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ФЕР'!$19:$19</definedName>
    <definedName name="_xlnm.Print_Area" localSheetId="0">'Смета 12 гр. по ФЕР'!$A$1:$L$1710</definedName>
  </definedNames>
  <calcPr calcId="145621"/>
</workbook>
</file>

<file path=xl/calcChain.xml><?xml version="1.0" encoding="utf-8"?>
<calcChain xmlns="http://schemas.openxmlformats.org/spreadsheetml/2006/main">
  <c r="B4" i="5" l="1"/>
  <c r="AD6" i="5"/>
  <c r="J1708" i="5"/>
  <c r="C1708" i="5"/>
  <c r="J1707" i="5"/>
  <c r="C1707" i="5"/>
  <c r="J1706" i="5"/>
  <c r="C1706" i="5"/>
  <c r="I15" i="5"/>
  <c r="I14" i="5"/>
  <c r="G14" i="5" s="1"/>
  <c r="I13" i="5"/>
  <c r="I12" i="5"/>
  <c r="I11" i="5"/>
  <c r="I10" i="5"/>
  <c r="A1705" i="5"/>
  <c r="J1703" i="5"/>
  <c r="C1703" i="5"/>
  <c r="J1702" i="5"/>
  <c r="C1702" i="5"/>
  <c r="A1701" i="5"/>
  <c r="L1699" i="5"/>
  <c r="Q1699" i="5" s="1"/>
  <c r="Y1699" i="5"/>
  <c r="X1699" i="5"/>
  <c r="W1699" i="5"/>
  <c r="L1698" i="5"/>
  <c r="G1698" i="5"/>
  <c r="E1698" i="5"/>
  <c r="J1697" i="5"/>
  <c r="E1697" i="5"/>
  <c r="J1696" i="5"/>
  <c r="E1696" i="5"/>
  <c r="K1695" i="5"/>
  <c r="J1695" i="5"/>
  <c r="H1695" i="5"/>
  <c r="R1695" i="5" s="1"/>
  <c r="G1695" i="5"/>
  <c r="F1695" i="5"/>
  <c r="V1694" i="5"/>
  <c r="K1697" i="5" s="1"/>
  <c r="T1694" i="5"/>
  <c r="K1696" i="5" s="1"/>
  <c r="U1694" i="5"/>
  <c r="H1697" i="5" s="1"/>
  <c r="S1694" i="5"/>
  <c r="H1696" i="5" s="1"/>
  <c r="F1694" i="5"/>
  <c r="E1694" i="5"/>
  <c r="D1694" i="5"/>
  <c r="I1694" i="5"/>
  <c r="C1694" i="5"/>
  <c r="B1694" i="5"/>
  <c r="A1694" i="5"/>
  <c r="L1693" i="5"/>
  <c r="Q1693" i="5" s="1"/>
  <c r="Y1693" i="5"/>
  <c r="X1693" i="5"/>
  <c r="W1693" i="5"/>
  <c r="L1692" i="5"/>
  <c r="G1692" i="5"/>
  <c r="E1692" i="5"/>
  <c r="J1691" i="5"/>
  <c r="E1691" i="5"/>
  <c r="J1690" i="5"/>
  <c r="E1690" i="5"/>
  <c r="K1689" i="5"/>
  <c r="J1689" i="5"/>
  <c r="H1689" i="5"/>
  <c r="R1689" i="5" s="1"/>
  <c r="G1689" i="5"/>
  <c r="F1689" i="5"/>
  <c r="V1688" i="5"/>
  <c r="K1691" i="5" s="1"/>
  <c r="T1688" i="5"/>
  <c r="K1690" i="5" s="1"/>
  <c r="U1688" i="5"/>
  <c r="H1691" i="5" s="1"/>
  <c r="S1688" i="5"/>
  <c r="H1690" i="5" s="1"/>
  <c r="F1688" i="5"/>
  <c r="E1688" i="5"/>
  <c r="D1688" i="5"/>
  <c r="I1688" i="5"/>
  <c r="C1688" i="5"/>
  <c r="B1688" i="5"/>
  <c r="A1688" i="5"/>
  <c r="L1687" i="5"/>
  <c r="Q1687" i="5" s="1"/>
  <c r="Y1687" i="5"/>
  <c r="X1687" i="5"/>
  <c r="W1687" i="5"/>
  <c r="L1686" i="5"/>
  <c r="G1686" i="5"/>
  <c r="E1686" i="5"/>
  <c r="J1685" i="5"/>
  <c r="E1685" i="5"/>
  <c r="J1684" i="5"/>
  <c r="E1684" i="5"/>
  <c r="K1683" i="5"/>
  <c r="J1683" i="5"/>
  <c r="H1683" i="5"/>
  <c r="R1683" i="5" s="1"/>
  <c r="G1683" i="5"/>
  <c r="F1683" i="5"/>
  <c r="C1682" i="5"/>
  <c r="V1681" i="5"/>
  <c r="K1685" i="5" s="1"/>
  <c r="T1681" i="5"/>
  <c r="K1684" i="5" s="1"/>
  <c r="U1681" i="5"/>
  <c r="H1685" i="5" s="1"/>
  <c r="S1681" i="5"/>
  <c r="H1684" i="5" s="1"/>
  <c r="F1681" i="5"/>
  <c r="E1681" i="5"/>
  <c r="D1681" i="5"/>
  <c r="I1681" i="5"/>
  <c r="C1681" i="5"/>
  <c r="B1681" i="5"/>
  <c r="A1681" i="5"/>
  <c r="L1680" i="5"/>
  <c r="Q1680" i="5" s="1"/>
  <c r="Y1680" i="5"/>
  <c r="X1680" i="5"/>
  <c r="W1680" i="5"/>
  <c r="L1679" i="5"/>
  <c r="G1679" i="5"/>
  <c r="E1679" i="5"/>
  <c r="J1678" i="5"/>
  <c r="E1678" i="5"/>
  <c r="J1677" i="5"/>
  <c r="E1677" i="5"/>
  <c r="K1676" i="5"/>
  <c r="J1676" i="5"/>
  <c r="H1676" i="5"/>
  <c r="G1676" i="5"/>
  <c r="F1676" i="5"/>
  <c r="V1675" i="5"/>
  <c r="K1678" i="5" s="1"/>
  <c r="T1675" i="5"/>
  <c r="K1677" i="5" s="1"/>
  <c r="U1675" i="5"/>
  <c r="H1678" i="5" s="1"/>
  <c r="S1675" i="5"/>
  <c r="H1677" i="5" s="1"/>
  <c r="F1675" i="5"/>
  <c r="E1675" i="5"/>
  <c r="D1675" i="5"/>
  <c r="I1675" i="5"/>
  <c r="C1675" i="5"/>
  <c r="B1675" i="5"/>
  <c r="A1675" i="5"/>
  <c r="A1674" i="5"/>
  <c r="J1672" i="5"/>
  <c r="C1672" i="5"/>
  <c r="J1671" i="5"/>
  <c r="C1671" i="5"/>
  <c r="A1670" i="5"/>
  <c r="L1668" i="5"/>
  <c r="Q1668" i="5" s="1"/>
  <c r="Z1668" i="5"/>
  <c r="Y1668" i="5"/>
  <c r="X1668" i="5"/>
  <c r="K1667" i="5"/>
  <c r="J1667" i="5"/>
  <c r="Z1667" i="5"/>
  <c r="Y1667" i="5"/>
  <c r="X1667" i="5"/>
  <c r="H1667" i="5"/>
  <c r="W1667" i="5" s="1"/>
  <c r="F1667" i="5"/>
  <c r="V1667" i="5"/>
  <c r="T1667" i="5"/>
  <c r="U1667" i="5"/>
  <c r="S1667" i="5"/>
  <c r="E1667" i="5"/>
  <c r="D1667" i="5"/>
  <c r="C1667" i="5"/>
  <c r="B1667" i="5"/>
  <c r="A1667" i="5"/>
  <c r="L1666" i="5"/>
  <c r="G1666" i="5"/>
  <c r="E1666" i="5"/>
  <c r="J1665" i="5"/>
  <c r="F1665" i="5"/>
  <c r="E1665" i="5"/>
  <c r="J1664" i="5"/>
  <c r="F1664" i="5"/>
  <c r="E1664" i="5"/>
  <c r="K1663" i="5"/>
  <c r="J1663" i="5"/>
  <c r="H1663" i="5"/>
  <c r="G1663" i="5"/>
  <c r="F1663" i="5"/>
  <c r="K1662" i="5"/>
  <c r="J1662" i="5"/>
  <c r="H1662" i="5"/>
  <c r="R1662" i="5" s="1"/>
  <c r="G1662" i="5"/>
  <c r="F1662" i="5"/>
  <c r="K1661" i="5"/>
  <c r="J1661" i="5"/>
  <c r="H1661" i="5"/>
  <c r="G1661" i="5"/>
  <c r="F1661" i="5"/>
  <c r="K1660" i="5"/>
  <c r="J1660" i="5"/>
  <c r="H1660" i="5"/>
  <c r="G1660" i="5"/>
  <c r="F1660" i="5"/>
  <c r="C1659" i="5"/>
  <c r="V1658" i="5"/>
  <c r="T1658" i="5"/>
  <c r="U1658" i="5"/>
  <c r="S1658" i="5"/>
  <c r="F1658" i="5"/>
  <c r="E1658" i="5"/>
  <c r="D1658" i="5"/>
  <c r="I1658" i="5"/>
  <c r="C1658" i="5"/>
  <c r="B1658" i="5"/>
  <c r="A1658" i="5"/>
  <c r="L1657" i="5"/>
  <c r="Q1657" i="5" s="1"/>
  <c r="Z1657" i="5"/>
  <c r="Y1657" i="5"/>
  <c r="X1657" i="5"/>
  <c r="K1656" i="5"/>
  <c r="J1656" i="5"/>
  <c r="Z1656" i="5"/>
  <c r="Y1656" i="5"/>
  <c r="X1656" i="5"/>
  <c r="H1656" i="5"/>
  <c r="W1656" i="5" s="1"/>
  <c r="F1656" i="5"/>
  <c r="V1656" i="5"/>
  <c r="T1656" i="5"/>
  <c r="U1656" i="5"/>
  <c r="S1656" i="5"/>
  <c r="E1656" i="5"/>
  <c r="D1656" i="5"/>
  <c r="B1656" i="5"/>
  <c r="A1656" i="5"/>
  <c r="L1655" i="5"/>
  <c r="G1655" i="5"/>
  <c r="E1655" i="5"/>
  <c r="J1654" i="5"/>
  <c r="F1654" i="5"/>
  <c r="E1654" i="5"/>
  <c r="J1653" i="5"/>
  <c r="F1653" i="5"/>
  <c r="E1653" i="5"/>
  <c r="K1652" i="5"/>
  <c r="J1652" i="5"/>
  <c r="H1652" i="5"/>
  <c r="G1652" i="5"/>
  <c r="F1652" i="5"/>
  <c r="K1651" i="5"/>
  <c r="J1651" i="5"/>
  <c r="H1651" i="5"/>
  <c r="R1651" i="5" s="1"/>
  <c r="G1651" i="5"/>
  <c r="F1651" i="5"/>
  <c r="K1650" i="5"/>
  <c r="J1650" i="5"/>
  <c r="H1650" i="5"/>
  <c r="G1650" i="5"/>
  <c r="F1650" i="5"/>
  <c r="K1649" i="5"/>
  <c r="J1649" i="5"/>
  <c r="H1649" i="5"/>
  <c r="R1649" i="5" s="1"/>
  <c r="G1649" i="5"/>
  <c r="F1649" i="5"/>
  <c r="C1648" i="5"/>
  <c r="V1647" i="5"/>
  <c r="T1647" i="5"/>
  <c r="U1647" i="5"/>
  <c r="S1647" i="5"/>
  <c r="F1647" i="5"/>
  <c r="E1647" i="5"/>
  <c r="D1647" i="5"/>
  <c r="I1647" i="5"/>
  <c r="C1647" i="5"/>
  <c r="B1647" i="5"/>
  <c r="A1647" i="5"/>
  <c r="L1646" i="5"/>
  <c r="Q1646" i="5" s="1"/>
  <c r="Z1646" i="5"/>
  <c r="Y1646" i="5"/>
  <c r="X1646" i="5"/>
  <c r="K1645" i="5"/>
  <c r="J1645" i="5"/>
  <c r="Z1645" i="5"/>
  <c r="Y1645" i="5"/>
  <c r="X1645" i="5"/>
  <c r="H1645" i="5"/>
  <c r="W1645" i="5" s="1"/>
  <c r="F1645" i="5"/>
  <c r="V1645" i="5"/>
  <c r="T1645" i="5"/>
  <c r="U1645" i="5"/>
  <c r="S1645" i="5"/>
  <c r="E1645" i="5"/>
  <c r="D1645" i="5"/>
  <c r="C1645" i="5"/>
  <c r="B1645" i="5"/>
  <c r="A1645" i="5"/>
  <c r="K1644" i="5"/>
  <c r="J1644" i="5"/>
  <c r="Z1644" i="5"/>
  <c r="Y1644" i="5"/>
  <c r="X1644" i="5"/>
  <c r="H1644" i="5"/>
  <c r="W1644" i="5" s="1"/>
  <c r="F1644" i="5"/>
  <c r="V1644" i="5"/>
  <c r="T1644" i="5"/>
  <c r="U1644" i="5"/>
  <c r="S1644" i="5"/>
  <c r="E1644" i="5"/>
  <c r="D1644" i="5"/>
  <c r="C1644" i="5"/>
  <c r="B1644" i="5"/>
  <c r="A1644" i="5"/>
  <c r="K1643" i="5"/>
  <c r="J1643" i="5"/>
  <c r="Z1643" i="5"/>
  <c r="Y1643" i="5"/>
  <c r="X1643" i="5"/>
  <c r="H1643" i="5"/>
  <c r="W1643" i="5" s="1"/>
  <c r="F1643" i="5"/>
  <c r="V1643" i="5"/>
  <c r="T1643" i="5"/>
  <c r="U1643" i="5"/>
  <c r="S1643" i="5"/>
  <c r="E1643" i="5"/>
  <c r="D1643" i="5"/>
  <c r="C1643" i="5"/>
  <c r="B1643" i="5"/>
  <c r="A1643" i="5"/>
  <c r="L1642" i="5"/>
  <c r="G1642" i="5"/>
  <c r="E1642" i="5"/>
  <c r="J1641" i="5"/>
  <c r="F1641" i="5"/>
  <c r="E1641" i="5"/>
  <c r="J1640" i="5"/>
  <c r="F1640" i="5"/>
  <c r="E1640" i="5"/>
  <c r="K1639" i="5"/>
  <c r="J1639" i="5"/>
  <c r="H1639" i="5"/>
  <c r="G1639" i="5"/>
  <c r="F1639" i="5"/>
  <c r="K1638" i="5"/>
  <c r="J1638" i="5"/>
  <c r="H1638" i="5"/>
  <c r="R1638" i="5" s="1"/>
  <c r="G1638" i="5"/>
  <c r="F1638" i="5"/>
  <c r="K1637" i="5"/>
  <c r="J1637" i="5"/>
  <c r="H1637" i="5"/>
  <c r="G1637" i="5"/>
  <c r="F1637" i="5"/>
  <c r="K1636" i="5"/>
  <c r="J1636" i="5"/>
  <c r="H1636" i="5"/>
  <c r="R1636" i="5" s="1"/>
  <c r="G1636" i="5"/>
  <c r="F1636" i="5"/>
  <c r="C1635" i="5"/>
  <c r="V1634" i="5"/>
  <c r="T1634" i="5"/>
  <c r="U1634" i="5"/>
  <c r="S1634" i="5"/>
  <c r="F1634" i="5"/>
  <c r="E1634" i="5"/>
  <c r="D1634" i="5"/>
  <c r="I1634" i="5"/>
  <c r="C1634" i="5"/>
  <c r="B1634" i="5"/>
  <c r="A1634" i="5"/>
  <c r="L1633" i="5"/>
  <c r="Q1633" i="5" s="1"/>
  <c r="Z1633" i="5"/>
  <c r="Y1633" i="5"/>
  <c r="X1633" i="5"/>
  <c r="L1632" i="5"/>
  <c r="G1632" i="5"/>
  <c r="E1632" i="5"/>
  <c r="J1631" i="5"/>
  <c r="F1631" i="5"/>
  <c r="E1631" i="5"/>
  <c r="J1630" i="5"/>
  <c r="F1630" i="5"/>
  <c r="E1630" i="5"/>
  <c r="K1629" i="5"/>
  <c r="J1629" i="5"/>
  <c r="H1629" i="5"/>
  <c r="G1629" i="5"/>
  <c r="F1629" i="5"/>
  <c r="K1628" i="5"/>
  <c r="J1628" i="5"/>
  <c r="H1628" i="5"/>
  <c r="R1628" i="5" s="1"/>
  <c r="G1628" i="5"/>
  <c r="F1628" i="5"/>
  <c r="K1627" i="5"/>
  <c r="J1627" i="5"/>
  <c r="H1627" i="5"/>
  <c r="G1627" i="5"/>
  <c r="F1627" i="5"/>
  <c r="K1626" i="5"/>
  <c r="J1626" i="5"/>
  <c r="H1626" i="5"/>
  <c r="R1626" i="5" s="1"/>
  <c r="G1626" i="5"/>
  <c r="F1626" i="5"/>
  <c r="C1625" i="5"/>
  <c r="V1624" i="5"/>
  <c r="K1631" i="5" s="1"/>
  <c r="T1624" i="5"/>
  <c r="K1630" i="5" s="1"/>
  <c r="U1624" i="5"/>
  <c r="H1631" i="5" s="1"/>
  <c r="S1624" i="5"/>
  <c r="H1630" i="5" s="1"/>
  <c r="F1624" i="5"/>
  <c r="E1624" i="5"/>
  <c r="D1624" i="5"/>
  <c r="I1624" i="5"/>
  <c r="C1624" i="5"/>
  <c r="B1624" i="5"/>
  <c r="A1624" i="5"/>
  <c r="L1623" i="5"/>
  <c r="Q1623" i="5" s="1"/>
  <c r="Z1623" i="5"/>
  <c r="Y1623" i="5"/>
  <c r="X1623" i="5"/>
  <c r="K1622" i="5"/>
  <c r="J1622" i="5"/>
  <c r="Z1622" i="5"/>
  <c r="Y1622" i="5"/>
  <c r="X1622" i="5"/>
  <c r="H1622" i="5"/>
  <c r="W1622" i="5" s="1"/>
  <c r="F1622" i="5"/>
  <c r="V1622" i="5"/>
  <c r="T1622" i="5"/>
  <c r="U1622" i="5"/>
  <c r="S1622" i="5"/>
  <c r="E1622" i="5"/>
  <c r="D1622" i="5"/>
  <c r="C1622" i="5"/>
  <c r="B1622" i="5"/>
  <c r="A1622" i="5"/>
  <c r="K1621" i="5"/>
  <c r="J1621" i="5"/>
  <c r="Z1621" i="5"/>
  <c r="Y1621" i="5"/>
  <c r="X1621" i="5"/>
  <c r="H1621" i="5"/>
  <c r="W1621" i="5" s="1"/>
  <c r="F1621" i="5"/>
  <c r="V1621" i="5"/>
  <c r="T1621" i="5"/>
  <c r="U1621" i="5"/>
  <c r="S1621" i="5"/>
  <c r="E1621" i="5"/>
  <c r="D1621" i="5"/>
  <c r="C1621" i="5"/>
  <c r="B1621" i="5"/>
  <c r="A1621" i="5"/>
  <c r="L1620" i="5"/>
  <c r="G1620" i="5"/>
  <c r="E1620" i="5"/>
  <c r="J1619" i="5"/>
  <c r="F1619" i="5"/>
  <c r="E1619" i="5"/>
  <c r="J1618" i="5"/>
  <c r="F1618" i="5"/>
  <c r="E1618" i="5"/>
  <c r="K1617" i="5"/>
  <c r="J1617" i="5"/>
  <c r="H1617" i="5"/>
  <c r="G1617" i="5"/>
  <c r="F1617" i="5"/>
  <c r="K1616" i="5"/>
  <c r="J1616" i="5"/>
  <c r="H1616" i="5"/>
  <c r="R1616" i="5" s="1"/>
  <c r="G1616" i="5"/>
  <c r="F1616" i="5"/>
  <c r="K1615" i="5"/>
  <c r="J1615" i="5"/>
  <c r="H1615" i="5"/>
  <c r="G1615" i="5"/>
  <c r="F1615" i="5"/>
  <c r="K1614" i="5"/>
  <c r="J1614" i="5"/>
  <c r="H1614" i="5"/>
  <c r="R1614" i="5" s="1"/>
  <c r="G1614" i="5"/>
  <c r="F1614" i="5"/>
  <c r="C1613" i="5"/>
  <c r="V1612" i="5"/>
  <c r="T1612" i="5"/>
  <c r="U1612" i="5"/>
  <c r="S1612" i="5"/>
  <c r="F1612" i="5"/>
  <c r="E1612" i="5"/>
  <c r="D1612" i="5"/>
  <c r="I1612" i="5"/>
  <c r="C1612" i="5"/>
  <c r="B1612" i="5"/>
  <c r="A1612" i="5"/>
  <c r="L1611" i="5"/>
  <c r="Q1611" i="5" s="1"/>
  <c r="Z1611" i="5"/>
  <c r="Y1611" i="5"/>
  <c r="X1611" i="5"/>
  <c r="K1610" i="5"/>
  <c r="J1610" i="5"/>
  <c r="Z1610" i="5"/>
  <c r="Y1610" i="5"/>
  <c r="X1610" i="5"/>
  <c r="H1610" i="5"/>
  <c r="W1610" i="5" s="1"/>
  <c r="F1610" i="5"/>
  <c r="V1610" i="5"/>
  <c r="T1610" i="5"/>
  <c r="U1610" i="5"/>
  <c r="S1610" i="5"/>
  <c r="E1610" i="5"/>
  <c r="D1610" i="5"/>
  <c r="C1610" i="5"/>
  <c r="B1610" i="5"/>
  <c r="A1610" i="5"/>
  <c r="K1609" i="5"/>
  <c r="J1609" i="5"/>
  <c r="Z1609" i="5"/>
  <c r="Y1609" i="5"/>
  <c r="X1609" i="5"/>
  <c r="H1609" i="5"/>
  <c r="W1609" i="5" s="1"/>
  <c r="F1609" i="5"/>
  <c r="V1609" i="5"/>
  <c r="T1609" i="5"/>
  <c r="U1609" i="5"/>
  <c r="S1609" i="5"/>
  <c r="E1609" i="5"/>
  <c r="D1609" i="5"/>
  <c r="C1609" i="5"/>
  <c r="B1609" i="5"/>
  <c r="A1609" i="5"/>
  <c r="L1608" i="5"/>
  <c r="G1608" i="5"/>
  <c r="E1608" i="5"/>
  <c r="J1607" i="5"/>
  <c r="F1607" i="5"/>
  <c r="E1607" i="5"/>
  <c r="J1606" i="5"/>
  <c r="F1606" i="5"/>
  <c r="E1606" i="5"/>
  <c r="K1605" i="5"/>
  <c r="J1605" i="5"/>
  <c r="H1605" i="5"/>
  <c r="G1605" i="5"/>
  <c r="F1605" i="5"/>
  <c r="K1604" i="5"/>
  <c r="J1604" i="5"/>
  <c r="H1604" i="5"/>
  <c r="R1604" i="5" s="1"/>
  <c r="G1604" i="5"/>
  <c r="F1604" i="5"/>
  <c r="K1603" i="5"/>
  <c r="J1603" i="5"/>
  <c r="H1603" i="5"/>
  <c r="G1603" i="5"/>
  <c r="F1603" i="5"/>
  <c r="K1602" i="5"/>
  <c r="J1602" i="5"/>
  <c r="H1602" i="5"/>
  <c r="G1602" i="5"/>
  <c r="F1602" i="5"/>
  <c r="C1601" i="5"/>
  <c r="V1600" i="5"/>
  <c r="T1600" i="5"/>
  <c r="U1600" i="5"/>
  <c r="S1600" i="5"/>
  <c r="F1600" i="5"/>
  <c r="E1600" i="5"/>
  <c r="D1600" i="5"/>
  <c r="I1600" i="5"/>
  <c r="C1600" i="5"/>
  <c r="B1600" i="5"/>
  <c r="A1600" i="5"/>
  <c r="L1599" i="5"/>
  <c r="Q1599" i="5" s="1"/>
  <c r="Z1599" i="5"/>
  <c r="Y1599" i="5"/>
  <c r="X1599" i="5"/>
  <c r="K1598" i="5"/>
  <c r="J1598" i="5"/>
  <c r="Z1598" i="5"/>
  <c r="Y1598" i="5"/>
  <c r="X1598" i="5"/>
  <c r="H1598" i="5"/>
  <c r="W1598" i="5" s="1"/>
  <c r="F1598" i="5"/>
  <c r="V1598" i="5"/>
  <c r="T1598" i="5"/>
  <c r="U1598" i="5"/>
  <c r="S1598" i="5"/>
  <c r="E1598" i="5"/>
  <c r="D1598" i="5"/>
  <c r="C1598" i="5"/>
  <c r="B1598" i="5"/>
  <c r="A1598" i="5"/>
  <c r="K1597" i="5"/>
  <c r="J1597" i="5"/>
  <c r="Z1597" i="5"/>
  <c r="Y1597" i="5"/>
  <c r="X1597" i="5"/>
  <c r="H1597" i="5"/>
  <c r="W1597" i="5" s="1"/>
  <c r="F1597" i="5"/>
  <c r="V1597" i="5"/>
  <c r="T1597" i="5"/>
  <c r="U1597" i="5"/>
  <c r="S1597" i="5"/>
  <c r="E1597" i="5"/>
  <c r="D1597" i="5"/>
  <c r="C1597" i="5"/>
  <c r="B1597" i="5"/>
  <c r="A1597" i="5"/>
  <c r="L1596" i="5"/>
  <c r="G1596" i="5"/>
  <c r="E1596" i="5"/>
  <c r="J1595" i="5"/>
  <c r="F1595" i="5"/>
  <c r="E1595" i="5"/>
  <c r="J1594" i="5"/>
  <c r="F1594" i="5"/>
  <c r="E1594" i="5"/>
  <c r="K1593" i="5"/>
  <c r="J1593" i="5"/>
  <c r="H1593" i="5"/>
  <c r="G1593" i="5"/>
  <c r="F1593" i="5"/>
  <c r="K1592" i="5"/>
  <c r="J1592" i="5"/>
  <c r="H1592" i="5"/>
  <c r="R1592" i="5" s="1"/>
  <c r="G1592" i="5"/>
  <c r="F1592" i="5"/>
  <c r="K1591" i="5"/>
  <c r="J1591" i="5"/>
  <c r="H1591" i="5"/>
  <c r="G1591" i="5"/>
  <c r="F1591" i="5"/>
  <c r="K1590" i="5"/>
  <c r="J1590" i="5"/>
  <c r="H1590" i="5"/>
  <c r="R1590" i="5" s="1"/>
  <c r="G1590" i="5"/>
  <c r="F1590" i="5"/>
  <c r="C1589" i="5"/>
  <c r="V1588" i="5"/>
  <c r="T1588" i="5"/>
  <c r="U1588" i="5"/>
  <c r="S1588" i="5"/>
  <c r="F1588" i="5"/>
  <c r="E1588" i="5"/>
  <c r="D1588" i="5"/>
  <c r="I1588" i="5"/>
  <c r="C1588" i="5"/>
  <c r="B1588" i="5"/>
  <c r="A1588" i="5"/>
  <c r="L1587" i="5"/>
  <c r="Q1587" i="5" s="1"/>
  <c r="Z1587" i="5"/>
  <c r="Y1587" i="5"/>
  <c r="X1587" i="5"/>
  <c r="K1586" i="5"/>
  <c r="J1586" i="5"/>
  <c r="Z1586" i="5"/>
  <c r="Y1586" i="5"/>
  <c r="X1586" i="5"/>
  <c r="H1586" i="5"/>
  <c r="W1586" i="5" s="1"/>
  <c r="F1586" i="5"/>
  <c r="V1586" i="5"/>
  <c r="T1586" i="5"/>
  <c r="U1586" i="5"/>
  <c r="S1586" i="5"/>
  <c r="E1586" i="5"/>
  <c r="D1586" i="5"/>
  <c r="C1586" i="5"/>
  <c r="B1586" i="5"/>
  <c r="A1586" i="5"/>
  <c r="K1585" i="5"/>
  <c r="J1585" i="5"/>
  <c r="Z1585" i="5"/>
  <c r="Y1585" i="5"/>
  <c r="X1585" i="5"/>
  <c r="H1585" i="5"/>
  <c r="W1585" i="5" s="1"/>
  <c r="F1585" i="5"/>
  <c r="V1585" i="5"/>
  <c r="T1585" i="5"/>
  <c r="U1585" i="5"/>
  <c r="S1585" i="5"/>
  <c r="E1585" i="5"/>
  <c r="D1585" i="5"/>
  <c r="C1585" i="5"/>
  <c r="B1585" i="5"/>
  <c r="A1585" i="5"/>
  <c r="L1584" i="5"/>
  <c r="G1584" i="5"/>
  <c r="E1584" i="5"/>
  <c r="J1583" i="5"/>
  <c r="F1583" i="5"/>
  <c r="E1583" i="5"/>
  <c r="J1582" i="5"/>
  <c r="F1582" i="5"/>
  <c r="E1582" i="5"/>
  <c r="K1581" i="5"/>
  <c r="J1581" i="5"/>
  <c r="H1581" i="5"/>
  <c r="G1581" i="5"/>
  <c r="F1581" i="5"/>
  <c r="K1580" i="5"/>
  <c r="J1580" i="5"/>
  <c r="H1580" i="5"/>
  <c r="R1580" i="5" s="1"/>
  <c r="G1580" i="5"/>
  <c r="F1580" i="5"/>
  <c r="K1579" i="5"/>
  <c r="J1579" i="5"/>
  <c r="H1579" i="5"/>
  <c r="G1579" i="5"/>
  <c r="F1579" i="5"/>
  <c r="K1578" i="5"/>
  <c r="J1578" i="5"/>
  <c r="H1578" i="5"/>
  <c r="G1578" i="5"/>
  <c r="F1578" i="5"/>
  <c r="C1577" i="5"/>
  <c r="V1576" i="5"/>
  <c r="T1576" i="5"/>
  <c r="U1576" i="5"/>
  <c r="S1576" i="5"/>
  <c r="F1576" i="5"/>
  <c r="E1576" i="5"/>
  <c r="D1576" i="5"/>
  <c r="I1576" i="5"/>
  <c r="C1576" i="5"/>
  <c r="B1576" i="5"/>
  <c r="A1576" i="5"/>
  <c r="L1575" i="5"/>
  <c r="Q1575" i="5" s="1"/>
  <c r="Z1575" i="5"/>
  <c r="Y1575" i="5"/>
  <c r="X1575" i="5"/>
  <c r="K1574" i="5"/>
  <c r="J1574" i="5"/>
  <c r="Z1574" i="5"/>
  <c r="Y1574" i="5"/>
  <c r="X1574" i="5"/>
  <c r="H1574" i="5"/>
  <c r="W1574" i="5" s="1"/>
  <c r="F1574" i="5"/>
  <c r="V1574" i="5"/>
  <c r="T1574" i="5"/>
  <c r="U1574" i="5"/>
  <c r="S1574" i="5"/>
  <c r="E1574" i="5"/>
  <c r="D1574" i="5"/>
  <c r="C1574" i="5"/>
  <c r="B1574" i="5"/>
  <c r="A1574" i="5"/>
  <c r="L1573" i="5"/>
  <c r="G1573" i="5"/>
  <c r="E1573" i="5"/>
  <c r="J1572" i="5"/>
  <c r="F1572" i="5"/>
  <c r="E1572" i="5"/>
  <c r="J1571" i="5"/>
  <c r="F1571" i="5"/>
  <c r="E1571" i="5"/>
  <c r="K1570" i="5"/>
  <c r="J1570" i="5"/>
  <c r="H1570" i="5"/>
  <c r="R1570" i="5" s="1"/>
  <c r="G1570" i="5"/>
  <c r="F1570" i="5"/>
  <c r="K1569" i="5"/>
  <c r="J1569" i="5"/>
  <c r="H1569" i="5"/>
  <c r="G1569" i="5"/>
  <c r="F1569" i="5"/>
  <c r="K1568" i="5"/>
  <c r="J1568" i="5"/>
  <c r="H1568" i="5"/>
  <c r="G1568" i="5"/>
  <c r="F1568" i="5"/>
  <c r="C1567" i="5"/>
  <c r="V1566" i="5"/>
  <c r="T1566" i="5"/>
  <c r="U1566" i="5"/>
  <c r="S1566" i="5"/>
  <c r="F1566" i="5"/>
  <c r="E1566" i="5"/>
  <c r="D1566" i="5"/>
  <c r="I1566" i="5"/>
  <c r="C1566" i="5"/>
  <c r="B1566" i="5"/>
  <c r="A1566" i="5"/>
  <c r="L1565" i="5"/>
  <c r="Q1565" i="5" s="1"/>
  <c r="Z1565" i="5"/>
  <c r="Y1565" i="5"/>
  <c r="X1565" i="5"/>
  <c r="K1564" i="5"/>
  <c r="J1564" i="5"/>
  <c r="Z1564" i="5"/>
  <c r="Y1564" i="5"/>
  <c r="X1564" i="5"/>
  <c r="H1564" i="5"/>
  <c r="W1564" i="5" s="1"/>
  <c r="F1564" i="5"/>
  <c r="V1564" i="5"/>
  <c r="T1564" i="5"/>
  <c r="U1564" i="5"/>
  <c r="S1564" i="5"/>
  <c r="E1564" i="5"/>
  <c r="D1564" i="5"/>
  <c r="C1564" i="5"/>
  <c r="B1564" i="5"/>
  <c r="A1564" i="5"/>
  <c r="L1563" i="5"/>
  <c r="G1563" i="5"/>
  <c r="E1563" i="5"/>
  <c r="J1562" i="5"/>
  <c r="F1562" i="5"/>
  <c r="E1562" i="5"/>
  <c r="J1561" i="5"/>
  <c r="F1561" i="5"/>
  <c r="E1561" i="5"/>
  <c r="K1560" i="5"/>
  <c r="J1560" i="5"/>
  <c r="H1560" i="5"/>
  <c r="G1560" i="5"/>
  <c r="F1560" i="5"/>
  <c r="K1559" i="5"/>
  <c r="J1559" i="5"/>
  <c r="H1559" i="5"/>
  <c r="R1559" i="5" s="1"/>
  <c r="G1559" i="5"/>
  <c r="F1559" i="5"/>
  <c r="K1558" i="5"/>
  <c r="J1558" i="5"/>
  <c r="H1558" i="5"/>
  <c r="G1558" i="5"/>
  <c r="F1558" i="5"/>
  <c r="K1557" i="5"/>
  <c r="J1557" i="5"/>
  <c r="H1557" i="5"/>
  <c r="R1557" i="5" s="1"/>
  <c r="G1557" i="5"/>
  <c r="F1557" i="5"/>
  <c r="C1556" i="5"/>
  <c r="V1555" i="5"/>
  <c r="T1555" i="5"/>
  <c r="U1555" i="5"/>
  <c r="S1555" i="5"/>
  <c r="F1555" i="5"/>
  <c r="E1555" i="5"/>
  <c r="D1555" i="5"/>
  <c r="I1555" i="5"/>
  <c r="C1555" i="5"/>
  <c r="B1555" i="5"/>
  <c r="A1555" i="5"/>
  <c r="L1554" i="5"/>
  <c r="Q1554" i="5" s="1"/>
  <c r="Z1554" i="5"/>
  <c r="Y1554" i="5"/>
  <c r="X1554" i="5"/>
  <c r="L1553" i="5"/>
  <c r="G1553" i="5"/>
  <c r="E1553" i="5"/>
  <c r="J1552" i="5"/>
  <c r="F1552" i="5"/>
  <c r="E1552" i="5"/>
  <c r="J1551" i="5"/>
  <c r="F1551" i="5"/>
  <c r="E1551" i="5"/>
  <c r="K1550" i="5"/>
  <c r="J1550" i="5"/>
  <c r="H1550" i="5"/>
  <c r="G1550" i="5"/>
  <c r="F1550" i="5"/>
  <c r="V1549" i="5"/>
  <c r="K1552" i="5" s="1"/>
  <c r="T1549" i="5"/>
  <c r="K1551" i="5" s="1"/>
  <c r="U1549" i="5"/>
  <c r="H1552" i="5" s="1"/>
  <c r="S1549" i="5"/>
  <c r="H1551" i="5" s="1"/>
  <c r="F1549" i="5"/>
  <c r="E1549" i="5"/>
  <c r="D1549" i="5"/>
  <c r="I1549" i="5"/>
  <c r="C1549" i="5"/>
  <c r="B1549" i="5"/>
  <c r="A1549" i="5"/>
  <c r="L1548" i="5"/>
  <c r="Q1548" i="5" s="1"/>
  <c r="Z1548" i="5"/>
  <c r="Y1548" i="5"/>
  <c r="X1548" i="5"/>
  <c r="K1547" i="5"/>
  <c r="J1547" i="5"/>
  <c r="Z1547" i="5"/>
  <c r="Y1547" i="5"/>
  <c r="X1547" i="5"/>
  <c r="H1547" i="5"/>
  <c r="W1547" i="5" s="1"/>
  <c r="F1547" i="5"/>
  <c r="V1547" i="5"/>
  <c r="T1547" i="5"/>
  <c r="U1547" i="5"/>
  <c r="S1547" i="5"/>
  <c r="E1547" i="5"/>
  <c r="D1547" i="5"/>
  <c r="C1547" i="5"/>
  <c r="B1547" i="5"/>
  <c r="A1547" i="5"/>
  <c r="L1546" i="5"/>
  <c r="G1546" i="5"/>
  <c r="E1546" i="5"/>
  <c r="J1545" i="5"/>
  <c r="E1545" i="5"/>
  <c r="J1544" i="5"/>
  <c r="E1544" i="5"/>
  <c r="K1543" i="5"/>
  <c r="J1543" i="5"/>
  <c r="H1543" i="5"/>
  <c r="R1543" i="5" s="1"/>
  <c r="G1543" i="5"/>
  <c r="F1543" i="5"/>
  <c r="K1542" i="5"/>
  <c r="J1542" i="5"/>
  <c r="H1542" i="5"/>
  <c r="G1542" i="5"/>
  <c r="F1542" i="5"/>
  <c r="K1541" i="5"/>
  <c r="J1541" i="5"/>
  <c r="H1541" i="5"/>
  <c r="G1541" i="5"/>
  <c r="F1541" i="5"/>
  <c r="C1540" i="5"/>
  <c r="V1539" i="5"/>
  <c r="T1539" i="5"/>
  <c r="U1539" i="5"/>
  <c r="S1539" i="5"/>
  <c r="F1539" i="5"/>
  <c r="E1539" i="5"/>
  <c r="D1539" i="5"/>
  <c r="I1539" i="5"/>
  <c r="C1539" i="5"/>
  <c r="B1539" i="5"/>
  <c r="A1539" i="5"/>
  <c r="L1538" i="5"/>
  <c r="Q1538" i="5" s="1"/>
  <c r="Z1538" i="5"/>
  <c r="Y1538" i="5"/>
  <c r="X1538" i="5"/>
  <c r="K1537" i="5"/>
  <c r="J1537" i="5"/>
  <c r="Z1537" i="5"/>
  <c r="Y1537" i="5"/>
  <c r="X1537" i="5"/>
  <c r="H1537" i="5"/>
  <c r="W1537" i="5" s="1"/>
  <c r="F1537" i="5"/>
  <c r="V1537" i="5"/>
  <c r="T1537" i="5"/>
  <c r="U1537" i="5"/>
  <c r="S1537" i="5"/>
  <c r="E1537" i="5"/>
  <c r="D1537" i="5"/>
  <c r="C1537" i="5"/>
  <c r="B1537" i="5"/>
  <c r="A1537" i="5"/>
  <c r="L1536" i="5"/>
  <c r="G1536" i="5"/>
  <c r="E1536" i="5"/>
  <c r="J1535" i="5"/>
  <c r="E1535" i="5"/>
  <c r="J1534" i="5"/>
  <c r="E1534" i="5"/>
  <c r="K1533" i="5"/>
  <c r="J1533" i="5"/>
  <c r="H1533" i="5"/>
  <c r="R1533" i="5" s="1"/>
  <c r="G1533" i="5"/>
  <c r="F1533" i="5"/>
  <c r="K1532" i="5"/>
  <c r="J1532" i="5"/>
  <c r="H1532" i="5"/>
  <c r="G1532" i="5"/>
  <c r="F1532" i="5"/>
  <c r="K1531" i="5"/>
  <c r="J1531" i="5"/>
  <c r="H1531" i="5"/>
  <c r="R1531" i="5" s="1"/>
  <c r="G1531" i="5"/>
  <c r="F1531" i="5"/>
  <c r="C1530" i="5"/>
  <c r="V1529" i="5"/>
  <c r="K1535" i="5" s="1"/>
  <c r="T1529" i="5"/>
  <c r="K1534" i="5" s="1"/>
  <c r="U1529" i="5"/>
  <c r="H1535" i="5" s="1"/>
  <c r="S1529" i="5"/>
  <c r="H1534" i="5" s="1"/>
  <c r="F1529" i="5"/>
  <c r="E1529" i="5"/>
  <c r="D1529" i="5"/>
  <c r="I1529" i="5"/>
  <c r="C1529" i="5"/>
  <c r="B1529" i="5"/>
  <c r="A1529" i="5"/>
  <c r="L1528" i="5"/>
  <c r="Q1528" i="5" s="1"/>
  <c r="Z1528" i="5"/>
  <c r="Y1528" i="5"/>
  <c r="X1528" i="5"/>
  <c r="L1527" i="5"/>
  <c r="G1527" i="5"/>
  <c r="E1527" i="5"/>
  <c r="J1526" i="5"/>
  <c r="F1526" i="5"/>
  <c r="E1526" i="5"/>
  <c r="J1525" i="5"/>
  <c r="F1525" i="5"/>
  <c r="E1525" i="5"/>
  <c r="K1524" i="5"/>
  <c r="J1524" i="5"/>
  <c r="H1524" i="5"/>
  <c r="G1524" i="5"/>
  <c r="F1524" i="5"/>
  <c r="C1523" i="5"/>
  <c r="V1522" i="5"/>
  <c r="K1526" i="5" s="1"/>
  <c r="T1522" i="5"/>
  <c r="K1525" i="5" s="1"/>
  <c r="U1522" i="5"/>
  <c r="H1526" i="5" s="1"/>
  <c r="S1522" i="5"/>
  <c r="H1525" i="5" s="1"/>
  <c r="F1522" i="5"/>
  <c r="E1522" i="5"/>
  <c r="D1522" i="5"/>
  <c r="I1522" i="5"/>
  <c r="C1522" i="5"/>
  <c r="B1522" i="5"/>
  <c r="A1522" i="5"/>
  <c r="L1521" i="5"/>
  <c r="Q1521" i="5" s="1"/>
  <c r="Z1521" i="5"/>
  <c r="Y1521" i="5"/>
  <c r="X1521" i="5"/>
  <c r="K1520" i="5"/>
  <c r="J1520" i="5"/>
  <c r="Z1520" i="5"/>
  <c r="Y1520" i="5"/>
  <c r="X1520" i="5"/>
  <c r="H1520" i="5"/>
  <c r="W1520" i="5" s="1"/>
  <c r="F1520" i="5"/>
  <c r="V1520" i="5"/>
  <c r="T1520" i="5"/>
  <c r="U1520" i="5"/>
  <c r="S1520" i="5"/>
  <c r="E1520" i="5"/>
  <c r="D1520" i="5"/>
  <c r="C1520" i="5"/>
  <c r="B1520" i="5"/>
  <c r="A1520" i="5"/>
  <c r="L1519" i="5"/>
  <c r="G1519" i="5"/>
  <c r="E1519" i="5"/>
  <c r="J1518" i="5"/>
  <c r="E1518" i="5"/>
  <c r="J1517" i="5"/>
  <c r="E1517" i="5"/>
  <c r="K1516" i="5"/>
  <c r="J1516" i="5"/>
  <c r="H1516" i="5"/>
  <c r="G1516" i="5"/>
  <c r="F1516" i="5"/>
  <c r="K1515" i="5"/>
  <c r="J1515" i="5"/>
  <c r="H1515" i="5"/>
  <c r="R1515" i="5" s="1"/>
  <c r="G1515" i="5"/>
  <c r="F1515" i="5"/>
  <c r="C1514" i="5"/>
  <c r="V1513" i="5"/>
  <c r="T1513" i="5"/>
  <c r="U1513" i="5"/>
  <c r="S1513" i="5"/>
  <c r="F1513" i="5"/>
  <c r="E1513" i="5"/>
  <c r="D1513" i="5"/>
  <c r="I1513" i="5"/>
  <c r="C1513" i="5"/>
  <c r="B1513" i="5"/>
  <c r="A1513" i="5"/>
  <c r="L1512" i="5"/>
  <c r="Q1512" i="5" s="1"/>
  <c r="Z1512" i="5"/>
  <c r="Y1512" i="5"/>
  <c r="X1512" i="5"/>
  <c r="L1511" i="5"/>
  <c r="G1511" i="5"/>
  <c r="E1511" i="5"/>
  <c r="J1510" i="5"/>
  <c r="F1510" i="5"/>
  <c r="E1510" i="5"/>
  <c r="J1509" i="5"/>
  <c r="F1509" i="5"/>
  <c r="E1509" i="5"/>
  <c r="K1508" i="5"/>
  <c r="J1508" i="5"/>
  <c r="H1508" i="5"/>
  <c r="R1508" i="5" s="1"/>
  <c r="G1508" i="5"/>
  <c r="F1508" i="5"/>
  <c r="K1507" i="5"/>
  <c r="J1507" i="5"/>
  <c r="H1507" i="5"/>
  <c r="G1507" i="5"/>
  <c r="F1507" i="5"/>
  <c r="K1506" i="5"/>
  <c r="J1506" i="5"/>
  <c r="H1506" i="5"/>
  <c r="R1506" i="5" s="1"/>
  <c r="G1506" i="5"/>
  <c r="F1506" i="5"/>
  <c r="C1505" i="5"/>
  <c r="V1504" i="5"/>
  <c r="K1510" i="5" s="1"/>
  <c r="T1504" i="5"/>
  <c r="K1509" i="5" s="1"/>
  <c r="U1504" i="5"/>
  <c r="H1510" i="5" s="1"/>
  <c r="S1504" i="5"/>
  <c r="H1509" i="5" s="1"/>
  <c r="F1504" i="5"/>
  <c r="E1504" i="5"/>
  <c r="D1504" i="5"/>
  <c r="I1504" i="5"/>
  <c r="C1504" i="5"/>
  <c r="B1504" i="5"/>
  <c r="A1504" i="5"/>
  <c r="A1503" i="5"/>
  <c r="J1501" i="5"/>
  <c r="C1501" i="5"/>
  <c r="J1500" i="5"/>
  <c r="C1500" i="5"/>
  <c r="A1499" i="5"/>
  <c r="L1497" i="5"/>
  <c r="Q1497" i="5" s="1"/>
  <c r="Z1497" i="5"/>
  <c r="Y1497" i="5"/>
  <c r="W1497" i="5"/>
  <c r="K1496" i="5"/>
  <c r="J1496" i="5"/>
  <c r="Z1496" i="5"/>
  <c r="Y1496" i="5"/>
  <c r="W1496" i="5"/>
  <c r="H1496" i="5"/>
  <c r="X1496" i="5" s="1"/>
  <c r="F1496" i="5"/>
  <c r="V1496" i="5"/>
  <c r="T1496" i="5"/>
  <c r="U1496" i="5"/>
  <c r="S1496" i="5"/>
  <c r="E1496" i="5"/>
  <c r="D1496" i="5"/>
  <c r="C1496" i="5"/>
  <c r="B1496" i="5"/>
  <c r="A1496" i="5"/>
  <c r="L1495" i="5"/>
  <c r="G1495" i="5"/>
  <c r="E1495" i="5"/>
  <c r="J1494" i="5"/>
  <c r="E1494" i="5"/>
  <c r="J1493" i="5"/>
  <c r="E1493" i="5"/>
  <c r="K1492" i="5"/>
  <c r="J1492" i="5"/>
  <c r="H1492" i="5"/>
  <c r="G1492" i="5"/>
  <c r="F1492" i="5"/>
  <c r="K1491" i="5"/>
  <c r="J1491" i="5"/>
  <c r="H1491" i="5"/>
  <c r="R1491" i="5" s="1"/>
  <c r="G1491" i="5"/>
  <c r="F1491" i="5"/>
  <c r="K1490" i="5"/>
  <c r="J1490" i="5"/>
  <c r="H1490" i="5"/>
  <c r="G1490" i="5"/>
  <c r="F1490" i="5"/>
  <c r="K1489" i="5"/>
  <c r="J1489" i="5"/>
  <c r="H1489" i="5"/>
  <c r="G1489" i="5"/>
  <c r="F1489" i="5"/>
  <c r="C1488" i="5"/>
  <c r="V1487" i="5"/>
  <c r="T1487" i="5"/>
  <c r="U1487" i="5"/>
  <c r="S1487" i="5"/>
  <c r="F1487" i="5"/>
  <c r="E1487" i="5"/>
  <c r="D1487" i="5"/>
  <c r="I1487" i="5"/>
  <c r="C1487" i="5"/>
  <c r="B1487" i="5"/>
  <c r="A1487" i="5"/>
  <c r="L1486" i="5"/>
  <c r="Q1486" i="5" s="1"/>
  <c r="Z1486" i="5"/>
  <c r="Y1486" i="5"/>
  <c r="W1486" i="5"/>
  <c r="K1485" i="5"/>
  <c r="J1485" i="5"/>
  <c r="Z1485" i="5"/>
  <c r="Y1485" i="5"/>
  <c r="W1485" i="5"/>
  <c r="H1485" i="5"/>
  <c r="X1485" i="5" s="1"/>
  <c r="F1485" i="5"/>
  <c r="V1485" i="5"/>
  <c r="T1485" i="5"/>
  <c r="U1485" i="5"/>
  <c r="S1485" i="5"/>
  <c r="E1485" i="5"/>
  <c r="D1485" i="5"/>
  <c r="C1485" i="5"/>
  <c r="B1485" i="5"/>
  <c r="A1485" i="5"/>
  <c r="L1484" i="5"/>
  <c r="G1484" i="5"/>
  <c r="E1484" i="5"/>
  <c r="J1483" i="5"/>
  <c r="E1483" i="5"/>
  <c r="J1482" i="5"/>
  <c r="E1482" i="5"/>
  <c r="K1481" i="5"/>
  <c r="J1481" i="5"/>
  <c r="H1481" i="5"/>
  <c r="G1481" i="5"/>
  <c r="F1481" i="5"/>
  <c r="K1480" i="5"/>
  <c r="J1480" i="5"/>
  <c r="H1480" i="5"/>
  <c r="R1480" i="5" s="1"/>
  <c r="G1480" i="5"/>
  <c r="F1480" i="5"/>
  <c r="K1479" i="5"/>
  <c r="J1479" i="5"/>
  <c r="H1479" i="5"/>
  <c r="G1479" i="5"/>
  <c r="F1479" i="5"/>
  <c r="K1478" i="5"/>
  <c r="J1478" i="5"/>
  <c r="H1478" i="5"/>
  <c r="R1478" i="5" s="1"/>
  <c r="G1478" i="5"/>
  <c r="F1478" i="5"/>
  <c r="C1477" i="5"/>
  <c r="V1476" i="5"/>
  <c r="T1476" i="5"/>
  <c r="U1476" i="5"/>
  <c r="S1476" i="5"/>
  <c r="F1476" i="5"/>
  <c r="E1476" i="5"/>
  <c r="D1476" i="5"/>
  <c r="I1476" i="5"/>
  <c r="C1476" i="5"/>
  <c r="B1476" i="5"/>
  <c r="A1476" i="5"/>
  <c r="L1475" i="5"/>
  <c r="Q1475" i="5" s="1"/>
  <c r="Z1475" i="5"/>
  <c r="Y1475" i="5"/>
  <c r="W1475" i="5"/>
  <c r="K1474" i="5"/>
  <c r="J1474" i="5"/>
  <c r="Z1474" i="5"/>
  <c r="Y1474" i="5"/>
  <c r="W1474" i="5"/>
  <c r="H1474" i="5"/>
  <c r="X1474" i="5" s="1"/>
  <c r="F1474" i="5"/>
  <c r="V1474" i="5"/>
  <c r="T1474" i="5"/>
  <c r="U1474" i="5"/>
  <c r="S1474" i="5"/>
  <c r="E1474" i="5"/>
  <c r="D1474" i="5"/>
  <c r="C1474" i="5"/>
  <c r="B1474" i="5"/>
  <c r="A1474" i="5"/>
  <c r="L1473" i="5"/>
  <c r="G1473" i="5"/>
  <c r="E1473" i="5"/>
  <c r="J1472" i="5"/>
  <c r="E1472" i="5"/>
  <c r="J1471" i="5"/>
  <c r="E1471" i="5"/>
  <c r="K1470" i="5"/>
  <c r="J1470" i="5"/>
  <c r="H1470" i="5"/>
  <c r="G1470" i="5"/>
  <c r="F1470" i="5"/>
  <c r="K1469" i="5"/>
  <c r="J1469" i="5"/>
  <c r="H1469" i="5"/>
  <c r="R1469" i="5" s="1"/>
  <c r="G1469" i="5"/>
  <c r="F1469" i="5"/>
  <c r="K1468" i="5"/>
  <c r="J1468" i="5"/>
  <c r="H1468" i="5"/>
  <c r="G1468" i="5"/>
  <c r="F1468" i="5"/>
  <c r="K1467" i="5"/>
  <c r="J1467" i="5"/>
  <c r="H1467" i="5"/>
  <c r="R1467" i="5" s="1"/>
  <c r="G1467" i="5"/>
  <c r="F1467" i="5"/>
  <c r="C1466" i="5"/>
  <c r="V1465" i="5"/>
  <c r="T1465" i="5"/>
  <c r="U1465" i="5"/>
  <c r="S1465" i="5"/>
  <c r="F1465" i="5"/>
  <c r="E1465" i="5"/>
  <c r="D1465" i="5"/>
  <c r="I1465" i="5"/>
  <c r="C1465" i="5"/>
  <c r="B1465" i="5"/>
  <c r="A1465" i="5"/>
  <c r="L1464" i="5"/>
  <c r="Q1464" i="5" s="1"/>
  <c r="Z1464" i="5"/>
  <c r="Y1464" i="5"/>
  <c r="W1464" i="5"/>
  <c r="K1463" i="5"/>
  <c r="J1463" i="5"/>
  <c r="Z1463" i="5"/>
  <c r="Y1463" i="5"/>
  <c r="W1463" i="5"/>
  <c r="H1463" i="5"/>
  <c r="X1463" i="5" s="1"/>
  <c r="F1463" i="5"/>
  <c r="V1463" i="5"/>
  <c r="T1463" i="5"/>
  <c r="U1463" i="5"/>
  <c r="S1463" i="5"/>
  <c r="E1463" i="5"/>
  <c r="D1463" i="5"/>
  <c r="C1463" i="5"/>
  <c r="B1463" i="5"/>
  <c r="A1463" i="5"/>
  <c r="L1462" i="5"/>
  <c r="G1462" i="5"/>
  <c r="E1462" i="5"/>
  <c r="J1461" i="5"/>
  <c r="E1461" i="5"/>
  <c r="J1460" i="5"/>
  <c r="E1460" i="5"/>
  <c r="K1459" i="5"/>
  <c r="J1459" i="5"/>
  <c r="H1459" i="5"/>
  <c r="G1459" i="5"/>
  <c r="F1459" i="5"/>
  <c r="K1458" i="5"/>
  <c r="J1458" i="5"/>
  <c r="H1458" i="5"/>
  <c r="R1458" i="5" s="1"/>
  <c r="G1458" i="5"/>
  <c r="F1458" i="5"/>
  <c r="K1457" i="5"/>
  <c r="J1457" i="5"/>
  <c r="H1457" i="5"/>
  <c r="G1457" i="5"/>
  <c r="F1457" i="5"/>
  <c r="K1456" i="5"/>
  <c r="J1456" i="5"/>
  <c r="H1456" i="5"/>
  <c r="R1456" i="5" s="1"/>
  <c r="G1456" i="5"/>
  <c r="F1456" i="5"/>
  <c r="C1455" i="5"/>
  <c r="V1454" i="5"/>
  <c r="T1454" i="5"/>
  <c r="U1454" i="5"/>
  <c r="S1454" i="5"/>
  <c r="F1454" i="5"/>
  <c r="E1454" i="5"/>
  <c r="D1454" i="5"/>
  <c r="I1454" i="5"/>
  <c r="C1454" i="5"/>
  <c r="B1454" i="5"/>
  <c r="A1454" i="5"/>
  <c r="L1453" i="5"/>
  <c r="Q1453" i="5" s="1"/>
  <c r="Z1453" i="5"/>
  <c r="Y1453" i="5"/>
  <c r="W1453" i="5"/>
  <c r="K1452" i="5"/>
  <c r="J1452" i="5"/>
  <c r="Z1452" i="5"/>
  <c r="Y1452" i="5"/>
  <c r="W1452" i="5"/>
  <c r="H1452" i="5"/>
  <c r="X1452" i="5" s="1"/>
  <c r="F1452" i="5"/>
  <c r="V1452" i="5"/>
  <c r="T1452" i="5"/>
  <c r="U1452" i="5"/>
  <c r="S1452" i="5"/>
  <c r="E1452" i="5"/>
  <c r="D1452" i="5"/>
  <c r="C1452" i="5"/>
  <c r="B1452" i="5"/>
  <c r="A1452" i="5"/>
  <c r="L1451" i="5"/>
  <c r="G1451" i="5"/>
  <c r="E1451" i="5"/>
  <c r="J1450" i="5"/>
  <c r="E1450" i="5"/>
  <c r="J1449" i="5"/>
  <c r="E1449" i="5"/>
  <c r="K1448" i="5"/>
  <c r="J1448" i="5"/>
  <c r="H1448" i="5"/>
  <c r="G1448" i="5"/>
  <c r="F1448" i="5"/>
  <c r="K1447" i="5"/>
  <c r="J1447" i="5"/>
  <c r="H1447" i="5"/>
  <c r="G1447" i="5"/>
  <c r="F1447" i="5"/>
  <c r="K1446" i="5"/>
  <c r="J1446" i="5"/>
  <c r="H1446" i="5"/>
  <c r="R1446" i="5" s="1"/>
  <c r="G1446" i="5"/>
  <c r="F1446" i="5"/>
  <c r="V1445" i="5"/>
  <c r="T1445" i="5"/>
  <c r="U1445" i="5"/>
  <c r="S1445" i="5"/>
  <c r="F1445" i="5"/>
  <c r="E1445" i="5"/>
  <c r="D1445" i="5"/>
  <c r="I1445" i="5"/>
  <c r="C1445" i="5"/>
  <c r="B1445" i="5"/>
  <c r="A1445" i="5"/>
  <c r="L1444" i="5"/>
  <c r="Q1444" i="5" s="1"/>
  <c r="Z1444" i="5"/>
  <c r="Y1444" i="5"/>
  <c r="X1444" i="5"/>
  <c r="K1443" i="5"/>
  <c r="J1443" i="5"/>
  <c r="Z1443" i="5"/>
  <c r="Y1443" i="5"/>
  <c r="X1443" i="5"/>
  <c r="H1443" i="5"/>
  <c r="W1443" i="5" s="1"/>
  <c r="F1443" i="5"/>
  <c r="V1443" i="5"/>
  <c r="T1443" i="5"/>
  <c r="U1443" i="5"/>
  <c r="S1443" i="5"/>
  <c r="E1443" i="5"/>
  <c r="D1443" i="5"/>
  <c r="C1443" i="5"/>
  <c r="B1443" i="5"/>
  <c r="A1443" i="5"/>
  <c r="L1442" i="5"/>
  <c r="G1442" i="5"/>
  <c r="E1442" i="5"/>
  <c r="J1441" i="5"/>
  <c r="F1441" i="5"/>
  <c r="E1441" i="5"/>
  <c r="J1440" i="5"/>
  <c r="F1440" i="5"/>
  <c r="E1440" i="5"/>
  <c r="K1439" i="5"/>
  <c r="J1439" i="5"/>
  <c r="H1439" i="5"/>
  <c r="G1439" i="5"/>
  <c r="F1439" i="5"/>
  <c r="K1438" i="5"/>
  <c r="J1438" i="5"/>
  <c r="H1438" i="5"/>
  <c r="R1438" i="5" s="1"/>
  <c r="G1438" i="5"/>
  <c r="F1438" i="5"/>
  <c r="K1437" i="5"/>
  <c r="J1437" i="5"/>
  <c r="H1437" i="5"/>
  <c r="G1437" i="5"/>
  <c r="F1437" i="5"/>
  <c r="K1436" i="5"/>
  <c r="J1436" i="5"/>
  <c r="H1436" i="5"/>
  <c r="G1436" i="5"/>
  <c r="F1436" i="5"/>
  <c r="C1435" i="5"/>
  <c r="V1434" i="5"/>
  <c r="T1434" i="5"/>
  <c r="U1434" i="5"/>
  <c r="S1434" i="5"/>
  <c r="F1434" i="5"/>
  <c r="E1434" i="5"/>
  <c r="D1434" i="5"/>
  <c r="I1434" i="5"/>
  <c r="C1434" i="5"/>
  <c r="B1434" i="5"/>
  <c r="A1434" i="5"/>
  <c r="L1433" i="5"/>
  <c r="Q1433" i="5" s="1"/>
  <c r="Z1433" i="5"/>
  <c r="Y1433" i="5"/>
  <c r="X1433" i="5"/>
  <c r="K1432" i="5"/>
  <c r="J1432" i="5"/>
  <c r="Z1432" i="5"/>
  <c r="Y1432" i="5"/>
  <c r="X1432" i="5"/>
  <c r="H1432" i="5"/>
  <c r="W1432" i="5" s="1"/>
  <c r="F1432" i="5"/>
  <c r="V1432" i="5"/>
  <c r="T1432" i="5"/>
  <c r="U1432" i="5"/>
  <c r="S1432" i="5"/>
  <c r="E1432" i="5"/>
  <c r="D1432" i="5"/>
  <c r="C1432" i="5"/>
  <c r="B1432" i="5"/>
  <c r="A1432" i="5"/>
  <c r="K1431" i="5"/>
  <c r="J1431" i="5"/>
  <c r="Z1431" i="5"/>
  <c r="Y1431" i="5"/>
  <c r="X1431" i="5"/>
  <c r="H1431" i="5"/>
  <c r="W1431" i="5" s="1"/>
  <c r="F1431" i="5"/>
  <c r="V1431" i="5"/>
  <c r="T1431" i="5"/>
  <c r="U1431" i="5"/>
  <c r="S1431" i="5"/>
  <c r="E1431" i="5"/>
  <c r="D1431" i="5"/>
  <c r="C1431" i="5"/>
  <c r="B1431" i="5"/>
  <c r="A1431" i="5"/>
  <c r="L1430" i="5"/>
  <c r="G1430" i="5"/>
  <c r="E1430" i="5"/>
  <c r="J1429" i="5"/>
  <c r="F1429" i="5"/>
  <c r="E1429" i="5"/>
  <c r="J1428" i="5"/>
  <c r="F1428" i="5"/>
  <c r="E1428" i="5"/>
  <c r="K1427" i="5"/>
  <c r="J1427" i="5"/>
  <c r="H1427" i="5"/>
  <c r="G1427" i="5"/>
  <c r="F1427" i="5"/>
  <c r="K1426" i="5"/>
  <c r="J1426" i="5"/>
  <c r="H1426" i="5"/>
  <c r="R1426" i="5" s="1"/>
  <c r="G1426" i="5"/>
  <c r="F1426" i="5"/>
  <c r="K1425" i="5"/>
  <c r="J1425" i="5"/>
  <c r="H1425" i="5"/>
  <c r="G1425" i="5"/>
  <c r="F1425" i="5"/>
  <c r="K1424" i="5"/>
  <c r="J1424" i="5"/>
  <c r="H1424" i="5"/>
  <c r="R1424" i="5" s="1"/>
  <c r="G1424" i="5"/>
  <c r="F1424" i="5"/>
  <c r="C1423" i="5"/>
  <c r="V1422" i="5"/>
  <c r="T1422" i="5"/>
  <c r="U1422" i="5"/>
  <c r="S1422" i="5"/>
  <c r="F1422" i="5"/>
  <c r="E1422" i="5"/>
  <c r="D1422" i="5"/>
  <c r="I1422" i="5"/>
  <c r="C1422" i="5"/>
  <c r="B1422" i="5"/>
  <c r="A1422" i="5"/>
  <c r="L1421" i="5"/>
  <c r="Q1421" i="5" s="1"/>
  <c r="Z1421" i="5"/>
  <c r="Y1421" i="5"/>
  <c r="X1421" i="5"/>
  <c r="K1420" i="5"/>
  <c r="J1420" i="5"/>
  <c r="Z1420" i="5"/>
  <c r="Y1420" i="5"/>
  <c r="X1420" i="5"/>
  <c r="H1420" i="5"/>
  <c r="W1420" i="5" s="1"/>
  <c r="F1420" i="5"/>
  <c r="V1420" i="5"/>
  <c r="T1420" i="5"/>
  <c r="U1420" i="5"/>
  <c r="S1420" i="5"/>
  <c r="E1420" i="5"/>
  <c r="D1420" i="5"/>
  <c r="C1420" i="5"/>
  <c r="B1420" i="5"/>
  <c r="A1420" i="5"/>
  <c r="L1419" i="5"/>
  <c r="G1419" i="5"/>
  <c r="E1419" i="5"/>
  <c r="J1418" i="5"/>
  <c r="F1418" i="5"/>
  <c r="E1418" i="5"/>
  <c r="J1417" i="5"/>
  <c r="F1417" i="5"/>
  <c r="E1417" i="5"/>
  <c r="K1416" i="5"/>
  <c r="J1416" i="5"/>
  <c r="H1416" i="5"/>
  <c r="G1416" i="5"/>
  <c r="F1416" i="5"/>
  <c r="K1415" i="5"/>
  <c r="J1415" i="5"/>
  <c r="H1415" i="5"/>
  <c r="R1415" i="5" s="1"/>
  <c r="G1415" i="5"/>
  <c r="F1415" i="5"/>
  <c r="K1414" i="5"/>
  <c r="J1414" i="5"/>
  <c r="H1414" i="5"/>
  <c r="G1414" i="5"/>
  <c r="F1414" i="5"/>
  <c r="K1413" i="5"/>
  <c r="J1413" i="5"/>
  <c r="H1413" i="5"/>
  <c r="R1413" i="5" s="1"/>
  <c r="G1413" i="5"/>
  <c r="F1413" i="5"/>
  <c r="C1412" i="5"/>
  <c r="V1411" i="5"/>
  <c r="T1411" i="5"/>
  <c r="U1411" i="5"/>
  <c r="S1411" i="5"/>
  <c r="F1411" i="5"/>
  <c r="E1411" i="5"/>
  <c r="D1411" i="5"/>
  <c r="I1411" i="5"/>
  <c r="C1411" i="5"/>
  <c r="B1411" i="5"/>
  <c r="A1411" i="5"/>
  <c r="L1410" i="5"/>
  <c r="Q1410" i="5" s="1"/>
  <c r="Z1410" i="5"/>
  <c r="Y1410" i="5"/>
  <c r="X1410" i="5"/>
  <c r="K1409" i="5"/>
  <c r="J1409" i="5"/>
  <c r="Z1409" i="5"/>
  <c r="Y1409" i="5"/>
  <c r="X1409" i="5"/>
  <c r="H1409" i="5"/>
  <c r="W1409" i="5" s="1"/>
  <c r="F1409" i="5"/>
  <c r="V1409" i="5"/>
  <c r="T1409" i="5"/>
  <c r="U1409" i="5"/>
  <c r="S1409" i="5"/>
  <c r="E1409" i="5"/>
  <c r="D1409" i="5"/>
  <c r="C1409" i="5"/>
  <c r="B1409" i="5"/>
  <c r="A1409" i="5"/>
  <c r="L1408" i="5"/>
  <c r="G1408" i="5"/>
  <c r="E1408" i="5"/>
  <c r="J1407" i="5"/>
  <c r="F1407" i="5"/>
  <c r="E1407" i="5"/>
  <c r="J1406" i="5"/>
  <c r="F1406" i="5"/>
  <c r="E1406" i="5"/>
  <c r="K1405" i="5"/>
  <c r="J1405" i="5"/>
  <c r="H1405" i="5"/>
  <c r="G1405" i="5"/>
  <c r="F1405" i="5"/>
  <c r="K1404" i="5"/>
  <c r="J1404" i="5"/>
  <c r="H1404" i="5"/>
  <c r="R1404" i="5" s="1"/>
  <c r="G1404" i="5"/>
  <c r="F1404" i="5"/>
  <c r="K1403" i="5"/>
  <c r="J1403" i="5"/>
  <c r="H1403" i="5"/>
  <c r="G1403" i="5"/>
  <c r="F1403" i="5"/>
  <c r="K1402" i="5"/>
  <c r="J1402" i="5"/>
  <c r="H1402" i="5"/>
  <c r="G1402" i="5"/>
  <c r="F1402" i="5"/>
  <c r="C1401" i="5"/>
  <c r="V1400" i="5"/>
  <c r="T1400" i="5"/>
  <c r="U1400" i="5"/>
  <c r="S1400" i="5"/>
  <c r="F1400" i="5"/>
  <c r="E1400" i="5"/>
  <c r="D1400" i="5"/>
  <c r="I1400" i="5"/>
  <c r="C1400" i="5"/>
  <c r="B1400" i="5"/>
  <c r="A1400" i="5"/>
  <c r="L1399" i="5"/>
  <c r="Q1399" i="5" s="1"/>
  <c r="Z1399" i="5"/>
  <c r="Y1399" i="5"/>
  <c r="X1399" i="5"/>
  <c r="K1398" i="5"/>
  <c r="J1398" i="5"/>
  <c r="Z1398" i="5"/>
  <c r="Y1398" i="5"/>
  <c r="X1398" i="5"/>
  <c r="H1398" i="5"/>
  <c r="W1398" i="5" s="1"/>
  <c r="F1398" i="5"/>
  <c r="V1398" i="5"/>
  <c r="T1398" i="5"/>
  <c r="U1398" i="5"/>
  <c r="S1398" i="5"/>
  <c r="E1398" i="5"/>
  <c r="D1398" i="5"/>
  <c r="B1398" i="5"/>
  <c r="A1398" i="5"/>
  <c r="L1397" i="5"/>
  <c r="G1397" i="5"/>
  <c r="E1397" i="5"/>
  <c r="J1396" i="5"/>
  <c r="F1396" i="5"/>
  <c r="E1396" i="5"/>
  <c r="J1395" i="5"/>
  <c r="F1395" i="5"/>
  <c r="E1395" i="5"/>
  <c r="K1394" i="5"/>
  <c r="J1394" i="5"/>
  <c r="H1394" i="5"/>
  <c r="G1394" i="5"/>
  <c r="F1394" i="5"/>
  <c r="K1393" i="5"/>
  <c r="J1393" i="5"/>
  <c r="H1393" i="5"/>
  <c r="R1393" i="5" s="1"/>
  <c r="G1393" i="5"/>
  <c r="F1393" i="5"/>
  <c r="K1392" i="5"/>
  <c r="J1392" i="5"/>
  <c r="H1392" i="5"/>
  <c r="G1392" i="5"/>
  <c r="F1392" i="5"/>
  <c r="K1391" i="5"/>
  <c r="J1391" i="5"/>
  <c r="H1391" i="5"/>
  <c r="G1391" i="5"/>
  <c r="F1391" i="5"/>
  <c r="C1390" i="5"/>
  <c r="V1389" i="5"/>
  <c r="T1389" i="5"/>
  <c r="U1389" i="5"/>
  <c r="S1389" i="5"/>
  <c r="F1389" i="5"/>
  <c r="E1389" i="5"/>
  <c r="D1389" i="5"/>
  <c r="I1389" i="5"/>
  <c r="C1389" i="5"/>
  <c r="B1389" i="5"/>
  <c r="A1389" i="5"/>
  <c r="L1388" i="5"/>
  <c r="Q1388" i="5" s="1"/>
  <c r="Z1388" i="5"/>
  <c r="Y1388" i="5"/>
  <c r="X1388" i="5"/>
  <c r="K1387" i="5"/>
  <c r="J1387" i="5"/>
  <c r="Z1387" i="5"/>
  <c r="Y1387" i="5"/>
  <c r="X1387" i="5"/>
  <c r="H1387" i="5"/>
  <c r="W1387" i="5" s="1"/>
  <c r="F1387" i="5"/>
  <c r="V1387" i="5"/>
  <c r="T1387" i="5"/>
  <c r="U1387" i="5"/>
  <c r="S1387" i="5"/>
  <c r="E1387" i="5"/>
  <c r="D1387" i="5"/>
  <c r="B1387" i="5"/>
  <c r="A1387" i="5"/>
  <c r="L1386" i="5"/>
  <c r="G1386" i="5"/>
  <c r="E1386" i="5"/>
  <c r="J1385" i="5"/>
  <c r="F1385" i="5"/>
  <c r="E1385" i="5"/>
  <c r="J1384" i="5"/>
  <c r="F1384" i="5"/>
  <c r="E1384" i="5"/>
  <c r="K1383" i="5"/>
  <c r="J1383" i="5"/>
  <c r="H1383" i="5"/>
  <c r="G1383" i="5"/>
  <c r="F1383" i="5"/>
  <c r="K1382" i="5"/>
  <c r="J1382" i="5"/>
  <c r="H1382" i="5"/>
  <c r="R1382" i="5" s="1"/>
  <c r="G1382" i="5"/>
  <c r="F1382" i="5"/>
  <c r="K1381" i="5"/>
  <c r="J1381" i="5"/>
  <c r="H1381" i="5"/>
  <c r="G1381" i="5"/>
  <c r="F1381" i="5"/>
  <c r="K1380" i="5"/>
  <c r="J1380" i="5"/>
  <c r="H1380" i="5"/>
  <c r="R1380" i="5" s="1"/>
  <c r="G1380" i="5"/>
  <c r="F1380" i="5"/>
  <c r="C1379" i="5"/>
  <c r="V1378" i="5"/>
  <c r="T1378" i="5"/>
  <c r="U1378" i="5"/>
  <c r="S1378" i="5"/>
  <c r="F1378" i="5"/>
  <c r="E1378" i="5"/>
  <c r="D1378" i="5"/>
  <c r="I1378" i="5"/>
  <c r="C1378" i="5"/>
  <c r="B1378" i="5"/>
  <c r="A1378" i="5"/>
  <c r="L1377" i="5"/>
  <c r="Q1377" i="5" s="1"/>
  <c r="Z1377" i="5"/>
  <c r="Y1377" i="5"/>
  <c r="X1377" i="5"/>
  <c r="K1376" i="5"/>
  <c r="J1376" i="5"/>
  <c r="Z1376" i="5"/>
  <c r="Y1376" i="5"/>
  <c r="X1376" i="5"/>
  <c r="H1376" i="5"/>
  <c r="W1376" i="5" s="1"/>
  <c r="F1376" i="5"/>
  <c r="V1376" i="5"/>
  <c r="T1376" i="5"/>
  <c r="U1376" i="5"/>
  <c r="S1376" i="5"/>
  <c r="E1376" i="5"/>
  <c r="D1376" i="5"/>
  <c r="C1376" i="5"/>
  <c r="B1376" i="5"/>
  <c r="A1376" i="5"/>
  <c r="K1375" i="5"/>
  <c r="J1375" i="5"/>
  <c r="Z1375" i="5"/>
  <c r="Y1375" i="5"/>
  <c r="X1375" i="5"/>
  <c r="H1375" i="5"/>
  <c r="W1375" i="5" s="1"/>
  <c r="F1375" i="5"/>
  <c r="V1375" i="5"/>
  <c r="T1375" i="5"/>
  <c r="U1375" i="5"/>
  <c r="S1375" i="5"/>
  <c r="E1375" i="5"/>
  <c r="D1375" i="5"/>
  <c r="C1375" i="5"/>
  <c r="B1375" i="5"/>
  <c r="A1375" i="5"/>
  <c r="K1374" i="5"/>
  <c r="J1374" i="5"/>
  <c r="Z1374" i="5"/>
  <c r="Y1374" i="5"/>
  <c r="X1374" i="5"/>
  <c r="H1374" i="5"/>
  <c r="W1374" i="5" s="1"/>
  <c r="F1374" i="5"/>
  <c r="V1374" i="5"/>
  <c r="T1374" i="5"/>
  <c r="U1374" i="5"/>
  <c r="S1374" i="5"/>
  <c r="E1374" i="5"/>
  <c r="D1374" i="5"/>
  <c r="C1374" i="5"/>
  <c r="B1374" i="5"/>
  <c r="A1374" i="5"/>
  <c r="L1373" i="5"/>
  <c r="G1373" i="5"/>
  <c r="E1373" i="5"/>
  <c r="J1372" i="5"/>
  <c r="F1372" i="5"/>
  <c r="E1372" i="5"/>
  <c r="J1371" i="5"/>
  <c r="F1371" i="5"/>
  <c r="E1371" i="5"/>
  <c r="K1370" i="5"/>
  <c r="J1370" i="5"/>
  <c r="H1370" i="5"/>
  <c r="G1370" i="5"/>
  <c r="F1370" i="5"/>
  <c r="K1369" i="5"/>
  <c r="J1369" i="5"/>
  <c r="H1369" i="5"/>
  <c r="R1369" i="5" s="1"/>
  <c r="G1369" i="5"/>
  <c r="F1369" i="5"/>
  <c r="K1368" i="5"/>
  <c r="J1368" i="5"/>
  <c r="H1368" i="5"/>
  <c r="G1368" i="5"/>
  <c r="F1368" i="5"/>
  <c r="K1367" i="5"/>
  <c r="J1367" i="5"/>
  <c r="H1367" i="5"/>
  <c r="R1367" i="5" s="1"/>
  <c r="G1367" i="5"/>
  <c r="F1367" i="5"/>
  <c r="C1366" i="5"/>
  <c r="V1365" i="5"/>
  <c r="T1365" i="5"/>
  <c r="U1365" i="5"/>
  <c r="S1365" i="5"/>
  <c r="F1365" i="5"/>
  <c r="E1365" i="5"/>
  <c r="D1365" i="5"/>
  <c r="I1365" i="5"/>
  <c r="C1365" i="5"/>
  <c r="B1365" i="5"/>
  <c r="A1365" i="5"/>
  <c r="L1364" i="5"/>
  <c r="Q1364" i="5" s="1"/>
  <c r="Z1364" i="5"/>
  <c r="Y1364" i="5"/>
  <c r="X1364" i="5"/>
  <c r="L1363" i="5"/>
  <c r="G1363" i="5"/>
  <c r="E1363" i="5"/>
  <c r="J1362" i="5"/>
  <c r="F1362" i="5"/>
  <c r="E1362" i="5"/>
  <c r="J1361" i="5"/>
  <c r="F1361" i="5"/>
  <c r="E1361" i="5"/>
  <c r="K1360" i="5"/>
  <c r="J1360" i="5"/>
  <c r="H1360" i="5"/>
  <c r="G1360" i="5"/>
  <c r="F1360" i="5"/>
  <c r="K1359" i="5"/>
  <c r="J1359" i="5"/>
  <c r="H1359" i="5"/>
  <c r="R1359" i="5" s="1"/>
  <c r="G1359" i="5"/>
  <c r="F1359" i="5"/>
  <c r="K1358" i="5"/>
  <c r="J1358" i="5"/>
  <c r="H1358" i="5"/>
  <c r="G1358" i="5"/>
  <c r="F1358" i="5"/>
  <c r="K1357" i="5"/>
  <c r="J1357" i="5"/>
  <c r="H1357" i="5"/>
  <c r="G1357" i="5"/>
  <c r="F1357" i="5"/>
  <c r="C1356" i="5"/>
  <c r="V1355" i="5"/>
  <c r="K1362" i="5" s="1"/>
  <c r="T1355" i="5"/>
  <c r="K1361" i="5" s="1"/>
  <c r="U1355" i="5"/>
  <c r="H1362" i="5" s="1"/>
  <c r="S1355" i="5"/>
  <c r="H1361" i="5" s="1"/>
  <c r="F1355" i="5"/>
  <c r="E1355" i="5"/>
  <c r="D1355" i="5"/>
  <c r="I1355" i="5"/>
  <c r="C1355" i="5"/>
  <c r="B1355" i="5"/>
  <c r="A1355" i="5"/>
  <c r="L1354" i="5"/>
  <c r="Q1354" i="5" s="1"/>
  <c r="Z1354" i="5"/>
  <c r="Y1354" i="5"/>
  <c r="X1354" i="5"/>
  <c r="K1353" i="5"/>
  <c r="J1353" i="5"/>
  <c r="Z1353" i="5"/>
  <c r="Y1353" i="5"/>
  <c r="X1353" i="5"/>
  <c r="H1353" i="5"/>
  <c r="W1353" i="5" s="1"/>
  <c r="F1353" i="5"/>
  <c r="V1353" i="5"/>
  <c r="T1353" i="5"/>
  <c r="U1353" i="5"/>
  <c r="S1353" i="5"/>
  <c r="E1353" i="5"/>
  <c r="D1353" i="5"/>
  <c r="C1353" i="5"/>
  <c r="B1353" i="5"/>
  <c r="A1353" i="5"/>
  <c r="K1352" i="5"/>
  <c r="J1352" i="5"/>
  <c r="Z1352" i="5"/>
  <c r="Y1352" i="5"/>
  <c r="X1352" i="5"/>
  <c r="H1352" i="5"/>
  <c r="W1352" i="5" s="1"/>
  <c r="F1352" i="5"/>
  <c r="V1352" i="5"/>
  <c r="T1352" i="5"/>
  <c r="U1352" i="5"/>
  <c r="S1352" i="5"/>
  <c r="E1352" i="5"/>
  <c r="D1352" i="5"/>
  <c r="C1352" i="5"/>
  <c r="B1352" i="5"/>
  <c r="A1352" i="5"/>
  <c r="L1351" i="5"/>
  <c r="G1351" i="5"/>
  <c r="E1351" i="5"/>
  <c r="J1350" i="5"/>
  <c r="F1350" i="5"/>
  <c r="E1350" i="5"/>
  <c r="J1349" i="5"/>
  <c r="F1349" i="5"/>
  <c r="E1349" i="5"/>
  <c r="K1348" i="5"/>
  <c r="J1348" i="5"/>
  <c r="H1348" i="5"/>
  <c r="G1348" i="5"/>
  <c r="F1348" i="5"/>
  <c r="K1347" i="5"/>
  <c r="J1347" i="5"/>
  <c r="H1347" i="5"/>
  <c r="R1347" i="5" s="1"/>
  <c r="G1347" i="5"/>
  <c r="F1347" i="5"/>
  <c r="K1346" i="5"/>
  <c r="J1346" i="5"/>
  <c r="H1346" i="5"/>
  <c r="G1346" i="5"/>
  <c r="F1346" i="5"/>
  <c r="K1345" i="5"/>
  <c r="J1345" i="5"/>
  <c r="H1345" i="5"/>
  <c r="G1345" i="5"/>
  <c r="F1345" i="5"/>
  <c r="C1344" i="5"/>
  <c r="V1343" i="5"/>
  <c r="T1343" i="5"/>
  <c r="U1343" i="5"/>
  <c r="S1343" i="5"/>
  <c r="F1343" i="5"/>
  <c r="E1343" i="5"/>
  <c r="D1343" i="5"/>
  <c r="I1343" i="5"/>
  <c r="C1343" i="5"/>
  <c r="B1343" i="5"/>
  <c r="A1343" i="5"/>
  <c r="L1342" i="5"/>
  <c r="Q1342" i="5" s="1"/>
  <c r="Z1342" i="5"/>
  <c r="Y1342" i="5"/>
  <c r="X1342" i="5"/>
  <c r="K1341" i="5"/>
  <c r="J1341" i="5"/>
  <c r="Z1341" i="5"/>
  <c r="Y1341" i="5"/>
  <c r="X1341" i="5"/>
  <c r="H1341" i="5"/>
  <c r="W1341" i="5" s="1"/>
  <c r="F1341" i="5"/>
  <c r="V1341" i="5"/>
  <c r="T1341" i="5"/>
  <c r="U1341" i="5"/>
  <c r="S1341" i="5"/>
  <c r="E1341" i="5"/>
  <c r="D1341" i="5"/>
  <c r="C1341" i="5"/>
  <c r="B1341" i="5"/>
  <c r="A1341" i="5"/>
  <c r="K1340" i="5"/>
  <c r="J1340" i="5"/>
  <c r="Z1340" i="5"/>
  <c r="Y1340" i="5"/>
  <c r="X1340" i="5"/>
  <c r="H1340" i="5"/>
  <c r="W1340" i="5" s="1"/>
  <c r="F1340" i="5"/>
  <c r="V1340" i="5"/>
  <c r="T1340" i="5"/>
  <c r="U1340" i="5"/>
  <c r="S1340" i="5"/>
  <c r="E1340" i="5"/>
  <c r="D1340" i="5"/>
  <c r="C1340" i="5"/>
  <c r="B1340" i="5"/>
  <c r="A1340" i="5"/>
  <c r="L1339" i="5"/>
  <c r="G1339" i="5"/>
  <c r="E1339" i="5"/>
  <c r="J1338" i="5"/>
  <c r="F1338" i="5"/>
  <c r="E1338" i="5"/>
  <c r="J1337" i="5"/>
  <c r="F1337" i="5"/>
  <c r="E1337" i="5"/>
  <c r="K1336" i="5"/>
  <c r="J1336" i="5"/>
  <c r="H1336" i="5"/>
  <c r="G1336" i="5"/>
  <c r="F1336" i="5"/>
  <c r="K1335" i="5"/>
  <c r="J1335" i="5"/>
  <c r="H1335" i="5"/>
  <c r="R1335" i="5" s="1"/>
  <c r="G1335" i="5"/>
  <c r="F1335" i="5"/>
  <c r="K1334" i="5"/>
  <c r="J1334" i="5"/>
  <c r="H1334" i="5"/>
  <c r="G1334" i="5"/>
  <c r="F1334" i="5"/>
  <c r="K1333" i="5"/>
  <c r="J1333" i="5"/>
  <c r="H1333" i="5"/>
  <c r="G1333" i="5"/>
  <c r="F1333" i="5"/>
  <c r="C1332" i="5"/>
  <c r="V1331" i="5"/>
  <c r="T1331" i="5"/>
  <c r="U1331" i="5"/>
  <c r="S1331" i="5"/>
  <c r="F1331" i="5"/>
  <c r="E1331" i="5"/>
  <c r="D1331" i="5"/>
  <c r="I1331" i="5"/>
  <c r="C1331" i="5"/>
  <c r="B1331" i="5"/>
  <c r="A1331" i="5"/>
  <c r="L1330" i="5"/>
  <c r="Q1330" i="5" s="1"/>
  <c r="Z1330" i="5"/>
  <c r="Y1330" i="5"/>
  <c r="X1330" i="5"/>
  <c r="K1329" i="5"/>
  <c r="J1329" i="5"/>
  <c r="Z1329" i="5"/>
  <c r="Y1329" i="5"/>
  <c r="X1329" i="5"/>
  <c r="H1329" i="5"/>
  <c r="W1329" i="5" s="1"/>
  <c r="F1329" i="5"/>
  <c r="V1329" i="5"/>
  <c r="T1329" i="5"/>
  <c r="U1329" i="5"/>
  <c r="S1329" i="5"/>
  <c r="E1329" i="5"/>
  <c r="D1329" i="5"/>
  <c r="C1329" i="5"/>
  <c r="B1329" i="5"/>
  <c r="A1329" i="5"/>
  <c r="K1328" i="5"/>
  <c r="J1328" i="5"/>
  <c r="Z1328" i="5"/>
  <c r="Y1328" i="5"/>
  <c r="X1328" i="5"/>
  <c r="H1328" i="5"/>
  <c r="W1328" i="5" s="1"/>
  <c r="F1328" i="5"/>
  <c r="V1328" i="5"/>
  <c r="T1328" i="5"/>
  <c r="U1328" i="5"/>
  <c r="S1328" i="5"/>
  <c r="E1328" i="5"/>
  <c r="D1328" i="5"/>
  <c r="C1328" i="5"/>
  <c r="B1328" i="5"/>
  <c r="A1328" i="5"/>
  <c r="L1327" i="5"/>
  <c r="G1327" i="5"/>
  <c r="E1327" i="5"/>
  <c r="J1326" i="5"/>
  <c r="F1326" i="5"/>
  <c r="E1326" i="5"/>
  <c r="J1325" i="5"/>
  <c r="F1325" i="5"/>
  <c r="E1325" i="5"/>
  <c r="K1324" i="5"/>
  <c r="J1324" i="5"/>
  <c r="H1324" i="5"/>
  <c r="G1324" i="5"/>
  <c r="F1324" i="5"/>
  <c r="K1323" i="5"/>
  <c r="J1323" i="5"/>
  <c r="H1323" i="5"/>
  <c r="R1323" i="5" s="1"/>
  <c r="G1323" i="5"/>
  <c r="F1323" i="5"/>
  <c r="K1322" i="5"/>
  <c r="J1322" i="5"/>
  <c r="H1322" i="5"/>
  <c r="G1322" i="5"/>
  <c r="F1322" i="5"/>
  <c r="K1321" i="5"/>
  <c r="J1321" i="5"/>
  <c r="H1321" i="5"/>
  <c r="R1321" i="5" s="1"/>
  <c r="G1321" i="5"/>
  <c r="F1321" i="5"/>
  <c r="C1320" i="5"/>
  <c r="V1319" i="5"/>
  <c r="T1319" i="5"/>
  <c r="U1319" i="5"/>
  <c r="S1319" i="5"/>
  <c r="F1319" i="5"/>
  <c r="E1319" i="5"/>
  <c r="D1319" i="5"/>
  <c r="I1319" i="5"/>
  <c r="C1319" i="5"/>
  <c r="B1319" i="5"/>
  <c r="A1319" i="5"/>
  <c r="L1318" i="5"/>
  <c r="Q1318" i="5" s="1"/>
  <c r="Z1318" i="5"/>
  <c r="Y1318" i="5"/>
  <c r="X1318" i="5"/>
  <c r="K1317" i="5"/>
  <c r="J1317" i="5"/>
  <c r="Z1317" i="5"/>
  <c r="Y1317" i="5"/>
  <c r="X1317" i="5"/>
  <c r="H1317" i="5"/>
  <c r="W1317" i="5" s="1"/>
  <c r="F1317" i="5"/>
  <c r="V1317" i="5"/>
  <c r="T1317" i="5"/>
  <c r="U1317" i="5"/>
  <c r="S1317" i="5"/>
  <c r="E1317" i="5"/>
  <c r="D1317" i="5"/>
  <c r="C1317" i="5"/>
  <c r="B1317" i="5"/>
  <c r="A1317" i="5"/>
  <c r="K1316" i="5"/>
  <c r="J1316" i="5"/>
  <c r="Z1316" i="5"/>
  <c r="Y1316" i="5"/>
  <c r="X1316" i="5"/>
  <c r="H1316" i="5"/>
  <c r="W1316" i="5" s="1"/>
  <c r="F1316" i="5"/>
  <c r="V1316" i="5"/>
  <c r="T1316" i="5"/>
  <c r="U1316" i="5"/>
  <c r="S1316" i="5"/>
  <c r="E1316" i="5"/>
  <c r="D1316" i="5"/>
  <c r="C1316" i="5"/>
  <c r="B1316" i="5"/>
  <c r="A1316" i="5"/>
  <c r="L1315" i="5"/>
  <c r="G1315" i="5"/>
  <c r="E1315" i="5"/>
  <c r="J1314" i="5"/>
  <c r="F1314" i="5"/>
  <c r="E1314" i="5"/>
  <c r="J1313" i="5"/>
  <c r="F1313" i="5"/>
  <c r="E1313" i="5"/>
  <c r="K1312" i="5"/>
  <c r="J1312" i="5"/>
  <c r="H1312" i="5"/>
  <c r="G1312" i="5"/>
  <c r="F1312" i="5"/>
  <c r="K1311" i="5"/>
  <c r="J1311" i="5"/>
  <c r="H1311" i="5"/>
  <c r="R1311" i="5" s="1"/>
  <c r="G1311" i="5"/>
  <c r="F1311" i="5"/>
  <c r="K1310" i="5"/>
  <c r="J1310" i="5"/>
  <c r="H1310" i="5"/>
  <c r="G1310" i="5"/>
  <c r="F1310" i="5"/>
  <c r="K1309" i="5"/>
  <c r="J1309" i="5"/>
  <c r="H1309" i="5"/>
  <c r="R1309" i="5" s="1"/>
  <c r="G1309" i="5"/>
  <c r="F1309" i="5"/>
  <c r="C1308" i="5"/>
  <c r="V1307" i="5"/>
  <c r="T1307" i="5"/>
  <c r="U1307" i="5"/>
  <c r="S1307" i="5"/>
  <c r="F1307" i="5"/>
  <c r="E1307" i="5"/>
  <c r="D1307" i="5"/>
  <c r="I1307" i="5"/>
  <c r="C1307" i="5"/>
  <c r="B1307" i="5"/>
  <c r="A1307" i="5"/>
  <c r="L1306" i="5"/>
  <c r="Q1306" i="5" s="1"/>
  <c r="Z1306" i="5"/>
  <c r="Y1306" i="5"/>
  <c r="X1306" i="5"/>
  <c r="L1305" i="5"/>
  <c r="G1305" i="5"/>
  <c r="E1305" i="5"/>
  <c r="J1304" i="5"/>
  <c r="E1304" i="5"/>
  <c r="J1303" i="5"/>
  <c r="E1303" i="5"/>
  <c r="K1302" i="5"/>
  <c r="J1302" i="5"/>
  <c r="H1302" i="5"/>
  <c r="R1302" i="5" s="1"/>
  <c r="G1302" i="5"/>
  <c r="F1302" i="5"/>
  <c r="C1301" i="5"/>
  <c r="V1300" i="5"/>
  <c r="K1304" i="5" s="1"/>
  <c r="T1300" i="5"/>
  <c r="K1303" i="5" s="1"/>
  <c r="U1300" i="5"/>
  <c r="H1304" i="5" s="1"/>
  <c r="S1300" i="5"/>
  <c r="H1303" i="5" s="1"/>
  <c r="F1300" i="5"/>
  <c r="E1300" i="5"/>
  <c r="D1300" i="5"/>
  <c r="I1300" i="5"/>
  <c r="C1300" i="5"/>
  <c r="B1300" i="5"/>
  <c r="A1300" i="5"/>
  <c r="L1299" i="5"/>
  <c r="Q1299" i="5" s="1"/>
  <c r="Z1299" i="5"/>
  <c r="Y1299" i="5"/>
  <c r="X1299" i="5"/>
  <c r="L1298" i="5"/>
  <c r="G1298" i="5"/>
  <c r="E1298" i="5"/>
  <c r="J1297" i="5"/>
  <c r="E1297" i="5"/>
  <c r="J1296" i="5"/>
  <c r="E1296" i="5"/>
  <c r="K1295" i="5"/>
  <c r="J1295" i="5"/>
  <c r="H1295" i="5"/>
  <c r="G1295" i="5"/>
  <c r="F1295" i="5"/>
  <c r="C1294" i="5"/>
  <c r="V1293" i="5"/>
  <c r="K1297" i="5" s="1"/>
  <c r="T1293" i="5"/>
  <c r="K1296" i="5" s="1"/>
  <c r="U1293" i="5"/>
  <c r="H1297" i="5" s="1"/>
  <c r="S1293" i="5"/>
  <c r="H1296" i="5" s="1"/>
  <c r="F1293" i="5"/>
  <c r="E1293" i="5"/>
  <c r="D1293" i="5"/>
  <c r="I1293" i="5"/>
  <c r="C1293" i="5"/>
  <c r="B1293" i="5"/>
  <c r="A1293" i="5"/>
  <c r="L1292" i="5"/>
  <c r="Q1292" i="5" s="1"/>
  <c r="Z1292" i="5"/>
  <c r="Y1292" i="5"/>
  <c r="X1292" i="5"/>
  <c r="L1291" i="5"/>
  <c r="G1291" i="5"/>
  <c r="E1291" i="5"/>
  <c r="J1290" i="5"/>
  <c r="E1290" i="5"/>
  <c r="J1289" i="5"/>
  <c r="E1289" i="5"/>
  <c r="K1288" i="5"/>
  <c r="J1288" i="5"/>
  <c r="H1288" i="5"/>
  <c r="R1288" i="5" s="1"/>
  <c r="G1288" i="5"/>
  <c r="F1288" i="5"/>
  <c r="K1287" i="5"/>
  <c r="J1287" i="5"/>
  <c r="H1287" i="5"/>
  <c r="G1287" i="5"/>
  <c r="F1287" i="5"/>
  <c r="K1286" i="5"/>
  <c r="J1286" i="5"/>
  <c r="H1286" i="5"/>
  <c r="R1286" i="5" s="1"/>
  <c r="G1286" i="5"/>
  <c r="F1286" i="5"/>
  <c r="C1285" i="5"/>
  <c r="V1284" i="5"/>
  <c r="K1290" i="5" s="1"/>
  <c r="T1284" i="5"/>
  <c r="K1289" i="5" s="1"/>
  <c r="U1284" i="5"/>
  <c r="H1290" i="5" s="1"/>
  <c r="S1284" i="5"/>
  <c r="H1289" i="5" s="1"/>
  <c r="F1284" i="5"/>
  <c r="E1284" i="5"/>
  <c r="D1284" i="5"/>
  <c r="I1284" i="5"/>
  <c r="C1284" i="5"/>
  <c r="B1284" i="5"/>
  <c r="A1284" i="5"/>
  <c r="L1283" i="5"/>
  <c r="Q1283" i="5" s="1"/>
  <c r="Z1283" i="5"/>
  <c r="Y1283" i="5"/>
  <c r="X1283" i="5"/>
  <c r="L1282" i="5"/>
  <c r="G1282" i="5"/>
  <c r="E1282" i="5"/>
  <c r="J1281" i="5"/>
  <c r="F1281" i="5"/>
  <c r="E1281" i="5"/>
  <c r="J1280" i="5"/>
  <c r="F1280" i="5"/>
  <c r="E1280" i="5"/>
  <c r="K1279" i="5"/>
  <c r="J1279" i="5"/>
  <c r="H1279" i="5"/>
  <c r="G1279" i="5"/>
  <c r="F1279" i="5"/>
  <c r="V1278" i="5"/>
  <c r="K1281" i="5" s="1"/>
  <c r="T1278" i="5"/>
  <c r="K1280" i="5" s="1"/>
  <c r="U1278" i="5"/>
  <c r="H1281" i="5" s="1"/>
  <c r="S1278" i="5"/>
  <c r="H1280" i="5" s="1"/>
  <c r="F1278" i="5"/>
  <c r="E1278" i="5"/>
  <c r="D1278" i="5"/>
  <c r="I1278" i="5"/>
  <c r="C1278" i="5"/>
  <c r="B1278" i="5"/>
  <c r="A1278" i="5"/>
  <c r="L1277" i="5"/>
  <c r="Q1277" i="5" s="1"/>
  <c r="Z1277" i="5"/>
  <c r="Y1277" i="5"/>
  <c r="X1277" i="5"/>
  <c r="K1276" i="5"/>
  <c r="J1276" i="5"/>
  <c r="Z1276" i="5"/>
  <c r="Y1276" i="5"/>
  <c r="X1276" i="5"/>
  <c r="H1276" i="5"/>
  <c r="W1276" i="5" s="1"/>
  <c r="F1276" i="5"/>
  <c r="V1276" i="5"/>
  <c r="T1276" i="5"/>
  <c r="U1276" i="5"/>
  <c r="S1276" i="5"/>
  <c r="E1276" i="5"/>
  <c r="D1276" i="5"/>
  <c r="C1276" i="5"/>
  <c r="B1276" i="5"/>
  <c r="A1276" i="5"/>
  <c r="L1275" i="5"/>
  <c r="G1275" i="5"/>
  <c r="E1275" i="5"/>
  <c r="J1274" i="5"/>
  <c r="E1274" i="5"/>
  <c r="J1273" i="5"/>
  <c r="E1273" i="5"/>
  <c r="K1272" i="5"/>
  <c r="J1272" i="5"/>
  <c r="H1272" i="5"/>
  <c r="R1272" i="5" s="1"/>
  <c r="G1272" i="5"/>
  <c r="F1272" i="5"/>
  <c r="K1271" i="5"/>
  <c r="J1271" i="5"/>
  <c r="H1271" i="5"/>
  <c r="G1271" i="5"/>
  <c r="F1271" i="5"/>
  <c r="K1270" i="5"/>
  <c r="J1270" i="5"/>
  <c r="H1270" i="5"/>
  <c r="R1270" i="5" s="1"/>
  <c r="G1270" i="5"/>
  <c r="F1270" i="5"/>
  <c r="C1269" i="5"/>
  <c r="V1268" i="5"/>
  <c r="K1274" i="5" s="1"/>
  <c r="T1268" i="5"/>
  <c r="U1268" i="5"/>
  <c r="H1274" i="5" s="1"/>
  <c r="S1268" i="5"/>
  <c r="F1268" i="5"/>
  <c r="E1268" i="5"/>
  <c r="D1268" i="5"/>
  <c r="I1268" i="5"/>
  <c r="C1268" i="5"/>
  <c r="B1268" i="5"/>
  <c r="A1268" i="5"/>
  <c r="L1267" i="5"/>
  <c r="Q1267" i="5" s="1"/>
  <c r="Z1267" i="5"/>
  <c r="Y1267" i="5"/>
  <c r="X1267" i="5"/>
  <c r="L1266" i="5"/>
  <c r="G1266" i="5"/>
  <c r="E1266" i="5"/>
  <c r="J1265" i="5"/>
  <c r="F1265" i="5"/>
  <c r="E1265" i="5"/>
  <c r="J1264" i="5"/>
  <c r="F1264" i="5"/>
  <c r="E1264" i="5"/>
  <c r="K1263" i="5"/>
  <c r="J1263" i="5"/>
  <c r="H1263" i="5"/>
  <c r="R1263" i="5" s="1"/>
  <c r="G1263" i="5"/>
  <c r="F1263" i="5"/>
  <c r="K1262" i="5"/>
  <c r="J1262" i="5"/>
  <c r="H1262" i="5"/>
  <c r="G1262" i="5"/>
  <c r="F1262" i="5"/>
  <c r="K1261" i="5"/>
  <c r="J1261" i="5"/>
  <c r="H1261" i="5"/>
  <c r="R1261" i="5" s="1"/>
  <c r="G1261" i="5"/>
  <c r="F1261" i="5"/>
  <c r="C1260" i="5"/>
  <c r="V1259" i="5"/>
  <c r="K1265" i="5" s="1"/>
  <c r="T1259" i="5"/>
  <c r="K1264" i="5" s="1"/>
  <c r="U1259" i="5"/>
  <c r="H1265" i="5" s="1"/>
  <c r="S1259" i="5"/>
  <c r="H1264" i="5" s="1"/>
  <c r="F1259" i="5"/>
  <c r="E1259" i="5"/>
  <c r="D1259" i="5"/>
  <c r="I1259" i="5"/>
  <c r="C1259" i="5"/>
  <c r="B1259" i="5"/>
  <c r="A1259" i="5"/>
  <c r="L1258" i="5"/>
  <c r="Q1258" i="5" s="1"/>
  <c r="Z1258" i="5"/>
  <c r="Y1258" i="5"/>
  <c r="X1258" i="5"/>
  <c r="K1257" i="5"/>
  <c r="J1257" i="5"/>
  <c r="Z1257" i="5"/>
  <c r="Y1257" i="5"/>
  <c r="X1257" i="5"/>
  <c r="H1257" i="5"/>
  <c r="W1257" i="5" s="1"/>
  <c r="F1257" i="5"/>
  <c r="V1257" i="5"/>
  <c r="T1257" i="5"/>
  <c r="U1257" i="5"/>
  <c r="S1257" i="5"/>
  <c r="E1257" i="5"/>
  <c r="D1257" i="5"/>
  <c r="C1257" i="5"/>
  <c r="B1257" i="5"/>
  <c r="A1257" i="5"/>
  <c r="L1256" i="5"/>
  <c r="G1256" i="5"/>
  <c r="E1256" i="5"/>
  <c r="J1255" i="5"/>
  <c r="E1255" i="5"/>
  <c r="J1254" i="5"/>
  <c r="E1254" i="5"/>
  <c r="K1253" i="5"/>
  <c r="J1253" i="5"/>
  <c r="H1253" i="5"/>
  <c r="R1253" i="5" s="1"/>
  <c r="G1253" i="5"/>
  <c r="F1253" i="5"/>
  <c r="K1252" i="5"/>
  <c r="J1252" i="5"/>
  <c r="H1252" i="5"/>
  <c r="G1252" i="5"/>
  <c r="F1252" i="5"/>
  <c r="K1251" i="5"/>
  <c r="J1251" i="5"/>
  <c r="H1251" i="5"/>
  <c r="G1251" i="5"/>
  <c r="F1251" i="5"/>
  <c r="C1250" i="5"/>
  <c r="V1249" i="5"/>
  <c r="K1255" i="5" s="1"/>
  <c r="T1249" i="5"/>
  <c r="K1254" i="5" s="1"/>
  <c r="U1249" i="5"/>
  <c r="S1249" i="5"/>
  <c r="F1249" i="5"/>
  <c r="E1249" i="5"/>
  <c r="D1249" i="5"/>
  <c r="I1249" i="5"/>
  <c r="C1249" i="5"/>
  <c r="B1249" i="5"/>
  <c r="A1249" i="5"/>
  <c r="L1248" i="5"/>
  <c r="Q1248" i="5" s="1"/>
  <c r="Z1248" i="5"/>
  <c r="Y1248" i="5"/>
  <c r="X1248" i="5"/>
  <c r="L1247" i="5"/>
  <c r="G1247" i="5"/>
  <c r="E1247" i="5"/>
  <c r="J1246" i="5"/>
  <c r="F1246" i="5"/>
  <c r="E1246" i="5"/>
  <c r="J1245" i="5"/>
  <c r="F1245" i="5"/>
  <c r="E1245" i="5"/>
  <c r="K1244" i="5"/>
  <c r="J1244" i="5"/>
  <c r="H1244" i="5"/>
  <c r="G1244" i="5"/>
  <c r="F1244" i="5"/>
  <c r="C1243" i="5"/>
  <c r="V1242" i="5"/>
  <c r="K1246" i="5" s="1"/>
  <c r="T1242" i="5"/>
  <c r="K1245" i="5" s="1"/>
  <c r="U1242" i="5"/>
  <c r="H1246" i="5" s="1"/>
  <c r="S1242" i="5"/>
  <c r="H1245" i="5" s="1"/>
  <c r="F1242" i="5"/>
  <c r="E1242" i="5"/>
  <c r="D1242" i="5"/>
  <c r="I1242" i="5"/>
  <c r="C1242" i="5"/>
  <c r="B1242" i="5"/>
  <c r="A1242" i="5"/>
  <c r="L1241" i="5"/>
  <c r="Q1241" i="5" s="1"/>
  <c r="Z1241" i="5"/>
  <c r="Y1241" i="5"/>
  <c r="X1241" i="5"/>
  <c r="K1240" i="5"/>
  <c r="J1240" i="5"/>
  <c r="Z1240" i="5"/>
  <c r="Y1240" i="5"/>
  <c r="X1240" i="5"/>
  <c r="H1240" i="5"/>
  <c r="W1240" i="5" s="1"/>
  <c r="F1240" i="5"/>
  <c r="V1240" i="5"/>
  <c r="T1240" i="5"/>
  <c r="U1240" i="5"/>
  <c r="S1240" i="5"/>
  <c r="E1240" i="5"/>
  <c r="D1240" i="5"/>
  <c r="C1240" i="5"/>
  <c r="B1240" i="5"/>
  <c r="A1240" i="5"/>
  <c r="L1239" i="5"/>
  <c r="G1239" i="5"/>
  <c r="E1239" i="5"/>
  <c r="J1238" i="5"/>
  <c r="E1238" i="5"/>
  <c r="J1237" i="5"/>
  <c r="E1237" i="5"/>
  <c r="K1236" i="5"/>
  <c r="J1236" i="5"/>
  <c r="H1236" i="5"/>
  <c r="G1236" i="5"/>
  <c r="F1236" i="5"/>
  <c r="K1235" i="5"/>
  <c r="J1235" i="5"/>
  <c r="H1235" i="5"/>
  <c r="R1235" i="5" s="1"/>
  <c r="G1235" i="5"/>
  <c r="F1235" i="5"/>
  <c r="C1234" i="5"/>
  <c r="V1233" i="5"/>
  <c r="T1233" i="5"/>
  <c r="U1233" i="5"/>
  <c r="S1233" i="5"/>
  <c r="F1233" i="5"/>
  <c r="E1233" i="5"/>
  <c r="D1233" i="5"/>
  <c r="I1233" i="5"/>
  <c r="C1233" i="5"/>
  <c r="B1233" i="5"/>
  <c r="A1233" i="5"/>
  <c r="L1232" i="5"/>
  <c r="Q1232" i="5" s="1"/>
  <c r="Z1232" i="5"/>
  <c r="Y1232" i="5"/>
  <c r="X1232" i="5"/>
  <c r="L1231" i="5"/>
  <c r="G1231" i="5"/>
  <c r="E1231" i="5"/>
  <c r="J1230" i="5"/>
  <c r="F1230" i="5"/>
  <c r="E1230" i="5"/>
  <c r="J1229" i="5"/>
  <c r="F1229" i="5"/>
  <c r="E1229" i="5"/>
  <c r="K1228" i="5"/>
  <c r="J1228" i="5"/>
  <c r="H1228" i="5"/>
  <c r="R1228" i="5" s="1"/>
  <c r="G1228" i="5"/>
  <c r="F1228" i="5"/>
  <c r="K1227" i="5"/>
  <c r="J1227" i="5"/>
  <c r="H1227" i="5"/>
  <c r="G1227" i="5"/>
  <c r="F1227" i="5"/>
  <c r="K1226" i="5"/>
  <c r="J1226" i="5"/>
  <c r="H1226" i="5"/>
  <c r="R1226" i="5" s="1"/>
  <c r="G1226" i="5"/>
  <c r="F1226" i="5"/>
  <c r="C1225" i="5"/>
  <c r="V1224" i="5"/>
  <c r="K1230" i="5" s="1"/>
  <c r="T1224" i="5"/>
  <c r="K1229" i="5" s="1"/>
  <c r="U1224" i="5"/>
  <c r="H1230" i="5" s="1"/>
  <c r="S1224" i="5"/>
  <c r="H1229" i="5" s="1"/>
  <c r="F1224" i="5"/>
  <c r="E1224" i="5"/>
  <c r="D1224" i="5"/>
  <c r="I1224" i="5"/>
  <c r="C1224" i="5"/>
  <c r="B1224" i="5"/>
  <c r="A1224" i="5"/>
  <c r="L1223" i="5"/>
  <c r="Q1223" i="5" s="1"/>
  <c r="Z1223" i="5"/>
  <c r="Y1223" i="5"/>
  <c r="X1223" i="5"/>
  <c r="L1222" i="5"/>
  <c r="G1222" i="5"/>
  <c r="E1222" i="5"/>
  <c r="J1221" i="5"/>
  <c r="E1221" i="5"/>
  <c r="J1220" i="5"/>
  <c r="E1220" i="5"/>
  <c r="K1219" i="5"/>
  <c r="J1219" i="5"/>
  <c r="H1219" i="5"/>
  <c r="R1219" i="5" s="1"/>
  <c r="G1219" i="5"/>
  <c r="F1219" i="5"/>
  <c r="K1218" i="5"/>
  <c r="J1218" i="5"/>
  <c r="H1218" i="5"/>
  <c r="G1218" i="5"/>
  <c r="F1218" i="5"/>
  <c r="K1217" i="5"/>
  <c r="J1217" i="5"/>
  <c r="H1217" i="5"/>
  <c r="R1217" i="5" s="1"/>
  <c r="G1217" i="5"/>
  <c r="F1217" i="5"/>
  <c r="C1216" i="5"/>
  <c r="V1215" i="5"/>
  <c r="K1221" i="5" s="1"/>
  <c r="T1215" i="5"/>
  <c r="K1220" i="5" s="1"/>
  <c r="U1215" i="5"/>
  <c r="H1221" i="5" s="1"/>
  <c r="S1215" i="5"/>
  <c r="H1220" i="5" s="1"/>
  <c r="F1215" i="5"/>
  <c r="E1215" i="5"/>
  <c r="D1215" i="5"/>
  <c r="I1215" i="5"/>
  <c r="C1215" i="5"/>
  <c r="B1215" i="5"/>
  <c r="A1215" i="5"/>
  <c r="L1214" i="5"/>
  <c r="Q1214" i="5" s="1"/>
  <c r="Z1214" i="5"/>
  <c r="Y1214" i="5"/>
  <c r="X1214" i="5"/>
  <c r="L1213" i="5"/>
  <c r="G1213" i="5"/>
  <c r="E1213" i="5"/>
  <c r="J1212" i="5"/>
  <c r="F1212" i="5"/>
  <c r="E1212" i="5"/>
  <c r="J1211" i="5"/>
  <c r="F1211" i="5"/>
  <c r="E1211" i="5"/>
  <c r="K1210" i="5"/>
  <c r="J1210" i="5"/>
  <c r="H1210" i="5"/>
  <c r="R1210" i="5" s="1"/>
  <c r="G1210" i="5"/>
  <c r="F1210" i="5"/>
  <c r="K1209" i="5"/>
  <c r="J1209" i="5"/>
  <c r="H1209" i="5"/>
  <c r="G1209" i="5"/>
  <c r="F1209" i="5"/>
  <c r="K1208" i="5"/>
  <c r="J1208" i="5"/>
  <c r="H1208" i="5"/>
  <c r="R1208" i="5" s="1"/>
  <c r="G1208" i="5"/>
  <c r="F1208" i="5"/>
  <c r="V1207" i="5"/>
  <c r="K1212" i="5" s="1"/>
  <c r="T1207" i="5"/>
  <c r="K1211" i="5" s="1"/>
  <c r="U1207" i="5"/>
  <c r="H1212" i="5" s="1"/>
  <c r="S1207" i="5"/>
  <c r="H1211" i="5" s="1"/>
  <c r="F1207" i="5"/>
  <c r="E1207" i="5"/>
  <c r="D1207" i="5"/>
  <c r="I1207" i="5"/>
  <c r="C1207" i="5"/>
  <c r="B1207" i="5"/>
  <c r="A1207" i="5"/>
  <c r="A1206" i="5"/>
  <c r="J1204" i="5"/>
  <c r="C1204" i="5"/>
  <c r="J1203" i="5"/>
  <c r="C1203" i="5"/>
  <c r="A1202" i="5"/>
  <c r="L1200" i="5"/>
  <c r="Q1200" i="5" s="1"/>
  <c r="Z1200" i="5"/>
  <c r="Y1200" i="5"/>
  <c r="W1200" i="5"/>
  <c r="K1199" i="5"/>
  <c r="J1199" i="5"/>
  <c r="Z1199" i="5"/>
  <c r="Y1199" i="5"/>
  <c r="W1199" i="5"/>
  <c r="H1199" i="5"/>
  <c r="X1199" i="5" s="1"/>
  <c r="F1199" i="5"/>
  <c r="V1199" i="5"/>
  <c r="T1199" i="5"/>
  <c r="U1199" i="5"/>
  <c r="S1199" i="5"/>
  <c r="E1199" i="5"/>
  <c r="D1199" i="5"/>
  <c r="C1199" i="5"/>
  <c r="B1199" i="5"/>
  <c r="A1199" i="5"/>
  <c r="L1198" i="5"/>
  <c r="G1198" i="5"/>
  <c r="E1198" i="5"/>
  <c r="J1197" i="5"/>
  <c r="E1197" i="5"/>
  <c r="J1196" i="5"/>
  <c r="E1196" i="5"/>
  <c r="K1195" i="5"/>
  <c r="J1195" i="5"/>
  <c r="H1195" i="5"/>
  <c r="G1195" i="5"/>
  <c r="F1195" i="5"/>
  <c r="K1194" i="5"/>
  <c r="J1194" i="5"/>
  <c r="H1194" i="5"/>
  <c r="R1194" i="5" s="1"/>
  <c r="G1194" i="5"/>
  <c r="F1194" i="5"/>
  <c r="K1193" i="5"/>
  <c r="J1193" i="5"/>
  <c r="H1193" i="5"/>
  <c r="G1193" i="5"/>
  <c r="F1193" i="5"/>
  <c r="K1192" i="5"/>
  <c r="J1192" i="5"/>
  <c r="H1192" i="5"/>
  <c r="R1192" i="5" s="1"/>
  <c r="G1192" i="5"/>
  <c r="F1192" i="5"/>
  <c r="C1191" i="5"/>
  <c r="V1190" i="5"/>
  <c r="T1190" i="5"/>
  <c r="U1190" i="5"/>
  <c r="S1190" i="5"/>
  <c r="F1190" i="5"/>
  <c r="E1190" i="5"/>
  <c r="D1190" i="5"/>
  <c r="I1190" i="5"/>
  <c r="C1190" i="5"/>
  <c r="B1190" i="5"/>
  <c r="A1190" i="5"/>
  <c r="L1189" i="5"/>
  <c r="Q1189" i="5" s="1"/>
  <c r="Z1189" i="5"/>
  <c r="Y1189" i="5"/>
  <c r="W1189" i="5"/>
  <c r="K1188" i="5"/>
  <c r="J1188" i="5"/>
  <c r="Z1188" i="5"/>
  <c r="Y1188" i="5"/>
  <c r="W1188" i="5"/>
  <c r="H1188" i="5"/>
  <c r="X1188" i="5" s="1"/>
  <c r="F1188" i="5"/>
  <c r="V1188" i="5"/>
  <c r="T1188" i="5"/>
  <c r="U1188" i="5"/>
  <c r="S1188" i="5"/>
  <c r="E1188" i="5"/>
  <c r="D1188" i="5"/>
  <c r="C1188" i="5"/>
  <c r="B1188" i="5"/>
  <c r="A1188" i="5"/>
  <c r="L1187" i="5"/>
  <c r="G1187" i="5"/>
  <c r="E1187" i="5"/>
  <c r="J1186" i="5"/>
  <c r="E1186" i="5"/>
  <c r="J1185" i="5"/>
  <c r="E1185" i="5"/>
  <c r="K1184" i="5"/>
  <c r="J1184" i="5"/>
  <c r="H1184" i="5"/>
  <c r="G1184" i="5"/>
  <c r="F1184" i="5"/>
  <c r="K1183" i="5"/>
  <c r="J1183" i="5"/>
  <c r="H1183" i="5"/>
  <c r="R1183" i="5" s="1"/>
  <c r="G1183" i="5"/>
  <c r="F1183" i="5"/>
  <c r="K1182" i="5"/>
  <c r="J1182" i="5"/>
  <c r="H1182" i="5"/>
  <c r="G1182" i="5"/>
  <c r="F1182" i="5"/>
  <c r="K1181" i="5"/>
  <c r="J1181" i="5"/>
  <c r="H1181" i="5"/>
  <c r="R1181" i="5" s="1"/>
  <c r="G1181" i="5"/>
  <c r="F1181" i="5"/>
  <c r="C1180" i="5"/>
  <c r="V1179" i="5"/>
  <c r="T1179" i="5"/>
  <c r="U1179" i="5"/>
  <c r="S1179" i="5"/>
  <c r="F1179" i="5"/>
  <c r="E1179" i="5"/>
  <c r="D1179" i="5"/>
  <c r="I1179" i="5"/>
  <c r="C1179" i="5"/>
  <c r="B1179" i="5"/>
  <c r="A1179" i="5"/>
  <c r="L1178" i="5"/>
  <c r="Q1178" i="5" s="1"/>
  <c r="Z1178" i="5"/>
  <c r="Y1178" i="5"/>
  <c r="W1178" i="5"/>
  <c r="K1177" i="5"/>
  <c r="J1177" i="5"/>
  <c r="Z1177" i="5"/>
  <c r="Y1177" i="5"/>
  <c r="W1177" i="5"/>
  <c r="H1177" i="5"/>
  <c r="X1177" i="5" s="1"/>
  <c r="F1177" i="5"/>
  <c r="V1177" i="5"/>
  <c r="T1177" i="5"/>
  <c r="U1177" i="5"/>
  <c r="S1177" i="5"/>
  <c r="E1177" i="5"/>
  <c r="D1177" i="5"/>
  <c r="C1177" i="5"/>
  <c r="B1177" i="5"/>
  <c r="A1177" i="5"/>
  <c r="L1176" i="5"/>
  <c r="G1176" i="5"/>
  <c r="E1176" i="5"/>
  <c r="J1175" i="5"/>
  <c r="E1175" i="5"/>
  <c r="J1174" i="5"/>
  <c r="E1174" i="5"/>
  <c r="K1173" i="5"/>
  <c r="J1173" i="5"/>
  <c r="H1173" i="5"/>
  <c r="G1173" i="5"/>
  <c r="F1173" i="5"/>
  <c r="K1172" i="5"/>
  <c r="J1172" i="5"/>
  <c r="H1172" i="5"/>
  <c r="R1172" i="5" s="1"/>
  <c r="G1172" i="5"/>
  <c r="F1172" i="5"/>
  <c r="K1171" i="5"/>
  <c r="J1171" i="5"/>
  <c r="H1171" i="5"/>
  <c r="G1171" i="5"/>
  <c r="F1171" i="5"/>
  <c r="K1170" i="5"/>
  <c r="J1170" i="5"/>
  <c r="H1170" i="5"/>
  <c r="R1170" i="5" s="1"/>
  <c r="G1170" i="5"/>
  <c r="F1170" i="5"/>
  <c r="C1169" i="5"/>
  <c r="V1168" i="5"/>
  <c r="T1168" i="5"/>
  <c r="U1168" i="5"/>
  <c r="S1168" i="5"/>
  <c r="F1168" i="5"/>
  <c r="E1168" i="5"/>
  <c r="D1168" i="5"/>
  <c r="I1168" i="5"/>
  <c r="C1168" i="5"/>
  <c r="B1168" i="5"/>
  <c r="A1168" i="5"/>
  <c r="L1167" i="5"/>
  <c r="Q1167" i="5" s="1"/>
  <c r="Z1167" i="5"/>
  <c r="Y1167" i="5"/>
  <c r="W1167" i="5"/>
  <c r="K1166" i="5"/>
  <c r="J1166" i="5"/>
  <c r="Z1166" i="5"/>
  <c r="Y1166" i="5"/>
  <c r="W1166" i="5"/>
  <c r="H1166" i="5"/>
  <c r="X1166" i="5" s="1"/>
  <c r="F1166" i="5"/>
  <c r="V1166" i="5"/>
  <c r="T1166" i="5"/>
  <c r="U1166" i="5"/>
  <c r="S1166" i="5"/>
  <c r="E1166" i="5"/>
  <c r="D1166" i="5"/>
  <c r="C1166" i="5"/>
  <c r="B1166" i="5"/>
  <c r="A1166" i="5"/>
  <c r="L1165" i="5"/>
  <c r="G1165" i="5"/>
  <c r="E1165" i="5"/>
  <c r="J1164" i="5"/>
  <c r="E1164" i="5"/>
  <c r="J1163" i="5"/>
  <c r="E1163" i="5"/>
  <c r="K1162" i="5"/>
  <c r="J1162" i="5"/>
  <c r="H1162" i="5"/>
  <c r="G1162" i="5"/>
  <c r="F1162" i="5"/>
  <c r="K1161" i="5"/>
  <c r="J1161" i="5"/>
  <c r="H1161" i="5"/>
  <c r="G1161" i="5"/>
  <c r="F1161" i="5"/>
  <c r="K1160" i="5"/>
  <c r="J1160" i="5"/>
  <c r="H1160" i="5"/>
  <c r="R1160" i="5" s="1"/>
  <c r="G1160" i="5"/>
  <c r="F1160" i="5"/>
  <c r="V1159" i="5"/>
  <c r="T1159" i="5"/>
  <c r="U1159" i="5"/>
  <c r="S1159" i="5"/>
  <c r="F1159" i="5"/>
  <c r="E1159" i="5"/>
  <c r="D1159" i="5"/>
  <c r="I1159" i="5"/>
  <c r="C1159" i="5"/>
  <c r="B1159" i="5"/>
  <c r="A1159" i="5"/>
  <c r="L1158" i="5"/>
  <c r="Q1158" i="5" s="1"/>
  <c r="Z1158" i="5"/>
  <c r="Y1158" i="5"/>
  <c r="W1158" i="5"/>
  <c r="L1157" i="5"/>
  <c r="G1157" i="5"/>
  <c r="E1157" i="5"/>
  <c r="J1156" i="5"/>
  <c r="E1156" i="5"/>
  <c r="J1155" i="5"/>
  <c r="E1155" i="5"/>
  <c r="K1154" i="5"/>
  <c r="J1154" i="5"/>
  <c r="H1154" i="5"/>
  <c r="G1154" i="5"/>
  <c r="F1154" i="5"/>
  <c r="K1153" i="5"/>
  <c r="J1153" i="5"/>
  <c r="H1153" i="5"/>
  <c r="R1153" i="5" s="1"/>
  <c r="G1153" i="5"/>
  <c r="F1153" i="5"/>
  <c r="K1152" i="5"/>
  <c r="J1152" i="5"/>
  <c r="H1152" i="5"/>
  <c r="G1152" i="5"/>
  <c r="F1152" i="5"/>
  <c r="K1151" i="5"/>
  <c r="J1151" i="5"/>
  <c r="H1151" i="5"/>
  <c r="R1151" i="5" s="1"/>
  <c r="G1151" i="5"/>
  <c r="F1151" i="5"/>
  <c r="C1150" i="5"/>
  <c r="V1149" i="5"/>
  <c r="K1156" i="5" s="1"/>
  <c r="T1149" i="5"/>
  <c r="K1155" i="5" s="1"/>
  <c r="U1149" i="5"/>
  <c r="H1156" i="5" s="1"/>
  <c r="S1149" i="5"/>
  <c r="H1155" i="5" s="1"/>
  <c r="F1149" i="5"/>
  <c r="E1149" i="5"/>
  <c r="D1149" i="5"/>
  <c r="I1149" i="5"/>
  <c r="C1149" i="5"/>
  <c r="B1149" i="5"/>
  <c r="A1149" i="5"/>
  <c r="L1148" i="5"/>
  <c r="Q1148" i="5" s="1"/>
  <c r="Z1148" i="5"/>
  <c r="Y1148" i="5"/>
  <c r="W1148" i="5"/>
  <c r="K1147" i="5"/>
  <c r="J1147" i="5"/>
  <c r="Z1147" i="5"/>
  <c r="Y1147" i="5"/>
  <c r="W1147" i="5"/>
  <c r="H1147" i="5"/>
  <c r="X1147" i="5" s="1"/>
  <c r="F1147" i="5"/>
  <c r="V1147" i="5"/>
  <c r="T1147" i="5"/>
  <c r="U1147" i="5"/>
  <c r="S1147" i="5"/>
  <c r="E1147" i="5"/>
  <c r="D1147" i="5"/>
  <c r="C1147" i="5"/>
  <c r="B1147" i="5"/>
  <c r="A1147" i="5"/>
  <c r="K1146" i="5"/>
  <c r="J1146" i="5"/>
  <c r="Z1146" i="5"/>
  <c r="Y1146" i="5"/>
  <c r="W1146" i="5"/>
  <c r="H1146" i="5"/>
  <c r="X1146" i="5" s="1"/>
  <c r="F1146" i="5"/>
  <c r="V1146" i="5"/>
  <c r="T1146" i="5"/>
  <c r="U1146" i="5"/>
  <c r="S1146" i="5"/>
  <c r="E1146" i="5"/>
  <c r="D1146" i="5"/>
  <c r="C1146" i="5"/>
  <c r="B1146" i="5"/>
  <c r="A1146" i="5"/>
  <c r="L1145" i="5"/>
  <c r="G1145" i="5"/>
  <c r="E1145" i="5"/>
  <c r="J1144" i="5"/>
  <c r="E1144" i="5"/>
  <c r="J1143" i="5"/>
  <c r="E1143" i="5"/>
  <c r="K1142" i="5"/>
  <c r="J1142" i="5"/>
  <c r="H1142" i="5"/>
  <c r="G1142" i="5"/>
  <c r="F1142" i="5"/>
  <c r="K1141" i="5"/>
  <c r="J1141" i="5"/>
  <c r="H1141" i="5"/>
  <c r="R1141" i="5" s="1"/>
  <c r="G1141" i="5"/>
  <c r="F1141" i="5"/>
  <c r="C1140" i="5"/>
  <c r="V1139" i="5"/>
  <c r="T1139" i="5"/>
  <c r="U1139" i="5"/>
  <c r="S1139" i="5"/>
  <c r="F1139" i="5"/>
  <c r="E1139" i="5"/>
  <c r="D1139" i="5"/>
  <c r="I1139" i="5"/>
  <c r="C1139" i="5"/>
  <c r="B1139" i="5"/>
  <c r="A1139" i="5"/>
  <c r="L1138" i="5"/>
  <c r="Q1138" i="5" s="1"/>
  <c r="Z1138" i="5"/>
  <c r="Y1138" i="5"/>
  <c r="W1138" i="5"/>
  <c r="K1137" i="5"/>
  <c r="J1137" i="5"/>
  <c r="Z1137" i="5"/>
  <c r="Y1137" i="5"/>
  <c r="W1137" i="5"/>
  <c r="H1137" i="5"/>
  <c r="X1137" i="5" s="1"/>
  <c r="F1137" i="5"/>
  <c r="V1137" i="5"/>
  <c r="T1137" i="5"/>
  <c r="U1137" i="5"/>
  <c r="S1137" i="5"/>
  <c r="E1137" i="5"/>
  <c r="D1137" i="5"/>
  <c r="C1137" i="5"/>
  <c r="B1137" i="5"/>
  <c r="A1137" i="5"/>
  <c r="L1136" i="5"/>
  <c r="G1136" i="5"/>
  <c r="E1136" i="5"/>
  <c r="J1135" i="5"/>
  <c r="E1135" i="5"/>
  <c r="J1134" i="5"/>
  <c r="E1134" i="5"/>
  <c r="K1133" i="5"/>
  <c r="J1133" i="5"/>
  <c r="H1133" i="5"/>
  <c r="G1133" i="5"/>
  <c r="F1133" i="5"/>
  <c r="K1132" i="5"/>
  <c r="J1132" i="5"/>
  <c r="H1132" i="5"/>
  <c r="R1132" i="5" s="1"/>
  <c r="G1132" i="5"/>
  <c r="F1132" i="5"/>
  <c r="K1131" i="5"/>
  <c r="J1131" i="5"/>
  <c r="H1131" i="5"/>
  <c r="G1131" i="5"/>
  <c r="F1131" i="5"/>
  <c r="K1130" i="5"/>
  <c r="J1130" i="5"/>
  <c r="H1130" i="5"/>
  <c r="G1130" i="5"/>
  <c r="F1130" i="5"/>
  <c r="C1129" i="5"/>
  <c r="V1128" i="5"/>
  <c r="T1128" i="5"/>
  <c r="U1128" i="5"/>
  <c r="S1128" i="5"/>
  <c r="F1128" i="5"/>
  <c r="E1128" i="5"/>
  <c r="D1128" i="5"/>
  <c r="I1128" i="5"/>
  <c r="C1128" i="5"/>
  <c r="B1128" i="5"/>
  <c r="A1128" i="5"/>
  <c r="L1127" i="5"/>
  <c r="Q1127" i="5" s="1"/>
  <c r="Z1127" i="5"/>
  <c r="Y1127" i="5"/>
  <c r="W1127" i="5"/>
  <c r="K1126" i="5"/>
  <c r="J1126" i="5"/>
  <c r="Z1126" i="5"/>
  <c r="Y1126" i="5"/>
  <c r="W1126" i="5"/>
  <c r="H1126" i="5"/>
  <c r="X1126" i="5" s="1"/>
  <c r="F1126" i="5"/>
  <c r="V1126" i="5"/>
  <c r="T1126" i="5"/>
  <c r="U1126" i="5"/>
  <c r="S1126" i="5"/>
  <c r="E1126" i="5"/>
  <c r="D1126" i="5"/>
  <c r="C1126" i="5"/>
  <c r="B1126" i="5"/>
  <c r="A1126" i="5"/>
  <c r="L1125" i="5"/>
  <c r="G1125" i="5"/>
  <c r="E1125" i="5"/>
  <c r="J1124" i="5"/>
  <c r="E1124" i="5"/>
  <c r="J1123" i="5"/>
  <c r="E1123" i="5"/>
  <c r="K1122" i="5"/>
  <c r="J1122" i="5"/>
  <c r="H1122" i="5"/>
  <c r="G1122" i="5"/>
  <c r="F1122" i="5"/>
  <c r="K1121" i="5"/>
  <c r="J1121" i="5"/>
  <c r="H1121" i="5"/>
  <c r="R1121" i="5" s="1"/>
  <c r="G1121" i="5"/>
  <c r="F1121" i="5"/>
  <c r="K1120" i="5"/>
  <c r="J1120" i="5"/>
  <c r="H1120" i="5"/>
  <c r="G1120" i="5"/>
  <c r="F1120" i="5"/>
  <c r="K1119" i="5"/>
  <c r="J1119" i="5"/>
  <c r="H1119" i="5"/>
  <c r="R1119" i="5" s="1"/>
  <c r="G1119" i="5"/>
  <c r="F1119" i="5"/>
  <c r="C1118" i="5"/>
  <c r="V1117" i="5"/>
  <c r="T1117" i="5"/>
  <c r="U1117" i="5"/>
  <c r="S1117" i="5"/>
  <c r="F1117" i="5"/>
  <c r="E1117" i="5"/>
  <c r="D1117" i="5"/>
  <c r="I1117" i="5"/>
  <c r="C1117" i="5"/>
  <c r="B1117" i="5"/>
  <c r="A1117" i="5"/>
  <c r="L1116" i="5"/>
  <c r="Q1116" i="5" s="1"/>
  <c r="Z1116" i="5"/>
  <c r="Y1116" i="5"/>
  <c r="W1116" i="5"/>
  <c r="K1115" i="5"/>
  <c r="J1115" i="5"/>
  <c r="Z1115" i="5"/>
  <c r="Y1115" i="5"/>
  <c r="W1115" i="5"/>
  <c r="H1115" i="5"/>
  <c r="X1115" i="5" s="1"/>
  <c r="F1115" i="5"/>
  <c r="V1115" i="5"/>
  <c r="T1115" i="5"/>
  <c r="U1115" i="5"/>
  <c r="S1115" i="5"/>
  <c r="E1115" i="5"/>
  <c r="D1115" i="5"/>
  <c r="C1115" i="5"/>
  <c r="B1115" i="5"/>
  <c r="A1115" i="5"/>
  <c r="L1114" i="5"/>
  <c r="G1114" i="5"/>
  <c r="E1114" i="5"/>
  <c r="J1113" i="5"/>
  <c r="E1113" i="5"/>
  <c r="J1112" i="5"/>
  <c r="E1112" i="5"/>
  <c r="K1111" i="5"/>
  <c r="J1111" i="5"/>
  <c r="H1111" i="5"/>
  <c r="G1111" i="5"/>
  <c r="F1111" i="5"/>
  <c r="K1110" i="5"/>
  <c r="J1110" i="5"/>
  <c r="H1110" i="5"/>
  <c r="R1110" i="5" s="1"/>
  <c r="G1110" i="5"/>
  <c r="F1110" i="5"/>
  <c r="K1109" i="5"/>
  <c r="J1109" i="5"/>
  <c r="H1109" i="5"/>
  <c r="G1109" i="5"/>
  <c r="F1109" i="5"/>
  <c r="K1108" i="5"/>
  <c r="J1108" i="5"/>
  <c r="H1108" i="5"/>
  <c r="R1108" i="5" s="1"/>
  <c r="G1108" i="5"/>
  <c r="F1108" i="5"/>
  <c r="C1107" i="5"/>
  <c r="V1106" i="5"/>
  <c r="T1106" i="5"/>
  <c r="U1106" i="5"/>
  <c r="S1106" i="5"/>
  <c r="F1106" i="5"/>
  <c r="E1106" i="5"/>
  <c r="D1106" i="5"/>
  <c r="I1106" i="5"/>
  <c r="C1106" i="5"/>
  <c r="B1106" i="5"/>
  <c r="A1106" i="5"/>
  <c r="L1105" i="5"/>
  <c r="Q1105" i="5" s="1"/>
  <c r="Z1105" i="5"/>
  <c r="Y1105" i="5"/>
  <c r="W1105" i="5"/>
  <c r="L1104" i="5"/>
  <c r="G1104" i="5"/>
  <c r="E1104" i="5"/>
  <c r="J1103" i="5"/>
  <c r="E1103" i="5"/>
  <c r="J1102" i="5"/>
  <c r="E1102" i="5"/>
  <c r="K1101" i="5"/>
  <c r="J1101" i="5"/>
  <c r="H1101" i="5"/>
  <c r="G1101" i="5"/>
  <c r="F1101" i="5"/>
  <c r="K1100" i="5"/>
  <c r="J1100" i="5"/>
  <c r="H1100" i="5"/>
  <c r="R1100" i="5" s="1"/>
  <c r="G1100" i="5"/>
  <c r="F1100" i="5"/>
  <c r="V1099" i="5"/>
  <c r="K1103" i="5" s="1"/>
  <c r="T1099" i="5"/>
  <c r="K1102" i="5" s="1"/>
  <c r="U1099" i="5"/>
  <c r="H1103" i="5" s="1"/>
  <c r="S1099" i="5"/>
  <c r="H1102" i="5" s="1"/>
  <c r="F1099" i="5"/>
  <c r="E1099" i="5"/>
  <c r="D1099" i="5"/>
  <c r="I1099" i="5"/>
  <c r="C1099" i="5"/>
  <c r="B1099" i="5"/>
  <c r="A1099" i="5"/>
  <c r="L1098" i="5"/>
  <c r="Q1098" i="5" s="1"/>
  <c r="Z1098" i="5"/>
  <c r="Y1098" i="5"/>
  <c r="X1098" i="5"/>
  <c r="K1097" i="5"/>
  <c r="J1097" i="5"/>
  <c r="Z1097" i="5"/>
  <c r="Y1097" i="5"/>
  <c r="X1097" i="5"/>
  <c r="H1097" i="5"/>
  <c r="W1097" i="5" s="1"/>
  <c r="F1097" i="5"/>
  <c r="V1097" i="5"/>
  <c r="T1097" i="5"/>
  <c r="U1097" i="5"/>
  <c r="S1097" i="5"/>
  <c r="E1097" i="5"/>
  <c r="D1097" i="5"/>
  <c r="C1097" i="5"/>
  <c r="B1097" i="5"/>
  <c r="A1097" i="5"/>
  <c r="K1096" i="5"/>
  <c r="J1096" i="5"/>
  <c r="Z1096" i="5"/>
  <c r="Y1096" i="5"/>
  <c r="X1096" i="5"/>
  <c r="H1096" i="5"/>
  <c r="W1096" i="5" s="1"/>
  <c r="F1096" i="5"/>
  <c r="V1096" i="5"/>
  <c r="T1096" i="5"/>
  <c r="U1096" i="5"/>
  <c r="S1096" i="5"/>
  <c r="E1096" i="5"/>
  <c r="D1096" i="5"/>
  <c r="C1096" i="5"/>
  <c r="B1096" i="5"/>
  <c r="A1096" i="5"/>
  <c r="L1095" i="5"/>
  <c r="G1095" i="5"/>
  <c r="E1095" i="5"/>
  <c r="J1094" i="5"/>
  <c r="F1094" i="5"/>
  <c r="E1094" i="5"/>
  <c r="J1093" i="5"/>
  <c r="F1093" i="5"/>
  <c r="E1093" i="5"/>
  <c r="K1092" i="5"/>
  <c r="J1092" i="5"/>
  <c r="H1092" i="5"/>
  <c r="G1092" i="5"/>
  <c r="F1092" i="5"/>
  <c r="K1091" i="5"/>
  <c r="J1091" i="5"/>
  <c r="H1091" i="5"/>
  <c r="R1091" i="5" s="1"/>
  <c r="G1091" i="5"/>
  <c r="F1091" i="5"/>
  <c r="K1090" i="5"/>
  <c r="J1090" i="5"/>
  <c r="H1090" i="5"/>
  <c r="G1090" i="5"/>
  <c r="F1090" i="5"/>
  <c r="K1089" i="5"/>
  <c r="J1089" i="5"/>
  <c r="H1089" i="5"/>
  <c r="R1089" i="5" s="1"/>
  <c r="G1089" i="5"/>
  <c r="F1089" i="5"/>
  <c r="C1088" i="5"/>
  <c r="V1087" i="5"/>
  <c r="T1087" i="5"/>
  <c r="U1087" i="5"/>
  <c r="S1087" i="5"/>
  <c r="F1087" i="5"/>
  <c r="E1087" i="5"/>
  <c r="D1087" i="5"/>
  <c r="I1087" i="5"/>
  <c r="C1087" i="5"/>
  <c r="B1087" i="5"/>
  <c r="A1087" i="5"/>
  <c r="L1086" i="5"/>
  <c r="Q1086" i="5" s="1"/>
  <c r="Z1086" i="5"/>
  <c r="Y1086" i="5"/>
  <c r="X1086" i="5"/>
  <c r="K1085" i="5"/>
  <c r="J1085" i="5"/>
  <c r="Z1085" i="5"/>
  <c r="Y1085" i="5"/>
  <c r="X1085" i="5"/>
  <c r="H1085" i="5"/>
  <c r="W1085" i="5" s="1"/>
  <c r="F1085" i="5"/>
  <c r="V1085" i="5"/>
  <c r="T1085" i="5"/>
  <c r="U1085" i="5"/>
  <c r="S1085" i="5"/>
  <c r="E1085" i="5"/>
  <c r="D1085" i="5"/>
  <c r="C1085" i="5"/>
  <c r="B1085" i="5"/>
  <c r="A1085" i="5"/>
  <c r="L1084" i="5"/>
  <c r="G1084" i="5"/>
  <c r="E1084" i="5"/>
  <c r="J1083" i="5"/>
  <c r="F1083" i="5"/>
  <c r="E1083" i="5"/>
  <c r="J1082" i="5"/>
  <c r="F1082" i="5"/>
  <c r="E1082" i="5"/>
  <c r="K1081" i="5"/>
  <c r="J1081" i="5"/>
  <c r="H1081" i="5"/>
  <c r="G1081" i="5"/>
  <c r="F1081" i="5"/>
  <c r="K1080" i="5"/>
  <c r="J1080" i="5"/>
  <c r="H1080" i="5"/>
  <c r="R1080" i="5" s="1"/>
  <c r="G1080" i="5"/>
  <c r="F1080" i="5"/>
  <c r="K1079" i="5"/>
  <c r="J1079" i="5"/>
  <c r="H1079" i="5"/>
  <c r="G1079" i="5"/>
  <c r="F1079" i="5"/>
  <c r="K1078" i="5"/>
  <c r="J1078" i="5"/>
  <c r="H1078" i="5"/>
  <c r="R1078" i="5" s="1"/>
  <c r="G1078" i="5"/>
  <c r="F1078" i="5"/>
  <c r="C1077" i="5"/>
  <c r="V1076" i="5"/>
  <c r="T1076" i="5"/>
  <c r="U1076" i="5"/>
  <c r="S1076" i="5"/>
  <c r="F1076" i="5"/>
  <c r="E1076" i="5"/>
  <c r="D1076" i="5"/>
  <c r="I1076" i="5"/>
  <c r="C1076" i="5"/>
  <c r="B1076" i="5"/>
  <c r="A1076" i="5"/>
  <c r="L1075" i="5"/>
  <c r="Q1075" i="5" s="1"/>
  <c r="Z1075" i="5"/>
  <c r="Y1075" i="5"/>
  <c r="X1075" i="5"/>
  <c r="K1074" i="5"/>
  <c r="J1074" i="5"/>
  <c r="Z1074" i="5"/>
  <c r="Y1074" i="5"/>
  <c r="X1074" i="5"/>
  <c r="H1074" i="5"/>
  <c r="W1074" i="5" s="1"/>
  <c r="F1074" i="5"/>
  <c r="V1074" i="5"/>
  <c r="T1074" i="5"/>
  <c r="U1074" i="5"/>
  <c r="S1074" i="5"/>
  <c r="E1074" i="5"/>
  <c r="D1074" i="5"/>
  <c r="C1074" i="5"/>
  <c r="B1074" i="5"/>
  <c r="A1074" i="5"/>
  <c r="K1073" i="5"/>
  <c r="J1073" i="5"/>
  <c r="Z1073" i="5"/>
  <c r="Y1073" i="5"/>
  <c r="X1073" i="5"/>
  <c r="H1073" i="5"/>
  <c r="W1073" i="5" s="1"/>
  <c r="F1073" i="5"/>
  <c r="V1073" i="5"/>
  <c r="T1073" i="5"/>
  <c r="U1073" i="5"/>
  <c r="S1073" i="5"/>
  <c r="E1073" i="5"/>
  <c r="D1073" i="5"/>
  <c r="C1073" i="5"/>
  <c r="B1073" i="5"/>
  <c r="A1073" i="5"/>
  <c r="L1072" i="5"/>
  <c r="G1072" i="5"/>
  <c r="E1072" i="5"/>
  <c r="J1071" i="5"/>
  <c r="F1071" i="5"/>
  <c r="E1071" i="5"/>
  <c r="J1070" i="5"/>
  <c r="F1070" i="5"/>
  <c r="E1070" i="5"/>
  <c r="K1069" i="5"/>
  <c r="J1069" i="5"/>
  <c r="H1069" i="5"/>
  <c r="G1069" i="5"/>
  <c r="F1069" i="5"/>
  <c r="K1068" i="5"/>
  <c r="J1068" i="5"/>
  <c r="H1068" i="5"/>
  <c r="G1068" i="5"/>
  <c r="F1068" i="5"/>
  <c r="K1067" i="5"/>
  <c r="J1067" i="5"/>
  <c r="H1067" i="5"/>
  <c r="G1067" i="5"/>
  <c r="F1067" i="5"/>
  <c r="V1066" i="5"/>
  <c r="T1066" i="5"/>
  <c r="U1066" i="5"/>
  <c r="S1066" i="5"/>
  <c r="F1066" i="5"/>
  <c r="E1066" i="5"/>
  <c r="D1066" i="5"/>
  <c r="I1066" i="5"/>
  <c r="C1066" i="5"/>
  <c r="B1066" i="5"/>
  <c r="A1066" i="5"/>
  <c r="L1065" i="5"/>
  <c r="Q1065" i="5" s="1"/>
  <c r="Z1065" i="5"/>
  <c r="Y1065" i="5"/>
  <c r="X1065" i="5"/>
  <c r="K1064" i="5"/>
  <c r="J1064" i="5"/>
  <c r="Z1064" i="5"/>
  <c r="Y1064" i="5"/>
  <c r="X1064" i="5"/>
  <c r="H1064" i="5"/>
  <c r="W1064" i="5" s="1"/>
  <c r="F1064" i="5"/>
  <c r="V1064" i="5"/>
  <c r="T1064" i="5"/>
  <c r="U1064" i="5"/>
  <c r="S1064" i="5"/>
  <c r="E1064" i="5"/>
  <c r="D1064" i="5"/>
  <c r="C1064" i="5"/>
  <c r="B1064" i="5"/>
  <c r="A1064" i="5"/>
  <c r="K1063" i="5"/>
  <c r="J1063" i="5"/>
  <c r="Z1063" i="5"/>
  <c r="Y1063" i="5"/>
  <c r="X1063" i="5"/>
  <c r="H1063" i="5"/>
  <c r="W1063" i="5" s="1"/>
  <c r="F1063" i="5"/>
  <c r="V1063" i="5"/>
  <c r="T1063" i="5"/>
  <c r="U1063" i="5"/>
  <c r="S1063" i="5"/>
  <c r="E1063" i="5"/>
  <c r="D1063" i="5"/>
  <c r="C1063" i="5"/>
  <c r="B1063" i="5"/>
  <c r="A1063" i="5"/>
  <c r="K1062" i="5"/>
  <c r="J1062" i="5"/>
  <c r="Z1062" i="5"/>
  <c r="Y1062" i="5"/>
  <c r="X1062" i="5"/>
  <c r="H1062" i="5"/>
  <c r="W1062" i="5" s="1"/>
  <c r="F1062" i="5"/>
  <c r="V1062" i="5"/>
  <c r="T1062" i="5"/>
  <c r="U1062" i="5"/>
  <c r="S1062" i="5"/>
  <c r="E1062" i="5"/>
  <c r="D1062" i="5"/>
  <c r="C1062" i="5"/>
  <c r="B1062" i="5"/>
  <c r="A1062" i="5"/>
  <c r="K1061" i="5"/>
  <c r="J1061" i="5"/>
  <c r="Z1061" i="5"/>
  <c r="Y1061" i="5"/>
  <c r="X1061" i="5"/>
  <c r="H1061" i="5"/>
  <c r="W1061" i="5" s="1"/>
  <c r="F1061" i="5"/>
  <c r="V1061" i="5"/>
  <c r="T1061" i="5"/>
  <c r="U1061" i="5"/>
  <c r="S1061" i="5"/>
  <c r="E1061" i="5"/>
  <c r="D1061" i="5"/>
  <c r="C1061" i="5"/>
  <c r="B1061" i="5"/>
  <c r="A1061" i="5"/>
  <c r="L1060" i="5"/>
  <c r="G1060" i="5"/>
  <c r="E1060" i="5"/>
  <c r="J1059" i="5"/>
  <c r="F1059" i="5"/>
  <c r="E1059" i="5"/>
  <c r="J1058" i="5"/>
  <c r="F1058" i="5"/>
  <c r="E1058" i="5"/>
  <c r="K1057" i="5"/>
  <c r="J1057" i="5"/>
  <c r="H1057" i="5"/>
  <c r="G1057" i="5"/>
  <c r="F1057" i="5"/>
  <c r="K1056" i="5"/>
  <c r="J1056" i="5"/>
  <c r="H1056" i="5"/>
  <c r="R1056" i="5" s="1"/>
  <c r="G1056" i="5"/>
  <c r="F1056" i="5"/>
  <c r="K1055" i="5"/>
  <c r="J1055" i="5"/>
  <c r="H1055" i="5"/>
  <c r="G1055" i="5"/>
  <c r="F1055" i="5"/>
  <c r="K1054" i="5"/>
  <c r="J1054" i="5"/>
  <c r="H1054" i="5"/>
  <c r="G1054" i="5"/>
  <c r="F1054" i="5"/>
  <c r="C1053" i="5"/>
  <c r="V1052" i="5"/>
  <c r="T1052" i="5"/>
  <c r="U1052" i="5"/>
  <c r="S1052" i="5"/>
  <c r="F1052" i="5"/>
  <c r="E1052" i="5"/>
  <c r="D1052" i="5"/>
  <c r="I1052" i="5"/>
  <c r="C1052" i="5"/>
  <c r="B1052" i="5"/>
  <c r="A1052" i="5"/>
  <c r="L1051" i="5"/>
  <c r="Q1051" i="5" s="1"/>
  <c r="Z1051" i="5"/>
  <c r="Y1051" i="5"/>
  <c r="X1051" i="5"/>
  <c r="K1050" i="5"/>
  <c r="J1050" i="5"/>
  <c r="Z1050" i="5"/>
  <c r="Y1050" i="5"/>
  <c r="X1050" i="5"/>
  <c r="H1050" i="5"/>
  <c r="W1050" i="5" s="1"/>
  <c r="F1050" i="5"/>
  <c r="V1050" i="5"/>
  <c r="T1050" i="5"/>
  <c r="U1050" i="5"/>
  <c r="S1050" i="5"/>
  <c r="E1050" i="5"/>
  <c r="D1050" i="5"/>
  <c r="C1050" i="5"/>
  <c r="B1050" i="5"/>
  <c r="A1050" i="5"/>
  <c r="K1049" i="5"/>
  <c r="J1049" i="5"/>
  <c r="Z1049" i="5"/>
  <c r="Y1049" i="5"/>
  <c r="X1049" i="5"/>
  <c r="H1049" i="5"/>
  <c r="W1049" i="5" s="1"/>
  <c r="F1049" i="5"/>
  <c r="V1049" i="5"/>
  <c r="T1049" i="5"/>
  <c r="U1049" i="5"/>
  <c r="S1049" i="5"/>
  <c r="E1049" i="5"/>
  <c r="D1049" i="5"/>
  <c r="C1049" i="5"/>
  <c r="B1049" i="5"/>
  <c r="A1049" i="5"/>
  <c r="K1048" i="5"/>
  <c r="J1048" i="5"/>
  <c r="Z1048" i="5"/>
  <c r="Y1048" i="5"/>
  <c r="X1048" i="5"/>
  <c r="H1048" i="5"/>
  <c r="W1048" i="5" s="1"/>
  <c r="F1048" i="5"/>
  <c r="V1048" i="5"/>
  <c r="T1048" i="5"/>
  <c r="U1048" i="5"/>
  <c r="S1048" i="5"/>
  <c r="E1048" i="5"/>
  <c r="D1048" i="5"/>
  <c r="C1048" i="5"/>
  <c r="B1048" i="5"/>
  <c r="A1048" i="5"/>
  <c r="L1047" i="5"/>
  <c r="G1047" i="5"/>
  <c r="E1047" i="5"/>
  <c r="J1046" i="5"/>
  <c r="F1046" i="5"/>
  <c r="E1046" i="5"/>
  <c r="J1045" i="5"/>
  <c r="F1045" i="5"/>
  <c r="E1045" i="5"/>
  <c r="K1044" i="5"/>
  <c r="J1044" i="5"/>
  <c r="H1044" i="5"/>
  <c r="G1044" i="5"/>
  <c r="F1044" i="5"/>
  <c r="K1043" i="5"/>
  <c r="J1043" i="5"/>
  <c r="H1043" i="5"/>
  <c r="R1043" i="5" s="1"/>
  <c r="G1043" i="5"/>
  <c r="F1043" i="5"/>
  <c r="K1042" i="5"/>
  <c r="J1042" i="5"/>
  <c r="H1042" i="5"/>
  <c r="G1042" i="5"/>
  <c r="F1042" i="5"/>
  <c r="K1041" i="5"/>
  <c r="J1041" i="5"/>
  <c r="H1041" i="5"/>
  <c r="R1041" i="5" s="1"/>
  <c r="G1041" i="5"/>
  <c r="F1041" i="5"/>
  <c r="V1040" i="5"/>
  <c r="T1040" i="5"/>
  <c r="U1040" i="5"/>
  <c r="S1040" i="5"/>
  <c r="F1040" i="5"/>
  <c r="E1040" i="5"/>
  <c r="D1040" i="5"/>
  <c r="I1040" i="5"/>
  <c r="C1040" i="5"/>
  <c r="B1040" i="5"/>
  <c r="A1040" i="5"/>
  <c r="L1039" i="5"/>
  <c r="Q1039" i="5" s="1"/>
  <c r="Z1039" i="5"/>
  <c r="Y1039" i="5"/>
  <c r="X1039" i="5"/>
  <c r="K1038" i="5"/>
  <c r="J1038" i="5"/>
  <c r="Z1038" i="5"/>
  <c r="Y1038" i="5"/>
  <c r="X1038" i="5"/>
  <c r="H1038" i="5"/>
  <c r="W1038" i="5" s="1"/>
  <c r="F1038" i="5"/>
  <c r="V1038" i="5"/>
  <c r="T1038" i="5"/>
  <c r="U1038" i="5"/>
  <c r="S1038" i="5"/>
  <c r="E1038" i="5"/>
  <c r="D1038" i="5"/>
  <c r="C1038" i="5"/>
  <c r="B1038" i="5"/>
  <c r="A1038" i="5"/>
  <c r="K1037" i="5"/>
  <c r="J1037" i="5"/>
  <c r="Z1037" i="5"/>
  <c r="Y1037" i="5"/>
  <c r="X1037" i="5"/>
  <c r="H1037" i="5"/>
  <c r="W1037" i="5" s="1"/>
  <c r="F1037" i="5"/>
  <c r="V1037" i="5"/>
  <c r="T1037" i="5"/>
  <c r="U1037" i="5"/>
  <c r="S1037" i="5"/>
  <c r="E1037" i="5"/>
  <c r="D1037" i="5"/>
  <c r="C1037" i="5"/>
  <c r="B1037" i="5"/>
  <c r="A1037" i="5"/>
  <c r="K1036" i="5"/>
  <c r="J1036" i="5"/>
  <c r="Z1036" i="5"/>
  <c r="Y1036" i="5"/>
  <c r="X1036" i="5"/>
  <c r="H1036" i="5"/>
  <c r="W1036" i="5" s="1"/>
  <c r="F1036" i="5"/>
  <c r="V1036" i="5"/>
  <c r="T1036" i="5"/>
  <c r="U1036" i="5"/>
  <c r="S1036" i="5"/>
  <c r="E1036" i="5"/>
  <c r="D1036" i="5"/>
  <c r="C1036" i="5"/>
  <c r="B1036" i="5"/>
  <c r="A1036" i="5"/>
  <c r="K1035" i="5"/>
  <c r="J1035" i="5"/>
  <c r="Z1035" i="5"/>
  <c r="Y1035" i="5"/>
  <c r="X1035" i="5"/>
  <c r="H1035" i="5"/>
  <c r="W1035" i="5" s="1"/>
  <c r="F1035" i="5"/>
  <c r="V1035" i="5"/>
  <c r="T1035" i="5"/>
  <c r="U1035" i="5"/>
  <c r="S1035" i="5"/>
  <c r="E1035" i="5"/>
  <c r="D1035" i="5"/>
  <c r="C1035" i="5"/>
  <c r="B1035" i="5"/>
  <c r="A1035" i="5"/>
  <c r="K1034" i="5"/>
  <c r="J1034" i="5"/>
  <c r="Z1034" i="5"/>
  <c r="Y1034" i="5"/>
  <c r="X1034" i="5"/>
  <c r="H1034" i="5"/>
  <c r="W1034" i="5" s="1"/>
  <c r="F1034" i="5"/>
  <c r="V1034" i="5"/>
  <c r="T1034" i="5"/>
  <c r="U1034" i="5"/>
  <c r="S1034" i="5"/>
  <c r="E1034" i="5"/>
  <c r="D1034" i="5"/>
  <c r="C1034" i="5"/>
  <c r="B1034" i="5"/>
  <c r="A1034" i="5"/>
  <c r="L1033" i="5"/>
  <c r="G1033" i="5"/>
  <c r="E1033" i="5"/>
  <c r="J1032" i="5"/>
  <c r="F1032" i="5"/>
  <c r="E1032" i="5"/>
  <c r="J1031" i="5"/>
  <c r="F1031" i="5"/>
  <c r="E1031" i="5"/>
  <c r="K1030" i="5"/>
  <c r="J1030" i="5"/>
  <c r="H1030" i="5"/>
  <c r="G1030" i="5"/>
  <c r="F1030" i="5"/>
  <c r="K1029" i="5"/>
  <c r="J1029" i="5"/>
  <c r="H1029" i="5"/>
  <c r="R1029" i="5" s="1"/>
  <c r="G1029" i="5"/>
  <c r="F1029" i="5"/>
  <c r="K1028" i="5"/>
  <c r="J1028" i="5"/>
  <c r="H1028" i="5"/>
  <c r="G1028" i="5"/>
  <c r="F1028" i="5"/>
  <c r="K1027" i="5"/>
  <c r="J1027" i="5"/>
  <c r="H1027" i="5"/>
  <c r="R1027" i="5" s="1"/>
  <c r="G1027" i="5"/>
  <c r="F1027" i="5"/>
  <c r="C1026" i="5"/>
  <c r="V1025" i="5"/>
  <c r="T1025" i="5"/>
  <c r="U1025" i="5"/>
  <c r="S1025" i="5"/>
  <c r="F1025" i="5"/>
  <c r="E1025" i="5"/>
  <c r="D1025" i="5"/>
  <c r="I1025" i="5"/>
  <c r="C1025" i="5"/>
  <c r="B1025" i="5"/>
  <c r="A1025" i="5"/>
  <c r="L1024" i="5"/>
  <c r="Q1024" i="5" s="1"/>
  <c r="Z1024" i="5"/>
  <c r="Y1024" i="5"/>
  <c r="X1024" i="5"/>
  <c r="K1023" i="5"/>
  <c r="J1023" i="5"/>
  <c r="Z1023" i="5"/>
  <c r="Y1023" i="5"/>
  <c r="X1023" i="5"/>
  <c r="H1023" i="5"/>
  <c r="W1023" i="5" s="1"/>
  <c r="F1023" i="5"/>
  <c r="V1023" i="5"/>
  <c r="T1023" i="5"/>
  <c r="U1023" i="5"/>
  <c r="S1023" i="5"/>
  <c r="E1023" i="5"/>
  <c r="D1023" i="5"/>
  <c r="C1023" i="5"/>
  <c r="B1023" i="5"/>
  <c r="A1023" i="5"/>
  <c r="L1022" i="5"/>
  <c r="G1022" i="5"/>
  <c r="E1022" i="5"/>
  <c r="J1021" i="5"/>
  <c r="F1021" i="5"/>
  <c r="E1021" i="5"/>
  <c r="J1020" i="5"/>
  <c r="F1020" i="5"/>
  <c r="E1020" i="5"/>
  <c r="K1019" i="5"/>
  <c r="J1019" i="5"/>
  <c r="H1019" i="5"/>
  <c r="G1019" i="5"/>
  <c r="F1019" i="5"/>
  <c r="K1018" i="5"/>
  <c r="J1018" i="5"/>
  <c r="H1018" i="5"/>
  <c r="R1018" i="5" s="1"/>
  <c r="G1018" i="5"/>
  <c r="F1018" i="5"/>
  <c r="K1017" i="5"/>
  <c r="J1017" i="5"/>
  <c r="H1017" i="5"/>
  <c r="G1017" i="5"/>
  <c r="F1017" i="5"/>
  <c r="K1016" i="5"/>
  <c r="J1016" i="5"/>
  <c r="H1016" i="5"/>
  <c r="R1016" i="5" s="1"/>
  <c r="G1016" i="5"/>
  <c r="F1016" i="5"/>
  <c r="C1015" i="5"/>
  <c r="V1014" i="5"/>
  <c r="T1014" i="5"/>
  <c r="U1014" i="5"/>
  <c r="S1014" i="5"/>
  <c r="F1014" i="5"/>
  <c r="E1014" i="5"/>
  <c r="D1014" i="5"/>
  <c r="I1014" i="5"/>
  <c r="C1014" i="5"/>
  <c r="B1014" i="5"/>
  <c r="A1014" i="5"/>
  <c r="L1013" i="5"/>
  <c r="Q1013" i="5" s="1"/>
  <c r="Z1013" i="5"/>
  <c r="Y1013" i="5"/>
  <c r="X1013" i="5"/>
  <c r="K1012" i="5"/>
  <c r="J1012" i="5"/>
  <c r="Z1012" i="5"/>
  <c r="Y1012" i="5"/>
  <c r="X1012" i="5"/>
  <c r="H1012" i="5"/>
  <c r="W1012" i="5" s="1"/>
  <c r="F1012" i="5"/>
  <c r="V1012" i="5"/>
  <c r="T1012" i="5"/>
  <c r="U1012" i="5"/>
  <c r="S1012" i="5"/>
  <c r="E1012" i="5"/>
  <c r="D1012" i="5"/>
  <c r="B1012" i="5"/>
  <c r="A1012" i="5"/>
  <c r="L1011" i="5"/>
  <c r="G1011" i="5"/>
  <c r="E1011" i="5"/>
  <c r="J1010" i="5"/>
  <c r="F1010" i="5"/>
  <c r="E1010" i="5"/>
  <c r="J1009" i="5"/>
  <c r="F1009" i="5"/>
  <c r="E1009" i="5"/>
  <c r="K1008" i="5"/>
  <c r="J1008" i="5"/>
  <c r="H1008" i="5"/>
  <c r="G1008" i="5"/>
  <c r="F1008" i="5"/>
  <c r="K1007" i="5"/>
  <c r="J1007" i="5"/>
  <c r="H1007" i="5"/>
  <c r="R1007" i="5" s="1"/>
  <c r="G1007" i="5"/>
  <c r="F1007" i="5"/>
  <c r="K1006" i="5"/>
  <c r="J1006" i="5"/>
  <c r="H1006" i="5"/>
  <c r="G1006" i="5"/>
  <c r="F1006" i="5"/>
  <c r="K1005" i="5"/>
  <c r="J1005" i="5"/>
  <c r="H1005" i="5"/>
  <c r="R1005" i="5" s="1"/>
  <c r="G1005" i="5"/>
  <c r="F1005" i="5"/>
  <c r="C1004" i="5"/>
  <c r="V1003" i="5"/>
  <c r="T1003" i="5"/>
  <c r="U1003" i="5"/>
  <c r="S1003" i="5"/>
  <c r="F1003" i="5"/>
  <c r="E1003" i="5"/>
  <c r="D1003" i="5"/>
  <c r="I1003" i="5"/>
  <c r="C1003" i="5"/>
  <c r="B1003" i="5"/>
  <c r="A1003" i="5"/>
  <c r="L1002" i="5"/>
  <c r="Q1002" i="5" s="1"/>
  <c r="Z1002" i="5"/>
  <c r="Y1002" i="5"/>
  <c r="X1002" i="5"/>
  <c r="L1001" i="5"/>
  <c r="G1001" i="5"/>
  <c r="E1001" i="5"/>
  <c r="J1000" i="5"/>
  <c r="F1000" i="5"/>
  <c r="E1000" i="5"/>
  <c r="J999" i="5"/>
  <c r="F999" i="5"/>
  <c r="E999" i="5"/>
  <c r="K998" i="5"/>
  <c r="J998" i="5"/>
  <c r="H998" i="5"/>
  <c r="G998" i="5"/>
  <c r="F998" i="5"/>
  <c r="K997" i="5"/>
  <c r="J997" i="5"/>
  <c r="H997" i="5"/>
  <c r="R997" i="5" s="1"/>
  <c r="G997" i="5"/>
  <c r="F997" i="5"/>
  <c r="K996" i="5"/>
  <c r="J996" i="5"/>
  <c r="H996" i="5"/>
  <c r="G996" i="5"/>
  <c r="F996" i="5"/>
  <c r="K995" i="5"/>
  <c r="J995" i="5"/>
  <c r="H995" i="5"/>
  <c r="G995" i="5"/>
  <c r="F995" i="5"/>
  <c r="C994" i="5"/>
  <c r="V993" i="5"/>
  <c r="K1000" i="5" s="1"/>
  <c r="T993" i="5"/>
  <c r="K999" i="5" s="1"/>
  <c r="U993" i="5"/>
  <c r="H1000" i="5" s="1"/>
  <c r="S993" i="5"/>
  <c r="H999" i="5" s="1"/>
  <c r="F993" i="5"/>
  <c r="E993" i="5"/>
  <c r="D993" i="5"/>
  <c r="I993" i="5"/>
  <c r="C993" i="5"/>
  <c r="B993" i="5"/>
  <c r="A993" i="5"/>
  <c r="L992" i="5"/>
  <c r="Q992" i="5" s="1"/>
  <c r="Z992" i="5"/>
  <c r="Y992" i="5"/>
  <c r="X992" i="5"/>
  <c r="K991" i="5"/>
  <c r="J991" i="5"/>
  <c r="Z991" i="5"/>
  <c r="Y991" i="5"/>
  <c r="X991" i="5"/>
  <c r="H991" i="5"/>
  <c r="W991" i="5" s="1"/>
  <c r="F991" i="5"/>
  <c r="V991" i="5"/>
  <c r="T991" i="5"/>
  <c r="U991" i="5"/>
  <c r="S991" i="5"/>
  <c r="E991" i="5"/>
  <c r="D991" i="5"/>
  <c r="C991" i="5"/>
  <c r="B991" i="5"/>
  <c r="A991" i="5"/>
  <c r="K990" i="5"/>
  <c r="J990" i="5"/>
  <c r="Z990" i="5"/>
  <c r="Y990" i="5"/>
  <c r="X990" i="5"/>
  <c r="H990" i="5"/>
  <c r="W990" i="5" s="1"/>
  <c r="F990" i="5"/>
  <c r="V990" i="5"/>
  <c r="T990" i="5"/>
  <c r="U990" i="5"/>
  <c r="S990" i="5"/>
  <c r="E990" i="5"/>
  <c r="D990" i="5"/>
  <c r="C990" i="5"/>
  <c r="B990" i="5"/>
  <c r="A990" i="5"/>
  <c r="L989" i="5"/>
  <c r="G989" i="5"/>
  <c r="E989" i="5"/>
  <c r="J988" i="5"/>
  <c r="F988" i="5"/>
  <c r="E988" i="5"/>
  <c r="J987" i="5"/>
  <c r="F987" i="5"/>
  <c r="E987" i="5"/>
  <c r="K986" i="5"/>
  <c r="J986" i="5"/>
  <c r="H986" i="5"/>
  <c r="G986" i="5"/>
  <c r="F986" i="5"/>
  <c r="K985" i="5"/>
  <c r="J985" i="5"/>
  <c r="H985" i="5"/>
  <c r="R985" i="5" s="1"/>
  <c r="G985" i="5"/>
  <c r="F985" i="5"/>
  <c r="K984" i="5"/>
  <c r="J984" i="5"/>
  <c r="H984" i="5"/>
  <c r="G984" i="5"/>
  <c r="F984" i="5"/>
  <c r="K983" i="5"/>
  <c r="J983" i="5"/>
  <c r="H983" i="5"/>
  <c r="R983" i="5" s="1"/>
  <c r="G983" i="5"/>
  <c r="F983" i="5"/>
  <c r="C982" i="5"/>
  <c r="V981" i="5"/>
  <c r="T981" i="5"/>
  <c r="U981" i="5"/>
  <c r="S981" i="5"/>
  <c r="F981" i="5"/>
  <c r="E981" i="5"/>
  <c r="D981" i="5"/>
  <c r="I981" i="5"/>
  <c r="C981" i="5"/>
  <c r="B981" i="5"/>
  <c r="A981" i="5"/>
  <c r="L980" i="5"/>
  <c r="Q980" i="5" s="1"/>
  <c r="Z980" i="5"/>
  <c r="Y980" i="5"/>
  <c r="X980" i="5"/>
  <c r="K979" i="5"/>
  <c r="J979" i="5"/>
  <c r="Z979" i="5"/>
  <c r="Y979" i="5"/>
  <c r="X979" i="5"/>
  <c r="H979" i="5"/>
  <c r="W979" i="5" s="1"/>
  <c r="F979" i="5"/>
  <c r="V979" i="5"/>
  <c r="T979" i="5"/>
  <c r="U979" i="5"/>
  <c r="S979" i="5"/>
  <c r="E979" i="5"/>
  <c r="D979" i="5"/>
  <c r="C979" i="5"/>
  <c r="B979" i="5"/>
  <c r="A979" i="5"/>
  <c r="K978" i="5"/>
  <c r="J978" i="5"/>
  <c r="Z978" i="5"/>
  <c r="Y978" i="5"/>
  <c r="X978" i="5"/>
  <c r="H978" i="5"/>
  <c r="W978" i="5" s="1"/>
  <c r="F978" i="5"/>
  <c r="V978" i="5"/>
  <c r="T978" i="5"/>
  <c r="U978" i="5"/>
  <c r="S978" i="5"/>
  <c r="E978" i="5"/>
  <c r="D978" i="5"/>
  <c r="C978" i="5"/>
  <c r="B978" i="5"/>
  <c r="A978" i="5"/>
  <c r="L977" i="5"/>
  <c r="G977" i="5"/>
  <c r="E977" i="5"/>
  <c r="J976" i="5"/>
  <c r="F976" i="5"/>
  <c r="E976" i="5"/>
  <c r="J975" i="5"/>
  <c r="F975" i="5"/>
  <c r="E975" i="5"/>
  <c r="K974" i="5"/>
  <c r="J974" i="5"/>
  <c r="H974" i="5"/>
  <c r="G974" i="5"/>
  <c r="F974" i="5"/>
  <c r="K973" i="5"/>
  <c r="J973" i="5"/>
  <c r="H973" i="5"/>
  <c r="R973" i="5" s="1"/>
  <c r="G973" i="5"/>
  <c r="F973" i="5"/>
  <c r="K972" i="5"/>
  <c r="J972" i="5"/>
  <c r="H972" i="5"/>
  <c r="G972" i="5"/>
  <c r="F972" i="5"/>
  <c r="K971" i="5"/>
  <c r="J971" i="5"/>
  <c r="H971" i="5"/>
  <c r="G971" i="5"/>
  <c r="F971" i="5"/>
  <c r="C970" i="5"/>
  <c r="V969" i="5"/>
  <c r="T969" i="5"/>
  <c r="U969" i="5"/>
  <c r="S969" i="5"/>
  <c r="F969" i="5"/>
  <c r="E969" i="5"/>
  <c r="D969" i="5"/>
  <c r="I969" i="5"/>
  <c r="C969" i="5"/>
  <c r="B969" i="5"/>
  <c r="A969" i="5"/>
  <c r="L968" i="5"/>
  <c r="Q968" i="5" s="1"/>
  <c r="Z968" i="5"/>
  <c r="Y968" i="5"/>
  <c r="X968" i="5"/>
  <c r="K967" i="5"/>
  <c r="J967" i="5"/>
  <c r="Z967" i="5"/>
  <c r="Y967" i="5"/>
  <c r="X967" i="5"/>
  <c r="H967" i="5"/>
  <c r="W967" i="5" s="1"/>
  <c r="F967" i="5"/>
  <c r="V967" i="5"/>
  <c r="T967" i="5"/>
  <c r="U967" i="5"/>
  <c r="S967" i="5"/>
  <c r="E967" i="5"/>
  <c r="D967" i="5"/>
  <c r="C967" i="5"/>
  <c r="B967" i="5"/>
  <c r="A967" i="5"/>
  <c r="L966" i="5"/>
  <c r="G966" i="5"/>
  <c r="E966" i="5"/>
  <c r="J965" i="5"/>
  <c r="E965" i="5"/>
  <c r="J964" i="5"/>
  <c r="E964" i="5"/>
  <c r="K963" i="5"/>
  <c r="J963" i="5"/>
  <c r="H963" i="5"/>
  <c r="G963" i="5"/>
  <c r="F963" i="5"/>
  <c r="K962" i="5"/>
  <c r="J962" i="5"/>
  <c r="H962" i="5"/>
  <c r="R962" i="5" s="1"/>
  <c r="G962" i="5"/>
  <c r="F962" i="5"/>
  <c r="K961" i="5"/>
  <c r="J961" i="5"/>
  <c r="H961" i="5"/>
  <c r="G961" i="5"/>
  <c r="F961" i="5"/>
  <c r="K960" i="5"/>
  <c r="J960" i="5"/>
  <c r="H960" i="5"/>
  <c r="R960" i="5" s="1"/>
  <c r="G960" i="5"/>
  <c r="F960" i="5"/>
  <c r="C959" i="5"/>
  <c r="V958" i="5"/>
  <c r="T958" i="5"/>
  <c r="U958" i="5"/>
  <c r="S958" i="5"/>
  <c r="F958" i="5"/>
  <c r="E958" i="5"/>
  <c r="D958" i="5"/>
  <c r="I958" i="5"/>
  <c r="C958" i="5"/>
  <c r="B958" i="5"/>
  <c r="A958" i="5"/>
  <c r="L957" i="5"/>
  <c r="Q957" i="5" s="1"/>
  <c r="Z957" i="5"/>
  <c r="Y957" i="5"/>
  <c r="X957" i="5"/>
  <c r="K956" i="5"/>
  <c r="J956" i="5"/>
  <c r="Z956" i="5"/>
  <c r="Y956" i="5"/>
  <c r="X956" i="5"/>
  <c r="H956" i="5"/>
  <c r="W956" i="5" s="1"/>
  <c r="F956" i="5"/>
  <c r="V956" i="5"/>
  <c r="T956" i="5"/>
  <c r="U956" i="5"/>
  <c r="S956" i="5"/>
  <c r="E956" i="5"/>
  <c r="D956" i="5"/>
  <c r="C956" i="5"/>
  <c r="B956" i="5"/>
  <c r="A956" i="5"/>
  <c r="L955" i="5"/>
  <c r="G955" i="5"/>
  <c r="E955" i="5"/>
  <c r="J954" i="5"/>
  <c r="F954" i="5"/>
  <c r="E954" i="5"/>
  <c r="J953" i="5"/>
  <c r="F953" i="5"/>
  <c r="E953" i="5"/>
  <c r="K952" i="5"/>
  <c r="J952" i="5"/>
  <c r="H952" i="5"/>
  <c r="G952" i="5"/>
  <c r="F952" i="5"/>
  <c r="K951" i="5"/>
  <c r="J951" i="5"/>
  <c r="H951" i="5"/>
  <c r="R951" i="5" s="1"/>
  <c r="G951" i="5"/>
  <c r="F951" i="5"/>
  <c r="K950" i="5"/>
  <c r="J950" i="5"/>
  <c r="H950" i="5"/>
  <c r="G950" i="5"/>
  <c r="F950" i="5"/>
  <c r="K949" i="5"/>
  <c r="J949" i="5"/>
  <c r="H949" i="5"/>
  <c r="R949" i="5" s="1"/>
  <c r="G949" i="5"/>
  <c r="F949" i="5"/>
  <c r="C948" i="5"/>
  <c r="V947" i="5"/>
  <c r="T947" i="5"/>
  <c r="U947" i="5"/>
  <c r="S947" i="5"/>
  <c r="F947" i="5"/>
  <c r="E947" i="5"/>
  <c r="D947" i="5"/>
  <c r="I947" i="5"/>
  <c r="C947" i="5"/>
  <c r="B947" i="5"/>
  <c r="A947" i="5"/>
  <c r="L946" i="5"/>
  <c r="Q946" i="5" s="1"/>
  <c r="Z946" i="5"/>
  <c r="Y946" i="5"/>
  <c r="X946" i="5"/>
  <c r="K945" i="5"/>
  <c r="J945" i="5"/>
  <c r="Z945" i="5"/>
  <c r="Y945" i="5"/>
  <c r="X945" i="5"/>
  <c r="H945" i="5"/>
  <c r="W945" i="5" s="1"/>
  <c r="F945" i="5"/>
  <c r="V945" i="5"/>
  <c r="T945" i="5"/>
  <c r="U945" i="5"/>
  <c r="S945" i="5"/>
  <c r="E945" i="5"/>
  <c r="D945" i="5"/>
  <c r="C945" i="5"/>
  <c r="B945" i="5"/>
  <c r="A945" i="5"/>
  <c r="K944" i="5"/>
  <c r="J944" i="5"/>
  <c r="Z944" i="5"/>
  <c r="Y944" i="5"/>
  <c r="X944" i="5"/>
  <c r="H944" i="5"/>
  <c r="W944" i="5" s="1"/>
  <c r="F944" i="5"/>
  <c r="V944" i="5"/>
  <c r="T944" i="5"/>
  <c r="U944" i="5"/>
  <c r="S944" i="5"/>
  <c r="E944" i="5"/>
  <c r="D944" i="5"/>
  <c r="C944" i="5"/>
  <c r="B944" i="5"/>
  <c r="A944" i="5"/>
  <c r="L943" i="5"/>
  <c r="G943" i="5"/>
  <c r="E943" i="5"/>
  <c r="J942" i="5"/>
  <c r="F942" i="5"/>
  <c r="E942" i="5"/>
  <c r="J941" i="5"/>
  <c r="F941" i="5"/>
  <c r="E941" i="5"/>
  <c r="K940" i="5"/>
  <c r="J940" i="5"/>
  <c r="H940" i="5"/>
  <c r="G940" i="5"/>
  <c r="F940" i="5"/>
  <c r="K939" i="5"/>
  <c r="J939" i="5"/>
  <c r="H939" i="5"/>
  <c r="R939" i="5" s="1"/>
  <c r="G939" i="5"/>
  <c r="F939" i="5"/>
  <c r="K938" i="5"/>
  <c r="J938" i="5"/>
  <c r="H938" i="5"/>
  <c r="G938" i="5"/>
  <c r="F938" i="5"/>
  <c r="K937" i="5"/>
  <c r="J937" i="5"/>
  <c r="H937" i="5"/>
  <c r="R937" i="5" s="1"/>
  <c r="G937" i="5"/>
  <c r="F937" i="5"/>
  <c r="C936" i="5"/>
  <c r="V935" i="5"/>
  <c r="T935" i="5"/>
  <c r="U935" i="5"/>
  <c r="S935" i="5"/>
  <c r="F935" i="5"/>
  <c r="E935" i="5"/>
  <c r="D935" i="5"/>
  <c r="I935" i="5"/>
  <c r="C935" i="5"/>
  <c r="B935" i="5"/>
  <c r="A935" i="5"/>
  <c r="L934" i="5"/>
  <c r="Q934" i="5" s="1"/>
  <c r="Z934" i="5"/>
  <c r="Y934" i="5"/>
  <c r="X934" i="5"/>
  <c r="K933" i="5"/>
  <c r="J933" i="5"/>
  <c r="Z933" i="5"/>
  <c r="Y933" i="5"/>
  <c r="X933" i="5"/>
  <c r="H933" i="5"/>
  <c r="W933" i="5" s="1"/>
  <c r="F933" i="5"/>
  <c r="V933" i="5"/>
  <c r="T933" i="5"/>
  <c r="U933" i="5"/>
  <c r="S933" i="5"/>
  <c r="E933" i="5"/>
  <c r="D933" i="5"/>
  <c r="C933" i="5"/>
  <c r="B933" i="5"/>
  <c r="A933" i="5"/>
  <c r="K932" i="5"/>
  <c r="J932" i="5"/>
  <c r="Z932" i="5"/>
  <c r="Y932" i="5"/>
  <c r="X932" i="5"/>
  <c r="H932" i="5"/>
  <c r="W932" i="5" s="1"/>
  <c r="F932" i="5"/>
  <c r="V932" i="5"/>
  <c r="T932" i="5"/>
  <c r="U932" i="5"/>
  <c r="S932" i="5"/>
  <c r="E932" i="5"/>
  <c r="D932" i="5"/>
  <c r="C932" i="5"/>
  <c r="B932" i="5"/>
  <c r="A932" i="5"/>
  <c r="L931" i="5"/>
  <c r="G931" i="5"/>
  <c r="E931" i="5"/>
  <c r="J930" i="5"/>
  <c r="F930" i="5"/>
  <c r="E930" i="5"/>
  <c r="J929" i="5"/>
  <c r="F929" i="5"/>
  <c r="E929" i="5"/>
  <c r="K928" i="5"/>
  <c r="J928" i="5"/>
  <c r="H928" i="5"/>
  <c r="G928" i="5"/>
  <c r="F928" i="5"/>
  <c r="K927" i="5"/>
  <c r="J927" i="5"/>
  <c r="H927" i="5"/>
  <c r="R927" i="5" s="1"/>
  <c r="G927" i="5"/>
  <c r="F927" i="5"/>
  <c r="K926" i="5"/>
  <c r="J926" i="5"/>
  <c r="H926" i="5"/>
  <c r="G926" i="5"/>
  <c r="F926" i="5"/>
  <c r="K925" i="5"/>
  <c r="J925" i="5"/>
  <c r="H925" i="5"/>
  <c r="G925" i="5"/>
  <c r="F925" i="5"/>
  <c r="C924" i="5"/>
  <c r="V923" i="5"/>
  <c r="T923" i="5"/>
  <c r="U923" i="5"/>
  <c r="S923" i="5"/>
  <c r="F923" i="5"/>
  <c r="E923" i="5"/>
  <c r="D923" i="5"/>
  <c r="I923" i="5"/>
  <c r="C923" i="5"/>
  <c r="B923" i="5"/>
  <c r="A923" i="5"/>
  <c r="L922" i="5"/>
  <c r="Q922" i="5" s="1"/>
  <c r="Z922" i="5"/>
  <c r="Y922" i="5"/>
  <c r="X922" i="5"/>
  <c r="K921" i="5"/>
  <c r="J921" i="5"/>
  <c r="Z921" i="5"/>
  <c r="Y921" i="5"/>
  <c r="X921" i="5"/>
  <c r="H921" i="5"/>
  <c r="W921" i="5" s="1"/>
  <c r="F921" i="5"/>
  <c r="V921" i="5"/>
  <c r="T921" i="5"/>
  <c r="U921" i="5"/>
  <c r="S921" i="5"/>
  <c r="E921" i="5"/>
  <c r="D921" i="5"/>
  <c r="C921" i="5"/>
  <c r="B921" i="5"/>
  <c r="A921" i="5"/>
  <c r="K920" i="5"/>
  <c r="J920" i="5"/>
  <c r="Z920" i="5"/>
  <c r="Y920" i="5"/>
  <c r="X920" i="5"/>
  <c r="H920" i="5"/>
  <c r="W920" i="5" s="1"/>
  <c r="F920" i="5"/>
  <c r="V920" i="5"/>
  <c r="T920" i="5"/>
  <c r="U920" i="5"/>
  <c r="S920" i="5"/>
  <c r="E920" i="5"/>
  <c r="D920" i="5"/>
  <c r="C920" i="5"/>
  <c r="B920" i="5"/>
  <c r="A920" i="5"/>
  <c r="K919" i="5"/>
  <c r="J919" i="5"/>
  <c r="Z919" i="5"/>
  <c r="Y919" i="5"/>
  <c r="X919" i="5"/>
  <c r="H919" i="5"/>
  <c r="W919" i="5" s="1"/>
  <c r="F919" i="5"/>
  <c r="V919" i="5"/>
  <c r="T919" i="5"/>
  <c r="U919" i="5"/>
  <c r="S919" i="5"/>
  <c r="E919" i="5"/>
  <c r="D919" i="5"/>
  <c r="C919" i="5"/>
  <c r="B919" i="5"/>
  <c r="A919" i="5"/>
  <c r="L918" i="5"/>
  <c r="G918" i="5"/>
  <c r="E918" i="5"/>
  <c r="J917" i="5"/>
  <c r="F917" i="5"/>
  <c r="E917" i="5"/>
  <c r="J916" i="5"/>
  <c r="F916" i="5"/>
  <c r="E916" i="5"/>
  <c r="K915" i="5"/>
  <c r="J915" i="5"/>
  <c r="H915" i="5"/>
  <c r="G915" i="5"/>
  <c r="F915" i="5"/>
  <c r="K914" i="5"/>
  <c r="J914" i="5"/>
  <c r="H914" i="5"/>
  <c r="R914" i="5" s="1"/>
  <c r="G914" i="5"/>
  <c r="F914" i="5"/>
  <c r="K913" i="5"/>
  <c r="J913" i="5"/>
  <c r="H913" i="5"/>
  <c r="G913" i="5"/>
  <c r="F913" i="5"/>
  <c r="K912" i="5"/>
  <c r="J912" i="5"/>
  <c r="H912" i="5"/>
  <c r="R912" i="5" s="1"/>
  <c r="G912" i="5"/>
  <c r="F912" i="5"/>
  <c r="C911" i="5"/>
  <c r="V910" i="5"/>
  <c r="T910" i="5"/>
  <c r="U910" i="5"/>
  <c r="S910" i="5"/>
  <c r="F910" i="5"/>
  <c r="E910" i="5"/>
  <c r="D910" i="5"/>
  <c r="I910" i="5"/>
  <c r="C910" i="5"/>
  <c r="B910" i="5"/>
  <c r="A910" i="5"/>
  <c r="L909" i="5"/>
  <c r="Q909" i="5" s="1"/>
  <c r="Z909" i="5"/>
  <c r="Y909" i="5"/>
  <c r="X909" i="5"/>
  <c r="L908" i="5"/>
  <c r="G908" i="5"/>
  <c r="E908" i="5"/>
  <c r="J907" i="5"/>
  <c r="F907" i="5"/>
  <c r="E907" i="5"/>
  <c r="J906" i="5"/>
  <c r="F906" i="5"/>
  <c r="E906" i="5"/>
  <c r="K905" i="5"/>
  <c r="J905" i="5"/>
  <c r="H905" i="5"/>
  <c r="G905" i="5"/>
  <c r="F905" i="5"/>
  <c r="K904" i="5"/>
  <c r="J904" i="5"/>
  <c r="H904" i="5"/>
  <c r="R904" i="5" s="1"/>
  <c r="G904" i="5"/>
  <c r="F904" i="5"/>
  <c r="K903" i="5"/>
  <c r="J903" i="5"/>
  <c r="H903" i="5"/>
  <c r="G903" i="5"/>
  <c r="F903" i="5"/>
  <c r="K902" i="5"/>
  <c r="J902" i="5"/>
  <c r="H902" i="5"/>
  <c r="R902" i="5" s="1"/>
  <c r="G902" i="5"/>
  <c r="F902" i="5"/>
  <c r="C901" i="5"/>
  <c r="V900" i="5"/>
  <c r="K907" i="5" s="1"/>
  <c r="T900" i="5"/>
  <c r="K906" i="5" s="1"/>
  <c r="U900" i="5"/>
  <c r="H907" i="5" s="1"/>
  <c r="S900" i="5"/>
  <c r="H906" i="5" s="1"/>
  <c r="F900" i="5"/>
  <c r="E900" i="5"/>
  <c r="D900" i="5"/>
  <c r="I900" i="5"/>
  <c r="C900" i="5"/>
  <c r="B900" i="5"/>
  <c r="A900" i="5"/>
  <c r="L899" i="5"/>
  <c r="Q899" i="5" s="1"/>
  <c r="Z899" i="5"/>
  <c r="Y899" i="5"/>
  <c r="X899" i="5"/>
  <c r="K898" i="5"/>
  <c r="J898" i="5"/>
  <c r="Z898" i="5"/>
  <c r="Y898" i="5"/>
  <c r="X898" i="5"/>
  <c r="H898" i="5"/>
  <c r="W898" i="5" s="1"/>
  <c r="F898" i="5"/>
  <c r="V898" i="5"/>
  <c r="T898" i="5"/>
  <c r="U898" i="5"/>
  <c r="S898" i="5"/>
  <c r="E898" i="5"/>
  <c r="D898" i="5"/>
  <c r="C898" i="5"/>
  <c r="B898" i="5"/>
  <c r="A898" i="5"/>
  <c r="L897" i="5"/>
  <c r="G897" i="5"/>
  <c r="E897" i="5"/>
  <c r="J896" i="5"/>
  <c r="F896" i="5"/>
  <c r="E896" i="5"/>
  <c r="J895" i="5"/>
  <c r="F895" i="5"/>
  <c r="E895" i="5"/>
  <c r="K894" i="5"/>
  <c r="J894" i="5"/>
  <c r="H894" i="5"/>
  <c r="R894" i="5" s="1"/>
  <c r="G894" i="5"/>
  <c r="F894" i="5"/>
  <c r="K893" i="5"/>
  <c r="J893" i="5"/>
  <c r="H893" i="5"/>
  <c r="G893" i="5"/>
  <c r="F893" i="5"/>
  <c r="K892" i="5"/>
  <c r="J892" i="5"/>
  <c r="H892" i="5"/>
  <c r="G892" i="5"/>
  <c r="F892" i="5"/>
  <c r="C891" i="5"/>
  <c r="V890" i="5"/>
  <c r="T890" i="5"/>
  <c r="U890" i="5"/>
  <c r="S890" i="5"/>
  <c r="F890" i="5"/>
  <c r="E890" i="5"/>
  <c r="D890" i="5"/>
  <c r="I890" i="5"/>
  <c r="C890" i="5"/>
  <c r="B890" i="5"/>
  <c r="A890" i="5"/>
  <c r="L889" i="5"/>
  <c r="Q889" i="5" s="1"/>
  <c r="Z889" i="5"/>
  <c r="Y889" i="5"/>
  <c r="X889" i="5"/>
  <c r="K888" i="5"/>
  <c r="J888" i="5"/>
  <c r="Z888" i="5"/>
  <c r="Y888" i="5"/>
  <c r="X888" i="5"/>
  <c r="H888" i="5"/>
  <c r="W888" i="5" s="1"/>
  <c r="F888" i="5"/>
  <c r="V888" i="5"/>
  <c r="T888" i="5"/>
  <c r="U888" i="5"/>
  <c r="S888" i="5"/>
  <c r="E888" i="5"/>
  <c r="D888" i="5"/>
  <c r="C888" i="5"/>
  <c r="B888" i="5"/>
  <c r="A888" i="5"/>
  <c r="L887" i="5"/>
  <c r="G887" i="5"/>
  <c r="E887" i="5"/>
  <c r="J886" i="5"/>
  <c r="F886" i="5"/>
  <c r="E886" i="5"/>
  <c r="J885" i="5"/>
  <c r="F885" i="5"/>
  <c r="E885" i="5"/>
  <c r="K884" i="5"/>
  <c r="J884" i="5"/>
  <c r="H884" i="5"/>
  <c r="G884" i="5"/>
  <c r="F884" i="5"/>
  <c r="K883" i="5"/>
  <c r="J883" i="5"/>
  <c r="H883" i="5"/>
  <c r="R883" i="5" s="1"/>
  <c r="G883" i="5"/>
  <c r="F883" i="5"/>
  <c r="K882" i="5"/>
  <c r="J882" i="5"/>
  <c r="H882" i="5"/>
  <c r="G882" i="5"/>
  <c r="F882" i="5"/>
  <c r="K881" i="5"/>
  <c r="J881" i="5"/>
  <c r="H881" i="5"/>
  <c r="G881" i="5"/>
  <c r="F881" i="5"/>
  <c r="C880" i="5"/>
  <c r="V879" i="5"/>
  <c r="T879" i="5"/>
  <c r="U879" i="5"/>
  <c r="S879" i="5"/>
  <c r="F879" i="5"/>
  <c r="E879" i="5"/>
  <c r="D879" i="5"/>
  <c r="I879" i="5"/>
  <c r="C879" i="5"/>
  <c r="B879" i="5"/>
  <c r="A879" i="5"/>
  <c r="L878" i="5"/>
  <c r="Q878" i="5" s="1"/>
  <c r="Z878" i="5"/>
  <c r="Y878" i="5"/>
  <c r="X878" i="5"/>
  <c r="L877" i="5"/>
  <c r="G877" i="5"/>
  <c r="E877" i="5"/>
  <c r="J876" i="5"/>
  <c r="E876" i="5"/>
  <c r="J875" i="5"/>
  <c r="E875" i="5"/>
  <c r="K874" i="5"/>
  <c r="J874" i="5"/>
  <c r="H874" i="5"/>
  <c r="R874" i="5" s="1"/>
  <c r="G874" i="5"/>
  <c r="F874" i="5"/>
  <c r="K873" i="5"/>
  <c r="J873" i="5"/>
  <c r="H873" i="5"/>
  <c r="G873" i="5"/>
  <c r="F873" i="5"/>
  <c r="K872" i="5"/>
  <c r="J872" i="5"/>
  <c r="H872" i="5"/>
  <c r="R872" i="5" s="1"/>
  <c r="G872" i="5"/>
  <c r="F872" i="5"/>
  <c r="C871" i="5"/>
  <c r="V870" i="5"/>
  <c r="K876" i="5" s="1"/>
  <c r="T870" i="5"/>
  <c r="K875" i="5" s="1"/>
  <c r="U870" i="5"/>
  <c r="H876" i="5" s="1"/>
  <c r="S870" i="5"/>
  <c r="H875" i="5" s="1"/>
  <c r="F870" i="5"/>
  <c r="E870" i="5"/>
  <c r="D870" i="5"/>
  <c r="I870" i="5"/>
  <c r="C870" i="5"/>
  <c r="B870" i="5"/>
  <c r="A870" i="5"/>
  <c r="L869" i="5"/>
  <c r="Q869" i="5" s="1"/>
  <c r="Z869" i="5"/>
  <c r="Y869" i="5"/>
  <c r="X869" i="5"/>
  <c r="L868" i="5"/>
  <c r="G868" i="5"/>
  <c r="E868" i="5"/>
  <c r="J867" i="5"/>
  <c r="E867" i="5"/>
  <c r="J866" i="5"/>
  <c r="E866" i="5"/>
  <c r="K865" i="5"/>
  <c r="J865" i="5"/>
  <c r="H865" i="5"/>
  <c r="R865" i="5" s="1"/>
  <c r="G865" i="5"/>
  <c r="F865" i="5"/>
  <c r="C864" i="5"/>
  <c r="V863" i="5"/>
  <c r="K867" i="5" s="1"/>
  <c r="T863" i="5"/>
  <c r="K866" i="5" s="1"/>
  <c r="U863" i="5"/>
  <c r="H867" i="5" s="1"/>
  <c r="S863" i="5"/>
  <c r="H866" i="5" s="1"/>
  <c r="F863" i="5"/>
  <c r="E863" i="5"/>
  <c r="D863" i="5"/>
  <c r="I863" i="5"/>
  <c r="C863" i="5"/>
  <c r="B863" i="5"/>
  <c r="A863" i="5"/>
  <c r="L862" i="5"/>
  <c r="Q862" i="5" s="1"/>
  <c r="Z862" i="5"/>
  <c r="Y862" i="5"/>
  <c r="W862" i="5"/>
  <c r="L861" i="5"/>
  <c r="G861" i="5"/>
  <c r="E861" i="5"/>
  <c r="J860" i="5"/>
  <c r="E860" i="5"/>
  <c r="J859" i="5"/>
  <c r="E859" i="5"/>
  <c r="K858" i="5"/>
  <c r="J858" i="5"/>
  <c r="H858" i="5"/>
  <c r="G858" i="5"/>
  <c r="F858" i="5"/>
  <c r="V857" i="5"/>
  <c r="K860" i="5" s="1"/>
  <c r="T857" i="5"/>
  <c r="K859" i="5" s="1"/>
  <c r="U857" i="5"/>
  <c r="H860" i="5" s="1"/>
  <c r="S857" i="5"/>
  <c r="H859" i="5" s="1"/>
  <c r="F857" i="5"/>
  <c r="E857" i="5"/>
  <c r="D857" i="5"/>
  <c r="I857" i="5"/>
  <c r="C857" i="5"/>
  <c r="B857" i="5"/>
  <c r="A857" i="5"/>
  <c r="L856" i="5"/>
  <c r="Q856" i="5" s="1"/>
  <c r="Z856" i="5"/>
  <c r="Y856" i="5"/>
  <c r="X856" i="5"/>
  <c r="L855" i="5"/>
  <c r="G855" i="5"/>
  <c r="E855" i="5"/>
  <c r="J854" i="5"/>
  <c r="E854" i="5"/>
  <c r="J853" i="5"/>
  <c r="E853" i="5"/>
  <c r="K852" i="5"/>
  <c r="J852" i="5"/>
  <c r="H852" i="5"/>
  <c r="R852" i="5" s="1"/>
  <c r="G852" i="5"/>
  <c r="F852" i="5"/>
  <c r="K851" i="5"/>
  <c r="J851" i="5"/>
  <c r="H851" i="5"/>
  <c r="G851" i="5"/>
  <c r="F851" i="5"/>
  <c r="K850" i="5"/>
  <c r="J850" i="5"/>
  <c r="H850" i="5"/>
  <c r="R850" i="5" s="1"/>
  <c r="G850" i="5"/>
  <c r="F850" i="5"/>
  <c r="C849" i="5"/>
  <c r="V848" i="5"/>
  <c r="K854" i="5" s="1"/>
  <c r="T848" i="5"/>
  <c r="K853" i="5" s="1"/>
  <c r="U848" i="5"/>
  <c r="H854" i="5" s="1"/>
  <c r="S848" i="5"/>
  <c r="H853" i="5" s="1"/>
  <c r="F848" i="5"/>
  <c r="E848" i="5"/>
  <c r="D848" i="5"/>
  <c r="I848" i="5"/>
  <c r="C848" i="5"/>
  <c r="B848" i="5"/>
  <c r="A848" i="5"/>
  <c r="L847" i="5"/>
  <c r="Q847" i="5" s="1"/>
  <c r="Z847" i="5"/>
  <c r="Y847" i="5"/>
  <c r="X847" i="5"/>
  <c r="K846" i="5"/>
  <c r="J846" i="5"/>
  <c r="Z846" i="5"/>
  <c r="Y846" i="5"/>
  <c r="X846" i="5"/>
  <c r="H846" i="5"/>
  <c r="W846" i="5" s="1"/>
  <c r="F846" i="5"/>
  <c r="V846" i="5"/>
  <c r="T846" i="5"/>
  <c r="U846" i="5"/>
  <c r="S846" i="5"/>
  <c r="E846" i="5"/>
  <c r="D846" i="5"/>
  <c r="C846" i="5"/>
  <c r="B846" i="5"/>
  <c r="A846" i="5"/>
  <c r="L845" i="5"/>
  <c r="G845" i="5"/>
  <c r="E845" i="5"/>
  <c r="J844" i="5"/>
  <c r="E844" i="5"/>
  <c r="J843" i="5"/>
  <c r="E843" i="5"/>
  <c r="K842" i="5"/>
  <c r="J842" i="5"/>
  <c r="H842" i="5"/>
  <c r="G842" i="5"/>
  <c r="F842" i="5"/>
  <c r="K841" i="5"/>
  <c r="J841" i="5"/>
  <c r="H841" i="5"/>
  <c r="G841" i="5"/>
  <c r="F841" i="5"/>
  <c r="C840" i="5"/>
  <c r="V839" i="5"/>
  <c r="T839" i="5"/>
  <c r="U839" i="5"/>
  <c r="S839" i="5"/>
  <c r="F839" i="5"/>
  <c r="E839" i="5"/>
  <c r="D839" i="5"/>
  <c r="I839" i="5"/>
  <c r="C839" i="5"/>
  <c r="B839" i="5"/>
  <c r="A839" i="5"/>
  <c r="L838" i="5"/>
  <c r="Q838" i="5" s="1"/>
  <c r="Z838" i="5"/>
  <c r="Y838" i="5"/>
  <c r="X838" i="5"/>
  <c r="L837" i="5"/>
  <c r="G837" i="5"/>
  <c r="E837" i="5"/>
  <c r="J836" i="5"/>
  <c r="F836" i="5"/>
  <c r="E836" i="5"/>
  <c r="J835" i="5"/>
  <c r="F835" i="5"/>
  <c r="E835" i="5"/>
  <c r="K834" i="5"/>
  <c r="J834" i="5"/>
  <c r="H834" i="5"/>
  <c r="R834" i="5" s="1"/>
  <c r="G834" i="5"/>
  <c r="F834" i="5"/>
  <c r="K833" i="5"/>
  <c r="J833" i="5"/>
  <c r="H833" i="5"/>
  <c r="G833" i="5"/>
  <c r="F833" i="5"/>
  <c r="K832" i="5"/>
  <c r="J832" i="5"/>
  <c r="H832" i="5"/>
  <c r="G832" i="5"/>
  <c r="F832" i="5"/>
  <c r="V831" i="5"/>
  <c r="K836" i="5" s="1"/>
  <c r="T831" i="5"/>
  <c r="K835" i="5" s="1"/>
  <c r="U831" i="5"/>
  <c r="H836" i="5" s="1"/>
  <c r="S831" i="5"/>
  <c r="H835" i="5" s="1"/>
  <c r="F831" i="5"/>
  <c r="E831" i="5"/>
  <c r="D831" i="5"/>
  <c r="I831" i="5"/>
  <c r="C831" i="5"/>
  <c r="B831" i="5"/>
  <c r="A831" i="5"/>
  <c r="L830" i="5"/>
  <c r="Q830" i="5" s="1"/>
  <c r="Z830" i="5"/>
  <c r="Y830" i="5"/>
  <c r="X830" i="5"/>
  <c r="L829" i="5"/>
  <c r="G829" i="5"/>
  <c r="E829" i="5"/>
  <c r="J828" i="5"/>
  <c r="F828" i="5"/>
  <c r="E828" i="5"/>
  <c r="J827" i="5"/>
  <c r="F827" i="5"/>
  <c r="E827" i="5"/>
  <c r="K826" i="5"/>
  <c r="J826" i="5"/>
  <c r="H826" i="5"/>
  <c r="R826" i="5" s="1"/>
  <c r="G826" i="5"/>
  <c r="F826" i="5"/>
  <c r="K825" i="5"/>
  <c r="J825" i="5"/>
  <c r="H825" i="5"/>
  <c r="G825" i="5"/>
  <c r="F825" i="5"/>
  <c r="K824" i="5"/>
  <c r="J824" i="5"/>
  <c r="H824" i="5"/>
  <c r="R824" i="5" s="1"/>
  <c r="G824" i="5"/>
  <c r="F824" i="5"/>
  <c r="C823" i="5"/>
  <c r="V822" i="5"/>
  <c r="K828" i="5" s="1"/>
  <c r="T822" i="5"/>
  <c r="K827" i="5" s="1"/>
  <c r="U822" i="5"/>
  <c r="H828" i="5" s="1"/>
  <c r="S822" i="5"/>
  <c r="H827" i="5" s="1"/>
  <c r="F822" i="5"/>
  <c r="E822" i="5"/>
  <c r="D822" i="5"/>
  <c r="I822" i="5"/>
  <c r="C822" i="5"/>
  <c r="B822" i="5"/>
  <c r="A822" i="5"/>
  <c r="L821" i="5"/>
  <c r="Q821" i="5" s="1"/>
  <c r="Z821" i="5"/>
  <c r="Y821" i="5"/>
  <c r="X821" i="5"/>
  <c r="K820" i="5"/>
  <c r="J820" i="5"/>
  <c r="Z820" i="5"/>
  <c r="Y820" i="5"/>
  <c r="X820" i="5"/>
  <c r="H820" i="5"/>
  <c r="W820" i="5" s="1"/>
  <c r="F820" i="5"/>
  <c r="V820" i="5"/>
  <c r="T820" i="5"/>
  <c r="U820" i="5"/>
  <c r="S820" i="5"/>
  <c r="E820" i="5"/>
  <c r="D820" i="5"/>
  <c r="C820" i="5"/>
  <c r="B820" i="5"/>
  <c r="A820" i="5"/>
  <c r="L819" i="5"/>
  <c r="G819" i="5"/>
  <c r="E819" i="5"/>
  <c r="J818" i="5"/>
  <c r="E818" i="5"/>
  <c r="J817" i="5"/>
  <c r="E817" i="5"/>
  <c r="K816" i="5"/>
  <c r="J816" i="5"/>
  <c r="H816" i="5"/>
  <c r="R816" i="5" s="1"/>
  <c r="G816" i="5"/>
  <c r="F816" i="5"/>
  <c r="K815" i="5"/>
  <c r="J815" i="5"/>
  <c r="H815" i="5"/>
  <c r="G815" i="5"/>
  <c r="F815" i="5"/>
  <c r="K814" i="5"/>
  <c r="J814" i="5"/>
  <c r="H814" i="5"/>
  <c r="G814" i="5"/>
  <c r="F814" i="5"/>
  <c r="C813" i="5"/>
  <c r="V812" i="5"/>
  <c r="T812" i="5"/>
  <c r="U812" i="5"/>
  <c r="S812" i="5"/>
  <c r="F812" i="5"/>
  <c r="E812" i="5"/>
  <c r="D812" i="5"/>
  <c r="I812" i="5"/>
  <c r="C812" i="5"/>
  <c r="B812" i="5"/>
  <c r="A812" i="5"/>
  <c r="L811" i="5"/>
  <c r="Q811" i="5" s="1"/>
  <c r="Z811" i="5"/>
  <c r="Y811" i="5"/>
  <c r="X811" i="5"/>
  <c r="L810" i="5"/>
  <c r="G810" i="5"/>
  <c r="E810" i="5"/>
  <c r="J809" i="5"/>
  <c r="F809" i="5"/>
  <c r="E809" i="5"/>
  <c r="J808" i="5"/>
  <c r="F808" i="5"/>
  <c r="E808" i="5"/>
  <c r="K807" i="5"/>
  <c r="J807" i="5"/>
  <c r="H807" i="5"/>
  <c r="R807" i="5" s="1"/>
  <c r="G807" i="5"/>
  <c r="F807" i="5"/>
  <c r="V806" i="5"/>
  <c r="K809" i="5" s="1"/>
  <c r="T806" i="5"/>
  <c r="K808" i="5" s="1"/>
  <c r="U806" i="5"/>
  <c r="H809" i="5" s="1"/>
  <c r="S806" i="5"/>
  <c r="H808" i="5" s="1"/>
  <c r="F806" i="5"/>
  <c r="E806" i="5"/>
  <c r="D806" i="5"/>
  <c r="I806" i="5"/>
  <c r="C806" i="5"/>
  <c r="B806" i="5"/>
  <c r="A806" i="5"/>
  <c r="L805" i="5"/>
  <c r="Q805" i="5" s="1"/>
  <c r="Z805" i="5"/>
  <c r="Y805" i="5"/>
  <c r="X805" i="5"/>
  <c r="K804" i="5"/>
  <c r="J804" i="5"/>
  <c r="Z804" i="5"/>
  <c r="Y804" i="5"/>
  <c r="X804" i="5"/>
  <c r="H804" i="5"/>
  <c r="W804" i="5" s="1"/>
  <c r="F804" i="5"/>
  <c r="V804" i="5"/>
  <c r="T804" i="5"/>
  <c r="U804" i="5"/>
  <c r="S804" i="5"/>
  <c r="E804" i="5"/>
  <c r="D804" i="5"/>
  <c r="C804" i="5"/>
  <c r="B804" i="5"/>
  <c r="A804" i="5"/>
  <c r="L803" i="5"/>
  <c r="G803" i="5"/>
  <c r="E803" i="5"/>
  <c r="J802" i="5"/>
  <c r="E802" i="5"/>
  <c r="J801" i="5"/>
  <c r="E801" i="5"/>
  <c r="K800" i="5"/>
  <c r="J800" i="5"/>
  <c r="H800" i="5"/>
  <c r="R800" i="5" s="1"/>
  <c r="G800" i="5"/>
  <c r="F800" i="5"/>
  <c r="K799" i="5"/>
  <c r="J799" i="5"/>
  <c r="H799" i="5"/>
  <c r="G799" i="5"/>
  <c r="F799" i="5"/>
  <c r="K798" i="5"/>
  <c r="J798" i="5"/>
  <c r="H798" i="5"/>
  <c r="R798" i="5" s="1"/>
  <c r="G798" i="5"/>
  <c r="F798" i="5"/>
  <c r="C797" i="5"/>
  <c r="V796" i="5"/>
  <c r="K802" i="5" s="1"/>
  <c r="T796" i="5"/>
  <c r="K801" i="5" s="1"/>
  <c r="U796" i="5"/>
  <c r="H802" i="5" s="1"/>
  <c r="S796" i="5"/>
  <c r="H801" i="5" s="1"/>
  <c r="F796" i="5"/>
  <c r="E796" i="5"/>
  <c r="D796" i="5"/>
  <c r="I796" i="5"/>
  <c r="C796" i="5"/>
  <c r="B796" i="5"/>
  <c r="A796" i="5"/>
  <c r="L795" i="5"/>
  <c r="Q795" i="5" s="1"/>
  <c r="Z795" i="5"/>
  <c r="Y795" i="5"/>
  <c r="X795" i="5"/>
  <c r="K794" i="5"/>
  <c r="J794" i="5"/>
  <c r="Z794" i="5"/>
  <c r="Y794" i="5"/>
  <c r="X794" i="5"/>
  <c r="H794" i="5"/>
  <c r="W794" i="5" s="1"/>
  <c r="F794" i="5"/>
  <c r="V794" i="5"/>
  <c r="T794" i="5"/>
  <c r="U794" i="5"/>
  <c r="S794" i="5"/>
  <c r="E794" i="5"/>
  <c r="D794" i="5"/>
  <c r="C794" i="5"/>
  <c r="B794" i="5"/>
  <c r="A794" i="5"/>
  <c r="L793" i="5"/>
  <c r="G793" i="5"/>
  <c r="E793" i="5"/>
  <c r="J792" i="5"/>
  <c r="E792" i="5"/>
  <c r="J791" i="5"/>
  <c r="E791" i="5"/>
  <c r="K790" i="5"/>
  <c r="J790" i="5"/>
  <c r="H790" i="5"/>
  <c r="R790" i="5" s="1"/>
  <c r="G790" i="5"/>
  <c r="F790" i="5"/>
  <c r="K789" i="5"/>
  <c r="J789" i="5"/>
  <c r="H789" i="5"/>
  <c r="G789" i="5"/>
  <c r="F789" i="5"/>
  <c r="K788" i="5"/>
  <c r="J788" i="5"/>
  <c r="H788" i="5"/>
  <c r="R788" i="5" s="1"/>
  <c r="G788" i="5"/>
  <c r="F788" i="5"/>
  <c r="C787" i="5"/>
  <c r="V786" i="5"/>
  <c r="T786" i="5"/>
  <c r="K791" i="5" s="1"/>
  <c r="U786" i="5"/>
  <c r="H792" i="5" s="1"/>
  <c r="S786" i="5"/>
  <c r="F786" i="5"/>
  <c r="E786" i="5"/>
  <c r="D786" i="5"/>
  <c r="I786" i="5"/>
  <c r="C786" i="5"/>
  <c r="B786" i="5"/>
  <c r="A786" i="5"/>
  <c r="L785" i="5"/>
  <c r="Q785" i="5" s="1"/>
  <c r="Z785" i="5"/>
  <c r="Y785" i="5"/>
  <c r="X785" i="5"/>
  <c r="L784" i="5"/>
  <c r="G784" i="5"/>
  <c r="E784" i="5"/>
  <c r="J783" i="5"/>
  <c r="F783" i="5"/>
  <c r="E783" i="5"/>
  <c r="J782" i="5"/>
  <c r="F782" i="5"/>
  <c r="E782" i="5"/>
  <c r="K781" i="5"/>
  <c r="J781" i="5"/>
  <c r="H781" i="5"/>
  <c r="G781" i="5"/>
  <c r="F781" i="5"/>
  <c r="C780" i="5"/>
  <c r="V779" i="5"/>
  <c r="K783" i="5" s="1"/>
  <c r="T779" i="5"/>
  <c r="K782" i="5" s="1"/>
  <c r="U779" i="5"/>
  <c r="H783" i="5" s="1"/>
  <c r="S779" i="5"/>
  <c r="H782" i="5" s="1"/>
  <c r="F779" i="5"/>
  <c r="E779" i="5"/>
  <c r="D779" i="5"/>
  <c r="I779" i="5"/>
  <c r="C779" i="5"/>
  <c r="B779" i="5"/>
  <c r="A779" i="5"/>
  <c r="L778" i="5"/>
  <c r="Q778" i="5" s="1"/>
  <c r="Z778" i="5"/>
  <c r="Y778" i="5"/>
  <c r="X778" i="5"/>
  <c r="L777" i="5"/>
  <c r="G777" i="5"/>
  <c r="E777" i="5"/>
  <c r="J776" i="5"/>
  <c r="F776" i="5"/>
  <c r="E776" i="5"/>
  <c r="J775" i="5"/>
  <c r="F775" i="5"/>
  <c r="E775" i="5"/>
  <c r="K774" i="5"/>
  <c r="J774" i="5"/>
  <c r="H774" i="5"/>
  <c r="R774" i="5" s="1"/>
  <c r="G774" i="5"/>
  <c r="F774" i="5"/>
  <c r="K773" i="5"/>
  <c r="J773" i="5"/>
  <c r="H773" i="5"/>
  <c r="G773" i="5"/>
  <c r="F773" i="5"/>
  <c r="K772" i="5"/>
  <c r="J772" i="5"/>
  <c r="H772" i="5"/>
  <c r="R772" i="5" s="1"/>
  <c r="G772" i="5"/>
  <c r="F772" i="5"/>
  <c r="C771" i="5"/>
  <c r="V770" i="5"/>
  <c r="K776" i="5" s="1"/>
  <c r="T770" i="5"/>
  <c r="K775" i="5" s="1"/>
  <c r="U770" i="5"/>
  <c r="H776" i="5" s="1"/>
  <c r="S770" i="5"/>
  <c r="H775" i="5" s="1"/>
  <c r="F770" i="5"/>
  <c r="E770" i="5"/>
  <c r="D770" i="5"/>
  <c r="I770" i="5"/>
  <c r="C770" i="5"/>
  <c r="B770" i="5"/>
  <c r="A770" i="5"/>
  <c r="L769" i="5"/>
  <c r="Q769" i="5" s="1"/>
  <c r="Z769" i="5"/>
  <c r="Y769" i="5"/>
  <c r="X769" i="5"/>
  <c r="L768" i="5"/>
  <c r="G768" i="5"/>
  <c r="E768" i="5"/>
  <c r="J767" i="5"/>
  <c r="F767" i="5"/>
  <c r="E767" i="5"/>
  <c r="J766" i="5"/>
  <c r="F766" i="5"/>
  <c r="E766" i="5"/>
  <c r="K765" i="5"/>
  <c r="J765" i="5"/>
  <c r="H765" i="5"/>
  <c r="R765" i="5" s="1"/>
  <c r="G765" i="5"/>
  <c r="F765" i="5"/>
  <c r="K764" i="5"/>
  <c r="J764" i="5"/>
  <c r="H764" i="5"/>
  <c r="G764" i="5"/>
  <c r="F764" i="5"/>
  <c r="K763" i="5"/>
  <c r="J763" i="5"/>
  <c r="H763" i="5"/>
  <c r="R763" i="5" s="1"/>
  <c r="G763" i="5"/>
  <c r="F763" i="5"/>
  <c r="C762" i="5"/>
  <c r="V761" i="5"/>
  <c r="K767" i="5" s="1"/>
  <c r="T761" i="5"/>
  <c r="K766" i="5" s="1"/>
  <c r="U761" i="5"/>
  <c r="H767" i="5" s="1"/>
  <c r="S761" i="5"/>
  <c r="H766" i="5" s="1"/>
  <c r="F761" i="5"/>
  <c r="E761" i="5"/>
  <c r="D761" i="5"/>
  <c r="I761" i="5"/>
  <c r="C761" i="5"/>
  <c r="B761" i="5"/>
  <c r="A761" i="5"/>
  <c r="L760" i="5"/>
  <c r="Q760" i="5" s="1"/>
  <c r="Z760" i="5"/>
  <c r="Y760" i="5"/>
  <c r="X760" i="5"/>
  <c r="L759" i="5"/>
  <c r="G759" i="5"/>
  <c r="E759" i="5"/>
  <c r="J758" i="5"/>
  <c r="F758" i="5"/>
  <c r="E758" i="5"/>
  <c r="J757" i="5"/>
  <c r="F757" i="5"/>
  <c r="E757" i="5"/>
  <c r="K756" i="5"/>
  <c r="J756" i="5"/>
  <c r="H756" i="5"/>
  <c r="R756" i="5" s="1"/>
  <c r="G756" i="5"/>
  <c r="F756" i="5"/>
  <c r="K755" i="5"/>
  <c r="J755" i="5"/>
  <c r="H755" i="5"/>
  <c r="G755" i="5"/>
  <c r="F755" i="5"/>
  <c r="K754" i="5"/>
  <c r="J754" i="5"/>
  <c r="H754" i="5"/>
  <c r="R754" i="5" s="1"/>
  <c r="G754" i="5"/>
  <c r="F754" i="5"/>
  <c r="C753" i="5"/>
  <c r="V752" i="5"/>
  <c r="K758" i="5" s="1"/>
  <c r="T752" i="5"/>
  <c r="K757" i="5" s="1"/>
  <c r="U752" i="5"/>
  <c r="H758" i="5" s="1"/>
  <c r="S752" i="5"/>
  <c r="H757" i="5" s="1"/>
  <c r="F752" i="5"/>
  <c r="E752" i="5"/>
  <c r="D752" i="5"/>
  <c r="I752" i="5"/>
  <c r="C752" i="5"/>
  <c r="B752" i="5"/>
  <c r="A752" i="5"/>
  <c r="A751" i="5"/>
  <c r="J749" i="5"/>
  <c r="C749" i="5"/>
  <c r="J748" i="5"/>
  <c r="C748" i="5"/>
  <c r="A747" i="5"/>
  <c r="L745" i="5"/>
  <c r="Q745" i="5" s="1"/>
  <c r="Z745" i="5"/>
  <c r="Y745" i="5"/>
  <c r="W745" i="5"/>
  <c r="K744" i="5"/>
  <c r="J744" i="5"/>
  <c r="Z744" i="5"/>
  <c r="Y744" i="5"/>
  <c r="W744" i="5"/>
  <c r="H744" i="5"/>
  <c r="X744" i="5" s="1"/>
  <c r="F744" i="5"/>
  <c r="V744" i="5"/>
  <c r="T744" i="5"/>
  <c r="U744" i="5"/>
  <c r="S744" i="5"/>
  <c r="E744" i="5"/>
  <c r="D744" i="5"/>
  <c r="C744" i="5"/>
  <c r="B744" i="5"/>
  <c r="A744" i="5"/>
  <c r="L743" i="5"/>
  <c r="G743" i="5"/>
  <c r="E743" i="5"/>
  <c r="J742" i="5"/>
  <c r="E742" i="5"/>
  <c r="J741" i="5"/>
  <c r="E741" i="5"/>
  <c r="K740" i="5"/>
  <c r="J740" i="5"/>
  <c r="H740" i="5"/>
  <c r="G740" i="5"/>
  <c r="F740" i="5"/>
  <c r="K739" i="5"/>
  <c r="J739" i="5"/>
  <c r="H739" i="5"/>
  <c r="R739" i="5" s="1"/>
  <c r="G739" i="5"/>
  <c r="F739" i="5"/>
  <c r="K738" i="5"/>
  <c r="J738" i="5"/>
  <c r="H738" i="5"/>
  <c r="G738" i="5"/>
  <c r="F738" i="5"/>
  <c r="K737" i="5"/>
  <c r="J737" i="5"/>
  <c r="H737" i="5"/>
  <c r="G737" i="5"/>
  <c r="F737" i="5"/>
  <c r="C736" i="5"/>
  <c r="V735" i="5"/>
  <c r="T735" i="5"/>
  <c r="U735" i="5"/>
  <c r="S735" i="5"/>
  <c r="F735" i="5"/>
  <c r="E735" i="5"/>
  <c r="D735" i="5"/>
  <c r="I735" i="5"/>
  <c r="C735" i="5"/>
  <c r="B735" i="5"/>
  <c r="A735" i="5"/>
  <c r="L734" i="5"/>
  <c r="Q734" i="5" s="1"/>
  <c r="Z734" i="5"/>
  <c r="Y734" i="5"/>
  <c r="W734" i="5"/>
  <c r="K733" i="5"/>
  <c r="J733" i="5"/>
  <c r="Z733" i="5"/>
  <c r="Y733" i="5"/>
  <c r="W733" i="5"/>
  <c r="H733" i="5"/>
  <c r="X733" i="5" s="1"/>
  <c r="F733" i="5"/>
  <c r="V733" i="5"/>
  <c r="T733" i="5"/>
  <c r="U733" i="5"/>
  <c r="S733" i="5"/>
  <c r="E733" i="5"/>
  <c r="D733" i="5"/>
  <c r="C733" i="5"/>
  <c r="B733" i="5"/>
  <c r="A733" i="5"/>
  <c r="L732" i="5"/>
  <c r="G732" i="5"/>
  <c r="E732" i="5"/>
  <c r="J731" i="5"/>
  <c r="E731" i="5"/>
  <c r="J730" i="5"/>
  <c r="E730" i="5"/>
  <c r="K729" i="5"/>
  <c r="J729" i="5"/>
  <c r="H729" i="5"/>
  <c r="G729" i="5"/>
  <c r="F729" i="5"/>
  <c r="K728" i="5"/>
  <c r="J728" i="5"/>
  <c r="H728" i="5"/>
  <c r="R728" i="5" s="1"/>
  <c r="G728" i="5"/>
  <c r="F728" i="5"/>
  <c r="K727" i="5"/>
  <c r="J727" i="5"/>
  <c r="H727" i="5"/>
  <c r="G727" i="5"/>
  <c r="F727" i="5"/>
  <c r="K726" i="5"/>
  <c r="J726" i="5"/>
  <c r="H726" i="5"/>
  <c r="G726" i="5"/>
  <c r="F726" i="5"/>
  <c r="C725" i="5"/>
  <c r="V724" i="5"/>
  <c r="T724" i="5"/>
  <c r="U724" i="5"/>
  <c r="S724" i="5"/>
  <c r="F724" i="5"/>
  <c r="E724" i="5"/>
  <c r="D724" i="5"/>
  <c r="I724" i="5"/>
  <c r="C724" i="5"/>
  <c r="B724" i="5"/>
  <c r="A724" i="5"/>
  <c r="L723" i="5"/>
  <c r="Q723" i="5" s="1"/>
  <c r="Z723" i="5"/>
  <c r="Y723" i="5"/>
  <c r="W723" i="5"/>
  <c r="K722" i="5"/>
  <c r="J722" i="5"/>
  <c r="Z722" i="5"/>
  <c r="Y722" i="5"/>
  <c r="W722" i="5"/>
  <c r="H722" i="5"/>
  <c r="X722" i="5" s="1"/>
  <c r="F722" i="5"/>
  <c r="V722" i="5"/>
  <c r="T722" i="5"/>
  <c r="U722" i="5"/>
  <c r="S722" i="5"/>
  <c r="E722" i="5"/>
  <c r="D722" i="5"/>
  <c r="C722" i="5"/>
  <c r="B722" i="5"/>
  <c r="A722" i="5"/>
  <c r="L721" i="5"/>
  <c r="G721" i="5"/>
  <c r="E721" i="5"/>
  <c r="J720" i="5"/>
  <c r="E720" i="5"/>
  <c r="J719" i="5"/>
  <c r="E719" i="5"/>
  <c r="K718" i="5"/>
  <c r="J718" i="5"/>
  <c r="H718" i="5"/>
  <c r="G718" i="5"/>
  <c r="F718" i="5"/>
  <c r="K717" i="5"/>
  <c r="J717" i="5"/>
  <c r="H717" i="5"/>
  <c r="R717" i="5" s="1"/>
  <c r="G717" i="5"/>
  <c r="F717" i="5"/>
  <c r="K716" i="5"/>
  <c r="J716" i="5"/>
  <c r="H716" i="5"/>
  <c r="G716" i="5"/>
  <c r="F716" i="5"/>
  <c r="K715" i="5"/>
  <c r="J715" i="5"/>
  <c r="H715" i="5"/>
  <c r="G715" i="5"/>
  <c r="F715" i="5"/>
  <c r="C714" i="5"/>
  <c r="V713" i="5"/>
  <c r="T713" i="5"/>
  <c r="U713" i="5"/>
  <c r="S713" i="5"/>
  <c r="F713" i="5"/>
  <c r="E713" i="5"/>
  <c r="D713" i="5"/>
  <c r="I713" i="5"/>
  <c r="C713" i="5"/>
  <c r="B713" i="5"/>
  <c r="A713" i="5"/>
  <c r="L712" i="5"/>
  <c r="Q712" i="5" s="1"/>
  <c r="Z712" i="5"/>
  <c r="Y712" i="5"/>
  <c r="W712" i="5"/>
  <c r="K711" i="5"/>
  <c r="J711" i="5"/>
  <c r="Z711" i="5"/>
  <c r="Y711" i="5"/>
  <c r="W711" i="5"/>
  <c r="H711" i="5"/>
  <c r="X711" i="5" s="1"/>
  <c r="F711" i="5"/>
  <c r="V711" i="5"/>
  <c r="T711" i="5"/>
  <c r="U711" i="5"/>
  <c r="S711" i="5"/>
  <c r="E711" i="5"/>
  <c r="D711" i="5"/>
  <c r="C711" i="5"/>
  <c r="B711" i="5"/>
  <c r="A711" i="5"/>
  <c r="L710" i="5"/>
  <c r="G710" i="5"/>
  <c r="E710" i="5"/>
  <c r="J709" i="5"/>
  <c r="E709" i="5"/>
  <c r="J708" i="5"/>
  <c r="E708" i="5"/>
  <c r="K707" i="5"/>
  <c r="J707" i="5"/>
  <c r="H707" i="5"/>
  <c r="G707" i="5"/>
  <c r="F707" i="5"/>
  <c r="K706" i="5"/>
  <c r="J706" i="5"/>
  <c r="H706" i="5"/>
  <c r="R706" i="5" s="1"/>
  <c r="G706" i="5"/>
  <c r="F706" i="5"/>
  <c r="K705" i="5"/>
  <c r="J705" i="5"/>
  <c r="H705" i="5"/>
  <c r="G705" i="5"/>
  <c r="F705" i="5"/>
  <c r="K704" i="5"/>
  <c r="J704" i="5"/>
  <c r="H704" i="5"/>
  <c r="G704" i="5"/>
  <c r="F704" i="5"/>
  <c r="C703" i="5"/>
  <c r="V702" i="5"/>
  <c r="T702" i="5"/>
  <c r="U702" i="5"/>
  <c r="S702" i="5"/>
  <c r="F702" i="5"/>
  <c r="E702" i="5"/>
  <c r="D702" i="5"/>
  <c r="I702" i="5"/>
  <c r="C702" i="5"/>
  <c r="B702" i="5"/>
  <c r="A702" i="5"/>
  <c r="L701" i="5"/>
  <c r="Q701" i="5" s="1"/>
  <c r="Z701" i="5"/>
  <c r="Y701" i="5"/>
  <c r="W701" i="5"/>
  <c r="K700" i="5"/>
  <c r="J700" i="5"/>
  <c r="Z700" i="5"/>
  <c r="Y700" i="5"/>
  <c r="W700" i="5"/>
  <c r="H700" i="5"/>
  <c r="X700" i="5" s="1"/>
  <c r="F700" i="5"/>
  <c r="V700" i="5"/>
  <c r="T700" i="5"/>
  <c r="U700" i="5"/>
  <c r="S700" i="5"/>
  <c r="E700" i="5"/>
  <c r="D700" i="5"/>
  <c r="C700" i="5"/>
  <c r="B700" i="5"/>
  <c r="A700" i="5"/>
  <c r="L699" i="5"/>
  <c r="G699" i="5"/>
  <c r="E699" i="5"/>
  <c r="J698" i="5"/>
  <c r="E698" i="5"/>
  <c r="J697" i="5"/>
  <c r="E697" i="5"/>
  <c r="K696" i="5"/>
  <c r="J696" i="5"/>
  <c r="H696" i="5"/>
  <c r="G696" i="5"/>
  <c r="F696" i="5"/>
  <c r="K695" i="5"/>
  <c r="J695" i="5"/>
  <c r="H695" i="5"/>
  <c r="G695" i="5"/>
  <c r="F695" i="5"/>
  <c r="K694" i="5"/>
  <c r="J694" i="5"/>
  <c r="H694" i="5"/>
  <c r="R694" i="5" s="1"/>
  <c r="G694" i="5"/>
  <c r="F694" i="5"/>
  <c r="V693" i="5"/>
  <c r="T693" i="5"/>
  <c r="U693" i="5"/>
  <c r="S693" i="5"/>
  <c r="F693" i="5"/>
  <c r="E693" i="5"/>
  <c r="D693" i="5"/>
  <c r="I693" i="5"/>
  <c r="C693" i="5"/>
  <c r="B693" i="5"/>
  <c r="A693" i="5"/>
  <c r="L692" i="5"/>
  <c r="Q692" i="5" s="1"/>
  <c r="Z692" i="5"/>
  <c r="Y692" i="5"/>
  <c r="X692" i="5"/>
  <c r="K691" i="5"/>
  <c r="J691" i="5"/>
  <c r="Z691" i="5"/>
  <c r="Y691" i="5"/>
  <c r="X691" i="5"/>
  <c r="H691" i="5"/>
  <c r="W691" i="5" s="1"/>
  <c r="F691" i="5"/>
  <c r="V691" i="5"/>
  <c r="T691" i="5"/>
  <c r="U691" i="5"/>
  <c r="S691" i="5"/>
  <c r="E691" i="5"/>
  <c r="D691" i="5"/>
  <c r="C691" i="5"/>
  <c r="B691" i="5"/>
  <c r="A691" i="5"/>
  <c r="L690" i="5"/>
  <c r="G690" i="5"/>
  <c r="E690" i="5"/>
  <c r="J689" i="5"/>
  <c r="F689" i="5"/>
  <c r="E689" i="5"/>
  <c r="J688" i="5"/>
  <c r="F688" i="5"/>
  <c r="E688" i="5"/>
  <c r="K687" i="5"/>
  <c r="J687" i="5"/>
  <c r="H687" i="5"/>
  <c r="G687" i="5"/>
  <c r="F687" i="5"/>
  <c r="K686" i="5"/>
  <c r="J686" i="5"/>
  <c r="H686" i="5"/>
  <c r="R686" i="5" s="1"/>
  <c r="G686" i="5"/>
  <c r="F686" i="5"/>
  <c r="K685" i="5"/>
  <c r="J685" i="5"/>
  <c r="H685" i="5"/>
  <c r="G685" i="5"/>
  <c r="F685" i="5"/>
  <c r="K684" i="5"/>
  <c r="J684" i="5"/>
  <c r="H684" i="5"/>
  <c r="G684" i="5"/>
  <c r="F684" i="5"/>
  <c r="C683" i="5"/>
  <c r="V682" i="5"/>
  <c r="T682" i="5"/>
  <c r="U682" i="5"/>
  <c r="S682" i="5"/>
  <c r="F682" i="5"/>
  <c r="E682" i="5"/>
  <c r="D682" i="5"/>
  <c r="I682" i="5"/>
  <c r="C682" i="5"/>
  <c r="B682" i="5"/>
  <c r="A682" i="5"/>
  <c r="L681" i="5"/>
  <c r="Q681" i="5" s="1"/>
  <c r="Z681" i="5"/>
  <c r="Y681" i="5"/>
  <c r="X681" i="5"/>
  <c r="K680" i="5"/>
  <c r="J680" i="5"/>
  <c r="Z680" i="5"/>
  <c r="Y680" i="5"/>
  <c r="X680" i="5"/>
  <c r="H680" i="5"/>
  <c r="W680" i="5" s="1"/>
  <c r="F680" i="5"/>
  <c r="V680" i="5"/>
  <c r="T680" i="5"/>
  <c r="U680" i="5"/>
  <c r="S680" i="5"/>
  <c r="E680" i="5"/>
  <c r="D680" i="5"/>
  <c r="C680" i="5"/>
  <c r="B680" i="5"/>
  <c r="A680" i="5"/>
  <c r="K679" i="5"/>
  <c r="J679" i="5"/>
  <c r="Z679" i="5"/>
  <c r="Y679" i="5"/>
  <c r="X679" i="5"/>
  <c r="H679" i="5"/>
  <c r="W679" i="5" s="1"/>
  <c r="F679" i="5"/>
  <c r="V679" i="5"/>
  <c r="T679" i="5"/>
  <c r="U679" i="5"/>
  <c r="S679" i="5"/>
  <c r="E679" i="5"/>
  <c r="D679" i="5"/>
  <c r="C679" i="5"/>
  <c r="B679" i="5"/>
  <c r="A679" i="5"/>
  <c r="L678" i="5"/>
  <c r="G678" i="5"/>
  <c r="E678" i="5"/>
  <c r="J677" i="5"/>
  <c r="F677" i="5"/>
  <c r="E677" i="5"/>
  <c r="J676" i="5"/>
  <c r="F676" i="5"/>
  <c r="E676" i="5"/>
  <c r="K675" i="5"/>
  <c r="J675" i="5"/>
  <c r="H675" i="5"/>
  <c r="G675" i="5"/>
  <c r="F675" i="5"/>
  <c r="K674" i="5"/>
  <c r="J674" i="5"/>
  <c r="H674" i="5"/>
  <c r="R674" i="5" s="1"/>
  <c r="G674" i="5"/>
  <c r="F674" i="5"/>
  <c r="K673" i="5"/>
  <c r="J673" i="5"/>
  <c r="H673" i="5"/>
  <c r="G673" i="5"/>
  <c r="F673" i="5"/>
  <c r="K672" i="5"/>
  <c r="J672" i="5"/>
  <c r="H672" i="5"/>
  <c r="R672" i="5" s="1"/>
  <c r="G672" i="5"/>
  <c r="F672" i="5"/>
  <c r="C671" i="5"/>
  <c r="V670" i="5"/>
  <c r="T670" i="5"/>
  <c r="U670" i="5"/>
  <c r="S670" i="5"/>
  <c r="F670" i="5"/>
  <c r="E670" i="5"/>
  <c r="D670" i="5"/>
  <c r="I670" i="5"/>
  <c r="C670" i="5"/>
  <c r="B670" i="5"/>
  <c r="A670" i="5"/>
  <c r="L669" i="5"/>
  <c r="Q669" i="5" s="1"/>
  <c r="Z669" i="5"/>
  <c r="Y669" i="5"/>
  <c r="X669" i="5"/>
  <c r="K668" i="5"/>
  <c r="J668" i="5"/>
  <c r="Z668" i="5"/>
  <c r="Y668" i="5"/>
  <c r="X668" i="5"/>
  <c r="H668" i="5"/>
  <c r="W668" i="5" s="1"/>
  <c r="F668" i="5"/>
  <c r="V668" i="5"/>
  <c r="T668" i="5"/>
  <c r="U668" i="5"/>
  <c r="S668" i="5"/>
  <c r="E668" i="5"/>
  <c r="D668" i="5"/>
  <c r="C668" i="5"/>
  <c r="B668" i="5"/>
  <c r="A668" i="5"/>
  <c r="L667" i="5"/>
  <c r="G667" i="5"/>
  <c r="E667" i="5"/>
  <c r="J666" i="5"/>
  <c r="F666" i="5"/>
  <c r="E666" i="5"/>
  <c r="J665" i="5"/>
  <c r="F665" i="5"/>
  <c r="E665" i="5"/>
  <c r="K664" i="5"/>
  <c r="J664" i="5"/>
  <c r="H664" i="5"/>
  <c r="G664" i="5"/>
  <c r="F664" i="5"/>
  <c r="K663" i="5"/>
  <c r="J663" i="5"/>
  <c r="H663" i="5"/>
  <c r="R663" i="5" s="1"/>
  <c r="G663" i="5"/>
  <c r="F663" i="5"/>
  <c r="K662" i="5"/>
  <c r="J662" i="5"/>
  <c r="H662" i="5"/>
  <c r="G662" i="5"/>
  <c r="F662" i="5"/>
  <c r="K661" i="5"/>
  <c r="J661" i="5"/>
  <c r="H661" i="5"/>
  <c r="R661" i="5" s="1"/>
  <c r="G661" i="5"/>
  <c r="F661" i="5"/>
  <c r="C660" i="5"/>
  <c r="V659" i="5"/>
  <c r="T659" i="5"/>
  <c r="U659" i="5"/>
  <c r="S659" i="5"/>
  <c r="F659" i="5"/>
  <c r="E659" i="5"/>
  <c r="D659" i="5"/>
  <c r="I659" i="5"/>
  <c r="C659" i="5"/>
  <c r="B659" i="5"/>
  <c r="A659" i="5"/>
  <c r="L658" i="5"/>
  <c r="Q658" i="5" s="1"/>
  <c r="Z658" i="5"/>
  <c r="Y658" i="5"/>
  <c r="X658" i="5"/>
  <c r="K657" i="5"/>
  <c r="J657" i="5"/>
  <c r="Z657" i="5"/>
  <c r="Y657" i="5"/>
  <c r="X657" i="5"/>
  <c r="H657" i="5"/>
  <c r="W657" i="5" s="1"/>
  <c r="F657" i="5"/>
  <c r="V657" i="5"/>
  <c r="T657" i="5"/>
  <c r="U657" i="5"/>
  <c r="S657" i="5"/>
  <c r="E657" i="5"/>
  <c r="D657" i="5"/>
  <c r="C657" i="5"/>
  <c r="B657" i="5"/>
  <c r="A657" i="5"/>
  <c r="L656" i="5"/>
  <c r="G656" i="5"/>
  <c r="E656" i="5"/>
  <c r="J655" i="5"/>
  <c r="F655" i="5"/>
  <c r="E655" i="5"/>
  <c r="J654" i="5"/>
  <c r="F654" i="5"/>
  <c r="E654" i="5"/>
  <c r="K653" i="5"/>
  <c r="J653" i="5"/>
  <c r="H653" i="5"/>
  <c r="G653" i="5"/>
  <c r="F653" i="5"/>
  <c r="K652" i="5"/>
  <c r="J652" i="5"/>
  <c r="H652" i="5"/>
  <c r="R652" i="5" s="1"/>
  <c r="G652" i="5"/>
  <c r="F652" i="5"/>
  <c r="K651" i="5"/>
  <c r="J651" i="5"/>
  <c r="H651" i="5"/>
  <c r="G651" i="5"/>
  <c r="F651" i="5"/>
  <c r="K650" i="5"/>
  <c r="J650" i="5"/>
  <c r="H650" i="5"/>
  <c r="R650" i="5" s="1"/>
  <c r="G650" i="5"/>
  <c r="F650" i="5"/>
  <c r="C649" i="5"/>
  <c r="V648" i="5"/>
  <c r="T648" i="5"/>
  <c r="U648" i="5"/>
  <c r="S648" i="5"/>
  <c r="F648" i="5"/>
  <c r="E648" i="5"/>
  <c r="D648" i="5"/>
  <c r="I648" i="5"/>
  <c r="C648" i="5"/>
  <c r="B648" i="5"/>
  <c r="A648" i="5"/>
  <c r="L647" i="5"/>
  <c r="Q647" i="5" s="1"/>
  <c r="Z647" i="5"/>
  <c r="Y647" i="5"/>
  <c r="X647" i="5"/>
  <c r="K646" i="5"/>
  <c r="J646" i="5"/>
  <c r="Z646" i="5"/>
  <c r="Y646" i="5"/>
  <c r="X646" i="5"/>
  <c r="H646" i="5"/>
  <c r="W646" i="5" s="1"/>
  <c r="F646" i="5"/>
  <c r="V646" i="5"/>
  <c r="T646" i="5"/>
  <c r="U646" i="5"/>
  <c r="S646" i="5"/>
  <c r="E646" i="5"/>
  <c r="D646" i="5"/>
  <c r="B646" i="5"/>
  <c r="A646" i="5"/>
  <c r="L645" i="5"/>
  <c r="G645" i="5"/>
  <c r="E645" i="5"/>
  <c r="J644" i="5"/>
  <c r="F644" i="5"/>
  <c r="E644" i="5"/>
  <c r="J643" i="5"/>
  <c r="F643" i="5"/>
  <c r="E643" i="5"/>
  <c r="K642" i="5"/>
  <c r="J642" i="5"/>
  <c r="H642" i="5"/>
  <c r="R642" i="5" s="1"/>
  <c r="G642" i="5"/>
  <c r="F642" i="5"/>
  <c r="K641" i="5"/>
  <c r="J641" i="5"/>
  <c r="H641" i="5"/>
  <c r="G641" i="5"/>
  <c r="F641" i="5"/>
  <c r="K640" i="5"/>
  <c r="J640" i="5"/>
  <c r="H640" i="5"/>
  <c r="R640" i="5" s="1"/>
  <c r="G640" i="5"/>
  <c r="F640" i="5"/>
  <c r="C639" i="5"/>
  <c r="V638" i="5"/>
  <c r="T638" i="5"/>
  <c r="U638" i="5"/>
  <c r="S638" i="5"/>
  <c r="F638" i="5"/>
  <c r="E638" i="5"/>
  <c r="D638" i="5"/>
  <c r="I638" i="5"/>
  <c r="C638" i="5"/>
  <c r="B638" i="5"/>
  <c r="A638" i="5"/>
  <c r="L637" i="5"/>
  <c r="Q637" i="5" s="1"/>
  <c r="Z637" i="5"/>
  <c r="Y637" i="5"/>
  <c r="X637" i="5"/>
  <c r="K636" i="5"/>
  <c r="J636" i="5"/>
  <c r="Z636" i="5"/>
  <c r="Y636" i="5"/>
  <c r="X636" i="5"/>
  <c r="H636" i="5"/>
  <c r="W636" i="5" s="1"/>
  <c r="F636" i="5"/>
  <c r="V636" i="5"/>
  <c r="T636" i="5"/>
  <c r="U636" i="5"/>
  <c r="S636" i="5"/>
  <c r="E636" i="5"/>
  <c r="D636" i="5"/>
  <c r="B636" i="5"/>
  <c r="A636" i="5"/>
  <c r="L635" i="5"/>
  <c r="G635" i="5"/>
  <c r="E635" i="5"/>
  <c r="J634" i="5"/>
  <c r="F634" i="5"/>
  <c r="E634" i="5"/>
  <c r="J633" i="5"/>
  <c r="F633" i="5"/>
  <c r="E633" i="5"/>
  <c r="K632" i="5"/>
  <c r="J632" i="5"/>
  <c r="H632" i="5"/>
  <c r="G632" i="5"/>
  <c r="F632" i="5"/>
  <c r="K631" i="5"/>
  <c r="J631" i="5"/>
  <c r="H631" i="5"/>
  <c r="R631" i="5" s="1"/>
  <c r="G631" i="5"/>
  <c r="F631" i="5"/>
  <c r="K630" i="5"/>
  <c r="J630" i="5"/>
  <c r="H630" i="5"/>
  <c r="G630" i="5"/>
  <c r="F630" i="5"/>
  <c r="K629" i="5"/>
  <c r="J629" i="5"/>
  <c r="H629" i="5"/>
  <c r="R629" i="5" s="1"/>
  <c r="G629" i="5"/>
  <c r="F629" i="5"/>
  <c r="C628" i="5"/>
  <c r="V627" i="5"/>
  <c r="T627" i="5"/>
  <c r="U627" i="5"/>
  <c r="S627" i="5"/>
  <c r="F627" i="5"/>
  <c r="E627" i="5"/>
  <c r="D627" i="5"/>
  <c r="I627" i="5"/>
  <c r="C627" i="5"/>
  <c r="B627" i="5"/>
  <c r="A627" i="5"/>
  <c r="L626" i="5"/>
  <c r="Q626" i="5" s="1"/>
  <c r="Z626" i="5"/>
  <c r="Y626" i="5"/>
  <c r="X626" i="5"/>
  <c r="K625" i="5"/>
  <c r="J625" i="5"/>
  <c r="Z625" i="5"/>
  <c r="Y625" i="5"/>
  <c r="X625" i="5"/>
  <c r="H625" i="5"/>
  <c r="W625" i="5" s="1"/>
  <c r="F625" i="5"/>
  <c r="V625" i="5"/>
  <c r="T625" i="5"/>
  <c r="U625" i="5"/>
  <c r="S625" i="5"/>
  <c r="E625" i="5"/>
  <c r="D625" i="5"/>
  <c r="C625" i="5"/>
  <c r="B625" i="5"/>
  <c r="A625" i="5"/>
  <c r="K624" i="5"/>
  <c r="J624" i="5"/>
  <c r="Z624" i="5"/>
  <c r="Y624" i="5"/>
  <c r="X624" i="5"/>
  <c r="H624" i="5"/>
  <c r="W624" i="5" s="1"/>
  <c r="F624" i="5"/>
  <c r="V624" i="5"/>
  <c r="T624" i="5"/>
  <c r="U624" i="5"/>
  <c r="S624" i="5"/>
  <c r="E624" i="5"/>
  <c r="D624" i="5"/>
  <c r="C624" i="5"/>
  <c r="B624" i="5"/>
  <c r="A624" i="5"/>
  <c r="K623" i="5"/>
  <c r="J623" i="5"/>
  <c r="Z623" i="5"/>
  <c r="Y623" i="5"/>
  <c r="X623" i="5"/>
  <c r="H623" i="5"/>
  <c r="W623" i="5" s="1"/>
  <c r="F623" i="5"/>
  <c r="V623" i="5"/>
  <c r="T623" i="5"/>
  <c r="U623" i="5"/>
  <c r="S623" i="5"/>
  <c r="E623" i="5"/>
  <c r="D623" i="5"/>
  <c r="C623" i="5"/>
  <c r="B623" i="5"/>
  <c r="A623" i="5"/>
  <c r="L622" i="5"/>
  <c r="G622" i="5"/>
  <c r="E622" i="5"/>
  <c r="J621" i="5"/>
  <c r="F621" i="5"/>
  <c r="E621" i="5"/>
  <c r="J620" i="5"/>
  <c r="F620" i="5"/>
  <c r="E620" i="5"/>
  <c r="K619" i="5"/>
  <c r="J619" i="5"/>
  <c r="H619" i="5"/>
  <c r="G619" i="5"/>
  <c r="F619" i="5"/>
  <c r="K618" i="5"/>
  <c r="J618" i="5"/>
  <c r="H618" i="5"/>
  <c r="R618" i="5" s="1"/>
  <c r="G618" i="5"/>
  <c r="F618" i="5"/>
  <c r="K617" i="5"/>
  <c r="J617" i="5"/>
  <c r="H617" i="5"/>
  <c r="G617" i="5"/>
  <c r="F617" i="5"/>
  <c r="K616" i="5"/>
  <c r="J616" i="5"/>
  <c r="H616" i="5"/>
  <c r="R616" i="5" s="1"/>
  <c r="G616" i="5"/>
  <c r="F616" i="5"/>
  <c r="C615" i="5"/>
  <c r="V614" i="5"/>
  <c r="T614" i="5"/>
  <c r="U614" i="5"/>
  <c r="S614" i="5"/>
  <c r="F614" i="5"/>
  <c r="E614" i="5"/>
  <c r="D614" i="5"/>
  <c r="I614" i="5"/>
  <c r="C614" i="5"/>
  <c r="B614" i="5"/>
  <c r="A614" i="5"/>
  <c r="L613" i="5"/>
  <c r="Q613" i="5" s="1"/>
  <c r="Z613" i="5"/>
  <c r="Y613" i="5"/>
  <c r="X613" i="5"/>
  <c r="L612" i="5"/>
  <c r="G612" i="5"/>
  <c r="E612" i="5"/>
  <c r="J611" i="5"/>
  <c r="F611" i="5"/>
  <c r="E611" i="5"/>
  <c r="J610" i="5"/>
  <c r="F610" i="5"/>
  <c r="E610" i="5"/>
  <c r="K609" i="5"/>
  <c r="J609" i="5"/>
  <c r="H609" i="5"/>
  <c r="G609" i="5"/>
  <c r="F609" i="5"/>
  <c r="K608" i="5"/>
  <c r="J608" i="5"/>
  <c r="H608" i="5"/>
  <c r="R608" i="5" s="1"/>
  <c r="G608" i="5"/>
  <c r="F608" i="5"/>
  <c r="K607" i="5"/>
  <c r="J607" i="5"/>
  <c r="H607" i="5"/>
  <c r="G607" i="5"/>
  <c r="F607" i="5"/>
  <c r="K606" i="5"/>
  <c r="J606" i="5"/>
  <c r="H606" i="5"/>
  <c r="R606" i="5" s="1"/>
  <c r="G606" i="5"/>
  <c r="F606" i="5"/>
  <c r="C605" i="5"/>
  <c r="V604" i="5"/>
  <c r="K611" i="5" s="1"/>
  <c r="T604" i="5"/>
  <c r="K610" i="5" s="1"/>
  <c r="U604" i="5"/>
  <c r="H611" i="5" s="1"/>
  <c r="S604" i="5"/>
  <c r="H610" i="5" s="1"/>
  <c r="F604" i="5"/>
  <c r="E604" i="5"/>
  <c r="D604" i="5"/>
  <c r="I604" i="5"/>
  <c r="C604" i="5"/>
  <c r="B604" i="5"/>
  <c r="A604" i="5"/>
  <c r="L603" i="5"/>
  <c r="Q603" i="5" s="1"/>
  <c r="Z603" i="5"/>
  <c r="Y603" i="5"/>
  <c r="X603" i="5"/>
  <c r="K602" i="5"/>
  <c r="J602" i="5"/>
  <c r="Z602" i="5"/>
  <c r="Y602" i="5"/>
  <c r="X602" i="5"/>
  <c r="H602" i="5"/>
  <c r="W602" i="5" s="1"/>
  <c r="F602" i="5"/>
  <c r="V602" i="5"/>
  <c r="T602" i="5"/>
  <c r="U602" i="5"/>
  <c r="S602" i="5"/>
  <c r="E602" i="5"/>
  <c r="D602" i="5"/>
  <c r="C602" i="5"/>
  <c r="B602" i="5"/>
  <c r="A602" i="5"/>
  <c r="K601" i="5"/>
  <c r="J601" i="5"/>
  <c r="Z601" i="5"/>
  <c r="Y601" i="5"/>
  <c r="X601" i="5"/>
  <c r="H601" i="5"/>
  <c r="W601" i="5" s="1"/>
  <c r="F601" i="5"/>
  <c r="V601" i="5"/>
  <c r="T601" i="5"/>
  <c r="U601" i="5"/>
  <c r="S601" i="5"/>
  <c r="E601" i="5"/>
  <c r="D601" i="5"/>
  <c r="C601" i="5"/>
  <c r="B601" i="5"/>
  <c r="A601" i="5"/>
  <c r="L600" i="5"/>
  <c r="G600" i="5"/>
  <c r="E600" i="5"/>
  <c r="J599" i="5"/>
  <c r="F599" i="5"/>
  <c r="E599" i="5"/>
  <c r="J598" i="5"/>
  <c r="F598" i="5"/>
  <c r="E598" i="5"/>
  <c r="K597" i="5"/>
  <c r="J597" i="5"/>
  <c r="H597" i="5"/>
  <c r="G597" i="5"/>
  <c r="F597" i="5"/>
  <c r="K596" i="5"/>
  <c r="J596" i="5"/>
  <c r="H596" i="5"/>
  <c r="R596" i="5" s="1"/>
  <c r="G596" i="5"/>
  <c r="F596" i="5"/>
  <c r="K595" i="5"/>
  <c r="J595" i="5"/>
  <c r="H595" i="5"/>
  <c r="G595" i="5"/>
  <c r="F595" i="5"/>
  <c r="K594" i="5"/>
  <c r="J594" i="5"/>
  <c r="H594" i="5"/>
  <c r="R594" i="5" s="1"/>
  <c r="G594" i="5"/>
  <c r="F594" i="5"/>
  <c r="C593" i="5"/>
  <c r="V592" i="5"/>
  <c r="T592" i="5"/>
  <c r="U592" i="5"/>
  <c r="S592" i="5"/>
  <c r="F592" i="5"/>
  <c r="E592" i="5"/>
  <c r="D592" i="5"/>
  <c r="I592" i="5"/>
  <c r="C592" i="5"/>
  <c r="B592" i="5"/>
  <c r="A592" i="5"/>
  <c r="L591" i="5"/>
  <c r="Q591" i="5" s="1"/>
  <c r="Z591" i="5"/>
  <c r="Y591" i="5"/>
  <c r="X591" i="5"/>
  <c r="K590" i="5"/>
  <c r="J590" i="5"/>
  <c r="Z590" i="5"/>
  <c r="Y590" i="5"/>
  <c r="X590" i="5"/>
  <c r="H590" i="5"/>
  <c r="W590" i="5" s="1"/>
  <c r="F590" i="5"/>
  <c r="V590" i="5"/>
  <c r="T590" i="5"/>
  <c r="U590" i="5"/>
  <c r="S590" i="5"/>
  <c r="E590" i="5"/>
  <c r="D590" i="5"/>
  <c r="C590" i="5"/>
  <c r="B590" i="5"/>
  <c r="A590" i="5"/>
  <c r="K589" i="5"/>
  <c r="J589" i="5"/>
  <c r="Z589" i="5"/>
  <c r="Y589" i="5"/>
  <c r="X589" i="5"/>
  <c r="H589" i="5"/>
  <c r="W589" i="5" s="1"/>
  <c r="F589" i="5"/>
  <c r="V589" i="5"/>
  <c r="T589" i="5"/>
  <c r="U589" i="5"/>
  <c r="S589" i="5"/>
  <c r="E589" i="5"/>
  <c r="D589" i="5"/>
  <c r="C589" i="5"/>
  <c r="B589" i="5"/>
  <c r="A589" i="5"/>
  <c r="L588" i="5"/>
  <c r="G588" i="5"/>
  <c r="E588" i="5"/>
  <c r="J587" i="5"/>
  <c r="F587" i="5"/>
  <c r="E587" i="5"/>
  <c r="J586" i="5"/>
  <c r="F586" i="5"/>
  <c r="E586" i="5"/>
  <c r="K585" i="5"/>
  <c r="J585" i="5"/>
  <c r="H585" i="5"/>
  <c r="G585" i="5"/>
  <c r="F585" i="5"/>
  <c r="K584" i="5"/>
  <c r="J584" i="5"/>
  <c r="H584" i="5"/>
  <c r="R584" i="5" s="1"/>
  <c r="G584" i="5"/>
  <c r="F584" i="5"/>
  <c r="K583" i="5"/>
  <c r="J583" i="5"/>
  <c r="H583" i="5"/>
  <c r="G583" i="5"/>
  <c r="F583" i="5"/>
  <c r="K582" i="5"/>
  <c r="J582" i="5"/>
  <c r="H582" i="5"/>
  <c r="G582" i="5"/>
  <c r="F582" i="5"/>
  <c r="C581" i="5"/>
  <c r="V580" i="5"/>
  <c r="T580" i="5"/>
  <c r="U580" i="5"/>
  <c r="S580" i="5"/>
  <c r="F580" i="5"/>
  <c r="E580" i="5"/>
  <c r="D580" i="5"/>
  <c r="I580" i="5"/>
  <c r="C580" i="5"/>
  <c r="B580" i="5"/>
  <c r="A580" i="5"/>
  <c r="L579" i="5"/>
  <c r="Q579" i="5" s="1"/>
  <c r="Z579" i="5"/>
  <c r="Y579" i="5"/>
  <c r="X579" i="5"/>
  <c r="K578" i="5"/>
  <c r="J578" i="5"/>
  <c r="Z578" i="5"/>
  <c r="Y578" i="5"/>
  <c r="X578" i="5"/>
  <c r="H578" i="5"/>
  <c r="W578" i="5" s="1"/>
  <c r="F578" i="5"/>
  <c r="V578" i="5"/>
  <c r="T578" i="5"/>
  <c r="U578" i="5"/>
  <c r="S578" i="5"/>
  <c r="E578" i="5"/>
  <c r="D578" i="5"/>
  <c r="C578" i="5"/>
  <c r="B578" i="5"/>
  <c r="A578" i="5"/>
  <c r="K577" i="5"/>
  <c r="J577" i="5"/>
  <c r="Z577" i="5"/>
  <c r="Y577" i="5"/>
  <c r="X577" i="5"/>
  <c r="H577" i="5"/>
  <c r="W577" i="5" s="1"/>
  <c r="F577" i="5"/>
  <c r="V577" i="5"/>
  <c r="T577" i="5"/>
  <c r="U577" i="5"/>
  <c r="S577" i="5"/>
  <c r="E577" i="5"/>
  <c r="D577" i="5"/>
  <c r="C577" i="5"/>
  <c r="B577" i="5"/>
  <c r="A577" i="5"/>
  <c r="L576" i="5"/>
  <c r="G576" i="5"/>
  <c r="E576" i="5"/>
  <c r="J575" i="5"/>
  <c r="F575" i="5"/>
  <c r="E575" i="5"/>
  <c r="J574" i="5"/>
  <c r="F574" i="5"/>
  <c r="E574" i="5"/>
  <c r="K573" i="5"/>
  <c r="J573" i="5"/>
  <c r="H573" i="5"/>
  <c r="G573" i="5"/>
  <c r="F573" i="5"/>
  <c r="K572" i="5"/>
  <c r="J572" i="5"/>
  <c r="H572" i="5"/>
  <c r="R572" i="5" s="1"/>
  <c r="G572" i="5"/>
  <c r="F572" i="5"/>
  <c r="K571" i="5"/>
  <c r="J571" i="5"/>
  <c r="H571" i="5"/>
  <c r="G571" i="5"/>
  <c r="F571" i="5"/>
  <c r="K570" i="5"/>
  <c r="J570" i="5"/>
  <c r="H570" i="5"/>
  <c r="R570" i="5" s="1"/>
  <c r="G570" i="5"/>
  <c r="F570" i="5"/>
  <c r="C569" i="5"/>
  <c r="V568" i="5"/>
  <c r="T568" i="5"/>
  <c r="U568" i="5"/>
  <c r="S568" i="5"/>
  <c r="F568" i="5"/>
  <c r="E568" i="5"/>
  <c r="D568" i="5"/>
  <c r="I568" i="5"/>
  <c r="C568" i="5"/>
  <c r="B568" i="5"/>
  <c r="A568" i="5"/>
  <c r="L567" i="5"/>
  <c r="Q567" i="5" s="1"/>
  <c r="Z567" i="5"/>
  <c r="Y567" i="5"/>
  <c r="X567" i="5"/>
  <c r="K566" i="5"/>
  <c r="J566" i="5"/>
  <c r="Z566" i="5"/>
  <c r="Y566" i="5"/>
  <c r="X566" i="5"/>
  <c r="H566" i="5"/>
  <c r="W566" i="5" s="1"/>
  <c r="F566" i="5"/>
  <c r="V566" i="5"/>
  <c r="T566" i="5"/>
  <c r="U566" i="5"/>
  <c r="S566" i="5"/>
  <c r="E566" i="5"/>
  <c r="D566" i="5"/>
  <c r="C566" i="5"/>
  <c r="B566" i="5"/>
  <c r="A566" i="5"/>
  <c r="K565" i="5"/>
  <c r="J565" i="5"/>
  <c r="Z565" i="5"/>
  <c r="Y565" i="5"/>
  <c r="X565" i="5"/>
  <c r="H565" i="5"/>
  <c r="W565" i="5" s="1"/>
  <c r="F565" i="5"/>
  <c r="V565" i="5"/>
  <c r="T565" i="5"/>
  <c r="U565" i="5"/>
  <c r="S565" i="5"/>
  <c r="E565" i="5"/>
  <c r="D565" i="5"/>
  <c r="C565" i="5"/>
  <c r="B565" i="5"/>
  <c r="A565" i="5"/>
  <c r="L564" i="5"/>
  <c r="G564" i="5"/>
  <c r="E564" i="5"/>
  <c r="J563" i="5"/>
  <c r="F563" i="5"/>
  <c r="E563" i="5"/>
  <c r="J562" i="5"/>
  <c r="F562" i="5"/>
  <c r="E562" i="5"/>
  <c r="K561" i="5"/>
  <c r="J561" i="5"/>
  <c r="H561" i="5"/>
  <c r="G561" i="5"/>
  <c r="F561" i="5"/>
  <c r="K560" i="5"/>
  <c r="J560" i="5"/>
  <c r="H560" i="5"/>
  <c r="R560" i="5" s="1"/>
  <c r="G560" i="5"/>
  <c r="F560" i="5"/>
  <c r="K559" i="5"/>
  <c r="J559" i="5"/>
  <c r="H559" i="5"/>
  <c r="G559" i="5"/>
  <c r="F559" i="5"/>
  <c r="K558" i="5"/>
  <c r="J558" i="5"/>
  <c r="H558" i="5"/>
  <c r="G558" i="5"/>
  <c r="F558" i="5"/>
  <c r="C557" i="5"/>
  <c r="V556" i="5"/>
  <c r="T556" i="5"/>
  <c r="U556" i="5"/>
  <c r="S556" i="5"/>
  <c r="F556" i="5"/>
  <c r="E556" i="5"/>
  <c r="D556" i="5"/>
  <c r="I556" i="5"/>
  <c r="C556" i="5"/>
  <c r="B556" i="5"/>
  <c r="A556" i="5"/>
  <c r="L555" i="5"/>
  <c r="Q555" i="5" s="1"/>
  <c r="Z555" i="5"/>
  <c r="Y555" i="5"/>
  <c r="X555" i="5"/>
  <c r="L554" i="5"/>
  <c r="G554" i="5"/>
  <c r="E554" i="5"/>
  <c r="J553" i="5"/>
  <c r="E553" i="5"/>
  <c r="J552" i="5"/>
  <c r="E552" i="5"/>
  <c r="K551" i="5"/>
  <c r="J551" i="5"/>
  <c r="H551" i="5"/>
  <c r="R551" i="5" s="1"/>
  <c r="G551" i="5"/>
  <c r="F551" i="5"/>
  <c r="C550" i="5"/>
  <c r="V549" i="5"/>
  <c r="K553" i="5" s="1"/>
  <c r="T549" i="5"/>
  <c r="K552" i="5" s="1"/>
  <c r="U549" i="5"/>
  <c r="H553" i="5" s="1"/>
  <c r="S549" i="5"/>
  <c r="H552" i="5" s="1"/>
  <c r="F549" i="5"/>
  <c r="E549" i="5"/>
  <c r="D549" i="5"/>
  <c r="I549" i="5"/>
  <c r="C549" i="5"/>
  <c r="B549" i="5"/>
  <c r="A549" i="5"/>
  <c r="L548" i="5"/>
  <c r="Q548" i="5" s="1"/>
  <c r="Z548" i="5"/>
  <c r="Y548" i="5"/>
  <c r="X548" i="5"/>
  <c r="L547" i="5"/>
  <c r="G547" i="5"/>
  <c r="E547" i="5"/>
  <c r="J546" i="5"/>
  <c r="E546" i="5"/>
  <c r="J545" i="5"/>
  <c r="E545" i="5"/>
  <c r="K544" i="5"/>
  <c r="J544" i="5"/>
  <c r="H544" i="5"/>
  <c r="G544" i="5"/>
  <c r="F544" i="5"/>
  <c r="C543" i="5"/>
  <c r="V542" i="5"/>
  <c r="K546" i="5" s="1"/>
  <c r="T542" i="5"/>
  <c r="K545" i="5" s="1"/>
  <c r="U542" i="5"/>
  <c r="H546" i="5" s="1"/>
  <c r="S542" i="5"/>
  <c r="H545" i="5" s="1"/>
  <c r="F542" i="5"/>
  <c r="E542" i="5"/>
  <c r="D542" i="5"/>
  <c r="I542" i="5"/>
  <c r="C542" i="5"/>
  <c r="B542" i="5"/>
  <c r="A542" i="5"/>
  <c r="L541" i="5"/>
  <c r="Q541" i="5" s="1"/>
  <c r="Z541" i="5"/>
  <c r="Y541" i="5"/>
  <c r="X541" i="5"/>
  <c r="L540" i="5"/>
  <c r="G540" i="5"/>
  <c r="E540" i="5"/>
  <c r="J539" i="5"/>
  <c r="E539" i="5"/>
  <c r="J538" i="5"/>
  <c r="E538" i="5"/>
  <c r="K537" i="5"/>
  <c r="J537" i="5"/>
  <c r="H537" i="5"/>
  <c r="R537" i="5" s="1"/>
  <c r="G537" i="5"/>
  <c r="F537" i="5"/>
  <c r="K536" i="5"/>
  <c r="J536" i="5"/>
  <c r="H536" i="5"/>
  <c r="G536" i="5"/>
  <c r="F536" i="5"/>
  <c r="K535" i="5"/>
  <c r="J535" i="5"/>
  <c r="H535" i="5"/>
  <c r="R535" i="5" s="1"/>
  <c r="G535" i="5"/>
  <c r="F535" i="5"/>
  <c r="C534" i="5"/>
  <c r="V533" i="5"/>
  <c r="K539" i="5" s="1"/>
  <c r="T533" i="5"/>
  <c r="K538" i="5" s="1"/>
  <c r="U533" i="5"/>
  <c r="H539" i="5" s="1"/>
  <c r="S533" i="5"/>
  <c r="H538" i="5" s="1"/>
  <c r="F533" i="5"/>
  <c r="E533" i="5"/>
  <c r="D533" i="5"/>
  <c r="I533" i="5"/>
  <c r="C533" i="5"/>
  <c r="B533" i="5"/>
  <c r="A533" i="5"/>
  <c r="L532" i="5"/>
  <c r="Q532" i="5" s="1"/>
  <c r="Z532" i="5"/>
  <c r="Y532" i="5"/>
  <c r="X532" i="5"/>
  <c r="L531" i="5"/>
  <c r="G531" i="5"/>
  <c r="E531" i="5"/>
  <c r="J530" i="5"/>
  <c r="F530" i="5"/>
  <c r="E530" i="5"/>
  <c r="J529" i="5"/>
  <c r="F529" i="5"/>
  <c r="E529" i="5"/>
  <c r="K528" i="5"/>
  <c r="J528" i="5"/>
  <c r="H528" i="5"/>
  <c r="R528" i="5" s="1"/>
  <c r="G528" i="5"/>
  <c r="F528" i="5"/>
  <c r="V527" i="5"/>
  <c r="K530" i="5" s="1"/>
  <c r="T527" i="5"/>
  <c r="K529" i="5" s="1"/>
  <c r="U527" i="5"/>
  <c r="H530" i="5" s="1"/>
  <c r="S527" i="5"/>
  <c r="H529" i="5" s="1"/>
  <c r="F527" i="5"/>
  <c r="E527" i="5"/>
  <c r="D527" i="5"/>
  <c r="I527" i="5"/>
  <c r="C527" i="5"/>
  <c r="B527" i="5"/>
  <c r="A527" i="5"/>
  <c r="L526" i="5"/>
  <c r="Q526" i="5" s="1"/>
  <c r="Z526" i="5"/>
  <c r="Y526" i="5"/>
  <c r="X526" i="5"/>
  <c r="K525" i="5"/>
  <c r="J525" i="5"/>
  <c r="Z525" i="5"/>
  <c r="Y525" i="5"/>
  <c r="X525" i="5"/>
  <c r="H525" i="5"/>
  <c r="W525" i="5" s="1"/>
  <c r="F525" i="5"/>
  <c r="V525" i="5"/>
  <c r="T525" i="5"/>
  <c r="U525" i="5"/>
  <c r="S525" i="5"/>
  <c r="E525" i="5"/>
  <c r="D525" i="5"/>
  <c r="C525" i="5"/>
  <c r="B525" i="5"/>
  <c r="A525" i="5"/>
  <c r="L524" i="5"/>
  <c r="G524" i="5"/>
  <c r="E524" i="5"/>
  <c r="J523" i="5"/>
  <c r="E523" i="5"/>
  <c r="J522" i="5"/>
  <c r="E522" i="5"/>
  <c r="K521" i="5"/>
  <c r="J521" i="5"/>
  <c r="H521" i="5"/>
  <c r="R521" i="5" s="1"/>
  <c r="G521" i="5"/>
  <c r="F521" i="5"/>
  <c r="K520" i="5"/>
  <c r="J520" i="5"/>
  <c r="H520" i="5"/>
  <c r="G520" i="5"/>
  <c r="F520" i="5"/>
  <c r="K519" i="5"/>
  <c r="J519" i="5"/>
  <c r="H519" i="5"/>
  <c r="R519" i="5" s="1"/>
  <c r="G519" i="5"/>
  <c r="F519" i="5"/>
  <c r="C518" i="5"/>
  <c r="V517" i="5"/>
  <c r="K523" i="5" s="1"/>
  <c r="T517" i="5"/>
  <c r="U517" i="5"/>
  <c r="H523" i="5" s="1"/>
  <c r="S517" i="5"/>
  <c r="H522" i="5" s="1"/>
  <c r="F517" i="5"/>
  <c r="E517" i="5"/>
  <c r="D517" i="5"/>
  <c r="I517" i="5"/>
  <c r="C517" i="5"/>
  <c r="B517" i="5"/>
  <c r="A517" i="5"/>
  <c r="L516" i="5"/>
  <c r="Q516" i="5" s="1"/>
  <c r="Z516" i="5"/>
  <c r="Y516" i="5"/>
  <c r="X516" i="5"/>
  <c r="L515" i="5"/>
  <c r="G515" i="5"/>
  <c r="E515" i="5"/>
  <c r="J514" i="5"/>
  <c r="F514" i="5"/>
  <c r="E514" i="5"/>
  <c r="J513" i="5"/>
  <c r="F513" i="5"/>
  <c r="E513" i="5"/>
  <c r="K512" i="5"/>
  <c r="J512" i="5"/>
  <c r="H512" i="5"/>
  <c r="R512" i="5" s="1"/>
  <c r="G512" i="5"/>
  <c r="F512" i="5"/>
  <c r="K511" i="5"/>
  <c r="J511" i="5"/>
  <c r="H511" i="5"/>
  <c r="G511" i="5"/>
  <c r="F511" i="5"/>
  <c r="K510" i="5"/>
  <c r="J510" i="5"/>
  <c r="H510" i="5"/>
  <c r="R510" i="5" s="1"/>
  <c r="G510" i="5"/>
  <c r="F510" i="5"/>
  <c r="C509" i="5"/>
  <c r="V508" i="5"/>
  <c r="K514" i="5" s="1"/>
  <c r="T508" i="5"/>
  <c r="K513" i="5" s="1"/>
  <c r="U508" i="5"/>
  <c r="H514" i="5" s="1"/>
  <c r="S508" i="5"/>
  <c r="H513" i="5" s="1"/>
  <c r="F508" i="5"/>
  <c r="E508" i="5"/>
  <c r="D508" i="5"/>
  <c r="I508" i="5"/>
  <c r="C508" i="5"/>
  <c r="B508" i="5"/>
  <c r="A508" i="5"/>
  <c r="L507" i="5"/>
  <c r="Q507" i="5" s="1"/>
  <c r="Z507" i="5"/>
  <c r="Y507" i="5"/>
  <c r="X507" i="5"/>
  <c r="K506" i="5"/>
  <c r="J506" i="5"/>
  <c r="Z506" i="5"/>
  <c r="Y506" i="5"/>
  <c r="X506" i="5"/>
  <c r="H506" i="5"/>
  <c r="W506" i="5" s="1"/>
  <c r="F506" i="5"/>
  <c r="V506" i="5"/>
  <c r="T506" i="5"/>
  <c r="U506" i="5"/>
  <c r="S506" i="5"/>
  <c r="E506" i="5"/>
  <c r="D506" i="5"/>
  <c r="C506" i="5"/>
  <c r="B506" i="5"/>
  <c r="A506" i="5"/>
  <c r="L505" i="5"/>
  <c r="G505" i="5"/>
  <c r="E505" i="5"/>
  <c r="J504" i="5"/>
  <c r="E504" i="5"/>
  <c r="J503" i="5"/>
  <c r="E503" i="5"/>
  <c r="K502" i="5"/>
  <c r="J502" i="5"/>
  <c r="H502" i="5"/>
  <c r="R502" i="5" s="1"/>
  <c r="G502" i="5"/>
  <c r="F502" i="5"/>
  <c r="K501" i="5"/>
  <c r="J501" i="5"/>
  <c r="H501" i="5"/>
  <c r="G501" i="5"/>
  <c r="F501" i="5"/>
  <c r="K500" i="5"/>
  <c r="J500" i="5"/>
  <c r="H500" i="5"/>
  <c r="G500" i="5"/>
  <c r="F500" i="5"/>
  <c r="C499" i="5"/>
  <c r="V498" i="5"/>
  <c r="K504" i="5" s="1"/>
  <c r="T498" i="5"/>
  <c r="K503" i="5" s="1"/>
  <c r="U498" i="5"/>
  <c r="S498" i="5"/>
  <c r="F498" i="5"/>
  <c r="E498" i="5"/>
  <c r="D498" i="5"/>
  <c r="I498" i="5"/>
  <c r="C498" i="5"/>
  <c r="B498" i="5"/>
  <c r="A498" i="5"/>
  <c r="L497" i="5"/>
  <c r="Q497" i="5" s="1"/>
  <c r="Z497" i="5"/>
  <c r="Y497" i="5"/>
  <c r="X497" i="5"/>
  <c r="L496" i="5"/>
  <c r="G496" i="5"/>
  <c r="E496" i="5"/>
  <c r="J495" i="5"/>
  <c r="F495" i="5"/>
  <c r="E495" i="5"/>
  <c r="J494" i="5"/>
  <c r="F494" i="5"/>
  <c r="E494" i="5"/>
  <c r="K493" i="5"/>
  <c r="J493" i="5"/>
  <c r="H493" i="5"/>
  <c r="R493" i="5" s="1"/>
  <c r="G493" i="5"/>
  <c r="F493" i="5"/>
  <c r="C492" i="5"/>
  <c r="V491" i="5"/>
  <c r="K495" i="5" s="1"/>
  <c r="T491" i="5"/>
  <c r="K494" i="5" s="1"/>
  <c r="U491" i="5"/>
  <c r="H495" i="5" s="1"/>
  <c r="S491" i="5"/>
  <c r="H494" i="5" s="1"/>
  <c r="F491" i="5"/>
  <c r="E491" i="5"/>
  <c r="D491" i="5"/>
  <c r="I491" i="5"/>
  <c r="C491" i="5"/>
  <c r="B491" i="5"/>
  <c r="A491" i="5"/>
  <c r="L490" i="5"/>
  <c r="Q490" i="5" s="1"/>
  <c r="Z490" i="5"/>
  <c r="Y490" i="5"/>
  <c r="X490" i="5"/>
  <c r="L489" i="5"/>
  <c r="G489" i="5"/>
  <c r="E489" i="5"/>
  <c r="J488" i="5"/>
  <c r="F488" i="5"/>
  <c r="E488" i="5"/>
  <c r="J487" i="5"/>
  <c r="F487" i="5"/>
  <c r="E487" i="5"/>
  <c r="K486" i="5"/>
  <c r="J486" i="5"/>
  <c r="H486" i="5"/>
  <c r="R486" i="5" s="1"/>
  <c r="G486" i="5"/>
  <c r="F486" i="5"/>
  <c r="K485" i="5"/>
  <c r="J485" i="5"/>
  <c r="H485" i="5"/>
  <c r="G485" i="5"/>
  <c r="F485" i="5"/>
  <c r="K484" i="5"/>
  <c r="J484" i="5"/>
  <c r="H484" i="5"/>
  <c r="R484" i="5" s="1"/>
  <c r="G484" i="5"/>
  <c r="F484" i="5"/>
  <c r="C483" i="5"/>
  <c r="V482" i="5"/>
  <c r="K488" i="5" s="1"/>
  <c r="T482" i="5"/>
  <c r="K487" i="5" s="1"/>
  <c r="U482" i="5"/>
  <c r="H488" i="5" s="1"/>
  <c r="S482" i="5"/>
  <c r="H487" i="5" s="1"/>
  <c r="F482" i="5"/>
  <c r="E482" i="5"/>
  <c r="D482" i="5"/>
  <c r="I482" i="5"/>
  <c r="C482" i="5"/>
  <c r="B482" i="5"/>
  <c r="A482" i="5"/>
  <c r="L481" i="5"/>
  <c r="Q481" i="5" s="1"/>
  <c r="Z481" i="5"/>
  <c r="Y481" i="5"/>
  <c r="X481" i="5"/>
  <c r="K480" i="5"/>
  <c r="J480" i="5"/>
  <c r="Z480" i="5"/>
  <c r="Y480" i="5"/>
  <c r="X480" i="5"/>
  <c r="H480" i="5"/>
  <c r="W480" i="5" s="1"/>
  <c r="F480" i="5"/>
  <c r="V480" i="5"/>
  <c r="T480" i="5"/>
  <c r="U480" i="5"/>
  <c r="S480" i="5"/>
  <c r="E480" i="5"/>
  <c r="D480" i="5"/>
  <c r="C480" i="5"/>
  <c r="B480" i="5"/>
  <c r="A480" i="5"/>
  <c r="L479" i="5"/>
  <c r="G479" i="5"/>
  <c r="E479" i="5"/>
  <c r="J478" i="5"/>
  <c r="E478" i="5"/>
  <c r="J477" i="5"/>
  <c r="E477" i="5"/>
  <c r="K476" i="5"/>
  <c r="J476" i="5"/>
  <c r="H476" i="5"/>
  <c r="G476" i="5"/>
  <c r="F476" i="5"/>
  <c r="K475" i="5"/>
  <c r="J475" i="5"/>
  <c r="H475" i="5"/>
  <c r="R475" i="5" s="1"/>
  <c r="G475" i="5"/>
  <c r="F475" i="5"/>
  <c r="C474" i="5"/>
  <c r="V473" i="5"/>
  <c r="T473" i="5"/>
  <c r="U473" i="5"/>
  <c r="S473" i="5"/>
  <c r="F473" i="5"/>
  <c r="E473" i="5"/>
  <c r="D473" i="5"/>
  <c r="I473" i="5"/>
  <c r="C473" i="5"/>
  <c r="B473" i="5"/>
  <c r="A473" i="5"/>
  <c r="L472" i="5"/>
  <c r="Q472" i="5" s="1"/>
  <c r="Z472" i="5"/>
  <c r="Y472" i="5"/>
  <c r="X472" i="5"/>
  <c r="L471" i="5"/>
  <c r="G471" i="5"/>
  <c r="E471" i="5"/>
  <c r="J470" i="5"/>
  <c r="F470" i="5"/>
  <c r="E470" i="5"/>
  <c r="J469" i="5"/>
  <c r="F469" i="5"/>
  <c r="E469" i="5"/>
  <c r="K468" i="5"/>
  <c r="J468" i="5"/>
  <c r="H468" i="5"/>
  <c r="R468" i="5" s="1"/>
  <c r="G468" i="5"/>
  <c r="F468" i="5"/>
  <c r="K467" i="5"/>
  <c r="J467" i="5"/>
  <c r="H467" i="5"/>
  <c r="G467" i="5"/>
  <c r="F467" i="5"/>
  <c r="K466" i="5"/>
  <c r="J466" i="5"/>
  <c r="H466" i="5"/>
  <c r="R466" i="5" s="1"/>
  <c r="G466" i="5"/>
  <c r="F466" i="5"/>
  <c r="C465" i="5"/>
  <c r="V464" i="5"/>
  <c r="K470" i="5" s="1"/>
  <c r="T464" i="5"/>
  <c r="K469" i="5" s="1"/>
  <c r="U464" i="5"/>
  <c r="H470" i="5" s="1"/>
  <c r="S464" i="5"/>
  <c r="H469" i="5" s="1"/>
  <c r="F464" i="5"/>
  <c r="E464" i="5"/>
  <c r="D464" i="5"/>
  <c r="I464" i="5"/>
  <c r="C464" i="5"/>
  <c r="B464" i="5"/>
  <c r="A464" i="5"/>
  <c r="L463" i="5"/>
  <c r="Q463" i="5" s="1"/>
  <c r="Z463" i="5"/>
  <c r="Y463" i="5"/>
  <c r="X463" i="5"/>
  <c r="L462" i="5"/>
  <c r="G462" i="5"/>
  <c r="E462" i="5"/>
  <c r="J461" i="5"/>
  <c r="E461" i="5"/>
  <c r="J460" i="5"/>
  <c r="E460" i="5"/>
  <c r="K459" i="5"/>
  <c r="J459" i="5"/>
  <c r="H459" i="5"/>
  <c r="R459" i="5" s="1"/>
  <c r="G459" i="5"/>
  <c r="F459" i="5"/>
  <c r="K458" i="5"/>
  <c r="J458" i="5"/>
  <c r="H458" i="5"/>
  <c r="G458" i="5"/>
  <c r="F458" i="5"/>
  <c r="K457" i="5"/>
  <c r="J457" i="5"/>
  <c r="H457" i="5"/>
  <c r="G457" i="5"/>
  <c r="F457" i="5"/>
  <c r="C456" i="5"/>
  <c r="V455" i="5"/>
  <c r="K461" i="5" s="1"/>
  <c r="T455" i="5"/>
  <c r="K460" i="5" s="1"/>
  <c r="U455" i="5"/>
  <c r="H461" i="5" s="1"/>
  <c r="S455" i="5"/>
  <c r="H460" i="5" s="1"/>
  <c r="F455" i="5"/>
  <c r="E455" i="5"/>
  <c r="D455" i="5"/>
  <c r="I455" i="5"/>
  <c r="C455" i="5"/>
  <c r="B455" i="5"/>
  <c r="A455" i="5"/>
  <c r="A454" i="5"/>
  <c r="J452" i="5"/>
  <c r="C452" i="5"/>
  <c r="J451" i="5"/>
  <c r="C451" i="5"/>
  <c r="A450" i="5"/>
  <c r="L448" i="5"/>
  <c r="Q448" i="5" s="1"/>
  <c r="Z448" i="5"/>
  <c r="Y448" i="5"/>
  <c r="W448" i="5"/>
  <c r="K447" i="5"/>
  <c r="J447" i="5"/>
  <c r="Z447" i="5"/>
  <c r="Y447" i="5"/>
  <c r="W447" i="5"/>
  <c r="H447" i="5"/>
  <c r="X447" i="5" s="1"/>
  <c r="F447" i="5"/>
  <c r="V447" i="5"/>
  <c r="T447" i="5"/>
  <c r="U447" i="5"/>
  <c r="S447" i="5"/>
  <c r="E447" i="5"/>
  <c r="D447" i="5"/>
  <c r="C447" i="5"/>
  <c r="B447" i="5"/>
  <c r="A447" i="5"/>
  <c r="L446" i="5"/>
  <c r="G446" i="5"/>
  <c r="E446" i="5"/>
  <c r="J445" i="5"/>
  <c r="E445" i="5"/>
  <c r="J444" i="5"/>
  <c r="E444" i="5"/>
  <c r="K443" i="5"/>
  <c r="J443" i="5"/>
  <c r="H443" i="5"/>
  <c r="G443" i="5"/>
  <c r="F443" i="5"/>
  <c r="K442" i="5"/>
  <c r="J442" i="5"/>
  <c r="H442" i="5"/>
  <c r="R442" i="5" s="1"/>
  <c r="G442" i="5"/>
  <c r="F442" i="5"/>
  <c r="K441" i="5"/>
  <c r="J441" i="5"/>
  <c r="H441" i="5"/>
  <c r="G441" i="5"/>
  <c r="F441" i="5"/>
  <c r="K440" i="5"/>
  <c r="J440" i="5"/>
  <c r="H440" i="5"/>
  <c r="R440" i="5" s="1"/>
  <c r="G440" i="5"/>
  <c r="F440" i="5"/>
  <c r="C439" i="5"/>
  <c r="V438" i="5"/>
  <c r="T438" i="5"/>
  <c r="U438" i="5"/>
  <c r="S438" i="5"/>
  <c r="F438" i="5"/>
  <c r="E438" i="5"/>
  <c r="D438" i="5"/>
  <c r="I438" i="5"/>
  <c r="C438" i="5"/>
  <c r="B438" i="5"/>
  <c r="A438" i="5"/>
  <c r="L437" i="5"/>
  <c r="Q437" i="5" s="1"/>
  <c r="Z437" i="5"/>
  <c r="Y437" i="5"/>
  <c r="W437" i="5"/>
  <c r="K436" i="5"/>
  <c r="J436" i="5"/>
  <c r="Z436" i="5"/>
  <c r="Y436" i="5"/>
  <c r="W436" i="5"/>
  <c r="H436" i="5"/>
  <c r="X436" i="5" s="1"/>
  <c r="F436" i="5"/>
  <c r="V436" i="5"/>
  <c r="T436" i="5"/>
  <c r="U436" i="5"/>
  <c r="S436" i="5"/>
  <c r="E436" i="5"/>
  <c r="D436" i="5"/>
  <c r="C436" i="5"/>
  <c r="B436" i="5"/>
  <c r="A436" i="5"/>
  <c r="L435" i="5"/>
  <c r="G435" i="5"/>
  <c r="E435" i="5"/>
  <c r="J434" i="5"/>
  <c r="E434" i="5"/>
  <c r="J433" i="5"/>
  <c r="E433" i="5"/>
  <c r="K432" i="5"/>
  <c r="J432" i="5"/>
  <c r="H432" i="5"/>
  <c r="G432" i="5"/>
  <c r="F432" i="5"/>
  <c r="K431" i="5"/>
  <c r="J431" i="5"/>
  <c r="H431" i="5"/>
  <c r="R431" i="5" s="1"/>
  <c r="G431" i="5"/>
  <c r="F431" i="5"/>
  <c r="K430" i="5"/>
  <c r="J430" i="5"/>
  <c r="H430" i="5"/>
  <c r="G430" i="5"/>
  <c r="F430" i="5"/>
  <c r="K429" i="5"/>
  <c r="J429" i="5"/>
  <c r="H429" i="5"/>
  <c r="R429" i="5" s="1"/>
  <c r="G429" i="5"/>
  <c r="F429" i="5"/>
  <c r="C428" i="5"/>
  <c r="V427" i="5"/>
  <c r="T427" i="5"/>
  <c r="U427" i="5"/>
  <c r="S427" i="5"/>
  <c r="F427" i="5"/>
  <c r="E427" i="5"/>
  <c r="D427" i="5"/>
  <c r="I427" i="5"/>
  <c r="C427" i="5"/>
  <c r="B427" i="5"/>
  <c r="A427" i="5"/>
  <c r="L426" i="5"/>
  <c r="Q426" i="5" s="1"/>
  <c r="Z426" i="5"/>
  <c r="Y426" i="5"/>
  <c r="X426" i="5"/>
  <c r="K425" i="5"/>
  <c r="J425" i="5"/>
  <c r="Z425" i="5"/>
  <c r="Y425" i="5"/>
  <c r="X425" i="5"/>
  <c r="H425" i="5"/>
  <c r="W425" i="5" s="1"/>
  <c r="F425" i="5"/>
  <c r="V425" i="5"/>
  <c r="T425" i="5"/>
  <c r="U425" i="5"/>
  <c r="S425" i="5"/>
  <c r="E425" i="5"/>
  <c r="D425" i="5"/>
  <c r="C425" i="5"/>
  <c r="B425" i="5"/>
  <c r="A425" i="5"/>
  <c r="K424" i="5"/>
  <c r="J424" i="5"/>
  <c r="Z424" i="5"/>
  <c r="Y424" i="5"/>
  <c r="X424" i="5"/>
  <c r="H424" i="5"/>
  <c r="W424" i="5" s="1"/>
  <c r="F424" i="5"/>
  <c r="V424" i="5"/>
  <c r="T424" i="5"/>
  <c r="U424" i="5"/>
  <c r="S424" i="5"/>
  <c r="E424" i="5"/>
  <c r="D424" i="5"/>
  <c r="C424" i="5"/>
  <c r="B424" i="5"/>
  <c r="A424" i="5"/>
  <c r="L423" i="5"/>
  <c r="G423" i="5"/>
  <c r="E423" i="5"/>
  <c r="J422" i="5"/>
  <c r="F422" i="5"/>
  <c r="E422" i="5"/>
  <c r="J421" i="5"/>
  <c r="F421" i="5"/>
  <c r="E421" i="5"/>
  <c r="K420" i="5"/>
  <c r="J420" i="5"/>
  <c r="H420" i="5"/>
  <c r="G420" i="5"/>
  <c r="F420" i="5"/>
  <c r="K419" i="5"/>
  <c r="J419" i="5"/>
  <c r="H419" i="5"/>
  <c r="R419" i="5" s="1"/>
  <c r="G419" i="5"/>
  <c r="F419" i="5"/>
  <c r="K418" i="5"/>
  <c r="J418" i="5"/>
  <c r="H418" i="5"/>
  <c r="G418" i="5"/>
  <c r="F418" i="5"/>
  <c r="K417" i="5"/>
  <c r="J417" i="5"/>
  <c r="H417" i="5"/>
  <c r="G417" i="5"/>
  <c r="F417" i="5"/>
  <c r="V416" i="5"/>
  <c r="T416" i="5"/>
  <c r="U416" i="5"/>
  <c r="S416" i="5"/>
  <c r="F416" i="5"/>
  <c r="E416" i="5"/>
  <c r="D416" i="5"/>
  <c r="I416" i="5"/>
  <c r="C416" i="5"/>
  <c r="B416" i="5"/>
  <c r="A416" i="5"/>
  <c r="L415" i="5"/>
  <c r="Q415" i="5" s="1"/>
  <c r="Z415" i="5"/>
  <c r="Y415" i="5"/>
  <c r="X415" i="5"/>
  <c r="K414" i="5"/>
  <c r="J414" i="5"/>
  <c r="Z414" i="5"/>
  <c r="Y414" i="5"/>
  <c r="X414" i="5"/>
  <c r="H414" i="5"/>
  <c r="W414" i="5" s="1"/>
  <c r="F414" i="5"/>
  <c r="V414" i="5"/>
  <c r="T414" i="5"/>
  <c r="U414" i="5"/>
  <c r="S414" i="5"/>
  <c r="E414" i="5"/>
  <c r="D414" i="5"/>
  <c r="C414" i="5"/>
  <c r="B414" i="5"/>
  <c r="A414" i="5"/>
  <c r="K413" i="5"/>
  <c r="J413" i="5"/>
  <c r="Z413" i="5"/>
  <c r="Y413" i="5"/>
  <c r="X413" i="5"/>
  <c r="H413" i="5"/>
  <c r="W413" i="5" s="1"/>
  <c r="F413" i="5"/>
  <c r="V413" i="5"/>
  <c r="T413" i="5"/>
  <c r="U413" i="5"/>
  <c r="S413" i="5"/>
  <c r="E413" i="5"/>
  <c r="D413" i="5"/>
  <c r="C413" i="5"/>
  <c r="B413" i="5"/>
  <c r="A413" i="5"/>
  <c r="L412" i="5"/>
  <c r="G412" i="5"/>
  <c r="E412" i="5"/>
  <c r="J411" i="5"/>
  <c r="F411" i="5"/>
  <c r="E411" i="5"/>
  <c r="J410" i="5"/>
  <c r="F410" i="5"/>
  <c r="E410" i="5"/>
  <c r="K409" i="5"/>
  <c r="J409" i="5"/>
  <c r="H409" i="5"/>
  <c r="G409" i="5"/>
  <c r="F409" i="5"/>
  <c r="K408" i="5"/>
  <c r="J408" i="5"/>
  <c r="H408" i="5"/>
  <c r="R408" i="5" s="1"/>
  <c r="G408" i="5"/>
  <c r="F408" i="5"/>
  <c r="K407" i="5"/>
  <c r="J407" i="5"/>
  <c r="H407" i="5"/>
  <c r="G407" i="5"/>
  <c r="F407" i="5"/>
  <c r="K406" i="5"/>
  <c r="J406" i="5"/>
  <c r="H406" i="5"/>
  <c r="R406" i="5" s="1"/>
  <c r="G406" i="5"/>
  <c r="F406" i="5"/>
  <c r="C405" i="5"/>
  <c r="V404" i="5"/>
  <c r="T404" i="5"/>
  <c r="U404" i="5"/>
  <c r="S404" i="5"/>
  <c r="F404" i="5"/>
  <c r="E404" i="5"/>
  <c r="D404" i="5"/>
  <c r="I404" i="5"/>
  <c r="C404" i="5"/>
  <c r="B404" i="5"/>
  <c r="A404" i="5"/>
  <c r="L403" i="5"/>
  <c r="Q403" i="5" s="1"/>
  <c r="Z403" i="5"/>
  <c r="Y403" i="5"/>
  <c r="X403" i="5"/>
  <c r="K402" i="5"/>
  <c r="J402" i="5"/>
  <c r="Z402" i="5"/>
  <c r="Y402" i="5"/>
  <c r="X402" i="5"/>
  <c r="H402" i="5"/>
  <c r="W402" i="5" s="1"/>
  <c r="F402" i="5"/>
  <c r="V402" i="5"/>
  <c r="T402" i="5"/>
  <c r="U402" i="5"/>
  <c r="S402" i="5"/>
  <c r="E402" i="5"/>
  <c r="D402" i="5"/>
  <c r="C402" i="5"/>
  <c r="B402" i="5"/>
  <c r="A402" i="5"/>
  <c r="K401" i="5"/>
  <c r="J401" i="5"/>
  <c r="Z401" i="5"/>
  <c r="Y401" i="5"/>
  <c r="X401" i="5"/>
  <c r="H401" i="5"/>
  <c r="W401" i="5" s="1"/>
  <c r="F401" i="5"/>
  <c r="V401" i="5"/>
  <c r="T401" i="5"/>
  <c r="U401" i="5"/>
  <c r="S401" i="5"/>
  <c r="E401" i="5"/>
  <c r="D401" i="5"/>
  <c r="C401" i="5"/>
  <c r="B401" i="5"/>
  <c r="A401" i="5"/>
  <c r="L400" i="5"/>
  <c r="G400" i="5"/>
  <c r="E400" i="5"/>
  <c r="J399" i="5"/>
  <c r="F399" i="5"/>
  <c r="E399" i="5"/>
  <c r="J398" i="5"/>
  <c r="F398" i="5"/>
  <c r="E398" i="5"/>
  <c r="K397" i="5"/>
  <c r="J397" i="5"/>
  <c r="H397" i="5"/>
  <c r="G397" i="5"/>
  <c r="F397" i="5"/>
  <c r="K396" i="5"/>
  <c r="J396" i="5"/>
  <c r="H396" i="5"/>
  <c r="R396" i="5" s="1"/>
  <c r="G396" i="5"/>
  <c r="F396" i="5"/>
  <c r="K395" i="5"/>
  <c r="J395" i="5"/>
  <c r="H395" i="5"/>
  <c r="G395" i="5"/>
  <c r="F395" i="5"/>
  <c r="K394" i="5"/>
  <c r="J394" i="5"/>
  <c r="H394" i="5"/>
  <c r="R394" i="5" s="1"/>
  <c r="G394" i="5"/>
  <c r="F394" i="5"/>
  <c r="C393" i="5"/>
  <c r="V392" i="5"/>
  <c r="T392" i="5"/>
  <c r="U392" i="5"/>
  <c r="S392" i="5"/>
  <c r="F392" i="5"/>
  <c r="E392" i="5"/>
  <c r="D392" i="5"/>
  <c r="I392" i="5"/>
  <c r="C392" i="5"/>
  <c r="B392" i="5"/>
  <c r="A392" i="5"/>
  <c r="L391" i="5"/>
  <c r="Q391" i="5" s="1"/>
  <c r="Z391" i="5"/>
  <c r="Y391" i="5"/>
  <c r="X391" i="5"/>
  <c r="K390" i="5"/>
  <c r="J390" i="5"/>
  <c r="Z390" i="5"/>
  <c r="Y390" i="5"/>
  <c r="X390" i="5"/>
  <c r="H390" i="5"/>
  <c r="W390" i="5" s="1"/>
  <c r="F390" i="5"/>
  <c r="V390" i="5"/>
  <c r="T390" i="5"/>
  <c r="U390" i="5"/>
  <c r="S390" i="5"/>
  <c r="E390" i="5"/>
  <c r="D390" i="5"/>
  <c r="C390" i="5"/>
  <c r="B390" i="5"/>
  <c r="A390" i="5"/>
  <c r="K389" i="5"/>
  <c r="J389" i="5"/>
  <c r="Z389" i="5"/>
  <c r="Y389" i="5"/>
  <c r="X389" i="5"/>
  <c r="H389" i="5"/>
  <c r="W389" i="5" s="1"/>
  <c r="F389" i="5"/>
  <c r="V389" i="5"/>
  <c r="T389" i="5"/>
  <c r="U389" i="5"/>
  <c r="S389" i="5"/>
  <c r="E389" i="5"/>
  <c r="D389" i="5"/>
  <c r="C389" i="5"/>
  <c r="B389" i="5"/>
  <c r="A389" i="5"/>
  <c r="L388" i="5"/>
  <c r="G388" i="5"/>
  <c r="E388" i="5"/>
  <c r="J387" i="5"/>
  <c r="F387" i="5"/>
  <c r="E387" i="5"/>
  <c r="J386" i="5"/>
  <c r="F386" i="5"/>
  <c r="E386" i="5"/>
  <c r="K385" i="5"/>
  <c r="J385" i="5"/>
  <c r="H385" i="5"/>
  <c r="G385" i="5"/>
  <c r="F385" i="5"/>
  <c r="K384" i="5"/>
  <c r="J384" i="5"/>
  <c r="H384" i="5"/>
  <c r="R384" i="5" s="1"/>
  <c r="G384" i="5"/>
  <c r="F384" i="5"/>
  <c r="K383" i="5"/>
  <c r="J383" i="5"/>
  <c r="H383" i="5"/>
  <c r="G383" i="5"/>
  <c r="F383" i="5"/>
  <c r="K382" i="5"/>
  <c r="J382" i="5"/>
  <c r="H382" i="5"/>
  <c r="R382" i="5" s="1"/>
  <c r="G382" i="5"/>
  <c r="F382" i="5"/>
  <c r="C381" i="5"/>
  <c r="V380" i="5"/>
  <c r="T380" i="5"/>
  <c r="U380" i="5"/>
  <c r="S380" i="5"/>
  <c r="F380" i="5"/>
  <c r="E380" i="5"/>
  <c r="D380" i="5"/>
  <c r="I380" i="5"/>
  <c r="C380" i="5"/>
  <c r="B380" i="5"/>
  <c r="A380" i="5"/>
  <c r="L379" i="5"/>
  <c r="Q379" i="5" s="1"/>
  <c r="Z379" i="5"/>
  <c r="Y379" i="5"/>
  <c r="X379" i="5"/>
  <c r="L378" i="5"/>
  <c r="G378" i="5"/>
  <c r="E378" i="5"/>
  <c r="J377" i="5"/>
  <c r="F377" i="5"/>
  <c r="E377" i="5"/>
  <c r="J376" i="5"/>
  <c r="F376" i="5"/>
  <c r="E376" i="5"/>
  <c r="K375" i="5"/>
  <c r="J375" i="5"/>
  <c r="H375" i="5"/>
  <c r="R375" i="5" s="1"/>
  <c r="G375" i="5"/>
  <c r="F375" i="5"/>
  <c r="K374" i="5"/>
  <c r="J374" i="5"/>
  <c r="H374" i="5"/>
  <c r="G374" i="5"/>
  <c r="F374" i="5"/>
  <c r="K373" i="5"/>
  <c r="J373" i="5"/>
  <c r="H373" i="5"/>
  <c r="R373" i="5" s="1"/>
  <c r="G373" i="5"/>
  <c r="F373" i="5"/>
  <c r="V372" i="5"/>
  <c r="K377" i="5" s="1"/>
  <c r="T372" i="5"/>
  <c r="K376" i="5" s="1"/>
  <c r="U372" i="5"/>
  <c r="H377" i="5" s="1"/>
  <c r="S372" i="5"/>
  <c r="H376" i="5" s="1"/>
  <c r="F372" i="5"/>
  <c r="E372" i="5"/>
  <c r="D372" i="5"/>
  <c r="I372" i="5"/>
  <c r="C372" i="5"/>
  <c r="B372" i="5"/>
  <c r="A372" i="5"/>
  <c r="L371" i="5"/>
  <c r="Q371" i="5" s="1"/>
  <c r="Z371" i="5"/>
  <c r="Y371" i="5"/>
  <c r="X371" i="5"/>
  <c r="L370" i="5"/>
  <c r="G370" i="5"/>
  <c r="E370" i="5"/>
  <c r="J369" i="5"/>
  <c r="F369" i="5"/>
  <c r="E369" i="5"/>
  <c r="J368" i="5"/>
  <c r="F368" i="5"/>
  <c r="E368" i="5"/>
  <c r="K367" i="5"/>
  <c r="J367" i="5"/>
  <c r="H367" i="5"/>
  <c r="G367" i="5"/>
  <c r="F367" i="5"/>
  <c r="V366" i="5"/>
  <c r="K369" i="5" s="1"/>
  <c r="T366" i="5"/>
  <c r="K368" i="5" s="1"/>
  <c r="U366" i="5"/>
  <c r="H369" i="5" s="1"/>
  <c r="S366" i="5"/>
  <c r="H368" i="5" s="1"/>
  <c r="F366" i="5"/>
  <c r="E366" i="5"/>
  <c r="D366" i="5"/>
  <c r="I366" i="5"/>
  <c r="C366" i="5"/>
  <c r="B366" i="5"/>
  <c r="A366" i="5"/>
  <c r="L365" i="5"/>
  <c r="Q365" i="5" s="1"/>
  <c r="Z365" i="5"/>
  <c r="Y365" i="5"/>
  <c r="X365" i="5"/>
  <c r="L364" i="5"/>
  <c r="G364" i="5"/>
  <c r="E364" i="5"/>
  <c r="J363" i="5"/>
  <c r="F363" i="5"/>
  <c r="E363" i="5"/>
  <c r="J362" i="5"/>
  <c r="F362" i="5"/>
  <c r="E362" i="5"/>
  <c r="K361" i="5"/>
  <c r="J361" i="5"/>
  <c r="H361" i="5"/>
  <c r="G361" i="5"/>
  <c r="F361" i="5"/>
  <c r="C360" i="5"/>
  <c r="V359" i="5"/>
  <c r="K363" i="5" s="1"/>
  <c r="T359" i="5"/>
  <c r="K362" i="5" s="1"/>
  <c r="U359" i="5"/>
  <c r="H363" i="5" s="1"/>
  <c r="S359" i="5"/>
  <c r="H362" i="5" s="1"/>
  <c r="F359" i="5"/>
  <c r="E359" i="5"/>
  <c r="D359" i="5"/>
  <c r="I359" i="5"/>
  <c r="C359" i="5"/>
  <c r="B359" i="5"/>
  <c r="A359" i="5"/>
  <c r="L358" i="5"/>
  <c r="Q358" i="5" s="1"/>
  <c r="Z358" i="5"/>
  <c r="Y358" i="5"/>
  <c r="X358" i="5"/>
  <c r="L357" i="5"/>
  <c r="G357" i="5"/>
  <c r="E357" i="5"/>
  <c r="J356" i="5"/>
  <c r="E356" i="5"/>
  <c r="J355" i="5"/>
  <c r="E355" i="5"/>
  <c r="K354" i="5"/>
  <c r="J354" i="5"/>
  <c r="H354" i="5"/>
  <c r="R354" i="5" s="1"/>
  <c r="G354" i="5"/>
  <c r="F354" i="5"/>
  <c r="K353" i="5"/>
  <c r="J353" i="5"/>
  <c r="H353" i="5"/>
  <c r="G353" i="5"/>
  <c r="F353" i="5"/>
  <c r="K352" i="5"/>
  <c r="J352" i="5"/>
  <c r="H352" i="5"/>
  <c r="R352" i="5" s="1"/>
  <c r="G352" i="5"/>
  <c r="F352" i="5"/>
  <c r="C351" i="5"/>
  <c r="V350" i="5"/>
  <c r="K356" i="5" s="1"/>
  <c r="T350" i="5"/>
  <c r="K355" i="5" s="1"/>
  <c r="U350" i="5"/>
  <c r="H356" i="5" s="1"/>
  <c r="S350" i="5"/>
  <c r="H355" i="5" s="1"/>
  <c r="F350" i="5"/>
  <c r="E350" i="5"/>
  <c r="D350" i="5"/>
  <c r="I350" i="5"/>
  <c r="C350" i="5"/>
  <c r="B350" i="5"/>
  <c r="A350" i="5"/>
  <c r="A349" i="5"/>
  <c r="J347" i="5"/>
  <c r="C347" i="5"/>
  <c r="J346" i="5"/>
  <c r="C346" i="5"/>
  <c r="A345" i="5"/>
  <c r="L343" i="5"/>
  <c r="Q343" i="5" s="1"/>
  <c r="Z343" i="5"/>
  <c r="Y343" i="5"/>
  <c r="X343" i="5"/>
  <c r="K342" i="5"/>
  <c r="J342" i="5"/>
  <c r="Z342" i="5"/>
  <c r="Y342" i="5"/>
  <c r="X342" i="5"/>
  <c r="H342" i="5"/>
  <c r="W342" i="5" s="1"/>
  <c r="F342" i="5"/>
  <c r="V342" i="5"/>
  <c r="T342" i="5"/>
  <c r="U342" i="5"/>
  <c r="S342" i="5"/>
  <c r="E342" i="5"/>
  <c r="D342" i="5"/>
  <c r="C342" i="5"/>
  <c r="B342" i="5"/>
  <c r="A342" i="5"/>
  <c r="K341" i="5"/>
  <c r="J341" i="5"/>
  <c r="Z341" i="5"/>
  <c r="Y341" i="5"/>
  <c r="X341" i="5"/>
  <c r="H341" i="5"/>
  <c r="W341" i="5" s="1"/>
  <c r="F341" i="5"/>
  <c r="V341" i="5"/>
  <c r="T341" i="5"/>
  <c r="U341" i="5"/>
  <c r="S341" i="5"/>
  <c r="E341" i="5"/>
  <c r="D341" i="5"/>
  <c r="C341" i="5"/>
  <c r="B341" i="5"/>
  <c r="A341" i="5"/>
  <c r="L340" i="5"/>
  <c r="G340" i="5"/>
  <c r="E340" i="5"/>
  <c r="J339" i="5"/>
  <c r="F339" i="5"/>
  <c r="E339" i="5"/>
  <c r="J338" i="5"/>
  <c r="F338" i="5"/>
  <c r="E338" i="5"/>
  <c r="K337" i="5"/>
  <c r="J337" i="5"/>
  <c r="H337" i="5"/>
  <c r="G337" i="5"/>
  <c r="F337" i="5"/>
  <c r="K336" i="5"/>
  <c r="J336" i="5"/>
  <c r="H336" i="5"/>
  <c r="R336" i="5" s="1"/>
  <c r="G336" i="5"/>
  <c r="F336" i="5"/>
  <c r="K335" i="5"/>
  <c r="J335" i="5"/>
  <c r="H335" i="5"/>
  <c r="G335" i="5"/>
  <c r="F335" i="5"/>
  <c r="K334" i="5"/>
  <c r="J334" i="5"/>
  <c r="H334" i="5"/>
  <c r="R334" i="5" s="1"/>
  <c r="G334" i="5"/>
  <c r="F334" i="5"/>
  <c r="V333" i="5"/>
  <c r="T333" i="5"/>
  <c r="U333" i="5"/>
  <c r="S333" i="5"/>
  <c r="F333" i="5"/>
  <c r="E333" i="5"/>
  <c r="D333" i="5"/>
  <c r="I333" i="5"/>
  <c r="C333" i="5"/>
  <c r="B333" i="5"/>
  <c r="A333" i="5"/>
  <c r="L332" i="5"/>
  <c r="Q332" i="5" s="1"/>
  <c r="Z332" i="5"/>
  <c r="Y332" i="5"/>
  <c r="X332" i="5"/>
  <c r="K331" i="5"/>
  <c r="J331" i="5"/>
  <c r="Z331" i="5"/>
  <c r="Y331" i="5"/>
  <c r="X331" i="5"/>
  <c r="H331" i="5"/>
  <c r="W331" i="5" s="1"/>
  <c r="F331" i="5"/>
  <c r="V331" i="5"/>
  <c r="T331" i="5"/>
  <c r="U331" i="5"/>
  <c r="S331" i="5"/>
  <c r="E331" i="5"/>
  <c r="D331" i="5"/>
  <c r="C331" i="5"/>
  <c r="B331" i="5"/>
  <c r="A331" i="5"/>
  <c r="L330" i="5"/>
  <c r="G330" i="5"/>
  <c r="E330" i="5"/>
  <c r="J329" i="5"/>
  <c r="E329" i="5"/>
  <c r="J328" i="5"/>
  <c r="E328" i="5"/>
  <c r="K327" i="5"/>
  <c r="J327" i="5"/>
  <c r="H327" i="5"/>
  <c r="G327" i="5"/>
  <c r="F327" i="5"/>
  <c r="K326" i="5"/>
  <c r="J326" i="5"/>
  <c r="H326" i="5"/>
  <c r="G326" i="5"/>
  <c r="F326" i="5"/>
  <c r="K325" i="5"/>
  <c r="J325" i="5"/>
  <c r="H325" i="5"/>
  <c r="R325" i="5" s="1"/>
  <c r="G325" i="5"/>
  <c r="F325" i="5"/>
  <c r="C324" i="5"/>
  <c r="V323" i="5"/>
  <c r="K329" i="5" s="1"/>
  <c r="T323" i="5"/>
  <c r="K328" i="5" s="1"/>
  <c r="U323" i="5"/>
  <c r="H329" i="5" s="1"/>
  <c r="S323" i="5"/>
  <c r="F323" i="5"/>
  <c r="E323" i="5"/>
  <c r="D323" i="5"/>
  <c r="I323" i="5"/>
  <c r="C323" i="5"/>
  <c r="B323" i="5"/>
  <c r="A323" i="5"/>
  <c r="L322" i="5"/>
  <c r="Q322" i="5" s="1"/>
  <c r="Z322" i="5"/>
  <c r="Y322" i="5"/>
  <c r="X322" i="5"/>
  <c r="L321" i="5"/>
  <c r="G321" i="5"/>
  <c r="E321" i="5"/>
  <c r="J320" i="5"/>
  <c r="F320" i="5"/>
  <c r="E320" i="5"/>
  <c r="J319" i="5"/>
  <c r="F319" i="5"/>
  <c r="E319" i="5"/>
  <c r="K318" i="5"/>
  <c r="J318" i="5"/>
  <c r="H318" i="5"/>
  <c r="G318" i="5"/>
  <c r="F318" i="5"/>
  <c r="K317" i="5"/>
  <c r="J317" i="5"/>
  <c r="H317" i="5"/>
  <c r="R317" i="5" s="1"/>
  <c r="G317" i="5"/>
  <c r="F317" i="5"/>
  <c r="K316" i="5"/>
  <c r="J316" i="5"/>
  <c r="H316" i="5"/>
  <c r="G316" i="5"/>
  <c r="F316" i="5"/>
  <c r="K315" i="5"/>
  <c r="J315" i="5"/>
  <c r="H315" i="5"/>
  <c r="G315" i="5"/>
  <c r="F315" i="5"/>
  <c r="C314" i="5"/>
  <c r="V313" i="5"/>
  <c r="K320" i="5" s="1"/>
  <c r="T313" i="5"/>
  <c r="K319" i="5" s="1"/>
  <c r="U313" i="5"/>
  <c r="H320" i="5" s="1"/>
  <c r="S313" i="5"/>
  <c r="H319" i="5" s="1"/>
  <c r="F313" i="5"/>
  <c r="E313" i="5"/>
  <c r="D313" i="5"/>
  <c r="I313" i="5"/>
  <c r="C313" i="5"/>
  <c r="B313" i="5"/>
  <c r="A313" i="5"/>
  <c r="L312" i="5"/>
  <c r="Q312" i="5" s="1"/>
  <c r="Z312" i="5"/>
  <c r="Y312" i="5"/>
  <c r="X312" i="5"/>
  <c r="L311" i="5"/>
  <c r="G311" i="5"/>
  <c r="E311" i="5"/>
  <c r="J310" i="5"/>
  <c r="F310" i="5"/>
  <c r="E310" i="5"/>
  <c r="J309" i="5"/>
  <c r="F309" i="5"/>
  <c r="E309" i="5"/>
  <c r="K308" i="5"/>
  <c r="J308" i="5"/>
  <c r="H308" i="5"/>
  <c r="G308" i="5"/>
  <c r="F308" i="5"/>
  <c r="K307" i="5"/>
  <c r="J307" i="5"/>
  <c r="H307" i="5"/>
  <c r="R307" i="5" s="1"/>
  <c r="G307" i="5"/>
  <c r="F307" i="5"/>
  <c r="K306" i="5"/>
  <c r="J306" i="5"/>
  <c r="H306" i="5"/>
  <c r="G306" i="5"/>
  <c r="F306" i="5"/>
  <c r="K305" i="5"/>
  <c r="J305" i="5"/>
  <c r="H305" i="5"/>
  <c r="R305" i="5" s="1"/>
  <c r="G305" i="5"/>
  <c r="F305" i="5"/>
  <c r="C304" i="5"/>
  <c r="V303" i="5"/>
  <c r="K310" i="5" s="1"/>
  <c r="T303" i="5"/>
  <c r="K309" i="5" s="1"/>
  <c r="U303" i="5"/>
  <c r="H310" i="5" s="1"/>
  <c r="S303" i="5"/>
  <c r="H309" i="5" s="1"/>
  <c r="F303" i="5"/>
  <c r="E303" i="5"/>
  <c r="D303" i="5"/>
  <c r="I303" i="5"/>
  <c r="C303" i="5"/>
  <c r="B303" i="5"/>
  <c r="A303" i="5"/>
  <c r="L302" i="5"/>
  <c r="Q302" i="5" s="1"/>
  <c r="Z302" i="5"/>
  <c r="Y302" i="5"/>
  <c r="X302" i="5"/>
  <c r="K301" i="5"/>
  <c r="J301" i="5"/>
  <c r="Z301" i="5"/>
  <c r="Y301" i="5"/>
  <c r="X301" i="5"/>
  <c r="H301" i="5"/>
  <c r="W301" i="5" s="1"/>
  <c r="F301" i="5"/>
  <c r="V301" i="5"/>
  <c r="T301" i="5"/>
  <c r="U301" i="5"/>
  <c r="S301" i="5"/>
  <c r="E301" i="5"/>
  <c r="D301" i="5"/>
  <c r="C301" i="5"/>
  <c r="B301" i="5"/>
  <c r="A301" i="5"/>
  <c r="L300" i="5"/>
  <c r="G300" i="5"/>
  <c r="E300" i="5"/>
  <c r="J299" i="5"/>
  <c r="F299" i="5"/>
  <c r="E299" i="5"/>
  <c r="J298" i="5"/>
  <c r="F298" i="5"/>
  <c r="E298" i="5"/>
  <c r="K297" i="5"/>
  <c r="J297" i="5"/>
  <c r="H297" i="5"/>
  <c r="G297" i="5"/>
  <c r="F297" i="5"/>
  <c r="K296" i="5"/>
  <c r="J296" i="5"/>
  <c r="H296" i="5"/>
  <c r="R296" i="5" s="1"/>
  <c r="G296" i="5"/>
  <c r="F296" i="5"/>
  <c r="K295" i="5"/>
  <c r="J295" i="5"/>
  <c r="H295" i="5"/>
  <c r="G295" i="5"/>
  <c r="F295" i="5"/>
  <c r="K294" i="5"/>
  <c r="J294" i="5"/>
  <c r="H294" i="5"/>
  <c r="R294" i="5" s="1"/>
  <c r="G294" i="5"/>
  <c r="F294" i="5"/>
  <c r="C293" i="5"/>
  <c r="V292" i="5"/>
  <c r="T292" i="5"/>
  <c r="U292" i="5"/>
  <c r="S292" i="5"/>
  <c r="F292" i="5"/>
  <c r="E292" i="5"/>
  <c r="D292" i="5"/>
  <c r="I292" i="5"/>
  <c r="C292" i="5"/>
  <c r="B292" i="5"/>
  <c r="A292" i="5"/>
  <c r="L291" i="5"/>
  <c r="Q291" i="5" s="1"/>
  <c r="Z291" i="5"/>
  <c r="Y291" i="5"/>
  <c r="X291" i="5"/>
  <c r="L290" i="5"/>
  <c r="G290" i="5"/>
  <c r="E290" i="5"/>
  <c r="J289" i="5"/>
  <c r="F289" i="5"/>
  <c r="E289" i="5"/>
  <c r="J288" i="5"/>
  <c r="F288" i="5"/>
  <c r="E288" i="5"/>
  <c r="K287" i="5"/>
  <c r="J287" i="5"/>
  <c r="H287" i="5"/>
  <c r="G287" i="5"/>
  <c r="F287" i="5"/>
  <c r="K286" i="5"/>
  <c r="J286" i="5"/>
  <c r="H286" i="5"/>
  <c r="R286" i="5" s="1"/>
  <c r="G286" i="5"/>
  <c r="F286" i="5"/>
  <c r="K285" i="5"/>
  <c r="J285" i="5"/>
  <c r="H285" i="5"/>
  <c r="G285" i="5"/>
  <c r="F285" i="5"/>
  <c r="K284" i="5"/>
  <c r="J284" i="5"/>
  <c r="H284" i="5"/>
  <c r="G284" i="5"/>
  <c r="F284" i="5"/>
  <c r="C283" i="5"/>
  <c r="V282" i="5"/>
  <c r="K289" i="5" s="1"/>
  <c r="T282" i="5"/>
  <c r="K288" i="5" s="1"/>
  <c r="U282" i="5"/>
  <c r="H289" i="5" s="1"/>
  <c r="S282" i="5"/>
  <c r="H288" i="5" s="1"/>
  <c r="F282" i="5"/>
  <c r="E282" i="5"/>
  <c r="D282" i="5"/>
  <c r="I282" i="5"/>
  <c r="C282" i="5"/>
  <c r="B282" i="5"/>
  <c r="A282" i="5"/>
  <c r="L281" i="5"/>
  <c r="Q281" i="5" s="1"/>
  <c r="Z281" i="5"/>
  <c r="Y281" i="5"/>
  <c r="X281" i="5"/>
  <c r="K280" i="5"/>
  <c r="J280" i="5"/>
  <c r="Z280" i="5"/>
  <c r="Y280" i="5"/>
  <c r="X280" i="5"/>
  <c r="H280" i="5"/>
  <c r="W280" i="5" s="1"/>
  <c r="F280" i="5"/>
  <c r="V280" i="5"/>
  <c r="T280" i="5"/>
  <c r="U280" i="5"/>
  <c r="S280" i="5"/>
  <c r="E280" i="5"/>
  <c r="D280" i="5"/>
  <c r="C280" i="5"/>
  <c r="B280" i="5"/>
  <c r="A280" i="5"/>
  <c r="L279" i="5"/>
  <c r="G279" i="5"/>
  <c r="E279" i="5"/>
  <c r="J278" i="5"/>
  <c r="F278" i="5"/>
  <c r="E278" i="5"/>
  <c r="J277" i="5"/>
  <c r="F277" i="5"/>
  <c r="E277" i="5"/>
  <c r="K276" i="5"/>
  <c r="J276" i="5"/>
  <c r="H276" i="5"/>
  <c r="R276" i="5" s="1"/>
  <c r="G276" i="5"/>
  <c r="F276" i="5"/>
  <c r="K275" i="5"/>
  <c r="J275" i="5"/>
  <c r="H275" i="5"/>
  <c r="G275" i="5"/>
  <c r="F275" i="5"/>
  <c r="K274" i="5"/>
  <c r="J274" i="5"/>
  <c r="H274" i="5"/>
  <c r="R274" i="5" s="1"/>
  <c r="G274" i="5"/>
  <c r="F274" i="5"/>
  <c r="C273" i="5"/>
  <c r="V272" i="5"/>
  <c r="T272" i="5"/>
  <c r="U272" i="5"/>
  <c r="S272" i="5"/>
  <c r="F272" i="5"/>
  <c r="E272" i="5"/>
  <c r="D272" i="5"/>
  <c r="I272" i="5"/>
  <c r="C272" i="5"/>
  <c r="B272" i="5"/>
  <c r="A272" i="5"/>
  <c r="L271" i="5"/>
  <c r="Q271" i="5" s="1"/>
  <c r="Z271" i="5"/>
  <c r="Y271" i="5"/>
  <c r="X271" i="5"/>
  <c r="K270" i="5"/>
  <c r="J270" i="5"/>
  <c r="Z270" i="5"/>
  <c r="Y270" i="5"/>
  <c r="X270" i="5"/>
  <c r="H270" i="5"/>
  <c r="W270" i="5" s="1"/>
  <c r="F270" i="5"/>
  <c r="V270" i="5"/>
  <c r="T270" i="5"/>
  <c r="U270" i="5"/>
  <c r="S270" i="5"/>
  <c r="E270" i="5"/>
  <c r="D270" i="5"/>
  <c r="C270" i="5"/>
  <c r="B270" i="5"/>
  <c r="A270" i="5"/>
  <c r="L269" i="5"/>
  <c r="G269" i="5"/>
  <c r="E269" i="5"/>
  <c r="J268" i="5"/>
  <c r="F268" i="5"/>
  <c r="E268" i="5"/>
  <c r="J267" i="5"/>
  <c r="F267" i="5"/>
  <c r="E267" i="5"/>
  <c r="K266" i="5"/>
  <c r="J266" i="5"/>
  <c r="H266" i="5"/>
  <c r="G266" i="5"/>
  <c r="F266" i="5"/>
  <c r="K265" i="5"/>
  <c r="J265" i="5"/>
  <c r="H265" i="5"/>
  <c r="R265" i="5" s="1"/>
  <c r="G265" i="5"/>
  <c r="F265" i="5"/>
  <c r="K264" i="5"/>
  <c r="J264" i="5"/>
  <c r="H264" i="5"/>
  <c r="G264" i="5"/>
  <c r="F264" i="5"/>
  <c r="K263" i="5"/>
  <c r="J263" i="5"/>
  <c r="H263" i="5"/>
  <c r="R263" i="5" s="1"/>
  <c r="G263" i="5"/>
  <c r="F263" i="5"/>
  <c r="C262" i="5"/>
  <c r="V261" i="5"/>
  <c r="T261" i="5"/>
  <c r="U261" i="5"/>
  <c r="S261" i="5"/>
  <c r="F261" i="5"/>
  <c r="E261" i="5"/>
  <c r="D261" i="5"/>
  <c r="I261" i="5"/>
  <c r="C261" i="5"/>
  <c r="B261" i="5"/>
  <c r="A261" i="5"/>
  <c r="L260" i="5"/>
  <c r="Q260" i="5" s="1"/>
  <c r="Z260" i="5"/>
  <c r="Y260" i="5"/>
  <c r="X260" i="5"/>
  <c r="K259" i="5"/>
  <c r="J259" i="5"/>
  <c r="Z259" i="5"/>
  <c r="Y259" i="5"/>
  <c r="X259" i="5"/>
  <c r="H259" i="5"/>
  <c r="W259" i="5" s="1"/>
  <c r="F259" i="5"/>
  <c r="V259" i="5"/>
  <c r="T259" i="5"/>
  <c r="U259" i="5"/>
  <c r="S259" i="5"/>
  <c r="E259" i="5"/>
  <c r="D259" i="5"/>
  <c r="C259" i="5"/>
  <c r="B259" i="5"/>
  <c r="A259" i="5"/>
  <c r="K258" i="5"/>
  <c r="J258" i="5"/>
  <c r="Z258" i="5"/>
  <c r="Y258" i="5"/>
  <c r="X258" i="5"/>
  <c r="H258" i="5"/>
  <c r="W258" i="5" s="1"/>
  <c r="F258" i="5"/>
  <c r="V258" i="5"/>
  <c r="T258" i="5"/>
  <c r="U258" i="5"/>
  <c r="S258" i="5"/>
  <c r="E258" i="5"/>
  <c r="D258" i="5"/>
  <c r="C258" i="5"/>
  <c r="B258" i="5"/>
  <c r="A258" i="5"/>
  <c r="L257" i="5"/>
  <c r="G257" i="5"/>
  <c r="E257" i="5"/>
  <c r="J256" i="5"/>
  <c r="F256" i="5"/>
  <c r="E256" i="5"/>
  <c r="J255" i="5"/>
  <c r="F255" i="5"/>
  <c r="E255" i="5"/>
  <c r="K254" i="5"/>
  <c r="J254" i="5"/>
  <c r="H254" i="5"/>
  <c r="G254" i="5"/>
  <c r="F254" i="5"/>
  <c r="K253" i="5"/>
  <c r="J253" i="5"/>
  <c r="H253" i="5"/>
  <c r="R253" i="5" s="1"/>
  <c r="G253" i="5"/>
  <c r="F253" i="5"/>
  <c r="K252" i="5"/>
  <c r="J252" i="5"/>
  <c r="H252" i="5"/>
  <c r="G252" i="5"/>
  <c r="F252" i="5"/>
  <c r="K251" i="5"/>
  <c r="J251" i="5"/>
  <c r="H251" i="5"/>
  <c r="R251" i="5" s="1"/>
  <c r="G251" i="5"/>
  <c r="F251" i="5"/>
  <c r="C250" i="5"/>
  <c r="V249" i="5"/>
  <c r="T249" i="5"/>
  <c r="U249" i="5"/>
  <c r="S249" i="5"/>
  <c r="F249" i="5"/>
  <c r="E249" i="5"/>
  <c r="D249" i="5"/>
  <c r="I249" i="5"/>
  <c r="C249" i="5"/>
  <c r="B249" i="5"/>
  <c r="A249" i="5"/>
  <c r="L248" i="5"/>
  <c r="Q248" i="5" s="1"/>
  <c r="Z248" i="5"/>
  <c r="Y248" i="5"/>
  <c r="X248" i="5"/>
  <c r="L247" i="5"/>
  <c r="G247" i="5"/>
  <c r="E247" i="5"/>
  <c r="J246" i="5"/>
  <c r="F246" i="5"/>
  <c r="E246" i="5"/>
  <c r="J245" i="5"/>
  <c r="F245" i="5"/>
  <c r="E245" i="5"/>
  <c r="K244" i="5"/>
  <c r="J244" i="5"/>
  <c r="H244" i="5"/>
  <c r="G244" i="5"/>
  <c r="F244" i="5"/>
  <c r="K243" i="5"/>
  <c r="J243" i="5"/>
  <c r="H243" i="5"/>
  <c r="R243" i="5" s="1"/>
  <c r="G243" i="5"/>
  <c r="F243" i="5"/>
  <c r="K242" i="5"/>
  <c r="J242" i="5"/>
  <c r="H242" i="5"/>
  <c r="G242" i="5"/>
  <c r="F242" i="5"/>
  <c r="K241" i="5"/>
  <c r="J241" i="5"/>
  <c r="H241" i="5"/>
  <c r="R241" i="5" s="1"/>
  <c r="G241" i="5"/>
  <c r="F241" i="5"/>
  <c r="C240" i="5"/>
  <c r="V239" i="5"/>
  <c r="K246" i="5" s="1"/>
  <c r="T239" i="5"/>
  <c r="K245" i="5" s="1"/>
  <c r="U239" i="5"/>
  <c r="H246" i="5" s="1"/>
  <c r="S239" i="5"/>
  <c r="H245" i="5" s="1"/>
  <c r="F239" i="5"/>
  <c r="E239" i="5"/>
  <c r="D239" i="5"/>
  <c r="I239" i="5"/>
  <c r="C239" i="5"/>
  <c r="B239" i="5"/>
  <c r="A239" i="5"/>
  <c r="L238" i="5"/>
  <c r="Q238" i="5" s="1"/>
  <c r="Z238" i="5"/>
  <c r="Y238" i="5"/>
  <c r="X238" i="5"/>
  <c r="K237" i="5"/>
  <c r="J237" i="5"/>
  <c r="Z237" i="5"/>
  <c r="Y237" i="5"/>
  <c r="X237" i="5"/>
  <c r="H237" i="5"/>
  <c r="W237" i="5" s="1"/>
  <c r="F237" i="5"/>
  <c r="V237" i="5"/>
  <c r="T237" i="5"/>
  <c r="U237" i="5"/>
  <c r="S237" i="5"/>
  <c r="E237" i="5"/>
  <c r="D237" i="5"/>
  <c r="C237" i="5"/>
  <c r="B237" i="5"/>
  <c r="A237" i="5"/>
  <c r="L236" i="5"/>
  <c r="G236" i="5"/>
  <c r="E236" i="5"/>
  <c r="J235" i="5"/>
  <c r="F235" i="5"/>
  <c r="E235" i="5"/>
  <c r="J234" i="5"/>
  <c r="F234" i="5"/>
  <c r="E234" i="5"/>
  <c r="K233" i="5"/>
  <c r="J233" i="5"/>
  <c r="H233" i="5"/>
  <c r="G233" i="5"/>
  <c r="F233" i="5"/>
  <c r="K232" i="5"/>
  <c r="J232" i="5"/>
  <c r="H232" i="5"/>
  <c r="R232" i="5" s="1"/>
  <c r="G232" i="5"/>
  <c r="F232" i="5"/>
  <c r="K231" i="5"/>
  <c r="J231" i="5"/>
  <c r="H231" i="5"/>
  <c r="G231" i="5"/>
  <c r="F231" i="5"/>
  <c r="K230" i="5"/>
  <c r="J230" i="5"/>
  <c r="H230" i="5"/>
  <c r="R230" i="5" s="1"/>
  <c r="G230" i="5"/>
  <c r="F230" i="5"/>
  <c r="C229" i="5"/>
  <c r="V228" i="5"/>
  <c r="T228" i="5"/>
  <c r="U228" i="5"/>
  <c r="S228" i="5"/>
  <c r="F228" i="5"/>
  <c r="E228" i="5"/>
  <c r="D228" i="5"/>
  <c r="I228" i="5"/>
  <c r="C228" i="5"/>
  <c r="B228" i="5"/>
  <c r="A228" i="5"/>
  <c r="L227" i="5"/>
  <c r="Q227" i="5" s="1"/>
  <c r="Z227" i="5"/>
  <c r="Y227" i="5"/>
  <c r="X227" i="5"/>
  <c r="L226" i="5"/>
  <c r="G226" i="5"/>
  <c r="E226" i="5"/>
  <c r="J225" i="5"/>
  <c r="F225" i="5"/>
  <c r="E225" i="5"/>
  <c r="J224" i="5"/>
  <c r="F224" i="5"/>
  <c r="E224" i="5"/>
  <c r="K223" i="5"/>
  <c r="J223" i="5"/>
  <c r="H223" i="5"/>
  <c r="G223" i="5"/>
  <c r="F223" i="5"/>
  <c r="K222" i="5"/>
  <c r="J222" i="5"/>
  <c r="H222" i="5"/>
  <c r="R222" i="5" s="1"/>
  <c r="G222" i="5"/>
  <c r="F222" i="5"/>
  <c r="K221" i="5"/>
  <c r="J221" i="5"/>
  <c r="H221" i="5"/>
  <c r="G221" i="5"/>
  <c r="F221" i="5"/>
  <c r="K220" i="5"/>
  <c r="J220" i="5"/>
  <c r="H220" i="5"/>
  <c r="R220" i="5" s="1"/>
  <c r="G220" i="5"/>
  <c r="F220" i="5"/>
  <c r="C219" i="5"/>
  <c r="V218" i="5"/>
  <c r="K225" i="5" s="1"/>
  <c r="T218" i="5"/>
  <c r="K224" i="5" s="1"/>
  <c r="U218" i="5"/>
  <c r="H225" i="5" s="1"/>
  <c r="S218" i="5"/>
  <c r="H224" i="5" s="1"/>
  <c r="F218" i="5"/>
  <c r="E218" i="5"/>
  <c r="D218" i="5"/>
  <c r="I218" i="5"/>
  <c r="C218" i="5"/>
  <c r="B218" i="5"/>
  <c r="A218" i="5"/>
  <c r="L217" i="5"/>
  <c r="Q217" i="5" s="1"/>
  <c r="Z217" i="5"/>
  <c r="Y217" i="5"/>
  <c r="X217" i="5"/>
  <c r="K216" i="5"/>
  <c r="J216" i="5"/>
  <c r="Z216" i="5"/>
  <c r="Y216" i="5"/>
  <c r="X216" i="5"/>
  <c r="H216" i="5"/>
  <c r="W216" i="5" s="1"/>
  <c r="F216" i="5"/>
  <c r="V216" i="5"/>
  <c r="T216" i="5"/>
  <c r="U216" i="5"/>
  <c r="S216" i="5"/>
  <c r="E216" i="5"/>
  <c r="D216" i="5"/>
  <c r="C216" i="5"/>
  <c r="B216" i="5"/>
  <c r="A216" i="5"/>
  <c r="K215" i="5"/>
  <c r="J215" i="5"/>
  <c r="Z215" i="5"/>
  <c r="Y215" i="5"/>
  <c r="X215" i="5"/>
  <c r="H215" i="5"/>
  <c r="W215" i="5" s="1"/>
  <c r="F215" i="5"/>
  <c r="V215" i="5"/>
  <c r="T215" i="5"/>
  <c r="U215" i="5"/>
  <c r="S215" i="5"/>
  <c r="E215" i="5"/>
  <c r="D215" i="5"/>
  <c r="C215" i="5"/>
  <c r="B215" i="5"/>
  <c r="A215" i="5"/>
  <c r="K214" i="5"/>
  <c r="J214" i="5"/>
  <c r="Z214" i="5"/>
  <c r="Y214" i="5"/>
  <c r="X214" i="5"/>
  <c r="H214" i="5"/>
  <c r="W214" i="5" s="1"/>
  <c r="F214" i="5"/>
  <c r="V214" i="5"/>
  <c r="T214" i="5"/>
  <c r="U214" i="5"/>
  <c r="S214" i="5"/>
  <c r="E214" i="5"/>
  <c r="D214" i="5"/>
  <c r="C214" i="5"/>
  <c r="B214" i="5"/>
  <c r="A214" i="5"/>
  <c r="L213" i="5"/>
  <c r="G213" i="5"/>
  <c r="E213" i="5"/>
  <c r="J212" i="5"/>
  <c r="F212" i="5"/>
  <c r="E212" i="5"/>
  <c r="J211" i="5"/>
  <c r="F211" i="5"/>
  <c r="E211" i="5"/>
  <c r="K210" i="5"/>
  <c r="J210" i="5"/>
  <c r="H210" i="5"/>
  <c r="G210" i="5"/>
  <c r="F210" i="5"/>
  <c r="K209" i="5"/>
  <c r="J209" i="5"/>
  <c r="H209" i="5"/>
  <c r="R209" i="5" s="1"/>
  <c r="G209" i="5"/>
  <c r="F209" i="5"/>
  <c r="K208" i="5"/>
  <c r="J208" i="5"/>
  <c r="H208" i="5"/>
  <c r="G208" i="5"/>
  <c r="F208" i="5"/>
  <c r="K207" i="5"/>
  <c r="J207" i="5"/>
  <c r="H207" i="5"/>
  <c r="R207" i="5" s="1"/>
  <c r="G207" i="5"/>
  <c r="F207" i="5"/>
  <c r="C206" i="5"/>
  <c r="V205" i="5"/>
  <c r="T205" i="5"/>
  <c r="U205" i="5"/>
  <c r="S205" i="5"/>
  <c r="F205" i="5"/>
  <c r="E205" i="5"/>
  <c r="D205" i="5"/>
  <c r="I205" i="5"/>
  <c r="C205" i="5"/>
  <c r="B205" i="5"/>
  <c r="A205" i="5"/>
  <c r="L204" i="5"/>
  <c r="Q204" i="5" s="1"/>
  <c r="Z204" i="5"/>
  <c r="Y204" i="5"/>
  <c r="X204" i="5"/>
  <c r="K203" i="5"/>
  <c r="J203" i="5"/>
  <c r="Z203" i="5"/>
  <c r="Y203" i="5"/>
  <c r="X203" i="5"/>
  <c r="H203" i="5"/>
  <c r="W203" i="5" s="1"/>
  <c r="F203" i="5"/>
  <c r="V203" i="5"/>
  <c r="T203" i="5"/>
  <c r="U203" i="5"/>
  <c r="S203" i="5"/>
  <c r="E203" i="5"/>
  <c r="D203" i="5"/>
  <c r="C203" i="5"/>
  <c r="B203" i="5"/>
  <c r="A203" i="5"/>
  <c r="L202" i="5"/>
  <c r="G202" i="5"/>
  <c r="E202" i="5"/>
  <c r="J201" i="5"/>
  <c r="F201" i="5"/>
  <c r="E201" i="5"/>
  <c r="J200" i="5"/>
  <c r="F200" i="5"/>
  <c r="E200" i="5"/>
  <c r="K199" i="5"/>
  <c r="J199" i="5"/>
  <c r="H199" i="5"/>
  <c r="G199" i="5"/>
  <c r="F199" i="5"/>
  <c r="K198" i="5"/>
  <c r="J198" i="5"/>
  <c r="H198" i="5"/>
  <c r="R198" i="5" s="1"/>
  <c r="G198" i="5"/>
  <c r="F198" i="5"/>
  <c r="K197" i="5"/>
  <c r="J197" i="5"/>
  <c r="H197" i="5"/>
  <c r="G197" i="5"/>
  <c r="F197" i="5"/>
  <c r="K196" i="5"/>
  <c r="J196" i="5"/>
  <c r="H196" i="5"/>
  <c r="R196" i="5" s="1"/>
  <c r="G196" i="5"/>
  <c r="F196" i="5"/>
  <c r="C195" i="5"/>
  <c r="V194" i="5"/>
  <c r="T194" i="5"/>
  <c r="U194" i="5"/>
  <c r="S194" i="5"/>
  <c r="F194" i="5"/>
  <c r="E194" i="5"/>
  <c r="D194" i="5"/>
  <c r="I194" i="5"/>
  <c r="C194" i="5"/>
  <c r="B194" i="5"/>
  <c r="A194" i="5"/>
  <c r="L193" i="5"/>
  <c r="Q193" i="5" s="1"/>
  <c r="Z193" i="5"/>
  <c r="Y193" i="5"/>
  <c r="X193" i="5"/>
  <c r="L192" i="5"/>
  <c r="G192" i="5"/>
  <c r="E192" i="5"/>
  <c r="J191" i="5"/>
  <c r="F191" i="5"/>
  <c r="E191" i="5"/>
  <c r="J190" i="5"/>
  <c r="F190" i="5"/>
  <c r="E190" i="5"/>
  <c r="K189" i="5"/>
  <c r="J189" i="5"/>
  <c r="H189" i="5"/>
  <c r="G189" i="5"/>
  <c r="F189" i="5"/>
  <c r="K188" i="5"/>
  <c r="J188" i="5"/>
  <c r="H188" i="5"/>
  <c r="R188" i="5" s="1"/>
  <c r="G188" i="5"/>
  <c r="F188" i="5"/>
  <c r="K187" i="5"/>
  <c r="J187" i="5"/>
  <c r="H187" i="5"/>
  <c r="G187" i="5"/>
  <c r="F187" i="5"/>
  <c r="K186" i="5"/>
  <c r="J186" i="5"/>
  <c r="H186" i="5"/>
  <c r="G186" i="5"/>
  <c r="F186" i="5"/>
  <c r="C185" i="5"/>
  <c r="V184" i="5"/>
  <c r="K191" i="5" s="1"/>
  <c r="T184" i="5"/>
  <c r="K190" i="5" s="1"/>
  <c r="U184" i="5"/>
  <c r="H191" i="5" s="1"/>
  <c r="S184" i="5"/>
  <c r="H190" i="5" s="1"/>
  <c r="F184" i="5"/>
  <c r="E184" i="5"/>
  <c r="D184" i="5"/>
  <c r="I184" i="5"/>
  <c r="C184" i="5"/>
  <c r="B184" i="5"/>
  <c r="A184" i="5"/>
  <c r="L183" i="5"/>
  <c r="Q183" i="5" s="1"/>
  <c r="Z183" i="5"/>
  <c r="Y183" i="5"/>
  <c r="X183" i="5"/>
  <c r="L182" i="5"/>
  <c r="G182" i="5"/>
  <c r="E182" i="5"/>
  <c r="J181" i="5"/>
  <c r="F181" i="5"/>
  <c r="E181" i="5"/>
  <c r="J180" i="5"/>
  <c r="F180" i="5"/>
  <c r="E180" i="5"/>
  <c r="K179" i="5"/>
  <c r="J179" i="5"/>
  <c r="H179" i="5"/>
  <c r="G179" i="5"/>
  <c r="F179" i="5"/>
  <c r="K178" i="5"/>
  <c r="J178" i="5"/>
  <c r="H178" i="5"/>
  <c r="R178" i="5" s="1"/>
  <c r="G178" i="5"/>
  <c r="F178" i="5"/>
  <c r="K177" i="5"/>
  <c r="J177" i="5"/>
  <c r="H177" i="5"/>
  <c r="G177" i="5"/>
  <c r="F177" i="5"/>
  <c r="K176" i="5"/>
  <c r="J176" i="5"/>
  <c r="H176" i="5"/>
  <c r="R176" i="5" s="1"/>
  <c r="G176" i="5"/>
  <c r="F176" i="5"/>
  <c r="C175" i="5"/>
  <c r="V174" i="5"/>
  <c r="K181" i="5" s="1"/>
  <c r="T174" i="5"/>
  <c r="K180" i="5" s="1"/>
  <c r="U174" i="5"/>
  <c r="H181" i="5" s="1"/>
  <c r="S174" i="5"/>
  <c r="H180" i="5" s="1"/>
  <c r="F174" i="5"/>
  <c r="E174" i="5"/>
  <c r="D174" i="5"/>
  <c r="I174" i="5"/>
  <c r="C174" i="5"/>
  <c r="B174" i="5"/>
  <c r="A174" i="5"/>
  <c r="L173" i="5"/>
  <c r="Q173" i="5" s="1"/>
  <c r="Z173" i="5"/>
  <c r="Y173" i="5"/>
  <c r="X173" i="5"/>
  <c r="K172" i="5"/>
  <c r="J172" i="5"/>
  <c r="Z172" i="5"/>
  <c r="Y172" i="5"/>
  <c r="X172" i="5"/>
  <c r="H172" i="5"/>
  <c r="W172" i="5" s="1"/>
  <c r="F172" i="5"/>
  <c r="V172" i="5"/>
  <c r="T172" i="5"/>
  <c r="U172" i="5"/>
  <c r="S172" i="5"/>
  <c r="E172" i="5"/>
  <c r="D172" i="5"/>
  <c r="C172" i="5"/>
  <c r="B172" i="5"/>
  <c r="A172" i="5"/>
  <c r="L171" i="5"/>
  <c r="G171" i="5"/>
  <c r="E171" i="5"/>
  <c r="J170" i="5"/>
  <c r="F170" i="5"/>
  <c r="E170" i="5"/>
  <c r="J169" i="5"/>
  <c r="F169" i="5"/>
  <c r="E169" i="5"/>
  <c r="K168" i="5"/>
  <c r="J168" i="5"/>
  <c r="H168" i="5"/>
  <c r="R168" i="5" s="1"/>
  <c r="G168" i="5"/>
  <c r="F168" i="5"/>
  <c r="K167" i="5"/>
  <c r="J167" i="5"/>
  <c r="H167" i="5"/>
  <c r="G167" i="5"/>
  <c r="F167" i="5"/>
  <c r="K166" i="5"/>
  <c r="J166" i="5"/>
  <c r="H166" i="5"/>
  <c r="G166" i="5"/>
  <c r="F166" i="5"/>
  <c r="C165" i="5"/>
  <c r="V164" i="5"/>
  <c r="T164" i="5"/>
  <c r="U164" i="5"/>
  <c r="S164" i="5"/>
  <c r="F164" i="5"/>
  <c r="E164" i="5"/>
  <c r="D164" i="5"/>
  <c r="I164" i="5"/>
  <c r="C164" i="5"/>
  <c r="B164" i="5"/>
  <c r="A164" i="5"/>
  <c r="L163" i="5"/>
  <c r="Q163" i="5" s="1"/>
  <c r="Z163" i="5"/>
  <c r="Y163" i="5"/>
  <c r="X163" i="5"/>
  <c r="K162" i="5"/>
  <c r="J162" i="5"/>
  <c r="Z162" i="5"/>
  <c r="Y162" i="5"/>
  <c r="X162" i="5"/>
  <c r="H162" i="5"/>
  <c r="W162" i="5" s="1"/>
  <c r="F162" i="5"/>
  <c r="V162" i="5"/>
  <c r="T162" i="5"/>
  <c r="U162" i="5"/>
  <c r="S162" i="5"/>
  <c r="E162" i="5"/>
  <c r="D162" i="5"/>
  <c r="C162" i="5"/>
  <c r="B162" i="5"/>
  <c r="A162" i="5"/>
  <c r="L161" i="5"/>
  <c r="G161" i="5"/>
  <c r="E161" i="5"/>
  <c r="J160" i="5"/>
  <c r="F160" i="5"/>
  <c r="E160" i="5"/>
  <c r="J159" i="5"/>
  <c r="F159" i="5"/>
  <c r="E159" i="5"/>
  <c r="K158" i="5"/>
  <c r="J158" i="5"/>
  <c r="H158" i="5"/>
  <c r="G158" i="5"/>
  <c r="F158" i="5"/>
  <c r="K157" i="5"/>
  <c r="J157" i="5"/>
  <c r="H157" i="5"/>
  <c r="R157" i="5" s="1"/>
  <c r="G157" i="5"/>
  <c r="F157" i="5"/>
  <c r="K156" i="5"/>
  <c r="J156" i="5"/>
  <c r="H156" i="5"/>
  <c r="G156" i="5"/>
  <c r="F156" i="5"/>
  <c r="K155" i="5"/>
  <c r="J155" i="5"/>
  <c r="H155" i="5"/>
  <c r="R155" i="5" s="1"/>
  <c r="G155" i="5"/>
  <c r="F155" i="5"/>
  <c r="C154" i="5"/>
  <c r="V153" i="5"/>
  <c r="T153" i="5"/>
  <c r="U153" i="5"/>
  <c r="S153" i="5"/>
  <c r="F153" i="5"/>
  <c r="E153" i="5"/>
  <c r="D153" i="5"/>
  <c r="I153" i="5"/>
  <c r="C153" i="5"/>
  <c r="B153" i="5"/>
  <c r="A153" i="5"/>
  <c r="L152" i="5"/>
  <c r="Q152" i="5" s="1"/>
  <c r="Z152" i="5"/>
  <c r="Y152" i="5"/>
  <c r="X152" i="5"/>
  <c r="K151" i="5"/>
  <c r="J151" i="5"/>
  <c r="Z151" i="5"/>
  <c r="Y151" i="5"/>
  <c r="X151" i="5"/>
  <c r="H151" i="5"/>
  <c r="W151" i="5" s="1"/>
  <c r="F151" i="5"/>
  <c r="V151" i="5"/>
  <c r="T151" i="5"/>
  <c r="U151" i="5"/>
  <c r="S151" i="5"/>
  <c r="E151" i="5"/>
  <c r="D151" i="5"/>
  <c r="C151" i="5"/>
  <c r="B151" i="5"/>
  <c r="A151" i="5"/>
  <c r="L150" i="5"/>
  <c r="G150" i="5"/>
  <c r="E150" i="5"/>
  <c r="J149" i="5"/>
  <c r="F149" i="5"/>
  <c r="E149" i="5"/>
  <c r="J148" i="5"/>
  <c r="F148" i="5"/>
  <c r="E148" i="5"/>
  <c r="K147" i="5"/>
  <c r="J147" i="5"/>
  <c r="H147" i="5"/>
  <c r="G147" i="5"/>
  <c r="F147" i="5"/>
  <c r="K146" i="5"/>
  <c r="J146" i="5"/>
  <c r="H146" i="5"/>
  <c r="R146" i="5" s="1"/>
  <c r="G146" i="5"/>
  <c r="F146" i="5"/>
  <c r="K145" i="5"/>
  <c r="J145" i="5"/>
  <c r="H145" i="5"/>
  <c r="G145" i="5"/>
  <c r="F145" i="5"/>
  <c r="K144" i="5"/>
  <c r="J144" i="5"/>
  <c r="H144" i="5"/>
  <c r="R144" i="5" s="1"/>
  <c r="G144" i="5"/>
  <c r="F144" i="5"/>
  <c r="V143" i="5"/>
  <c r="T143" i="5"/>
  <c r="U143" i="5"/>
  <c r="S143" i="5"/>
  <c r="F143" i="5"/>
  <c r="E143" i="5"/>
  <c r="D143" i="5"/>
  <c r="I143" i="5"/>
  <c r="C143" i="5"/>
  <c r="B143" i="5"/>
  <c r="A143" i="5"/>
  <c r="L142" i="5"/>
  <c r="Q142" i="5" s="1"/>
  <c r="Z142" i="5"/>
  <c r="Y142" i="5"/>
  <c r="X142" i="5"/>
  <c r="K141" i="5"/>
  <c r="J141" i="5"/>
  <c r="Z141" i="5"/>
  <c r="Y141" i="5"/>
  <c r="X141" i="5"/>
  <c r="H141" i="5"/>
  <c r="W141" i="5" s="1"/>
  <c r="F141" i="5"/>
  <c r="V141" i="5"/>
  <c r="T141" i="5"/>
  <c r="U141" i="5"/>
  <c r="S141" i="5"/>
  <c r="E141" i="5"/>
  <c r="D141" i="5"/>
  <c r="C141" i="5"/>
  <c r="B141" i="5"/>
  <c r="A141" i="5"/>
  <c r="L140" i="5"/>
  <c r="G140" i="5"/>
  <c r="E140" i="5"/>
  <c r="J139" i="5"/>
  <c r="F139" i="5"/>
  <c r="E139" i="5"/>
  <c r="J138" i="5"/>
  <c r="F138" i="5"/>
  <c r="E138" i="5"/>
  <c r="K137" i="5"/>
  <c r="J137" i="5"/>
  <c r="H137" i="5"/>
  <c r="G137" i="5"/>
  <c r="F137" i="5"/>
  <c r="K136" i="5"/>
  <c r="J136" i="5"/>
  <c r="H136" i="5"/>
  <c r="R136" i="5" s="1"/>
  <c r="G136" i="5"/>
  <c r="F136" i="5"/>
  <c r="K135" i="5"/>
  <c r="J135" i="5"/>
  <c r="H135" i="5"/>
  <c r="G135" i="5"/>
  <c r="F135" i="5"/>
  <c r="K134" i="5"/>
  <c r="J134" i="5"/>
  <c r="H134" i="5"/>
  <c r="G134" i="5"/>
  <c r="F134" i="5"/>
  <c r="V133" i="5"/>
  <c r="T133" i="5"/>
  <c r="U133" i="5"/>
  <c r="S133" i="5"/>
  <c r="F133" i="5"/>
  <c r="E133" i="5"/>
  <c r="D133" i="5"/>
  <c r="I133" i="5"/>
  <c r="C133" i="5"/>
  <c r="B133" i="5"/>
  <c r="A133" i="5"/>
  <c r="L132" i="5"/>
  <c r="Q132" i="5" s="1"/>
  <c r="Z132" i="5"/>
  <c r="Y132" i="5"/>
  <c r="X132" i="5"/>
  <c r="K131" i="5"/>
  <c r="J131" i="5"/>
  <c r="Z131" i="5"/>
  <c r="Y131" i="5"/>
  <c r="X131" i="5"/>
  <c r="H131" i="5"/>
  <c r="W131" i="5" s="1"/>
  <c r="F131" i="5"/>
  <c r="V131" i="5"/>
  <c r="T131" i="5"/>
  <c r="U131" i="5"/>
  <c r="S131" i="5"/>
  <c r="E131" i="5"/>
  <c r="D131" i="5"/>
  <c r="C131" i="5"/>
  <c r="B131" i="5"/>
  <c r="A131" i="5"/>
  <c r="L130" i="5"/>
  <c r="G130" i="5"/>
  <c r="E130" i="5"/>
  <c r="J129" i="5"/>
  <c r="F129" i="5"/>
  <c r="E129" i="5"/>
  <c r="J128" i="5"/>
  <c r="F128" i="5"/>
  <c r="E128" i="5"/>
  <c r="K127" i="5"/>
  <c r="J127" i="5"/>
  <c r="H127" i="5"/>
  <c r="G127" i="5"/>
  <c r="F127" i="5"/>
  <c r="K126" i="5"/>
  <c r="J126" i="5"/>
  <c r="H126" i="5"/>
  <c r="R126" i="5" s="1"/>
  <c r="G126" i="5"/>
  <c r="F126" i="5"/>
  <c r="K125" i="5"/>
  <c r="J125" i="5"/>
  <c r="H125" i="5"/>
  <c r="G125" i="5"/>
  <c r="F125" i="5"/>
  <c r="K124" i="5"/>
  <c r="J124" i="5"/>
  <c r="H124" i="5"/>
  <c r="R124" i="5" s="1"/>
  <c r="G124" i="5"/>
  <c r="F124" i="5"/>
  <c r="C123" i="5"/>
  <c r="V122" i="5"/>
  <c r="T122" i="5"/>
  <c r="U122" i="5"/>
  <c r="S122" i="5"/>
  <c r="F122" i="5"/>
  <c r="E122" i="5"/>
  <c r="D122" i="5"/>
  <c r="I122" i="5"/>
  <c r="C122" i="5"/>
  <c r="B122" i="5"/>
  <c r="A122" i="5"/>
  <c r="L121" i="5"/>
  <c r="Q121" i="5" s="1"/>
  <c r="Z121" i="5"/>
  <c r="Y121" i="5"/>
  <c r="X121" i="5"/>
  <c r="L120" i="5"/>
  <c r="G120" i="5"/>
  <c r="E120" i="5"/>
  <c r="J119" i="5"/>
  <c r="F119" i="5"/>
  <c r="E119" i="5"/>
  <c r="J118" i="5"/>
  <c r="F118" i="5"/>
  <c r="E118" i="5"/>
  <c r="K117" i="5"/>
  <c r="J117" i="5"/>
  <c r="H117" i="5"/>
  <c r="R117" i="5" s="1"/>
  <c r="G117" i="5"/>
  <c r="F117" i="5"/>
  <c r="K116" i="5"/>
  <c r="J116" i="5"/>
  <c r="H116" i="5"/>
  <c r="G116" i="5"/>
  <c r="F116" i="5"/>
  <c r="K115" i="5"/>
  <c r="J115" i="5"/>
  <c r="H115" i="5"/>
  <c r="R115" i="5" s="1"/>
  <c r="G115" i="5"/>
  <c r="F115" i="5"/>
  <c r="V114" i="5"/>
  <c r="K119" i="5" s="1"/>
  <c r="T114" i="5"/>
  <c r="K118" i="5" s="1"/>
  <c r="U114" i="5"/>
  <c r="H119" i="5" s="1"/>
  <c r="S114" i="5"/>
  <c r="H118" i="5" s="1"/>
  <c r="F114" i="5"/>
  <c r="E114" i="5"/>
  <c r="D114" i="5"/>
  <c r="I114" i="5"/>
  <c r="C114" i="5"/>
  <c r="B114" i="5"/>
  <c r="A114" i="5"/>
  <c r="L113" i="5"/>
  <c r="Q113" i="5" s="1"/>
  <c r="Z113" i="5"/>
  <c r="Y113" i="5"/>
  <c r="X113" i="5"/>
  <c r="L112" i="5"/>
  <c r="G112" i="5"/>
  <c r="E112" i="5"/>
  <c r="J111" i="5"/>
  <c r="F111" i="5"/>
  <c r="E111" i="5"/>
  <c r="J110" i="5"/>
  <c r="F110" i="5"/>
  <c r="E110" i="5"/>
  <c r="K109" i="5"/>
  <c r="J109" i="5"/>
  <c r="H109" i="5"/>
  <c r="R109" i="5" s="1"/>
  <c r="G109" i="5"/>
  <c r="F109" i="5"/>
  <c r="K108" i="5"/>
  <c r="J108" i="5"/>
  <c r="H108" i="5"/>
  <c r="G108" i="5"/>
  <c r="F108" i="5"/>
  <c r="K107" i="5"/>
  <c r="J107" i="5"/>
  <c r="H107" i="5"/>
  <c r="R107" i="5" s="1"/>
  <c r="G107" i="5"/>
  <c r="F107" i="5"/>
  <c r="V106" i="5"/>
  <c r="K111" i="5" s="1"/>
  <c r="T106" i="5"/>
  <c r="K110" i="5" s="1"/>
  <c r="U106" i="5"/>
  <c r="H111" i="5" s="1"/>
  <c r="S106" i="5"/>
  <c r="H110" i="5" s="1"/>
  <c r="F106" i="5"/>
  <c r="E106" i="5"/>
  <c r="D106" i="5"/>
  <c r="I106" i="5"/>
  <c r="C106" i="5"/>
  <c r="B106" i="5"/>
  <c r="A106" i="5"/>
  <c r="L105" i="5"/>
  <c r="Q105" i="5" s="1"/>
  <c r="Z105" i="5"/>
  <c r="Y105" i="5"/>
  <c r="X105" i="5"/>
  <c r="L104" i="5"/>
  <c r="G104" i="5"/>
  <c r="E104" i="5"/>
  <c r="J103" i="5"/>
  <c r="F103" i="5"/>
  <c r="E103" i="5"/>
  <c r="J102" i="5"/>
  <c r="F102" i="5"/>
  <c r="E102" i="5"/>
  <c r="K101" i="5"/>
  <c r="J101" i="5"/>
  <c r="H101" i="5"/>
  <c r="R101" i="5" s="1"/>
  <c r="G101" i="5"/>
  <c r="F101" i="5"/>
  <c r="K100" i="5"/>
  <c r="J100" i="5"/>
  <c r="H100" i="5"/>
  <c r="G100" i="5"/>
  <c r="F100" i="5"/>
  <c r="K99" i="5"/>
  <c r="J99" i="5"/>
  <c r="H99" i="5"/>
  <c r="R99" i="5" s="1"/>
  <c r="G99" i="5"/>
  <c r="F99" i="5"/>
  <c r="C98" i="5"/>
  <c r="V97" i="5"/>
  <c r="K103" i="5" s="1"/>
  <c r="T97" i="5"/>
  <c r="K102" i="5" s="1"/>
  <c r="U97" i="5"/>
  <c r="H103" i="5" s="1"/>
  <c r="S97" i="5"/>
  <c r="H102" i="5" s="1"/>
  <c r="F97" i="5"/>
  <c r="E97" i="5"/>
  <c r="D97" i="5"/>
  <c r="I97" i="5"/>
  <c r="C97" i="5"/>
  <c r="B97" i="5"/>
  <c r="A97" i="5"/>
  <c r="L96" i="5"/>
  <c r="Q96" i="5" s="1"/>
  <c r="Z96" i="5"/>
  <c r="Y96" i="5"/>
  <c r="X96" i="5"/>
  <c r="L95" i="5"/>
  <c r="G95" i="5"/>
  <c r="E95" i="5"/>
  <c r="J94" i="5"/>
  <c r="F94" i="5"/>
  <c r="E94" i="5"/>
  <c r="J93" i="5"/>
  <c r="F93" i="5"/>
  <c r="E93" i="5"/>
  <c r="K92" i="5"/>
  <c r="J92" i="5"/>
  <c r="H92" i="5"/>
  <c r="R92" i="5" s="1"/>
  <c r="G92" i="5"/>
  <c r="F92" i="5"/>
  <c r="K91" i="5"/>
  <c r="J91" i="5"/>
  <c r="H91" i="5"/>
  <c r="G91" i="5"/>
  <c r="F91" i="5"/>
  <c r="K90" i="5"/>
  <c r="J90" i="5"/>
  <c r="H90" i="5"/>
  <c r="R90" i="5" s="1"/>
  <c r="G90" i="5"/>
  <c r="F90" i="5"/>
  <c r="C89" i="5"/>
  <c r="V88" i="5"/>
  <c r="K94" i="5" s="1"/>
  <c r="T88" i="5"/>
  <c r="K93" i="5" s="1"/>
  <c r="U88" i="5"/>
  <c r="H94" i="5" s="1"/>
  <c r="S88" i="5"/>
  <c r="H93" i="5" s="1"/>
  <c r="F88" i="5"/>
  <c r="E88" i="5"/>
  <c r="D88" i="5"/>
  <c r="I88" i="5"/>
  <c r="C88" i="5"/>
  <c r="B88" i="5"/>
  <c r="A88" i="5"/>
  <c r="L87" i="5"/>
  <c r="Q87" i="5" s="1"/>
  <c r="Z87" i="5"/>
  <c r="Y87" i="5"/>
  <c r="X87" i="5"/>
  <c r="K86" i="5"/>
  <c r="J86" i="5"/>
  <c r="Z86" i="5"/>
  <c r="Y86" i="5"/>
  <c r="X86" i="5"/>
  <c r="H86" i="5"/>
  <c r="W86" i="5" s="1"/>
  <c r="F86" i="5"/>
  <c r="V86" i="5"/>
  <c r="T86" i="5"/>
  <c r="U86" i="5"/>
  <c r="S86" i="5"/>
  <c r="E86" i="5"/>
  <c r="D86" i="5"/>
  <c r="C86" i="5"/>
  <c r="B86" i="5"/>
  <c r="A86" i="5"/>
  <c r="L85" i="5"/>
  <c r="G85" i="5"/>
  <c r="E85" i="5"/>
  <c r="J84" i="5"/>
  <c r="E84" i="5"/>
  <c r="J83" i="5"/>
  <c r="E83" i="5"/>
  <c r="K82" i="5"/>
  <c r="J82" i="5"/>
  <c r="H82" i="5"/>
  <c r="G82" i="5"/>
  <c r="F82" i="5"/>
  <c r="K81" i="5"/>
  <c r="J81" i="5"/>
  <c r="H81" i="5"/>
  <c r="R81" i="5" s="1"/>
  <c r="G81" i="5"/>
  <c r="F81" i="5"/>
  <c r="C80" i="5"/>
  <c r="V79" i="5"/>
  <c r="T79" i="5"/>
  <c r="U79" i="5"/>
  <c r="S79" i="5"/>
  <c r="F79" i="5"/>
  <c r="E79" i="5"/>
  <c r="D79" i="5"/>
  <c r="I79" i="5"/>
  <c r="C79" i="5"/>
  <c r="B79" i="5"/>
  <c r="A79" i="5"/>
  <c r="L78" i="5"/>
  <c r="Q78" i="5" s="1"/>
  <c r="Z78" i="5"/>
  <c r="Y78" i="5"/>
  <c r="X78" i="5"/>
  <c r="L77" i="5"/>
  <c r="G77" i="5"/>
  <c r="E77" i="5"/>
  <c r="J76" i="5"/>
  <c r="F76" i="5"/>
  <c r="E76" i="5"/>
  <c r="J75" i="5"/>
  <c r="F75" i="5"/>
  <c r="E75" i="5"/>
  <c r="K74" i="5"/>
  <c r="J74" i="5"/>
  <c r="H74" i="5"/>
  <c r="G74" i="5"/>
  <c r="F74" i="5"/>
  <c r="K73" i="5"/>
  <c r="J73" i="5"/>
  <c r="H73" i="5"/>
  <c r="R73" i="5" s="1"/>
  <c r="G73" i="5"/>
  <c r="F73" i="5"/>
  <c r="C72" i="5"/>
  <c r="V71" i="5"/>
  <c r="K76" i="5" s="1"/>
  <c r="T71" i="5"/>
  <c r="K75" i="5" s="1"/>
  <c r="U71" i="5"/>
  <c r="H76" i="5" s="1"/>
  <c r="S71" i="5"/>
  <c r="H75" i="5" s="1"/>
  <c r="F71" i="5"/>
  <c r="E71" i="5"/>
  <c r="D71" i="5"/>
  <c r="I71" i="5"/>
  <c r="C71" i="5"/>
  <c r="B71" i="5"/>
  <c r="A71" i="5"/>
  <c r="L70" i="5"/>
  <c r="Q70" i="5" s="1"/>
  <c r="Z70" i="5"/>
  <c r="Y70" i="5"/>
  <c r="X70" i="5"/>
  <c r="L69" i="5"/>
  <c r="G69" i="5"/>
  <c r="E69" i="5"/>
  <c r="J68" i="5"/>
  <c r="E68" i="5"/>
  <c r="J67" i="5"/>
  <c r="E67" i="5"/>
  <c r="K66" i="5"/>
  <c r="J66" i="5"/>
  <c r="H66" i="5"/>
  <c r="G66" i="5"/>
  <c r="F66" i="5"/>
  <c r="K65" i="5"/>
  <c r="J65" i="5"/>
  <c r="H65" i="5"/>
  <c r="R65" i="5" s="1"/>
  <c r="G65" i="5"/>
  <c r="F65" i="5"/>
  <c r="V64" i="5"/>
  <c r="K68" i="5" s="1"/>
  <c r="T64" i="5"/>
  <c r="K67" i="5" s="1"/>
  <c r="U64" i="5"/>
  <c r="H68" i="5" s="1"/>
  <c r="S64" i="5"/>
  <c r="H67" i="5" s="1"/>
  <c r="F64" i="5"/>
  <c r="E64" i="5"/>
  <c r="D64" i="5"/>
  <c r="I64" i="5"/>
  <c r="C64" i="5"/>
  <c r="B64" i="5"/>
  <c r="A64" i="5"/>
  <c r="L63" i="5"/>
  <c r="Q63" i="5" s="1"/>
  <c r="Z63" i="5"/>
  <c r="Y63" i="5"/>
  <c r="X63" i="5"/>
  <c r="L62" i="5"/>
  <c r="G62" i="5"/>
  <c r="E62" i="5"/>
  <c r="J61" i="5"/>
  <c r="F61" i="5"/>
  <c r="E61" i="5"/>
  <c r="J60" i="5"/>
  <c r="F60" i="5"/>
  <c r="E60" i="5"/>
  <c r="K59" i="5"/>
  <c r="J59" i="5"/>
  <c r="H59" i="5"/>
  <c r="R59" i="5" s="1"/>
  <c r="G59" i="5"/>
  <c r="F59" i="5"/>
  <c r="K58" i="5"/>
  <c r="J58" i="5"/>
  <c r="H58" i="5"/>
  <c r="G58" i="5"/>
  <c r="F58" i="5"/>
  <c r="K57" i="5"/>
  <c r="J57" i="5"/>
  <c r="H57" i="5"/>
  <c r="R57" i="5" s="1"/>
  <c r="G57" i="5"/>
  <c r="F57" i="5"/>
  <c r="C56" i="5"/>
  <c r="V55" i="5"/>
  <c r="K61" i="5" s="1"/>
  <c r="T55" i="5"/>
  <c r="K60" i="5" s="1"/>
  <c r="U55" i="5"/>
  <c r="H61" i="5" s="1"/>
  <c r="S55" i="5"/>
  <c r="H60" i="5" s="1"/>
  <c r="F55" i="5"/>
  <c r="E55" i="5"/>
  <c r="D55" i="5"/>
  <c r="I55" i="5"/>
  <c r="C55" i="5"/>
  <c r="B55" i="5"/>
  <c r="A55" i="5"/>
  <c r="L54" i="5"/>
  <c r="Q54" i="5" s="1"/>
  <c r="Z54" i="5"/>
  <c r="Y54" i="5"/>
  <c r="X54" i="5"/>
  <c r="L53" i="5"/>
  <c r="G53" i="5"/>
  <c r="E53" i="5"/>
  <c r="J52" i="5"/>
  <c r="F52" i="5"/>
  <c r="E52" i="5"/>
  <c r="J51" i="5"/>
  <c r="F51" i="5"/>
  <c r="E51" i="5"/>
  <c r="K50" i="5"/>
  <c r="J50" i="5"/>
  <c r="H50" i="5"/>
  <c r="R50" i="5" s="1"/>
  <c r="G50" i="5"/>
  <c r="F50" i="5"/>
  <c r="K49" i="5"/>
  <c r="J49" i="5"/>
  <c r="H49" i="5"/>
  <c r="G49" i="5"/>
  <c r="F49" i="5"/>
  <c r="K48" i="5"/>
  <c r="J48" i="5"/>
  <c r="H48" i="5"/>
  <c r="R48" i="5" s="1"/>
  <c r="G48" i="5"/>
  <c r="F48" i="5"/>
  <c r="V47" i="5"/>
  <c r="K52" i="5" s="1"/>
  <c r="T47" i="5"/>
  <c r="K51" i="5" s="1"/>
  <c r="U47" i="5"/>
  <c r="H52" i="5" s="1"/>
  <c r="S47" i="5"/>
  <c r="H51" i="5" s="1"/>
  <c r="F47" i="5"/>
  <c r="E47" i="5"/>
  <c r="D47" i="5"/>
  <c r="I47" i="5"/>
  <c r="C47" i="5"/>
  <c r="B47" i="5"/>
  <c r="A47" i="5"/>
  <c r="L46" i="5"/>
  <c r="Q46" i="5" s="1"/>
  <c r="Z46" i="5"/>
  <c r="Y46" i="5"/>
  <c r="X46" i="5"/>
  <c r="K45" i="5"/>
  <c r="J45" i="5"/>
  <c r="Z45" i="5"/>
  <c r="Y45" i="5"/>
  <c r="X45" i="5"/>
  <c r="H45" i="5"/>
  <c r="W45" i="5" s="1"/>
  <c r="F45" i="5"/>
  <c r="V45" i="5"/>
  <c r="T45" i="5"/>
  <c r="U45" i="5"/>
  <c r="S45" i="5"/>
  <c r="E45" i="5"/>
  <c r="D45" i="5"/>
  <c r="C45" i="5"/>
  <c r="B45" i="5"/>
  <c r="A45" i="5"/>
  <c r="L44" i="5"/>
  <c r="G44" i="5"/>
  <c r="E44" i="5"/>
  <c r="J43" i="5"/>
  <c r="E43" i="5"/>
  <c r="J42" i="5"/>
  <c r="E42" i="5"/>
  <c r="K41" i="5"/>
  <c r="J41" i="5"/>
  <c r="H41" i="5"/>
  <c r="G41" i="5"/>
  <c r="F41" i="5"/>
  <c r="K40" i="5"/>
  <c r="J40" i="5"/>
  <c r="H40" i="5"/>
  <c r="G40" i="5"/>
  <c r="F40" i="5"/>
  <c r="C39" i="5"/>
  <c r="V38" i="5"/>
  <c r="T38" i="5"/>
  <c r="U38" i="5"/>
  <c r="S38" i="5"/>
  <c r="F38" i="5"/>
  <c r="E38" i="5"/>
  <c r="D38" i="5"/>
  <c r="I38" i="5"/>
  <c r="C38" i="5"/>
  <c r="B38" i="5"/>
  <c r="A38" i="5"/>
  <c r="L37" i="5"/>
  <c r="Q37" i="5" s="1"/>
  <c r="Z37" i="5"/>
  <c r="Y37" i="5"/>
  <c r="X37" i="5"/>
  <c r="L36" i="5"/>
  <c r="G36" i="5"/>
  <c r="E36" i="5"/>
  <c r="J35" i="5"/>
  <c r="F35" i="5"/>
  <c r="E35" i="5"/>
  <c r="J34" i="5"/>
  <c r="F34" i="5"/>
  <c r="E34" i="5"/>
  <c r="K33" i="5"/>
  <c r="J33" i="5"/>
  <c r="H33" i="5"/>
  <c r="R33" i="5" s="1"/>
  <c r="G33" i="5"/>
  <c r="F33" i="5"/>
  <c r="C32" i="5"/>
  <c r="V31" i="5"/>
  <c r="K35" i="5" s="1"/>
  <c r="T31" i="5"/>
  <c r="K34" i="5" s="1"/>
  <c r="U31" i="5"/>
  <c r="H35" i="5" s="1"/>
  <c r="S31" i="5"/>
  <c r="H34" i="5" s="1"/>
  <c r="F31" i="5"/>
  <c r="E31" i="5"/>
  <c r="D31" i="5"/>
  <c r="I31" i="5"/>
  <c r="C31" i="5"/>
  <c r="B31" i="5"/>
  <c r="A31" i="5"/>
  <c r="L30" i="5"/>
  <c r="Q30" i="5" s="1"/>
  <c r="Z30" i="5"/>
  <c r="Y30" i="5"/>
  <c r="X30" i="5"/>
  <c r="L29" i="5"/>
  <c r="G29" i="5"/>
  <c r="E29" i="5"/>
  <c r="J28" i="5"/>
  <c r="F28" i="5"/>
  <c r="E28" i="5"/>
  <c r="J27" i="5"/>
  <c r="F27" i="5"/>
  <c r="E27" i="5"/>
  <c r="K26" i="5"/>
  <c r="J26" i="5"/>
  <c r="H26" i="5"/>
  <c r="R26" i="5" s="1"/>
  <c r="G26" i="5"/>
  <c r="F26" i="5"/>
  <c r="K25" i="5"/>
  <c r="J25" i="5"/>
  <c r="H25" i="5"/>
  <c r="G25" i="5"/>
  <c r="F25" i="5"/>
  <c r="K24" i="5"/>
  <c r="J24" i="5"/>
  <c r="H24" i="5"/>
  <c r="G24" i="5"/>
  <c r="F24" i="5"/>
  <c r="C23" i="5"/>
  <c r="V22" i="5"/>
  <c r="K28" i="5" s="1"/>
  <c r="T22" i="5"/>
  <c r="K27" i="5" s="1"/>
  <c r="U22" i="5"/>
  <c r="H28" i="5" s="1"/>
  <c r="S22" i="5"/>
  <c r="H27" i="5" s="1"/>
  <c r="F22" i="5"/>
  <c r="E22" i="5"/>
  <c r="D22" i="5"/>
  <c r="I22" i="5"/>
  <c r="C22" i="5"/>
  <c r="B22" i="5"/>
  <c r="A22" i="5"/>
  <c r="A21" i="5"/>
  <c r="B6" i="5"/>
  <c r="A1" i="5"/>
  <c r="H1561" i="5" l="1"/>
  <c r="K1594" i="5"/>
  <c r="H1606" i="5"/>
  <c r="K1665" i="5"/>
  <c r="H1571" i="5"/>
  <c r="H1653" i="5"/>
  <c r="H599" i="5"/>
  <c r="K633" i="5"/>
  <c r="H655" i="5"/>
  <c r="K1112" i="5"/>
  <c r="K1046" i="5"/>
  <c r="K1083" i="5"/>
  <c r="K1093" i="5"/>
  <c r="K1144" i="5"/>
  <c r="K1164" i="5"/>
  <c r="J1167" i="5" s="1"/>
  <c r="P1167" i="5" s="1"/>
  <c r="K478" i="5"/>
  <c r="H929" i="5"/>
  <c r="K975" i="5"/>
  <c r="H987" i="5"/>
  <c r="K1020" i="5"/>
  <c r="H1082" i="5"/>
  <c r="H1163" i="5"/>
  <c r="H1185" i="5"/>
  <c r="H1313" i="5"/>
  <c r="K1326" i="5"/>
  <c r="K1337" i="5"/>
  <c r="H1350" i="5"/>
  <c r="K1406" i="5"/>
  <c r="H1417" i="5"/>
  <c r="K1429" i="5"/>
  <c r="K1440" i="5"/>
  <c r="H1450" i="5"/>
  <c r="K1517" i="5"/>
  <c r="H138" i="5"/>
  <c r="K434" i="5"/>
  <c r="H444" i="5"/>
  <c r="K965" i="5"/>
  <c r="K1082" i="5"/>
  <c r="J1086" i="5" s="1"/>
  <c r="P1086" i="5" s="1"/>
  <c r="H1135" i="5"/>
  <c r="K1163" i="5"/>
  <c r="H211" i="5"/>
  <c r="H1164" i="5"/>
  <c r="H1237" i="5"/>
  <c r="K139" i="5"/>
  <c r="K149" i="5"/>
  <c r="K169" i="5"/>
  <c r="K1113" i="5"/>
  <c r="K1384" i="5"/>
  <c r="H1518" i="5"/>
  <c r="H633" i="5"/>
  <c r="H1093" i="5"/>
  <c r="K1237" i="5"/>
  <c r="K1518" i="5"/>
  <c r="K1561" i="5"/>
  <c r="K1606" i="5"/>
  <c r="H1619" i="5"/>
  <c r="K129" i="5"/>
  <c r="K159" i="5"/>
  <c r="K211" i="5"/>
  <c r="H234" i="5"/>
  <c r="H268" i="5"/>
  <c r="K917" i="5"/>
  <c r="H1395" i="5"/>
  <c r="H277" i="5"/>
  <c r="H422" i="5"/>
  <c r="H895" i="5"/>
  <c r="H1112" i="5"/>
  <c r="H1384" i="5"/>
  <c r="G1687" i="5"/>
  <c r="O1687" i="5" s="1"/>
  <c r="K444" i="5"/>
  <c r="H731" i="5"/>
  <c r="K741" i="5"/>
  <c r="H817" i="5"/>
  <c r="K298" i="5"/>
  <c r="H339" i="5"/>
  <c r="K387" i="5"/>
  <c r="H411" i="5"/>
  <c r="H843" i="5"/>
  <c r="H1371" i="5"/>
  <c r="K1395" i="5"/>
  <c r="H1406" i="5"/>
  <c r="K1417" i="5"/>
  <c r="H1429" i="5"/>
  <c r="K1450" i="5"/>
  <c r="H1517" i="5"/>
  <c r="G1521" i="5" s="1"/>
  <c r="O1521" i="5" s="1"/>
  <c r="K148" i="5"/>
  <c r="H170" i="5"/>
  <c r="G173" i="5" s="1"/>
  <c r="O173" i="5" s="1"/>
  <c r="K42" i="5"/>
  <c r="K84" i="5"/>
  <c r="K445" i="5"/>
  <c r="H563" i="5"/>
  <c r="H634" i="5"/>
  <c r="H654" i="5"/>
  <c r="G658" i="5" s="1"/>
  <c r="O658" i="5" s="1"/>
  <c r="K676" i="5"/>
  <c r="H688" i="5"/>
  <c r="K708" i="5"/>
  <c r="H742" i="5"/>
  <c r="K844" i="5"/>
  <c r="H885" i="5"/>
  <c r="W889" i="5" s="1"/>
  <c r="K930" i="5"/>
  <c r="H941" i="5"/>
  <c r="K954" i="5"/>
  <c r="K976" i="5"/>
  <c r="H988" i="5"/>
  <c r="K1010" i="5"/>
  <c r="K1123" i="5"/>
  <c r="K1134" i="5"/>
  <c r="K1238" i="5"/>
  <c r="K1325" i="5"/>
  <c r="H1338" i="5"/>
  <c r="H1349" i="5"/>
  <c r="K1372" i="5"/>
  <c r="H1418" i="5"/>
  <c r="H1461" i="5"/>
  <c r="K1483" i="5"/>
  <c r="H1493" i="5"/>
  <c r="H1544" i="5"/>
  <c r="K1582" i="5"/>
  <c r="H160" i="5"/>
  <c r="K200" i="5"/>
  <c r="H235" i="5"/>
  <c r="G238" i="5" s="1"/>
  <c r="O238" i="5" s="1"/>
  <c r="K267" i="5"/>
  <c r="K477" i="5"/>
  <c r="J516" i="5"/>
  <c r="P516" i="5" s="1"/>
  <c r="H587" i="5"/>
  <c r="K634" i="5"/>
  <c r="J637" i="5" s="1"/>
  <c r="P637" i="5" s="1"/>
  <c r="K818" i="5"/>
  <c r="H1143" i="5"/>
  <c r="K1174" i="5"/>
  <c r="K1186" i="5"/>
  <c r="H1196" i="5"/>
  <c r="H1238" i="5"/>
  <c r="J1299" i="5"/>
  <c r="P1299" i="5" s="1"/>
  <c r="H1441" i="5"/>
  <c r="H1449" i="5"/>
  <c r="G1453" i="5" s="1"/>
  <c r="O1453" i="5" s="1"/>
  <c r="H1471" i="5"/>
  <c r="K1493" i="5"/>
  <c r="G1538" i="5"/>
  <c r="O1538" i="5" s="1"/>
  <c r="K1544" i="5"/>
  <c r="H278" i="5"/>
  <c r="W281" i="5" s="1"/>
  <c r="H1665" i="5"/>
  <c r="K43" i="5"/>
  <c r="H298" i="5"/>
  <c r="H386" i="5"/>
  <c r="K410" i="5"/>
  <c r="H433" i="5"/>
  <c r="H477" i="5"/>
  <c r="H575" i="5"/>
  <c r="K587" i="5"/>
  <c r="K654" i="5"/>
  <c r="H666" i="5"/>
  <c r="K677" i="5"/>
  <c r="G811" i="5"/>
  <c r="O811" i="5" s="1"/>
  <c r="H844" i="5"/>
  <c r="K885" i="5"/>
  <c r="H942" i="5"/>
  <c r="K987" i="5"/>
  <c r="K1021" i="5"/>
  <c r="K1143" i="5"/>
  <c r="K1313" i="5"/>
  <c r="H1326" i="5"/>
  <c r="H1337" i="5"/>
  <c r="G1342" i="5" s="1"/>
  <c r="O1342" i="5" s="1"/>
  <c r="K1350" i="5"/>
  <c r="H1407" i="5"/>
  <c r="K1441" i="5"/>
  <c r="H1562" i="5"/>
  <c r="W1565" i="5" s="1"/>
  <c r="H1582" i="5"/>
  <c r="W1587" i="5" s="1"/>
  <c r="K1595" i="5"/>
  <c r="H1618" i="5"/>
  <c r="G1623" i="5" s="1"/>
  <c r="O1623" i="5" s="1"/>
  <c r="H1641" i="5"/>
  <c r="H1664" i="5"/>
  <c r="H83" i="5"/>
  <c r="H42" i="5"/>
  <c r="H84" i="5"/>
  <c r="K128" i="5"/>
  <c r="H200" i="5"/>
  <c r="K235" i="5"/>
  <c r="H256" i="5"/>
  <c r="H267" i="5"/>
  <c r="K339" i="5"/>
  <c r="H398" i="5"/>
  <c r="K411" i="5"/>
  <c r="H478" i="5"/>
  <c r="H562" i="5"/>
  <c r="K574" i="5"/>
  <c r="K655" i="5"/>
  <c r="K665" i="5"/>
  <c r="H676" i="5"/>
  <c r="K688" i="5"/>
  <c r="K886" i="5"/>
  <c r="K895" i="5"/>
  <c r="K941" i="5"/>
  <c r="H954" i="5"/>
  <c r="H1009" i="5"/>
  <c r="H1020" i="5"/>
  <c r="H1385" i="5"/>
  <c r="W1388" i="5" s="1"/>
  <c r="K1472" i="5"/>
  <c r="H1572" i="5"/>
  <c r="W1575" i="5" s="1"/>
  <c r="H1654" i="5"/>
  <c r="G1657" i="5" s="1"/>
  <c r="O1657" i="5" s="1"/>
  <c r="K234" i="5"/>
  <c r="K83" i="5"/>
  <c r="J87" i="5" s="1"/>
  <c r="P87" i="5" s="1"/>
  <c r="K138" i="5"/>
  <c r="J142" i="5" s="1"/>
  <c r="P142" i="5" s="1"/>
  <c r="H149" i="5"/>
  <c r="H169" i="5"/>
  <c r="K278" i="5"/>
  <c r="K422" i="5"/>
  <c r="J481" i="5"/>
  <c r="P481" i="5" s="1"/>
  <c r="K719" i="5"/>
  <c r="H1010" i="5"/>
  <c r="H1174" i="5"/>
  <c r="K1461" i="5"/>
  <c r="H1482" i="5"/>
  <c r="J490" i="5"/>
  <c r="P490" i="5" s="1"/>
  <c r="H598" i="5"/>
  <c r="K709" i="5"/>
  <c r="K731" i="5"/>
  <c r="J811" i="5"/>
  <c r="P811" i="5" s="1"/>
  <c r="K817" i="5"/>
  <c r="H818" i="5"/>
  <c r="J830" i="5"/>
  <c r="P830" i="5" s="1"/>
  <c r="H930" i="5"/>
  <c r="J1024" i="5"/>
  <c r="P1024" i="5" s="1"/>
  <c r="K1031" i="5"/>
  <c r="H1123" i="5"/>
  <c r="H1134" i="5"/>
  <c r="K1135" i="5"/>
  <c r="K1185" i="5"/>
  <c r="J1232" i="5"/>
  <c r="P1232" i="5" s="1"/>
  <c r="G1267" i="5"/>
  <c r="O1267" i="5" s="1"/>
  <c r="J1364" i="5"/>
  <c r="P1364" i="5" s="1"/>
  <c r="K1494" i="5"/>
  <c r="J1512" i="5"/>
  <c r="P1512" i="5" s="1"/>
  <c r="J1538" i="5"/>
  <c r="P1538" i="5" s="1"/>
  <c r="K1545" i="5"/>
  <c r="J1693" i="5"/>
  <c r="P1693" i="5" s="1"/>
  <c r="H1144" i="5"/>
  <c r="H43" i="5"/>
  <c r="H129" i="5"/>
  <c r="K160" i="5"/>
  <c r="K299" i="5"/>
  <c r="J332" i="5"/>
  <c r="P332" i="5" s="1"/>
  <c r="K386" i="5"/>
  <c r="J391" i="5" s="1"/>
  <c r="P391" i="5" s="1"/>
  <c r="H399" i="5"/>
  <c r="H410" i="5"/>
  <c r="K433" i="5"/>
  <c r="J548" i="5"/>
  <c r="P548" i="5" s="1"/>
  <c r="J555" i="5"/>
  <c r="P555" i="5" s="1"/>
  <c r="K562" i="5"/>
  <c r="K689" i="5"/>
  <c r="K697" i="5"/>
  <c r="H719" i="5"/>
  <c r="H741" i="5"/>
  <c r="G838" i="5"/>
  <c r="O838" i="5" s="1"/>
  <c r="K843" i="5"/>
  <c r="H886" i="5"/>
  <c r="G889" i="5" s="1"/>
  <c r="O889" i="5" s="1"/>
  <c r="H1021" i="5"/>
  <c r="H1045" i="5"/>
  <c r="J1258" i="5"/>
  <c r="P1258" i="5" s="1"/>
  <c r="H1314" i="5"/>
  <c r="W1318" i="5" s="1"/>
  <c r="H1325" i="5"/>
  <c r="K1338" i="5"/>
  <c r="K1349" i="5"/>
  <c r="K1428" i="5"/>
  <c r="K1449" i="5"/>
  <c r="J1453" i="5" s="1"/>
  <c r="P1453" i="5" s="1"/>
  <c r="H1472" i="5"/>
  <c r="H1583" i="5"/>
  <c r="H1594" i="5"/>
  <c r="K1641" i="5"/>
  <c r="K1664" i="5"/>
  <c r="J1668" i="5" s="1"/>
  <c r="P1668" i="5" s="1"/>
  <c r="H139" i="5"/>
  <c r="W142" i="5" s="1"/>
  <c r="H148" i="5"/>
  <c r="K170" i="5"/>
  <c r="K277" i="5"/>
  <c r="J281" i="5" s="1"/>
  <c r="P281" i="5" s="1"/>
  <c r="H445" i="5"/>
  <c r="X448" i="5" s="1"/>
  <c r="G541" i="5"/>
  <c r="O541" i="5" s="1"/>
  <c r="K599" i="5"/>
  <c r="J613" i="5"/>
  <c r="P613" i="5" s="1"/>
  <c r="K644" i="5"/>
  <c r="K720" i="5"/>
  <c r="K742" i="5"/>
  <c r="J745" i="5" s="1"/>
  <c r="P745" i="5" s="1"/>
  <c r="J862" i="5"/>
  <c r="P862" i="5" s="1"/>
  <c r="J878" i="5"/>
  <c r="P878" i="5" s="1"/>
  <c r="H896" i="5"/>
  <c r="K964" i="5"/>
  <c r="J968" i="5" s="1"/>
  <c r="P968" i="5" s="1"/>
  <c r="K1009" i="5"/>
  <c r="J1013" i="5" s="1"/>
  <c r="P1013" i="5" s="1"/>
  <c r="K1071" i="5"/>
  <c r="K1175" i="5"/>
  <c r="H1197" i="5"/>
  <c r="K1197" i="5"/>
  <c r="K1460" i="5"/>
  <c r="J1464" i="5" s="1"/>
  <c r="P1464" i="5" s="1"/>
  <c r="J1554" i="5"/>
  <c r="P1554" i="5" s="1"/>
  <c r="K1572" i="5"/>
  <c r="J1633" i="5"/>
  <c r="P1633" i="5" s="1"/>
  <c r="K1654" i="5"/>
  <c r="G1699" i="5"/>
  <c r="O1699" i="5" s="1"/>
  <c r="G30" i="5"/>
  <c r="O30" i="5" s="1"/>
  <c r="J105" i="5"/>
  <c r="P105" i="5" s="1"/>
  <c r="H159" i="5"/>
  <c r="G163" i="5" s="1"/>
  <c r="O163" i="5" s="1"/>
  <c r="J193" i="5"/>
  <c r="P193" i="5" s="1"/>
  <c r="H212" i="5"/>
  <c r="W217" i="5" s="1"/>
  <c r="G227" i="5"/>
  <c r="O227" i="5" s="1"/>
  <c r="J248" i="5"/>
  <c r="P248" i="5" s="1"/>
  <c r="G358" i="5"/>
  <c r="O358" i="5" s="1"/>
  <c r="H503" i="5"/>
  <c r="K522" i="5"/>
  <c r="J526" i="5" s="1"/>
  <c r="P526" i="5" s="1"/>
  <c r="W541" i="5"/>
  <c r="K563" i="5"/>
  <c r="H574" i="5"/>
  <c r="W579" i="5" s="1"/>
  <c r="H586" i="5"/>
  <c r="G591" i="5" s="1"/>
  <c r="O591" i="5" s="1"/>
  <c r="H644" i="5"/>
  <c r="H665" i="5"/>
  <c r="H677" i="5"/>
  <c r="K698" i="5"/>
  <c r="H697" i="5"/>
  <c r="G909" i="5"/>
  <c r="O909" i="5" s="1"/>
  <c r="J1002" i="5"/>
  <c r="P1002" i="5" s="1"/>
  <c r="K1032" i="5"/>
  <c r="R24" i="5"/>
  <c r="R134" i="5"/>
  <c r="K201" i="5"/>
  <c r="J507" i="5"/>
  <c r="P507" i="5" s="1"/>
  <c r="K586" i="5"/>
  <c r="H620" i="5"/>
  <c r="K620" i="5"/>
  <c r="K643" i="5"/>
  <c r="H643" i="5"/>
  <c r="W647" i="5" s="1"/>
  <c r="G805" i="5"/>
  <c r="O805" i="5" s="1"/>
  <c r="G1292" i="5"/>
  <c r="O1292" i="5" s="1"/>
  <c r="W1292" i="5"/>
  <c r="J113" i="5"/>
  <c r="P113" i="5" s="1"/>
  <c r="H128" i="5"/>
  <c r="J227" i="5"/>
  <c r="P227" i="5" s="1"/>
  <c r="K268" i="5"/>
  <c r="H328" i="5"/>
  <c r="G332" i="5" s="1"/>
  <c r="O332" i="5" s="1"/>
  <c r="J379" i="5"/>
  <c r="P379" i="5" s="1"/>
  <c r="H421" i="5"/>
  <c r="J463" i="5"/>
  <c r="P463" i="5" s="1"/>
  <c r="K598" i="5"/>
  <c r="K730" i="5"/>
  <c r="K1058" i="5"/>
  <c r="G113" i="5"/>
  <c r="O113" i="5" s="1"/>
  <c r="H201" i="5"/>
  <c r="K256" i="5"/>
  <c r="L450" i="5"/>
  <c r="J371" i="5"/>
  <c r="P371" i="5" s="1"/>
  <c r="K421" i="5"/>
  <c r="G526" i="5"/>
  <c r="O526" i="5" s="1"/>
  <c r="G555" i="5"/>
  <c r="O555" i="5" s="1"/>
  <c r="R558" i="5"/>
  <c r="K575" i="5"/>
  <c r="K666" i="5"/>
  <c r="H689" i="5"/>
  <c r="K916" i="5"/>
  <c r="K929" i="5"/>
  <c r="H1046" i="5"/>
  <c r="G878" i="5"/>
  <c r="O878" i="5" s="1"/>
  <c r="H916" i="5"/>
  <c r="H964" i="5"/>
  <c r="H975" i="5"/>
  <c r="K988" i="5"/>
  <c r="K1094" i="5"/>
  <c r="R1130" i="5"/>
  <c r="H1254" i="5"/>
  <c r="G1306" i="5"/>
  <c r="O1306" i="5" s="1"/>
  <c r="K1418" i="5"/>
  <c r="H1428" i="5"/>
  <c r="H1545" i="5"/>
  <c r="K1607" i="5"/>
  <c r="K1618" i="5"/>
  <c r="H1640" i="5"/>
  <c r="Z1680" i="5"/>
  <c r="X1105" i="5"/>
  <c r="J1105" i="5"/>
  <c r="P1105" i="5" s="1"/>
  <c r="J1214" i="5"/>
  <c r="P1214" i="5" s="1"/>
  <c r="J1223" i="5"/>
  <c r="P1223" i="5" s="1"/>
  <c r="J1283" i="5"/>
  <c r="P1283" i="5" s="1"/>
  <c r="K1371" i="5"/>
  <c r="K792" i="5"/>
  <c r="J795" i="5" s="1"/>
  <c r="P795" i="5" s="1"/>
  <c r="K953" i="5"/>
  <c r="H976" i="5"/>
  <c r="K1045" i="5"/>
  <c r="H1083" i="5"/>
  <c r="H1094" i="5"/>
  <c r="K1196" i="5"/>
  <c r="J1267" i="5"/>
  <c r="P1267" i="5" s="1"/>
  <c r="G1364" i="5"/>
  <c r="O1364" i="5" s="1"/>
  <c r="K1385" i="5"/>
  <c r="J1388" i="5" s="1"/>
  <c r="P1388" i="5" s="1"/>
  <c r="H1396" i="5"/>
  <c r="K1407" i="5"/>
  <c r="J1410" i="5" s="1"/>
  <c r="P1410" i="5" s="1"/>
  <c r="H1460" i="5"/>
  <c r="K1471" i="5"/>
  <c r="R1489" i="5"/>
  <c r="K1562" i="5"/>
  <c r="K1583" i="5"/>
  <c r="K1640" i="5"/>
  <c r="K1653" i="5"/>
  <c r="H708" i="5"/>
  <c r="H730" i="5"/>
  <c r="H791" i="5"/>
  <c r="G795" i="5" s="1"/>
  <c r="O795" i="5" s="1"/>
  <c r="X862" i="5"/>
  <c r="K896" i="5"/>
  <c r="K942" i="5"/>
  <c r="H953" i="5"/>
  <c r="H965" i="5"/>
  <c r="H1032" i="5"/>
  <c r="H1058" i="5"/>
  <c r="K1059" i="5"/>
  <c r="K1070" i="5"/>
  <c r="H1124" i="5"/>
  <c r="X1127" i="5" s="1"/>
  <c r="K1124" i="5"/>
  <c r="G1158" i="5"/>
  <c r="O1158" i="5" s="1"/>
  <c r="H1273" i="5"/>
  <c r="G1277" i="5" s="1"/>
  <c r="O1277" i="5" s="1"/>
  <c r="K1273" i="5"/>
  <c r="J1277" i="5" s="1"/>
  <c r="P1277" i="5" s="1"/>
  <c r="K1314" i="5"/>
  <c r="R1345" i="5"/>
  <c r="K1396" i="5"/>
  <c r="J1399" i="5" s="1"/>
  <c r="P1399" i="5" s="1"/>
  <c r="H1440" i="5"/>
  <c r="H1483" i="5"/>
  <c r="H1494" i="5"/>
  <c r="J1528" i="5"/>
  <c r="P1528" i="5" s="1"/>
  <c r="R1578" i="5"/>
  <c r="Z1699" i="5"/>
  <c r="J54" i="5"/>
  <c r="P54" i="5" s="1"/>
  <c r="J78" i="5"/>
  <c r="P78" i="5" s="1"/>
  <c r="J121" i="5"/>
  <c r="P121" i="5" s="1"/>
  <c r="J37" i="5"/>
  <c r="P37" i="5" s="1"/>
  <c r="G70" i="5"/>
  <c r="O70" i="5" s="1"/>
  <c r="J70" i="5"/>
  <c r="P70" i="5" s="1"/>
  <c r="G78" i="5"/>
  <c r="O78" i="5" s="1"/>
  <c r="J96" i="5"/>
  <c r="P96" i="5" s="1"/>
  <c r="G183" i="5"/>
  <c r="O183" i="5" s="1"/>
  <c r="G37" i="5"/>
  <c r="O37" i="5" s="1"/>
  <c r="W37" i="5"/>
  <c r="J30" i="5"/>
  <c r="P30" i="5" s="1"/>
  <c r="J63" i="5"/>
  <c r="P63" i="5" s="1"/>
  <c r="G497" i="5"/>
  <c r="O497" i="5" s="1"/>
  <c r="W497" i="5"/>
  <c r="J204" i="5"/>
  <c r="P204" i="5" s="1"/>
  <c r="J183" i="5"/>
  <c r="P183" i="5" s="1"/>
  <c r="G193" i="5"/>
  <c r="O193" i="5" s="1"/>
  <c r="G312" i="5"/>
  <c r="O312" i="5" s="1"/>
  <c r="W312" i="5"/>
  <c r="G647" i="5"/>
  <c r="O647" i="5" s="1"/>
  <c r="G63" i="5"/>
  <c r="O63" i="5" s="1"/>
  <c r="W96" i="5"/>
  <c r="G96" i="5"/>
  <c r="O96" i="5" s="1"/>
  <c r="W105" i="5"/>
  <c r="G105" i="5"/>
  <c r="O105" i="5" s="1"/>
  <c r="G248" i="5"/>
  <c r="O248" i="5" s="1"/>
  <c r="G291" i="5"/>
  <c r="O291" i="5" s="1"/>
  <c r="W291" i="5"/>
  <c r="R284" i="5"/>
  <c r="J312" i="5"/>
  <c r="P312" i="5" s="1"/>
  <c r="J322" i="5"/>
  <c r="P322" i="5" s="1"/>
  <c r="J365" i="5"/>
  <c r="P365" i="5" s="1"/>
  <c r="R457" i="5"/>
  <c r="G463" i="5"/>
  <c r="O463" i="5" s="1"/>
  <c r="W463" i="5"/>
  <c r="G472" i="5"/>
  <c r="O472" i="5" s="1"/>
  <c r="G490" i="5"/>
  <c r="O490" i="5" s="1"/>
  <c r="J497" i="5"/>
  <c r="P497" i="5" s="1"/>
  <c r="J532" i="5"/>
  <c r="P532" i="5" s="1"/>
  <c r="R582" i="5"/>
  <c r="G54" i="5"/>
  <c r="O54" i="5" s="1"/>
  <c r="W63" i="5"/>
  <c r="W121" i="5"/>
  <c r="W30" i="5"/>
  <c r="W70" i="5"/>
  <c r="R166" i="5"/>
  <c r="K255" i="5"/>
  <c r="J260" i="5" s="1"/>
  <c r="P260" i="5" s="1"/>
  <c r="H338" i="5"/>
  <c r="R417" i="5"/>
  <c r="H434" i="5"/>
  <c r="L747" i="5"/>
  <c r="R500" i="5"/>
  <c r="J541" i="5"/>
  <c r="P541" i="5" s="1"/>
  <c r="K621" i="5"/>
  <c r="W54" i="5"/>
  <c r="G121" i="5"/>
  <c r="O121" i="5" s="1"/>
  <c r="W183" i="5"/>
  <c r="W227" i="5"/>
  <c r="J291" i="5"/>
  <c r="P291" i="5" s="1"/>
  <c r="G322" i="5"/>
  <c r="O322" i="5" s="1"/>
  <c r="W322" i="5"/>
  <c r="R315" i="5"/>
  <c r="G365" i="5"/>
  <c r="O365" i="5" s="1"/>
  <c r="W365" i="5"/>
  <c r="R361" i="5"/>
  <c r="G371" i="5"/>
  <c r="O371" i="5" s="1"/>
  <c r="W371" i="5"/>
  <c r="R367" i="5"/>
  <c r="G613" i="5"/>
  <c r="O613" i="5" s="1"/>
  <c r="W613" i="5"/>
  <c r="L1705" i="5"/>
  <c r="L345" i="5"/>
  <c r="R40" i="5"/>
  <c r="W78" i="5"/>
  <c r="W113" i="5"/>
  <c r="R186" i="5"/>
  <c r="W193" i="5"/>
  <c r="K212" i="5"/>
  <c r="H255" i="5"/>
  <c r="W260" i="5" s="1"/>
  <c r="H299" i="5"/>
  <c r="K338" i="5"/>
  <c r="J343" i="5" s="1"/>
  <c r="P343" i="5" s="1"/>
  <c r="J358" i="5"/>
  <c r="P358" i="5" s="1"/>
  <c r="W358" i="5"/>
  <c r="W379" i="5"/>
  <c r="G379" i="5"/>
  <c r="O379" i="5" s="1"/>
  <c r="H387" i="5"/>
  <c r="K399" i="5"/>
  <c r="K398" i="5"/>
  <c r="J472" i="5"/>
  <c r="P472" i="5" s="1"/>
  <c r="H504" i="5"/>
  <c r="G516" i="5"/>
  <c r="O516" i="5" s="1"/>
  <c r="G532" i="5"/>
  <c r="O532" i="5" s="1"/>
  <c r="W532" i="5"/>
  <c r="R544" i="5"/>
  <c r="G548" i="5"/>
  <c r="O548" i="5" s="1"/>
  <c r="W548" i="5"/>
  <c r="H621" i="5"/>
  <c r="W248" i="5"/>
  <c r="W472" i="5"/>
  <c r="W526" i="5"/>
  <c r="W555" i="5"/>
  <c r="G681" i="5"/>
  <c r="O681" i="5" s="1"/>
  <c r="H698" i="5"/>
  <c r="G701" i="5" s="1"/>
  <c r="O701" i="5" s="1"/>
  <c r="H709" i="5"/>
  <c r="H720" i="5"/>
  <c r="J760" i="5"/>
  <c r="P760" i="5" s="1"/>
  <c r="J769" i="5"/>
  <c r="P769" i="5" s="1"/>
  <c r="J778" i="5"/>
  <c r="P778" i="5" s="1"/>
  <c r="J785" i="5"/>
  <c r="P785" i="5" s="1"/>
  <c r="J805" i="5"/>
  <c r="P805" i="5" s="1"/>
  <c r="J838" i="5"/>
  <c r="P838" i="5" s="1"/>
  <c r="R858" i="5"/>
  <c r="G862" i="5"/>
  <c r="O862" i="5" s="1"/>
  <c r="J869" i="5"/>
  <c r="P869" i="5" s="1"/>
  <c r="W909" i="5"/>
  <c r="H917" i="5"/>
  <c r="W490" i="5"/>
  <c r="W516" i="5"/>
  <c r="R814" i="5"/>
  <c r="G869" i="5"/>
  <c r="O869" i="5" s="1"/>
  <c r="W878" i="5"/>
  <c r="R971" i="5"/>
  <c r="G1223" i="5"/>
  <c r="O1223" i="5" s="1"/>
  <c r="G785" i="5"/>
  <c r="O785" i="5" s="1"/>
  <c r="W785" i="5"/>
  <c r="R781" i="5"/>
  <c r="G856" i="5"/>
  <c r="O856" i="5" s="1"/>
  <c r="R925" i="5"/>
  <c r="R684" i="5"/>
  <c r="R704" i="5"/>
  <c r="R715" i="5"/>
  <c r="R726" i="5"/>
  <c r="R737" i="5"/>
  <c r="W760" i="5"/>
  <c r="G760" i="5"/>
  <c r="O760" i="5" s="1"/>
  <c r="W769" i="5"/>
  <c r="G769" i="5"/>
  <c r="O769" i="5" s="1"/>
  <c r="W778" i="5"/>
  <c r="G778" i="5"/>
  <c r="O778" i="5" s="1"/>
  <c r="W805" i="5"/>
  <c r="W811" i="5"/>
  <c r="G830" i="5"/>
  <c r="O830" i="5" s="1"/>
  <c r="J856" i="5"/>
  <c r="P856" i="5" s="1"/>
  <c r="R881" i="5"/>
  <c r="J909" i="5"/>
  <c r="P909" i="5" s="1"/>
  <c r="G1002" i="5"/>
  <c r="O1002" i="5" s="1"/>
  <c r="J1248" i="5"/>
  <c r="P1248" i="5" s="1"/>
  <c r="W830" i="5"/>
  <c r="R832" i="5"/>
  <c r="R841" i="5"/>
  <c r="R892" i="5"/>
  <c r="R995" i="5"/>
  <c r="W1002" i="5"/>
  <c r="H1031" i="5"/>
  <c r="R1054" i="5"/>
  <c r="R1067" i="5"/>
  <c r="G1105" i="5"/>
  <c r="O1105" i="5" s="1"/>
  <c r="X1158" i="5"/>
  <c r="H1175" i="5"/>
  <c r="R1251" i="5"/>
  <c r="G1283" i="5"/>
  <c r="O1283" i="5" s="1"/>
  <c r="W856" i="5"/>
  <c r="H1059" i="5"/>
  <c r="H1070" i="5"/>
  <c r="G1214" i="5"/>
  <c r="O1214" i="5" s="1"/>
  <c r="G1232" i="5"/>
  <c r="O1232" i="5" s="1"/>
  <c r="W1267" i="5"/>
  <c r="G1299" i="5"/>
  <c r="O1299" i="5" s="1"/>
  <c r="W1299" i="5"/>
  <c r="R1295" i="5"/>
  <c r="L1202" i="5"/>
  <c r="W838" i="5"/>
  <c r="W869" i="5"/>
  <c r="H1071" i="5"/>
  <c r="H1113" i="5"/>
  <c r="J1158" i="5"/>
  <c r="P1158" i="5" s="1"/>
  <c r="H1186" i="5"/>
  <c r="G1248" i="5"/>
  <c r="O1248" i="5" s="1"/>
  <c r="W1248" i="5"/>
  <c r="R1244" i="5"/>
  <c r="W1214" i="5"/>
  <c r="R1391" i="5"/>
  <c r="R1436" i="5"/>
  <c r="R1660" i="5"/>
  <c r="L1499" i="5"/>
  <c r="H1255" i="5"/>
  <c r="R1333" i="5"/>
  <c r="L1670" i="5"/>
  <c r="W1223" i="5"/>
  <c r="W1232" i="5"/>
  <c r="J1292" i="5"/>
  <c r="P1292" i="5" s="1"/>
  <c r="J1306" i="5"/>
  <c r="P1306" i="5" s="1"/>
  <c r="G1318" i="5"/>
  <c r="O1318" i="5" s="1"/>
  <c r="H1372" i="5"/>
  <c r="R1541" i="5"/>
  <c r="J1687" i="5"/>
  <c r="P1687" i="5" s="1"/>
  <c r="G1554" i="5"/>
  <c r="O1554" i="5" s="1"/>
  <c r="K1571" i="5"/>
  <c r="H1607" i="5"/>
  <c r="K1619" i="5"/>
  <c r="J1623" i="5" s="1"/>
  <c r="P1623" i="5" s="1"/>
  <c r="J1680" i="5"/>
  <c r="P1680" i="5" s="1"/>
  <c r="G1680" i="5"/>
  <c r="O1680" i="5" s="1"/>
  <c r="Z1687" i="5"/>
  <c r="Z1693" i="5"/>
  <c r="J1699" i="5"/>
  <c r="P1699" i="5" s="1"/>
  <c r="R1279" i="5"/>
  <c r="W1283" i="5"/>
  <c r="W1306" i="5"/>
  <c r="R1402" i="5"/>
  <c r="K1482" i="5"/>
  <c r="G1528" i="5"/>
  <c r="O1528" i="5" s="1"/>
  <c r="W1528" i="5"/>
  <c r="R1524" i="5"/>
  <c r="L1701" i="5"/>
  <c r="R1357" i="5"/>
  <c r="W1364" i="5"/>
  <c r="G1512" i="5"/>
  <c r="O1512" i="5" s="1"/>
  <c r="W1538" i="5"/>
  <c r="H1595" i="5"/>
  <c r="J1599" i="5"/>
  <c r="P1599" i="5" s="1"/>
  <c r="R1602" i="5"/>
  <c r="G1633" i="5"/>
  <c r="O1633" i="5" s="1"/>
  <c r="G1693" i="5"/>
  <c r="O1693" i="5" s="1"/>
  <c r="X1497" i="5"/>
  <c r="W1512" i="5"/>
  <c r="R1550" i="5"/>
  <c r="W1554" i="5"/>
  <c r="W1633" i="5"/>
  <c r="R1676" i="5"/>
  <c r="R156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X643" i="3"/>
  <c r="CY643" i="3"/>
  <c r="CZ643" i="3"/>
  <c r="DA643" i="3"/>
  <c r="A644" i="3"/>
  <c r="CX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Y707" i="3"/>
  <c r="CZ707" i="3"/>
  <c r="DA707" i="3"/>
  <c r="A708" i="3"/>
  <c r="CY708" i="3"/>
  <c r="CZ708" i="3"/>
  <c r="DA708" i="3"/>
  <c r="A709" i="3"/>
  <c r="CY709" i="3"/>
  <c r="CZ709" i="3"/>
  <c r="DA709" i="3"/>
  <c r="A710" i="3"/>
  <c r="CY710" i="3"/>
  <c r="CZ710" i="3"/>
  <c r="DA710" i="3"/>
  <c r="A711" i="3"/>
  <c r="CY711" i="3"/>
  <c r="CZ711" i="3"/>
  <c r="DA711" i="3"/>
  <c r="A712" i="3"/>
  <c r="CY712" i="3"/>
  <c r="CZ712" i="3"/>
  <c r="DA712" i="3"/>
  <c r="A713" i="3"/>
  <c r="CY713" i="3"/>
  <c r="CZ713" i="3"/>
  <c r="DA713" i="3"/>
  <c r="A714" i="3"/>
  <c r="CY714" i="3"/>
  <c r="CZ714" i="3"/>
  <c r="DA714" i="3"/>
  <c r="A715" i="3"/>
  <c r="CY715" i="3"/>
  <c r="CZ715" i="3"/>
  <c r="DA715" i="3"/>
  <c r="A716" i="3"/>
  <c r="CY716" i="3"/>
  <c r="CZ716" i="3"/>
  <c r="DA716" i="3"/>
  <c r="A717" i="3"/>
  <c r="CY717" i="3"/>
  <c r="CZ717" i="3"/>
  <c r="DA717" i="3"/>
  <c r="A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Y797" i="3"/>
  <c r="CZ797" i="3"/>
  <c r="DA797" i="3"/>
  <c r="A798" i="3"/>
  <c r="CY798" i="3"/>
  <c r="CZ798" i="3"/>
  <c r="DA798" i="3"/>
  <c r="A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A809" i="3"/>
  <c r="CY809" i="3"/>
  <c r="CZ809" i="3"/>
  <c r="DA809" i="3"/>
  <c r="A810" i="3"/>
  <c r="CY810" i="3"/>
  <c r="CZ810" i="3"/>
  <c r="DA810" i="3"/>
  <c r="A811" i="3"/>
  <c r="CY811" i="3"/>
  <c r="CZ811" i="3"/>
  <c r="DA811" i="3"/>
  <c r="A812" i="3"/>
  <c r="CY812" i="3"/>
  <c r="CZ812" i="3"/>
  <c r="DA812" i="3"/>
  <c r="A813" i="3"/>
  <c r="CY813" i="3"/>
  <c r="CZ813" i="3"/>
  <c r="DA813" i="3"/>
  <c r="A814" i="3"/>
  <c r="CY814" i="3"/>
  <c r="CZ814" i="3"/>
  <c r="DA814" i="3"/>
  <c r="A815" i="3"/>
  <c r="CY815" i="3"/>
  <c r="CZ815" i="3"/>
  <c r="DA815" i="3"/>
  <c r="A816" i="3"/>
  <c r="CY816" i="3"/>
  <c r="CZ816" i="3"/>
  <c r="DA816" i="3"/>
  <c r="A817" i="3"/>
  <c r="CY817" i="3"/>
  <c r="CZ817" i="3"/>
  <c r="DA817" i="3"/>
  <c r="A818" i="3"/>
  <c r="CY818" i="3"/>
  <c r="CZ818" i="3"/>
  <c r="DA818" i="3"/>
  <c r="A819" i="3"/>
  <c r="CY819" i="3"/>
  <c r="CZ819" i="3"/>
  <c r="DA819" i="3"/>
  <c r="A820" i="3"/>
  <c r="CY820" i="3"/>
  <c r="CZ820" i="3"/>
  <c r="DA820" i="3"/>
  <c r="A821" i="3"/>
  <c r="CY821" i="3"/>
  <c r="CZ821" i="3"/>
  <c r="DA821" i="3"/>
  <c r="A822" i="3"/>
  <c r="CY822" i="3"/>
  <c r="CZ822" i="3"/>
  <c r="DA822" i="3"/>
  <c r="A823" i="3"/>
  <c r="CY823" i="3"/>
  <c r="CZ823" i="3"/>
  <c r="DA823" i="3"/>
  <c r="A824" i="3"/>
  <c r="CY824" i="3"/>
  <c r="CZ824" i="3"/>
  <c r="DA824" i="3"/>
  <c r="A825" i="3"/>
  <c r="CY825" i="3"/>
  <c r="CZ825" i="3"/>
  <c r="DA825" i="3"/>
  <c r="A826" i="3"/>
  <c r="CY826" i="3"/>
  <c r="CZ826" i="3"/>
  <c r="DA826" i="3"/>
  <c r="A827" i="3"/>
  <c r="CY827" i="3"/>
  <c r="CZ827" i="3"/>
  <c r="DA827" i="3"/>
  <c r="A828" i="3"/>
  <c r="CY828" i="3"/>
  <c r="CZ828" i="3"/>
  <c r="DA828" i="3"/>
  <c r="A829" i="3"/>
  <c r="CY829" i="3"/>
  <c r="CZ829" i="3"/>
  <c r="DA829" i="3"/>
  <c r="A830" i="3"/>
  <c r="CY830" i="3"/>
  <c r="CZ830" i="3"/>
  <c r="DA830" i="3"/>
  <c r="A831" i="3"/>
  <c r="CY831" i="3"/>
  <c r="CZ831" i="3"/>
  <c r="DA831" i="3"/>
  <c r="A832" i="3"/>
  <c r="CY832" i="3"/>
  <c r="CZ832" i="3"/>
  <c r="DA832" i="3"/>
  <c r="A833" i="3"/>
  <c r="CY833" i="3"/>
  <c r="CZ833" i="3"/>
  <c r="DA833" i="3"/>
  <c r="A834" i="3"/>
  <c r="CY834" i="3"/>
  <c r="CZ834" i="3"/>
  <c r="DA834" i="3"/>
  <c r="A835" i="3"/>
  <c r="CY835" i="3"/>
  <c r="CZ835" i="3"/>
  <c r="DA835" i="3"/>
  <c r="A836" i="3"/>
  <c r="CY836" i="3"/>
  <c r="CZ836" i="3"/>
  <c r="DA836" i="3"/>
  <c r="A837" i="3"/>
  <c r="CY837" i="3"/>
  <c r="CZ837" i="3"/>
  <c r="DA837" i="3"/>
  <c r="A838" i="3"/>
  <c r="CY838" i="3"/>
  <c r="CZ838" i="3"/>
  <c r="DA838" i="3"/>
  <c r="A839" i="3"/>
  <c r="CY839" i="3"/>
  <c r="CZ839" i="3"/>
  <c r="DA839" i="3"/>
  <c r="A840" i="3"/>
  <c r="CY840" i="3"/>
  <c r="CZ840" i="3"/>
  <c r="DA840" i="3"/>
  <c r="A841" i="3"/>
  <c r="CY841" i="3"/>
  <c r="CZ841" i="3"/>
  <c r="DA841" i="3"/>
  <c r="A842" i="3"/>
  <c r="CY842" i="3"/>
  <c r="CZ842" i="3"/>
  <c r="DA842" i="3"/>
  <c r="A843" i="3"/>
  <c r="CY843" i="3"/>
  <c r="CZ843" i="3"/>
  <c r="DA843" i="3"/>
  <c r="A844" i="3"/>
  <c r="CY844" i="3"/>
  <c r="CZ844" i="3"/>
  <c r="DA844" i="3"/>
  <c r="A845" i="3"/>
  <c r="CY845" i="3"/>
  <c r="CZ845" i="3"/>
  <c r="DA845" i="3"/>
  <c r="A846" i="3"/>
  <c r="CY846" i="3"/>
  <c r="CZ846" i="3"/>
  <c r="DA846" i="3"/>
  <c r="A847" i="3"/>
  <c r="CY847" i="3"/>
  <c r="CZ847" i="3"/>
  <c r="DA847" i="3"/>
  <c r="A848" i="3"/>
  <c r="CY848" i="3"/>
  <c r="CZ848" i="3"/>
  <c r="DA848" i="3"/>
  <c r="A849" i="3"/>
  <c r="CY849" i="3"/>
  <c r="CZ849" i="3"/>
  <c r="DA849" i="3"/>
  <c r="A850" i="3"/>
  <c r="CY850" i="3"/>
  <c r="CZ850" i="3"/>
  <c r="DA850" i="3"/>
  <c r="A851" i="3"/>
  <c r="CY851" i="3"/>
  <c r="CZ851" i="3"/>
  <c r="DA851" i="3"/>
  <c r="A852" i="3"/>
  <c r="CY852" i="3"/>
  <c r="CZ852" i="3"/>
  <c r="DA852" i="3"/>
  <c r="A853" i="3"/>
  <c r="CY853" i="3"/>
  <c r="CZ853" i="3"/>
  <c r="DA853" i="3"/>
  <c r="A854" i="3"/>
  <c r="CY854" i="3"/>
  <c r="CZ854" i="3"/>
  <c r="DA854" i="3"/>
  <c r="A855" i="3"/>
  <c r="CY855" i="3"/>
  <c r="CZ855" i="3"/>
  <c r="DA855" i="3"/>
  <c r="A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Y869" i="3"/>
  <c r="CZ869" i="3"/>
  <c r="DA869" i="3"/>
  <c r="A870" i="3"/>
  <c r="CY870" i="3"/>
  <c r="CZ870" i="3"/>
  <c r="DA870" i="3"/>
  <c r="A871" i="3"/>
  <c r="CY871" i="3"/>
  <c r="CZ871" i="3"/>
  <c r="DA871" i="3"/>
  <c r="A872" i="3"/>
  <c r="CY872" i="3"/>
  <c r="CZ872" i="3"/>
  <c r="DA872" i="3"/>
  <c r="A873" i="3"/>
  <c r="CY873" i="3"/>
  <c r="CZ873" i="3"/>
  <c r="DA873" i="3"/>
  <c r="A874" i="3"/>
  <c r="CY874" i="3"/>
  <c r="CZ874" i="3"/>
  <c r="DA874" i="3"/>
  <c r="A875" i="3"/>
  <c r="CY875" i="3"/>
  <c r="CZ875" i="3"/>
  <c r="DA875" i="3"/>
  <c r="A876" i="3"/>
  <c r="CY876" i="3"/>
  <c r="CZ876" i="3"/>
  <c r="DA876" i="3"/>
  <c r="A877" i="3"/>
  <c r="CY877" i="3"/>
  <c r="CZ877" i="3"/>
  <c r="DA877" i="3"/>
  <c r="A878" i="3"/>
  <c r="CY878" i="3"/>
  <c r="CZ878" i="3"/>
  <c r="DA878" i="3"/>
  <c r="A879" i="3"/>
  <c r="CY879" i="3"/>
  <c r="CZ879" i="3"/>
  <c r="DA879" i="3"/>
  <c r="A880" i="3"/>
  <c r="CY880" i="3"/>
  <c r="CZ880" i="3"/>
  <c r="DA880" i="3"/>
  <c r="A881" i="3"/>
  <c r="CY881" i="3"/>
  <c r="CZ881" i="3"/>
  <c r="DA881" i="3"/>
  <c r="A882" i="3"/>
  <c r="CY882" i="3"/>
  <c r="CZ882" i="3"/>
  <c r="DA882" i="3"/>
  <c r="A883" i="3"/>
  <c r="CY883" i="3"/>
  <c r="CZ883" i="3"/>
  <c r="DA883" i="3"/>
  <c r="A884" i="3"/>
  <c r="CY884" i="3"/>
  <c r="CZ884" i="3"/>
  <c r="DA884" i="3"/>
  <c r="A885" i="3"/>
  <c r="CY885" i="3"/>
  <c r="CZ885" i="3"/>
  <c r="DA885" i="3"/>
  <c r="A886" i="3"/>
  <c r="CY886" i="3"/>
  <c r="CZ886" i="3"/>
  <c r="DA886" i="3"/>
  <c r="A887" i="3"/>
  <c r="CY887" i="3"/>
  <c r="CZ887" i="3"/>
  <c r="DA887" i="3"/>
  <c r="A888" i="3"/>
  <c r="CY888" i="3"/>
  <c r="CZ888" i="3"/>
  <c r="DA888" i="3"/>
  <c r="A889" i="3"/>
  <c r="CY889" i="3"/>
  <c r="CZ889" i="3"/>
  <c r="DA889" i="3"/>
  <c r="A890" i="3"/>
  <c r="CY890" i="3"/>
  <c r="CZ890" i="3"/>
  <c r="DA890" i="3"/>
  <c r="A891" i="3"/>
  <c r="CY891" i="3"/>
  <c r="CZ891" i="3"/>
  <c r="DA891" i="3"/>
  <c r="A892" i="3"/>
  <c r="CY892" i="3"/>
  <c r="CZ892" i="3"/>
  <c r="DA892" i="3"/>
  <c r="A893" i="3"/>
  <c r="CY893" i="3"/>
  <c r="CZ893" i="3"/>
  <c r="DA893" i="3"/>
  <c r="A894" i="3"/>
  <c r="CY894" i="3"/>
  <c r="CZ894" i="3"/>
  <c r="DA894" i="3"/>
  <c r="A895" i="3"/>
  <c r="CY895" i="3"/>
  <c r="CZ895" i="3"/>
  <c r="DA895" i="3"/>
  <c r="A896" i="3"/>
  <c r="CY896" i="3"/>
  <c r="CZ896" i="3"/>
  <c r="DA896" i="3"/>
  <c r="A897" i="3"/>
  <c r="CX897" i="3"/>
  <c r="CY897" i="3"/>
  <c r="CZ897" i="3"/>
  <c r="DA897" i="3"/>
  <c r="A898" i="3"/>
  <c r="CX898" i="3"/>
  <c r="CY898" i="3"/>
  <c r="CZ898" i="3"/>
  <c r="DA898" i="3"/>
  <c r="A899" i="3"/>
  <c r="CX899" i="3"/>
  <c r="CY899" i="3"/>
  <c r="CZ899" i="3"/>
  <c r="DA899" i="3"/>
  <c r="A900" i="3"/>
  <c r="CX900" i="3"/>
  <c r="CY900" i="3"/>
  <c r="CZ900" i="3"/>
  <c r="DA900" i="3"/>
  <c r="A901" i="3"/>
  <c r="CX901" i="3"/>
  <c r="CY901" i="3"/>
  <c r="CZ901" i="3"/>
  <c r="DA901" i="3"/>
  <c r="A902" i="3"/>
  <c r="CX902" i="3"/>
  <c r="CY902" i="3"/>
  <c r="CZ902" i="3"/>
  <c r="DA902" i="3"/>
  <c r="A903" i="3"/>
  <c r="CX903" i="3"/>
  <c r="CY903" i="3"/>
  <c r="CZ903" i="3"/>
  <c r="DA903" i="3"/>
  <c r="A904" i="3"/>
  <c r="CX904" i="3"/>
  <c r="CY904" i="3"/>
  <c r="CZ904" i="3"/>
  <c r="DA904" i="3"/>
  <c r="A905" i="3"/>
  <c r="CX905" i="3"/>
  <c r="CY905" i="3"/>
  <c r="CZ905" i="3"/>
  <c r="DA905" i="3"/>
  <c r="A906" i="3"/>
  <c r="CX906" i="3"/>
  <c r="CY906" i="3"/>
  <c r="CZ906" i="3"/>
  <c r="DA906" i="3"/>
  <c r="A907" i="3"/>
  <c r="CX907" i="3"/>
  <c r="CY907" i="3"/>
  <c r="CZ907" i="3"/>
  <c r="DA907" i="3"/>
  <c r="A908" i="3"/>
  <c r="CX908" i="3"/>
  <c r="CY908" i="3"/>
  <c r="CZ908" i="3"/>
  <c r="DA908" i="3"/>
  <c r="A909" i="3"/>
  <c r="CX909" i="3"/>
  <c r="CY909" i="3"/>
  <c r="CZ909" i="3"/>
  <c r="DA909" i="3"/>
  <c r="A910" i="3"/>
  <c r="CX910" i="3"/>
  <c r="CY910" i="3"/>
  <c r="CZ910" i="3"/>
  <c r="DA910" i="3"/>
  <c r="A911" i="3"/>
  <c r="CX911" i="3"/>
  <c r="CY911" i="3"/>
  <c r="CZ911" i="3"/>
  <c r="DA911" i="3"/>
  <c r="A912" i="3"/>
  <c r="CX912" i="3"/>
  <c r="CY912" i="3"/>
  <c r="CZ912" i="3"/>
  <c r="DA912" i="3"/>
  <c r="A913" i="3"/>
  <c r="CX913" i="3"/>
  <c r="CY913" i="3"/>
  <c r="CZ913" i="3"/>
  <c r="DA913" i="3"/>
  <c r="A914" i="3"/>
  <c r="CX914" i="3"/>
  <c r="CY914" i="3"/>
  <c r="CZ914" i="3"/>
  <c r="DA914" i="3"/>
  <c r="A915" i="3"/>
  <c r="CX915" i="3"/>
  <c r="CY915" i="3"/>
  <c r="CZ915" i="3"/>
  <c r="DA915" i="3"/>
  <c r="A916" i="3"/>
  <c r="CX916" i="3"/>
  <c r="CY916" i="3"/>
  <c r="CZ916" i="3"/>
  <c r="DA916" i="3"/>
  <c r="A917" i="3"/>
  <c r="CX917" i="3"/>
  <c r="CY917" i="3"/>
  <c r="CZ917" i="3"/>
  <c r="DA917" i="3"/>
  <c r="A918" i="3"/>
  <c r="CX918" i="3"/>
  <c r="CY918" i="3"/>
  <c r="CZ918" i="3"/>
  <c r="DA918" i="3"/>
  <c r="A919" i="3"/>
  <c r="CX919" i="3"/>
  <c r="CY919" i="3"/>
  <c r="CZ919" i="3"/>
  <c r="DA919" i="3"/>
  <c r="A920" i="3"/>
  <c r="CX920" i="3"/>
  <c r="CY920" i="3"/>
  <c r="CZ920" i="3"/>
  <c r="DA920" i="3"/>
  <c r="A921" i="3"/>
  <c r="CX921" i="3"/>
  <c r="CY921" i="3"/>
  <c r="CZ921" i="3"/>
  <c r="DA921" i="3"/>
  <c r="A922" i="3"/>
  <c r="CX922" i="3"/>
  <c r="CY922" i="3"/>
  <c r="CZ922" i="3"/>
  <c r="DA922" i="3"/>
  <c r="A923" i="3"/>
  <c r="CX923" i="3"/>
  <c r="CY923" i="3"/>
  <c r="CZ923" i="3"/>
  <c r="DA923" i="3"/>
  <c r="A924" i="3"/>
  <c r="CX924" i="3"/>
  <c r="CY924" i="3"/>
  <c r="CZ924" i="3"/>
  <c r="DA924" i="3"/>
  <c r="A925" i="3"/>
  <c r="CX925" i="3"/>
  <c r="CY925" i="3"/>
  <c r="CZ925" i="3"/>
  <c r="DA925" i="3"/>
  <c r="A926" i="3"/>
  <c r="CX926" i="3"/>
  <c r="CY926" i="3"/>
  <c r="CZ926" i="3"/>
  <c r="DA926" i="3"/>
  <c r="A927" i="3"/>
  <c r="CY927" i="3"/>
  <c r="CZ927" i="3"/>
  <c r="DA927" i="3"/>
  <c r="A928" i="3"/>
  <c r="CY928" i="3"/>
  <c r="CZ928" i="3"/>
  <c r="DA928" i="3"/>
  <c r="A929" i="3"/>
  <c r="CY929" i="3"/>
  <c r="CZ929" i="3"/>
  <c r="DA929" i="3"/>
  <c r="A930" i="3"/>
  <c r="CY930" i="3"/>
  <c r="CZ930" i="3"/>
  <c r="DA930" i="3"/>
  <c r="A931" i="3"/>
  <c r="CY931" i="3"/>
  <c r="CZ931" i="3"/>
  <c r="DA931" i="3"/>
  <c r="A932" i="3"/>
  <c r="CY932" i="3"/>
  <c r="CZ932" i="3"/>
  <c r="DA932" i="3"/>
  <c r="A933" i="3"/>
  <c r="CY933" i="3"/>
  <c r="CZ933" i="3"/>
  <c r="DA933" i="3"/>
  <c r="A934" i="3"/>
  <c r="CY934" i="3"/>
  <c r="CZ934" i="3"/>
  <c r="DA934" i="3"/>
  <c r="A935" i="3"/>
  <c r="CY935" i="3"/>
  <c r="CZ935" i="3"/>
  <c r="DA935" i="3"/>
  <c r="A936" i="3"/>
  <c r="CY936" i="3"/>
  <c r="CZ936" i="3"/>
  <c r="DA936" i="3"/>
  <c r="A937" i="3"/>
  <c r="CY937" i="3"/>
  <c r="CZ937" i="3"/>
  <c r="DA937" i="3"/>
  <c r="A938" i="3"/>
  <c r="CY938" i="3"/>
  <c r="CZ938" i="3"/>
  <c r="DA938" i="3"/>
  <c r="A939" i="3"/>
  <c r="CY939" i="3"/>
  <c r="CZ939" i="3"/>
  <c r="DA939" i="3"/>
  <c r="A940" i="3"/>
  <c r="CY940" i="3"/>
  <c r="CZ940" i="3"/>
  <c r="DA940" i="3"/>
  <c r="A941" i="3"/>
  <c r="CY941" i="3"/>
  <c r="CZ941" i="3"/>
  <c r="DA941" i="3"/>
  <c r="A942" i="3"/>
  <c r="CY942" i="3"/>
  <c r="CZ942" i="3"/>
  <c r="DA942" i="3"/>
  <c r="A943" i="3"/>
  <c r="CY943" i="3"/>
  <c r="CZ943" i="3"/>
  <c r="DA943" i="3"/>
  <c r="A944" i="3"/>
  <c r="CY944" i="3"/>
  <c r="CZ944" i="3"/>
  <c r="DA944" i="3"/>
  <c r="A945" i="3"/>
  <c r="CY945" i="3"/>
  <c r="CZ945" i="3"/>
  <c r="DA945" i="3"/>
  <c r="A946" i="3"/>
  <c r="CY946" i="3"/>
  <c r="CZ946" i="3"/>
  <c r="DA946" i="3"/>
  <c r="A947" i="3"/>
  <c r="CY947" i="3"/>
  <c r="CZ947" i="3"/>
  <c r="DA947" i="3"/>
  <c r="A948" i="3"/>
  <c r="CY948" i="3"/>
  <c r="CZ948" i="3"/>
  <c r="DA948" i="3"/>
  <c r="A949" i="3"/>
  <c r="CY949" i="3"/>
  <c r="CZ949" i="3"/>
  <c r="DA949" i="3"/>
  <c r="A950" i="3"/>
  <c r="CY950" i="3"/>
  <c r="CZ950" i="3"/>
  <c r="DA950" i="3"/>
  <c r="A951" i="3"/>
  <c r="CY951" i="3"/>
  <c r="CZ951" i="3"/>
  <c r="DA951" i="3"/>
  <c r="A952" i="3"/>
  <c r="CY952" i="3"/>
  <c r="CZ952" i="3"/>
  <c r="DA952" i="3"/>
  <c r="A953" i="3"/>
  <c r="CY953" i="3"/>
  <c r="CZ953" i="3"/>
  <c r="DA953" i="3"/>
  <c r="A954" i="3"/>
  <c r="CY954" i="3"/>
  <c r="CZ954" i="3"/>
  <c r="DA954" i="3"/>
  <c r="A955" i="3"/>
  <c r="CY955" i="3"/>
  <c r="CZ955" i="3"/>
  <c r="DA955" i="3"/>
  <c r="A956" i="3"/>
  <c r="CY956" i="3"/>
  <c r="CZ956" i="3"/>
  <c r="DA956" i="3"/>
  <c r="A957" i="3"/>
  <c r="CY957" i="3"/>
  <c r="CZ957" i="3"/>
  <c r="DA957" i="3"/>
  <c r="A958" i="3"/>
  <c r="CY958" i="3"/>
  <c r="CZ958" i="3"/>
  <c r="DA958" i="3"/>
  <c r="A959" i="3"/>
  <c r="CY959" i="3"/>
  <c r="CZ959" i="3"/>
  <c r="DA959" i="3"/>
  <c r="A960" i="3"/>
  <c r="CY960" i="3"/>
  <c r="CZ960" i="3"/>
  <c r="DA960" i="3"/>
  <c r="A961" i="3"/>
  <c r="CY961" i="3"/>
  <c r="CZ961" i="3"/>
  <c r="DA961" i="3"/>
  <c r="A962" i="3"/>
  <c r="CY962" i="3"/>
  <c r="CZ962" i="3"/>
  <c r="DA962" i="3"/>
  <c r="A963" i="3"/>
  <c r="CY963" i="3"/>
  <c r="CZ963" i="3"/>
  <c r="DA963" i="3"/>
  <c r="A964" i="3"/>
  <c r="CY964" i="3"/>
  <c r="CZ964" i="3"/>
  <c r="DA964" i="3"/>
  <c r="A965" i="3"/>
  <c r="CY965" i="3"/>
  <c r="CZ965" i="3"/>
  <c r="DA965" i="3"/>
  <c r="A966" i="3"/>
  <c r="CY966" i="3"/>
  <c r="CZ966" i="3"/>
  <c r="DA966" i="3"/>
  <c r="A967" i="3"/>
  <c r="CY967" i="3"/>
  <c r="CZ967" i="3"/>
  <c r="DA967" i="3"/>
  <c r="A968" i="3"/>
  <c r="CY968" i="3"/>
  <c r="CZ968" i="3"/>
  <c r="DA968" i="3"/>
  <c r="A969" i="3"/>
  <c r="CY969" i="3"/>
  <c r="CZ969" i="3"/>
  <c r="DA969" i="3"/>
  <c r="A970" i="3"/>
  <c r="CY970" i="3"/>
  <c r="CZ970" i="3"/>
  <c r="DA970" i="3"/>
  <c r="A971" i="3"/>
  <c r="CY971" i="3"/>
  <c r="CZ971" i="3"/>
  <c r="DA971" i="3"/>
  <c r="A972" i="3"/>
  <c r="CY972" i="3"/>
  <c r="CZ972" i="3"/>
  <c r="DA972" i="3"/>
  <c r="A973" i="3"/>
  <c r="CY973" i="3"/>
  <c r="CZ973" i="3"/>
  <c r="DA973" i="3"/>
  <c r="A974" i="3"/>
  <c r="CY974" i="3"/>
  <c r="CZ974" i="3"/>
  <c r="DA974" i="3"/>
  <c r="A975" i="3"/>
  <c r="CY975" i="3"/>
  <c r="CZ975" i="3"/>
  <c r="DA975" i="3"/>
  <c r="A976" i="3"/>
  <c r="CY976" i="3"/>
  <c r="CZ976" i="3"/>
  <c r="DA976" i="3"/>
  <c r="A977" i="3"/>
  <c r="CY977" i="3"/>
  <c r="CZ977" i="3"/>
  <c r="DA977" i="3"/>
  <c r="A978" i="3"/>
  <c r="CY978" i="3"/>
  <c r="CZ978" i="3"/>
  <c r="DA978" i="3"/>
  <c r="A979" i="3"/>
  <c r="CY979" i="3"/>
  <c r="CZ979" i="3"/>
  <c r="DA979" i="3"/>
  <c r="A980" i="3"/>
  <c r="CY980" i="3"/>
  <c r="CZ980" i="3"/>
  <c r="DA980" i="3"/>
  <c r="A981" i="3"/>
  <c r="CY981" i="3"/>
  <c r="CZ981" i="3"/>
  <c r="DA981" i="3"/>
  <c r="A982" i="3"/>
  <c r="CY982" i="3"/>
  <c r="CZ982" i="3"/>
  <c r="DA982" i="3"/>
  <c r="A983" i="3"/>
  <c r="CY983" i="3"/>
  <c r="CZ983" i="3"/>
  <c r="DA983" i="3"/>
  <c r="A984" i="3"/>
  <c r="CY984" i="3"/>
  <c r="CZ984" i="3"/>
  <c r="DA984" i="3"/>
  <c r="A985" i="3"/>
  <c r="CY985" i="3"/>
  <c r="CZ985" i="3"/>
  <c r="DA985" i="3"/>
  <c r="A986" i="3"/>
  <c r="CY986" i="3"/>
  <c r="CZ986" i="3"/>
  <c r="DA986" i="3"/>
  <c r="A987" i="3"/>
  <c r="CY987" i="3"/>
  <c r="CZ987" i="3"/>
  <c r="DA987" i="3"/>
  <c r="A988" i="3"/>
  <c r="CY988" i="3"/>
  <c r="CZ988" i="3"/>
  <c r="DA988" i="3"/>
  <c r="A989" i="3"/>
  <c r="CY989" i="3"/>
  <c r="CZ989" i="3"/>
  <c r="DA989" i="3"/>
  <c r="A990" i="3"/>
  <c r="CY990" i="3"/>
  <c r="CZ990" i="3"/>
  <c r="DA990" i="3"/>
  <c r="A991" i="3"/>
  <c r="CY991" i="3"/>
  <c r="CZ991" i="3"/>
  <c r="DA991" i="3"/>
  <c r="A992" i="3"/>
  <c r="CY992" i="3"/>
  <c r="CZ992" i="3"/>
  <c r="DA992" i="3"/>
  <c r="A993" i="3"/>
  <c r="CY993" i="3"/>
  <c r="CZ993" i="3"/>
  <c r="DA993" i="3"/>
  <c r="A994" i="3"/>
  <c r="CY994" i="3"/>
  <c r="CZ994" i="3"/>
  <c r="DA994" i="3"/>
  <c r="A995" i="3"/>
  <c r="CY995" i="3"/>
  <c r="CZ995" i="3"/>
  <c r="DA995" i="3"/>
  <c r="A996" i="3"/>
  <c r="CY996" i="3"/>
  <c r="CZ996" i="3"/>
  <c r="DA996" i="3"/>
  <c r="A997" i="3"/>
  <c r="CY997" i="3"/>
  <c r="CZ997" i="3"/>
  <c r="DA997" i="3"/>
  <c r="A998" i="3"/>
  <c r="CY998" i="3"/>
  <c r="CZ998" i="3"/>
  <c r="DA998" i="3"/>
  <c r="A999" i="3"/>
  <c r="CY999" i="3"/>
  <c r="CZ999" i="3"/>
  <c r="DA999" i="3"/>
  <c r="A1000" i="3"/>
  <c r="CY1000" i="3"/>
  <c r="CZ1000" i="3"/>
  <c r="DA1000" i="3"/>
  <c r="A1001" i="3"/>
  <c r="CY1001" i="3"/>
  <c r="CZ1001" i="3"/>
  <c r="DA1001" i="3"/>
  <c r="A1002" i="3"/>
  <c r="CY1002" i="3"/>
  <c r="CZ1002" i="3"/>
  <c r="DA1002" i="3"/>
  <c r="A1003" i="3"/>
  <c r="CY1003" i="3"/>
  <c r="CZ1003" i="3"/>
  <c r="DA1003" i="3"/>
  <c r="A1004" i="3"/>
  <c r="CY1004" i="3"/>
  <c r="CZ1004" i="3"/>
  <c r="DA1004" i="3"/>
  <c r="A1005" i="3"/>
  <c r="CY1005" i="3"/>
  <c r="CZ1005" i="3"/>
  <c r="DA1005" i="3"/>
  <c r="A1006" i="3"/>
  <c r="CY1006" i="3"/>
  <c r="CZ1006" i="3"/>
  <c r="DA1006" i="3"/>
  <c r="A1007" i="3"/>
  <c r="CY1007" i="3"/>
  <c r="CZ1007" i="3"/>
  <c r="DA1007" i="3"/>
  <c r="A1008" i="3"/>
  <c r="CY1008" i="3"/>
  <c r="CZ1008" i="3"/>
  <c r="DA1008" i="3"/>
  <c r="A1009" i="3"/>
  <c r="CY1009" i="3"/>
  <c r="CZ1009" i="3"/>
  <c r="DA1009" i="3"/>
  <c r="A1010" i="3"/>
  <c r="CY1010" i="3"/>
  <c r="CZ1010" i="3"/>
  <c r="DA1010" i="3"/>
  <c r="A1011" i="3"/>
  <c r="CY1011" i="3"/>
  <c r="CZ1011" i="3"/>
  <c r="DA1011" i="3"/>
  <c r="A1012" i="3"/>
  <c r="CY1012" i="3"/>
  <c r="CZ1012" i="3"/>
  <c r="DA1012" i="3"/>
  <c r="A1013" i="3"/>
  <c r="CY1013" i="3"/>
  <c r="CZ1013" i="3"/>
  <c r="DA1013" i="3"/>
  <c r="A1014" i="3"/>
  <c r="CY1014" i="3"/>
  <c r="CZ1014" i="3"/>
  <c r="DA1014" i="3"/>
  <c r="A1015" i="3"/>
  <c r="CY1015" i="3"/>
  <c r="CZ1015" i="3"/>
  <c r="DA1015" i="3"/>
  <c r="A1016" i="3"/>
  <c r="CY1016" i="3"/>
  <c r="CZ1016" i="3"/>
  <c r="DA1016" i="3"/>
  <c r="A1017" i="3"/>
  <c r="CY1017" i="3"/>
  <c r="CZ1017" i="3"/>
  <c r="DA1017" i="3"/>
  <c r="A1018" i="3"/>
  <c r="CY1018" i="3"/>
  <c r="CZ1018" i="3"/>
  <c r="DA1018" i="3"/>
  <c r="A1019" i="3"/>
  <c r="CY1019" i="3"/>
  <c r="CZ1019" i="3"/>
  <c r="DA1019" i="3"/>
  <c r="A1020" i="3"/>
  <c r="CY1020" i="3"/>
  <c r="CZ1020" i="3"/>
  <c r="DA1020" i="3"/>
  <c r="A1021" i="3"/>
  <c r="CY1021" i="3"/>
  <c r="CZ1021" i="3"/>
  <c r="DA1021" i="3"/>
  <c r="A1022" i="3"/>
  <c r="CY1022" i="3"/>
  <c r="CZ1022" i="3"/>
  <c r="DA1022" i="3"/>
  <c r="A1023" i="3"/>
  <c r="CY1023" i="3"/>
  <c r="CZ1023" i="3"/>
  <c r="DA1023" i="3"/>
  <c r="A1024" i="3"/>
  <c r="CY1024" i="3"/>
  <c r="CZ1024" i="3"/>
  <c r="DA1024" i="3"/>
  <c r="A1025" i="3"/>
  <c r="CY1025" i="3"/>
  <c r="CZ1025" i="3"/>
  <c r="DA1025" i="3"/>
  <c r="A1026" i="3"/>
  <c r="CY1026" i="3"/>
  <c r="CZ1026" i="3"/>
  <c r="DA1026" i="3"/>
  <c r="A1027" i="3"/>
  <c r="CY1027" i="3"/>
  <c r="CZ1027" i="3"/>
  <c r="DA1027" i="3"/>
  <c r="A1028" i="3"/>
  <c r="CY1028" i="3"/>
  <c r="CZ1028" i="3"/>
  <c r="DA1028" i="3"/>
  <c r="A1029" i="3"/>
  <c r="CY1029" i="3"/>
  <c r="CZ1029" i="3"/>
  <c r="DA1029" i="3"/>
  <c r="A1030" i="3"/>
  <c r="CY1030" i="3"/>
  <c r="CZ1030" i="3"/>
  <c r="DA1030" i="3"/>
  <c r="A1031" i="3"/>
  <c r="CY1031" i="3"/>
  <c r="CZ1031" i="3"/>
  <c r="DA1031" i="3"/>
  <c r="A1032" i="3"/>
  <c r="CY1032" i="3"/>
  <c r="CZ1032" i="3"/>
  <c r="DA1032" i="3"/>
  <c r="A1033" i="3"/>
  <c r="CY1033" i="3"/>
  <c r="CZ1033" i="3"/>
  <c r="DA1033" i="3"/>
  <c r="A1034" i="3"/>
  <c r="CY1034" i="3"/>
  <c r="CZ1034" i="3"/>
  <c r="DA1034" i="3"/>
  <c r="A1035" i="3"/>
  <c r="CY1035" i="3"/>
  <c r="CZ1035" i="3"/>
  <c r="DA1035" i="3"/>
  <c r="A1036" i="3"/>
  <c r="CY1036" i="3"/>
  <c r="CZ1036" i="3"/>
  <c r="DA1036" i="3"/>
  <c r="A1037" i="3"/>
  <c r="CY1037" i="3"/>
  <c r="CZ1037" i="3"/>
  <c r="DA1037" i="3"/>
  <c r="A1038" i="3"/>
  <c r="CY1038" i="3"/>
  <c r="CZ1038" i="3"/>
  <c r="DA1038" i="3"/>
  <c r="A1039" i="3"/>
  <c r="CY1039" i="3"/>
  <c r="CZ1039" i="3"/>
  <c r="DA1039" i="3"/>
  <c r="A1040" i="3"/>
  <c r="CY1040" i="3"/>
  <c r="CZ1040" i="3"/>
  <c r="DA1040" i="3"/>
  <c r="A1041" i="3"/>
  <c r="CY1041" i="3"/>
  <c r="CZ1041" i="3"/>
  <c r="DA1041" i="3"/>
  <c r="A1042" i="3"/>
  <c r="CY1042" i="3"/>
  <c r="CZ1042" i="3"/>
  <c r="DA1042" i="3"/>
  <c r="A1043" i="3"/>
  <c r="CY1043" i="3"/>
  <c r="CZ1043" i="3"/>
  <c r="DA1043" i="3"/>
  <c r="A1044" i="3"/>
  <c r="CY1044" i="3"/>
  <c r="CZ1044" i="3"/>
  <c r="DA1044" i="3"/>
  <c r="A1045" i="3"/>
  <c r="CY1045" i="3"/>
  <c r="CZ1045" i="3"/>
  <c r="DA1045" i="3"/>
  <c r="A1046" i="3"/>
  <c r="CY1046" i="3"/>
  <c r="CZ1046" i="3"/>
  <c r="DA1046" i="3"/>
  <c r="A1047" i="3"/>
  <c r="CY1047" i="3"/>
  <c r="CZ1047" i="3"/>
  <c r="DA1047" i="3"/>
  <c r="A1048" i="3"/>
  <c r="CY1048" i="3"/>
  <c r="CZ1048" i="3"/>
  <c r="DA1048" i="3"/>
  <c r="A1049" i="3"/>
  <c r="CY1049" i="3"/>
  <c r="CZ1049" i="3"/>
  <c r="DA1049" i="3"/>
  <c r="A1050" i="3"/>
  <c r="CY1050" i="3"/>
  <c r="CZ1050" i="3"/>
  <c r="DA1050" i="3"/>
  <c r="A1051" i="3"/>
  <c r="CY1051" i="3"/>
  <c r="CZ1051" i="3"/>
  <c r="DA1051" i="3"/>
  <c r="A1052" i="3"/>
  <c r="CY1052" i="3"/>
  <c r="CZ1052" i="3"/>
  <c r="DA1052" i="3"/>
  <c r="A1053" i="3"/>
  <c r="CX1053" i="3"/>
  <c r="CY1053" i="3"/>
  <c r="CZ1053" i="3"/>
  <c r="DA1053" i="3"/>
  <c r="A1054" i="3"/>
  <c r="CX1054" i="3"/>
  <c r="CY1054" i="3"/>
  <c r="CZ1054" i="3"/>
  <c r="DA1054" i="3"/>
  <c r="A1055" i="3"/>
  <c r="CY1055" i="3"/>
  <c r="CZ1055" i="3"/>
  <c r="DA1055" i="3"/>
  <c r="A1056" i="3"/>
  <c r="CY1056" i="3"/>
  <c r="CZ1056" i="3"/>
  <c r="DA1056" i="3"/>
  <c r="A1057" i="3"/>
  <c r="CY1057" i="3"/>
  <c r="CZ1057" i="3"/>
  <c r="DA1057" i="3"/>
  <c r="A1058" i="3"/>
  <c r="CY1058" i="3"/>
  <c r="CZ1058" i="3"/>
  <c r="DA1058" i="3"/>
  <c r="A1059" i="3"/>
  <c r="CY1059" i="3"/>
  <c r="CZ1059" i="3"/>
  <c r="DA1059" i="3"/>
  <c r="A1060" i="3"/>
  <c r="CY1060" i="3"/>
  <c r="CZ1060" i="3"/>
  <c r="DA1060" i="3"/>
  <c r="A1061" i="3"/>
  <c r="CY1061" i="3"/>
  <c r="CZ1061" i="3"/>
  <c r="DA1061" i="3"/>
  <c r="A1062" i="3"/>
  <c r="CY1062" i="3"/>
  <c r="CZ1062" i="3"/>
  <c r="DA1062" i="3"/>
  <c r="A1063" i="3"/>
  <c r="CY1063" i="3"/>
  <c r="CZ1063" i="3"/>
  <c r="DA1063" i="3"/>
  <c r="A1064" i="3"/>
  <c r="CY1064" i="3"/>
  <c r="CZ1064" i="3"/>
  <c r="DA1064" i="3"/>
  <c r="A1065" i="3"/>
  <c r="CY1065" i="3"/>
  <c r="CZ1065" i="3"/>
  <c r="DA1065" i="3"/>
  <c r="A1066" i="3"/>
  <c r="CY1066" i="3"/>
  <c r="CZ1066" i="3"/>
  <c r="DA1066" i="3"/>
  <c r="A1067" i="3"/>
  <c r="CY1067" i="3"/>
  <c r="CZ1067" i="3"/>
  <c r="DA1067" i="3"/>
  <c r="A1068" i="3"/>
  <c r="CY1068" i="3"/>
  <c r="CZ1068" i="3"/>
  <c r="DA1068" i="3"/>
  <c r="A1069" i="3"/>
  <c r="CY1069" i="3"/>
  <c r="CZ1069" i="3"/>
  <c r="DA1069" i="3"/>
  <c r="A1070" i="3"/>
  <c r="CY1070" i="3"/>
  <c r="CZ1070" i="3"/>
  <c r="DA1070" i="3"/>
  <c r="A1071" i="3"/>
  <c r="CY1071" i="3"/>
  <c r="CZ1071" i="3"/>
  <c r="DA1071" i="3"/>
  <c r="A1072" i="3"/>
  <c r="CY1072" i="3"/>
  <c r="CZ1072" i="3"/>
  <c r="DA1072" i="3"/>
  <c r="A1073" i="3"/>
  <c r="CX1073" i="3"/>
  <c r="CY1073" i="3"/>
  <c r="CZ1073" i="3"/>
  <c r="DA1073" i="3"/>
  <c r="A1074" i="3"/>
  <c r="CX1074" i="3"/>
  <c r="CY1074" i="3"/>
  <c r="CZ1074" i="3"/>
  <c r="DA1074" i="3"/>
  <c r="A1075" i="3"/>
  <c r="CX1075" i="3"/>
  <c r="CY1075" i="3"/>
  <c r="CZ1075" i="3"/>
  <c r="DA1075" i="3"/>
  <c r="A1076" i="3"/>
  <c r="CX1076" i="3"/>
  <c r="CY1076" i="3"/>
  <c r="CZ1076" i="3"/>
  <c r="DA1076" i="3"/>
  <c r="A1077" i="3"/>
  <c r="CX1077" i="3"/>
  <c r="CY1077" i="3"/>
  <c r="CZ1077" i="3"/>
  <c r="DA1077" i="3"/>
  <c r="A1078" i="3"/>
  <c r="CX1078" i="3"/>
  <c r="CY1078" i="3"/>
  <c r="CZ1078" i="3"/>
  <c r="DA1078" i="3"/>
  <c r="A1079" i="3"/>
  <c r="CX1079" i="3"/>
  <c r="CY1079" i="3"/>
  <c r="CZ1079" i="3"/>
  <c r="DA1079" i="3"/>
  <c r="A1080" i="3"/>
  <c r="CX1080" i="3"/>
  <c r="CY1080" i="3"/>
  <c r="CZ1080" i="3"/>
  <c r="DA1080" i="3"/>
  <c r="A1081" i="3"/>
  <c r="CX1081" i="3"/>
  <c r="CY1081" i="3"/>
  <c r="CZ1081" i="3"/>
  <c r="DA1081" i="3"/>
  <c r="A1082" i="3"/>
  <c r="CX1082" i="3"/>
  <c r="CY1082" i="3"/>
  <c r="CZ1082" i="3"/>
  <c r="DA1082" i="3"/>
  <c r="A1083" i="3"/>
  <c r="CX1083" i="3"/>
  <c r="CY1083" i="3"/>
  <c r="CZ1083" i="3"/>
  <c r="DA1083" i="3"/>
  <c r="A1084" i="3"/>
  <c r="CX1084" i="3"/>
  <c r="CY1084" i="3"/>
  <c r="CZ1084" i="3"/>
  <c r="DA1084" i="3"/>
  <c r="A1085" i="3"/>
  <c r="CX1085" i="3"/>
  <c r="CY1085" i="3"/>
  <c r="CZ1085" i="3"/>
  <c r="DA1085" i="3"/>
  <c r="A1086" i="3"/>
  <c r="CX1086" i="3"/>
  <c r="CY1086" i="3"/>
  <c r="CZ1086" i="3"/>
  <c r="DA1086" i="3"/>
  <c r="A1087" i="3"/>
  <c r="CX1087" i="3"/>
  <c r="CY1087" i="3"/>
  <c r="CZ1087" i="3"/>
  <c r="DA1087" i="3"/>
  <c r="A1088" i="3"/>
  <c r="CX1088" i="3"/>
  <c r="CY1088" i="3"/>
  <c r="CZ1088" i="3"/>
  <c r="DA1088" i="3"/>
  <c r="A1089" i="3"/>
  <c r="CX1089" i="3"/>
  <c r="CY1089" i="3"/>
  <c r="CZ1089" i="3"/>
  <c r="DA1089" i="3"/>
  <c r="A1090" i="3"/>
  <c r="CX1090" i="3"/>
  <c r="CY1090" i="3"/>
  <c r="CZ1090" i="3"/>
  <c r="DA1090" i="3"/>
  <c r="A1091" i="3"/>
  <c r="CX1091" i="3"/>
  <c r="CY1091" i="3"/>
  <c r="CZ1091" i="3"/>
  <c r="DA1091" i="3"/>
  <c r="A1092" i="3"/>
  <c r="CX1092" i="3"/>
  <c r="CY1092" i="3"/>
  <c r="CZ1092" i="3"/>
  <c r="DA1092" i="3"/>
  <c r="A1093" i="3"/>
  <c r="CX1093" i="3"/>
  <c r="CY1093" i="3"/>
  <c r="CZ1093" i="3"/>
  <c r="DA1093" i="3"/>
  <c r="A1094" i="3"/>
  <c r="CX1094" i="3"/>
  <c r="CY1094" i="3"/>
  <c r="CZ1094" i="3"/>
  <c r="DA1094" i="3"/>
  <c r="A1095" i="3"/>
  <c r="CX1095" i="3"/>
  <c r="CY1095" i="3"/>
  <c r="CZ1095" i="3"/>
  <c r="DA1095" i="3"/>
  <c r="A1096" i="3"/>
  <c r="CX1096" i="3"/>
  <c r="CY1096" i="3"/>
  <c r="CZ1096" i="3"/>
  <c r="DA1096" i="3"/>
  <c r="A1097" i="3"/>
  <c r="CX1097" i="3"/>
  <c r="CY1097" i="3"/>
  <c r="CZ1097" i="3"/>
  <c r="DA1097" i="3"/>
  <c r="A1098" i="3"/>
  <c r="CX1098" i="3"/>
  <c r="CY1098" i="3"/>
  <c r="CZ1098" i="3"/>
  <c r="DA1098" i="3"/>
  <c r="A1099" i="3"/>
  <c r="CX1099" i="3"/>
  <c r="CY1099" i="3"/>
  <c r="CZ1099" i="3"/>
  <c r="DA1099" i="3"/>
  <c r="A1100" i="3"/>
  <c r="CX1100" i="3"/>
  <c r="CY1100" i="3"/>
  <c r="CZ1100" i="3"/>
  <c r="DA1100" i="3"/>
  <c r="A1101" i="3"/>
  <c r="CX1101" i="3"/>
  <c r="CY1101" i="3"/>
  <c r="CZ1101" i="3"/>
  <c r="DA1101" i="3"/>
  <c r="A1102" i="3"/>
  <c r="CX1102" i="3"/>
  <c r="CY1102" i="3"/>
  <c r="CZ1102" i="3"/>
  <c r="DA1102" i="3"/>
  <c r="A1103" i="3"/>
  <c r="CX1103" i="3"/>
  <c r="CY1103" i="3"/>
  <c r="CZ1103" i="3"/>
  <c r="DA1103" i="3"/>
  <c r="A1104" i="3"/>
  <c r="CX1104" i="3"/>
  <c r="CY1104" i="3"/>
  <c r="CZ1104" i="3"/>
  <c r="DA1104" i="3"/>
  <c r="A1105" i="3"/>
  <c r="CX1105" i="3"/>
  <c r="CY1105" i="3"/>
  <c r="CZ1105" i="3"/>
  <c r="DA1105" i="3"/>
  <c r="A1106" i="3"/>
  <c r="CX1106" i="3"/>
  <c r="CY1106" i="3"/>
  <c r="CZ1106" i="3"/>
  <c r="DA1106" i="3"/>
  <c r="A1107" i="3"/>
  <c r="CX1107" i="3"/>
  <c r="CY1107" i="3"/>
  <c r="CZ1107" i="3"/>
  <c r="DA1107" i="3"/>
  <c r="A1108" i="3"/>
  <c r="CX1108" i="3"/>
  <c r="CY1108" i="3"/>
  <c r="CZ1108" i="3"/>
  <c r="DA1108" i="3"/>
  <c r="A1109" i="3"/>
  <c r="CX1109" i="3"/>
  <c r="CY1109" i="3"/>
  <c r="CZ1109" i="3"/>
  <c r="DA1109" i="3"/>
  <c r="A1110" i="3"/>
  <c r="CX1110" i="3"/>
  <c r="CY1110" i="3"/>
  <c r="CZ1110" i="3"/>
  <c r="DA1110" i="3"/>
  <c r="A1111" i="3"/>
  <c r="CX1111" i="3"/>
  <c r="CY1111" i="3"/>
  <c r="CZ1111" i="3"/>
  <c r="DA1111" i="3"/>
  <c r="A1112" i="3"/>
  <c r="CX1112" i="3"/>
  <c r="CY1112" i="3"/>
  <c r="CZ1112" i="3"/>
  <c r="DA1112" i="3"/>
  <c r="A1113" i="3"/>
  <c r="CX1113" i="3"/>
  <c r="CY1113" i="3"/>
  <c r="CZ1113" i="3"/>
  <c r="DA1113" i="3"/>
  <c r="A1114" i="3"/>
  <c r="CX1114" i="3"/>
  <c r="CY1114" i="3"/>
  <c r="CZ1114" i="3"/>
  <c r="DA1114" i="3"/>
  <c r="A1115" i="3"/>
  <c r="CY1115" i="3"/>
  <c r="CZ1115" i="3"/>
  <c r="DA1115" i="3"/>
  <c r="A1116" i="3"/>
  <c r="CY1116" i="3"/>
  <c r="CZ1116" i="3"/>
  <c r="DA1116" i="3"/>
  <c r="A1117" i="3"/>
  <c r="CY1117" i="3"/>
  <c r="CZ1117" i="3"/>
  <c r="DA1117" i="3"/>
  <c r="A1118" i="3"/>
  <c r="CY1118" i="3"/>
  <c r="CZ1118" i="3"/>
  <c r="DA1118" i="3"/>
  <c r="A1119" i="3"/>
  <c r="CY1119" i="3"/>
  <c r="CZ1119" i="3"/>
  <c r="DA1119" i="3"/>
  <c r="A1120" i="3"/>
  <c r="CY1120" i="3"/>
  <c r="CZ1120" i="3"/>
  <c r="DA1120" i="3"/>
  <c r="A1121" i="3"/>
  <c r="CY1121" i="3"/>
  <c r="CZ1121" i="3"/>
  <c r="DA1121" i="3"/>
  <c r="A1122" i="3"/>
  <c r="CY1122" i="3"/>
  <c r="CZ1122" i="3"/>
  <c r="DA1122" i="3"/>
  <c r="A1123" i="3"/>
  <c r="CY1123" i="3"/>
  <c r="CZ1123" i="3"/>
  <c r="DA1123" i="3"/>
  <c r="A1124" i="3"/>
  <c r="CY1124" i="3"/>
  <c r="CZ1124" i="3"/>
  <c r="DA1124" i="3"/>
  <c r="A1125" i="3"/>
  <c r="CY1125" i="3"/>
  <c r="CZ1125" i="3"/>
  <c r="DA1125" i="3"/>
  <c r="A1126" i="3"/>
  <c r="CY1126" i="3"/>
  <c r="CZ1126" i="3"/>
  <c r="DA1126" i="3"/>
  <c r="A1127" i="3"/>
  <c r="CY1127" i="3"/>
  <c r="CZ1127" i="3"/>
  <c r="DA1127" i="3"/>
  <c r="A1128" i="3"/>
  <c r="CY1128" i="3"/>
  <c r="CZ1128" i="3"/>
  <c r="DA1128" i="3"/>
  <c r="A1129" i="3"/>
  <c r="CX1129" i="3"/>
  <c r="CY1129" i="3"/>
  <c r="CZ1129" i="3"/>
  <c r="DA1129" i="3"/>
  <c r="A1130" i="3"/>
  <c r="CX1130" i="3"/>
  <c r="CY1130" i="3"/>
  <c r="CZ1130" i="3"/>
  <c r="DA1130" i="3"/>
  <c r="A1131" i="3"/>
  <c r="CX1131" i="3"/>
  <c r="CY1131" i="3"/>
  <c r="CZ1131" i="3"/>
  <c r="DA1131" i="3"/>
  <c r="A1132" i="3"/>
  <c r="CX1132" i="3"/>
  <c r="CY1132" i="3"/>
  <c r="CZ1132" i="3"/>
  <c r="DA1132" i="3"/>
  <c r="A1133" i="3"/>
  <c r="CX1133" i="3"/>
  <c r="CY1133" i="3"/>
  <c r="CZ1133" i="3"/>
  <c r="DA1133" i="3"/>
  <c r="A1134" i="3"/>
  <c r="CX1134" i="3"/>
  <c r="CY1134" i="3"/>
  <c r="CZ1134" i="3"/>
  <c r="DA1134" i="3"/>
  <c r="A1135" i="3"/>
  <c r="CX1135" i="3"/>
  <c r="CY1135" i="3"/>
  <c r="CZ1135" i="3"/>
  <c r="DA1135" i="3"/>
  <c r="A1136" i="3"/>
  <c r="CX1136" i="3"/>
  <c r="CY1136" i="3"/>
  <c r="CZ1136" i="3"/>
  <c r="DA1136" i="3"/>
  <c r="A1137" i="3"/>
  <c r="CX1137" i="3"/>
  <c r="CY1137" i="3"/>
  <c r="CZ1137" i="3"/>
  <c r="DA1137" i="3"/>
  <c r="A1138" i="3"/>
  <c r="CX1138" i="3"/>
  <c r="CY1138" i="3"/>
  <c r="CZ1138" i="3"/>
  <c r="DA1138" i="3"/>
  <c r="A1139" i="3"/>
  <c r="CX1139" i="3"/>
  <c r="CY1139" i="3"/>
  <c r="CZ1139" i="3"/>
  <c r="DA1139" i="3"/>
  <c r="A1140" i="3"/>
  <c r="CX1140" i="3"/>
  <c r="CY1140" i="3"/>
  <c r="CZ1140" i="3"/>
  <c r="DA1140" i="3"/>
  <c r="A1141" i="3"/>
  <c r="CY1141" i="3"/>
  <c r="CZ1141" i="3"/>
  <c r="DA1141" i="3"/>
  <c r="A1142" i="3"/>
  <c r="CY1142" i="3"/>
  <c r="CZ1142" i="3"/>
  <c r="DA1142" i="3"/>
  <c r="A1143" i="3"/>
  <c r="CY1143" i="3"/>
  <c r="CZ1143" i="3"/>
  <c r="DA1143" i="3"/>
  <c r="A1144" i="3"/>
  <c r="CY1144" i="3"/>
  <c r="CZ1144" i="3"/>
  <c r="DA1144" i="3"/>
  <c r="A1145" i="3"/>
  <c r="CY1145" i="3"/>
  <c r="CZ1145" i="3"/>
  <c r="DA1145" i="3"/>
  <c r="A1146" i="3"/>
  <c r="CY1146" i="3"/>
  <c r="CZ1146" i="3"/>
  <c r="DA1146" i="3"/>
  <c r="A1147" i="3"/>
  <c r="CY1147" i="3"/>
  <c r="CZ1147" i="3"/>
  <c r="DA1147" i="3"/>
  <c r="A1148" i="3"/>
  <c r="CY1148" i="3"/>
  <c r="CZ1148" i="3"/>
  <c r="DA1148" i="3"/>
  <c r="A1149" i="3"/>
  <c r="CY1149" i="3"/>
  <c r="CZ1149" i="3"/>
  <c r="DA1149" i="3"/>
  <c r="A1150" i="3"/>
  <c r="CY1150" i="3"/>
  <c r="CZ1150" i="3"/>
  <c r="DA1150" i="3"/>
  <c r="A1151" i="3"/>
  <c r="CY1151" i="3"/>
  <c r="CZ1151" i="3"/>
  <c r="DA1151" i="3"/>
  <c r="A1152" i="3"/>
  <c r="CY1152" i="3"/>
  <c r="CZ1152" i="3"/>
  <c r="DA1152" i="3"/>
  <c r="A1153" i="3"/>
  <c r="CY1153" i="3"/>
  <c r="CZ1153" i="3"/>
  <c r="DA1153" i="3"/>
  <c r="A1154" i="3"/>
  <c r="CY1154" i="3"/>
  <c r="CZ1154" i="3"/>
  <c r="DA1154" i="3"/>
  <c r="A1155" i="3"/>
  <c r="CY1155" i="3"/>
  <c r="CZ1155" i="3"/>
  <c r="DA1155" i="3"/>
  <c r="A1156" i="3"/>
  <c r="CY1156" i="3"/>
  <c r="CZ1156" i="3"/>
  <c r="DA1156" i="3"/>
  <c r="A1157" i="3"/>
  <c r="CY1157" i="3"/>
  <c r="CZ1157" i="3"/>
  <c r="DA1157" i="3"/>
  <c r="A1158" i="3"/>
  <c r="CY1158" i="3"/>
  <c r="CZ1158" i="3"/>
  <c r="DA1158" i="3"/>
  <c r="A1159" i="3"/>
  <c r="CY1159" i="3"/>
  <c r="CZ1159" i="3"/>
  <c r="DA1159" i="3"/>
  <c r="A1160" i="3"/>
  <c r="CY1160" i="3"/>
  <c r="CZ1160" i="3"/>
  <c r="DA1160" i="3"/>
  <c r="A1161" i="3"/>
  <c r="CY1161" i="3"/>
  <c r="CZ1161" i="3"/>
  <c r="DA1161" i="3"/>
  <c r="A1162" i="3"/>
  <c r="CY1162" i="3"/>
  <c r="CZ1162" i="3"/>
  <c r="DA1162" i="3"/>
  <c r="A1163" i="3"/>
  <c r="CY1163" i="3"/>
  <c r="CZ1163" i="3"/>
  <c r="DA1163" i="3"/>
  <c r="A1164" i="3"/>
  <c r="CY1164" i="3"/>
  <c r="CZ1164" i="3"/>
  <c r="DA1164" i="3"/>
  <c r="A1165" i="3"/>
  <c r="CY1165" i="3"/>
  <c r="CZ1165" i="3"/>
  <c r="DA1165" i="3"/>
  <c r="A1166" i="3"/>
  <c r="CY1166" i="3"/>
  <c r="CZ1166" i="3"/>
  <c r="DA1166" i="3"/>
  <c r="A1167" i="3"/>
  <c r="CY1167" i="3"/>
  <c r="CZ1167" i="3"/>
  <c r="DA1167" i="3"/>
  <c r="A1168" i="3"/>
  <c r="CY1168" i="3"/>
  <c r="CZ1168" i="3"/>
  <c r="DA1168" i="3"/>
  <c r="A1169" i="3"/>
  <c r="CY1169" i="3"/>
  <c r="CZ1169" i="3"/>
  <c r="DA1169" i="3"/>
  <c r="A1170" i="3"/>
  <c r="CY1170" i="3"/>
  <c r="CZ1170" i="3"/>
  <c r="DA1170" i="3"/>
  <c r="A1171" i="3"/>
  <c r="CY1171" i="3"/>
  <c r="CZ1171" i="3"/>
  <c r="DA1171" i="3"/>
  <c r="A1172" i="3"/>
  <c r="CY1172" i="3"/>
  <c r="CZ1172" i="3"/>
  <c r="DA1172" i="3"/>
  <c r="A1173" i="3"/>
  <c r="CY1173" i="3"/>
  <c r="CZ1173" i="3"/>
  <c r="DA1173" i="3"/>
  <c r="A1174" i="3"/>
  <c r="CY1174" i="3"/>
  <c r="CZ1174" i="3"/>
  <c r="DA1174" i="3"/>
  <c r="A1175" i="3"/>
  <c r="CY1175" i="3"/>
  <c r="CZ1175" i="3"/>
  <c r="DA1175" i="3"/>
  <c r="A1176" i="3"/>
  <c r="CY1176" i="3"/>
  <c r="CZ1176" i="3"/>
  <c r="DA1176" i="3"/>
  <c r="A1177" i="3"/>
  <c r="CY1177" i="3"/>
  <c r="CZ1177" i="3"/>
  <c r="DA1177" i="3"/>
  <c r="A1178" i="3"/>
  <c r="CY1178" i="3"/>
  <c r="CZ1178" i="3"/>
  <c r="DA1178" i="3"/>
  <c r="A1179" i="3"/>
  <c r="CY1179" i="3"/>
  <c r="CZ1179" i="3"/>
  <c r="DA1179" i="3"/>
  <c r="A1180" i="3"/>
  <c r="CY1180" i="3"/>
  <c r="CZ1180" i="3"/>
  <c r="DA1180" i="3"/>
  <c r="A1181" i="3"/>
  <c r="CY1181" i="3"/>
  <c r="CZ1181" i="3"/>
  <c r="DA1181" i="3"/>
  <c r="A1182" i="3"/>
  <c r="CY1182" i="3"/>
  <c r="CZ1182" i="3"/>
  <c r="DA1182" i="3"/>
  <c r="A1183" i="3"/>
  <c r="CY1183" i="3"/>
  <c r="CZ1183" i="3"/>
  <c r="DA1183" i="3"/>
  <c r="A1184" i="3"/>
  <c r="CY1184" i="3"/>
  <c r="CZ1184" i="3"/>
  <c r="DA1184" i="3"/>
  <c r="A1185" i="3"/>
  <c r="CY1185" i="3"/>
  <c r="CZ1185" i="3"/>
  <c r="DA1185" i="3"/>
  <c r="A1186" i="3"/>
  <c r="CY1186" i="3"/>
  <c r="CZ1186" i="3"/>
  <c r="DA1186" i="3"/>
  <c r="A1187" i="3"/>
  <c r="CY1187" i="3"/>
  <c r="CZ1187" i="3"/>
  <c r="DA1187" i="3"/>
  <c r="A1188" i="3"/>
  <c r="CY1188" i="3"/>
  <c r="CZ1188" i="3"/>
  <c r="DA1188" i="3"/>
  <c r="A1189" i="3"/>
  <c r="CY1189" i="3"/>
  <c r="CZ1189" i="3"/>
  <c r="DA1189" i="3"/>
  <c r="A1190" i="3"/>
  <c r="CY1190" i="3"/>
  <c r="CZ1190" i="3"/>
  <c r="DA1190" i="3"/>
  <c r="A1191" i="3"/>
  <c r="CY1191" i="3"/>
  <c r="CZ1191" i="3"/>
  <c r="DA1191" i="3"/>
  <c r="A1192" i="3"/>
  <c r="CY1192" i="3"/>
  <c r="CZ1192" i="3"/>
  <c r="DA1192" i="3"/>
  <c r="A1193" i="3"/>
  <c r="CY1193" i="3"/>
  <c r="CZ1193" i="3"/>
  <c r="DA1193" i="3"/>
  <c r="A1194" i="3"/>
  <c r="CY1194" i="3"/>
  <c r="CZ1194" i="3"/>
  <c r="DA1194" i="3"/>
  <c r="A1195" i="3"/>
  <c r="CY1195" i="3"/>
  <c r="CZ1195" i="3"/>
  <c r="DA1195" i="3"/>
  <c r="A1196" i="3"/>
  <c r="CY1196" i="3"/>
  <c r="CZ1196" i="3"/>
  <c r="DA1196" i="3"/>
  <c r="A1197" i="3"/>
  <c r="CY1197" i="3"/>
  <c r="CZ1197" i="3"/>
  <c r="DA1197" i="3"/>
  <c r="A1198" i="3"/>
  <c r="CY1198" i="3"/>
  <c r="CZ1198" i="3"/>
  <c r="DA1198" i="3"/>
  <c r="A1199" i="3"/>
  <c r="CY1199" i="3"/>
  <c r="CZ1199" i="3"/>
  <c r="DA1199" i="3"/>
  <c r="A1200" i="3"/>
  <c r="CY1200" i="3"/>
  <c r="CZ1200" i="3"/>
  <c r="DA1200" i="3"/>
  <c r="A1201" i="3"/>
  <c r="CY1201" i="3"/>
  <c r="CZ1201" i="3"/>
  <c r="DA1201" i="3"/>
  <c r="A1202" i="3"/>
  <c r="CY1202" i="3"/>
  <c r="CZ1202" i="3"/>
  <c r="DA1202" i="3"/>
  <c r="A1203" i="3"/>
  <c r="CY1203" i="3"/>
  <c r="CZ1203" i="3"/>
  <c r="DA1203" i="3"/>
  <c r="A1204" i="3"/>
  <c r="CY1204" i="3"/>
  <c r="CZ1204" i="3"/>
  <c r="DA1204" i="3"/>
  <c r="A1205" i="3"/>
  <c r="CY1205" i="3"/>
  <c r="CZ1205" i="3"/>
  <c r="DA1205" i="3"/>
  <c r="A1206" i="3"/>
  <c r="CY1206" i="3"/>
  <c r="CZ1206" i="3"/>
  <c r="DA1206" i="3"/>
  <c r="A1207" i="3"/>
  <c r="CY1207" i="3"/>
  <c r="CZ1207" i="3"/>
  <c r="DA1207" i="3"/>
  <c r="A1208" i="3"/>
  <c r="CY1208" i="3"/>
  <c r="CZ1208" i="3"/>
  <c r="DA1208" i="3"/>
  <c r="A1209" i="3"/>
  <c r="CY1209" i="3"/>
  <c r="CZ1209" i="3"/>
  <c r="DA1209" i="3"/>
  <c r="A1210" i="3"/>
  <c r="CY1210" i="3"/>
  <c r="CZ1210" i="3"/>
  <c r="DA1210" i="3"/>
  <c r="A1211" i="3"/>
  <c r="CY1211" i="3"/>
  <c r="CZ1211" i="3"/>
  <c r="DA1211" i="3"/>
  <c r="A1212" i="3"/>
  <c r="CY1212" i="3"/>
  <c r="CZ1212" i="3"/>
  <c r="DA1212" i="3"/>
  <c r="A1213" i="3"/>
  <c r="CY1213" i="3"/>
  <c r="CZ1213" i="3"/>
  <c r="DA1213" i="3"/>
  <c r="A1214" i="3"/>
  <c r="CY1214" i="3"/>
  <c r="CZ1214" i="3"/>
  <c r="DA1214" i="3"/>
  <c r="A1215" i="3"/>
  <c r="CY1215" i="3"/>
  <c r="CZ1215" i="3"/>
  <c r="DA1215" i="3"/>
  <c r="A1216" i="3"/>
  <c r="CY1216" i="3"/>
  <c r="CZ1216" i="3"/>
  <c r="DA1216" i="3"/>
  <c r="A1217" i="3"/>
  <c r="CY1217" i="3"/>
  <c r="CZ1217" i="3"/>
  <c r="DA1217" i="3"/>
  <c r="A1218" i="3"/>
  <c r="CY1218" i="3"/>
  <c r="CZ1218" i="3"/>
  <c r="DA1218" i="3"/>
  <c r="A1219" i="3"/>
  <c r="CY1219" i="3"/>
  <c r="CZ1219" i="3"/>
  <c r="DA1219" i="3"/>
  <c r="A1220" i="3"/>
  <c r="CY1220" i="3"/>
  <c r="CZ1220" i="3"/>
  <c r="DA1220" i="3"/>
  <c r="A1221" i="3"/>
  <c r="CY1221" i="3"/>
  <c r="CZ1221" i="3"/>
  <c r="DA1221" i="3"/>
  <c r="A1222" i="3"/>
  <c r="CY1222" i="3"/>
  <c r="CZ1222" i="3"/>
  <c r="DA1222" i="3"/>
  <c r="A1223" i="3"/>
  <c r="CY1223" i="3"/>
  <c r="CZ1223" i="3"/>
  <c r="DA1223" i="3"/>
  <c r="A1224" i="3"/>
  <c r="CY1224" i="3"/>
  <c r="CZ1224" i="3"/>
  <c r="DA1224" i="3"/>
  <c r="A1225" i="3"/>
  <c r="CY1225" i="3"/>
  <c r="CZ1225" i="3"/>
  <c r="DA1225" i="3"/>
  <c r="A1226" i="3"/>
  <c r="CY1226" i="3"/>
  <c r="CZ1226" i="3"/>
  <c r="DA1226" i="3"/>
  <c r="A1227" i="3"/>
  <c r="CY1227" i="3"/>
  <c r="CZ1227" i="3"/>
  <c r="DA1227" i="3"/>
  <c r="A1228" i="3"/>
  <c r="CY1228" i="3"/>
  <c r="CZ1228" i="3"/>
  <c r="DA1228" i="3"/>
  <c r="A1229" i="3"/>
  <c r="CY1229" i="3"/>
  <c r="CZ1229" i="3"/>
  <c r="DA1229" i="3"/>
  <c r="A1230" i="3"/>
  <c r="CY1230" i="3"/>
  <c r="CZ1230" i="3"/>
  <c r="DA1230" i="3"/>
  <c r="A1231" i="3"/>
  <c r="CY1231" i="3"/>
  <c r="CZ1231" i="3"/>
  <c r="DA1231" i="3"/>
  <c r="A1232" i="3"/>
  <c r="CY1232" i="3"/>
  <c r="CZ1232" i="3"/>
  <c r="DA1232" i="3"/>
  <c r="A1233" i="3"/>
  <c r="CY1233" i="3"/>
  <c r="CZ1233" i="3"/>
  <c r="DA1233" i="3"/>
  <c r="A1234" i="3"/>
  <c r="CY1234" i="3"/>
  <c r="CZ1234" i="3"/>
  <c r="DA1234" i="3"/>
  <c r="A1235" i="3"/>
  <c r="CY1235" i="3"/>
  <c r="CZ1235" i="3"/>
  <c r="DA1235" i="3"/>
  <c r="A1236" i="3"/>
  <c r="CY1236" i="3"/>
  <c r="CZ1236" i="3"/>
  <c r="DA1236" i="3"/>
  <c r="A1237" i="3"/>
  <c r="CY1237" i="3"/>
  <c r="CZ1237" i="3"/>
  <c r="DA1237" i="3"/>
  <c r="A1238" i="3"/>
  <c r="CY1238" i="3"/>
  <c r="CZ1238" i="3"/>
  <c r="DA1238" i="3"/>
  <c r="A1239" i="3"/>
  <c r="CY1239" i="3"/>
  <c r="CZ1239" i="3"/>
  <c r="DA1239" i="3"/>
  <c r="A1240" i="3"/>
  <c r="CY1240" i="3"/>
  <c r="CZ1240" i="3"/>
  <c r="DA1240" i="3"/>
  <c r="A1241" i="3"/>
  <c r="CY1241" i="3"/>
  <c r="CZ1241" i="3"/>
  <c r="DA1241" i="3"/>
  <c r="A1242" i="3"/>
  <c r="CY1242" i="3"/>
  <c r="CZ1242" i="3"/>
  <c r="DA1242" i="3"/>
  <c r="A1243" i="3"/>
  <c r="CY1243" i="3"/>
  <c r="CZ1243" i="3"/>
  <c r="DA1243" i="3"/>
  <c r="A1244" i="3"/>
  <c r="CY1244" i="3"/>
  <c r="CZ1244" i="3"/>
  <c r="DA1244" i="3"/>
  <c r="A1245" i="3"/>
  <c r="CY1245" i="3"/>
  <c r="CZ1245" i="3"/>
  <c r="DA1245" i="3"/>
  <c r="A1246" i="3"/>
  <c r="CY1246" i="3"/>
  <c r="CZ1246" i="3"/>
  <c r="DA1246" i="3"/>
  <c r="A1247" i="3"/>
  <c r="CY1247" i="3"/>
  <c r="CZ1247" i="3"/>
  <c r="DA1247" i="3"/>
  <c r="A1248" i="3"/>
  <c r="CY1248" i="3"/>
  <c r="CZ1248" i="3"/>
  <c r="DA1248" i="3"/>
  <c r="A1249" i="3"/>
  <c r="CY1249" i="3"/>
  <c r="CZ1249" i="3"/>
  <c r="DA1249" i="3"/>
  <c r="A1250" i="3"/>
  <c r="CY1250" i="3"/>
  <c r="CZ1250" i="3"/>
  <c r="DA1250" i="3"/>
  <c r="A1251" i="3"/>
  <c r="CY1251" i="3"/>
  <c r="CZ1251" i="3"/>
  <c r="DA1251" i="3"/>
  <c r="A1252" i="3"/>
  <c r="CY1252" i="3"/>
  <c r="CZ1252" i="3"/>
  <c r="DA1252" i="3"/>
  <c r="A1253" i="3"/>
  <c r="CY1253" i="3"/>
  <c r="CZ1253" i="3"/>
  <c r="DA1253" i="3"/>
  <c r="A1254" i="3"/>
  <c r="CY1254" i="3"/>
  <c r="CZ1254" i="3"/>
  <c r="DA1254" i="3"/>
  <c r="A1255" i="3"/>
  <c r="CY1255" i="3"/>
  <c r="CZ1255" i="3"/>
  <c r="DA1255" i="3"/>
  <c r="A1256" i="3"/>
  <c r="CY1256" i="3"/>
  <c r="CZ1256" i="3"/>
  <c r="DA1256" i="3"/>
  <c r="A1257" i="3"/>
  <c r="CY1257" i="3"/>
  <c r="CZ1257" i="3"/>
  <c r="DA1257" i="3"/>
  <c r="A1258" i="3"/>
  <c r="CY1258" i="3"/>
  <c r="CZ1258" i="3"/>
  <c r="DA1258" i="3"/>
  <c r="A1259" i="3"/>
  <c r="CY1259" i="3"/>
  <c r="CZ1259" i="3"/>
  <c r="DA1259" i="3"/>
  <c r="A1260" i="3"/>
  <c r="CY1260" i="3"/>
  <c r="CZ1260" i="3"/>
  <c r="DA1260" i="3"/>
  <c r="A1261" i="3"/>
  <c r="CY1261" i="3"/>
  <c r="CZ1261" i="3"/>
  <c r="DA1261" i="3"/>
  <c r="A1262" i="3"/>
  <c r="CY1262" i="3"/>
  <c r="CZ1262" i="3"/>
  <c r="DA1262" i="3"/>
  <c r="A1263" i="3"/>
  <c r="CY1263" i="3"/>
  <c r="CZ1263" i="3"/>
  <c r="DA1263" i="3"/>
  <c r="A1264" i="3"/>
  <c r="CY1264" i="3"/>
  <c r="CZ1264" i="3"/>
  <c r="DA1264" i="3"/>
  <c r="A1265" i="3"/>
  <c r="CY1265" i="3"/>
  <c r="CZ1265" i="3"/>
  <c r="DA1265" i="3"/>
  <c r="A1266" i="3"/>
  <c r="CY1266" i="3"/>
  <c r="CZ1266" i="3"/>
  <c r="DA1266" i="3"/>
  <c r="A1267" i="3"/>
  <c r="CY1267" i="3"/>
  <c r="CZ1267" i="3"/>
  <c r="DA1267" i="3"/>
  <c r="A1268" i="3"/>
  <c r="CY1268" i="3"/>
  <c r="CZ1268" i="3"/>
  <c r="DA1268" i="3"/>
  <c r="A1269" i="3"/>
  <c r="CY1269" i="3"/>
  <c r="CZ1269" i="3"/>
  <c r="DA1269" i="3"/>
  <c r="A1270" i="3"/>
  <c r="CY1270" i="3"/>
  <c r="CZ1270" i="3"/>
  <c r="DA1270" i="3"/>
  <c r="A1271" i="3"/>
  <c r="CY1271" i="3"/>
  <c r="CZ1271" i="3"/>
  <c r="DA1271" i="3"/>
  <c r="A1272" i="3"/>
  <c r="CY1272" i="3"/>
  <c r="CZ1272" i="3"/>
  <c r="DA1272" i="3"/>
  <c r="A1273" i="3"/>
  <c r="CY1273" i="3"/>
  <c r="CZ1273" i="3"/>
  <c r="DA1273" i="3"/>
  <c r="A1274" i="3"/>
  <c r="CY1274" i="3"/>
  <c r="CZ1274" i="3"/>
  <c r="DA1274" i="3"/>
  <c r="A1275" i="3"/>
  <c r="CY1275" i="3"/>
  <c r="CZ1275" i="3"/>
  <c r="DA1275" i="3"/>
  <c r="A1276" i="3"/>
  <c r="CY1276" i="3"/>
  <c r="CZ1276" i="3"/>
  <c r="DA1276" i="3"/>
  <c r="A1277" i="3"/>
  <c r="CY1277" i="3"/>
  <c r="CZ1277" i="3"/>
  <c r="DA1277" i="3"/>
  <c r="A1278" i="3"/>
  <c r="CY1278" i="3"/>
  <c r="CZ1278" i="3"/>
  <c r="DA1278" i="3"/>
  <c r="A1279" i="3"/>
  <c r="CY1279" i="3"/>
  <c r="CZ1279" i="3"/>
  <c r="DA1279" i="3"/>
  <c r="A1280" i="3"/>
  <c r="CY1280" i="3"/>
  <c r="CZ1280" i="3"/>
  <c r="DA1280" i="3"/>
  <c r="A1281" i="3"/>
  <c r="CY1281" i="3"/>
  <c r="CZ1281" i="3"/>
  <c r="DA1281" i="3"/>
  <c r="A1282" i="3"/>
  <c r="CY1282" i="3"/>
  <c r="CZ1282" i="3"/>
  <c r="DA1282" i="3"/>
  <c r="A1283" i="3"/>
  <c r="CY1283" i="3"/>
  <c r="CZ1283" i="3"/>
  <c r="DA1283" i="3"/>
  <c r="A1284" i="3"/>
  <c r="CY1284" i="3"/>
  <c r="CZ1284" i="3"/>
  <c r="DA1284" i="3"/>
  <c r="A1285" i="3"/>
  <c r="CY1285" i="3"/>
  <c r="CZ1285" i="3"/>
  <c r="DA1285" i="3"/>
  <c r="A1286" i="3"/>
  <c r="CY1286" i="3"/>
  <c r="CZ1286" i="3"/>
  <c r="DA1286" i="3"/>
  <c r="A1287" i="3"/>
  <c r="CY1287" i="3"/>
  <c r="CZ1287" i="3"/>
  <c r="DA1287" i="3"/>
  <c r="A1288" i="3"/>
  <c r="CY1288" i="3"/>
  <c r="CZ1288" i="3"/>
  <c r="DA1288" i="3"/>
  <c r="A1289" i="3"/>
  <c r="CY1289" i="3"/>
  <c r="CZ1289" i="3"/>
  <c r="DA1289" i="3"/>
  <c r="A1290" i="3"/>
  <c r="CY1290" i="3"/>
  <c r="CZ1290" i="3"/>
  <c r="DA1290" i="3"/>
  <c r="A1291" i="3"/>
  <c r="CY1291" i="3"/>
  <c r="CZ1291" i="3"/>
  <c r="DA1291" i="3"/>
  <c r="A1292" i="3"/>
  <c r="CY1292" i="3"/>
  <c r="CZ1292" i="3"/>
  <c r="DA1292" i="3"/>
  <c r="A1293" i="3"/>
  <c r="CY1293" i="3"/>
  <c r="CZ1293" i="3"/>
  <c r="DA1293" i="3"/>
  <c r="A1294" i="3"/>
  <c r="CY1294" i="3"/>
  <c r="CZ1294" i="3"/>
  <c r="DA1294" i="3"/>
  <c r="A1295" i="3"/>
  <c r="CY1295" i="3"/>
  <c r="CZ1295" i="3"/>
  <c r="DA1295" i="3"/>
  <c r="A1296" i="3"/>
  <c r="CY1296" i="3"/>
  <c r="CZ1296" i="3"/>
  <c r="DA1296" i="3"/>
  <c r="A1297" i="3"/>
  <c r="CY1297" i="3"/>
  <c r="CZ1297" i="3"/>
  <c r="DA1297" i="3"/>
  <c r="A1298" i="3"/>
  <c r="CY1298" i="3"/>
  <c r="CZ1298" i="3"/>
  <c r="DA1298" i="3"/>
  <c r="A1299" i="3"/>
  <c r="CY1299" i="3"/>
  <c r="CZ1299" i="3"/>
  <c r="DA1299" i="3"/>
  <c r="A1300" i="3"/>
  <c r="CY1300" i="3"/>
  <c r="CZ1300" i="3"/>
  <c r="DA1300" i="3"/>
  <c r="A1301" i="3"/>
  <c r="CY1301" i="3"/>
  <c r="CZ1301" i="3"/>
  <c r="DA1301" i="3"/>
  <c r="A1302" i="3"/>
  <c r="CY1302" i="3"/>
  <c r="CZ1302" i="3"/>
  <c r="DA1302" i="3"/>
  <c r="A1303" i="3"/>
  <c r="CY1303" i="3"/>
  <c r="CZ1303" i="3"/>
  <c r="DA1303" i="3"/>
  <c r="A1304" i="3"/>
  <c r="CY1304" i="3"/>
  <c r="CZ1304" i="3"/>
  <c r="DA1304" i="3"/>
  <c r="A1305" i="3"/>
  <c r="CY1305" i="3"/>
  <c r="CZ1305" i="3"/>
  <c r="DA1305" i="3"/>
  <c r="A1306" i="3"/>
  <c r="CY1306" i="3"/>
  <c r="CZ1306" i="3"/>
  <c r="DA1306" i="3"/>
  <c r="A1307" i="3"/>
  <c r="CY1307" i="3"/>
  <c r="CZ1307" i="3"/>
  <c r="DA1307" i="3"/>
  <c r="A1308" i="3"/>
  <c r="CY1308" i="3"/>
  <c r="CZ1308" i="3"/>
  <c r="DA1308" i="3"/>
  <c r="A1309" i="3"/>
  <c r="CY1309" i="3"/>
  <c r="CZ1309" i="3"/>
  <c r="DA1309" i="3"/>
  <c r="A1310" i="3"/>
  <c r="CY1310" i="3"/>
  <c r="CZ1310" i="3"/>
  <c r="DA1310" i="3"/>
  <c r="A1311" i="3"/>
  <c r="CY1311" i="3"/>
  <c r="CZ1311" i="3"/>
  <c r="DA1311" i="3"/>
  <c r="A1312" i="3"/>
  <c r="CY1312" i="3"/>
  <c r="CZ1312" i="3"/>
  <c r="DA1312" i="3"/>
  <c r="A1313" i="3"/>
  <c r="CY1313" i="3"/>
  <c r="CZ1313" i="3"/>
  <c r="DA1313" i="3"/>
  <c r="A1314" i="3"/>
  <c r="CY1314" i="3"/>
  <c r="CZ1314" i="3"/>
  <c r="DA1314" i="3"/>
  <c r="A1315" i="3"/>
  <c r="CY1315" i="3"/>
  <c r="CZ1315" i="3"/>
  <c r="DA1315" i="3"/>
  <c r="A1316" i="3"/>
  <c r="CY1316" i="3"/>
  <c r="CZ1316" i="3"/>
  <c r="DA1316" i="3"/>
  <c r="A1317" i="3"/>
  <c r="CY1317" i="3"/>
  <c r="CZ1317" i="3"/>
  <c r="DA1317" i="3"/>
  <c r="A1318" i="3"/>
  <c r="CY1318" i="3"/>
  <c r="CZ1318" i="3"/>
  <c r="DA1318" i="3"/>
  <c r="A1319" i="3"/>
  <c r="CY1319" i="3"/>
  <c r="CZ1319" i="3"/>
  <c r="DA1319" i="3"/>
  <c r="A1320" i="3"/>
  <c r="CY1320" i="3"/>
  <c r="CZ1320" i="3"/>
  <c r="DA1320" i="3"/>
  <c r="A1321" i="3"/>
  <c r="CY1321" i="3"/>
  <c r="CZ1321" i="3"/>
  <c r="DA1321" i="3"/>
  <c r="A1322" i="3"/>
  <c r="CY1322" i="3"/>
  <c r="CZ1322" i="3"/>
  <c r="DA1322" i="3"/>
  <c r="A1323" i="3"/>
  <c r="CY1323" i="3"/>
  <c r="CZ1323" i="3"/>
  <c r="DA1323" i="3"/>
  <c r="A1324" i="3"/>
  <c r="CY1324" i="3"/>
  <c r="CZ1324" i="3"/>
  <c r="DA1324" i="3"/>
  <c r="A1325" i="3"/>
  <c r="CY1325" i="3"/>
  <c r="CZ1325" i="3"/>
  <c r="DA1325" i="3"/>
  <c r="A1326" i="3"/>
  <c r="CY1326" i="3"/>
  <c r="CZ1326" i="3"/>
  <c r="DA1326" i="3"/>
  <c r="A1327" i="3"/>
  <c r="CY1327" i="3"/>
  <c r="CZ1327" i="3"/>
  <c r="DA1327" i="3"/>
  <c r="A1328" i="3"/>
  <c r="CY1328" i="3"/>
  <c r="CZ1328" i="3"/>
  <c r="DA1328" i="3"/>
  <c r="A1329" i="3"/>
  <c r="CY1329" i="3"/>
  <c r="CZ1329" i="3"/>
  <c r="DA1329" i="3"/>
  <c r="A1330" i="3"/>
  <c r="CY1330" i="3"/>
  <c r="CZ1330" i="3"/>
  <c r="DA1330" i="3"/>
  <c r="A1331" i="3"/>
  <c r="CY1331" i="3"/>
  <c r="CZ1331" i="3"/>
  <c r="DA1331" i="3"/>
  <c r="A1332" i="3"/>
  <c r="CY1332" i="3"/>
  <c r="CZ1332" i="3"/>
  <c r="DA1332" i="3"/>
  <c r="A1333" i="3"/>
  <c r="CY1333" i="3"/>
  <c r="CZ1333" i="3"/>
  <c r="DA1333" i="3"/>
  <c r="A1334" i="3"/>
  <c r="CY1334" i="3"/>
  <c r="CZ1334" i="3"/>
  <c r="DA1334" i="3"/>
  <c r="A1335" i="3"/>
  <c r="CY1335" i="3"/>
  <c r="CZ1335" i="3"/>
  <c r="DA1335" i="3"/>
  <c r="A1336" i="3"/>
  <c r="CY1336" i="3"/>
  <c r="CZ1336" i="3"/>
  <c r="DA1336" i="3"/>
  <c r="A1337" i="3"/>
  <c r="CY1337" i="3"/>
  <c r="CZ1337" i="3"/>
  <c r="DA1337" i="3"/>
  <c r="A1338" i="3"/>
  <c r="CY1338" i="3"/>
  <c r="CZ1338" i="3"/>
  <c r="DA1338" i="3"/>
  <c r="A1339" i="3"/>
  <c r="CY1339" i="3"/>
  <c r="CZ1339" i="3"/>
  <c r="DA1339" i="3"/>
  <c r="A1340" i="3"/>
  <c r="CY1340" i="3"/>
  <c r="CZ1340" i="3"/>
  <c r="DA1340" i="3"/>
  <c r="A1341" i="3"/>
  <c r="CY1341" i="3"/>
  <c r="CZ1341" i="3"/>
  <c r="DA1341" i="3"/>
  <c r="A1342" i="3"/>
  <c r="CY1342" i="3"/>
  <c r="CZ1342" i="3"/>
  <c r="DA1342" i="3"/>
  <c r="A1343" i="3"/>
  <c r="CY1343" i="3"/>
  <c r="CZ1343" i="3"/>
  <c r="DA1343" i="3"/>
  <c r="A1344" i="3"/>
  <c r="CY1344" i="3"/>
  <c r="CZ1344" i="3"/>
  <c r="DA1344" i="3"/>
  <c r="A1345" i="3"/>
  <c r="CY1345" i="3"/>
  <c r="CZ1345" i="3"/>
  <c r="DA1345" i="3"/>
  <c r="A1346" i="3"/>
  <c r="CY1346" i="3"/>
  <c r="CZ1346" i="3"/>
  <c r="DA1346" i="3"/>
  <c r="A1347" i="3"/>
  <c r="CY1347" i="3"/>
  <c r="CZ1347" i="3"/>
  <c r="DA1347" i="3"/>
  <c r="A1348" i="3"/>
  <c r="CY1348" i="3"/>
  <c r="CZ1348" i="3"/>
  <c r="DA1348" i="3"/>
  <c r="A1349" i="3"/>
  <c r="CY1349" i="3"/>
  <c r="CZ1349" i="3"/>
  <c r="DA1349" i="3"/>
  <c r="A1350" i="3"/>
  <c r="CY1350" i="3"/>
  <c r="CZ1350" i="3"/>
  <c r="DA1350" i="3"/>
  <c r="A1351" i="3"/>
  <c r="CY1351" i="3"/>
  <c r="CZ1351" i="3"/>
  <c r="DA1351" i="3"/>
  <c r="A1352" i="3"/>
  <c r="CY1352" i="3"/>
  <c r="CZ1352" i="3"/>
  <c r="DA1352" i="3"/>
  <c r="A1353" i="3"/>
  <c r="CY1353" i="3"/>
  <c r="CZ1353" i="3"/>
  <c r="DA1353" i="3"/>
  <c r="A1354" i="3"/>
  <c r="CY1354" i="3"/>
  <c r="CZ1354" i="3"/>
  <c r="DA1354" i="3"/>
  <c r="A1355" i="3"/>
  <c r="CY1355" i="3"/>
  <c r="CZ1355" i="3"/>
  <c r="DA1355" i="3"/>
  <c r="A1356" i="3"/>
  <c r="CY1356" i="3"/>
  <c r="CZ1356" i="3"/>
  <c r="DA1356" i="3"/>
  <c r="A1357" i="3"/>
  <c r="CY1357" i="3"/>
  <c r="CZ1357" i="3"/>
  <c r="DA1357" i="3"/>
  <c r="A1358" i="3"/>
  <c r="CY1358" i="3"/>
  <c r="CZ1358" i="3"/>
  <c r="DA1358" i="3"/>
  <c r="A1359" i="3"/>
  <c r="CY1359" i="3"/>
  <c r="CZ1359" i="3"/>
  <c r="DA1359" i="3"/>
  <c r="A1360" i="3"/>
  <c r="CY1360" i="3"/>
  <c r="CZ1360" i="3"/>
  <c r="DA1360" i="3"/>
  <c r="A1361" i="3"/>
  <c r="CY1361" i="3"/>
  <c r="CZ1361" i="3"/>
  <c r="DA1361" i="3"/>
  <c r="A1362" i="3"/>
  <c r="CY1362" i="3"/>
  <c r="CZ1362" i="3"/>
  <c r="DA1362" i="3"/>
  <c r="A1363" i="3"/>
  <c r="CY1363" i="3"/>
  <c r="CZ1363" i="3"/>
  <c r="DA1363" i="3"/>
  <c r="A1364" i="3"/>
  <c r="CY1364" i="3"/>
  <c r="CZ1364" i="3"/>
  <c r="DA1364" i="3"/>
  <c r="A1365" i="3"/>
  <c r="CY1365" i="3"/>
  <c r="CZ1365" i="3"/>
  <c r="DA1365" i="3"/>
  <c r="A1366" i="3"/>
  <c r="CY1366" i="3"/>
  <c r="CZ1366" i="3"/>
  <c r="DA1366" i="3"/>
  <c r="A1367" i="3"/>
  <c r="CY1367" i="3"/>
  <c r="CZ1367" i="3"/>
  <c r="DA1367" i="3"/>
  <c r="A1368" i="3"/>
  <c r="CY1368" i="3"/>
  <c r="CZ1368" i="3"/>
  <c r="DA1368" i="3"/>
  <c r="A1369" i="3"/>
  <c r="CY1369" i="3"/>
  <c r="CZ1369" i="3"/>
  <c r="DA1369" i="3"/>
  <c r="A1370" i="3"/>
  <c r="CY1370" i="3"/>
  <c r="CZ1370" i="3"/>
  <c r="DA1370" i="3"/>
  <c r="A1371" i="3"/>
  <c r="CY1371" i="3"/>
  <c r="CZ1371" i="3"/>
  <c r="DA1371" i="3"/>
  <c r="A1372" i="3"/>
  <c r="CY1372" i="3"/>
  <c r="CZ1372" i="3"/>
  <c r="DA1372" i="3"/>
  <c r="A1373" i="3"/>
  <c r="CX1373" i="3"/>
  <c r="CY1373" i="3"/>
  <c r="CZ1373" i="3"/>
  <c r="DA1373" i="3"/>
  <c r="A1374" i="3"/>
  <c r="CX1374" i="3"/>
  <c r="CY1374" i="3"/>
  <c r="CZ1374" i="3"/>
  <c r="DA1374" i="3"/>
  <c r="A1375" i="3"/>
  <c r="CX1375" i="3"/>
  <c r="CY1375" i="3"/>
  <c r="CZ1375" i="3"/>
  <c r="DA1375" i="3"/>
  <c r="A1376" i="3"/>
  <c r="CX1376" i="3"/>
  <c r="CY1376" i="3"/>
  <c r="CZ1376" i="3"/>
  <c r="DA1376" i="3"/>
  <c r="A1377" i="3"/>
  <c r="CX1377" i="3"/>
  <c r="CY1377" i="3"/>
  <c r="CZ1377" i="3"/>
  <c r="DA1377" i="3"/>
  <c r="A1378" i="3"/>
  <c r="CX1378" i="3"/>
  <c r="CY1378" i="3"/>
  <c r="CZ1378" i="3"/>
  <c r="DA1378" i="3"/>
  <c r="A1379" i="3"/>
  <c r="CX1379" i="3"/>
  <c r="CY1379" i="3"/>
  <c r="CZ1379" i="3"/>
  <c r="DA1379" i="3"/>
  <c r="A1380" i="3"/>
  <c r="CX1380" i="3"/>
  <c r="CY1380" i="3"/>
  <c r="CZ1380" i="3"/>
  <c r="DA1380" i="3"/>
  <c r="A1381" i="3"/>
  <c r="CX1381" i="3"/>
  <c r="CY1381" i="3"/>
  <c r="CZ1381" i="3"/>
  <c r="DA1381" i="3"/>
  <c r="A1382" i="3"/>
  <c r="CX1382" i="3"/>
  <c r="CY1382" i="3"/>
  <c r="CZ1382" i="3"/>
  <c r="DA1382" i="3"/>
  <c r="A1383" i="3"/>
  <c r="CX1383" i="3"/>
  <c r="CY1383" i="3"/>
  <c r="CZ1383" i="3"/>
  <c r="DA1383" i="3"/>
  <c r="A1384" i="3"/>
  <c r="CX1384" i="3"/>
  <c r="CY1384" i="3"/>
  <c r="CZ1384" i="3"/>
  <c r="DA1384" i="3"/>
  <c r="A1385" i="3"/>
  <c r="CX1385" i="3"/>
  <c r="CY1385" i="3"/>
  <c r="CZ1385" i="3"/>
  <c r="DA1385" i="3"/>
  <c r="A1386" i="3"/>
  <c r="CX1386" i="3"/>
  <c r="CY1386" i="3"/>
  <c r="CZ1386" i="3"/>
  <c r="DA1386" i="3"/>
  <c r="A1387" i="3"/>
  <c r="CX1387" i="3"/>
  <c r="CY1387" i="3"/>
  <c r="CZ1387" i="3"/>
  <c r="DA1387" i="3"/>
  <c r="A1388" i="3"/>
  <c r="CX1388" i="3"/>
  <c r="CY1388" i="3"/>
  <c r="CZ1388" i="3"/>
  <c r="DA1388" i="3"/>
  <c r="A1389" i="3"/>
  <c r="CX1389" i="3"/>
  <c r="CY1389" i="3"/>
  <c r="CZ1389" i="3"/>
  <c r="DA1389" i="3"/>
  <c r="A1390" i="3"/>
  <c r="CX1390" i="3"/>
  <c r="CY1390" i="3"/>
  <c r="CZ1390" i="3"/>
  <c r="DA1390" i="3"/>
  <c r="A1391" i="3"/>
  <c r="CX1391" i="3"/>
  <c r="CY1391" i="3"/>
  <c r="CZ1391" i="3"/>
  <c r="DA1391" i="3"/>
  <c r="A1392" i="3"/>
  <c r="CX1392" i="3"/>
  <c r="CY1392" i="3"/>
  <c r="CZ1392" i="3"/>
  <c r="DA1392" i="3"/>
  <c r="A1393" i="3"/>
  <c r="CY1393" i="3"/>
  <c r="CZ1393" i="3"/>
  <c r="DA1393" i="3"/>
  <c r="A1394" i="3"/>
  <c r="CY1394" i="3"/>
  <c r="CZ1394" i="3"/>
  <c r="DA1394" i="3"/>
  <c r="A1395" i="3"/>
  <c r="CY1395" i="3"/>
  <c r="CZ1395" i="3"/>
  <c r="DA1395" i="3"/>
  <c r="A1396" i="3"/>
  <c r="CY1396" i="3"/>
  <c r="CZ1396" i="3"/>
  <c r="DA1396" i="3"/>
  <c r="A1397" i="3"/>
  <c r="CY1397" i="3"/>
  <c r="CZ1397" i="3"/>
  <c r="DA1397" i="3"/>
  <c r="A1398" i="3"/>
  <c r="CY1398" i="3"/>
  <c r="CZ1398" i="3"/>
  <c r="DA1398" i="3"/>
  <c r="A1399" i="3"/>
  <c r="CY1399" i="3"/>
  <c r="CZ1399" i="3"/>
  <c r="DA1399" i="3"/>
  <c r="A1400" i="3"/>
  <c r="CY1400" i="3"/>
  <c r="CZ1400" i="3"/>
  <c r="DA1400" i="3"/>
  <c r="A1401" i="3"/>
  <c r="CY1401" i="3"/>
  <c r="CZ1401" i="3"/>
  <c r="DA1401" i="3"/>
  <c r="A1402" i="3"/>
  <c r="CY1402" i="3"/>
  <c r="CZ1402" i="3"/>
  <c r="DA1402" i="3"/>
  <c r="A1403" i="3"/>
  <c r="CY1403" i="3"/>
  <c r="CZ1403" i="3"/>
  <c r="DA1403" i="3"/>
  <c r="A1404" i="3"/>
  <c r="CY1404" i="3"/>
  <c r="CZ1404" i="3"/>
  <c r="DA1404" i="3"/>
  <c r="A1405" i="3"/>
  <c r="CY1405" i="3"/>
  <c r="CZ1405" i="3"/>
  <c r="DA1405" i="3"/>
  <c r="A1406" i="3"/>
  <c r="CY1406" i="3"/>
  <c r="CZ1406" i="3"/>
  <c r="DA1406" i="3"/>
  <c r="A1407" i="3"/>
  <c r="CY1407" i="3"/>
  <c r="CZ1407" i="3"/>
  <c r="DA1407" i="3"/>
  <c r="A1408" i="3"/>
  <c r="CY1408" i="3"/>
  <c r="CZ1408" i="3"/>
  <c r="DA1408" i="3"/>
  <c r="A1409" i="3"/>
  <c r="CY1409" i="3"/>
  <c r="CZ1409" i="3"/>
  <c r="DA1409" i="3"/>
  <c r="A1410" i="3"/>
  <c r="CY1410" i="3"/>
  <c r="CZ1410" i="3"/>
  <c r="DA1410" i="3"/>
  <c r="A1411" i="3"/>
  <c r="CY1411" i="3"/>
  <c r="CZ1411" i="3"/>
  <c r="DA1411" i="3"/>
  <c r="A1412" i="3"/>
  <c r="CY1412" i="3"/>
  <c r="CZ1412" i="3"/>
  <c r="DA1412" i="3"/>
  <c r="A1413" i="3"/>
  <c r="CY1413" i="3"/>
  <c r="CZ1413" i="3"/>
  <c r="DA1413" i="3"/>
  <c r="A1414" i="3"/>
  <c r="CY1414" i="3"/>
  <c r="CZ1414" i="3"/>
  <c r="DA1414" i="3"/>
  <c r="A1415" i="3"/>
  <c r="CX1415" i="3"/>
  <c r="CY1415" i="3"/>
  <c r="CZ1415" i="3"/>
  <c r="DA1415" i="3"/>
  <c r="A1416" i="3"/>
  <c r="CX1416" i="3"/>
  <c r="CY1416" i="3"/>
  <c r="CZ1416" i="3"/>
  <c r="DA1416" i="3"/>
  <c r="A1417" i="3"/>
  <c r="CX1417" i="3"/>
  <c r="CY1417" i="3"/>
  <c r="CZ1417" i="3"/>
  <c r="DA1417" i="3"/>
  <c r="A1418" i="3"/>
  <c r="CX1418" i="3"/>
  <c r="CY1418" i="3"/>
  <c r="CZ1418" i="3"/>
  <c r="DA1418" i="3"/>
  <c r="A1419" i="3"/>
  <c r="CX1419" i="3"/>
  <c r="CY1419" i="3"/>
  <c r="CZ1419" i="3"/>
  <c r="DA1419" i="3"/>
  <c r="A1420" i="3"/>
  <c r="CX1420" i="3"/>
  <c r="CY1420" i="3"/>
  <c r="CZ1420" i="3"/>
  <c r="DA1420" i="3"/>
  <c r="A1421" i="3"/>
  <c r="CX1421" i="3"/>
  <c r="CY1421" i="3"/>
  <c r="CZ1421" i="3"/>
  <c r="DA1421" i="3"/>
  <c r="A1422" i="3"/>
  <c r="CX1422" i="3"/>
  <c r="CY1422" i="3"/>
  <c r="CZ1422" i="3"/>
  <c r="DA1422" i="3"/>
  <c r="A1423" i="3"/>
  <c r="CX1423" i="3"/>
  <c r="CY1423" i="3"/>
  <c r="CZ1423" i="3"/>
  <c r="DA1423" i="3"/>
  <c r="A1424" i="3"/>
  <c r="CX1424" i="3"/>
  <c r="CY1424" i="3"/>
  <c r="CZ1424" i="3"/>
  <c r="DA1424" i="3"/>
  <c r="A1425" i="3"/>
  <c r="CX1425" i="3"/>
  <c r="CY1425" i="3"/>
  <c r="CZ1425" i="3"/>
  <c r="DA1425" i="3"/>
  <c r="A1426" i="3"/>
  <c r="CX1426" i="3"/>
  <c r="CY1426" i="3"/>
  <c r="CZ1426" i="3"/>
  <c r="DA1426" i="3"/>
  <c r="A1427" i="3"/>
  <c r="CY1427" i="3"/>
  <c r="CZ1427" i="3"/>
  <c r="DA1427" i="3"/>
  <c r="A1428" i="3"/>
  <c r="CY1428" i="3"/>
  <c r="CZ1428" i="3"/>
  <c r="DA1428" i="3"/>
  <c r="A1429" i="3"/>
  <c r="CY1429" i="3"/>
  <c r="CZ1429" i="3"/>
  <c r="DA1429" i="3"/>
  <c r="A1430" i="3"/>
  <c r="CY1430" i="3"/>
  <c r="CZ1430" i="3"/>
  <c r="DA1430" i="3"/>
  <c r="A1431" i="3"/>
  <c r="CY1431" i="3"/>
  <c r="CZ1431" i="3"/>
  <c r="DA1431" i="3"/>
  <c r="A1432" i="3"/>
  <c r="CY1432" i="3"/>
  <c r="CZ1432" i="3"/>
  <c r="DA1432" i="3"/>
  <c r="A1433" i="3"/>
  <c r="CY1433" i="3"/>
  <c r="CZ1433" i="3"/>
  <c r="DA1433" i="3"/>
  <c r="A1434" i="3"/>
  <c r="CY1434" i="3"/>
  <c r="CZ1434" i="3"/>
  <c r="DA1434" i="3"/>
  <c r="A1435" i="3"/>
  <c r="CY1435" i="3"/>
  <c r="CZ1435" i="3"/>
  <c r="DA1435" i="3"/>
  <c r="A1436" i="3"/>
  <c r="CY1436" i="3"/>
  <c r="CZ1436" i="3"/>
  <c r="DA1436" i="3"/>
  <c r="A1437" i="3"/>
  <c r="CY1437" i="3"/>
  <c r="CZ1437" i="3"/>
  <c r="DA1437" i="3"/>
  <c r="A1438" i="3"/>
  <c r="CY1438" i="3"/>
  <c r="CZ1438" i="3"/>
  <c r="DA1438" i="3"/>
  <c r="A1439" i="3"/>
  <c r="CY1439" i="3"/>
  <c r="CZ1439" i="3"/>
  <c r="DA1439" i="3"/>
  <c r="A1440" i="3"/>
  <c r="CY1440" i="3"/>
  <c r="CZ1440" i="3"/>
  <c r="DA1440" i="3"/>
  <c r="A1441" i="3"/>
  <c r="CY1441" i="3"/>
  <c r="CZ1441" i="3"/>
  <c r="DA1441" i="3"/>
  <c r="A1442" i="3"/>
  <c r="CY1442" i="3"/>
  <c r="CZ1442" i="3"/>
  <c r="DA1442" i="3"/>
  <c r="A1443" i="3"/>
  <c r="CY1443" i="3"/>
  <c r="CZ1443" i="3"/>
  <c r="DA1443" i="3"/>
  <c r="A1444" i="3"/>
  <c r="CY1444" i="3"/>
  <c r="CZ1444" i="3"/>
  <c r="DA1444" i="3"/>
  <c r="A1445" i="3"/>
  <c r="CY1445" i="3"/>
  <c r="CZ1445" i="3"/>
  <c r="DA1445" i="3"/>
  <c r="A1446" i="3"/>
  <c r="CY1446" i="3"/>
  <c r="CZ1446" i="3"/>
  <c r="DA1446" i="3"/>
  <c r="A1447" i="3"/>
  <c r="CY1447" i="3"/>
  <c r="CZ1447" i="3"/>
  <c r="DA1447" i="3"/>
  <c r="A1448" i="3"/>
  <c r="CY1448" i="3"/>
  <c r="CZ1448" i="3"/>
  <c r="DA1448" i="3"/>
  <c r="A1449" i="3"/>
  <c r="CY1449" i="3"/>
  <c r="CZ1449" i="3"/>
  <c r="DA1449" i="3"/>
  <c r="A1450" i="3"/>
  <c r="CY1450" i="3"/>
  <c r="CZ1450" i="3"/>
  <c r="DA1450" i="3"/>
  <c r="A1451" i="3"/>
  <c r="CY1451" i="3"/>
  <c r="CZ1451" i="3"/>
  <c r="DA1451" i="3"/>
  <c r="A1452" i="3"/>
  <c r="CY1452" i="3"/>
  <c r="CZ1452" i="3"/>
  <c r="DA1452" i="3"/>
  <c r="A1453" i="3"/>
  <c r="CY1453" i="3"/>
  <c r="CZ1453" i="3"/>
  <c r="DA1453" i="3"/>
  <c r="A1454" i="3"/>
  <c r="CY1454" i="3"/>
  <c r="CZ1454" i="3"/>
  <c r="DA1454" i="3"/>
  <c r="A1455" i="3"/>
  <c r="CY1455" i="3"/>
  <c r="CZ1455" i="3"/>
  <c r="DA1455" i="3"/>
  <c r="A1456" i="3"/>
  <c r="CY1456" i="3"/>
  <c r="CZ1456" i="3"/>
  <c r="DA1456" i="3"/>
  <c r="A1457" i="3"/>
  <c r="CY1457" i="3"/>
  <c r="CZ1457" i="3"/>
  <c r="DA1457" i="3"/>
  <c r="A1458" i="3"/>
  <c r="CY1458" i="3"/>
  <c r="CZ1458" i="3"/>
  <c r="DA1458" i="3"/>
  <c r="A1459" i="3"/>
  <c r="CY1459" i="3"/>
  <c r="CZ1459" i="3"/>
  <c r="DA1459" i="3"/>
  <c r="A1460" i="3"/>
  <c r="CY1460" i="3"/>
  <c r="CZ1460" i="3"/>
  <c r="DA1460" i="3"/>
  <c r="A1461" i="3"/>
  <c r="CY1461" i="3"/>
  <c r="CZ1461" i="3"/>
  <c r="DA1461" i="3"/>
  <c r="A1462" i="3"/>
  <c r="CY1462" i="3"/>
  <c r="CZ1462" i="3"/>
  <c r="DA1462" i="3"/>
  <c r="A1463" i="3"/>
  <c r="CX1463" i="3"/>
  <c r="CY1463" i="3"/>
  <c r="CZ1463" i="3"/>
  <c r="DA1463" i="3"/>
  <c r="A1464" i="3"/>
  <c r="CX1464" i="3"/>
  <c r="CY1464" i="3"/>
  <c r="CZ1464" i="3"/>
  <c r="DA1464" i="3"/>
  <c r="A1465" i="3"/>
  <c r="CX1465" i="3"/>
  <c r="CY1465" i="3"/>
  <c r="CZ1465" i="3"/>
  <c r="DA1465" i="3"/>
  <c r="A1466" i="3"/>
  <c r="CX1466" i="3"/>
  <c r="CY1466" i="3"/>
  <c r="CZ1466" i="3"/>
  <c r="DA1466" i="3"/>
  <c r="A1467" i="3"/>
  <c r="CX1467" i="3"/>
  <c r="CY1467" i="3"/>
  <c r="CZ1467" i="3"/>
  <c r="DA1467" i="3"/>
  <c r="A1468" i="3"/>
  <c r="CX1468" i="3"/>
  <c r="CY1468" i="3"/>
  <c r="CZ1468" i="3"/>
  <c r="DA1468" i="3"/>
  <c r="A1469" i="3"/>
  <c r="CX1469" i="3"/>
  <c r="CY1469" i="3"/>
  <c r="CZ1469" i="3"/>
  <c r="DA1469" i="3"/>
  <c r="A1470" i="3"/>
  <c r="CX1470" i="3"/>
  <c r="CY1470" i="3"/>
  <c r="CZ1470" i="3"/>
  <c r="DA1470" i="3"/>
  <c r="A1471" i="3"/>
  <c r="CX1471" i="3"/>
  <c r="CY1471" i="3"/>
  <c r="CZ1471" i="3"/>
  <c r="DA1471" i="3"/>
  <c r="A1472" i="3"/>
  <c r="CX1472" i="3"/>
  <c r="CY1472" i="3"/>
  <c r="CZ1472" i="3"/>
  <c r="DA1472" i="3"/>
  <c r="A1473" i="3"/>
  <c r="CX1473" i="3"/>
  <c r="CY1473" i="3"/>
  <c r="CZ1473" i="3"/>
  <c r="DA1473" i="3"/>
  <c r="A1474" i="3"/>
  <c r="CX1474" i="3"/>
  <c r="CY1474" i="3"/>
  <c r="CZ1474" i="3"/>
  <c r="DA1474" i="3"/>
  <c r="A1475" i="3"/>
  <c r="CY1475" i="3"/>
  <c r="CZ1475" i="3"/>
  <c r="DA1475" i="3"/>
  <c r="A1476" i="3"/>
  <c r="CY1476" i="3"/>
  <c r="CZ1476" i="3"/>
  <c r="DA1476" i="3"/>
  <c r="A1477" i="3"/>
  <c r="CY1477" i="3"/>
  <c r="CZ1477" i="3"/>
  <c r="DA1477" i="3"/>
  <c r="A1478" i="3"/>
  <c r="CY1478" i="3"/>
  <c r="CZ1478" i="3"/>
  <c r="DA1478" i="3"/>
  <c r="A1479" i="3"/>
  <c r="CY1479" i="3"/>
  <c r="CZ1479" i="3"/>
  <c r="DA1479" i="3"/>
  <c r="A1480" i="3"/>
  <c r="CY1480" i="3"/>
  <c r="CZ1480" i="3"/>
  <c r="DA1480" i="3"/>
  <c r="A1481" i="3"/>
  <c r="CY1481" i="3"/>
  <c r="CZ1481" i="3"/>
  <c r="DA1481" i="3"/>
  <c r="A1482" i="3"/>
  <c r="CY1482" i="3"/>
  <c r="CZ1482" i="3"/>
  <c r="DA1482" i="3"/>
  <c r="A1483" i="3"/>
  <c r="CY1483" i="3"/>
  <c r="CZ1483" i="3"/>
  <c r="DA1483" i="3"/>
  <c r="A1484" i="3"/>
  <c r="CY1484" i="3"/>
  <c r="CZ1484" i="3"/>
  <c r="DA1484" i="3"/>
  <c r="A1485" i="3"/>
  <c r="CY1485" i="3"/>
  <c r="CZ1485" i="3"/>
  <c r="DA1485" i="3"/>
  <c r="A1486" i="3"/>
  <c r="CY1486" i="3"/>
  <c r="CZ1486" i="3"/>
  <c r="DA1486" i="3"/>
  <c r="A1487" i="3"/>
  <c r="CY1487" i="3"/>
  <c r="CZ1487" i="3"/>
  <c r="DA1487" i="3"/>
  <c r="A1488" i="3"/>
  <c r="CY1488" i="3"/>
  <c r="CZ1488" i="3"/>
  <c r="DA1488" i="3"/>
  <c r="A1489" i="3"/>
  <c r="CY1489" i="3"/>
  <c r="CZ1489" i="3"/>
  <c r="DA1489" i="3"/>
  <c r="A1490" i="3"/>
  <c r="CY1490" i="3"/>
  <c r="CZ1490" i="3"/>
  <c r="DA1490" i="3"/>
  <c r="A1491" i="3"/>
  <c r="CY1491" i="3"/>
  <c r="CZ1491" i="3"/>
  <c r="DA1491" i="3"/>
  <c r="A1492" i="3"/>
  <c r="CY1492" i="3"/>
  <c r="CZ1492" i="3"/>
  <c r="DA1492" i="3"/>
  <c r="A1493" i="3"/>
  <c r="CY1493" i="3"/>
  <c r="CZ1493" i="3"/>
  <c r="DA1493" i="3"/>
  <c r="A1494" i="3"/>
  <c r="CY1494" i="3"/>
  <c r="CZ1494" i="3"/>
  <c r="DA1494" i="3"/>
  <c r="A1495" i="3"/>
  <c r="CY1495" i="3"/>
  <c r="CZ1495" i="3"/>
  <c r="DA1495" i="3"/>
  <c r="A1496" i="3"/>
  <c r="CY1496" i="3"/>
  <c r="CZ1496" i="3"/>
  <c r="DA1496" i="3"/>
  <c r="A1497" i="3"/>
  <c r="CY1497" i="3"/>
  <c r="CZ1497" i="3"/>
  <c r="DA1497" i="3"/>
  <c r="A1498" i="3"/>
  <c r="CY1498" i="3"/>
  <c r="CZ1498" i="3"/>
  <c r="DA1498" i="3"/>
  <c r="A1499" i="3"/>
  <c r="CY1499" i="3"/>
  <c r="CZ1499" i="3"/>
  <c r="DA1499" i="3"/>
  <c r="A1500" i="3"/>
  <c r="CY1500" i="3"/>
  <c r="CZ1500" i="3"/>
  <c r="DA1500" i="3"/>
  <c r="A1501" i="3"/>
  <c r="CY1501" i="3"/>
  <c r="CZ1501" i="3"/>
  <c r="DA1501" i="3"/>
  <c r="A1502" i="3"/>
  <c r="CY1502" i="3"/>
  <c r="CZ1502" i="3"/>
  <c r="DA1502" i="3"/>
  <c r="A1503" i="3"/>
  <c r="CY1503" i="3"/>
  <c r="CZ1503" i="3"/>
  <c r="DA1503" i="3"/>
  <c r="A1504" i="3"/>
  <c r="CY1504" i="3"/>
  <c r="CZ1504" i="3"/>
  <c r="DA1504" i="3"/>
  <c r="A1505" i="3"/>
  <c r="CY1505" i="3"/>
  <c r="CZ1505" i="3"/>
  <c r="DA1505" i="3"/>
  <c r="A1506" i="3"/>
  <c r="CY1506" i="3"/>
  <c r="CZ1506" i="3"/>
  <c r="DA1506" i="3"/>
  <c r="A1507" i="3"/>
  <c r="CY1507" i="3"/>
  <c r="CZ1507" i="3"/>
  <c r="DA1507" i="3"/>
  <c r="A1508" i="3"/>
  <c r="CY1508" i="3"/>
  <c r="CZ1508" i="3"/>
  <c r="DA1508" i="3"/>
  <c r="A1509" i="3"/>
  <c r="CY1509" i="3"/>
  <c r="CZ1509" i="3"/>
  <c r="DA1509" i="3"/>
  <c r="A1510" i="3"/>
  <c r="CY1510" i="3"/>
  <c r="CZ1510" i="3"/>
  <c r="DA1510" i="3"/>
  <c r="A1511" i="3"/>
  <c r="CY1511" i="3"/>
  <c r="CZ1511" i="3"/>
  <c r="DA1511" i="3"/>
  <c r="A1512" i="3"/>
  <c r="CY1512" i="3"/>
  <c r="CZ1512" i="3"/>
  <c r="DA1512" i="3"/>
  <c r="A1513" i="3"/>
  <c r="CY1513" i="3"/>
  <c r="CZ1513" i="3"/>
  <c r="DA1513" i="3"/>
  <c r="A1514" i="3"/>
  <c r="CY1514" i="3"/>
  <c r="CZ1514" i="3"/>
  <c r="DA1514" i="3"/>
  <c r="A1515" i="3"/>
  <c r="CY1515" i="3"/>
  <c r="CZ1515" i="3"/>
  <c r="DA1515" i="3"/>
  <c r="A1516" i="3"/>
  <c r="CY1516" i="3"/>
  <c r="CZ1516" i="3"/>
  <c r="DA1516" i="3"/>
  <c r="A1517" i="3"/>
  <c r="CY1517" i="3"/>
  <c r="CZ1517" i="3"/>
  <c r="DA1517" i="3"/>
  <c r="A1518" i="3"/>
  <c r="CY1518" i="3"/>
  <c r="CZ1518" i="3"/>
  <c r="DA1518" i="3"/>
  <c r="A1519" i="3"/>
  <c r="CY1519" i="3"/>
  <c r="CZ1519" i="3"/>
  <c r="DA1519" i="3"/>
  <c r="A1520" i="3"/>
  <c r="CY1520" i="3"/>
  <c r="CZ1520" i="3"/>
  <c r="DA1520" i="3"/>
  <c r="A1521" i="3"/>
  <c r="CY1521" i="3"/>
  <c r="CZ1521" i="3"/>
  <c r="DA1521" i="3"/>
  <c r="A1522" i="3"/>
  <c r="CY1522" i="3"/>
  <c r="CZ1522" i="3"/>
  <c r="DA1522" i="3"/>
  <c r="A1523" i="3"/>
  <c r="CY1523" i="3"/>
  <c r="CZ1523" i="3"/>
  <c r="DA1523" i="3"/>
  <c r="A1524" i="3"/>
  <c r="CY1524" i="3"/>
  <c r="CZ1524" i="3"/>
  <c r="DA1524" i="3"/>
  <c r="A1525" i="3"/>
  <c r="CY1525" i="3"/>
  <c r="CZ1525" i="3"/>
  <c r="DA1525" i="3"/>
  <c r="A1526" i="3"/>
  <c r="CY1526" i="3"/>
  <c r="CZ1526" i="3"/>
  <c r="DA1526" i="3"/>
  <c r="A1527" i="3"/>
  <c r="CY1527" i="3"/>
  <c r="CZ1527" i="3"/>
  <c r="DA1527" i="3"/>
  <c r="A1528" i="3"/>
  <c r="CY1528" i="3"/>
  <c r="CZ1528" i="3"/>
  <c r="DA1528" i="3"/>
  <c r="A1529" i="3"/>
  <c r="CY1529" i="3"/>
  <c r="CZ1529" i="3"/>
  <c r="DA1529" i="3"/>
  <c r="A1530" i="3"/>
  <c r="CY1530" i="3"/>
  <c r="CZ1530" i="3"/>
  <c r="DA1530" i="3"/>
  <c r="A1531" i="3"/>
  <c r="CY1531" i="3"/>
  <c r="CZ1531" i="3"/>
  <c r="DA1531" i="3"/>
  <c r="A1532" i="3"/>
  <c r="CY1532" i="3"/>
  <c r="CZ1532" i="3"/>
  <c r="DA1532" i="3"/>
  <c r="A1533" i="3"/>
  <c r="CY1533" i="3"/>
  <c r="CZ1533" i="3"/>
  <c r="DA1533" i="3"/>
  <c r="A1534" i="3"/>
  <c r="CY1534" i="3"/>
  <c r="CZ1534" i="3"/>
  <c r="DA1534" i="3"/>
  <c r="A1535" i="3"/>
  <c r="CY1535" i="3"/>
  <c r="CZ1535" i="3"/>
  <c r="DA1535" i="3"/>
  <c r="A1536" i="3"/>
  <c r="CY1536" i="3"/>
  <c r="CZ1536" i="3"/>
  <c r="DA1536" i="3"/>
  <c r="A1537" i="3"/>
  <c r="CY1537" i="3"/>
  <c r="CZ1537" i="3"/>
  <c r="DA1537" i="3"/>
  <c r="A1538" i="3"/>
  <c r="CY1538" i="3"/>
  <c r="CZ1538" i="3"/>
  <c r="DA1538" i="3"/>
  <c r="A1539" i="3"/>
  <c r="CY1539" i="3"/>
  <c r="CZ1539" i="3"/>
  <c r="DA1539" i="3"/>
  <c r="A1540" i="3"/>
  <c r="CY1540" i="3"/>
  <c r="CZ1540" i="3"/>
  <c r="DA1540" i="3"/>
  <c r="A1541" i="3"/>
  <c r="CY1541" i="3"/>
  <c r="CZ1541" i="3"/>
  <c r="DA1541" i="3"/>
  <c r="A1542" i="3"/>
  <c r="CY1542" i="3"/>
  <c r="CZ1542" i="3"/>
  <c r="DA1542" i="3"/>
  <c r="A1543" i="3"/>
  <c r="CY1543" i="3"/>
  <c r="CZ1543" i="3"/>
  <c r="DA1543" i="3"/>
  <c r="A1544" i="3"/>
  <c r="CY1544" i="3"/>
  <c r="CZ1544" i="3"/>
  <c r="DA1544" i="3"/>
  <c r="A1545" i="3"/>
  <c r="CY1545" i="3"/>
  <c r="CZ1545" i="3"/>
  <c r="DA1545" i="3"/>
  <c r="A1546" i="3"/>
  <c r="CY1546" i="3"/>
  <c r="CZ1546" i="3"/>
  <c r="DA1546" i="3"/>
  <c r="A1547" i="3"/>
  <c r="CY1547" i="3"/>
  <c r="CZ1547" i="3"/>
  <c r="DA1547" i="3"/>
  <c r="A1548" i="3"/>
  <c r="CY1548" i="3"/>
  <c r="CZ1548" i="3"/>
  <c r="DA1548" i="3"/>
  <c r="A1549" i="3"/>
  <c r="CY1549" i="3"/>
  <c r="CZ1549" i="3"/>
  <c r="DA1549" i="3"/>
  <c r="A1550" i="3"/>
  <c r="CY1550" i="3"/>
  <c r="CZ1550" i="3"/>
  <c r="DA1550" i="3"/>
  <c r="A1551" i="3"/>
  <c r="CY1551" i="3"/>
  <c r="CZ1551" i="3"/>
  <c r="DA1551" i="3"/>
  <c r="A1552" i="3"/>
  <c r="CY1552" i="3"/>
  <c r="CZ1552" i="3"/>
  <c r="DA1552" i="3"/>
  <c r="A1553" i="3"/>
  <c r="CY1553" i="3"/>
  <c r="CZ1553" i="3"/>
  <c r="DA1553" i="3"/>
  <c r="A1554" i="3"/>
  <c r="CY1554" i="3"/>
  <c r="CZ1554" i="3"/>
  <c r="DA1554" i="3"/>
  <c r="A1555" i="3"/>
  <c r="CY1555" i="3"/>
  <c r="CZ1555" i="3"/>
  <c r="DA1555" i="3"/>
  <c r="A1556" i="3"/>
  <c r="CY1556" i="3"/>
  <c r="CZ1556" i="3"/>
  <c r="DA1556" i="3"/>
  <c r="A1557" i="3"/>
  <c r="CY1557" i="3"/>
  <c r="CZ1557" i="3"/>
  <c r="DA1557" i="3"/>
  <c r="A1558" i="3"/>
  <c r="CY1558" i="3"/>
  <c r="CZ1558" i="3"/>
  <c r="DA1558" i="3"/>
  <c r="A1559" i="3"/>
  <c r="CY1559" i="3"/>
  <c r="CZ1559" i="3"/>
  <c r="DA1559" i="3"/>
  <c r="A1560" i="3"/>
  <c r="CY1560" i="3"/>
  <c r="CZ1560" i="3"/>
  <c r="DA1560" i="3"/>
  <c r="A1561" i="3"/>
  <c r="CY1561" i="3"/>
  <c r="CZ1561" i="3"/>
  <c r="DA1561" i="3"/>
  <c r="A1562" i="3"/>
  <c r="CY1562" i="3"/>
  <c r="CZ1562" i="3"/>
  <c r="DA1562" i="3"/>
  <c r="A1563" i="3"/>
  <c r="CY1563" i="3"/>
  <c r="CZ1563" i="3"/>
  <c r="DA1563" i="3"/>
  <c r="A1564" i="3"/>
  <c r="CY1564" i="3"/>
  <c r="CZ1564" i="3"/>
  <c r="DA1564" i="3"/>
  <c r="A1565" i="3"/>
  <c r="CY1565" i="3"/>
  <c r="CZ1565" i="3"/>
  <c r="DA1565" i="3"/>
  <c r="A1566" i="3"/>
  <c r="CY1566" i="3"/>
  <c r="CZ1566" i="3"/>
  <c r="DA1566" i="3"/>
  <c r="A1567" i="3"/>
  <c r="CY1567" i="3"/>
  <c r="CZ1567" i="3"/>
  <c r="DA1567" i="3"/>
  <c r="A1568" i="3"/>
  <c r="CY1568" i="3"/>
  <c r="CZ1568" i="3"/>
  <c r="DA1568" i="3"/>
  <c r="A1569" i="3"/>
  <c r="CY1569" i="3"/>
  <c r="CZ1569" i="3"/>
  <c r="DA1569" i="3"/>
  <c r="A1570" i="3"/>
  <c r="CY1570" i="3"/>
  <c r="CZ1570" i="3"/>
  <c r="DA1570" i="3"/>
  <c r="A1571" i="3"/>
  <c r="CY1571" i="3"/>
  <c r="CZ1571" i="3"/>
  <c r="DA1571" i="3"/>
  <c r="A1572" i="3"/>
  <c r="CY1572" i="3"/>
  <c r="CZ1572" i="3"/>
  <c r="DA1572" i="3"/>
  <c r="A1573" i="3"/>
  <c r="CY1573" i="3"/>
  <c r="CZ1573" i="3"/>
  <c r="DA1573" i="3"/>
  <c r="A1574" i="3"/>
  <c r="CY1574" i="3"/>
  <c r="CZ1574" i="3"/>
  <c r="DA1574" i="3"/>
  <c r="A1575" i="3"/>
  <c r="CY1575" i="3"/>
  <c r="CZ1575" i="3"/>
  <c r="DA1575" i="3"/>
  <c r="A1576" i="3"/>
  <c r="CY1576" i="3"/>
  <c r="CZ1576" i="3"/>
  <c r="DA1576" i="3"/>
  <c r="A1577" i="3"/>
  <c r="CY1577" i="3"/>
  <c r="CZ1577" i="3"/>
  <c r="DA1577" i="3"/>
  <c r="A1578" i="3"/>
  <c r="CY1578" i="3"/>
  <c r="CZ1578" i="3"/>
  <c r="DA1578" i="3"/>
  <c r="A1579" i="3"/>
  <c r="CY1579" i="3"/>
  <c r="CZ1579" i="3"/>
  <c r="DA1579" i="3"/>
  <c r="A1580" i="3"/>
  <c r="CY1580" i="3"/>
  <c r="CZ1580" i="3"/>
  <c r="DA1580" i="3"/>
  <c r="A1581" i="3"/>
  <c r="CX1581" i="3"/>
  <c r="CY1581" i="3"/>
  <c r="CZ1581" i="3"/>
  <c r="DA1581" i="3"/>
  <c r="A1582" i="3"/>
  <c r="CX1582" i="3"/>
  <c r="CY1582" i="3"/>
  <c r="CZ1582" i="3"/>
  <c r="DA1582" i="3"/>
  <c r="A1583" i="3"/>
  <c r="CX1583" i="3"/>
  <c r="CY1583" i="3"/>
  <c r="CZ1583" i="3"/>
  <c r="DA1583" i="3"/>
  <c r="A1584" i="3"/>
  <c r="CX1584" i="3"/>
  <c r="CY1584" i="3"/>
  <c r="CZ1584" i="3"/>
  <c r="DA1584" i="3"/>
  <c r="A1585" i="3"/>
  <c r="CX1585" i="3"/>
  <c r="CY1585" i="3"/>
  <c r="CZ1585" i="3"/>
  <c r="DA1585" i="3"/>
  <c r="A1586" i="3"/>
  <c r="CX1586" i="3"/>
  <c r="CY1586" i="3"/>
  <c r="CZ1586" i="3"/>
  <c r="DA1586" i="3"/>
  <c r="A1587" i="3"/>
  <c r="CX1587" i="3"/>
  <c r="CY1587" i="3"/>
  <c r="CZ1587" i="3"/>
  <c r="DA1587" i="3"/>
  <c r="A1588" i="3"/>
  <c r="CX1588" i="3"/>
  <c r="CY1588" i="3"/>
  <c r="CZ1588" i="3"/>
  <c r="DA1588" i="3"/>
  <c r="A1589" i="3"/>
  <c r="CX1589" i="3"/>
  <c r="CY1589" i="3"/>
  <c r="CZ1589" i="3"/>
  <c r="DA1589" i="3"/>
  <c r="A1590" i="3"/>
  <c r="CX1590" i="3"/>
  <c r="CY1590" i="3"/>
  <c r="CZ1590" i="3"/>
  <c r="DA1590" i="3"/>
  <c r="A1591" i="3"/>
  <c r="CX1591" i="3"/>
  <c r="CY1591" i="3"/>
  <c r="CZ1591" i="3"/>
  <c r="DA1591" i="3"/>
  <c r="A1592" i="3"/>
  <c r="CX1592" i="3"/>
  <c r="CY1592" i="3"/>
  <c r="CZ1592" i="3"/>
  <c r="DA1592" i="3"/>
  <c r="A1593" i="3"/>
  <c r="CX1593" i="3"/>
  <c r="CY1593" i="3"/>
  <c r="CZ1593" i="3"/>
  <c r="DA1593" i="3"/>
  <c r="A1594" i="3"/>
  <c r="CX1594" i="3"/>
  <c r="CY1594" i="3"/>
  <c r="CZ1594" i="3"/>
  <c r="DA1594" i="3"/>
  <c r="A1595" i="3"/>
  <c r="CX1595" i="3"/>
  <c r="CY1595" i="3"/>
  <c r="CZ1595" i="3"/>
  <c r="DA1595" i="3"/>
  <c r="A1596" i="3"/>
  <c r="CX1596" i="3"/>
  <c r="CY1596" i="3"/>
  <c r="CZ1596" i="3"/>
  <c r="DA1596" i="3"/>
  <c r="A1597" i="3"/>
  <c r="CX1597" i="3"/>
  <c r="CY1597" i="3"/>
  <c r="CZ1597" i="3"/>
  <c r="DA1597" i="3"/>
  <c r="A1598" i="3"/>
  <c r="CX1598" i="3"/>
  <c r="CY1598" i="3"/>
  <c r="CZ1598" i="3"/>
  <c r="DA1598" i="3"/>
  <c r="A1599" i="3"/>
  <c r="CX1599" i="3"/>
  <c r="CY1599" i="3"/>
  <c r="CZ1599" i="3"/>
  <c r="DA1599" i="3"/>
  <c r="A1600" i="3"/>
  <c r="CX1600" i="3"/>
  <c r="CY1600" i="3"/>
  <c r="CZ1600" i="3"/>
  <c r="DA1600" i="3"/>
  <c r="A1601" i="3"/>
  <c r="CX1601" i="3"/>
  <c r="CY1601" i="3"/>
  <c r="CZ1601" i="3"/>
  <c r="DA1601" i="3"/>
  <c r="A1602" i="3"/>
  <c r="CX1602" i="3"/>
  <c r="CY1602" i="3"/>
  <c r="CZ1602" i="3"/>
  <c r="DA1602" i="3"/>
  <c r="A1603" i="3"/>
  <c r="CX1603" i="3"/>
  <c r="CY1603" i="3"/>
  <c r="CZ1603" i="3"/>
  <c r="DA1603" i="3"/>
  <c r="A1604" i="3"/>
  <c r="CX1604" i="3"/>
  <c r="CY1604" i="3"/>
  <c r="CZ1604" i="3"/>
  <c r="DA1604" i="3"/>
  <c r="A1605" i="3"/>
  <c r="CX1605" i="3"/>
  <c r="CY1605" i="3"/>
  <c r="CZ1605" i="3"/>
  <c r="DA1605" i="3"/>
  <c r="A1606" i="3"/>
  <c r="CX1606" i="3"/>
  <c r="CY1606" i="3"/>
  <c r="CZ1606" i="3"/>
  <c r="DA1606" i="3"/>
  <c r="A1607" i="3"/>
  <c r="CX1607" i="3"/>
  <c r="CY1607" i="3"/>
  <c r="CZ1607" i="3"/>
  <c r="DA1607" i="3"/>
  <c r="A1608" i="3"/>
  <c r="CX1608" i="3"/>
  <c r="CY1608" i="3"/>
  <c r="CZ1608" i="3"/>
  <c r="DA1608" i="3"/>
  <c r="A1609" i="3"/>
  <c r="CX1609" i="3"/>
  <c r="CY1609" i="3"/>
  <c r="CZ1609" i="3"/>
  <c r="DA1609" i="3"/>
  <c r="A1610" i="3"/>
  <c r="CX1610" i="3"/>
  <c r="CY1610" i="3"/>
  <c r="CZ1610" i="3"/>
  <c r="DA1610" i="3"/>
  <c r="A1611" i="3"/>
  <c r="CY1611" i="3"/>
  <c r="CZ1611" i="3"/>
  <c r="DA1611" i="3"/>
  <c r="A1612" i="3"/>
  <c r="CY1612" i="3"/>
  <c r="CZ1612" i="3"/>
  <c r="DA1612" i="3"/>
  <c r="A1613" i="3"/>
  <c r="CY1613" i="3"/>
  <c r="CZ1613" i="3"/>
  <c r="DA1613" i="3"/>
  <c r="A1614" i="3"/>
  <c r="CY1614" i="3"/>
  <c r="CZ1614" i="3"/>
  <c r="DA1614" i="3"/>
  <c r="A1615" i="3"/>
  <c r="CY1615" i="3"/>
  <c r="CZ1615" i="3"/>
  <c r="DA1615" i="3"/>
  <c r="A1616" i="3"/>
  <c r="CY1616" i="3"/>
  <c r="CZ1616" i="3"/>
  <c r="DA1616" i="3"/>
  <c r="A1617" i="3"/>
  <c r="CY1617" i="3"/>
  <c r="CZ1617" i="3"/>
  <c r="DA1617" i="3"/>
  <c r="A1618" i="3"/>
  <c r="CY1618" i="3"/>
  <c r="CZ1618" i="3"/>
  <c r="DA1618" i="3"/>
  <c r="A1619" i="3"/>
  <c r="CY1619" i="3"/>
  <c r="CZ1619" i="3"/>
  <c r="DA1619" i="3"/>
  <c r="A1620" i="3"/>
  <c r="CY1620" i="3"/>
  <c r="CZ1620" i="3"/>
  <c r="DA1620" i="3"/>
  <c r="A1621" i="3"/>
  <c r="CY1621" i="3"/>
  <c r="CZ1621" i="3"/>
  <c r="DA1621" i="3"/>
  <c r="A1622" i="3"/>
  <c r="CY1622" i="3"/>
  <c r="CZ1622" i="3"/>
  <c r="DA1622" i="3"/>
  <c r="A1623" i="3"/>
  <c r="CY1623" i="3"/>
  <c r="CZ1623" i="3"/>
  <c r="DA1623" i="3"/>
  <c r="A1624" i="3"/>
  <c r="CY1624" i="3"/>
  <c r="CZ1624" i="3"/>
  <c r="DA1624" i="3"/>
  <c r="A1625" i="3"/>
  <c r="CY1625" i="3"/>
  <c r="CZ1625" i="3"/>
  <c r="DA1625" i="3"/>
  <c r="A1626" i="3"/>
  <c r="CY1626" i="3"/>
  <c r="CZ1626" i="3"/>
  <c r="DA1626" i="3"/>
  <c r="A1627" i="3"/>
  <c r="CY1627" i="3"/>
  <c r="CZ1627" i="3"/>
  <c r="DA1627" i="3"/>
  <c r="A1628" i="3"/>
  <c r="CY1628" i="3"/>
  <c r="CZ1628" i="3"/>
  <c r="DA1628" i="3"/>
  <c r="A1629" i="3"/>
  <c r="CY1629" i="3"/>
  <c r="CZ1629" i="3"/>
  <c r="DA1629" i="3"/>
  <c r="A1630" i="3"/>
  <c r="CY1630" i="3"/>
  <c r="CZ1630" i="3"/>
  <c r="DA1630" i="3"/>
  <c r="A1631" i="3"/>
  <c r="CY1631" i="3"/>
  <c r="CZ1631" i="3"/>
  <c r="DA1631" i="3"/>
  <c r="A1632" i="3"/>
  <c r="CY1632" i="3"/>
  <c r="CZ1632" i="3"/>
  <c r="DA1632" i="3"/>
  <c r="A1633" i="3"/>
  <c r="CY1633" i="3"/>
  <c r="CZ1633" i="3"/>
  <c r="DA1633" i="3"/>
  <c r="A1634" i="3"/>
  <c r="CY1634" i="3"/>
  <c r="CZ1634" i="3"/>
  <c r="DA1634" i="3"/>
  <c r="A1635" i="3"/>
  <c r="CY1635" i="3"/>
  <c r="CZ1635" i="3"/>
  <c r="DA1635" i="3"/>
  <c r="A1636" i="3"/>
  <c r="CY1636" i="3"/>
  <c r="CZ1636" i="3"/>
  <c r="DA1636" i="3"/>
  <c r="A1637" i="3"/>
  <c r="CY1637" i="3"/>
  <c r="CZ1637" i="3"/>
  <c r="DA1637" i="3"/>
  <c r="A1638" i="3"/>
  <c r="CY1638" i="3"/>
  <c r="CZ1638" i="3"/>
  <c r="DA1638" i="3"/>
  <c r="A1639" i="3"/>
  <c r="CY1639" i="3"/>
  <c r="CZ1639" i="3"/>
  <c r="DA1639" i="3"/>
  <c r="A1640" i="3"/>
  <c r="CY1640" i="3"/>
  <c r="CZ1640" i="3"/>
  <c r="DA1640" i="3"/>
  <c r="A1641" i="3"/>
  <c r="CY1641" i="3"/>
  <c r="CZ1641" i="3"/>
  <c r="DA1641" i="3"/>
  <c r="A1642" i="3"/>
  <c r="CY1642" i="3"/>
  <c r="CZ1642" i="3"/>
  <c r="DA1642" i="3"/>
  <c r="A1643" i="3"/>
  <c r="CY1643" i="3"/>
  <c r="CZ1643" i="3"/>
  <c r="DA1643" i="3"/>
  <c r="A1644" i="3"/>
  <c r="CY1644" i="3"/>
  <c r="CZ1644" i="3"/>
  <c r="DA1644" i="3"/>
  <c r="A1645" i="3"/>
  <c r="CY1645" i="3"/>
  <c r="CZ1645" i="3"/>
  <c r="DA1645" i="3"/>
  <c r="A1646" i="3"/>
  <c r="CY1646" i="3"/>
  <c r="CZ1646" i="3"/>
  <c r="DA1646" i="3"/>
  <c r="A1647" i="3"/>
  <c r="CY1647" i="3"/>
  <c r="CZ1647" i="3"/>
  <c r="DA1647" i="3"/>
  <c r="A1648" i="3"/>
  <c r="CY1648" i="3"/>
  <c r="CZ1648" i="3"/>
  <c r="DA1648" i="3"/>
  <c r="A1649" i="3"/>
  <c r="CY1649" i="3"/>
  <c r="CZ1649" i="3"/>
  <c r="DA1649" i="3"/>
  <c r="A1650" i="3"/>
  <c r="CY1650" i="3"/>
  <c r="CZ1650" i="3"/>
  <c r="DA1650" i="3"/>
  <c r="A1651" i="3"/>
  <c r="CY1651" i="3"/>
  <c r="CZ1651" i="3"/>
  <c r="DA1651" i="3"/>
  <c r="A1652" i="3"/>
  <c r="CY1652" i="3"/>
  <c r="CZ1652" i="3"/>
  <c r="DA1652" i="3"/>
  <c r="A1653" i="3"/>
  <c r="CY1653" i="3"/>
  <c r="CZ1653" i="3"/>
  <c r="DA1653" i="3"/>
  <c r="A1654" i="3"/>
  <c r="CY1654" i="3"/>
  <c r="CZ1654" i="3"/>
  <c r="DA1654" i="3"/>
  <c r="A1655" i="3"/>
  <c r="CY1655" i="3"/>
  <c r="CZ1655" i="3"/>
  <c r="DA1655" i="3"/>
  <c r="A1656" i="3"/>
  <c r="CY1656" i="3"/>
  <c r="CZ1656" i="3"/>
  <c r="DA1656" i="3"/>
  <c r="A1657" i="3"/>
  <c r="CY1657" i="3"/>
  <c r="CZ1657" i="3"/>
  <c r="DA1657" i="3"/>
  <c r="A1658" i="3"/>
  <c r="CY1658" i="3"/>
  <c r="CZ1658" i="3"/>
  <c r="DA1658" i="3"/>
  <c r="A1659" i="3"/>
  <c r="CY1659" i="3"/>
  <c r="CZ1659" i="3"/>
  <c r="DA1659" i="3"/>
  <c r="A1660" i="3"/>
  <c r="CY1660" i="3"/>
  <c r="CZ1660" i="3"/>
  <c r="DA1660" i="3"/>
  <c r="A1661" i="3"/>
  <c r="CY1661" i="3"/>
  <c r="CZ1661" i="3"/>
  <c r="DA1661" i="3"/>
  <c r="A1662" i="3"/>
  <c r="CY1662" i="3"/>
  <c r="CZ1662" i="3"/>
  <c r="DA1662" i="3"/>
  <c r="A1663" i="3"/>
  <c r="CX1663" i="3"/>
  <c r="CY1663" i="3"/>
  <c r="CZ1663" i="3"/>
  <c r="DA1663" i="3"/>
  <c r="A1664" i="3"/>
  <c r="CX1664" i="3"/>
  <c r="CY1664" i="3"/>
  <c r="CZ1664" i="3"/>
  <c r="DA1664" i="3"/>
  <c r="A1665" i="3"/>
  <c r="CX1665" i="3"/>
  <c r="CY1665" i="3"/>
  <c r="CZ1665" i="3"/>
  <c r="DA1665" i="3"/>
  <c r="A1666" i="3"/>
  <c r="CX1666" i="3"/>
  <c r="CY1666" i="3"/>
  <c r="CZ1666" i="3"/>
  <c r="DA1666" i="3"/>
  <c r="A1667" i="3"/>
  <c r="CX1667" i="3"/>
  <c r="CY1667" i="3"/>
  <c r="CZ1667" i="3"/>
  <c r="DA1667" i="3"/>
  <c r="A1668" i="3"/>
  <c r="CX1668" i="3"/>
  <c r="CY1668" i="3"/>
  <c r="CZ1668" i="3"/>
  <c r="DA1668" i="3"/>
  <c r="A1669" i="3"/>
  <c r="CX1669" i="3"/>
  <c r="CY1669" i="3"/>
  <c r="CZ1669" i="3"/>
  <c r="DA1669" i="3"/>
  <c r="A1670" i="3"/>
  <c r="CX1670" i="3"/>
  <c r="CY1670" i="3"/>
  <c r="CZ1670" i="3"/>
  <c r="DA1670" i="3"/>
  <c r="A1671" i="3"/>
  <c r="CX1671" i="3"/>
  <c r="CY1671" i="3"/>
  <c r="CZ1671" i="3"/>
  <c r="DA1671" i="3"/>
  <c r="A1672" i="3"/>
  <c r="CX1672" i="3"/>
  <c r="CY1672" i="3"/>
  <c r="CZ1672" i="3"/>
  <c r="DA1672" i="3"/>
  <c r="A1673" i="3"/>
  <c r="CX1673" i="3"/>
  <c r="CY1673" i="3"/>
  <c r="CZ1673" i="3"/>
  <c r="DA1673" i="3"/>
  <c r="A1674" i="3"/>
  <c r="CX1674" i="3"/>
  <c r="CY1674" i="3"/>
  <c r="CZ1674" i="3"/>
  <c r="DA1674" i="3"/>
  <c r="A1675" i="3"/>
  <c r="CX1675" i="3"/>
  <c r="CY1675" i="3"/>
  <c r="CZ1675" i="3"/>
  <c r="DA1675" i="3"/>
  <c r="A1676" i="3"/>
  <c r="CX1676" i="3"/>
  <c r="CY1676" i="3"/>
  <c r="CZ1676" i="3"/>
  <c r="DA1676" i="3"/>
  <c r="A1677" i="3"/>
  <c r="CX1677" i="3"/>
  <c r="CY1677" i="3"/>
  <c r="CZ1677" i="3"/>
  <c r="DA1677" i="3"/>
  <c r="A1678" i="3"/>
  <c r="CX1678" i="3"/>
  <c r="CY1678" i="3"/>
  <c r="CZ1678" i="3"/>
  <c r="DA1678" i="3"/>
  <c r="A1679" i="3"/>
  <c r="CX1679" i="3"/>
  <c r="CY1679" i="3"/>
  <c r="CZ1679" i="3"/>
  <c r="DA1679" i="3"/>
  <c r="A1680" i="3"/>
  <c r="CX1680" i="3"/>
  <c r="CY1680" i="3"/>
  <c r="CZ1680" i="3"/>
  <c r="DA1680" i="3"/>
  <c r="A1681" i="3"/>
  <c r="CX1681" i="3"/>
  <c r="CY1681" i="3"/>
  <c r="CZ1681" i="3"/>
  <c r="DA1681" i="3"/>
  <c r="A1682" i="3"/>
  <c r="CX1682" i="3"/>
  <c r="CY1682" i="3"/>
  <c r="CZ1682" i="3"/>
  <c r="DA1682" i="3"/>
  <c r="A1683" i="3"/>
  <c r="CX1683" i="3"/>
  <c r="CY1683" i="3"/>
  <c r="CZ1683" i="3"/>
  <c r="DA1683" i="3"/>
  <c r="A1684" i="3"/>
  <c r="CX1684" i="3"/>
  <c r="CY1684" i="3"/>
  <c r="CZ1684" i="3"/>
  <c r="DA1684" i="3"/>
  <c r="A1685" i="3"/>
  <c r="CX1685" i="3"/>
  <c r="CY1685" i="3"/>
  <c r="CZ1685" i="3"/>
  <c r="DA1685" i="3"/>
  <c r="A1686" i="3"/>
  <c r="CX1686" i="3"/>
  <c r="CY1686" i="3"/>
  <c r="CZ1686" i="3"/>
  <c r="DA1686" i="3"/>
  <c r="A1687" i="3"/>
  <c r="CX1687" i="3"/>
  <c r="CY1687" i="3"/>
  <c r="CZ1687" i="3"/>
  <c r="DA1687" i="3"/>
  <c r="A1688" i="3"/>
  <c r="CX1688" i="3"/>
  <c r="CY1688" i="3"/>
  <c r="CZ1688" i="3"/>
  <c r="DA1688" i="3"/>
  <c r="A1689" i="3"/>
  <c r="CX1689" i="3"/>
  <c r="CY1689" i="3"/>
  <c r="CZ1689" i="3"/>
  <c r="DA1689" i="3"/>
  <c r="A1690" i="3"/>
  <c r="CX1690" i="3"/>
  <c r="CY1690" i="3"/>
  <c r="CZ1690" i="3"/>
  <c r="DA1690" i="3"/>
  <c r="A1691" i="3"/>
  <c r="CX1691" i="3"/>
  <c r="CY1691" i="3"/>
  <c r="CZ1691" i="3"/>
  <c r="DA1691" i="3"/>
  <c r="A1692" i="3"/>
  <c r="CX1692" i="3"/>
  <c r="CY1692" i="3"/>
  <c r="CZ1692" i="3"/>
  <c r="DA1692" i="3"/>
  <c r="A1693" i="3"/>
  <c r="CX1693" i="3"/>
  <c r="CY1693" i="3"/>
  <c r="CZ1693" i="3"/>
  <c r="DA1693" i="3"/>
  <c r="A1694" i="3"/>
  <c r="CX1694" i="3"/>
  <c r="CY1694" i="3"/>
  <c r="CZ1694" i="3"/>
  <c r="DA1694" i="3"/>
  <c r="A1695" i="3"/>
  <c r="CX1695" i="3"/>
  <c r="CY1695" i="3"/>
  <c r="CZ1695" i="3"/>
  <c r="DA1695" i="3"/>
  <c r="A1696" i="3"/>
  <c r="CX1696" i="3"/>
  <c r="CY1696" i="3"/>
  <c r="CZ1696" i="3"/>
  <c r="DA1696" i="3"/>
  <c r="A1697" i="3"/>
  <c r="CX1697" i="3"/>
  <c r="CY1697" i="3"/>
  <c r="CZ1697" i="3"/>
  <c r="DA1697" i="3"/>
  <c r="A1698" i="3"/>
  <c r="CX1698" i="3"/>
  <c r="CY1698" i="3"/>
  <c r="CZ1698" i="3"/>
  <c r="DA1698" i="3"/>
  <c r="A1699" i="3"/>
  <c r="CY1699" i="3"/>
  <c r="CZ1699" i="3"/>
  <c r="DA1699" i="3"/>
  <c r="A1700" i="3"/>
  <c r="CY1700" i="3"/>
  <c r="CZ1700" i="3"/>
  <c r="DA1700" i="3"/>
  <c r="A1701" i="3"/>
  <c r="CY1701" i="3"/>
  <c r="CZ1701" i="3"/>
  <c r="DA1701" i="3"/>
  <c r="A1702" i="3"/>
  <c r="CY1702" i="3"/>
  <c r="CZ1702" i="3"/>
  <c r="DA1702" i="3"/>
  <c r="A1703" i="3"/>
  <c r="CY1703" i="3"/>
  <c r="CZ1703" i="3"/>
  <c r="DA1703" i="3"/>
  <c r="A1704" i="3"/>
  <c r="CY1704" i="3"/>
  <c r="CZ1704" i="3"/>
  <c r="DA1704" i="3"/>
  <c r="A1705" i="3"/>
  <c r="CY1705" i="3"/>
  <c r="CZ1705" i="3"/>
  <c r="DA1705" i="3"/>
  <c r="A1706" i="3"/>
  <c r="CY1706" i="3"/>
  <c r="CZ1706" i="3"/>
  <c r="DA1706" i="3"/>
  <c r="A1707" i="3"/>
  <c r="CY1707" i="3"/>
  <c r="CZ1707" i="3"/>
  <c r="DA1707" i="3"/>
  <c r="A1708" i="3"/>
  <c r="CY1708" i="3"/>
  <c r="CZ1708" i="3"/>
  <c r="DA1708" i="3"/>
  <c r="A1709" i="3"/>
  <c r="CY1709" i="3"/>
  <c r="CZ1709" i="3"/>
  <c r="DA1709" i="3"/>
  <c r="A1710" i="3"/>
  <c r="CY1710" i="3"/>
  <c r="CZ1710" i="3"/>
  <c r="DA1710" i="3"/>
  <c r="A1711" i="3"/>
  <c r="CY1711" i="3"/>
  <c r="CZ1711" i="3"/>
  <c r="DA1711" i="3"/>
  <c r="A1712" i="3"/>
  <c r="CY1712" i="3"/>
  <c r="CZ1712" i="3"/>
  <c r="DA1712" i="3"/>
  <c r="A1713" i="3"/>
  <c r="CY1713" i="3"/>
  <c r="CZ1713" i="3"/>
  <c r="DA1713" i="3"/>
  <c r="A1714" i="3"/>
  <c r="CY1714" i="3"/>
  <c r="CZ1714" i="3"/>
  <c r="DA1714" i="3"/>
  <c r="A1715" i="3"/>
  <c r="CY1715" i="3"/>
  <c r="CZ1715" i="3"/>
  <c r="DA1715" i="3"/>
  <c r="A1716" i="3"/>
  <c r="CY1716" i="3"/>
  <c r="CZ1716" i="3"/>
  <c r="DA1716" i="3"/>
  <c r="A1717" i="3"/>
  <c r="CY1717" i="3"/>
  <c r="CZ1717" i="3"/>
  <c r="DA1717" i="3"/>
  <c r="A1718" i="3"/>
  <c r="CY1718" i="3"/>
  <c r="CZ1718" i="3"/>
  <c r="DA1718" i="3"/>
  <c r="A1719" i="3"/>
  <c r="CY1719" i="3"/>
  <c r="CZ1719" i="3"/>
  <c r="DA1719" i="3"/>
  <c r="A1720" i="3"/>
  <c r="CY1720" i="3"/>
  <c r="CZ1720" i="3"/>
  <c r="DA1720" i="3"/>
  <c r="A1721" i="3"/>
  <c r="CY1721" i="3"/>
  <c r="CZ1721" i="3"/>
  <c r="DA1721" i="3"/>
  <c r="A1722" i="3"/>
  <c r="CY1722" i="3"/>
  <c r="CZ1722" i="3"/>
  <c r="DA1722" i="3"/>
  <c r="A1723" i="3"/>
  <c r="CY1723" i="3"/>
  <c r="CZ1723" i="3"/>
  <c r="DA1723" i="3"/>
  <c r="A1724" i="3"/>
  <c r="CY1724" i="3"/>
  <c r="CZ1724" i="3"/>
  <c r="DA1724" i="3"/>
  <c r="A1725" i="3"/>
  <c r="CY1725" i="3"/>
  <c r="CZ1725" i="3"/>
  <c r="DA1725" i="3"/>
  <c r="A1726" i="3"/>
  <c r="CY1726" i="3"/>
  <c r="CZ1726" i="3"/>
  <c r="DA1726" i="3"/>
  <c r="A1727" i="3"/>
  <c r="CY1727" i="3"/>
  <c r="CZ1727" i="3"/>
  <c r="DA1727" i="3"/>
  <c r="A1728" i="3"/>
  <c r="CY1728" i="3"/>
  <c r="CZ1728" i="3"/>
  <c r="DA1728" i="3"/>
  <c r="A1729" i="3"/>
  <c r="CY1729" i="3"/>
  <c r="CZ1729" i="3"/>
  <c r="DA1729" i="3"/>
  <c r="A1730" i="3"/>
  <c r="CY1730" i="3"/>
  <c r="CZ1730" i="3"/>
  <c r="DA1730" i="3"/>
  <c r="A1731" i="3"/>
  <c r="CY1731" i="3"/>
  <c r="CZ1731" i="3"/>
  <c r="DA1731" i="3"/>
  <c r="A1732" i="3"/>
  <c r="CY1732" i="3"/>
  <c r="CZ1732" i="3"/>
  <c r="DA1732" i="3"/>
  <c r="A1733" i="3"/>
  <c r="CY1733" i="3"/>
  <c r="CZ1733" i="3"/>
  <c r="DA1733" i="3"/>
  <c r="A1734" i="3"/>
  <c r="CY1734" i="3"/>
  <c r="CZ1734" i="3"/>
  <c r="DA1734" i="3"/>
  <c r="A1735" i="3"/>
  <c r="CY1735" i="3"/>
  <c r="CZ1735" i="3"/>
  <c r="DA1735" i="3"/>
  <c r="A1736" i="3"/>
  <c r="CY1736" i="3"/>
  <c r="CZ1736" i="3"/>
  <c r="DA1736" i="3"/>
  <c r="A1737" i="3"/>
  <c r="CY1737" i="3"/>
  <c r="CZ1737" i="3"/>
  <c r="DA1737" i="3"/>
  <c r="A1738" i="3"/>
  <c r="CY1738" i="3"/>
  <c r="CZ1738" i="3"/>
  <c r="DA1738" i="3"/>
  <c r="A1739" i="3"/>
  <c r="CY1739" i="3"/>
  <c r="CZ1739" i="3"/>
  <c r="DA1739" i="3"/>
  <c r="A1740" i="3"/>
  <c r="CY1740" i="3"/>
  <c r="CZ1740" i="3"/>
  <c r="DA1740" i="3"/>
  <c r="A1741" i="3"/>
  <c r="CY1741" i="3"/>
  <c r="CZ1741" i="3"/>
  <c r="DA1741" i="3"/>
  <c r="A1742" i="3"/>
  <c r="CY1742" i="3"/>
  <c r="CZ1742" i="3"/>
  <c r="DA1742" i="3"/>
  <c r="A1743" i="3"/>
  <c r="CY1743" i="3"/>
  <c r="CZ1743" i="3"/>
  <c r="DA1743" i="3"/>
  <c r="A1744" i="3"/>
  <c r="CY1744" i="3"/>
  <c r="CZ1744" i="3"/>
  <c r="DA1744" i="3"/>
  <c r="A1745" i="3"/>
  <c r="CY1745" i="3"/>
  <c r="CZ1745" i="3"/>
  <c r="DA1745" i="3"/>
  <c r="A1746" i="3"/>
  <c r="CY1746" i="3"/>
  <c r="CZ1746" i="3"/>
  <c r="DA1746" i="3"/>
  <c r="A1747" i="3"/>
  <c r="CY1747" i="3"/>
  <c r="CZ1747" i="3"/>
  <c r="DA1747" i="3"/>
  <c r="A1748" i="3"/>
  <c r="CY1748" i="3"/>
  <c r="CZ1748" i="3"/>
  <c r="DA1748" i="3"/>
  <c r="A1749" i="3"/>
  <c r="CY1749" i="3"/>
  <c r="CZ1749" i="3"/>
  <c r="DA1749" i="3"/>
  <c r="A1750" i="3"/>
  <c r="CY1750" i="3"/>
  <c r="CZ1750" i="3"/>
  <c r="DA1750" i="3"/>
  <c r="A1751" i="3"/>
  <c r="CX1751" i="3"/>
  <c r="CY1751" i="3"/>
  <c r="CZ1751" i="3"/>
  <c r="DA1751" i="3"/>
  <c r="A1752" i="3"/>
  <c r="CX1752" i="3"/>
  <c r="CY1752" i="3"/>
  <c r="CZ1752" i="3"/>
  <c r="DA1752" i="3"/>
  <c r="A1753" i="3"/>
  <c r="CY1753" i="3"/>
  <c r="CZ1753" i="3"/>
  <c r="DA1753" i="3"/>
  <c r="A1754" i="3"/>
  <c r="CY1754" i="3"/>
  <c r="CZ1754" i="3"/>
  <c r="DA1754" i="3"/>
  <c r="A1755" i="3"/>
  <c r="CY1755" i="3"/>
  <c r="CZ1755" i="3"/>
  <c r="DA1755" i="3"/>
  <c r="A1756" i="3"/>
  <c r="CY1756" i="3"/>
  <c r="CZ1756" i="3"/>
  <c r="DA1756" i="3"/>
  <c r="A1757" i="3"/>
  <c r="CY1757" i="3"/>
  <c r="CZ1757" i="3"/>
  <c r="DA1757" i="3"/>
  <c r="A1758" i="3"/>
  <c r="CY1758" i="3"/>
  <c r="CZ1758" i="3"/>
  <c r="DA1758" i="3"/>
  <c r="A1759" i="3"/>
  <c r="CY1759" i="3"/>
  <c r="CZ1759" i="3"/>
  <c r="DA1759" i="3"/>
  <c r="A1760" i="3"/>
  <c r="CY1760" i="3"/>
  <c r="CZ1760" i="3"/>
  <c r="DA1760" i="3"/>
  <c r="A1761" i="3"/>
  <c r="CY1761" i="3"/>
  <c r="CZ1761" i="3"/>
  <c r="DA1761" i="3"/>
  <c r="A1762" i="3"/>
  <c r="CY1762" i="3"/>
  <c r="CZ1762" i="3"/>
  <c r="DA1762" i="3"/>
  <c r="A1763" i="3"/>
  <c r="CY1763" i="3"/>
  <c r="CZ1763" i="3"/>
  <c r="DA1763" i="3"/>
  <c r="A1764" i="3"/>
  <c r="CY1764" i="3"/>
  <c r="CZ1764" i="3"/>
  <c r="DA1764" i="3"/>
  <c r="A1765" i="3"/>
  <c r="CY1765" i="3"/>
  <c r="CZ1765" i="3"/>
  <c r="DA1765" i="3"/>
  <c r="A1766" i="3"/>
  <c r="CY1766" i="3"/>
  <c r="CZ1766" i="3"/>
  <c r="DA1766" i="3"/>
  <c r="A1767" i="3"/>
  <c r="CY1767" i="3"/>
  <c r="CZ1767" i="3"/>
  <c r="DA1767" i="3"/>
  <c r="A1768" i="3"/>
  <c r="CY1768" i="3"/>
  <c r="CZ1768" i="3"/>
  <c r="DA1768" i="3"/>
  <c r="A1769" i="3"/>
  <c r="CY1769" i="3"/>
  <c r="CZ1769" i="3"/>
  <c r="DA1769" i="3"/>
  <c r="A1770" i="3"/>
  <c r="CY1770" i="3"/>
  <c r="CZ1770" i="3"/>
  <c r="DA1770" i="3"/>
  <c r="A1771" i="3"/>
  <c r="CY1771" i="3"/>
  <c r="CZ1771" i="3"/>
  <c r="DA1771" i="3"/>
  <c r="A1772" i="3"/>
  <c r="CY1772" i="3"/>
  <c r="CZ1772" i="3"/>
  <c r="DA1772" i="3"/>
  <c r="A1773" i="3"/>
  <c r="CY1773" i="3"/>
  <c r="CZ1773" i="3"/>
  <c r="DA1773" i="3"/>
  <c r="A1774" i="3"/>
  <c r="CY1774" i="3"/>
  <c r="CZ1774" i="3"/>
  <c r="DA1774" i="3"/>
  <c r="A1775" i="3"/>
  <c r="CY1775" i="3"/>
  <c r="CZ1775" i="3"/>
  <c r="DA1775" i="3"/>
  <c r="A1776" i="3"/>
  <c r="CY1776" i="3"/>
  <c r="CZ1776" i="3"/>
  <c r="DA1776" i="3"/>
  <c r="A1777" i="3"/>
  <c r="CY1777" i="3"/>
  <c r="CZ1777" i="3"/>
  <c r="DA1777" i="3"/>
  <c r="A1778" i="3"/>
  <c r="CY1778" i="3"/>
  <c r="CZ1778" i="3"/>
  <c r="DA1778" i="3"/>
  <c r="A1779" i="3"/>
  <c r="CY1779" i="3"/>
  <c r="CZ1779" i="3"/>
  <c r="DA1779" i="3"/>
  <c r="A1780" i="3"/>
  <c r="CY1780" i="3"/>
  <c r="CZ1780" i="3"/>
  <c r="DA1780" i="3"/>
  <c r="A1781" i="3"/>
  <c r="CY1781" i="3"/>
  <c r="CZ1781" i="3"/>
  <c r="DA1781" i="3"/>
  <c r="A1782" i="3"/>
  <c r="CY1782" i="3"/>
  <c r="CZ1782" i="3"/>
  <c r="DA1782" i="3"/>
  <c r="A1783" i="3"/>
  <c r="CY1783" i="3"/>
  <c r="CZ1783" i="3"/>
  <c r="DA1783" i="3"/>
  <c r="A1784" i="3"/>
  <c r="CY1784" i="3"/>
  <c r="CZ1784" i="3"/>
  <c r="DA1784" i="3"/>
  <c r="A1785" i="3"/>
  <c r="CY1785" i="3"/>
  <c r="CZ1785" i="3"/>
  <c r="DA1785" i="3"/>
  <c r="A1786" i="3"/>
  <c r="CY1786" i="3"/>
  <c r="CZ1786" i="3"/>
  <c r="DA1786" i="3"/>
  <c r="A1787" i="3"/>
  <c r="CY1787" i="3"/>
  <c r="CZ1787" i="3"/>
  <c r="DA1787" i="3"/>
  <c r="A1788" i="3"/>
  <c r="CY1788" i="3"/>
  <c r="CZ1788" i="3"/>
  <c r="DA1788" i="3"/>
  <c r="A1789" i="3"/>
  <c r="CY1789" i="3"/>
  <c r="CZ1789" i="3"/>
  <c r="DA1789" i="3"/>
  <c r="A1790" i="3"/>
  <c r="CY1790" i="3"/>
  <c r="CZ1790" i="3"/>
  <c r="DA1790" i="3"/>
  <c r="A1791" i="3"/>
  <c r="CY1791" i="3"/>
  <c r="CZ1791" i="3"/>
  <c r="DA1791" i="3"/>
  <c r="A1792" i="3"/>
  <c r="CY1792" i="3"/>
  <c r="CZ1792" i="3"/>
  <c r="DA1792" i="3"/>
  <c r="A1793" i="3"/>
  <c r="CY1793" i="3"/>
  <c r="CZ1793" i="3"/>
  <c r="DA1793" i="3"/>
  <c r="A1794" i="3"/>
  <c r="CY1794" i="3"/>
  <c r="CZ1794" i="3"/>
  <c r="DA1794" i="3"/>
  <c r="A1795" i="3"/>
  <c r="CY1795" i="3"/>
  <c r="CZ1795" i="3"/>
  <c r="DA1795" i="3"/>
  <c r="A1796" i="3"/>
  <c r="CY1796" i="3"/>
  <c r="CZ1796" i="3"/>
  <c r="DA1796" i="3"/>
  <c r="A1797" i="3"/>
  <c r="CY1797" i="3"/>
  <c r="CZ1797" i="3"/>
  <c r="DA1797" i="3"/>
  <c r="A1798" i="3"/>
  <c r="CY1798" i="3"/>
  <c r="CZ1798" i="3"/>
  <c r="DA1798" i="3"/>
  <c r="A1799" i="3"/>
  <c r="CY1799" i="3"/>
  <c r="CZ1799" i="3"/>
  <c r="DA1799" i="3"/>
  <c r="A1800" i="3"/>
  <c r="CY1800" i="3"/>
  <c r="CZ1800" i="3"/>
  <c r="DA1800" i="3"/>
  <c r="A1801" i="3"/>
  <c r="CY1801" i="3"/>
  <c r="CZ1801" i="3"/>
  <c r="DA1801" i="3"/>
  <c r="A1802" i="3"/>
  <c r="CY1802" i="3"/>
  <c r="CZ1802" i="3"/>
  <c r="DA1802" i="3"/>
  <c r="A1803" i="3"/>
  <c r="CY1803" i="3"/>
  <c r="CZ1803" i="3"/>
  <c r="DA1803" i="3"/>
  <c r="A1804" i="3"/>
  <c r="CY1804" i="3"/>
  <c r="CZ1804" i="3"/>
  <c r="DA1804" i="3"/>
  <c r="A1805" i="3"/>
  <c r="CY1805" i="3"/>
  <c r="CZ1805" i="3"/>
  <c r="DA1805" i="3"/>
  <c r="A1806" i="3"/>
  <c r="CY1806" i="3"/>
  <c r="CZ1806" i="3"/>
  <c r="DA1806" i="3"/>
  <c r="A1807" i="3"/>
  <c r="CY1807" i="3"/>
  <c r="CZ1807" i="3"/>
  <c r="DA1807" i="3"/>
  <c r="A1808" i="3"/>
  <c r="CY1808" i="3"/>
  <c r="CZ1808" i="3"/>
  <c r="DA1808" i="3"/>
  <c r="A1809" i="3"/>
  <c r="CY1809" i="3"/>
  <c r="CZ1809" i="3"/>
  <c r="DA1809" i="3"/>
  <c r="A1810" i="3"/>
  <c r="CY1810" i="3"/>
  <c r="CZ1810" i="3"/>
  <c r="DA1810" i="3"/>
  <c r="A1811" i="3"/>
  <c r="CY1811" i="3"/>
  <c r="CZ1811" i="3"/>
  <c r="DA1811" i="3"/>
  <c r="A1812" i="3"/>
  <c r="CY1812" i="3"/>
  <c r="CZ1812" i="3"/>
  <c r="DA1812" i="3"/>
  <c r="A1813" i="3"/>
  <c r="CY1813" i="3"/>
  <c r="CZ1813" i="3"/>
  <c r="DA1813" i="3"/>
  <c r="A1814" i="3"/>
  <c r="CY1814" i="3"/>
  <c r="CZ1814" i="3"/>
  <c r="DA1814" i="3"/>
  <c r="A1815" i="3"/>
  <c r="CY1815" i="3"/>
  <c r="CZ1815" i="3"/>
  <c r="DA1815" i="3"/>
  <c r="A1816" i="3"/>
  <c r="CY1816" i="3"/>
  <c r="CZ1816" i="3"/>
  <c r="DA1816" i="3"/>
  <c r="A1817" i="3"/>
  <c r="CY1817" i="3"/>
  <c r="CZ1817" i="3"/>
  <c r="DA1817" i="3"/>
  <c r="A1818" i="3"/>
  <c r="CY1818" i="3"/>
  <c r="CZ1818" i="3"/>
  <c r="DA1818" i="3"/>
  <c r="A1819" i="3"/>
  <c r="CY1819" i="3"/>
  <c r="CZ1819" i="3"/>
  <c r="DA1819" i="3"/>
  <c r="A1820" i="3"/>
  <c r="CY1820" i="3"/>
  <c r="CZ1820" i="3"/>
  <c r="DA1820" i="3"/>
  <c r="A1821" i="3"/>
  <c r="CY1821" i="3"/>
  <c r="CZ1821" i="3"/>
  <c r="DA1821" i="3"/>
  <c r="A1822" i="3"/>
  <c r="CY1822" i="3"/>
  <c r="CZ1822" i="3"/>
  <c r="DA1822" i="3"/>
  <c r="A1823" i="3"/>
  <c r="CY1823" i="3"/>
  <c r="CZ1823" i="3"/>
  <c r="DA1823" i="3"/>
  <c r="A1824" i="3"/>
  <c r="CY1824" i="3"/>
  <c r="CZ1824" i="3"/>
  <c r="DA1824" i="3"/>
  <c r="A1825" i="3"/>
  <c r="CY1825" i="3"/>
  <c r="CZ1825" i="3"/>
  <c r="DA1825" i="3"/>
  <c r="A1826" i="3"/>
  <c r="CY1826" i="3"/>
  <c r="CZ1826" i="3"/>
  <c r="DA1826" i="3"/>
  <c r="A1827" i="3"/>
  <c r="CY1827" i="3"/>
  <c r="CZ1827" i="3"/>
  <c r="DA1827" i="3"/>
  <c r="A1828" i="3"/>
  <c r="CY1828" i="3"/>
  <c r="CZ1828" i="3"/>
  <c r="DA1828" i="3"/>
  <c r="A1829" i="3"/>
  <c r="CY1829" i="3"/>
  <c r="CZ1829" i="3"/>
  <c r="DA1829" i="3"/>
  <c r="A1830" i="3"/>
  <c r="CY1830" i="3"/>
  <c r="CZ1830" i="3"/>
  <c r="DA1830" i="3"/>
  <c r="A1831" i="3"/>
  <c r="CY1831" i="3"/>
  <c r="CZ1831" i="3"/>
  <c r="DA1831" i="3"/>
  <c r="A1832" i="3"/>
  <c r="CY1832" i="3"/>
  <c r="CZ1832" i="3"/>
  <c r="DA1832" i="3"/>
  <c r="A1833" i="3"/>
  <c r="CY1833" i="3"/>
  <c r="CZ1833" i="3"/>
  <c r="DA1833" i="3"/>
  <c r="A1834" i="3"/>
  <c r="CY1834" i="3"/>
  <c r="CZ1834" i="3"/>
  <c r="DA1834" i="3"/>
  <c r="A1835" i="3"/>
  <c r="CY1835" i="3"/>
  <c r="CZ1835" i="3"/>
  <c r="DA1835" i="3"/>
  <c r="A1836" i="3"/>
  <c r="CY1836" i="3"/>
  <c r="CZ1836" i="3"/>
  <c r="DA1836" i="3"/>
  <c r="A1837" i="3"/>
  <c r="CY1837" i="3"/>
  <c r="CZ1837" i="3"/>
  <c r="DA1837" i="3"/>
  <c r="A1838" i="3"/>
  <c r="CY1838" i="3"/>
  <c r="CZ1838" i="3"/>
  <c r="DA1838" i="3"/>
  <c r="A1839" i="3"/>
  <c r="CY1839" i="3"/>
  <c r="CZ1839" i="3"/>
  <c r="DA1839" i="3"/>
  <c r="A1840" i="3"/>
  <c r="CY1840" i="3"/>
  <c r="CZ1840" i="3"/>
  <c r="DA1840" i="3"/>
  <c r="A1841" i="3"/>
  <c r="CY1841" i="3"/>
  <c r="CZ1841" i="3"/>
  <c r="DA1841" i="3"/>
  <c r="A1842" i="3"/>
  <c r="CY1842" i="3"/>
  <c r="CZ1842" i="3"/>
  <c r="DA1842" i="3"/>
  <c r="A1843" i="3"/>
  <c r="CY1843" i="3"/>
  <c r="CZ1843" i="3"/>
  <c r="DA1843" i="3"/>
  <c r="A1844" i="3"/>
  <c r="CY1844" i="3"/>
  <c r="CZ1844" i="3"/>
  <c r="DA1844" i="3"/>
  <c r="A1845" i="3"/>
  <c r="CY1845" i="3"/>
  <c r="CZ1845" i="3"/>
  <c r="DA1845" i="3"/>
  <c r="A1846" i="3"/>
  <c r="CY1846" i="3"/>
  <c r="CZ1846" i="3"/>
  <c r="DA1846" i="3"/>
  <c r="A1847" i="3"/>
  <c r="CY1847" i="3"/>
  <c r="CZ1847" i="3"/>
  <c r="DA1847" i="3"/>
  <c r="A1848" i="3"/>
  <c r="CY1848" i="3"/>
  <c r="CZ1848" i="3"/>
  <c r="DA1848" i="3"/>
  <c r="A1849" i="3"/>
  <c r="CY1849" i="3"/>
  <c r="CZ1849" i="3"/>
  <c r="DA1849" i="3"/>
  <c r="A1850" i="3"/>
  <c r="CY1850" i="3"/>
  <c r="CZ1850" i="3"/>
  <c r="DA1850" i="3"/>
  <c r="A1851" i="3"/>
  <c r="CY1851" i="3"/>
  <c r="CZ1851" i="3"/>
  <c r="DA1851" i="3"/>
  <c r="A1852" i="3"/>
  <c r="CY1852" i="3"/>
  <c r="CZ1852" i="3"/>
  <c r="DA1852" i="3"/>
  <c r="A1853" i="3"/>
  <c r="CY1853" i="3"/>
  <c r="CZ1853" i="3"/>
  <c r="DA1853" i="3"/>
  <c r="A1854" i="3"/>
  <c r="CY1854" i="3"/>
  <c r="CZ1854" i="3"/>
  <c r="DA1854" i="3"/>
  <c r="A1855" i="3"/>
  <c r="CY1855" i="3"/>
  <c r="CZ1855" i="3"/>
  <c r="DA1855" i="3"/>
  <c r="A1856" i="3"/>
  <c r="CY1856" i="3"/>
  <c r="CZ1856" i="3"/>
  <c r="DA1856" i="3"/>
  <c r="A1857" i="3"/>
  <c r="CY1857" i="3"/>
  <c r="CZ1857" i="3"/>
  <c r="DA1857" i="3"/>
  <c r="A1858" i="3"/>
  <c r="CY1858" i="3"/>
  <c r="CZ1858" i="3"/>
  <c r="DA1858" i="3"/>
  <c r="A1859" i="3"/>
  <c r="CY1859" i="3"/>
  <c r="CZ1859" i="3"/>
  <c r="DA1859" i="3"/>
  <c r="A1860" i="3"/>
  <c r="CY1860" i="3"/>
  <c r="CZ1860" i="3"/>
  <c r="DA1860" i="3"/>
  <c r="A1861" i="3"/>
  <c r="CY1861" i="3"/>
  <c r="CZ1861" i="3"/>
  <c r="DA1861" i="3"/>
  <c r="A1862" i="3"/>
  <c r="CY1862" i="3"/>
  <c r="CZ1862" i="3"/>
  <c r="DA1862" i="3"/>
  <c r="A1863" i="3"/>
  <c r="CY1863" i="3"/>
  <c r="CZ1863" i="3"/>
  <c r="DA1863" i="3"/>
  <c r="A1864" i="3"/>
  <c r="CY1864" i="3"/>
  <c r="CZ1864" i="3"/>
  <c r="DA1864" i="3"/>
  <c r="A1865" i="3"/>
  <c r="CY1865" i="3"/>
  <c r="CZ1865" i="3"/>
  <c r="DA1865" i="3"/>
  <c r="A1866" i="3"/>
  <c r="CY1866" i="3"/>
  <c r="CZ1866" i="3"/>
  <c r="DA1866" i="3"/>
  <c r="A1867" i="3"/>
  <c r="CY1867" i="3"/>
  <c r="CZ1867" i="3"/>
  <c r="DA1867" i="3"/>
  <c r="A1868" i="3"/>
  <c r="CY1868" i="3"/>
  <c r="CZ1868" i="3"/>
  <c r="DA1868" i="3"/>
  <c r="A1869" i="3"/>
  <c r="CY1869" i="3"/>
  <c r="CZ1869" i="3"/>
  <c r="DA1869" i="3"/>
  <c r="A1870" i="3"/>
  <c r="CY1870" i="3"/>
  <c r="CZ1870" i="3"/>
  <c r="DA1870" i="3"/>
  <c r="A1871" i="3"/>
  <c r="CY1871" i="3"/>
  <c r="CZ1871" i="3"/>
  <c r="DA1871" i="3"/>
  <c r="A1872" i="3"/>
  <c r="CY1872" i="3"/>
  <c r="CZ1872" i="3"/>
  <c r="DA1872" i="3"/>
  <c r="A1873" i="3"/>
  <c r="CY1873" i="3"/>
  <c r="CZ1873" i="3"/>
  <c r="DA1873" i="3"/>
  <c r="A1874" i="3"/>
  <c r="CY1874" i="3"/>
  <c r="CZ1874" i="3"/>
  <c r="DA1874" i="3"/>
  <c r="A1875" i="3"/>
  <c r="CY1875" i="3"/>
  <c r="CZ1875" i="3"/>
  <c r="DA1875" i="3"/>
  <c r="A1876" i="3"/>
  <c r="CY1876" i="3"/>
  <c r="CZ1876" i="3"/>
  <c r="DA1876" i="3"/>
  <c r="A1877" i="3"/>
  <c r="CY1877" i="3"/>
  <c r="CZ1877" i="3"/>
  <c r="DA1877" i="3"/>
  <c r="A1878" i="3"/>
  <c r="CY1878" i="3"/>
  <c r="CZ1878" i="3"/>
  <c r="DA1878" i="3"/>
  <c r="A1879" i="3"/>
  <c r="CY1879" i="3"/>
  <c r="CZ1879" i="3"/>
  <c r="DA1879" i="3"/>
  <c r="A1880" i="3"/>
  <c r="CY1880" i="3"/>
  <c r="CZ1880" i="3"/>
  <c r="DA1880" i="3"/>
  <c r="A1881" i="3"/>
  <c r="CY1881" i="3"/>
  <c r="CZ1881" i="3"/>
  <c r="DA1881" i="3"/>
  <c r="A1882" i="3"/>
  <c r="CY1882" i="3"/>
  <c r="CZ1882" i="3"/>
  <c r="DA1882" i="3"/>
  <c r="A1883" i="3"/>
  <c r="CY1883" i="3"/>
  <c r="CZ1883" i="3"/>
  <c r="DA1883" i="3"/>
  <c r="A1884" i="3"/>
  <c r="CY1884" i="3"/>
  <c r="CZ1884" i="3"/>
  <c r="DA1884" i="3"/>
  <c r="A1885" i="3"/>
  <c r="CY1885" i="3"/>
  <c r="CZ1885" i="3"/>
  <c r="DA1885" i="3"/>
  <c r="A1886" i="3"/>
  <c r="CY1886" i="3"/>
  <c r="CZ1886" i="3"/>
  <c r="DA1886" i="3"/>
  <c r="A1887" i="3"/>
  <c r="CY1887" i="3"/>
  <c r="CZ1887" i="3"/>
  <c r="DA1887" i="3"/>
  <c r="A1888" i="3"/>
  <c r="CY1888" i="3"/>
  <c r="CZ1888" i="3"/>
  <c r="DA1888" i="3"/>
  <c r="A1889" i="3"/>
  <c r="CY1889" i="3"/>
  <c r="CZ1889" i="3"/>
  <c r="DA1889" i="3"/>
  <c r="A1890" i="3"/>
  <c r="CY1890" i="3"/>
  <c r="CZ1890" i="3"/>
  <c r="DA1890" i="3"/>
  <c r="A1891" i="3"/>
  <c r="CY1891" i="3"/>
  <c r="CZ1891" i="3"/>
  <c r="DA1891" i="3"/>
  <c r="A1892" i="3"/>
  <c r="CY1892" i="3"/>
  <c r="CZ1892" i="3"/>
  <c r="DA1892" i="3"/>
  <c r="A1893" i="3"/>
  <c r="CY1893" i="3"/>
  <c r="CZ1893" i="3"/>
  <c r="DA1893" i="3"/>
  <c r="A1894" i="3"/>
  <c r="CY1894" i="3"/>
  <c r="CZ1894" i="3"/>
  <c r="DA1894" i="3"/>
  <c r="A1895" i="3"/>
  <c r="CY1895" i="3"/>
  <c r="CZ1895" i="3"/>
  <c r="DA1895" i="3"/>
  <c r="A1896" i="3"/>
  <c r="CY1896" i="3"/>
  <c r="CZ1896" i="3"/>
  <c r="DA1896" i="3"/>
  <c r="A1897" i="3"/>
  <c r="CY1897" i="3"/>
  <c r="CZ1897" i="3"/>
  <c r="DA1897" i="3"/>
  <c r="A1898" i="3"/>
  <c r="CY1898" i="3"/>
  <c r="CZ1898" i="3"/>
  <c r="DA1898" i="3"/>
  <c r="A1899" i="3"/>
  <c r="CY1899" i="3"/>
  <c r="CZ1899" i="3"/>
  <c r="DA1899" i="3"/>
  <c r="A1900" i="3"/>
  <c r="CY1900" i="3"/>
  <c r="CZ1900" i="3"/>
  <c r="DA1900" i="3"/>
  <c r="A1901" i="3"/>
  <c r="CY1901" i="3"/>
  <c r="CZ1901" i="3"/>
  <c r="DA1901" i="3"/>
  <c r="A1902" i="3"/>
  <c r="CY1902" i="3"/>
  <c r="CZ1902" i="3"/>
  <c r="DA1902" i="3"/>
  <c r="A1903" i="3"/>
  <c r="CY1903" i="3"/>
  <c r="CZ1903" i="3"/>
  <c r="DA1903" i="3"/>
  <c r="A1904" i="3"/>
  <c r="CY1904" i="3"/>
  <c r="CZ1904" i="3"/>
  <c r="DA1904" i="3"/>
  <c r="A1905" i="3"/>
  <c r="CY1905" i="3"/>
  <c r="CZ1905" i="3"/>
  <c r="DA1905" i="3"/>
  <c r="A1906" i="3"/>
  <c r="CY1906" i="3"/>
  <c r="CZ1906" i="3"/>
  <c r="DA1906" i="3"/>
  <c r="A1907" i="3"/>
  <c r="CY1907" i="3"/>
  <c r="CZ1907" i="3"/>
  <c r="DA1907" i="3"/>
  <c r="A1908" i="3"/>
  <c r="CY1908" i="3"/>
  <c r="CZ1908" i="3"/>
  <c r="DA1908" i="3"/>
  <c r="A1909" i="3"/>
  <c r="CY1909" i="3"/>
  <c r="CZ1909" i="3"/>
  <c r="DA1909" i="3"/>
  <c r="A1910" i="3"/>
  <c r="CY1910" i="3"/>
  <c r="CZ1910" i="3"/>
  <c r="DA1910" i="3"/>
  <c r="A1911" i="3"/>
  <c r="CY1911" i="3"/>
  <c r="CZ1911" i="3"/>
  <c r="DA1911" i="3"/>
  <c r="A1912" i="3"/>
  <c r="CY1912" i="3"/>
  <c r="CZ1912" i="3"/>
  <c r="DA1912" i="3"/>
  <c r="A1913" i="3"/>
  <c r="CY1913" i="3"/>
  <c r="CZ1913" i="3"/>
  <c r="DA1913" i="3"/>
  <c r="A1914" i="3"/>
  <c r="CY1914" i="3"/>
  <c r="CZ1914" i="3"/>
  <c r="DA1914" i="3"/>
  <c r="A1915" i="3"/>
  <c r="CY1915" i="3"/>
  <c r="CZ1915" i="3"/>
  <c r="DA1915" i="3"/>
  <c r="A1916" i="3"/>
  <c r="CY1916" i="3"/>
  <c r="CZ1916" i="3"/>
  <c r="DA1916" i="3"/>
  <c r="A1917" i="3"/>
  <c r="CY1917" i="3"/>
  <c r="CZ1917" i="3"/>
  <c r="DA1917" i="3"/>
  <c r="A1918" i="3"/>
  <c r="CY1918" i="3"/>
  <c r="CZ1918" i="3"/>
  <c r="DA1918" i="3"/>
  <c r="A1919" i="3"/>
  <c r="CY1919" i="3"/>
  <c r="CZ1919" i="3"/>
  <c r="DA1919" i="3"/>
  <c r="A1920" i="3"/>
  <c r="CY1920" i="3"/>
  <c r="CZ1920" i="3"/>
  <c r="DA1920" i="3"/>
  <c r="A1921" i="3"/>
  <c r="CY1921" i="3"/>
  <c r="CZ1921" i="3"/>
  <c r="DA1921" i="3"/>
  <c r="A1922" i="3"/>
  <c r="CY1922" i="3"/>
  <c r="CZ1922" i="3"/>
  <c r="DA1922" i="3"/>
  <c r="A1923" i="3"/>
  <c r="CY1923" i="3"/>
  <c r="CZ1923" i="3"/>
  <c r="DA1923" i="3"/>
  <c r="A1924" i="3"/>
  <c r="CY1924" i="3"/>
  <c r="CZ1924" i="3"/>
  <c r="DA1924" i="3"/>
  <c r="A1925" i="3"/>
  <c r="CY1925" i="3"/>
  <c r="CZ1925" i="3"/>
  <c r="DA1925" i="3"/>
  <c r="A1926" i="3"/>
  <c r="CY1926" i="3"/>
  <c r="CZ1926" i="3"/>
  <c r="DA1926" i="3"/>
  <c r="A1927" i="3"/>
  <c r="CY1927" i="3"/>
  <c r="CZ1927" i="3"/>
  <c r="DA1927" i="3"/>
  <c r="A1928" i="3"/>
  <c r="CY1928" i="3"/>
  <c r="CZ1928" i="3"/>
  <c r="DA1928" i="3"/>
  <c r="A1929" i="3"/>
  <c r="CY1929" i="3"/>
  <c r="CZ1929" i="3"/>
  <c r="DA1929" i="3"/>
  <c r="A1930" i="3"/>
  <c r="CY1930" i="3"/>
  <c r="CZ1930" i="3"/>
  <c r="DA1930" i="3"/>
  <c r="A1931" i="3"/>
  <c r="CY1931" i="3"/>
  <c r="CZ1931" i="3"/>
  <c r="DA1931" i="3"/>
  <c r="A1932" i="3"/>
  <c r="CY1932" i="3"/>
  <c r="CZ1932" i="3"/>
  <c r="DA1932" i="3"/>
  <c r="A1933" i="3"/>
  <c r="CY1933" i="3"/>
  <c r="CZ1933" i="3"/>
  <c r="DA1933" i="3"/>
  <c r="A1934" i="3"/>
  <c r="CY1934" i="3"/>
  <c r="CZ1934" i="3"/>
  <c r="DA1934" i="3"/>
  <c r="A1935" i="3"/>
  <c r="CY1935" i="3"/>
  <c r="CZ1935" i="3"/>
  <c r="DA1935" i="3"/>
  <c r="A1936" i="3"/>
  <c r="CY1936" i="3"/>
  <c r="CZ1936" i="3"/>
  <c r="DA1936" i="3"/>
  <c r="A1937" i="3"/>
  <c r="CY1937" i="3"/>
  <c r="CZ1937" i="3"/>
  <c r="DA1937" i="3"/>
  <c r="A1938" i="3"/>
  <c r="CY1938" i="3"/>
  <c r="CZ1938" i="3"/>
  <c r="DA1938" i="3"/>
  <c r="A1939" i="3"/>
  <c r="CY1939" i="3"/>
  <c r="CZ1939" i="3"/>
  <c r="DA1939" i="3"/>
  <c r="A1940" i="3"/>
  <c r="CY1940" i="3"/>
  <c r="CZ1940" i="3"/>
  <c r="DA1940" i="3"/>
  <c r="A1941" i="3"/>
  <c r="CY1941" i="3"/>
  <c r="CZ1941" i="3"/>
  <c r="DA1941" i="3"/>
  <c r="A1942" i="3"/>
  <c r="CY1942" i="3"/>
  <c r="CZ1942" i="3"/>
  <c r="DA1942" i="3"/>
  <c r="A1943" i="3"/>
  <c r="CY1943" i="3"/>
  <c r="CZ1943" i="3"/>
  <c r="DA1943" i="3"/>
  <c r="A1944" i="3"/>
  <c r="CY1944" i="3"/>
  <c r="CZ1944" i="3"/>
  <c r="DA1944" i="3"/>
  <c r="A1945" i="3"/>
  <c r="CY1945" i="3"/>
  <c r="CZ1945" i="3"/>
  <c r="DA1945" i="3"/>
  <c r="A1946" i="3"/>
  <c r="CY1946" i="3"/>
  <c r="CZ1946" i="3"/>
  <c r="DA1946" i="3"/>
  <c r="A1947" i="3"/>
  <c r="CY1947" i="3"/>
  <c r="CZ1947" i="3"/>
  <c r="DA1947" i="3"/>
  <c r="A1948" i="3"/>
  <c r="CY1948" i="3"/>
  <c r="CZ1948" i="3"/>
  <c r="DA1948" i="3"/>
  <c r="A1949" i="3"/>
  <c r="CY1949" i="3"/>
  <c r="CZ1949" i="3"/>
  <c r="DA1949" i="3"/>
  <c r="A1950" i="3"/>
  <c r="CY1950" i="3"/>
  <c r="CZ1950" i="3"/>
  <c r="DA1950" i="3"/>
  <c r="A1951" i="3"/>
  <c r="CY1951" i="3"/>
  <c r="CZ1951" i="3"/>
  <c r="DA1951" i="3"/>
  <c r="A1952" i="3"/>
  <c r="CY1952" i="3"/>
  <c r="CZ1952" i="3"/>
  <c r="DA1952" i="3"/>
  <c r="A1953" i="3"/>
  <c r="CY1953" i="3"/>
  <c r="CZ1953" i="3"/>
  <c r="DA1953" i="3"/>
  <c r="A1954" i="3"/>
  <c r="CY1954" i="3"/>
  <c r="CZ1954" i="3"/>
  <c r="DA1954" i="3"/>
  <c r="A1955" i="3"/>
  <c r="CY1955" i="3"/>
  <c r="CZ1955" i="3"/>
  <c r="DA1955" i="3"/>
  <c r="A1956" i="3"/>
  <c r="CY1956" i="3"/>
  <c r="CZ1956" i="3"/>
  <c r="DA1956" i="3"/>
  <c r="A1957" i="3"/>
  <c r="CY1957" i="3"/>
  <c r="CZ1957" i="3"/>
  <c r="DA1957" i="3"/>
  <c r="A1958" i="3"/>
  <c r="CY1958" i="3"/>
  <c r="CZ1958" i="3"/>
  <c r="DA1958" i="3"/>
  <c r="A1959" i="3"/>
  <c r="CY1959" i="3"/>
  <c r="CZ1959" i="3"/>
  <c r="DA1959" i="3"/>
  <c r="A1960" i="3"/>
  <c r="CY1960" i="3"/>
  <c r="CZ1960" i="3"/>
  <c r="DA1960" i="3"/>
  <c r="A1961" i="3"/>
  <c r="CY1961" i="3"/>
  <c r="CZ1961" i="3"/>
  <c r="DA1961" i="3"/>
  <c r="A1962" i="3"/>
  <c r="CY1962" i="3"/>
  <c r="CZ1962" i="3"/>
  <c r="DA1962" i="3"/>
  <c r="A1963" i="3"/>
  <c r="CY1963" i="3"/>
  <c r="CZ1963" i="3"/>
  <c r="DA1963" i="3"/>
  <c r="A1964" i="3"/>
  <c r="CY1964" i="3"/>
  <c r="CZ1964" i="3"/>
  <c r="DA1964" i="3"/>
  <c r="A1965" i="3"/>
  <c r="CY1965" i="3"/>
  <c r="CZ1965" i="3"/>
  <c r="DA1965" i="3"/>
  <c r="A1966" i="3"/>
  <c r="CY1966" i="3"/>
  <c r="CZ1966" i="3"/>
  <c r="DA1966" i="3"/>
  <c r="A1967" i="3"/>
  <c r="CY1967" i="3"/>
  <c r="CZ1967" i="3"/>
  <c r="DA1967" i="3"/>
  <c r="A1968" i="3"/>
  <c r="CY1968" i="3"/>
  <c r="CZ1968" i="3"/>
  <c r="DA1968" i="3"/>
  <c r="A1969" i="3"/>
  <c r="CY1969" i="3"/>
  <c r="CZ1969" i="3"/>
  <c r="DA1969" i="3"/>
  <c r="A1970" i="3"/>
  <c r="CY1970" i="3"/>
  <c r="CZ1970" i="3"/>
  <c r="DA1970" i="3"/>
  <c r="A1971" i="3"/>
  <c r="CY1971" i="3"/>
  <c r="CZ1971" i="3"/>
  <c r="DA1971" i="3"/>
  <c r="A1972" i="3"/>
  <c r="CY1972" i="3"/>
  <c r="CZ1972" i="3"/>
  <c r="DA1972" i="3"/>
  <c r="A1973" i="3"/>
  <c r="CY1973" i="3"/>
  <c r="CZ1973" i="3"/>
  <c r="DA1973" i="3"/>
  <c r="A1974" i="3"/>
  <c r="CY1974" i="3"/>
  <c r="CZ1974" i="3"/>
  <c r="DA1974" i="3"/>
  <c r="A1975" i="3"/>
  <c r="CY1975" i="3"/>
  <c r="CZ1975" i="3"/>
  <c r="DA1975" i="3"/>
  <c r="A1976" i="3"/>
  <c r="CY1976" i="3"/>
  <c r="CZ1976" i="3"/>
  <c r="DA1976" i="3"/>
  <c r="A1977" i="3"/>
  <c r="CY1977" i="3"/>
  <c r="CZ1977" i="3"/>
  <c r="DA1977" i="3"/>
  <c r="A1978" i="3"/>
  <c r="CY1978" i="3"/>
  <c r="CZ1978" i="3"/>
  <c r="DA1978" i="3"/>
  <c r="A1979" i="3"/>
  <c r="CY1979" i="3"/>
  <c r="CZ1979" i="3"/>
  <c r="DA1979" i="3"/>
  <c r="A1980" i="3"/>
  <c r="CY1980" i="3"/>
  <c r="CZ1980" i="3"/>
  <c r="DA1980" i="3"/>
  <c r="A1981" i="3"/>
  <c r="CY1981" i="3"/>
  <c r="CZ1981" i="3"/>
  <c r="DA1981" i="3"/>
  <c r="A1982" i="3"/>
  <c r="CY1982" i="3"/>
  <c r="CZ1982" i="3"/>
  <c r="DA1982" i="3"/>
  <c r="A1983" i="3"/>
  <c r="CY1983" i="3"/>
  <c r="CZ1983" i="3"/>
  <c r="DA1983" i="3"/>
  <c r="A1984" i="3"/>
  <c r="CY1984" i="3"/>
  <c r="CZ1984" i="3"/>
  <c r="DA1984" i="3"/>
  <c r="A1985" i="3"/>
  <c r="CY1985" i="3"/>
  <c r="CZ1985" i="3"/>
  <c r="DA1985" i="3"/>
  <c r="A1986" i="3"/>
  <c r="CY1986" i="3"/>
  <c r="CZ1986" i="3"/>
  <c r="DA1986" i="3"/>
  <c r="A1987" i="3"/>
  <c r="CY1987" i="3"/>
  <c r="CZ1987" i="3"/>
  <c r="DA1987" i="3"/>
  <c r="A1988" i="3"/>
  <c r="CY1988" i="3"/>
  <c r="CZ1988" i="3"/>
  <c r="DA1988" i="3"/>
  <c r="A1989" i="3"/>
  <c r="CY1989" i="3"/>
  <c r="CZ1989" i="3"/>
  <c r="DA1989" i="3"/>
  <c r="A1990" i="3"/>
  <c r="CY1990" i="3"/>
  <c r="CZ1990" i="3"/>
  <c r="DA1990" i="3"/>
  <c r="A1991" i="3"/>
  <c r="CX1991" i="3"/>
  <c r="CY1991" i="3"/>
  <c r="CZ1991" i="3"/>
  <c r="DA1991" i="3"/>
  <c r="A1992" i="3"/>
  <c r="CX1992" i="3"/>
  <c r="CY1992" i="3"/>
  <c r="CZ1992" i="3"/>
  <c r="DA1992" i="3"/>
  <c r="A1993" i="3"/>
  <c r="CX1993" i="3"/>
  <c r="CY1993" i="3"/>
  <c r="CZ1993" i="3"/>
  <c r="DA1993" i="3"/>
  <c r="A1994" i="3"/>
  <c r="CX1994" i="3"/>
  <c r="CY1994" i="3"/>
  <c r="CZ1994" i="3"/>
  <c r="DA1994" i="3"/>
  <c r="A1995" i="3"/>
  <c r="CX1995" i="3"/>
  <c r="CY1995" i="3"/>
  <c r="CZ1995" i="3"/>
  <c r="DA1995" i="3"/>
  <c r="A1996" i="3"/>
  <c r="CX1996" i="3"/>
  <c r="CY1996" i="3"/>
  <c r="CZ1996" i="3"/>
  <c r="DA1996" i="3"/>
  <c r="A1997" i="3"/>
  <c r="CX1997" i="3"/>
  <c r="CY1997" i="3"/>
  <c r="CZ1997" i="3"/>
  <c r="DA1997" i="3"/>
  <c r="A1998" i="3"/>
  <c r="CX1998" i="3"/>
  <c r="CY1998" i="3"/>
  <c r="CZ1998" i="3"/>
  <c r="DA1998" i="3"/>
  <c r="A1999" i="3"/>
  <c r="CX1999" i="3"/>
  <c r="CY1999" i="3"/>
  <c r="CZ1999" i="3"/>
  <c r="DA1999" i="3"/>
  <c r="A2000" i="3"/>
  <c r="CX2000" i="3"/>
  <c r="CY2000" i="3"/>
  <c r="CZ2000" i="3"/>
  <c r="DA2000" i="3"/>
  <c r="A2001" i="3"/>
  <c r="CX2001" i="3"/>
  <c r="CY2001" i="3"/>
  <c r="CZ2001" i="3"/>
  <c r="DA2001" i="3"/>
  <c r="A2002" i="3"/>
  <c r="CX2002" i="3"/>
  <c r="CY2002" i="3"/>
  <c r="CZ2002" i="3"/>
  <c r="DA2002" i="3"/>
  <c r="A2003" i="3"/>
  <c r="CX2003" i="3"/>
  <c r="CY2003" i="3"/>
  <c r="CZ2003" i="3"/>
  <c r="DA2003" i="3"/>
  <c r="A2004" i="3"/>
  <c r="CX2004" i="3"/>
  <c r="CY2004" i="3"/>
  <c r="CZ2004" i="3"/>
  <c r="DA2004" i="3"/>
  <c r="A2005" i="3"/>
  <c r="CX2005" i="3"/>
  <c r="CY2005" i="3"/>
  <c r="CZ2005" i="3"/>
  <c r="DA2005" i="3"/>
  <c r="A2006" i="3"/>
  <c r="CX2006" i="3"/>
  <c r="CY2006" i="3"/>
  <c r="CZ2006" i="3"/>
  <c r="DA2006" i="3"/>
  <c r="A2007" i="3"/>
  <c r="CX2007" i="3"/>
  <c r="CY2007" i="3"/>
  <c r="CZ2007" i="3"/>
  <c r="DA2007" i="3"/>
  <c r="A2008" i="3"/>
  <c r="CX2008" i="3"/>
  <c r="CY2008" i="3"/>
  <c r="CZ2008" i="3"/>
  <c r="DA2008" i="3"/>
  <c r="A2009" i="3"/>
  <c r="CX2009" i="3"/>
  <c r="CY2009" i="3"/>
  <c r="CZ2009" i="3"/>
  <c r="DA2009" i="3"/>
  <c r="A2010" i="3"/>
  <c r="CX2010" i="3"/>
  <c r="CY2010" i="3"/>
  <c r="CZ2010" i="3"/>
  <c r="DA2010" i="3"/>
  <c r="A2011" i="3"/>
  <c r="CX2011" i="3"/>
  <c r="CY2011" i="3"/>
  <c r="CZ2011" i="3"/>
  <c r="DA2011" i="3"/>
  <c r="A2012" i="3"/>
  <c r="CX2012" i="3"/>
  <c r="CY2012" i="3"/>
  <c r="CZ2012" i="3"/>
  <c r="DA2012" i="3"/>
  <c r="A2013" i="3"/>
  <c r="CX2013" i="3"/>
  <c r="CY2013" i="3"/>
  <c r="CZ2013" i="3"/>
  <c r="DA2013" i="3"/>
  <c r="A2014" i="3"/>
  <c r="CX2014" i="3"/>
  <c r="CY2014" i="3"/>
  <c r="CZ2014" i="3"/>
  <c r="DA2014" i="3"/>
  <c r="A2015" i="3"/>
  <c r="CX2015" i="3"/>
  <c r="CY2015" i="3"/>
  <c r="CZ2015" i="3"/>
  <c r="DA2015" i="3"/>
  <c r="A2016" i="3"/>
  <c r="CX2016" i="3"/>
  <c r="CY2016" i="3"/>
  <c r="CZ2016" i="3"/>
  <c r="DA2016" i="3"/>
  <c r="A2017" i="3"/>
  <c r="CX2017" i="3"/>
  <c r="CY2017" i="3"/>
  <c r="CZ2017" i="3"/>
  <c r="DA2017" i="3"/>
  <c r="A2018" i="3"/>
  <c r="CX2018" i="3"/>
  <c r="CY2018" i="3"/>
  <c r="CZ2018" i="3"/>
  <c r="DA2018" i="3"/>
  <c r="A2019" i="3"/>
  <c r="CX2019" i="3"/>
  <c r="CY2019" i="3"/>
  <c r="CZ2019" i="3"/>
  <c r="DA2019" i="3"/>
  <c r="A2020" i="3"/>
  <c r="CX2020" i="3"/>
  <c r="CY2020" i="3"/>
  <c r="CZ2020" i="3"/>
  <c r="DA2020" i="3"/>
  <c r="A2021" i="3"/>
  <c r="CY2021" i="3"/>
  <c r="CZ2021" i="3"/>
  <c r="DA2021" i="3"/>
  <c r="A2022" i="3"/>
  <c r="CY2022" i="3"/>
  <c r="CZ2022" i="3"/>
  <c r="DA2022" i="3"/>
  <c r="A2023" i="3"/>
  <c r="CY2023" i="3"/>
  <c r="CZ2023" i="3"/>
  <c r="DA2023" i="3"/>
  <c r="A2024" i="3"/>
  <c r="CY2024" i="3"/>
  <c r="CZ2024" i="3"/>
  <c r="DA2024" i="3"/>
  <c r="A2025" i="3"/>
  <c r="CY2025" i="3"/>
  <c r="CZ2025" i="3"/>
  <c r="DA2025" i="3"/>
  <c r="A2026" i="3"/>
  <c r="CY2026" i="3"/>
  <c r="CZ2026" i="3"/>
  <c r="DA2026" i="3"/>
  <c r="A2027" i="3"/>
  <c r="CY2027" i="3"/>
  <c r="CZ2027" i="3"/>
  <c r="DA2027" i="3"/>
  <c r="A2028" i="3"/>
  <c r="CY2028" i="3"/>
  <c r="CZ2028" i="3"/>
  <c r="DA2028" i="3"/>
  <c r="A2029" i="3"/>
  <c r="CY2029" i="3"/>
  <c r="CZ2029" i="3"/>
  <c r="DA2029" i="3"/>
  <c r="A2030" i="3"/>
  <c r="CY2030" i="3"/>
  <c r="CZ2030" i="3"/>
  <c r="DA2030" i="3"/>
  <c r="A2031" i="3"/>
  <c r="CY2031" i="3"/>
  <c r="CZ2031" i="3"/>
  <c r="DA2031" i="3"/>
  <c r="A2032" i="3"/>
  <c r="CY2032" i="3"/>
  <c r="CZ2032" i="3"/>
  <c r="DA2032" i="3"/>
  <c r="A2033" i="3"/>
  <c r="CY2033" i="3"/>
  <c r="CZ2033" i="3"/>
  <c r="DA2033" i="3"/>
  <c r="A2034" i="3"/>
  <c r="CY2034" i="3"/>
  <c r="CZ2034" i="3"/>
  <c r="DA2034" i="3"/>
  <c r="A2035" i="3"/>
  <c r="CY2035" i="3"/>
  <c r="CZ2035" i="3"/>
  <c r="DA2035" i="3"/>
  <c r="A2036" i="3"/>
  <c r="CY2036" i="3"/>
  <c r="CZ2036" i="3"/>
  <c r="DA2036" i="3"/>
  <c r="A2037" i="3"/>
  <c r="CY2037" i="3"/>
  <c r="CZ2037" i="3"/>
  <c r="DA2037" i="3"/>
  <c r="A2038" i="3"/>
  <c r="CY2038" i="3"/>
  <c r="CZ2038" i="3"/>
  <c r="DA2038" i="3"/>
  <c r="A2039" i="3"/>
  <c r="CY2039" i="3"/>
  <c r="CZ2039" i="3"/>
  <c r="DA2039" i="3"/>
  <c r="A2040" i="3"/>
  <c r="CY2040" i="3"/>
  <c r="CZ2040" i="3"/>
  <c r="DA2040" i="3"/>
  <c r="A2041" i="3"/>
  <c r="CY2041" i="3"/>
  <c r="CZ2041" i="3"/>
  <c r="DA2041" i="3"/>
  <c r="A2042" i="3"/>
  <c r="CY2042" i="3"/>
  <c r="CZ2042" i="3"/>
  <c r="DA2042" i="3"/>
  <c r="A2043" i="3"/>
  <c r="CY2043" i="3"/>
  <c r="CZ2043" i="3"/>
  <c r="DA2043" i="3"/>
  <c r="A2044" i="3"/>
  <c r="CY2044" i="3"/>
  <c r="CZ2044" i="3"/>
  <c r="DA2044" i="3"/>
  <c r="A2045" i="3"/>
  <c r="CY2045" i="3"/>
  <c r="CZ2045" i="3"/>
  <c r="DA2045" i="3"/>
  <c r="A2046" i="3"/>
  <c r="CY2046" i="3"/>
  <c r="CZ2046" i="3"/>
  <c r="DA2046" i="3"/>
  <c r="A2047" i="3"/>
  <c r="CY2047" i="3"/>
  <c r="CZ2047" i="3"/>
  <c r="DA2047" i="3"/>
  <c r="A2048" i="3"/>
  <c r="CY2048" i="3"/>
  <c r="CZ2048" i="3"/>
  <c r="DA2048" i="3"/>
  <c r="A2049" i="3"/>
  <c r="CY2049" i="3"/>
  <c r="CZ2049" i="3"/>
  <c r="DA2049" i="3"/>
  <c r="A2050" i="3"/>
  <c r="CY2050" i="3"/>
  <c r="CZ2050" i="3"/>
  <c r="DA2050" i="3"/>
  <c r="A2051" i="3"/>
  <c r="CY2051" i="3"/>
  <c r="CZ2051" i="3"/>
  <c r="DA2051" i="3"/>
  <c r="A2052" i="3"/>
  <c r="CY2052" i="3"/>
  <c r="CZ2052" i="3"/>
  <c r="DA2052" i="3"/>
  <c r="A2053" i="3"/>
  <c r="CY2053" i="3"/>
  <c r="CZ2053" i="3"/>
  <c r="DA2053" i="3"/>
  <c r="A2054" i="3"/>
  <c r="CY2054" i="3"/>
  <c r="CZ2054" i="3"/>
  <c r="DA2054" i="3"/>
  <c r="A2055" i="3"/>
  <c r="CY2055" i="3"/>
  <c r="CZ2055" i="3"/>
  <c r="DA2055" i="3"/>
  <c r="A2056" i="3"/>
  <c r="CY2056" i="3"/>
  <c r="CZ2056" i="3"/>
  <c r="DA2056" i="3"/>
  <c r="A2057" i="3"/>
  <c r="CY2057" i="3"/>
  <c r="CZ2057" i="3"/>
  <c r="DA2057" i="3"/>
  <c r="A2058" i="3"/>
  <c r="CY2058" i="3"/>
  <c r="CZ2058" i="3"/>
  <c r="DA2058" i="3"/>
  <c r="A2059" i="3"/>
  <c r="CY2059" i="3"/>
  <c r="CZ2059" i="3"/>
  <c r="DA2059" i="3"/>
  <c r="A2060" i="3"/>
  <c r="CY2060" i="3"/>
  <c r="CZ2060" i="3"/>
  <c r="DA2060" i="3"/>
  <c r="A2061" i="3"/>
  <c r="CY2061" i="3"/>
  <c r="CZ2061" i="3"/>
  <c r="DA2061" i="3"/>
  <c r="A2062" i="3"/>
  <c r="CY2062" i="3"/>
  <c r="CZ2062" i="3"/>
  <c r="DA2062" i="3"/>
  <c r="A2063" i="3"/>
  <c r="CY2063" i="3"/>
  <c r="CZ2063" i="3"/>
  <c r="DA2063" i="3"/>
  <c r="A2064" i="3"/>
  <c r="CY2064" i="3"/>
  <c r="CZ2064" i="3"/>
  <c r="DA2064" i="3"/>
  <c r="A2065" i="3"/>
  <c r="CY2065" i="3"/>
  <c r="CZ2065" i="3"/>
  <c r="DA2065" i="3"/>
  <c r="A2066" i="3"/>
  <c r="CY2066" i="3"/>
  <c r="CZ2066" i="3"/>
  <c r="DA2066" i="3"/>
  <c r="A2067" i="3"/>
  <c r="CY2067" i="3"/>
  <c r="CZ2067" i="3"/>
  <c r="DA2067" i="3"/>
  <c r="A2068" i="3"/>
  <c r="CY2068" i="3"/>
  <c r="CZ2068" i="3"/>
  <c r="DA2068" i="3"/>
  <c r="A2069" i="3"/>
  <c r="CY2069" i="3"/>
  <c r="CZ2069" i="3"/>
  <c r="DA2069" i="3"/>
  <c r="A2070" i="3"/>
  <c r="CY2070" i="3"/>
  <c r="CZ2070" i="3"/>
  <c r="DA2070" i="3"/>
  <c r="A2071" i="3"/>
  <c r="CY2071" i="3"/>
  <c r="CZ2071" i="3"/>
  <c r="DA2071" i="3"/>
  <c r="A2072" i="3"/>
  <c r="CY2072" i="3"/>
  <c r="CZ2072" i="3"/>
  <c r="DA2072" i="3"/>
  <c r="A2073" i="3"/>
  <c r="CY2073" i="3"/>
  <c r="CZ2073" i="3"/>
  <c r="DA2073" i="3"/>
  <c r="A2074" i="3"/>
  <c r="CY2074" i="3"/>
  <c r="CZ2074" i="3"/>
  <c r="DA2074" i="3"/>
  <c r="A2075" i="3"/>
  <c r="CY2075" i="3"/>
  <c r="CZ2075" i="3"/>
  <c r="DA2075" i="3"/>
  <c r="A2076" i="3"/>
  <c r="CY2076" i="3"/>
  <c r="CZ2076" i="3"/>
  <c r="DA2076" i="3"/>
  <c r="A2077" i="3"/>
  <c r="CY2077" i="3"/>
  <c r="CZ2077" i="3"/>
  <c r="DA2077" i="3"/>
  <c r="A2078" i="3"/>
  <c r="CY2078" i="3"/>
  <c r="CZ2078" i="3"/>
  <c r="DA2078" i="3"/>
  <c r="A2079" i="3"/>
  <c r="CY2079" i="3"/>
  <c r="CZ2079" i="3"/>
  <c r="DA2079" i="3"/>
  <c r="A2080" i="3"/>
  <c r="CY2080" i="3"/>
  <c r="CZ2080" i="3"/>
  <c r="DA2080" i="3"/>
  <c r="A2081" i="3"/>
  <c r="CY2081" i="3"/>
  <c r="CZ2081" i="3"/>
  <c r="DA2081" i="3"/>
  <c r="A2082" i="3"/>
  <c r="CY2082" i="3"/>
  <c r="CZ2082" i="3"/>
  <c r="DA2082" i="3"/>
  <c r="A2083" i="3"/>
  <c r="CY2083" i="3"/>
  <c r="CZ2083" i="3"/>
  <c r="DA2083" i="3"/>
  <c r="A2084" i="3"/>
  <c r="CY2084" i="3"/>
  <c r="CZ2084" i="3"/>
  <c r="DA2084" i="3"/>
  <c r="A2085" i="3"/>
  <c r="CY2085" i="3"/>
  <c r="CZ2085" i="3"/>
  <c r="DA2085" i="3"/>
  <c r="A2086" i="3"/>
  <c r="CY2086" i="3"/>
  <c r="CZ2086" i="3"/>
  <c r="DA2086" i="3"/>
  <c r="A2087" i="3"/>
  <c r="CY2087" i="3"/>
  <c r="CZ2087" i="3"/>
  <c r="DA2087" i="3"/>
  <c r="A2088" i="3"/>
  <c r="CY2088" i="3"/>
  <c r="CZ2088" i="3"/>
  <c r="DA2088" i="3"/>
  <c r="A2089" i="3"/>
  <c r="CY2089" i="3"/>
  <c r="CZ2089" i="3"/>
  <c r="DA2089" i="3"/>
  <c r="A2090" i="3"/>
  <c r="CY2090" i="3"/>
  <c r="CZ2090" i="3"/>
  <c r="DA2090" i="3"/>
  <c r="A2091" i="3"/>
  <c r="CY2091" i="3"/>
  <c r="CZ2091" i="3"/>
  <c r="DA2091" i="3"/>
  <c r="A2092" i="3"/>
  <c r="CY2092" i="3"/>
  <c r="CZ2092" i="3"/>
  <c r="DA2092" i="3"/>
  <c r="A2093" i="3"/>
  <c r="CY2093" i="3"/>
  <c r="CZ2093" i="3"/>
  <c r="DA2093" i="3"/>
  <c r="A2094" i="3"/>
  <c r="CY2094" i="3"/>
  <c r="CZ2094" i="3"/>
  <c r="DA2094" i="3"/>
  <c r="A2095" i="3"/>
  <c r="CY2095" i="3"/>
  <c r="CZ2095" i="3"/>
  <c r="DA2095" i="3"/>
  <c r="A2096" i="3"/>
  <c r="CY2096" i="3"/>
  <c r="CZ2096" i="3"/>
  <c r="DA2096" i="3"/>
  <c r="A2097" i="3"/>
  <c r="CY2097" i="3"/>
  <c r="CZ2097" i="3"/>
  <c r="DA2097" i="3"/>
  <c r="A2098" i="3"/>
  <c r="CY2098" i="3"/>
  <c r="CZ2098" i="3"/>
  <c r="DA2098" i="3"/>
  <c r="A2099" i="3"/>
  <c r="CY2099" i="3"/>
  <c r="CZ2099" i="3"/>
  <c r="DA2099" i="3"/>
  <c r="A2100" i="3"/>
  <c r="CY2100" i="3"/>
  <c r="CZ2100" i="3"/>
  <c r="DA2100" i="3"/>
  <c r="A2101" i="3"/>
  <c r="CY2101" i="3"/>
  <c r="CZ2101" i="3"/>
  <c r="DA2101" i="3"/>
  <c r="A2102" i="3"/>
  <c r="CY2102" i="3"/>
  <c r="CZ2102" i="3"/>
  <c r="DA2102" i="3"/>
  <c r="A2103" i="3"/>
  <c r="CY2103" i="3"/>
  <c r="CZ2103" i="3"/>
  <c r="DA2103" i="3"/>
  <c r="A2104" i="3"/>
  <c r="CY2104" i="3"/>
  <c r="CZ2104" i="3"/>
  <c r="DA2104" i="3"/>
  <c r="A2105" i="3"/>
  <c r="CY2105" i="3"/>
  <c r="CZ2105" i="3"/>
  <c r="DA2105" i="3"/>
  <c r="A2106" i="3"/>
  <c r="CY2106" i="3"/>
  <c r="CZ2106" i="3"/>
  <c r="DA2106" i="3"/>
  <c r="A2107" i="3"/>
  <c r="CY2107" i="3"/>
  <c r="CZ2107" i="3"/>
  <c r="DA2107" i="3"/>
  <c r="A2108" i="3"/>
  <c r="CY2108" i="3"/>
  <c r="CZ2108" i="3"/>
  <c r="DA2108" i="3"/>
  <c r="A2109" i="3"/>
  <c r="CY2109" i="3"/>
  <c r="CZ2109" i="3"/>
  <c r="DA2109" i="3"/>
  <c r="A2110" i="3"/>
  <c r="CY2110" i="3"/>
  <c r="CZ2110" i="3"/>
  <c r="DA2110" i="3"/>
  <c r="A2111" i="3"/>
  <c r="CY2111" i="3"/>
  <c r="CZ2111" i="3"/>
  <c r="DA2111" i="3"/>
  <c r="A2112" i="3"/>
  <c r="CY2112" i="3"/>
  <c r="CZ2112" i="3"/>
  <c r="DA2112" i="3"/>
  <c r="A2113" i="3"/>
  <c r="CY2113" i="3"/>
  <c r="CZ2113" i="3"/>
  <c r="DA2113" i="3"/>
  <c r="A2114" i="3"/>
  <c r="CY2114" i="3"/>
  <c r="CZ2114" i="3"/>
  <c r="DA2114" i="3"/>
  <c r="A2115" i="3"/>
  <c r="CY2115" i="3"/>
  <c r="CZ2115" i="3"/>
  <c r="DA2115" i="3"/>
  <c r="A2116" i="3"/>
  <c r="CY2116" i="3"/>
  <c r="CZ2116" i="3"/>
  <c r="DA2116" i="3"/>
  <c r="A2117" i="3"/>
  <c r="CY2117" i="3"/>
  <c r="CZ2117" i="3"/>
  <c r="DA2117" i="3"/>
  <c r="A2118" i="3"/>
  <c r="CY2118" i="3"/>
  <c r="CZ2118" i="3"/>
  <c r="DA2118" i="3"/>
  <c r="A2119" i="3"/>
  <c r="CY2119" i="3"/>
  <c r="CZ2119" i="3"/>
  <c r="DA2119" i="3"/>
  <c r="A2120" i="3"/>
  <c r="CY2120" i="3"/>
  <c r="CZ2120" i="3"/>
  <c r="DA2120" i="3"/>
  <c r="A2121" i="3"/>
  <c r="CY2121" i="3"/>
  <c r="CZ2121" i="3"/>
  <c r="DA2121" i="3"/>
  <c r="A2122" i="3"/>
  <c r="CY2122" i="3"/>
  <c r="CZ2122" i="3"/>
  <c r="DA2122" i="3"/>
  <c r="A2123" i="3"/>
  <c r="CY2123" i="3"/>
  <c r="CZ2123" i="3"/>
  <c r="DA2123" i="3"/>
  <c r="A2124" i="3"/>
  <c r="CY2124" i="3"/>
  <c r="CZ2124" i="3"/>
  <c r="DA2124" i="3"/>
  <c r="A2125" i="3"/>
  <c r="CY2125" i="3"/>
  <c r="CZ2125" i="3"/>
  <c r="DA2125" i="3"/>
  <c r="A2126" i="3"/>
  <c r="CY2126" i="3"/>
  <c r="CZ2126" i="3"/>
  <c r="DA2126" i="3"/>
  <c r="A2127" i="3"/>
  <c r="CY2127" i="3"/>
  <c r="CZ2127" i="3"/>
  <c r="DA2127" i="3"/>
  <c r="A2128" i="3"/>
  <c r="CY2128" i="3"/>
  <c r="CZ2128" i="3"/>
  <c r="DA2128" i="3"/>
  <c r="A2129" i="3"/>
  <c r="CY2129" i="3"/>
  <c r="CZ2129" i="3"/>
  <c r="DA2129" i="3"/>
  <c r="A2130" i="3"/>
  <c r="CY2130" i="3"/>
  <c r="CZ2130" i="3"/>
  <c r="DA2130" i="3"/>
  <c r="A2131" i="3"/>
  <c r="CY2131" i="3"/>
  <c r="CZ2131" i="3"/>
  <c r="DA2131" i="3"/>
  <c r="A2132" i="3"/>
  <c r="CY2132" i="3"/>
  <c r="CZ2132" i="3"/>
  <c r="DA2132" i="3"/>
  <c r="A2133" i="3"/>
  <c r="CY2133" i="3"/>
  <c r="CZ2133" i="3"/>
  <c r="DA2133" i="3"/>
  <c r="A2134" i="3"/>
  <c r="CY2134" i="3"/>
  <c r="CZ2134" i="3"/>
  <c r="DA2134" i="3"/>
  <c r="A2135" i="3"/>
  <c r="CY2135" i="3"/>
  <c r="CZ2135" i="3"/>
  <c r="DA2135" i="3"/>
  <c r="A2136" i="3"/>
  <c r="CY2136" i="3"/>
  <c r="CZ2136" i="3"/>
  <c r="DA2136" i="3"/>
  <c r="A2137" i="3"/>
  <c r="CY2137" i="3"/>
  <c r="CZ2137" i="3"/>
  <c r="DA2137" i="3"/>
  <c r="A2138" i="3"/>
  <c r="CY2138" i="3"/>
  <c r="CZ2138" i="3"/>
  <c r="DA2138" i="3"/>
  <c r="A2139" i="3"/>
  <c r="CX2139" i="3"/>
  <c r="CY2139" i="3"/>
  <c r="CZ2139" i="3"/>
  <c r="DA2139" i="3"/>
  <c r="A2140" i="3"/>
  <c r="CX2140" i="3"/>
  <c r="CY2140" i="3"/>
  <c r="CZ2140" i="3"/>
  <c r="DA2140" i="3"/>
  <c r="A2141" i="3"/>
  <c r="CY2141" i="3"/>
  <c r="CZ2141" i="3"/>
  <c r="DA2141" i="3"/>
  <c r="A2142" i="3"/>
  <c r="CY2142" i="3"/>
  <c r="CZ2142" i="3"/>
  <c r="DA2142" i="3"/>
  <c r="A2143" i="3"/>
  <c r="CY2143" i="3"/>
  <c r="CZ2143" i="3"/>
  <c r="DA2143" i="3"/>
  <c r="A2144" i="3"/>
  <c r="CY2144" i="3"/>
  <c r="CZ2144" i="3"/>
  <c r="DA2144" i="3"/>
  <c r="A2145" i="3"/>
  <c r="CY2145" i="3"/>
  <c r="CZ2145" i="3"/>
  <c r="DA2145" i="3"/>
  <c r="A2146" i="3"/>
  <c r="CY2146" i="3"/>
  <c r="CZ2146" i="3"/>
  <c r="DA2146" i="3"/>
  <c r="A2147" i="3"/>
  <c r="CY2147" i="3"/>
  <c r="CZ2147" i="3"/>
  <c r="DA2147" i="3"/>
  <c r="A2148" i="3"/>
  <c r="CY2148" i="3"/>
  <c r="CZ2148" i="3"/>
  <c r="DA2148" i="3"/>
  <c r="A2149" i="3"/>
  <c r="CY2149" i="3"/>
  <c r="CZ2149" i="3"/>
  <c r="DA2149" i="3"/>
  <c r="A2150" i="3"/>
  <c r="CY2150" i="3"/>
  <c r="CZ2150" i="3"/>
  <c r="DA2150" i="3"/>
  <c r="A2151" i="3"/>
  <c r="CY2151" i="3"/>
  <c r="CZ2151" i="3"/>
  <c r="DA2151" i="3"/>
  <c r="A2152" i="3"/>
  <c r="CY2152" i="3"/>
  <c r="CZ2152" i="3"/>
  <c r="DA2152" i="3"/>
  <c r="A2153" i="3"/>
  <c r="CY2153" i="3"/>
  <c r="CZ2153" i="3"/>
  <c r="DA2153" i="3"/>
  <c r="A2154" i="3"/>
  <c r="CY2154" i="3"/>
  <c r="CZ2154" i="3"/>
  <c r="DA2154" i="3"/>
  <c r="A2155" i="3"/>
  <c r="CY2155" i="3"/>
  <c r="CZ2155" i="3"/>
  <c r="DA2155" i="3"/>
  <c r="A2156" i="3"/>
  <c r="CY2156" i="3"/>
  <c r="CZ2156" i="3"/>
  <c r="DA2156" i="3"/>
  <c r="A2157" i="3"/>
  <c r="CY2157" i="3"/>
  <c r="CZ2157" i="3"/>
  <c r="DA2157" i="3"/>
  <c r="A2158" i="3"/>
  <c r="CY2158" i="3"/>
  <c r="CZ2158" i="3"/>
  <c r="DA2158" i="3"/>
  <c r="A2159" i="3"/>
  <c r="CY2159" i="3"/>
  <c r="CZ2159" i="3"/>
  <c r="DA2159" i="3"/>
  <c r="A2160" i="3"/>
  <c r="CY2160" i="3"/>
  <c r="CZ2160" i="3"/>
  <c r="DA2160" i="3"/>
  <c r="A2161" i="3"/>
  <c r="CY2161" i="3"/>
  <c r="CZ2161" i="3"/>
  <c r="DA2161" i="3"/>
  <c r="A2162" i="3"/>
  <c r="CY2162" i="3"/>
  <c r="CZ2162" i="3"/>
  <c r="DA2162" i="3"/>
  <c r="A2163" i="3"/>
  <c r="CY2163" i="3"/>
  <c r="CZ2163" i="3"/>
  <c r="DA2163" i="3"/>
  <c r="A2164" i="3"/>
  <c r="CY2164" i="3"/>
  <c r="CZ2164" i="3"/>
  <c r="DA2164" i="3"/>
  <c r="A2165" i="3"/>
  <c r="CY2165" i="3"/>
  <c r="CZ2165" i="3"/>
  <c r="DA2165" i="3"/>
  <c r="A2166" i="3"/>
  <c r="CY2166" i="3"/>
  <c r="CZ2166" i="3"/>
  <c r="DA2166" i="3"/>
  <c r="A2167" i="3"/>
  <c r="CY2167" i="3"/>
  <c r="CZ2167" i="3"/>
  <c r="DA2167" i="3"/>
  <c r="A2168" i="3"/>
  <c r="CY2168" i="3"/>
  <c r="CZ2168" i="3"/>
  <c r="DA2168" i="3"/>
  <c r="A2169" i="3"/>
  <c r="CY2169" i="3"/>
  <c r="CZ2169" i="3"/>
  <c r="DA2169" i="3"/>
  <c r="A2170" i="3"/>
  <c r="CY2170" i="3"/>
  <c r="CZ2170" i="3"/>
  <c r="DA2170" i="3"/>
  <c r="A2171" i="3"/>
  <c r="CY2171" i="3"/>
  <c r="CZ2171" i="3"/>
  <c r="DA2171" i="3"/>
  <c r="A2172" i="3"/>
  <c r="CY2172" i="3"/>
  <c r="CZ2172" i="3"/>
  <c r="DA2172" i="3"/>
  <c r="A2173" i="3"/>
  <c r="CY2173" i="3"/>
  <c r="CZ2173" i="3"/>
  <c r="DA2173" i="3"/>
  <c r="A2174" i="3"/>
  <c r="CY2174" i="3"/>
  <c r="CZ2174" i="3"/>
  <c r="DA2174" i="3"/>
  <c r="A2175" i="3"/>
  <c r="CY2175" i="3"/>
  <c r="CZ2175" i="3"/>
  <c r="DA2175" i="3"/>
  <c r="A2176" i="3"/>
  <c r="CY2176" i="3"/>
  <c r="CZ2176" i="3"/>
  <c r="DA2176" i="3"/>
  <c r="A2177" i="3"/>
  <c r="CY2177" i="3"/>
  <c r="CZ2177" i="3"/>
  <c r="DA2177" i="3"/>
  <c r="A2178" i="3"/>
  <c r="CY2178" i="3"/>
  <c r="CZ2178" i="3"/>
  <c r="DA2178" i="3"/>
  <c r="A2179" i="3"/>
  <c r="CY2179" i="3"/>
  <c r="CZ2179" i="3"/>
  <c r="DA2179" i="3"/>
  <c r="A2180" i="3"/>
  <c r="CY2180" i="3"/>
  <c r="CZ2180" i="3"/>
  <c r="DA2180" i="3"/>
  <c r="A2181" i="3"/>
  <c r="CY2181" i="3"/>
  <c r="CZ2181" i="3"/>
  <c r="DA2181" i="3"/>
  <c r="A2182" i="3"/>
  <c r="CY2182" i="3"/>
  <c r="CZ2182" i="3"/>
  <c r="DA2182" i="3"/>
  <c r="A2183" i="3"/>
  <c r="CY2183" i="3"/>
  <c r="CZ2183" i="3"/>
  <c r="DA2183" i="3"/>
  <c r="A2184" i="3"/>
  <c r="CY2184" i="3"/>
  <c r="CZ2184" i="3"/>
  <c r="DA2184" i="3"/>
  <c r="A2185" i="3"/>
  <c r="CY2185" i="3"/>
  <c r="CZ2185" i="3"/>
  <c r="DA2185" i="3"/>
  <c r="A2186" i="3"/>
  <c r="CY2186" i="3"/>
  <c r="CZ2186" i="3"/>
  <c r="DA2186" i="3"/>
  <c r="A2187" i="3"/>
  <c r="CY2187" i="3"/>
  <c r="CZ2187" i="3"/>
  <c r="DA2187" i="3"/>
  <c r="A2188" i="3"/>
  <c r="CY2188" i="3"/>
  <c r="CZ2188" i="3"/>
  <c r="DA2188" i="3"/>
  <c r="A2189" i="3"/>
  <c r="CY2189" i="3"/>
  <c r="CZ2189" i="3"/>
  <c r="DA2189" i="3"/>
  <c r="A2190" i="3"/>
  <c r="CY2190" i="3"/>
  <c r="CZ2190" i="3"/>
  <c r="DA2190" i="3"/>
  <c r="A2191" i="3"/>
  <c r="CY2191" i="3"/>
  <c r="CZ2191" i="3"/>
  <c r="DA2191" i="3"/>
  <c r="A2192" i="3"/>
  <c r="CY2192" i="3"/>
  <c r="CZ2192" i="3"/>
  <c r="DA2192" i="3"/>
  <c r="A2193" i="3"/>
  <c r="CY2193" i="3"/>
  <c r="CZ2193" i="3"/>
  <c r="DA2193" i="3"/>
  <c r="A2194" i="3"/>
  <c r="CY2194" i="3"/>
  <c r="CZ2194" i="3"/>
  <c r="DA2194" i="3"/>
  <c r="A2195" i="3"/>
  <c r="CY2195" i="3"/>
  <c r="CZ2195" i="3"/>
  <c r="DA2195" i="3"/>
  <c r="A2196" i="3"/>
  <c r="CY2196" i="3"/>
  <c r="CZ2196" i="3"/>
  <c r="DA2196" i="3"/>
  <c r="A2197" i="3"/>
  <c r="CY2197" i="3"/>
  <c r="CZ2197" i="3"/>
  <c r="DA2197" i="3"/>
  <c r="A2198" i="3"/>
  <c r="CY2198" i="3"/>
  <c r="CZ2198" i="3"/>
  <c r="DA2198" i="3"/>
  <c r="A2199" i="3"/>
  <c r="CY2199" i="3"/>
  <c r="CZ2199" i="3"/>
  <c r="DA2199" i="3"/>
  <c r="A2200" i="3"/>
  <c r="CY2200" i="3"/>
  <c r="CZ2200" i="3"/>
  <c r="DA2200" i="3"/>
  <c r="A2201" i="3"/>
  <c r="CY2201" i="3"/>
  <c r="CZ2201" i="3"/>
  <c r="DA2201" i="3"/>
  <c r="A2202" i="3"/>
  <c r="CY2202" i="3"/>
  <c r="CZ2202" i="3"/>
  <c r="DA2202" i="3"/>
  <c r="A2203" i="3"/>
  <c r="CY2203" i="3"/>
  <c r="CZ2203" i="3"/>
  <c r="DA2203" i="3"/>
  <c r="A2204" i="3"/>
  <c r="CY2204" i="3"/>
  <c r="CZ2204" i="3"/>
  <c r="DA2204" i="3"/>
  <c r="A2205" i="3"/>
  <c r="CY2205" i="3"/>
  <c r="CZ2205" i="3"/>
  <c r="DA2205" i="3"/>
  <c r="A2206" i="3"/>
  <c r="CY2206" i="3"/>
  <c r="CZ2206" i="3"/>
  <c r="DA2206" i="3"/>
  <c r="A2207" i="3"/>
  <c r="CY2207" i="3"/>
  <c r="CZ2207" i="3"/>
  <c r="DA2207" i="3"/>
  <c r="A2208" i="3"/>
  <c r="CY2208" i="3"/>
  <c r="CZ2208" i="3"/>
  <c r="DA2208" i="3"/>
  <c r="A2209" i="3"/>
  <c r="CY2209" i="3"/>
  <c r="CZ2209" i="3"/>
  <c r="DA2209" i="3"/>
  <c r="A2210" i="3"/>
  <c r="CY2210" i="3"/>
  <c r="CZ2210" i="3"/>
  <c r="DA2210" i="3"/>
  <c r="A2211" i="3"/>
  <c r="CY2211" i="3"/>
  <c r="CZ2211" i="3"/>
  <c r="DA2211" i="3"/>
  <c r="A2212" i="3"/>
  <c r="CY2212" i="3"/>
  <c r="CZ2212" i="3"/>
  <c r="DA2212" i="3"/>
  <c r="A2213" i="3"/>
  <c r="CY2213" i="3"/>
  <c r="CZ2213" i="3"/>
  <c r="DA2213" i="3"/>
  <c r="A2214" i="3"/>
  <c r="CY2214" i="3"/>
  <c r="CZ2214" i="3"/>
  <c r="DA2214" i="3"/>
  <c r="A2215" i="3"/>
  <c r="CY2215" i="3"/>
  <c r="CZ2215" i="3"/>
  <c r="DA2215" i="3"/>
  <c r="A2216" i="3"/>
  <c r="CY2216" i="3"/>
  <c r="CZ2216" i="3"/>
  <c r="DA2216" i="3"/>
  <c r="A2217" i="3"/>
  <c r="CY2217" i="3"/>
  <c r="CZ2217" i="3"/>
  <c r="DA2217" i="3"/>
  <c r="A2218" i="3"/>
  <c r="CY2218" i="3"/>
  <c r="CZ2218" i="3"/>
  <c r="DA2218" i="3"/>
  <c r="A2219" i="3"/>
  <c r="CY2219" i="3"/>
  <c r="CZ2219" i="3"/>
  <c r="DA2219" i="3"/>
  <c r="A2220" i="3"/>
  <c r="CY2220" i="3"/>
  <c r="CZ2220" i="3"/>
  <c r="DA2220" i="3"/>
  <c r="A2221" i="3"/>
  <c r="CY2221" i="3"/>
  <c r="CZ2221" i="3"/>
  <c r="DA2221" i="3"/>
  <c r="A2222" i="3"/>
  <c r="CY2222" i="3"/>
  <c r="CZ2222" i="3"/>
  <c r="DA2222" i="3"/>
  <c r="A2223" i="3"/>
  <c r="CY2223" i="3"/>
  <c r="CZ2223" i="3"/>
  <c r="DA2223" i="3"/>
  <c r="A2224" i="3"/>
  <c r="CY2224" i="3"/>
  <c r="CZ2224" i="3"/>
  <c r="DA2224" i="3"/>
  <c r="A2225" i="3"/>
  <c r="CY2225" i="3"/>
  <c r="CZ2225" i="3"/>
  <c r="DA2225" i="3"/>
  <c r="A2226" i="3"/>
  <c r="CY2226" i="3"/>
  <c r="CZ2226" i="3"/>
  <c r="DA2226" i="3"/>
  <c r="A2227" i="3"/>
  <c r="CY2227" i="3"/>
  <c r="CZ2227" i="3"/>
  <c r="DA2227" i="3"/>
  <c r="A2228" i="3"/>
  <c r="CY2228" i="3"/>
  <c r="CZ2228" i="3"/>
  <c r="DA2228" i="3"/>
  <c r="A2229" i="3"/>
  <c r="CY2229" i="3"/>
  <c r="CZ2229" i="3"/>
  <c r="DA2229" i="3"/>
  <c r="A2230" i="3"/>
  <c r="CY2230" i="3"/>
  <c r="CZ2230" i="3"/>
  <c r="DA2230" i="3"/>
  <c r="A2231" i="3"/>
  <c r="CY2231" i="3"/>
  <c r="CZ2231" i="3"/>
  <c r="DA2231" i="3"/>
  <c r="A2232" i="3"/>
  <c r="CY2232" i="3"/>
  <c r="CZ2232" i="3"/>
  <c r="DA2232" i="3"/>
  <c r="A2233" i="3"/>
  <c r="CY2233" i="3"/>
  <c r="CZ2233" i="3"/>
  <c r="DA2233" i="3"/>
  <c r="A2234" i="3"/>
  <c r="CY2234" i="3"/>
  <c r="CZ2234" i="3"/>
  <c r="DA2234" i="3"/>
  <c r="A2235" i="3"/>
  <c r="CY2235" i="3"/>
  <c r="CZ2235" i="3"/>
  <c r="DA2235" i="3"/>
  <c r="A2236" i="3"/>
  <c r="CY2236" i="3"/>
  <c r="CZ2236" i="3"/>
  <c r="DA2236" i="3"/>
  <c r="A2237" i="3"/>
  <c r="CY2237" i="3"/>
  <c r="CZ2237" i="3"/>
  <c r="DA2237" i="3"/>
  <c r="A2238" i="3"/>
  <c r="CY2238" i="3"/>
  <c r="CZ2238" i="3"/>
  <c r="DA2238" i="3"/>
  <c r="A2239" i="3"/>
  <c r="CY2239" i="3"/>
  <c r="CZ2239" i="3"/>
  <c r="DA2239" i="3"/>
  <c r="A2240" i="3"/>
  <c r="CY2240" i="3"/>
  <c r="CZ2240" i="3"/>
  <c r="DA2240" i="3"/>
  <c r="A2241" i="3"/>
  <c r="CY2241" i="3"/>
  <c r="CZ2241" i="3"/>
  <c r="DA2241" i="3"/>
  <c r="A2242" i="3"/>
  <c r="CY2242" i="3"/>
  <c r="CZ2242" i="3"/>
  <c r="DA2242" i="3"/>
  <c r="A2243" i="3"/>
  <c r="CY2243" i="3"/>
  <c r="CZ2243" i="3"/>
  <c r="DA2243" i="3"/>
  <c r="A2244" i="3"/>
  <c r="CY2244" i="3"/>
  <c r="CZ2244" i="3"/>
  <c r="DA2244" i="3"/>
  <c r="A2245" i="3"/>
  <c r="CY2245" i="3"/>
  <c r="CZ2245" i="3"/>
  <c r="DA2245" i="3"/>
  <c r="A2246" i="3"/>
  <c r="CY2246" i="3"/>
  <c r="CZ2246" i="3"/>
  <c r="DA2246" i="3"/>
  <c r="A2247" i="3"/>
  <c r="CY2247" i="3"/>
  <c r="CZ2247" i="3"/>
  <c r="DA2247" i="3"/>
  <c r="A2248" i="3"/>
  <c r="CY2248" i="3"/>
  <c r="CZ2248" i="3"/>
  <c r="DA2248" i="3"/>
  <c r="A2249" i="3"/>
  <c r="CY2249" i="3"/>
  <c r="CZ2249" i="3"/>
  <c r="DA2249" i="3"/>
  <c r="A2250" i="3"/>
  <c r="CY2250" i="3"/>
  <c r="CZ2250" i="3"/>
  <c r="DA2250" i="3"/>
  <c r="A2251" i="3"/>
  <c r="CY2251" i="3"/>
  <c r="CZ2251" i="3"/>
  <c r="DA2251" i="3"/>
  <c r="A2252" i="3"/>
  <c r="CY2252" i="3"/>
  <c r="CZ2252" i="3"/>
  <c r="DA2252" i="3"/>
  <c r="A2253" i="3"/>
  <c r="CY2253" i="3"/>
  <c r="CZ2253" i="3"/>
  <c r="DA2253" i="3"/>
  <c r="A2254" i="3"/>
  <c r="CY2254" i="3"/>
  <c r="CZ2254" i="3"/>
  <c r="DA2254" i="3"/>
  <c r="A2255" i="3"/>
  <c r="CY2255" i="3"/>
  <c r="CZ2255" i="3"/>
  <c r="DA2255" i="3"/>
  <c r="A2256" i="3"/>
  <c r="CY2256" i="3"/>
  <c r="CZ2256" i="3"/>
  <c r="DA2256" i="3"/>
  <c r="A2257" i="3"/>
  <c r="CY2257" i="3"/>
  <c r="CZ2257" i="3"/>
  <c r="DA2257" i="3"/>
  <c r="A2258" i="3"/>
  <c r="CY2258" i="3"/>
  <c r="CZ2258" i="3"/>
  <c r="DA2258" i="3"/>
  <c r="A2259" i="3"/>
  <c r="CY2259" i="3"/>
  <c r="CZ2259" i="3"/>
  <c r="DA2259" i="3"/>
  <c r="A2260" i="3"/>
  <c r="CY2260" i="3"/>
  <c r="CZ2260" i="3"/>
  <c r="DA2260" i="3"/>
  <c r="A2261" i="3"/>
  <c r="CY2261" i="3"/>
  <c r="CZ2261" i="3"/>
  <c r="DA2261" i="3"/>
  <c r="A2262" i="3"/>
  <c r="CY2262" i="3"/>
  <c r="CZ2262" i="3"/>
  <c r="DA2262" i="3"/>
  <c r="A2263" i="3"/>
  <c r="CY2263" i="3"/>
  <c r="CZ2263" i="3"/>
  <c r="DA2263" i="3"/>
  <c r="A2264" i="3"/>
  <c r="CY2264" i="3"/>
  <c r="CZ2264" i="3"/>
  <c r="DA2264" i="3"/>
  <c r="A2265" i="3"/>
  <c r="CY2265" i="3"/>
  <c r="CZ2265" i="3"/>
  <c r="DA2265" i="3"/>
  <c r="A2266" i="3"/>
  <c r="CY2266" i="3"/>
  <c r="CZ2266" i="3"/>
  <c r="DA2266" i="3"/>
  <c r="A2267" i="3"/>
  <c r="CY2267" i="3"/>
  <c r="CZ2267" i="3"/>
  <c r="DA2267" i="3"/>
  <c r="A2268" i="3"/>
  <c r="CY2268" i="3"/>
  <c r="CZ2268" i="3"/>
  <c r="DA2268" i="3"/>
  <c r="A2269" i="3"/>
  <c r="CY2269" i="3"/>
  <c r="CZ2269" i="3"/>
  <c r="DA2269" i="3"/>
  <c r="A2270" i="3"/>
  <c r="CY2270" i="3"/>
  <c r="CZ2270" i="3"/>
  <c r="DA2270" i="3"/>
  <c r="A2271" i="3"/>
  <c r="CY2271" i="3"/>
  <c r="CZ2271" i="3"/>
  <c r="DA2271" i="3"/>
  <c r="A2272" i="3"/>
  <c r="CY2272" i="3"/>
  <c r="CZ2272" i="3"/>
  <c r="DA2272" i="3"/>
  <c r="A2273" i="3"/>
  <c r="CY2273" i="3"/>
  <c r="CZ2273" i="3"/>
  <c r="DA2273" i="3"/>
  <c r="A2274" i="3"/>
  <c r="CY2274" i="3"/>
  <c r="CZ2274" i="3"/>
  <c r="DA2274" i="3"/>
  <c r="A2275" i="3"/>
  <c r="CY2275" i="3"/>
  <c r="CZ2275" i="3"/>
  <c r="DA2275" i="3"/>
  <c r="A2276" i="3"/>
  <c r="CY2276" i="3"/>
  <c r="CZ2276" i="3"/>
  <c r="DA2276" i="3"/>
  <c r="A2277" i="3"/>
  <c r="CY2277" i="3"/>
  <c r="CZ2277" i="3"/>
  <c r="DA2277" i="3"/>
  <c r="A2278" i="3"/>
  <c r="CY2278" i="3"/>
  <c r="CZ2278" i="3"/>
  <c r="DA2278" i="3"/>
  <c r="A2279" i="3"/>
  <c r="CY2279" i="3"/>
  <c r="CZ2279" i="3"/>
  <c r="DA2279" i="3"/>
  <c r="A2280" i="3"/>
  <c r="CY2280" i="3"/>
  <c r="CZ2280" i="3"/>
  <c r="DA2280" i="3"/>
  <c r="A2281" i="3"/>
  <c r="CY2281" i="3"/>
  <c r="CZ2281" i="3"/>
  <c r="DA2281" i="3"/>
  <c r="A2282" i="3"/>
  <c r="CY2282" i="3"/>
  <c r="CZ2282" i="3"/>
  <c r="DA2282" i="3"/>
  <c r="A2283" i="3"/>
  <c r="CY2283" i="3"/>
  <c r="CZ2283" i="3"/>
  <c r="DA2283" i="3"/>
  <c r="A2284" i="3"/>
  <c r="CY2284" i="3"/>
  <c r="CZ2284" i="3"/>
  <c r="DA2284" i="3"/>
  <c r="A2285" i="3"/>
  <c r="CY2285" i="3"/>
  <c r="CZ2285" i="3"/>
  <c r="DA2285" i="3"/>
  <c r="A2286" i="3"/>
  <c r="CY2286" i="3"/>
  <c r="CZ2286" i="3"/>
  <c r="DA2286" i="3"/>
  <c r="A2287" i="3"/>
  <c r="CY2287" i="3"/>
  <c r="CZ2287" i="3"/>
  <c r="DA2287" i="3"/>
  <c r="A2288" i="3"/>
  <c r="CY2288" i="3"/>
  <c r="CZ2288" i="3"/>
  <c r="DA2288" i="3"/>
  <c r="A2289" i="3"/>
  <c r="CY2289" i="3"/>
  <c r="CZ2289" i="3"/>
  <c r="DA2289" i="3"/>
  <c r="A2290" i="3"/>
  <c r="CY2290" i="3"/>
  <c r="CZ2290" i="3"/>
  <c r="DA2290" i="3"/>
  <c r="A2291" i="3"/>
  <c r="CY2291" i="3"/>
  <c r="CZ2291" i="3"/>
  <c r="DA2291" i="3"/>
  <c r="A2292" i="3"/>
  <c r="CY2292" i="3"/>
  <c r="CZ2292" i="3"/>
  <c r="DA2292" i="3"/>
  <c r="A2293" i="3"/>
  <c r="CY2293" i="3"/>
  <c r="CZ2293" i="3"/>
  <c r="DA2293" i="3"/>
  <c r="A2294" i="3"/>
  <c r="CY2294" i="3"/>
  <c r="CZ2294" i="3"/>
  <c r="DA2294" i="3"/>
  <c r="A2295" i="3"/>
  <c r="CY2295" i="3"/>
  <c r="CZ2295" i="3"/>
  <c r="DA2295" i="3"/>
  <c r="A2296" i="3"/>
  <c r="CY2296" i="3"/>
  <c r="CZ2296" i="3"/>
  <c r="DA2296" i="3"/>
  <c r="A2297" i="3"/>
  <c r="CY2297" i="3"/>
  <c r="CZ2297" i="3"/>
  <c r="DA2297" i="3"/>
  <c r="A2298" i="3"/>
  <c r="CY2298" i="3"/>
  <c r="CZ2298" i="3"/>
  <c r="DA2298" i="3"/>
  <c r="A2299" i="3"/>
  <c r="CY2299" i="3"/>
  <c r="CZ2299" i="3"/>
  <c r="DA2299" i="3"/>
  <c r="A2300" i="3"/>
  <c r="CY2300" i="3"/>
  <c r="CZ2300" i="3"/>
  <c r="DA2300" i="3"/>
  <c r="A2301" i="3"/>
  <c r="CY2301" i="3"/>
  <c r="CZ2301" i="3"/>
  <c r="DA2301" i="3"/>
  <c r="A2302" i="3"/>
  <c r="CY2302" i="3"/>
  <c r="CZ2302" i="3"/>
  <c r="DA2302" i="3"/>
  <c r="A2303" i="3"/>
  <c r="CY2303" i="3"/>
  <c r="CZ2303" i="3"/>
  <c r="DA2303" i="3"/>
  <c r="A2304" i="3"/>
  <c r="CY2304" i="3"/>
  <c r="CZ2304" i="3"/>
  <c r="DA2304" i="3"/>
  <c r="A2305" i="3"/>
  <c r="CX2305" i="3"/>
  <c r="CY2305" i="3"/>
  <c r="CZ2305" i="3"/>
  <c r="DA2305" i="3"/>
  <c r="A2306" i="3"/>
  <c r="CX2306" i="3"/>
  <c r="CY2306" i="3"/>
  <c r="CZ2306" i="3"/>
  <c r="DA2306" i="3"/>
  <c r="A2307" i="3"/>
  <c r="CX2307" i="3"/>
  <c r="CY2307" i="3"/>
  <c r="CZ2307" i="3"/>
  <c r="DA2307" i="3"/>
  <c r="A2308" i="3"/>
  <c r="CX2308" i="3"/>
  <c r="CY2308" i="3"/>
  <c r="CZ2308" i="3"/>
  <c r="DA2308" i="3"/>
  <c r="A2309" i="3"/>
  <c r="CY2309" i="3"/>
  <c r="CZ2309" i="3"/>
  <c r="DA2309" i="3"/>
  <c r="A2310" i="3"/>
  <c r="CY2310" i="3"/>
  <c r="CZ2310" i="3"/>
  <c r="DA2310" i="3"/>
  <c r="A2311" i="3"/>
  <c r="CY2311" i="3"/>
  <c r="CZ2311" i="3"/>
  <c r="DA2311" i="3"/>
  <c r="A2312" i="3"/>
  <c r="CY2312" i="3"/>
  <c r="CZ2312" i="3"/>
  <c r="DA2312" i="3"/>
  <c r="A2313" i="3"/>
  <c r="CX2313" i="3"/>
  <c r="CY2313" i="3"/>
  <c r="CZ2313" i="3"/>
  <c r="DA2313" i="3"/>
  <c r="A2314" i="3"/>
  <c r="CX2314" i="3"/>
  <c r="CY2314" i="3"/>
  <c r="CZ2314" i="3"/>
  <c r="DA2314" i="3"/>
  <c r="A2315" i="3"/>
  <c r="CX2315" i="3"/>
  <c r="CY2315" i="3"/>
  <c r="CZ2315" i="3"/>
  <c r="DA2315" i="3"/>
  <c r="A2316" i="3"/>
  <c r="CX2316" i="3"/>
  <c r="CY2316" i="3"/>
  <c r="CZ2316" i="3"/>
  <c r="DA2316" i="3"/>
  <c r="A2317" i="3"/>
  <c r="CX2317" i="3"/>
  <c r="CY2317" i="3"/>
  <c r="CZ2317" i="3"/>
  <c r="DA2317" i="3"/>
  <c r="A2318" i="3"/>
  <c r="CX2318" i="3"/>
  <c r="CY2318" i="3"/>
  <c r="CZ2318" i="3"/>
  <c r="DA2318" i="3"/>
  <c r="A2319" i="3"/>
  <c r="CX2319" i="3"/>
  <c r="CY2319" i="3"/>
  <c r="CZ2319" i="3"/>
  <c r="DA2319" i="3"/>
  <c r="A2320" i="3"/>
  <c r="CX2320" i="3"/>
  <c r="CY2320" i="3"/>
  <c r="CZ2320" i="3"/>
  <c r="DA232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D28" i="1"/>
  <c r="AB28" i="1" s="1"/>
  <c r="AE28" i="1"/>
  <c r="AF28" i="1"/>
  <c r="CT28" i="1" s="1"/>
  <c r="S28" i="1" s="1"/>
  <c r="AG28" i="1"/>
  <c r="AH28" i="1"/>
  <c r="CV28" i="1" s="1"/>
  <c r="U28" i="1" s="1"/>
  <c r="AI28" i="1"/>
  <c r="AJ28" i="1"/>
  <c r="CX28" i="1" s="1"/>
  <c r="W28" i="1" s="1"/>
  <c r="CQ28" i="1"/>
  <c r="P28" i="1" s="1"/>
  <c r="CS28" i="1"/>
  <c r="R28" i="1" s="1"/>
  <c r="GK28" i="1" s="1"/>
  <c r="CU28" i="1"/>
  <c r="T28" i="1" s="1"/>
  <c r="CW28" i="1"/>
  <c r="V28" i="1" s="1"/>
  <c r="FR28" i="1"/>
  <c r="GL28" i="1"/>
  <c r="GO28" i="1"/>
  <c r="GP28" i="1"/>
  <c r="GV28" i="1"/>
  <c r="GX28" i="1"/>
  <c r="C29" i="1"/>
  <c r="D29" i="1"/>
  <c r="I29" i="1"/>
  <c r="AC29" i="1"/>
  <c r="CQ29" i="1" s="1"/>
  <c r="P29" i="1" s="1"/>
  <c r="AE29" i="1"/>
  <c r="AD29" i="1" s="1"/>
  <c r="CR29" i="1" s="1"/>
  <c r="Q29" i="1" s="1"/>
  <c r="AF29" i="1"/>
  <c r="AG29" i="1"/>
  <c r="CU29" i="1" s="1"/>
  <c r="T29" i="1" s="1"/>
  <c r="AH29" i="1"/>
  <c r="AI29" i="1"/>
  <c r="CW29" i="1" s="1"/>
  <c r="V29" i="1" s="1"/>
  <c r="AJ29" i="1"/>
  <c r="CT29" i="1"/>
  <c r="S29" i="1" s="1"/>
  <c r="CV29" i="1"/>
  <c r="U29" i="1" s="1"/>
  <c r="CX29" i="1"/>
  <c r="W29" i="1" s="1"/>
  <c r="FR29" i="1"/>
  <c r="GL29" i="1"/>
  <c r="GO29" i="1"/>
  <c r="GP29" i="1"/>
  <c r="GV29" i="1"/>
  <c r="GX29" i="1" s="1"/>
  <c r="C30" i="1"/>
  <c r="D30" i="1"/>
  <c r="I30" i="1"/>
  <c r="CX23" i="3" s="1"/>
  <c r="AC30" i="1"/>
  <c r="AD30" i="1"/>
  <c r="CR30" i="1" s="1"/>
  <c r="Q30" i="1" s="1"/>
  <c r="AE30" i="1"/>
  <c r="AF30" i="1"/>
  <c r="CT30" i="1" s="1"/>
  <c r="S30" i="1" s="1"/>
  <c r="AG30" i="1"/>
  <c r="AH30" i="1"/>
  <c r="CV30" i="1" s="1"/>
  <c r="U30" i="1" s="1"/>
  <c r="AI30" i="1"/>
  <c r="AJ30" i="1"/>
  <c r="CX30" i="1" s="1"/>
  <c r="W30" i="1" s="1"/>
  <c r="CQ30" i="1"/>
  <c r="P30" i="1" s="1"/>
  <c r="CS30" i="1"/>
  <c r="R30" i="1" s="1"/>
  <c r="GK30" i="1" s="1"/>
  <c r="CU30" i="1"/>
  <c r="T30" i="1" s="1"/>
  <c r="CW30" i="1"/>
  <c r="V30" i="1" s="1"/>
  <c r="FR30" i="1"/>
  <c r="GL30" i="1"/>
  <c r="GO30" i="1"/>
  <c r="GP30" i="1"/>
  <c r="GV30" i="1"/>
  <c r="GX30" i="1"/>
  <c r="C31" i="1"/>
  <c r="D31" i="1"/>
  <c r="I31" i="1"/>
  <c r="CX24" i="3" s="1"/>
  <c r="AC31" i="1"/>
  <c r="AE31" i="1"/>
  <c r="AD31" i="1" s="1"/>
  <c r="CR31" i="1" s="1"/>
  <c r="Q31" i="1" s="1"/>
  <c r="AF31" i="1"/>
  <c r="AG31" i="1"/>
  <c r="CU31" i="1" s="1"/>
  <c r="T31" i="1" s="1"/>
  <c r="AH31" i="1"/>
  <c r="AI31" i="1"/>
  <c r="AJ31" i="1"/>
  <c r="CS31" i="1"/>
  <c r="R31" i="1" s="1"/>
  <c r="GK31" i="1" s="1"/>
  <c r="CT31" i="1"/>
  <c r="S31" i="1" s="1"/>
  <c r="CV31" i="1"/>
  <c r="U31" i="1" s="1"/>
  <c r="CW31" i="1"/>
  <c r="V31" i="1" s="1"/>
  <c r="CX31" i="1"/>
  <c r="W31" i="1" s="1"/>
  <c r="FR31" i="1"/>
  <c r="GL31" i="1"/>
  <c r="GO31" i="1"/>
  <c r="GP31" i="1"/>
  <c r="GV31" i="1"/>
  <c r="GX31" i="1"/>
  <c r="C32" i="1"/>
  <c r="D32" i="1"/>
  <c r="I32" i="1"/>
  <c r="AC32" i="1"/>
  <c r="AB32" i="1" s="1"/>
  <c r="AD32" i="1"/>
  <c r="CR32" i="1" s="1"/>
  <c r="Q32" i="1" s="1"/>
  <c r="AE32" i="1"/>
  <c r="AF32" i="1"/>
  <c r="AG32" i="1"/>
  <c r="CU32" i="1" s="1"/>
  <c r="T32" i="1" s="1"/>
  <c r="AH32" i="1"/>
  <c r="CV32" i="1" s="1"/>
  <c r="U32" i="1" s="1"/>
  <c r="AI32" i="1"/>
  <c r="AJ32" i="1"/>
  <c r="CS32" i="1"/>
  <c r="R32" i="1" s="1"/>
  <c r="GK32" i="1" s="1"/>
  <c r="CT32" i="1"/>
  <c r="S32" i="1" s="1"/>
  <c r="CW32" i="1"/>
  <c r="V32" i="1" s="1"/>
  <c r="CX32" i="1"/>
  <c r="W32" i="1" s="1"/>
  <c r="FR32" i="1"/>
  <c r="GL32" i="1"/>
  <c r="GO32" i="1"/>
  <c r="GP32" i="1"/>
  <c r="GV32" i="1"/>
  <c r="GX32" i="1"/>
  <c r="C33" i="1"/>
  <c r="D33" i="1"/>
  <c r="I33" i="1"/>
  <c r="AC33" i="1"/>
  <c r="AB33" i="1" s="1"/>
  <c r="AD33" i="1"/>
  <c r="CR33" i="1" s="1"/>
  <c r="Q33" i="1" s="1"/>
  <c r="AE33" i="1"/>
  <c r="AF33" i="1"/>
  <c r="AG33" i="1"/>
  <c r="AH33" i="1"/>
  <c r="CV33" i="1" s="1"/>
  <c r="U33" i="1" s="1"/>
  <c r="AI33" i="1"/>
  <c r="AJ33" i="1"/>
  <c r="CQ33" i="1"/>
  <c r="P33" i="1" s="1"/>
  <c r="CP33" i="1" s="1"/>
  <c r="O33" i="1" s="1"/>
  <c r="CS33" i="1"/>
  <c r="R33" i="1" s="1"/>
  <c r="GK33" i="1" s="1"/>
  <c r="CT33" i="1"/>
  <c r="S33" i="1" s="1"/>
  <c r="CU33" i="1"/>
  <c r="T33" i="1" s="1"/>
  <c r="CW33" i="1"/>
  <c r="V33" i="1" s="1"/>
  <c r="CX33" i="1"/>
  <c r="W33" i="1" s="1"/>
  <c r="FR33" i="1"/>
  <c r="GL33" i="1"/>
  <c r="GO33" i="1"/>
  <c r="GP33" i="1"/>
  <c r="GV33" i="1"/>
  <c r="GX33" i="1"/>
  <c r="I34" i="1"/>
  <c r="AC34" i="1"/>
  <c r="AE34" i="1"/>
  <c r="AD34" i="1" s="1"/>
  <c r="CR34" i="1" s="1"/>
  <c r="Q34" i="1" s="1"/>
  <c r="AF34" i="1"/>
  <c r="AG34" i="1"/>
  <c r="CU34" i="1" s="1"/>
  <c r="T34" i="1" s="1"/>
  <c r="AH34" i="1"/>
  <c r="AI34" i="1"/>
  <c r="AJ34" i="1"/>
  <c r="CS34" i="1"/>
  <c r="R34" i="1" s="1"/>
  <c r="GK34" i="1" s="1"/>
  <c r="CT34" i="1"/>
  <c r="S34" i="1" s="1"/>
  <c r="CV34" i="1"/>
  <c r="U34" i="1" s="1"/>
  <c r="CW34" i="1"/>
  <c r="V34" i="1" s="1"/>
  <c r="CX34" i="1"/>
  <c r="W34" i="1" s="1"/>
  <c r="FR34" i="1"/>
  <c r="GL34" i="1"/>
  <c r="GO34" i="1"/>
  <c r="GP34" i="1"/>
  <c r="GV34" i="1"/>
  <c r="GX34" i="1"/>
  <c r="I35" i="1"/>
  <c r="AC35" i="1"/>
  <c r="AB35" i="1" s="1"/>
  <c r="AE35" i="1"/>
  <c r="AD35" i="1" s="1"/>
  <c r="CR35" i="1" s="1"/>
  <c r="Q35" i="1" s="1"/>
  <c r="AF35" i="1"/>
  <c r="AG35" i="1"/>
  <c r="AH35" i="1"/>
  <c r="AI35" i="1"/>
  <c r="AJ35" i="1"/>
  <c r="CQ35" i="1"/>
  <c r="P35" i="1" s="1"/>
  <c r="CP35" i="1" s="1"/>
  <c r="O35" i="1" s="1"/>
  <c r="CS35" i="1"/>
  <c r="R35" i="1" s="1"/>
  <c r="GK35" i="1" s="1"/>
  <c r="CT35" i="1"/>
  <c r="S35" i="1" s="1"/>
  <c r="CU35" i="1"/>
  <c r="T35" i="1" s="1"/>
  <c r="CV35" i="1"/>
  <c r="U35" i="1" s="1"/>
  <c r="CW35" i="1"/>
  <c r="V35" i="1" s="1"/>
  <c r="CX35" i="1"/>
  <c r="W35" i="1" s="1"/>
  <c r="FR35" i="1"/>
  <c r="GL35" i="1"/>
  <c r="GO35" i="1"/>
  <c r="GP35" i="1"/>
  <c r="GV35" i="1"/>
  <c r="GX35" i="1"/>
  <c r="C36" i="1"/>
  <c r="D36" i="1"/>
  <c r="AC36" i="1"/>
  <c r="AE36" i="1"/>
  <c r="AD36" i="1" s="1"/>
  <c r="AF36" i="1"/>
  <c r="CT36" i="1" s="1"/>
  <c r="S36" i="1" s="1"/>
  <c r="AG36" i="1"/>
  <c r="AH36" i="1"/>
  <c r="AI36" i="1"/>
  <c r="AJ36" i="1"/>
  <c r="CX36" i="1" s="1"/>
  <c r="W36" i="1" s="1"/>
  <c r="CQ36" i="1"/>
  <c r="P36" i="1" s="1"/>
  <c r="CS36" i="1"/>
  <c r="R36" i="1" s="1"/>
  <c r="GK36" i="1" s="1"/>
  <c r="CU36" i="1"/>
  <c r="T36" i="1" s="1"/>
  <c r="CV36" i="1"/>
  <c r="U36" i="1" s="1"/>
  <c r="CW36" i="1"/>
  <c r="V36" i="1" s="1"/>
  <c r="FR36" i="1"/>
  <c r="GL36" i="1"/>
  <c r="GO36" i="1"/>
  <c r="GP36" i="1"/>
  <c r="GV36" i="1"/>
  <c r="GX36" i="1"/>
  <c r="C37" i="1"/>
  <c r="D37" i="1"/>
  <c r="AC37" i="1"/>
  <c r="AD37" i="1"/>
  <c r="CR37" i="1" s="1"/>
  <c r="Q37" i="1" s="1"/>
  <c r="AE37" i="1"/>
  <c r="AF37" i="1"/>
  <c r="CT37" i="1" s="1"/>
  <c r="S37" i="1" s="1"/>
  <c r="AG37" i="1"/>
  <c r="AH37" i="1"/>
  <c r="CV37" i="1" s="1"/>
  <c r="U37" i="1" s="1"/>
  <c r="AI37" i="1"/>
  <c r="AJ37" i="1"/>
  <c r="CX37" i="1" s="1"/>
  <c r="W37" i="1" s="1"/>
  <c r="CQ37" i="1"/>
  <c r="P37" i="1" s="1"/>
  <c r="CS37" i="1"/>
  <c r="R37" i="1" s="1"/>
  <c r="GK37" i="1" s="1"/>
  <c r="CU37" i="1"/>
  <c r="T37" i="1" s="1"/>
  <c r="CW37" i="1"/>
  <c r="V37" i="1" s="1"/>
  <c r="FR37" i="1"/>
  <c r="GL37" i="1"/>
  <c r="GO37" i="1"/>
  <c r="GP37" i="1"/>
  <c r="GV37" i="1"/>
  <c r="GX37" i="1"/>
  <c r="C38" i="1"/>
  <c r="D38" i="1"/>
  <c r="I38" i="1"/>
  <c r="AC38" i="1"/>
  <c r="AE38" i="1"/>
  <c r="CS38" i="1" s="1"/>
  <c r="R38" i="1" s="1"/>
  <c r="GK38" i="1" s="1"/>
  <c r="AF38" i="1"/>
  <c r="AG38" i="1"/>
  <c r="CU38" i="1" s="1"/>
  <c r="T38" i="1" s="1"/>
  <c r="AH38" i="1"/>
  <c r="AI38" i="1"/>
  <c r="CW38" i="1" s="1"/>
  <c r="V38" i="1" s="1"/>
  <c r="AJ38" i="1"/>
  <c r="CT38" i="1"/>
  <c r="S38" i="1" s="1"/>
  <c r="CV38" i="1"/>
  <c r="U38" i="1" s="1"/>
  <c r="CX38" i="1"/>
  <c r="W38" i="1" s="1"/>
  <c r="FR38" i="1"/>
  <c r="GL38" i="1"/>
  <c r="GO38" i="1"/>
  <c r="GP38" i="1"/>
  <c r="GV38" i="1"/>
  <c r="GX38" i="1" s="1"/>
  <c r="C39" i="1"/>
  <c r="D39" i="1"/>
  <c r="I39" i="1"/>
  <c r="AC39" i="1"/>
  <c r="AE39" i="1"/>
  <c r="AD39" i="1" s="1"/>
  <c r="AF39" i="1"/>
  <c r="CT39" i="1" s="1"/>
  <c r="S39" i="1" s="1"/>
  <c r="AG39" i="1"/>
  <c r="AH39" i="1"/>
  <c r="AI39" i="1"/>
  <c r="AJ39" i="1"/>
  <c r="CX39" i="1" s="1"/>
  <c r="W39" i="1" s="1"/>
  <c r="CQ39" i="1"/>
  <c r="P39" i="1" s="1"/>
  <c r="CS39" i="1"/>
  <c r="R39" i="1" s="1"/>
  <c r="GK39" i="1" s="1"/>
  <c r="CU39" i="1"/>
  <c r="T39" i="1" s="1"/>
  <c r="CV39" i="1"/>
  <c r="U39" i="1" s="1"/>
  <c r="CW39" i="1"/>
  <c r="V39" i="1" s="1"/>
  <c r="FR39" i="1"/>
  <c r="GL39" i="1"/>
  <c r="GO39" i="1"/>
  <c r="GP39" i="1"/>
  <c r="GV39" i="1"/>
  <c r="GX39" i="1"/>
  <c r="C40" i="1"/>
  <c r="D40" i="1"/>
  <c r="AC40" i="1"/>
  <c r="AD40" i="1"/>
  <c r="CR40" i="1" s="1"/>
  <c r="Q40" i="1" s="1"/>
  <c r="AE40" i="1"/>
  <c r="AF40" i="1"/>
  <c r="CT40" i="1" s="1"/>
  <c r="S40" i="1" s="1"/>
  <c r="AG40" i="1"/>
  <c r="AH40" i="1"/>
  <c r="CV40" i="1" s="1"/>
  <c r="U40" i="1" s="1"/>
  <c r="AI40" i="1"/>
  <c r="AJ40" i="1"/>
  <c r="CX40" i="1" s="1"/>
  <c r="W40" i="1" s="1"/>
  <c r="CQ40" i="1"/>
  <c r="P40" i="1" s="1"/>
  <c r="CS40" i="1"/>
  <c r="R40" i="1" s="1"/>
  <c r="GK40" i="1" s="1"/>
  <c r="CU40" i="1"/>
  <c r="T40" i="1" s="1"/>
  <c r="CW40" i="1"/>
  <c r="V40" i="1" s="1"/>
  <c r="FR40" i="1"/>
  <c r="GL40" i="1"/>
  <c r="GO40" i="1"/>
  <c r="GP40" i="1"/>
  <c r="GV40" i="1"/>
  <c r="GX40" i="1"/>
  <c r="C41" i="1"/>
  <c r="D41" i="1"/>
  <c r="AC41" i="1"/>
  <c r="AD41" i="1"/>
  <c r="CR41" i="1" s="1"/>
  <c r="Q41" i="1" s="1"/>
  <c r="AE41" i="1"/>
  <c r="AF41" i="1"/>
  <c r="CT41" i="1" s="1"/>
  <c r="S41" i="1" s="1"/>
  <c r="AG41" i="1"/>
  <c r="AH41" i="1"/>
  <c r="CV41" i="1" s="1"/>
  <c r="U41" i="1" s="1"/>
  <c r="AI41" i="1"/>
  <c r="AJ41" i="1"/>
  <c r="CX41" i="1" s="1"/>
  <c r="W41" i="1" s="1"/>
  <c r="CQ41" i="1"/>
  <c r="P41" i="1" s="1"/>
  <c r="CS41" i="1"/>
  <c r="R41" i="1" s="1"/>
  <c r="GK41" i="1" s="1"/>
  <c r="CU41" i="1"/>
  <c r="T41" i="1" s="1"/>
  <c r="CW41" i="1"/>
  <c r="V41" i="1" s="1"/>
  <c r="FR41" i="1"/>
  <c r="GL41" i="1"/>
  <c r="GO41" i="1"/>
  <c r="GP41" i="1"/>
  <c r="GV41" i="1"/>
  <c r="GX41" i="1"/>
  <c r="C42" i="1"/>
  <c r="D42" i="1"/>
  <c r="I42" i="1"/>
  <c r="AC42" i="1"/>
  <c r="CQ42" i="1" s="1"/>
  <c r="P42" i="1" s="1"/>
  <c r="AE42" i="1"/>
  <c r="AD42" i="1" s="1"/>
  <c r="CR42" i="1" s="1"/>
  <c r="Q42" i="1" s="1"/>
  <c r="AF42" i="1"/>
  <c r="AG42" i="1"/>
  <c r="CU42" i="1" s="1"/>
  <c r="T42" i="1" s="1"/>
  <c r="AH42" i="1"/>
  <c r="AI42" i="1"/>
  <c r="CW42" i="1" s="1"/>
  <c r="V42" i="1" s="1"/>
  <c r="AJ42" i="1"/>
  <c r="CT42" i="1"/>
  <c r="S42" i="1" s="1"/>
  <c r="CV42" i="1"/>
  <c r="U42" i="1" s="1"/>
  <c r="CX42" i="1"/>
  <c r="W42" i="1" s="1"/>
  <c r="FR42" i="1"/>
  <c r="GL42" i="1"/>
  <c r="GO42" i="1"/>
  <c r="GP42" i="1"/>
  <c r="GV42" i="1"/>
  <c r="GX42" i="1" s="1"/>
  <c r="C43" i="1"/>
  <c r="D43" i="1"/>
  <c r="I43" i="1"/>
  <c r="AC43" i="1"/>
  <c r="AD43" i="1"/>
  <c r="CR43" i="1" s="1"/>
  <c r="Q43" i="1" s="1"/>
  <c r="AE43" i="1"/>
  <c r="AF43" i="1"/>
  <c r="CT43" i="1" s="1"/>
  <c r="S43" i="1" s="1"/>
  <c r="AG43" i="1"/>
  <c r="AH43" i="1"/>
  <c r="CV43" i="1" s="1"/>
  <c r="U43" i="1" s="1"/>
  <c r="AI43" i="1"/>
  <c r="AJ43" i="1"/>
  <c r="CX43" i="1" s="1"/>
  <c r="W43" i="1" s="1"/>
  <c r="CQ43" i="1"/>
  <c r="P43" i="1" s="1"/>
  <c r="CP43" i="1" s="1"/>
  <c r="O43" i="1" s="1"/>
  <c r="CS43" i="1"/>
  <c r="R43" i="1" s="1"/>
  <c r="GK43" i="1" s="1"/>
  <c r="CU43" i="1"/>
  <c r="T43" i="1" s="1"/>
  <c r="CW43" i="1"/>
  <c r="V43" i="1" s="1"/>
  <c r="FR43" i="1"/>
  <c r="GL43" i="1"/>
  <c r="GO43" i="1"/>
  <c r="GP43" i="1"/>
  <c r="GV43" i="1"/>
  <c r="GX43" i="1"/>
  <c r="C44" i="1"/>
  <c r="D44" i="1"/>
  <c r="I44" i="1"/>
  <c r="AC44" i="1"/>
  <c r="AE44" i="1"/>
  <c r="CS44" i="1" s="1"/>
  <c r="R44" i="1" s="1"/>
  <c r="GK44" i="1" s="1"/>
  <c r="AF44" i="1"/>
  <c r="AG44" i="1"/>
  <c r="CU44" i="1" s="1"/>
  <c r="T44" i="1" s="1"/>
  <c r="AH44" i="1"/>
  <c r="AI44" i="1"/>
  <c r="CW44" i="1" s="1"/>
  <c r="V44" i="1" s="1"/>
  <c r="AJ44" i="1"/>
  <c r="CT44" i="1"/>
  <c r="S44" i="1" s="1"/>
  <c r="CV44" i="1"/>
  <c r="U44" i="1" s="1"/>
  <c r="CX44" i="1"/>
  <c r="W44" i="1" s="1"/>
  <c r="FR44" i="1"/>
  <c r="GL44" i="1"/>
  <c r="GO44" i="1"/>
  <c r="GP44" i="1"/>
  <c r="GV44" i="1"/>
  <c r="GX44" i="1" s="1"/>
  <c r="C45" i="1"/>
  <c r="D45" i="1"/>
  <c r="I45" i="1"/>
  <c r="AC45" i="1"/>
  <c r="AD45" i="1"/>
  <c r="CR45" i="1" s="1"/>
  <c r="Q45" i="1" s="1"/>
  <c r="AE45" i="1"/>
  <c r="AF45" i="1"/>
  <c r="CT45" i="1" s="1"/>
  <c r="S45" i="1" s="1"/>
  <c r="AG45" i="1"/>
  <c r="AH45" i="1"/>
  <c r="CV45" i="1" s="1"/>
  <c r="U45" i="1" s="1"/>
  <c r="AI45" i="1"/>
  <c r="AJ45" i="1"/>
  <c r="CX45" i="1" s="1"/>
  <c r="W45" i="1" s="1"/>
  <c r="CQ45" i="1"/>
  <c r="P45" i="1" s="1"/>
  <c r="CS45" i="1"/>
  <c r="R45" i="1" s="1"/>
  <c r="GK45" i="1" s="1"/>
  <c r="CU45" i="1"/>
  <c r="T45" i="1" s="1"/>
  <c r="CW45" i="1"/>
  <c r="V45" i="1" s="1"/>
  <c r="FR45" i="1"/>
  <c r="GL45" i="1"/>
  <c r="GO45" i="1"/>
  <c r="GP45" i="1"/>
  <c r="GV45" i="1"/>
  <c r="GX45" i="1"/>
  <c r="I46" i="1"/>
  <c r="AC46" i="1"/>
  <c r="AE46" i="1"/>
  <c r="CS46" i="1" s="1"/>
  <c r="R46" i="1" s="1"/>
  <c r="GK46" i="1" s="1"/>
  <c r="AF46" i="1"/>
  <c r="AG46" i="1"/>
  <c r="CU46" i="1" s="1"/>
  <c r="T46" i="1" s="1"/>
  <c r="AH46" i="1"/>
  <c r="AI46" i="1"/>
  <c r="CW46" i="1" s="1"/>
  <c r="V46" i="1" s="1"/>
  <c r="AJ46" i="1"/>
  <c r="CT46" i="1"/>
  <c r="S46" i="1" s="1"/>
  <c r="CV46" i="1"/>
  <c r="U46" i="1" s="1"/>
  <c r="CX46" i="1"/>
  <c r="W46" i="1" s="1"/>
  <c r="FR46" i="1"/>
  <c r="GL46" i="1"/>
  <c r="GO46" i="1"/>
  <c r="GP46" i="1"/>
  <c r="GV46" i="1"/>
  <c r="GX46" i="1" s="1"/>
  <c r="I47" i="1"/>
  <c r="AC47" i="1"/>
  <c r="AD47" i="1"/>
  <c r="CR47" i="1" s="1"/>
  <c r="Q47" i="1" s="1"/>
  <c r="AE47" i="1"/>
  <c r="AF47" i="1"/>
  <c r="CT47" i="1" s="1"/>
  <c r="S47" i="1" s="1"/>
  <c r="AG47" i="1"/>
  <c r="AH47" i="1"/>
  <c r="CV47" i="1" s="1"/>
  <c r="U47" i="1" s="1"/>
  <c r="AI47" i="1"/>
  <c r="AJ47" i="1"/>
  <c r="CX47" i="1" s="1"/>
  <c r="W47" i="1" s="1"/>
  <c r="CQ47" i="1"/>
  <c r="P47" i="1" s="1"/>
  <c r="CS47" i="1"/>
  <c r="R47" i="1" s="1"/>
  <c r="GK47" i="1" s="1"/>
  <c r="CU47" i="1"/>
  <c r="T47" i="1" s="1"/>
  <c r="CW47" i="1"/>
  <c r="V47" i="1" s="1"/>
  <c r="FR47" i="1"/>
  <c r="GL47" i="1"/>
  <c r="GO47" i="1"/>
  <c r="GP47" i="1"/>
  <c r="GV47" i="1"/>
  <c r="GX47" i="1" s="1"/>
  <c r="C48" i="1"/>
  <c r="D48" i="1"/>
  <c r="I48" i="1"/>
  <c r="AC48" i="1"/>
  <c r="AE48" i="1"/>
  <c r="AD48" i="1" s="1"/>
  <c r="AF48" i="1"/>
  <c r="CT48" i="1" s="1"/>
  <c r="S48" i="1" s="1"/>
  <c r="AG48" i="1"/>
  <c r="AH48" i="1"/>
  <c r="AI48" i="1"/>
  <c r="AJ48" i="1"/>
  <c r="CX48" i="1" s="1"/>
  <c r="W48" i="1" s="1"/>
  <c r="CQ48" i="1"/>
  <c r="P48" i="1" s="1"/>
  <c r="CS48" i="1"/>
  <c r="R48" i="1" s="1"/>
  <c r="GK48" i="1" s="1"/>
  <c r="CU48" i="1"/>
  <c r="T48" i="1" s="1"/>
  <c r="CV48" i="1"/>
  <c r="U48" i="1" s="1"/>
  <c r="CW48" i="1"/>
  <c r="V48" i="1" s="1"/>
  <c r="FR48" i="1"/>
  <c r="GL48" i="1"/>
  <c r="GO48" i="1"/>
  <c r="GP48" i="1"/>
  <c r="GV48" i="1"/>
  <c r="GX48" i="1"/>
  <c r="C49" i="1"/>
  <c r="D49" i="1"/>
  <c r="I49" i="1"/>
  <c r="AC49" i="1"/>
  <c r="CQ49" i="1" s="1"/>
  <c r="P49" i="1" s="1"/>
  <c r="AE49" i="1"/>
  <c r="AD49" i="1" s="1"/>
  <c r="CR49" i="1" s="1"/>
  <c r="Q49" i="1" s="1"/>
  <c r="AF49" i="1"/>
  <c r="AG49" i="1"/>
  <c r="CU49" i="1" s="1"/>
  <c r="T49" i="1" s="1"/>
  <c r="AH49" i="1"/>
  <c r="AI49" i="1"/>
  <c r="AJ49" i="1"/>
  <c r="CS49" i="1"/>
  <c r="R49" i="1" s="1"/>
  <c r="GK49" i="1" s="1"/>
  <c r="CT49" i="1"/>
  <c r="S49" i="1" s="1"/>
  <c r="CV49" i="1"/>
  <c r="U49" i="1" s="1"/>
  <c r="CW49" i="1"/>
  <c r="V49" i="1" s="1"/>
  <c r="CX49" i="1"/>
  <c r="W49" i="1" s="1"/>
  <c r="FR49" i="1"/>
  <c r="GL49" i="1"/>
  <c r="GO49" i="1"/>
  <c r="GP49" i="1"/>
  <c r="GV49" i="1"/>
  <c r="GX49" i="1"/>
  <c r="C50" i="1"/>
  <c r="D50" i="1"/>
  <c r="I50" i="1"/>
  <c r="AC50" i="1"/>
  <c r="AB50" i="1" s="1"/>
  <c r="AD50" i="1"/>
  <c r="CR50" i="1" s="1"/>
  <c r="Q50" i="1" s="1"/>
  <c r="AE50" i="1"/>
  <c r="AF50" i="1"/>
  <c r="AG50" i="1"/>
  <c r="AH50" i="1"/>
  <c r="CV50" i="1" s="1"/>
  <c r="U50" i="1" s="1"/>
  <c r="AI50" i="1"/>
  <c r="AJ50" i="1"/>
  <c r="CQ50" i="1"/>
  <c r="P50" i="1" s="1"/>
  <c r="CP50" i="1" s="1"/>
  <c r="O50" i="1" s="1"/>
  <c r="CS50" i="1"/>
  <c r="R50" i="1" s="1"/>
  <c r="GK50" i="1" s="1"/>
  <c r="CT50" i="1"/>
  <c r="S50" i="1" s="1"/>
  <c r="CU50" i="1"/>
  <c r="T50" i="1" s="1"/>
  <c r="CW50" i="1"/>
  <c r="V50" i="1" s="1"/>
  <c r="CX50" i="1"/>
  <c r="W50" i="1" s="1"/>
  <c r="FR50" i="1"/>
  <c r="GL50" i="1"/>
  <c r="GO50" i="1"/>
  <c r="GP50" i="1"/>
  <c r="GV50" i="1"/>
  <c r="GX50" i="1"/>
  <c r="C51" i="1"/>
  <c r="D51" i="1"/>
  <c r="I51" i="1"/>
  <c r="AC51" i="1"/>
  <c r="AE51" i="1"/>
  <c r="CS51" i="1" s="1"/>
  <c r="R51" i="1" s="1"/>
  <c r="GK51" i="1" s="1"/>
  <c r="AF51" i="1"/>
  <c r="AG51" i="1"/>
  <c r="AH51" i="1"/>
  <c r="AI51" i="1"/>
  <c r="CW51" i="1" s="1"/>
  <c r="V51" i="1" s="1"/>
  <c r="AJ51" i="1"/>
  <c r="CQ51" i="1"/>
  <c r="P51" i="1" s="1"/>
  <c r="CT51" i="1"/>
  <c r="S51" i="1" s="1"/>
  <c r="CU51" i="1"/>
  <c r="T51" i="1" s="1"/>
  <c r="CV51" i="1"/>
  <c r="U51" i="1" s="1"/>
  <c r="CX51" i="1"/>
  <c r="W51" i="1" s="1"/>
  <c r="FR51" i="1"/>
  <c r="GL51" i="1"/>
  <c r="GO51" i="1"/>
  <c r="GP51" i="1"/>
  <c r="GV51" i="1"/>
  <c r="GX51" i="1" s="1"/>
  <c r="C52" i="1"/>
  <c r="D52" i="1"/>
  <c r="AC52" i="1"/>
  <c r="CQ52" i="1" s="1"/>
  <c r="P52" i="1" s="1"/>
  <c r="AE52" i="1"/>
  <c r="AD52" i="1" s="1"/>
  <c r="CR52" i="1" s="1"/>
  <c r="Q52" i="1" s="1"/>
  <c r="AF52" i="1"/>
  <c r="AG52" i="1"/>
  <c r="CU52" i="1" s="1"/>
  <c r="T52" i="1" s="1"/>
  <c r="AH52" i="1"/>
  <c r="AI52" i="1"/>
  <c r="AJ52" i="1"/>
  <c r="CS52" i="1"/>
  <c r="R52" i="1" s="1"/>
  <c r="GK52" i="1" s="1"/>
  <c r="CT52" i="1"/>
  <c r="S52" i="1" s="1"/>
  <c r="CV52" i="1"/>
  <c r="U52" i="1" s="1"/>
  <c r="CW52" i="1"/>
  <c r="V52" i="1" s="1"/>
  <c r="CX52" i="1"/>
  <c r="W52" i="1" s="1"/>
  <c r="FR52" i="1"/>
  <c r="GL52" i="1"/>
  <c r="GO52" i="1"/>
  <c r="GP52" i="1"/>
  <c r="GV52" i="1"/>
  <c r="GX52" i="1"/>
  <c r="C53" i="1"/>
  <c r="D53" i="1"/>
  <c r="AC53" i="1"/>
  <c r="AE53" i="1"/>
  <c r="CS53" i="1" s="1"/>
  <c r="R53" i="1" s="1"/>
  <c r="GK53" i="1" s="1"/>
  <c r="AF53" i="1"/>
  <c r="AG53" i="1"/>
  <c r="AH53" i="1"/>
  <c r="AI53" i="1"/>
  <c r="CW53" i="1" s="1"/>
  <c r="V53" i="1" s="1"/>
  <c r="AJ53" i="1"/>
  <c r="CQ53" i="1"/>
  <c r="P53" i="1" s="1"/>
  <c r="CT53" i="1"/>
  <c r="S53" i="1" s="1"/>
  <c r="CU53" i="1"/>
  <c r="T53" i="1" s="1"/>
  <c r="CV53" i="1"/>
  <c r="U53" i="1" s="1"/>
  <c r="CX53" i="1"/>
  <c r="W53" i="1" s="1"/>
  <c r="FR53" i="1"/>
  <c r="GL53" i="1"/>
  <c r="GO53" i="1"/>
  <c r="GP53" i="1"/>
  <c r="GV53" i="1"/>
  <c r="GX53" i="1" s="1"/>
  <c r="C54" i="1"/>
  <c r="D54" i="1"/>
  <c r="AC54" i="1"/>
  <c r="CQ54" i="1" s="1"/>
  <c r="P54" i="1" s="1"/>
  <c r="AE54" i="1"/>
  <c r="AD54" i="1" s="1"/>
  <c r="CR54" i="1" s="1"/>
  <c r="Q54" i="1" s="1"/>
  <c r="AF54" i="1"/>
  <c r="AG54" i="1"/>
  <c r="CU54" i="1" s="1"/>
  <c r="T54" i="1" s="1"/>
  <c r="AH54" i="1"/>
  <c r="AI54" i="1"/>
  <c r="AJ54" i="1"/>
  <c r="CS54" i="1"/>
  <c r="R54" i="1" s="1"/>
  <c r="GK54" i="1" s="1"/>
  <c r="CT54" i="1"/>
  <c r="S54" i="1" s="1"/>
  <c r="CV54" i="1"/>
  <c r="U54" i="1" s="1"/>
  <c r="CW54" i="1"/>
  <c r="V54" i="1" s="1"/>
  <c r="CX54" i="1"/>
  <c r="W54" i="1" s="1"/>
  <c r="FR54" i="1"/>
  <c r="GL54" i="1"/>
  <c r="GO54" i="1"/>
  <c r="GP54" i="1"/>
  <c r="GV54" i="1"/>
  <c r="GX54" i="1"/>
  <c r="C55" i="1"/>
  <c r="D55" i="1"/>
  <c r="AC55" i="1"/>
  <c r="AE55" i="1"/>
  <c r="CS55" i="1" s="1"/>
  <c r="R55" i="1" s="1"/>
  <c r="GK55" i="1" s="1"/>
  <c r="AF55" i="1"/>
  <c r="AG55" i="1"/>
  <c r="AH55" i="1"/>
  <c r="AI55" i="1"/>
  <c r="CW55" i="1" s="1"/>
  <c r="V55" i="1" s="1"/>
  <c r="AJ55" i="1"/>
  <c r="CQ55" i="1"/>
  <c r="P55" i="1" s="1"/>
  <c r="CT55" i="1"/>
  <c r="S55" i="1" s="1"/>
  <c r="CU55" i="1"/>
  <c r="T55" i="1" s="1"/>
  <c r="CV55" i="1"/>
  <c r="U55" i="1" s="1"/>
  <c r="CX55" i="1"/>
  <c r="W55" i="1" s="1"/>
  <c r="FR55" i="1"/>
  <c r="GL55" i="1"/>
  <c r="GO55" i="1"/>
  <c r="GP55" i="1"/>
  <c r="GV55" i="1"/>
  <c r="GX55" i="1" s="1"/>
  <c r="C56" i="1"/>
  <c r="D56" i="1"/>
  <c r="I56" i="1"/>
  <c r="AC56" i="1"/>
  <c r="AE56" i="1"/>
  <c r="AD56" i="1" s="1"/>
  <c r="AF56" i="1"/>
  <c r="CT56" i="1" s="1"/>
  <c r="S56" i="1" s="1"/>
  <c r="AG56" i="1"/>
  <c r="AH56" i="1"/>
  <c r="AI56" i="1"/>
  <c r="AJ56" i="1"/>
  <c r="CX56" i="1" s="1"/>
  <c r="W56" i="1" s="1"/>
  <c r="CQ56" i="1"/>
  <c r="P56" i="1" s="1"/>
  <c r="CS56" i="1"/>
  <c r="R56" i="1" s="1"/>
  <c r="GK56" i="1" s="1"/>
  <c r="CU56" i="1"/>
  <c r="T56" i="1" s="1"/>
  <c r="CV56" i="1"/>
  <c r="U56" i="1" s="1"/>
  <c r="CW56" i="1"/>
  <c r="V56" i="1" s="1"/>
  <c r="FR56" i="1"/>
  <c r="GL56" i="1"/>
  <c r="GO56" i="1"/>
  <c r="GP56" i="1"/>
  <c r="GV56" i="1"/>
  <c r="GX56" i="1"/>
  <c r="C57" i="1"/>
  <c r="D57" i="1"/>
  <c r="I57" i="1"/>
  <c r="AC57" i="1"/>
  <c r="CQ57" i="1" s="1"/>
  <c r="P57" i="1" s="1"/>
  <c r="AE57" i="1"/>
  <c r="AD57" i="1" s="1"/>
  <c r="CR57" i="1" s="1"/>
  <c r="Q57" i="1" s="1"/>
  <c r="AF57" i="1"/>
  <c r="AG57" i="1"/>
  <c r="CU57" i="1" s="1"/>
  <c r="T57" i="1" s="1"/>
  <c r="AH57" i="1"/>
  <c r="AI57" i="1"/>
  <c r="AJ57" i="1"/>
  <c r="CS57" i="1"/>
  <c r="R57" i="1" s="1"/>
  <c r="GK57" i="1" s="1"/>
  <c r="CT57" i="1"/>
  <c r="S57" i="1" s="1"/>
  <c r="CV57" i="1"/>
  <c r="U57" i="1" s="1"/>
  <c r="CW57" i="1"/>
  <c r="V57" i="1" s="1"/>
  <c r="CX57" i="1"/>
  <c r="W57" i="1" s="1"/>
  <c r="FR57" i="1"/>
  <c r="GL57" i="1"/>
  <c r="GO57" i="1"/>
  <c r="GP57" i="1"/>
  <c r="GV57" i="1"/>
  <c r="GX57" i="1"/>
  <c r="I58" i="1"/>
  <c r="AC58" i="1"/>
  <c r="AE58" i="1"/>
  <c r="AD58" i="1" s="1"/>
  <c r="AF58" i="1"/>
  <c r="CT58" i="1" s="1"/>
  <c r="S58" i="1" s="1"/>
  <c r="AG58" i="1"/>
  <c r="AH58" i="1"/>
  <c r="AI58" i="1"/>
  <c r="AJ58" i="1"/>
  <c r="CX58" i="1" s="1"/>
  <c r="W58" i="1" s="1"/>
  <c r="CQ58" i="1"/>
  <c r="P58" i="1" s="1"/>
  <c r="CS58" i="1"/>
  <c r="R58" i="1" s="1"/>
  <c r="GK58" i="1" s="1"/>
  <c r="CU58" i="1"/>
  <c r="T58" i="1" s="1"/>
  <c r="CV58" i="1"/>
  <c r="U58" i="1" s="1"/>
  <c r="CW58" i="1"/>
  <c r="V58" i="1" s="1"/>
  <c r="FR58" i="1"/>
  <c r="GL58" i="1"/>
  <c r="GO58" i="1"/>
  <c r="GP58" i="1"/>
  <c r="GV58" i="1"/>
  <c r="GX58" i="1"/>
  <c r="I59" i="1"/>
  <c r="AC59" i="1"/>
  <c r="AE59" i="1"/>
  <c r="CS59" i="1" s="1"/>
  <c r="R59" i="1" s="1"/>
  <c r="GK59" i="1" s="1"/>
  <c r="AF59" i="1"/>
  <c r="AG59" i="1"/>
  <c r="CU59" i="1" s="1"/>
  <c r="T59" i="1" s="1"/>
  <c r="AH59" i="1"/>
  <c r="AI59" i="1"/>
  <c r="CW59" i="1" s="1"/>
  <c r="V59" i="1" s="1"/>
  <c r="AJ59" i="1"/>
  <c r="CT59" i="1"/>
  <c r="S59" i="1" s="1"/>
  <c r="CV59" i="1"/>
  <c r="U59" i="1" s="1"/>
  <c r="CX59" i="1"/>
  <c r="W59" i="1" s="1"/>
  <c r="FR59" i="1"/>
  <c r="GL59" i="1"/>
  <c r="GO59" i="1"/>
  <c r="GP59" i="1"/>
  <c r="GV59" i="1"/>
  <c r="GX59" i="1" s="1"/>
  <c r="C60" i="1"/>
  <c r="D60" i="1"/>
  <c r="W60" i="1"/>
  <c r="AC60" i="1"/>
  <c r="AD60" i="1"/>
  <c r="CR60" i="1" s="1"/>
  <c r="Q60" i="1" s="1"/>
  <c r="AE60" i="1"/>
  <c r="AF60" i="1"/>
  <c r="AG60" i="1"/>
  <c r="CU60" i="1" s="1"/>
  <c r="T60" i="1" s="1"/>
  <c r="AH60" i="1"/>
  <c r="CV60" i="1" s="1"/>
  <c r="U60" i="1" s="1"/>
  <c r="AI60" i="1"/>
  <c r="AJ60" i="1"/>
  <c r="CS60" i="1"/>
  <c r="R60" i="1" s="1"/>
  <c r="CT60" i="1"/>
  <c r="S60" i="1" s="1"/>
  <c r="CW60" i="1"/>
  <c r="V60" i="1" s="1"/>
  <c r="CX60" i="1"/>
  <c r="FR60" i="1"/>
  <c r="GK60" i="1"/>
  <c r="GL60" i="1"/>
  <c r="GO60" i="1"/>
  <c r="GP60" i="1"/>
  <c r="GV60" i="1"/>
  <c r="GX60" i="1"/>
  <c r="C61" i="1"/>
  <c r="D61" i="1"/>
  <c r="AC61" i="1"/>
  <c r="AE61" i="1"/>
  <c r="AF61" i="1"/>
  <c r="CT61" i="1" s="1"/>
  <c r="S61" i="1" s="1"/>
  <c r="AG61" i="1"/>
  <c r="AH61" i="1"/>
  <c r="AI61" i="1"/>
  <c r="CW61" i="1" s="1"/>
  <c r="V61" i="1" s="1"/>
  <c r="AJ61" i="1"/>
  <c r="CX61" i="1" s="1"/>
  <c r="W61" i="1" s="1"/>
  <c r="CQ61" i="1"/>
  <c r="P61" i="1" s="1"/>
  <c r="CU61" i="1"/>
  <c r="T61" i="1" s="1"/>
  <c r="CV61" i="1"/>
  <c r="U61" i="1" s="1"/>
  <c r="FR61" i="1"/>
  <c r="GL61" i="1"/>
  <c r="GO61" i="1"/>
  <c r="GP61" i="1"/>
  <c r="GV61" i="1"/>
  <c r="GX61" i="1" s="1"/>
  <c r="I62" i="1"/>
  <c r="AC62" i="1"/>
  <c r="AB62" i="1" s="1"/>
  <c r="AD62" i="1"/>
  <c r="CR62" i="1" s="1"/>
  <c r="Q62" i="1" s="1"/>
  <c r="AE62" i="1"/>
  <c r="AF62" i="1"/>
  <c r="AG62" i="1"/>
  <c r="AH62" i="1"/>
  <c r="CV62" i="1" s="1"/>
  <c r="U62" i="1" s="1"/>
  <c r="AI62" i="1"/>
  <c r="AJ62" i="1"/>
  <c r="CQ62" i="1"/>
  <c r="P62" i="1" s="1"/>
  <c r="CP62" i="1" s="1"/>
  <c r="O62" i="1" s="1"/>
  <c r="CS62" i="1"/>
  <c r="R62" i="1" s="1"/>
  <c r="GK62" i="1" s="1"/>
  <c r="CT62" i="1"/>
  <c r="S62" i="1" s="1"/>
  <c r="CU62" i="1"/>
  <c r="T62" i="1" s="1"/>
  <c r="CW62" i="1"/>
  <c r="V62" i="1" s="1"/>
  <c r="CX62" i="1"/>
  <c r="W62" i="1" s="1"/>
  <c r="FR62" i="1"/>
  <c r="GL62" i="1"/>
  <c r="GO62" i="1"/>
  <c r="GP62" i="1"/>
  <c r="GV62" i="1"/>
  <c r="GX62" i="1"/>
  <c r="I63" i="1"/>
  <c r="S63" i="1"/>
  <c r="W63" i="1"/>
  <c r="AC63" i="1"/>
  <c r="AE63" i="1"/>
  <c r="AD63" i="1" s="1"/>
  <c r="CR63" i="1" s="1"/>
  <c r="Q63" i="1" s="1"/>
  <c r="AF63" i="1"/>
  <c r="AG63" i="1"/>
  <c r="CU63" i="1" s="1"/>
  <c r="T63" i="1" s="1"/>
  <c r="AH63" i="1"/>
  <c r="AI63" i="1"/>
  <c r="AJ63" i="1"/>
  <c r="CS63" i="1"/>
  <c r="R63" i="1" s="1"/>
  <c r="GK63" i="1" s="1"/>
  <c r="CT63" i="1"/>
  <c r="CV63" i="1"/>
  <c r="U63" i="1" s="1"/>
  <c r="CW63" i="1"/>
  <c r="V63" i="1" s="1"/>
  <c r="CX63" i="1"/>
  <c r="FR63" i="1"/>
  <c r="GL63" i="1"/>
  <c r="GO63" i="1"/>
  <c r="GP63" i="1"/>
  <c r="GV63" i="1"/>
  <c r="GX63" i="1"/>
  <c r="C64" i="1"/>
  <c r="D64" i="1"/>
  <c r="U64" i="1"/>
  <c r="AC64" i="1"/>
  <c r="AE64" i="1"/>
  <c r="AF64" i="1"/>
  <c r="AG64" i="1"/>
  <c r="AH64" i="1"/>
  <c r="AI64" i="1"/>
  <c r="CW64" i="1" s="1"/>
  <c r="V64" i="1" s="1"/>
  <c r="AJ64" i="1"/>
  <c r="CQ64" i="1"/>
  <c r="P64" i="1" s="1"/>
  <c r="CT64" i="1"/>
  <c r="S64" i="1" s="1"/>
  <c r="CU64" i="1"/>
  <c r="T64" i="1" s="1"/>
  <c r="CV64" i="1"/>
  <c r="CX64" i="1"/>
  <c r="W64" i="1" s="1"/>
  <c r="FR64" i="1"/>
  <c r="GL64" i="1"/>
  <c r="GO64" i="1"/>
  <c r="GP64" i="1"/>
  <c r="GV64" i="1"/>
  <c r="GX64" i="1" s="1"/>
  <c r="C65" i="1"/>
  <c r="D65" i="1"/>
  <c r="AC65" i="1"/>
  <c r="AE65" i="1"/>
  <c r="AD65" i="1" s="1"/>
  <c r="CR65" i="1" s="1"/>
  <c r="Q65" i="1" s="1"/>
  <c r="AF65" i="1"/>
  <c r="AG65" i="1"/>
  <c r="CU65" i="1" s="1"/>
  <c r="T65" i="1" s="1"/>
  <c r="AH65" i="1"/>
  <c r="AI65" i="1"/>
  <c r="AJ65" i="1"/>
  <c r="CS65" i="1"/>
  <c r="R65" i="1" s="1"/>
  <c r="CT65" i="1"/>
  <c r="S65" i="1" s="1"/>
  <c r="CV65" i="1"/>
  <c r="U65" i="1" s="1"/>
  <c r="CW65" i="1"/>
  <c r="V65" i="1" s="1"/>
  <c r="CX65" i="1"/>
  <c r="W65" i="1" s="1"/>
  <c r="FR65" i="1"/>
  <c r="GK65" i="1"/>
  <c r="GL65" i="1"/>
  <c r="GO65" i="1"/>
  <c r="GP65" i="1"/>
  <c r="GV65" i="1"/>
  <c r="GX65" i="1"/>
  <c r="I66" i="1"/>
  <c r="R66" i="1"/>
  <c r="GK66" i="1" s="1"/>
  <c r="AC66" i="1"/>
  <c r="CQ66" i="1" s="1"/>
  <c r="P66" i="1" s="1"/>
  <c r="AE66" i="1"/>
  <c r="AD66" i="1" s="1"/>
  <c r="CR66" i="1" s="1"/>
  <c r="Q66" i="1" s="1"/>
  <c r="AF66" i="1"/>
  <c r="CT66" i="1" s="1"/>
  <c r="S66" i="1" s="1"/>
  <c r="AG66" i="1"/>
  <c r="CU66" i="1" s="1"/>
  <c r="AH66" i="1"/>
  <c r="AI66" i="1"/>
  <c r="AJ66" i="1"/>
  <c r="CX66" i="1" s="1"/>
  <c r="W66" i="1" s="1"/>
  <c r="CS66" i="1"/>
  <c r="CV66" i="1"/>
  <c r="U66" i="1" s="1"/>
  <c r="CW66" i="1"/>
  <c r="V66" i="1" s="1"/>
  <c r="FR66" i="1"/>
  <c r="GL66" i="1"/>
  <c r="GO66" i="1"/>
  <c r="GP66" i="1"/>
  <c r="GV66" i="1"/>
  <c r="GX66" i="1"/>
  <c r="I67" i="1"/>
  <c r="AC67" i="1"/>
  <c r="AE67" i="1"/>
  <c r="AF67" i="1"/>
  <c r="AG67" i="1"/>
  <c r="CU67" i="1" s="1"/>
  <c r="T67" i="1" s="1"/>
  <c r="AH67" i="1"/>
  <c r="AI67" i="1"/>
  <c r="CW67" i="1" s="1"/>
  <c r="V67" i="1" s="1"/>
  <c r="AJ67" i="1"/>
  <c r="CT67" i="1"/>
  <c r="S67" i="1" s="1"/>
  <c r="CV67" i="1"/>
  <c r="U67" i="1" s="1"/>
  <c r="CX67" i="1"/>
  <c r="W67" i="1" s="1"/>
  <c r="FR67" i="1"/>
  <c r="GL67" i="1"/>
  <c r="GO67" i="1"/>
  <c r="GP67" i="1"/>
  <c r="GV67" i="1"/>
  <c r="GX67" i="1" s="1"/>
  <c r="C68" i="1"/>
  <c r="D68" i="1"/>
  <c r="I68" i="1"/>
  <c r="I70" i="1" s="1"/>
  <c r="AC68" i="1"/>
  <c r="AE68" i="1"/>
  <c r="AD68" i="1" s="1"/>
  <c r="CR68" i="1" s="1"/>
  <c r="AF68" i="1"/>
  <c r="CT68" i="1" s="1"/>
  <c r="AG68" i="1"/>
  <c r="AH68" i="1"/>
  <c r="AI68" i="1"/>
  <c r="AJ68" i="1"/>
  <c r="CX68" i="1" s="1"/>
  <c r="CQ68" i="1"/>
  <c r="CS68" i="1"/>
  <c r="R68" i="1" s="1"/>
  <c r="GK68" i="1" s="1"/>
  <c r="CU68" i="1"/>
  <c r="CV68" i="1"/>
  <c r="CW68" i="1"/>
  <c r="V68" i="1" s="1"/>
  <c r="FR68" i="1"/>
  <c r="GL68" i="1"/>
  <c r="GO68" i="1"/>
  <c r="GP68" i="1"/>
  <c r="GV68" i="1"/>
  <c r="C69" i="1"/>
  <c r="D69" i="1"/>
  <c r="I69" i="1"/>
  <c r="S69" i="1"/>
  <c r="W69" i="1"/>
  <c r="AC69" i="1"/>
  <c r="AE69" i="1"/>
  <c r="AD69" i="1" s="1"/>
  <c r="CR69" i="1" s="1"/>
  <c r="Q69" i="1" s="1"/>
  <c r="AF69" i="1"/>
  <c r="AG69" i="1"/>
  <c r="CU69" i="1" s="1"/>
  <c r="T69" i="1" s="1"/>
  <c r="AH69" i="1"/>
  <c r="AI69" i="1"/>
  <c r="AJ69" i="1"/>
  <c r="CS69" i="1"/>
  <c r="R69" i="1" s="1"/>
  <c r="GK69" i="1" s="1"/>
  <c r="CT69" i="1"/>
  <c r="CV69" i="1"/>
  <c r="U69" i="1" s="1"/>
  <c r="CW69" i="1"/>
  <c r="V69" i="1" s="1"/>
  <c r="CX69" i="1"/>
  <c r="FR69" i="1"/>
  <c r="GL69" i="1"/>
  <c r="GO69" i="1"/>
  <c r="GP69" i="1"/>
  <c r="GV69" i="1"/>
  <c r="GX69" i="1"/>
  <c r="AB70" i="1"/>
  <c r="AC70" i="1"/>
  <c r="CQ70" i="1" s="1"/>
  <c r="AE70" i="1"/>
  <c r="AD70" i="1" s="1"/>
  <c r="CR70" i="1" s="1"/>
  <c r="AF70" i="1"/>
  <c r="CT70" i="1" s="1"/>
  <c r="AG70" i="1"/>
  <c r="CU70" i="1" s="1"/>
  <c r="AH70" i="1"/>
  <c r="AI70" i="1"/>
  <c r="AJ70" i="1"/>
  <c r="CX70" i="1" s="1"/>
  <c r="CS70" i="1"/>
  <c r="R70" i="1" s="1"/>
  <c r="GK70" i="1" s="1"/>
  <c r="CV70" i="1"/>
  <c r="CW70" i="1"/>
  <c r="FR70" i="1"/>
  <c r="GL70" i="1"/>
  <c r="GO70" i="1"/>
  <c r="GP70" i="1"/>
  <c r="GV70" i="1"/>
  <c r="I71" i="1"/>
  <c r="U71" i="1"/>
  <c r="AC71" i="1"/>
  <c r="AE71" i="1"/>
  <c r="AF71" i="1"/>
  <c r="AG71" i="1"/>
  <c r="AH71" i="1"/>
  <c r="AI71" i="1"/>
  <c r="CW71" i="1" s="1"/>
  <c r="V71" i="1" s="1"/>
  <c r="AJ71" i="1"/>
  <c r="CQ71" i="1"/>
  <c r="P71" i="1" s="1"/>
  <c r="CT71" i="1"/>
  <c r="S71" i="1" s="1"/>
  <c r="CU71" i="1"/>
  <c r="T71" i="1" s="1"/>
  <c r="CV71" i="1"/>
  <c r="CX71" i="1"/>
  <c r="W71" i="1" s="1"/>
  <c r="FR71" i="1"/>
  <c r="GL71" i="1"/>
  <c r="GO71" i="1"/>
  <c r="GP71" i="1"/>
  <c r="GV71" i="1"/>
  <c r="GX71" i="1" s="1"/>
  <c r="C72" i="1"/>
  <c r="D72" i="1"/>
  <c r="I72" i="1"/>
  <c r="AC72" i="1"/>
  <c r="AE72" i="1"/>
  <c r="AD72" i="1" s="1"/>
  <c r="CR72" i="1" s="1"/>
  <c r="AF72" i="1"/>
  <c r="CT72" i="1" s="1"/>
  <c r="AG72" i="1"/>
  <c r="AH72" i="1"/>
  <c r="AI72" i="1"/>
  <c r="AJ72" i="1"/>
  <c r="CX72" i="1" s="1"/>
  <c r="CQ72" i="1"/>
  <c r="CS72" i="1"/>
  <c r="R72" i="1" s="1"/>
  <c r="GK72" i="1" s="1"/>
  <c r="CU72" i="1"/>
  <c r="CV72" i="1"/>
  <c r="CW72" i="1"/>
  <c r="V72" i="1" s="1"/>
  <c r="FR72" i="1"/>
  <c r="GL72" i="1"/>
  <c r="GO72" i="1"/>
  <c r="GP72" i="1"/>
  <c r="GV72" i="1"/>
  <c r="C73" i="1"/>
  <c r="D73" i="1"/>
  <c r="I73" i="1"/>
  <c r="S73" i="1"/>
  <c r="W73" i="1"/>
  <c r="AC73" i="1"/>
  <c r="AE73" i="1"/>
  <c r="AD73" i="1" s="1"/>
  <c r="CR73" i="1" s="1"/>
  <c r="Q73" i="1" s="1"/>
  <c r="AF73" i="1"/>
  <c r="AG73" i="1"/>
  <c r="CU73" i="1" s="1"/>
  <c r="T73" i="1" s="1"/>
  <c r="AH73" i="1"/>
  <c r="AI73" i="1"/>
  <c r="AJ73" i="1"/>
  <c r="CS73" i="1"/>
  <c r="R73" i="1" s="1"/>
  <c r="GK73" i="1" s="1"/>
  <c r="CT73" i="1"/>
  <c r="CV73" i="1"/>
  <c r="U73" i="1" s="1"/>
  <c r="CW73" i="1"/>
  <c r="V73" i="1" s="1"/>
  <c r="CX73" i="1"/>
  <c r="FR73" i="1"/>
  <c r="GL73" i="1"/>
  <c r="GO73" i="1"/>
  <c r="GP73" i="1"/>
  <c r="GV73" i="1"/>
  <c r="GX73" i="1"/>
  <c r="I74" i="1"/>
  <c r="GX74" i="1" s="1"/>
  <c r="AB74" i="1"/>
  <c r="AC74" i="1"/>
  <c r="AE74" i="1"/>
  <c r="AD74" i="1" s="1"/>
  <c r="CR74" i="1" s="1"/>
  <c r="AF74" i="1"/>
  <c r="CT74" i="1" s="1"/>
  <c r="AG74" i="1"/>
  <c r="AH74" i="1"/>
  <c r="AI74" i="1"/>
  <c r="AJ74" i="1"/>
  <c r="CX74" i="1" s="1"/>
  <c r="CQ74" i="1"/>
  <c r="P74" i="1" s="1"/>
  <c r="CS74" i="1"/>
  <c r="R74" i="1" s="1"/>
  <c r="GK74" i="1" s="1"/>
  <c r="CU74" i="1"/>
  <c r="CV74" i="1"/>
  <c r="CW74" i="1"/>
  <c r="V74" i="1" s="1"/>
  <c r="FR74" i="1"/>
  <c r="GL74" i="1"/>
  <c r="GO74" i="1"/>
  <c r="GP74" i="1"/>
  <c r="GV74" i="1"/>
  <c r="I75" i="1"/>
  <c r="AC75" i="1"/>
  <c r="AE75" i="1"/>
  <c r="AF75" i="1"/>
  <c r="AG75" i="1"/>
  <c r="CU75" i="1" s="1"/>
  <c r="T75" i="1" s="1"/>
  <c r="AH75" i="1"/>
  <c r="AI75" i="1"/>
  <c r="CW75" i="1" s="1"/>
  <c r="V75" i="1" s="1"/>
  <c r="AJ75" i="1"/>
  <c r="CT75" i="1"/>
  <c r="S75" i="1" s="1"/>
  <c r="CV75" i="1"/>
  <c r="U75" i="1" s="1"/>
  <c r="CX75" i="1"/>
  <c r="W75" i="1" s="1"/>
  <c r="FR75" i="1"/>
  <c r="GL75" i="1"/>
  <c r="GO75" i="1"/>
  <c r="GP75" i="1"/>
  <c r="GV75" i="1"/>
  <c r="GX75" i="1" s="1"/>
  <c r="C76" i="1"/>
  <c r="D76" i="1"/>
  <c r="I76" i="1"/>
  <c r="AC76" i="1"/>
  <c r="AE76" i="1"/>
  <c r="AD76" i="1" s="1"/>
  <c r="CR76" i="1" s="1"/>
  <c r="AF76" i="1"/>
  <c r="CT76" i="1" s="1"/>
  <c r="AG76" i="1"/>
  <c r="AH76" i="1"/>
  <c r="AI76" i="1"/>
  <c r="AJ76" i="1"/>
  <c r="CX76" i="1" s="1"/>
  <c r="CQ76" i="1"/>
  <c r="CS76" i="1"/>
  <c r="R76" i="1" s="1"/>
  <c r="GK76" i="1" s="1"/>
  <c r="CU76" i="1"/>
  <c r="CV76" i="1"/>
  <c r="CW76" i="1"/>
  <c r="V76" i="1" s="1"/>
  <c r="FR76" i="1"/>
  <c r="GL76" i="1"/>
  <c r="GO76" i="1"/>
  <c r="GP76" i="1"/>
  <c r="GV76" i="1"/>
  <c r="C77" i="1"/>
  <c r="D77" i="1"/>
  <c r="I77" i="1"/>
  <c r="AC77" i="1"/>
  <c r="AE77" i="1"/>
  <c r="AD77" i="1" s="1"/>
  <c r="AF77" i="1"/>
  <c r="CT77" i="1" s="1"/>
  <c r="S77" i="1" s="1"/>
  <c r="AG77" i="1"/>
  <c r="CU77" i="1" s="1"/>
  <c r="T77" i="1" s="1"/>
  <c r="AH77" i="1"/>
  <c r="AI77" i="1"/>
  <c r="AJ77" i="1"/>
  <c r="CX77" i="1" s="1"/>
  <c r="W77" i="1" s="1"/>
  <c r="CQ77" i="1"/>
  <c r="P77" i="1" s="1"/>
  <c r="CR77" i="1"/>
  <c r="Q77" i="1" s="1"/>
  <c r="CS77" i="1"/>
  <c r="R77" i="1" s="1"/>
  <c r="GK77" i="1" s="1"/>
  <c r="CV77" i="1"/>
  <c r="U77" i="1" s="1"/>
  <c r="CW77" i="1"/>
  <c r="V77" i="1" s="1"/>
  <c r="FR77" i="1"/>
  <c r="GL77" i="1"/>
  <c r="GO77" i="1"/>
  <c r="GP77" i="1"/>
  <c r="GV77" i="1"/>
  <c r="GX77" i="1"/>
  <c r="C78" i="1"/>
  <c r="D78" i="1"/>
  <c r="I78" i="1"/>
  <c r="AC78" i="1"/>
  <c r="AB78" i="1" s="1"/>
  <c r="AD78" i="1"/>
  <c r="CR78" i="1" s="1"/>
  <c r="Q78" i="1" s="1"/>
  <c r="AE78" i="1"/>
  <c r="AF78" i="1"/>
  <c r="AG78" i="1"/>
  <c r="CU78" i="1" s="1"/>
  <c r="T78" i="1" s="1"/>
  <c r="AH78" i="1"/>
  <c r="CV78" i="1" s="1"/>
  <c r="U78" i="1" s="1"/>
  <c r="AI78" i="1"/>
  <c r="AJ78" i="1"/>
  <c r="CS78" i="1"/>
  <c r="R78" i="1" s="1"/>
  <c r="GK78" i="1" s="1"/>
  <c r="CT78" i="1"/>
  <c r="S78" i="1" s="1"/>
  <c r="CW78" i="1"/>
  <c r="V78" i="1" s="1"/>
  <c r="CX78" i="1"/>
  <c r="W78" i="1" s="1"/>
  <c r="FR78" i="1"/>
  <c r="GL78" i="1"/>
  <c r="GO78" i="1"/>
  <c r="GP78" i="1"/>
  <c r="GV78" i="1"/>
  <c r="GX78" i="1"/>
  <c r="C79" i="1"/>
  <c r="D79" i="1"/>
  <c r="I79" i="1"/>
  <c r="AC79" i="1"/>
  <c r="AB79" i="1" s="1"/>
  <c r="AD79" i="1"/>
  <c r="CR79" i="1" s="1"/>
  <c r="Q79" i="1" s="1"/>
  <c r="AE79" i="1"/>
  <c r="CS79" i="1" s="1"/>
  <c r="R79" i="1" s="1"/>
  <c r="GK79" i="1" s="1"/>
  <c r="AF79" i="1"/>
  <c r="AG79" i="1"/>
  <c r="AH79" i="1"/>
  <c r="CV79" i="1" s="1"/>
  <c r="U79" i="1" s="1"/>
  <c r="AI79" i="1"/>
  <c r="CW79" i="1" s="1"/>
  <c r="V79" i="1" s="1"/>
  <c r="AJ79" i="1"/>
  <c r="CQ79" i="1"/>
  <c r="P79" i="1" s="1"/>
  <c r="CP79" i="1" s="1"/>
  <c r="O79" i="1" s="1"/>
  <c r="CT79" i="1"/>
  <c r="S79" i="1" s="1"/>
  <c r="CU79" i="1"/>
  <c r="T79" i="1" s="1"/>
  <c r="CX79" i="1"/>
  <c r="W79" i="1" s="1"/>
  <c r="FR79" i="1"/>
  <c r="GL79" i="1"/>
  <c r="GO79" i="1"/>
  <c r="GP79" i="1"/>
  <c r="GV79" i="1"/>
  <c r="GX79" i="1" s="1"/>
  <c r="C80" i="1"/>
  <c r="D80" i="1"/>
  <c r="I80" i="1"/>
  <c r="AC80" i="1"/>
  <c r="AE80" i="1"/>
  <c r="AD80" i="1" s="1"/>
  <c r="AF80" i="1"/>
  <c r="CT80" i="1" s="1"/>
  <c r="S80" i="1" s="1"/>
  <c r="AG80" i="1"/>
  <c r="AH80" i="1"/>
  <c r="AI80" i="1"/>
  <c r="CW80" i="1" s="1"/>
  <c r="V80" i="1" s="1"/>
  <c r="AJ80" i="1"/>
  <c r="CX80" i="1" s="1"/>
  <c r="W80" i="1" s="1"/>
  <c r="CQ80" i="1"/>
  <c r="P80" i="1" s="1"/>
  <c r="CU80" i="1"/>
  <c r="T80" i="1" s="1"/>
  <c r="CV80" i="1"/>
  <c r="U80" i="1" s="1"/>
  <c r="FR80" i="1"/>
  <c r="GL80" i="1"/>
  <c r="GO80" i="1"/>
  <c r="GP80" i="1"/>
  <c r="GV80" i="1"/>
  <c r="GX80" i="1" s="1"/>
  <c r="C81" i="1"/>
  <c r="D81" i="1"/>
  <c r="I81" i="1"/>
  <c r="AC81" i="1"/>
  <c r="CQ81" i="1" s="1"/>
  <c r="P81" i="1" s="1"/>
  <c r="AE81" i="1"/>
  <c r="AD81" i="1" s="1"/>
  <c r="AF81" i="1"/>
  <c r="CT81" i="1" s="1"/>
  <c r="S81" i="1" s="1"/>
  <c r="AG81" i="1"/>
  <c r="CU81" i="1" s="1"/>
  <c r="T81" i="1" s="1"/>
  <c r="AH81" i="1"/>
  <c r="AI81" i="1"/>
  <c r="AJ81" i="1"/>
  <c r="CX81" i="1" s="1"/>
  <c r="W81" i="1" s="1"/>
  <c r="CS81" i="1"/>
  <c r="R81" i="1" s="1"/>
  <c r="GK81" i="1" s="1"/>
  <c r="CV81" i="1"/>
  <c r="U81" i="1" s="1"/>
  <c r="CW81" i="1"/>
  <c r="V81" i="1" s="1"/>
  <c r="FR81" i="1"/>
  <c r="GL81" i="1"/>
  <c r="GO81" i="1"/>
  <c r="GP81" i="1"/>
  <c r="GV81" i="1"/>
  <c r="GX81" i="1"/>
  <c r="I82" i="1"/>
  <c r="AC82" i="1"/>
  <c r="AE82" i="1"/>
  <c r="AD82" i="1" s="1"/>
  <c r="AF82" i="1"/>
  <c r="CT82" i="1" s="1"/>
  <c r="S82" i="1" s="1"/>
  <c r="AG82" i="1"/>
  <c r="AH82" i="1"/>
  <c r="AI82" i="1"/>
  <c r="CW82" i="1" s="1"/>
  <c r="V82" i="1" s="1"/>
  <c r="AJ82" i="1"/>
  <c r="CX82" i="1" s="1"/>
  <c r="W82" i="1" s="1"/>
  <c r="CQ82" i="1"/>
  <c r="P82" i="1" s="1"/>
  <c r="CU82" i="1"/>
  <c r="T82" i="1" s="1"/>
  <c r="CV82" i="1"/>
  <c r="U82" i="1" s="1"/>
  <c r="FR82" i="1"/>
  <c r="GL82" i="1"/>
  <c r="GO82" i="1"/>
  <c r="GP82" i="1"/>
  <c r="GV82" i="1"/>
  <c r="GX82" i="1" s="1"/>
  <c r="AC83" i="1"/>
  <c r="AB83" i="1" s="1"/>
  <c r="AD83" i="1"/>
  <c r="CR83" i="1" s="1"/>
  <c r="AE83" i="1"/>
  <c r="CS83" i="1" s="1"/>
  <c r="AF83" i="1"/>
  <c r="AG83" i="1"/>
  <c r="AH83" i="1"/>
  <c r="CV83" i="1" s="1"/>
  <c r="AI83" i="1"/>
  <c r="CW83" i="1" s="1"/>
  <c r="AJ83" i="1"/>
  <c r="CQ83" i="1"/>
  <c r="CT83" i="1"/>
  <c r="CU83" i="1"/>
  <c r="CX83" i="1"/>
  <c r="FR83" i="1"/>
  <c r="GL83" i="1"/>
  <c r="GO83" i="1"/>
  <c r="GP83" i="1"/>
  <c r="GV83" i="1"/>
  <c r="C84" i="1"/>
  <c r="D84" i="1"/>
  <c r="I84" i="1"/>
  <c r="AC84" i="1"/>
  <c r="AE84" i="1"/>
  <c r="AD84" i="1" s="1"/>
  <c r="AF84" i="1"/>
  <c r="CT84" i="1" s="1"/>
  <c r="S84" i="1" s="1"/>
  <c r="AG84" i="1"/>
  <c r="AH84" i="1"/>
  <c r="AI84" i="1"/>
  <c r="CW84" i="1" s="1"/>
  <c r="V84" i="1" s="1"/>
  <c r="AJ84" i="1"/>
  <c r="CX84" i="1" s="1"/>
  <c r="W84" i="1" s="1"/>
  <c r="CQ84" i="1"/>
  <c r="P84" i="1" s="1"/>
  <c r="CU84" i="1"/>
  <c r="T84" i="1" s="1"/>
  <c r="CV84" i="1"/>
  <c r="U84" i="1" s="1"/>
  <c r="FR84" i="1"/>
  <c r="GL84" i="1"/>
  <c r="GO84" i="1"/>
  <c r="GP84" i="1"/>
  <c r="GV84" i="1"/>
  <c r="GX84" i="1" s="1"/>
  <c r="C85" i="1"/>
  <c r="D85" i="1"/>
  <c r="I85" i="1"/>
  <c r="AC85" i="1"/>
  <c r="CQ85" i="1" s="1"/>
  <c r="P85" i="1" s="1"/>
  <c r="AE85" i="1"/>
  <c r="AD85" i="1" s="1"/>
  <c r="AF85" i="1"/>
  <c r="CT85" i="1" s="1"/>
  <c r="S85" i="1" s="1"/>
  <c r="AG85" i="1"/>
  <c r="CU85" i="1" s="1"/>
  <c r="T85" i="1" s="1"/>
  <c r="AH85" i="1"/>
  <c r="AI85" i="1"/>
  <c r="AJ85" i="1"/>
  <c r="CX85" i="1" s="1"/>
  <c r="W85" i="1" s="1"/>
  <c r="CS85" i="1"/>
  <c r="R85" i="1" s="1"/>
  <c r="GK85" i="1" s="1"/>
  <c r="CV85" i="1"/>
  <c r="U85" i="1" s="1"/>
  <c r="CW85" i="1"/>
  <c r="V85" i="1" s="1"/>
  <c r="FR85" i="1"/>
  <c r="GL85" i="1"/>
  <c r="GO85" i="1"/>
  <c r="GP85" i="1"/>
  <c r="GV85" i="1"/>
  <c r="GX85" i="1"/>
  <c r="I86" i="1"/>
  <c r="AC86" i="1"/>
  <c r="AE86" i="1"/>
  <c r="AD86" i="1" s="1"/>
  <c r="AF86" i="1"/>
  <c r="CT86" i="1" s="1"/>
  <c r="S86" i="1" s="1"/>
  <c r="AG86" i="1"/>
  <c r="AH86" i="1"/>
  <c r="AI86" i="1"/>
  <c r="CW86" i="1" s="1"/>
  <c r="V86" i="1" s="1"/>
  <c r="AJ86" i="1"/>
  <c r="CX86" i="1" s="1"/>
  <c r="W86" i="1" s="1"/>
  <c r="CQ86" i="1"/>
  <c r="P86" i="1" s="1"/>
  <c r="CU86" i="1"/>
  <c r="T86" i="1" s="1"/>
  <c r="CV86" i="1"/>
  <c r="U86" i="1" s="1"/>
  <c r="FR86" i="1"/>
  <c r="GL86" i="1"/>
  <c r="GO86" i="1"/>
  <c r="GP86" i="1"/>
  <c r="GV86" i="1"/>
  <c r="GX86" i="1" s="1"/>
  <c r="I87" i="1"/>
  <c r="AC87" i="1"/>
  <c r="AB87" i="1" s="1"/>
  <c r="AD87" i="1"/>
  <c r="CR87" i="1" s="1"/>
  <c r="Q87" i="1" s="1"/>
  <c r="AE87" i="1"/>
  <c r="AF87" i="1"/>
  <c r="AG87" i="1"/>
  <c r="AH87" i="1"/>
  <c r="CV87" i="1" s="1"/>
  <c r="U87" i="1" s="1"/>
  <c r="AI87" i="1"/>
  <c r="AJ87" i="1"/>
  <c r="CQ87" i="1"/>
  <c r="P87" i="1" s="1"/>
  <c r="CS87" i="1"/>
  <c r="R87" i="1" s="1"/>
  <c r="GK87" i="1" s="1"/>
  <c r="CT87" i="1"/>
  <c r="S87" i="1" s="1"/>
  <c r="CU87" i="1"/>
  <c r="T87" i="1" s="1"/>
  <c r="CW87" i="1"/>
  <c r="V87" i="1" s="1"/>
  <c r="CX87" i="1"/>
  <c r="W87" i="1" s="1"/>
  <c r="FR87" i="1"/>
  <c r="GL87" i="1"/>
  <c r="GO87" i="1"/>
  <c r="GP87" i="1"/>
  <c r="GV87" i="1"/>
  <c r="GX87" i="1"/>
  <c r="I88" i="1"/>
  <c r="AC88" i="1"/>
  <c r="AB88" i="1" s="1"/>
  <c r="AE88" i="1"/>
  <c r="AD88" i="1" s="1"/>
  <c r="CR88" i="1" s="1"/>
  <c r="Q88" i="1" s="1"/>
  <c r="AF88" i="1"/>
  <c r="AG88" i="1"/>
  <c r="CU88" i="1" s="1"/>
  <c r="T88" i="1" s="1"/>
  <c r="AH88" i="1"/>
  <c r="AI88" i="1"/>
  <c r="AJ88" i="1"/>
  <c r="CS88" i="1"/>
  <c r="R88" i="1" s="1"/>
  <c r="GK88" i="1" s="1"/>
  <c r="CT88" i="1"/>
  <c r="S88" i="1" s="1"/>
  <c r="CV88" i="1"/>
  <c r="U88" i="1" s="1"/>
  <c r="CW88" i="1"/>
  <c r="V88" i="1" s="1"/>
  <c r="CX88" i="1"/>
  <c r="W88" i="1" s="1"/>
  <c r="FR88" i="1"/>
  <c r="GL88" i="1"/>
  <c r="GO88" i="1"/>
  <c r="GP88" i="1"/>
  <c r="GV88" i="1"/>
  <c r="GX88" i="1"/>
  <c r="I89" i="1"/>
  <c r="AC89" i="1"/>
  <c r="AE89" i="1"/>
  <c r="AD89" i="1" s="1"/>
  <c r="AF89" i="1"/>
  <c r="CT89" i="1" s="1"/>
  <c r="S89" i="1" s="1"/>
  <c r="AG89" i="1"/>
  <c r="AH89" i="1"/>
  <c r="AI89" i="1"/>
  <c r="AJ89" i="1"/>
  <c r="CX89" i="1" s="1"/>
  <c r="W89" i="1" s="1"/>
  <c r="CQ89" i="1"/>
  <c r="P89" i="1" s="1"/>
  <c r="CS89" i="1"/>
  <c r="R89" i="1" s="1"/>
  <c r="GK89" i="1" s="1"/>
  <c r="CU89" i="1"/>
  <c r="T89" i="1" s="1"/>
  <c r="CV89" i="1"/>
  <c r="U89" i="1" s="1"/>
  <c r="CW89" i="1"/>
  <c r="V89" i="1" s="1"/>
  <c r="FR89" i="1"/>
  <c r="GL89" i="1"/>
  <c r="GO89" i="1"/>
  <c r="GP89" i="1"/>
  <c r="GV89" i="1"/>
  <c r="GX89" i="1"/>
  <c r="I90" i="1"/>
  <c r="AC90" i="1"/>
  <c r="AB90" i="1" s="1"/>
  <c r="AE90" i="1"/>
  <c r="AD90" i="1" s="1"/>
  <c r="CR90" i="1" s="1"/>
  <c r="Q90" i="1" s="1"/>
  <c r="AF90" i="1"/>
  <c r="AG90" i="1"/>
  <c r="AH90" i="1"/>
  <c r="AI90" i="1"/>
  <c r="CW90" i="1" s="1"/>
  <c r="V90" i="1" s="1"/>
  <c r="AJ90" i="1"/>
  <c r="CQ90" i="1"/>
  <c r="P90" i="1" s="1"/>
  <c r="CT90" i="1"/>
  <c r="S90" i="1" s="1"/>
  <c r="CU90" i="1"/>
  <c r="T90" i="1" s="1"/>
  <c r="CV90" i="1"/>
  <c r="U90" i="1" s="1"/>
  <c r="CX90" i="1"/>
  <c r="W90" i="1" s="1"/>
  <c r="FR90" i="1"/>
  <c r="GL90" i="1"/>
  <c r="GO90" i="1"/>
  <c r="GP90" i="1"/>
  <c r="GV90" i="1"/>
  <c r="GX90" i="1" s="1"/>
  <c r="I91" i="1"/>
  <c r="AC91" i="1"/>
  <c r="AB91" i="1" s="1"/>
  <c r="AD91" i="1"/>
  <c r="CR91" i="1" s="1"/>
  <c r="Q91" i="1" s="1"/>
  <c r="AE91" i="1"/>
  <c r="AF91" i="1"/>
  <c r="AG91" i="1"/>
  <c r="AH91" i="1"/>
  <c r="CV91" i="1" s="1"/>
  <c r="U91" i="1" s="1"/>
  <c r="AI91" i="1"/>
  <c r="AJ91" i="1"/>
  <c r="CQ91" i="1"/>
  <c r="P91" i="1" s="1"/>
  <c r="CS91" i="1"/>
  <c r="R91" i="1" s="1"/>
  <c r="GK91" i="1" s="1"/>
  <c r="CT91" i="1"/>
  <c r="S91" i="1" s="1"/>
  <c r="CU91" i="1"/>
  <c r="T91" i="1" s="1"/>
  <c r="CW91" i="1"/>
  <c r="V91" i="1" s="1"/>
  <c r="CX91" i="1"/>
  <c r="W91" i="1" s="1"/>
  <c r="FR91" i="1"/>
  <c r="GL91" i="1"/>
  <c r="GO91" i="1"/>
  <c r="GP91" i="1"/>
  <c r="GV91" i="1"/>
  <c r="GX91" i="1"/>
  <c r="C92" i="1"/>
  <c r="D92" i="1"/>
  <c r="I92" i="1"/>
  <c r="AC92" i="1"/>
  <c r="AE92" i="1"/>
  <c r="AD92" i="1" s="1"/>
  <c r="CR92" i="1" s="1"/>
  <c r="Q92" i="1" s="1"/>
  <c r="AF92" i="1"/>
  <c r="AG92" i="1"/>
  <c r="AH92" i="1"/>
  <c r="AI92" i="1"/>
  <c r="AJ92" i="1"/>
  <c r="CQ92" i="1"/>
  <c r="P92" i="1" s="1"/>
  <c r="CP92" i="1" s="1"/>
  <c r="O92" i="1" s="1"/>
  <c r="CT92" i="1"/>
  <c r="S92" i="1" s="1"/>
  <c r="CU92" i="1"/>
  <c r="T92" i="1" s="1"/>
  <c r="CV92" i="1"/>
  <c r="U92" i="1" s="1"/>
  <c r="CW92" i="1"/>
  <c r="V92" i="1" s="1"/>
  <c r="CX92" i="1"/>
  <c r="W92" i="1" s="1"/>
  <c r="FR92" i="1"/>
  <c r="GL92" i="1"/>
  <c r="GO92" i="1"/>
  <c r="GP92" i="1"/>
  <c r="GV92" i="1"/>
  <c r="GX92" i="1"/>
  <c r="C93" i="1"/>
  <c r="D93" i="1"/>
  <c r="I93" i="1"/>
  <c r="AC93" i="1"/>
  <c r="CQ93" i="1" s="1"/>
  <c r="P93" i="1" s="1"/>
  <c r="AE93" i="1"/>
  <c r="AD93" i="1" s="1"/>
  <c r="CR93" i="1" s="1"/>
  <c r="Q93" i="1" s="1"/>
  <c r="AF93" i="1"/>
  <c r="AG93" i="1"/>
  <c r="CU93" i="1" s="1"/>
  <c r="T93" i="1" s="1"/>
  <c r="AH93" i="1"/>
  <c r="AI93" i="1"/>
  <c r="AJ93" i="1"/>
  <c r="CS93" i="1"/>
  <c r="R93" i="1" s="1"/>
  <c r="GK93" i="1" s="1"/>
  <c r="CT93" i="1"/>
  <c r="S93" i="1" s="1"/>
  <c r="CV93" i="1"/>
  <c r="U93" i="1" s="1"/>
  <c r="CW93" i="1"/>
  <c r="V93" i="1" s="1"/>
  <c r="CX93" i="1"/>
  <c r="W93" i="1" s="1"/>
  <c r="FR93" i="1"/>
  <c r="GL93" i="1"/>
  <c r="GO93" i="1"/>
  <c r="GP93" i="1"/>
  <c r="GV93" i="1"/>
  <c r="GX93" i="1"/>
  <c r="C94" i="1"/>
  <c r="D94" i="1"/>
  <c r="I94" i="1"/>
  <c r="AC94" i="1"/>
  <c r="AB94" i="1" s="1"/>
  <c r="AE94" i="1"/>
  <c r="AD94" i="1" s="1"/>
  <c r="CR94" i="1" s="1"/>
  <c r="Q94" i="1" s="1"/>
  <c r="AF94" i="1"/>
  <c r="AG94" i="1"/>
  <c r="CU94" i="1" s="1"/>
  <c r="T94" i="1" s="1"/>
  <c r="AH94" i="1"/>
  <c r="AI94" i="1"/>
  <c r="AJ94" i="1"/>
  <c r="CS94" i="1"/>
  <c r="R94" i="1" s="1"/>
  <c r="GK94" i="1" s="1"/>
  <c r="CT94" i="1"/>
  <c r="S94" i="1" s="1"/>
  <c r="CV94" i="1"/>
  <c r="U94" i="1" s="1"/>
  <c r="CW94" i="1"/>
  <c r="V94" i="1" s="1"/>
  <c r="CX94" i="1"/>
  <c r="W94" i="1" s="1"/>
  <c r="FR94" i="1"/>
  <c r="GL94" i="1"/>
  <c r="GO94" i="1"/>
  <c r="GP94" i="1"/>
  <c r="GV94" i="1"/>
  <c r="GX94" i="1"/>
  <c r="C95" i="1"/>
  <c r="D95" i="1"/>
  <c r="I95" i="1"/>
  <c r="AC95" i="1"/>
  <c r="AE95" i="1"/>
  <c r="AD95" i="1" s="1"/>
  <c r="CR95" i="1" s="1"/>
  <c r="Q95" i="1" s="1"/>
  <c r="AF95" i="1"/>
  <c r="AG95" i="1"/>
  <c r="CU95" i="1" s="1"/>
  <c r="T95" i="1" s="1"/>
  <c r="AH95" i="1"/>
  <c r="AI95" i="1"/>
  <c r="AJ95" i="1"/>
  <c r="CS95" i="1"/>
  <c r="R95" i="1" s="1"/>
  <c r="GK95" i="1" s="1"/>
  <c r="CT95" i="1"/>
  <c r="S95" i="1" s="1"/>
  <c r="CV95" i="1"/>
  <c r="U95" i="1" s="1"/>
  <c r="CW95" i="1"/>
  <c r="V95" i="1" s="1"/>
  <c r="CX95" i="1"/>
  <c r="W95" i="1" s="1"/>
  <c r="FR95" i="1"/>
  <c r="GL95" i="1"/>
  <c r="GO95" i="1"/>
  <c r="GP95" i="1"/>
  <c r="GV95" i="1"/>
  <c r="GX95" i="1"/>
  <c r="I96" i="1"/>
  <c r="AC96" i="1"/>
  <c r="AB96" i="1" s="1"/>
  <c r="AE96" i="1"/>
  <c r="AD96" i="1" s="1"/>
  <c r="CR96" i="1" s="1"/>
  <c r="Q96" i="1" s="1"/>
  <c r="AF96" i="1"/>
  <c r="AG96" i="1"/>
  <c r="CU96" i="1" s="1"/>
  <c r="T96" i="1" s="1"/>
  <c r="AH96" i="1"/>
  <c r="AI96" i="1"/>
  <c r="AJ96" i="1"/>
  <c r="CS96" i="1"/>
  <c r="R96" i="1" s="1"/>
  <c r="GK96" i="1" s="1"/>
  <c r="CT96" i="1"/>
  <c r="S96" i="1" s="1"/>
  <c r="CV96" i="1"/>
  <c r="U96" i="1" s="1"/>
  <c r="CW96" i="1"/>
  <c r="V96" i="1" s="1"/>
  <c r="CX96" i="1"/>
  <c r="W96" i="1" s="1"/>
  <c r="FR96" i="1"/>
  <c r="GL96" i="1"/>
  <c r="GO96" i="1"/>
  <c r="GP96" i="1"/>
  <c r="GV96" i="1"/>
  <c r="GX96" i="1"/>
  <c r="I97" i="1"/>
  <c r="AC97" i="1"/>
  <c r="AE97" i="1"/>
  <c r="AD97" i="1" s="1"/>
  <c r="CR97" i="1" s="1"/>
  <c r="Q97" i="1" s="1"/>
  <c r="AF97" i="1"/>
  <c r="AG97" i="1"/>
  <c r="AH97" i="1"/>
  <c r="AI97" i="1"/>
  <c r="AJ97" i="1"/>
  <c r="CQ97" i="1"/>
  <c r="P97" i="1" s="1"/>
  <c r="CS97" i="1"/>
  <c r="R97" i="1" s="1"/>
  <c r="GK97" i="1" s="1"/>
  <c r="CT97" i="1"/>
  <c r="S97" i="1" s="1"/>
  <c r="CU97" i="1"/>
  <c r="T97" i="1" s="1"/>
  <c r="CV97" i="1"/>
  <c r="U97" i="1" s="1"/>
  <c r="CW97" i="1"/>
  <c r="V97" i="1" s="1"/>
  <c r="CX97" i="1"/>
  <c r="W97" i="1" s="1"/>
  <c r="FR97" i="1"/>
  <c r="GL97" i="1"/>
  <c r="GO97" i="1"/>
  <c r="GP97" i="1"/>
  <c r="GV97" i="1"/>
  <c r="GX97" i="1"/>
  <c r="C98" i="1"/>
  <c r="D98" i="1"/>
  <c r="I98" i="1"/>
  <c r="AC98" i="1"/>
  <c r="AB98" i="1" s="1"/>
  <c r="AE98" i="1"/>
  <c r="AD98" i="1" s="1"/>
  <c r="CR98" i="1" s="1"/>
  <c r="Q98" i="1" s="1"/>
  <c r="AF98" i="1"/>
  <c r="AG98" i="1"/>
  <c r="CU98" i="1" s="1"/>
  <c r="T98" i="1" s="1"/>
  <c r="AH98" i="1"/>
  <c r="AI98" i="1"/>
  <c r="AJ98" i="1"/>
  <c r="CS98" i="1"/>
  <c r="R98" i="1" s="1"/>
  <c r="GK98" i="1" s="1"/>
  <c r="CT98" i="1"/>
  <c r="S98" i="1" s="1"/>
  <c r="CV98" i="1"/>
  <c r="U98" i="1" s="1"/>
  <c r="CW98" i="1"/>
  <c r="V98" i="1" s="1"/>
  <c r="CX98" i="1"/>
  <c r="W98" i="1" s="1"/>
  <c r="FR98" i="1"/>
  <c r="GL98" i="1"/>
  <c r="GO98" i="1"/>
  <c r="GP98" i="1"/>
  <c r="GV98" i="1"/>
  <c r="GX98" i="1"/>
  <c r="C99" i="1"/>
  <c r="D99" i="1"/>
  <c r="I99" i="1"/>
  <c r="AC99" i="1"/>
  <c r="AE99" i="1"/>
  <c r="AD99" i="1" s="1"/>
  <c r="CR99" i="1" s="1"/>
  <c r="Q99" i="1" s="1"/>
  <c r="AF99" i="1"/>
  <c r="AG99" i="1"/>
  <c r="AH99" i="1"/>
  <c r="AI99" i="1"/>
  <c r="AJ99" i="1"/>
  <c r="CQ99" i="1"/>
  <c r="P99" i="1" s="1"/>
  <c r="CS99" i="1"/>
  <c r="R99" i="1" s="1"/>
  <c r="GK99" i="1" s="1"/>
  <c r="CT99" i="1"/>
  <c r="S99" i="1" s="1"/>
  <c r="CU99" i="1"/>
  <c r="T99" i="1" s="1"/>
  <c r="CV99" i="1"/>
  <c r="U99" i="1" s="1"/>
  <c r="CW99" i="1"/>
  <c r="V99" i="1" s="1"/>
  <c r="CX99" i="1"/>
  <c r="W99" i="1" s="1"/>
  <c r="FR99" i="1"/>
  <c r="GL99" i="1"/>
  <c r="GO99" i="1"/>
  <c r="GP99" i="1"/>
  <c r="GV99" i="1"/>
  <c r="GX99" i="1"/>
  <c r="C100" i="1"/>
  <c r="D100" i="1"/>
  <c r="I100" i="1"/>
  <c r="AC100" i="1"/>
  <c r="CQ100" i="1" s="1"/>
  <c r="P100" i="1" s="1"/>
  <c r="AE100" i="1"/>
  <c r="AD100" i="1" s="1"/>
  <c r="CR100" i="1" s="1"/>
  <c r="Q100" i="1" s="1"/>
  <c r="AF100" i="1"/>
  <c r="AG100" i="1"/>
  <c r="CU100" i="1" s="1"/>
  <c r="T100" i="1" s="1"/>
  <c r="AH100" i="1"/>
  <c r="AI100" i="1"/>
  <c r="AJ100" i="1"/>
  <c r="CS100" i="1"/>
  <c r="R100" i="1" s="1"/>
  <c r="GK100" i="1" s="1"/>
  <c r="CT100" i="1"/>
  <c r="S100" i="1" s="1"/>
  <c r="CV100" i="1"/>
  <c r="U100" i="1" s="1"/>
  <c r="CW100" i="1"/>
  <c r="V100" i="1" s="1"/>
  <c r="CX100" i="1"/>
  <c r="W100" i="1" s="1"/>
  <c r="FR100" i="1"/>
  <c r="GL100" i="1"/>
  <c r="GO100" i="1"/>
  <c r="GP100" i="1"/>
  <c r="GV100" i="1"/>
  <c r="GX100" i="1"/>
  <c r="C101" i="1"/>
  <c r="D101" i="1"/>
  <c r="I101" i="1"/>
  <c r="AC101" i="1"/>
  <c r="CQ101" i="1" s="1"/>
  <c r="P101" i="1" s="1"/>
  <c r="AE101" i="1"/>
  <c r="AD101" i="1" s="1"/>
  <c r="CR101" i="1" s="1"/>
  <c r="Q101" i="1" s="1"/>
  <c r="AF101" i="1"/>
  <c r="AG101" i="1"/>
  <c r="CU101" i="1" s="1"/>
  <c r="T101" i="1" s="1"/>
  <c r="AH101" i="1"/>
  <c r="AI101" i="1"/>
  <c r="AJ101" i="1"/>
  <c r="CS101" i="1"/>
  <c r="R101" i="1" s="1"/>
  <c r="GK101" i="1" s="1"/>
  <c r="CT101" i="1"/>
  <c r="S101" i="1" s="1"/>
  <c r="CV101" i="1"/>
  <c r="U101" i="1" s="1"/>
  <c r="CW101" i="1"/>
  <c r="V101" i="1" s="1"/>
  <c r="CX101" i="1"/>
  <c r="W101" i="1" s="1"/>
  <c r="FR101" i="1"/>
  <c r="GL101" i="1"/>
  <c r="GO101" i="1"/>
  <c r="GP101" i="1"/>
  <c r="GV101" i="1"/>
  <c r="GX101" i="1"/>
  <c r="I102" i="1"/>
  <c r="AC102" i="1"/>
  <c r="AB102" i="1" s="1"/>
  <c r="AE102" i="1"/>
  <c r="AD102" i="1" s="1"/>
  <c r="CR102" i="1" s="1"/>
  <c r="Q102" i="1" s="1"/>
  <c r="AF102" i="1"/>
  <c r="AG102" i="1"/>
  <c r="AH102" i="1"/>
  <c r="AI102" i="1"/>
  <c r="AJ102" i="1"/>
  <c r="CQ102" i="1"/>
  <c r="P102" i="1" s="1"/>
  <c r="CP102" i="1" s="1"/>
  <c r="O102" i="1" s="1"/>
  <c r="CS102" i="1"/>
  <c r="R102" i="1" s="1"/>
  <c r="GK102" i="1" s="1"/>
  <c r="CT102" i="1"/>
  <c r="S102" i="1" s="1"/>
  <c r="CU102" i="1"/>
  <c r="T102" i="1" s="1"/>
  <c r="CV102" i="1"/>
  <c r="U102" i="1" s="1"/>
  <c r="CW102" i="1"/>
  <c r="V102" i="1" s="1"/>
  <c r="CX102" i="1"/>
  <c r="W102" i="1" s="1"/>
  <c r="FR102" i="1"/>
  <c r="GL102" i="1"/>
  <c r="GO102" i="1"/>
  <c r="GP102" i="1"/>
  <c r="GV102" i="1"/>
  <c r="GX102" i="1"/>
  <c r="I103" i="1"/>
  <c r="AC103" i="1"/>
  <c r="AE103" i="1"/>
  <c r="AD103" i="1" s="1"/>
  <c r="CR103" i="1" s="1"/>
  <c r="Q103" i="1" s="1"/>
  <c r="AF103" i="1"/>
  <c r="AG103" i="1"/>
  <c r="CU103" i="1" s="1"/>
  <c r="T103" i="1" s="1"/>
  <c r="AH103" i="1"/>
  <c r="AI103" i="1"/>
  <c r="AJ103" i="1"/>
  <c r="CS103" i="1"/>
  <c r="R103" i="1" s="1"/>
  <c r="GK103" i="1" s="1"/>
  <c r="CT103" i="1"/>
  <c r="S103" i="1" s="1"/>
  <c r="CV103" i="1"/>
  <c r="U103" i="1" s="1"/>
  <c r="CW103" i="1"/>
  <c r="V103" i="1" s="1"/>
  <c r="CX103" i="1"/>
  <c r="W103" i="1" s="1"/>
  <c r="FR103" i="1"/>
  <c r="GL103" i="1"/>
  <c r="GO103" i="1"/>
  <c r="GP103" i="1"/>
  <c r="GV103" i="1"/>
  <c r="GX103" i="1"/>
  <c r="I104" i="1"/>
  <c r="AC104" i="1"/>
  <c r="AB104" i="1" s="1"/>
  <c r="AE104" i="1"/>
  <c r="AD104" i="1" s="1"/>
  <c r="CR104" i="1" s="1"/>
  <c r="Q104" i="1" s="1"/>
  <c r="AF104" i="1"/>
  <c r="AG104" i="1"/>
  <c r="CU104" i="1" s="1"/>
  <c r="T104" i="1" s="1"/>
  <c r="AH104" i="1"/>
  <c r="AI104" i="1"/>
  <c r="AJ104" i="1"/>
  <c r="CS104" i="1"/>
  <c r="R104" i="1" s="1"/>
  <c r="GK104" i="1" s="1"/>
  <c r="CT104" i="1"/>
  <c r="S104" i="1" s="1"/>
  <c r="CV104" i="1"/>
  <c r="U104" i="1" s="1"/>
  <c r="CW104" i="1"/>
  <c r="V104" i="1" s="1"/>
  <c r="CX104" i="1"/>
  <c r="W104" i="1" s="1"/>
  <c r="FR104" i="1"/>
  <c r="GL104" i="1"/>
  <c r="GO104" i="1"/>
  <c r="GP104" i="1"/>
  <c r="GV104" i="1"/>
  <c r="GX104" i="1"/>
  <c r="I105" i="1"/>
  <c r="AC105" i="1"/>
  <c r="AE105" i="1"/>
  <c r="AD105" i="1" s="1"/>
  <c r="CR105" i="1" s="1"/>
  <c r="Q105" i="1" s="1"/>
  <c r="AF105" i="1"/>
  <c r="AG105" i="1"/>
  <c r="AH105" i="1"/>
  <c r="AI105" i="1"/>
  <c r="AJ105" i="1"/>
  <c r="CQ105" i="1"/>
  <c r="P105" i="1" s="1"/>
  <c r="CP105" i="1" s="1"/>
  <c r="O105" i="1" s="1"/>
  <c r="CS105" i="1"/>
  <c r="R105" i="1" s="1"/>
  <c r="GK105" i="1" s="1"/>
  <c r="CT105" i="1"/>
  <c r="S105" i="1" s="1"/>
  <c r="CU105" i="1"/>
  <c r="T105" i="1" s="1"/>
  <c r="CV105" i="1"/>
  <c r="U105" i="1" s="1"/>
  <c r="CW105" i="1"/>
  <c r="V105" i="1" s="1"/>
  <c r="CX105" i="1"/>
  <c r="W105" i="1" s="1"/>
  <c r="FR105" i="1"/>
  <c r="GL105" i="1"/>
  <c r="GO105" i="1"/>
  <c r="GP105" i="1"/>
  <c r="GV105" i="1"/>
  <c r="GX105" i="1"/>
  <c r="C106" i="1"/>
  <c r="D106" i="1"/>
  <c r="I106" i="1"/>
  <c r="AC106" i="1"/>
  <c r="AB106" i="1" s="1"/>
  <c r="AE106" i="1"/>
  <c r="AD106" i="1" s="1"/>
  <c r="CR106" i="1" s="1"/>
  <c r="Q106" i="1" s="1"/>
  <c r="AF106" i="1"/>
  <c r="AG106" i="1"/>
  <c r="CU106" i="1" s="1"/>
  <c r="T106" i="1" s="1"/>
  <c r="AH106" i="1"/>
  <c r="AI106" i="1"/>
  <c r="AJ106" i="1"/>
  <c r="CS106" i="1"/>
  <c r="R106" i="1" s="1"/>
  <c r="GK106" i="1" s="1"/>
  <c r="CT106" i="1"/>
  <c r="S106" i="1" s="1"/>
  <c r="CV106" i="1"/>
  <c r="U106" i="1" s="1"/>
  <c r="CW106" i="1"/>
  <c r="V106" i="1" s="1"/>
  <c r="CX106" i="1"/>
  <c r="W106" i="1" s="1"/>
  <c r="FR106" i="1"/>
  <c r="GL106" i="1"/>
  <c r="GO106" i="1"/>
  <c r="GP106" i="1"/>
  <c r="GV106" i="1"/>
  <c r="GX106" i="1"/>
  <c r="C107" i="1"/>
  <c r="D107" i="1"/>
  <c r="I107" i="1"/>
  <c r="AC107" i="1"/>
  <c r="AD107" i="1"/>
  <c r="CR107" i="1" s="1"/>
  <c r="Q107" i="1" s="1"/>
  <c r="AE107" i="1"/>
  <c r="AF107" i="1"/>
  <c r="AG107" i="1"/>
  <c r="AH107" i="1"/>
  <c r="CV107" i="1" s="1"/>
  <c r="U107" i="1" s="1"/>
  <c r="AI107" i="1"/>
  <c r="AJ107" i="1"/>
  <c r="CX107" i="1" s="1"/>
  <c r="W107" i="1" s="1"/>
  <c r="CQ107" i="1"/>
  <c r="P107" i="1" s="1"/>
  <c r="CS107" i="1"/>
  <c r="R107" i="1" s="1"/>
  <c r="GK107" i="1" s="1"/>
  <c r="CT107" i="1"/>
  <c r="S107" i="1" s="1"/>
  <c r="CU107" i="1"/>
  <c r="T107" i="1" s="1"/>
  <c r="CW107" i="1"/>
  <c r="V107" i="1" s="1"/>
  <c r="FR107" i="1"/>
  <c r="GL107" i="1"/>
  <c r="GO107" i="1"/>
  <c r="GP107" i="1"/>
  <c r="GV107" i="1"/>
  <c r="GX107" i="1"/>
  <c r="I108" i="1"/>
  <c r="AC108" i="1"/>
  <c r="CQ108" i="1" s="1"/>
  <c r="P108" i="1" s="1"/>
  <c r="AE108" i="1"/>
  <c r="AD108" i="1" s="1"/>
  <c r="CR108" i="1" s="1"/>
  <c r="Q108" i="1" s="1"/>
  <c r="AF108" i="1"/>
  <c r="AG108" i="1"/>
  <c r="CU108" i="1" s="1"/>
  <c r="T108" i="1" s="1"/>
  <c r="AH108" i="1"/>
  <c r="AI108" i="1"/>
  <c r="CW108" i="1" s="1"/>
  <c r="V108" i="1" s="1"/>
  <c r="AJ108" i="1"/>
  <c r="CT108" i="1"/>
  <c r="S108" i="1" s="1"/>
  <c r="CV108" i="1"/>
  <c r="U108" i="1" s="1"/>
  <c r="CX108" i="1"/>
  <c r="W108" i="1" s="1"/>
  <c r="FR108" i="1"/>
  <c r="GL108" i="1"/>
  <c r="GO108" i="1"/>
  <c r="GP108" i="1"/>
  <c r="GV108" i="1"/>
  <c r="GX108" i="1" s="1"/>
  <c r="I109" i="1"/>
  <c r="AC109" i="1"/>
  <c r="AD109" i="1"/>
  <c r="CR109" i="1" s="1"/>
  <c r="Q109" i="1" s="1"/>
  <c r="AE109" i="1"/>
  <c r="AF109" i="1"/>
  <c r="CT109" i="1" s="1"/>
  <c r="S109" i="1" s="1"/>
  <c r="AG109" i="1"/>
  <c r="AH109" i="1"/>
  <c r="CV109" i="1" s="1"/>
  <c r="U109" i="1" s="1"/>
  <c r="AI109" i="1"/>
  <c r="AJ109" i="1"/>
  <c r="CX109" i="1" s="1"/>
  <c r="W109" i="1" s="1"/>
  <c r="CQ109" i="1"/>
  <c r="P109" i="1" s="1"/>
  <c r="CS109" i="1"/>
  <c r="R109" i="1" s="1"/>
  <c r="GK109" i="1" s="1"/>
  <c r="CU109" i="1"/>
  <c r="T109" i="1" s="1"/>
  <c r="CW109" i="1"/>
  <c r="V109" i="1" s="1"/>
  <c r="FR109" i="1"/>
  <c r="GL109" i="1"/>
  <c r="GO109" i="1"/>
  <c r="GP109" i="1"/>
  <c r="GV109" i="1"/>
  <c r="GX109" i="1"/>
  <c r="C110" i="1"/>
  <c r="D110" i="1"/>
  <c r="I110" i="1"/>
  <c r="AC110" i="1"/>
  <c r="CQ110" i="1" s="1"/>
  <c r="P110" i="1" s="1"/>
  <c r="AE110" i="1"/>
  <c r="AD110" i="1" s="1"/>
  <c r="CR110" i="1" s="1"/>
  <c r="Q110" i="1" s="1"/>
  <c r="AF110" i="1"/>
  <c r="AG110" i="1"/>
  <c r="CU110" i="1" s="1"/>
  <c r="T110" i="1" s="1"/>
  <c r="AH110" i="1"/>
  <c r="AI110" i="1"/>
  <c r="CW110" i="1" s="1"/>
  <c r="V110" i="1" s="1"/>
  <c r="AJ110" i="1"/>
  <c r="CT110" i="1"/>
  <c r="S110" i="1" s="1"/>
  <c r="CV110" i="1"/>
  <c r="U110" i="1" s="1"/>
  <c r="CX110" i="1"/>
  <c r="W110" i="1" s="1"/>
  <c r="FR110" i="1"/>
  <c r="GL110" i="1"/>
  <c r="GO110" i="1"/>
  <c r="GP110" i="1"/>
  <c r="GV110" i="1"/>
  <c r="GX110" i="1" s="1"/>
  <c r="C111" i="1"/>
  <c r="D111" i="1"/>
  <c r="I111" i="1"/>
  <c r="AC111" i="1"/>
  <c r="AD111" i="1"/>
  <c r="CR111" i="1" s="1"/>
  <c r="Q111" i="1" s="1"/>
  <c r="AE111" i="1"/>
  <c r="AF111" i="1"/>
  <c r="CT111" i="1" s="1"/>
  <c r="S111" i="1" s="1"/>
  <c r="AG111" i="1"/>
  <c r="AH111" i="1"/>
  <c r="CV111" i="1" s="1"/>
  <c r="U111" i="1" s="1"/>
  <c r="AI111" i="1"/>
  <c r="AJ111" i="1"/>
  <c r="CX111" i="1" s="1"/>
  <c r="W111" i="1" s="1"/>
  <c r="CQ111" i="1"/>
  <c r="P111" i="1" s="1"/>
  <c r="CS111" i="1"/>
  <c r="R111" i="1" s="1"/>
  <c r="GK111" i="1" s="1"/>
  <c r="CU111" i="1"/>
  <c r="T111" i="1" s="1"/>
  <c r="CW111" i="1"/>
  <c r="V111" i="1" s="1"/>
  <c r="FR111" i="1"/>
  <c r="GL111" i="1"/>
  <c r="GO111" i="1"/>
  <c r="GP111" i="1"/>
  <c r="GV111" i="1"/>
  <c r="GX111" i="1"/>
  <c r="I112" i="1"/>
  <c r="AC112" i="1"/>
  <c r="CQ112" i="1" s="1"/>
  <c r="P112" i="1" s="1"/>
  <c r="CP112" i="1" s="1"/>
  <c r="O112" i="1" s="1"/>
  <c r="AE112" i="1"/>
  <c r="AD112" i="1" s="1"/>
  <c r="CR112" i="1" s="1"/>
  <c r="Q112" i="1" s="1"/>
  <c r="AF112" i="1"/>
  <c r="AG112" i="1"/>
  <c r="CU112" i="1" s="1"/>
  <c r="T112" i="1" s="1"/>
  <c r="AH112" i="1"/>
  <c r="AI112" i="1"/>
  <c r="CW112" i="1" s="1"/>
  <c r="V112" i="1" s="1"/>
  <c r="AJ112" i="1"/>
  <c r="CT112" i="1"/>
  <c r="S112" i="1" s="1"/>
  <c r="CV112" i="1"/>
  <c r="U112" i="1" s="1"/>
  <c r="CX112" i="1"/>
  <c r="W112" i="1" s="1"/>
  <c r="FR112" i="1"/>
  <c r="GL112" i="1"/>
  <c r="GO112" i="1"/>
  <c r="GP112" i="1"/>
  <c r="GV112" i="1"/>
  <c r="GX112" i="1" s="1"/>
  <c r="I113" i="1"/>
  <c r="AC113" i="1"/>
  <c r="AE113" i="1"/>
  <c r="AD113" i="1" s="1"/>
  <c r="AF113" i="1"/>
  <c r="CT113" i="1" s="1"/>
  <c r="S113" i="1" s="1"/>
  <c r="AG113" i="1"/>
  <c r="AH113" i="1"/>
  <c r="AI113" i="1"/>
  <c r="AJ113" i="1"/>
  <c r="CX113" i="1" s="1"/>
  <c r="W113" i="1" s="1"/>
  <c r="CQ113" i="1"/>
  <c r="P113" i="1" s="1"/>
  <c r="CS113" i="1"/>
  <c r="R113" i="1" s="1"/>
  <c r="GK113" i="1" s="1"/>
  <c r="CU113" i="1"/>
  <c r="T113" i="1" s="1"/>
  <c r="CV113" i="1"/>
  <c r="U113" i="1" s="1"/>
  <c r="CW113" i="1"/>
  <c r="V113" i="1" s="1"/>
  <c r="FR113" i="1"/>
  <c r="GL113" i="1"/>
  <c r="GO113" i="1"/>
  <c r="GP113" i="1"/>
  <c r="GV113" i="1"/>
  <c r="GX113" i="1"/>
  <c r="C114" i="1"/>
  <c r="D114" i="1"/>
  <c r="I114" i="1"/>
  <c r="AC114" i="1"/>
  <c r="CQ114" i="1" s="1"/>
  <c r="P114" i="1" s="1"/>
  <c r="AE114" i="1"/>
  <c r="AD114" i="1" s="1"/>
  <c r="CR114" i="1" s="1"/>
  <c r="Q114" i="1" s="1"/>
  <c r="AF114" i="1"/>
  <c r="AG114" i="1"/>
  <c r="CU114" i="1" s="1"/>
  <c r="T114" i="1" s="1"/>
  <c r="AH114" i="1"/>
  <c r="AI114" i="1"/>
  <c r="AJ114" i="1"/>
  <c r="CS114" i="1"/>
  <c r="R114" i="1" s="1"/>
  <c r="GK114" i="1" s="1"/>
  <c r="CT114" i="1"/>
  <c r="S114" i="1" s="1"/>
  <c r="CV114" i="1"/>
  <c r="U114" i="1" s="1"/>
  <c r="CW114" i="1"/>
  <c r="V114" i="1" s="1"/>
  <c r="CX114" i="1"/>
  <c r="W114" i="1" s="1"/>
  <c r="FR114" i="1"/>
  <c r="GL114" i="1"/>
  <c r="GO114" i="1"/>
  <c r="GP114" i="1"/>
  <c r="GV114" i="1"/>
  <c r="GX114" i="1"/>
  <c r="C115" i="1"/>
  <c r="D115" i="1"/>
  <c r="I115" i="1"/>
  <c r="AC115" i="1"/>
  <c r="AB115" i="1" s="1"/>
  <c r="AD115" i="1"/>
  <c r="CR115" i="1" s="1"/>
  <c r="Q115" i="1" s="1"/>
  <c r="AE115" i="1"/>
  <c r="AF115" i="1"/>
  <c r="AG115" i="1"/>
  <c r="AH115" i="1"/>
  <c r="CV115" i="1" s="1"/>
  <c r="U115" i="1" s="1"/>
  <c r="AI115" i="1"/>
  <c r="AJ115" i="1"/>
  <c r="CQ115" i="1"/>
  <c r="P115" i="1" s="1"/>
  <c r="CS115" i="1"/>
  <c r="R115" i="1" s="1"/>
  <c r="GK115" i="1" s="1"/>
  <c r="CT115" i="1"/>
  <c r="S115" i="1" s="1"/>
  <c r="CU115" i="1"/>
  <c r="T115" i="1" s="1"/>
  <c r="CW115" i="1"/>
  <c r="V115" i="1" s="1"/>
  <c r="CX115" i="1"/>
  <c r="W115" i="1" s="1"/>
  <c r="FR115" i="1"/>
  <c r="GL115" i="1"/>
  <c r="GO115" i="1"/>
  <c r="GP115" i="1"/>
  <c r="GV115" i="1"/>
  <c r="GX115" i="1"/>
  <c r="C116" i="1"/>
  <c r="D116" i="1"/>
  <c r="I116" i="1"/>
  <c r="AC116" i="1"/>
  <c r="AE116" i="1"/>
  <c r="AD116" i="1" s="1"/>
  <c r="CR116" i="1" s="1"/>
  <c r="Q116" i="1" s="1"/>
  <c r="AF116" i="1"/>
  <c r="AG116" i="1"/>
  <c r="AH116" i="1"/>
  <c r="AI116" i="1"/>
  <c r="AJ116" i="1"/>
  <c r="CQ116" i="1"/>
  <c r="P116" i="1" s="1"/>
  <c r="CP116" i="1" s="1"/>
  <c r="O116" i="1" s="1"/>
  <c r="CS116" i="1"/>
  <c r="R116" i="1" s="1"/>
  <c r="GK116" i="1" s="1"/>
  <c r="CT116" i="1"/>
  <c r="S116" i="1" s="1"/>
  <c r="CU116" i="1"/>
  <c r="T116" i="1" s="1"/>
  <c r="CV116" i="1"/>
  <c r="U116" i="1" s="1"/>
  <c r="CW116" i="1"/>
  <c r="V116" i="1" s="1"/>
  <c r="CX116" i="1"/>
  <c r="W116" i="1" s="1"/>
  <c r="FR116" i="1"/>
  <c r="GL116" i="1"/>
  <c r="GO116" i="1"/>
  <c r="GP116" i="1"/>
  <c r="GV116" i="1"/>
  <c r="GX116" i="1"/>
  <c r="C117" i="1"/>
  <c r="D117" i="1"/>
  <c r="I117" i="1"/>
  <c r="AC117" i="1"/>
  <c r="AB117" i="1" s="1"/>
  <c r="AE117" i="1"/>
  <c r="AD117" i="1" s="1"/>
  <c r="CR117" i="1" s="1"/>
  <c r="Q117" i="1" s="1"/>
  <c r="AF117" i="1"/>
  <c r="AG117" i="1"/>
  <c r="AH117" i="1"/>
  <c r="AI117" i="1"/>
  <c r="AJ117" i="1"/>
  <c r="CQ117" i="1"/>
  <c r="P117" i="1" s="1"/>
  <c r="CS117" i="1"/>
  <c r="R117" i="1" s="1"/>
  <c r="GK117" i="1" s="1"/>
  <c r="CT117" i="1"/>
  <c r="S117" i="1" s="1"/>
  <c r="CU117" i="1"/>
  <c r="T117" i="1" s="1"/>
  <c r="CV117" i="1"/>
  <c r="U117" i="1" s="1"/>
  <c r="CW117" i="1"/>
  <c r="V117" i="1" s="1"/>
  <c r="CX117" i="1"/>
  <c r="W117" i="1" s="1"/>
  <c r="FR117" i="1"/>
  <c r="GL117" i="1"/>
  <c r="GO117" i="1"/>
  <c r="GP117" i="1"/>
  <c r="GV117" i="1"/>
  <c r="GX117" i="1"/>
  <c r="I118" i="1"/>
  <c r="AC118" i="1"/>
  <c r="AB118" i="1" s="1"/>
  <c r="AE118" i="1"/>
  <c r="AD118" i="1" s="1"/>
  <c r="CR118" i="1" s="1"/>
  <c r="Q118" i="1" s="1"/>
  <c r="AF118" i="1"/>
  <c r="AG118" i="1"/>
  <c r="CU118" i="1" s="1"/>
  <c r="T118" i="1" s="1"/>
  <c r="AH118" i="1"/>
  <c r="AI118" i="1"/>
  <c r="AJ118" i="1"/>
  <c r="CQ118" i="1"/>
  <c r="P118" i="1" s="1"/>
  <c r="CP118" i="1" s="1"/>
  <c r="O118" i="1" s="1"/>
  <c r="CS118" i="1"/>
  <c r="R118" i="1" s="1"/>
  <c r="GK118" i="1" s="1"/>
  <c r="CT118" i="1"/>
  <c r="S118" i="1" s="1"/>
  <c r="CV118" i="1"/>
  <c r="U118" i="1" s="1"/>
  <c r="CW118" i="1"/>
  <c r="V118" i="1" s="1"/>
  <c r="CX118" i="1"/>
  <c r="W118" i="1" s="1"/>
  <c r="FR118" i="1"/>
  <c r="GL118" i="1"/>
  <c r="GO118" i="1"/>
  <c r="GP118" i="1"/>
  <c r="GV118" i="1"/>
  <c r="GX118" i="1"/>
  <c r="I119" i="1"/>
  <c r="AC119" i="1"/>
  <c r="AB119" i="1" s="1"/>
  <c r="AE119" i="1"/>
  <c r="AD119" i="1" s="1"/>
  <c r="CR119" i="1" s="1"/>
  <c r="Q119" i="1" s="1"/>
  <c r="AF119" i="1"/>
  <c r="AG119" i="1"/>
  <c r="CU119" i="1" s="1"/>
  <c r="T119" i="1" s="1"/>
  <c r="AH119" i="1"/>
  <c r="AI119" i="1"/>
  <c r="AJ119" i="1"/>
  <c r="CS119" i="1"/>
  <c r="R119" i="1" s="1"/>
  <c r="GK119" i="1" s="1"/>
  <c r="CT119" i="1"/>
  <c r="S119" i="1" s="1"/>
  <c r="CV119" i="1"/>
  <c r="U119" i="1" s="1"/>
  <c r="CW119" i="1"/>
  <c r="V119" i="1" s="1"/>
  <c r="CX119" i="1"/>
  <c r="W119" i="1" s="1"/>
  <c r="FR119" i="1"/>
  <c r="GL119" i="1"/>
  <c r="GO119" i="1"/>
  <c r="GP119" i="1"/>
  <c r="GV119" i="1"/>
  <c r="GX119" i="1"/>
  <c r="C120" i="1"/>
  <c r="D120" i="1"/>
  <c r="I120" i="1"/>
  <c r="AC120" i="1"/>
  <c r="AB120" i="1" s="1"/>
  <c r="AE120" i="1"/>
  <c r="AD120" i="1" s="1"/>
  <c r="CR120" i="1" s="1"/>
  <c r="Q120" i="1" s="1"/>
  <c r="AF120" i="1"/>
  <c r="AG120" i="1"/>
  <c r="AH120" i="1"/>
  <c r="AI120" i="1"/>
  <c r="AJ120" i="1"/>
  <c r="CQ120" i="1"/>
  <c r="P120" i="1" s="1"/>
  <c r="CP120" i="1" s="1"/>
  <c r="O120" i="1" s="1"/>
  <c r="CS120" i="1"/>
  <c r="R120" i="1" s="1"/>
  <c r="GK120" i="1" s="1"/>
  <c r="CT120" i="1"/>
  <c r="S120" i="1" s="1"/>
  <c r="CU120" i="1"/>
  <c r="T120" i="1" s="1"/>
  <c r="CV120" i="1"/>
  <c r="U120" i="1" s="1"/>
  <c r="CW120" i="1"/>
  <c r="V120" i="1" s="1"/>
  <c r="CX120" i="1"/>
  <c r="W120" i="1" s="1"/>
  <c r="FR120" i="1"/>
  <c r="GL120" i="1"/>
  <c r="GO120" i="1"/>
  <c r="GP120" i="1"/>
  <c r="GV120" i="1"/>
  <c r="GX120" i="1"/>
  <c r="C121" i="1"/>
  <c r="D121" i="1"/>
  <c r="I121" i="1"/>
  <c r="AC121" i="1"/>
  <c r="AB121" i="1" s="1"/>
  <c r="AE121" i="1"/>
  <c r="AD121" i="1" s="1"/>
  <c r="CR121" i="1" s="1"/>
  <c r="Q121" i="1" s="1"/>
  <c r="AF121" i="1"/>
  <c r="AG121" i="1"/>
  <c r="AH121" i="1"/>
  <c r="AI121" i="1"/>
  <c r="AJ121" i="1"/>
  <c r="CQ121" i="1"/>
  <c r="P121" i="1" s="1"/>
  <c r="CP121" i="1" s="1"/>
  <c r="O121" i="1" s="1"/>
  <c r="CS121" i="1"/>
  <c r="R121" i="1" s="1"/>
  <c r="GK121" i="1" s="1"/>
  <c r="CT121" i="1"/>
  <c r="S121" i="1" s="1"/>
  <c r="CU121" i="1"/>
  <c r="T121" i="1" s="1"/>
  <c r="CV121" i="1"/>
  <c r="U121" i="1" s="1"/>
  <c r="CW121" i="1"/>
  <c r="V121" i="1" s="1"/>
  <c r="CX121" i="1"/>
  <c r="W121" i="1" s="1"/>
  <c r="FR121" i="1"/>
  <c r="GL121" i="1"/>
  <c r="GO121" i="1"/>
  <c r="GP121" i="1"/>
  <c r="GV121" i="1"/>
  <c r="GX121" i="1"/>
  <c r="C122" i="1"/>
  <c r="D122" i="1"/>
  <c r="I122" i="1"/>
  <c r="AC122" i="1"/>
  <c r="AB122" i="1" s="1"/>
  <c r="AE122" i="1"/>
  <c r="AD122" i="1" s="1"/>
  <c r="CR122" i="1" s="1"/>
  <c r="Q122" i="1" s="1"/>
  <c r="AF122" i="1"/>
  <c r="AG122" i="1"/>
  <c r="CU122" i="1" s="1"/>
  <c r="T122" i="1" s="1"/>
  <c r="AH122" i="1"/>
  <c r="AI122" i="1"/>
  <c r="AJ122" i="1"/>
  <c r="CQ122" i="1"/>
  <c r="P122" i="1" s="1"/>
  <c r="CS122" i="1"/>
  <c r="R122" i="1" s="1"/>
  <c r="GK122" i="1" s="1"/>
  <c r="CT122" i="1"/>
  <c r="S122" i="1" s="1"/>
  <c r="CV122" i="1"/>
  <c r="U122" i="1" s="1"/>
  <c r="CW122" i="1"/>
  <c r="V122" i="1" s="1"/>
  <c r="CX122" i="1"/>
  <c r="W122" i="1" s="1"/>
  <c r="FR122" i="1"/>
  <c r="GL122" i="1"/>
  <c r="GO122" i="1"/>
  <c r="GP122" i="1"/>
  <c r="GV122" i="1"/>
  <c r="GX122" i="1"/>
  <c r="C123" i="1"/>
  <c r="D123" i="1"/>
  <c r="I123" i="1"/>
  <c r="AC123" i="1"/>
  <c r="AB123" i="1" s="1"/>
  <c r="AE123" i="1"/>
  <c r="AD123" i="1" s="1"/>
  <c r="CR123" i="1" s="1"/>
  <c r="Q123" i="1" s="1"/>
  <c r="AF123" i="1"/>
  <c r="AG123" i="1"/>
  <c r="AH123" i="1"/>
  <c r="AI123" i="1"/>
  <c r="AJ123" i="1"/>
  <c r="CQ123" i="1"/>
  <c r="P123" i="1" s="1"/>
  <c r="CP123" i="1" s="1"/>
  <c r="O123" i="1" s="1"/>
  <c r="CS123" i="1"/>
  <c r="R123" i="1" s="1"/>
  <c r="GK123" i="1" s="1"/>
  <c r="CT123" i="1"/>
  <c r="S123" i="1" s="1"/>
  <c r="CU123" i="1"/>
  <c r="T123" i="1" s="1"/>
  <c r="CV123" i="1"/>
  <c r="U123" i="1" s="1"/>
  <c r="CW123" i="1"/>
  <c r="V123" i="1" s="1"/>
  <c r="CX123" i="1"/>
  <c r="W123" i="1" s="1"/>
  <c r="FR123" i="1"/>
  <c r="GL123" i="1"/>
  <c r="GO123" i="1"/>
  <c r="GP123" i="1"/>
  <c r="GV123" i="1"/>
  <c r="GX123" i="1"/>
  <c r="C124" i="1"/>
  <c r="D124" i="1"/>
  <c r="I124" i="1"/>
  <c r="AC124" i="1"/>
  <c r="AB124" i="1" s="1"/>
  <c r="AE124" i="1"/>
  <c r="AD124" i="1" s="1"/>
  <c r="CR124" i="1" s="1"/>
  <c r="Q124" i="1" s="1"/>
  <c r="AF124" i="1"/>
  <c r="AG124" i="1"/>
  <c r="AH124" i="1"/>
  <c r="AI124" i="1"/>
  <c r="AJ124" i="1"/>
  <c r="CQ124" i="1"/>
  <c r="P124" i="1" s="1"/>
  <c r="CP124" i="1" s="1"/>
  <c r="O124" i="1" s="1"/>
  <c r="CS124" i="1"/>
  <c r="R124" i="1" s="1"/>
  <c r="GK124" i="1" s="1"/>
  <c r="CT124" i="1"/>
  <c r="S124" i="1" s="1"/>
  <c r="CU124" i="1"/>
  <c r="T124" i="1" s="1"/>
  <c r="CV124" i="1"/>
  <c r="U124" i="1" s="1"/>
  <c r="CW124" i="1"/>
  <c r="V124" i="1" s="1"/>
  <c r="CX124" i="1"/>
  <c r="W124" i="1" s="1"/>
  <c r="FR124" i="1"/>
  <c r="GL124" i="1"/>
  <c r="GO124" i="1"/>
  <c r="GP124" i="1"/>
  <c r="GV124" i="1"/>
  <c r="GX124" i="1"/>
  <c r="C125" i="1"/>
  <c r="D125" i="1"/>
  <c r="I125" i="1"/>
  <c r="AC125" i="1"/>
  <c r="CQ125" i="1" s="1"/>
  <c r="P125" i="1" s="1"/>
  <c r="AE125" i="1"/>
  <c r="AD125" i="1" s="1"/>
  <c r="CR125" i="1" s="1"/>
  <c r="Q125" i="1" s="1"/>
  <c r="AF125" i="1"/>
  <c r="AG125" i="1"/>
  <c r="CU125" i="1" s="1"/>
  <c r="T125" i="1" s="1"/>
  <c r="AH125" i="1"/>
  <c r="AI125" i="1"/>
  <c r="AJ125" i="1"/>
  <c r="CS125" i="1"/>
  <c r="R125" i="1" s="1"/>
  <c r="GK125" i="1" s="1"/>
  <c r="CT125" i="1"/>
  <c r="S125" i="1" s="1"/>
  <c r="CV125" i="1"/>
  <c r="U125" i="1" s="1"/>
  <c r="CW125" i="1"/>
  <c r="V125" i="1" s="1"/>
  <c r="CX125" i="1"/>
  <c r="W125" i="1" s="1"/>
  <c r="FR125" i="1"/>
  <c r="GL125" i="1"/>
  <c r="GO125" i="1"/>
  <c r="GP125" i="1"/>
  <c r="GV125" i="1"/>
  <c r="GX125" i="1"/>
  <c r="I126" i="1"/>
  <c r="AC126" i="1"/>
  <c r="AE126" i="1"/>
  <c r="AD126" i="1" s="1"/>
  <c r="CR126" i="1" s="1"/>
  <c r="Q126" i="1" s="1"/>
  <c r="AF126" i="1"/>
  <c r="AG126" i="1"/>
  <c r="AH126" i="1"/>
  <c r="AI126" i="1"/>
  <c r="AJ126" i="1"/>
  <c r="CQ126" i="1"/>
  <c r="P126" i="1" s="1"/>
  <c r="CS126" i="1"/>
  <c r="R126" i="1" s="1"/>
  <c r="GK126" i="1" s="1"/>
  <c r="CT126" i="1"/>
  <c r="S126" i="1" s="1"/>
  <c r="CU126" i="1"/>
  <c r="T126" i="1" s="1"/>
  <c r="CV126" i="1"/>
  <c r="U126" i="1" s="1"/>
  <c r="CW126" i="1"/>
  <c r="V126" i="1" s="1"/>
  <c r="CX126" i="1"/>
  <c r="W126" i="1" s="1"/>
  <c r="FR126" i="1"/>
  <c r="GL126" i="1"/>
  <c r="GO126" i="1"/>
  <c r="GP126" i="1"/>
  <c r="GV126" i="1"/>
  <c r="GX126" i="1" s="1"/>
  <c r="I127" i="1"/>
  <c r="AC127" i="1"/>
  <c r="AE127" i="1"/>
  <c r="AD127" i="1" s="1"/>
  <c r="CR127" i="1" s="1"/>
  <c r="Q127" i="1" s="1"/>
  <c r="AF127" i="1"/>
  <c r="AG127" i="1"/>
  <c r="CU127" i="1" s="1"/>
  <c r="T127" i="1" s="1"/>
  <c r="AH127" i="1"/>
  <c r="AI127" i="1"/>
  <c r="AJ127" i="1"/>
  <c r="CQ127" i="1"/>
  <c r="P127" i="1" s="1"/>
  <c r="CS127" i="1"/>
  <c r="R127" i="1" s="1"/>
  <c r="GK127" i="1" s="1"/>
  <c r="CT127" i="1"/>
  <c r="S127" i="1" s="1"/>
  <c r="CV127" i="1"/>
  <c r="U127" i="1" s="1"/>
  <c r="CW127" i="1"/>
  <c r="V127" i="1" s="1"/>
  <c r="CX127" i="1"/>
  <c r="W127" i="1" s="1"/>
  <c r="FR127" i="1"/>
  <c r="GL127" i="1"/>
  <c r="GO127" i="1"/>
  <c r="GP127" i="1"/>
  <c r="GV127" i="1"/>
  <c r="GX127" i="1"/>
  <c r="C128" i="1"/>
  <c r="D128" i="1"/>
  <c r="AC128" i="1"/>
  <c r="AB128" i="1" s="1"/>
  <c r="AE128" i="1"/>
  <c r="AD128" i="1" s="1"/>
  <c r="CR128" i="1" s="1"/>
  <c r="Q128" i="1" s="1"/>
  <c r="AF128" i="1"/>
  <c r="AG128" i="1"/>
  <c r="AH128" i="1"/>
  <c r="AI128" i="1"/>
  <c r="AJ128" i="1"/>
  <c r="CQ128" i="1"/>
  <c r="P128" i="1" s="1"/>
  <c r="CS128" i="1"/>
  <c r="R128" i="1" s="1"/>
  <c r="GK128" i="1" s="1"/>
  <c r="CT128" i="1"/>
  <c r="S128" i="1" s="1"/>
  <c r="CU128" i="1"/>
  <c r="T128" i="1" s="1"/>
  <c r="CV128" i="1"/>
  <c r="U128" i="1" s="1"/>
  <c r="CW128" i="1"/>
  <c r="V128" i="1" s="1"/>
  <c r="CX128" i="1"/>
  <c r="W128" i="1" s="1"/>
  <c r="FR128" i="1"/>
  <c r="GL128" i="1"/>
  <c r="GO128" i="1"/>
  <c r="GP128" i="1"/>
  <c r="GV128" i="1"/>
  <c r="GX128" i="1"/>
  <c r="C129" i="1"/>
  <c r="D129" i="1"/>
  <c r="AC129" i="1"/>
  <c r="AB129" i="1" s="1"/>
  <c r="AE129" i="1"/>
  <c r="AD129" i="1" s="1"/>
  <c r="CR129" i="1" s="1"/>
  <c r="Q129" i="1" s="1"/>
  <c r="AF129" i="1"/>
  <c r="AG129" i="1"/>
  <c r="AH129" i="1"/>
  <c r="AI129" i="1"/>
  <c r="AJ129" i="1"/>
  <c r="CQ129" i="1"/>
  <c r="P129" i="1" s="1"/>
  <c r="CP129" i="1" s="1"/>
  <c r="O129" i="1" s="1"/>
  <c r="CS129" i="1"/>
  <c r="R129" i="1" s="1"/>
  <c r="GK129" i="1" s="1"/>
  <c r="CT129" i="1"/>
  <c r="S129" i="1" s="1"/>
  <c r="CU129" i="1"/>
  <c r="T129" i="1" s="1"/>
  <c r="CV129" i="1"/>
  <c r="U129" i="1" s="1"/>
  <c r="CW129" i="1"/>
  <c r="V129" i="1" s="1"/>
  <c r="CX129" i="1"/>
  <c r="W129" i="1" s="1"/>
  <c r="FR129" i="1"/>
  <c r="GL129" i="1"/>
  <c r="GO129" i="1"/>
  <c r="GP129" i="1"/>
  <c r="GV129" i="1"/>
  <c r="GX129" i="1"/>
  <c r="I130" i="1"/>
  <c r="AC130" i="1"/>
  <c r="CQ130" i="1" s="1"/>
  <c r="P130" i="1" s="1"/>
  <c r="AE130" i="1"/>
  <c r="AD130" i="1" s="1"/>
  <c r="CR130" i="1" s="1"/>
  <c r="Q130" i="1" s="1"/>
  <c r="AF130" i="1"/>
  <c r="AG130" i="1"/>
  <c r="CU130" i="1" s="1"/>
  <c r="T130" i="1" s="1"/>
  <c r="AH130" i="1"/>
  <c r="AI130" i="1"/>
  <c r="AJ130" i="1"/>
  <c r="CS130" i="1"/>
  <c r="R130" i="1" s="1"/>
  <c r="GK130" i="1" s="1"/>
  <c r="CT130" i="1"/>
  <c r="S130" i="1" s="1"/>
  <c r="CV130" i="1"/>
  <c r="U130" i="1" s="1"/>
  <c r="CW130" i="1"/>
  <c r="V130" i="1" s="1"/>
  <c r="CX130" i="1"/>
  <c r="W130" i="1" s="1"/>
  <c r="FR130" i="1"/>
  <c r="GL130" i="1"/>
  <c r="GO130" i="1"/>
  <c r="GP130" i="1"/>
  <c r="GV130" i="1"/>
  <c r="GX130" i="1"/>
  <c r="I131" i="1"/>
  <c r="AC131" i="1"/>
  <c r="AE131" i="1"/>
  <c r="AD131" i="1" s="1"/>
  <c r="AF131" i="1"/>
  <c r="AG131" i="1"/>
  <c r="AH131" i="1"/>
  <c r="AI131" i="1"/>
  <c r="AJ131" i="1"/>
  <c r="CQ131" i="1"/>
  <c r="P131" i="1" s="1"/>
  <c r="CS131" i="1"/>
  <c r="R131" i="1" s="1"/>
  <c r="GK131" i="1" s="1"/>
  <c r="CT131" i="1"/>
  <c r="S131" i="1" s="1"/>
  <c r="CU131" i="1"/>
  <c r="T131" i="1" s="1"/>
  <c r="CV131" i="1"/>
  <c r="U131" i="1" s="1"/>
  <c r="CW131" i="1"/>
  <c r="V131" i="1" s="1"/>
  <c r="CX131" i="1"/>
  <c r="W131" i="1" s="1"/>
  <c r="FR131" i="1"/>
  <c r="GL131" i="1"/>
  <c r="GO131" i="1"/>
  <c r="GP131" i="1"/>
  <c r="GV131" i="1"/>
  <c r="GX131" i="1"/>
  <c r="I132" i="1"/>
  <c r="AC132" i="1"/>
  <c r="AE132" i="1"/>
  <c r="CS132" i="1" s="1"/>
  <c r="R132" i="1" s="1"/>
  <c r="GK132" i="1" s="1"/>
  <c r="AF132" i="1"/>
  <c r="AG132" i="1"/>
  <c r="CU132" i="1" s="1"/>
  <c r="T132" i="1" s="1"/>
  <c r="AH132" i="1"/>
  <c r="AI132" i="1"/>
  <c r="CW132" i="1" s="1"/>
  <c r="V132" i="1" s="1"/>
  <c r="AJ132" i="1"/>
  <c r="CT132" i="1"/>
  <c r="S132" i="1" s="1"/>
  <c r="CV132" i="1"/>
  <c r="U132" i="1" s="1"/>
  <c r="CX132" i="1"/>
  <c r="W132" i="1" s="1"/>
  <c r="FR132" i="1"/>
  <c r="GL132" i="1"/>
  <c r="GO132" i="1"/>
  <c r="GP132" i="1"/>
  <c r="GV132" i="1"/>
  <c r="GX132" i="1" s="1"/>
  <c r="I133" i="1"/>
  <c r="AC133" i="1"/>
  <c r="AE133" i="1"/>
  <c r="AD133" i="1" s="1"/>
  <c r="CR133" i="1" s="1"/>
  <c r="Q133" i="1" s="1"/>
  <c r="AF133" i="1"/>
  <c r="AG133" i="1"/>
  <c r="CU133" i="1" s="1"/>
  <c r="T133" i="1" s="1"/>
  <c r="AH133" i="1"/>
  <c r="AI133" i="1"/>
  <c r="AJ133" i="1"/>
  <c r="CQ133" i="1"/>
  <c r="P133" i="1" s="1"/>
  <c r="CS133" i="1"/>
  <c r="R133" i="1" s="1"/>
  <c r="GK133" i="1" s="1"/>
  <c r="CT133" i="1"/>
  <c r="S133" i="1" s="1"/>
  <c r="CV133" i="1"/>
  <c r="U133" i="1" s="1"/>
  <c r="CW133" i="1"/>
  <c r="V133" i="1" s="1"/>
  <c r="CX133" i="1"/>
  <c r="W133" i="1" s="1"/>
  <c r="FR133" i="1"/>
  <c r="GL133" i="1"/>
  <c r="GO133" i="1"/>
  <c r="GP133" i="1"/>
  <c r="GV133" i="1"/>
  <c r="GX133" i="1"/>
  <c r="B135" i="1"/>
  <c r="B26" i="1" s="1"/>
  <c r="C135" i="1"/>
  <c r="C26" i="1" s="1"/>
  <c r="D135" i="1"/>
  <c r="D26" i="1" s="1"/>
  <c r="F135" i="1"/>
  <c r="F26" i="1" s="1"/>
  <c r="G135" i="1"/>
  <c r="G26" i="1" s="1"/>
  <c r="AO135" i="1"/>
  <c r="AO26" i="1" s="1"/>
  <c r="BX135" i="1"/>
  <c r="BX26" i="1" s="1"/>
  <c r="BY135" i="1"/>
  <c r="BY26" i="1" s="1"/>
  <c r="BZ135" i="1"/>
  <c r="BZ26" i="1" s="1"/>
  <c r="CC135" i="1"/>
  <c r="CC26" i="1" s="1"/>
  <c r="CD135" i="1"/>
  <c r="CD26" i="1" s="1"/>
  <c r="CG135" i="1"/>
  <c r="CG26" i="1" s="1"/>
  <c r="CK135" i="1"/>
  <c r="CK26" i="1" s="1"/>
  <c r="CL135" i="1"/>
  <c r="CL26" i="1" s="1"/>
  <c r="EG135" i="1"/>
  <c r="EG26" i="1" s="1"/>
  <c r="FP135" i="1"/>
  <c r="FP26" i="1" s="1"/>
  <c r="FQ135" i="1"/>
  <c r="FQ26" i="1" s="1"/>
  <c r="FR135" i="1"/>
  <c r="FR26" i="1" s="1"/>
  <c r="FU135" i="1"/>
  <c r="FU26" i="1" s="1"/>
  <c r="FV135" i="1"/>
  <c r="FV26" i="1" s="1"/>
  <c r="FY135" i="1"/>
  <c r="FY26" i="1" s="1"/>
  <c r="GC135" i="1"/>
  <c r="GC26" i="1" s="1"/>
  <c r="GD135" i="1"/>
  <c r="GD26" i="1" s="1"/>
  <c r="D166" i="1"/>
  <c r="E168" i="1"/>
  <c r="Z168" i="1"/>
  <c r="AA168" i="1"/>
  <c r="AM168" i="1"/>
  <c r="AN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CM168" i="1"/>
  <c r="CN168" i="1"/>
  <c r="CO168" i="1"/>
  <c r="CP168" i="1"/>
  <c r="CQ168" i="1"/>
  <c r="CR168" i="1"/>
  <c r="CS168" i="1"/>
  <c r="CT168" i="1"/>
  <c r="CU168" i="1"/>
  <c r="CV168" i="1"/>
  <c r="CW168" i="1"/>
  <c r="CX168" i="1"/>
  <c r="CY168" i="1"/>
  <c r="CZ168" i="1"/>
  <c r="DA168" i="1"/>
  <c r="DB168" i="1"/>
  <c r="DC168" i="1"/>
  <c r="DD168" i="1"/>
  <c r="DE168" i="1"/>
  <c r="DF168" i="1"/>
  <c r="DR168" i="1"/>
  <c r="DS168" i="1"/>
  <c r="EE168" i="1"/>
  <c r="EF168" i="1"/>
  <c r="EV168" i="1"/>
  <c r="EW168" i="1"/>
  <c r="EX168" i="1"/>
  <c r="EY168" i="1"/>
  <c r="EZ168" i="1"/>
  <c r="FA168" i="1"/>
  <c r="FB168" i="1"/>
  <c r="FC168" i="1"/>
  <c r="FD168" i="1"/>
  <c r="FE168" i="1"/>
  <c r="FF168" i="1"/>
  <c r="FG168" i="1"/>
  <c r="FH168" i="1"/>
  <c r="FI168" i="1"/>
  <c r="FJ168" i="1"/>
  <c r="FK168" i="1"/>
  <c r="FL168" i="1"/>
  <c r="FM168" i="1"/>
  <c r="FN168" i="1"/>
  <c r="FO168" i="1"/>
  <c r="GE168" i="1"/>
  <c r="GF168" i="1"/>
  <c r="GG168" i="1"/>
  <c r="GH168" i="1"/>
  <c r="GI168" i="1"/>
  <c r="GJ168" i="1"/>
  <c r="GK168" i="1"/>
  <c r="GL168" i="1"/>
  <c r="GM168" i="1"/>
  <c r="GN168" i="1"/>
  <c r="GO168" i="1"/>
  <c r="GP168" i="1"/>
  <c r="GQ168" i="1"/>
  <c r="GR168" i="1"/>
  <c r="GS168" i="1"/>
  <c r="GT168" i="1"/>
  <c r="GU168" i="1"/>
  <c r="GV168" i="1"/>
  <c r="GW168" i="1"/>
  <c r="GX168" i="1"/>
  <c r="C170" i="1"/>
  <c r="D170" i="1"/>
  <c r="I170" i="1"/>
  <c r="AC170" i="1"/>
  <c r="AB170" i="1" s="1"/>
  <c r="AD170" i="1"/>
  <c r="CR170" i="1" s="1"/>
  <c r="Q170" i="1" s="1"/>
  <c r="AE170" i="1"/>
  <c r="AF170" i="1"/>
  <c r="AG170" i="1"/>
  <c r="CU170" i="1" s="1"/>
  <c r="T170" i="1" s="1"/>
  <c r="AH170" i="1"/>
  <c r="CV170" i="1" s="1"/>
  <c r="U170" i="1" s="1"/>
  <c r="AI170" i="1"/>
  <c r="AJ170" i="1"/>
  <c r="CS170" i="1"/>
  <c r="R170" i="1" s="1"/>
  <c r="GK170" i="1" s="1"/>
  <c r="CT170" i="1"/>
  <c r="S170" i="1" s="1"/>
  <c r="CW170" i="1"/>
  <c r="V170" i="1" s="1"/>
  <c r="CX170" i="1"/>
  <c r="W170" i="1" s="1"/>
  <c r="FR170" i="1"/>
  <c r="GL170" i="1"/>
  <c r="GO170" i="1"/>
  <c r="GP170" i="1"/>
  <c r="GV170" i="1"/>
  <c r="GX170" i="1"/>
  <c r="C171" i="1"/>
  <c r="D171" i="1"/>
  <c r="I171" i="1"/>
  <c r="AC171" i="1"/>
  <c r="AE171" i="1"/>
  <c r="AD171" i="1" s="1"/>
  <c r="CR171" i="1" s="1"/>
  <c r="Q171" i="1" s="1"/>
  <c r="AF171" i="1"/>
  <c r="AG171" i="1"/>
  <c r="AH171" i="1"/>
  <c r="AI171" i="1"/>
  <c r="CW171" i="1" s="1"/>
  <c r="V171" i="1" s="1"/>
  <c r="AJ171" i="1"/>
  <c r="CQ171" i="1"/>
  <c r="P171" i="1" s="1"/>
  <c r="CT171" i="1"/>
  <c r="S171" i="1" s="1"/>
  <c r="CU171" i="1"/>
  <c r="T171" i="1" s="1"/>
  <c r="CV171" i="1"/>
  <c r="U171" i="1" s="1"/>
  <c r="CX171" i="1"/>
  <c r="W171" i="1" s="1"/>
  <c r="FR171" i="1"/>
  <c r="GL171" i="1"/>
  <c r="GO171" i="1"/>
  <c r="GP171" i="1"/>
  <c r="GV171" i="1"/>
  <c r="GX171" i="1" s="1"/>
  <c r="C172" i="1"/>
  <c r="D172" i="1"/>
  <c r="I172" i="1"/>
  <c r="CX445" i="3" s="1"/>
  <c r="AC172" i="1"/>
  <c r="AE172" i="1"/>
  <c r="AD172" i="1" s="1"/>
  <c r="AF172" i="1"/>
  <c r="CT172" i="1" s="1"/>
  <c r="S172" i="1" s="1"/>
  <c r="AG172" i="1"/>
  <c r="AH172" i="1"/>
  <c r="AI172" i="1"/>
  <c r="AJ172" i="1"/>
  <c r="CX172" i="1" s="1"/>
  <c r="W172" i="1" s="1"/>
  <c r="CQ172" i="1"/>
  <c r="P172" i="1" s="1"/>
  <c r="CS172" i="1"/>
  <c r="R172" i="1" s="1"/>
  <c r="GK172" i="1" s="1"/>
  <c r="CU172" i="1"/>
  <c r="T172" i="1" s="1"/>
  <c r="CV172" i="1"/>
  <c r="U172" i="1" s="1"/>
  <c r="CW172" i="1"/>
  <c r="V172" i="1" s="1"/>
  <c r="FR172" i="1"/>
  <c r="GL172" i="1"/>
  <c r="GO172" i="1"/>
  <c r="GP172" i="1"/>
  <c r="GV172" i="1"/>
  <c r="GX172" i="1"/>
  <c r="C173" i="1"/>
  <c r="D173" i="1"/>
  <c r="I173" i="1"/>
  <c r="CX446" i="3" s="1"/>
  <c r="AC173" i="1"/>
  <c r="AB173" i="1" s="1"/>
  <c r="AE173" i="1"/>
  <c r="AD173" i="1" s="1"/>
  <c r="CR173" i="1" s="1"/>
  <c r="Q173" i="1" s="1"/>
  <c r="AF173" i="1"/>
  <c r="AG173" i="1"/>
  <c r="CU173" i="1" s="1"/>
  <c r="T173" i="1" s="1"/>
  <c r="AH173" i="1"/>
  <c r="AI173" i="1"/>
  <c r="AJ173" i="1"/>
  <c r="CS173" i="1"/>
  <c r="R173" i="1" s="1"/>
  <c r="GK173" i="1" s="1"/>
  <c r="CT173" i="1"/>
  <c r="S173" i="1" s="1"/>
  <c r="CV173" i="1"/>
  <c r="U173" i="1" s="1"/>
  <c r="CW173" i="1"/>
  <c r="V173" i="1" s="1"/>
  <c r="CX173" i="1"/>
  <c r="W173" i="1" s="1"/>
  <c r="FR173" i="1"/>
  <c r="GL173" i="1"/>
  <c r="GO173" i="1"/>
  <c r="GP173" i="1"/>
  <c r="GV173" i="1"/>
  <c r="GX173" i="1"/>
  <c r="C174" i="1"/>
  <c r="D174" i="1"/>
  <c r="P174" i="1"/>
  <c r="AC174" i="1"/>
  <c r="AE174" i="1"/>
  <c r="CS174" i="1" s="1"/>
  <c r="R174" i="1" s="1"/>
  <c r="GK174" i="1" s="1"/>
  <c r="AF174" i="1"/>
  <c r="AG174" i="1"/>
  <c r="AH174" i="1"/>
  <c r="AI174" i="1"/>
  <c r="CW174" i="1" s="1"/>
  <c r="V174" i="1" s="1"/>
  <c r="AJ174" i="1"/>
  <c r="CQ174" i="1"/>
  <c r="CT174" i="1"/>
  <c r="S174" i="1" s="1"/>
  <c r="CZ174" i="1" s="1"/>
  <c r="Y174" i="1" s="1"/>
  <c r="CU174" i="1"/>
  <c r="T174" i="1" s="1"/>
  <c r="CV174" i="1"/>
  <c r="U174" i="1" s="1"/>
  <c r="CX174" i="1"/>
  <c r="W174" i="1" s="1"/>
  <c r="CY174" i="1"/>
  <c r="X174" i="1" s="1"/>
  <c r="FR174" i="1"/>
  <c r="GL174" i="1"/>
  <c r="GO174" i="1"/>
  <c r="GP174" i="1"/>
  <c r="GV174" i="1"/>
  <c r="GX174" i="1" s="1"/>
  <c r="C175" i="1"/>
  <c r="D175" i="1"/>
  <c r="S175" i="1"/>
  <c r="AC175" i="1"/>
  <c r="CQ175" i="1" s="1"/>
  <c r="P175" i="1" s="1"/>
  <c r="CP175" i="1" s="1"/>
  <c r="O175" i="1" s="1"/>
  <c r="AE175" i="1"/>
  <c r="AD175" i="1" s="1"/>
  <c r="CR175" i="1" s="1"/>
  <c r="Q175" i="1" s="1"/>
  <c r="AF175" i="1"/>
  <c r="AG175" i="1"/>
  <c r="CU175" i="1" s="1"/>
  <c r="T175" i="1" s="1"/>
  <c r="AH175" i="1"/>
  <c r="AI175" i="1"/>
  <c r="AJ175" i="1"/>
  <c r="CS175" i="1"/>
  <c r="R175" i="1" s="1"/>
  <c r="GK175" i="1" s="1"/>
  <c r="CT175" i="1"/>
  <c r="CV175" i="1"/>
  <c r="U175" i="1" s="1"/>
  <c r="CW175" i="1"/>
  <c r="V175" i="1" s="1"/>
  <c r="CX175" i="1"/>
  <c r="W175" i="1" s="1"/>
  <c r="FR175" i="1"/>
  <c r="GL175" i="1"/>
  <c r="GO175" i="1"/>
  <c r="GP175" i="1"/>
  <c r="GV175" i="1"/>
  <c r="GX175" i="1"/>
  <c r="C176" i="1"/>
  <c r="D176" i="1"/>
  <c r="Q176" i="1"/>
  <c r="AC176" i="1"/>
  <c r="AB176" i="1" s="1"/>
  <c r="AD176" i="1"/>
  <c r="AE176" i="1"/>
  <c r="CS176" i="1" s="1"/>
  <c r="R176" i="1" s="1"/>
  <c r="GK176" i="1" s="1"/>
  <c r="AF176" i="1"/>
  <c r="AG176" i="1"/>
  <c r="AH176" i="1"/>
  <c r="AI176" i="1"/>
  <c r="CW176" i="1" s="1"/>
  <c r="V176" i="1" s="1"/>
  <c r="AJ176" i="1"/>
  <c r="CQ176" i="1"/>
  <c r="P176" i="1" s="1"/>
  <c r="CP176" i="1" s="1"/>
  <c r="O176" i="1" s="1"/>
  <c r="CR176" i="1"/>
  <c r="CT176" i="1"/>
  <c r="S176" i="1" s="1"/>
  <c r="CU176" i="1"/>
  <c r="T176" i="1" s="1"/>
  <c r="CV176" i="1"/>
  <c r="U176" i="1" s="1"/>
  <c r="CX176" i="1"/>
  <c r="W176" i="1" s="1"/>
  <c r="CY176" i="1"/>
  <c r="X176" i="1" s="1"/>
  <c r="CZ176" i="1"/>
  <c r="Y176" i="1" s="1"/>
  <c r="FR176" i="1"/>
  <c r="GL176" i="1"/>
  <c r="GO176" i="1"/>
  <c r="GP176" i="1"/>
  <c r="GV176" i="1"/>
  <c r="GX176" i="1" s="1"/>
  <c r="C177" i="1"/>
  <c r="D177" i="1"/>
  <c r="V177" i="1"/>
  <c r="AC177" i="1"/>
  <c r="CQ177" i="1" s="1"/>
  <c r="P177" i="1" s="1"/>
  <c r="AE177" i="1"/>
  <c r="AD177" i="1" s="1"/>
  <c r="CR177" i="1" s="1"/>
  <c r="Q177" i="1" s="1"/>
  <c r="AF177" i="1"/>
  <c r="AG177" i="1"/>
  <c r="CU177" i="1" s="1"/>
  <c r="T177" i="1" s="1"/>
  <c r="AH177" i="1"/>
  <c r="AI177" i="1"/>
  <c r="AJ177" i="1"/>
  <c r="CX177" i="1" s="1"/>
  <c r="W177" i="1" s="1"/>
  <c r="CS177" i="1"/>
  <c r="R177" i="1" s="1"/>
  <c r="GK177" i="1" s="1"/>
  <c r="CT177" i="1"/>
  <c r="S177" i="1" s="1"/>
  <c r="CV177" i="1"/>
  <c r="U177" i="1" s="1"/>
  <c r="CW177" i="1"/>
  <c r="FR177" i="1"/>
  <c r="GL177" i="1"/>
  <c r="GO177" i="1"/>
  <c r="GP177" i="1"/>
  <c r="GV177" i="1"/>
  <c r="GX177" i="1"/>
  <c r="C178" i="1"/>
  <c r="D178" i="1"/>
  <c r="I178" i="1"/>
  <c r="P178" i="1"/>
  <c r="AC178" i="1"/>
  <c r="AB178" i="1" s="1"/>
  <c r="AD178" i="1"/>
  <c r="CR178" i="1" s="1"/>
  <c r="Q178" i="1" s="1"/>
  <c r="AE178" i="1"/>
  <c r="AF178" i="1"/>
  <c r="AG178" i="1"/>
  <c r="AH178" i="1"/>
  <c r="CV178" i="1" s="1"/>
  <c r="U178" i="1" s="1"/>
  <c r="AI178" i="1"/>
  <c r="AJ178" i="1"/>
  <c r="CQ178" i="1"/>
  <c r="CS178" i="1"/>
  <c r="R178" i="1" s="1"/>
  <c r="CT178" i="1"/>
  <c r="S178" i="1" s="1"/>
  <c r="CU178" i="1"/>
  <c r="T178" i="1" s="1"/>
  <c r="CW178" i="1"/>
  <c r="V178" i="1" s="1"/>
  <c r="CX178" i="1"/>
  <c r="W178" i="1" s="1"/>
  <c r="FR178" i="1"/>
  <c r="GK178" i="1"/>
  <c r="GL178" i="1"/>
  <c r="GO178" i="1"/>
  <c r="GP178" i="1"/>
  <c r="GV178" i="1"/>
  <c r="GX178" i="1"/>
  <c r="C179" i="1"/>
  <c r="D179" i="1"/>
  <c r="I179" i="1"/>
  <c r="AC179" i="1"/>
  <c r="AE179" i="1"/>
  <c r="CS179" i="1" s="1"/>
  <c r="R179" i="1" s="1"/>
  <c r="GK179" i="1" s="1"/>
  <c r="AF179" i="1"/>
  <c r="AG179" i="1"/>
  <c r="AH179" i="1"/>
  <c r="AI179" i="1"/>
  <c r="CW179" i="1" s="1"/>
  <c r="V179" i="1" s="1"/>
  <c r="AJ179" i="1"/>
  <c r="CQ179" i="1"/>
  <c r="P179" i="1" s="1"/>
  <c r="CT179" i="1"/>
  <c r="S179" i="1" s="1"/>
  <c r="CU179" i="1"/>
  <c r="T179" i="1" s="1"/>
  <c r="CV179" i="1"/>
  <c r="U179" i="1" s="1"/>
  <c r="CX179" i="1"/>
  <c r="W179" i="1" s="1"/>
  <c r="CY179" i="1"/>
  <c r="X179" i="1" s="1"/>
  <c r="CZ179" i="1"/>
  <c r="Y179" i="1" s="1"/>
  <c r="FR179" i="1"/>
  <c r="GL179" i="1"/>
  <c r="GO179" i="1"/>
  <c r="GP179" i="1"/>
  <c r="GV179" i="1"/>
  <c r="GX179" i="1" s="1"/>
  <c r="I180" i="1"/>
  <c r="AC180" i="1"/>
  <c r="AD180" i="1"/>
  <c r="CR180" i="1" s="1"/>
  <c r="Q180" i="1" s="1"/>
  <c r="AE180" i="1"/>
  <c r="AF180" i="1"/>
  <c r="AG180" i="1"/>
  <c r="AH180" i="1"/>
  <c r="CV180" i="1" s="1"/>
  <c r="U180" i="1" s="1"/>
  <c r="AI180" i="1"/>
  <c r="AJ180" i="1"/>
  <c r="CQ180" i="1"/>
  <c r="P180" i="1" s="1"/>
  <c r="CS180" i="1"/>
  <c r="R180" i="1" s="1"/>
  <c r="GK180" i="1" s="1"/>
  <c r="CT180" i="1"/>
  <c r="S180" i="1" s="1"/>
  <c r="CU180" i="1"/>
  <c r="T180" i="1" s="1"/>
  <c r="CW180" i="1"/>
  <c r="V180" i="1" s="1"/>
  <c r="CX180" i="1"/>
  <c r="W180" i="1" s="1"/>
  <c r="FR180" i="1"/>
  <c r="GL180" i="1"/>
  <c r="GO180" i="1"/>
  <c r="GP180" i="1"/>
  <c r="GV180" i="1"/>
  <c r="GX180" i="1"/>
  <c r="I181" i="1"/>
  <c r="AC181" i="1"/>
  <c r="CQ181" i="1" s="1"/>
  <c r="P181" i="1" s="1"/>
  <c r="CP181" i="1" s="1"/>
  <c r="O181" i="1" s="1"/>
  <c r="AE181" i="1"/>
  <c r="AD181" i="1" s="1"/>
  <c r="CR181" i="1" s="1"/>
  <c r="Q181" i="1" s="1"/>
  <c r="AF181" i="1"/>
  <c r="CT181" i="1" s="1"/>
  <c r="S181" i="1" s="1"/>
  <c r="AG181" i="1"/>
  <c r="CU181" i="1" s="1"/>
  <c r="T181" i="1" s="1"/>
  <c r="AH181" i="1"/>
  <c r="AI181" i="1"/>
  <c r="AJ181" i="1"/>
  <c r="CS181" i="1"/>
  <c r="R181" i="1" s="1"/>
  <c r="GK181" i="1" s="1"/>
  <c r="CV181" i="1"/>
  <c r="U181" i="1" s="1"/>
  <c r="CW181" i="1"/>
  <c r="V181" i="1" s="1"/>
  <c r="CX181" i="1"/>
  <c r="W181" i="1" s="1"/>
  <c r="FR181" i="1"/>
  <c r="GL181" i="1"/>
  <c r="GO181" i="1"/>
  <c r="GP181" i="1"/>
  <c r="GV181" i="1"/>
  <c r="GX181" i="1"/>
  <c r="I182" i="1"/>
  <c r="R182" i="1"/>
  <c r="GK182" i="1" s="1"/>
  <c r="U182" i="1"/>
  <c r="AB182" i="1"/>
  <c r="AC182" i="1"/>
  <c r="AE182" i="1"/>
  <c r="AD182" i="1" s="1"/>
  <c r="AF182" i="1"/>
  <c r="CT182" i="1" s="1"/>
  <c r="S182" i="1" s="1"/>
  <c r="AG182" i="1"/>
  <c r="AH182" i="1"/>
  <c r="AI182" i="1"/>
  <c r="AJ182" i="1"/>
  <c r="CX182" i="1" s="1"/>
  <c r="W182" i="1" s="1"/>
  <c r="CQ182" i="1"/>
  <c r="P182" i="1" s="1"/>
  <c r="CR182" i="1"/>
  <c r="Q182" i="1" s="1"/>
  <c r="CS182" i="1"/>
  <c r="CU182" i="1"/>
  <c r="T182" i="1" s="1"/>
  <c r="CV182" i="1"/>
  <c r="CW182" i="1"/>
  <c r="V182" i="1" s="1"/>
  <c r="FR182" i="1"/>
  <c r="GL182" i="1"/>
  <c r="GO182" i="1"/>
  <c r="GP182" i="1"/>
  <c r="GV182" i="1"/>
  <c r="GX182" i="1" s="1"/>
  <c r="I183" i="1"/>
  <c r="P183" i="1"/>
  <c r="AC183" i="1"/>
  <c r="AE183" i="1"/>
  <c r="CS183" i="1" s="1"/>
  <c r="R183" i="1" s="1"/>
  <c r="GK183" i="1" s="1"/>
  <c r="AF183" i="1"/>
  <c r="AG183" i="1"/>
  <c r="AH183" i="1"/>
  <c r="CV183" i="1" s="1"/>
  <c r="U183" i="1" s="1"/>
  <c r="AI183" i="1"/>
  <c r="CW183" i="1" s="1"/>
  <c r="V183" i="1" s="1"/>
  <c r="AJ183" i="1"/>
  <c r="CQ183" i="1"/>
  <c r="CT183" i="1"/>
  <c r="S183" i="1" s="1"/>
  <c r="CU183" i="1"/>
  <c r="T183" i="1" s="1"/>
  <c r="CX183" i="1"/>
  <c r="W183" i="1" s="1"/>
  <c r="CY183" i="1"/>
  <c r="X183" i="1" s="1"/>
  <c r="CZ183" i="1"/>
  <c r="Y183" i="1" s="1"/>
  <c r="FR183" i="1"/>
  <c r="GL183" i="1"/>
  <c r="GO183" i="1"/>
  <c r="GP183" i="1"/>
  <c r="GV183" i="1"/>
  <c r="GX183" i="1" s="1"/>
  <c r="C184" i="1"/>
  <c r="D184" i="1"/>
  <c r="I184" i="1"/>
  <c r="R184" i="1"/>
  <c r="GK184" i="1" s="1"/>
  <c r="U184" i="1"/>
  <c r="AB184" i="1"/>
  <c r="AC184" i="1"/>
  <c r="AE184" i="1"/>
  <c r="AD184" i="1" s="1"/>
  <c r="AF184" i="1"/>
  <c r="CT184" i="1" s="1"/>
  <c r="S184" i="1" s="1"/>
  <c r="CZ184" i="1" s="1"/>
  <c r="Y184" i="1" s="1"/>
  <c r="AG184" i="1"/>
  <c r="AH184" i="1"/>
  <c r="AI184" i="1"/>
  <c r="AJ184" i="1"/>
  <c r="CX184" i="1" s="1"/>
  <c r="W184" i="1" s="1"/>
  <c r="CQ184" i="1"/>
  <c r="P184" i="1" s="1"/>
  <c r="CR184" i="1"/>
  <c r="Q184" i="1" s="1"/>
  <c r="CS184" i="1"/>
  <c r="CU184" i="1"/>
  <c r="T184" i="1" s="1"/>
  <c r="CV184" i="1"/>
  <c r="CW184" i="1"/>
  <c r="V184" i="1" s="1"/>
  <c r="FR184" i="1"/>
  <c r="GL184" i="1"/>
  <c r="GO184" i="1"/>
  <c r="GP184" i="1"/>
  <c r="GV184" i="1"/>
  <c r="GX184" i="1" s="1"/>
  <c r="C185" i="1"/>
  <c r="D185" i="1"/>
  <c r="I185" i="1"/>
  <c r="V185" i="1"/>
  <c r="AC185" i="1"/>
  <c r="CQ185" i="1" s="1"/>
  <c r="AE185" i="1"/>
  <c r="AD185" i="1" s="1"/>
  <c r="CR185" i="1" s="1"/>
  <c r="Q185" i="1" s="1"/>
  <c r="AF185" i="1"/>
  <c r="AG185" i="1"/>
  <c r="CU185" i="1" s="1"/>
  <c r="AH185" i="1"/>
  <c r="AI185" i="1"/>
  <c r="AJ185" i="1"/>
  <c r="CS185" i="1"/>
  <c r="R185" i="1" s="1"/>
  <c r="GK185" i="1" s="1"/>
  <c r="CT185" i="1"/>
  <c r="S185" i="1" s="1"/>
  <c r="CV185" i="1"/>
  <c r="CW185" i="1"/>
  <c r="CX185" i="1"/>
  <c r="W185" i="1" s="1"/>
  <c r="FR185" i="1"/>
  <c r="GL185" i="1"/>
  <c r="GO185" i="1"/>
  <c r="GP185" i="1"/>
  <c r="GV185" i="1"/>
  <c r="I186" i="1"/>
  <c r="U186" i="1" s="1"/>
  <c r="AC186" i="1"/>
  <c r="AE186" i="1"/>
  <c r="AD186" i="1" s="1"/>
  <c r="AB186" i="1" s="1"/>
  <c r="AF186" i="1"/>
  <c r="CT186" i="1" s="1"/>
  <c r="AG186" i="1"/>
  <c r="AH186" i="1"/>
  <c r="AI186" i="1"/>
  <c r="CW186" i="1" s="1"/>
  <c r="V186" i="1" s="1"/>
  <c r="AJ186" i="1"/>
  <c r="CX186" i="1" s="1"/>
  <c r="CQ186" i="1"/>
  <c r="CS186" i="1"/>
  <c r="R186" i="1" s="1"/>
  <c r="CU186" i="1"/>
  <c r="CV186" i="1"/>
  <c r="FR186" i="1"/>
  <c r="GL186" i="1"/>
  <c r="GO186" i="1"/>
  <c r="GP186" i="1"/>
  <c r="GV186" i="1"/>
  <c r="GX186" i="1"/>
  <c r="AC187" i="1"/>
  <c r="AD187" i="1"/>
  <c r="AE187" i="1"/>
  <c r="CS187" i="1" s="1"/>
  <c r="AF187" i="1"/>
  <c r="AG187" i="1"/>
  <c r="AH187" i="1"/>
  <c r="CV187" i="1" s="1"/>
  <c r="AI187" i="1"/>
  <c r="CW187" i="1" s="1"/>
  <c r="AJ187" i="1"/>
  <c r="CQ187" i="1"/>
  <c r="CR187" i="1"/>
  <c r="CT187" i="1"/>
  <c r="CU187" i="1"/>
  <c r="CX187" i="1"/>
  <c r="FR187" i="1"/>
  <c r="GL187" i="1"/>
  <c r="GO187" i="1"/>
  <c r="GP187" i="1"/>
  <c r="GV187" i="1"/>
  <c r="AC188" i="1"/>
  <c r="AD188" i="1"/>
  <c r="CR188" i="1" s="1"/>
  <c r="AE188" i="1"/>
  <c r="CS188" i="1" s="1"/>
  <c r="AF188" i="1"/>
  <c r="AG188" i="1"/>
  <c r="AH188" i="1"/>
  <c r="CV188" i="1" s="1"/>
  <c r="AI188" i="1"/>
  <c r="CW188" i="1" s="1"/>
  <c r="AJ188" i="1"/>
  <c r="CQ188" i="1"/>
  <c r="CT188" i="1"/>
  <c r="CU188" i="1"/>
  <c r="CX188" i="1"/>
  <c r="FR188" i="1"/>
  <c r="GL188" i="1"/>
  <c r="GO188" i="1"/>
  <c r="GP188" i="1"/>
  <c r="GV188" i="1"/>
  <c r="AC189" i="1"/>
  <c r="AB189" i="1" s="1"/>
  <c r="AD189" i="1"/>
  <c r="AE189" i="1"/>
  <c r="AF189" i="1"/>
  <c r="AG189" i="1"/>
  <c r="CU189" i="1" s="1"/>
  <c r="AH189" i="1"/>
  <c r="AI189" i="1"/>
  <c r="AJ189" i="1"/>
  <c r="CR189" i="1"/>
  <c r="CS189" i="1"/>
  <c r="CT189" i="1"/>
  <c r="CV189" i="1"/>
  <c r="CW189" i="1"/>
  <c r="CX189" i="1"/>
  <c r="FR189" i="1"/>
  <c r="GL189" i="1"/>
  <c r="GO189" i="1"/>
  <c r="GP189" i="1"/>
  <c r="GV189" i="1"/>
  <c r="C190" i="1"/>
  <c r="D190" i="1"/>
  <c r="I190" i="1"/>
  <c r="AC190" i="1"/>
  <c r="AB190" i="1" s="1"/>
  <c r="AD190" i="1"/>
  <c r="CR190" i="1" s="1"/>
  <c r="Q190" i="1" s="1"/>
  <c r="AE190" i="1"/>
  <c r="AF190" i="1"/>
  <c r="AG190" i="1"/>
  <c r="AH190" i="1"/>
  <c r="CV190" i="1" s="1"/>
  <c r="U190" i="1" s="1"/>
  <c r="AI190" i="1"/>
  <c r="AJ190" i="1"/>
  <c r="CQ190" i="1"/>
  <c r="P190" i="1" s="1"/>
  <c r="CS190" i="1"/>
  <c r="R190" i="1" s="1"/>
  <c r="GK190" i="1" s="1"/>
  <c r="CT190" i="1"/>
  <c r="S190" i="1" s="1"/>
  <c r="CU190" i="1"/>
  <c r="T190" i="1" s="1"/>
  <c r="CW190" i="1"/>
  <c r="V190" i="1" s="1"/>
  <c r="CX190" i="1"/>
  <c r="W190" i="1" s="1"/>
  <c r="FR190" i="1"/>
  <c r="GL190" i="1"/>
  <c r="GO190" i="1"/>
  <c r="GP190" i="1"/>
  <c r="GV190" i="1"/>
  <c r="GX190" i="1"/>
  <c r="C191" i="1"/>
  <c r="D191" i="1"/>
  <c r="I191" i="1"/>
  <c r="AC191" i="1"/>
  <c r="AB191" i="1" s="1"/>
  <c r="AE191" i="1"/>
  <c r="AD191" i="1" s="1"/>
  <c r="CR191" i="1" s="1"/>
  <c r="Q191" i="1" s="1"/>
  <c r="AF191" i="1"/>
  <c r="AG191" i="1"/>
  <c r="AH191" i="1"/>
  <c r="AI191" i="1"/>
  <c r="CW191" i="1" s="1"/>
  <c r="V191" i="1" s="1"/>
  <c r="AJ191" i="1"/>
  <c r="CQ191" i="1"/>
  <c r="P191" i="1" s="1"/>
  <c r="CP191" i="1" s="1"/>
  <c r="O191" i="1" s="1"/>
  <c r="CT191" i="1"/>
  <c r="S191" i="1" s="1"/>
  <c r="CU191" i="1"/>
  <c r="T191" i="1" s="1"/>
  <c r="CV191" i="1"/>
  <c r="U191" i="1" s="1"/>
  <c r="CX191" i="1"/>
  <c r="W191" i="1" s="1"/>
  <c r="FR191" i="1"/>
  <c r="GL191" i="1"/>
  <c r="GO191" i="1"/>
  <c r="GP191" i="1"/>
  <c r="GV191" i="1"/>
  <c r="GX191" i="1" s="1"/>
  <c r="I192" i="1"/>
  <c r="AC192" i="1"/>
  <c r="AB192" i="1" s="1"/>
  <c r="AD192" i="1"/>
  <c r="CR192" i="1" s="1"/>
  <c r="Q192" i="1" s="1"/>
  <c r="AE192" i="1"/>
  <c r="AF192" i="1"/>
  <c r="AG192" i="1"/>
  <c r="AH192" i="1"/>
  <c r="CV192" i="1" s="1"/>
  <c r="U192" i="1" s="1"/>
  <c r="AI192" i="1"/>
  <c r="AJ192" i="1"/>
  <c r="CQ192" i="1"/>
  <c r="P192" i="1" s="1"/>
  <c r="CP192" i="1" s="1"/>
  <c r="O192" i="1" s="1"/>
  <c r="CS192" i="1"/>
  <c r="R192" i="1" s="1"/>
  <c r="GK192" i="1" s="1"/>
  <c r="CT192" i="1"/>
  <c r="S192" i="1" s="1"/>
  <c r="CU192" i="1"/>
  <c r="T192" i="1" s="1"/>
  <c r="CW192" i="1"/>
  <c r="V192" i="1" s="1"/>
  <c r="CX192" i="1"/>
  <c r="W192" i="1" s="1"/>
  <c r="FR192" i="1"/>
  <c r="GL192" i="1"/>
  <c r="GO192" i="1"/>
  <c r="GP192" i="1"/>
  <c r="GV192" i="1"/>
  <c r="GX192" i="1"/>
  <c r="I193" i="1"/>
  <c r="AC193" i="1"/>
  <c r="AE193" i="1"/>
  <c r="AD193" i="1" s="1"/>
  <c r="CR193" i="1" s="1"/>
  <c r="Q193" i="1" s="1"/>
  <c r="AF193" i="1"/>
  <c r="AG193" i="1"/>
  <c r="CU193" i="1" s="1"/>
  <c r="T193" i="1" s="1"/>
  <c r="AH193" i="1"/>
  <c r="AI193" i="1"/>
  <c r="AJ193" i="1"/>
  <c r="CS193" i="1"/>
  <c r="R193" i="1" s="1"/>
  <c r="GK193" i="1" s="1"/>
  <c r="CT193" i="1"/>
  <c r="S193" i="1" s="1"/>
  <c r="CV193" i="1"/>
  <c r="U193" i="1" s="1"/>
  <c r="CW193" i="1"/>
  <c r="V193" i="1" s="1"/>
  <c r="CX193" i="1"/>
  <c r="W193" i="1" s="1"/>
  <c r="FR193" i="1"/>
  <c r="GL193" i="1"/>
  <c r="GO193" i="1"/>
  <c r="GP193" i="1"/>
  <c r="GV193" i="1"/>
  <c r="GX193" i="1"/>
  <c r="I194" i="1"/>
  <c r="AC194" i="1"/>
  <c r="AE194" i="1"/>
  <c r="AD194" i="1" s="1"/>
  <c r="AF194" i="1"/>
  <c r="CT194" i="1" s="1"/>
  <c r="S194" i="1" s="1"/>
  <c r="AG194" i="1"/>
  <c r="CU194" i="1" s="1"/>
  <c r="T194" i="1" s="1"/>
  <c r="AH194" i="1"/>
  <c r="AI194" i="1"/>
  <c r="AJ194" i="1"/>
  <c r="CX194" i="1" s="1"/>
  <c r="W194" i="1" s="1"/>
  <c r="CQ194" i="1"/>
  <c r="P194" i="1" s="1"/>
  <c r="CS194" i="1"/>
  <c r="R194" i="1" s="1"/>
  <c r="GK194" i="1" s="1"/>
  <c r="CV194" i="1"/>
  <c r="U194" i="1" s="1"/>
  <c r="CW194" i="1"/>
  <c r="V194" i="1" s="1"/>
  <c r="FR194" i="1"/>
  <c r="GL194" i="1"/>
  <c r="GO194" i="1"/>
  <c r="GP194" i="1"/>
  <c r="GV194" i="1"/>
  <c r="GX194" i="1"/>
  <c r="I195" i="1"/>
  <c r="AC195" i="1"/>
  <c r="AB195" i="1" s="1"/>
  <c r="AE195" i="1"/>
  <c r="AD195" i="1" s="1"/>
  <c r="CR195" i="1" s="1"/>
  <c r="Q195" i="1" s="1"/>
  <c r="AF195" i="1"/>
  <c r="AG195" i="1"/>
  <c r="AH195" i="1"/>
  <c r="AI195" i="1"/>
  <c r="CW195" i="1" s="1"/>
  <c r="V195" i="1" s="1"/>
  <c r="AJ195" i="1"/>
  <c r="CQ195" i="1"/>
  <c r="P195" i="1" s="1"/>
  <c r="CT195" i="1"/>
  <c r="S195" i="1" s="1"/>
  <c r="CU195" i="1"/>
  <c r="T195" i="1" s="1"/>
  <c r="CV195" i="1"/>
  <c r="U195" i="1" s="1"/>
  <c r="CX195" i="1"/>
  <c r="W195" i="1" s="1"/>
  <c r="FR195" i="1"/>
  <c r="GL195" i="1"/>
  <c r="GO195" i="1"/>
  <c r="GP195" i="1"/>
  <c r="GV195" i="1"/>
  <c r="GX195" i="1" s="1"/>
  <c r="C196" i="1"/>
  <c r="D196" i="1"/>
  <c r="AC196" i="1"/>
  <c r="AE196" i="1"/>
  <c r="AD196" i="1" s="1"/>
  <c r="CR196" i="1" s="1"/>
  <c r="Q196" i="1" s="1"/>
  <c r="AF196" i="1"/>
  <c r="AG196" i="1"/>
  <c r="CU196" i="1" s="1"/>
  <c r="T196" i="1" s="1"/>
  <c r="AH196" i="1"/>
  <c r="AI196" i="1"/>
  <c r="AJ196" i="1"/>
  <c r="CS196" i="1"/>
  <c r="R196" i="1" s="1"/>
  <c r="GK196" i="1" s="1"/>
  <c r="CT196" i="1"/>
  <c r="S196" i="1" s="1"/>
  <c r="CV196" i="1"/>
  <c r="U196" i="1" s="1"/>
  <c r="CW196" i="1"/>
  <c r="V196" i="1" s="1"/>
  <c r="CX196" i="1"/>
  <c r="W196" i="1" s="1"/>
  <c r="FR196" i="1"/>
  <c r="GL196" i="1"/>
  <c r="GO196" i="1"/>
  <c r="GP196" i="1"/>
  <c r="GV196" i="1"/>
  <c r="GX196" i="1"/>
  <c r="C197" i="1"/>
  <c r="D197" i="1"/>
  <c r="AC197" i="1"/>
  <c r="AE197" i="1"/>
  <c r="AD197" i="1" s="1"/>
  <c r="CR197" i="1" s="1"/>
  <c r="Q197" i="1" s="1"/>
  <c r="AF197" i="1"/>
  <c r="CT197" i="1" s="1"/>
  <c r="S197" i="1" s="1"/>
  <c r="AG197" i="1"/>
  <c r="AH197" i="1"/>
  <c r="AI197" i="1"/>
  <c r="CW197" i="1" s="1"/>
  <c r="V197" i="1" s="1"/>
  <c r="AJ197" i="1"/>
  <c r="CX197" i="1" s="1"/>
  <c r="W197" i="1" s="1"/>
  <c r="CQ197" i="1"/>
  <c r="P197" i="1" s="1"/>
  <c r="CP197" i="1" s="1"/>
  <c r="O197" i="1" s="1"/>
  <c r="CU197" i="1"/>
  <c r="T197" i="1" s="1"/>
  <c r="CV197" i="1"/>
  <c r="U197" i="1" s="1"/>
  <c r="FR197" i="1"/>
  <c r="GL197" i="1"/>
  <c r="GO197" i="1"/>
  <c r="GP197" i="1"/>
  <c r="GV197" i="1"/>
  <c r="GX197" i="1" s="1"/>
  <c r="I198" i="1"/>
  <c r="AC198" i="1"/>
  <c r="AB198" i="1" s="1"/>
  <c r="AD198" i="1"/>
  <c r="CR198" i="1" s="1"/>
  <c r="Q198" i="1" s="1"/>
  <c r="AE198" i="1"/>
  <c r="AF198" i="1"/>
  <c r="AG198" i="1"/>
  <c r="AH198" i="1"/>
  <c r="CV198" i="1" s="1"/>
  <c r="U198" i="1" s="1"/>
  <c r="AI198" i="1"/>
  <c r="AJ198" i="1"/>
  <c r="CQ198" i="1"/>
  <c r="P198" i="1" s="1"/>
  <c r="CS198" i="1"/>
  <c r="R198" i="1" s="1"/>
  <c r="GK198" i="1" s="1"/>
  <c r="CT198" i="1"/>
  <c r="S198" i="1" s="1"/>
  <c r="CU198" i="1"/>
  <c r="T198" i="1" s="1"/>
  <c r="CW198" i="1"/>
  <c r="V198" i="1" s="1"/>
  <c r="CX198" i="1"/>
  <c r="W198" i="1" s="1"/>
  <c r="FR198" i="1"/>
  <c r="GL198" i="1"/>
  <c r="GO198" i="1"/>
  <c r="GP198" i="1"/>
  <c r="GV198" i="1"/>
  <c r="GX198" i="1"/>
  <c r="I199" i="1"/>
  <c r="AC199" i="1"/>
  <c r="AB199" i="1" s="1"/>
  <c r="AE199" i="1"/>
  <c r="AD199" i="1" s="1"/>
  <c r="CR199" i="1" s="1"/>
  <c r="Q199" i="1" s="1"/>
  <c r="AF199" i="1"/>
  <c r="AG199" i="1"/>
  <c r="CU199" i="1" s="1"/>
  <c r="T199" i="1" s="1"/>
  <c r="AH199" i="1"/>
  <c r="AI199" i="1"/>
  <c r="AJ199" i="1"/>
  <c r="CS199" i="1"/>
  <c r="R199" i="1" s="1"/>
  <c r="GK199" i="1" s="1"/>
  <c r="CT199" i="1"/>
  <c r="S199" i="1" s="1"/>
  <c r="CV199" i="1"/>
  <c r="U199" i="1" s="1"/>
  <c r="CW199" i="1"/>
  <c r="V199" i="1" s="1"/>
  <c r="CX199" i="1"/>
  <c r="W199" i="1" s="1"/>
  <c r="FR199" i="1"/>
  <c r="GL199" i="1"/>
  <c r="GO199" i="1"/>
  <c r="GP199" i="1"/>
  <c r="GV199" i="1"/>
  <c r="GX199" i="1"/>
  <c r="I200" i="1"/>
  <c r="AC200" i="1"/>
  <c r="AE200" i="1"/>
  <c r="AD200" i="1" s="1"/>
  <c r="AF200" i="1"/>
  <c r="CT200" i="1" s="1"/>
  <c r="S200" i="1" s="1"/>
  <c r="AG200" i="1"/>
  <c r="AH200" i="1"/>
  <c r="AI200" i="1"/>
  <c r="AJ200" i="1"/>
  <c r="CX200" i="1" s="1"/>
  <c r="W200" i="1" s="1"/>
  <c r="CQ200" i="1"/>
  <c r="P200" i="1" s="1"/>
  <c r="CS200" i="1"/>
  <c r="R200" i="1" s="1"/>
  <c r="GK200" i="1" s="1"/>
  <c r="CU200" i="1"/>
  <c r="T200" i="1" s="1"/>
  <c r="CV200" i="1"/>
  <c r="U200" i="1" s="1"/>
  <c r="CW200" i="1"/>
  <c r="V200" i="1" s="1"/>
  <c r="FR200" i="1"/>
  <c r="GL200" i="1"/>
  <c r="GO200" i="1"/>
  <c r="GP200" i="1"/>
  <c r="GV200" i="1"/>
  <c r="GX200" i="1"/>
  <c r="I201" i="1"/>
  <c r="AC201" i="1"/>
  <c r="AB201" i="1" s="1"/>
  <c r="AE201" i="1"/>
  <c r="AD201" i="1" s="1"/>
  <c r="CR201" i="1" s="1"/>
  <c r="Q201" i="1" s="1"/>
  <c r="AF201" i="1"/>
  <c r="AG201" i="1"/>
  <c r="CU201" i="1" s="1"/>
  <c r="T201" i="1" s="1"/>
  <c r="AH201" i="1"/>
  <c r="AI201" i="1"/>
  <c r="CW201" i="1" s="1"/>
  <c r="V201" i="1" s="1"/>
  <c r="AJ201" i="1"/>
  <c r="CQ201" i="1"/>
  <c r="P201" i="1" s="1"/>
  <c r="CT201" i="1"/>
  <c r="S201" i="1" s="1"/>
  <c r="CV201" i="1"/>
  <c r="U201" i="1" s="1"/>
  <c r="CX201" i="1"/>
  <c r="W201" i="1" s="1"/>
  <c r="FR201" i="1"/>
  <c r="GL201" i="1"/>
  <c r="GO201" i="1"/>
  <c r="GP201" i="1"/>
  <c r="GV201" i="1"/>
  <c r="GX201" i="1" s="1"/>
  <c r="C202" i="1"/>
  <c r="D202" i="1"/>
  <c r="I202" i="1"/>
  <c r="AC202" i="1"/>
  <c r="AE202" i="1"/>
  <c r="AD202" i="1" s="1"/>
  <c r="AF202" i="1"/>
  <c r="CT202" i="1" s="1"/>
  <c r="S202" i="1" s="1"/>
  <c r="AG202" i="1"/>
  <c r="AH202" i="1"/>
  <c r="AI202" i="1"/>
  <c r="AJ202" i="1"/>
  <c r="CX202" i="1" s="1"/>
  <c r="W202" i="1" s="1"/>
  <c r="CQ202" i="1"/>
  <c r="P202" i="1" s="1"/>
  <c r="CS202" i="1"/>
  <c r="R202" i="1" s="1"/>
  <c r="GK202" i="1" s="1"/>
  <c r="CU202" i="1"/>
  <c r="T202" i="1" s="1"/>
  <c r="CV202" i="1"/>
  <c r="U202" i="1" s="1"/>
  <c r="CW202" i="1"/>
  <c r="V202" i="1" s="1"/>
  <c r="FR202" i="1"/>
  <c r="GL202" i="1"/>
  <c r="GN202" i="1"/>
  <c r="GP202" i="1"/>
  <c r="GV202" i="1"/>
  <c r="GX202" i="1"/>
  <c r="C203" i="1"/>
  <c r="D203" i="1"/>
  <c r="I203" i="1"/>
  <c r="AC203" i="1"/>
  <c r="AB203" i="1" s="1"/>
  <c r="AE203" i="1"/>
  <c r="AD203" i="1" s="1"/>
  <c r="CR203" i="1" s="1"/>
  <c r="Q203" i="1" s="1"/>
  <c r="AF203" i="1"/>
  <c r="AG203" i="1"/>
  <c r="CU203" i="1" s="1"/>
  <c r="T203" i="1" s="1"/>
  <c r="AH203" i="1"/>
  <c r="AI203" i="1"/>
  <c r="AJ203" i="1"/>
  <c r="CS203" i="1"/>
  <c r="R203" i="1" s="1"/>
  <c r="GK203" i="1" s="1"/>
  <c r="CT203" i="1"/>
  <c r="S203" i="1" s="1"/>
  <c r="CV203" i="1"/>
  <c r="U203" i="1" s="1"/>
  <c r="CW203" i="1"/>
  <c r="V203" i="1" s="1"/>
  <c r="CX203" i="1"/>
  <c r="W203" i="1" s="1"/>
  <c r="FR203" i="1"/>
  <c r="GL203" i="1"/>
  <c r="GN203" i="1"/>
  <c r="GP203" i="1"/>
  <c r="GV203" i="1"/>
  <c r="GX203" i="1"/>
  <c r="I204" i="1"/>
  <c r="AC204" i="1"/>
  <c r="CQ204" i="1" s="1"/>
  <c r="P204" i="1" s="1"/>
  <c r="AE204" i="1"/>
  <c r="AD204" i="1" s="1"/>
  <c r="AF204" i="1"/>
  <c r="CT204" i="1" s="1"/>
  <c r="S204" i="1" s="1"/>
  <c r="AG204" i="1"/>
  <c r="CU204" i="1" s="1"/>
  <c r="T204" i="1" s="1"/>
  <c r="AH204" i="1"/>
  <c r="AI204" i="1"/>
  <c r="AJ204" i="1"/>
  <c r="CX204" i="1" s="1"/>
  <c r="W204" i="1" s="1"/>
  <c r="CS204" i="1"/>
  <c r="R204" i="1" s="1"/>
  <c r="GK204" i="1" s="1"/>
  <c r="CV204" i="1"/>
  <c r="U204" i="1" s="1"/>
  <c r="CW204" i="1"/>
  <c r="V204" i="1" s="1"/>
  <c r="FR204" i="1"/>
  <c r="GL204" i="1"/>
  <c r="GN204" i="1"/>
  <c r="GP204" i="1"/>
  <c r="GV204" i="1"/>
  <c r="GX204" i="1"/>
  <c r="I205" i="1"/>
  <c r="AC205" i="1"/>
  <c r="AB205" i="1" s="1"/>
  <c r="AE205" i="1"/>
  <c r="AD205" i="1" s="1"/>
  <c r="CR205" i="1" s="1"/>
  <c r="Q205" i="1" s="1"/>
  <c r="AF205" i="1"/>
  <c r="AG205" i="1"/>
  <c r="AH205" i="1"/>
  <c r="AI205" i="1"/>
  <c r="CW205" i="1" s="1"/>
  <c r="V205" i="1" s="1"/>
  <c r="AJ205" i="1"/>
  <c r="CQ205" i="1"/>
  <c r="P205" i="1" s="1"/>
  <c r="CT205" i="1"/>
  <c r="S205" i="1" s="1"/>
  <c r="CU205" i="1"/>
  <c r="T205" i="1" s="1"/>
  <c r="CV205" i="1"/>
  <c r="U205" i="1" s="1"/>
  <c r="CX205" i="1"/>
  <c r="W205" i="1" s="1"/>
  <c r="FR205" i="1"/>
  <c r="GL205" i="1"/>
  <c r="GN205" i="1"/>
  <c r="GP205" i="1"/>
  <c r="GV205" i="1"/>
  <c r="GX205" i="1" s="1"/>
  <c r="C206" i="1"/>
  <c r="D206" i="1"/>
  <c r="I206" i="1"/>
  <c r="AC206" i="1"/>
  <c r="AE206" i="1"/>
  <c r="AD206" i="1" s="1"/>
  <c r="AF206" i="1"/>
  <c r="CT206" i="1" s="1"/>
  <c r="S206" i="1" s="1"/>
  <c r="AG206" i="1"/>
  <c r="AH206" i="1"/>
  <c r="AI206" i="1"/>
  <c r="AJ206" i="1"/>
  <c r="CX206" i="1" s="1"/>
  <c r="W206" i="1" s="1"/>
  <c r="CQ206" i="1"/>
  <c r="P206" i="1" s="1"/>
  <c r="CS206" i="1"/>
  <c r="R206" i="1" s="1"/>
  <c r="GK206" i="1" s="1"/>
  <c r="CU206" i="1"/>
  <c r="T206" i="1" s="1"/>
  <c r="CV206" i="1"/>
  <c r="U206" i="1" s="1"/>
  <c r="CW206" i="1"/>
  <c r="V206" i="1" s="1"/>
  <c r="FR206" i="1"/>
  <c r="BY211" i="1" s="1"/>
  <c r="GL206" i="1"/>
  <c r="GN206" i="1"/>
  <c r="GP206" i="1"/>
  <c r="GV206" i="1"/>
  <c r="GX206" i="1"/>
  <c r="C207" i="1"/>
  <c r="D207" i="1"/>
  <c r="I207" i="1"/>
  <c r="AC207" i="1"/>
  <c r="AB207" i="1" s="1"/>
  <c r="AD207" i="1"/>
  <c r="CR207" i="1" s="1"/>
  <c r="Q207" i="1" s="1"/>
  <c r="AE207" i="1"/>
  <c r="AF207" i="1"/>
  <c r="AG207" i="1"/>
  <c r="CU207" i="1" s="1"/>
  <c r="T207" i="1" s="1"/>
  <c r="AH207" i="1"/>
  <c r="CV207" i="1" s="1"/>
  <c r="U207" i="1" s="1"/>
  <c r="AI207" i="1"/>
  <c r="AJ207" i="1"/>
  <c r="CS207" i="1"/>
  <c r="R207" i="1" s="1"/>
  <c r="GK207" i="1" s="1"/>
  <c r="CT207" i="1"/>
  <c r="S207" i="1" s="1"/>
  <c r="CW207" i="1"/>
  <c r="V207" i="1" s="1"/>
  <c r="CX207" i="1"/>
  <c r="W207" i="1" s="1"/>
  <c r="FR207" i="1"/>
  <c r="GL207" i="1"/>
  <c r="GN207" i="1"/>
  <c r="GP207" i="1"/>
  <c r="GV207" i="1"/>
  <c r="GX207" i="1"/>
  <c r="I208" i="1"/>
  <c r="AC208" i="1"/>
  <c r="CQ208" i="1" s="1"/>
  <c r="P208" i="1" s="1"/>
  <c r="AE208" i="1"/>
  <c r="AD208" i="1" s="1"/>
  <c r="AF208" i="1"/>
  <c r="CT208" i="1" s="1"/>
  <c r="S208" i="1" s="1"/>
  <c r="AG208" i="1"/>
  <c r="CU208" i="1" s="1"/>
  <c r="T208" i="1" s="1"/>
  <c r="AH208" i="1"/>
  <c r="AI208" i="1"/>
  <c r="AJ208" i="1"/>
  <c r="CX208" i="1" s="1"/>
  <c r="W208" i="1" s="1"/>
  <c r="CS208" i="1"/>
  <c r="R208" i="1" s="1"/>
  <c r="GK208" i="1" s="1"/>
  <c r="CV208" i="1"/>
  <c r="U208" i="1" s="1"/>
  <c r="CW208" i="1"/>
  <c r="V208" i="1" s="1"/>
  <c r="FR208" i="1"/>
  <c r="GL208" i="1"/>
  <c r="GN208" i="1"/>
  <c r="GP208" i="1"/>
  <c r="GV208" i="1"/>
  <c r="GX208" i="1"/>
  <c r="I209" i="1"/>
  <c r="AC209" i="1"/>
  <c r="AE209" i="1"/>
  <c r="AD209" i="1" s="1"/>
  <c r="AF209" i="1"/>
  <c r="AG209" i="1"/>
  <c r="AH209" i="1"/>
  <c r="AI209" i="1"/>
  <c r="CW209" i="1" s="1"/>
  <c r="V209" i="1" s="1"/>
  <c r="AJ209" i="1"/>
  <c r="CX209" i="1" s="1"/>
  <c r="W209" i="1" s="1"/>
  <c r="CQ209" i="1"/>
  <c r="P209" i="1" s="1"/>
  <c r="CT209" i="1"/>
  <c r="S209" i="1" s="1"/>
  <c r="CU209" i="1"/>
  <c r="T209" i="1" s="1"/>
  <c r="CV209" i="1"/>
  <c r="U209" i="1" s="1"/>
  <c r="FR209" i="1"/>
  <c r="GL209" i="1"/>
  <c r="GN209" i="1"/>
  <c r="GP209" i="1"/>
  <c r="GV209" i="1"/>
  <c r="GX209" i="1" s="1"/>
  <c r="B211" i="1"/>
  <c r="B168" i="1" s="1"/>
  <c r="C211" i="1"/>
  <c r="C168" i="1" s="1"/>
  <c r="D211" i="1"/>
  <c r="D168" i="1" s="1"/>
  <c r="F211" i="1"/>
  <c r="F168" i="1" s="1"/>
  <c r="G211" i="1"/>
  <c r="G168" i="1" s="1"/>
  <c r="BX211" i="1"/>
  <c r="BX168" i="1" s="1"/>
  <c r="BZ211" i="1"/>
  <c r="BZ168" i="1" s="1"/>
  <c r="CD211" i="1"/>
  <c r="CD168" i="1" s="1"/>
  <c r="CK211" i="1"/>
  <c r="CK168" i="1" s="1"/>
  <c r="CL211" i="1"/>
  <c r="CL168" i="1" s="1"/>
  <c r="FP211" i="1"/>
  <c r="FP168" i="1" s="1"/>
  <c r="FQ211" i="1"/>
  <c r="FQ168" i="1" s="1"/>
  <c r="FR211" i="1"/>
  <c r="FR168" i="1" s="1"/>
  <c r="FV211" i="1"/>
  <c r="FV168" i="1" s="1"/>
  <c r="GC211" i="1"/>
  <c r="GC168" i="1" s="1"/>
  <c r="GD211" i="1"/>
  <c r="GD168" i="1" s="1"/>
  <c r="D242" i="1"/>
  <c r="E244" i="1"/>
  <c r="Z244" i="1"/>
  <c r="AA244" i="1"/>
  <c r="AM244" i="1"/>
  <c r="AN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CM244" i="1"/>
  <c r="CN244" i="1"/>
  <c r="CO244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R244" i="1"/>
  <c r="DS244" i="1"/>
  <c r="EE244" i="1"/>
  <c r="EF244" i="1"/>
  <c r="EV244" i="1"/>
  <c r="EW244" i="1"/>
  <c r="EX244" i="1"/>
  <c r="EY244" i="1"/>
  <c r="EZ244" i="1"/>
  <c r="FA244" i="1"/>
  <c r="FB244" i="1"/>
  <c r="FC244" i="1"/>
  <c r="FD244" i="1"/>
  <c r="FE244" i="1"/>
  <c r="FF244" i="1"/>
  <c r="FG244" i="1"/>
  <c r="FH244" i="1"/>
  <c r="FI244" i="1"/>
  <c r="FJ244" i="1"/>
  <c r="FK244" i="1"/>
  <c r="FL244" i="1"/>
  <c r="FM244" i="1"/>
  <c r="FN244" i="1"/>
  <c r="FO244" i="1"/>
  <c r="GE244" i="1"/>
  <c r="GF244" i="1"/>
  <c r="GG244" i="1"/>
  <c r="GH244" i="1"/>
  <c r="GI244" i="1"/>
  <c r="GJ244" i="1"/>
  <c r="GK244" i="1"/>
  <c r="GL244" i="1"/>
  <c r="GM244" i="1"/>
  <c r="GN244" i="1"/>
  <c r="GO244" i="1"/>
  <c r="GP244" i="1"/>
  <c r="GQ244" i="1"/>
  <c r="GR244" i="1"/>
  <c r="GS244" i="1"/>
  <c r="GT244" i="1"/>
  <c r="GU244" i="1"/>
  <c r="GV244" i="1"/>
  <c r="GW244" i="1"/>
  <c r="GX244" i="1"/>
  <c r="C246" i="1"/>
  <c r="D246" i="1"/>
  <c r="I246" i="1"/>
  <c r="AC246" i="1"/>
  <c r="AD246" i="1"/>
  <c r="CR246" i="1" s="1"/>
  <c r="Q246" i="1" s="1"/>
  <c r="AE246" i="1"/>
  <c r="AF246" i="1"/>
  <c r="AB246" i="1" s="1"/>
  <c r="AG246" i="1"/>
  <c r="AH246" i="1"/>
  <c r="CV246" i="1" s="1"/>
  <c r="U246" i="1" s="1"/>
  <c r="AI246" i="1"/>
  <c r="AJ246" i="1"/>
  <c r="CX246" i="1" s="1"/>
  <c r="W246" i="1" s="1"/>
  <c r="CQ246" i="1"/>
  <c r="P246" i="1" s="1"/>
  <c r="CS246" i="1"/>
  <c r="R246" i="1" s="1"/>
  <c r="GK246" i="1" s="1"/>
  <c r="CU246" i="1"/>
  <c r="T246" i="1" s="1"/>
  <c r="CW246" i="1"/>
  <c r="V246" i="1" s="1"/>
  <c r="FR246" i="1"/>
  <c r="GL246" i="1"/>
  <c r="GO246" i="1"/>
  <c r="GP246" i="1"/>
  <c r="GV246" i="1"/>
  <c r="GX246" i="1"/>
  <c r="C247" i="1"/>
  <c r="D247" i="1"/>
  <c r="I247" i="1"/>
  <c r="AC247" i="1"/>
  <c r="AE247" i="1"/>
  <c r="CS247" i="1" s="1"/>
  <c r="R247" i="1" s="1"/>
  <c r="GK247" i="1" s="1"/>
  <c r="AF247" i="1"/>
  <c r="AG247" i="1"/>
  <c r="CU247" i="1" s="1"/>
  <c r="T247" i="1" s="1"/>
  <c r="AH247" i="1"/>
  <c r="AI247" i="1"/>
  <c r="CW247" i="1" s="1"/>
  <c r="V247" i="1" s="1"/>
  <c r="AJ247" i="1"/>
  <c r="CT247" i="1"/>
  <c r="S247" i="1" s="1"/>
  <c r="CV247" i="1"/>
  <c r="U247" i="1" s="1"/>
  <c r="CX247" i="1"/>
  <c r="W247" i="1" s="1"/>
  <c r="FR247" i="1"/>
  <c r="GL247" i="1"/>
  <c r="GO247" i="1"/>
  <c r="GP247" i="1"/>
  <c r="GV247" i="1"/>
  <c r="GX247" i="1" s="1"/>
  <c r="C248" i="1"/>
  <c r="D248" i="1"/>
  <c r="I248" i="1"/>
  <c r="AC248" i="1"/>
  <c r="AD248" i="1"/>
  <c r="AB248" i="1" s="1"/>
  <c r="AE248" i="1"/>
  <c r="AF248" i="1"/>
  <c r="CT248" i="1" s="1"/>
  <c r="S248" i="1" s="1"/>
  <c r="AG248" i="1"/>
  <c r="AH248" i="1"/>
  <c r="CV248" i="1" s="1"/>
  <c r="U248" i="1" s="1"/>
  <c r="AI248" i="1"/>
  <c r="AJ248" i="1"/>
  <c r="CX248" i="1" s="1"/>
  <c r="W248" i="1" s="1"/>
  <c r="CQ248" i="1"/>
  <c r="P248" i="1" s="1"/>
  <c r="CS248" i="1"/>
  <c r="R248" i="1" s="1"/>
  <c r="GK248" i="1" s="1"/>
  <c r="CU248" i="1"/>
  <c r="T248" i="1" s="1"/>
  <c r="CW248" i="1"/>
  <c r="V248" i="1" s="1"/>
  <c r="FR248" i="1"/>
  <c r="GL248" i="1"/>
  <c r="GO248" i="1"/>
  <c r="GP248" i="1"/>
  <c r="GV248" i="1"/>
  <c r="GX248" i="1"/>
  <c r="C249" i="1"/>
  <c r="D249" i="1"/>
  <c r="I249" i="1"/>
  <c r="AC249" i="1"/>
  <c r="CQ249" i="1" s="1"/>
  <c r="P249" i="1" s="1"/>
  <c r="CP249" i="1" s="1"/>
  <c r="O249" i="1" s="1"/>
  <c r="AE249" i="1"/>
  <c r="AD249" i="1" s="1"/>
  <c r="CR249" i="1" s="1"/>
  <c r="Q249" i="1" s="1"/>
  <c r="AF249" i="1"/>
  <c r="AG249" i="1"/>
  <c r="CU249" i="1" s="1"/>
  <c r="T249" i="1" s="1"/>
  <c r="AH249" i="1"/>
  <c r="AI249" i="1"/>
  <c r="CW249" i="1" s="1"/>
  <c r="V249" i="1" s="1"/>
  <c r="AJ249" i="1"/>
  <c r="CT249" i="1"/>
  <c r="S249" i="1" s="1"/>
  <c r="CV249" i="1"/>
  <c r="U249" i="1" s="1"/>
  <c r="CX249" i="1"/>
  <c r="W249" i="1" s="1"/>
  <c r="FR249" i="1"/>
  <c r="GL249" i="1"/>
  <c r="GO249" i="1"/>
  <c r="GP249" i="1"/>
  <c r="GV249" i="1"/>
  <c r="GX249" i="1" s="1"/>
  <c r="C250" i="1"/>
  <c r="D250" i="1"/>
  <c r="I250" i="1"/>
  <c r="AC250" i="1"/>
  <c r="AD250" i="1"/>
  <c r="CR250" i="1" s="1"/>
  <c r="Q250" i="1" s="1"/>
  <c r="AE250" i="1"/>
  <c r="AF250" i="1"/>
  <c r="AB250" i="1" s="1"/>
  <c r="AG250" i="1"/>
  <c r="AH250" i="1"/>
  <c r="CV250" i="1" s="1"/>
  <c r="U250" i="1" s="1"/>
  <c r="AI250" i="1"/>
  <c r="AJ250" i="1"/>
  <c r="CX250" i="1" s="1"/>
  <c r="W250" i="1" s="1"/>
  <c r="CQ250" i="1"/>
  <c r="P250" i="1" s="1"/>
  <c r="CS250" i="1"/>
  <c r="R250" i="1" s="1"/>
  <c r="GK250" i="1" s="1"/>
  <c r="CU250" i="1"/>
  <c r="T250" i="1" s="1"/>
  <c r="CW250" i="1"/>
  <c r="V250" i="1" s="1"/>
  <c r="FR250" i="1"/>
  <c r="GL250" i="1"/>
  <c r="GO250" i="1"/>
  <c r="GP250" i="1"/>
  <c r="GV250" i="1"/>
  <c r="GX250" i="1"/>
  <c r="C251" i="1"/>
  <c r="D251" i="1"/>
  <c r="I251" i="1"/>
  <c r="AC251" i="1"/>
  <c r="AE251" i="1"/>
  <c r="CS251" i="1" s="1"/>
  <c r="R251" i="1" s="1"/>
  <c r="GK251" i="1" s="1"/>
  <c r="AF251" i="1"/>
  <c r="AG251" i="1"/>
  <c r="CU251" i="1" s="1"/>
  <c r="T251" i="1" s="1"/>
  <c r="AH251" i="1"/>
  <c r="AI251" i="1"/>
  <c r="CW251" i="1" s="1"/>
  <c r="V251" i="1" s="1"/>
  <c r="AJ251" i="1"/>
  <c r="CT251" i="1"/>
  <c r="S251" i="1" s="1"/>
  <c r="CV251" i="1"/>
  <c r="U251" i="1" s="1"/>
  <c r="CX251" i="1"/>
  <c r="W251" i="1" s="1"/>
  <c r="FR251" i="1"/>
  <c r="GL251" i="1"/>
  <c r="GO251" i="1"/>
  <c r="GP251" i="1"/>
  <c r="GV251" i="1"/>
  <c r="GX251" i="1" s="1"/>
  <c r="I252" i="1"/>
  <c r="AC252" i="1"/>
  <c r="AD252" i="1"/>
  <c r="CR252" i="1" s="1"/>
  <c r="Q252" i="1" s="1"/>
  <c r="AE252" i="1"/>
  <c r="AF252" i="1"/>
  <c r="AB252" i="1" s="1"/>
  <c r="AG252" i="1"/>
  <c r="AH252" i="1"/>
  <c r="CV252" i="1" s="1"/>
  <c r="U252" i="1" s="1"/>
  <c r="AI252" i="1"/>
  <c r="AJ252" i="1"/>
  <c r="CX252" i="1" s="1"/>
  <c r="W252" i="1" s="1"/>
  <c r="CQ252" i="1"/>
  <c r="P252" i="1" s="1"/>
  <c r="CS252" i="1"/>
  <c r="R252" i="1" s="1"/>
  <c r="GK252" i="1" s="1"/>
  <c r="CU252" i="1"/>
  <c r="T252" i="1" s="1"/>
  <c r="CW252" i="1"/>
  <c r="V252" i="1" s="1"/>
  <c r="FR252" i="1"/>
  <c r="GL252" i="1"/>
  <c r="GO252" i="1"/>
  <c r="GP252" i="1"/>
  <c r="GV252" i="1"/>
  <c r="GX252" i="1"/>
  <c r="I253" i="1"/>
  <c r="AC253" i="1"/>
  <c r="CQ253" i="1" s="1"/>
  <c r="P253" i="1" s="1"/>
  <c r="CP253" i="1" s="1"/>
  <c r="O253" i="1" s="1"/>
  <c r="AE253" i="1"/>
  <c r="AD253" i="1" s="1"/>
  <c r="CR253" i="1" s="1"/>
  <c r="Q253" i="1" s="1"/>
  <c r="AF253" i="1"/>
  <c r="AG253" i="1"/>
  <c r="CU253" i="1" s="1"/>
  <c r="T253" i="1" s="1"/>
  <c r="AH253" i="1"/>
  <c r="AI253" i="1"/>
  <c r="CW253" i="1" s="1"/>
  <c r="V253" i="1" s="1"/>
  <c r="AJ253" i="1"/>
  <c r="CT253" i="1"/>
  <c r="S253" i="1" s="1"/>
  <c r="CV253" i="1"/>
  <c r="U253" i="1" s="1"/>
  <c r="CX253" i="1"/>
  <c r="W253" i="1" s="1"/>
  <c r="FR253" i="1"/>
  <c r="GL253" i="1"/>
  <c r="GO253" i="1"/>
  <c r="GP253" i="1"/>
  <c r="GV253" i="1"/>
  <c r="GX253" i="1" s="1"/>
  <c r="C254" i="1"/>
  <c r="D254" i="1"/>
  <c r="I254" i="1"/>
  <c r="AC254" i="1"/>
  <c r="AD254" i="1"/>
  <c r="CR254" i="1" s="1"/>
  <c r="Q254" i="1" s="1"/>
  <c r="AE254" i="1"/>
  <c r="AF254" i="1"/>
  <c r="AB254" i="1" s="1"/>
  <c r="AG254" i="1"/>
  <c r="AH254" i="1"/>
  <c r="CV254" i="1" s="1"/>
  <c r="U254" i="1" s="1"/>
  <c r="AI254" i="1"/>
  <c r="AJ254" i="1"/>
  <c r="CX254" i="1" s="1"/>
  <c r="W254" i="1" s="1"/>
  <c r="CQ254" i="1"/>
  <c r="P254" i="1" s="1"/>
  <c r="CS254" i="1"/>
  <c r="R254" i="1" s="1"/>
  <c r="GK254" i="1" s="1"/>
  <c r="CU254" i="1"/>
  <c r="T254" i="1" s="1"/>
  <c r="CW254" i="1"/>
  <c r="V254" i="1" s="1"/>
  <c r="FR254" i="1"/>
  <c r="GL254" i="1"/>
  <c r="GO254" i="1"/>
  <c r="GP254" i="1"/>
  <c r="GV254" i="1"/>
  <c r="GX254" i="1"/>
  <c r="C255" i="1"/>
  <c r="D255" i="1"/>
  <c r="I255" i="1"/>
  <c r="AC255" i="1"/>
  <c r="AE255" i="1"/>
  <c r="CS255" i="1" s="1"/>
  <c r="R255" i="1" s="1"/>
  <c r="GK255" i="1" s="1"/>
  <c r="AF255" i="1"/>
  <c r="AG255" i="1"/>
  <c r="CU255" i="1" s="1"/>
  <c r="T255" i="1" s="1"/>
  <c r="AH255" i="1"/>
  <c r="AI255" i="1"/>
  <c r="CW255" i="1" s="1"/>
  <c r="V255" i="1" s="1"/>
  <c r="AJ255" i="1"/>
  <c r="CT255" i="1"/>
  <c r="S255" i="1" s="1"/>
  <c r="CV255" i="1"/>
  <c r="U255" i="1" s="1"/>
  <c r="CX255" i="1"/>
  <c r="W255" i="1" s="1"/>
  <c r="FR255" i="1"/>
  <c r="GL255" i="1"/>
  <c r="GO255" i="1"/>
  <c r="GP255" i="1"/>
  <c r="GV255" i="1"/>
  <c r="GX255" i="1" s="1"/>
  <c r="C256" i="1"/>
  <c r="D256" i="1"/>
  <c r="I256" i="1"/>
  <c r="CX611" i="3" s="1"/>
  <c r="AC256" i="1"/>
  <c r="AD256" i="1"/>
  <c r="AB256" i="1" s="1"/>
  <c r="AE256" i="1"/>
  <c r="AF256" i="1"/>
  <c r="CT256" i="1" s="1"/>
  <c r="S256" i="1" s="1"/>
  <c r="AG256" i="1"/>
  <c r="AH256" i="1"/>
  <c r="CV256" i="1" s="1"/>
  <c r="U256" i="1" s="1"/>
  <c r="AI256" i="1"/>
  <c r="AJ256" i="1"/>
  <c r="CX256" i="1" s="1"/>
  <c r="W256" i="1" s="1"/>
  <c r="CQ256" i="1"/>
  <c r="P256" i="1" s="1"/>
  <c r="CS256" i="1"/>
  <c r="R256" i="1" s="1"/>
  <c r="GK256" i="1" s="1"/>
  <c r="CU256" i="1"/>
  <c r="T256" i="1" s="1"/>
  <c r="CW256" i="1"/>
  <c r="V256" i="1" s="1"/>
  <c r="FR256" i="1"/>
  <c r="GL256" i="1"/>
  <c r="GO256" i="1"/>
  <c r="GP256" i="1"/>
  <c r="GV256" i="1"/>
  <c r="GX256" i="1"/>
  <c r="C257" i="1"/>
  <c r="D257" i="1"/>
  <c r="I257" i="1"/>
  <c r="CX612" i="3" s="1"/>
  <c r="AC257" i="1"/>
  <c r="CQ257" i="1" s="1"/>
  <c r="P257" i="1" s="1"/>
  <c r="AE257" i="1"/>
  <c r="AF257" i="1"/>
  <c r="AG257" i="1"/>
  <c r="CU257" i="1" s="1"/>
  <c r="T257" i="1" s="1"/>
  <c r="AH257" i="1"/>
  <c r="AI257" i="1"/>
  <c r="CW257" i="1" s="1"/>
  <c r="V257" i="1" s="1"/>
  <c r="AJ257" i="1"/>
  <c r="CT257" i="1"/>
  <c r="S257" i="1" s="1"/>
  <c r="CV257" i="1"/>
  <c r="U257" i="1" s="1"/>
  <c r="CX257" i="1"/>
  <c r="W257" i="1" s="1"/>
  <c r="FR257" i="1"/>
  <c r="GL257" i="1"/>
  <c r="GO257" i="1"/>
  <c r="GP257" i="1"/>
  <c r="GV257" i="1"/>
  <c r="GX257" i="1" s="1"/>
  <c r="C258" i="1"/>
  <c r="D258" i="1"/>
  <c r="I258" i="1"/>
  <c r="R258" i="1"/>
  <c r="GK258" i="1" s="1"/>
  <c r="AC258" i="1"/>
  <c r="CQ258" i="1" s="1"/>
  <c r="P258" i="1" s="1"/>
  <c r="AD258" i="1"/>
  <c r="CR258" i="1" s="1"/>
  <c r="Q258" i="1" s="1"/>
  <c r="AE258" i="1"/>
  <c r="AF258" i="1"/>
  <c r="CT258" i="1" s="1"/>
  <c r="S258" i="1" s="1"/>
  <c r="AG258" i="1"/>
  <c r="CU258" i="1" s="1"/>
  <c r="T258" i="1" s="1"/>
  <c r="AH258" i="1"/>
  <c r="CV258" i="1" s="1"/>
  <c r="U258" i="1" s="1"/>
  <c r="AI258" i="1"/>
  <c r="AJ258" i="1"/>
  <c r="CX258" i="1" s="1"/>
  <c r="W258" i="1" s="1"/>
  <c r="CS258" i="1"/>
  <c r="CW258" i="1"/>
  <c r="V258" i="1" s="1"/>
  <c r="FR258" i="1"/>
  <c r="GL258" i="1"/>
  <c r="GO258" i="1"/>
  <c r="GP258" i="1"/>
  <c r="GV258" i="1"/>
  <c r="GX258" i="1"/>
  <c r="C259" i="1"/>
  <c r="D259" i="1"/>
  <c r="I259" i="1"/>
  <c r="S259" i="1"/>
  <c r="AC259" i="1"/>
  <c r="AD259" i="1"/>
  <c r="CR259" i="1" s="1"/>
  <c r="Q259" i="1" s="1"/>
  <c r="AE259" i="1"/>
  <c r="CS259" i="1" s="1"/>
  <c r="R259" i="1" s="1"/>
  <c r="AF259" i="1"/>
  <c r="AG259" i="1"/>
  <c r="CU259" i="1" s="1"/>
  <c r="T259" i="1" s="1"/>
  <c r="AH259" i="1"/>
  <c r="CV259" i="1" s="1"/>
  <c r="U259" i="1" s="1"/>
  <c r="AI259" i="1"/>
  <c r="CW259" i="1" s="1"/>
  <c r="V259" i="1" s="1"/>
  <c r="AJ259" i="1"/>
  <c r="CT259" i="1"/>
  <c r="CX259" i="1"/>
  <c r="W259" i="1" s="1"/>
  <c r="FR259" i="1"/>
  <c r="GK259" i="1"/>
  <c r="GL259" i="1"/>
  <c r="GO259" i="1"/>
  <c r="GP259" i="1"/>
  <c r="GV259" i="1"/>
  <c r="GX259" i="1" s="1"/>
  <c r="I260" i="1"/>
  <c r="R260" i="1"/>
  <c r="GK260" i="1" s="1"/>
  <c r="AC260" i="1"/>
  <c r="CQ260" i="1" s="1"/>
  <c r="P260" i="1" s="1"/>
  <c r="AD260" i="1"/>
  <c r="CR260" i="1" s="1"/>
  <c r="Q260" i="1" s="1"/>
  <c r="AE260" i="1"/>
  <c r="AF260" i="1"/>
  <c r="CT260" i="1" s="1"/>
  <c r="S260" i="1" s="1"/>
  <c r="AG260" i="1"/>
  <c r="CU260" i="1" s="1"/>
  <c r="T260" i="1" s="1"/>
  <c r="AH260" i="1"/>
  <c r="CV260" i="1" s="1"/>
  <c r="U260" i="1" s="1"/>
  <c r="AI260" i="1"/>
  <c r="AJ260" i="1"/>
  <c r="CX260" i="1" s="1"/>
  <c r="W260" i="1" s="1"/>
  <c r="CS260" i="1"/>
  <c r="CW260" i="1"/>
  <c r="V260" i="1" s="1"/>
  <c r="FR260" i="1"/>
  <c r="GL260" i="1"/>
  <c r="GO260" i="1"/>
  <c r="GP260" i="1"/>
  <c r="GV260" i="1"/>
  <c r="GX260" i="1"/>
  <c r="I261" i="1"/>
  <c r="AC261" i="1"/>
  <c r="AE261" i="1"/>
  <c r="AF261" i="1"/>
  <c r="CT261" i="1" s="1"/>
  <c r="S261" i="1" s="1"/>
  <c r="AG261" i="1"/>
  <c r="AH261" i="1"/>
  <c r="AI261" i="1"/>
  <c r="CW261" i="1" s="1"/>
  <c r="V261" i="1" s="1"/>
  <c r="AJ261" i="1"/>
  <c r="CX261" i="1" s="1"/>
  <c r="W261" i="1" s="1"/>
  <c r="CQ261" i="1"/>
  <c r="P261" i="1" s="1"/>
  <c r="CU261" i="1"/>
  <c r="T261" i="1" s="1"/>
  <c r="CV261" i="1"/>
  <c r="U261" i="1" s="1"/>
  <c r="FR261" i="1"/>
  <c r="GL261" i="1"/>
  <c r="GO261" i="1"/>
  <c r="GP261" i="1"/>
  <c r="GV261" i="1"/>
  <c r="GX261" i="1" s="1"/>
  <c r="C262" i="1"/>
  <c r="D262" i="1"/>
  <c r="I262" i="1"/>
  <c r="W262" i="1"/>
  <c r="AC262" i="1"/>
  <c r="AE262" i="1"/>
  <c r="AF262" i="1"/>
  <c r="AG262" i="1"/>
  <c r="CU262" i="1" s="1"/>
  <c r="T262" i="1" s="1"/>
  <c r="AH262" i="1"/>
  <c r="AI262" i="1"/>
  <c r="CW262" i="1" s="1"/>
  <c r="V262" i="1" s="1"/>
  <c r="AJ262" i="1"/>
  <c r="CQ262" i="1"/>
  <c r="CT262" i="1"/>
  <c r="S262" i="1" s="1"/>
  <c r="CV262" i="1"/>
  <c r="U262" i="1" s="1"/>
  <c r="CX262" i="1"/>
  <c r="FR262" i="1"/>
  <c r="GL262" i="1"/>
  <c r="GO262" i="1"/>
  <c r="GP262" i="1"/>
  <c r="GV262" i="1"/>
  <c r="GX262" i="1" s="1"/>
  <c r="C263" i="1"/>
  <c r="D263" i="1"/>
  <c r="I263" i="1"/>
  <c r="AC263" i="1"/>
  <c r="AD263" i="1"/>
  <c r="CR263" i="1" s="1"/>
  <c r="AE263" i="1"/>
  <c r="AF263" i="1"/>
  <c r="CT263" i="1" s="1"/>
  <c r="S263" i="1" s="1"/>
  <c r="AG263" i="1"/>
  <c r="AH263" i="1"/>
  <c r="CV263" i="1" s="1"/>
  <c r="AI263" i="1"/>
  <c r="AJ263" i="1"/>
  <c r="CX263" i="1" s="1"/>
  <c r="W263" i="1" s="1"/>
  <c r="CQ263" i="1"/>
  <c r="P263" i="1" s="1"/>
  <c r="CS263" i="1"/>
  <c r="R263" i="1" s="1"/>
  <c r="GK263" i="1" s="1"/>
  <c r="CU263" i="1"/>
  <c r="T263" i="1" s="1"/>
  <c r="CW263" i="1"/>
  <c r="V263" i="1" s="1"/>
  <c r="FR263" i="1"/>
  <c r="GL263" i="1"/>
  <c r="GO263" i="1"/>
  <c r="GP263" i="1"/>
  <c r="GV263" i="1"/>
  <c r="GX263" i="1"/>
  <c r="C264" i="1"/>
  <c r="D264" i="1"/>
  <c r="I264" i="1"/>
  <c r="S264" i="1"/>
  <c r="AC264" i="1"/>
  <c r="AE264" i="1"/>
  <c r="AD264" i="1" s="1"/>
  <c r="CR264" i="1" s="1"/>
  <c r="Q264" i="1" s="1"/>
  <c r="AF264" i="1"/>
  <c r="AG264" i="1"/>
  <c r="CU264" i="1" s="1"/>
  <c r="T264" i="1" s="1"/>
  <c r="AH264" i="1"/>
  <c r="AI264" i="1"/>
  <c r="CW264" i="1" s="1"/>
  <c r="V264" i="1" s="1"/>
  <c r="AJ264" i="1"/>
  <c r="CT264" i="1"/>
  <c r="CV264" i="1"/>
  <c r="U264" i="1" s="1"/>
  <c r="CX264" i="1"/>
  <c r="W264" i="1" s="1"/>
  <c r="FR264" i="1"/>
  <c r="GL264" i="1"/>
  <c r="GO264" i="1"/>
  <c r="GP264" i="1"/>
  <c r="GV264" i="1"/>
  <c r="GX264" i="1" s="1"/>
  <c r="C265" i="1"/>
  <c r="D265" i="1"/>
  <c r="I265" i="1"/>
  <c r="AC265" i="1"/>
  <c r="AD265" i="1"/>
  <c r="AE265" i="1"/>
  <c r="AF265" i="1"/>
  <c r="CT265" i="1" s="1"/>
  <c r="S265" i="1" s="1"/>
  <c r="CZ265" i="1" s="1"/>
  <c r="Y265" i="1" s="1"/>
  <c r="AG265" i="1"/>
  <c r="AH265" i="1"/>
  <c r="CV265" i="1" s="1"/>
  <c r="U265" i="1" s="1"/>
  <c r="AI265" i="1"/>
  <c r="AJ265" i="1"/>
  <c r="CX265" i="1" s="1"/>
  <c r="W265" i="1" s="1"/>
  <c r="CQ265" i="1"/>
  <c r="P265" i="1" s="1"/>
  <c r="CS265" i="1"/>
  <c r="R265" i="1" s="1"/>
  <c r="GK265" i="1" s="1"/>
  <c r="CU265" i="1"/>
  <c r="T265" i="1" s="1"/>
  <c r="CW265" i="1"/>
  <c r="V265" i="1" s="1"/>
  <c r="FR265" i="1"/>
  <c r="GL265" i="1"/>
  <c r="GO265" i="1"/>
  <c r="GP265" i="1"/>
  <c r="GV265" i="1"/>
  <c r="GX265" i="1"/>
  <c r="I266" i="1"/>
  <c r="W266" i="1"/>
  <c r="AC266" i="1"/>
  <c r="AE266" i="1"/>
  <c r="AD266" i="1" s="1"/>
  <c r="CR266" i="1" s="1"/>
  <c r="Q266" i="1" s="1"/>
  <c r="AF266" i="1"/>
  <c r="AG266" i="1"/>
  <c r="CU266" i="1" s="1"/>
  <c r="T266" i="1" s="1"/>
  <c r="AH266" i="1"/>
  <c r="AI266" i="1"/>
  <c r="CW266" i="1" s="1"/>
  <c r="V266" i="1" s="1"/>
  <c r="AJ266" i="1"/>
  <c r="CT266" i="1"/>
  <c r="S266" i="1" s="1"/>
  <c r="CV266" i="1"/>
  <c r="U266" i="1" s="1"/>
  <c r="CX266" i="1"/>
  <c r="FR266" i="1"/>
  <c r="GL266" i="1"/>
  <c r="GO266" i="1"/>
  <c r="GP266" i="1"/>
  <c r="GV266" i="1"/>
  <c r="GX266" i="1" s="1"/>
  <c r="I267" i="1"/>
  <c r="AC267" i="1"/>
  <c r="AD267" i="1"/>
  <c r="CR267" i="1" s="1"/>
  <c r="AE267" i="1"/>
  <c r="AF267" i="1"/>
  <c r="CT267" i="1" s="1"/>
  <c r="S267" i="1" s="1"/>
  <c r="AG267" i="1"/>
  <c r="AH267" i="1"/>
  <c r="CV267" i="1" s="1"/>
  <c r="AI267" i="1"/>
  <c r="AJ267" i="1"/>
  <c r="CX267" i="1" s="1"/>
  <c r="W267" i="1" s="1"/>
  <c r="CQ267" i="1"/>
  <c r="P267" i="1" s="1"/>
  <c r="CS267" i="1"/>
  <c r="R267" i="1" s="1"/>
  <c r="GK267" i="1" s="1"/>
  <c r="CU267" i="1"/>
  <c r="T267" i="1" s="1"/>
  <c r="CW267" i="1"/>
  <c r="V267" i="1" s="1"/>
  <c r="FR267" i="1"/>
  <c r="GL267" i="1"/>
  <c r="GO267" i="1"/>
  <c r="GP267" i="1"/>
  <c r="GV267" i="1"/>
  <c r="GX267" i="1"/>
  <c r="C268" i="1"/>
  <c r="D268" i="1"/>
  <c r="AC268" i="1"/>
  <c r="AD268" i="1"/>
  <c r="AE268" i="1"/>
  <c r="AF268" i="1"/>
  <c r="CT268" i="1" s="1"/>
  <c r="S268" i="1" s="1"/>
  <c r="CZ268" i="1" s="1"/>
  <c r="Y268" i="1" s="1"/>
  <c r="AG268" i="1"/>
  <c r="AH268" i="1"/>
  <c r="CV268" i="1" s="1"/>
  <c r="U268" i="1" s="1"/>
  <c r="AI268" i="1"/>
  <c r="AJ268" i="1"/>
  <c r="CX268" i="1" s="1"/>
  <c r="W268" i="1" s="1"/>
  <c r="CQ268" i="1"/>
  <c r="P268" i="1" s="1"/>
  <c r="CS268" i="1"/>
  <c r="R268" i="1" s="1"/>
  <c r="GK268" i="1" s="1"/>
  <c r="CU268" i="1"/>
  <c r="T268" i="1" s="1"/>
  <c r="CW268" i="1"/>
  <c r="V268" i="1" s="1"/>
  <c r="FR268" i="1"/>
  <c r="GL268" i="1"/>
  <c r="GO268" i="1"/>
  <c r="GP268" i="1"/>
  <c r="GV268" i="1"/>
  <c r="GX268" i="1"/>
  <c r="C269" i="1"/>
  <c r="D269" i="1"/>
  <c r="AC269" i="1"/>
  <c r="AD269" i="1"/>
  <c r="CR269" i="1" s="1"/>
  <c r="Q269" i="1" s="1"/>
  <c r="AE269" i="1"/>
  <c r="AF269" i="1"/>
  <c r="CT269" i="1" s="1"/>
  <c r="S269" i="1" s="1"/>
  <c r="AG269" i="1"/>
  <c r="AH269" i="1"/>
  <c r="CV269" i="1" s="1"/>
  <c r="U269" i="1" s="1"/>
  <c r="AI269" i="1"/>
  <c r="AJ269" i="1"/>
  <c r="CX269" i="1" s="1"/>
  <c r="W269" i="1" s="1"/>
  <c r="CQ269" i="1"/>
  <c r="P269" i="1" s="1"/>
  <c r="CS269" i="1"/>
  <c r="R269" i="1" s="1"/>
  <c r="GK269" i="1" s="1"/>
  <c r="CU269" i="1"/>
  <c r="T269" i="1" s="1"/>
  <c r="CW269" i="1"/>
  <c r="V269" i="1" s="1"/>
  <c r="FR269" i="1"/>
  <c r="GL269" i="1"/>
  <c r="GO269" i="1"/>
  <c r="GP269" i="1"/>
  <c r="GV269" i="1"/>
  <c r="GX269" i="1"/>
  <c r="C270" i="1"/>
  <c r="D270" i="1"/>
  <c r="I270" i="1"/>
  <c r="S270" i="1"/>
  <c r="AC270" i="1"/>
  <c r="AE270" i="1"/>
  <c r="AD270" i="1" s="1"/>
  <c r="CR270" i="1" s="1"/>
  <c r="Q270" i="1" s="1"/>
  <c r="AF270" i="1"/>
  <c r="AG270" i="1"/>
  <c r="CU270" i="1" s="1"/>
  <c r="T270" i="1" s="1"/>
  <c r="AH270" i="1"/>
  <c r="AI270" i="1"/>
  <c r="CW270" i="1" s="1"/>
  <c r="V270" i="1" s="1"/>
  <c r="AJ270" i="1"/>
  <c r="CT270" i="1"/>
  <c r="CV270" i="1"/>
  <c r="U270" i="1" s="1"/>
  <c r="CX270" i="1"/>
  <c r="W270" i="1" s="1"/>
  <c r="FR270" i="1"/>
  <c r="GL270" i="1"/>
  <c r="GO270" i="1"/>
  <c r="GP270" i="1"/>
  <c r="GV270" i="1"/>
  <c r="GX270" i="1" s="1"/>
  <c r="C271" i="1"/>
  <c r="D271" i="1"/>
  <c r="I271" i="1"/>
  <c r="AC271" i="1"/>
  <c r="AD271" i="1"/>
  <c r="AE271" i="1"/>
  <c r="AF271" i="1"/>
  <c r="CT271" i="1" s="1"/>
  <c r="S271" i="1" s="1"/>
  <c r="CZ271" i="1" s="1"/>
  <c r="Y271" i="1" s="1"/>
  <c r="AG271" i="1"/>
  <c r="AH271" i="1"/>
  <c r="CV271" i="1" s="1"/>
  <c r="U271" i="1" s="1"/>
  <c r="AI271" i="1"/>
  <c r="AJ271" i="1"/>
  <c r="CX271" i="1" s="1"/>
  <c r="W271" i="1" s="1"/>
  <c r="CQ271" i="1"/>
  <c r="P271" i="1" s="1"/>
  <c r="CS271" i="1"/>
  <c r="R271" i="1" s="1"/>
  <c r="GK271" i="1" s="1"/>
  <c r="CU271" i="1"/>
  <c r="T271" i="1" s="1"/>
  <c r="CW271" i="1"/>
  <c r="V271" i="1" s="1"/>
  <c r="FR271" i="1"/>
  <c r="GL271" i="1"/>
  <c r="GO271" i="1"/>
  <c r="GP271" i="1"/>
  <c r="GV271" i="1"/>
  <c r="GX271" i="1"/>
  <c r="C272" i="1"/>
  <c r="D272" i="1"/>
  <c r="I272" i="1"/>
  <c r="CX651" i="3" s="1"/>
  <c r="U272" i="1"/>
  <c r="AC272" i="1"/>
  <c r="AE272" i="1"/>
  <c r="AF272" i="1"/>
  <c r="AG272" i="1"/>
  <c r="CU272" i="1" s="1"/>
  <c r="T272" i="1" s="1"/>
  <c r="AH272" i="1"/>
  <c r="AI272" i="1"/>
  <c r="CW272" i="1" s="1"/>
  <c r="V272" i="1" s="1"/>
  <c r="AJ272" i="1"/>
  <c r="CT272" i="1"/>
  <c r="S272" i="1" s="1"/>
  <c r="CV272" i="1"/>
  <c r="CX272" i="1"/>
  <c r="W272" i="1" s="1"/>
  <c r="FR272" i="1"/>
  <c r="GL272" i="1"/>
  <c r="GO272" i="1"/>
  <c r="GP272" i="1"/>
  <c r="GV272" i="1"/>
  <c r="GX272" i="1" s="1"/>
  <c r="C273" i="1"/>
  <c r="D273" i="1"/>
  <c r="I273" i="1"/>
  <c r="CX652" i="3" s="1"/>
  <c r="V273" i="1"/>
  <c r="AC273" i="1"/>
  <c r="AD273" i="1"/>
  <c r="CR273" i="1" s="1"/>
  <c r="Q273" i="1" s="1"/>
  <c r="AE273" i="1"/>
  <c r="AF273" i="1"/>
  <c r="CT273" i="1" s="1"/>
  <c r="S273" i="1" s="1"/>
  <c r="AG273" i="1"/>
  <c r="AH273" i="1"/>
  <c r="CV273" i="1" s="1"/>
  <c r="U273" i="1" s="1"/>
  <c r="AI273" i="1"/>
  <c r="AJ273" i="1"/>
  <c r="CX273" i="1" s="1"/>
  <c r="W273" i="1" s="1"/>
  <c r="CQ273" i="1"/>
  <c r="P273" i="1" s="1"/>
  <c r="CS273" i="1"/>
  <c r="R273" i="1" s="1"/>
  <c r="GK273" i="1" s="1"/>
  <c r="CU273" i="1"/>
  <c r="T273" i="1" s="1"/>
  <c r="CW273" i="1"/>
  <c r="FR273" i="1"/>
  <c r="GL273" i="1"/>
  <c r="GO273" i="1"/>
  <c r="GP273" i="1"/>
  <c r="GV273" i="1"/>
  <c r="GX273" i="1"/>
  <c r="C274" i="1"/>
  <c r="D274" i="1"/>
  <c r="I274" i="1"/>
  <c r="CX653" i="3" s="1"/>
  <c r="AC274" i="1"/>
  <c r="AE274" i="1"/>
  <c r="AD274" i="1" s="1"/>
  <c r="CR274" i="1" s="1"/>
  <c r="Q274" i="1" s="1"/>
  <c r="AF274" i="1"/>
  <c r="AG274" i="1"/>
  <c r="CU274" i="1" s="1"/>
  <c r="T274" i="1" s="1"/>
  <c r="AH274" i="1"/>
  <c r="AI274" i="1"/>
  <c r="CW274" i="1" s="1"/>
  <c r="V274" i="1" s="1"/>
  <c r="AJ274" i="1"/>
  <c r="CT274" i="1"/>
  <c r="S274" i="1" s="1"/>
  <c r="CV274" i="1"/>
  <c r="U274" i="1" s="1"/>
  <c r="CX274" i="1"/>
  <c r="W274" i="1" s="1"/>
  <c r="FR274" i="1"/>
  <c r="GL274" i="1"/>
  <c r="GO274" i="1"/>
  <c r="GP274" i="1"/>
  <c r="GV274" i="1"/>
  <c r="GX274" i="1" s="1"/>
  <c r="C275" i="1"/>
  <c r="D275" i="1"/>
  <c r="I275" i="1"/>
  <c r="CX654" i="3" s="1"/>
  <c r="P275" i="1"/>
  <c r="AC275" i="1"/>
  <c r="AD275" i="1"/>
  <c r="AE275" i="1"/>
  <c r="AF275" i="1"/>
  <c r="CT275" i="1" s="1"/>
  <c r="S275" i="1" s="1"/>
  <c r="CY275" i="1" s="1"/>
  <c r="X275" i="1" s="1"/>
  <c r="AG275" i="1"/>
  <c r="AH275" i="1"/>
  <c r="CV275" i="1" s="1"/>
  <c r="U275" i="1" s="1"/>
  <c r="AI275" i="1"/>
  <c r="AJ275" i="1"/>
  <c r="CX275" i="1" s="1"/>
  <c r="W275" i="1" s="1"/>
  <c r="CQ275" i="1"/>
  <c r="CS275" i="1"/>
  <c r="R275" i="1" s="1"/>
  <c r="GK275" i="1" s="1"/>
  <c r="CU275" i="1"/>
  <c r="T275" i="1" s="1"/>
  <c r="CW275" i="1"/>
  <c r="V275" i="1" s="1"/>
  <c r="FR275" i="1"/>
  <c r="GL275" i="1"/>
  <c r="GO275" i="1"/>
  <c r="GP275" i="1"/>
  <c r="GV275" i="1"/>
  <c r="GX275" i="1"/>
  <c r="C276" i="1"/>
  <c r="D276" i="1"/>
  <c r="I276" i="1"/>
  <c r="AC276" i="1"/>
  <c r="AE276" i="1"/>
  <c r="AF276" i="1"/>
  <c r="AG276" i="1"/>
  <c r="CU276" i="1" s="1"/>
  <c r="T276" i="1" s="1"/>
  <c r="AH276" i="1"/>
  <c r="AI276" i="1"/>
  <c r="CW276" i="1" s="1"/>
  <c r="V276" i="1" s="1"/>
  <c r="AJ276" i="1"/>
  <c r="CT276" i="1"/>
  <c r="S276" i="1" s="1"/>
  <c r="CV276" i="1"/>
  <c r="U276" i="1" s="1"/>
  <c r="CX276" i="1"/>
  <c r="W276" i="1" s="1"/>
  <c r="FR276" i="1"/>
  <c r="GL276" i="1"/>
  <c r="GO276" i="1"/>
  <c r="GP276" i="1"/>
  <c r="GV276" i="1"/>
  <c r="GX276" i="1" s="1"/>
  <c r="C277" i="1"/>
  <c r="D277" i="1"/>
  <c r="I277" i="1"/>
  <c r="AC277" i="1"/>
  <c r="AD277" i="1"/>
  <c r="CR277" i="1" s="1"/>
  <c r="Q277" i="1" s="1"/>
  <c r="AE277" i="1"/>
  <c r="AF277" i="1"/>
  <c r="CT277" i="1" s="1"/>
  <c r="AG277" i="1"/>
  <c r="AH277" i="1"/>
  <c r="CV277" i="1" s="1"/>
  <c r="U277" i="1" s="1"/>
  <c r="AI277" i="1"/>
  <c r="AJ277" i="1"/>
  <c r="CX277" i="1" s="1"/>
  <c r="CQ277" i="1"/>
  <c r="P277" i="1" s="1"/>
  <c r="CS277" i="1"/>
  <c r="R277" i="1" s="1"/>
  <c r="GK277" i="1" s="1"/>
  <c r="CU277" i="1"/>
  <c r="CW277" i="1"/>
  <c r="FR277" i="1"/>
  <c r="GL277" i="1"/>
  <c r="GO277" i="1"/>
  <c r="GP277" i="1"/>
  <c r="GV277" i="1"/>
  <c r="I278" i="1"/>
  <c r="U278" i="1"/>
  <c r="AC278" i="1"/>
  <c r="AE278" i="1"/>
  <c r="AF278" i="1"/>
  <c r="AG278" i="1"/>
  <c r="CU278" i="1" s="1"/>
  <c r="T278" i="1" s="1"/>
  <c r="AH278" i="1"/>
  <c r="AI278" i="1"/>
  <c r="CW278" i="1" s="1"/>
  <c r="V278" i="1" s="1"/>
  <c r="AJ278" i="1"/>
  <c r="CT278" i="1"/>
  <c r="S278" i="1" s="1"/>
  <c r="CV278" i="1"/>
  <c r="CX278" i="1"/>
  <c r="W278" i="1" s="1"/>
  <c r="FR278" i="1"/>
  <c r="GL278" i="1"/>
  <c r="GO278" i="1"/>
  <c r="GP278" i="1"/>
  <c r="GV278" i="1"/>
  <c r="GX278" i="1" s="1"/>
  <c r="AC279" i="1"/>
  <c r="AD279" i="1"/>
  <c r="AE279" i="1"/>
  <c r="AF279" i="1"/>
  <c r="CT279" i="1" s="1"/>
  <c r="AG279" i="1"/>
  <c r="AH279" i="1"/>
  <c r="CV279" i="1" s="1"/>
  <c r="AI279" i="1"/>
  <c r="AJ279" i="1"/>
  <c r="CX279" i="1" s="1"/>
  <c r="CQ279" i="1"/>
  <c r="CS279" i="1"/>
  <c r="CU279" i="1"/>
  <c r="CW279" i="1"/>
  <c r="FR279" i="1"/>
  <c r="GL279" i="1"/>
  <c r="GO279" i="1"/>
  <c r="GP279" i="1"/>
  <c r="GV279" i="1"/>
  <c r="I280" i="1"/>
  <c r="S280" i="1"/>
  <c r="W280" i="1"/>
  <c r="AC280" i="1"/>
  <c r="AE280" i="1"/>
  <c r="AD280" i="1" s="1"/>
  <c r="CR280" i="1" s="1"/>
  <c r="Q280" i="1" s="1"/>
  <c r="AF280" i="1"/>
  <c r="AG280" i="1"/>
  <c r="CU280" i="1" s="1"/>
  <c r="T280" i="1" s="1"/>
  <c r="AH280" i="1"/>
  <c r="AI280" i="1"/>
  <c r="CW280" i="1" s="1"/>
  <c r="V280" i="1" s="1"/>
  <c r="AJ280" i="1"/>
  <c r="CT280" i="1"/>
  <c r="CV280" i="1"/>
  <c r="U280" i="1" s="1"/>
  <c r="CX280" i="1"/>
  <c r="FR280" i="1"/>
  <c r="GL280" i="1"/>
  <c r="GO280" i="1"/>
  <c r="GP280" i="1"/>
  <c r="GV280" i="1"/>
  <c r="GX280" i="1" s="1"/>
  <c r="AC281" i="1"/>
  <c r="AD281" i="1"/>
  <c r="CR281" i="1" s="1"/>
  <c r="AE281" i="1"/>
  <c r="AF281" i="1"/>
  <c r="CT281" i="1" s="1"/>
  <c r="AG281" i="1"/>
  <c r="AH281" i="1"/>
  <c r="CV281" i="1" s="1"/>
  <c r="AI281" i="1"/>
  <c r="AJ281" i="1"/>
  <c r="CX281" i="1" s="1"/>
  <c r="CQ281" i="1"/>
  <c r="CS281" i="1"/>
  <c r="CU281" i="1"/>
  <c r="CW281" i="1"/>
  <c r="FR281" i="1"/>
  <c r="GL281" i="1"/>
  <c r="GO281" i="1"/>
  <c r="GP281" i="1"/>
  <c r="GV281" i="1"/>
  <c r="C282" i="1"/>
  <c r="D282" i="1"/>
  <c r="I282" i="1"/>
  <c r="AC282" i="1"/>
  <c r="AE282" i="1"/>
  <c r="AD282" i="1" s="1"/>
  <c r="CR282" i="1" s="1"/>
  <c r="Q282" i="1" s="1"/>
  <c r="AF282" i="1"/>
  <c r="AG282" i="1"/>
  <c r="CU282" i="1" s="1"/>
  <c r="T282" i="1" s="1"/>
  <c r="AH282" i="1"/>
  <c r="AI282" i="1"/>
  <c r="CW282" i="1" s="1"/>
  <c r="V282" i="1" s="1"/>
  <c r="AJ282" i="1"/>
  <c r="CT282" i="1"/>
  <c r="S282" i="1" s="1"/>
  <c r="CV282" i="1"/>
  <c r="U282" i="1" s="1"/>
  <c r="CX282" i="1"/>
  <c r="W282" i="1" s="1"/>
  <c r="FR282" i="1"/>
  <c r="GL282" i="1"/>
  <c r="GO282" i="1"/>
  <c r="GP282" i="1"/>
  <c r="GV282" i="1"/>
  <c r="GX282" i="1" s="1"/>
  <c r="C283" i="1"/>
  <c r="D283" i="1"/>
  <c r="I283" i="1"/>
  <c r="P283" i="1"/>
  <c r="AC283" i="1"/>
  <c r="AD283" i="1"/>
  <c r="AE283" i="1"/>
  <c r="AF283" i="1"/>
  <c r="CT283" i="1" s="1"/>
  <c r="S283" i="1" s="1"/>
  <c r="CY283" i="1" s="1"/>
  <c r="X283" i="1" s="1"/>
  <c r="AG283" i="1"/>
  <c r="AH283" i="1"/>
  <c r="CV283" i="1" s="1"/>
  <c r="U283" i="1" s="1"/>
  <c r="AI283" i="1"/>
  <c r="AJ283" i="1"/>
  <c r="CX283" i="1" s="1"/>
  <c r="W283" i="1" s="1"/>
  <c r="CQ283" i="1"/>
  <c r="CS283" i="1"/>
  <c r="R283" i="1" s="1"/>
  <c r="GK283" i="1" s="1"/>
  <c r="CU283" i="1"/>
  <c r="T283" i="1" s="1"/>
  <c r="CW283" i="1"/>
  <c r="V283" i="1" s="1"/>
  <c r="FR283" i="1"/>
  <c r="GL283" i="1"/>
  <c r="GO283" i="1"/>
  <c r="GP283" i="1"/>
  <c r="GV283" i="1"/>
  <c r="GX283" i="1"/>
  <c r="I284" i="1"/>
  <c r="S284" i="1"/>
  <c r="W284" i="1"/>
  <c r="AC284" i="1"/>
  <c r="AE284" i="1"/>
  <c r="AD284" i="1" s="1"/>
  <c r="CR284" i="1" s="1"/>
  <c r="Q284" i="1" s="1"/>
  <c r="AF284" i="1"/>
  <c r="AG284" i="1"/>
  <c r="CU284" i="1" s="1"/>
  <c r="T284" i="1" s="1"/>
  <c r="AH284" i="1"/>
  <c r="AI284" i="1"/>
  <c r="CW284" i="1" s="1"/>
  <c r="V284" i="1" s="1"/>
  <c r="AJ284" i="1"/>
  <c r="CT284" i="1"/>
  <c r="CV284" i="1"/>
  <c r="U284" i="1" s="1"/>
  <c r="CX284" i="1"/>
  <c r="FR284" i="1"/>
  <c r="GL284" i="1"/>
  <c r="GO284" i="1"/>
  <c r="GP284" i="1"/>
  <c r="GV284" i="1"/>
  <c r="GX284" i="1" s="1"/>
  <c r="I285" i="1"/>
  <c r="V285" i="1"/>
  <c r="AC285" i="1"/>
  <c r="AD285" i="1"/>
  <c r="CR285" i="1" s="1"/>
  <c r="Q285" i="1" s="1"/>
  <c r="AE285" i="1"/>
  <c r="AF285" i="1"/>
  <c r="CT285" i="1" s="1"/>
  <c r="S285" i="1" s="1"/>
  <c r="AG285" i="1"/>
  <c r="AH285" i="1"/>
  <c r="CV285" i="1" s="1"/>
  <c r="U285" i="1" s="1"/>
  <c r="AI285" i="1"/>
  <c r="AJ285" i="1"/>
  <c r="CX285" i="1" s="1"/>
  <c r="W285" i="1" s="1"/>
  <c r="CQ285" i="1"/>
  <c r="P285" i="1" s="1"/>
  <c r="CS285" i="1"/>
  <c r="R285" i="1" s="1"/>
  <c r="GK285" i="1" s="1"/>
  <c r="CU285" i="1"/>
  <c r="T285" i="1" s="1"/>
  <c r="CW285" i="1"/>
  <c r="FR285" i="1"/>
  <c r="GL285" i="1"/>
  <c r="GO285" i="1"/>
  <c r="GP285" i="1"/>
  <c r="GV285" i="1"/>
  <c r="GX285" i="1"/>
  <c r="I286" i="1"/>
  <c r="U286" i="1"/>
  <c r="AC286" i="1"/>
  <c r="AE286" i="1"/>
  <c r="AF286" i="1"/>
  <c r="AG286" i="1"/>
  <c r="CU286" i="1" s="1"/>
  <c r="T286" i="1" s="1"/>
  <c r="AH286" i="1"/>
  <c r="AI286" i="1"/>
  <c r="CW286" i="1" s="1"/>
  <c r="V286" i="1" s="1"/>
  <c r="AJ286" i="1"/>
  <c r="CT286" i="1"/>
  <c r="S286" i="1" s="1"/>
  <c r="CV286" i="1"/>
  <c r="CX286" i="1"/>
  <c r="W286" i="1" s="1"/>
  <c r="FR286" i="1"/>
  <c r="GL286" i="1"/>
  <c r="GO286" i="1"/>
  <c r="GP286" i="1"/>
  <c r="GV286" i="1"/>
  <c r="GX286" i="1" s="1"/>
  <c r="I287" i="1"/>
  <c r="P287" i="1"/>
  <c r="T287" i="1"/>
  <c r="AC287" i="1"/>
  <c r="AD287" i="1"/>
  <c r="CR287" i="1" s="1"/>
  <c r="Q287" i="1" s="1"/>
  <c r="AE287" i="1"/>
  <c r="AF287" i="1"/>
  <c r="AG287" i="1"/>
  <c r="AH287" i="1"/>
  <c r="CV287" i="1" s="1"/>
  <c r="U287" i="1" s="1"/>
  <c r="AI287" i="1"/>
  <c r="AJ287" i="1"/>
  <c r="CQ287" i="1"/>
  <c r="CS287" i="1"/>
  <c r="R287" i="1" s="1"/>
  <c r="GK287" i="1" s="1"/>
  <c r="CT287" i="1"/>
  <c r="S287" i="1" s="1"/>
  <c r="CU287" i="1"/>
  <c r="CW287" i="1"/>
  <c r="V287" i="1" s="1"/>
  <c r="CX287" i="1"/>
  <c r="W287" i="1" s="1"/>
  <c r="FR287" i="1"/>
  <c r="GL287" i="1"/>
  <c r="GO287" i="1"/>
  <c r="GP287" i="1"/>
  <c r="GV287" i="1"/>
  <c r="GX287" i="1"/>
  <c r="C288" i="1"/>
  <c r="D288" i="1"/>
  <c r="I288" i="1"/>
  <c r="U288" i="1"/>
  <c r="AC288" i="1"/>
  <c r="AE288" i="1"/>
  <c r="AF288" i="1"/>
  <c r="AG288" i="1"/>
  <c r="AH288" i="1"/>
  <c r="AI288" i="1"/>
  <c r="CW288" i="1" s="1"/>
  <c r="V288" i="1" s="1"/>
  <c r="AJ288" i="1"/>
  <c r="CQ288" i="1"/>
  <c r="P288" i="1" s="1"/>
  <c r="CT288" i="1"/>
  <c r="S288" i="1" s="1"/>
  <c r="CU288" i="1"/>
  <c r="T288" i="1" s="1"/>
  <c r="CV288" i="1"/>
  <c r="CX288" i="1"/>
  <c r="W288" i="1" s="1"/>
  <c r="FR288" i="1"/>
  <c r="GL288" i="1"/>
  <c r="GO288" i="1"/>
  <c r="GP288" i="1"/>
  <c r="GV288" i="1"/>
  <c r="GX288" i="1" s="1"/>
  <c r="C289" i="1"/>
  <c r="D289" i="1"/>
  <c r="I289" i="1"/>
  <c r="AB289" i="1"/>
  <c r="AC289" i="1"/>
  <c r="AE289" i="1"/>
  <c r="AD289" i="1" s="1"/>
  <c r="CR289" i="1" s="1"/>
  <c r="AF289" i="1"/>
  <c r="CT289" i="1" s="1"/>
  <c r="AG289" i="1"/>
  <c r="AH289" i="1"/>
  <c r="AI289" i="1"/>
  <c r="AJ289" i="1"/>
  <c r="CX289" i="1" s="1"/>
  <c r="CQ289" i="1"/>
  <c r="CS289" i="1"/>
  <c r="R289" i="1" s="1"/>
  <c r="GK289" i="1" s="1"/>
  <c r="CU289" i="1"/>
  <c r="CV289" i="1"/>
  <c r="CW289" i="1"/>
  <c r="V289" i="1" s="1"/>
  <c r="FR289" i="1"/>
  <c r="GL289" i="1"/>
  <c r="GO289" i="1"/>
  <c r="GP289" i="1"/>
  <c r="GV289" i="1"/>
  <c r="I290" i="1"/>
  <c r="AC290" i="1"/>
  <c r="AE290" i="1"/>
  <c r="AF290" i="1"/>
  <c r="AG290" i="1"/>
  <c r="CU290" i="1" s="1"/>
  <c r="T290" i="1" s="1"/>
  <c r="AH290" i="1"/>
  <c r="AI290" i="1"/>
  <c r="CW290" i="1" s="1"/>
  <c r="V290" i="1" s="1"/>
  <c r="AJ290" i="1"/>
  <c r="CT290" i="1"/>
  <c r="S290" i="1" s="1"/>
  <c r="CV290" i="1"/>
  <c r="U290" i="1" s="1"/>
  <c r="CX290" i="1"/>
  <c r="W290" i="1" s="1"/>
  <c r="FR290" i="1"/>
  <c r="GL290" i="1"/>
  <c r="GO290" i="1"/>
  <c r="GP290" i="1"/>
  <c r="GV290" i="1"/>
  <c r="GX290" i="1" s="1"/>
  <c r="AC291" i="1"/>
  <c r="AB291" i="1" s="1"/>
  <c r="AD291" i="1"/>
  <c r="CR291" i="1" s="1"/>
  <c r="AE291" i="1"/>
  <c r="AF291" i="1"/>
  <c r="AG291" i="1"/>
  <c r="AH291" i="1"/>
  <c r="CV291" i="1" s="1"/>
  <c r="AI291" i="1"/>
  <c r="AJ291" i="1"/>
  <c r="CQ291" i="1"/>
  <c r="CS291" i="1"/>
  <c r="CT291" i="1"/>
  <c r="CU291" i="1"/>
  <c r="CW291" i="1"/>
  <c r="CX291" i="1"/>
  <c r="FR291" i="1"/>
  <c r="GL291" i="1"/>
  <c r="GO291" i="1"/>
  <c r="GP291" i="1"/>
  <c r="GV291" i="1"/>
  <c r="I292" i="1"/>
  <c r="AC292" i="1"/>
  <c r="AE292" i="1"/>
  <c r="AD292" i="1" s="1"/>
  <c r="CR292" i="1" s="1"/>
  <c r="Q292" i="1" s="1"/>
  <c r="AF292" i="1"/>
  <c r="AG292" i="1"/>
  <c r="CU292" i="1" s="1"/>
  <c r="T292" i="1" s="1"/>
  <c r="AH292" i="1"/>
  <c r="AI292" i="1"/>
  <c r="AJ292" i="1"/>
  <c r="CS292" i="1"/>
  <c r="R292" i="1" s="1"/>
  <c r="GK292" i="1" s="1"/>
  <c r="CT292" i="1"/>
  <c r="S292" i="1" s="1"/>
  <c r="CV292" i="1"/>
  <c r="U292" i="1" s="1"/>
  <c r="CW292" i="1"/>
  <c r="V292" i="1" s="1"/>
  <c r="CX292" i="1"/>
  <c r="W292" i="1" s="1"/>
  <c r="FR292" i="1"/>
  <c r="GL292" i="1"/>
  <c r="GO292" i="1"/>
  <c r="GP292" i="1"/>
  <c r="GV292" i="1"/>
  <c r="GX292" i="1"/>
  <c r="I293" i="1"/>
  <c r="GX293" i="1" s="1"/>
  <c r="AB293" i="1"/>
  <c r="AC293" i="1"/>
  <c r="AE293" i="1"/>
  <c r="AD293" i="1" s="1"/>
  <c r="CR293" i="1" s="1"/>
  <c r="AF293" i="1"/>
  <c r="CT293" i="1" s="1"/>
  <c r="AG293" i="1"/>
  <c r="AH293" i="1"/>
  <c r="AI293" i="1"/>
  <c r="AJ293" i="1"/>
  <c r="CX293" i="1" s="1"/>
  <c r="CQ293" i="1"/>
  <c r="CS293" i="1"/>
  <c r="R293" i="1" s="1"/>
  <c r="GK293" i="1" s="1"/>
  <c r="CU293" i="1"/>
  <c r="CV293" i="1"/>
  <c r="CW293" i="1"/>
  <c r="V293" i="1" s="1"/>
  <c r="FR293" i="1"/>
  <c r="GL293" i="1"/>
  <c r="GO293" i="1"/>
  <c r="GP293" i="1"/>
  <c r="GV293" i="1"/>
  <c r="C294" i="1"/>
  <c r="D294" i="1"/>
  <c r="I294" i="1"/>
  <c r="S294" i="1"/>
  <c r="W294" i="1"/>
  <c r="AC294" i="1"/>
  <c r="AE294" i="1"/>
  <c r="AD294" i="1" s="1"/>
  <c r="CR294" i="1" s="1"/>
  <c r="Q294" i="1" s="1"/>
  <c r="AF294" i="1"/>
  <c r="AG294" i="1"/>
  <c r="CU294" i="1" s="1"/>
  <c r="T294" i="1" s="1"/>
  <c r="AH294" i="1"/>
  <c r="AI294" i="1"/>
  <c r="AJ294" i="1"/>
  <c r="CS294" i="1"/>
  <c r="R294" i="1" s="1"/>
  <c r="CT294" i="1"/>
  <c r="CV294" i="1"/>
  <c r="U294" i="1" s="1"/>
  <c r="CW294" i="1"/>
  <c r="V294" i="1" s="1"/>
  <c r="CX294" i="1"/>
  <c r="FR294" i="1"/>
  <c r="GK294" i="1"/>
  <c r="GL294" i="1"/>
  <c r="GO294" i="1"/>
  <c r="GP294" i="1"/>
  <c r="GV294" i="1"/>
  <c r="GX294" i="1"/>
  <c r="C295" i="1"/>
  <c r="D295" i="1"/>
  <c r="I295" i="1"/>
  <c r="P295" i="1"/>
  <c r="T295" i="1"/>
  <c r="AC295" i="1"/>
  <c r="AD295" i="1"/>
  <c r="CR295" i="1" s="1"/>
  <c r="Q295" i="1" s="1"/>
  <c r="AE295" i="1"/>
  <c r="AF295" i="1"/>
  <c r="AG295" i="1"/>
  <c r="AH295" i="1"/>
  <c r="CV295" i="1" s="1"/>
  <c r="U295" i="1" s="1"/>
  <c r="AI295" i="1"/>
  <c r="AJ295" i="1"/>
  <c r="CQ295" i="1"/>
  <c r="CS295" i="1"/>
  <c r="R295" i="1" s="1"/>
  <c r="GK295" i="1" s="1"/>
  <c r="CT295" i="1"/>
  <c r="S295" i="1" s="1"/>
  <c r="CU295" i="1"/>
  <c r="CW295" i="1"/>
  <c r="V295" i="1" s="1"/>
  <c r="CX295" i="1"/>
  <c r="W295" i="1" s="1"/>
  <c r="FR295" i="1"/>
  <c r="GL295" i="1"/>
  <c r="GO295" i="1"/>
  <c r="GP295" i="1"/>
  <c r="GV295" i="1"/>
  <c r="GX295" i="1"/>
  <c r="I296" i="1"/>
  <c r="AC296" i="1"/>
  <c r="AE296" i="1"/>
  <c r="AD296" i="1" s="1"/>
  <c r="CR296" i="1" s="1"/>
  <c r="Q296" i="1" s="1"/>
  <c r="AF296" i="1"/>
  <c r="AG296" i="1"/>
  <c r="CU296" i="1" s="1"/>
  <c r="T296" i="1" s="1"/>
  <c r="AH296" i="1"/>
  <c r="AI296" i="1"/>
  <c r="AJ296" i="1"/>
  <c r="CS296" i="1"/>
  <c r="R296" i="1" s="1"/>
  <c r="GK296" i="1" s="1"/>
  <c r="CT296" i="1"/>
  <c r="S296" i="1" s="1"/>
  <c r="CV296" i="1"/>
  <c r="U296" i="1" s="1"/>
  <c r="CW296" i="1"/>
  <c r="V296" i="1" s="1"/>
  <c r="CX296" i="1"/>
  <c r="W296" i="1" s="1"/>
  <c r="FR296" i="1"/>
  <c r="GL296" i="1"/>
  <c r="GO296" i="1"/>
  <c r="GP296" i="1"/>
  <c r="GV296" i="1"/>
  <c r="GX296" i="1"/>
  <c r="I297" i="1"/>
  <c r="AB297" i="1"/>
  <c r="AC297" i="1"/>
  <c r="CQ297" i="1" s="1"/>
  <c r="P297" i="1" s="1"/>
  <c r="AE297" i="1"/>
  <c r="AD297" i="1" s="1"/>
  <c r="CR297" i="1" s="1"/>
  <c r="AF297" i="1"/>
  <c r="CT297" i="1" s="1"/>
  <c r="AG297" i="1"/>
  <c r="CU297" i="1" s="1"/>
  <c r="AH297" i="1"/>
  <c r="AI297" i="1"/>
  <c r="AJ297" i="1"/>
  <c r="CX297" i="1" s="1"/>
  <c r="CS297" i="1"/>
  <c r="R297" i="1" s="1"/>
  <c r="GK297" i="1" s="1"/>
  <c r="CV297" i="1"/>
  <c r="U297" i="1" s="1"/>
  <c r="CW297" i="1"/>
  <c r="V297" i="1" s="1"/>
  <c r="FR297" i="1"/>
  <c r="GL297" i="1"/>
  <c r="GO297" i="1"/>
  <c r="GP297" i="1"/>
  <c r="GV297" i="1"/>
  <c r="GX297" i="1"/>
  <c r="I298" i="1"/>
  <c r="U298" i="1"/>
  <c r="AC298" i="1"/>
  <c r="AE298" i="1"/>
  <c r="AF298" i="1"/>
  <c r="AG298" i="1"/>
  <c r="CU298" i="1" s="1"/>
  <c r="T298" i="1" s="1"/>
  <c r="AH298" i="1"/>
  <c r="AI298" i="1"/>
  <c r="CW298" i="1" s="1"/>
  <c r="V298" i="1" s="1"/>
  <c r="AJ298" i="1"/>
  <c r="CT298" i="1"/>
  <c r="S298" i="1" s="1"/>
  <c r="CV298" i="1"/>
  <c r="CX298" i="1"/>
  <c r="W298" i="1" s="1"/>
  <c r="FR298" i="1"/>
  <c r="GL298" i="1"/>
  <c r="GO298" i="1"/>
  <c r="GP298" i="1"/>
  <c r="GV298" i="1"/>
  <c r="GX298" i="1" s="1"/>
  <c r="I299" i="1"/>
  <c r="P299" i="1"/>
  <c r="T299" i="1"/>
  <c r="AC299" i="1"/>
  <c r="AD299" i="1"/>
  <c r="CR299" i="1" s="1"/>
  <c r="Q299" i="1" s="1"/>
  <c r="AE299" i="1"/>
  <c r="AF299" i="1"/>
  <c r="AG299" i="1"/>
  <c r="AH299" i="1"/>
  <c r="CV299" i="1" s="1"/>
  <c r="U299" i="1" s="1"/>
  <c r="AI299" i="1"/>
  <c r="AJ299" i="1"/>
  <c r="CQ299" i="1"/>
  <c r="CS299" i="1"/>
  <c r="R299" i="1" s="1"/>
  <c r="GK299" i="1" s="1"/>
  <c r="CT299" i="1"/>
  <c r="S299" i="1" s="1"/>
  <c r="CU299" i="1"/>
  <c r="CW299" i="1"/>
  <c r="V299" i="1" s="1"/>
  <c r="CX299" i="1"/>
  <c r="W299" i="1" s="1"/>
  <c r="FR299" i="1"/>
  <c r="GL299" i="1"/>
  <c r="GO299" i="1"/>
  <c r="GP299" i="1"/>
  <c r="GV299" i="1"/>
  <c r="GX299" i="1"/>
  <c r="C300" i="1"/>
  <c r="D300" i="1"/>
  <c r="I300" i="1"/>
  <c r="U300" i="1"/>
  <c r="AC300" i="1"/>
  <c r="AE300" i="1"/>
  <c r="AF300" i="1"/>
  <c r="AG300" i="1"/>
  <c r="CU300" i="1" s="1"/>
  <c r="T300" i="1" s="1"/>
  <c r="AH300" i="1"/>
  <c r="AI300" i="1"/>
  <c r="CW300" i="1" s="1"/>
  <c r="V300" i="1" s="1"/>
  <c r="AJ300" i="1"/>
  <c r="CT300" i="1"/>
  <c r="S300" i="1" s="1"/>
  <c r="CV300" i="1"/>
  <c r="CX300" i="1"/>
  <c r="W300" i="1" s="1"/>
  <c r="FR300" i="1"/>
  <c r="GL300" i="1"/>
  <c r="GO300" i="1"/>
  <c r="GP300" i="1"/>
  <c r="GV300" i="1"/>
  <c r="GX300" i="1" s="1"/>
  <c r="C301" i="1"/>
  <c r="D301" i="1"/>
  <c r="I301" i="1"/>
  <c r="R301" i="1"/>
  <c r="GK301" i="1" s="1"/>
  <c r="V301" i="1"/>
  <c r="AC301" i="1"/>
  <c r="AE301" i="1"/>
  <c r="AD301" i="1" s="1"/>
  <c r="CR301" i="1" s="1"/>
  <c r="Q301" i="1" s="1"/>
  <c r="AF301" i="1"/>
  <c r="CT301" i="1" s="1"/>
  <c r="S301" i="1" s="1"/>
  <c r="AG301" i="1"/>
  <c r="AH301" i="1"/>
  <c r="AI301" i="1"/>
  <c r="AJ301" i="1"/>
  <c r="CX301" i="1" s="1"/>
  <c r="W301" i="1" s="1"/>
  <c r="CQ301" i="1"/>
  <c r="P301" i="1" s="1"/>
  <c r="CS301" i="1"/>
  <c r="CU301" i="1"/>
  <c r="T301" i="1" s="1"/>
  <c r="CV301" i="1"/>
  <c r="U301" i="1" s="1"/>
  <c r="CW301" i="1"/>
  <c r="FR301" i="1"/>
  <c r="GL301" i="1"/>
  <c r="GO301" i="1"/>
  <c r="GP301" i="1"/>
  <c r="GV301" i="1"/>
  <c r="GX301" i="1"/>
  <c r="C302" i="1"/>
  <c r="D302" i="1"/>
  <c r="I302" i="1"/>
  <c r="AC302" i="1"/>
  <c r="AE302" i="1"/>
  <c r="AD302" i="1" s="1"/>
  <c r="CR302" i="1" s="1"/>
  <c r="Q302" i="1" s="1"/>
  <c r="AF302" i="1"/>
  <c r="AG302" i="1"/>
  <c r="CU302" i="1" s="1"/>
  <c r="T302" i="1" s="1"/>
  <c r="AH302" i="1"/>
  <c r="AI302" i="1"/>
  <c r="AJ302" i="1"/>
  <c r="CS302" i="1"/>
  <c r="R302" i="1" s="1"/>
  <c r="GK302" i="1" s="1"/>
  <c r="CT302" i="1"/>
  <c r="S302" i="1" s="1"/>
  <c r="CV302" i="1"/>
  <c r="U302" i="1" s="1"/>
  <c r="CW302" i="1"/>
  <c r="V302" i="1" s="1"/>
  <c r="CX302" i="1"/>
  <c r="W302" i="1" s="1"/>
  <c r="FR302" i="1"/>
  <c r="GL302" i="1"/>
  <c r="GO302" i="1"/>
  <c r="GP302" i="1"/>
  <c r="GV302" i="1"/>
  <c r="GX302" i="1"/>
  <c r="C303" i="1"/>
  <c r="D303" i="1"/>
  <c r="I303" i="1"/>
  <c r="X303" i="1"/>
  <c r="AC303" i="1"/>
  <c r="AB303" i="1" s="1"/>
  <c r="AD303" i="1"/>
  <c r="CR303" i="1" s="1"/>
  <c r="Q303" i="1" s="1"/>
  <c r="AE303" i="1"/>
  <c r="AF303" i="1"/>
  <c r="AG303" i="1"/>
  <c r="AH303" i="1"/>
  <c r="CV303" i="1" s="1"/>
  <c r="U303" i="1" s="1"/>
  <c r="AI303" i="1"/>
  <c r="AJ303" i="1"/>
  <c r="CQ303" i="1"/>
  <c r="P303" i="1" s="1"/>
  <c r="CP303" i="1" s="1"/>
  <c r="O303" i="1" s="1"/>
  <c r="CS303" i="1"/>
  <c r="R303" i="1" s="1"/>
  <c r="GK303" i="1" s="1"/>
  <c r="CT303" i="1"/>
  <c r="S303" i="1" s="1"/>
  <c r="CZ303" i="1" s="1"/>
  <c r="Y303" i="1" s="1"/>
  <c r="CU303" i="1"/>
  <c r="T303" i="1" s="1"/>
  <c r="CW303" i="1"/>
  <c r="V303" i="1" s="1"/>
  <c r="CX303" i="1"/>
  <c r="W303" i="1" s="1"/>
  <c r="CY303" i="1"/>
  <c r="FR303" i="1"/>
  <c r="GL303" i="1"/>
  <c r="GO303" i="1"/>
  <c r="GP303" i="1"/>
  <c r="GV303" i="1"/>
  <c r="GX303" i="1"/>
  <c r="I304" i="1"/>
  <c r="S304" i="1"/>
  <c r="AC304" i="1"/>
  <c r="AE304" i="1"/>
  <c r="AD304" i="1" s="1"/>
  <c r="CR304" i="1" s="1"/>
  <c r="Q304" i="1" s="1"/>
  <c r="AF304" i="1"/>
  <c r="AG304" i="1"/>
  <c r="CU304" i="1" s="1"/>
  <c r="T304" i="1" s="1"/>
  <c r="AH304" i="1"/>
  <c r="AI304" i="1"/>
  <c r="CW304" i="1" s="1"/>
  <c r="V304" i="1" s="1"/>
  <c r="AJ304" i="1"/>
  <c r="CT304" i="1"/>
  <c r="CV304" i="1"/>
  <c r="U304" i="1" s="1"/>
  <c r="CX304" i="1"/>
  <c r="W304" i="1" s="1"/>
  <c r="FR304" i="1"/>
  <c r="GL304" i="1"/>
  <c r="GO304" i="1"/>
  <c r="GP304" i="1"/>
  <c r="GV304" i="1"/>
  <c r="GX304" i="1" s="1"/>
  <c r="I305" i="1"/>
  <c r="V305" i="1" s="1"/>
  <c r="R305" i="1"/>
  <c r="GK305" i="1" s="1"/>
  <c r="AC305" i="1"/>
  <c r="AE305" i="1"/>
  <c r="AD305" i="1" s="1"/>
  <c r="CR305" i="1" s="1"/>
  <c r="Q305" i="1" s="1"/>
  <c r="AF305" i="1"/>
  <c r="CT305" i="1" s="1"/>
  <c r="AG305" i="1"/>
  <c r="AH305" i="1"/>
  <c r="AI305" i="1"/>
  <c r="AJ305" i="1"/>
  <c r="CX305" i="1" s="1"/>
  <c r="CQ305" i="1"/>
  <c r="CS305" i="1"/>
  <c r="CU305" i="1"/>
  <c r="T305" i="1" s="1"/>
  <c r="CV305" i="1"/>
  <c r="CW305" i="1"/>
  <c r="FR305" i="1"/>
  <c r="GL305" i="1"/>
  <c r="GO305" i="1"/>
  <c r="GP305" i="1"/>
  <c r="GV305" i="1"/>
  <c r="GX305" i="1" s="1"/>
  <c r="I306" i="1"/>
  <c r="AC306" i="1"/>
  <c r="AB306" i="1" s="1"/>
  <c r="AD306" i="1"/>
  <c r="CR306" i="1" s="1"/>
  <c r="Q306" i="1" s="1"/>
  <c r="AE306" i="1"/>
  <c r="CS306" i="1" s="1"/>
  <c r="R306" i="1" s="1"/>
  <c r="GK306" i="1" s="1"/>
  <c r="AF306" i="1"/>
  <c r="AG306" i="1"/>
  <c r="AH306" i="1"/>
  <c r="CV306" i="1" s="1"/>
  <c r="U306" i="1" s="1"/>
  <c r="AI306" i="1"/>
  <c r="CW306" i="1" s="1"/>
  <c r="V306" i="1" s="1"/>
  <c r="AJ306" i="1"/>
  <c r="CQ306" i="1"/>
  <c r="P306" i="1" s="1"/>
  <c r="CP306" i="1" s="1"/>
  <c r="O306" i="1" s="1"/>
  <c r="CT306" i="1"/>
  <c r="S306" i="1" s="1"/>
  <c r="CU306" i="1"/>
  <c r="T306" i="1" s="1"/>
  <c r="CX306" i="1"/>
  <c r="W306" i="1" s="1"/>
  <c r="FR306" i="1"/>
  <c r="GL306" i="1"/>
  <c r="GO306" i="1"/>
  <c r="GP306" i="1"/>
  <c r="GV306" i="1"/>
  <c r="GX306" i="1" s="1"/>
  <c r="I307" i="1"/>
  <c r="AC307" i="1"/>
  <c r="CQ307" i="1" s="1"/>
  <c r="P307" i="1" s="1"/>
  <c r="AD307" i="1"/>
  <c r="CR307" i="1" s="1"/>
  <c r="Q307" i="1" s="1"/>
  <c r="AE307" i="1"/>
  <c r="AF307" i="1"/>
  <c r="AG307" i="1"/>
  <c r="CU307" i="1" s="1"/>
  <c r="T307" i="1" s="1"/>
  <c r="AH307" i="1"/>
  <c r="CV307" i="1" s="1"/>
  <c r="U307" i="1" s="1"/>
  <c r="AI307" i="1"/>
  <c r="AJ307" i="1"/>
  <c r="CS307" i="1"/>
  <c r="R307" i="1" s="1"/>
  <c r="GK307" i="1" s="1"/>
  <c r="CT307" i="1"/>
  <c r="S307" i="1" s="1"/>
  <c r="CW307" i="1"/>
  <c r="V307" i="1" s="1"/>
  <c r="CX307" i="1"/>
  <c r="W307" i="1" s="1"/>
  <c r="FR307" i="1"/>
  <c r="GL307" i="1"/>
  <c r="GO307" i="1"/>
  <c r="GP307" i="1"/>
  <c r="GV307" i="1"/>
  <c r="GX307" i="1"/>
  <c r="I308" i="1"/>
  <c r="AC308" i="1"/>
  <c r="CQ308" i="1" s="1"/>
  <c r="P308" i="1" s="1"/>
  <c r="AE308" i="1"/>
  <c r="AD308" i="1" s="1"/>
  <c r="AF308" i="1"/>
  <c r="CT308" i="1" s="1"/>
  <c r="S308" i="1" s="1"/>
  <c r="AG308" i="1"/>
  <c r="CU308" i="1" s="1"/>
  <c r="T308" i="1" s="1"/>
  <c r="AH308" i="1"/>
  <c r="AI308" i="1"/>
  <c r="AJ308" i="1"/>
  <c r="CX308" i="1" s="1"/>
  <c r="W308" i="1" s="1"/>
  <c r="CS308" i="1"/>
  <c r="R308" i="1" s="1"/>
  <c r="GK308" i="1" s="1"/>
  <c r="CV308" i="1"/>
  <c r="U308" i="1" s="1"/>
  <c r="CW308" i="1"/>
  <c r="V308" i="1" s="1"/>
  <c r="FR308" i="1"/>
  <c r="GL308" i="1"/>
  <c r="GO308" i="1"/>
  <c r="GP308" i="1"/>
  <c r="GV308" i="1"/>
  <c r="GX308" i="1"/>
  <c r="I309" i="1"/>
  <c r="AC309" i="1"/>
  <c r="AE309" i="1"/>
  <c r="CS309" i="1" s="1"/>
  <c r="R309" i="1" s="1"/>
  <c r="GK309" i="1" s="1"/>
  <c r="AF309" i="1"/>
  <c r="CT309" i="1" s="1"/>
  <c r="S309" i="1" s="1"/>
  <c r="AG309" i="1"/>
  <c r="AH309" i="1"/>
  <c r="AI309" i="1"/>
  <c r="CW309" i="1" s="1"/>
  <c r="V309" i="1" s="1"/>
  <c r="AJ309" i="1"/>
  <c r="CX309" i="1" s="1"/>
  <c r="W309" i="1" s="1"/>
  <c r="CQ309" i="1"/>
  <c r="P309" i="1" s="1"/>
  <c r="CU309" i="1"/>
  <c r="T309" i="1" s="1"/>
  <c r="CV309" i="1"/>
  <c r="U309" i="1" s="1"/>
  <c r="FR309" i="1"/>
  <c r="GL309" i="1"/>
  <c r="GO309" i="1"/>
  <c r="GP309" i="1"/>
  <c r="GV309" i="1"/>
  <c r="GX309" i="1" s="1"/>
  <c r="C310" i="1"/>
  <c r="D310" i="1"/>
  <c r="I310" i="1"/>
  <c r="AC310" i="1"/>
  <c r="CQ310" i="1" s="1"/>
  <c r="P310" i="1" s="1"/>
  <c r="AE310" i="1"/>
  <c r="AD310" i="1" s="1"/>
  <c r="AF310" i="1"/>
  <c r="CT310" i="1" s="1"/>
  <c r="S310" i="1" s="1"/>
  <c r="AG310" i="1"/>
  <c r="CU310" i="1" s="1"/>
  <c r="T310" i="1" s="1"/>
  <c r="AH310" i="1"/>
  <c r="AI310" i="1"/>
  <c r="AJ310" i="1"/>
  <c r="CX310" i="1" s="1"/>
  <c r="W310" i="1" s="1"/>
  <c r="CS310" i="1"/>
  <c r="R310" i="1" s="1"/>
  <c r="GK310" i="1" s="1"/>
  <c r="CV310" i="1"/>
  <c r="U310" i="1" s="1"/>
  <c r="CW310" i="1"/>
  <c r="V310" i="1" s="1"/>
  <c r="FR310" i="1"/>
  <c r="GL310" i="1"/>
  <c r="GO310" i="1"/>
  <c r="GP310" i="1"/>
  <c r="GV310" i="1"/>
  <c r="GX310" i="1"/>
  <c r="C311" i="1"/>
  <c r="D311" i="1"/>
  <c r="I311" i="1"/>
  <c r="AC311" i="1"/>
  <c r="CQ311" i="1" s="1"/>
  <c r="P311" i="1" s="1"/>
  <c r="CP311" i="1" s="1"/>
  <c r="O311" i="1" s="1"/>
  <c r="AD311" i="1"/>
  <c r="CR311" i="1" s="1"/>
  <c r="Q311" i="1" s="1"/>
  <c r="AE311" i="1"/>
  <c r="AF311" i="1"/>
  <c r="AG311" i="1"/>
  <c r="CU311" i="1" s="1"/>
  <c r="T311" i="1" s="1"/>
  <c r="AH311" i="1"/>
  <c r="CV311" i="1" s="1"/>
  <c r="U311" i="1" s="1"/>
  <c r="AI311" i="1"/>
  <c r="AJ311" i="1"/>
  <c r="CS311" i="1"/>
  <c r="R311" i="1" s="1"/>
  <c r="GK311" i="1" s="1"/>
  <c r="CT311" i="1"/>
  <c r="S311" i="1" s="1"/>
  <c r="CW311" i="1"/>
  <c r="V311" i="1" s="1"/>
  <c r="CX311" i="1"/>
  <c r="W311" i="1" s="1"/>
  <c r="FR311" i="1"/>
  <c r="GL311" i="1"/>
  <c r="GO311" i="1"/>
  <c r="GP311" i="1"/>
  <c r="GV311" i="1"/>
  <c r="GX311" i="1"/>
  <c r="I312" i="1"/>
  <c r="AC312" i="1"/>
  <c r="CQ312" i="1" s="1"/>
  <c r="P312" i="1" s="1"/>
  <c r="AE312" i="1"/>
  <c r="AD312" i="1" s="1"/>
  <c r="AF312" i="1"/>
  <c r="CT312" i="1" s="1"/>
  <c r="S312" i="1" s="1"/>
  <c r="AG312" i="1"/>
  <c r="CU312" i="1" s="1"/>
  <c r="T312" i="1" s="1"/>
  <c r="AH312" i="1"/>
  <c r="AI312" i="1"/>
  <c r="AJ312" i="1"/>
  <c r="CX312" i="1" s="1"/>
  <c r="W312" i="1" s="1"/>
  <c r="CS312" i="1"/>
  <c r="R312" i="1" s="1"/>
  <c r="GK312" i="1" s="1"/>
  <c r="CV312" i="1"/>
  <c r="U312" i="1" s="1"/>
  <c r="CW312" i="1"/>
  <c r="V312" i="1" s="1"/>
  <c r="FR312" i="1"/>
  <c r="GL312" i="1"/>
  <c r="GO312" i="1"/>
  <c r="GP312" i="1"/>
  <c r="GV312" i="1"/>
  <c r="GX312" i="1"/>
  <c r="AC313" i="1"/>
  <c r="AE313" i="1"/>
  <c r="CS313" i="1" s="1"/>
  <c r="AF313" i="1"/>
  <c r="CT313" i="1" s="1"/>
  <c r="AG313" i="1"/>
  <c r="AH313" i="1"/>
  <c r="AI313" i="1"/>
  <c r="CW313" i="1" s="1"/>
  <c r="AJ313" i="1"/>
  <c r="CX313" i="1" s="1"/>
  <c r="CQ313" i="1"/>
  <c r="CU313" i="1"/>
  <c r="CV313" i="1"/>
  <c r="FR313" i="1"/>
  <c r="GL313" i="1"/>
  <c r="GO313" i="1"/>
  <c r="GP313" i="1"/>
  <c r="GV313" i="1"/>
  <c r="C314" i="1"/>
  <c r="D314" i="1"/>
  <c r="I314" i="1"/>
  <c r="AC314" i="1"/>
  <c r="CQ314" i="1" s="1"/>
  <c r="P314" i="1" s="1"/>
  <c r="AE314" i="1"/>
  <c r="AD314" i="1" s="1"/>
  <c r="AF314" i="1"/>
  <c r="CT314" i="1" s="1"/>
  <c r="S314" i="1" s="1"/>
  <c r="AG314" i="1"/>
  <c r="CU314" i="1" s="1"/>
  <c r="T314" i="1" s="1"/>
  <c r="AH314" i="1"/>
  <c r="AI314" i="1"/>
  <c r="AJ314" i="1"/>
  <c r="CX314" i="1" s="1"/>
  <c r="W314" i="1" s="1"/>
  <c r="CS314" i="1"/>
  <c r="R314" i="1" s="1"/>
  <c r="GK314" i="1" s="1"/>
  <c r="CV314" i="1"/>
  <c r="U314" i="1" s="1"/>
  <c r="CW314" i="1"/>
  <c r="V314" i="1" s="1"/>
  <c r="FR314" i="1"/>
  <c r="GL314" i="1"/>
  <c r="GO314" i="1"/>
  <c r="GP314" i="1"/>
  <c r="GV314" i="1"/>
  <c r="GX314" i="1"/>
  <c r="C315" i="1"/>
  <c r="D315" i="1"/>
  <c r="I315" i="1"/>
  <c r="AC315" i="1"/>
  <c r="CQ315" i="1" s="1"/>
  <c r="P315" i="1" s="1"/>
  <c r="AE315" i="1"/>
  <c r="AD315" i="1" s="1"/>
  <c r="CR315" i="1" s="1"/>
  <c r="Q315" i="1" s="1"/>
  <c r="AF315" i="1"/>
  <c r="AG315" i="1"/>
  <c r="CU315" i="1" s="1"/>
  <c r="T315" i="1" s="1"/>
  <c r="AH315" i="1"/>
  <c r="AI315" i="1"/>
  <c r="AJ315" i="1"/>
  <c r="CS315" i="1"/>
  <c r="R315" i="1" s="1"/>
  <c r="GK315" i="1" s="1"/>
  <c r="CT315" i="1"/>
  <c r="S315" i="1" s="1"/>
  <c r="CV315" i="1"/>
  <c r="U315" i="1" s="1"/>
  <c r="CW315" i="1"/>
  <c r="V315" i="1" s="1"/>
  <c r="CX315" i="1"/>
  <c r="W315" i="1" s="1"/>
  <c r="FR315" i="1"/>
  <c r="GL315" i="1"/>
  <c r="GO315" i="1"/>
  <c r="GP315" i="1"/>
  <c r="GV315" i="1"/>
  <c r="GX315" i="1"/>
  <c r="I316" i="1"/>
  <c r="AC316" i="1"/>
  <c r="AE316" i="1"/>
  <c r="AD316" i="1" s="1"/>
  <c r="AF316" i="1"/>
  <c r="CT316" i="1" s="1"/>
  <c r="S316" i="1" s="1"/>
  <c r="AG316" i="1"/>
  <c r="AH316" i="1"/>
  <c r="AI316" i="1"/>
  <c r="AJ316" i="1"/>
  <c r="CX316" i="1" s="1"/>
  <c r="W316" i="1" s="1"/>
  <c r="CQ316" i="1"/>
  <c r="P316" i="1" s="1"/>
  <c r="CS316" i="1"/>
  <c r="R316" i="1" s="1"/>
  <c r="GK316" i="1" s="1"/>
  <c r="CU316" i="1"/>
  <c r="T316" i="1" s="1"/>
  <c r="CV316" i="1"/>
  <c r="U316" i="1" s="1"/>
  <c r="CW316" i="1"/>
  <c r="V316" i="1" s="1"/>
  <c r="FR316" i="1"/>
  <c r="GL316" i="1"/>
  <c r="GO316" i="1"/>
  <c r="GP316" i="1"/>
  <c r="GV316" i="1"/>
  <c r="GX316" i="1"/>
  <c r="AC317" i="1"/>
  <c r="AE317" i="1"/>
  <c r="CS317" i="1" s="1"/>
  <c r="AF317" i="1"/>
  <c r="AG317" i="1"/>
  <c r="AH317" i="1"/>
  <c r="AI317" i="1"/>
  <c r="CW317" i="1" s="1"/>
  <c r="AJ317" i="1"/>
  <c r="CQ317" i="1"/>
  <c r="CT317" i="1"/>
  <c r="CU317" i="1"/>
  <c r="CV317" i="1"/>
  <c r="CX317" i="1"/>
  <c r="FR317" i="1"/>
  <c r="GL317" i="1"/>
  <c r="GO317" i="1"/>
  <c r="GP317" i="1"/>
  <c r="GV317" i="1"/>
  <c r="C318" i="1"/>
  <c r="D318" i="1"/>
  <c r="I318" i="1"/>
  <c r="AC318" i="1"/>
  <c r="AE318" i="1"/>
  <c r="AD318" i="1" s="1"/>
  <c r="AF318" i="1"/>
  <c r="CT318" i="1" s="1"/>
  <c r="S318" i="1" s="1"/>
  <c r="AG318" i="1"/>
  <c r="AH318" i="1"/>
  <c r="AI318" i="1"/>
  <c r="AJ318" i="1"/>
  <c r="CX318" i="1" s="1"/>
  <c r="W318" i="1" s="1"/>
  <c r="CQ318" i="1"/>
  <c r="P318" i="1" s="1"/>
  <c r="CS318" i="1"/>
  <c r="R318" i="1" s="1"/>
  <c r="GK318" i="1" s="1"/>
  <c r="CU318" i="1"/>
  <c r="T318" i="1" s="1"/>
  <c r="CV318" i="1"/>
  <c r="U318" i="1" s="1"/>
  <c r="CW318" i="1"/>
  <c r="V318" i="1" s="1"/>
  <c r="FR318" i="1"/>
  <c r="GL318" i="1"/>
  <c r="GO318" i="1"/>
  <c r="GP318" i="1"/>
  <c r="GV318" i="1"/>
  <c r="GX318" i="1"/>
  <c r="C319" i="1"/>
  <c r="D319" i="1"/>
  <c r="I319" i="1"/>
  <c r="AC319" i="1"/>
  <c r="CQ319" i="1" s="1"/>
  <c r="P319" i="1" s="1"/>
  <c r="AE319" i="1"/>
  <c r="AD319" i="1" s="1"/>
  <c r="CR319" i="1" s="1"/>
  <c r="Q319" i="1" s="1"/>
  <c r="AF319" i="1"/>
  <c r="AG319" i="1"/>
  <c r="CU319" i="1" s="1"/>
  <c r="T319" i="1" s="1"/>
  <c r="AH319" i="1"/>
  <c r="AI319" i="1"/>
  <c r="AJ319" i="1"/>
  <c r="CS319" i="1"/>
  <c r="R319" i="1" s="1"/>
  <c r="GK319" i="1" s="1"/>
  <c r="CT319" i="1"/>
  <c r="S319" i="1" s="1"/>
  <c r="CV319" i="1"/>
  <c r="U319" i="1" s="1"/>
  <c r="CW319" i="1"/>
  <c r="V319" i="1" s="1"/>
  <c r="CX319" i="1"/>
  <c r="W319" i="1" s="1"/>
  <c r="FR319" i="1"/>
  <c r="GL319" i="1"/>
  <c r="GO319" i="1"/>
  <c r="GP319" i="1"/>
  <c r="GV319" i="1"/>
  <c r="GX319" i="1"/>
  <c r="I320" i="1"/>
  <c r="AC320" i="1"/>
  <c r="CQ320" i="1" s="1"/>
  <c r="P320" i="1" s="1"/>
  <c r="AE320" i="1"/>
  <c r="AD320" i="1" s="1"/>
  <c r="AF320" i="1"/>
  <c r="CT320" i="1" s="1"/>
  <c r="S320" i="1" s="1"/>
  <c r="AG320" i="1"/>
  <c r="CU320" i="1" s="1"/>
  <c r="T320" i="1" s="1"/>
  <c r="AH320" i="1"/>
  <c r="AI320" i="1"/>
  <c r="AJ320" i="1"/>
  <c r="CX320" i="1" s="1"/>
  <c r="W320" i="1" s="1"/>
  <c r="CS320" i="1"/>
  <c r="R320" i="1" s="1"/>
  <c r="GK320" i="1" s="1"/>
  <c r="CV320" i="1"/>
  <c r="U320" i="1" s="1"/>
  <c r="CW320" i="1"/>
  <c r="V320" i="1" s="1"/>
  <c r="FR320" i="1"/>
  <c r="GL320" i="1"/>
  <c r="GO320" i="1"/>
  <c r="GP320" i="1"/>
  <c r="GV320" i="1"/>
  <c r="GX320" i="1"/>
  <c r="AC321" i="1"/>
  <c r="AE321" i="1"/>
  <c r="CS321" i="1" s="1"/>
  <c r="AF321" i="1"/>
  <c r="CT321" i="1" s="1"/>
  <c r="AG321" i="1"/>
  <c r="AH321" i="1"/>
  <c r="AI321" i="1"/>
  <c r="CW321" i="1" s="1"/>
  <c r="AJ321" i="1"/>
  <c r="CX321" i="1" s="1"/>
  <c r="CQ321" i="1"/>
  <c r="CU321" i="1"/>
  <c r="CV321" i="1"/>
  <c r="FR321" i="1"/>
  <c r="GL321" i="1"/>
  <c r="GO321" i="1"/>
  <c r="GP321" i="1"/>
  <c r="GV321" i="1"/>
  <c r="C322" i="1"/>
  <c r="D322" i="1"/>
  <c r="I322" i="1"/>
  <c r="AC322" i="1"/>
  <c r="CQ322" i="1" s="1"/>
  <c r="P322" i="1" s="1"/>
  <c r="AE322" i="1"/>
  <c r="AD322" i="1" s="1"/>
  <c r="AF322" i="1"/>
  <c r="CT322" i="1" s="1"/>
  <c r="S322" i="1" s="1"/>
  <c r="AG322" i="1"/>
  <c r="CU322" i="1" s="1"/>
  <c r="T322" i="1" s="1"/>
  <c r="AH322" i="1"/>
  <c r="AI322" i="1"/>
  <c r="AJ322" i="1"/>
  <c r="CX322" i="1" s="1"/>
  <c r="W322" i="1" s="1"/>
  <c r="CS322" i="1"/>
  <c r="R322" i="1" s="1"/>
  <c r="GK322" i="1" s="1"/>
  <c r="CV322" i="1"/>
  <c r="U322" i="1" s="1"/>
  <c r="CW322" i="1"/>
  <c r="V322" i="1" s="1"/>
  <c r="FR322" i="1"/>
  <c r="GL322" i="1"/>
  <c r="GO322" i="1"/>
  <c r="GP322" i="1"/>
  <c r="GV322" i="1"/>
  <c r="GX322" i="1"/>
  <c r="C323" i="1"/>
  <c r="D323" i="1"/>
  <c r="I323" i="1"/>
  <c r="AC323" i="1"/>
  <c r="CQ323" i="1" s="1"/>
  <c r="P323" i="1" s="1"/>
  <c r="AE323" i="1"/>
  <c r="AD323" i="1" s="1"/>
  <c r="CR323" i="1" s="1"/>
  <c r="Q323" i="1" s="1"/>
  <c r="AF323" i="1"/>
  <c r="AG323" i="1"/>
  <c r="CU323" i="1" s="1"/>
  <c r="T323" i="1" s="1"/>
  <c r="AH323" i="1"/>
  <c r="AI323" i="1"/>
  <c r="AJ323" i="1"/>
  <c r="CS323" i="1"/>
  <c r="R323" i="1" s="1"/>
  <c r="GK323" i="1" s="1"/>
  <c r="CT323" i="1"/>
  <c r="S323" i="1" s="1"/>
  <c r="CV323" i="1"/>
  <c r="U323" i="1" s="1"/>
  <c r="CW323" i="1"/>
  <c r="V323" i="1" s="1"/>
  <c r="CX323" i="1"/>
  <c r="W323" i="1" s="1"/>
  <c r="FR323" i="1"/>
  <c r="GL323" i="1"/>
  <c r="GO323" i="1"/>
  <c r="GP323" i="1"/>
  <c r="GV323" i="1"/>
  <c r="GX323" i="1"/>
  <c r="I324" i="1"/>
  <c r="AC324" i="1"/>
  <c r="AE324" i="1"/>
  <c r="AD324" i="1" s="1"/>
  <c r="AF324" i="1"/>
  <c r="CT324" i="1" s="1"/>
  <c r="S324" i="1" s="1"/>
  <c r="AG324" i="1"/>
  <c r="AH324" i="1"/>
  <c r="AI324" i="1"/>
  <c r="AJ324" i="1"/>
  <c r="CX324" i="1" s="1"/>
  <c r="W324" i="1" s="1"/>
  <c r="CQ324" i="1"/>
  <c r="P324" i="1" s="1"/>
  <c r="CS324" i="1"/>
  <c r="R324" i="1" s="1"/>
  <c r="GK324" i="1" s="1"/>
  <c r="CU324" i="1"/>
  <c r="T324" i="1" s="1"/>
  <c r="CV324" i="1"/>
  <c r="U324" i="1" s="1"/>
  <c r="CW324" i="1"/>
  <c r="V324" i="1" s="1"/>
  <c r="FR324" i="1"/>
  <c r="GL324" i="1"/>
  <c r="GO324" i="1"/>
  <c r="GP324" i="1"/>
  <c r="GV324" i="1"/>
  <c r="GX324" i="1"/>
  <c r="AC325" i="1"/>
  <c r="AE325" i="1"/>
  <c r="CS325" i="1" s="1"/>
  <c r="AF325" i="1"/>
  <c r="AG325" i="1"/>
  <c r="AH325" i="1"/>
  <c r="AI325" i="1"/>
  <c r="CW325" i="1" s="1"/>
  <c r="AJ325" i="1"/>
  <c r="CQ325" i="1"/>
  <c r="CT325" i="1"/>
  <c r="CU325" i="1"/>
  <c r="CV325" i="1"/>
  <c r="CX325" i="1"/>
  <c r="FR325" i="1"/>
  <c r="GL325" i="1"/>
  <c r="GO325" i="1"/>
  <c r="GP325" i="1"/>
  <c r="GV325" i="1"/>
  <c r="C326" i="1"/>
  <c r="D326" i="1"/>
  <c r="I326" i="1"/>
  <c r="AC326" i="1"/>
  <c r="AE326" i="1"/>
  <c r="AD326" i="1" s="1"/>
  <c r="AF326" i="1"/>
  <c r="CT326" i="1" s="1"/>
  <c r="S326" i="1" s="1"/>
  <c r="AG326" i="1"/>
  <c r="AH326" i="1"/>
  <c r="AI326" i="1"/>
  <c r="AJ326" i="1"/>
  <c r="CX326" i="1" s="1"/>
  <c r="W326" i="1" s="1"/>
  <c r="CQ326" i="1"/>
  <c r="P326" i="1" s="1"/>
  <c r="CS326" i="1"/>
  <c r="R326" i="1" s="1"/>
  <c r="GK326" i="1" s="1"/>
  <c r="CU326" i="1"/>
  <c r="T326" i="1" s="1"/>
  <c r="CV326" i="1"/>
  <c r="U326" i="1" s="1"/>
  <c r="CW326" i="1"/>
  <c r="V326" i="1" s="1"/>
  <c r="FR326" i="1"/>
  <c r="GL326" i="1"/>
  <c r="GO326" i="1"/>
  <c r="GP326" i="1"/>
  <c r="GV326" i="1"/>
  <c r="GX326" i="1"/>
  <c r="C327" i="1"/>
  <c r="D327" i="1"/>
  <c r="I327" i="1"/>
  <c r="AC327" i="1"/>
  <c r="CQ327" i="1" s="1"/>
  <c r="P327" i="1" s="1"/>
  <c r="AE327" i="1"/>
  <c r="AD327" i="1" s="1"/>
  <c r="CR327" i="1" s="1"/>
  <c r="Q327" i="1" s="1"/>
  <c r="AF327" i="1"/>
  <c r="AG327" i="1"/>
  <c r="CU327" i="1" s="1"/>
  <c r="T327" i="1" s="1"/>
  <c r="AH327" i="1"/>
  <c r="AI327" i="1"/>
  <c r="AJ327" i="1"/>
  <c r="CS327" i="1"/>
  <c r="R327" i="1" s="1"/>
  <c r="GK327" i="1" s="1"/>
  <c r="CT327" i="1"/>
  <c r="S327" i="1" s="1"/>
  <c r="CV327" i="1"/>
  <c r="U327" i="1" s="1"/>
  <c r="CW327" i="1"/>
  <c r="V327" i="1" s="1"/>
  <c r="CX327" i="1"/>
  <c r="W327" i="1" s="1"/>
  <c r="FR327" i="1"/>
  <c r="GL327" i="1"/>
  <c r="GO327" i="1"/>
  <c r="GP327" i="1"/>
  <c r="GV327" i="1"/>
  <c r="GX327" i="1"/>
  <c r="I328" i="1"/>
  <c r="AC328" i="1"/>
  <c r="AE328" i="1"/>
  <c r="AD328" i="1" s="1"/>
  <c r="AF328" i="1"/>
  <c r="CT328" i="1" s="1"/>
  <c r="S328" i="1" s="1"/>
  <c r="AG328" i="1"/>
  <c r="AH328" i="1"/>
  <c r="AI328" i="1"/>
  <c r="AJ328" i="1"/>
  <c r="CX328" i="1" s="1"/>
  <c r="W328" i="1" s="1"/>
  <c r="CQ328" i="1"/>
  <c r="P328" i="1" s="1"/>
  <c r="CS328" i="1"/>
  <c r="R328" i="1" s="1"/>
  <c r="GK328" i="1" s="1"/>
  <c r="CU328" i="1"/>
  <c r="T328" i="1" s="1"/>
  <c r="CV328" i="1"/>
  <c r="U328" i="1" s="1"/>
  <c r="CW328" i="1"/>
  <c r="V328" i="1" s="1"/>
  <c r="FR328" i="1"/>
  <c r="GL328" i="1"/>
  <c r="GO328" i="1"/>
  <c r="GP328" i="1"/>
  <c r="GV328" i="1"/>
  <c r="GX328" i="1"/>
  <c r="AC329" i="1"/>
  <c r="AE329" i="1"/>
  <c r="CS329" i="1" s="1"/>
  <c r="AF329" i="1"/>
  <c r="AG329" i="1"/>
  <c r="AH329" i="1"/>
  <c r="AI329" i="1"/>
  <c r="CW329" i="1" s="1"/>
  <c r="AJ329" i="1"/>
  <c r="CQ329" i="1"/>
  <c r="CT329" i="1"/>
  <c r="CU329" i="1"/>
  <c r="CV329" i="1"/>
  <c r="CX329" i="1"/>
  <c r="FR329" i="1"/>
  <c r="GL329" i="1"/>
  <c r="GO329" i="1"/>
  <c r="GP329" i="1"/>
  <c r="GV329" i="1"/>
  <c r="C330" i="1"/>
  <c r="D330" i="1"/>
  <c r="I330" i="1"/>
  <c r="AC330" i="1"/>
  <c r="AE330" i="1"/>
  <c r="AD330" i="1" s="1"/>
  <c r="AF330" i="1"/>
  <c r="CT330" i="1" s="1"/>
  <c r="S330" i="1" s="1"/>
  <c r="AG330" i="1"/>
  <c r="AH330" i="1"/>
  <c r="AI330" i="1"/>
  <c r="AJ330" i="1"/>
  <c r="CX330" i="1" s="1"/>
  <c r="W330" i="1" s="1"/>
  <c r="CQ330" i="1"/>
  <c r="P330" i="1" s="1"/>
  <c r="CS330" i="1"/>
  <c r="R330" i="1" s="1"/>
  <c r="GK330" i="1" s="1"/>
  <c r="CU330" i="1"/>
  <c r="T330" i="1" s="1"/>
  <c r="CV330" i="1"/>
  <c r="U330" i="1" s="1"/>
  <c r="CW330" i="1"/>
  <c r="V330" i="1" s="1"/>
  <c r="FR330" i="1"/>
  <c r="GL330" i="1"/>
  <c r="GO330" i="1"/>
  <c r="GP330" i="1"/>
  <c r="GV330" i="1"/>
  <c r="GX330" i="1"/>
  <c r="C331" i="1"/>
  <c r="D331" i="1"/>
  <c r="I331" i="1"/>
  <c r="AC331" i="1"/>
  <c r="CQ331" i="1" s="1"/>
  <c r="P331" i="1" s="1"/>
  <c r="AE331" i="1"/>
  <c r="AD331" i="1" s="1"/>
  <c r="CR331" i="1" s="1"/>
  <c r="Q331" i="1" s="1"/>
  <c r="AF331" i="1"/>
  <c r="AG331" i="1"/>
  <c r="CU331" i="1" s="1"/>
  <c r="T331" i="1" s="1"/>
  <c r="AH331" i="1"/>
  <c r="AI331" i="1"/>
  <c r="AJ331" i="1"/>
  <c r="CS331" i="1"/>
  <c r="R331" i="1" s="1"/>
  <c r="GK331" i="1" s="1"/>
  <c r="CT331" i="1"/>
  <c r="S331" i="1" s="1"/>
  <c r="CV331" i="1"/>
  <c r="U331" i="1" s="1"/>
  <c r="CW331" i="1"/>
  <c r="V331" i="1" s="1"/>
  <c r="CX331" i="1"/>
  <c r="W331" i="1" s="1"/>
  <c r="FR331" i="1"/>
  <c r="GL331" i="1"/>
  <c r="GO331" i="1"/>
  <c r="GP331" i="1"/>
  <c r="GV331" i="1"/>
  <c r="GX331" i="1"/>
  <c r="I332" i="1"/>
  <c r="AC332" i="1"/>
  <c r="AE332" i="1"/>
  <c r="AD332" i="1" s="1"/>
  <c r="AF332" i="1"/>
  <c r="CT332" i="1" s="1"/>
  <c r="S332" i="1" s="1"/>
  <c r="AG332" i="1"/>
  <c r="CU332" i="1" s="1"/>
  <c r="T332" i="1" s="1"/>
  <c r="AH332" i="1"/>
  <c r="AI332" i="1"/>
  <c r="AJ332" i="1"/>
  <c r="CX332" i="1" s="1"/>
  <c r="W332" i="1" s="1"/>
  <c r="CQ332" i="1"/>
  <c r="P332" i="1" s="1"/>
  <c r="CS332" i="1"/>
  <c r="R332" i="1" s="1"/>
  <c r="GK332" i="1" s="1"/>
  <c r="CV332" i="1"/>
  <c r="U332" i="1" s="1"/>
  <c r="CW332" i="1"/>
  <c r="V332" i="1" s="1"/>
  <c r="FR332" i="1"/>
  <c r="GL332" i="1"/>
  <c r="GO332" i="1"/>
  <c r="GP332" i="1"/>
  <c r="GV332" i="1"/>
  <c r="GX332" i="1"/>
  <c r="AC333" i="1"/>
  <c r="AE333" i="1"/>
  <c r="CS333" i="1" s="1"/>
  <c r="AF333" i="1"/>
  <c r="AG333" i="1"/>
  <c r="AH333" i="1"/>
  <c r="AI333" i="1"/>
  <c r="CW333" i="1" s="1"/>
  <c r="AJ333" i="1"/>
  <c r="CQ333" i="1"/>
  <c r="CT333" i="1"/>
  <c r="CU333" i="1"/>
  <c r="CV333" i="1"/>
  <c r="CX333" i="1"/>
  <c r="FR333" i="1"/>
  <c r="GL333" i="1"/>
  <c r="GO333" i="1"/>
  <c r="GP333" i="1"/>
  <c r="GV333" i="1"/>
  <c r="AC334" i="1"/>
  <c r="AB334" i="1" s="1"/>
  <c r="AD334" i="1"/>
  <c r="CR334" i="1" s="1"/>
  <c r="AE334" i="1"/>
  <c r="AF334" i="1"/>
  <c r="AG334" i="1"/>
  <c r="AH334" i="1"/>
  <c r="CV334" i="1" s="1"/>
  <c r="AI334" i="1"/>
  <c r="AJ334" i="1"/>
  <c r="CQ334" i="1"/>
  <c r="CS334" i="1"/>
  <c r="CT334" i="1"/>
  <c r="CU334" i="1"/>
  <c r="CW334" i="1"/>
  <c r="CX334" i="1"/>
  <c r="FR334" i="1"/>
  <c r="GL334" i="1"/>
  <c r="GO334" i="1"/>
  <c r="GP334" i="1"/>
  <c r="GV334" i="1"/>
  <c r="I335" i="1"/>
  <c r="AC335" i="1"/>
  <c r="CQ335" i="1" s="1"/>
  <c r="P335" i="1" s="1"/>
  <c r="AE335" i="1"/>
  <c r="AD335" i="1" s="1"/>
  <c r="CR335" i="1" s="1"/>
  <c r="Q335" i="1" s="1"/>
  <c r="AF335" i="1"/>
  <c r="AG335" i="1"/>
  <c r="CU335" i="1" s="1"/>
  <c r="T335" i="1" s="1"/>
  <c r="AH335" i="1"/>
  <c r="AI335" i="1"/>
  <c r="AJ335" i="1"/>
  <c r="CS335" i="1"/>
  <c r="R335" i="1" s="1"/>
  <c r="GK335" i="1" s="1"/>
  <c r="CT335" i="1"/>
  <c r="S335" i="1" s="1"/>
  <c r="CV335" i="1"/>
  <c r="U335" i="1" s="1"/>
  <c r="CW335" i="1"/>
  <c r="V335" i="1" s="1"/>
  <c r="CX335" i="1"/>
  <c r="W335" i="1" s="1"/>
  <c r="FR335" i="1"/>
  <c r="GL335" i="1"/>
  <c r="GO335" i="1"/>
  <c r="GP335" i="1"/>
  <c r="GV335" i="1"/>
  <c r="GX335" i="1"/>
  <c r="C336" i="1"/>
  <c r="D336" i="1"/>
  <c r="I336" i="1"/>
  <c r="AC336" i="1"/>
  <c r="AB336" i="1" s="1"/>
  <c r="AD336" i="1"/>
  <c r="CR336" i="1" s="1"/>
  <c r="Q336" i="1" s="1"/>
  <c r="AE336" i="1"/>
  <c r="AF336" i="1"/>
  <c r="AG336" i="1"/>
  <c r="AH336" i="1"/>
  <c r="CV336" i="1" s="1"/>
  <c r="U336" i="1" s="1"/>
  <c r="AI336" i="1"/>
  <c r="AJ336" i="1"/>
  <c r="CQ336" i="1"/>
  <c r="P336" i="1" s="1"/>
  <c r="CP336" i="1" s="1"/>
  <c r="O336" i="1" s="1"/>
  <c r="CS336" i="1"/>
  <c r="R336" i="1" s="1"/>
  <c r="GK336" i="1" s="1"/>
  <c r="CT336" i="1"/>
  <c r="S336" i="1" s="1"/>
  <c r="CU336" i="1"/>
  <c r="T336" i="1" s="1"/>
  <c r="CW336" i="1"/>
  <c r="V336" i="1" s="1"/>
  <c r="CX336" i="1"/>
  <c r="W336" i="1" s="1"/>
  <c r="FR336" i="1"/>
  <c r="GL336" i="1"/>
  <c r="GO336" i="1"/>
  <c r="GP336" i="1"/>
  <c r="GV336" i="1"/>
  <c r="GX336" i="1"/>
  <c r="C337" i="1"/>
  <c r="D337" i="1"/>
  <c r="I337" i="1"/>
  <c r="AC337" i="1"/>
  <c r="AE337" i="1"/>
  <c r="CS337" i="1" s="1"/>
  <c r="R337" i="1" s="1"/>
  <c r="GK337" i="1" s="1"/>
  <c r="AF337" i="1"/>
  <c r="AG337" i="1"/>
  <c r="AH337" i="1"/>
  <c r="AI337" i="1"/>
  <c r="CW337" i="1" s="1"/>
  <c r="V337" i="1" s="1"/>
  <c r="AJ337" i="1"/>
  <c r="CQ337" i="1"/>
  <c r="P337" i="1" s="1"/>
  <c r="CT337" i="1"/>
  <c r="S337" i="1" s="1"/>
  <c r="CU337" i="1"/>
  <c r="T337" i="1" s="1"/>
  <c r="CV337" i="1"/>
  <c r="U337" i="1" s="1"/>
  <c r="CX337" i="1"/>
  <c r="W337" i="1" s="1"/>
  <c r="FR337" i="1"/>
  <c r="GL337" i="1"/>
  <c r="GO337" i="1"/>
  <c r="GP337" i="1"/>
  <c r="GV337" i="1"/>
  <c r="GX337" i="1" s="1"/>
  <c r="I338" i="1"/>
  <c r="AC338" i="1"/>
  <c r="AB338" i="1" s="1"/>
  <c r="AD338" i="1"/>
  <c r="CR338" i="1" s="1"/>
  <c r="Q338" i="1" s="1"/>
  <c r="AE338" i="1"/>
  <c r="AF338" i="1"/>
  <c r="AG338" i="1"/>
  <c r="AH338" i="1"/>
  <c r="CV338" i="1" s="1"/>
  <c r="U338" i="1" s="1"/>
  <c r="AI338" i="1"/>
  <c r="AJ338" i="1"/>
  <c r="CQ338" i="1"/>
  <c r="P338" i="1" s="1"/>
  <c r="CS338" i="1"/>
  <c r="R338" i="1" s="1"/>
  <c r="GK338" i="1" s="1"/>
  <c r="CT338" i="1"/>
  <c r="S338" i="1" s="1"/>
  <c r="CU338" i="1"/>
  <c r="T338" i="1" s="1"/>
  <c r="CW338" i="1"/>
  <c r="V338" i="1" s="1"/>
  <c r="CX338" i="1"/>
  <c r="W338" i="1" s="1"/>
  <c r="FR338" i="1"/>
  <c r="GL338" i="1"/>
  <c r="GO338" i="1"/>
  <c r="GP338" i="1"/>
  <c r="GV338" i="1"/>
  <c r="GX338" i="1"/>
  <c r="I339" i="1"/>
  <c r="AC339" i="1"/>
  <c r="CQ339" i="1" s="1"/>
  <c r="P339" i="1" s="1"/>
  <c r="AE339" i="1"/>
  <c r="AD339" i="1" s="1"/>
  <c r="CR339" i="1" s="1"/>
  <c r="Q339" i="1" s="1"/>
  <c r="AF339" i="1"/>
  <c r="AG339" i="1"/>
  <c r="CU339" i="1" s="1"/>
  <c r="T339" i="1" s="1"/>
  <c r="AH339" i="1"/>
  <c r="AI339" i="1"/>
  <c r="AJ339" i="1"/>
  <c r="CS339" i="1"/>
  <c r="R339" i="1" s="1"/>
  <c r="GK339" i="1" s="1"/>
  <c r="CT339" i="1"/>
  <c r="S339" i="1" s="1"/>
  <c r="CV339" i="1"/>
  <c r="U339" i="1" s="1"/>
  <c r="CW339" i="1"/>
  <c r="V339" i="1" s="1"/>
  <c r="CX339" i="1"/>
  <c r="W339" i="1" s="1"/>
  <c r="FR339" i="1"/>
  <c r="GL339" i="1"/>
  <c r="GO339" i="1"/>
  <c r="GP339" i="1"/>
  <c r="GV339" i="1"/>
  <c r="GX339" i="1"/>
  <c r="C340" i="1"/>
  <c r="D340" i="1"/>
  <c r="AC340" i="1"/>
  <c r="AE340" i="1"/>
  <c r="CS340" i="1" s="1"/>
  <c r="R340" i="1" s="1"/>
  <c r="GK340" i="1" s="1"/>
  <c r="AF340" i="1"/>
  <c r="AG340" i="1"/>
  <c r="AH340" i="1"/>
  <c r="AI340" i="1"/>
  <c r="CW340" i="1" s="1"/>
  <c r="V340" i="1" s="1"/>
  <c r="AJ340" i="1"/>
  <c r="CQ340" i="1"/>
  <c r="P340" i="1" s="1"/>
  <c r="CT340" i="1"/>
  <c r="S340" i="1" s="1"/>
  <c r="CU340" i="1"/>
  <c r="T340" i="1" s="1"/>
  <c r="CV340" i="1"/>
  <c r="U340" i="1" s="1"/>
  <c r="CX340" i="1"/>
  <c r="W340" i="1" s="1"/>
  <c r="FR340" i="1"/>
  <c r="GL340" i="1"/>
  <c r="GN340" i="1"/>
  <c r="GP340" i="1"/>
  <c r="GV340" i="1"/>
  <c r="GX340" i="1" s="1"/>
  <c r="C341" i="1"/>
  <c r="D341" i="1"/>
  <c r="AC341" i="1"/>
  <c r="CQ341" i="1" s="1"/>
  <c r="P341" i="1" s="1"/>
  <c r="AE341" i="1"/>
  <c r="AD341" i="1" s="1"/>
  <c r="CR341" i="1" s="1"/>
  <c r="Q341" i="1" s="1"/>
  <c r="AF341" i="1"/>
  <c r="AG341" i="1"/>
  <c r="CU341" i="1" s="1"/>
  <c r="T341" i="1" s="1"/>
  <c r="AH341" i="1"/>
  <c r="AI341" i="1"/>
  <c r="AJ341" i="1"/>
  <c r="CS341" i="1"/>
  <c r="R341" i="1" s="1"/>
  <c r="GK341" i="1" s="1"/>
  <c r="CT341" i="1"/>
  <c r="S341" i="1" s="1"/>
  <c r="CV341" i="1"/>
  <c r="U341" i="1" s="1"/>
  <c r="CW341" i="1"/>
  <c r="V341" i="1" s="1"/>
  <c r="CX341" i="1"/>
  <c r="W341" i="1" s="1"/>
  <c r="FR341" i="1"/>
  <c r="GL341" i="1"/>
  <c r="GN341" i="1"/>
  <c r="GP341" i="1"/>
  <c r="GV341" i="1"/>
  <c r="GX341" i="1"/>
  <c r="I342" i="1"/>
  <c r="AC342" i="1"/>
  <c r="CQ342" i="1" s="1"/>
  <c r="P342" i="1" s="1"/>
  <c r="AE342" i="1"/>
  <c r="AD342" i="1" s="1"/>
  <c r="AF342" i="1"/>
  <c r="CT342" i="1" s="1"/>
  <c r="S342" i="1" s="1"/>
  <c r="AG342" i="1"/>
  <c r="CU342" i="1" s="1"/>
  <c r="T342" i="1" s="1"/>
  <c r="AH342" i="1"/>
  <c r="AI342" i="1"/>
  <c r="AJ342" i="1"/>
  <c r="CX342" i="1" s="1"/>
  <c r="W342" i="1" s="1"/>
  <c r="CS342" i="1"/>
  <c r="R342" i="1" s="1"/>
  <c r="GK342" i="1" s="1"/>
  <c r="CV342" i="1"/>
  <c r="U342" i="1" s="1"/>
  <c r="CW342" i="1"/>
  <c r="V342" i="1" s="1"/>
  <c r="FR342" i="1"/>
  <c r="GL342" i="1"/>
  <c r="GN342" i="1"/>
  <c r="GP342" i="1"/>
  <c r="GV342" i="1"/>
  <c r="GX342" i="1"/>
  <c r="I343" i="1"/>
  <c r="AC343" i="1"/>
  <c r="AE343" i="1"/>
  <c r="CS343" i="1" s="1"/>
  <c r="R343" i="1" s="1"/>
  <c r="GK343" i="1" s="1"/>
  <c r="AF343" i="1"/>
  <c r="AG343" i="1"/>
  <c r="AH343" i="1"/>
  <c r="AI343" i="1"/>
  <c r="CW343" i="1" s="1"/>
  <c r="V343" i="1" s="1"/>
  <c r="AJ343" i="1"/>
  <c r="CQ343" i="1"/>
  <c r="P343" i="1" s="1"/>
  <c r="CT343" i="1"/>
  <c r="S343" i="1" s="1"/>
  <c r="CU343" i="1"/>
  <c r="T343" i="1" s="1"/>
  <c r="CV343" i="1"/>
  <c r="U343" i="1" s="1"/>
  <c r="CX343" i="1"/>
  <c r="W343" i="1" s="1"/>
  <c r="FR343" i="1"/>
  <c r="GL343" i="1"/>
  <c r="GN343" i="1"/>
  <c r="GP343" i="1"/>
  <c r="GV343" i="1"/>
  <c r="GX343" i="1" s="1"/>
  <c r="C344" i="1"/>
  <c r="D344" i="1"/>
  <c r="I344" i="1"/>
  <c r="AC344" i="1"/>
  <c r="AE344" i="1"/>
  <c r="AD344" i="1" s="1"/>
  <c r="AF344" i="1"/>
  <c r="CT344" i="1" s="1"/>
  <c r="S344" i="1" s="1"/>
  <c r="AG344" i="1"/>
  <c r="AH344" i="1"/>
  <c r="AI344" i="1"/>
  <c r="AJ344" i="1"/>
  <c r="CX344" i="1" s="1"/>
  <c r="W344" i="1" s="1"/>
  <c r="CQ344" i="1"/>
  <c r="P344" i="1" s="1"/>
  <c r="CS344" i="1"/>
  <c r="R344" i="1" s="1"/>
  <c r="GK344" i="1" s="1"/>
  <c r="CU344" i="1"/>
  <c r="T344" i="1" s="1"/>
  <c r="CV344" i="1"/>
  <c r="U344" i="1" s="1"/>
  <c r="CW344" i="1"/>
  <c r="V344" i="1" s="1"/>
  <c r="FR344" i="1"/>
  <c r="GL344" i="1"/>
  <c r="GN344" i="1"/>
  <c r="GP344" i="1"/>
  <c r="GV344" i="1"/>
  <c r="GX344" i="1"/>
  <c r="C345" i="1"/>
  <c r="D345" i="1"/>
  <c r="I345" i="1"/>
  <c r="AC345" i="1"/>
  <c r="CQ345" i="1" s="1"/>
  <c r="P345" i="1" s="1"/>
  <c r="AE345" i="1"/>
  <c r="AD345" i="1" s="1"/>
  <c r="CR345" i="1" s="1"/>
  <c r="Q345" i="1" s="1"/>
  <c r="AF345" i="1"/>
  <c r="AG345" i="1"/>
  <c r="CU345" i="1" s="1"/>
  <c r="T345" i="1" s="1"/>
  <c r="AH345" i="1"/>
  <c r="AI345" i="1"/>
  <c r="AJ345" i="1"/>
  <c r="CS345" i="1"/>
  <c r="R345" i="1" s="1"/>
  <c r="GK345" i="1" s="1"/>
  <c r="CT345" i="1"/>
  <c r="S345" i="1" s="1"/>
  <c r="CV345" i="1"/>
  <c r="U345" i="1" s="1"/>
  <c r="CW345" i="1"/>
  <c r="V345" i="1" s="1"/>
  <c r="CX345" i="1"/>
  <c r="W345" i="1" s="1"/>
  <c r="FR345" i="1"/>
  <c r="GL345" i="1"/>
  <c r="GN345" i="1"/>
  <c r="GP345" i="1"/>
  <c r="GV345" i="1"/>
  <c r="GX345" i="1"/>
  <c r="I346" i="1"/>
  <c r="AC346" i="1"/>
  <c r="AE346" i="1"/>
  <c r="AD346" i="1" s="1"/>
  <c r="AF346" i="1"/>
  <c r="CT346" i="1" s="1"/>
  <c r="S346" i="1" s="1"/>
  <c r="AG346" i="1"/>
  <c r="AH346" i="1"/>
  <c r="AI346" i="1"/>
  <c r="AJ346" i="1"/>
  <c r="CX346" i="1" s="1"/>
  <c r="W346" i="1" s="1"/>
  <c r="CQ346" i="1"/>
  <c r="P346" i="1" s="1"/>
  <c r="CS346" i="1"/>
  <c r="R346" i="1" s="1"/>
  <c r="GK346" i="1" s="1"/>
  <c r="CU346" i="1"/>
  <c r="T346" i="1" s="1"/>
  <c r="CV346" i="1"/>
  <c r="U346" i="1" s="1"/>
  <c r="CW346" i="1"/>
  <c r="V346" i="1" s="1"/>
  <c r="FR346" i="1"/>
  <c r="GL346" i="1"/>
  <c r="GN346" i="1"/>
  <c r="GP346" i="1"/>
  <c r="GV346" i="1"/>
  <c r="GX346" i="1"/>
  <c r="AC347" i="1"/>
  <c r="AE347" i="1"/>
  <c r="CS347" i="1" s="1"/>
  <c r="AF347" i="1"/>
  <c r="AG347" i="1"/>
  <c r="AH347" i="1"/>
  <c r="AI347" i="1"/>
  <c r="CW347" i="1" s="1"/>
  <c r="AJ347" i="1"/>
  <c r="CQ347" i="1"/>
  <c r="CT347" i="1"/>
  <c r="CU347" i="1"/>
  <c r="CV347" i="1"/>
  <c r="CX347" i="1"/>
  <c r="FR347" i="1"/>
  <c r="GL347" i="1"/>
  <c r="GN347" i="1"/>
  <c r="GP347" i="1"/>
  <c r="GV347" i="1"/>
  <c r="C348" i="1"/>
  <c r="D348" i="1"/>
  <c r="I348" i="1"/>
  <c r="AC348" i="1"/>
  <c r="AE348" i="1"/>
  <c r="AD348" i="1" s="1"/>
  <c r="AF348" i="1"/>
  <c r="CT348" i="1" s="1"/>
  <c r="S348" i="1" s="1"/>
  <c r="AG348" i="1"/>
  <c r="AH348" i="1"/>
  <c r="AI348" i="1"/>
  <c r="AJ348" i="1"/>
  <c r="CX348" i="1" s="1"/>
  <c r="W348" i="1" s="1"/>
  <c r="CQ348" i="1"/>
  <c r="P348" i="1" s="1"/>
  <c r="CS348" i="1"/>
  <c r="R348" i="1" s="1"/>
  <c r="GK348" i="1" s="1"/>
  <c r="CU348" i="1"/>
  <c r="T348" i="1" s="1"/>
  <c r="CV348" i="1"/>
  <c r="U348" i="1" s="1"/>
  <c r="CW348" i="1"/>
  <c r="V348" i="1" s="1"/>
  <c r="FR348" i="1"/>
  <c r="GL348" i="1"/>
  <c r="GN348" i="1"/>
  <c r="GP348" i="1"/>
  <c r="GV348" i="1"/>
  <c r="GX348" i="1"/>
  <c r="C349" i="1"/>
  <c r="D349" i="1"/>
  <c r="I349" i="1"/>
  <c r="AC349" i="1"/>
  <c r="CQ349" i="1" s="1"/>
  <c r="P349" i="1" s="1"/>
  <c r="AE349" i="1"/>
  <c r="AD349" i="1" s="1"/>
  <c r="CR349" i="1" s="1"/>
  <c r="Q349" i="1" s="1"/>
  <c r="AF349" i="1"/>
  <c r="AG349" i="1"/>
  <c r="CU349" i="1" s="1"/>
  <c r="T349" i="1" s="1"/>
  <c r="AH349" i="1"/>
  <c r="AI349" i="1"/>
  <c r="AJ349" i="1"/>
  <c r="CS349" i="1"/>
  <c r="R349" i="1" s="1"/>
  <c r="GK349" i="1" s="1"/>
  <c r="CT349" i="1"/>
  <c r="S349" i="1" s="1"/>
  <c r="CV349" i="1"/>
  <c r="U349" i="1" s="1"/>
  <c r="CW349" i="1"/>
  <c r="V349" i="1" s="1"/>
  <c r="CX349" i="1"/>
  <c r="W349" i="1" s="1"/>
  <c r="FR349" i="1"/>
  <c r="GL349" i="1"/>
  <c r="GN349" i="1"/>
  <c r="GP349" i="1"/>
  <c r="GV349" i="1"/>
  <c r="GX349" i="1"/>
  <c r="I350" i="1"/>
  <c r="AC350" i="1"/>
  <c r="AE350" i="1"/>
  <c r="AD350" i="1" s="1"/>
  <c r="AF350" i="1"/>
  <c r="CT350" i="1" s="1"/>
  <c r="S350" i="1" s="1"/>
  <c r="AG350" i="1"/>
  <c r="AH350" i="1"/>
  <c r="AI350" i="1"/>
  <c r="AJ350" i="1"/>
  <c r="CX350" i="1" s="1"/>
  <c r="W350" i="1" s="1"/>
  <c r="CQ350" i="1"/>
  <c r="P350" i="1" s="1"/>
  <c r="CS350" i="1"/>
  <c r="R350" i="1" s="1"/>
  <c r="GK350" i="1" s="1"/>
  <c r="CU350" i="1"/>
  <c r="T350" i="1" s="1"/>
  <c r="CV350" i="1"/>
  <c r="U350" i="1" s="1"/>
  <c r="CW350" i="1"/>
  <c r="V350" i="1" s="1"/>
  <c r="FR350" i="1"/>
  <c r="GL350" i="1"/>
  <c r="GN350" i="1"/>
  <c r="GP350" i="1"/>
  <c r="GV350" i="1"/>
  <c r="GX350" i="1"/>
  <c r="AC351" i="1"/>
  <c r="AE351" i="1"/>
  <c r="CS351" i="1" s="1"/>
  <c r="AF351" i="1"/>
  <c r="AG351" i="1"/>
  <c r="AH351" i="1"/>
  <c r="AI351" i="1"/>
  <c r="CW351" i="1" s="1"/>
  <c r="AJ351" i="1"/>
  <c r="CQ351" i="1"/>
  <c r="CT351" i="1"/>
  <c r="CU351" i="1"/>
  <c r="CV351" i="1"/>
  <c r="CX351" i="1"/>
  <c r="FR351" i="1"/>
  <c r="GL351" i="1"/>
  <c r="GN351" i="1"/>
  <c r="GP351" i="1"/>
  <c r="GV351" i="1"/>
  <c r="C352" i="1"/>
  <c r="D352" i="1"/>
  <c r="I352" i="1"/>
  <c r="AC352" i="1"/>
  <c r="AE352" i="1"/>
  <c r="AD352" i="1" s="1"/>
  <c r="AF352" i="1"/>
  <c r="CT352" i="1" s="1"/>
  <c r="S352" i="1" s="1"/>
  <c r="AG352" i="1"/>
  <c r="AH352" i="1"/>
  <c r="AI352" i="1"/>
  <c r="AJ352" i="1"/>
  <c r="CX352" i="1" s="1"/>
  <c r="W352" i="1" s="1"/>
  <c r="CQ352" i="1"/>
  <c r="P352" i="1" s="1"/>
  <c r="CS352" i="1"/>
  <c r="R352" i="1" s="1"/>
  <c r="GK352" i="1" s="1"/>
  <c r="CU352" i="1"/>
  <c r="T352" i="1" s="1"/>
  <c r="CV352" i="1"/>
  <c r="U352" i="1" s="1"/>
  <c r="CW352" i="1"/>
  <c r="V352" i="1" s="1"/>
  <c r="FR352" i="1"/>
  <c r="GL352" i="1"/>
  <c r="GN352" i="1"/>
  <c r="GP352" i="1"/>
  <c r="GV352" i="1"/>
  <c r="GX352" i="1"/>
  <c r="C353" i="1"/>
  <c r="D353" i="1"/>
  <c r="I353" i="1"/>
  <c r="AC353" i="1"/>
  <c r="CQ353" i="1" s="1"/>
  <c r="P353" i="1" s="1"/>
  <c r="AE353" i="1"/>
  <c r="AD353" i="1" s="1"/>
  <c r="CR353" i="1" s="1"/>
  <c r="Q353" i="1" s="1"/>
  <c r="AF353" i="1"/>
  <c r="AG353" i="1"/>
  <c r="CU353" i="1" s="1"/>
  <c r="T353" i="1" s="1"/>
  <c r="AH353" i="1"/>
  <c r="AI353" i="1"/>
  <c r="AJ353" i="1"/>
  <c r="CS353" i="1"/>
  <c r="R353" i="1" s="1"/>
  <c r="GK353" i="1" s="1"/>
  <c r="CT353" i="1"/>
  <c r="S353" i="1" s="1"/>
  <c r="CV353" i="1"/>
  <c r="U353" i="1" s="1"/>
  <c r="CW353" i="1"/>
  <c r="V353" i="1" s="1"/>
  <c r="CX353" i="1"/>
  <c r="W353" i="1" s="1"/>
  <c r="FR353" i="1"/>
  <c r="GL353" i="1"/>
  <c r="GN353" i="1"/>
  <c r="GP353" i="1"/>
  <c r="GV353" i="1"/>
  <c r="GX353" i="1"/>
  <c r="I354" i="1"/>
  <c r="AC354" i="1"/>
  <c r="AE354" i="1"/>
  <c r="AD354" i="1" s="1"/>
  <c r="AF354" i="1"/>
  <c r="CT354" i="1" s="1"/>
  <c r="S354" i="1" s="1"/>
  <c r="AG354" i="1"/>
  <c r="AH354" i="1"/>
  <c r="AI354" i="1"/>
  <c r="AJ354" i="1"/>
  <c r="CX354" i="1" s="1"/>
  <c r="W354" i="1" s="1"/>
  <c r="CQ354" i="1"/>
  <c r="P354" i="1" s="1"/>
  <c r="CS354" i="1"/>
  <c r="R354" i="1" s="1"/>
  <c r="GK354" i="1" s="1"/>
  <c r="CU354" i="1"/>
  <c r="T354" i="1" s="1"/>
  <c r="CV354" i="1"/>
  <c r="U354" i="1" s="1"/>
  <c r="CW354" i="1"/>
  <c r="V354" i="1" s="1"/>
  <c r="FR354" i="1"/>
  <c r="GL354" i="1"/>
  <c r="GN354" i="1"/>
  <c r="GP354" i="1"/>
  <c r="GV354" i="1"/>
  <c r="GX354" i="1"/>
  <c r="AC355" i="1"/>
  <c r="AE355" i="1"/>
  <c r="CS355" i="1" s="1"/>
  <c r="AF355" i="1"/>
  <c r="AG355" i="1"/>
  <c r="AH355" i="1"/>
  <c r="AI355" i="1"/>
  <c r="CW355" i="1" s="1"/>
  <c r="AJ355" i="1"/>
  <c r="CQ355" i="1"/>
  <c r="CT355" i="1"/>
  <c r="CU355" i="1"/>
  <c r="CV355" i="1"/>
  <c r="CX355" i="1"/>
  <c r="FR355" i="1"/>
  <c r="GL355" i="1"/>
  <c r="GN355" i="1"/>
  <c r="GP355" i="1"/>
  <c r="GV355" i="1"/>
  <c r="C356" i="1"/>
  <c r="D356" i="1"/>
  <c r="I356" i="1"/>
  <c r="AC356" i="1"/>
  <c r="AE356" i="1"/>
  <c r="AD356" i="1" s="1"/>
  <c r="AF356" i="1"/>
  <c r="CT356" i="1" s="1"/>
  <c r="S356" i="1" s="1"/>
  <c r="AG356" i="1"/>
  <c r="AH356" i="1"/>
  <c r="AI356" i="1"/>
  <c r="AJ356" i="1"/>
  <c r="CX356" i="1" s="1"/>
  <c r="W356" i="1" s="1"/>
  <c r="CQ356" i="1"/>
  <c r="P356" i="1" s="1"/>
  <c r="CS356" i="1"/>
  <c r="R356" i="1" s="1"/>
  <c r="GK356" i="1" s="1"/>
  <c r="CU356" i="1"/>
  <c r="T356" i="1" s="1"/>
  <c r="CV356" i="1"/>
  <c r="U356" i="1" s="1"/>
  <c r="CW356" i="1"/>
  <c r="V356" i="1" s="1"/>
  <c r="FR356" i="1"/>
  <c r="GL356" i="1"/>
  <c r="GN356" i="1"/>
  <c r="GP356" i="1"/>
  <c r="GV356" i="1"/>
  <c r="GX356" i="1"/>
  <c r="C357" i="1"/>
  <c r="D357" i="1"/>
  <c r="I357" i="1"/>
  <c r="AC357" i="1"/>
  <c r="CQ357" i="1" s="1"/>
  <c r="P357" i="1" s="1"/>
  <c r="AE357" i="1"/>
  <c r="AD357" i="1" s="1"/>
  <c r="CR357" i="1" s="1"/>
  <c r="Q357" i="1" s="1"/>
  <c r="AF357" i="1"/>
  <c r="AG357" i="1"/>
  <c r="CU357" i="1" s="1"/>
  <c r="T357" i="1" s="1"/>
  <c r="AH357" i="1"/>
  <c r="AI357" i="1"/>
  <c r="AJ357" i="1"/>
  <c r="CS357" i="1"/>
  <c r="R357" i="1" s="1"/>
  <c r="GK357" i="1" s="1"/>
  <c r="CT357" i="1"/>
  <c r="S357" i="1" s="1"/>
  <c r="CV357" i="1"/>
  <c r="U357" i="1" s="1"/>
  <c r="CW357" i="1"/>
  <c r="V357" i="1" s="1"/>
  <c r="CX357" i="1"/>
  <c r="W357" i="1" s="1"/>
  <c r="FR357" i="1"/>
  <c r="GL357" i="1"/>
  <c r="GN357" i="1"/>
  <c r="GP357" i="1"/>
  <c r="GV357" i="1"/>
  <c r="GX357" i="1"/>
  <c r="I358" i="1"/>
  <c r="AC358" i="1"/>
  <c r="AE358" i="1"/>
  <c r="AD358" i="1" s="1"/>
  <c r="AF358" i="1"/>
  <c r="CT358" i="1" s="1"/>
  <c r="S358" i="1" s="1"/>
  <c r="AG358" i="1"/>
  <c r="AH358" i="1"/>
  <c r="AI358" i="1"/>
  <c r="AJ358" i="1"/>
  <c r="CX358" i="1" s="1"/>
  <c r="W358" i="1" s="1"/>
  <c r="CQ358" i="1"/>
  <c r="P358" i="1" s="1"/>
  <c r="CS358" i="1"/>
  <c r="R358" i="1" s="1"/>
  <c r="GK358" i="1" s="1"/>
  <c r="CU358" i="1"/>
  <c r="T358" i="1" s="1"/>
  <c r="CV358" i="1"/>
  <c r="U358" i="1" s="1"/>
  <c r="CW358" i="1"/>
  <c r="V358" i="1" s="1"/>
  <c r="FR358" i="1"/>
  <c r="BY361" i="1" s="1"/>
  <c r="GL358" i="1"/>
  <c r="GN358" i="1"/>
  <c r="GP358" i="1"/>
  <c r="GV358" i="1"/>
  <c r="GX358" i="1"/>
  <c r="AC359" i="1"/>
  <c r="AE359" i="1"/>
  <c r="CS359" i="1" s="1"/>
  <c r="AF359" i="1"/>
  <c r="AG359" i="1"/>
  <c r="AH359" i="1"/>
  <c r="AI359" i="1"/>
  <c r="CW359" i="1" s="1"/>
  <c r="AJ359" i="1"/>
  <c r="CQ359" i="1"/>
  <c r="CT359" i="1"/>
  <c r="CU359" i="1"/>
  <c r="CV359" i="1"/>
  <c r="CX359" i="1"/>
  <c r="FR359" i="1"/>
  <c r="GL359" i="1"/>
  <c r="GN359" i="1"/>
  <c r="GP359" i="1"/>
  <c r="GV359" i="1"/>
  <c r="B361" i="1"/>
  <c r="B244" i="1" s="1"/>
  <c r="C361" i="1"/>
  <c r="C244" i="1" s="1"/>
  <c r="D361" i="1"/>
  <c r="D244" i="1" s="1"/>
  <c r="F361" i="1"/>
  <c r="F244" i="1" s="1"/>
  <c r="G361" i="1"/>
  <c r="G244" i="1" s="1"/>
  <c r="AQ361" i="1"/>
  <c r="AQ244" i="1" s="1"/>
  <c r="BX361" i="1"/>
  <c r="BZ361" i="1"/>
  <c r="BZ244" i="1" s="1"/>
  <c r="CD361" i="1"/>
  <c r="CD244" i="1" s="1"/>
  <c r="CI361" i="1"/>
  <c r="CI244" i="1" s="1"/>
  <c r="CK361" i="1"/>
  <c r="CL361" i="1"/>
  <c r="EH361" i="1"/>
  <c r="EH244" i="1" s="1"/>
  <c r="EI361" i="1"/>
  <c r="EI244" i="1" s="1"/>
  <c r="EM361" i="1"/>
  <c r="EM244" i="1" s="1"/>
  <c r="ET361" i="1"/>
  <c r="ET244" i="1" s="1"/>
  <c r="EU361" i="1"/>
  <c r="EU244" i="1" s="1"/>
  <c r="FP361" i="1"/>
  <c r="FP244" i="1" s="1"/>
  <c r="FQ361" i="1"/>
  <c r="FQ244" i="1" s="1"/>
  <c r="FR361" i="1"/>
  <c r="FR244" i="1" s="1"/>
  <c r="FV361" i="1"/>
  <c r="FV244" i="1" s="1"/>
  <c r="GA361" i="1"/>
  <c r="GA244" i="1" s="1"/>
  <c r="GC361" i="1"/>
  <c r="GC244" i="1" s="1"/>
  <c r="GD361" i="1"/>
  <c r="GD244" i="1" s="1"/>
  <c r="P370" i="1"/>
  <c r="F371" i="1"/>
  <c r="P374" i="1"/>
  <c r="D392" i="1"/>
  <c r="E394" i="1"/>
  <c r="Z394" i="1"/>
  <c r="AA394" i="1"/>
  <c r="AM394" i="1"/>
  <c r="AN394" i="1"/>
  <c r="BD394" i="1"/>
  <c r="BE394" i="1"/>
  <c r="BF394" i="1"/>
  <c r="BG394" i="1"/>
  <c r="BH394" i="1"/>
  <c r="BI394" i="1"/>
  <c r="BJ394" i="1"/>
  <c r="BK394" i="1"/>
  <c r="BL394" i="1"/>
  <c r="BM394" i="1"/>
  <c r="BN394" i="1"/>
  <c r="BO394" i="1"/>
  <c r="BP394" i="1"/>
  <c r="BQ394" i="1"/>
  <c r="BR394" i="1"/>
  <c r="BS394" i="1"/>
  <c r="BT394" i="1"/>
  <c r="BU394" i="1"/>
  <c r="BV394" i="1"/>
  <c r="BW394" i="1"/>
  <c r="CM394" i="1"/>
  <c r="CN394" i="1"/>
  <c r="CO394" i="1"/>
  <c r="CP394" i="1"/>
  <c r="CQ394" i="1"/>
  <c r="CR394" i="1"/>
  <c r="CS394" i="1"/>
  <c r="CT394" i="1"/>
  <c r="CU394" i="1"/>
  <c r="CV394" i="1"/>
  <c r="CW394" i="1"/>
  <c r="CX394" i="1"/>
  <c r="CY394" i="1"/>
  <c r="CZ394" i="1"/>
  <c r="DA394" i="1"/>
  <c r="DB394" i="1"/>
  <c r="DC394" i="1"/>
  <c r="DD394" i="1"/>
  <c r="DE394" i="1"/>
  <c r="DF394" i="1"/>
  <c r="DR394" i="1"/>
  <c r="DS394" i="1"/>
  <c r="EE394" i="1"/>
  <c r="EF394" i="1"/>
  <c r="EV394" i="1"/>
  <c r="EW394" i="1"/>
  <c r="EX394" i="1"/>
  <c r="EY394" i="1"/>
  <c r="EZ394" i="1"/>
  <c r="FA394" i="1"/>
  <c r="FB394" i="1"/>
  <c r="FC394" i="1"/>
  <c r="FD394" i="1"/>
  <c r="FE394" i="1"/>
  <c r="FF394" i="1"/>
  <c r="FG394" i="1"/>
  <c r="FH394" i="1"/>
  <c r="FI394" i="1"/>
  <c r="FJ394" i="1"/>
  <c r="FK394" i="1"/>
  <c r="FL394" i="1"/>
  <c r="FM394" i="1"/>
  <c r="FN394" i="1"/>
  <c r="FO394" i="1"/>
  <c r="GE394" i="1"/>
  <c r="GF394" i="1"/>
  <c r="GG394" i="1"/>
  <c r="GH394" i="1"/>
  <c r="GI394" i="1"/>
  <c r="GJ394" i="1"/>
  <c r="GK394" i="1"/>
  <c r="GL394" i="1"/>
  <c r="GM394" i="1"/>
  <c r="GN394" i="1"/>
  <c r="GO394" i="1"/>
  <c r="GP394" i="1"/>
  <c r="GQ394" i="1"/>
  <c r="GR394" i="1"/>
  <c r="GS394" i="1"/>
  <c r="GT394" i="1"/>
  <c r="GU394" i="1"/>
  <c r="GV394" i="1"/>
  <c r="GW394" i="1"/>
  <c r="GX394" i="1"/>
  <c r="C396" i="1"/>
  <c r="D396" i="1"/>
  <c r="I396" i="1"/>
  <c r="AC396" i="1"/>
  <c r="AE396" i="1"/>
  <c r="AD396" i="1" s="1"/>
  <c r="AF396" i="1"/>
  <c r="AG396" i="1"/>
  <c r="AH396" i="1"/>
  <c r="AI396" i="1"/>
  <c r="CW396" i="1" s="1"/>
  <c r="V396" i="1" s="1"/>
  <c r="AJ396" i="1"/>
  <c r="CQ396" i="1"/>
  <c r="P396" i="1" s="1"/>
  <c r="CT396" i="1"/>
  <c r="S396" i="1" s="1"/>
  <c r="CU396" i="1"/>
  <c r="T396" i="1" s="1"/>
  <c r="CV396" i="1"/>
  <c r="U396" i="1" s="1"/>
  <c r="CX396" i="1"/>
  <c r="W396" i="1" s="1"/>
  <c r="FR396" i="1"/>
  <c r="GL396" i="1"/>
  <c r="GO396" i="1"/>
  <c r="GP396" i="1"/>
  <c r="GV396" i="1"/>
  <c r="GX396" i="1" s="1"/>
  <c r="C397" i="1"/>
  <c r="D397" i="1"/>
  <c r="I397" i="1"/>
  <c r="AC397" i="1"/>
  <c r="CQ397" i="1" s="1"/>
  <c r="P397" i="1" s="1"/>
  <c r="AE397" i="1"/>
  <c r="AD397" i="1" s="1"/>
  <c r="AF397" i="1"/>
  <c r="CT397" i="1" s="1"/>
  <c r="S397" i="1" s="1"/>
  <c r="AG397" i="1"/>
  <c r="CU397" i="1" s="1"/>
  <c r="T397" i="1" s="1"/>
  <c r="AH397" i="1"/>
  <c r="AI397" i="1"/>
  <c r="AJ397" i="1"/>
  <c r="CX397" i="1" s="1"/>
  <c r="W397" i="1" s="1"/>
  <c r="CS397" i="1"/>
  <c r="R397" i="1" s="1"/>
  <c r="GK397" i="1" s="1"/>
  <c r="CV397" i="1"/>
  <c r="U397" i="1" s="1"/>
  <c r="CW397" i="1"/>
  <c r="V397" i="1" s="1"/>
  <c r="FR397" i="1"/>
  <c r="GL397" i="1"/>
  <c r="GO397" i="1"/>
  <c r="GP397" i="1"/>
  <c r="GV397" i="1"/>
  <c r="GX397" i="1"/>
  <c r="C398" i="1"/>
  <c r="D398" i="1"/>
  <c r="I398" i="1"/>
  <c r="AC398" i="1"/>
  <c r="AB398" i="1" s="1"/>
  <c r="AE398" i="1"/>
  <c r="AD398" i="1" s="1"/>
  <c r="CR398" i="1" s="1"/>
  <c r="Q398" i="1" s="1"/>
  <c r="AF398" i="1"/>
  <c r="AG398" i="1"/>
  <c r="CU398" i="1" s="1"/>
  <c r="T398" i="1" s="1"/>
  <c r="AH398" i="1"/>
  <c r="AI398" i="1"/>
  <c r="AJ398" i="1"/>
  <c r="CS398" i="1"/>
  <c r="R398" i="1" s="1"/>
  <c r="GK398" i="1" s="1"/>
  <c r="CT398" i="1"/>
  <c r="S398" i="1" s="1"/>
  <c r="CV398" i="1"/>
  <c r="U398" i="1" s="1"/>
  <c r="CW398" i="1"/>
  <c r="V398" i="1" s="1"/>
  <c r="CX398" i="1"/>
  <c r="W398" i="1" s="1"/>
  <c r="FR398" i="1"/>
  <c r="GL398" i="1"/>
  <c r="GO398" i="1"/>
  <c r="GP398" i="1"/>
  <c r="GV398" i="1"/>
  <c r="GX398" i="1"/>
  <c r="C399" i="1"/>
  <c r="D399" i="1"/>
  <c r="I399" i="1"/>
  <c r="AC399" i="1"/>
  <c r="AB399" i="1" s="1"/>
  <c r="AD399" i="1"/>
  <c r="CR399" i="1" s="1"/>
  <c r="Q399" i="1" s="1"/>
  <c r="AE399" i="1"/>
  <c r="AF399" i="1"/>
  <c r="AG399" i="1"/>
  <c r="AH399" i="1"/>
  <c r="CV399" i="1" s="1"/>
  <c r="U399" i="1" s="1"/>
  <c r="AI399" i="1"/>
  <c r="AJ399" i="1"/>
  <c r="CQ399" i="1"/>
  <c r="P399" i="1" s="1"/>
  <c r="CP399" i="1" s="1"/>
  <c r="O399" i="1" s="1"/>
  <c r="CS399" i="1"/>
  <c r="R399" i="1" s="1"/>
  <c r="GK399" i="1" s="1"/>
  <c r="CT399" i="1"/>
  <c r="S399" i="1" s="1"/>
  <c r="CU399" i="1"/>
  <c r="T399" i="1" s="1"/>
  <c r="CW399" i="1"/>
  <c r="V399" i="1" s="1"/>
  <c r="CX399" i="1"/>
  <c r="W399" i="1" s="1"/>
  <c r="FR399" i="1"/>
  <c r="GL399" i="1"/>
  <c r="GO399" i="1"/>
  <c r="GP399" i="1"/>
  <c r="GV399" i="1"/>
  <c r="GX399" i="1"/>
  <c r="C400" i="1"/>
  <c r="D400" i="1"/>
  <c r="I400" i="1"/>
  <c r="AC400" i="1"/>
  <c r="AB400" i="1" s="1"/>
  <c r="AE400" i="1"/>
  <c r="AD400" i="1" s="1"/>
  <c r="CR400" i="1" s="1"/>
  <c r="Q400" i="1" s="1"/>
  <c r="AF400" i="1"/>
  <c r="AG400" i="1"/>
  <c r="AH400" i="1"/>
  <c r="AI400" i="1"/>
  <c r="CW400" i="1" s="1"/>
  <c r="V400" i="1" s="1"/>
  <c r="AJ400" i="1"/>
  <c r="CQ400" i="1"/>
  <c r="P400" i="1" s="1"/>
  <c r="CT400" i="1"/>
  <c r="S400" i="1" s="1"/>
  <c r="CU400" i="1"/>
  <c r="T400" i="1" s="1"/>
  <c r="CV400" i="1"/>
  <c r="U400" i="1" s="1"/>
  <c r="CX400" i="1"/>
  <c r="W400" i="1" s="1"/>
  <c r="FR400" i="1"/>
  <c r="GL400" i="1"/>
  <c r="GO400" i="1"/>
  <c r="GP400" i="1"/>
  <c r="GV400" i="1"/>
  <c r="GX400" i="1" s="1"/>
  <c r="C401" i="1"/>
  <c r="D401" i="1"/>
  <c r="I401" i="1"/>
  <c r="AC401" i="1"/>
  <c r="AE401" i="1"/>
  <c r="AD401" i="1" s="1"/>
  <c r="AF401" i="1"/>
  <c r="CT401" i="1" s="1"/>
  <c r="S401" i="1" s="1"/>
  <c r="AG401" i="1"/>
  <c r="AH401" i="1"/>
  <c r="AI401" i="1"/>
  <c r="AJ401" i="1"/>
  <c r="CX401" i="1" s="1"/>
  <c r="W401" i="1" s="1"/>
  <c r="CQ401" i="1"/>
  <c r="P401" i="1" s="1"/>
  <c r="CS401" i="1"/>
  <c r="R401" i="1" s="1"/>
  <c r="GK401" i="1" s="1"/>
  <c r="CU401" i="1"/>
  <c r="T401" i="1" s="1"/>
  <c r="CV401" i="1"/>
  <c r="U401" i="1" s="1"/>
  <c r="CW401" i="1"/>
  <c r="V401" i="1" s="1"/>
  <c r="FR401" i="1"/>
  <c r="GL401" i="1"/>
  <c r="GO401" i="1"/>
  <c r="GP401" i="1"/>
  <c r="GV401" i="1"/>
  <c r="GX401" i="1"/>
  <c r="C402" i="1"/>
  <c r="D402" i="1"/>
  <c r="I402" i="1"/>
  <c r="CX1035" i="3" s="1"/>
  <c r="AC402" i="1"/>
  <c r="AB402" i="1" s="1"/>
  <c r="AE402" i="1"/>
  <c r="AD402" i="1" s="1"/>
  <c r="CR402" i="1" s="1"/>
  <c r="Q402" i="1" s="1"/>
  <c r="AF402" i="1"/>
  <c r="AG402" i="1"/>
  <c r="CU402" i="1" s="1"/>
  <c r="T402" i="1" s="1"/>
  <c r="AH402" i="1"/>
  <c r="AI402" i="1"/>
  <c r="AJ402" i="1"/>
  <c r="CS402" i="1"/>
  <c r="R402" i="1" s="1"/>
  <c r="GK402" i="1" s="1"/>
  <c r="CT402" i="1"/>
  <c r="S402" i="1" s="1"/>
  <c r="CV402" i="1"/>
  <c r="U402" i="1" s="1"/>
  <c r="CW402" i="1"/>
  <c r="V402" i="1" s="1"/>
  <c r="CX402" i="1"/>
  <c r="W402" i="1" s="1"/>
  <c r="FR402" i="1"/>
  <c r="GL402" i="1"/>
  <c r="GO402" i="1"/>
  <c r="GP402" i="1"/>
  <c r="GV402" i="1"/>
  <c r="GX402" i="1"/>
  <c r="C403" i="1"/>
  <c r="D403" i="1"/>
  <c r="I403" i="1"/>
  <c r="CX1036" i="3" s="1"/>
  <c r="AC403" i="1"/>
  <c r="AB403" i="1" s="1"/>
  <c r="AD403" i="1"/>
  <c r="CR403" i="1" s="1"/>
  <c r="Q403" i="1" s="1"/>
  <c r="AE403" i="1"/>
  <c r="AF403" i="1"/>
  <c r="AG403" i="1"/>
  <c r="AH403" i="1"/>
  <c r="CV403" i="1" s="1"/>
  <c r="U403" i="1" s="1"/>
  <c r="AI403" i="1"/>
  <c r="AJ403" i="1"/>
  <c r="CQ403" i="1"/>
  <c r="P403" i="1" s="1"/>
  <c r="CS403" i="1"/>
  <c r="R403" i="1" s="1"/>
  <c r="GK403" i="1" s="1"/>
  <c r="CT403" i="1"/>
  <c r="S403" i="1" s="1"/>
  <c r="CU403" i="1"/>
  <c r="T403" i="1" s="1"/>
  <c r="CW403" i="1"/>
  <c r="V403" i="1" s="1"/>
  <c r="CX403" i="1"/>
  <c r="W403" i="1" s="1"/>
  <c r="FR403" i="1"/>
  <c r="GL403" i="1"/>
  <c r="GO403" i="1"/>
  <c r="GP403" i="1"/>
  <c r="GV403" i="1"/>
  <c r="GX403" i="1"/>
  <c r="C404" i="1"/>
  <c r="D404" i="1"/>
  <c r="I404" i="1"/>
  <c r="AC404" i="1"/>
  <c r="AE404" i="1"/>
  <c r="AD404" i="1" s="1"/>
  <c r="CR404" i="1" s="1"/>
  <c r="Q404" i="1" s="1"/>
  <c r="AF404" i="1"/>
  <c r="AG404" i="1"/>
  <c r="AH404" i="1"/>
  <c r="AI404" i="1"/>
  <c r="CW404" i="1" s="1"/>
  <c r="V404" i="1" s="1"/>
  <c r="AJ404" i="1"/>
  <c r="CQ404" i="1"/>
  <c r="P404" i="1" s="1"/>
  <c r="CP404" i="1" s="1"/>
  <c r="O404" i="1" s="1"/>
  <c r="CT404" i="1"/>
  <c r="S404" i="1" s="1"/>
  <c r="CU404" i="1"/>
  <c r="T404" i="1" s="1"/>
  <c r="CV404" i="1"/>
  <c r="U404" i="1" s="1"/>
  <c r="CX404" i="1"/>
  <c r="W404" i="1" s="1"/>
  <c r="FR404" i="1"/>
  <c r="GL404" i="1"/>
  <c r="GO404" i="1"/>
  <c r="GP404" i="1"/>
  <c r="GV404" i="1"/>
  <c r="GX404" i="1" s="1"/>
  <c r="C405" i="1"/>
  <c r="D405" i="1"/>
  <c r="I405" i="1"/>
  <c r="AC405" i="1"/>
  <c r="AE405" i="1"/>
  <c r="AD405" i="1" s="1"/>
  <c r="AF405" i="1"/>
  <c r="CT405" i="1" s="1"/>
  <c r="S405" i="1" s="1"/>
  <c r="AG405" i="1"/>
  <c r="AH405" i="1"/>
  <c r="AI405" i="1"/>
  <c r="AJ405" i="1"/>
  <c r="CX405" i="1" s="1"/>
  <c r="W405" i="1" s="1"/>
  <c r="CQ405" i="1"/>
  <c r="P405" i="1" s="1"/>
  <c r="CS405" i="1"/>
  <c r="R405" i="1" s="1"/>
  <c r="GK405" i="1" s="1"/>
  <c r="CU405" i="1"/>
  <c r="T405" i="1" s="1"/>
  <c r="CV405" i="1"/>
  <c r="U405" i="1" s="1"/>
  <c r="CW405" i="1"/>
  <c r="V405" i="1" s="1"/>
  <c r="FR405" i="1"/>
  <c r="GL405" i="1"/>
  <c r="GO405" i="1"/>
  <c r="GP405" i="1"/>
  <c r="GV405" i="1"/>
  <c r="GX405" i="1"/>
  <c r="I406" i="1"/>
  <c r="AC406" i="1"/>
  <c r="AB406" i="1" s="1"/>
  <c r="AE406" i="1"/>
  <c r="AD406" i="1" s="1"/>
  <c r="CR406" i="1" s="1"/>
  <c r="Q406" i="1" s="1"/>
  <c r="AF406" i="1"/>
  <c r="AG406" i="1"/>
  <c r="AH406" i="1"/>
  <c r="AI406" i="1"/>
  <c r="CW406" i="1" s="1"/>
  <c r="V406" i="1" s="1"/>
  <c r="AJ406" i="1"/>
  <c r="CQ406" i="1"/>
  <c r="P406" i="1" s="1"/>
  <c r="CT406" i="1"/>
  <c r="S406" i="1" s="1"/>
  <c r="CU406" i="1"/>
  <c r="T406" i="1" s="1"/>
  <c r="CV406" i="1"/>
  <c r="U406" i="1" s="1"/>
  <c r="CX406" i="1"/>
  <c r="W406" i="1" s="1"/>
  <c r="FR406" i="1"/>
  <c r="GL406" i="1"/>
  <c r="GO406" i="1"/>
  <c r="GP406" i="1"/>
  <c r="GV406" i="1"/>
  <c r="GX406" i="1" s="1"/>
  <c r="AC407" i="1"/>
  <c r="AB407" i="1" s="1"/>
  <c r="AD407" i="1"/>
  <c r="CR407" i="1" s="1"/>
  <c r="AE407" i="1"/>
  <c r="AF407" i="1"/>
  <c r="AG407" i="1"/>
  <c r="AH407" i="1"/>
  <c r="CV407" i="1" s="1"/>
  <c r="AI407" i="1"/>
  <c r="AJ407" i="1"/>
  <c r="CQ407" i="1"/>
  <c r="CS407" i="1"/>
  <c r="CT407" i="1"/>
  <c r="CU407" i="1"/>
  <c r="CW407" i="1"/>
  <c r="CX407" i="1"/>
  <c r="FR407" i="1"/>
  <c r="GL407" i="1"/>
  <c r="GO407" i="1"/>
  <c r="GP407" i="1"/>
  <c r="GV407" i="1"/>
  <c r="C408" i="1"/>
  <c r="D408" i="1"/>
  <c r="I408" i="1"/>
  <c r="AC408" i="1"/>
  <c r="AE408" i="1"/>
  <c r="AD408" i="1" s="1"/>
  <c r="CR408" i="1" s="1"/>
  <c r="Q408" i="1" s="1"/>
  <c r="AF408" i="1"/>
  <c r="AG408" i="1"/>
  <c r="AH408" i="1"/>
  <c r="AI408" i="1"/>
  <c r="CW408" i="1" s="1"/>
  <c r="V408" i="1" s="1"/>
  <c r="AJ408" i="1"/>
  <c r="CQ408" i="1"/>
  <c r="P408" i="1" s="1"/>
  <c r="CT408" i="1"/>
  <c r="S408" i="1" s="1"/>
  <c r="CU408" i="1"/>
  <c r="T408" i="1" s="1"/>
  <c r="CV408" i="1"/>
  <c r="U408" i="1" s="1"/>
  <c r="CX408" i="1"/>
  <c r="W408" i="1" s="1"/>
  <c r="FR408" i="1"/>
  <c r="GL408" i="1"/>
  <c r="GO408" i="1"/>
  <c r="GP408" i="1"/>
  <c r="GV408" i="1"/>
  <c r="GX408" i="1" s="1"/>
  <c r="C409" i="1"/>
  <c r="D409" i="1"/>
  <c r="I409" i="1"/>
  <c r="AC409" i="1"/>
  <c r="AE409" i="1"/>
  <c r="AD409" i="1" s="1"/>
  <c r="AF409" i="1"/>
  <c r="CT409" i="1" s="1"/>
  <c r="S409" i="1" s="1"/>
  <c r="AG409" i="1"/>
  <c r="AH409" i="1"/>
  <c r="AI409" i="1"/>
  <c r="AJ409" i="1"/>
  <c r="CX409" i="1" s="1"/>
  <c r="W409" i="1" s="1"/>
  <c r="CQ409" i="1"/>
  <c r="P409" i="1" s="1"/>
  <c r="CS409" i="1"/>
  <c r="R409" i="1" s="1"/>
  <c r="GK409" i="1" s="1"/>
  <c r="CU409" i="1"/>
  <c r="T409" i="1" s="1"/>
  <c r="CV409" i="1"/>
  <c r="U409" i="1" s="1"/>
  <c r="CW409" i="1"/>
  <c r="V409" i="1" s="1"/>
  <c r="FR409" i="1"/>
  <c r="GL409" i="1"/>
  <c r="GO409" i="1"/>
  <c r="GP409" i="1"/>
  <c r="GV409" i="1"/>
  <c r="GX409" i="1"/>
  <c r="I410" i="1"/>
  <c r="AC410" i="1"/>
  <c r="AB410" i="1" s="1"/>
  <c r="AE410" i="1"/>
  <c r="AD410" i="1" s="1"/>
  <c r="CR410" i="1" s="1"/>
  <c r="Q410" i="1" s="1"/>
  <c r="AF410" i="1"/>
  <c r="AG410" i="1"/>
  <c r="AH410" i="1"/>
  <c r="AI410" i="1"/>
  <c r="CW410" i="1" s="1"/>
  <c r="V410" i="1" s="1"/>
  <c r="AJ410" i="1"/>
  <c r="CQ410" i="1"/>
  <c r="P410" i="1" s="1"/>
  <c r="CT410" i="1"/>
  <c r="S410" i="1" s="1"/>
  <c r="CU410" i="1"/>
  <c r="T410" i="1" s="1"/>
  <c r="CV410" i="1"/>
  <c r="U410" i="1" s="1"/>
  <c r="CX410" i="1"/>
  <c r="W410" i="1" s="1"/>
  <c r="FR410" i="1"/>
  <c r="GL410" i="1"/>
  <c r="GO410" i="1"/>
  <c r="GP410" i="1"/>
  <c r="GV410" i="1"/>
  <c r="GX410" i="1" s="1"/>
  <c r="AC411" i="1"/>
  <c r="AB411" i="1" s="1"/>
  <c r="AD411" i="1"/>
  <c r="CR411" i="1" s="1"/>
  <c r="AE411" i="1"/>
  <c r="AF411" i="1"/>
  <c r="AG411" i="1"/>
  <c r="AH411" i="1"/>
  <c r="CV411" i="1" s="1"/>
  <c r="AI411" i="1"/>
  <c r="AJ411" i="1"/>
  <c r="CQ411" i="1"/>
  <c r="CS411" i="1"/>
  <c r="CT411" i="1"/>
  <c r="CU411" i="1"/>
  <c r="CW411" i="1"/>
  <c r="CX411" i="1"/>
  <c r="FR411" i="1"/>
  <c r="GL411" i="1"/>
  <c r="GO411" i="1"/>
  <c r="GP411" i="1"/>
  <c r="GV411" i="1"/>
  <c r="C412" i="1"/>
  <c r="D412" i="1"/>
  <c r="AC412" i="1"/>
  <c r="AE412" i="1"/>
  <c r="AD412" i="1" s="1"/>
  <c r="AF412" i="1"/>
  <c r="CT412" i="1" s="1"/>
  <c r="S412" i="1" s="1"/>
  <c r="AG412" i="1"/>
  <c r="AH412" i="1"/>
  <c r="AI412" i="1"/>
  <c r="AJ412" i="1"/>
  <c r="CX412" i="1" s="1"/>
  <c r="W412" i="1" s="1"/>
  <c r="CQ412" i="1"/>
  <c r="P412" i="1" s="1"/>
  <c r="CS412" i="1"/>
  <c r="R412" i="1" s="1"/>
  <c r="GK412" i="1" s="1"/>
  <c r="CU412" i="1"/>
  <c r="T412" i="1" s="1"/>
  <c r="CV412" i="1"/>
  <c r="U412" i="1" s="1"/>
  <c r="CW412" i="1"/>
  <c r="V412" i="1" s="1"/>
  <c r="FR412" i="1"/>
  <c r="GL412" i="1"/>
  <c r="GO412" i="1"/>
  <c r="GP412" i="1"/>
  <c r="GV412" i="1"/>
  <c r="GX412" i="1"/>
  <c r="C413" i="1"/>
  <c r="D413" i="1"/>
  <c r="AC413" i="1"/>
  <c r="AB413" i="1" s="1"/>
  <c r="AD413" i="1"/>
  <c r="CR413" i="1" s="1"/>
  <c r="Q413" i="1" s="1"/>
  <c r="AE413" i="1"/>
  <c r="AF413" i="1"/>
  <c r="AG413" i="1"/>
  <c r="AH413" i="1"/>
  <c r="CV413" i="1" s="1"/>
  <c r="U413" i="1" s="1"/>
  <c r="AI413" i="1"/>
  <c r="AJ413" i="1"/>
  <c r="CQ413" i="1"/>
  <c r="P413" i="1" s="1"/>
  <c r="CP413" i="1" s="1"/>
  <c r="O413" i="1" s="1"/>
  <c r="CS413" i="1"/>
  <c r="R413" i="1" s="1"/>
  <c r="GK413" i="1" s="1"/>
  <c r="CT413" i="1"/>
  <c r="S413" i="1" s="1"/>
  <c r="CU413" i="1"/>
  <c r="T413" i="1" s="1"/>
  <c r="CW413" i="1"/>
  <c r="V413" i="1" s="1"/>
  <c r="CX413" i="1"/>
  <c r="W413" i="1" s="1"/>
  <c r="FR413" i="1"/>
  <c r="GL413" i="1"/>
  <c r="GO413" i="1"/>
  <c r="GP413" i="1"/>
  <c r="GV413" i="1"/>
  <c r="GX413" i="1"/>
  <c r="C414" i="1"/>
  <c r="D414" i="1"/>
  <c r="I414" i="1"/>
  <c r="AC414" i="1"/>
  <c r="AE414" i="1"/>
  <c r="AD414" i="1" s="1"/>
  <c r="CR414" i="1" s="1"/>
  <c r="Q414" i="1" s="1"/>
  <c r="AF414" i="1"/>
  <c r="AG414" i="1"/>
  <c r="AH414" i="1"/>
  <c r="AI414" i="1"/>
  <c r="CW414" i="1" s="1"/>
  <c r="V414" i="1" s="1"/>
  <c r="AJ414" i="1"/>
  <c r="CQ414" i="1"/>
  <c r="P414" i="1" s="1"/>
  <c r="CT414" i="1"/>
  <c r="S414" i="1" s="1"/>
  <c r="CU414" i="1"/>
  <c r="T414" i="1" s="1"/>
  <c r="CV414" i="1"/>
  <c r="U414" i="1" s="1"/>
  <c r="CX414" i="1"/>
  <c r="W414" i="1" s="1"/>
  <c r="FR414" i="1"/>
  <c r="GL414" i="1"/>
  <c r="GO414" i="1"/>
  <c r="GP414" i="1"/>
  <c r="GV414" i="1"/>
  <c r="GX414" i="1" s="1"/>
  <c r="C415" i="1"/>
  <c r="D415" i="1"/>
  <c r="I415" i="1"/>
  <c r="AC415" i="1"/>
  <c r="AE415" i="1"/>
  <c r="AD415" i="1" s="1"/>
  <c r="AF415" i="1"/>
  <c r="CT415" i="1" s="1"/>
  <c r="S415" i="1" s="1"/>
  <c r="AG415" i="1"/>
  <c r="AH415" i="1"/>
  <c r="AI415" i="1"/>
  <c r="AJ415" i="1"/>
  <c r="CX415" i="1" s="1"/>
  <c r="W415" i="1" s="1"/>
  <c r="CQ415" i="1"/>
  <c r="P415" i="1" s="1"/>
  <c r="CS415" i="1"/>
  <c r="R415" i="1" s="1"/>
  <c r="GK415" i="1" s="1"/>
  <c r="CU415" i="1"/>
  <c r="T415" i="1" s="1"/>
  <c r="CV415" i="1"/>
  <c r="U415" i="1" s="1"/>
  <c r="CW415" i="1"/>
  <c r="V415" i="1" s="1"/>
  <c r="FR415" i="1"/>
  <c r="GL415" i="1"/>
  <c r="GO415" i="1"/>
  <c r="GP415" i="1"/>
  <c r="GV415" i="1"/>
  <c r="GX415" i="1"/>
  <c r="I416" i="1"/>
  <c r="AC416" i="1"/>
  <c r="AB416" i="1" s="1"/>
  <c r="AE416" i="1"/>
  <c r="AD416" i="1" s="1"/>
  <c r="CR416" i="1" s="1"/>
  <c r="Q416" i="1" s="1"/>
  <c r="AF416" i="1"/>
  <c r="AG416" i="1"/>
  <c r="AH416" i="1"/>
  <c r="AI416" i="1"/>
  <c r="CW416" i="1" s="1"/>
  <c r="V416" i="1" s="1"/>
  <c r="AJ416" i="1"/>
  <c r="CQ416" i="1"/>
  <c r="P416" i="1" s="1"/>
  <c r="CP416" i="1" s="1"/>
  <c r="O416" i="1" s="1"/>
  <c r="CT416" i="1"/>
  <c r="S416" i="1" s="1"/>
  <c r="CU416" i="1"/>
  <c r="T416" i="1" s="1"/>
  <c r="CV416" i="1"/>
  <c r="U416" i="1" s="1"/>
  <c r="CX416" i="1"/>
  <c r="W416" i="1" s="1"/>
  <c r="FR416" i="1"/>
  <c r="GL416" i="1"/>
  <c r="GO416" i="1"/>
  <c r="GP416" i="1"/>
  <c r="GV416" i="1"/>
  <c r="GX416" i="1" s="1"/>
  <c r="AC417" i="1"/>
  <c r="AB417" i="1" s="1"/>
  <c r="AD417" i="1"/>
  <c r="CR417" i="1" s="1"/>
  <c r="AE417" i="1"/>
  <c r="AF417" i="1"/>
  <c r="AG417" i="1"/>
  <c r="AH417" i="1"/>
  <c r="CV417" i="1" s="1"/>
  <c r="AI417" i="1"/>
  <c r="AJ417" i="1"/>
  <c r="CQ417" i="1"/>
  <c r="CS417" i="1"/>
  <c r="CT417" i="1"/>
  <c r="CU417" i="1"/>
  <c r="CW417" i="1"/>
  <c r="CX417" i="1"/>
  <c r="FR417" i="1"/>
  <c r="GL417" i="1"/>
  <c r="GO417" i="1"/>
  <c r="GP417" i="1"/>
  <c r="GV417" i="1"/>
  <c r="C418" i="1"/>
  <c r="D418" i="1"/>
  <c r="I418" i="1"/>
  <c r="AC418" i="1"/>
  <c r="AE418" i="1"/>
  <c r="AD418" i="1" s="1"/>
  <c r="CR418" i="1" s="1"/>
  <c r="Q418" i="1" s="1"/>
  <c r="AF418" i="1"/>
  <c r="AG418" i="1"/>
  <c r="AH418" i="1"/>
  <c r="AI418" i="1"/>
  <c r="CW418" i="1" s="1"/>
  <c r="V418" i="1" s="1"/>
  <c r="AJ418" i="1"/>
  <c r="CQ418" i="1"/>
  <c r="P418" i="1" s="1"/>
  <c r="CP418" i="1" s="1"/>
  <c r="O418" i="1" s="1"/>
  <c r="CT418" i="1"/>
  <c r="S418" i="1" s="1"/>
  <c r="CU418" i="1"/>
  <c r="T418" i="1" s="1"/>
  <c r="CV418" i="1"/>
  <c r="U418" i="1" s="1"/>
  <c r="CX418" i="1"/>
  <c r="W418" i="1" s="1"/>
  <c r="FR418" i="1"/>
  <c r="GL418" i="1"/>
  <c r="GO418" i="1"/>
  <c r="GP418" i="1"/>
  <c r="GV418" i="1"/>
  <c r="GX418" i="1" s="1"/>
  <c r="C419" i="1"/>
  <c r="D419" i="1"/>
  <c r="I419" i="1"/>
  <c r="AC419" i="1"/>
  <c r="AE419" i="1"/>
  <c r="AD419" i="1" s="1"/>
  <c r="AF419" i="1"/>
  <c r="CT419" i="1" s="1"/>
  <c r="S419" i="1" s="1"/>
  <c r="AG419" i="1"/>
  <c r="AH419" i="1"/>
  <c r="AI419" i="1"/>
  <c r="AJ419" i="1"/>
  <c r="CX419" i="1" s="1"/>
  <c r="W419" i="1" s="1"/>
  <c r="CQ419" i="1"/>
  <c r="P419" i="1" s="1"/>
  <c r="CS419" i="1"/>
  <c r="R419" i="1" s="1"/>
  <c r="GK419" i="1" s="1"/>
  <c r="CU419" i="1"/>
  <c r="T419" i="1" s="1"/>
  <c r="CV419" i="1"/>
  <c r="U419" i="1" s="1"/>
  <c r="CW419" i="1"/>
  <c r="V419" i="1" s="1"/>
  <c r="FR419" i="1"/>
  <c r="GL419" i="1"/>
  <c r="GO419" i="1"/>
  <c r="GP419" i="1"/>
  <c r="GV419" i="1"/>
  <c r="GX419" i="1"/>
  <c r="C420" i="1"/>
  <c r="D420" i="1"/>
  <c r="AC420" i="1"/>
  <c r="AB420" i="1" s="1"/>
  <c r="AD420" i="1"/>
  <c r="CR420" i="1" s="1"/>
  <c r="Q420" i="1" s="1"/>
  <c r="AE420" i="1"/>
  <c r="AF420" i="1"/>
  <c r="AG420" i="1"/>
  <c r="AH420" i="1"/>
  <c r="CV420" i="1" s="1"/>
  <c r="U420" i="1" s="1"/>
  <c r="AI420" i="1"/>
  <c r="AJ420" i="1"/>
  <c r="CQ420" i="1"/>
  <c r="P420" i="1" s="1"/>
  <c r="CS420" i="1"/>
  <c r="R420" i="1" s="1"/>
  <c r="GK420" i="1" s="1"/>
  <c r="CT420" i="1"/>
  <c r="S420" i="1" s="1"/>
  <c r="CU420" i="1"/>
  <c r="T420" i="1" s="1"/>
  <c r="CW420" i="1"/>
  <c r="V420" i="1" s="1"/>
  <c r="CX420" i="1"/>
  <c r="W420" i="1" s="1"/>
  <c r="FR420" i="1"/>
  <c r="GL420" i="1"/>
  <c r="GO420" i="1"/>
  <c r="GP420" i="1"/>
  <c r="GV420" i="1"/>
  <c r="GX420" i="1"/>
  <c r="C421" i="1"/>
  <c r="D421" i="1"/>
  <c r="AC421" i="1"/>
  <c r="AE421" i="1"/>
  <c r="AD421" i="1" s="1"/>
  <c r="AF421" i="1"/>
  <c r="CT421" i="1" s="1"/>
  <c r="S421" i="1" s="1"/>
  <c r="AG421" i="1"/>
  <c r="AH421" i="1"/>
  <c r="AI421" i="1"/>
  <c r="AJ421" i="1"/>
  <c r="CX421" i="1" s="1"/>
  <c r="W421" i="1" s="1"/>
  <c r="CQ421" i="1"/>
  <c r="P421" i="1" s="1"/>
  <c r="CS421" i="1"/>
  <c r="R421" i="1" s="1"/>
  <c r="GK421" i="1" s="1"/>
  <c r="CU421" i="1"/>
  <c r="T421" i="1" s="1"/>
  <c r="CV421" i="1"/>
  <c r="U421" i="1" s="1"/>
  <c r="CW421" i="1"/>
  <c r="V421" i="1" s="1"/>
  <c r="FR421" i="1"/>
  <c r="GL421" i="1"/>
  <c r="GO421" i="1"/>
  <c r="GP421" i="1"/>
  <c r="GV421" i="1"/>
  <c r="GX421" i="1"/>
  <c r="C422" i="1"/>
  <c r="D422" i="1"/>
  <c r="I422" i="1"/>
  <c r="AC422" i="1"/>
  <c r="AB422" i="1" s="1"/>
  <c r="AE422" i="1"/>
  <c r="AD422" i="1" s="1"/>
  <c r="CR422" i="1" s="1"/>
  <c r="Q422" i="1" s="1"/>
  <c r="AF422" i="1"/>
  <c r="AG422" i="1"/>
  <c r="CU422" i="1" s="1"/>
  <c r="T422" i="1" s="1"/>
  <c r="AH422" i="1"/>
  <c r="AI422" i="1"/>
  <c r="AJ422" i="1"/>
  <c r="CS422" i="1"/>
  <c r="R422" i="1" s="1"/>
  <c r="GK422" i="1" s="1"/>
  <c r="CT422" i="1"/>
  <c r="S422" i="1" s="1"/>
  <c r="CV422" i="1"/>
  <c r="U422" i="1" s="1"/>
  <c r="CW422" i="1"/>
  <c r="V422" i="1" s="1"/>
  <c r="CX422" i="1"/>
  <c r="W422" i="1" s="1"/>
  <c r="FR422" i="1"/>
  <c r="GL422" i="1"/>
  <c r="GO422" i="1"/>
  <c r="GP422" i="1"/>
  <c r="GV422" i="1"/>
  <c r="GX422" i="1"/>
  <c r="C423" i="1"/>
  <c r="D423" i="1"/>
  <c r="I423" i="1"/>
  <c r="AC423" i="1"/>
  <c r="AB423" i="1" s="1"/>
  <c r="AD423" i="1"/>
  <c r="CR423" i="1" s="1"/>
  <c r="Q423" i="1" s="1"/>
  <c r="AE423" i="1"/>
  <c r="AF423" i="1"/>
  <c r="AG423" i="1"/>
  <c r="AH423" i="1"/>
  <c r="CV423" i="1" s="1"/>
  <c r="U423" i="1" s="1"/>
  <c r="AI423" i="1"/>
  <c r="AJ423" i="1"/>
  <c r="CQ423" i="1"/>
  <c r="P423" i="1" s="1"/>
  <c r="CP423" i="1" s="1"/>
  <c r="O423" i="1" s="1"/>
  <c r="CS423" i="1"/>
  <c r="R423" i="1" s="1"/>
  <c r="GK423" i="1" s="1"/>
  <c r="CT423" i="1"/>
  <c r="S423" i="1" s="1"/>
  <c r="CU423" i="1"/>
  <c r="T423" i="1" s="1"/>
  <c r="CW423" i="1"/>
  <c r="V423" i="1" s="1"/>
  <c r="CX423" i="1"/>
  <c r="W423" i="1" s="1"/>
  <c r="FR423" i="1"/>
  <c r="GL423" i="1"/>
  <c r="GO423" i="1"/>
  <c r="GP423" i="1"/>
  <c r="GV423" i="1"/>
  <c r="GX423" i="1"/>
  <c r="I424" i="1"/>
  <c r="AC424" i="1"/>
  <c r="AB424" i="1" s="1"/>
  <c r="AE424" i="1"/>
  <c r="AD424" i="1" s="1"/>
  <c r="CR424" i="1" s="1"/>
  <c r="Q424" i="1" s="1"/>
  <c r="AF424" i="1"/>
  <c r="AG424" i="1"/>
  <c r="CU424" i="1" s="1"/>
  <c r="T424" i="1" s="1"/>
  <c r="AH424" i="1"/>
  <c r="AI424" i="1"/>
  <c r="AJ424" i="1"/>
  <c r="CS424" i="1"/>
  <c r="R424" i="1" s="1"/>
  <c r="GK424" i="1" s="1"/>
  <c r="CT424" i="1"/>
  <c r="S424" i="1" s="1"/>
  <c r="CV424" i="1"/>
  <c r="U424" i="1" s="1"/>
  <c r="CW424" i="1"/>
  <c r="V424" i="1" s="1"/>
  <c r="CX424" i="1"/>
  <c r="W424" i="1" s="1"/>
  <c r="FR424" i="1"/>
  <c r="GL424" i="1"/>
  <c r="GO424" i="1"/>
  <c r="GP424" i="1"/>
  <c r="GV424" i="1"/>
  <c r="GX424" i="1"/>
  <c r="I425" i="1"/>
  <c r="AC425" i="1"/>
  <c r="AE425" i="1"/>
  <c r="AD425" i="1" s="1"/>
  <c r="AF425" i="1"/>
  <c r="CT425" i="1" s="1"/>
  <c r="S425" i="1" s="1"/>
  <c r="AG425" i="1"/>
  <c r="AH425" i="1"/>
  <c r="AI425" i="1"/>
  <c r="AJ425" i="1"/>
  <c r="CX425" i="1" s="1"/>
  <c r="W425" i="1" s="1"/>
  <c r="CQ425" i="1"/>
  <c r="P425" i="1" s="1"/>
  <c r="CS425" i="1"/>
  <c r="R425" i="1" s="1"/>
  <c r="GK425" i="1" s="1"/>
  <c r="CU425" i="1"/>
  <c r="T425" i="1" s="1"/>
  <c r="CV425" i="1"/>
  <c r="U425" i="1" s="1"/>
  <c r="CW425" i="1"/>
  <c r="V425" i="1" s="1"/>
  <c r="FR425" i="1"/>
  <c r="GL425" i="1"/>
  <c r="GO425" i="1"/>
  <c r="GP425" i="1"/>
  <c r="GV425" i="1"/>
  <c r="GX425" i="1"/>
  <c r="C426" i="1"/>
  <c r="D426" i="1"/>
  <c r="I426" i="1"/>
  <c r="AC426" i="1"/>
  <c r="AB426" i="1" s="1"/>
  <c r="AE426" i="1"/>
  <c r="AD426" i="1" s="1"/>
  <c r="CR426" i="1" s="1"/>
  <c r="Q426" i="1" s="1"/>
  <c r="AF426" i="1"/>
  <c r="AG426" i="1"/>
  <c r="CU426" i="1" s="1"/>
  <c r="T426" i="1" s="1"/>
  <c r="AH426" i="1"/>
  <c r="AI426" i="1"/>
  <c r="AJ426" i="1"/>
  <c r="CS426" i="1"/>
  <c r="R426" i="1" s="1"/>
  <c r="GK426" i="1" s="1"/>
  <c r="CT426" i="1"/>
  <c r="S426" i="1" s="1"/>
  <c r="CV426" i="1"/>
  <c r="U426" i="1" s="1"/>
  <c r="CW426" i="1"/>
  <c r="V426" i="1" s="1"/>
  <c r="CX426" i="1"/>
  <c r="W426" i="1" s="1"/>
  <c r="FR426" i="1"/>
  <c r="GL426" i="1"/>
  <c r="GO426" i="1"/>
  <c r="GP426" i="1"/>
  <c r="GV426" i="1"/>
  <c r="GX426" i="1"/>
  <c r="C427" i="1"/>
  <c r="D427" i="1"/>
  <c r="I427" i="1"/>
  <c r="AC427" i="1"/>
  <c r="AB427" i="1" s="1"/>
  <c r="AD427" i="1"/>
  <c r="CR427" i="1" s="1"/>
  <c r="Q427" i="1" s="1"/>
  <c r="AE427" i="1"/>
  <c r="AF427" i="1"/>
  <c r="AG427" i="1"/>
  <c r="AH427" i="1"/>
  <c r="CV427" i="1" s="1"/>
  <c r="U427" i="1" s="1"/>
  <c r="AI427" i="1"/>
  <c r="AJ427" i="1"/>
  <c r="CQ427" i="1"/>
  <c r="P427" i="1" s="1"/>
  <c r="CS427" i="1"/>
  <c r="R427" i="1" s="1"/>
  <c r="GK427" i="1" s="1"/>
  <c r="CT427" i="1"/>
  <c r="S427" i="1" s="1"/>
  <c r="CU427" i="1"/>
  <c r="T427" i="1" s="1"/>
  <c r="CW427" i="1"/>
  <c r="V427" i="1" s="1"/>
  <c r="CX427" i="1"/>
  <c r="W427" i="1" s="1"/>
  <c r="FR427" i="1"/>
  <c r="GL427" i="1"/>
  <c r="GO427" i="1"/>
  <c r="GP427" i="1"/>
  <c r="GV427" i="1"/>
  <c r="GX427" i="1"/>
  <c r="C428" i="1"/>
  <c r="D428" i="1"/>
  <c r="AC428" i="1"/>
  <c r="AE428" i="1"/>
  <c r="AD428" i="1" s="1"/>
  <c r="AF428" i="1"/>
  <c r="CT428" i="1" s="1"/>
  <c r="S428" i="1" s="1"/>
  <c r="AG428" i="1"/>
  <c r="AH428" i="1"/>
  <c r="AI428" i="1"/>
  <c r="AJ428" i="1"/>
  <c r="CX428" i="1" s="1"/>
  <c r="W428" i="1" s="1"/>
  <c r="CQ428" i="1"/>
  <c r="P428" i="1" s="1"/>
  <c r="CS428" i="1"/>
  <c r="R428" i="1" s="1"/>
  <c r="GK428" i="1" s="1"/>
  <c r="CU428" i="1"/>
  <c r="T428" i="1" s="1"/>
  <c r="CV428" i="1"/>
  <c r="U428" i="1" s="1"/>
  <c r="CW428" i="1"/>
  <c r="V428" i="1" s="1"/>
  <c r="FR428" i="1"/>
  <c r="GL428" i="1"/>
  <c r="GN428" i="1"/>
  <c r="GP428" i="1"/>
  <c r="GV428" i="1"/>
  <c r="GX428" i="1"/>
  <c r="C429" i="1"/>
  <c r="D429" i="1"/>
  <c r="AC429" i="1"/>
  <c r="AB429" i="1" s="1"/>
  <c r="AD429" i="1"/>
  <c r="CR429" i="1" s="1"/>
  <c r="Q429" i="1" s="1"/>
  <c r="AE429" i="1"/>
  <c r="AF429" i="1"/>
  <c r="AG429" i="1"/>
  <c r="AH429" i="1"/>
  <c r="CV429" i="1" s="1"/>
  <c r="U429" i="1" s="1"/>
  <c r="AI429" i="1"/>
  <c r="AJ429" i="1"/>
  <c r="CQ429" i="1"/>
  <c r="P429" i="1" s="1"/>
  <c r="CP429" i="1" s="1"/>
  <c r="O429" i="1" s="1"/>
  <c r="CS429" i="1"/>
  <c r="R429" i="1" s="1"/>
  <c r="GK429" i="1" s="1"/>
  <c r="CT429" i="1"/>
  <c r="S429" i="1" s="1"/>
  <c r="CU429" i="1"/>
  <c r="T429" i="1" s="1"/>
  <c r="CW429" i="1"/>
  <c r="V429" i="1" s="1"/>
  <c r="CX429" i="1"/>
  <c r="W429" i="1" s="1"/>
  <c r="FR429" i="1"/>
  <c r="GL429" i="1"/>
  <c r="GN429" i="1"/>
  <c r="GP429" i="1"/>
  <c r="GV429" i="1"/>
  <c r="GX429" i="1"/>
  <c r="C430" i="1"/>
  <c r="D430" i="1"/>
  <c r="I430" i="1"/>
  <c r="CX1141" i="3" s="1"/>
  <c r="AC430" i="1"/>
  <c r="AE430" i="1"/>
  <c r="AD430" i="1" s="1"/>
  <c r="AF430" i="1"/>
  <c r="CT430" i="1" s="1"/>
  <c r="S430" i="1" s="1"/>
  <c r="AG430" i="1"/>
  <c r="AH430" i="1"/>
  <c r="AI430" i="1"/>
  <c r="CW430" i="1" s="1"/>
  <c r="V430" i="1" s="1"/>
  <c r="AJ430" i="1"/>
  <c r="CX430" i="1" s="1"/>
  <c r="W430" i="1" s="1"/>
  <c r="CQ430" i="1"/>
  <c r="P430" i="1" s="1"/>
  <c r="CU430" i="1"/>
  <c r="T430" i="1" s="1"/>
  <c r="CV430" i="1"/>
  <c r="U430" i="1" s="1"/>
  <c r="FR430" i="1"/>
  <c r="GL430" i="1"/>
  <c r="GO430" i="1"/>
  <c r="GP430" i="1"/>
  <c r="GV430" i="1"/>
  <c r="GX430" i="1" s="1"/>
  <c r="C431" i="1"/>
  <c r="D431" i="1"/>
  <c r="I431" i="1"/>
  <c r="CX1142" i="3" s="1"/>
  <c r="AC431" i="1"/>
  <c r="CQ431" i="1" s="1"/>
  <c r="P431" i="1" s="1"/>
  <c r="AE431" i="1"/>
  <c r="AD431" i="1" s="1"/>
  <c r="AF431" i="1"/>
  <c r="CT431" i="1" s="1"/>
  <c r="S431" i="1" s="1"/>
  <c r="AG431" i="1"/>
  <c r="CU431" i="1" s="1"/>
  <c r="T431" i="1" s="1"/>
  <c r="AH431" i="1"/>
  <c r="AI431" i="1"/>
  <c r="AJ431" i="1"/>
  <c r="CX431" i="1" s="1"/>
  <c r="W431" i="1" s="1"/>
  <c r="CS431" i="1"/>
  <c r="R431" i="1" s="1"/>
  <c r="GK431" i="1" s="1"/>
  <c r="CV431" i="1"/>
  <c r="U431" i="1" s="1"/>
  <c r="CW431" i="1"/>
  <c r="V431" i="1" s="1"/>
  <c r="FR431" i="1"/>
  <c r="GL431" i="1"/>
  <c r="GO431" i="1"/>
  <c r="GP431" i="1"/>
  <c r="GV431" i="1"/>
  <c r="GX431" i="1"/>
  <c r="C432" i="1"/>
  <c r="D432" i="1"/>
  <c r="I432" i="1"/>
  <c r="AC432" i="1"/>
  <c r="AE432" i="1"/>
  <c r="AD432" i="1" s="1"/>
  <c r="CR432" i="1" s="1"/>
  <c r="Q432" i="1" s="1"/>
  <c r="AF432" i="1"/>
  <c r="AG432" i="1"/>
  <c r="CU432" i="1" s="1"/>
  <c r="T432" i="1" s="1"/>
  <c r="AH432" i="1"/>
  <c r="AI432" i="1"/>
  <c r="AJ432" i="1"/>
  <c r="CS432" i="1"/>
  <c r="R432" i="1" s="1"/>
  <c r="GK432" i="1" s="1"/>
  <c r="CT432" i="1"/>
  <c r="S432" i="1" s="1"/>
  <c r="CV432" i="1"/>
  <c r="U432" i="1" s="1"/>
  <c r="CW432" i="1"/>
  <c r="V432" i="1" s="1"/>
  <c r="CX432" i="1"/>
  <c r="W432" i="1" s="1"/>
  <c r="FR432" i="1"/>
  <c r="GL432" i="1"/>
  <c r="GO432" i="1"/>
  <c r="GP432" i="1"/>
  <c r="GV432" i="1"/>
  <c r="GX432" i="1"/>
  <c r="C433" i="1"/>
  <c r="D433" i="1"/>
  <c r="I433" i="1"/>
  <c r="AC433" i="1"/>
  <c r="AB433" i="1" s="1"/>
  <c r="AD433" i="1"/>
  <c r="CR433" i="1" s="1"/>
  <c r="Q433" i="1" s="1"/>
  <c r="AE433" i="1"/>
  <c r="AF433" i="1"/>
  <c r="AG433" i="1"/>
  <c r="AH433" i="1"/>
  <c r="CV433" i="1" s="1"/>
  <c r="U433" i="1" s="1"/>
  <c r="AI433" i="1"/>
  <c r="AJ433" i="1"/>
  <c r="CQ433" i="1"/>
  <c r="P433" i="1" s="1"/>
  <c r="CS433" i="1"/>
  <c r="R433" i="1" s="1"/>
  <c r="GK433" i="1" s="1"/>
  <c r="CT433" i="1"/>
  <c r="S433" i="1" s="1"/>
  <c r="CU433" i="1"/>
  <c r="T433" i="1" s="1"/>
  <c r="CW433" i="1"/>
  <c r="V433" i="1" s="1"/>
  <c r="CX433" i="1"/>
  <c r="W433" i="1" s="1"/>
  <c r="FR433" i="1"/>
  <c r="GL433" i="1"/>
  <c r="GO433" i="1"/>
  <c r="GP433" i="1"/>
  <c r="GV433" i="1"/>
  <c r="GX433" i="1"/>
  <c r="C434" i="1"/>
  <c r="D434" i="1"/>
  <c r="I434" i="1"/>
  <c r="AC434" i="1"/>
  <c r="AE434" i="1"/>
  <c r="AD434" i="1" s="1"/>
  <c r="CR434" i="1" s="1"/>
  <c r="Q434" i="1" s="1"/>
  <c r="AF434" i="1"/>
  <c r="AG434" i="1"/>
  <c r="AH434" i="1"/>
  <c r="AI434" i="1"/>
  <c r="CW434" i="1" s="1"/>
  <c r="V434" i="1" s="1"/>
  <c r="AJ434" i="1"/>
  <c r="CQ434" i="1"/>
  <c r="P434" i="1" s="1"/>
  <c r="CP434" i="1" s="1"/>
  <c r="O434" i="1" s="1"/>
  <c r="CT434" i="1"/>
  <c r="S434" i="1" s="1"/>
  <c r="CU434" i="1"/>
  <c r="T434" i="1" s="1"/>
  <c r="CV434" i="1"/>
  <c r="U434" i="1" s="1"/>
  <c r="CX434" i="1"/>
  <c r="W434" i="1" s="1"/>
  <c r="FR434" i="1"/>
  <c r="GL434" i="1"/>
  <c r="GO434" i="1"/>
  <c r="GP434" i="1"/>
  <c r="GV434" i="1"/>
  <c r="GX434" i="1" s="1"/>
  <c r="C435" i="1"/>
  <c r="D435" i="1"/>
  <c r="I435" i="1"/>
  <c r="AC435" i="1"/>
  <c r="AE435" i="1"/>
  <c r="AD435" i="1" s="1"/>
  <c r="AF435" i="1"/>
  <c r="CT435" i="1" s="1"/>
  <c r="S435" i="1" s="1"/>
  <c r="AG435" i="1"/>
  <c r="AH435" i="1"/>
  <c r="AI435" i="1"/>
  <c r="AJ435" i="1"/>
  <c r="CX435" i="1" s="1"/>
  <c r="W435" i="1" s="1"/>
  <c r="CQ435" i="1"/>
  <c r="P435" i="1" s="1"/>
  <c r="CS435" i="1"/>
  <c r="R435" i="1" s="1"/>
  <c r="GK435" i="1" s="1"/>
  <c r="CU435" i="1"/>
  <c r="T435" i="1" s="1"/>
  <c r="CV435" i="1"/>
  <c r="U435" i="1" s="1"/>
  <c r="CW435" i="1"/>
  <c r="V435" i="1" s="1"/>
  <c r="FR435" i="1"/>
  <c r="GL435" i="1"/>
  <c r="GO435" i="1"/>
  <c r="GP435" i="1"/>
  <c r="GV435" i="1"/>
  <c r="GX435" i="1"/>
  <c r="I436" i="1"/>
  <c r="AC436" i="1"/>
  <c r="AB436" i="1" s="1"/>
  <c r="AE436" i="1"/>
  <c r="AD436" i="1" s="1"/>
  <c r="CR436" i="1" s="1"/>
  <c r="Q436" i="1" s="1"/>
  <c r="AF436" i="1"/>
  <c r="AG436" i="1"/>
  <c r="AH436" i="1"/>
  <c r="AI436" i="1"/>
  <c r="CW436" i="1" s="1"/>
  <c r="V436" i="1" s="1"/>
  <c r="AJ436" i="1"/>
  <c r="CQ436" i="1"/>
  <c r="P436" i="1" s="1"/>
  <c r="CT436" i="1"/>
  <c r="S436" i="1" s="1"/>
  <c r="CU436" i="1"/>
  <c r="T436" i="1" s="1"/>
  <c r="CV436" i="1"/>
  <c r="U436" i="1" s="1"/>
  <c r="CX436" i="1"/>
  <c r="W436" i="1" s="1"/>
  <c r="FR436" i="1"/>
  <c r="GL436" i="1"/>
  <c r="GO436" i="1"/>
  <c r="GP436" i="1"/>
  <c r="GV436" i="1"/>
  <c r="GX436" i="1" s="1"/>
  <c r="AC437" i="1"/>
  <c r="AB437" i="1" s="1"/>
  <c r="AD437" i="1"/>
  <c r="CR437" i="1" s="1"/>
  <c r="AE437" i="1"/>
  <c r="AF437" i="1"/>
  <c r="AG437" i="1"/>
  <c r="AH437" i="1"/>
  <c r="CV437" i="1" s="1"/>
  <c r="AI437" i="1"/>
  <c r="AJ437" i="1"/>
  <c r="CQ437" i="1"/>
  <c r="CS437" i="1"/>
  <c r="CT437" i="1"/>
  <c r="CU437" i="1"/>
  <c r="CW437" i="1"/>
  <c r="CX437" i="1"/>
  <c r="FR437" i="1"/>
  <c r="GL437" i="1"/>
  <c r="GO437" i="1"/>
  <c r="GP437" i="1"/>
  <c r="GV437" i="1"/>
  <c r="C438" i="1"/>
  <c r="D438" i="1"/>
  <c r="I438" i="1"/>
  <c r="AC438" i="1"/>
  <c r="AE438" i="1"/>
  <c r="AD438" i="1" s="1"/>
  <c r="CR438" i="1" s="1"/>
  <c r="Q438" i="1" s="1"/>
  <c r="AF438" i="1"/>
  <c r="AG438" i="1"/>
  <c r="AH438" i="1"/>
  <c r="AI438" i="1"/>
  <c r="CW438" i="1" s="1"/>
  <c r="V438" i="1" s="1"/>
  <c r="AJ438" i="1"/>
  <c r="CQ438" i="1"/>
  <c r="P438" i="1" s="1"/>
  <c r="CT438" i="1"/>
  <c r="S438" i="1" s="1"/>
  <c r="CU438" i="1"/>
  <c r="T438" i="1" s="1"/>
  <c r="CV438" i="1"/>
  <c r="U438" i="1" s="1"/>
  <c r="CX438" i="1"/>
  <c r="W438" i="1" s="1"/>
  <c r="FR438" i="1"/>
  <c r="GL438" i="1"/>
  <c r="GO438" i="1"/>
  <c r="GP438" i="1"/>
  <c r="GV438" i="1"/>
  <c r="GX438" i="1" s="1"/>
  <c r="C439" i="1"/>
  <c r="D439" i="1"/>
  <c r="I439" i="1"/>
  <c r="AC439" i="1"/>
  <c r="AE439" i="1"/>
  <c r="AD439" i="1" s="1"/>
  <c r="AF439" i="1"/>
  <c r="CT439" i="1" s="1"/>
  <c r="S439" i="1" s="1"/>
  <c r="AG439" i="1"/>
  <c r="AH439" i="1"/>
  <c r="AI439" i="1"/>
  <c r="AJ439" i="1"/>
  <c r="CX439" i="1" s="1"/>
  <c r="W439" i="1" s="1"/>
  <c r="CQ439" i="1"/>
  <c r="P439" i="1" s="1"/>
  <c r="CS439" i="1"/>
  <c r="R439" i="1" s="1"/>
  <c r="GK439" i="1" s="1"/>
  <c r="CU439" i="1"/>
  <c r="T439" i="1" s="1"/>
  <c r="CV439" i="1"/>
  <c r="U439" i="1" s="1"/>
  <c r="CW439" i="1"/>
  <c r="V439" i="1" s="1"/>
  <c r="FR439" i="1"/>
  <c r="GL439" i="1"/>
  <c r="GO439" i="1"/>
  <c r="GP439" i="1"/>
  <c r="GV439" i="1"/>
  <c r="GX439" i="1"/>
  <c r="I440" i="1"/>
  <c r="AC440" i="1"/>
  <c r="AB440" i="1" s="1"/>
  <c r="AE440" i="1"/>
  <c r="AD440" i="1" s="1"/>
  <c r="CR440" i="1" s="1"/>
  <c r="Q440" i="1" s="1"/>
  <c r="AF440" i="1"/>
  <c r="AG440" i="1"/>
  <c r="AH440" i="1"/>
  <c r="AI440" i="1"/>
  <c r="CW440" i="1" s="1"/>
  <c r="V440" i="1" s="1"/>
  <c r="AJ440" i="1"/>
  <c r="CQ440" i="1"/>
  <c r="P440" i="1" s="1"/>
  <c r="CT440" i="1"/>
  <c r="S440" i="1" s="1"/>
  <c r="CU440" i="1"/>
  <c r="T440" i="1" s="1"/>
  <c r="CV440" i="1"/>
  <c r="U440" i="1" s="1"/>
  <c r="CX440" i="1"/>
  <c r="W440" i="1" s="1"/>
  <c r="FR440" i="1"/>
  <c r="GL440" i="1"/>
  <c r="GO440" i="1"/>
  <c r="GP440" i="1"/>
  <c r="GV440" i="1"/>
  <c r="GX440" i="1" s="1"/>
  <c r="AC441" i="1"/>
  <c r="AB441" i="1" s="1"/>
  <c r="AD441" i="1"/>
  <c r="CR441" i="1" s="1"/>
  <c r="AE441" i="1"/>
  <c r="AF441" i="1"/>
  <c r="AG441" i="1"/>
  <c r="AH441" i="1"/>
  <c r="CV441" i="1" s="1"/>
  <c r="AI441" i="1"/>
  <c r="AJ441" i="1"/>
  <c r="CQ441" i="1"/>
  <c r="CS441" i="1"/>
  <c r="CT441" i="1"/>
  <c r="CU441" i="1"/>
  <c r="CW441" i="1"/>
  <c r="CX441" i="1"/>
  <c r="FR441" i="1"/>
  <c r="GL441" i="1"/>
  <c r="GO441" i="1"/>
  <c r="GP441" i="1"/>
  <c r="GV441" i="1"/>
  <c r="C442" i="1"/>
  <c r="D442" i="1"/>
  <c r="I442" i="1"/>
  <c r="AC442" i="1"/>
  <c r="AE442" i="1"/>
  <c r="AD442" i="1" s="1"/>
  <c r="CR442" i="1" s="1"/>
  <c r="Q442" i="1" s="1"/>
  <c r="AF442" i="1"/>
  <c r="AG442" i="1"/>
  <c r="AH442" i="1"/>
  <c r="AI442" i="1"/>
  <c r="CW442" i="1" s="1"/>
  <c r="V442" i="1" s="1"/>
  <c r="AJ442" i="1"/>
  <c r="CQ442" i="1"/>
  <c r="P442" i="1" s="1"/>
  <c r="CP442" i="1" s="1"/>
  <c r="O442" i="1" s="1"/>
  <c r="CT442" i="1"/>
  <c r="S442" i="1" s="1"/>
  <c r="CU442" i="1"/>
  <c r="T442" i="1" s="1"/>
  <c r="CV442" i="1"/>
  <c r="U442" i="1" s="1"/>
  <c r="CX442" i="1"/>
  <c r="W442" i="1" s="1"/>
  <c r="FR442" i="1"/>
  <c r="GL442" i="1"/>
  <c r="GO442" i="1"/>
  <c r="GP442" i="1"/>
  <c r="GV442" i="1"/>
  <c r="GX442" i="1" s="1"/>
  <c r="C443" i="1"/>
  <c r="D443" i="1"/>
  <c r="I443" i="1"/>
  <c r="AC443" i="1"/>
  <c r="AE443" i="1"/>
  <c r="AD443" i="1" s="1"/>
  <c r="AF443" i="1"/>
  <c r="CT443" i="1" s="1"/>
  <c r="S443" i="1" s="1"/>
  <c r="AG443" i="1"/>
  <c r="AH443" i="1"/>
  <c r="AI443" i="1"/>
  <c r="AJ443" i="1"/>
  <c r="CX443" i="1" s="1"/>
  <c r="W443" i="1" s="1"/>
  <c r="CQ443" i="1"/>
  <c r="P443" i="1" s="1"/>
  <c r="CS443" i="1"/>
  <c r="R443" i="1" s="1"/>
  <c r="GK443" i="1" s="1"/>
  <c r="CU443" i="1"/>
  <c r="T443" i="1" s="1"/>
  <c r="CV443" i="1"/>
  <c r="U443" i="1" s="1"/>
  <c r="CW443" i="1"/>
  <c r="V443" i="1" s="1"/>
  <c r="FR443" i="1"/>
  <c r="GL443" i="1"/>
  <c r="GO443" i="1"/>
  <c r="GP443" i="1"/>
  <c r="GV443" i="1"/>
  <c r="GX443" i="1"/>
  <c r="C444" i="1"/>
  <c r="D444" i="1"/>
  <c r="I444" i="1"/>
  <c r="AC444" i="1"/>
  <c r="AB444" i="1" s="1"/>
  <c r="AE444" i="1"/>
  <c r="AD444" i="1" s="1"/>
  <c r="CR444" i="1" s="1"/>
  <c r="Q444" i="1" s="1"/>
  <c r="AF444" i="1"/>
  <c r="AG444" i="1"/>
  <c r="CU444" i="1" s="1"/>
  <c r="T444" i="1" s="1"/>
  <c r="AH444" i="1"/>
  <c r="AI444" i="1"/>
  <c r="AJ444" i="1"/>
  <c r="CS444" i="1"/>
  <c r="R444" i="1" s="1"/>
  <c r="GK444" i="1" s="1"/>
  <c r="CT444" i="1"/>
  <c r="S444" i="1" s="1"/>
  <c r="CV444" i="1"/>
  <c r="U444" i="1" s="1"/>
  <c r="CW444" i="1"/>
  <c r="V444" i="1" s="1"/>
  <c r="CX444" i="1"/>
  <c r="W444" i="1" s="1"/>
  <c r="FR444" i="1"/>
  <c r="GL444" i="1"/>
  <c r="GO444" i="1"/>
  <c r="GP444" i="1"/>
  <c r="GV444" i="1"/>
  <c r="GX444" i="1"/>
  <c r="C445" i="1"/>
  <c r="D445" i="1"/>
  <c r="I445" i="1"/>
  <c r="P445" i="1"/>
  <c r="AC445" i="1"/>
  <c r="AD445" i="1"/>
  <c r="CR445" i="1" s="1"/>
  <c r="Q445" i="1" s="1"/>
  <c r="AE445" i="1"/>
  <c r="AF445" i="1"/>
  <c r="AG445" i="1"/>
  <c r="AH445" i="1"/>
  <c r="CV445" i="1" s="1"/>
  <c r="U445" i="1" s="1"/>
  <c r="AI445" i="1"/>
  <c r="AJ445" i="1"/>
  <c r="CQ445" i="1"/>
  <c r="CS445" i="1"/>
  <c r="R445" i="1" s="1"/>
  <c r="GK445" i="1" s="1"/>
  <c r="CT445" i="1"/>
  <c r="S445" i="1" s="1"/>
  <c r="CU445" i="1"/>
  <c r="T445" i="1" s="1"/>
  <c r="CW445" i="1"/>
  <c r="V445" i="1" s="1"/>
  <c r="CX445" i="1"/>
  <c r="W445" i="1" s="1"/>
  <c r="FR445" i="1"/>
  <c r="GL445" i="1"/>
  <c r="GO445" i="1"/>
  <c r="GP445" i="1"/>
  <c r="GV445" i="1"/>
  <c r="GX445" i="1"/>
  <c r="I446" i="1"/>
  <c r="S446" i="1"/>
  <c r="AC446" i="1"/>
  <c r="AE446" i="1"/>
  <c r="AD446" i="1" s="1"/>
  <c r="CR446" i="1" s="1"/>
  <c r="Q446" i="1" s="1"/>
  <c r="AF446" i="1"/>
  <c r="AG446" i="1"/>
  <c r="CU446" i="1" s="1"/>
  <c r="T446" i="1" s="1"/>
  <c r="AH446" i="1"/>
  <c r="AI446" i="1"/>
  <c r="AJ446" i="1"/>
  <c r="CS446" i="1"/>
  <c r="R446" i="1" s="1"/>
  <c r="GK446" i="1" s="1"/>
  <c r="CT446" i="1"/>
  <c r="CV446" i="1"/>
  <c r="U446" i="1" s="1"/>
  <c r="CW446" i="1"/>
  <c r="V446" i="1" s="1"/>
  <c r="CX446" i="1"/>
  <c r="W446" i="1" s="1"/>
  <c r="FR446" i="1"/>
  <c r="GL446" i="1"/>
  <c r="GO446" i="1"/>
  <c r="GP446" i="1"/>
  <c r="GV446" i="1"/>
  <c r="GX446" i="1"/>
  <c r="I447" i="1"/>
  <c r="V447" i="1" s="1"/>
  <c r="AC447" i="1"/>
  <c r="AE447" i="1"/>
  <c r="AD447" i="1" s="1"/>
  <c r="CR447" i="1" s="1"/>
  <c r="AF447" i="1"/>
  <c r="CT447" i="1" s="1"/>
  <c r="AG447" i="1"/>
  <c r="AH447" i="1"/>
  <c r="AI447" i="1"/>
  <c r="AJ447" i="1"/>
  <c r="CX447" i="1" s="1"/>
  <c r="CQ447" i="1"/>
  <c r="CS447" i="1"/>
  <c r="R447" i="1" s="1"/>
  <c r="GK447" i="1" s="1"/>
  <c r="CU447" i="1"/>
  <c r="CV447" i="1"/>
  <c r="CW447" i="1"/>
  <c r="FR447" i="1"/>
  <c r="GL447" i="1"/>
  <c r="GO447" i="1"/>
  <c r="GP447" i="1"/>
  <c r="GV447" i="1"/>
  <c r="I448" i="1"/>
  <c r="AC448" i="1"/>
  <c r="AE448" i="1"/>
  <c r="AF448" i="1"/>
  <c r="AG448" i="1"/>
  <c r="AH448" i="1"/>
  <c r="AI448" i="1"/>
  <c r="CW448" i="1" s="1"/>
  <c r="V448" i="1" s="1"/>
  <c r="AJ448" i="1"/>
  <c r="CQ448" i="1"/>
  <c r="P448" i="1" s="1"/>
  <c r="CT448" i="1"/>
  <c r="S448" i="1" s="1"/>
  <c r="CU448" i="1"/>
  <c r="T448" i="1" s="1"/>
  <c r="CV448" i="1"/>
  <c r="U448" i="1" s="1"/>
  <c r="CX448" i="1"/>
  <c r="W448" i="1" s="1"/>
  <c r="FR448" i="1"/>
  <c r="GL448" i="1"/>
  <c r="GO448" i="1"/>
  <c r="GP448" i="1"/>
  <c r="GV448" i="1"/>
  <c r="GX448" i="1" s="1"/>
  <c r="I449" i="1"/>
  <c r="P449" i="1"/>
  <c r="AC449" i="1"/>
  <c r="AD449" i="1"/>
  <c r="CR449" i="1" s="1"/>
  <c r="Q449" i="1" s="1"/>
  <c r="AE449" i="1"/>
  <c r="AF449" i="1"/>
  <c r="AG449" i="1"/>
  <c r="AH449" i="1"/>
  <c r="CV449" i="1" s="1"/>
  <c r="U449" i="1" s="1"/>
  <c r="AI449" i="1"/>
  <c r="AJ449" i="1"/>
  <c r="CQ449" i="1"/>
  <c r="CS449" i="1"/>
  <c r="R449" i="1" s="1"/>
  <c r="GK449" i="1" s="1"/>
  <c r="CT449" i="1"/>
  <c r="S449" i="1" s="1"/>
  <c r="CU449" i="1"/>
  <c r="T449" i="1" s="1"/>
  <c r="CW449" i="1"/>
  <c r="V449" i="1" s="1"/>
  <c r="CX449" i="1"/>
  <c r="W449" i="1" s="1"/>
  <c r="FR449" i="1"/>
  <c r="GL449" i="1"/>
  <c r="GO449" i="1"/>
  <c r="GP449" i="1"/>
  <c r="GV449" i="1"/>
  <c r="GX449" i="1"/>
  <c r="I450" i="1"/>
  <c r="S450" i="1"/>
  <c r="AC450" i="1"/>
  <c r="AE450" i="1"/>
  <c r="AD450" i="1" s="1"/>
  <c r="CR450" i="1" s="1"/>
  <c r="Q450" i="1" s="1"/>
  <c r="AF450" i="1"/>
  <c r="AG450" i="1"/>
  <c r="CU450" i="1" s="1"/>
  <c r="T450" i="1" s="1"/>
  <c r="AH450" i="1"/>
  <c r="AI450" i="1"/>
  <c r="AJ450" i="1"/>
  <c r="CS450" i="1"/>
  <c r="R450" i="1" s="1"/>
  <c r="GK450" i="1" s="1"/>
  <c r="CT450" i="1"/>
  <c r="CV450" i="1"/>
  <c r="U450" i="1" s="1"/>
  <c r="CW450" i="1"/>
  <c r="V450" i="1" s="1"/>
  <c r="CX450" i="1"/>
  <c r="W450" i="1" s="1"/>
  <c r="FR450" i="1"/>
  <c r="GL450" i="1"/>
  <c r="GO450" i="1"/>
  <c r="GP450" i="1"/>
  <c r="GV450" i="1"/>
  <c r="GX450" i="1"/>
  <c r="I451" i="1"/>
  <c r="V451" i="1" s="1"/>
  <c r="AC451" i="1"/>
  <c r="AE451" i="1"/>
  <c r="AD451" i="1" s="1"/>
  <c r="CR451" i="1" s="1"/>
  <c r="AF451" i="1"/>
  <c r="CT451" i="1" s="1"/>
  <c r="AG451" i="1"/>
  <c r="AH451" i="1"/>
  <c r="AI451" i="1"/>
  <c r="AJ451" i="1"/>
  <c r="CX451" i="1" s="1"/>
  <c r="CQ451" i="1"/>
  <c r="CS451" i="1"/>
  <c r="R451" i="1" s="1"/>
  <c r="GK451" i="1" s="1"/>
  <c r="CU451" i="1"/>
  <c r="CV451" i="1"/>
  <c r="CW451" i="1"/>
  <c r="FR451" i="1"/>
  <c r="GL451" i="1"/>
  <c r="GO451" i="1"/>
  <c r="GP451" i="1"/>
  <c r="GV451" i="1"/>
  <c r="C452" i="1"/>
  <c r="D452" i="1"/>
  <c r="I452" i="1"/>
  <c r="W452" i="1"/>
  <c r="AC452" i="1"/>
  <c r="AE452" i="1"/>
  <c r="AD452" i="1" s="1"/>
  <c r="CR452" i="1" s="1"/>
  <c r="Q452" i="1" s="1"/>
  <c r="AF452" i="1"/>
  <c r="AG452" i="1"/>
  <c r="CU452" i="1" s="1"/>
  <c r="T452" i="1" s="1"/>
  <c r="AH452" i="1"/>
  <c r="AI452" i="1"/>
  <c r="AJ452" i="1"/>
  <c r="CS452" i="1"/>
  <c r="R452" i="1" s="1"/>
  <c r="GK452" i="1" s="1"/>
  <c r="CT452" i="1"/>
  <c r="S452" i="1" s="1"/>
  <c r="CV452" i="1"/>
  <c r="U452" i="1" s="1"/>
  <c r="CW452" i="1"/>
  <c r="V452" i="1" s="1"/>
  <c r="CX452" i="1"/>
  <c r="FR452" i="1"/>
  <c r="GL452" i="1"/>
  <c r="GO452" i="1"/>
  <c r="GP452" i="1"/>
  <c r="GV452" i="1"/>
  <c r="GX452" i="1"/>
  <c r="C453" i="1"/>
  <c r="D453" i="1"/>
  <c r="I453" i="1"/>
  <c r="P453" i="1"/>
  <c r="AC453" i="1"/>
  <c r="AD453" i="1"/>
  <c r="CR453" i="1" s="1"/>
  <c r="Q453" i="1" s="1"/>
  <c r="AE453" i="1"/>
  <c r="AF453" i="1"/>
  <c r="AG453" i="1"/>
  <c r="AH453" i="1"/>
  <c r="CV453" i="1" s="1"/>
  <c r="U453" i="1" s="1"/>
  <c r="AI453" i="1"/>
  <c r="AJ453" i="1"/>
  <c r="CQ453" i="1"/>
  <c r="CS453" i="1"/>
  <c r="R453" i="1" s="1"/>
  <c r="GK453" i="1" s="1"/>
  <c r="CT453" i="1"/>
  <c r="S453" i="1" s="1"/>
  <c r="CU453" i="1"/>
  <c r="T453" i="1" s="1"/>
  <c r="CW453" i="1"/>
  <c r="V453" i="1" s="1"/>
  <c r="CX453" i="1"/>
  <c r="W453" i="1" s="1"/>
  <c r="FR453" i="1"/>
  <c r="GL453" i="1"/>
  <c r="GO453" i="1"/>
  <c r="GP453" i="1"/>
  <c r="GV453" i="1"/>
  <c r="GX453" i="1"/>
  <c r="I454" i="1"/>
  <c r="S454" i="1"/>
  <c r="AC454" i="1"/>
  <c r="AE454" i="1"/>
  <c r="AD454" i="1" s="1"/>
  <c r="CR454" i="1" s="1"/>
  <c r="Q454" i="1" s="1"/>
  <c r="AF454" i="1"/>
  <c r="AG454" i="1"/>
  <c r="CU454" i="1" s="1"/>
  <c r="T454" i="1" s="1"/>
  <c r="AH454" i="1"/>
  <c r="AI454" i="1"/>
  <c r="AJ454" i="1"/>
  <c r="CS454" i="1"/>
  <c r="R454" i="1" s="1"/>
  <c r="GK454" i="1" s="1"/>
  <c r="CT454" i="1"/>
  <c r="CV454" i="1"/>
  <c r="U454" i="1" s="1"/>
  <c r="CW454" i="1"/>
  <c r="V454" i="1" s="1"/>
  <c r="CX454" i="1"/>
  <c r="W454" i="1" s="1"/>
  <c r="FR454" i="1"/>
  <c r="GL454" i="1"/>
  <c r="GO454" i="1"/>
  <c r="GP454" i="1"/>
  <c r="GV454" i="1"/>
  <c r="GX454" i="1"/>
  <c r="I455" i="1"/>
  <c r="R455" i="1" s="1"/>
  <c r="GK455" i="1" s="1"/>
  <c r="AC455" i="1"/>
  <c r="CQ455" i="1" s="1"/>
  <c r="P455" i="1" s="1"/>
  <c r="AE455" i="1"/>
  <c r="AD455" i="1" s="1"/>
  <c r="CR455" i="1" s="1"/>
  <c r="AF455" i="1"/>
  <c r="CT455" i="1" s="1"/>
  <c r="AG455" i="1"/>
  <c r="CU455" i="1" s="1"/>
  <c r="AH455" i="1"/>
  <c r="AI455" i="1"/>
  <c r="AJ455" i="1"/>
  <c r="CX455" i="1" s="1"/>
  <c r="CS455" i="1"/>
  <c r="CV455" i="1"/>
  <c r="U455" i="1" s="1"/>
  <c r="CW455" i="1"/>
  <c r="FR455" i="1"/>
  <c r="GL455" i="1"/>
  <c r="GO455" i="1"/>
  <c r="GP455" i="1"/>
  <c r="GV455" i="1"/>
  <c r="GX455" i="1"/>
  <c r="I456" i="1"/>
  <c r="AC456" i="1"/>
  <c r="AE456" i="1"/>
  <c r="AF456" i="1"/>
  <c r="AG456" i="1"/>
  <c r="AH456" i="1"/>
  <c r="AI456" i="1"/>
  <c r="CW456" i="1" s="1"/>
  <c r="V456" i="1" s="1"/>
  <c r="AJ456" i="1"/>
  <c r="CQ456" i="1"/>
  <c r="P456" i="1" s="1"/>
  <c r="CT456" i="1"/>
  <c r="S456" i="1" s="1"/>
  <c r="CU456" i="1"/>
  <c r="T456" i="1" s="1"/>
  <c r="CV456" i="1"/>
  <c r="U456" i="1" s="1"/>
  <c r="CX456" i="1"/>
  <c r="W456" i="1" s="1"/>
  <c r="FR456" i="1"/>
  <c r="GL456" i="1"/>
  <c r="GO456" i="1"/>
  <c r="GP456" i="1"/>
  <c r="GV456" i="1"/>
  <c r="GX456" i="1" s="1"/>
  <c r="I457" i="1"/>
  <c r="P457" i="1"/>
  <c r="AC457" i="1"/>
  <c r="AD457" i="1"/>
  <c r="CR457" i="1" s="1"/>
  <c r="Q457" i="1" s="1"/>
  <c r="AE457" i="1"/>
  <c r="AF457" i="1"/>
  <c r="AG457" i="1"/>
  <c r="AH457" i="1"/>
  <c r="CV457" i="1" s="1"/>
  <c r="U457" i="1" s="1"/>
  <c r="AI457" i="1"/>
  <c r="AJ457" i="1"/>
  <c r="CQ457" i="1"/>
  <c r="CS457" i="1"/>
  <c r="R457" i="1" s="1"/>
  <c r="GK457" i="1" s="1"/>
  <c r="CT457" i="1"/>
  <c r="S457" i="1" s="1"/>
  <c r="CU457" i="1"/>
  <c r="T457" i="1" s="1"/>
  <c r="CW457" i="1"/>
  <c r="V457" i="1" s="1"/>
  <c r="CX457" i="1"/>
  <c r="W457" i="1" s="1"/>
  <c r="FR457" i="1"/>
  <c r="GL457" i="1"/>
  <c r="GO457" i="1"/>
  <c r="GP457" i="1"/>
  <c r="GV457" i="1"/>
  <c r="GX457" i="1"/>
  <c r="C458" i="1"/>
  <c r="D458" i="1"/>
  <c r="I458" i="1"/>
  <c r="U458" i="1"/>
  <c r="AC458" i="1"/>
  <c r="AE458" i="1"/>
  <c r="AF458" i="1"/>
  <c r="AG458" i="1"/>
  <c r="AH458" i="1"/>
  <c r="AI458" i="1"/>
  <c r="CW458" i="1" s="1"/>
  <c r="V458" i="1" s="1"/>
  <c r="AJ458" i="1"/>
  <c r="CQ458" i="1"/>
  <c r="P458" i="1" s="1"/>
  <c r="CT458" i="1"/>
  <c r="S458" i="1" s="1"/>
  <c r="CU458" i="1"/>
  <c r="T458" i="1" s="1"/>
  <c r="CV458" i="1"/>
  <c r="CX458" i="1"/>
  <c r="W458" i="1" s="1"/>
  <c r="FR458" i="1"/>
  <c r="GL458" i="1"/>
  <c r="GO458" i="1"/>
  <c r="GP458" i="1"/>
  <c r="GV458" i="1"/>
  <c r="GX458" i="1" s="1"/>
  <c r="C459" i="1"/>
  <c r="D459" i="1"/>
  <c r="I459" i="1"/>
  <c r="V459" i="1"/>
  <c r="AC459" i="1"/>
  <c r="AE459" i="1"/>
  <c r="AD459" i="1" s="1"/>
  <c r="CR459" i="1" s="1"/>
  <c r="AF459" i="1"/>
  <c r="CT459" i="1" s="1"/>
  <c r="S459" i="1" s="1"/>
  <c r="AG459" i="1"/>
  <c r="AH459" i="1"/>
  <c r="AI459" i="1"/>
  <c r="AJ459" i="1"/>
  <c r="CX459" i="1" s="1"/>
  <c r="W459" i="1" s="1"/>
  <c r="CQ459" i="1"/>
  <c r="CS459" i="1"/>
  <c r="R459" i="1" s="1"/>
  <c r="GK459" i="1" s="1"/>
  <c r="CU459" i="1"/>
  <c r="CV459" i="1"/>
  <c r="U459" i="1" s="1"/>
  <c r="CW459" i="1"/>
  <c r="FR459" i="1"/>
  <c r="GL459" i="1"/>
  <c r="GO459" i="1"/>
  <c r="GP459" i="1"/>
  <c r="GV459" i="1"/>
  <c r="GX459" i="1"/>
  <c r="I460" i="1"/>
  <c r="AC460" i="1"/>
  <c r="AE460" i="1"/>
  <c r="AF460" i="1"/>
  <c r="AG460" i="1"/>
  <c r="AH460" i="1"/>
  <c r="AI460" i="1"/>
  <c r="CW460" i="1" s="1"/>
  <c r="V460" i="1" s="1"/>
  <c r="AJ460" i="1"/>
  <c r="CQ460" i="1"/>
  <c r="P460" i="1" s="1"/>
  <c r="CT460" i="1"/>
  <c r="S460" i="1" s="1"/>
  <c r="CU460" i="1"/>
  <c r="T460" i="1" s="1"/>
  <c r="CV460" i="1"/>
  <c r="U460" i="1" s="1"/>
  <c r="CX460" i="1"/>
  <c r="W460" i="1" s="1"/>
  <c r="FR460" i="1"/>
  <c r="GL460" i="1"/>
  <c r="GO460" i="1"/>
  <c r="GP460" i="1"/>
  <c r="GV460" i="1"/>
  <c r="GX460" i="1" s="1"/>
  <c r="AC461" i="1"/>
  <c r="AB461" i="1" s="1"/>
  <c r="AD461" i="1"/>
  <c r="CR461" i="1" s="1"/>
  <c r="AE461" i="1"/>
  <c r="AF461" i="1"/>
  <c r="AG461" i="1"/>
  <c r="AH461" i="1"/>
  <c r="CV461" i="1" s="1"/>
  <c r="AI461" i="1"/>
  <c r="AJ461" i="1"/>
  <c r="CQ461" i="1"/>
  <c r="CS461" i="1"/>
  <c r="CT461" i="1"/>
  <c r="CU461" i="1"/>
  <c r="CW461" i="1"/>
  <c r="CX461" i="1"/>
  <c r="FR461" i="1"/>
  <c r="GL461" i="1"/>
  <c r="GO461" i="1"/>
  <c r="GP461" i="1"/>
  <c r="GV461" i="1"/>
  <c r="I462" i="1"/>
  <c r="S462" i="1"/>
  <c r="AC462" i="1"/>
  <c r="AE462" i="1"/>
  <c r="AD462" i="1" s="1"/>
  <c r="CR462" i="1" s="1"/>
  <c r="Q462" i="1" s="1"/>
  <c r="AF462" i="1"/>
  <c r="AG462" i="1"/>
  <c r="CU462" i="1" s="1"/>
  <c r="T462" i="1" s="1"/>
  <c r="AH462" i="1"/>
  <c r="AI462" i="1"/>
  <c r="AJ462" i="1"/>
  <c r="CS462" i="1"/>
  <c r="R462" i="1" s="1"/>
  <c r="GK462" i="1" s="1"/>
  <c r="CT462" i="1"/>
  <c r="CV462" i="1"/>
  <c r="U462" i="1" s="1"/>
  <c r="CW462" i="1"/>
  <c r="V462" i="1" s="1"/>
  <c r="CX462" i="1"/>
  <c r="W462" i="1" s="1"/>
  <c r="FR462" i="1"/>
  <c r="GL462" i="1"/>
  <c r="GO462" i="1"/>
  <c r="GP462" i="1"/>
  <c r="GV462" i="1"/>
  <c r="GX462" i="1"/>
  <c r="I463" i="1"/>
  <c r="R463" i="1" s="1"/>
  <c r="GK463" i="1" s="1"/>
  <c r="AC463" i="1"/>
  <c r="CQ463" i="1" s="1"/>
  <c r="P463" i="1" s="1"/>
  <c r="AE463" i="1"/>
  <c r="AD463" i="1" s="1"/>
  <c r="CR463" i="1" s="1"/>
  <c r="AF463" i="1"/>
  <c r="CT463" i="1" s="1"/>
  <c r="AG463" i="1"/>
  <c r="CU463" i="1" s="1"/>
  <c r="AH463" i="1"/>
  <c r="AI463" i="1"/>
  <c r="AJ463" i="1"/>
  <c r="CX463" i="1" s="1"/>
  <c r="CS463" i="1"/>
  <c r="CV463" i="1"/>
  <c r="U463" i="1" s="1"/>
  <c r="CW463" i="1"/>
  <c r="FR463" i="1"/>
  <c r="GL463" i="1"/>
  <c r="GO463" i="1"/>
  <c r="GP463" i="1"/>
  <c r="GV463" i="1"/>
  <c r="GX463" i="1"/>
  <c r="C464" i="1"/>
  <c r="D464" i="1"/>
  <c r="I464" i="1"/>
  <c r="W464" i="1"/>
  <c r="AC464" i="1"/>
  <c r="AE464" i="1"/>
  <c r="AD464" i="1" s="1"/>
  <c r="CR464" i="1" s="1"/>
  <c r="Q464" i="1" s="1"/>
  <c r="AF464" i="1"/>
  <c r="AG464" i="1"/>
  <c r="CU464" i="1" s="1"/>
  <c r="T464" i="1" s="1"/>
  <c r="AH464" i="1"/>
  <c r="AI464" i="1"/>
  <c r="AJ464" i="1"/>
  <c r="CS464" i="1"/>
  <c r="R464" i="1" s="1"/>
  <c r="CT464" i="1"/>
  <c r="S464" i="1" s="1"/>
  <c r="CV464" i="1"/>
  <c r="U464" i="1" s="1"/>
  <c r="CW464" i="1"/>
  <c r="V464" i="1" s="1"/>
  <c r="CX464" i="1"/>
  <c r="FR464" i="1"/>
  <c r="GK464" i="1"/>
  <c r="GL464" i="1"/>
  <c r="GO464" i="1"/>
  <c r="GP464" i="1"/>
  <c r="GV464" i="1"/>
  <c r="GX464" i="1"/>
  <c r="C465" i="1"/>
  <c r="D465" i="1"/>
  <c r="I465" i="1"/>
  <c r="P465" i="1"/>
  <c r="AC465" i="1"/>
  <c r="AD465" i="1"/>
  <c r="CR465" i="1" s="1"/>
  <c r="Q465" i="1" s="1"/>
  <c r="AE465" i="1"/>
  <c r="AF465" i="1"/>
  <c r="AG465" i="1"/>
  <c r="AH465" i="1"/>
  <c r="CV465" i="1" s="1"/>
  <c r="U465" i="1" s="1"/>
  <c r="AI465" i="1"/>
  <c r="AJ465" i="1"/>
  <c r="CQ465" i="1"/>
  <c r="CS465" i="1"/>
  <c r="R465" i="1" s="1"/>
  <c r="GK465" i="1" s="1"/>
  <c r="CT465" i="1"/>
  <c r="S465" i="1" s="1"/>
  <c r="CU465" i="1"/>
  <c r="T465" i="1" s="1"/>
  <c r="CW465" i="1"/>
  <c r="V465" i="1" s="1"/>
  <c r="CX465" i="1"/>
  <c r="W465" i="1" s="1"/>
  <c r="FR465" i="1"/>
  <c r="GL465" i="1"/>
  <c r="GO465" i="1"/>
  <c r="GP465" i="1"/>
  <c r="GV465" i="1"/>
  <c r="GX465" i="1"/>
  <c r="I466" i="1"/>
  <c r="S466" i="1"/>
  <c r="AC466" i="1"/>
  <c r="AE466" i="1"/>
  <c r="AD466" i="1" s="1"/>
  <c r="CR466" i="1" s="1"/>
  <c r="Q466" i="1" s="1"/>
  <c r="AF466" i="1"/>
  <c r="AG466" i="1"/>
  <c r="CU466" i="1" s="1"/>
  <c r="T466" i="1" s="1"/>
  <c r="AH466" i="1"/>
  <c r="AI466" i="1"/>
  <c r="AJ466" i="1"/>
  <c r="CS466" i="1"/>
  <c r="R466" i="1" s="1"/>
  <c r="CT466" i="1"/>
  <c r="CV466" i="1"/>
  <c r="U466" i="1" s="1"/>
  <c r="CW466" i="1"/>
  <c r="V466" i="1" s="1"/>
  <c r="CX466" i="1"/>
  <c r="W466" i="1" s="1"/>
  <c r="FR466" i="1"/>
  <c r="GK466" i="1"/>
  <c r="GL466" i="1"/>
  <c r="GO466" i="1"/>
  <c r="GP466" i="1"/>
  <c r="GV466" i="1"/>
  <c r="GX466" i="1"/>
  <c r="I467" i="1"/>
  <c r="GX467" i="1" s="1"/>
  <c r="AC467" i="1"/>
  <c r="AE467" i="1"/>
  <c r="AD467" i="1" s="1"/>
  <c r="CR467" i="1" s="1"/>
  <c r="AF467" i="1"/>
  <c r="CT467" i="1" s="1"/>
  <c r="S467" i="1" s="1"/>
  <c r="AG467" i="1"/>
  <c r="CU467" i="1" s="1"/>
  <c r="AH467" i="1"/>
  <c r="AI467" i="1"/>
  <c r="AJ467" i="1"/>
  <c r="CX467" i="1" s="1"/>
  <c r="W467" i="1" s="1"/>
  <c r="CQ467" i="1"/>
  <c r="CS467" i="1"/>
  <c r="R467" i="1" s="1"/>
  <c r="GK467" i="1" s="1"/>
  <c r="CV467" i="1"/>
  <c r="CW467" i="1"/>
  <c r="V467" i="1" s="1"/>
  <c r="FR467" i="1"/>
  <c r="GL467" i="1"/>
  <c r="GO467" i="1"/>
  <c r="GP467" i="1"/>
  <c r="GV467" i="1"/>
  <c r="C468" i="1"/>
  <c r="D468" i="1"/>
  <c r="I468" i="1"/>
  <c r="S468" i="1"/>
  <c r="AC468" i="1"/>
  <c r="AE468" i="1"/>
  <c r="AD468" i="1" s="1"/>
  <c r="CR468" i="1" s="1"/>
  <c r="Q468" i="1" s="1"/>
  <c r="AF468" i="1"/>
  <c r="AG468" i="1"/>
  <c r="CU468" i="1" s="1"/>
  <c r="T468" i="1" s="1"/>
  <c r="AH468" i="1"/>
  <c r="AI468" i="1"/>
  <c r="AJ468" i="1"/>
  <c r="CS468" i="1"/>
  <c r="R468" i="1" s="1"/>
  <c r="CT468" i="1"/>
  <c r="CV468" i="1"/>
  <c r="U468" i="1" s="1"/>
  <c r="CW468" i="1"/>
  <c r="V468" i="1" s="1"/>
  <c r="CX468" i="1"/>
  <c r="W468" i="1" s="1"/>
  <c r="FR468" i="1"/>
  <c r="GK468" i="1"/>
  <c r="GL468" i="1"/>
  <c r="GO468" i="1"/>
  <c r="GP468" i="1"/>
  <c r="GV468" i="1"/>
  <c r="GX468" i="1"/>
  <c r="C469" i="1"/>
  <c r="D469" i="1"/>
  <c r="I469" i="1"/>
  <c r="T469" i="1"/>
  <c r="AC469" i="1"/>
  <c r="AB469" i="1" s="1"/>
  <c r="AD469" i="1"/>
  <c r="CR469" i="1" s="1"/>
  <c r="Q469" i="1" s="1"/>
  <c r="AE469" i="1"/>
  <c r="AF469" i="1"/>
  <c r="AG469" i="1"/>
  <c r="AH469" i="1"/>
  <c r="CV469" i="1" s="1"/>
  <c r="U469" i="1" s="1"/>
  <c r="AI469" i="1"/>
  <c r="AJ469" i="1"/>
  <c r="CQ469" i="1"/>
  <c r="P469" i="1" s="1"/>
  <c r="CP469" i="1" s="1"/>
  <c r="O469" i="1" s="1"/>
  <c r="CS469" i="1"/>
  <c r="R469" i="1" s="1"/>
  <c r="GK469" i="1" s="1"/>
  <c r="CT469" i="1"/>
  <c r="S469" i="1" s="1"/>
  <c r="CZ469" i="1" s="1"/>
  <c r="Y469" i="1" s="1"/>
  <c r="CU469" i="1"/>
  <c r="CW469" i="1"/>
  <c r="V469" i="1" s="1"/>
  <c r="CX469" i="1"/>
  <c r="W469" i="1" s="1"/>
  <c r="CY469" i="1"/>
  <c r="X469" i="1" s="1"/>
  <c r="FR469" i="1"/>
  <c r="GL469" i="1"/>
  <c r="GO469" i="1"/>
  <c r="GP469" i="1"/>
  <c r="GV469" i="1"/>
  <c r="GX469" i="1"/>
  <c r="I470" i="1"/>
  <c r="W470" i="1"/>
  <c r="AC470" i="1"/>
  <c r="AE470" i="1"/>
  <c r="AD470" i="1" s="1"/>
  <c r="CR470" i="1" s="1"/>
  <c r="Q470" i="1" s="1"/>
  <c r="AF470" i="1"/>
  <c r="AG470" i="1"/>
  <c r="CU470" i="1" s="1"/>
  <c r="T470" i="1" s="1"/>
  <c r="AH470" i="1"/>
  <c r="AI470" i="1"/>
  <c r="AJ470" i="1"/>
  <c r="CS470" i="1"/>
  <c r="R470" i="1" s="1"/>
  <c r="GK470" i="1" s="1"/>
  <c r="CT470" i="1"/>
  <c r="S470" i="1" s="1"/>
  <c r="CV470" i="1"/>
  <c r="U470" i="1" s="1"/>
  <c r="CW470" i="1"/>
  <c r="V470" i="1" s="1"/>
  <c r="CX470" i="1"/>
  <c r="FR470" i="1"/>
  <c r="GL470" i="1"/>
  <c r="GO470" i="1"/>
  <c r="GP470" i="1"/>
  <c r="GV470" i="1"/>
  <c r="GX470" i="1"/>
  <c r="I471" i="1"/>
  <c r="GX471" i="1" s="1"/>
  <c r="R471" i="1"/>
  <c r="GK471" i="1" s="1"/>
  <c r="AB471" i="1"/>
  <c r="AC471" i="1"/>
  <c r="AE471" i="1"/>
  <c r="AD471" i="1" s="1"/>
  <c r="CR471" i="1" s="1"/>
  <c r="Q471" i="1" s="1"/>
  <c r="AF471" i="1"/>
  <c r="CT471" i="1" s="1"/>
  <c r="AG471" i="1"/>
  <c r="AH471" i="1"/>
  <c r="AI471" i="1"/>
  <c r="AJ471" i="1"/>
  <c r="CX471" i="1" s="1"/>
  <c r="CQ471" i="1"/>
  <c r="P471" i="1" s="1"/>
  <c r="CS471" i="1"/>
  <c r="CU471" i="1"/>
  <c r="T471" i="1" s="1"/>
  <c r="CV471" i="1"/>
  <c r="CW471" i="1"/>
  <c r="V471" i="1" s="1"/>
  <c r="FR471" i="1"/>
  <c r="GL471" i="1"/>
  <c r="GO471" i="1"/>
  <c r="GP471" i="1"/>
  <c r="GV471" i="1"/>
  <c r="C472" i="1"/>
  <c r="D472" i="1"/>
  <c r="I472" i="1"/>
  <c r="S472" i="1"/>
  <c r="AC472" i="1"/>
  <c r="AE472" i="1"/>
  <c r="AD472" i="1" s="1"/>
  <c r="CR472" i="1" s="1"/>
  <c r="Q472" i="1" s="1"/>
  <c r="AF472" i="1"/>
  <c r="AG472" i="1"/>
  <c r="CU472" i="1" s="1"/>
  <c r="T472" i="1" s="1"/>
  <c r="AH472" i="1"/>
  <c r="AI472" i="1"/>
  <c r="AJ472" i="1"/>
  <c r="CS472" i="1"/>
  <c r="R472" i="1" s="1"/>
  <c r="CT472" i="1"/>
  <c r="CV472" i="1"/>
  <c r="U472" i="1" s="1"/>
  <c r="CW472" i="1"/>
  <c r="V472" i="1" s="1"/>
  <c r="CX472" i="1"/>
  <c r="W472" i="1" s="1"/>
  <c r="FR472" i="1"/>
  <c r="GK472" i="1"/>
  <c r="GL472" i="1"/>
  <c r="GO472" i="1"/>
  <c r="GP472" i="1"/>
  <c r="GV472" i="1"/>
  <c r="GX472" i="1"/>
  <c r="C473" i="1"/>
  <c r="D473" i="1"/>
  <c r="I473" i="1"/>
  <c r="T473" i="1"/>
  <c r="AC473" i="1"/>
  <c r="AB473" i="1" s="1"/>
  <c r="AD473" i="1"/>
  <c r="CR473" i="1" s="1"/>
  <c r="Q473" i="1" s="1"/>
  <c r="AE473" i="1"/>
  <c r="AF473" i="1"/>
  <c r="AG473" i="1"/>
  <c r="AH473" i="1"/>
  <c r="CV473" i="1" s="1"/>
  <c r="U473" i="1" s="1"/>
  <c r="AI473" i="1"/>
  <c r="AJ473" i="1"/>
  <c r="CQ473" i="1"/>
  <c r="P473" i="1" s="1"/>
  <c r="CP473" i="1" s="1"/>
  <c r="O473" i="1" s="1"/>
  <c r="CS473" i="1"/>
  <c r="R473" i="1" s="1"/>
  <c r="GK473" i="1" s="1"/>
  <c r="CT473" i="1"/>
  <c r="S473" i="1" s="1"/>
  <c r="CZ473" i="1" s="1"/>
  <c r="Y473" i="1" s="1"/>
  <c r="CU473" i="1"/>
  <c r="CW473" i="1"/>
  <c r="V473" i="1" s="1"/>
  <c r="CX473" i="1"/>
  <c r="W473" i="1" s="1"/>
  <c r="CY473" i="1"/>
  <c r="X473" i="1" s="1"/>
  <c r="FR473" i="1"/>
  <c r="GL473" i="1"/>
  <c r="GO473" i="1"/>
  <c r="GP473" i="1"/>
  <c r="GV473" i="1"/>
  <c r="GX473" i="1"/>
  <c r="I474" i="1"/>
  <c r="W474" i="1"/>
  <c r="AC474" i="1"/>
  <c r="AE474" i="1"/>
  <c r="AD474" i="1" s="1"/>
  <c r="CR474" i="1" s="1"/>
  <c r="Q474" i="1" s="1"/>
  <c r="AF474" i="1"/>
  <c r="AG474" i="1"/>
  <c r="CU474" i="1" s="1"/>
  <c r="T474" i="1" s="1"/>
  <c r="AH474" i="1"/>
  <c r="AI474" i="1"/>
  <c r="AJ474" i="1"/>
  <c r="CS474" i="1"/>
  <c r="R474" i="1" s="1"/>
  <c r="GK474" i="1" s="1"/>
  <c r="CT474" i="1"/>
  <c r="S474" i="1" s="1"/>
  <c r="CV474" i="1"/>
  <c r="U474" i="1" s="1"/>
  <c r="CW474" i="1"/>
  <c r="V474" i="1" s="1"/>
  <c r="CX474" i="1"/>
  <c r="FR474" i="1"/>
  <c r="GL474" i="1"/>
  <c r="GO474" i="1"/>
  <c r="GP474" i="1"/>
  <c r="GV474" i="1"/>
  <c r="GX474" i="1"/>
  <c r="I475" i="1"/>
  <c r="GX475" i="1" s="1"/>
  <c r="R475" i="1"/>
  <c r="GK475" i="1" s="1"/>
  <c r="AB475" i="1"/>
  <c r="AC475" i="1"/>
  <c r="AE475" i="1"/>
  <c r="AD475" i="1" s="1"/>
  <c r="CR475" i="1" s="1"/>
  <c r="Q475" i="1" s="1"/>
  <c r="AF475" i="1"/>
  <c r="CT475" i="1" s="1"/>
  <c r="AG475" i="1"/>
  <c r="AH475" i="1"/>
  <c r="AI475" i="1"/>
  <c r="AJ475" i="1"/>
  <c r="CX475" i="1" s="1"/>
  <c r="CQ475" i="1"/>
  <c r="P475" i="1" s="1"/>
  <c r="CS475" i="1"/>
  <c r="CU475" i="1"/>
  <c r="T475" i="1" s="1"/>
  <c r="CV475" i="1"/>
  <c r="CW475" i="1"/>
  <c r="V475" i="1" s="1"/>
  <c r="FR475" i="1"/>
  <c r="GL475" i="1"/>
  <c r="GO475" i="1"/>
  <c r="GP475" i="1"/>
  <c r="GV475" i="1"/>
  <c r="I476" i="1"/>
  <c r="U476" i="1"/>
  <c r="AC476" i="1"/>
  <c r="AE476" i="1"/>
  <c r="AF476" i="1"/>
  <c r="AG476" i="1"/>
  <c r="AH476" i="1"/>
  <c r="AI476" i="1"/>
  <c r="CW476" i="1" s="1"/>
  <c r="V476" i="1" s="1"/>
  <c r="AJ476" i="1"/>
  <c r="CQ476" i="1"/>
  <c r="P476" i="1" s="1"/>
  <c r="CT476" i="1"/>
  <c r="S476" i="1" s="1"/>
  <c r="CU476" i="1"/>
  <c r="T476" i="1" s="1"/>
  <c r="CV476" i="1"/>
  <c r="CX476" i="1"/>
  <c r="W476" i="1" s="1"/>
  <c r="FR476" i="1"/>
  <c r="GL476" i="1"/>
  <c r="GO476" i="1"/>
  <c r="GP476" i="1"/>
  <c r="GV476" i="1"/>
  <c r="GX476" i="1" s="1"/>
  <c r="I477" i="1"/>
  <c r="T477" i="1"/>
  <c r="AC477" i="1"/>
  <c r="AB477" i="1" s="1"/>
  <c r="AD477" i="1"/>
  <c r="CR477" i="1" s="1"/>
  <c r="Q477" i="1" s="1"/>
  <c r="AE477" i="1"/>
  <c r="AF477" i="1"/>
  <c r="AG477" i="1"/>
  <c r="AH477" i="1"/>
  <c r="CV477" i="1" s="1"/>
  <c r="U477" i="1" s="1"/>
  <c r="AI477" i="1"/>
  <c r="AJ477" i="1"/>
  <c r="CQ477" i="1"/>
  <c r="P477" i="1" s="1"/>
  <c r="CP477" i="1" s="1"/>
  <c r="O477" i="1" s="1"/>
  <c r="CS477" i="1"/>
  <c r="R477" i="1" s="1"/>
  <c r="GK477" i="1" s="1"/>
  <c r="CT477" i="1"/>
  <c r="S477" i="1" s="1"/>
  <c r="CZ477" i="1" s="1"/>
  <c r="Y477" i="1" s="1"/>
  <c r="CU477" i="1"/>
  <c r="CW477" i="1"/>
  <c r="V477" i="1" s="1"/>
  <c r="CX477" i="1"/>
  <c r="W477" i="1" s="1"/>
  <c r="CY477" i="1"/>
  <c r="X477" i="1" s="1"/>
  <c r="FR477" i="1"/>
  <c r="GL477" i="1"/>
  <c r="GO477" i="1"/>
  <c r="GP477" i="1"/>
  <c r="GV477" i="1"/>
  <c r="GX477" i="1"/>
  <c r="C478" i="1"/>
  <c r="D478" i="1"/>
  <c r="I478" i="1"/>
  <c r="AC478" i="1"/>
  <c r="AE478" i="1"/>
  <c r="AF478" i="1"/>
  <c r="AG478" i="1"/>
  <c r="AH478" i="1"/>
  <c r="AI478" i="1"/>
  <c r="CW478" i="1" s="1"/>
  <c r="V478" i="1" s="1"/>
  <c r="AJ478" i="1"/>
  <c r="CQ478" i="1"/>
  <c r="P478" i="1" s="1"/>
  <c r="CT478" i="1"/>
  <c r="S478" i="1" s="1"/>
  <c r="CU478" i="1"/>
  <c r="T478" i="1" s="1"/>
  <c r="CV478" i="1"/>
  <c r="U478" i="1" s="1"/>
  <c r="CX478" i="1"/>
  <c r="W478" i="1" s="1"/>
  <c r="FR478" i="1"/>
  <c r="GL478" i="1"/>
  <c r="GO478" i="1"/>
  <c r="GP478" i="1"/>
  <c r="GV478" i="1"/>
  <c r="GX478" i="1" s="1"/>
  <c r="C479" i="1"/>
  <c r="D479" i="1"/>
  <c r="I479" i="1"/>
  <c r="AC479" i="1"/>
  <c r="AD479" i="1"/>
  <c r="CR479" i="1" s="1"/>
  <c r="Q479" i="1" s="1"/>
  <c r="AE479" i="1"/>
  <c r="AF479" i="1"/>
  <c r="CT479" i="1" s="1"/>
  <c r="S479" i="1" s="1"/>
  <c r="AG479" i="1"/>
  <c r="AH479" i="1"/>
  <c r="CV479" i="1" s="1"/>
  <c r="U479" i="1" s="1"/>
  <c r="AI479" i="1"/>
  <c r="AJ479" i="1"/>
  <c r="CX479" i="1" s="1"/>
  <c r="W479" i="1" s="1"/>
  <c r="CQ479" i="1"/>
  <c r="P479" i="1" s="1"/>
  <c r="CS479" i="1"/>
  <c r="R479" i="1" s="1"/>
  <c r="GK479" i="1" s="1"/>
  <c r="CU479" i="1"/>
  <c r="T479" i="1" s="1"/>
  <c r="CW479" i="1"/>
  <c r="V479" i="1" s="1"/>
  <c r="FR479" i="1"/>
  <c r="GL479" i="1"/>
  <c r="GO479" i="1"/>
  <c r="GP479" i="1"/>
  <c r="GV479" i="1"/>
  <c r="GX479" i="1"/>
  <c r="I480" i="1"/>
  <c r="AC480" i="1"/>
  <c r="CQ480" i="1" s="1"/>
  <c r="P480" i="1" s="1"/>
  <c r="AE480" i="1"/>
  <c r="AD480" i="1" s="1"/>
  <c r="CR480" i="1" s="1"/>
  <c r="Q480" i="1" s="1"/>
  <c r="AF480" i="1"/>
  <c r="AG480" i="1"/>
  <c r="CU480" i="1" s="1"/>
  <c r="T480" i="1" s="1"/>
  <c r="AH480" i="1"/>
  <c r="AI480" i="1"/>
  <c r="CW480" i="1" s="1"/>
  <c r="V480" i="1" s="1"/>
  <c r="AJ480" i="1"/>
  <c r="CT480" i="1"/>
  <c r="S480" i="1" s="1"/>
  <c r="CV480" i="1"/>
  <c r="U480" i="1" s="1"/>
  <c r="CX480" i="1"/>
  <c r="W480" i="1" s="1"/>
  <c r="FR480" i="1"/>
  <c r="GL480" i="1"/>
  <c r="GO480" i="1"/>
  <c r="GP480" i="1"/>
  <c r="GV480" i="1"/>
  <c r="GX480" i="1" s="1"/>
  <c r="I481" i="1"/>
  <c r="AC481" i="1"/>
  <c r="AD481" i="1"/>
  <c r="CR481" i="1" s="1"/>
  <c r="Q481" i="1" s="1"/>
  <c r="AE481" i="1"/>
  <c r="AF481" i="1"/>
  <c r="CT481" i="1" s="1"/>
  <c r="S481" i="1" s="1"/>
  <c r="AG481" i="1"/>
  <c r="AH481" i="1"/>
  <c r="CV481" i="1" s="1"/>
  <c r="U481" i="1" s="1"/>
  <c r="AI481" i="1"/>
  <c r="AJ481" i="1"/>
  <c r="CX481" i="1" s="1"/>
  <c r="W481" i="1" s="1"/>
  <c r="CQ481" i="1"/>
  <c r="P481" i="1" s="1"/>
  <c r="CS481" i="1"/>
  <c r="R481" i="1" s="1"/>
  <c r="GK481" i="1" s="1"/>
  <c r="CU481" i="1"/>
  <c r="T481" i="1" s="1"/>
  <c r="CW481" i="1"/>
  <c r="V481" i="1" s="1"/>
  <c r="FR481" i="1"/>
  <c r="GL481" i="1"/>
  <c r="GO481" i="1"/>
  <c r="GP481" i="1"/>
  <c r="GV481" i="1"/>
  <c r="GX481" i="1"/>
  <c r="I482" i="1"/>
  <c r="AC482" i="1"/>
  <c r="AE482" i="1"/>
  <c r="CS482" i="1" s="1"/>
  <c r="R482" i="1" s="1"/>
  <c r="GK482" i="1" s="1"/>
  <c r="AF482" i="1"/>
  <c r="AG482" i="1"/>
  <c r="CU482" i="1" s="1"/>
  <c r="T482" i="1" s="1"/>
  <c r="AH482" i="1"/>
  <c r="AI482" i="1"/>
  <c r="CW482" i="1" s="1"/>
  <c r="V482" i="1" s="1"/>
  <c r="AJ482" i="1"/>
  <c r="CT482" i="1"/>
  <c r="S482" i="1" s="1"/>
  <c r="CV482" i="1"/>
  <c r="U482" i="1" s="1"/>
  <c r="CX482" i="1"/>
  <c r="W482" i="1" s="1"/>
  <c r="FR482" i="1"/>
  <c r="GL482" i="1"/>
  <c r="GO482" i="1"/>
  <c r="GP482" i="1"/>
  <c r="GV482" i="1"/>
  <c r="GX482" i="1" s="1"/>
  <c r="I483" i="1"/>
  <c r="AC483" i="1"/>
  <c r="AD483" i="1"/>
  <c r="CR483" i="1" s="1"/>
  <c r="Q483" i="1" s="1"/>
  <c r="AE483" i="1"/>
  <c r="AF483" i="1"/>
  <c r="CT483" i="1" s="1"/>
  <c r="S483" i="1" s="1"/>
  <c r="AG483" i="1"/>
  <c r="AH483" i="1"/>
  <c r="CV483" i="1" s="1"/>
  <c r="U483" i="1" s="1"/>
  <c r="AI483" i="1"/>
  <c r="AJ483" i="1"/>
  <c r="CX483" i="1" s="1"/>
  <c r="W483" i="1" s="1"/>
  <c r="CQ483" i="1"/>
  <c r="P483" i="1" s="1"/>
  <c r="CS483" i="1"/>
  <c r="R483" i="1" s="1"/>
  <c r="GK483" i="1" s="1"/>
  <c r="CU483" i="1"/>
  <c r="T483" i="1" s="1"/>
  <c r="CW483" i="1"/>
  <c r="V483" i="1" s="1"/>
  <c r="FR483" i="1"/>
  <c r="GL483" i="1"/>
  <c r="GO483" i="1"/>
  <c r="GP483" i="1"/>
  <c r="GV483" i="1"/>
  <c r="GX483" i="1"/>
  <c r="C484" i="1"/>
  <c r="D484" i="1"/>
  <c r="I484" i="1"/>
  <c r="AC484" i="1"/>
  <c r="AE484" i="1"/>
  <c r="CS484" i="1" s="1"/>
  <c r="R484" i="1" s="1"/>
  <c r="GK484" i="1" s="1"/>
  <c r="AF484" i="1"/>
  <c r="AG484" i="1"/>
  <c r="CU484" i="1" s="1"/>
  <c r="T484" i="1" s="1"/>
  <c r="AH484" i="1"/>
  <c r="AI484" i="1"/>
  <c r="CW484" i="1" s="1"/>
  <c r="V484" i="1" s="1"/>
  <c r="AJ484" i="1"/>
  <c r="CT484" i="1"/>
  <c r="S484" i="1" s="1"/>
  <c r="CV484" i="1"/>
  <c r="U484" i="1" s="1"/>
  <c r="CX484" i="1"/>
  <c r="W484" i="1" s="1"/>
  <c r="FR484" i="1"/>
  <c r="GL484" i="1"/>
  <c r="GO484" i="1"/>
  <c r="GP484" i="1"/>
  <c r="GV484" i="1"/>
  <c r="GX484" i="1" s="1"/>
  <c r="C485" i="1"/>
  <c r="D485" i="1"/>
  <c r="I485" i="1"/>
  <c r="AC485" i="1"/>
  <c r="AD485" i="1"/>
  <c r="CR485" i="1" s="1"/>
  <c r="Q485" i="1" s="1"/>
  <c r="AE485" i="1"/>
  <c r="AF485" i="1"/>
  <c r="CT485" i="1" s="1"/>
  <c r="S485" i="1" s="1"/>
  <c r="AG485" i="1"/>
  <c r="AH485" i="1"/>
  <c r="CV485" i="1" s="1"/>
  <c r="U485" i="1" s="1"/>
  <c r="AI485" i="1"/>
  <c r="AJ485" i="1"/>
  <c r="CX485" i="1" s="1"/>
  <c r="W485" i="1" s="1"/>
  <c r="CQ485" i="1"/>
  <c r="P485" i="1" s="1"/>
  <c r="CP485" i="1" s="1"/>
  <c r="O485" i="1" s="1"/>
  <c r="CS485" i="1"/>
  <c r="R485" i="1" s="1"/>
  <c r="GK485" i="1" s="1"/>
  <c r="CU485" i="1"/>
  <c r="T485" i="1" s="1"/>
  <c r="CW485" i="1"/>
  <c r="V485" i="1" s="1"/>
  <c r="FR485" i="1"/>
  <c r="GL485" i="1"/>
  <c r="GO485" i="1"/>
  <c r="GP485" i="1"/>
  <c r="GV485" i="1"/>
  <c r="GX485" i="1"/>
  <c r="C486" i="1"/>
  <c r="D486" i="1"/>
  <c r="I486" i="1"/>
  <c r="AC486" i="1"/>
  <c r="CQ486" i="1" s="1"/>
  <c r="P486" i="1" s="1"/>
  <c r="AE486" i="1"/>
  <c r="AD486" i="1" s="1"/>
  <c r="CR486" i="1" s="1"/>
  <c r="Q486" i="1" s="1"/>
  <c r="AF486" i="1"/>
  <c r="AG486" i="1"/>
  <c r="CU486" i="1" s="1"/>
  <c r="T486" i="1" s="1"/>
  <c r="AH486" i="1"/>
  <c r="AI486" i="1"/>
  <c r="CW486" i="1" s="1"/>
  <c r="V486" i="1" s="1"/>
  <c r="AJ486" i="1"/>
  <c r="CT486" i="1"/>
  <c r="S486" i="1" s="1"/>
  <c r="CV486" i="1"/>
  <c r="U486" i="1" s="1"/>
  <c r="CX486" i="1"/>
  <c r="W486" i="1" s="1"/>
  <c r="FR486" i="1"/>
  <c r="GL486" i="1"/>
  <c r="GO486" i="1"/>
  <c r="GP486" i="1"/>
  <c r="GV486" i="1"/>
  <c r="GX486" i="1" s="1"/>
  <c r="C487" i="1"/>
  <c r="D487" i="1"/>
  <c r="I487" i="1"/>
  <c r="AC487" i="1"/>
  <c r="AD487" i="1"/>
  <c r="CR487" i="1" s="1"/>
  <c r="Q487" i="1" s="1"/>
  <c r="AE487" i="1"/>
  <c r="AF487" i="1"/>
  <c r="CT487" i="1" s="1"/>
  <c r="S487" i="1" s="1"/>
  <c r="AG487" i="1"/>
  <c r="AH487" i="1"/>
  <c r="CV487" i="1" s="1"/>
  <c r="U487" i="1" s="1"/>
  <c r="AI487" i="1"/>
  <c r="AJ487" i="1"/>
  <c r="CX487" i="1" s="1"/>
  <c r="W487" i="1" s="1"/>
  <c r="CQ487" i="1"/>
  <c r="P487" i="1" s="1"/>
  <c r="CS487" i="1"/>
  <c r="R487" i="1" s="1"/>
  <c r="GK487" i="1" s="1"/>
  <c r="CU487" i="1"/>
  <c r="T487" i="1" s="1"/>
  <c r="CW487" i="1"/>
  <c r="V487" i="1" s="1"/>
  <c r="FR487" i="1"/>
  <c r="GL487" i="1"/>
  <c r="GO487" i="1"/>
  <c r="GP487" i="1"/>
  <c r="GV487" i="1"/>
  <c r="GX487" i="1"/>
  <c r="I488" i="1"/>
  <c r="AC488" i="1"/>
  <c r="CQ488" i="1" s="1"/>
  <c r="P488" i="1" s="1"/>
  <c r="CP488" i="1" s="1"/>
  <c r="O488" i="1" s="1"/>
  <c r="AE488" i="1"/>
  <c r="AD488" i="1" s="1"/>
  <c r="CR488" i="1" s="1"/>
  <c r="Q488" i="1" s="1"/>
  <c r="AF488" i="1"/>
  <c r="AG488" i="1"/>
  <c r="CU488" i="1" s="1"/>
  <c r="T488" i="1" s="1"/>
  <c r="AH488" i="1"/>
  <c r="AI488" i="1"/>
  <c r="CW488" i="1" s="1"/>
  <c r="V488" i="1" s="1"/>
  <c r="AJ488" i="1"/>
  <c r="CT488" i="1"/>
  <c r="S488" i="1" s="1"/>
  <c r="CV488" i="1"/>
  <c r="U488" i="1" s="1"/>
  <c r="CX488" i="1"/>
  <c r="W488" i="1" s="1"/>
  <c r="FR488" i="1"/>
  <c r="GL488" i="1"/>
  <c r="GO488" i="1"/>
  <c r="GP488" i="1"/>
  <c r="GV488" i="1"/>
  <c r="GX488" i="1" s="1"/>
  <c r="I489" i="1"/>
  <c r="AC489" i="1"/>
  <c r="AD489" i="1"/>
  <c r="CR489" i="1" s="1"/>
  <c r="Q489" i="1" s="1"/>
  <c r="AE489" i="1"/>
  <c r="AF489" i="1"/>
  <c r="CT489" i="1" s="1"/>
  <c r="S489" i="1" s="1"/>
  <c r="AG489" i="1"/>
  <c r="AH489" i="1"/>
  <c r="CV489" i="1" s="1"/>
  <c r="U489" i="1" s="1"/>
  <c r="AI489" i="1"/>
  <c r="AJ489" i="1"/>
  <c r="CX489" i="1" s="1"/>
  <c r="W489" i="1" s="1"/>
  <c r="CQ489" i="1"/>
  <c r="P489" i="1" s="1"/>
  <c r="CP489" i="1" s="1"/>
  <c r="O489" i="1" s="1"/>
  <c r="CS489" i="1"/>
  <c r="R489" i="1" s="1"/>
  <c r="GK489" i="1" s="1"/>
  <c r="CU489" i="1"/>
  <c r="T489" i="1" s="1"/>
  <c r="CW489" i="1"/>
  <c r="V489" i="1" s="1"/>
  <c r="FR489" i="1"/>
  <c r="GL489" i="1"/>
  <c r="GO489" i="1"/>
  <c r="GP489" i="1"/>
  <c r="GV489" i="1"/>
  <c r="GX489" i="1"/>
  <c r="C490" i="1"/>
  <c r="D490" i="1"/>
  <c r="I490" i="1"/>
  <c r="AC490" i="1"/>
  <c r="CQ490" i="1" s="1"/>
  <c r="P490" i="1" s="1"/>
  <c r="AE490" i="1"/>
  <c r="AD490" i="1" s="1"/>
  <c r="CR490" i="1" s="1"/>
  <c r="Q490" i="1" s="1"/>
  <c r="AF490" i="1"/>
  <c r="AG490" i="1"/>
  <c r="CU490" i="1" s="1"/>
  <c r="T490" i="1" s="1"/>
  <c r="AH490" i="1"/>
  <c r="AI490" i="1"/>
  <c r="CW490" i="1" s="1"/>
  <c r="V490" i="1" s="1"/>
  <c r="AJ490" i="1"/>
  <c r="CT490" i="1"/>
  <c r="S490" i="1" s="1"/>
  <c r="CV490" i="1"/>
  <c r="U490" i="1" s="1"/>
  <c r="CX490" i="1"/>
  <c r="W490" i="1" s="1"/>
  <c r="FR490" i="1"/>
  <c r="GL490" i="1"/>
  <c r="GO490" i="1"/>
  <c r="GP490" i="1"/>
  <c r="GV490" i="1"/>
  <c r="GX490" i="1" s="1"/>
  <c r="C491" i="1"/>
  <c r="D491" i="1"/>
  <c r="I491" i="1"/>
  <c r="AC491" i="1"/>
  <c r="AD491" i="1"/>
  <c r="CR491" i="1" s="1"/>
  <c r="Q491" i="1" s="1"/>
  <c r="AE491" i="1"/>
  <c r="AF491" i="1"/>
  <c r="CT491" i="1" s="1"/>
  <c r="S491" i="1" s="1"/>
  <c r="AG491" i="1"/>
  <c r="AH491" i="1"/>
  <c r="CV491" i="1" s="1"/>
  <c r="U491" i="1" s="1"/>
  <c r="AI491" i="1"/>
  <c r="AJ491" i="1"/>
  <c r="CX491" i="1" s="1"/>
  <c r="W491" i="1" s="1"/>
  <c r="CQ491" i="1"/>
  <c r="P491" i="1" s="1"/>
  <c r="CS491" i="1"/>
  <c r="R491" i="1" s="1"/>
  <c r="GK491" i="1" s="1"/>
  <c r="CU491" i="1"/>
  <c r="T491" i="1" s="1"/>
  <c r="CW491" i="1"/>
  <c r="V491" i="1" s="1"/>
  <c r="FR491" i="1"/>
  <c r="GL491" i="1"/>
  <c r="GO491" i="1"/>
  <c r="GP491" i="1"/>
  <c r="GV491" i="1"/>
  <c r="GX491" i="1"/>
  <c r="I492" i="1"/>
  <c r="AC492" i="1"/>
  <c r="CQ492" i="1" s="1"/>
  <c r="P492" i="1" s="1"/>
  <c r="CP492" i="1" s="1"/>
  <c r="O492" i="1" s="1"/>
  <c r="AE492" i="1"/>
  <c r="AD492" i="1" s="1"/>
  <c r="CR492" i="1" s="1"/>
  <c r="Q492" i="1" s="1"/>
  <c r="AF492" i="1"/>
  <c r="AG492" i="1"/>
  <c r="CU492" i="1" s="1"/>
  <c r="T492" i="1" s="1"/>
  <c r="AH492" i="1"/>
  <c r="AI492" i="1"/>
  <c r="CW492" i="1" s="1"/>
  <c r="V492" i="1" s="1"/>
  <c r="AJ492" i="1"/>
  <c r="CT492" i="1"/>
  <c r="S492" i="1" s="1"/>
  <c r="CV492" i="1"/>
  <c r="U492" i="1" s="1"/>
  <c r="CX492" i="1"/>
  <c r="W492" i="1" s="1"/>
  <c r="FR492" i="1"/>
  <c r="GL492" i="1"/>
  <c r="GO492" i="1"/>
  <c r="GP492" i="1"/>
  <c r="GV492" i="1"/>
  <c r="GX492" i="1" s="1"/>
  <c r="I493" i="1"/>
  <c r="AC493" i="1"/>
  <c r="AD493" i="1"/>
  <c r="CR493" i="1" s="1"/>
  <c r="Q493" i="1" s="1"/>
  <c r="AE493" i="1"/>
  <c r="AF493" i="1"/>
  <c r="CT493" i="1" s="1"/>
  <c r="S493" i="1" s="1"/>
  <c r="AG493" i="1"/>
  <c r="AH493" i="1"/>
  <c r="CV493" i="1" s="1"/>
  <c r="U493" i="1" s="1"/>
  <c r="AI493" i="1"/>
  <c r="AJ493" i="1"/>
  <c r="CX493" i="1" s="1"/>
  <c r="W493" i="1" s="1"/>
  <c r="CQ493" i="1"/>
  <c r="P493" i="1" s="1"/>
  <c r="CP493" i="1" s="1"/>
  <c r="O493" i="1" s="1"/>
  <c r="CS493" i="1"/>
  <c r="R493" i="1" s="1"/>
  <c r="GK493" i="1" s="1"/>
  <c r="CU493" i="1"/>
  <c r="T493" i="1" s="1"/>
  <c r="CW493" i="1"/>
  <c r="V493" i="1" s="1"/>
  <c r="FR493" i="1"/>
  <c r="GL493" i="1"/>
  <c r="GO493" i="1"/>
  <c r="GP493" i="1"/>
  <c r="GV493" i="1"/>
  <c r="GX493" i="1"/>
  <c r="C494" i="1"/>
  <c r="D494" i="1"/>
  <c r="I494" i="1"/>
  <c r="AC494" i="1"/>
  <c r="CQ494" i="1" s="1"/>
  <c r="P494" i="1" s="1"/>
  <c r="AE494" i="1"/>
  <c r="AD494" i="1" s="1"/>
  <c r="CR494" i="1" s="1"/>
  <c r="Q494" i="1" s="1"/>
  <c r="AF494" i="1"/>
  <c r="AG494" i="1"/>
  <c r="CU494" i="1" s="1"/>
  <c r="T494" i="1" s="1"/>
  <c r="AH494" i="1"/>
  <c r="AI494" i="1"/>
  <c r="CW494" i="1" s="1"/>
  <c r="V494" i="1" s="1"/>
  <c r="AJ494" i="1"/>
  <c r="CT494" i="1"/>
  <c r="S494" i="1" s="1"/>
  <c r="CV494" i="1"/>
  <c r="U494" i="1" s="1"/>
  <c r="CX494" i="1"/>
  <c r="W494" i="1" s="1"/>
  <c r="FR494" i="1"/>
  <c r="GL494" i="1"/>
  <c r="GO494" i="1"/>
  <c r="GP494" i="1"/>
  <c r="GV494" i="1"/>
  <c r="GX494" i="1" s="1"/>
  <c r="C495" i="1"/>
  <c r="D495" i="1"/>
  <c r="I495" i="1"/>
  <c r="AC495" i="1"/>
  <c r="AD495" i="1"/>
  <c r="CR495" i="1" s="1"/>
  <c r="Q495" i="1" s="1"/>
  <c r="AE495" i="1"/>
  <c r="AF495" i="1"/>
  <c r="CT495" i="1" s="1"/>
  <c r="S495" i="1" s="1"/>
  <c r="AG495" i="1"/>
  <c r="AH495" i="1"/>
  <c r="CV495" i="1" s="1"/>
  <c r="U495" i="1" s="1"/>
  <c r="AI495" i="1"/>
  <c r="AJ495" i="1"/>
  <c r="CX495" i="1" s="1"/>
  <c r="W495" i="1" s="1"/>
  <c r="CQ495" i="1"/>
  <c r="P495" i="1" s="1"/>
  <c r="CS495" i="1"/>
  <c r="R495" i="1" s="1"/>
  <c r="GK495" i="1" s="1"/>
  <c r="CU495" i="1"/>
  <c r="T495" i="1" s="1"/>
  <c r="CW495" i="1"/>
  <c r="V495" i="1" s="1"/>
  <c r="FR495" i="1"/>
  <c r="GL495" i="1"/>
  <c r="GO495" i="1"/>
  <c r="GP495" i="1"/>
  <c r="GV495" i="1"/>
  <c r="GX495" i="1"/>
  <c r="I496" i="1"/>
  <c r="AC496" i="1"/>
  <c r="CQ496" i="1" s="1"/>
  <c r="P496" i="1" s="1"/>
  <c r="CP496" i="1" s="1"/>
  <c r="O496" i="1" s="1"/>
  <c r="AE496" i="1"/>
  <c r="AD496" i="1" s="1"/>
  <c r="CR496" i="1" s="1"/>
  <c r="Q496" i="1" s="1"/>
  <c r="AF496" i="1"/>
  <c r="AG496" i="1"/>
  <c r="CU496" i="1" s="1"/>
  <c r="T496" i="1" s="1"/>
  <c r="AH496" i="1"/>
  <c r="AI496" i="1"/>
  <c r="CW496" i="1" s="1"/>
  <c r="V496" i="1" s="1"/>
  <c r="AJ496" i="1"/>
  <c r="CT496" i="1"/>
  <c r="S496" i="1" s="1"/>
  <c r="CV496" i="1"/>
  <c r="U496" i="1" s="1"/>
  <c r="CX496" i="1"/>
  <c r="W496" i="1" s="1"/>
  <c r="FR496" i="1"/>
  <c r="GL496" i="1"/>
  <c r="GO496" i="1"/>
  <c r="GP496" i="1"/>
  <c r="GV496" i="1"/>
  <c r="GX496" i="1" s="1"/>
  <c r="I497" i="1"/>
  <c r="AC497" i="1"/>
  <c r="AD497" i="1"/>
  <c r="CR497" i="1" s="1"/>
  <c r="Q497" i="1" s="1"/>
  <c r="AE497" i="1"/>
  <c r="AF497" i="1"/>
  <c r="CT497" i="1" s="1"/>
  <c r="S497" i="1" s="1"/>
  <c r="AG497" i="1"/>
  <c r="AH497" i="1"/>
  <c r="CV497" i="1" s="1"/>
  <c r="U497" i="1" s="1"/>
  <c r="AI497" i="1"/>
  <c r="AJ497" i="1"/>
  <c r="CX497" i="1" s="1"/>
  <c r="W497" i="1" s="1"/>
  <c r="CQ497" i="1"/>
  <c r="P497" i="1" s="1"/>
  <c r="CP497" i="1" s="1"/>
  <c r="O497" i="1" s="1"/>
  <c r="CS497" i="1"/>
  <c r="R497" i="1" s="1"/>
  <c r="GK497" i="1" s="1"/>
  <c r="CU497" i="1"/>
  <c r="T497" i="1" s="1"/>
  <c r="CW497" i="1"/>
  <c r="V497" i="1" s="1"/>
  <c r="FR497" i="1"/>
  <c r="GL497" i="1"/>
  <c r="GO497" i="1"/>
  <c r="GP497" i="1"/>
  <c r="GV497" i="1"/>
  <c r="GX497" i="1"/>
  <c r="I498" i="1"/>
  <c r="AC498" i="1"/>
  <c r="AE498" i="1"/>
  <c r="CS498" i="1" s="1"/>
  <c r="R498" i="1" s="1"/>
  <c r="GK498" i="1" s="1"/>
  <c r="AF498" i="1"/>
  <c r="AG498" i="1"/>
  <c r="CU498" i="1" s="1"/>
  <c r="T498" i="1" s="1"/>
  <c r="AH498" i="1"/>
  <c r="AI498" i="1"/>
  <c r="CW498" i="1" s="1"/>
  <c r="V498" i="1" s="1"/>
  <c r="AJ498" i="1"/>
  <c r="CT498" i="1"/>
  <c r="S498" i="1" s="1"/>
  <c r="CV498" i="1"/>
  <c r="U498" i="1" s="1"/>
  <c r="CX498" i="1"/>
  <c r="W498" i="1" s="1"/>
  <c r="FR498" i="1"/>
  <c r="GL498" i="1"/>
  <c r="GO498" i="1"/>
  <c r="GP498" i="1"/>
  <c r="GV498" i="1"/>
  <c r="GX498" i="1" s="1"/>
  <c r="I499" i="1"/>
  <c r="AC499" i="1"/>
  <c r="AD499" i="1"/>
  <c r="CR499" i="1" s="1"/>
  <c r="Q499" i="1" s="1"/>
  <c r="AE499" i="1"/>
  <c r="AF499" i="1"/>
  <c r="CT499" i="1" s="1"/>
  <c r="S499" i="1" s="1"/>
  <c r="AG499" i="1"/>
  <c r="AH499" i="1"/>
  <c r="CV499" i="1" s="1"/>
  <c r="U499" i="1" s="1"/>
  <c r="AI499" i="1"/>
  <c r="AJ499" i="1"/>
  <c r="CX499" i="1" s="1"/>
  <c r="W499" i="1" s="1"/>
  <c r="CQ499" i="1"/>
  <c r="P499" i="1" s="1"/>
  <c r="CS499" i="1"/>
  <c r="R499" i="1" s="1"/>
  <c r="GK499" i="1" s="1"/>
  <c r="CU499" i="1"/>
  <c r="T499" i="1" s="1"/>
  <c r="CW499" i="1"/>
  <c r="V499" i="1" s="1"/>
  <c r="FR499" i="1"/>
  <c r="GL499" i="1"/>
  <c r="GO499" i="1"/>
  <c r="GP499" i="1"/>
  <c r="GV499" i="1"/>
  <c r="GX499" i="1"/>
  <c r="I500" i="1"/>
  <c r="AC500" i="1"/>
  <c r="CQ500" i="1" s="1"/>
  <c r="P500" i="1" s="1"/>
  <c r="CP500" i="1" s="1"/>
  <c r="O500" i="1" s="1"/>
  <c r="AE500" i="1"/>
  <c r="AD500" i="1" s="1"/>
  <c r="CR500" i="1" s="1"/>
  <c r="Q500" i="1" s="1"/>
  <c r="AF500" i="1"/>
  <c r="AG500" i="1"/>
  <c r="CU500" i="1" s="1"/>
  <c r="T500" i="1" s="1"/>
  <c r="AH500" i="1"/>
  <c r="AI500" i="1"/>
  <c r="CW500" i="1" s="1"/>
  <c r="V500" i="1" s="1"/>
  <c r="AJ500" i="1"/>
  <c r="CT500" i="1"/>
  <c r="S500" i="1" s="1"/>
  <c r="CV500" i="1"/>
  <c r="U500" i="1" s="1"/>
  <c r="CX500" i="1"/>
  <c r="W500" i="1" s="1"/>
  <c r="FR500" i="1"/>
  <c r="GL500" i="1"/>
  <c r="GO500" i="1"/>
  <c r="GP500" i="1"/>
  <c r="GV500" i="1"/>
  <c r="GX500" i="1" s="1"/>
  <c r="I501" i="1"/>
  <c r="AC501" i="1"/>
  <c r="AD501" i="1"/>
  <c r="CR501" i="1" s="1"/>
  <c r="Q501" i="1" s="1"/>
  <c r="AE501" i="1"/>
  <c r="AF501" i="1"/>
  <c r="CT501" i="1" s="1"/>
  <c r="S501" i="1" s="1"/>
  <c r="AG501" i="1"/>
  <c r="AH501" i="1"/>
  <c r="CV501" i="1" s="1"/>
  <c r="U501" i="1" s="1"/>
  <c r="AI501" i="1"/>
  <c r="AJ501" i="1"/>
  <c r="CX501" i="1" s="1"/>
  <c r="W501" i="1" s="1"/>
  <c r="CQ501" i="1"/>
  <c r="P501" i="1" s="1"/>
  <c r="CP501" i="1" s="1"/>
  <c r="O501" i="1" s="1"/>
  <c r="CS501" i="1"/>
  <c r="R501" i="1" s="1"/>
  <c r="GK501" i="1" s="1"/>
  <c r="CU501" i="1"/>
  <c r="T501" i="1" s="1"/>
  <c r="CW501" i="1"/>
  <c r="V501" i="1" s="1"/>
  <c r="FR501" i="1"/>
  <c r="GL501" i="1"/>
  <c r="GO501" i="1"/>
  <c r="GP501" i="1"/>
  <c r="GV501" i="1"/>
  <c r="GX501" i="1"/>
  <c r="I502" i="1"/>
  <c r="AC502" i="1"/>
  <c r="AE502" i="1"/>
  <c r="CS502" i="1" s="1"/>
  <c r="R502" i="1" s="1"/>
  <c r="GK502" i="1" s="1"/>
  <c r="AF502" i="1"/>
  <c r="AG502" i="1"/>
  <c r="CU502" i="1" s="1"/>
  <c r="T502" i="1" s="1"/>
  <c r="AH502" i="1"/>
  <c r="AI502" i="1"/>
  <c r="CW502" i="1" s="1"/>
  <c r="V502" i="1" s="1"/>
  <c r="AJ502" i="1"/>
  <c r="CT502" i="1"/>
  <c r="S502" i="1" s="1"/>
  <c r="CV502" i="1"/>
  <c r="U502" i="1" s="1"/>
  <c r="CX502" i="1"/>
  <c r="W502" i="1" s="1"/>
  <c r="FR502" i="1"/>
  <c r="GL502" i="1"/>
  <c r="GO502" i="1"/>
  <c r="GP502" i="1"/>
  <c r="GV502" i="1"/>
  <c r="GX502" i="1" s="1"/>
  <c r="I503" i="1"/>
  <c r="AC503" i="1"/>
  <c r="AD503" i="1"/>
  <c r="CR503" i="1" s="1"/>
  <c r="Q503" i="1" s="1"/>
  <c r="AE503" i="1"/>
  <c r="AF503" i="1"/>
  <c r="CT503" i="1" s="1"/>
  <c r="S503" i="1" s="1"/>
  <c r="AG503" i="1"/>
  <c r="AH503" i="1"/>
  <c r="CV503" i="1" s="1"/>
  <c r="U503" i="1" s="1"/>
  <c r="AI503" i="1"/>
  <c r="AJ503" i="1"/>
  <c r="CX503" i="1" s="1"/>
  <c r="W503" i="1" s="1"/>
  <c r="CQ503" i="1"/>
  <c r="P503" i="1" s="1"/>
  <c r="CS503" i="1"/>
  <c r="R503" i="1" s="1"/>
  <c r="GK503" i="1" s="1"/>
  <c r="CU503" i="1"/>
  <c r="T503" i="1" s="1"/>
  <c r="CW503" i="1"/>
  <c r="V503" i="1" s="1"/>
  <c r="FR503" i="1"/>
  <c r="GL503" i="1"/>
  <c r="GO503" i="1"/>
  <c r="GP503" i="1"/>
  <c r="GV503" i="1"/>
  <c r="GX503" i="1"/>
  <c r="I504" i="1"/>
  <c r="AC504" i="1"/>
  <c r="CQ504" i="1" s="1"/>
  <c r="P504" i="1" s="1"/>
  <c r="CP504" i="1" s="1"/>
  <c r="O504" i="1" s="1"/>
  <c r="AE504" i="1"/>
  <c r="AD504" i="1" s="1"/>
  <c r="CR504" i="1" s="1"/>
  <c r="Q504" i="1" s="1"/>
  <c r="AF504" i="1"/>
  <c r="AG504" i="1"/>
  <c r="CU504" i="1" s="1"/>
  <c r="T504" i="1" s="1"/>
  <c r="AH504" i="1"/>
  <c r="AI504" i="1"/>
  <c r="CW504" i="1" s="1"/>
  <c r="V504" i="1" s="1"/>
  <c r="AJ504" i="1"/>
  <c r="CT504" i="1"/>
  <c r="S504" i="1" s="1"/>
  <c r="CV504" i="1"/>
  <c r="U504" i="1" s="1"/>
  <c r="CX504" i="1"/>
  <c r="W504" i="1" s="1"/>
  <c r="FR504" i="1"/>
  <c r="GL504" i="1"/>
  <c r="GO504" i="1"/>
  <c r="GP504" i="1"/>
  <c r="GV504" i="1"/>
  <c r="GX504" i="1" s="1"/>
  <c r="I505" i="1"/>
  <c r="AC505" i="1"/>
  <c r="AD505" i="1"/>
  <c r="CR505" i="1" s="1"/>
  <c r="Q505" i="1" s="1"/>
  <c r="AE505" i="1"/>
  <c r="AF505" i="1"/>
  <c r="CT505" i="1" s="1"/>
  <c r="S505" i="1" s="1"/>
  <c r="AG505" i="1"/>
  <c r="AH505" i="1"/>
  <c r="CV505" i="1" s="1"/>
  <c r="U505" i="1" s="1"/>
  <c r="AI505" i="1"/>
  <c r="AJ505" i="1"/>
  <c r="CX505" i="1" s="1"/>
  <c r="W505" i="1" s="1"/>
  <c r="CQ505" i="1"/>
  <c r="P505" i="1" s="1"/>
  <c r="CP505" i="1" s="1"/>
  <c r="O505" i="1" s="1"/>
  <c r="CS505" i="1"/>
  <c r="R505" i="1" s="1"/>
  <c r="GK505" i="1" s="1"/>
  <c r="CU505" i="1"/>
  <c r="T505" i="1" s="1"/>
  <c r="CW505" i="1"/>
  <c r="V505" i="1" s="1"/>
  <c r="FR505" i="1"/>
  <c r="GL505" i="1"/>
  <c r="GO505" i="1"/>
  <c r="GP505" i="1"/>
  <c r="GV505" i="1"/>
  <c r="GX505" i="1"/>
  <c r="C506" i="1"/>
  <c r="D506" i="1"/>
  <c r="AC506" i="1"/>
  <c r="AD506" i="1"/>
  <c r="CR506" i="1" s="1"/>
  <c r="Q506" i="1" s="1"/>
  <c r="AE506" i="1"/>
  <c r="AF506" i="1"/>
  <c r="CT506" i="1" s="1"/>
  <c r="S506" i="1" s="1"/>
  <c r="AG506" i="1"/>
  <c r="AH506" i="1"/>
  <c r="CV506" i="1" s="1"/>
  <c r="U506" i="1" s="1"/>
  <c r="AI506" i="1"/>
  <c r="AJ506" i="1"/>
  <c r="CX506" i="1" s="1"/>
  <c r="W506" i="1" s="1"/>
  <c r="CQ506" i="1"/>
  <c r="P506" i="1" s="1"/>
  <c r="CP506" i="1" s="1"/>
  <c r="O506" i="1" s="1"/>
  <c r="CS506" i="1"/>
  <c r="R506" i="1" s="1"/>
  <c r="GK506" i="1" s="1"/>
  <c r="CU506" i="1"/>
  <c r="T506" i="1" s="1"/>
  <c r="CW506" i="1"/>
  <c r="V506" i="1" s="1"/>
  <c r="FR506" i="1"/>
  <c r="GL506" i="1"/>
  <c r="GO506" i="1"/>
  <c r="GP506" i="1"/>
  <c r="GV506" i="1"/>
  <c r="GX506" i="1"/>
  <c r="C507" i="1"/>
  <c r="D507" i="1"/>
  <c r="AC507" i="1"/>
  <c r="AD507" i="1"/>
  <c r="CR507" i="1" s="1"/>
  <c r="Q507" i="1" s="1"/>
  <c r="AE507" i="1"/>
  <c r="AF507" i="1"/>
  <c r="CT507" i="1" s="1"/>
  <c r="S507" i="1" s="1"/>
  <c r="AG507" i="1"/>
  <c r="AH507" i="1"/>
  <c r="CV507" i="1" s="1"/>
  <c r="U507" i="1" s="1"/>
  <c r="AI507" i="1"/>
  <c r="AJ507" i="1"/>
  <c r="CX507" i="1" s="1"/>
  <c r="W507" i="1" s="1"/>
  <c r="CQ507" i="1"/>
  <c r="P507" i="1" s="1"/>
  <c r="CP507" i="1" s="1"/>
  <c r="O507" i="1" s="1"/>
  <c r="CS507" i="1"/>
  <c r="R507" i="1" s="1"/>
  <c r="GK507" i="1" s="1"/>
  <c r="CU507" i="1"/>
  <c r="T507" i="1" s="1"/>
  <c r="CW507" i="1"/>
  <c r="V507" i="1" s="1"/>
  <c r="FR507" i="1"/>
  <c r="GL507" i="1"/>
  <c r="GO507" i="1"/>
  <c r="GP507" i="1"/>
  <c r="GV507" i="1"/>
  <c r="GX507" i="1"/>
  <c r="I508" i="1"/>
  <c r="AC508" i="1"/>
  <c r="AE508" i="1"/>
  <c r="CS508" i="1" s="1"/>
  <c r="R508" i="1" s="1"/>
  <c r="GK508" i="1" s="1"/>
  <c r="AF508" i="1"/>
  <c r="AG508" i="1"/>
  <c r="CU508" i="1" s="1"/>
  <c r="T508" i="1" s="1"/>
  <c r="AH508" i="1"/>
  <c r="AI508" i="1"/>
  <c r="CW508" i="1" s="1"/>
  <c r="V508" i="1" s="1"/>
  <c r="AJ508" i="1"/>
  <c r="CT508" i="1"/>
  <c r="S508" i="1" s="1"/>
  <c r="CV508" i="1"/>
  <c r="U508" i="1" s="1"/>
  <c r="CX508" i="1"/>
  <c r="W508" i="1" s="1"/>
  <c r="FR508" i="1"/>
  <c r="GL508" i="1"/>
  <c r="GO508" i="1"/>
  <c r="GP508" i="1"/>
  <c r="GV508" i="1"/>
  <c r="GX508" i="1" s="1"/>
  <c r="I509" i="1"/>
  <c r="AC509" i="1"/>
  <c r="AD509" i="1"/>
  <c r="CR509" i="1" s="1"/>
  <c r="Q509" i="1" s="1"/>
  <c r="AE509" i="1"/>
  <c r="AF509" i="1"/>
  <c r="CT509" i="1" s="1"/>
  <c r="S509" i="1" s="1"/>
  <c r="AG509" i="1"/>
  <c r="AH509" i="1"/>
  <c r="CV509" i="1" s="1"/>
  <c r="U509" i="1" s="1"/>
  <c r="AI509" i="1"/>
  <c r="AJ509" i="1"/>
  <c r="CX509" i="1" s="1"/>
  <c r="W509" i="1" s="1"/>
  <c r="CQ509" i="1"/>
  <c r="P509" i="1" s="1"/>
  <c r="CS509" i="1"/>
  <c r="R509" i="1" s="1"/>
  <c r="GK509" i="1" s="1"/>
  <c r="CU509" i="1"/>
  <c r="T509" i="1" s="1"/>
  <c r="CW509" i="1"/>
  <c r="V509" i="1" s="1"/>
  <c r="FR509" i="1"/>
  <c r="GL509" i="1"/>
  <c r="GO509" i="1"/>
  <c r="GP509" i="1"/>
  <c r="GV509" i="1"/>
  <c r="GX509" i="1"/>
  <c r="I510" i="1"/>
  <c r="AC510" i="1"/>
  <c r="CQ510" i="1" s="1"/>
  <c r="P510" i="1" s="1"/>
  <c r="CP510" i="1" s="1"/>
  <c r="O510" i="1" s="1"/>
  <c r="AE510" i="1"/>
  <c r="AD510" i="1" s="1"/>
  <c r="CR510" i="1" s="1"/>
  <c r="Q510" i="1" s="1"/>
  <c r="AF510" i="1"/>
  <c r="AG510" i="1"/>
  <c r="CU510" i="1" s="1"/>
  <c r="T510" i="1" s="1"/>
  <c r="AH510" i="1"/>
  <c r="AI510" i="1"/>
  <c r="CW510" i="1" s="1"/>
  <c r="V510" i="1" s="1"/>
  <c r="AJ510" i="1"/>
  <c r="CT510" i="1"/>
  <c r="S510" i="1" s="1"/>
  <c r="CV510" i="1"/>
  <c r="U510" i="1" s="1"/>
  <c r="CX510" i="1"/>
  <c r="W510" i="1" s="1"/>
  <c r="FR510" i="1"/>
  <c r="GL510" i="1"/>
  <c r="GO510" i="1"/>
  <c r="GP510" i="1"/>
  <c r="GV510" i="1"/>
  <c r="GX510" i="1" s="1"/>
  <c r="I511" i="1"/>
  <c r="AC511" i="1"/>
  <c r="AD511" i="1"/>
  <c r="CR511" i="1" s="1"/>
  <c r="Q511" i="1" s="1"/>
  <c r="AE511" i="1"/>
  <c r="AF511" i="1"/>
  <c r="CT511" i="1" s="1"/>
  <c r="S511" i="1" s="1"/>
  <c r="AG511" i="1"/>
  <c r="AH511" i="1"/>
  <c r="CV511" i="1" s="1"/>
  <c r="U511" i="1" s="1"/>
  <c r="AI511" i="1"/>
  <c r="AJ511" i="1"/>
  <c r="CX511" i="1" s="1"/>
  <c r="W511" i="1" s="1"/>
  <c r="CQ511" i="1"/>
  <c r="P511" i="1" s="1"/>
  <c r="CP511" i="1" s="1"/>
  <c r="O511" i="1" s="1"/>
  <c r="CS511" i="1"/>
  <c r="R511" i="1" s="1"/>
  <c r="GK511" i="1" s="1"/>
  <c r="CU511" i="1"/>
  <c r="T511" i="1" s="1"/>
  <c r="CW511" i="1"/>
  <c r="V511" i="1" s="1"/>
  <c r="FR511" i="1"/>
  <c r="GL511" i="1"/>
  <c r="GO511" i="1"/>
  <c r="GP511" i="1"/>
  <c r="GV511" i="1"/>
  <c r="GX511" i="1"/>
  <c r="I512" i="1"/>
  <c r="AC512" i="1"/>
  <c r="AE512" i="1"/>
  <c r="CS512" i="1" s="1"/>
  <c r="R512" i="1" s="1"/>
  <c r="GK512" i="1" s="1"/>
  <c r="AF512" i="1"/>
  <c r="AG512" i="1"/>
  <c r="CU512" i="1" s="1"/>
  <c r="T512" i="1" s="1"/>
  <c r="AH512" i="1"/>
  <c r="AI512" i="1"/>
  <c r="CW512" i="1" s="1"/>
  <c r="V512" i="1" s="1"/>
  <c r="AJ512" i="1"/>
  <c r="CT512" i="1"/>
  <c r="S512" i="1" s="1"/>
  <c r="CV512" i="1"/>
  <c r="U512" i="1" s="1"/>
  <c r="CX512" i="1"/>
  <c r="W512" i="1" s="1"/>
  <c r="FR512" i="1"/>
  <c r="GL512" i="1"/>
  <c r="GO512" i="1"/>
  <c r="GP512" i="1"/>
  <c r="GV512" i="1"/>
  <c r="GX512" i="1" s="1"/>
  <c r="I513" i="1"/>
  <c r="AC513" i="1"/>
  <c r="AD513" i="1"/>
  <c r="CR513" i="1" s="1"/>
  <c r="Q513" i="1" s="1"/>
  <c r="AE513" i="1"/>
  <c r="AF513" i="1"/>
  <c r="CT513" i="1" s="1"/>
  <c r="S513" i="1" s="1"/>
  <c r="AG513" i="1"/>
  <c r="AH513" i="1"/>
  <c r="CV513" i="1" s="1"/>
  <c r="U513" i="1" s="1"/>
  <c r="AI513" i="1"/>
  <c r="AJ513" i="1"/>
  <c r="CX513" i="1" s="1"/>
  <c r="W513" i="1" s="1"/>
  <c r="CQ513" i="1"/>
  <c r="P513" i="1" s="1"/>
  <c r="CS513" i="1"/>
  <c r="R513" i="1" s="1"/>
  <c r="GK513" i="1" s="1"/>
  <c r="CU513" i="1"/>
  <c r="T513" i="1" s="1"/>
  <c r="CW513" i="1"/>
  <c r="V513" i="1" s="1"/>
  <c r="FR513" i="1"/>
  <c r="GL513" i="1"/>
  <c r="GO513" i="1"/>
  <c r="GP513" i="1"/>
  <c r="GV513" i="1"/>
  <c r="GX513" i="1"/>
  <c r="C514" i="1"/>
  <c r="D514" i="1"/>
  <c r="I514" i="1"/>
  <c r="AC514" i="1"/>
  <c r="AE514" i="1"/>
  <c r="CS514" i="1" s="1"/>
  <c r="R514" i="1" s="1"/>
  <c r="GK514" i="1" s="1"/>
  <c r="AF514" i="1"/>
  <c r="AG514" i="1"/>
  <c r="CU514" i="1" s="1"/>
  <c r="T514" i="1" s="1"/>
  <c r="AH514" i="1"/>
  <c r="AI514" i="1"/>
  <c r="CW514" i="1" s="1"/>
  <c r="V514" i="1" s="1"/>
  <c r="AJ514" i="1"/>
  <c r="CT514" i="1"/>
  <c r="S514" i="1" s="1"/>
  <c r="CV514" i="1"/>
  <c r="U514" i="1" s="1"/>
  <c r="CX514" i="1"/>
  <c r="W514" i="1" s="1"/>
  <c r="FR514" i="1"/>
  <c r="GL514" i="1"/>
  <c r="GO514" i="1"/>
  <c r="GP514" i="1"/>
  <c r="GV514" i="1"/>
  <c r="GX514" i="1" s="1"/>
  <c r="C515" i="1"/>
  <c r="D515" i="1"/>
  <c r="I515" i="1"/>
  <c r="AC515" i="1"/>
  <c r="AD515" i="1"/>
  <c r="CR515" i="1" s="1"/>
  <c r="Q515" i="1" s="1"/>
  <c r="AE515" i="1"/>
  <c r="AF515" i="1"/>
  <c r="CT515" i="1" s="1"/>
  <c r="S515" i="1" s="1"/>
  <c r="AG515" i="1"/>
  <c r="AH515" i="1"/>
  <c r="CV515" i="1" s="1"/>
  <c r="U515" i="1" s="1"/>
  <c r="AI515" i="1"/>
  <c r="AJ515" i="1"/>
  <c r="CX515" i="1" s="1"/>
  <c r="W515" i="1" s="1"/>
  <c r="CQ515" i="1"/>
  <c r="P515" i="1" s="1"/>
  <c r="CP515" i="1" s="1"/>
  <c r="O515" i="1" s="1"/>
  <c r="CS515" i="1"/>
  <c r="R515" i="1" s="1"/>
  <c r="GK515" i="1" s="1"/>
  <c r="CU515" i="1"/>
  <c r="T515" i="1" s="1"/>
  <c r="CW515" i="1"/>
  <c r="V515" i="1" s="1"/>
  <c r="FR515" i="1"/>
  <c r="GL515" i="1"/>
  <c r="GO515" i="1"/>
  <c r="GP515" i="1"/>
  <c r="GV515" i="1"/>
  <c r="GX515" i="1"/>
  <c r="I516" i="1"/>
  <c r="AC516" i="1"/>
  <c r="AE516" i="1"/>
  <c r="CS516" i="1" s="1"/>
  <c r="R516" i="1" s="1"/>
  <c r="GK516" i="1" s="1"/>
  <c r="AF516" i="1"/>
  <c r="AG516" i="1"/>
  <c r="CU516" i="1" s="1"/>
  <c r="T516" i="1" s="1"/>
  <c r="AH516" i="1"/>
  <c r="AI516" i="1"/>
  <c r="CW516" i="1" s="1"/>
  <c r="V516" i="1" s="1"/>
  <c r="AJ516" i="1"/>
  <c r="CT516" i="1"/>
  <c r="S516" i="1" s="1"/>
  <c r="CV516" i="1"/>
  <c r="U516" i="1" s="1"/>
  <c r="CX516" i="1"/>
  <c r="W516" i="1" s="1"/>
  <c r="FR516" i="1"/>
  <c r="GL516" i="1"/>
  <c r="GO516" i="1"/>
  <c r="GP516" i="1"/>
  <c r="GV516" i="1"/>
  <c r="GX516" i="1" s="1"/>
  <c r="AC517" i="1"/>
  <c r="AD517" i="1"/>
  <c r="CR517" i="1" s="1"/>
  <c r="AE517" i="1"/>
  <c r="AF517" i="1"/>
  <c r="CT517" i="1" s="1"/>
  <c r="AG517" i="1"/>
  <c r="AH517" i="1"/>
  <c r="CV517" i="1" s="1"/>
  <c r="AI517" i="1"/>
  <c r="AJ517" i="1"/>
  <c r="CX517" i="1" s="1"/>
  <c r="CQ517" i="1"/>
  <c r="CS517" i="1"/>
  <c r="CU517" i="1"/>
  <c r="CW517" i="1"/>
  <c r="FR517" i="1"/>
  <c r="GL517" i="1"/>
  <c r="GO517" i="1"/>
  <c r="GP517" i="1"/>
  <c r="GV517" i="1"/>
  <c r="I518" i="1"/>
  <c r="AC518" i="1"/>
  <c r="CQ518" i="1" s="1"/>
  <c r="P518" i="1" s="1"/>
  <c r="CP518" i="1" s="1"/>
  <c r="O518" i="1" s="1"/>
  <c r="AE518" i="1"/>
  <c r="AD518" i="1" s="1"/>
  <c r="CR518" i="1" s="1"/>
  <c r="Q518" i="1" s="1"/>
  <c r="AF518" i="1"/>
  <c r="AG518" i="1"/>
  <c r="CU518" i="1" s="1"/>
  <c r="T518" i="1" s="1"/>
  <c r="AH518" i="1"/>
  <c r="AI518" i="1"/>
  <c r="CW518" i="1" s="1"/>
  <c r="V518" i="1" s="1"/>
  <c r="AJ518" i="1"/>
  <c r="CT518" i="1"/>
  <c r="S518" i="1" s="1"/>
  <c r="CV518" i="1"/>
  <c r="U518" i="1" s="1"/>
  <c r="CX518" i="1"/>
  <c r="W518" i="1" s="1"/>
  <c r="FR518" i="1"/>
  <c r="GL518" i="1"/>
  <c r="GO518" i="1"/>
  <c r="GP518" i="1"/>
  <c r="GV518" i="1"/>
  <c r="GX518" i="1" s="1"/>
  <c r="I519" i="1"/>
  <c r="AC519" i="1"/>
  <c r="AD519" i="1"/>
  <c r="CR519" i="1" s="1"/>
  <c r="Q519" i="1" s="1"/>
  <c r="AE519" i="1"/>
  <c r="AF519" i="1"/>
  <c r="CT519" i="1" s="1"/>
  <c r="S519" i="1" s="1"/>
  <c r="AG519" i="1"/>
  <c r="AH519" i="1"/>
  <c r="CV519" i="1" s="1"/>
  <c r="U519" i="1" s="1"/>
  <c r="AI519" i="1"/>
  <c r="AJ519" i="1"/>
  <c r="CX519" i="1" s="1"/>
  <c r="W519" i="1" s="1"/>
  <c r="CQ519" i="1"/>
  <c r="P519" i="1" s="1"/>
  <c r="CP519" i="1" s="1"/>
  <c r="O519" i="1" s="1"/>
  <c r="CS519" i="1"/>
  <c r="R519" i="1" s="1"/>
  <c r="GK519" i="1" s="1"/>
  <c r="CU519" i="1"/>
  <c r="T519" i="1" s="1"/>
  <c r="CW519" i="1"/>
  <c r="V519" i="1" s="1"/>
  <c r="FR519" i="1"/>
  <c r="GL519" i="1"/>
  <c r="GO519" i="1"/>
  <c r="GP519" i="1"/>
  <c r="GV519" i="1"/>
  <c r="GX519" i="1"/>
  <c r="I520" i="1"/>
  <c r="AC520" i="1"/>
  <c r="AE520" i="1"/>
  <c r="CS520" i="1" s="1"/>
  <c r="R520" i="1" s="1"/>
  <c r="GK520" i="1" s="1"/>
  <c r="AF520" i="1"/>
  <c r="AG520" i="1"/>
  <c r="CU520" i="1" s="1"/>
  <c r="T520" i="1" s="1"/>
  <c r="AH520" i="1"/>
  <c r="AI520" i="1"/>
  <c r="CW520" i="1" s="1"/>
  <c r="V520" i="1" s="1"/>
  <c r="AJ520" i="1"/>
  <c r="CT520" i="1"/>
  <c r="S520" i="1" s="1"/>
  <c r="CV520" i="1"/>
  <c r="U520" i="1" s="1"/>
  <c r="CX520" i="1"/>
  <c r="W520" i="1" s="1"/>
  <c r="FR520" i="1"/>
  <c r="GL520" i="1"/>
  <c r="GO520" i="1"/>
  <c r="GP520" i="1"/>
  <c r="GV520" i="1"/>
  <c r="GX520" i="1" s="1"/>
  <c r="AC521" i="1"/>
  <c r="AD521" i="1"/>
  <c r="CR521" i="1" s="1"/>
  <c r="AE521" i="1"/>
  <c r="AF521" i="1"/>
  <c r="CT521" i="1" s="1"/>
  <c r="AG521" i="1"/>
  <c r="AH521" i="1"/>
  <c r="CV521" i="1" s="1"/>
  <c r="AI521" i="1"/>
  <c r="AJ521" i="1"/>
  <c r="CX521" i="1" s="1"/>
  <c r="CQ521" i="1"/>
  <c r="CS521" i="1"/>
  <c r="CU521" i="1"/>
  <c r="CW521" i="1"/>
  <c r="FR521" i="1"/>
  <c r="GL521" i="1"/>
  <c r="GO521" i="1"/>
  <c r="GP521" i="1"/>
  <c r="GV521" i="1"/>
  <c r="I522" i="1"/>
  <c r="AC522" i="1"/>
  <c r="CQ522" i="1" s="1"/>
  <c r="P522" i="1" s="1"/>
  <c r="CP522" i="1" s="1"/>
  <c r="O522" i="1" s="1"/>
  <c r="AE522" i="1"/>
  <c r="AD522" i="1" s="1"/>
  <c r="CR522" i="1" s="1"/>
  <c r="Q522" i="1" s="1"/>
  <c r="AF522" i="1"/>
  <c r="AG522" i="1"/>
  <c r="CU522" i="1" s="1"/>
  <c r="T522" i="1" s="1"/>
  <c r="AH522" i="1"/>
  <c r="AI522" i="1"/>
  <c r="CW522" i="1" s="1"/>
  <c r="V522" i="1" s="1"/>
  <c r="AJ522" i="1"/>
  <c r="CT522" i="1"/>
  <c r="S522" i="1" s="1"/>
  <c r="CV522" i="1"/>
  <c r="U522" i="1" s="1"/>
  <c r="CX522" i="1"/>
  <c r="W522" i="1" s="1"/>
  <c r="FR522" i="1"/>
  <c r="GL522" i="1"/>
  <c r="GO522" i="1"/>
  <c r="GP522" i="1"/>
  <c r="GV522" i="1"/>
  <c r="GX522" i="1" s="1"/>
  <c r="I523" i="1"/>
  <c r="AC523" i="1"/>
  <c r="AD523" i="1"/>
  <c r="CR523" i="1" s="1"/>
  <c r="Q523" i="1" s="1"/>
  <c r="AE523" i="1"/>
  <c r="AF523" i="1"/>
  <c r="CT523" i="1" s="1"/>
  <c r="S523" i="1" s="1"/>
  <c r="AG523" i="1"/>
  <c r="AH523" i="1"/>
  <c r="CV523" i="1" s="1"/>
  <c r="U523" i="1" s="1"/>
  <c r="AI523" i="1"/>
  <c r="AJ523" i="1"/>
  <c r="CX523" i="1" s="1"/>
  <c r="W523" i="1" s="1"/>
  <c r="CQ523" i="1"/>
  <c r="P523" i="1" s="1"/>
  <c r="CP523" i="1" s="1"/>
  <c r="O523" i="1" s="1"/>
  <c r="CS523" i="1"/>
  <c r="R523" i="1" s="1"/>
  <c r="GK523" i="1" s="1"/>
  <c r="CU523" i="1"/>
  <c r="T523" i="1" s="1"/>
  <c r="CW523" i="1"/>
  <c r="V523" i="1" s="1"/>
  <c r="FR523" i="1"/>
  <c r="GL523" i="1"/>
  <c r="GO523" i="1"/>
  <c r="GP523" i="1"/>
  <c r="GV523" i="1"/>
  <c r="GX523" i="1"/>
  <c r="C524" i="1"/>
  <c r="D524" i="1"/>
  <c r="AC524" i="1"/>
  <c r="AD524" i="1"/>
  <c r="CR524" i="1" s="1"/>
  <c r="Q524" i="1" s="1"/>
  <c r="AE524" i="1"/>
  <c r="AF524" i="1"/>
  <c r="CT524" i="1" s="1"/>
  <c r="S524" i="1" s="1"/>
  <c r="AG524" i="1"/>
  <c r="AH524" i="1"/>
  <c r="CV524" i="1" s="1"/>
  <c r="U524" i="1" s="1"/>
  <c r="AI524" i="1"/>
  <c r="AJ524" i="1"/>
  <c r="CX524" i="1" s="1"/>
  <c r="W524" i="1" s="1"/>
  <c r="CQ524" i="1"/>
  <c r="P524" i="1" s="1"/>
  <c r="CP524" i="1" s="1"/>
  <c r="O524" i="1" s="1"/>
  <c r="CS524" i="1"/>
  <c r="R524" i="1" s="1"/>
  <c r="GK524" i="1" s="1"/>
  <c r="CU524" i="1"/>
  <c r="T524" i="1" s="1"/>
  <c r="CW524" i="1"/>
  <c r="V524" i="1" s="1"/>
  <c r="FR524" i="1"/>
  <c r="GL524" i="1"/>
  <c r="GO524" i="1"/>
  <c r="GP524" i="1"/>
  <c r="GV524" i="1"/>
  <c r="GX524" i="1"/>
  <c r="C525" i="1"/>
  <c r="D525" i="1"/>
  <c r="AC525" i="1"/>
  <c r="AD525" i="1"/>
  <c r="CR525" i="1" s="1"/>
  <c r="Q525" i="1" s="1"/>
  <c r="AE525" i="1"/>
  <c r="AF525" i="1"/>
  <c r="CT525" i="1" s="1"/>
  <c r="S525" i="1" s="1"/>
  <c r="AG525" i="1"/>
  <c r="AH525" i="1"/>
  <c r="CV525" i="1" s="1"/>
  <c r="U525" i="1" s="1"/>
  <c r="AI525" i="1"/>
  <c r="AJ525" i="1"/>
  <c r="CX525" i="1" s="1"/>
  <c r="W525" i="1" s="1"/>
  <c r="CQ525" i="1"/>
  <c r="P525" i="1" s="1"/>
  <c r="CP525" i="1" s="1"/>
  <c r="O525" i="1" s="1"/>
  <c r="CS525" i="1"/>
  <c r="R525" i="1" s="1"/>
  <c r="GK525" i="1" s="1"/>
  <c r="CU525" i="1"/>
  <c r="T525" i="1" s="1"/>
  <c r="CW525" i="1"/>
  <c r="V525" i="1" s="1"/>
  <c r="FR525" i="1"/>
  <c r="GL525" i="1"/>
  <c r="GO525" i="1"/>
  <c r="GP525" i="1"/>
  <c r="GV525" i="1"/>
  <c r="GX525" i="1"/>
  <c r="I526" i="1"/>
  <c r="AC526" i="1"/>
  <c r="AE526" i="1"/>
  <c r="CS526" i="1" s="1"/>
  <c r="R526" i="1" s="1"/>
  <c r="GK526" i="1" s="1"/>
  <c r="AF526" i="1"/>
  <c r="AG526" i="1"/>
  <c r="CU526" i="1" s="1"/>
  <c r="T526" i="1" s="1"/>
  <c r="AH526" i="1"/>
  <c r="AI526" i="1"/>
  <c r="CW526" i="1" s="1"/>
  <c r="V526" i="1" s="1"/>
  <c r="AJ526" i="1"/>
  <c r="CT526" i="1"/>
  <c r="S526" i="1" s="1"/>
  <c r="CV526" i="1"/>
  <c r="U526" i="1" s="1"/>
  <c r="CX526" i="1"/>
  <c r="W526" i="1" s="1"/>
  <c r="FR526" i="1"/>
  <c r="GL526" i="1"/>
  <c r="GO526" i="1"/>
  <c r="GP526" i="1"/>
  <c r="GV526" i="1"/>
  <c r="GX526" i="1" s="1"/>
  <c r="I527" i="1"/>
  <c r="AC527" i="1"/>
  <c r="AD527" i="1"/>
  <c r="CR527" i="1" s="1"/>
  <c r="Q527" i="1" s="1"/>
  <c r="AE527" i="1"/>
  <c r="AF527" i="1"/>
  <c r="CT527" i="1" s="1"/>
  <c r="S527" i="1" s="1"/>
  <c r="AG527" i="1"/>
  <c r="AH527" i="1"/>
  <c r="CV527" i="1" s="1"/>
  <c r="U527" i="1" s="1"/>
  <c r="AI527" i="1"/>
  <c r="AJ527" i="1"/>
  <c r="CX527" i="1" s="1"/>
  <c r="W527" i="1" s="1"/>
  <c r="CQ527" i="1"/>
  <c r="P527" i="1" s="1"/>
  <c r="CS527" i="1"/>
  <c r="R527" i="1" s="1"/>
  <c r="GK527" i="1" s="1"/>
  <c r="CU527" i="1"/>
  <c r="T527" i="1" s="1"/>
  <c r="CW527" i="1"/>
  <c r="V527" i="1" s="1"/>
  <c r="FR527" i="1"/>
  <c r="GL527" i="1"/>
  <c r="GO527" i="1"/>
  <c r="GP527" i="1"/>
  <c r="GV527" i="1"/>
  <c r="GX527" i="1"/>
  <c r="I528" i="1"/>
  <c r="AC528" i="1"/>
  <c r="CQ528" i="1" s="1"/>
  <c r="P528" i="1" s="1"/>
  <c r="CP528" i="1" s="1"/>
  <c r="O528" i="1" s="1"/>
  <c r="AE528" i="1"/>
  <c r="AD528" i="1" s="1"/>
  <c r="CR528" i="1" s="1"/>
  <c r="Q528" i="1" s="1"/>
  <c r="AF528" i="1"/>
  <c r="AG528" i="1"/>
  <c r="CU528" i="1" s="1"/>
  <c r="T528" i="1" s="1"/>
  <c r="AH528" i="1"/>
  <c r="AI528" i="1"/>
  <c r="CW528" i="1" s="1"/>
  <c r="V528" i="1" s="1"/>
  <c r="AJ528" i="1"/>
  <c r="CT528" i="1"/>
  <c r="S528" i="1" s="1"/>
  <c r="CV528" i="1"/>
  <c r="U528" i="1" s="1"/>
  <c r="CX528" i="1"/>
  <c r="W528" i="1" s="1"/>
  <c r="FR528" i="1"/>
  <c r="GL528" i="1"/>
  <c r="GO528" i="1"/>
  <c r="GP528" i="1"/>
  <c r="GV528" i="1"/>
  <c r="GX528" i="1" s="1"/>
  <c r="I529" i="1"/>
  <c r="AC529" i="1"/>
  <c r="AE529" i="1"/>
  <c r="AD529" i="1" s="1"/>
  <c r="AF529" i="1"/>
  <c r="CT529" i="1" s="1"/>
  <c r="S529" i="1" s="1"/>
  <c r="AG529" i="1"/>
  <c r="AH529" i="1"/>
  <c r="AI529" i="1"/>
  <c r="AJ529" i="1"/>
  <c r="CX529" i="1" s="1"/>
  <c r="W529" i="1" s="1"/>
  <c r="CQ529" i="1"/>
  <c r="P529" i="1" s="1"/>
  <c r="CS529" i="1"/>
  <c r="R529" i="1" s="1"/>
  <c r="GK529" i="1" s="1"/>
  <c r="CU529" i="1"/>
  <c r="T529" i="1" s="1"/>
  <c r="CV529" i="1"/>
  <c r="U529" i="1" s="1"/>
  <c r="CW529" i="1"/>
  <c r="V529" i="1" s="1"/>
  <c r="FR529" i="1"/>
  <c r="GL529" i="1"/>
  <c r="GO529" i="1"/>
  <c r="GP529" i="1"/>
  <c r="GV529" i="1"/>
  <c r="GX529" i="1"/>
  <c r="C530" i="1"/>
  <c r="D530" i="1"/>
  <c r="I530" i="1"/>
  <c r="AC530" i="1"/>
  <c r="CQ530" i="1" s="1"/>
  <c r="P530" i="1" s="1"/>
  <c r="AE530" i="1"/>
  <c r="AD530" i="1" s="1"/>
  <c r="CR530" i="1" s="1"/>
  <c r="Q530" i="1" s="1"/>
  <c r="AF530" i="1"/>
  <c r="AG530" i="1"/>
  <c r="CU530" i="1" s="1"/>
  <c r="T530" i="1" s="1"/>
  <c r="AH530" i="1"/>
  <c r="AI530" i="1"/>
  <c r="AJ530" i="1"/>
  <c r="CS530" i="1"/>
  <c r="R530" i="1" s="1"/>
  <c r="GK530" i="1" s="1"/>
  <c r="CT530" i="1"/>
  <c r="S530" i="1" s="1"/>
  <c r="CV530" i="1"/>
  <c r="U530" i="1" s="1"/>
  <c r="CW530" i="1"/>
  <c r="V530" i="1" s="1"/>
  <c r="CX530" i="1"/>
  <c r="W530" i="1" s="1"/>
  <c r="FR530" i="1"/>
  <c r="GL530" i="1"/>
  <c r="GO530" i="1"/>
  <c r="GP530" i="1"/>
  <c r="GV530" i="1"/>
  <c r="GX530" i="1"/>
  <c r="C531" i="1"/>
  <c r="D531" i="1"/>
  <c r="I531" i="1"/>
  <c r="AC531" i="1"/>
  <c r="AB531" i="1" s="1"/>
  <c r="AD531" i="1"/>
  <c r="CR531" i="1" s="1"/>
  <c r="Q531" i="1" s="1"/>
  <c r="AE531" i="1"/>
  <c r="AF531" i="1"/>
  <c r="AG531" i="1"/>
  <c r="AH531" i="1"/>
  <c r="CV531" i="1" s="1"/>
  <c r="U531" i="1" s="1"/>
  <c r="AI531" i="1"/>
  <c r="AJ531" i="1"/>
  <c r="CQ531" i="1"/>
  <c r="P531" i="1" s="1"/>
  <c r="CS531" i="1"/>
  <c r="R531" i="1" s="1"/>
  <c r="GK531" i="1" s="1"/>
  <c r="CT531" i="1"/>
  <c r="S531" i="1" s="1"/>
  <c r="CU531" i="1"/>
  <c r="T531" i="1" s="1"/>
  <c r="CW531" i="1"/>
  <c r="V531" i="1" s="1"/>
  <c r="CX531" i="1"/>
  <c r="W531" i="1" s="1"/>
  <c r="FR531" i="1"/>
  <c r="GL531" i="1"/>
  <c r="GO531" i="1"/>
  <c r="GP531" i="1"/>
  <c r="GV531" i="1"/>
  <c r="GX531" i="1"/>
  <c r="I532" i="1"/>
  <c r="AC532" i="1"/>
  <c r="CQ532" i="1" s="1"/>
  <c r="P532" i="1" s="1"/>
  <c r="AE532" i="1"/>
  <c r="AD532" i="1" s="1"/>
  <c r="CR532" i="1" s="1"/>
  <c r="Q532" i="1" s="1"/>
  <c r="AF532" i="1"/>
  <c r="AG532" i="1"/>
  <c r="CU532" i="1" s="1"/>
  <c r="T532" i="1" s="1"/>
  <c r="AH532" i="1"/>
  <c r="AI532" i="1"/>
  <c r="AJ532" i="1"/>
  <c r="CS532" i="1"/>
  <c r="R532" i="1" s="1"/>
  <c r="GK532" i="1" s="1"/>
  <c r="CT532" i="1"/>
  <c r="S532" i="1" s="1"/>
  <c r="CV532" i="1"/>
  <c r="U532" i="1" s="1"/>
  <c r="CW532" i="1"/>
  <c r="V532" i="1" s="1"/>
  <c r="CX532" i="1"/>
  <c r="W532" i="1" s="1"/>
  <c r="FR532" i="1"/>
  <c r="GL532" i="1"/>
  <c r="GO532" i="1"/>
  <c r="GP532" i="1"/>
  <c r="GV532" i="1"/>
  <c r="GX532" i="1"/>
  <c r="I533" i="1"/>
  <c r="AC533" i="1"/>
  <c r="AE533" i="1"/>
  <c r="AD533" i="1" s="1"/>
  <c r="AF533" i="1"/>
  <c r="CT533" i="1" s="1"/>
  <c r="S533" i="1" s="1"/>
  <c r="AG533" i="1"/>
  <c r="AH533" i="1"/>
  <c r="AI533" i="1"/>
  <c r="AJ533" i="1"/>
  <c r="CX533" i="1" s="1"/>
  <c r="W533" i="1" s="1"/>
  <c r="CQ533" i="1"/>
  <c r="P533" i="1" s="1"/>
  <c r="CS533" i="1"/>
  <c r="R533" i="1" s="1"/>
  <c r="GK533" i="1" s="1"/>
  <c r="CU533" i="1"/>
  <c r="T533" i="1" s="1"/>
  <c r="CV533" i="1"/>
  <c r="U533" i="1" s="1"/>
  <c r="CW533" i="1"/>
  <c r="V533" i="1" s="1"/>
  <c r="FR533" i="1"/>
  <c r="GL533" i="1"/>
  <c r="GO533" i="1"/>
  <c r="GP533" i="1"/>
  <c r="GV533" i="1"/>
  <c r="GX533" i="1"/>
  <c r="C534" i="1"/>
  <c r="D534" i="1"/>
  <c r="I534" i="1"/>
  <c r="AC534" i="1"/>
  <c r="CQ534" i="1" s="1"/>
  <c r="P534" i="1" s="1"/>
  <c r="AE534" i="1"/>
  <c r="AD534" i="1" s="1"/>
  <c r="CR534" i="1" s="1"/>
  <c r="Q534" i="1" s="1"/>
  <c r="AF534" i="1"/>
  <c r="AG534" i="1"/>
  <c r="CU534" i="1" s="1"/>
  <c r="T534" i="1" s="1"/>
  <c r="AH534" i="1"/>
  <c r="AI534" i="1"/>
  <c r="AJ534" i="1"/>
  <c r="CS534" i="1"/>
  <c r="R534" i="1" s="1"/>
  <c r="CT534" i="1"/>
  <c r="S534" i="1" s="1"/>
  <c r="CV534" i="1"/>
  <c r="U534" i="1" s="1"/>
  <c r="CW534" i="1"/>
  <c r="V534" i="1" s="1"/>
  <c r="CX534" i="1"/>
  <c r="W534" i="1" s="1"/>
  <c r="FR534" i="1"/>
  <c r="GK534" i="1"/>
  <c r="GL534" i="1"/>
  <c r="GO534" i="1"/>
  <c r="GP534" i="1"/>
  <c r="GV534" i="1"/>
  <c r="GX534" i="1"/>
  <c r="C535" i="1"/>
  <c r="D535" i="1"/>
  <c r="I535" i="1"/>
  <c r="T535" i="1"/>
  <c r="AC535" i="1"/>
  <c r="AB535" i="1" s="1"/>
  <c r="AD535" i="1"/>
  <c r="CR535" i="1" s="1"/>
  <c r="Q535" i="1" s="1"/>
  <c r="AE535" i="1"/>
  <c r="AF535" i="1"/>
  <c r="AG535" i="1"/>
  <c r="AH535" i="1"/>
  <c r="CV535" i="1" s="1"/>
  <c r="U535" i="1" s="1"/>
  <c r="AI535" i="1"/>
  <c r="AJ535" i="1"/>
  <c r="CQ535" i="1"/>
  <c r="P535" i="1" s="1"/>
  <c r="CP535" i="1" s="1"/>
  <c r="O535" i="1" s="1"/>
  <c r="CS535" i="1"/>
  <c r="R535" i="1" s="1"/>
  <c r="GK535" i="1" s="1"/>
  <c r="CT535" i="1"/>
  <c r="S535" i="1" s="1"/>
  <c r="CZ535" i="1" s="1"/>
  <c r="Y535" i="1" s="1"/>
  <c r="CU535" i="1"/>
  <c r="CW535" i="1"/>
  <c r="V535" i="1" s="1"/>
  <c r="CX535" i="1"/>
  <c r="W535" i="1" s="1"/>
  <c r="CY535" i="1"/>
  <c r="X535" i="1" s="1"/>
  <c r="FR535" i="1"/>
  <c r="GL535" i="1"/>
  <c r="GO535" i="1"/>
  <c r="GP535" i="1"/>
  <c r="GV535" i="1"/>
  <c r="GX535" i="1"/>
  <c r="I536" i="1"/>
  <c r="W536" i="1"/>
  <c r="AC536" i="1"/>
  <c r="AE536" i="1"/>
  <c r="AD536" i="1" s="1"/>
  <c r="CR536" i="1" s="1"/>
  <c r="Q536" i="1" s="1"/>
  <c r="AF536" i="1"/>
  <c r="AG536" i="1"/>
  <c r="CU536" i="1" s="1"/>
  <c r="T536" i="1" s="1"/>
  <c r="AH536" i="1"/>
  <c r="AI536" i="1"/>
  <c r="AJ536" i="1"/>
  <c r="CS536" i="1"/>
  <c r="R536" i="1" s="1"/>
  <c r="CT536" i="1"/>
  <c r="S536" i="1" s="1"/>
  <c r="CV536" i="1"/>
  <c r="U536" i="1" s="1"/>
  <c r="CW536" i="1"/>
  <c r="V536" i="1" s="1"/>
  <c r="CX536" i="1"/>
  <c r="FR536" i="1"/>
  <c r="GK536" i="1"/>
  <c r="GL536" i="1"/>
  <c r="GO536" i="1"/>
  <c r="GP536" i="1"/>
  <c r="GV536" i="1"/>
  <c r="GX536" i="1"/>
  <c r="I537" i="1"/>
  <c r="R537" i="1"/>
  <c r="GK537" i="1" s="1"/>
  <c r="AB537" i="1"/>
  <c r="AC537" i="1"/>
  <c r="AE537" i="1"/>
  <c r="AD537" i="1" s="1"/>
  <c r="CR537" i="1" s="1"/>
  <c r="Q537" i="1" s="1"/>
  <c r="AF537" i="1"/>
  <c r="CT537" i="1" s="1"/>
  <c r="S537" i="1" s="1"/>
  <c r="AG537" i="1"/>
  <c r="AH537" i="1"/>
  <c r="AI537" i="1"/>
  <c r="AJ537" i="1"/>
  <c r="CX537" i="1" s="1"/>
  <c r="W537" i="1" s="1"/>
  <c r="CQ537" i="1"/>
  <c r="P537" i="1" s="1"/>
  <c r="CP537" i="1" s="1"/>
  <c r="O537" i="1" s="1"/>
  <c r="CS537" i="1"/>
  <c r="CU537" i="1"/>
  <c r="T537" i="1" s="1"/>
  <c r="CV537" i="1"/>
  <c r="U537" i="1" s="1"/>
  <c r="CW537" i="1"/>
  <c r="V537" i="1" s="1"/>
  <c r="FR537" i="1"/>
  <c r="GL537" i="1"/>
  <c r="GO537" i="1"/>
  <c r="GP537" i="1"/>
  <c r="GV537" i="1"/>
  <c r="GX537" i="1"/>
  <c r="I538" i="1"/>
  <c r="U538" i="1"/>
  <c r="AC538" i="1"/>
  <c r="AE538" i="1"/>
  <c r="AF538" i="1"/>
  <c r="AG538" i="1"/>
  <c r="AH538" i="1"/>
  <c r="AI538" i="1"/>
  <c r="CW538" i="1" s="1"/>
  <c r="V538" i="1" s="1"/>
  <c r="AJ538" i="1"/>
  <c r="CQ538" i="1"/>
  <c r="P538" i="1" s="1"/>
  <c r="CT538" i="1"/>
  <c r="S538" i="1" s="1"/>
  <c r="CU538" i="1"/>
  <c r="T538" i="1" s="1"/>
  <c r="CV538" i="1"/>
  <c r="CX538" i="1"/>
  <c r="W538" i="1" s="1"/>
  <c r="FR538" i="1"/>
  <c r="GL538" i="1"/>
  <c r="GO538" i="1"/>
  <c r="GP538" i="1"/>
  <c r="GV538" i="1"/>
  <c r="GX538" i="1" s="1"/>
  <c r="I539" i="1"/>
  <c r="T539" i="1"/>
  <c r="AC539" i="1"/>
  <c r="AB539" i="1" s="1"/>
  <c r="AD539" i="1"/>
  <c r="CR539" i="1" s="1"/>
  <c r="Q539" i="1" s="1"/>
  <c r="AE539" i="1"/>
  <c r="AF539" i="1"/>
  <c r="AG539" i="1"/>
  <c r="AH539" i="1"/>
  <c r="CV539" i="1" s="1"/>
  <c r="U539" i="1" s="1"/>
  <c r="AI539" i="1"/>
  <c r="AJ539" i="1"/>
  <c r="CQ539" i="1"/>
  <c r="P539" i="1" s="1"/>
  <c r="CP539" i="1" s="1"/>
  <c r="O539" i="1" s="1"/>
  <c r="CS539" i="1"/>
  <c r="R539" i="1" s="1"/>
  <c r="GK539" i="1" s="1"/>
  <c r="CT539" i="1"/>
  <c r="S539" i="1" s="1"/>
  <c r="CZ539" i="1" s="1"/>
  <c r="Y539" i="1" s="1"/>
  <c r="CU539" i="1"/>
  <c r="CW539" i="1"/>
  <c r="V539" i="1" s="1"/>
  <c r="CX539" i="1"/>
  <c r="W539" i="1" s="1"/>
  <c r="CY539" i="1"/>
  <c r="X539" i="1" s="1"/>
  <c r="FR539" i="1"/>
  <c r="GL539" i="1"/>
  <c r="GO539" i="1"/>
  <c r="GP539" i="1"/>
  <c r="GV539" i="1"/>
  <c r="GX539" i="1"/>
  <c r="C540" i="1"/>
  <c r="D540" i="1"/>
  <c r="V540" i="1"/>
  <c r="AC540" i="1"/>
  <c r="AE540" i="1"/>
  <c r="AD540" i="1" s="1"/>
  <c r="CR540" i="1" s="1"/>
  <c r="Q540" i="1" s="1"/>
  <c r="AF540" i="1"/>
  <c r="CT540" i="1" s="1"/>
  <c r="S540" i="1" s="1"/>
  <c r="AG540" i="1"/>
  <c r="AH540" i="1"/>
  <c r="AI540" i="1"/>
  <c r="AJ540" i="1"/>
  <c r="CX540" i="1" s="1"/>
  <c r="W540" i="1" s="1"/>
  <c r="CQ540" i="1"/>
  <c r="P540" i="1" s="1"/>
  <c r="CS540" i="1"/>
  <c r="R540" i="1" s="1"/>
  <c r="GK540" i="1" s="1"/>
  <c r="CU540" i="1"/>
  <c r="T540" i="1" s="1"/>
  <c r="CV540" i="1"/>
  <c r="U540" i="1" s="1"/>
  <c r="CW540" i="1"/>
  <c r="FR540" i="1"/>
  <c r="GL540" i="1"/>
  <c r="GN540" i="1"/>
  <c r="GP540" i="1"/>
  <c r="GV540" i="1"/>
  <c r="GX540" i="1"/>
  <c r="C541" i="1"/>
  <c r="D541" i="1"/>
  <c r="P541" i="1"/>
  <c r="AC541" i="1"/>
  <c r="AD541" i="1"/>
  <c r="CR541" i="1" s="1"/>
  <c r="Q541" i="1" s="1"/>
  <c r="AE541" i="1"/>
  <c r="AF541" i="1"/>
  <c r="AG541" i="1"/>
  <c r="AH541" i="1"/>
  <c r="CV541" i="1" s="1"/>
  <c r="U541" i="1" s="1"/>
  <c r="AI541" i="1"/>
  <c r="AJ541" i="1"/>
  <c r="CQ541" i="1"/>
  <c r="CS541" i="1"/>
  <c r="R541" i="1" s="1"/>
  <c r="GK541" i="1" s="1"/>
  <c r="CT541" i="1"/>
  <c r="S541" i="1" s="1"/>
  <c r="CU541" i="1"/>
  <c r="T541" i="1" s="1"/>
  <c r="CW541" i="1"/>
  <c r="V541" i="1" s="1"/>
  <c r="CX541" i="1"/>
  <c r="W541" i="1" s="1"/>
  <c r="FR541" i="1"/>
  <c r="GL541" i="1"/>
  <c r="GN541" i="1"/>
  <c r="GP541" i="1"/>
  <c r="GV541" i="1"/>
  <c r="GX541" i="1"/>
  <c r="C542" i="1"/>
  <c r="D542" i="1"/>
  <c r="I542" i="1"/>
  <c r="U542" i="1"/>
  <c r="AC542" i="1"/>
  <c r="AE542" i="1"/>
  <c r="AF542" i="1"/>
  <c r="AG542" i="1"/>
  <c r="CU542" i="1" s="1"/>
  <c r="T542" i="1" s="1"/>
  <c r="AH542" i="1"/>
  <c r="AI542" i="1"/>
  <c r="CW542" i="1" s="1"/>
  <c r="V542" i="1" s="1"/>
  <c r="AJ542" i="1"/>
  <c r="CT542" i="1"/>
  <c r="S542" i="1" s="1"/>
  <c r="CV542" i="1"/>
  <c r="CX542" i="1"/>
  <c r="W542" i="1" s="1"/>
  <c r="FR542" i="1"/>
  <c r="GL542" i="1"/>
  <c r="GN542" i="1"/>
  <c r="GP542" i="1"/>
  <c r="GV542" i="1"/>
  <c r="GX542" i="1" s="1"/>
  <c r="C543" i="1"/>
  <c r="D543" i="1"/>
  <c r="I543" i="1"/>
  <c r="AC543" i="1"/>
  <c r="AE543" i="1"/>
  <c r="AD543" i="1" s="1"/>
  <c r="CR543" i="1" s="1"/>
  <c r="AF543" i="1"/>
  <c r="CT543" i="1" s="1"/>
  <c r="AG543" i="1"/>
  <c r="AH543" i="1"/>
  <c r="AI543" i="1"/>
  <c r="AJ543" i="1"/>
  <c r="CX543" i="1" s="1"/>
  <c r="CQ543" i="1"/>
  <c r="CS543" i="1"/>
  <c r="CU543" i="1"/>
  <c r="CV543" i="1"/>
  <c r="CW543" i="1"/>
  <c r="FR543" i="1"/>
  <c r="GL543" i="1"/>
  <c r="GN543" i="1"/>
  <c r="GP543" i="1"/>
  <c r="GV543" i="1"/>
  <c r="I544" i="1"/>
  <c r="U544" i="1"/>
  <c r="AC544" i="1"/>
  <c r="AE544" i="1"/>
  <c r="AF544" i="1"/>
  <c r="AG544" i="1"/>
  <c r="CU544" i="1" s="1"/>
  <c r="T544" i="1" s="1"/>
  <c r="AH544" i="1"/>
  <c r="AI544" i="1"/>
  <c r="CW544" i="1" s="1"/>
  <c r="V544" i="1" s="1"/>
  <c r="AJ544" i="1"/>
  <c r="CT544" i="1"/>
  <c r="S544" i="1" s="1"/>
  <c r="CV544" i="1"/>
  <c r="CX544" i="1"/>
  <c r="W544" i="1" s="1"/>
  <c r="FR544" i="1"/>
  <c r="GL544" i="1"/>
  <c r="GN544" i="1"/>
  <c r="GP544" i="1"/>
  <c r="GV544" i="1"/>
  <c r="GX544" i="1" s="1"/>
  <c r="AC545" i="1"/>
  <c r="AD545" i="1"/>
  <c r="CR545" i="1" s="1"/>
  <c r="AE545" i="1"/>
  <c r="AF545" i="1"/>
  <c r="AG545" i="1"/>
  <c r="AH545" i="1"/>
  <c r="CV545" i="1" s="1"/>
  <c r="AI545" i="1"/>
  <c r="AJ545" i="1"/>
  <c r="CQ545" i="1"/>
  <c r="CS545" i="1"/>
  <c r="CT545" i="1"/>
  <c r="CU545" i="1"/>
  <c r="CW545" i="1"/>
  <c r="CX545" i="1"/>
  <c r="FR545" i="1"/>
  <c r="GL545" i="1"/>
  <c r="GN545" i="1"/>
  <c r="GP545" i="1"/>
  <c r="GV545" i="1"/>
  <c r="C546" i="1"/>
  <c r="D546" i="1"/>
  <c r="I546" i="1"/>
  <c r="AC546" i="1"/>
  <c r="AE546" i="1"/>
  <c r="AF546" i="1"/>
  <c r="AG546" i="1"/>
  <c r="CU546" i="1" s="1"/>
  <c r="T546" i="1" s="1"/>
  <c r="AH546" i="1"/>
  <c r="AI546" i="1"/>
  <c r="CW546" i="1" s="1"/>
  <c r="V546" i="1" s="1"/>
  <c r="AJ546" i="1"/>
  <c r="CT546" i="1"/>
  <c r="S546" i="1" s="1"/>
  <c r="CV546" i="1"/>
  <c r="U546" i="1" s="1"/>
  <c r="CX546" i="1"/>
  <c r="W546" i="1" s="1"/>
  <c r="FR546" i="1"/>
  <c r="GL546" i="1"/>
  <c r="GN546" i="1"/>
  <c r="GP546" i="1"/>
  <c r="GV546" i="1"/>
  <c r="GX546" i="1" s="1"/>
  <c r="C547" i="1"/>
  <c r="D547" i="1"/>
  <c r="I547" i="1"/>
  <c r="R547" i="1"/>
  <c r="GK547" i="1" s="1"/>
  <c r="AB547" i="1"/>
  <c r="AC547" i="1"/>
  <c r="AE547" i="1"/>
  <c r="AD547" i="1" s="1"/>
  <c r="CR547" i="1" s="1"/>
  <c r="Q547" i="1" s="1"/>
  <c r="AF547" i="1"/>
  <c r="CT547" i="1" s="1"/>
  <c r="S547" i="1" s="1"/>
  <c r="AG547" i="1"/>
  <c r="AH547" i="1"/>
  <c r="AI547" i="1"/>
  <c r="AJ547" i="1"/>
  <c r="CX547" i="1" s="1"/>
  <c r="W547" i="1" s="1"/>
  <c r="CQ547" i="1"/>
  <c r="P547" i="1" s="1"/>
  <c r="CP547" i="1" s="1"/>
  <c r="O547" i="1" s="1"/>
  <c r="CS547" i="1"/>
  <c r="CU547" i="1"/>
  <c r="T547" i="1" s="1"/>
  <c r="CV547" i="1"/>
  <c r="U547" i="1" s="1"/>
  <c r="CW547" i="1"/>
  <c r="V547" i="1" s="1"/>
  <c r="FR547" i="1"/>
  <c r="GL547" i="1"/>
  <c r="GN547" i="1"/>
  <c r="GP547" i="1"/>
  <c r="GV547" i="1"/>
  <c r="GX547" i="1"/>
  <c r="I548" i="1"/>
  <c r="AC548" i="1"/>
  <c r="AE548" i="1"/>
  <c r="AF548" i="1"/>
  <c r="AG548" i="1"/>
  <c r="CU548" i="1" s="1"/>
  <c r="T548" i="1" s="1"/>
  <c r="AH548" i="1"/>
  <c r="AI548" i="1"/>
  <c r="CW548" i="1" s="1"/>
  <c r="V548" i="1" s="1"/>
  <c r="AJ548" i="1"/>
  <c r="CT548" i="1"/>
  <c r="S548" i="1" s="1"/>
  <c r="CV548" i="1"/>
  <c r="U548" i="1" s="1"/>
  <c r="CX548" i="1"/>
  <c r="W548" i="1" s="1"/>
  <c r="FR548" i="1"/>
  <c r="GL548" i="1"/>
  <c r="GN548" i="1"/>
  <c r="GP548" i="1"/>
  <c r="GV548" i="1"/>
  <c r="GX548" i="1" s="1"/>
  <c r="AC549" i="1"/>
  <c r="AB549" i="1" s="1"/>
  <c r="AD549" i="1"/>
  <c r="CR549" i="1" s="1"/>
  <c r="AE549" i="1"/>
  <c r="AF549" i="1"/>
  <c r="AG549" i="1"/>
  <c r="AH549" i="1"/>
  <c r="CV549" i="1" s="1"/>
  <c r="AI549" i="1"/>
  <c r="AJ549" i="1"/>
  <c r="CQ549" i="1"/>
  <c r="CS549" i="1"/>
  <c r="CT549" i="1"/>
  <c r="CU549" i="1"/>
  <c r="CW549" i="1"/>
  <c r="CX549" i="1"/>
  <c r="FR549" i="1"/>
  <c r="GL549" i="1"/>
  <c r="FR583" i="1" s="1"/>
  <c r="GN549" i="1"/>
  <c r="GP549" i="1"/>
  <c r="GV549" i="1"/>
  <c r="C550" i="1"/>
  <c r="D550" i="1"/>
  <c r="I550" i="1"/>
  <c r="AC550" i="1"/>
  <c r="AE550" i="1"/>
  <c r="AF550" i="1"/>
  <c r="AG550" i="1"/>
  <c r="CU550" i="1" s="1"/>
  <c r="T550" i="1" s="1"/>
  <c r="AH550" i="1"/>
  <c r="AI550" i="1"/>
  <c r="CW550" i="1" s="1"/>
  <c r="V550" i="1" s="1"/>
  <c r="AJ550" i="1"/>
  <c r="CQ550" i="1"/>
  <c r="P550" i="1" s="1"/>
  <c r="CT550" i="1"/>
  <c r="S550" i="1" s="1"/>
  <c r="CV550" i="1"/>
  <c r="U550" i="1" s="1"/>
  <c r="CX550" i="1"/>
  <c r="W550" i="1" s="1"/>
  <c r="FR550" i="1"/>
  <c r="GL550" i="1"/>
  <c r="GN550" i="1"/>
  <c r="GP550" i="1"/>
  <c r="GV550" i="1"/>
  <c r="GX550" i="1" s="1"/>
  <c r="C551" i="1"/>
  <c r="D551" i="1"/>
  <c r="I551" i="1"/>
  <c r="R551" i="1"/>
  <c r="GK551" i="1" s="1"/>
  <c r="AC551" i="1"/>
  <c r="AE551" i="1"/>
  <c r="AD551" i="1" s="1"/>
  <c r="AF551" i="1"/>
  <c r="CT551" i="1" s="1"/>
  <c r="AG551" i="1"/>
  <c r="AH551" i="1"/>
  <c r="AI551" i="1"/>
  <c r="AJ551" i="1"/>
  <c r="CX551" i="1" s="1"/>
  <c r="CQ551" i="1"/>
  <c r="P551" i="1" s="1"/>
  <c r="CS551" i="1"/>
  <c r="CU551" i="1"/>
  <c r="T551" i="1" s="1"/>
  <c r="CV551" i="1"/>
  <c r="CW551" i="1"/>
  <c r="V551" i="1" s="1"/>
  <c r="FR551" i="1"/>
  <c r="GL551" i="1"/>
  <c r="GN551" i="1"/>
  <c r="GP551" i="1"/>
  <c r="GV551" i="1"/>
  <c r="GX551" i="1"/>
  <c r="I552" i="1"/>
  <c r="AC552" i="1"/>
  <c r="AE552" i="1"/>
  <c r="AF552" i="1"/>
  <c r="AG552" i="1"/>
  <c r="AH552" i="1"/>
  <c r="AI552" i="1"/>
  <c r="CW552" i="1" s="1"/>
  <c r="V552" i="1" s="1"/>
  <c r="AJ552" i="1"/>
  <c r="CQ552" i="1"/>
  <c r="P552" i="1" s="1"/>
  <c r="CT552" i="1"/>
  <c r="S552" i="1" s="1"/>
  <c r="CU552" i="1"/>
  <c r="T552" i="1" s="1"/>
  <c r="CV552" i="1"/>
  <c r="U552" i="1" s="1"/>
  <c r="CX552" i="1"/>
  <c r="W552" i="1" s="1"/>
  <c r="FR552" i="1"/>
  <c r="GL552" i="1"/>
  <c r="GN552" i="1"/>
  <c r="GP552" i="1"/>
  <c r="GV552" i="1"/>
  <c r="GX552" i="1" s="1"/>
  <c r="AC553" i="1"/>
  <c r="AB553" i="1" s="1"/>
  <c r="AD553" i="1"/>
  <c r="CR553" i="1" s="1"/>
  <c r="AE553" i="1"/>
  <c r="AF553" i="1"/>
  <c r="AG553" i="1"/>
  <c r="AH553" i="1"/>
  <c r="CV553" i="1" s="1"/>
  <c r="AI553" i="1"/>
  <c r="AJ553" i="1"/>
  <c r="CQ553" i="1"/>
  <c r="CS553" i="1"/>
  <c r="CT553" i="1"/>
  <c r="CU553" i="1"/>
  <c r="CW553" i="1"/>
  <c r="CX553" i="1"/>
  <c r="FR553" i="1"/>
  <c r="GL553" i="1"/>
  <c r="GN553" i="1"/>
  <c r="GP553" i="1"/>
  <c r="GV553" i="1"/>
  <c r="C554" i="1"/>
  <c r="D554" i="1"/>
  <c r="I554" i="1"/>
  <c r="U554" i="1"/>
  <c r="AC554" i="1"/>
  <c r="AE554" i="1"/>
  <c r="AF554" i="1"/>
  <c r="AG554" i="1"/>
  <c r="CU554" i="1" s="1"/>
  <c r="T554" i="1" s="1"/>
  <c r="AH554" i="1"/>
  <c r="AI554" i="1"/>
  <c r="CW554" i="1" s="1"/>
  <c r="V554" i="1" s="1"/>
  <c r="AJ554" i="1"/>
  <c r="CT554" i="1"/>
  <c r="S554" i="1" s="1"/>
  <c r="CV554" i="1"/>
  <c r="CX554" i="1"/>
  <c r="W554" i="1" s="1"/>
  <c r="FR554" i="1"/>
  <c r="GL554" i="1"/>
  <c r="GN554" i="1"/>
  <c r="GP554" i="1"/>
  <c r="GV554" i="1"/>
  <c r="GX554" i="1" s="1"/>
  <c r="C555" i="1"/>
  <c r="D555" i="1"/>
  <c r="I555" i="1"/>
  <c r="GX555" i="1" s="1"/>
  <c r="V555" i="1"/>
  <c r="AC555" i="1"/>
  <c r="AE555" i="1"/>
  <c r="AD555" i="1" s="1"/>
  <c r="CR555" i="1" s="1"/>
  <c r="AF555" i="1"/>
  <c r="CT555" i="1" s="1"/>
  <c r="S555" i="1" s="1"/>
  <c r="AG555" i="1"/>
  <c r="AH555" i="1"/>
  <c r="AI555" i="1"/>
  <c r="AJ555" i="1"/>
  <c r="CX555" i="1" s="1"/>
  <c r="W555" i="1" s="1"/>
  <c r="CQ555" i="1"/>
  <c r="CS555" i="1"/>
  <c r="R555" i="1" s="1"/>
  <c r="GK555" i="1" s="1"/>
  <c r="CU555" i="1"/>
  <c r="CV555" i="1"/>
  <c r="U555" i="1" s="1"/>
  <c r="CW555" i="1"/>
  <c r="FR555" i="1"/>
  <c r="GL555" i="1"/>
  <c r="GN555" i="1"/>
  <c r="GP555" i="1"/>
  <c r="GV555" i="1"/>
  <c r="I556" i="1"/>
  <c r="U556" i="1"/>
  <c r="AC556" i="1"/>
  <c r="AE556" i="1"/>
  <c r="AF556" i="1"/>
  <c r="AG556" i="1"/>
  <c r="AH556" i="1"/>
  <c r="AI556" i="1"/>
  <c r="CW556" i="1" s="1"/>
  <c r="V556" i="1" s="1"/>
  <c r="AJ556" i="1"/>
  <c r="CQ556" i="1"/>
  <c r="P556" i="1" s="1"/>
  <c r="CT556" i="1"/>
  <c r="S556" i="1" s="1"/>
  <c r="CU556" i="1"/>
  <c r="T556" i="1" s="1"/>
  <c r="CV556" i="1"/>
  <c r="CX556" i="1"/>
  <c r="W556" i="1" s="1"/>
  <c r="FR556" i="1"/>
  <c r="GL556" i="1"/>
  <c r="GN556" i="1"/>
  <c r="GP556" i="1"/>
  <c r="GV556" i="1"/>
  <c r="GX556" i="1" s="1"/>
  <c r="AC557" i="1"/>
  <c r="AD557" i="1"/>
  <c r="CR557" i="1" s="1"/>
  <c r="AE557" i="1"/>
  <c r="AF557" i="1"/>
  <c r="AG557" i="1"/>
  <c r="AH557" i="1"/>
  <c r="CV557" i="1" s="1"/>
  <c r="AI557" i="1"/>
  <c r="AJ557" i="1"/>
  <c r="CQ557" i="1"/>
  <c r="CS557" i="1"/>
  <c r="CT557" i="1"/>
  <c r="CU557" i="1"/>
  <c r="CW557" i="1"/>
  <c r="CX557" i="1"/>
  <c r="FR557" i="1"/>
  <c r="GL557" i="1"/>
  <c r="GN557" i="1"/>
  <c r="GP557" i="1"/>
  <c r="GV557" i="1"/>
  <c r="C558" i="1"/>
  <c r="D558" i="1"/>
  <c r="I558" i="1"/>
  <c r="AC558" i="1"/>
  <c r="AE558" i="1"/>
  <c r="AF558" i="1"/>
  <c r="AG558" i="1"/>
  <c r="AH558" i="1"/>
  <c r="AI558" i="1"/>
  <c r="CW558" i="1" s="1"/>
  <c r="V558" i="1" s="1"/>
  <c r="AJ558" i="1"/>
  <c r="CQ558" i="1"/>
  <c r="P558" i="1" s="1"/>
  <c r="CT558" i="1"/>
  <c r="S558" i="1" s="1"/>
  <c r="CU558" i="1"/>
  <c r="T558" i="1" s="1"/>
  <c r="CV558" i="1"/>
  <c r="U558" i="1" s="1"/>
  <c r="CX558" i="1"/>
  <c r="W558" i="1" s="1"/>
  <c r="FR558" i="1"/>
  <c r="GL558" i="1"/>
  <c r="GN558" i="1"/>
  <c r="GP558" i="1"/>
  <c r="GV558" i="1"/>
  <c r="GX558" i="1" s="1"/>
  <c r="C559" i="1"/>
  <c r="D559" i="1"/>
  <c r="I559" i="1"/>
  <c r="I563" i="1" s="1"/>
  <c r="R559" i="1"/>
  <c r="GK559" i="1" s="1"/>
  <c r="AC559" i="1"/>
  <c r="AD559" i="1"/>
  <c r="AE559" i="1"/>
  <c r="AF559" i="1"/>
  <c r="CT559" i="1" s="1"/>
  <c r="S559" i="1" s="1"/>
  <c r="AG559" i="1"/>
  <c r="AH559" i="1"/>
  <c r="AI559" i="1"/>
  <c r="AJ559" i="1"/>
  <c r="CX559" i="1" s="1"/>
  <c r="W559" i="1" s="1"/>
  <c r="CQ559" i="1"/>
  <c r="P559" i="1" s="1"/>
  <c r="CR559" i="1"/>
  <c r="Q559" i="1" s="1"/>
  <c r="CS559" i="1"/>
  <c r="CU559" i="1"/>
  <c r="T559" i="1" s="1"/>
  <c r="CV559" i="1"/>
  <c r="U559" i="1" s="1"/>
  <c r="CW559" i="1"/>
  <c r="V559" i="1" s="1"/>
  <c r="FR559" i="1"/>
  <c r="GL559" i="1"/>
  <c r="GN559" i="1"/>
  <c r="GP559" i="1"/>
  <c r="GV559" i="1"/>
  <c r="GX559" i="1"/>
  <c r="I560" i="1"/>
  <c r="AC560" i="1"/>
  <c r="AE560" i="1"/>
  <c r="AF560" i="1"/>
  <c r="AG560" i="1"/>
  <c r="CU560" i="1" s="1"/>
  <c r="T560" i="1" s="1"/>
  <c r="AH560" i="1"/>
  <c r="AI560" i="1"/>
  <c r="CW560" i="1" s="1"/>
  <c r="V560" i="1" s="1"/>
  <c r="AJ560" i="1"/>
  <c r="CT560" i="1"/>
  <c r="S560" i="1" s="1"/>
  <c r="CV560" i="1"/>
  <c r="U560" i="1" s="1"/>
  <c r="CX560" i="1"/>
  <c r="W560" i="1" s="1"/>
  <c r="FR560" i="1"/>
  <c r="GL560" i="1"/>
  <c r="GN560" i="1"/>
  <c r="GP560" i="1"/>
  <c r="GV560" i="1"/>
  <c r="GX560" i="1" s="1"/>
  <c r="AC561" i="1"/>
  <c r="AB561" i="1" s="1"/>
  <c r="AD561" i="1"/>
  <c r="CR561" i="1" s="1"/>
  <c r="AE561" i="1"/>
  <c r="AF561" i="1"/>
  <c r="AG561" i="1"/>
  <c r="AH561" i="1"/>
  <c r="CV561" i="1" s="1"/>
  <c r="AI561" i="1"/>
  <c r="AJ561" i="1"/>
  <c r="CQ561" i="1"/>
  <c r="CS561" i="1"/>
  <c r="CT561" i="1"/>
  <c r="CU561" i="1"/>
  <c r="CW561" i="1"/>
  <c r="CX561" i="1"/>
  <c r="FR561" i="1"/>
  <c r="GL561" i="1"/>
  <c r="GN561" i="1"/>
  <c r="GP561" i="1"/>
  <c r="GV561" i="1"/>
  <c r="I562" i="1"/>
  <c r="S562" i="1"/>
  <c r="AC562" i="1"/>
  <c r="AE562" i="1"/>
  <c r="AD562" i="1" s="1"/>
  <c r="CR562" i="1" s="1"/>
  <c r="Q562" i="1" s="1"/>
  <c r="AF562" i="1"/>
  <c r="AG562" i="1"/>
  <c r="CU562" i="1" s="1"/>
  <c r="T562" i="1" s="1"/>
  <c r="AH562" i="1"/>
  <c r="AI562" i="1"/>
  <c r="AJ562" i="1"/>
  <c r="CS562" i="1"/>
  <c r="R562" i="1" s="1"/>
  <c r="GK562" i="1" s="1"/>
  <c r="CT562" i="1"/>
  <c r="CV562" i="1"/>
  <c r="U562" i="1" s="1"/>
  <c r="CW562" i="1"/>
  <c r="V562" i="1" s="1"/>
  <c r="CX562" i="1"/>
  <c r="W562" i="1" s="1"/>
  <c r="FR562" i="1"/>
  <c r="GL562" i="1"/>
  <c r="GN562" i="1"/>
  <c r="GP562" i="1"/>
  <c r="GV562" i="1"/>
  <c r="GX562" i="1"/>
  <c r="AB563" i="1"/>
  <c r="AC563" i="1"/>
  <c r="AE563" i="1"/>
  <c r="AD563" i="1" s="1"/>
  <c r="CR563" i="1" s="1"/>
  <c r="AF563" i="1"/>
  <c r="CT563" i="1" s="1"/>
  <c r="AG563" i="1"/>
  <c r="AH563" i="1"/>
  <c r="AI563" i="1"/>
  <c r="AJ563" i="1"/>
  <c r="CX563" i="1" s="1"/>
  <c r="CQ563" i="1"/>
  <c r="P563" i="1" s="1"/>
  <c r="CS563" i="1"/>
  <c r="CU563" i="1"/>
  <c r="CV563" i="1"/>
  <c r="CW563" i="1"/>
  <c r="V563" i="1" s="1"/>
  <c r="FR563" i="1"/>
  <c r="GL563" i="1"/>
  <c r="GN563" i="1"/>
  <c r="GP563" i="1"/>
  <c r="GV563" i="1"/>
  <c r="C564" i="1"/>
  <c r="D564" i="1"/>
  <c r="I564" i="1"/>
  <c r="W564" i="1"/>
  <c r="AC564" i="1"/>
  <c r="AE564" i="1"/>
  <c r="AD564" i="1" s="1"/>
  <c r="CR564" i="1" s="1"/>
  <c r="Q564" i="1" s="1"/>
  <c r="AF564" i="1"/>
  <c r="AG564" i="1"/>
  <c r="CU564" i="1" s="1"/>
  <c r="T564" i="1" s="1"/>
  <c r="AH564" i="1"/>
  <c r="AI564" i="1"/>
  <c r="AJ564" i="1"/>
  <c r="CS564" i="1"/>
  <c r="R564" i="1" s="1"/>
  <c r="GK564" i="1" s="1"/>
  <c r="CT564" i="1"/>
  <c r="S564" i="1" s="1"/>
  <c r="CZ564" i="1" s="1"/>
  <c r="Y564" i="1" s="1"/>
  <c r="CV564" i="1"/>
  <c r="U564" i="1" s="1"/>
  <c r="CW564" i="1"/>
  <c r="V564" i="1" s="1"/>
  <c r="CX564" i="1"/>
  <c r="CY564" i="1"/>
  <c r="X564" i="1" s="1"/>
  <c r="FR564" i="1"/>
  <c r="GL564" i="1"/>
  <c r="GN564" i="1"/>
  <c r="GP564" i="1"/>
  <c r="GV564" i="1"/>
  <c r="GX564" i="1"/>
  <c r="C565" i="1"/>
  <c r="D565" i="1"/>
  <c r="I565" i="1"/>
  <c r="AC565" i="1"/>
  <c r="CQ565" i="1" s="1"/>
  <c r="P565" i="1" s="1"/>
  <c r="AE565" i="1"/>
  <c r="AF565" i="1"/>
  <c r="AG565" i="1"/>
  <c r="CU565" i="1" s="1"/>
  <c r="T565" i="1" s="1"/>
  <c r="AH565" i="1"/>
  <c r="AI565" i="1"/>
  <c r="CW565" i="1" s="1"/>
  <c r="V565" i="1" s="1"/>
  <c r="AJ565" i="1"/>
  <c r="CT565" i="1"/>
  <c r="S565" i="1" s="1"/>
  <c r="CV565" i="1"/>
  <c r="U565" i="1" s="1"/>
  <c r="CX565" i="1"/>
  <c r="W565" i="1" s="1"/>
  <c r="FR565" i="1"/>
  <c r="GL565" i="1"/>
  <c r="GN565" i="1"/>
  <c r="GP565" i="1"/>
  <c r="GV565" i="1"/>
  <c r="GX565" i="1" s="1"/>
  <c r="C566" i="1"/>
  <c r="D566" i="1"/>
  <c r="AC566" i="1"/>
  <c r="AE566" i="1"/>
  <c r="CS566" i="1" s="1"/>
  <c r="R566" i="1" s="1"/>
  <c r="GK566" i="1" s="1"/>
  <c r="AF566" i="1"/>
  <c r="AG566" i="1"/>
  <c r="CU566" i="1" s="1"/>
  <c r="T566" i="1" s="1"/>
  <c r="AH566" i="1"/>
  <c r="AI566" i="1"/>
  <c r="CW566" i="1" s="1"/>
  <c r="V566" i="1" s="1"/>
  <c r="AJ566" i="1"/>
  <c r="CT566" i="1"/>
  <c r="S566" i="1" s="1"/>
  <c r="CV566" i="1"/>
  <c r="U566" i="1" s="1"/>
  <c r="CX566" i="1"/>
  <c r="W566" i="1" s="1"/>
  <c r="AJ583" i="1" s="1"/>
  <c r="FR566" i="1"/>
  <c r="GL566" i="1"/>
  <c r="GN566" i="1"/>
  <c r="GP566" i="1"/>
  <c r="GV566" i="1"/>
  <c r="GX566" i="1" s="1"/>
  <c r="C567" i="1"/>
  <c r="D567" i="1"/>
  <c r="U567" i="1"/>
  <c r="AC567" i="1"/>
  <c r="CQ567" i="1" s="1"/>
  <c r="P567" i="1" s="1"/>
  <c r="AE567" i="1"/>
  <c r="AF567" i="1"/>
  <c r="AG567" i="1"/>
  <c r="CU567" i="1" s="1"/>
  <c r="T567" i="1" s="1"/>
  <c r="AH567" i="1"/>
  <c r="AI567" i="1"/>
  <c r="CW567" i="1" s="1"/>
  <c r="V567" i="1" s="1"/>
  <c r="AJ567" i="1"/>
  <c r="CT567" i="1"/>
  <c r="S567" i="1" s="1"/>
  <c r="CV567" i="1"/>
  <c r="CX567" i="1"/>
  <c r="W567" i="1" s="1"/>
  <c r="FR567" i="1"/>
  <c r="GL567" i="1"/>
  <c r="GN567" i="1"/>
  <c r="GP567" i="1"/>
  <c r="GV567" i="1"/>
  <c r="GX567" i="1" s="1"/>
  <c r="I568" i="1"/>
  <c r="AC568" i="1"/>
  <c r="AD568" i="1"/>
  <c r="AE568" i="1"/>
  <c r="AF568" i="1"/>
  <c r="CT568" i="1" s="1"/>
  <c r="S568" i="1" s="1"/>
  <c r="CZ568" i="1" s="1"/>
  <c r="Y568" i="1" s="1"/>
  <c r="AG568" i="1"/>
  <c r="AH568" i="1"/>
  <c r="CV568" i="1" s="1"/>
  <c r="U568" i="1" s="1"/>
  <c r="AI568" i="1"/>
  <c r="AJ568" i="1"/>
  <c r="CX568" i="1" s="1"/>
  <c r="W568" i="1" s="1"/>
  <c r="CQ568" i="1"/>
  <c r="P568" i="1" s="1"/>
  <c r="CS568" i="1"/>
  <c r="R568" i="1" s="1"/>
  <c r="GK568" i="1" s="1"/>
  <c r="CU568" i="1"/>
  <c r="T568" i="1" s="1"/>
  <c r="CW568" i="1"/>
  <c r="V568" i="1" s="1"/>
  <c r="CY568" i="1"/>
  <c r="X568" i="1" s="1"/>
  <c r="FR568" i="1"/>
  <c r="GL568" i="1"/>
  <c r="GN568" i="1"/>
  <c r="GP568" i="1"/>
  <c r="GV568" i="1"/>
  <c r="GX568" i="1"/>
  <c r="I569" i="1"/>
  <c r="AC569" i="1"/>
  <c r="AE569" i="1"/>
  <c r="CS569" i="1" s="1"/>
  <c r="R569" i="1" s="1"/>
  <c r="GK569" i="1" s="1"/>
  <c r="AF569" i="1"/>
  <c r="AG569" i="1"/>
  <c r="CU569" i="1" s="1"/>
  <c r="T569" i="1" s="1"/>
  <c r="AH569" i="1"/>
  <c r="AI569" i="1"/>
  <c r="CW569" i="1" s="1"/>
  <c r="V569" i="1" s="1"/>
  <c r="AJ569" i="1"/>
  <c r="CT569" i="1"/>
  <c r="S569" i="1" s="1"/>
  <c r="CV569" i="1"/>
  <c r="U569" i="1" s="1"/>
  <c r="CX569" i="1"/>
  <c r="W569" i="1" s="1"/>
  <c r="FR569" i="1"/>
  <c r="GL569" i="1"/>
  <c r="GN569" i="1"/>
  <c r="GP569" i="1"/>
  <c r="GV569" i="1"/>
  <c r="GX569" i="1" s="1"/>
  <c r="C570" i="1"/>
  <c r="D570" i="1"/>
  <c r="I570" i="1"/>
  <c r="P570" i="1"/>
  <c r="AC570" i="1"/>
  <c r="AD570" i="1"/>
  <c r="AE570" i="1"/>
  <c r="AF570" i="1"/>
  <c r="CT570" i="1" s="1"/>
  <c r="S570" i="1" s="1"/>
  <c r="AG570" i="1"/>
  <c r="AH570" i="1"/>
  <c r="CV570" i="1" s="1"/>
  <c r="U570" i="1" s="1"/>
  <c r="AI570" i="1"/>
  <c r="AJ570" i="1"/>
  <c r="CX570" i="1" s="1"/>
  <c r="W570" i="1" s="1"/>
  <c r="CQ570" i="1"/>
  <c r="CS570" i="1"/>
  <c r="R570" i="1" s="1"/>
  <c r="GK570" i="1" s="1"/>
  <c r="CU570" i="1"/>
  <c r="T570" i="1" s="1"/>
  <c r="CW570" i="1"/>
  <c r="V570" i="1" s="1"/>
  <c r="FR570" i="1"/>
  <c r="GL570" i="1"/>
  <c r="GN570" i="1"/>
  <c r="GP570" i="1"/>
  <c r="GV570" i="1"/>
  <c r="GX570" i="1"/>
  <c r="C571" i="1"/>
  <c r="D571" i="1"/>
  <c r="I571" i="1"/>
  <c r="AC571" i="1"/>
  <c r="CQ571" i="1" s="1"/>
  <c r="P571" i="1" s="1"/>
  <c r="AE571" i="1"/>
  <c r="AF571" i="1"/>
  <c r="AG571" i="1"/>
  <c r="CU571" i="1" s="1"/>
  <c r="T571" i="1" s="1"/>
  <c r="AH571" i="1"/>
  <c r="AI571" i="1"/>
  <c r="CW571" i="1" s="1"/>
  <c r="V571" i="1" s="1"/>
  <c r="AJ571" i="1"/>
  <c r="CT571" i="1"/>
  <c r="S571" i="1" s="1"/>
  <c r="CV571" i="1"/>
  <c r="U571" i="1" s="1"/>
  <c r="CX571" i="1"/>
  <c r="W571" i="1" s="1"/>
  <c r="FR571" i="1"/>
  <c r="GL571" i="1"/>
  <c r="GN571" i="1"/>
  <c r="GP571" i="1"/>
  <c r="GV571" i="1"/>
  <c r="GX571" i="1" s="1"/>
  <c r="I572" i="1"/>
  <c r="P572" i="1"/>
  <c r="AC572" i="1"/>
  <c r="AD572" i="1"/>
  <c r="AE572" i="1"/>
  <c r="AF572" i="1"/>
  <c r="CT572" i="1" s="1"/>
  <c r="S572" i="1" s="1"/>
  <c r="AG572" i="1"/>
  <c r="AH572" i="1"/>
  <c r="CV572" i="1" s="1"/>
  <c r="U572" i="1" s="1"/>
  <c r="AI572" i="1"/>
  <c r="AJ572" i="1"/>
  <c r="CX572" i="1" s="1"/>
  <c r="W572" i="1" s="1"/>
  <c r="CQ572" i="1"/>
  <c r="CS572" i="1"/>
  <c r="R572" i="1" s="1"/>
  <c r="GK572" i="1" s="1"/>
  <c r="CU572" i="1"/>
  <c r="T572" i="1" s="1"/>
  <c r="CW572" i="1"/>
  <c r="V572" i="1" s="1"/>
  <c r="FR572" i="1"/>
  <c r="GL572" i="1"/>
  <c r="BZ583" i="1" s="1"/>
  <c r="GN572" i="1"/>
  <c r="GP572" i="1"/>
  <c r="GV572" i="1"/>
  <c r="GX572" i="1"/>
  <c r="I573" i="1"/>
  <c r="S573" i="1"/>
  <c r="W573" i="1"/>
  <c r="AC573" i="1"/>
  <c r="AE573" i="1"/>
  <c r="CS573" i="1" s="1"/>
  <c r="R573" i="1" s="1"/>
  <c r="AF573" i="1"/>
  <c r="AG573" i="1"/>
  <c r="CU573" i="1" s="1"/>
  <c r="T573" i="1" s="1"/>
  <c r="AH573" i="1"/>
  <c r="AI573" i="1"/>
  <c r="CW573" i="1" s="1"/>
  <c r="V573" i="1" s="1"/>
  <c r="AJ573" i="1"/>
  <c r="CT573" i="1"/>
  <c r="CV573" i="1"/>
  <c r="U573" i="1" s="1"/>
  <c r="CX573" i="1"/>
  <c r="FR573" i="1"/>
  <c r="GK573" i="1"/>
  <c r="GL573" i="1"/>
  <c r="GN573" i="1"/>
  <c r="GP573" i="1"/>
  <c r="GV573" i="1"/>
  <c r="GX573" i="1" s="1"/>
  <c r="C574" i="1"/>
  <c r="D574" i="1"/>
  <c r="I574" i="1"/>
  <c r="AC574" i="1"/>
  <c r="AD574" i="1"/>
  <c r="AE574" i="1"/>
  <c r="AF574" i="1"/>
  <c r="CT574" i="1" s="1"/>
  <c r="S574" i="1" s="1"/>
  <c r="CZ574" i="1" s="1"/>
  <c r="Y574" i="1" s="1"/>
  <c r="AG574" i="1"/>
  <c r="AH574" i="1"/>
  <c r="CV574" i="1" s="1"/>
  <c r="U574" i="1" s="1"/>
  <c r="AI574" i="1"/>
  <c r="AJ574" i="1"/>
  <c r="CX574" i="1" s="1"/>
  <c r="W574" i="1" s="1"/>
  <c r="CQ574" i="1"/>
  <c r="P574" i="1" s="1"/>
  <c r="CS574" i="1"/>
  <c r="R574" i="1" s="1"/>
  <c r="GK574" i="1" s="1"/>
  <c r="CU574" i="1"/>
  <c r="T574" i="1" s="1"/>
  <c r="CW574" i="1"/>
  <c r="V574" i="1" s="1"/>
  <c r="FR574" i="1"/>
  <c r="GL574" i="1"/>
  <c r="GN574" i="1"/>
  <c r="GP574" i="1"/>
  <c r="GV574" i="1"/>
  <c r="GX574" i="1"/>
  <c r="C575" i="1"/>
  <c r="D575" i="1"/>
  <c r="I575" i="1"/>
  <c r="U575" i="1"/>
  <c r="AC575" i="1"/>
  <c r="CQ575" i="1" s="1"/>
  <c r="P575" i="1" s="1"/>
  <c r="AE575" i="1"/>
  <c r="AF575" i="1"/>
  <c r="AG575" i="1"/>
  <c r="CU575" i="1" s="1"/>
  <c r="T575" i="1" s="1"/>
  <c r="AH575" i="1"/>
  <c r="AI575" i="1"/>
  <c r="CW575" i="1" s="1"/>
  <c r="V575" i="1" s="1"/>
  <c r="AJ575" i="1"/>
  <c r="CT575" i="1"/>
  <c r="S575" i="1" s="1"/>
  <c r="CV575" i="1"/>
  <c r="CX575" i="1"/>
  <c r="W575" i="1" s="1"/>
  <c r="FR575" i="1"/>
  <c r="GL575" i="1"/>
  <c r="GN575" i="1"/>
  <c r="GP575" i="1"/>
  <c r="GV575" i="1"/>
  <c r="GX575" i="1" s="1"/>
  <c r="I576" i="1"/>
  <c r="AC576" i="1"/>
  <c r="AD576" i="1"/>
  <c r="AE576" i="1"/>
  <c r="AF576" i="1"/>
  <c r="CT576" i="1" s="1"/>
  <c r="S576" i="1" s="1"/>
  <c r="CZ576" i="1" s="1"/>
  <c r="Y576" i="1" s="1"/>
  <c r="AG576" i="1"/>
  <c r="AH576" i="1"/>
  <c r="CV576" i="1" s="1"/>
  <c r="U576" i="1" s="1"/>
  <c r="AI576" i="1"/>
  <c r="AJ576" i="1"/>
  <c r="CX576" i="1" s="1"/>
  <c r="W576" i="1" s="1"/>
  <c r="CQ576" i="1"/>
  <c r="P576" i="1" s="1"/>
  <c r="CS576" i="1"/>
  <c r="R576" i="1" s="1"/>
  <c r="GK576" i="1" s="1"/>
  <c r="CU576" i="1"/>
  <c r="T576" i="1" s="1"/>
  <c r="CW576" i="1"/>
  <c r="V576" i="1" s="1"/>
  <c r="CY576" i="1"/>
  <c r="X576" i="1" s="1"/>
  <c r="FR576" i="1"/>
  <c r="GL576" i="1"/>
  <c r="GN576" i="1"/>
  <c r="GP576" i="1"/>
  <c r="GV576" i="1"/>
  <c r="GX576" i="1"/>
  <c r="I577" i="1"/>
  <c r="AC577" i="1"/>
  <c r="AE577" i="1"/>
  <c r="CS577" i="1" s="1"/>
  <c r="R577" i="1" s="1"/>
  <c r="GK577" i="1" s="1"/>
  <c r="AF577" i="1"/>
  <c r="AG577" i="1"/>
  <c r="CU577" i="1" s="1"/>
  <c r="T577" i="1" s="1"/>
  <c r="AH577" i="1"/>
  <c r="AI577" i="1"/>
  <c r="CW577" i="1" s="1"/>
  <c r="V577" i="1" s="1"/>
  <c r="AJ577" i="1"/>
  <c r="CT577" i="1"/>
  <c r="S577" i="1" s="1"/>
  <c r="CV577" i="1"/>
  <c r="U577" i="1" s="1"/>
  <c r="CX577" i="1"/>
  <c r="W577" i="1" s="1"/>
  <c r="FR577" i="1"/>
  <c r="GL577" i="1"/>
  <c r="GN577" i="1"/>
  <c r="GP577" i="1"/>
  <c r="GV577" i="1"/>
  <c r="GX577" i="1" s="1"/>
  <c r="C578" i="1"/>
  <c r="D578" i="1"/>
  <c r="I578" i="1"/>
  <c r="P578" i="1"/>
  <c r="AC578" i="1"/>
  <c r="AD578" i="1"/>
  <c r="AE578" i="1"/>
  <c r="AF578" i="1"/>
  <c r="CT578" i="1" s="1"/>
  <c r="S578" i="1" s="1"/>
  <c r="AG578" i="1"/>
  <c r="AH578" i="1"/>
  <c r="CV578" i="1" s="1"/>
  <c r="U578" i="1" s="1"/>
  <c r="AI578" i="1"/>
  <c r="AJ578" i="1"/>
  <c r="CX578" i="1" s="1"/>
  <c r="W578" i="1" s="1"/>
  <c r="CQ578" i="1"/>
  <c r="CS578" i="1"/>
  <c r="R578" i="1" s="1"/>
  <c r="GK578" i="1" s="1"/>
  <c r="CU578" i="1"/>
  <c r="T578" i="1" s="1"/>
  <c r="CW578" i="1"/>
  <c r="V578" i="1" s="1"/>
  <c r="FR578" i="1"/>
  <c r="GL578" i="1"/>
  <c r="GN578" i="1"/>
  <c r="GP578" i="1"/>
  <c r="GV578" i="1"/>
  <c r="GX578" i="1"/>
  <c r="C579" i="1"/>
  <c r="D579" i="1"/>
  <c r="I579" i="1"/>
  <c r="AC579" i="1"/>
  <c r="CQ579" i="1" s="1"/>
  <c r="P579" i="1" s="1"/>
  <c r="AE579" i="1"/>
  <c r="AF579" i="1"/>
  <c r="AG579" i="1"/>
  <c r="CU579" i="1" s="1"/>
  <c r="T579" i="1" s="1"/>
  <c r="AH579" i="1"/>
  <c r="AI579" i="1"/>
  <c r="CW579" i="1" s="1"/>
  <c r="V579" i="1" s="1"/>
  <c r="AJ579" i="1"/>
  <c r="CT579" i="1"/>
  <c r="S579" i="1" s="1"/>
  <c r="CV579" i="1"/>
  <c r="U579" i="1" s="1"/>
  <c r="CX579" i="1"/>
  <c r="W579" i="1" s="1"/>
  <c r="FR579" i="1"/>
  <c r="GL579" i="1"/>
  <c r="GN579" i="1"/>
  <c r="GP579" i="1"/>
  <c r="GV579" i="1"/>
  <c r="GX579" i="1" s="1"/>
  <c r="I580" i="1"/>
  <c r="P580" i="1"/>
  <c r="AC580" i="1"/>
  <c r="AD580" i="1"/>
  <c r="AE580" i="1"/>
  <c r="AF580" i="1"/>
  <c r="CT580" i="1" s="1"/>
  <c r="S580" i="1" s="1"/>
  <c r="AG580" i="1"/>
  <c r="AH580" i="1"/>
  <c r="CV580" i="1" s="1"/>
  <c r="U580" i="1" s="1"/>
  <c r="AI580" i="1"/>
  <c r="AJ580" i="1"/>
  <c r="CX580" i="1" s="1"/>
  <c r="W580" i="1" s="1"/>
  <c r="CQ580" i="1"/>
  <c r="CS580" i="1"/>
  <c r="R580" i="1" s="1"/>
  <c r="GK580" i="1" s="1"/>
  <c r="CU580" i="1"/>
  <c r="T580" i="1" s="1"/>
  <c r="CW580" i="1"/>
  <c r="V580" i="1" s="1"/>
  <c r="FR580" i="1"/>
  <c r="GL580" i="1"/>
  <c r="GN580" i="1"/>
  <c r="GP580" i="1"/>
  <c r="GV580" i="1"/>
  <c r="GX580" i="1"/>
  <c r="I581" i="1"/>
  <c r="S581" i="1"/>
  <c r="W581" i="1"/>
  <c r="AC581" i="1"/>
  <c r="AE581" i="1"/>
  <c r="CS581" i="1" s="1"/>
  <c r="R581" i="1" s="1"/>
  <c r="AF581" i="1"/>
  <c r="AG581" i="1"/>
  <c r="CU581" i="1" s="1"/>
  <c r="T581" i="1" s="1"/>
  <c r="AH581" i="1"/>
  <c r="AI581" i="1"/>
  <c r="CW581" i="1" s="1"/>
  <c r="V581" i="1" s="1"/>
  <c r="AJ581" i="1"/>
  <c r="CT581" i="1"/>
  <c r="CV581" i="1"/>
  <c r="U581" i="1" s="1"/>
  <c r="CX581" i="1"/>
  <c r="FR581" i="1"/>
  <c r="GK581" i="1"/>
  <c r="GL581" i="1"/>
  <c r="GN581" i="1"/>
  <c r="GP581" i="1"/>
  <c r="GV581" i="1"/>
  <c r="GX581" i="1" s="1"/>
  <c r="B583" i="1"/>
  <c r="B394" i="1" s="1"/>
  <c r="C583" i="1"/>
  <c r="C394" i="1" s="1"/>
  <c r="D583" i="1"/>
  <c r="D394" i="1" s="1"/>
  <c r="F583" i="1"/>
  <c r="F394" i="1" s="1"/>
  <c r="G583" i="1"/>
  <c r="G394" i="1" s="1"/>
  <c r="AP583" i="1"/>
  <c r="BB583" i="1"/>
  <c r="BX583" i="1"/>
  <c r="BX394" i="1" s="1"/>
  <c r="BY583" i="1"/>
  <c r="BY394" i="1" s="1"/>
  <c r="CD583" i="1"/>
  <c r="CK583" i="1"/>
  <c r="CK394" i="1" s="1"/>
  <c r="CL583" i="1"/>
  <c r="EH583" i="1"/>
  <c r="EH394" i="1" s="1"/>
  <c r="ET583" i="1"/>
  <c r="ET394" i="1" s="1"/>
  <c r="FP583" i="1"/>
  <c r="FP394" i="1" s="1"/>
  <c r="FQ583" i="1"/>
  <c r="FQ394" i="1" s="1"/>
  <c r="FV583" i="1"/>
  <c r="GC583" i="1"/>
  <c r="GC394" i="1" s="1"/>
  <c r="GD583" i="1"/>
  <c r="P592" i="1"/>
  <c r="D614" i="1"/>
  <c r="E616" i="1"/>
  <c r="Z616" i="1"/>
  <c r="AA616" i="1"/>
  <c r="AM616" i="1"/>
  <c r="AN616" i="1"/>
  <c r="BD616" i="1"/>
  <c r="BE616" i="1"/>
  <c r="BF616" i="1"/>
  <c r="BG616" i="1"/>
  <c r="BH616" i="1"/>
  <c r="BI616" i="1"/>
  <c r="BJ616" i="1"/>
  <c r="BK616" i="1"/>
  <c r="BL616" i="1"/>
  <c r="BM616" i="1"/>
  <c r="BN616" i="1"/>
  <c r="BO616" i="1"/>
  <c r="BP616" i="1"/>
  <c r="BQ616" i="1"/>
  <c r="BR616" i="1"/>
  <c r="BS616" i="1"/>
  <c r="BT616" i="1"/>
  <c r="BU616" i="1"/>
  <c r="BV616" i="1"/>
  <c r="BW616" i="1"/>
  <c r="CM616" i="1"/>
  <c r="CN616" i="1"/>
  <c r="CO616" i="1"/>
  <c r="CP616" i="1"/>
  <c r="CQ616" i="1"/>
  <c r="CR616" i="1"/>
  <c r="CS616" i="1"/>
  <c r="CT616" i="1"/>
  <c r="CU616" i="1"/>
  <c r="CV616" i="1"/>
  <c r="CW616" i="1"/>
  <c r="CX616" i="1"/>
  <c r="CY616" i="1"/>
  <c r="CZ616" i="1"/>
  <c r="DA616" i="1"/>
  <c r="DB616" i="1"/>
  <c r="DC616" i="1"/>
  <c r="DD616" i="1"/>
  <c r="DE616" i="1"/>
  <c r="DF616" i="1"/>
  <c r="DR616" i="1"/>
  <c r="DS616" i="1"/>
  <c r="EE616" i="1"/>
  <c r="EF616" i="1"/>
  <c r="EV616" i="1"/>
  <c r="EW616" i="1"/>
  <c r="EX616" i="1"/>
  <c r="EY616" i="1"/>
  <c r="EZ616" i="1"/>
  <c r="FA616" i="1"/>
  <c r="FB616" i="1"/>
  <c r="FC616" i="1"/>
  <c r="FD616" i="1"/>
  <c r="FE616" i="1"/>
  <c r="FF616" i="1"/>
  <c r="FG616" i="1"/>
  <c r="FH616" i="1"/>
  <c r="FI616" i="1"/>
  <c r="FJ616" i="1"/>
  <c r="FK616" i="1"/>
  <c r="FL616" i="1"/>
  <c r="FM616" i="1"/>
  <c r="FN616" i="1"/>
  <c r="FO616" i="1"/>
  <c r="GE616" i="1"/>
  <c r="GF616" i="1"/>
  <c r="GG616" i="1"/>
  <c r="GH616" i="1"/>
  <c r="GI616" i="1"/>
  <c r="GJ616" i="1"/>
  <c r="GK616" i="1"/>
  <c r="GL616" i="1"/>
  <c r="GM616" i="1"/>
  <c r="GN616" i="1"/>
  <c r="GO616" i="1"/>
  <c r="GP616" i="1"/>
  <c r="GQ616" i="1"/>
  <c r="GR616" i="1"/>
  <c r="GS616" i="1"/>
  <c r="GT616" i="1"/>
  <c r="GU616" i="1"/>
  <c r="GV616" i="1"/>
  <c r="GW616" i="1"/>
  <c r="GX616" i="1"/>
  <c r="C618" i="1"/>
  <c r="D618" i="1"/>
  <c r="U618" i="1"/>
  <c r="AC618" i="1"/>
  <c r="AE618" i="1"/>
  <c r="AF618" i="1"/>
  <c r="AG618" i="1"/>
  <c r="AH618" i="1"/>
  <c r="AI618" i="1"/>
  <c r="CW618" i="1" s="1"/>
  <c r="V618" i="1" s="1"/>
  <c r="AJ618" i="1"/>
  <c r="CQ618" i="1"/>
  <c r="P618" i="1" s="1"/>
  <c r="CT618" i="1"/>
  <c r="S618" i="1" s="1"/>
  <c r="CU618" i="1"/>
  <c r="T618" i="1" s="1"/>
  <c r="CV618" i="1"/>
  <c r="CX618" i="1"/>
  <c r="W618" i="1" s="1"/>
  <c r="FR618" i="1"/>
  <c r="GL618" i="1"/>
  <c r="GO618" i="1"/>
  <c r="GP618" i="1"/>
  <c r="GV618" i="1"/>
  <c r="GX618" i="1" s="1"/>
  <c r="C619" i="1"/>
  <c r="D619" i="1"/>
  <c r="AC619" i="1"/>
  <c r="AE619" i="1"/>
  <c r="AD619" i="1" s="1"/>
  <c r="CR619" i="1" s="1"/>
  <c r="Q619" i="1" s="1"/>
  <c r="AF619" i="1"/>
  <c r="AG619" i="1"/>
  <c r="CU619" i="1" s="1"/>
  <c r="T619" i="1" s="1"/>
  <c r="AH619" i="1"/>
  <c r="AI619" i="1"/>
  <c r="AJ619" i="1"/>
  <c r="CS619" i="1"/>
  <c r="R619" i="1" s="1"/>
  <c r="GK619" i="1" s="1"/>
  <c r="CT619" i="1"/>
  <c r="S619" i="1" s="1"/>
  <c r="CV619" i="1"/>
  <c r="U619" i="1" s="1"/>
  <c r="CW619" i="1"/>
  <c r="V619" i="1" s="1"/>
  <c r="CX619" i="1"/>
  <c r="W619" i="1" s="1"/>
  <c r="FR619" i="1"/>
  <c r="GL619" i="1"/>
  <c r="GO619" i="1"/>
  <c r="GP619" i="1"/>
  <c r="GV619" i="1"/>
  <c r="GX619" i="1"/>
  <c r="C620" i="1"/>
  <c r="D620" i="1"/>
  <c r="I620" i="1"/>
  <c r="P620" i="1"/>
  <c r="X620" i="1"/>
  <c r="AC620" i="1"/>
  <c r="AD620" i="1"/>
  <c r="CR620" i="1" s="1"/>
  <c r="Q620" i="1" s="1"/>
  <c r="AE620" i="1"/>
  <c r="AF620" i="1"/>
  <c r="AG620" i="1"/>
  <c r="AH620" i="1"/>
  <c r="CV620" i="1" s="1"/>
  <c r="U620" i="1" s="1"/>
  <c r="AI620" i="1"/>
  <c r="AJ620" i="1"/>
  <c r="CQ620" i="1"/>
  <c r="CS620" i="1"/>
  <c r="R620" i="1" s="1"/>
  <c r="GK620" i="1" s="1"/>
  <c r="CT620" i="1"/>
  <c r="S620" i="1" s="1"/>
  <c r="CZ620" i="1" s="1"/>
  <c r="Y620" i="1" s="1"/>
  <c r="CU620" i="1"/>
  <c r="T620" i="1" s="1"/>
  <c r="CW620" i="1"/>
  <c r="V620" i="1" s="1"/>
  <c r="CX620" i="1"/>
  <c r="W620" i="1" s="1"/>
  <c r="CY620" i="1"/>
  <c r="FR620" i="1"/>
  <c r="GL620" i="1"/>
  <c r="GO620" i="1"/>
  <c r="GP620" i="1"/>
  <c r="GV620" i="1"/>
  <c r="GX620" i="1"/>
  <c r="C621" i="1"/>
  <c r="D621" i="1"/>
  <c r="I621" i="1"/>
  <c r="AC621" i="1"/>
  <c r="AE621" i="1"/>
  <c r="AF621" i="1"/>
  <c r="AG621" i="1"/>
  <c r="AH621" i="1"/>
  <c r="AI621" i="1"/>
  <c r="CW621" i="1" s="1"/>
  <c r="V621" i="1" s="1"/>
  <c r="AJ621" i="1"/>
  <c r="CQ621" i="1"/>
  <c r="P621" i="1" s="1"/>
  <c r="CT621" i="1"/>
  <c r="S621" i="1" s="1"/>
  <c r="CU621" i="1"/>
  <c r="T621" i="1" s="1"/>
  <c r="CV621" i="1"/>
  <c r="U621" i="1" s="1"/>
  <c r="CX621" i="1"/>
  <c r="W621" i="1" s="1"/>
  <c r="FR621" i="1"/>
  <c r="GL621" i="1"/>
  <c r="GO621" i="1"/>
  <c r="GP621" i="1"/>
  <c r="GV621" i="1"/>
  <c r="GX621" i="1" s="1"/>
  <c r="C622" i="1"/>
  <c r="D622" i="1"/>
  <c r="I622" i="1"/>
  <c r="R622" i="1"/>
  <c r="GK622" i="1" s="1"/>
  <c r="V622" i="1"/>
  <c r="AC622" i="1"/>
  <c r="AE622" i="1"/>
  <c r="AD622" i="1" s="1"/>
  <c r="CR622" i="1" s="1"/>
  <c r="Q622" i="1" s="1"/>
  <c r="AF622" i="1"/>
  <c r="CT622" i="1" s="1"/>
  <c r="S622" i="1" s="1"/>
  <c r="AG622" i="1"/>
  <c r="AH622" i="1"/>
  <c r="AI622" i="1"/>
  <c r="AJ622" i="1"/>
  <c r="CX622" i="1" s="1"/>
  <c r="W622" i="1" s="1"/>
  <c r="CQ622" i="1"/>
  <c r="CS622" i="1"/>
  <c r="CU622" i="1"/>
  <c r="T622" i="1" s="1"/>
  <c r="CV622" i="1"/>
  <c r="U622" i="1" s="1"/>
  <c r="CW622" i="1"/>
  <c r="FR622" i="1"/>
  <c r="GL622" i="1"/>
  <c r="GO622" i="1"/>
  <c r="GP622" i="1"/>
  <c r="GV622" i="1"/>
  <c r="GX622" i="1"/>
  <c r="C623" i="1"/>
  <c r="D623" i="1"/>
  <c r="I623" i="1"/>
  <c r="AC623" i="1"/>
  <c r="AE623" i="1"/>
  <c r="AD623" i="1" s="1"/>
  <c r="CR623" i="1" s="1"/>
  <c r="Q623" i="1" s="1"/>
  <c r="AF623" i="1"/>
  <c r="AG623" i="1"/>
  <c r="CU623" i="1" s="1"/>
  <c r="T623" i="1" s="1"/>
  <c r="AH623" i="1"/>
  <c r="AI623" i="1"/>
  <c r="AJ623" i="1"/>
  <c r="CS623" i="1"/>
  <c r="R623" i="1" s="1"/>
  <c r="GK623" i="1" s="1"/>
  <c r="CT623" i="1"/>
  <c r="S623" i="1" s="1"/>
  <c r="CV623" i="1"/>
  <c r="U623" i="1" s="1"/>
  <c r="CW623" i="1"/>
  <c r="V623" i="1" s="1"/>
  <c r="CX623" i="1"/>
  <c r="W623" i="1" s="1"/>
  <c r="FR623" i="1"/>
  <c r="GL623" i="1"/>
  <c r="GO623" i="1"/>
  <c r="GP623" i="1"/>
  <c r="GV623" i="1"/>
  <c r="GX623" i="1"/>
  <c r="C624" i="1"/>
  <c r="D624" i="1"/>
  <c r="I624" i="1"/>
  <c r="P624" i="1"/>
  <c r="X624" i="1"/>
  <c r="AC624" i="1"/>
  <c r="AD624" i="1"/>
  <c r="CR624" i="1" s="1"/>
  <c r="Q624" i="1" s="1"/>
  <c r="AE624" i="1"/>
  <c r="AF624" i="1"/>
  <c r="AG624" i="1"/>
  <c r="AH624" i="1"/>
  <c r="CV624" i="1" s="1"/>
  <c r="U624" i="1" s="1"/>
  <c r="AI624" i="1"/>
  <c r="AJ624" i="1"/>
  <c r="CQ624" i="1"/>
  <c r="CS624" i="1"/>
  <c r="R624" i="1" s="1"/>
  <c r="GK624" i="1" s="1"/>
  <c r="CT624" i="1"/>
  <c r="S624" i="1" s="1"/>
  <c r="CZ624" i="1" s="1"/>
  <c r="Y624" i="1" s="1"/>
  <c r="CU624" i="1"/>
  <c r="T624" i="1" s="1"/>
  <c r="CW624" i="1"/>
  <c r="V624" i="1" s="1"/>
  <c r="CX624" i="1"/>
  <c r="W624" i="1" s="1"/>
  <c r="CY624" i="1"/>
  <c r="FR624" i="1"/>
  <c r="GL624" i="1"/>
  <c r="GO624" i="1"/>
  <c r="GP624" i="1"/>
  <c r="GV624" i="1"/>
  <c r="GX624" i="1"/>
  <c r="C625" i="1"/>
  <c r="D625" i="1"/>
  <c r="I625" i="1"/>
  <c r="AC625" i="1"/>
  <c r="AE625" i="1"/>
  <c r="AF625" i="1"/>
  <c r="AG625" i="1"/>
  <c r="AH625" i="1"/>
  <c r="AI625" i="1"/>
  <c r="CW625" i="1" s="1"/>
  <c r="V625" i="1" s="1"/>
  <c r="AJ625" i="1"/>
  <c r="CQ625" i="1"/>
  <c r="P625" i="1" s="1"/>
  <c r="CT625" i="1"/>
  <c r="S625" i="1" s="1"/>
  <c r="CU625" i="1"/>
  <c r="T625" i="1" s="1"/>
  <c r="CV625" i="1"/>
  <c r="U625" i="1" s="1"/>
  <c r="CX625" i="1"/>
  <c r="W625" i="1" s="1"/>
  <c r="FR625" i="1"/>
  <c r="GL625" i="1"/>
  <c r="GO625" i="1"/>
  <c r="GP625" i="1"/>
  <c r="GV625" i="1"/>
  <c r="GX625" i="1" s="1"/>
  <c r="I626" i="1"/>
  <c r="X626" i="1"/>
  <c r="AC626" i="1"/>
  <c r="AB626" i="1" s="1"/>
  <c r="AD626" i="1"/>
  <c r="CR626" i="1" s="1"/>
  <c r="Q626" i="1" s="1"/>
  <c r="AE626" i="1"/>
  <c r="AF626" i="1"/>
  <c r="AG626" i="1"/>
  <c r="AH626" i="1"/>
  <c r="CV626" i="1" s="1"/>
  <c r="U626" i="1" s="1"/>
  <c r="AI626" i="1"/>
  <c r="AJ626" i="1"/>
  <c r="CQ626" i="1"/>
  <c r="P626" i="1" s="1"/>
  <c r="CP626" i="1" s="1"/>
  <c r="O626" i="1" s="1"/>
  <c r="CS626" i="1"/>
  <c r="R626" i="1" s="1"/>
  <c r="GK626" i="1" s="1"/>
  <c r="CT626" i="1"/>
  <c r="S626" i="1" s="1"/>
  <c r="CZ626" i="1" s="1"/>
  <c r="Y626" i="1" s="1"/>
  <c r="CU626" i="1"/>
  <c r="T626" i="1" s="1"/>
  <c r="CW626" i="1"/>
  <c r="V626" i="1" s="1"/>
  <c r="CX626" i="1"/>
  <c r="W626" i="1" s="1"/>
  <c r="CY626" i="1"/>
  <c r="FR626" i="1"/>
  <c r="GL626" i="1"/>
  <c r="GO626" i="1"/>
  <c r="GP626" i="1"/>
  <c r="GV626" i="1"/>
  <c r="GX626" i="1"/>
  <c r="I627" i="1"/>
  <c r="S627" i="1"/>
  <c r="W627" i="1"/>
  <c r="AC627" i="1"/>
  <c r="AE627" i="1"/>
  <c r="AD627" i="1" s="1"/>
  <c r="CR627" i="1" s="1"/>
  <c r="Q627" i="1" s="1"/>
  <c r="AF627" i="1"/>
  <c r="AG627" i="1"/>
  <c r="CU627" i="1" s="1"/>
  <c r="T627" i="1" s="1"/>
  <c r="AH627" i="1"/>
  <c r="AI627" i="1"/>
  <c r="AJ627" i="1"/>
  <c r="CS627" i="1"/>
  <c r="R627" i="1" s="1"/>
  <c r="CT627" i="1"/>
  <c r="CV627" i="1"/>
  <c r="U627" i="1" s="1"/>
  <c r="CW627" i="1"/>
  <c r="V627" i="1" s="1"/>
  <c r="CX627" i="1"/>
  <c r="FR627" i="1"/>
  <c r="GK627" i="1"/>
  <c r="GL627" i="1"/>
  <c r="GO627" i="1"/>
  <c r="GP627" i="1"/>
  <c r="GV627" i="1"/>
  <c r="GX627" i="1"/>
  <c r="C628" i="1"/>
  <c r="D628" i="1"/>
  <c r="I628" i="1"/>
  <c r="CX1719" i="3" s="1"/>
  <c r="P628" i="1"/>
  <c r="AC628" i="1"/>
  <c r="AD628" i="1"/>
  <c r="CR628" i="1" s="1"/>
  <c r="Q628" i="1" s="1"/>
  <c r="AE628" i="1"/>
  <c r="AF628" i="1"/>
  <c r="AG628" i="1"/>
  <c r="AH628" i="1"/>
  <c r="CV628" i="1" s="1"/>
  <c r="U628" i="1" s="1"/>
  <c r="AI628" i="1"/>
  <c r="AJ628" i="1"/>
  <c r="CQ628" i="1"/>
  <c r="CS628" i="1"/>
  <c r="R628" i="1" s="1"/>
  <c r="GK628" i="1" s="1"/>
  <c r="CT628" i="1"/>
  <c r="S628" i="1" s="1"/>
  <c r="CU628" i="1"/>
  <c r="T628" i="1" s="1"/>
  <c r="CW628" i="1"/>
  <c r="V628" i="1" s="1"/>
  <c r="CX628" i="1"/>
  <c r="W628" i="1" s="1"/>
  <c r="FR628" i="1"/>
  <c r="GL628" i="1"/>
  <c r="GO628" i="1"/>
  <c r="GP628" i="1"/>
  <c r="GV628" i="1"/>
  <c r="GX628" i="1"/>
  <c r="C629" i="1"/>
  <c r="D629" i="1"/>
  <c r="I629" i="1"/>
  <c r="CX1720" i="3" s="1"/>
  <c r="U629" i="1"/>
  <c r="AC629" i="1"/>
  <c r="AE629" i="1"/>
  <c r="AF629" i="1"/>
  <c r="AG629" i="1"/>
  <c r="AH629" i="1"/>
  <c r="AI629" i="1"/>
  <c r="CW629" i="1" s="1"/>
  <c r="V629" i="1" s="1"/>
  <c r="AJ629" i="1"/>
  <c r="CQ629" i="1"/>
  <c r="P629" i="1" s="1"/>
  <c r="CT629" i="1"/>
  <c r="S629" i="1" s="1"/>
  <c r="CU629" i="1"/>
  <c r="T629" i="1" s="1"/>
  <c r="CV629" i="1"/>
  <c r="CX629" i="1"/>
  <c r="W629" i="1" s="1"/>
  <c r="FR629" i="1"/>
  <c r="GL629" i="1"/>
  <c r="GO629" i="1"/>
  <c r="GP629" i="1"/>
  <c r="GV629" i="1"/>
  <c r="GX629" i="1" s="1"/>
  <c r="C630" i="1"/>
  <c r="D630" i="1"/>
  <c r="I630" i="1"/>
  <c r="I632" i="1" s="1"/>
  <c r="AB630" i="1"/>
  <c r="AC630" i="1"/>
  <c r="AE630" i="1"/>
  <c r="AD630" i="1" s="1"/>
  <c r="CR630" i="1" s="1"/>
  <c r="AF630" i="1"/>
  <c r="CT630" i="1" s="1"/>
  <c r="AG630" i="1"/>
  <c r="AH630" i="1"/>
  <c r="AI630" i="1"/>
  <c r="AJ630" i="1"/>
  <c r="CX630" i="1" s="1"/>
  <c r="CQ630" i="1"/>
  <c r="CS630" i="1"/>
  <c r="R630" i="1" s="1"/>
  <c r="GK630" i="1" s="1"/>
  <c r="CU630" i="1"/>
  <c r="CV630" i="1"/>
  <c r="CW630" i="1"/>
  <c r="V630" i="1" s="1"/>
  <c r="FR630" i="1"/>
  <c r="BY729" i="1" s="1"/>
  <c r="GL630" i="1"/>
  <c r="GO630" i="1"/>
  <c r="GP630" i="1"/>
  <c r="GV630" i="1"/>
  <c r="C631" i="1"/>
  <c r="D631" i="1"/>
  <c r="I631" i="1"/>
  <c r="I633" i="1" s="1"/>
  <c r="S631" i="1"/>
  <c r="W631" i="1"/>
  <c r="AC631" i="1"/>
  <c r="AE631" i="1"/>
  <c r="AD631" i="1" s="1"/>
  <c r="CR631" i="1" s="1"/>
  <c r="Q631" i="1" s="1"/>
  <c r="AF631" i="1"/>
  <c r="AG631" i="1"/>
  <c r="CU631" i="1" s="1"/>
  <c r="T631" i="1" s="1"/>
  <c r="AH631" i="1"/>
  <c r="AI631" i="1"/>
  <c r="AJ631" i="1"/>
  <c r="CS631" i="1"/>
  <c r="R631" i="1" s="1"/>
  <c r="CT631" i="1"/>
  <c r="CV631" i="1"/>
  <c r="U631" i="1" s="1"/>
  <c r="CW631" i="1"/>
  <c r="V631" i="1" s="1"/>
  <c r="CX631" i="1"/>
  <c r="FR631" i="1"/>
  <c r="GK631" i="1"/>
  <c r="GL631" i="1"/>
  <c r="GO631" i="1"/>
  <c r="GP631" i="1"/>
  <c r="GV631" i="1"/>
  <c r="GX631" i="1"/>
  <c r="AB632" i="1"/>
  <c r="AC632" i="1"/>
  <c r="AE632" i="1"/>
  <c r="AD632" i="1" s="1"/>
  <c r="CR632" i="1" s="1"/>
  <c r="AF632" i="1"/>
  <c r="CT632" i="1" s="1"/>
  <c r="AG632" i="1"/>
  <c r="AH632" i="1"/>
  <c r="AI632" i="1"/>
  <c r="AJ632" i="1"/>
  <c r="CX632" i="1" s="1"/>
  <c r="CQ632" i="1"/>
  <c r="CS632" i="1"/>
  <c r="CU632" i="1"/>
  <c r="CV632" i="1"/>
  <c r="CW632" i="1"/>
  <c r="V632" i="1" s="1"/>
  <c r="FR632" i="1"/>
  <c r="GL632" i="1"/>
  <c r="GO632" i="1"/>
  <c r="GP632" i="1"/>
  <c r="GV632" i="1"/>
  <c r="AC633" i="1"/>
  <c r="AE633" i="1"/>
  <c r="AF633" i="1"/>
  <c r="AG633" i="1"/>
  <c r="AH633" i="1"/>
  <c r="AI633" i="1"/>
  <c r="CW633" i="1" s="1"/>
  <c r="V633" i="1" s="1"/>
  <c r="AJ633" i="1"/>
  <c r="CQ633" i="1"/>
  <c r="P633" i="1" s="1"/>
  <c r="CT633" i="1"/>
  <c r="S633" i="1" s="1"/>
  <c r="CU633" i="1"/>
  <c r="T633" i="1" s="1"/>
  <c r="CV633" i="1"/>
  <c r="U633" i="1" s="1"/>
  <c r="CX633" i="1"/>
  <c r="W633" i="1" s="1"/>
  <c r="FR633" i="1"/>
  <c r="GL633" i="1"/>
  <c r="GO633" i="1"/>
  <c r="GP633" i="1"/>
  <c r="GV633" i="1"/>
  <c r="GX633" i="1" s="1"/>
  <c r="C634" i="1"/>
  <c r="D634" i="1"/>
  <c r="I634" i="1"/>
  <c r="R634" i="1"/>
  <c r="GK634" i="1" s="1"/>
  <c r="AB634" i="1"/>
  <c r="AC634" i="1"/>
  <c r="AE634" i="1"/>
  <c r="AD634" i="1" s="1"/>
  <c r="CR634" i="1" s="1"/>
  <c r="Q634" i="1" s="1"/>
  <c r="AF634" i="1"/>
  <c r="CT634" i="1" s="1"/>
  <c r="S634" i="1" s="1"/>
  <c r="AG634" i="1"/>
  <c r="AH634" i="1"/>
  <c r="AI634" i="1"/>
  <c r="AJ634" i="1"/>
  <c r="CX634" i="1" s="1"/>
  <c r="W634" i="1" s="1"/>
  <c r="CQ634" i="1"/>
  <c r="P634" i="1" s="1"/>
  <c r="CP634" i="1" s="1"/>
  <c r="O634" i="1" s="1"/>
  <c r="CS634" i="1"/>
  <c r="CU634" i="1"/>
  <c r="T634" i="1" s="1"/>
  <c r="CV634" i="1"/>
  <c r="U634" i="1" s="1"/>
  <c r="CW634" i="1"/>
  <c r="V634" i="1" s="1"/>
  <c r="FR634" i="1"/>
  <c r="GL634" i="1"/>
  <c r="GO634" i="1"/>
  <c r="GP634" i="1"/>
  <c r="GV634" i="1"/>
  <c r="GX634" i="1"/>
  <c r="C635" i="1"/>
  <c r="D635" i="1"/>
  <c r="I635" i="1"/>
  <c r="S635" i="1"/>
  <c r="AC635" i="1"/>
  <c r="AE635" i="1"/>
  <c r="AD635" i="1" s="1"/>
  <c r="CR635" i="1" s="1"/>
  <c r="Q635" i="1" s="1"/>
  <c r="AF635" i="1"/>
  <c r="AG635" i="1"/>
  <c r="CU635" i="1" s="1"/>
  <c r="T635" i="1" s="1"/>
  <c r="AH635" i="1"/>
  <c r="AI635" i="1"/>
  <c r="AJ635" i="1"/>
  <c r="CS635" i="1"/>
  <c r="R635" i="1" s="1"/>
  <c r="CT635" i="1"/>
  <c r="CV635" i="1"/>
  <c r="U635" i="1" s="1"/>
  <c r="CW635" i="1"/>
  <c r="V635" i="1" s="1"/>
  <c r="CX635" i="1"/>
  <c r="W635" i="1" s="1"/>
  <c r="FR635" i="1"/>
  <c r="GK635" i="1"/>
  <c r="GL635" i="1"/>
  <c r="GO635" i="1"/>
  <c r="GP635" i="1"/>
  <c r="GV635" i="1"/>
  <c r="GX635" i="1"/>
  <c r="C636" i="1"/>
  <c r="D636" i="1"/>
  <c r="I636" i="1"/>
  <c r="X636" i="1"/>
  <c r="AC636" i="1"/>
  <c r="AB636" i="1" s="1"/>
  <c r="AD636" i="1"/>
  <c r="CR636" i="1" s="1"/>
  <c r="Q636" i="1" s="1"/>
  <c r="AE636" i="1"/>
  <c r="AF636" i="1"/>
  <c r="AG636" i="1"/>
  <c r="AH636" i="1"/>
  <c r="CV636" i="1" s="1"/>
  <c r="U636" i="1" s="1"/>
  <c r="AI636" i="1"/>
  <c r="AJ636" i="1"/>
  <c r="CQ636" i="1"/>
  <c r="P636" i="1" s="1"/>
  <c r="CP636" i="1" s="1"/>
  <c r="O636" i="1" s="1"/>
  <c r="CS636" i="1"/>
  <c r="R636" i="1" s="1"/>
  <c r="GK636" i="1" s="1"/>
  <c r="CT636" i="1"/>
  <c r="S636" i="1" s="1"/>
  <c r="CZ636" i="1" s="1"/>
  <c r="Y636" i="1" s="1"/>
  <c r="CU636" i="1"/>
  <c r="T636" i="1" s="1"/>
  <c r="CW636" i="1"/>
  <c r="V636" i="1" s="1"/>
  <c r="CX636" i="1"/>
  <c r="W636" i="1" s="1"/>
  <c r="CY636" i="1"/>
  <c r="FR636" i="1"/>
  <c r="GL636" i="1"/>
  <c r="GO636" i="1"/>
  <c r="GP636" i="1"/>
  <c r="GV636" i="1"/>
  <c r="GX636" i="1"/>
  <c r="C637" i="1"/>
  <c r="D637" i="1"/>
  <c r="I637" i="1"/>
  <c r="AC637" i="1"/>
  <c r="AE637" i="1"/>
  <c r="AF637" i="1"/>
  <c r="AG637" i="1"/>
  <c r="AH637" i="1"/>
  <c r="AI637" i="1"/>
  <c r="CW637" i="1" s="1"/>
  <c r="V637" i="1" s="1"/>
  <c r="AJ637" i="1"/>
  <c r="CQ637" i="1"/>
  <c r="P637" i="1" s="1"/>
  <c r="CT637" i="1"/>
  <c r="S637" i="1" s="1"/>
  <c r="CU637" i="1"/>
  <c r="T637" i="1" s="1"/>
  <c r="CV637" i="1"/>
  <c r="U637" i="1" s="1"/>
  <c r="CX637" i="1"/>
  <c r="W637" i="1" s="1"/>
  <c r="FR637" i="1"/>
  <c r="GL637" i="1"/>
  <c r="GO637" i="1"/>
  <c r="GP637" i="1"/>
  <c r="GV637" i="1"/>
  <c r="GX637" i="1" s="1"/>
  <c r="I638" i="1"/>
  <c r="P638" i="1"/>
  <c r="AC638" i="1"/>
  <c r="AD638" i="1"/>
  <c r="CR638" i="1" s="1"/>
  <c r="Q638" i="1" s="1"/>
  <c r="AE638" i="1"/>
  <c r="AF638" i="1"/>
  <c r="AG638" i="1"/>
  <c r="AH638" i="1"/>
  <c r="CV638" i="1" s="1"/>
  <c r="U638" i="1" s="1"/>
  <c r="AI638" i="1"/>
  <c r="AJ638" i="1"/>
  <c r="CQ638" i="1"/>
  <c r="CS638" i="1"/>
  <c r="R638" i="1" s="1"/>
  <c r="GK638" i="1" s="1"/>
  <c r="CT638" i="1"/>
  <c r="S638" i="1" s="1"/>
  <c r="CU638" i="1"/>
  <c r="T638" i="1" s="1"/>
  <c r="CW638" i="1"/>
  <c r="V638" i="1" s="1"/>
  <c r="CX638" i="1"/>
  <c r="W638" i="1" s="1"/>
  <c r="FR638" i="1"/>
  <c r="GL638" i="1"/>
  <c r="GO638" i="1"/>
  <c r="GP638" i="1"/>
  <c r="GV638" i="1"/>
  <c r="GX638" i="1"/>
  <c r="I639" i="1"/>
  <c r="S639" i="1"/>
  <c r="AC639" i="1"/>
  <c r="AE639" i="1"/>
  <c r="AD639" i="1" s="1"/>
  <c r="CR639" i="1" s="1"/>
  <c r="Q639" i="1" s="1"/>
  <c r="AF639" i="1"/>
  <c r="AG639" i="1"/>
  <c r="CU639" i="1" s="1"/>
  <c r="T639" i="1" s="1"/>
  <c r="AH639" i="1"/>
  <c r="AI639" i="1"/>
  <c r="AJ639" i="1"/>
  <c r="CS639" i="1"/>
  <c r="R639" i="1" s="1"/>
  <c r="GK639" i="1" s="1"/>
  <c r="CT639" i="1"/>
  <c r="CV639" i="1"/>
  <c r="U639" i="1" s="1"/>
  <c r="CW639" i="1"/>
  <c r="V639" i="1" s="1"/>
  <c r="CX639" i="1"/>
  <c r="W639" i="1" s="1"/>
  <c r="FR639" i="1"/>
  <c r="GL639" i="1"/>
  <c r="GO639" i="1"/>
  <c r="GP639" i="1"/>
  <c r="GV639" i="1"/>
  <c r="GX639" i="1"/>
  <c r="C640" i="1"/>
  <c r="D640" i="1"/>
  <c r="AC640" i="1"/>
  <c r="AE640" i="1"/>
  <c r="AF640" i="1"/>
  <c r="AG640" i="1"/>
  <c r="AH640" i="1"/>
  <c r="AI640" i="1"/>
  <c r="CW640" i="1" s="1"/>
  <c r="V640" i="1" s="1"/>
  <c r="AJ640" i="1"/>
  <c r="CQ640" i="1"/>
  <c r="P640" i="1" s="1"/>
  <c r="CT640" i="1"/>
  <c r="S640" i="1" s="1"/>
  <c r="CU640" i="1"/>
  <c r="T640" i="1" s="1"/>
  <c r="CV640" i="1"/>
  <c r="U640" i="1" s="1"/>
  <c r="CX640" i="1"/>
  <c r="W640" i="1" s="1"/>
  <c r="FR640" i="1"/>
  <c r="GL640" i="1"/>
  <c r="GO640" i="1"/>
  <c r="GP640" i="1"/>
  <c r="GV640" i="1"/>
  <c r="GX640" i="1" s="1"/>
  <c r="C641" i="1"/>
  <c r="D641" i="1"/>
  <c r="S641" i="1"/>
  <c r="AC641" i="1"/>
  <c r="AE641" i="1"/>
  <c r="AD641" i="1" s="1"/>
  <c r="CR641" i="1" s="1"/>
  <c r="Q641" i="1" s="1"/>
  <c r="AF641" i="1"/>
  <c r="AG641" i="1"/>
  <c r="CU641" i="1" s="1"/>
  <c r="T641" i="1" s="1"/>
  <c r="AH641" i="1"/>
  <c r="AI641" i="1"/>
  <c r="AJ641" i="1"/>
  <c r="CS641" i="1"/>
  <c r="R641" i="1" s="1"/>
  <c r="CT641" i="1"/>
  <c r="CV641" i="1"/>
  <c r="U641" i="1" s="1"/>
  <c r="CW641" i="1"/>
  <c r="V641" i="1" s="1"/>
  <c r="CX641" i="1"/>
  <c r="W641" i="1" s="1"/>
  <c r="FR641" i="1"/>
  <c r="GK641" i="1"/>
  <c r="GL641" i="1"/>
  <c r="GO641" i="1"/>
  <c r="GP641" i="1"/>
  <c r="GV641" i="1"/>
  <c r="GX641" i="1"/>
  <c r="C642" i="1"/>
  <c r="D642" i="1"/>
  <c r="I642" i="1"/>
  <c r="X642" i="1"/>
  <c r="AC642" i="1"/>
  <c r="AB642" i="1" s="1"/>
  <c r="AD642" i="1"/>
  <c r="CR642" i="1" s="1"/>
  <c r="Q642" i="1" s="1"/>
  <c r="AE642" i="1"/>
  <c r="AF642" i="1"/>
  <c r="AG642" i="1"/>
  <c r="AH642" i="1"/>
  <c r="CV642" i="1" s="1"/>
  <c r="U642" i="1" s="1"/>
  <c r="AI642" i="1"/>
  <c r="AJ642" i="1"/>
  <c r="CQ642" i="1"/>
  <c r="P642" i="1" s="1"/>
  <c r="CP642" i="1" s="1"/>
  <c r="O642" i="1" s="1"/>
  <c r="CS642" i="1"/>
  <c r="R642" i="1" s="1"/>
  <c r="GK642" i="1" s="1"/>
  <c r="CT642" i="1"/>
  <c r="S642" i="1" s="1"/>
  <c r="CZ642" i="1" s="1"/>
  <c r="Y642" i="1" s="1"/>
  <c r="CU642" i="1"/>
  <c r="T642" i="1" s="1"/>
  <c r="CW642" i="1"/>
  <c r="V642" i="1" s="1"/>
  <c r="CX642" i="1"/>
  <c r="W642" i="1" s="1"/>
  <c r="CY642" i="1"/>
  <c r="FR642" i="1"/>
  <c r="GL642" i="1"/>
  <c r="GO642" i="1"/>
  <c r="GP642" i="1"/>
  <c r="GV642" i="1"/>
  <c r="GX642" i="1"/>
  <c r="C643" i="1"/>
  <c r="D643" i="1"/>
  <c r="I643" i="1"/>
  <c r="AC643" i="1"/>
  <c r="AE643" i="1"/>
  <c r="AF643" i="1"/>
  <c r="AG643" i="1"/>
  <c r="AH643" i="1"/>
  <c r="AI643" i="1"/>
  <c r="CW643" i="1" s="1"/>
  <c r="V643" i="1" s="1"/>
  <c r="AJ643" i="1"/>
  <c r="CQ643" i="1"/>
  <c r="P643" i="1" s="1"/>
  <c r="CT643" i="1"/>
  <c r="S643" i="1" s="1"/>
  <c r="CU643" i="1"/>
  <c r="T643" i="1" s="1"/>
  <c r="CV643" i="1"/>
  <c r="U643" i="1" s="1"/>
  <c r="CX643" i="1"/>
  <c r="W643" i="1" s="1"/>
  <c r="FR643" i="1"/>
  <c r="GL643" i="1"/>
  <c r="GO643" i="1"/>
  <c r="GP643" i="1"/>
  <c r="GV643" i="1"/>
  <c r="GX643" i="1" s="1"/>
  <c r="C644" i="1"/>
  <c r="D644" i="1"/>
  <c r="I644" i="1"/>
  <c r="CX1759" i="3" s="1"/>
  <c r="R644" i="1"/>
  <c r="GK644" i="1" s="1"/>
  <c r="AB644" i="1"/>
  <c r="AC644" i="1"/>
  <c r="AE644" i="1"/>
  <c r="AD644" i="1" s="1"/>
  <c r="CR644" i="1" s="1"/>
  <c r="Q644" i="1" s="1"/>
  <c r="AF644" i="1"/>
  <c r="CT644" i="1" s="1"/>
  <c r="S644" i="1" s="1"/>
  <c r="AG644" i="1"/>
  <c r="AH644" i="1"/>
  <c r="AI644" i="1"/>
  <c r="AJ644" i="1"/>
  <c r="CX644" i="1" s="1"/>
  <c r="W644" i="1" s="1"/>
  <c r="CQ644" i="1"/>
  <c r="P644" i="1" s="1"/>
  <c r="CP644" i="1" s="1"/>
  <c r="O644" i="1" s="1"/>
  <c r="CS644" i="1"/>
  <c r="CU644" i="1"/>
  <c r="T644" i="1" s="1"/>
  <c r="CV644" i="1"/>
  <c r="U644" i="1" s="1"/>
  <c r="CW644" i="1"/>
  <c r="V644" i="1" s="1"/>
  <c r="FR644" i="1"/>
  <c r="GL644" i="1"/>
  <c r="GO644" i="1"/>
  <c r="GP644" i="1"/>
  <c r="GV644" i="1"/>
  <c r="GX644" i="1"/>
  <c r="C645" i="1"/>
  <c r="D645" i="1"/>
  <c r="I645" i="1"/>
  <c r="CX1760" i="3" s="1"/>
  <c r="S645" i="1"/>
  <c r="AC645" i="1"/>
  <c r="AE645" i="1"/>
  <c r="AD645" i="1" s="1"/>
  <c r="CR645" i="1" s="1"/>
  <c r="Q645" i="1" s="1"/>
  <c r="AF645" i="1"/>
  <c r="AG645" i="1"/>
  <c r="CU645" i="1" s="1"/>
  <c r="T645" i="1" s="1"/>
  <c r="AH645" i="1"/>
  <c r="AI645" i="1"/>
  <c r="AJ645" i="1"/>
  <c r="CS645" i="1"/>
  <c r="R645" i="1" s="1"/>
  <c r="CT645" i="1"/>
  <c r="CV645" i="1"/>
  <c r="U645" i="1" s="1"/>
  <c r="CW645" i="1"/>
  <c r="V645" i="1" s="1"/>
  <c r="CX645" i="1"/>
  <c r="W645" i="1" s="1"/>
  <c r="FR645" i="1"/>
  <c r="GK645" i="1"/>
  <c r="GL645" i="1"/>
  <c r="GO645" i="1"/>
  <c r="GP645" i="1"/>
  <c r="GV645" i="1"/>
  <c r="GX645" i="1"/>
  <c r="C646" i="1"/>
  <c r="D646" i="1"/>
  <c r="I646" i="1"/>
  <c r="CX1761" i="3" s="1"/>
  <c r="X646" i="1"/>
  <c r="AC646" i="1"/>
  <c r="AB646" i="1" s="1"/>
  <c r="AD646" i="1"/>
  <c r="CR646" i="1" s="1"/>
  <c r="Q646" i="1" s="1"/>
  <c r="AE646" i="1"/>
  <c r="AF646" i="1"/>
  <c r="AG646" i="1"/>
  <c r="AH646" i="1"/>
  <c r="CV646" i="1" s="1"/>
  <c r="U646" i="1" s="1"/>
  <c r="AI646" i="1"/>
  <c r="AJ646" i="1"/>
  <c r="CQ646" i="1"/>
  <c r="P646" i="1" s="1"/>
  <c r="CP646" i="1" s="1"/>
  <c r="O646" i="1" s="1"/>
  <c r="CS646" i="1"/>
  <c r="R646" i="1" s="1"/>
  <c r="GK646" i="1" s="1"/>
  <c r="CT646" i="1"/>
  <c r="S646" i="1" s="1"/>
  <c r="CZ646" i="1" s="1"/>
  <c r="Y646" i="1" s="1"/>
  <c r="CU646" i="1"/>
  <c r="T646" i="1" s="1"/>
  <c r="CW646" i="1"/>
  <c r="V646" i="1" s="1"/>
  <c r="CX646" i="1"/>
  <c r="W646" i="1" s="1"/>
  <c r="CY646" i="1"/>
  <c r="FR646" i="1"/>
  <c r="GL646" i="1"/>
  <c r="GO646" i="1"/>
  <c r="GP646" i="1"/>
  <c r="GV646" i="1"/>
  <c r="GX646" i="1"/>
  <c r="C647" i="1"/>
  <c r="D647" i="1"/>
  <c r="I647" i="1"/>
  <c r="CX1762" i="3" s="1"/>
  <c r="AC647" i="1"/>
  <c r="AE647" i="1"/>
  <c r="AF647" i="1"/>
  <c r="AG647" i="1"/>
  <c r="AH647" i="1"/>
  <c r="AI647" i="1"/>
  <c r="CW647" i="1" s="1"/>
  <c r="V647" i="1" s="1"/>
  <c r="AJ647" i="1"/>
  <c r="CQ647" i="1"/>
  <c r="P647" i="1" s="1"/>
  <c r="CT647" i="1"/>
  <c r="S647" i="1" s="1"/>
  <c r="CU647" i="1"/>
  <c r="T647" i="1" s="1"/>
  <c r="CV647" i="1"/>
  <c r="U647" i="1" s="1"/>
  <c r="CX647" i="1"/>
  <c r="W647" i="1" s="1"/>
  <c r="FR647" i="1"/>
  <c r="GL647" i="1"/>
  <c r="GO647" i="1"/>
  <c r="GP647" i="1"/>
  <c r="GV647" i="1"/>
  <c r="GX647" i="1" s="1"/>
  <c r="C648" i="1"/>
  <c r="D648" i="1"/>
  <c r="I648" i="1"/>
  <c r="R648" i="1"/>
  <c r="GK648" i="1" s="1"/>
  <c r="AB648" i="1"/>
  <c r="AC648" i="1"/>
  <c r="AE648" i="1"/>
  <c r="AD648" i="1" s="1"/>
  <c r="CR648" i="1" s="1"/>
  <c r="Q648" i="1" s="1"/>
  <c r="AF648" i="1"/>
  <c r="CT648" i="1" s="1"/>
  <c r="S648" i="1" s="1"/>
  <c r="AG648" i="1"/>
  <c r="AH648" i="1"/>
  <c r="AI648" i="1"/>
  <c r="AJ648" i="1"/>
  <c r="CX648" i="1" s="1"/>
  <c r="W648" i="1" s="1"/>
  <c r="CQ648" i="1"/>
  <c r="P648" i="1" s="1"/>
  <c r="CP648" i="1" s="1"/>
  <c r="O648" i="1" s="1"/>
  <c r="CS648" i="1"/>
  <c r="CU648" i="1"/>
  <c r="T648" i="1" s="1"/>
  <c r="CV648" i="1"/>
  <c r="U648" i="1" s="1"/>
  <c r="CW648" i="1"/>
  <c r="V648" i="1" s="1"/>
  <c r="FR648" i="1"/>
  <c r="GL648" i="1"/>
  <c r="GO648" i="1"/>
  <c r="GP648" i="1"/>
  <c r="GV648" i="1"/>
  <c r="GX648" i="1"/>
  <c r="C649" i="1"/>
  <c r="D649" i="1"/>
  <c r="I649" i="1"/>
  <c r="I651" i="1" s="1"/>
  <c r="S649" i="1"/>
  <c r="AC649" i="1"/>
  <c r="AE649" i="1"/>
  <c r="AD649" i="1" s="1"/>
  <c r="CR649" i="1" s="1"/>
  <c r="Q649" i="1" s="1"/>
  <c r="AF649" i="1"/>
  <c r="AG649" i="1"/>
  <c r="CU649" i="1" s="1"/>
  <c r="T649" i="1" s="1"/>
  <c r="AH649" i="1"/>
  <c r="AI649" i="1"/>
  <c r="AJ649" i="1"/>
  <c r="CS649" i="1"/>
  <c r="R649" i="1" s="1"/>
  <c r="CT649" i="1"/>
  <c r="CV649" i="1"/>
  <c r="U649" i="1" s="1"/>
  <c r="CW649" i="1"/>
  <c r="V649" i="1" s="1"/>
  <c r="CX649" i="1"/>
  <c r="W649" i="1" s="1"/>
  <c r="FR649" i="1"/>
  <c r="GK649" i="1"/>
  <c r="GL649" i="1"/>
  <c r="GO649" i="1"/>
  <c r="GP649" i="1"/>
  <c r="GV649" i="1"/>
  <c r="GX649" i="1"/>
  <c r="I650" i="1"/>
  <c r="R650" i="1"/>
  <c r="GK650" i="1" s="1"/>
  <c r="V650" i="1"/>
  <c r="AC650" i="1"/>
  <c r="AE650" i="1"/>
  <c r="AD650" i="1" s="1"/>
  <c r="CR650" i="1" s="1"/>
  <c r="Q650" i="1" s="1"/>
  <c r="AF650" i="1"/>
  <c r="CT650" i="1" s="1"/>
  <c r="S650" i="1" s="1"/>
  <c r="AG650" i="1"/>
  <c r="AH650" i="1"/>
  <c r="AI650" i="1"/>
  <c r="AJ650" i="1"/>
  <c r="CX650" i="1" s="1"/>
  <c r="W650" i="1" s="1"/>
  <c r="CQ650" i="1"/>
  <c r="CS650" i="1"/>
  <c r="CU650" i="1"/>
  <c r="T650" i="1" s="1"/>
  <c r="CV650" i="1"/>
  <c r="U650" i="1" s="1"/>
  <c r="CW650" i="1"/>
  <c r="FR650" i="1"/>
  <c r="GL650" i="1"/>
  <c r="GO650" i="1"/>
  <c r="GP650" i="1"/>
  <c r="GV650" i="1"/>
  <c r="GX650" i="1"/>
  <c r="AC651" i="1"/>
  <c r="AE651" i="1"/>
  <c r="AF651" i="1"/>
  <c r="AG651" i="1"/>
  <c r="AH651" i="1"/>
  <c r="AI651" i="1"/>
  <c r="CW651" i="1" s="1"/>
  <c r="AJ651" i="1"/>
  <c r="CQ651" i="1"/>
  <c r="P651" i="1" s="1"/>
  <c r="CT651" i="1"/>
  <c r="CU651" i="1"/>
  <c r="T651" i="1" s="1"/>
  <c r="CV651" i="1"/>
  <c r="U651" i="1" s="1"/>
  <c r="CX651" i="1"/>
  <c r="W651" i="1" s="1"/>
  <c r="FR651" i="1"/>
  <c r="GL651" i="1"/>
  <c r="GO651" i="1"/>
  <c r="GP651" i="1"/>
  <c r="GV651" i="1"/>
  <c r="GX651" i="1" s="1"/>
  <c r="AC652" i="1"/>
  <c r="AD652" i="1"/>
  <c r="CR652" i="1" s="1"/>
  <c r="AE652" i="1"/>
  <c r="AF652" i="1"/>
  <c r="AG652" i="1"/>
  <c r="AH652" i="1"/>
  <c r="CV652" i="1" s="1"/>
  <c r="AI652" i="1"/>
  <c r="AJ652" i="1"/>
  <c r="CQ652" i="1"/>
  <c r="CS652" i="1"/>
  <c r="CT652" i="1"/>
  <c r="CU652" i="1"/>
  <c r="CW652" i="1"/>
  <c r="CX652" i="1"/>
  <c r="FR652" i="1"/>
  <c r="GL652" i="1"/>
  <c r="GO652" i="1"/>
  <c r="GP652" i="1"/>
  <c r="GV652" i="1"/>
  <c r="I653" i="1"/>
  <c r="AC653" i="1"/>
  <c r="AE653" i="1"/>
  <c r="AD653" i="1" s="1"/>
  <c r="CR653" i="1" s="1"/>
  <c r="Q653" i="1" s="1"/>
  <c r="AF653" i="1"/>
  <c r="AG653" i="1"/>
  <c r="CU653" i="1" s="1"/>
  <c r="T653" i="1" s="1"/>
  <c r="AH653" i="1"/>
  <c r="AI653" i="1"/>
  <c r="AJ653" i="1"/>
  <c r="CS653" i="1"/>
  <c r="R653" i="1" s="1"/>
  <c r="GK653" i="1" s="1"/>
  <c r="CT653" i="1"/>
  <c r="S653" i="1" s="1"/>
  <c r="CV653" i="1"/>
  <c r="U653" i="1" s="1"/>
  <c r="CW653" i="1"/>
  <c r="V653" i="1" s="1"/>
  <c r="CX653" i="1"/>
  <c r="W653" i="1" s="1"/>
  <c r="FR653" i="1"/>
  <c r="GL653" i="1"/>
  <c r="GO653" i="1"/>
  <c r="GP653" i="1"/>
  <c r="GV653" i="1"/>
  <c r="GX653" i="1"/>
  <c r="C654" i="1"/>
  <c r="D654" i="1"/>
  <c r="I654" i="1"/>
  <c r="P654" i="1"/>
  <c r="X654" i="1"/>
  <c r="AC654" i="1"/>
  <c r="AD654" i="1"/>
  <c r="CR654" i="1" s="1"/>
  <c r="Q654" i="1" s="1"/>
  <c r="AE654" i="1"/>
  <c r="AF654" i="1"/>
  <c r="AG654" i="1"/>
  <c r="AH654" i="1"/>
  <c r="CV654" i="1" s="1"/>
  <c r="U654" i="1" s="1"/>
  <c r="AI654" i="1"/>
  <c r="AJ654" i="1"/>
  <c r="CQ654" i="1"/>
  <c r="CS654" i="1"/>
  <c r="R654" i="1" s="1"/>
  <c r="GK654" i="1" s="1"/>
  <c r="CT654" i="1"/>
  <c r="S654" i="1" s="1"/>
  <c r="CZ654" i="1" s="1"/>
  <c r="Y654" i="1" s="1"/>
  <c r="CU654" i="1"/>
  <c r="T654" i="1" s="1"/>
  <c r="CW654" i="1"/>
  <c r="V654" i="1" s="1"/>
  <c r="CX654" i="1"/>
  <c r="W654" i="1" s="1"/>
  <c r="CY654" i="1"/>
  <c r="FR654" i="1"/>
  <c r="GL654" i="1"/>
  <c r="GO654" i="1"/>
  <c r="GP654" i="1"/>
  <c r="GV654" i="1"/>
  <c r="GX654" i="1"/>
  <c r="C655" i="1"/>
  <c r="D655" i="1"/>
  <c r="I655" i="1"/>
  <c r="AC655" i="1"/>
  <c r="AE655" i="1"/>
  <c r="AF655" i="1"/>
  <c r="AG655" i="1"/>
  <c r="AH655" i="1"/>
  <c r="AI655" i="1"/>
  <c r="CW655" i="1" s="1"/>
  <c r="V655" i="1" s="1"/>
  <c r="AJ655" i="1"/>
  <c r="CQ655" i="1"/>
  <c r="P655" i="1" s="1"/>
  <c r="CT655" i="1"/>
  <c r="S655" i="1" s="1"/>
  <c r="CU655" i="1"/>
  <c r="T655" i="1" s="1"/>
  <c r="CV655" i="1"/>
  <c r="U655" i="1" s="1"/>
  <c r="CX655" i="1"/>
  <c r="W655" i="1" s="1"/>
  <c r="FR655" i="1"/>
  <c r="GL655" i="1"/>
  <c r="GO655" i="1"/>
  <c r="GP655" i="1"/>
  <c r="GV655" i="1"/>
  <c r="GX655" i="1" s="1"/>
  <c r="I656" i="1"/>
  <c r="X656" i="1"/>
  <c r="AC656" i="1"/>
  <c r="AB656" i="1" s="1"/>
  <c r="AD656" i="1"/>
  <c r="CR656" i="1" s="1"/>
  <c r="Q656" i="1" s="1"/>
  <c r="AE656" i="1"/>
  <c r="AF656" i="1"/>
  <c r="AG656" i="1"/>
  <c r="AH656" i="1"/>
  <c r="CV656" i="1" s="1"/>
  <c r="U656" i="1" s="1"/>
  <c r="AI656" i="1"/>
  <c r="AJ656" i="1"/>
  <c r="CQ656" i="1"/>
  <c r="P656" i="1" s="1"/>
  <c r="CP656" i="1" s="1"/>
  <c r="O656" i="1" s="1"/>
  <c r="CS656" i="1"/>
  <c r="R656" i="1" s="1"/>
  <c r="GK656" i="1" s="1"/>
  <c r="CT656" i="1"/>
  <c r="S656" i="1" s="1"/>
  <c r="CZ656" i="1" s="1"/>
  <c r="Y656" i="1" s="1"/>
  <c r="CU656" i="1"/>
  <c r="T656" i="1" s="1"/>
  <c r="CW656" i="1"/>
  <c r="V656" i="1" s="1"/>
  <c r="CX656" i="1"/>
  <c r="W656" i="1" s="1"/>
  <c r="CY656" i="1"/>
  <c r="FR656" i="1"/>
  <c r="GL656" i="1"/>
  <c r="GO656" i="1"/>
  <c r="GP656" i="1"/>
  <c r="GV656" i="1"/>
  <c r="GX656" i="1"/>
  <c r="I657" i="1"/>
  <c r="S657" i="1"/>
  <c r="W657" i="1"/>
  <c r="AC657" i="1"/>
  <c r="AE657" i="1"/>
  <c r="AD657" i="1" s="1"/>
  <c r="CR657" i="1" s="1"/>
  <c r="Q657" i="1" s="1"/>
  <c r="AF657" i="1"/>
  <c r="AG657" i="1"/>
  <c r="CU657" i="1" s="1"/>
  <c r="T657" i="1" s="1"/>
  <c r="AH657" i="1"/>
  <c r="AI657" i="1"/>
  <c r="AJ657" i="1"/>
  <c r="CS657" i="1"/>
  <c r="R657" i="1" s="1"/>
  <c r="CT657" i="1"/>
  <c r="CV657" i="1"/>
  <c r="U657" i="1" s="1"/>
  <c r="CW657" i="1"/>
  <c r="V657" i="1" s="1"/>
  <c r="CX657" i="1"/>
  <c r="FR657" i="1"/>
  <c r="GK657" i="1"/>
  <c r="GL657" i="1"/>
  <c r="GO657" i="1"/>
  <c r="GP657" i="1"/>
  <c r="GV657" i="1"/>
  <c r="GX657" i="1"/>
  <c r="I658" i="1"/>
  <c r="R658" i="1"/>
  <c r="GK658" i="1" s="1"/>
  <c r="AB658" i="1"/>
  <c r="AC658" i="1"/>
  <c r="AE658" i="1"/>
  <c r="AD658" i="1" s="1"/>
  <c r="CR658" i="1" s="1"/>
  <c r="Q658" i="1" s="1"/>
  <c r="AF658" i="1"/>
  <c r="CT658" i="1" s="1"/>
  <c r="S658" i="1" s="1"/>
  <c r="AG658" i="1"/>
  <c r="AH658" i="1"/>
  <c r="AI658" i="1"/>
  <c r="AJ658" i="1"/>
  <c r="CX658" i="1" s="1"/>
  <c r="W658" i="1" s="1"/>
  <c r="CQ658" i="1"/>
  <c r="P658" i="1" s="1"/>
  <c r="CP658" i="1" s="1"/>
  <c r="O658" i="1" s="1"/>
  <c r="CS658" i="1"/>
  <c r="CU658" i="1"/>
  <c r="T658" i="1" s="1"/>
  <c r="CV658" i="1"/>
  <c r="U658" i="1" s="1"/>
  <c r="CW658" i="1"/>
  <c r="V658" i="1" s="1"/>
  <c r="FR658" i="1"/>
  <c r="GL658" i="1"/>
  <c r="GO658" i="1"/>
  <c r="GP658" i="1"/>
  <c r="GV658" i="1"/>
  <c r="GX658" i="1"/>
  <c r="I659" i="1"/>
  <c r="AC659" i="1"/>
  <c r="AE659" i="1"/>
  <c r="AF659" i="1"/>
  <c r="AG659" i="1"/>
  <c r="AH659" i="1"/>
  <c r="AI659" i="1"/>
  <c r="CW659" i="1" s="1"/>
  <c r="V659" i="1" s="1"/>
  <c r="AJ659" i="1"/>
  <c r="CQ659" i="1"/>
  <c r="P659" i="1" s="1"/>
  <c r="CT659" i="1"/>
  <c r="S659" i="1" s="1"/>
  <c r="CU659" i="1"/>
  <c r="T659" i="1" s="1"/>
  <c r="CV659" i="1"/>
  <c r="U659" i="1" s="1"/>
  <c r="CX659" i="1"/>
  <c r="W659" i="1" s="1"/>
  <c r="FR659" i="1"/>
  <c r="GL659" i="1"/>
  <c r="GO659" i="1"/>
  <c r="GP659" i="1"/>
  <c r="GV659" i="1"/>
  <c r="GX659" i="1" s="1"/>
  <c r="C660" i="1"/>
  <c r="D660" i="1"/>
  <c r="I660" i="1"/>
  <c r="R660" i="1"/>
  <c r="GK660" i="1" s="1"/>
  <c r="V660" i="1"/>
  <c r="AC660" i="1"/>
  <c r="AE660" i="1"/>
  <c r="AD660" i="1" s="1"/>
  <c r="CR660" i="1" s="1"/>
  <c r="Q660" i="1" s="1"/>
  <c r="AF660" i="1"/>
  <c r="CT660" i="1" s="1"/>
  <c r="S660" i="1" s="1"/>
  <c r="AG660" i="1"/>
  <c r="AH660" i="1"/>
  <c r="AI660" i="1"/>
  <c r="AJ660" i="1"/>
  <c r="CX660" i="1" s="1"/>
  <c r="W660" i="1" s="1"/>
  <c r="CQ660" i="1"/>
  <c r="CS660" i="1"/>
  <c r="CU660" i="1"/>
  <c r="T660" i="1" s="1"/>
  <c r="CV660" i="1"/>
  <c r="U660" i="1" s="1"/>
  <c r="CW660" i="1"/>
  <c r="FR660" i="1"/>
  <c r="GL660" i="1"/>
  <c r="GO660" i="1"/>
  <c r="GP660" i="1"/>
  <c r="GV660" i="1"/>
  <c r="GX660" i="1"/>
  <c r="C661" i="1"/>
  <c r="D661" i="1"/>
  <c r="I661" i="1"/>
  <c r="I663" i="1" s="1"/>
  <c r="AC661" i="1"/>
  <c r="AE661" i="1"/>
  <c r="AD661" i="1" s="1"/>
  <c r="CR661" i="1" s="1"/>
  <c r="Q661" i="1" s="1"/>
  <c r="AF661" i="1"/>
  <c r="AG661" i="1"/>
  <c r="CU661" i="1" s="1"/>
  <c r="T661" i="1" s="1"/>
  <c r="AH661" i="1"/>
  <c r="AI661" i="1"/>
  <c r="AJ661" i="1"/>
  <c r="CS661" i="1"/>
  <c r="R661" i="1" s="1"/>
  <c r="GK661" i="1" s="1"/>
  <c r="CT661" i="1"/>
  <c r="S661" i="1" s="1"/>
  <c r="CV661" i="1"/>
  <c r="U661" i="1" s="1"/>
  <c r="CW661" i="1"/>
  <c r="V661" i="1" s="1"/>
  <c r="CX661" i="1"/>
  <c r="W661" i="1" s="1"/>
  <c r="FR661" i="1"/>
  <c r="GL661" i="1"/>
  <c r="GO661" i="1"/>
  <c r="GP661" i="1"/>
  <c r="GV661" i="1"/>
  <c r="GX661" i="1"/>
  <c r="I662" i="1"/>
  <c r="GX662" i="1" s="1"/>
  <c r="R662" i="1"/>
  <c r="GK662" i="1" s="1"/>
  <c r="AC662" i="1"/>
  <c r="AE662" i="1"/>
  <c r="AD662" i="1" s="1"/>
  <c r="CR662" i="1" s="1"/>
  <c r="Q662" i="1" s="1"/>
  <c r="AF662" i="1"/>
  <c r="CT662" i="1" s="1"/>
  <c r="AG662" i="1"/>
  <c r="AH662" i="1"/>
  <c r="AI662" i="1"/>
  <c r="AJ662" i="1"/>
  <c r="CX662" i="1" s="1"/>
  <c r="CQ662" i="1"/>
  <c r="CS662" i="1"/>
  <c r="CU662" i="1"/>
  <c r="T662" i="1" s="1"/>
  <c r="CV662" i="1"/>
  <c r="CW662" i="1"/>
  <c r="V662" i="1" s="1"/>
  <c r="FR662" i="1"/>
  <c r="GL662" i="1"/>
  <c r="GO662" i="1"/>
  <c r="GP662" i="1"/>
  <c r="GV662" i="1"/>
  <c r="AC663" i="1"/>
  <c r="AE663" i="1"/>
  <c r="AF663" i="1"/>
  <c r="AG663" i="1"/>
  <c r="AH663" i="1"/>
  <c r="AI663" i="1"/>
  <c r="CW663" i="1" s="1"/>
  <c r="AJ663" i="1"/>
  <c r="CQ663" i="1"/>
  <c r="P663" i="1" s="1"/>
  <c r="CT663" i="1"/>
  <c r="CU663" i="1"/>
  <c r="T663" i="1" s="1"/>
  <c r="CV663" i="1"/>
  <c r="U663" i="1" s="1"/>
  <c r="CX663" i="1"/>
  <c r="FR663" i="1"/>
  <c r="GL663" i="1"/>
  <c r="GO663" i="1"/>
  <c r="GP663" i="1"/>
  <c r="GV663" i="1"/>
  <c r="GX663" i="1" s="1"/>
  <c r="AC664" i="1"/>
  <c r="AB664" i="1" s="1"/>
  <c r="AD664" i="1"/>
  <c r="CR664" i="1" s="1"/>
  <c r="AE664" i="1"/>
  <c r="AF664" i="1"/>
  <c r="AG664" i="1"/>
  <c r="AH664" i="1"/>
  <c r="CV664" i="1" s="1"/>
  <c r="AI664" i="1"/>
  <c r="AJ664" i="1"/>
  <c r="CQ664" i="1"/>
  <c r="CS664" i="1"/>
  <c r="CT664" i="1"/>
  <c r="CU664" i="1"/>
  <c r="CW664" i="1"/>
  <c r="CX664" i="1"/>
  <c r="FR664" i="1"/>
  <c r="GL664" i="1"/>
  <c r="GO664" i="1"/>
  <c r="GP664" i="1"/>
  <c r="GV664" i="1"/>
  <c r="I665" i="1"/>
  <c r="S665" i="1"/>
  <c r="AC665" i="1"/>
  <c r="AE665" i="1"/>
  <c r="AD665" i="1" s="1"/>
  <c r="CR665" i="1" s="1"/>
  <c r="Q665" i="1" s="1"/>
  <c r="AF665" i="1"/>
  <c r="AG665" i="1"/>
  <c r="CU665" i="1" s="1"/>
  <c r="T665" i="1" s="1"/>
  <c r="AH665" i="1"/>
  <c r="AI665" i="1"/>
  <c r="AJ665" i="1"/>
  <c r="CS665" i="1"/>
  <c r="R665" i="1" s="1"/>
  <c r="GK665" i="1" s="1"/>
  <c r="CT665" i="1"/>
  <c r="CV665" i="1"/>
  <c r="U665" i="1" s="1"/>
  <c r="CW665" i="1"/>
  <c r="V665" i="1" s="1"/>
  <c r="CX665" i="1"/>
  <c r="W665" i="1" s="1"/>
  <c r="FR665" i="1"/>
  <c r="GL665" i="1"/>
  <c r="GO665" i="1"/>
  <c r="GP665" i="1"/>
  <c r="GV665" i="1"/>
  <c r="GX665" i="1"/>
  <c r="C666" i="1"/>
  <c r="D666" i="1"/>
  <c r="I666" i="1"/>
  <c r="P666" i="1"/>
  <c r="T666" i="1"/>
  <c r="AC666" i="1"/>
  <c r="AD666" i="1"/>
  <c r="CR666" i="1" s="1"/>
  <c r="Q666" i="1" s="1"/>
  <c r="AE666" i="1"/>
  <c r="AF666" i="1"/>
  <c r="AG666" i="1"/>
  <c r="AH666" i="1"/>
  <c r="CV666" i="1" s="1"/>
  <c r="U666" i="1" s="1"/>
  <c r="AI666" i="1"/>
  <c r="AJ666" i="1"/>
  <c r="CQ666" i="1"/>
  <c r="CS666" i="1"/>
  <c r="R666" i="1" s="1"/>
  <c r="GK666" i="1" s="1"/>
  <c r="CT666" i="1"/>
  <c r="S666" i="1" s="1"/>
  <c r="CZ666" i="1" s="1"/>
  <c r="Y666" i="1" s="1"/>
  <c r="CU666" i="1"/>
  <c r="CW666" i="1"/>
  <c r="V666" i="1" s="1"/>
  <c r="CX666" i="1"/>
  <c r="W666" i="1" s="1"/>
  <c r="CY666" i="1"/>
  <c r="X666" i="1" s="1"/>
  <c r="FR666" i="1"/>
  <c r="GL666" i="1"/>
  <c r="GO666" i="1"/>
  <c r="GP666" i="1"/>
  <c r="GV666" i="1"/>
  <c r="GX666" i="1"/>
  <c r="C667" i="1"/>
  <c r="D667" i="1"/>
  <c r="I667" i="1"/>
  <c r="AC667" i="1"/>
  <c r="AE667" i="1"/>
  <c r="AF667" i="1"/>
  <c r="AG667" i="1"/>
  <c r="AH667" i="1"/>
  <c r="AI667" i="1"/>
  <c r="CW667" i="1" s="1"/>
  <c r="V667" i="1" s="1"/>
  <c r="AJ667" i="1"/>
  <c r="CQ667" i="1"/>
  <c r="P667" i="1" s="1"/>
  <c r="CT667" i="1"/>
  <c r="S667" i="1" s="1"/>
  <c r="CU667" i="1"/>
  <c r="T667" i="1" s="1"/>
  <c r="CV667" i="1"/>
  <c r="U667" i="1" s="1"/>
  <c r="CX667" i="1"/>
  <c r="W667" i="1" s="1"/>
  <c r="FR667" i="1"/>
  <c r="GL667" i="1"/>
  <c r="GO667" i="1"/>
  <c r="GP667" i="1"/>
  <c r="GV667" i="1"/>
  <c r="GX667" i="1" s="1"/>
  <c r="I668" i="1"/>
  <c r="P668" i="1"/>
  <c r="X668" i="1"/>
  <c r="AC668" i="1"/>
  <c r="AD668" i="1"/>
  <c r="CR668" i="1" s="1"/>
  <c r="Q668" i="1" s="1"/>
  <c r="AE668" i="1"/>
  <c r="AF668" i="1"/>
  <c r="AG668" i="1"/>
  <c r="AH668" i="1"/>
  <c r="CV668" i="1" s="1"/>
  <c r="U668" i="1" s="1"/>
  <c r="AI668" i="1"/>
  <c r="AJ668" i="1"/>
  <c r="CQ668" i="1"/>
  <c r="CS668" i="1"/>
  <c r="R668" i="1" s="1"/>
  <c r="GK668" i="1" s="1"/>
  <c r="CT668" i="1"/>
  <c r="S668" i="1" s="1"/>
  <c r="CZ668" i="1" s="1"/>
  <c r="Y668" i="1" s="1"/>
  <c r="CU668" i="1"/>
  <c r="T668" i="1" s="1"/>
  <c r="CW668" i="1"/>
  <c r="V668" i="1" s="1"/>
  <c r="CX668" i="1"/>
  <c r="W668" i="1" s="1"/>
  <c r="CY668" i="1"/>
  <c r="FR668" i="1"/>
  <c r="GL668" i="1"/>
  <c r="GO668" i="1"/>
  <c r="GP668" i="1"/>
  <c r="GV668" i="1"/>
  <c r="GX668" i="1"/>
  <c r="I669" i="1"/>
  <c r="S669" i="1"/>
  <c r="AC669" i="1"/>
  <c r="AE669" i="1"/>
  <c r="AD669" i="1" s="1"/>
  <c r="CR669" i="1" s="1"/>
  <c r="Q669" i="1" s="1"/>
  <c r="AF669" i="1"/>
  <c r="AG669" i="1"/>
  <c r="CU669" i="1" s="1"/>
  <c r="T669" i="1" s="1"/>
  <c r="AH669" i="1"/>
  <c r="AI669" i="1"/>
  <c r="AJ669" i="1"/>
  <c r="CS669" i="1"/>
  <c r="R669" i="1" s="1"/>
  <c r="CT669" i="1"/>
  <c r="CV669" i="1"/>
  <c r="U669" i="1" s="1"/>
  <c r="CW669" i="1"/>
  <c r="V669" i="1" s="1"/>
  <c r="CX669" i="1"/>
  <c r="W669" i="1" s="1"/>
  <c r="FR669" i="1"/>
  <c r="GK669" i="1"/>
  <c r="GL669" i="1"/>
  <c r="GO669" i="1"/>
  <c r="GP669" i="1"/>
  <c r="GV669" i="1"/>
  <c r="GX669" i="1"/>
  <c r="I670" i="1"/>
  <c r="R670" i="1"/>
  <c r="GK670" i="1" s="1"/>
  <c r="V670" i="1"/>
  <c r="AC670" i="1"/>
  <c r="AE670" i="1"/>
  <c r="AD670" i="1" s="1"/>
  <c r="CR670" i="1" s="1"/>
  <c r="Q670" i="1" s="1"/>
  <c r="AF670" i="1"/>
  <c r="CT670" i="1" s="1"/>
  <c r="S670" i="1" s="1"/>
  <c r="AG670" i="1"/>
  <c r="AH670" i="1"/>
  <c r="AI670" i="1"/>
  <c r="AJ670" i="1"/>
  <c r="CX670" i="1" s="1"/>
  <c r="W670" i="1" s="1"/>
  <c r="CQ670" i="1"/>
  <c r="CS670" i="1"/>
  <c r="CU670" i="1"/>
  <c r="T670" i="1" s="1"/>
  <c r="CV670" i="1"/>
  <c r="U670" i="1" s="1"/>
  <c r="CW670" i="1"/>
  <c r="FR670" i="1"/>
  <c r="GL670" i="1"/>
  <c r="GO670" i="1"/>
  <c r="GP670" i="1"/>
  <c r="GV670" i="1"/>
  <c r="GX670" i="1"/>
  <c r="I671" i="1"/>
  <c r="AC671" i="1"/>
  <c r="AE671" i="1"/>
  <c r="AF671" i="1"/>
  <c r="AG671" i="1"/>
  <c r="AH671" i="1"/>
  <c r="AI671" i="1"/>
  <c r="CW671" i="1" s="1"/>
  <c r="V671" i="1" s="1"/>
  <c r="AJ671" i="1"/>
  <c r="CQ671" i="1"/>
  <c r="P671" i="1" s="1"/>
  <c r="CT671" i="1"/>
  <c r="S671" i="1" s="1"/>
  <c r="CU671" i="1"/>
  <c r="T671" i="1" s="1"/>
  <c r="CV671" i="1"/>
  <c r="U671" i="1" s="1"/>
  <c r="CX671" i="1"/>
  <c r="W671" i="1" s="1"/>
  <c r="FR671" i="1"/>
  <c r="GL671" i="1"/>
  <c r="GO671" i="1"/>
  <c r="GP671" i="1"/>
  <c r="GV671" i="1"/>
  <c r="GX671" i="1" s="1"/>
  <c r="C672" i="1"/>
  <c r="D672" i="1"/>
  <c r="I672" i="1"/>
  <c r="GX672" i="1" s="1"/>
  <c r="R672" i="1"/>
  <c r="GK672" i="1" s="1"/>
  <c r="AC672" i="1"/>
  <c r="AE672" i="1"/>
  <c r="AD672" i="1" s="1"/>
  <c r="CR672" i="1" s="1"/>
  <c r="Q672" i="1" s="1"/>
  <c r="AF672" i="1"/>
  <c r="CT672" i="1" s="1"/>
  <c r="AG672" i="1"/>
  <c r="AH672" i="1"/>
  <c r="AI672" i="1"/>
  <c r="AJ672" i="1"/>
  <c r="CX672" i="1" s="1"/>
  <c r="CQ672" i="1"/>
  <c r="CS672" i="1"/>
  <c r="CU672" i="1"/>
  <c r="T672" i="1" s="1"/>
  <c r="CV672" i="1"/>
  <c r="CW672" i="1"/>
  <c r="V672" i="1" s="1"/>
  <c r="FR672" i="1"/>
  <c r="GL672" i="1"/>
  <c r="GO672" i="1"/>
  <c r="GP672" i="1"/>
  <c r="GV672" i="1"/>
  <c r="C673" i="1"/>
  <c r="D673" i="1"/>
  <c r="I673" i="1"/>
  <c r="S673" i="1"/>
  <c r="AC673" i="1"/>
  <c r="AE673" i="1"/>
  <c r="AD673" i="1" s="1"/>
  <c r="CR673" i="1" s="1"/>
  <c r="Q673" i="1" s="1"/>
  <c r="AF673" i="1"/>
  <c r="AG673" i="1"/>
  <c r="CU673" i="1" s="1"/>
  <c r="T673" i="1" s="1"/>
  <c r="AH673" i="1"/>
  <c r="AI673" i="1"/>
  <c r="AJ673" i="1"/>
  <c r="CS673" i="1"/>
  <c r="R673" i="1" s="1"/>
  <c r="GK673" i="1" s="1"/>
  <c r="CT673" i="1"/>
  <c r="CV673" i="1"/>
  <c r="U673" i="1" s="1"/>
  <c r="CW673" i="1"/>
  <c r="V673" i="1" s="1"/>
  <c r="CX673" i="1"/>
  <c r="W673" i="1" s="1"/>
  <c r="FR673" i="1"/>
  <c r="GL673" i="1"/>
  <c r="GO673" i="1"/>
  <c r="GP673" i="1"/>
  <c r="GV673" i="1"/>
  <c r="GX673" i="1"/>
  <c r="C674" i="1"/>
  <c r="D674" i="1"/>
  <c r="I674" i="1"/>
  <c r="P674" i="1"/>
  <c r="T674" i="1"/>
  <c r="AC674" i="1"/>
  <c r="AD674" i="1"/>
  <c r="CR674" i="1" s="1"/>
  <c r="Q674" i="1" s="1"/>
  <c r="AE674" i="1"/>
  <c r="AF674" i="1"/>
  <c r="AG674" i="1"/>
  <c r="AH674" i="1"/>
  <c r="CV674" i="1" s="1"/>
  <c r="U674" i="1" s="1"/>
  <c r="AI674" i="1"/>
  <c r="AJ674" i="1"/>
  <c r="CQ674" i="1"/>
  <c r="CS674" i="1"/>
  <c r="R674" i="1" s="1"/>
  <c r="GK674" i="1" s="1"/>
  <c r="CT674" i="1"/>
  <c r="S674" i="1" s="1"/>
  <c r="CZ674" i="1" s="1"/>
  <c r="Y674" i="1" s="1"/>
  <c r="CU674" i="1"/>
  <c r="CW674" i="1"/>
  <c r="V674" i="1" s="1"/>
  <c r="CX674" i="1"/>
  <c r="W674" i="1" s="1"/>
  <c r="CY674" i="1"/>
  <c r="X674" i="1" s="1"/>
  <c r="FR674" i="1"/>
  <c r="GL674" i="1"/>
  <c r="GO674" i="1"/>
  <c r="GP674" i="1"/>
  <c r="GV674" i="1"/>
  <c r="GX674" i="1"/>
  <c r="C675" i="1"/>
  <c r="D675" i="1"/>
  <c r="I675" i="1"/>
  <c r="AC675" i="1"/>
  <c r="AE675" i="1"/>
  <c r="AF675" i="1"/>
  <c r="AG675" i="1"/>
  <c r="AH675" i="1"/>
  <c r="AI675" i="1"/>
  <c r="CW675" i="1" s="1"/>
  <c r="V675" i="1" s="1"/>
  <c r="AJ675" i="1"/>
  <c r="CQ675" i="1"/>
  <c r="P675" i="1" s="1"/>
  <c r="CT675" i="1"/>
  <c r="S675" i="1" s="1"/>
  <c r="CU675" i="1"/>
  <c r="T675" i="1" s="1"/>
  <c r="CV675" i="1"/>
  <c r="U675" i="1" s="1"/>
  <c r="CX675" i="1"/>
  <c r="W675" i="1" s="1"/>
  <c r="FR675" i="1"/>
  <c r="GL675" i="1"/>
  <c r="GO675" i="1"/>
  <c r="GP675" i="1"/>
  <c r="GV675" i="1"/>
  <c r="GX675" i="1" s="1"/>
  <c r="I676" i="1"/>
  <c r="P676" i="1"/>
  <c r="X676" i="1"/>
  <c r="AC676" i="1"/>
  <c r="AD676" i="1"/>
  <c r="CR676" i="1" s="1"/>
  <c r="Q676" i="1" s="1"/>
  <c r="AE676" i="1"/>
  <c r="AF676" i="1"/>
  <c r="AG676" i="1"/>
  <c r="AH676" i="1"/>
  <c r="CV676" i="1" s="1"/>
  <c r="U676" i="1" s="1"/>
  <c r="AI676" i="1"/>
  <c r="AJ676" i="1"/>
  <c r="CQ676" i="1"/>
  <c r="CS676" i="1"/>
  <c r="R676" i="1" s="1"/>
  <c r="GK676" i="1" s="1"/>
  <c r="CT676" i="1"/>
  <c r="S676" i="1" s="1"/>
  <c r="CZ676" i="1" s="1"/>
  <c r="Y676" i="1" s="1"/>
  <c r="CU676" i="1"/>
  <c r="T676" i="1" s="1"/>
  <c r="CW676" i="1"/>
  <c r="V676" i="1" s="1"/>
  <c r="CX676" i="1"/>
  <c r="W676" i="1" s="1"/>
  <c r="CY676" i="1"/>
  <c r="FR676" i="1"/>
  <c r="GL676" i="1"/>
  <c r="GO676" i="1"/>
  <c r="GP676" i="1"/>
  <c r="GV676" i="1"/>
  <c r="GX676" i="1"/>
  <c r="I677" i="1"/>
  <c r="S677" i="1"/>
  <c r="AC677" i="1"/>
  <c r="AE677" i="1"/>
  <c r="AD677" i="1" s="1"/>
  <c r="CR677" i="1" s="1"/>
  <c r="Q677" i="1" s="1"/>
  <c r="AF677" i="1"/>
  <c r="AG677" i="1"/>
  <c r="CU677" i="1" s="1"/>
  <c r="T677" i="1" s="1"/>
  <c r="AH677" i="1"/>
  <c r="AI677" i="1"/>
  <c r="AJ677" i="1"/>
  <c r="CS677" i="1"/>
  <c r="R677" i="1" s="1"/>
  <c r="CT677" i="1"/>
  <c r="CV677" i="1"/>
  <c r="U677" i="1" s="1"/>
  <c r="CW677" i="1"/>
  <c r="V677" i="1" s="1"/>
  <c r="CX677" i="1"/>
  <c r="W677" i="1" s="1"/>
  <c r="FR677" i="1"/>
  <c r="GK677" i="1"/>
  <c r="GL677" i="1"/>
  <c r="GO677" i="1"/>
  <c r="GP677" i="1"/>
  <c r="GV677" i="1"/>
  <c r="GX677" i="1"/>
  <c r="I678" i="1"/>
  <c r="R678" i="1"/>
  <c r="GK678" i="1" s="1"/>
  <c r="V678" i="1"/>
  <c r="AC678" i="1"/>
  <c r="AE678" i="1"/>
  <c r="AD678" i="1" s="1"/>
  <c r="CR678" i="1" s="1"/>
  <c r="Q678" i="1" s="1"/>
  <c r="AF678" i="1"/>
  <c r="CT678" i="1" s="1"/>
  <c r="S678" i="1" s="1"/>
  <c r="AG678" i="1"/>
  <c r="AH678" i="1"/>
  <c r="AI678" i="1"/>
  <c r="AJ678" i="1"/>
  <c r="CX678" i="1" s="1"/>
  <c r="W678" i="1" s="1"/>
  <c r="CQ678" i="1"/>
  <c r="CS678" i="1"/>
  <c r="CU678" i="1"/>
  <c r="T678" i="1" s="1"/>
  <c r="CV678" i="1"/>
  <c r="U678" i="1" s="1"/>
  <c r="CW678" i="1"/>
  <c r="FR678" i="1"/>
  <c r="GL678" i="1"/>
  <c r="GO678" i="1"/>
  <c r="GP678" i="1"/>
  <c r="GV678" i="1"/>
  <c r="GX678" i="1"/>
  <c r="I679" i="1"/>
  <c r="AC679" i="1"/>
  <c r="AE679" i="1"/>
  <c r="AF679" i="1"/>
  <c r="AG679" i="1"/>
  <c r="AH679" i="1"/>
  <c r="AI679" i="1"/>
  <c r="CW679" i="1" s="1"/>
  <c r="V679" i="1" s="1"/>
  <c r="AJ679" i="1"/>
  <c r="CQ679" i="1"/>
  <c r="P679" i="1" s="1"/>
  <c r="CT679" i="1"/>
  <c r="S679" i="1" s="1"/>
  <c r="CU679" i="1"/>
  <c r="T679" i="1" s="1"/>
  <c r="CV679" i="1"/>
  <c r="U679" i="1" s="1"/>
  <c r="CX679" i="1"/>
  <c r="W679" i="1" s="1"/>
  <c r="FR679" i="1"/>
  <c r="GL679" i="1"/>
  <c r="GO679" i="1"/>
  <c r="GP679" i="1"/>
  <c r="GV679" i="1"/>
  <c r="GX679" i="1" s="1"/>
  <c r="I680" i="1"/>
  <c r="P680" i="1"/>
  <c r="X680" i="1"/>
  <c r="AC680" i="1"/>
  <c r="AD680" i="1"/>
  <c r="CR680" i="1" s="1"/>
  <c r="Q680" i="1" s="1"/>
  <c r="AE680" i="1"/>
  <c r="AF680" i="1"/>
  <c r="AG680" i="1"/>
  <c r="AH680" i="1"/>
  <c r="CV680" i="1" s="1"/>
  <c r="U680" i="1" s="1"/>
  <c r="AI680" i="1"/>
  <c r="AJ680" i="1"/>
  <c r="CQ680" i="1"/>
  <c r="CS680" i="1"/>
  <c r="R680" i="1" s="1"/>
  <c r="GK680" i="1" s="1"/>
  <c r="CT680" i="1"/>
  <c r="S680" i="1" s="1"/>
  <c r="CZ680" i="1" s="1"/>
  <c r="Y680" i="1" s="1"/>
  <c r="CU680" i="1"/>
  <c r="T680" i="1" s="1"/>
  <c r="CW680" i="1"/>
  <c r="V680" i="1" s="1"/>
  <c r="CX680" i="1"/>
  <c r="W680" i="1" s="1"/>
  <c r="CY680" i="1"/>
  <c r="FR680" i="1"/>
  <c r="GL680" i="1"/>
  <c r="GO680" i="1"/>
  <c r="GP680" i="1"/>
  <c r="GV680" i="1"/>
  <c r="GX680" i="1"/>
  <c r="I681" i="1"/>
  <c r="S681" i="1"/>
  <c r="AC681" i="1"/>
  <c r="AE681" i="1"/>
  <c r="AD681" i="1" s="1"/>
  <c r="CR681" i="1" s="1"/>
  <c r="Q681" i="1" s="1"/>
  <c r="AF681" i="1"/>
  <c r="AG681" i="1"/>
  <c r="CU681" i="1" s="1"/>
  <c r="T681" i="1" s="1"/>
  <c r="AH681" i="1"/>
  <c r="AI681" i="1"/>
  <c r="AJ681" i="1"/>
  <c r="CS681" i="1"/>
  <c r="R681" i="1" s="1"/>
  <c r="CT681" i="1"/>
  <c r="CV681" i="1"/>
  <c r="U681" i="1" s="1"/>
  <c r="CW681" i="1"/>
  <c r="V681" i="1" s="1"/>
  <c r="CX681" i="1"/>
  <c r="W681" i="1" s="1"/>
  <c r="FR681" i="1"/>
  <c r="GK681" i="1"/>
  <c r="GL681" i="1"/>
  <c r="GO681" i="1"/>
  <c r="GP681" i="1"/>
  <c r="GV681" i="1"/>
  <c r="GX681" i="1"/>
  <c r="C682" i="1"/>
  <c r="D682" i="1"/>
  <c r="I682" i="1"/>
  <c r="X682" i="1"/>
  <c r="AC682" i="1"/>
  <c r="AB682" i="1" s="1"/>
  <c r="AD682" i="1"/>
  <c r="CR682" i="1" s="1"/>
  <c r="Q682" i="1" s="1"/>
  <c r="AE682" i="1"/>
  <c r="AF682" i="1"/>
  <c r="AG682" i="1"/>
  <c r="AH682" i="1"/>
  <c r="CV682" i="1" s="1"/>
  <c r="U682" i="1" s="1"/>
  <c r="AI682" i="1"/>
  <c r="AJ682" i="1"/>
  <c r="CQ682" i="1"/>
  <c r="P682" i="1" s="1"/>
  <c r="CP682" i="1" s="1"/>
  <c r="O682" i="1" s="1"/>
  <c r="CS682" i="1"/>
  <c r="R682" i="1" s="1"/>
  <c r="GK682" i="1" s="1"/>
  <c r="CT682" i="1"/>
  <c r="S682" i="1" s="1"/>
  <c r="CZ682" i="1" s="1"/>
  <c r="Y682" i="1" s="1"/>
  <c r="CU682" i="1"/>
  <c r="T682" i="1" s="1"/>
  <c r="CW682" i="1"/>
  <c r="V682" i="1" s="1"/>
  <c r="CX682" i="1"/>
  <c r="W682" i="1" s="1"/>
  <c r="CY682" i="1"/>
  <c r="FR682" i="1"/>
  <c r="GL682" i="1"/>
  <c r="GO682" i="1"/>
  <c r="GP682" i="1"/>
  <c r="GV682" i="1"/>
  <c r="GX682" i="1"/>
  <c r="C683" i="1"/>
  <c r="D683" i="1"/>
  <c r="I683" i="1"/>
  <c r="AC683" i="1"/>
  <c r="AE683" i="1"/>
  <c r="AF683" i="1"/>
  <c r="AG683" i="1"/>
  <c r="AH683" i="1"/>
  <c r="AI683" i="1"/>
  <c r="CW683" i="1" s="1"/>
  <c r="V683" i="1" s="1"/>
  <c r="AJ683" i="1"/>
  <c r="CQ683" i="1"/>
  <c r="P683" i="1" s="1"/>
  <c r="CT683" i="1"/>
  <c r="S683" i="1" s="1"/>
  <c r="CU683" i="1"/>
  <c r="T683" i="1" s="1"/>
  <c r="CV683" i="1"/>
  <c r="U683" i="1" s="1"/>
  <c r="CX683" i="1"/>
  <c r="W683" i="1" s="1"/>
  <c r="FR683" i="1"/>
  <c r="GL683" i="1"/>
  <c r="GO683" i="1"/>
  <c r="GP683" i="1"/>
  <c r="GV683" i="1"/>
  <c r="GX683" i="1" s="1"/>
  <c r="I684" i="1"/>
  <c r="P684" i="1"/>
  <c r="AC684" i="1"/>
  <c r="AD684" i="1"/>
  <c r="CR684" i="1" s="1"/>
  <c r="Q684" i="1" s="1"/>
  <c r="AE684" i="1"/>
  <c r="AF684" i="1"/>
  <c r="AG684" i="1"/>
  <c r="AH684" i="1"/>
  <c r="CV684" i="1" s="1"/>
  <c r="U684" i="1" s="1"/>
  <c r="AI684" i="1"/>
  <c r="AJ684" i="1"/>
  <c r="CQ684" i="1"/>
  <c r="CS684" i="1"/>
  <c r="R684" i="1" s="1"/>
  <c r="GK684" i="1" s="1"/>
  <c r="CT684" i="1"/>
  <c r="S684" i="1" s="1"/>
  <c r="CU684" i="1"/>
  <c r="T684" i="1" s="1"/>
  <c r="CW684" i="1"/>
  <c r="V684" i="1" s="1"/>
  <c r="CX684" i="1"/>
  <c r="W684" i="1" s="1"/>
  <c r="FR684" i="1"/>
  <c r="GL684" i="1"/>
  <c r="GO684" i="1"/>
  <c r="GP684" i="1"/>
  <c r="GV684" i="1"/>
  <c r="GX684" i="1"/>
  <c r="I685" i="1"/>
  <c r="S685" i="1"/>
  <c r="AC685" i="1"/>
  <c r="AE685" i="1"/>
  <c r="AD685" i="1" s="1"/>
  <c r="CR685" i="1" s="1"/>
  <c r="Q685" i="1" s="1"/>
  <c r="AF685" i="1"/>
  <c r="AG685" i="1"/>
  <c r="CU685" i="1" s="1"/>
  <c r="T685" i="1" s="1"/>
  <c r="AH685" i="1"/>
  <c r="AI685" i="1"/>
  <c r="AJ685" i="1"/>
  <c r="CS685" i="1"/>
  <c r="R685" i="1" s="1"/>
  <c r="GK685" i="1" s="1"/>
  <c r="CT685" i="1"/>
  <c r="CV685" i="1"/>
  <c r="U685" i="1" s="1"/>
  <c r="CW685" i="1"/>
  <c r="V685" i="1" s="1"/>
  <c r="CX685" i="1"/>
  <c r="W685" i="1" s="1"/>
  <c r="FR685" i="1"/>
  <c r="GL685" i="1"/>
  <c r="GO685" i="1"/>
  <c r="GP685" i="1"/>
  <c r="GV685" i="1"/>
  <c r="GX685" i="1"/>
  <c r="C686" i="1"/>
  <c r="D686" i="1"/>
  <c r="I686" i="1"/>
  <c r="P686" i="1"/>
  <c r="T686" i="1"/>
  <c r="AC686" i="1"/>
  <c r="AD686" i="1"/>
  <c r="CR686" i="1" s="1"/>
  <c r="Q686" i="1" s="1"/>
  <c r="AE686" i="1"/>
  <c r="AF686" i="1"/>
  <c r="AG686" i="1"/>
  <c r="AH686" i="1"/>
  <c r="CV686" i="1" s="1"/>
  <c r="U686" i="1" s="1"/>
  <c r="AI686" i="1"/>
  <c r="AJ686" i="1"/>
  <c r="CQ686" i="1"/>
  <c r="CS686" i="1"/>
  <c r="R686" i="1" s="1"/>
  <c r="GK686" i="1" s="1"/>
  <c r="CT686" i="1"/>
  <c r="S686" i="1" s="1"/>
  <c r="CZ686" i="1" s="1"/>
  <c r="Y686" i="1" s="1"/>
  <c r="CU686" i="1"/>
  <c r="CW686" i="1"/>
  <c r="V686" i="1" s="1"/>
  <c r="CX686" i="1"/>
  <c r="W686" i="1" s="1"/>
  <c r="CY686" i="1"/>
  <c r="X686" i="1" s="1"/>
  <c r="FR686" i="1"/>
  <c r="GL686" i="1"/>
  <c r="GO686" i="1"/>
  <c r="GP686" i="1"/>
  <c r="GV686" i="1"/>
  <c r="GX686" i="1"/>
  <c r="C687" i="1"/>
  <c r="D687" i="1"/>
  <c r="I687" i="1"/>
  <c r="U687" i="1"/>
  <c r="AC687" i="1"/>
  <c r="CQ687" i="1" s="1"/>
  <c r="P687" i="1" s="1"/>
  <c r="AE687" i="1"/>
  <c r="AF687" i="1"/>
  <c r="AG687" i="1"/>
  <c r="CU687" i="1" s="1"/>
  <c r="T687" i="1" s="1"/>
  <c r="AH687" i="1"/>
  <c r="AI687" i="1"/>
  <c r="CW687" i="1" s="1"/>
  <c r="V687" i="1" s="1"/>
  <c r="AJ687" i="1"/>
  <c r="CT687" i="1"/>
  <c r="S687" i="1" s="1"/>
  <c r="CV687" i="1"/>
  <c r="CX687" i="1"/>
  <c r="W687" i="1" s="1"/>
  <c r="FR687" i="1"/>
  <c r="GL687" i="1"/>
  <c r="GO687" i="1"/>
  <c r="GP687" i="1"/>
  <c r="GV687" i="1"/>
  <c r="GX687" i="1" s="1"/>
  <c r="I688" i="1"/>
  <c r="P688" i="1"/>
  <c r="AC688" i="1"/>
  <c r="AD688" i="1"/>
  <c r="CR688" i="1" s="1"/>
  <c r="Q688" i="1" s="1"/>
  <c r="AE688" i="1"/>
  <c r="AF688" i="1"/>
  <c r="AG688" i="1"/>
  <c r="AH688" i="1"/>
  <c r="CV688" i="1" s="1"/>
  <c r="U688" i="1" s="1"/>
  <c r="AI688" i="1"/>
  <c r="AJ688" i="1"/>
  <c r="CQ688" i="1"/>
  <c r="CS688" i="1"/>
  <c r="R688" i="1" s="1"/>
  <c r="GK688" i="1" s="1"/>
  <c r="CT688" i="1"/>
  <c r="S688" i="1" s="1"/>
  <c r="CU688" i="1"/>
  <c r="T688" i="1" s="1"/>
  <c r="CW688" i="1"/>
  <c r="V688" i="1" s="1"/>
  <c r="CX688" i="1"/>
  <c r="W688" i="1" s="1"/>
  <c r="FR688" i="1"/>
  <c r="GL688" i="1"/>
  <c r="GO688" i="1"/>
  <c r="GP688" i="1"/>
  <c r="GV688" i="1"/>
  <c r="GX688" i="1"/>
  <c r="I689" i="1"/>
  <c r="S689" i="1"/>
  <c r="AC689" i="1"/>
  <c r="AE689" i="1"/>
  <c r="AD689" i="1" s="1"/>
  <c r="CR689" i="1" s="1"/>
  <c r="Q689" i="1" s="1"/>
  <c r="AF689" i="1"/>
  <c r="AG689" i="1"/>
  <c r="CU689" i="1" s="1"/>
  <c r="T689" i="1" s="1"/>
  <c r="AH689" i="1"/>
  <c r="AI689" i="1"/>
  <c r="AJ689" i="1"/>
  <c r="CS689" i="1"/>
  <c r="R689" i="1" s="1"/>
  <c r="GK689" i="1" s="1"/>
  <c r="CT689" i="1"/>
  <c r="CV689" i="1"/>
  <c r="U689" i="1" s="1"/>
  <c r="CW689" i="1"/>
  <c r="V689" i="1" s="1"/>
  <c r="CX689" i="1"/>
  <c r="W689" i="1" s="1"/>
  <c r="FR689" i="1"/>
  <c r="GL689" i="1"/>
  <c r="GO689" i="1"/>
  <c r="GP689" i="1"/>
  <c r="GV689" i="1"/>
  <c r="GX689" i="1"/>
  <c r="C690" i="1"/>
  <c r="D690" i="1"/>
  <c r="I690" i="1"/>
  <c r="P690" i="1"/>
  <c r="T690" i="1"/>
  <c r="AC690" i="1"/>
  <c r="AD690" i="1"/>
  <c r="CR690" i="1" s="1"/>
  <c r="Q690" i="1" s="1"/>
  <c r="AE690" i="1"/>
  <c r="AF690" i="1"/>
  <c r="AG690" i="1"/>
  <c r="AH690" i="1"/>
  <c r="CV690" i="1" s="1"/>
  <c r="U690" i="1" s="1"/>
  <c r="AI690" i="1"/>
  <c r="AJ690" i="1"/>
  <c r="CQ690" i="1"/>
  <c r="CS690" i="1"/>
  <c r="R690" i="1" s="1"/>
  <c r="GK690" i="1" s="1"/>
  <c r="CT690" i="1"/>
  <c r="S690" i="1" s="1"/>
  <c r="CZ690" i="1" s="1"/>
  <c r="Y690" i="1" s="1"/>
  <c r="CU690" i="1"/>
  <c r="CW690" i="1"/>
  <c r="V690" i="1" s="1"/>
  <c r="CX690" i="1"/>
  <c r="W690" i="1" s="1"/>
  <c r="CY690" i="1"/>
  <c r="X690" i="1" s="1"/>
  <c r="FR690" i="1"/>
  <c r="GL690" i="1"/>
  <c r="GO690" i="1"/>
  <c r="GP690" i="1"/>
  <c r="GV690" i="1"/>
  <c r="GX690" i="1"/>
  <c r="C691" i="1"/>
  <c r="D691" i="1"/>
  <c r="I691" i="1"/>
  <c r="U691" i="1"/>
  <c r="AC691" i="1"/>
  <c r="CQ691" i="1" s="1"/>
  <c r="P691" i="1" s="1"/>
  <c r="AE691" i="1"/>
  <c r="AF691" i="1"/>
  <c r="AG691" i="1"/>
  <c r="CU691" i="1" s="1"/>
  <c r="T691" i="1" s="1"/>
  <c r="AH691" i="1"/>
  <c r="AI691" i="1"/>
  <c r="CW691" i="1" s="1"/>
  <c r="V691" i="1" s="1"/>
  <c r="AJ691" i="1"/>
  <c r="CT691" i="1"/>
  <c r="S691" i="1" s="1"/>
  <c r="CV691" i="1"/>
  <c r="CX691" i="1"/>
  <c r="W691" i="1" s="1"/>
  <c r="FR691" i="1"/>
  <c r="GL691" i="1"/>
  <c r="GO691" i="1"/>
  <c r="GP691" i="1"/>
  <c r="GV691" i="1"/>
  <c r="GX691" i="1" s="1"/>
  <c r="I692" i="1"/>
  <c r="P692" i="1"/>
  <c r="AC692" i="1"/>
  <c r="AD692" i="1"/>
  <c r="CR692" i="1" s="1"/>
  <c r="Q692" i="1" s="1"/>
  <c r="AE692" i="1"/>
  <c r="AF692" i="1"/>
  <c r="AG692" i="1"/>
  <c r="AH692" i="1"/>
  <c r="CV692" i="1" s="1"/>
  <c r="U692" i="1" s="1"/>
  <c r="AI692" i="1"/>
  <c r="AJ692" i="1"/>
  <c r="CQ692" i="1"/>
  <c r="CS692" i="1"/>
  <c r="R692" i="1" s="1"/>
  <c r="GK692" i="1" s="1"/>
  <c r="CT692" i="1"/>
  <c r="S692" i="1" s="1"/>
  <c r="CU692" i="1"/>
  <c r="T692" i="1" s="1"/>
  <c r="CW692" i="1"/>
  <c r="V692" i="1" s="1"/>
  <c r="CX692" i="1"/>
  <c r="W692" i="1" s="1"/>
  <c r="FR692" i="1"/>
  <c r="GL692" i="1"/>
  <c r="GO692" i="1"/>
  <c r="GP692" i="1"/>
  <c r="GV692" i="1"/>
  <c r="GX692" i="1"/>
  <c r="I693" i="1"/>
  <c r="S693" i="1"/>
  <c r="AC693" i="1"/>
  <c r="AE693" i="1"/>
  <c r="AD693" i="1" s="1"/>
  <c r="CR693" i="1" s="1"/>
  <c r="Q693" i="1" s="1"/>
  <c r="AF693" i="1"/>
  <c r="AG693" i="1"/>
  <c r="CU693" i="1" s="1"/>
  <c r="T693" i="1" s="1"/>
  <c r="AH693" i="1"/>
  <c r="AI693" i="1"/>
  <c r="AJ693" i="1"/>
  <c r="CS693" i="1"/>
  <c r="R693" i="1" s="1"/>
  <c r="GK693" i="1" s="1"/>
  <c r="CT693" i="1"/>
  <c r="CV693" i="1"/>
  <c r="U693" i="1" s="1"/>
  <c r="CW693" i="1"/>
  <c r="V693" i="1" s="1"/>
  <c r="CX693" i="1"/>
  <c r="W693" i="1" s="1"/>
  <c r="FR693" i="1"/>
  <c r="GL693" i="1"/>
  <c r="GO693" i="1"/>
  <c r="GP693" i="1"/>
  <c r="GV693" i="1"/>
  <c r="GX693" i="1"/>
  <c r="C694" i="1"/>
  <c r="D694" i="1"/>
  <c r="I694" i="1"/>
  <c r="P694" i="1"/>
  <c r="T694" i="1"/>
  <c r="AC694" i="1"/>
  <c r="AD694" i="1"/>
  <c r="CR694" i="1" s="1"/>
  <c r="Q694" i="1" s="1"/>
  <c r="AE694" i="1"/>
  <c r="AF694" i="1"/>
  <c r="AG694" i="1"/>
  <c r="AH694" i="1"/>
  <c r="CV694" i="1" s="1"/>
  <c r="U694" i="1" s="1"/>
  <c r="AI694" i="1"/>
  <c r="AJ694" i="1"/>
  <c r="CQ694" i="1"/>
  <c r="CS694" i="1"/>
  <c r="R694" i="1" s="1"/>
  <c r="GK694" i="1" s="1"/>
  <c r="CT694" i="1"/>
  <c r="S694" i="1" s="1"/>
  <c r="CZ694" i="1" s="1"/>
  <c r="Y694" i="1" s="1"/>
  <c r="CU694" i="1"/>
  <c r="CW694" i="1"/>
  <c r="V694" i="1" s="1"/>
  <c r="CX694" i="1"/>
  <c r="W694" i="1" s="1"/>
  <c r="CY694" i="1"/>
  <c r="X694" i="1" s="1"/>
  <c r="FR694" i="1"/>
  <c r="GL694" i="1"/>
  <c r="GO694" i="1"/>
  <c r="GP694" i="1"/>
  <c r="GV694" i="1"/>
  <c r="GX694" i="1"/>
  <c r="C695" i="1"/>
  <c r="D695" i="1"/>
  <c r="I695" i="1"/>
  <c r="U695" i="1"/>
  <c r="AC695" i="1"/>
  <c r="CQ695" i="1" s="1"/>
  <c r="P695" i="1" s="1"/>
  <c r="AE695" i="1"/>
  <c r="AF695" i="1"/>
  <c r="AG695" i="1"/>
  <c r="CU695" i="1" s="1"/>
  <c r="T695" i="1" s="1"/>
  <c r="AH695" i="1"/>
  <c r="AI695" i="1"/>
  <c r="CW695" i="1" s="1"/>
  <c r="V695" i="1" s="1"/>
  <c r="AJ695" i="1"/>
  <c r="CT695" i="1"/>
  <c r="S695" i="1" s="1"/>
  <c r="CV695" i="1"/>
  <c r="CX695" i="1"/>
  <c r="W695" i="1" s="1"/>
  <c r="FR695" i="1"/>
  <c r="GL695" i="1"/>
  <c r="GO695" i="1"/>
  <c r="GP695" i="1"/>
  <c r="GV695" i="1"/>
  <c r="GX695" i="1" s="1"/>
  <c r="I696" i="1"/>
  <c r="P696" i="1"/>
  <c r="AC696" i="1"/>
  <c r="AD696" i="1"/>
  <c r="CR696" i="1" s="1"/>
  <c r="Q696" i="1" s="1"/>
  <c r="AE696" i="1"/>
  <c r="AF696" i="1"/>
  <c r="AG696" i="1"/>
  <c r="AH696" i="1"/>
  <c r="CV696" i="1" s="1"/>
  <c r="U696" i="1" s="1"/>
  <c r="AI696" i="1"/>
  <c r="AJ696" i="1"/>
  <c r="CQ696" i="1"/>
  <c r="CS696" i="1"/>
  <c r="R696" i="1" s="1"/>
  <c r="GK696" i="1" s="1"/>
  <c r="CT696" i="1"/>
  <c r="S696" i="1" s="1"/>
  <c r="CU696" i="1"/>
  <c r="T696" i="1" s="1"/>
  <c r="CW696" i="1"/>
  <c r="V696" i="1" s="1"/>
  <c r="CX696" i="1"/>
  <c r="W696" i="1" s="1"/>
  <c r="FR696" i="1"/>
  <c r="GL696" i="1"/>
  <c r="GO696" i="1"/>
  <c r="GP696" i="1"/>
  <c r="GV696" i="1"/>
  <c r="GX696" i="1"/>
  <c r="I697" i="1"/>
  <c r="S697" i="1"/>
  <c r="AC697" i="1"/>
  <c r="AE697" i="1"/>
  <c r="AD697" i="1" s="1"/>
  <c r="CR697" i="1" s="1"/>
  <c r="Q697" i="1" s="1"/>
  <c r="AF697" i="1"/>
  <c r="AG697" i="1"/>
  <c r="CU697" i="1" s="1"/>
  <c r="T697" i="1" s="1"/>
  <c r="AH697" i="1"/>
  <c r="AI697" i="1"/>
  <c r="AJ697" i="1"/>
  <c r="CS697" i="1"/>
  <c r="R697" i="1" s="1"/>
  <c r="GK697" i="1" s="1"/>
  <c r="CT697" i="1"/>
  <c r="CV697" i="1"/>
  <c r="U697" i="1" s="1"/>
  <c r="CW697" i="1"/>
  <c r="V697" i="1" s="1"/>
  <c r="CX697" i="1"/>
  <c r="W697" i="1" s="1"/>
  <c r="FR697" i="1"/>
  <c r="GL697" i="1"/>
  <c r="GO697" i="1"/>
  <c r="GP697" i="1"/>
  <c r="GV697" i="1"/>
  <c r="GX697" i="1"/>
  <c r="C698" i="1"/>
  <c r="D698" i="1"/>
  <c r="I698" i="1"/>
  <c r="P698" i="1"/>
  <c r="T698" i="1"/>
  <c r="AC698" i="1"/>
  <c r="AD698" i="1"/>
  <c r="CR698" i="1" s="1"/>
  <c r="Q698" i="1" s="1"/>
  <c r="AE698" i="1"/>
  <c r="AF698" i="1"/>
  <c r="AG698" i="1"/>
  <c r="AH698" i="1"/>
  <c r="CV698" i="1" s="1"/>
  <c r="U698" i="1" s="1"/>
  <c r="AI698" i="1"/>
  <c r="AJ698" i="1"/>
  <c r="CQ698" i="1"/>
  <c r="CS698" i="1"/>
  <c r="R698" i="1" s="1"/>
  <c r="GK698" i="1" s="1"/>
  <c r="CT698" i="1"/>
  <c r="S698" i="1" s="1"/>
  <c r="CZ698" i="1" s="1"/>
  <c r="Y698" i="1" s="1"/>
  <c r="CU698" i="1"/>
  <c r="CW698" i="1"/>
  <c r="V698" i="1" s="1"/>
  <c r="CX698" i="1"/>
  <c r="W698" i="1" s="1"/>
  <c r="CY698" i="1"/>
  <c r="X698" i="1" s="1"/>
  <c r="FR698" i="1"/>
  <c r="GL698" i="1"/>
  <c r="GO698" i="1"/>
  <c r="GP698" i="1"/>
  <c r="GV698" i="1"/>
  <c r="GX698" i="1"/>
  <c r="C699" i="1"/>
  <c r="D699" i="1"/>
  <c r="I699" i="1"/>
  <c r="U699" i="1"/>
  <c r="AC699" i="1"/>
  <c r="CQ699" i="1" s="1"/>
  <c r="P699" i="1" s="1"/>
  <c r="AE699" i="1"/>
  <c r="AF699" i="1"/>
  <c r="AG699" i="1"/>
  <c r="CU699" i="1" s="1"/>
  <c r="T699" i="1" s="1"/>
  <c r="AH699" i="1"/>
  <c r="AI699" i="1"/>
  <c r="CW699" i="1" s="1"/>
  <c r="V699" i="1" s="1"/>
  <c r="AJ699" i="1"/>
  <c r="CT699" i="1"/>
  <c r="S699" i="1" s="1"/>
  <c r="CV699" i="1"/>
  <c r="CX699" i="1"/>
  <c r="W699" i="1" s="1"/>
  <c r="FR699" i="1"/>
  <c r="GL699" i="1"/>
  <c r="GO699" i="1"/>
  <c r="GP699" i="1"/>
  <c r="GV699" i="1"/>
  <c r="GX699" i="1" s="1"/>
  <c r="I700" i="1"/>
  <c r="P700" i="1"/>
  <c r="AC700" i="1"/>
  <c r="AD700" i="1"/>
  <c r="CR700" i="1" s="1"/>
  <c r="Q700" i="1" s="1"/>
  <c r="AE700" i="1"/>
  <c r="AF700" i="1"/>
  <c r="AG700" i="1"/>
  <c r="AH700" i="1"/>
  <c r="CV700" i="1" s="1"/>
  <c r="U700" i="1" s="1"/>
  <c r="AI700" i="1"/>
  <c r="AJ700" i="1"/>
  <c r="CQ700" i="1"/>
  <c r="CS700" i="1"/>
  <c r="R700" i="1" s="1"/>
  <c r="GK700" i="1" s="1"/>
  <c r="CT700" i="1"/>
  <c r="S700" i="1" s="1"/>
  <c r="CU700" i="1"/>
  <c r="T700" i="1" s="1"/>
  <c r="CW700" i="1"/>
  <c r="V700" i="1" s="1"/>
  <c r="CX700" i="1"/>
  <c r="W700" i="1" s="1"/>
  <c r="FR700" i="1"/>
  <c r="GL700" i="1"/>
  <c r="GO700" i="1"/>
  <c r="GP700" i="1"/>
  <c r="GV700" i="1"/>
  <c r="GX700" i="1"/>
  <c r="I701" i="1"/>
  <c r="S701" i="1"/>
  <c r="AC701" i="1"/>
  <c r="AE701" i="1"/>
  <c r="AD701" i="1" s="1"/>
  <c r="CR701" i="1" s="1"/>
  <c r="Q701" i="1" s="1"/>
  <c r="AF701" i="1"/>
  <c r="AG701" i="1"/>
  <c r="CU701" i="1" s="1"/>
  <c r="T701" i="1" s="1"/>
  <c r="AH701" i="1"/>
  <c r="AI701" i="1"/>
  <c r="AJ701" i="1"/>
  <c r="CS701" i="1"/>
  <c r="R701" i="1" s="1"/>
  <c r="GK701" i="1" s="1"/>
  <c r="CT701" i="1"/>
  <c r="CV701" i="1"/>
  <c r="U701" i="1" s="1"/>
  <c r="CW701" i="1"/>
  <c r="V701" i="1" s="1"/>
  <c r="CX701" i="1"/>
  <c r="W701" i="1" s="1"/>
  <c r="FR701" i="1"/>
  <c r="GL701" i="1"/>
  <c r="GO701" i="1"/>
  <c r="GP701" i="1"/>
  <c r="GV701" i="1"/>
  <c r="GX701" i="1"/>
  <c r="I702" i="1"/>
  <c r="AC702" i="1"/>
  <c r="AB702" i="1" s="1"/>
  <c r="AE702" i="1"/>
  <c r="AD702" i="1" s="1"/>
  <c r="AF702" i="1"/>
  <c r="CT702" i="1" s="1"/>
  <c r="S702" i="1" s="1"/>
  <c r="AG702" i="1"/>
  <c r="AH702" i="1"/>
  <c r="AI702" i="1"/>
  <c r="AJ702" i="1"/>
  <c r="CX702" i="1" s="1"/>
  <c r="W702" i="1" s="1"/>
  <c r="CQ702" i="1"/>
  <c r="CR702" i="1"/>
  <c r="CS702" i="1"/>
  <c r="R702" i="1" s="1"/>
  <c r="GK702" i="1" s="1"/>
  <c r="CU702" i="1"/>
  <c r="CV702" i="1"/>
  <c r="U702" i="1" s="1"/>
  <c r="CW702" i="1"/>
  <c r="V702" i="1" s="1"/>
  <c r="FR702" i="1"/>
  <c r="GL702" i="1"/>
  <c r="GO702" i="1"/>
  <c r="GP702" i="1"/>
  <c r="GV702" i="1"/>
  <c r="GX702" i="1"/>
  <c r="I703" i="1"/>
  <c r="AC703" i="1"/>
  <c r="AB703" i="1" s="1"/>
  <c r="AE703" i="1"/>
  <c r="AD703" i="1" s="1"/>
  <c r="CR703" i="1" s="1"/>
  <c r="Q703" i="1" s="1"/>
  <c r="AF703" i="1"/>
  <c r="AG703" i="1"/>
  <c r="AH703" i="1"/>
  <c r="AI703" i="1"/>
  <c r="CW703" i="1" s="1"/>
  <c r="V703" i="1" s="1"/>
  <c r="AJ703" i="1"/>
  <c r="CQ703" i="1"/>
  <c r="P703" i="1" s="1"/>
  <c r="CP703" i="1" s="1"/>
  <c r="O703" i="1" s="1"/>
  <c r="CT703" i="1"/>
  <c r="S703" i="1" s="1"/>
  <c r="CU703" i="1"/>
  <c r="T703" i="1" s="1"/>
  <c r="CV703" i="1"/>
  <c r="U703" i="1" s="1"/>
  <c r="CX703" i="1"/>
  <c r="W703" i="1" s="1"/>
  <c r="FR703" i="1"/>
  <c r="GL703" i="1"/>
  <c r="GO703" i="1"/>
  <c r="GP703" i="1"/>
  <c r="GV703" i="1"/>
  <c r="GX703" i="1" s="1"/>
  <c r="C704" i="1"/>
  <c r="D704" i="1"/>
  <c r="I704" i="1"/>
  <c r="AC704" i="1"/>
  <c r="AE704" i="1"/>
  <c r="AD704" i="1" s="1"/>
  <c r="AF704" i="1"/>
  <c r="CT704" i="1" s="1"/>
  <c r="S704" i="1" s="1"/>
  <c r="AG704" i="1"/>
  <c r="AH704" i="1"/>
  <c r="AI704" i="1"/>
  <c r="AJ704" i="1"/>
  <c r="CX704" i="1" s="1"/>
  <c r="W704" i="1" s="1"/>
  <c r="CQ704" i="1"/>
  <c r="P704" i="1" s="1"/>
  <c r="CS704" i="1"/>
  <c r="R704" i="1" s="1"/>
  <c r="GK704" i="1" s="1"/>
  <c r="CU704" i="1"/>
  <c r="T704" i="1" s="1"/>
  <c r="CV704" i="1"/>
  <c r="U704" i="1" s="1"/>
  <c r="CW704" i="1"/>
  <c r="V704" i="1" s="1"/>
  <c r="FR704" i="1"/>
  <c r="GL704" i="1"/>
  <c r="GO704" i="1"/>
  <c r="GP704" i="1"/>
  <c r="GV704" i="1"/>
  <c r="GX704" i="1"/>
  <c r="C705" i="1"/>
  <c r="D705" i="1"/>
  <c r="I705" i="1"/>
  <c r="I707" i="1" s="1"/>
  <c r="AC705" i="1"/>
  <c r="AE705" i="1"/>
  <c r="AD705" i="1" s="1"/>
  <c r="CR705" i="1" s="1"/>
  <c r="Q705" i="1" s="1"/>
  <c r="AF705" i="1"/>
  <c r="AG705" i="1"/>
  <c r="CU705" i="1" s="1"/>
  <c r="T705" i="1" s="1"/>
  <c r="AH705" i="1"/>
  <c r="AI705" i="1"/>
  <c r="AJ705" i="1"/>
  <c r="CS705" i="1"/>
  <c r="R705" i="1" s="1"/>
  <c r="GK705" i="1" s="1"/>
  <c r="CT705" i="1"/>
  <c r="S705" i="1" s="1"/>
  <c r="CV705" i="1"/>
  <c r="U705" i="1" s="1"/>
  <c r="CW705" i="1"/>
  <c r="V705" i="1" s="1"/>
  <c r="CX705" i="1"/>
  <c r="W705" i="1" s="1"/>
  <c r="FR705" i="1"/>
  <c r="GL705" i="1"/>
  <c r="GO705" i="1"/>
  <c r="GP705" i="1"/>
  <c r="GV705" i="1"/>
  <c r="GX705" i="1"/>
  <c r="I706" i="1"/>
  <c r="AC706" i="1"/>
  <c r="AE706" i="1"/>
  <c r="AD706" i="1" s="1"/>
  <c r="AF706" i="1"/>
  <c r="CT706" i="1" s="1"/>
  <c r="S706" i="1" s="1"/>
  <c r="AG706" i="1"/>
  <c r="AH706" i="1"/>
  <c r="AI706" i="1"/>
  <c r="AJ706" i="1"/>
  <c r="CX706" i="1" s="1"/>
  <c r="W706" i="1" s="1"/>
  <c r="CQ706" i="1"/>
  <c r="P706" i="1" s="1"/>
  <c r="CS706" i="1"/>
  <c r="R706" i="1" s="1"/>
  <c r="GK706" i="1" s="1"/>
  <c r="CU706" i="1"/>
  <c r="T706" i="1" s="1"/>
  <c r="CV706" i="1"/>
  <c r="U706" i="1" s="1"/>
  <c r="CW706" i="1"/>
  <c r="V706" i="1" s="1"/>
  <c r="FR706" i="1"/>
  <c r="GL706" i="1"/>
  <c r="GO706" i="1"/>
  <c r="GP706" i="1"/>
  <c r="GV706" i="1"/>
  <c r="GX706" i="1"/>
  <c r="AC707" i="1"/>
  <c r="AE707" i="1"/>
  <c r="AD707" i="1" s="1"/>
  <c r="CR707" i="1" s="1"/>
  <c r="Q707" i="1" s="1"/>
  <c r="AF707" i="1"/>
  <c r="AG707" i="1"/>
  <c r="AH707" i="1"/>
  <c r="AI707" i="1"/>
  <c r="CW707" i="1" s="1"/>
  <c r="V707" i="1" s="1"/>
  <c r="AJ707" i="1"/>
  <c r="CQ707" i="1"/>
  <c r="CT707" i="1"/>
  <c r="S707" i="1" s="1"/>
  <c r="CU707" i="1"/>
  <c r="T707" i="1" s="1"/>
  <c r="CV707" i="1"/>
  <c r="U707" i="1" s="1"/>
  <c r="CX707" i="1"/>
  <c r="FR707" i="1"/>
  <c r="GL707" i="1"/>
  <c r="GO707" i="1"/>
  <c r="GP707" i="1"/>
  <c r="GV707" i="1"/>
  <c r="GX707" i="1" s="1"/>
  <c r="C708" i="1"/>
  <c r="D708" i="1"/>
  <c r="AC708" i="1"/>
  <c r="AE708" i="1"/>
  <c r="AD708" i="1" s="1"/>
  <c r="CR708" i="1" s="1"/>
  <c r="Q708" i="1" s="1"/>
  <c r="AF708" i="1"/>
  <c r="AG708" i="1"/>
  <c r="CU708" i="1" s="1"/>
  <c r="T708" i="1" s="1"/>
  <c r="AH708" i="1"/>
  <c r="AI708" i="1"/>
  <c r="AJ708" i="1"/>
  <c r="CS708" i="1"/>
  <c r="R708" i="1" s="1"/>
  <c r="GK708" i="1" s="1"/>
  <c r="CT708" i="1"/>
  <c r="S708" i="1" s="1"/>
  <c r="CV708" i="1"/>
  <c r="U708" i="1" s="1"/>
  <c r="CW708" i="1"/>
  <c r="V708" i="1" s="1"/>
  <c r="CX708" i="1"/>
  <c r="W708" i="1" s="1"/>
  <c r="FR708" i="1"/>
  <c r="GL708" i="1"/>
  <c r="GN708" i="1"/>
  <c r="GP708" i="1"/>
  <c r="GV708" i="1"/>
  <c r="GX708" i="1"/>
  <c r="C709" i="1"/>
  <c r="D709" i="1"/>
  <c r="AC709" i="1"/>
  <c r="AE709" i="1"/>
  <c r="AD709" i="1" s="1"/>
  <c r="CR709" i="1" s="1"/>
  <c r="Q709" i="1" s="1"/>
  <c r="AF709" i="1"/>
  <c r="AG709" i="1"/>
  <c r="AH709" i="1"/>
  <c r="AI709" i="1"/>
  <c r="CW709" i="1" s="1"/>
  <c r="V709" i="1" s="1"/>
  <c r="AJ709" i="1"/>
  <c r="CQ709" i="1"/>
  <c r="P709" i="1" s="1"/>
  <c r="CT709" i="1"/>
  <c r="S709" i="1" s="1"/>
  <c r="CU709" i="1"/>
  <c r="T709" i="1" s="1"/>
  <c r="CV709" i="1"/>
  <c r="U709" i="1" s="1"/>
  <c r="CX709" i="1"/>
  <c r="W709" i="1" s="1"/>
  <c r="FR709" i="1"/>
  <c r="GL709" i="1"/>
  <c r="GN709" i="1"/>
  <c r="GP709" i="1"/>
  <c r="GV709" i="1"/>
  <c r="GX709" i="1" s="1"/>
  <c r="I710" i="1"/>
  <c r="AC710" i="1"/>
  <c r="AB710" i="1" s="1"/>
  <c r="AD710" i="1"/>
  <c r="CR710" i="1" s="1"/>
  <c r="Q710" i="1" s="1"/>
  <c r="AE710" i="1"/>
  <c r="AF710" i="1"/>
  <c r="AG710" i="1"/>
  <c r="AH710" i="1"/>
  <c r="CV710" i="1" s="1"/>
  <c r="U710" i="1" s="1"/>
  <c r="AI710" i="1"/>
  <c r="AJ710" i="1"/>
  <c r="CQ710" i="1"/>
  <c r="P710" i="1" s="1"/>
  <c r="CP710" i="1" s="1"/>
  <c r="O710" i="1" s="1"/>
  <c r="CS710" i="1"/>
  <c r="R710" i="1" s="1"/>
  <c r="GK710" i="1" s="1"/>
  <c r="CT710" i="1"/>
  <c r="S710" i="1" s="1"/>
  <c r="CU710" i="1"/>
  <c r="T710" i="1" s="1"/>
  <c r="CW710" i="1"/>
  <c r="V710" i="1" s="1"/>
  <c r="CX710" i="1"/>
  <c r="W710" i="1" s="1"/>
  <c r="FR710" i="1"/>
  <c r="GL710" i="1"/>
  <c r="GN710" i="1"/>
  <c r="GP710" i="1"/>
  <c r="GV710" i="1"/>
  <c r="GX710" i="1"/>
  <c r="I711" i="1"/>
  <c r="AC711" i="1"/>
  <c r="AB711" i="1" s="1"/>
  <c r="AE711" i="1"/>
  <c r="AD711" i="1" s="1"/>
  <c r="CR711" i="1" s="1"/>
  <c r="Q711" i="1" s="1"/>
  <c r="AF711" i="1"/>
  <c r="AG711" i="1"/>
  <c r="CU711" i="1" s="1"/>
  <c r="T711" i="1" s="1"/>
  <c r="AH711" i="1"/>
  <c r="AI711" i="1"/>
  <c r="AJ711" i="1"/>
  <c r="CS711" i="1"/>
  <c r="R711" i="1" s="1"/>
  <c r="GK711" i="1" s="1"/>
  <c r="CT711" i="1"/>
  <c r="S711" i="1" s="1"/>
  <c r="CV711" i="1"/>
  <c r="U711" i="1" s="1"/>
  <c r="CW711" i="1"/>
  <c r="V711" i="1" s="1"/>
  <c r="CX711" i="1"/>
  <c r="W711" i="1" s="1"/>
  <c r="FR711" i="1"/>
  <c r="GL711" i="1"/>
  <c r="GN711" i="1"/>
  <c r="GP711" i="1"/>
  <c r="GV711" i="1"/>
  <c r="GX711" i="1"/>
  <c r="C712" i="1"/>
  <c r="D712" i="1"/>
  <c r="I712" i="1"/>
  <c r="AC712" i="1"/>
  <c r="AB712" i="1" s="1"/>
  <c r="AD712" i="1"/>
  <c r="CR712" i="1" s="1"/>
  <c r="Q712" i="1" s="1"/>
  <c r="AE712" i="1"/>
  <c r="AF712" i="1"/>
  <c r="AG712" i="1"/>
  <c r="AH712" i="1"/>
  <c r="CV712" i="1" s="1"/>
  <c r="U712" i="1" s="1"/>
  <c r="AI712" i="1"/>
  <c r="AJ712" i="1"/>
  <c r="CQ712" i="1"/>
  <c r="P712" i="1" s="1"/>
  <c r="CS712" i="1"/>
  <c r="R712" i="1" s="1"/>
  <c r="GK712" i="1" s="1"/>
  <c r="CT712" i="1"/>
  <c r="S712" i="1" s="1"/>
  <c r="CU712" i="1"/>
  <c r="T712" i="1" s="1"/>
  <c r="CW712" i="1"/>
  <c r="V712" i="1" s="1"/>
  <c r="CX712" i="1"/>
  <c r="W712" i="1" s="1"/>
  <c r="FR712" i="1"/>
  <c r="GL712" i="1"/>
  <c r="GN712" i="1"/>
  <c r="GP712" i="1"/>
  <c r="GV712" i="1"/>
  <c r="GX712" i="1"/>
  <c r="C713" i="1"/>
  <c r="D713" i="1"/>
  <c r="I713" i="1"/>
  <c r="AC713" i="1"/>
  <c r="AB713" i="1" s="1"/>
  <c r="AE713" i="1"/>
  <c r="AD713" i="1" s="1"/>
  <c r="CR713" i="1" s="1"/>
  <c r="Q713" i="1" s="1"/>
  <c r="AF713" i="1"/>
  <c r="AG713" i="1"/>
  <c r="AH713" i="1"/>
  <c r="AI713" i="1"/>
  <c r="CW713" i="1" s="1"/>
  <c r="V713" i="1" s="1"/>
  <c r="AJ713" i="1"/>
  <c r="CQ713" i="1"/>
  <c r="P713" i="1" s="1"/>
  <c r="CP713" i="1" s="1"/>
  <c r="O713" i="1" s="1"/>
  <c r="CT713" i="1"/>
  <c r="S713" i="1" s="1"/>
  <c r="CU713" i="1"/>
  <c r="T713" i="1" s="1"/>
  <c r="CV713" i="1"/>
  <c r="U713" i="1" s="1"/>
  <c r="CX713" i="1"/>
  <c r="W713" i="1" s="1"/>
  <c r="FR713" i="1"/>
  <c r="GL713" i="1"/>
  <c r="GN713" i="1"/>
  <c r="GP713" i="1"/>
  <c r="GV713" i="1"/>
  <c r="GX713" i="1" s="1"/>
  <c r="I714" i="1"/>
  <c r="AC714" i="1"/>
  <c r="AB714" i="1" s="1"/>
  <c r="AD714" i="1"/>
  <c r="CR714" i="1" s="1"/>
  <c r="Q714" i="1" s="1"/>
  <c r="AE714" i="1"/>
  <c r="AF714" i="1"/>
  <c r="AG714" i="1"/>
  <c r="AH714" i="1"/>
  <c r="CV714" i="1" s="1"/>
  <c r="U714" i="1" s="1"/>
  <c r="AI714" i="1"/>
  <c r="AJ714" i="1"/>
  <c r="CQ714" i="1"/>
  <c r="P714" i="1" s="1"/>
  <c r="CS714" i="1"/>
  <c r="R714" i="1" s="1"/>
  <c r="GK714" i="1" s="1"/>
  <c r="CT714" i="1"/>
  <c r="S714" i="1" s="1"/>
  <c r="CU714" i="1"/>
  <c r="T714" i="1" s="1"/>
  <c r="CW714" i="1"/>
  <c r="V714" i="1" s="1"/>
  <c r="CX714" i="1"/>
  <c r="W714" i="1" s="1"/>
  <c r="FR714" i="1"/>
  <c r="GL714" i="1"/>
  <c r="GN714" i="1"/>
  <c r="GP714" i="1"/>
  <c r="GV714" i="1"/>
  <c r="GX714" i="1"/>
  <c r="I715" i="1"/>
  <c r="AC715" i="1"/>
  <c r="AB715" i="1" s="1"/>
  <c r="AE715" i="1"/>
  <c r="AD715" i="1" s="1"/>
  <c r="CR715" i="1" s="1"/>
  <c r="Q715" i="1" s="1"/>
  <c r="AF715" i="1"/>
  <c r="AG715" i="1"/>
  <c r="CU715" i="1" s="1"/>
  <c r="T715" i="1" s="1"/>
  <c r="AH715" i="1"/>
  <c r="AI715" i="1"/>
  <c r="AJ715" i="1"/>
  <c r="CS715" i="1"/>
  <c r="R715" i="1" s="1"/>
  <c r="GK715" i="1" s="1"/>
  <c r="CT715" i="1"/>
  <c r="S715" i="1" s="1"/>
  <c r="CV715" i="1"/>
  <c r="U715" i="1" s="1"/>
  <c r="CW715" i="1"/>
  <c r="V715" i="1" s="1"/>
  <c r="CX715" i="1"/>
  <c r="W715" i="1" s="1"/>
  <c r="FR715" i="1"/>
  <c r="GL715" i="1"/>
  <c r="GN715" i="1"/>
  <c r="GP715" i="1"/>
  <c r="GV715" i="1"/>
  <c r="GX715" i="1"/>
  <c r="C716" i="1"/>
  <c r="D716" i="1"/>
  <c r="I716" i="1"/>
  <c r="AC716" i="1"/>
  <c r="AB716" i="1" s="1"/>
  <c r="AD716" i="1"/>
  <c r="CR716" i="1" s="1"/>
  <c r="Q716" i="1" s="1"/>
  <c r="AE716" i="1"/>
  <c r="AF716" i="1"/>
  <c r="AG716" i="1"/>
  <c r="AH716" i="1"/>
  <c r="CV716" i="1" s="1"/>
  <c r="U716" i="1" s="1"/>
  <c r="AI716" i="1"/>
  <c r="AJ716" i="1"/>
  <c r="CQ716" i="1"/>
  <c r="P716" i="1" s="1"/>
  <c r="CS716" i="1"/>
  <c r="R716" i="1" s="1"/>
  <c r="GK716" i="1" s="1"/>
  <c r="CT716" i="1"/>
  <c r="S716" i="1" s="1"/>
  <c r="CU716" i="1"/>
  <c r="T716" i="1" s="1"/>
  <c r="CW716" i="1"/>
  <c r="V716" i="1" s="1"/>
  <c r="CX716" i="1"/>
  <c r="W716" i="1" s="1"/>
  <c r="FR716" i="1"/>
  <c r="GL716" i="1"/>
  <c r="GN716" i="1"/>
  <c r="GP716" i="1"/>
  <c r="GV716" i="1"/>
  <c r="GX716" i="1"/>
  <c r="C717" i="1"/>
  <c r="D717" i="1"/>
  <c r="I717" i="1"/>
  <c r="AC717" i="1"/>
  <c r="AB717" i="1" s="1"/>
  <c r="AE717" i="1"/>
  <c r="AD717" i="1" s="1"/>
  <c r="CR717" i="1" s="1"/>
  <c r="Q717" i="1" s="1"/>
  <c r="AF717" i="1"/>
  <c r="AG717" i="1"/>
  <c r="AH717" i="1"/>
  <c r="AI717" i="1"/>
  <c r="CW717" i="1" s="1"/>
  <c r="V717" i="1" s="1"/>
  <c r="AJ717" i="1"/>
  <c r="CQ717" i="1"/>
  <c r="P717" i="1" s="1"/>
  <c r="CT717" i="1"/>
  <c r="S717" i="1" s="1"/>
  <c r="CU717" i="1"/>
  <c r="T717" i="1" s="1"/>
  <c r="CV717" i="1"/>
  <c r="U717" i="1" s="1"/>
  <c r="CX717" i="1"/>
  <c r="W717" i="1" s="1"/>
  <c r="FR717" i="1"/>
  <c r="GL717" i="1"/>
  <c r="GN717" i="1"/>
  <c r="GP717" i="1"/>
  <c r="GV717" i="1"/>
  <c r="GX717" i="1" s="1"/>
  <c r="I718" i="1"/>
  <c r="AC718" i="1"/>
  <c r="AB718" i="1" s="1"/>
  <c r="AD718" i="1"/>
  <c r="CR718" i="1" s="1"/>
  <c r="Q718" i="1" s="1"/>
  <c r="AE718" i="1"/>
  <c r="AF718" i="1"/>
  <c r="AG718" i="1"/>
  <c r="AH718" i="1"/>
  <c r="CV718" i="1" s="1"/>
  <c r="U718" i="1" s="1"/>
  <c r="AI718" i="1"/>
  <c r="AJ718" i="1"/>
  <c r="CQ718" i="1"/>
  <c r="P718" i="1" s="1"/>
  <c r="CS718" i="1"/>
  <c r="R718" i="1" s="1"/>
  <c r="GK718" i="1" s="1"/>
  <c r="CT718" i="1"/>
  <c r="S718" i="1" s="1"/>
  <c r="CU718" i="1"/>
  <c r="T718" i="1" s="1"/>
  <c r="CW718" i="1"/>
  <c r="V718" i="1" s="1"/>
  <c r="CX718" i="1"/>
  <c r="W718" i="1" s="1"/>
  <c r="FR718" i="1"/>
  <c r="GL718" i="1"/>
  <c r="GN718" i="1"/>
  <c r="GP718" i="1"/>
  <c r="GV718" i="1"/>
  <c r="GX718" i="1"/>
  <c r="I719" i="1"/>
  <c r="AC719" i="1"/>
  <c r="AE719" i="1"/>
  <c r="AD719" i="1" s="1"/>
  <c r="CR719" i="1" s="1"/>
  <c r="Q719" i="1" s="1"/>
  <c r="AF719" i="1"/>
  <c r="AG719" i="1"/>
  <c r="CU719" i="1" s="1"/>
  <c r="T719" i="1" s="1"/>
  <c r="AH719" i="1"/>
  <c r="AI719" i="1"/>
  <c r="AJ719" i="1"/>
  <c r="CS719" i="1"/>
  <c r="R719" i="1" s="1"/>
  <c r="GK719" i="1" s="1"/>
  <c r="CT719" i="1"/>
  <c r="S719" i="1" s="1"/>
  <c r="CV719" i="1"/>
  <c r="U719" i="1" s="1"/>
  <c r="CW719" i="1"/>
  <c r="V719" i="1" s="1"/>
  <c r="CX719" i="1"/>
  <c r="W719" i="1" s="1"/>
  <c r="FR719" i="1"/>
  <c r="GL719" i="1"/>
  <c r="GN719" i="1"/>
  <c r="GP719" i="1"/>
  <c r="GV719" i="1"/>
  <c r="GX719" i="1"/>
  <c r="C720" i="1"/>
  <c r="D720" i="1"/>
  <c r="I720" i="1"/>
  <c r="AC720" i="1"/>
  <c r="AB720" i="1" s="1"/>
  <c r="AD720" i="1"/>
  <c r="CR720" i="1" s="1"/>
  <c r="Q720" i="1" s="1"/>
  <c r="AE720" i="1"/>
  <c r="AF720" i="1"/>
  <c r="AG720" i="1"/>
  <c r="AH720" i="1"/>
  <c r="CV720" i="1" s="1"/>
  <c r="U720" i="1" s="1"/>
  <c r="AI720" i="1"/>
  <c r="AJ720" i="1"/>
  <c r="CQ720" i="1"/>
  <c r="P720" i="1" s="1"/>
  <c r="CP720" i="1" s="1"/>
  <c r="O720" i="1" s="1"/>
  <c r="CS720" i="1"/>
  <c r="R720" i="1" s="1"/>
  <c r="GK720" i="1" s="1"/>
  <c r="CT720" i="1"/>
  <c r="S720" i="1" s="1"/>
  <c r="CU720" i="1"/>
  <c r="T720" i="1" s="1"/>
  <c r="CW720" i="1"/>
  <c r="V720" i="1" s="1"/>
  <c r="CX720" i="1"/>
  <c r="W720" i="1" s="1"/>
  <c r="FR720" i="1"/>
  <c r="GL720" i="1"/>
  <c r="GN720" i="1"/>
  <c r="GP720" i="1"/>
  <c r="GV720" i="1"/>
  <c r="GX720" i="1"/>
  <c r="C721" i="1"/>
  <c r="D721" i="1"/>
  <c r="I721" i="1"/>
  <c r="AC721" i="1"/>
  <c r="AE721" i="1"/>
  <c r="AD721" i="1" s="1"/>
  <c r="CR721" i="1" s="1"/>
  <c r="Q721" i="1" s="1"/>
  <c r="AF721" i="1"/>
  <c r="AG721" i="1"/>
  <c r="AH721" i="1"/>
  <c r="AI721" i="1"/>
  <c r="CW721" i="1" s="1"/>
  <c r="V721" i="1" s="1"/>
  <c r="AJ721" i="1"/>
  <c r="CQ721" i="1"/>
  <c r="P721" i="1" s="1"/>
  <c r="CT721" i="1"/>
  <c r="S721" i="1" s="1"/>
  <c r="CU721" i="1"/>
  <c r="T721" i="1" s="1"/>
  <c r="CV721" i="1"/>
  <c r="U721" i="1" s="1"/>
  <c r="CX721" i="1"/>
  <c r="W721" i="1" s="1"/>
  <c r="FR721" i="1"/>
  <c r="GL721" i="1"/>
  <c r="GN721" i="1"/>
  <c r="GP721" i="1"/>
  <c r="GV721" i="1"/>
  <c r="GX721" i="1" s="1"/>
  <c r="I722" i="1"/>
  <c r="AC722" i="1"/>
  <c r="AB722" i="1" s="1"/>
  <c r="AD722" i="1"/>
  <c r="CR722" i="1" s="1"/>
  <c r="Q722" i="1" s="1"/>
  <c r="AE722" i="1"/>
  <c r="AF722" i="1"/>
  <c r="AG722" i="1"/>
  <c r="AH722" i="1"/>
  <c r="CV722" i="1" s="1"/>
  <c r="U722" i="1" s="1"/>
  <c r="AI722" i="1"/>
  <c r="AJ722" i="1"/>
  <c r="CQ722" i="1"/>
  <c r="P722" i="1" s="1"/>
  <c r="CS722" i="1"/>
  <c r="R722" i="1" s="1"/>
  <c r="GK722" i="1" s="1"/>
  <c r="CT722" i="1"/>
  <c r="S722" i="1" s="1"/>
  <c r="CU722" i="1"/>
  <c r="T722" i="1" s="1"/>
  <c r="CW722" i="1"/>
  <c r="V722" i="1" s="1"/>
  <c r="CX722" i="1"/>
  <c r="W722" i="1" s="1"/>
  <c r="FR722" i="1"/>
  <c r="GL722" i="1"/>
  <c r="GN722" i="1"/>
  <c r="GP722" i="1"/>
  <c r="GV722" i="1"/>
  <c r="GX722" i="1"/>
  <c r="I723" i="1"/>
  <c r="AC723" i="1"/>
  <c r="AE723" i="1"/>
  <c r="AD723" i="1" s="1"/>
  <c r="CR723" i="1" s="1"/>
  <c r="Q723" i="1" s="1"/>
  <c r="AF723" i="1"/>
  <c r="AG723" i="1"/>
  <c r="CU723" i="1" s="1"/>
  <c r="T723" i="1" s="1"/>
  <c r="AH723" i="1"/>
  <c r="AI723" i="1"/>
  <c r="AJ723" i="1"/>
  <c r="CS723" i="1"/>
  <c r="R723" i="1" s="1"/>
  <c r="GK723" i="1" s="1"/>
  <c r="CT723" i="1"/>
  <c r="S723" i="1" s="1"/>
  <c r="CV723" i="1"/>
  <c r="U723" i="1" s="1"/>
  <c r="CW723" i="1"/>
  <c r="V723" i="1" s="1"/>
  <c r="CX723" i="1"/>
  <c r="W723" i="1" s="1"/>
  <c r="FR723" i="1"/>
  <c r="GL723" i="1"/>
  <c r="GN723" i="1"/>
  <c r="GP723" i="1"/>
  <c r="GV723" i="1"/>
  <c r="GX723" i="1"/>
  <c r="C724" i="1"/>
  <c r="D724" i="1"/>
  <c r="I724" i="1"/>
  <c r="AC724" i="1"/>
  <c r="AB724" i="1" s="1"/>
  <c r="AD724" i="1"/>
  <c r="CR724" i="1" s="1"/>
  <c r="Q724" i="1" s="1"/>
  <c r="AE724" i="1"/>
  <c r="AF724" i="1"/>
  <c r="AG724" i="1"/>
  <c r="AH724" i="1"/>
  <c r="CV724" i="1" s="1"/>
  <c r="U724" i="1" s="1"/>
  <c r="AI724" i="1"/>
  <c r="AJ724" i="1"/>
  <c r="CQ724" i="1"/>
  <c r="P724" i="1" s="1"/>
  <c r="CS724" i="1"/>
  <c r="R724" i="1" s="1"/>
  <c r="GK724" i="1" s="1"/>
  <c r="CT724" i="1"/>
  <c r="S724" i="1" s="1"/>
  <c r="CU724" i="1"/>
  <c r="T724" i="1" s="1"/>
  <c r="CW724" i="1"/>
  <c r="V724" i="1" s="1"/>
  <c r="CX724" i="1"/>
  <c r="W724" i="1" s="1"/>
  <c r="FR724" i="1"/>
  <c r="GL724" i="1"/>
  <c r="GN724" i="1"/>
  <c r="GP724" i="1"/>
  <c r="GV724" i="1"/>
  <c r="GX724" i="1"/>
  <c r="C725" i="1"/>
  <c r="D725" i="1"/>
  <c r="I725" i="1"/>
  <c r="AC725" i="1"/>
  <c r="AE725" i="1"/>
  <c r="AD725" i="1" s="1"/>
  <c r="CR725" i="1" s="1"/>
  <c r="Q725" i="1" s="1"/>
  <c r="AF725" i="1"/>
  <c r="AG725" i="1"/>
  <c r="AH725" i="1"/>
  <c r="AI725" i="1"/>
  <c r="CW725" i="1" s="1"/>
  <c r="V725" i="1" s="1"/>
  <c r="AJ725" i="1"/>
  <c r="CQ725" i="1"/>
  <c r="P725" i="1" s="1"/>
  <c r="CT725" i="1"/>
  <c r="S725" i="1" s="1"/>
  <c r="CU725" i="1"/>
  <c r="T725" i="1" s="1"/>
  <c r="CV725" i="1"/>
  <c r="U725" i="1" s="1"/>
  <c r="CX725" i="1"/>
  <c r="W725" i="1" s="1"/>
  <c r="FR725" i="1"/>
  <c r="GL725" i="1"/>
  <c r="GN725" i="1"/>
  <c r="GP725" i="1"/>
  <c r="GV725" i="1"/>
  <c r="GX725" i="1" s="1"/>
  <c r="I726" i="1"/>
  <c r="AC726" i="1"/>
  <c r="AB726" i="1" s="1"/>
  <c r="AD726" i="1"/>
  <c r="CR726" i="1" s="1"/>
  <c r="Q726" i="1" s="1"/>
  <c r="AE726" i="1"/>
  <c r="AF726" i="1"/>
  <c r="AG726" i="1"/>
  <c r="AH726" i="1"/>
  <c r="CV726" i="1" s="1"/>
  <c r="U726" i="1" s="1"/>
  <c r="AI726" i="1"/>
  <c r="AJ726" i="1"/>
  <c r="CQ726" i="1"/>
  <c r="P726" i="1" s="1"/>
  <c r="CP726" i="1" s="1"/>
  <c r="O726" i="1" s="1"/>
  <c r="CS726" i="1"/>
  <c r="R726" i="1" s="1"/>
  <c r="GK726" i="1" s="1"/>
  <c r="CT726" i="1"/>
  <c r="S726" i="1" s="1"/>
  <c r="CU726" i="1"/>
  <c r="T726" i="1" s="1"/>
  <c r="CW726" i="1"/>
  <c r="V726" i="1" s="1"/>
  <c r="CX726" i="1"/>
  <c r="W726" i="1" s="1"/>
  <c r="FR726" i="1"/>
  <c r="GL726" i="1"/>
  <c r="GN726" i="1"/>
  <c r="GP726" i="1"/>
  <c r="GV726" i="1"/>
  <c r="GX726" i="1"/>
  <c r="I727" i="1"/>
  <c r="AC727" i="1"/>
  <c r="AB727" i="1" s="1"/>
  <c r="AE727" i="1"/>
  <c r="AD727" i="1" s="1"/>
  <c r="CR727" i="1" s="1"/>
  <c r="Q727" i="1" s="1"/>
  <c r="AF727" i="1"/>
  <c r="AG727" i="1"/>
  <c r="CU727" i="1" s="1"/>
  <c r="T727" i="1" s="1"/>
  <c r="AH727" i="1"/>
  <c r="AI727" i="1"/>
  <c r="AJ727" i="1"/>
  <c r="CS727" i="1"/>
  <c r="R727" i="1" s="1"/>
  <c r="GK727" i="1" s="1"/>
  <c r="CT727" i="1"/>
  <c r="S727" i="1" s="1"/>
  <c r="CV727" i="1"/>
  <c r="U727" i="1" s="1"/>
  <c r="CW727" i="1"/>
  <c r="V727" i="1" s="1"/>
  <c r="CX727" i="1"/>
  <c r="W727" i="1" s="1"/>
  <c r="FR727" i="1"/>
  <c r="GL727" i="1"/>
  <c r="GN727" i="1"/>
  <c r="GP727" i="1"/>
  <c r="GV727" i="1"/>
  <c r="GX727" i="1"/>
  <c r="B729" i="1"/>
  <c r="B616" i="1" s="1"/>
  <c r="C729" i="1"/>
  <c r="C616" i="1" s="1"/>
  <c r="D729" i="1"/>
  <c r="D616" i="1" s="1"/>
  <c r="F729" i="1"/>
  <c r="F616" i="1" s="1"/>
  <c r="G729" i="1"/>
  <c r="G616" i="1" s="1"/>
  <c r="AO729" i="1"/>
  <c r="AO616" i="1" s="1"/>
  <c r="BB729" i="1"/>
  <c r="BB616" i="1" s="1"/>
  <c r="BX729" i="1"/>
  <c r="BX616" i="1" s="1"/>
  <c r="BZ729" i="1"/>
  <c r="BZ616" i="1" s="1"/>
  <c r="CD729" i="1"/>
  <c r="CD616" i="1" s="1"/>
  <c r="CK729" i="1"/>
  <c r="CK616" i="1" s="1"/>
  <c r="CL729" i="1"/>
  <c r="CL616" i="1" s="1"/>
  <c r="EG729" i="1"/>
  <c r="EG616" i="1" s="1"/>
  <c r="EH729" i="1"/>
  <c r="EH616" i="1" s="1"/>
  <c r="ET729" i="1"/>
  <c r="ET616" i="1" s="1"/>
  <c r="FP729" i="1"/>
  <c r="FP616" i="1" s="1"/>
  <c r="FQ729" i="1"/>
  <c r="FQ616" i="1" s="1"/>
  <c r="FR729" i="1"/>
  <c r="FR616" i="1" s="1"/>
  <c r="FV729" i="1"/>
  <c r="FV616" i="1" s="1"/>
  <c r="GC729" i="1"/>
  <c r="GC616" i="1" s="1"/>
  <c r="GD729" i="1"/>
  <c r="GD616" i="1" s="1"/>
  <c r="P738" i="1"/>
  <c r="P742" i="1"/>
  <c r="D760" i="1"/>
  <c r="E762" i="1"/>
  <c r="Z762" i="1"/>
  <c r="AA762" i="1"/>
  <c r="AM762" i="1"/>
  <c r="AN762" i="1"/>
  <c r="BC762" i="1"/>
  <c r="BD762" i="1"/>
  <c r="BE762" i="1"/>
  <c r="BF762" i="1"/>
  <c r="BG762" i="1"/>
  <c r="BH762" i="1"/>
  <c r="BI762" i="1"/>
  <c r="BJ762" i="1"/>
  <c r="BK762" i="1"/>
  <c r="BL762" i="1"/>
  <c r="BM762" i="1"/>
  <c r="BN762" i="1"/>
  <c r="BO762" i="1"/>
  <c r="BP762" i="1"/>
  <c r="BQ762" i="1"/>
  <c r="BR762" i="1"/>
  <c r="BS762" i="1"/>
  <c r="BT762" i="1"/>
  <c r="BU762" i="1"/>
  <c r="BV762" i="1"/>
  <c r="BW762" i="1"/>
  <c r="CM762" i="1"/>
  <c r="CN762" i="1"/>
  <c r="CO762" i="1"/>
  <c r="CP762" i="1"/>
  <c r="CQ762" i="1"/>
  <c r="CR762" i="1"/>
  <c r="CS762" i="1"/>
  <c r="CT762" i="1"/>
  <c r="CU762" i="1"/>
  <c r="CV762" i="1"/>
  <c r="CW762" i="1"/>
  <c r="CX762" i="1"/>
  <c r="CY762" i="1"/>
  <c r="CZ762" i="1"/>
  <c r="DA762" i="1"/>
  <c r="DB762" i="1"/>
  <c r="DC762" i="1"/>
  <c r="DD762" i="1"/>
  <c r="DE762" i="1"/>
  <c r="DF762" i="1"/>
  <c r="DR762" i="1"/>
  <c r="DS762" i="1"/>
  <c r="EE762" i="1"/>
  <c r="EF762" i="1"/>
  <c r="EU762" i="1"/>
  <c r="EV762" i="1"/>
  <c r="EW762" i="1"/>
  <c r="EX762" i="1"/>
  <c r="EY762" i="1"/>
  <c r="EZ762" i="1"/>
  <c r="FA762" i="1"/>
  <c r="FB762" i="1"/>
  <c r="FC762" i="1"/>
  <c r="FD762" i="1"/>
  <c r="FE762" i="1"/>
  <c r="FF762" i="1"/>
  <c r="FG762" i="1"/>
  <c r="FH762" i="1"/>
  <c r="FI762" i="1"/>
  <c r="FJ762" i="1"/>
  <c r="FK762" i="1"/>
  <c r="FL762" i="1"/>
  <c r="FM762" i="1"/>
  <c r="FN762" i="1"/>
  <c r="FO762" i="1"/>
  <c r="GE762" i="1"/>
  <c r="GF762" i="1"/>
  <c r="GG762" i="1"/>
  <c r="GH762" i="1"/>
  <c r="GI762" i="1"/>
  <c r="GJ762" i="1"/>
  <c r="GK762" i="1"/>
  <c r="GL762" i="1"/>
  <c r="GM762" i="1"/>
  <c r="GN762" i="1"/>
  <c r="GO762" i="1"/>
  <c r="GP762" i="1"/>
  <c r="GQ762" i="1"/>
  <c r="GR762" i="1"/>
  <c r="GS762" i="1"/>
  <c r="GT762" i="1"/>
  <c r="GU762" i="1"/>
  <c r="GV762" i="1"/>
  <c r="GW762" i="1"/>
  <c r="GX762" i="1"/>
  <c r="C764" i="1"/>
  <c r="D764" i="1"/>
  <c r="I764" i="1"/>
  <c r="AC764" i="1"/>
  <c r="AB764" i="1" s="1"/>
  <c r="AD764" i="1"/>
  <c r="CR764" i="1" s="1"/>
  <c r="Q764" i="1" s="1"/>
  <c r="AE764" i="1"/>
  <c r="AF764" i="1"/>
  <c r="AG764" i="1"/>
  <c r="AH764" i="1"/>
  <c r="CV764" i="1" s="1"/>
  <c r="U764" i="1" s="1"/>
  <c r="AI764" i="1"/>
  <c r="AJ764" i="1"/>
  <c r="CQ764" i="1"/>
  <c r="P764" i="1" s="1"/>
  <c r="CS764" i="1"/>
  <c r="R764" i="1" s="1"/>
  <c r="CT764" i="1"/>
  <c r="S764" i="1" s="1"/>
  <c r="CU764" i="1"/>
  <c r="T764" i="1" s="1"/>
  <c r="CW764" i="1"/>
  <c r="V764" i="1" s="1"/>
  <c r="CX764" i="1"/>
  <c r="W764" i="1" s="1"/>
  <c r="FR764" i="1"/>
  <c r="GL764" i="1"/>
  <c r="BZ833" i="1" s="1"/>
  <c r="GO764" i="1"/>
  <c r="GP764" i="1"/>
  <c r="CD833" i="1" s="1"/>
  <c r="GV764" i="1"/>
  <c r="GX764" i="1"/>
  <c r="C765" i="1"/>
  <c r="D765" i="1"/>
  <c r="I765" i="1"/>
  <c r="AC765" i="1"/>
  <c r="AB765" i="1" s="1"/>
  <c r="AE765" i="1"/>
  <c r="AD765" i="1" s="1"/>
  <c r="CR765" i="1" s="1"/>
  <c r="Q765" i="1" s="1"/>
  <c r="AF765" i="1"/>
  <c r="AG765" i="1"/>
  <c r="AH765" i="1"/>
  <c r="AI765" i="1"/>
  <c r="CW765" i="1" s="1"/>
  <c r="V765" i="1" s="1"/>
  <c r="AJ765" i="1"/>
  <c r="CQ765" i="1"/>
  <c r="P765" i="1" s="1"/>
  <c r="CT765" i="1"/>
  <c r="S765" i="1" s="1"/>
  <c r="CU765" i="1"/>
  <c r="T765" i="1" s="1"/>
  <c r="CV765" i="1"/>
  <c r="U765" i="1" s="1"/>
  <c r="CX765" i="1"/>
  <c r="W765" i="1" s="1"/>
  <c r="FR765" i="1"/>
  <c r="GL765" i="1"/>
  <c r="GO765" i="1"/>
  <c r="GP765" i="1"/>
  <c r="GV765" i="1"/>
  <c r="GX765" i="1" s="1"/>
  <c r="C766" i="1"/>
  <c r="D766" i="1"/>
  <c r="I766" i="1"/>
  <c r="AC766" i="1"/>
  <c r="AE766" i="1"/>
  <c r="AD766" i="1" s="1"/>
  <c r="AF766" i="1"/>
  <c r="CT766" i="1" s="1"/>
  <c r="S766" i="1" s="1"/>
  <c r="AG766" i="1"/>
  <c r="AH766" i="1"/>
  <c r="AI766" i="1"/>
  <c r="AJ766" i="1"/>
  <c r="CX766" i="1" s="1"/>
  <c r="W766" i="1" s="1"/>
  <c r="CQ766" i="1"/>
  <c r="P766" i="1" s="1"/>
  <c r="CS766" i="1"/>
  <c r="R766" i="1" s="1"/>
  <c r="GK766" i="1" s="1"/>
  <c r="CU766" i="1"/>
  <c r="T766" i="1" s="1"/>
  <c r="CV766" i="1"/>
  <c r="U766" i="1" s="1"/>
  <c r="CW766" i="1"/>
  <c r="V766" i="1" s="1"/>
  <c r="FR766" i="1"/>
  <c r="BY833" i="1" s="1"/>
  <c r="GL766" i="1"/>
  <c r="GO766" i="1"/>
  <c r="GP766" i="1"/>
  <c r="GV766" i="1"/>
  <c r="GX766" i="1"/>
  <c r="C767" i="1"/>
  <c r="D767" i="1"/>
  <c r="I767" i="1"/>
  <c r="I769" i="1" s="1"/>
  <c r="AC767" i="1"/>
  <c r="AB767" i="1" s="1"/>
  <c r="AE767" i="1"/>
  <c r="AD767" i="1" s="1"/>
  <c r="CR767" i="1" s="1"/>
  <c r="Q767" i="1" s="1"/>
  <c r="AF767" i="1"/>
  <c r="AG767" i="1"/>
  <c r="CU767" i="1" s="1"/>
  <c r="T767" i="1" s="1"/>
  <c r="AH767" i="1"/>
  <c r="AI767" i="1"/>
  <c r="AJ767" i="1"/>
  <c r="CS767" i="1"/>
  <c r="R767" i="1" s="1"/>
  <c r="GK767" i="1" s="1"/>
  <c r="CT767" i="1"/>
  <c r="S767" i="1" s="1"/>
  <c r="CV767" i="1"/>
  <c r="U767" i="1" s="1"/>
  <c r="CW767" i="1"/>
  <c r="V767" i="1" s="1"/>
  <c r="CX767" i="1"/>
  <c r="W767" i="1" s="1"/>
  <c r="FR767" i="1"/>
  <c r="GL767" i="1"/>
  <c r="GO767" i="1"/>
  <c r="FU833" i="1" s="1"/>
  <c r="GP767" i="1"/>
  <c r="GV767" i="1"/>
  <c r="GX767" i="1"/>
  <c r="I768" i="1"/>
  <c r="AC768" i="1"/>
  <c r="AE768" i="1"/>
  <c r="AD768" i="1" s="1"/>
  <c r="AF768" i="1"/>
  <c r="CT768" i="1" s="1"/>
  <c r="S768" i="1" s="1"/>
  <c r="AG768" i="1"/>
  <c r="AH768" i="1"/>
  <c r="AI768" i="1"/>
  <c r="AJ768" i="1"/>
  <c r="CX768" i="1" s="1"/>
  <c r="W768" i="1" s="1"/>
  <c r="CQ768" i="1"/>
  <c r="P768" i="1" s="1"/>
  <c r="CS768" i="1"/>
  <c r="R768" i="1" s="1"/>
  <c r="GK768" i="1" s="1"/>
  <c r="CU768" i="1"/>
  <c r="T768" i="1" s="1"/>
  <c r="CV768" i="1"/>
  <c r="U768" i="1" s="1"/>
  <c r="CW768" i="1"/>
  <c r="V768" i="1" s="1"/>
  <c r="FR768" i="1"/>
  <c r="GL768" i="1"/>
  <c r="GO768" i="1"/>
  <c r="GP768" i="1"/>
  <c r="GV768" i="1"/>
  <c r="GX768" i="1"/>
  <c r="AC769" i="1"/>
  <c r="AE769" i="1"/>
  <c r="AD769" i="1" s="1"/>
  <c r="CR769" i="1" s="1"/>
  <c r="AF769" i="1"/>
  <c r="AG769" i="1"/>
  <c r="AH769" i="1"/>
  <c r="AI769" i="1"/>
  <c r="CW769" i="1" s="1"/>
  <c r="AJ769" i="1"/>
  <c r="CQ769" i="1"/>
  <c r="CT769" i="1"/>
  <c r="CU769" i="1"/>
  <c r="CV769" i="1"/>
  <c r="U769" i="1" s="1"/>
  <c r="CX769" i="1"/>
  <c r="FR769" i="1"/>
  <c r="GL769" i="1"/>
  <c r="GO769" i="1"/>
  <c r="GP769" i="1"/>
  <c r="GV769" i="1"/>
  <c r="C770" i="1"/>
  <c r="D770" i="1"/>
  <c r="I770" i="1"/>
  <c r="CX2117" i="3" s="1"/>
  <c r="AC770" i="1"/>
  <c r="AE770" i="1"/>
  <c r="AD770" i="1" s="1"/>
  <c r="AF770" i="1"/>
  <c r="CT770" i="1" s="1"/>
  <c r="S770" i="1" s="1"/>
  <c r="AG770" i="1"/>
  <c r="AH770" i="1"/>
  <c r="AI770" i="1"/>
  <c r="AJ770" i="1"/>
  <c r="CX770" i="1" s="1"/>
  <c r="W770" i="1" s="1"/>
  <c r="CQ770" i="1"/>
  <c r="P770" i="1" s="1"/>
  <c r="CS770" i="1"/>
  <c r="R770" i="1" s="1"/>
  <c r="GK770" i="1" s="1"/>
  <c r="CU770" i="1"/>
  <c r="T770" i="1" s="1"/>
  <c r="CV770" i="1"/>
  <c r="U770" i="1" s="1"/>
  <c r="CW770" i="1"/>
  <c r="V770" i="1" s="1"/>
  <c r="FR770" i="1"/>
  <c r="GL770" i="1"/>
  <c r="GO770" i="1"/>
  <c r="GP770" i="1"/>
  <c r="GV770" i="1"/>
  <c r="GX770" i="1"/>
  <c r="C771" i="1"/>
  <c r="D771" i="1"/>
  <c r="I771" i="1"/>
  <c r="CX2118" i="3" s="1"/>
  <c r="AC771" i="1"/>
  <c r="AE771" i="1"/>
  <c r="AD771" i="1" s="1"/>
  <c r="CR771" i="1" s="1"/>
  <c r="Q771" i="1" s="1"/>
  <c r="AF771" i="1"/>
  <c r="AG771" i="1"/>
  <c r="CU771" i="1" s="1"/>
  <c r="T771" i="1" s="1"/>
  <c r="AH771" i="1"/>
  <c r="AI771" i="1"/>
  <c r="AJ771" i="1"/>
  <c r="CS771" i="1"/>
  <c r="R771" i="1" s="1"/>
  <c r="GK771" i="1" s="1"/>
  <c r="CT771" i="1"/>
  <c r="S771" i="1" s="1"/>
  <c r="CV771" i="1"/>
  <c r="U771" i="1" s="1"/>
  <c r="CW771" i="1"/>
  <c r="V771" i="1" s="1"/>
  <c r="CX771" i="1"/>
  <c r="W771" i="1" s="1"/>
  <c r="FR771" i="1"/>
  <c r="GL771" i="1"/>
  <c r="GO771" i="1"/>
  <c r="GP771" i="1"/>
  <c r="GV771" i="1"/>
  <c r="GX771" i="1"/>
  <c r="C772" i="1"/>
  <c r="D772" i="1"/>
  <c r="I772" i="1"/>
  <c r="AC772" i="1"/>
  <c r="AB772" i="1" s="1"/>
  <c r="AD772" i="1"/>
  <c r="CR772" i="1" s="1"/>
  <c r="Q772" i="1" s="1"/>
  <c r="AE772" i="1"/>
  <c r="AF772" i="1"/>
  <c r="AG772" i="1"/>
  <c r="AH772" i="1"/>
  <c r="CV772" i="1" s="1"/>
  <c r="U772" i="1" s="1"/>
  <c r="AI772" i="1"/>
  <c r="AJ772" i="1"/>
  <c r="CQ772" i="1"/>
  <c r="P772" i="1" s="1"/>
  <c r="CP772" i="1" s="1"/>
  <c r="O772" i="1" s="1"/>
  <c r="CS772" i="1"/>
  <c r="R772" i="1" s="1"/>
  <c r="GK772" i="1" s="1"/>
  <c r="CT772" i="1"/>
  <c r="S772" i="1" s="1"/>
  <c r="CU772" i="1"/>
  <c r="T772" i="1" s="1"/>
  <c r="CW772" i="1"/>
  <c r="V772" i="1" s="1"/>
  <c r="CX772" i="1"/>
  <c r="W772" i="1" s="1"/>
  <c r="FR772" i="1"/>
  <c r="GL772" i="1"/>
  <c r="GO772" i="1"/>
  <c r="GP772" i="1"/>
  <c r="GV772" i="1"/>
  <c r="GX772" i="1"/>
  <c r="C773" i="1"/>
  <c r="D773" i="1"/>
  <c r="I773" i="1"/>
  <c r="AC773" i="1"/>
  <c r="AE773" i="1"/>
  <c r="AD773" i="1" s="1"/>
  <c r="CR773" i="1" s="1"/>
  <c r="Q773" i="1" s="1"/>
  <c r="AF773" i="1"/>
  <c r="AG773" i="1"/>
  <c r="AH773" i="1"/>
  <c r="AI773" i="1"/>
  <c r="CW773" i="1" s="1"/>
  <c r="V773" i="1" s="1"/>
  <c r="AJ773" i="1"/>
  <c r="CQ773" i="1"/>
  <c r="P773" i="1" s="1"/>
  <c r="CT773" i="1"/>
  <c r="S773" i="1" s="1"/>
  <c r="CU773" i="1"/>
  <c r="T773" i="1" s="1"/>
  <c r="CV773" i="1"/>
  <c r="U773" i="1" s="1"/>
  <c r="CX773" i="1"/>
  <c r="W773" i="1" s="1"/>
  <c r="FR773" i="1"/>
  <c r="GL773" i="1"/>
  <c r="GO773" i="1"/>
  <c r="GP773" i="1"/>
  <c r="GV773" i="1"/>
  <c r="GX773" i="1" s="1"/>
  <c r="I774" i="1"/>
  <c r="AC774" i="1"/>
  <c r="AB774" i="1" s="1"/>
  <c r="AD774" i="1"/>
  <c r="CR774" i="1" s="1"/>
  <c r="Q774" i="1" s="1"/>
  <c r="AE774" i="1"/>
  <c r="AF774" i="1"/>
  <c r="AG774" i="1"/>
  <c r="AH774" i="1"/>
  <c r="CV774" i="1" s="1"/>
  <c r="U774" i="1" s="1"/>
  <c r="AI774" i="1"/>
  <c r="AJ774" i="1"/>
  <c r="CQ774" i="1"/>
  <c r="P774" i="1" s="1"/>
  <c r="CS774" i="1"/>
  <c r="R774" i="1" s="1"/>
  <c r="GK774" i="1" s="1"/>
  <c r="CT774" i="1"/>
  <c r="S774" i="1" s="1"/>
  <c r="CU774" i="1"/>
  <c r="T774" i="1" s="1"/>
  <c r="CW774" i="1"/>
  <c r="V774" i="1" s="1"/>
  <c r="CX774" i="1"/>
  <c r="W774" i="1" s="1"/>
  <c r="FR774" i="1"/>
  <c r="GL774" i="1"/>
  <c r="GO774" i="1"/>
  <c r="GP774" i="1"/>
  <c r="GV774" i="1"/>
  <c r="GX774" i="1"/>
  <c r="I775" i="1"/>
  <c r="AC775" i="1"/>
  <c r="AE775" i="1"/>
  <c r="AD775" i="1" s="1"/>
  <c r="CR775" i="1" s="1"/>
  <c r="Q775" i="1" s="1"/>
  <c r="AF775" i="1"/>
  <c r="AG775" i="1"/>
  <c r="CU775" i="1" s="1"/>
  <c r="T775" i="1" s="1"/>
  <c r="AH775" i="1"/>
  <c r="AI775" i="1"/>
  <c r="AJ775" i="1"/>
  <c r="CS775" i="1"/>
  <c r="R775" i="1" s="1"/>
  <c r="GK775" i="1" s="1"/>
  <c r="CT775" i="1"/>
  <c r="S775" i="1" s="1"/>
  <c r="CV775" i="1"/>
  <c r="U775" i="1" s="1"/>
  <c r="CW775" i="1"/>
  <c r="V775" i="1" s="1"/>
  <c r="CX775" i="1"/>
  <c r="W775" i="1" s="1"/>
  <c r="FR775" i="1"/>
  <c r="GL775" i="1"/>
  <c r="GO775" i="1"/>
  <c r="GP775" i="1"/>
  <c r="GV775" i="1"/>
  <c r="GX775" i="1"/>
  <c r="C776" i="1"/>
  <c r="D776" i="1"/>
  <c r="I776" i="1"/>
  <c r="AC776" i="1"/>
  <c r="AB776" i="1" s="1"/>
  <c r="AD776" i="1"/>
  <c r="CR776" i="1" s="1"/>
  <c r="Q776" i="1" s="1"/>
  <c r="AE776" i="1"/>
  <c r="AF776" i="1"/>
  <c r="AG776" i="1"/>
  <c r="AH776" i="1"/>
  <c r="CV776" i="1" s="1"/>
  <c r="U776" i="1" s="1"/>
  <c r="AI776" i="1"/>
  <c r="AJ776" i="1"/>
  <c r="CQ776" i="1"/>
  <c r="P776" i="1" s="1"/>
  <c r="CS776" i="1"/>
  <c r="R776" i="1" s="1"/>
  <c r="GK776" i="1" s="1"/>
  <c r="CT776" i="1"/>
  <c r="S776" i="1" s="1"/>
  <c r="CU776" i="1"/>
  <c r="T776" i="1" s="1"/>
  <c r="CW776" i="1"/>
  <c r="V776" i="1" s="1"/>
  <c r="CX776" i="1"/>
  <c r="W776" i="1" s="1"/>
  <c r="FR776" i="1"/>
  <c r="GL776" i="1"/>
  <c r="GO776" i="1"/>
  <c r="GP776" i="1"/>
  <c r="GV776" i="1"/>
  <c r="GX776" i="1"/>
  <c r="C777" i="1"/>
  <c r="D777" i="1"/>
  <c r="I777" i="1"/>
  <c r="AC777" i="1"/>
  <c r="AE777" i="1"/>
  <c r="AD777" i="1" s="1"/>
  <c r="CR777" i="1" s="1"/>
  <c r="Q777" i="1" s="1"/>
  <c r="AF777" i="1"/>
  <c r="AG777" i="1"/>
  <c r="AH777" i="1"/>
  <c r="AI777" i="1"/>
  <c r="CW777" i="1" s="1"/>
  <c r="V777" i="1" s="1"/>
  <c r="AJ777" i="1"/>
  <c r="CQ777" i="1"/>
  <c r="P777" i="1" s="1"/>
  <c r="CT777" i="1"/>
  <c r="S777" i="1" s="1"/>
  <c r="CU777" i="1"/>
  <c r="T777" i="1" s="1"/>
  <c r="CV777" i="1"/>
  <c r="U777" i="1" s="1"/>
  <c r="CX777" i="1"/>
  <c r="W777" i="1" s="1"/>
  <c r="FR777" i="1"/>
  <c r="GL777" i="1"/>
  <c r="GO777" i="1"/>
  <c r="GP777" i="1"/>
  <c r="GV777" i="1"/>
  <c r="GX777" i="1" s="1"/>
  <c r="I778" i="1"/>
  <c r="AC778" i="1"/>
  <c r="AB778" i="1" s="1"/>
  <c r="AD778" i="1"/>
  <c r="CR778" i="1" s="1"/>
  <c r="Q778" i="1" s="1"/>
  <c r="AE778" i="1"/>
  <c r="AF778" i="1"/>
  <c r="AG778" i="1"/>
  <c r="AH778" i="1"/>
  <c r="CV778" i="1" s="1"/>
  <c r="U778" i="1" s="1"/>
  <c r="AI778" i="1"/>
  <c r="AJ778" i="1"/>
  <c r="CQ778" i="1"/>
  <c r="P778" i="1" s="1"/>
  <c r="CP778" i="1" s="1"/>
  <c r="O778" i="1" s="1"/>
  <c r="CS778" i="1"/>
  <c r="R778" i="1" s="1"/>
  <c r="GK778" i="1" s="1"/>
  <c r="CT778" i="1"/>
  <c r="S778" i="1" s="1"/>
  <c r="CU778" i="1"/>
  <c r="T778" i="1" s="1"/>
  <c r="CW778" i="1"/>
  <c r="V778" i="1" s="1"/>
  <c r="CX778" i="1"/>
  <c r="W778" i="1" s="1"/>
  <c r="FR778" i="1"/>
  <c r="GL778" i="1"/>
  <c r="GO778" i="1"/>
  <c r="GP778" i="1"/>
  <c r="GV778" i="1"/>
  <c r="GX778" i="1"/>
  <c r="I779" i="1"/>
  <c r="AC779" i="1"/>
  <c r="AB779" i="1" s="1"/>
  <c r="AE779" i="1"/>
  <c r="AD779" i="1" s="1"/>
  <c r="CR779" i="1" s="1"/>
  <c r="Q779" i="1" s="1"/>
  <c r="AF779" i="1"/>
  <c r="AG779" i="1"/>
  <c r="CU779" i="1" s="1"/>
  <c r="T779" i="1" s="1"/>
  <c r="AH779" i="1"/>
  <c r="AI779" i="1"/>
  <c r="AJ779" i="1"/>
  <c r="CS779" i="1"/>
  <c r="R779" i="1" s="1"/>
  <c r="GK779" i="1" s="1"/>
  <c r="CT779" i="1"/>
  <c r="S779" i="1" s="1"/>
  <c r="CV779" i="1"/>
  <c r="U779" i="1" s="1"/>
  <c r="CW779" i="1"/>
  <c r="V779" i="1" s="1"/>
  <c r="CX779" i="1"/>
  <c r="W779" i="1" s="1"/>
  <c r="FR779" i="1"/>
  <c r="GL779" i="1"/>
  <c r="GO779" i="1"/>
  <c r="GP779" i="1"/>
  <c r="GV779" i="1"/>
  <c r="GX779" i="1"/>
  <c r="C780" i="1"/>
  <c r="D780" i="1"/>
  <c r="AC780" i="1"/>
  <c r="AE780" i="1"/>
  <c r="AD780" i="1" s="1"/>
  <c r="CR780" i="1" s="1"/>
  <c r="Q780" i="1" s="1"/>
  <c r="AF780" i="1"/>
  <c r="AG780" i="1"/>
  <c r="AH780" i="1"/>
  <c r="AI780" i="1"/>
  <c r="CW780" i="1" s="1"/>
  <c r="V780" i="1" s="1"/>
  <c r="AJ780" i="1"/>
  <c r="CQ780" i="1"/>
  <c r="P780" i="1" s="1"/>
  <c r="CP780" i="1" s="1"/>
  <c r="O780" i="1" s="1"/>
  <c r="CT780" i="1"/>
  <c r="S780" i="1" s="1"/>
  <c r="CU780" i="1"/>
  <c r="T780" i="1" s="1"/>
  <c r="CV780" i="1"/>
  <c r="U780" i="1" s="1"/>
  <c r="CX780" i="1"/>
  <c r="W780" i="1" s="1"/>
  <c r="FR780" i="1"/>
  <c r="GL780" i="1"/>
  <c r="GO780" i="1"/>
  <c r="GP780" i="1"/>
  <c r="GV780" i="1"/>
  <c r="GX780" i="1" s="1"/>
  <c r="C781" i="1"/>
  <c r="D781" i="1"/>
  <c r="AC781" i="1"/>
  <c r="AB781" i="1" s="1"/>
  <c r="AE781" i="1"/>
  <c r="AD781" i="1" s="1"/>
  <c r="CR781" i="1" s="1"/>
  <c r="Q781" i="1" s="1"/>
  <c r="AF781" i="1"/>
  <c r="AG781" i="1"/>
  <c r="CU781" i="1" s="1"/>
  <c r="T781" i="1" s="1"/>
  <c r="AH781" i="1"/>
  <c r="AI781" i="1"/>
  <c r="AJ781" i="1"/>
  <c r="CS781" i="1"/>
  <c r="R781" i="1" s="1"/>
  <c r="GK781" i="1" s="1"/>
  <c r="CT781" i="1"/>
  <c r="S781" i="1" s="1"/>
  <c r="CV781" i="1"/>
  <c r="U781" i="1" s="1"/>
  <c r="CW781" i="1"/>
  <c r="V781" i="1" s="1"/>
  <c r="CX781" i="1"/>
  <c r="W781" i="1" s="1"/>
  <c r="FR781" i="1"/>
  <c r="GL781" i="1"/>
  <c r="GO781" i="1"/>
  <c r="GP781" i="1"/>
  <c r="GV781" i="1"/>
  <c r="GX781" i="1"/>
  <c r="C782" i="1"/>
  <c r="D782" i="1"/>
  <c r="I782" i="1"/>
  <c r="AC782" i="1"/>
  <c r="AB782" i="1" s="1"/>
  <c r="AD782" i="1"/>
  <c r="CR782" i="1" s="1"/>
  <c r="Q782" i="1" s="1"/>
  <c r="AE782" i="1"/>
  <c r="AF782" i="1"/>
  <c r="AG782" i="1"/>
  <c r="AH782" i="1"/>
  <c r="CV782" i="1" s="1"/>
  <c r="U782" i="1" s="1"/>
  <c r="AI782" i="1"/>
  <c r="AJ782" i="1"/>
  <c r="CQ782" i="1"/>
  <c r="P782" i="1" s="1"/>
  <c r="CS782" i="1"/>
  <c r="R782" i="1" s="1"/>
  <c r="GK782" i="1" s="1"/>
  <c r="CT782" i="1"/>
  <c r="S782" i="1" s="1"/>
  <c r="CU782" i="1"/>
  <c r="T782" i="1" s="1"/>
  <c r="CW782" i="1"/>
  <c r="V782" i="1" s="1"/>
  <c r="CX782" i="1"/>
  <c r="W782" i="1" s="1"/>
  <c r="FR782" i="1"/>
  <c r="GL782" i="1"/>
  <c r="GO782" i="1"/>
  <c r="GP782" i="1"/>
  <c r="GV782" i="1"/>
  <c r="GX782" i="1"/>
  <c r="C783" i="1"/>
  <c r="D783" i="1"/>
  <c r="I783" i="1"/>
  <c r="AC783" i="1"/>
  <c r="AB783" i="1" s="1"/>
  <c r="AE783" i="1"/>
  <c r="AD783" i="1" s="1"/>
  <c r="CR783" i="1" s="1"/>
  <c r="Q783" i="1" s="1"/>
  <c r="AF783" i="1"/>
  <c r="AG783" i="1"/>
  <c r="AH783" i="1"/>
  <c r="AI783" i="1"/>
  <c r="CW783" i="1" s="1"/>
  <c r="V783" i="1" s="1"/>
  <c r="AJ783" i="1"/>
  <c r="CQ783" i="1"/>
  <c r="P783" i="1" s="1"/>
  <c r="CT783" i="1"/>
  <c r="S783" i="1" s="1"/>
  <c r="CU783" i="1"/>
  <c r="T783" i="1" s="1"/>
  <c r="CV783" i="1"/>
  <c r="U783" i="1" s="1"/>
  <c r="CX783" i="1"/>
  <c r="W783" i="1" s="1"/>
  <c r="FR783" i="1"/>
  <c r="GL783" i="1"/>
  <c r="GO783" i="1"/>
  <c r="GP783" i="1"/>
  <c r="GV783" i="1"/>
  <c r="GX783" i="1" s="1"/>
  <c r="I784" i="1"/>
  <c r="AC784" i="1"/>
  <c r="AB784" i="1" s="1"/>
  <c r="AD784" i="1"/>
  <c r="CR784" i="1" s="1"/>
  <c r="Q784" i="1" s="1"/>
  <c r="AE784" i="1"/>
  <c r="AF784" i="1"/>
  <c r="AG784" i="1"/>
  <c r="AH784" i="1"/>
  <c r="CV784" i="1" s="1"/>
  <c r="U784" i="1" s="1"/>
  <c r="AI784" i="1"/>
  <c r="AJ784" i="1"/>
  <c r="CQ784" i="1"/>
  <c r="P784" i="1" s="1"/>
  <c r="CS784" i="1"/>
  <c r="R784" i="1" s="1"/>
  <c r="GK784" i="1" s="1"/>
  <c r="CT784" i="1"/>
  <c r="S784" i="1" s="1"/>
  <c r="CU784" i="1"/>
  <c r="T784" i="1" s="1"/>
  <c r="CW784" i="1"/>
  <c r="V784" i="1" s="1"/>
  <c r="CX784" i="1"/>
  <c r="W784" i="1" s="1"/>
  <c r="FR784" i="1"/>
  <c r="GL784" i="1"/>
  <c r="GO784" i="1"/>
  <c r="GP784" i="1"/>
  <c r="GV784" i="1"/>
  <c r="GX784" i="1"/>
  <c r="I785" i="1"/>
  <c r="AC785" i="1"/>
  <c r="AE785" i="1"/>
  <c r="AD785" i="1" s="1"/>
  <c r="CR785" i="1" s="1"/>
  <c r="Q785" i="1" s="1"/>
  <c r="AF785" i="1"/>
  <c r="AG785" i="1"/>
  <c r="CU785" i="1" s="1"/>
  <c r="T785" i="1" s="1"/>
  <c r="AH785" i="1"/>
  <c r="AI785" i="1"/>
  <c r="AJ785" i="1"/>
  <c r="CS785" i="1"/>
  <c r="R785" i="1" s="1"/>
  <c r="GK785" i="1" s="1"/>
  <c r="CT785" i="1"/>
  <c r="S785" i="1" s="1"/>
  <c r="CV785" i="1"/>
  <c r="U785" i="1" s="1"/>
  <c r="CW785" i="1"/>
  <c r="V785" i="1" s="1"/>
  <c r="CX785" i="1"/>
  <c r="W785" i="1" s="1"/>
  <c r="FR785" i="1"/>
  <c r="GL785" i="1"/>
  <c r="GO785" i="1"/>
  <c r="GP785" i="1"/>
  <c r="GV785" i="1"/>
  <c r="GX785" i="1"/>
  <c r="C786" i="1"/>
  <c r="D786" i="1"/>
  <c r="I786" i="1"/>
  <c r="AC786" i="1"/>
  <c r="AB786" i="1" s="1"/>
  <c r="AD786" i="1"/>
  <c r="CR786" i="1" s="1"/>
  <c r="Q786" i="1" s="1"/>
  <c r="AE786" i="1"/>
  <c r="AF786" i="1"/>
  <c r="AG786" i="1"/>
  <c r="AH786" i="1"/>
  <c r="CV786" i="1" s="1"/>
  <c r="U786" i="1" s="1"/>
  <c r="AI786" i="1"/>
  <c r="AJ786" i="1"/>
  <c r="CQ786" i="1"/>
  <c r="P786" i="1" s="1"/>
  <c r="CP786" i="1" s="1"/>
  <c r="O786" i="1" s="1"/>
  <c r="CS786" i="1"/>
  <c r="R786" i="1" s="1"/>
  <c r="GK786" i="1" s="1"/>
  <c r="CT786" i="1"/>
  <c r="S786" i="1" s="1"/>
  <c r="CU786" i="1"/>
  <c r="T786" i="1" s="1"/>
  <c r="CW786" i="1"/>
  <c r="V786" i="1" s="1"/>
  <c r="CX786" i="1"/>
  <c r="W786" i="1" s="1"/>
  <c r="FR786" i="1"/>
  <c r="GL786" i="1"/>
  <c r="GO786" i="1"/>
  <c r="GP786" i="1"/>
  <c r="GV786" i="1"/>
  <c r="GX786" i="1"/>
  <c r="C787" i="1"/>
  <c r="D787" i="1"/>
  <c r="I787" i="1"/>
  <c r="AC787" i="1"/>
  <c r="AE787" i="1"/>
  <c r="AD787" i="1" s="1"/>
  <c r="CR787" i="1" s="1"/>
  <c r="Q787" i="1" s="1"/>
  <c r="AF787" i="1"/>
  <c r="AG787" i="1"/>
  <c r="AH787" i="1"/>
  <c r="AI787" i="1"/>
  <c r="CW787" i="1" s="1"/>
  <c r="V787" i="1" s="1"/>
  <c r="AJ787" i="1"/>
  <c r="CQ787" i="1"/>
  <c r="P787" i="1" s="1"/>
  <c r="CT787" i="1"/>
  <c r="S787" i="1" s="1"/>
  <c r="CU787" i="1"/>
  <c r="T787" i="1" s="1"/>
  <c r="CV787" i="1"/>
  <c r="U787" i="1" s="1"/>
  <c r="CX787" i="1"/>
  <c r="W787" i="1" s="1"/>
  <c r="FR787" i="1"/>
  <c r="GL787" i="1"/>
  <c r="GO787" i="1"/>
  <c r="GP787" i="1"/>
  <c r="GV787" i="1"/>
  <c r="GX787" i="1" s="1"/>
  <c r="I788" i="1"/>
  <c r="AC788" i="1"/>
  <c r="AB788" i="1" s="1"/>
  <c r="AD788" i="1"/>
  <c r="CR788" i="1" s="1"/>
  <c r="Q788" i="1" s="1"/>
  <c r="AE788" i="1"/>
  <c r="AF788" i="1"/>
  <c r="AG788" i="1"/>
  <c r="AH788" i="1"/>
  <c r="CV788" i="1" s="1"/>
  <c r="U788" i="1" s="1"/>
  <c r="AI788" i="1"/>
  <c r="AJ788" i="1"/>
  <c r="CQ788" i="1"/>
  <c r="P788" i="1" s="1"/>
  <c r="CS788" i="1"/>
  <c r="R788" i="1" s="1"/>
  <c r="GK788" i="1" s="1"/>
  <c r="CT788" i="1"/>
  <c r="S788" i="1" s="1"/>
  <c r="CU788" i="1"/>
  <c r="T788" i="1" s="1"/>
  <c r="CW788" i="1"/>
  <c r="V788" i="1" s="1"/>
  <c r="CX788" i="1"/>
  <c r="W788" i="1" s="1"/>
  <c r="FR788" i="1"/>
  <c r="GL788" i="1"/>
  <c r="GO788" i="1"/>
  <c r="GP788" i="1"/>
  <c r="GV788" i="1"/>
  <c r="GX788" i="1"/>
  <c r="I789" i="1"/>
  <c r="AC789" i="1"/>
  <c r="AB789" i="1" s="1"/>
  <c r="AE789" i="1"/>
  <c r="AD789" i="1" s="1"/>
  <c r="CR789" i="1" s="1"/>
  <c r="Q789" i="1" s="1"/>
  <c r="AF789" i="1"/>
  <c r="AG789" i="1"/>
  <c r="CU789" i="1" s="1"/>
  <c r="T789" i="1" s="1"/>
  <c r="AH789" i="1"/>
  <c r="AI789" i="1"/>
  <c r="AJ789" i="1"/>
  <c r="CS789" i="1"/>
  <c r="R789" i="1" s="1"/>
  <c r="GK789" i="1" s="1"/>
  <c r="CT789" i="1"/>
  <c r="S789" i="1" s="1"/>
  <c r="CV789" i="1"/>
  <c r="U789" i="1" s="1"/>
  <c r="CW789" i="1"/>
  <c r="V789" i="1" s="1"/>
  <c r="CX789" i="1"/>
  <c r="W789" i="1" s="1"/>
  <c r="FR789" i="1"/>
  <c r="GL789" i="1"/>
  <c r="GO789" i="1"/>
  <c r="GP789" i="1"/>
  <c r="GV789" i="1"/>
  <c r="GX789" i="1"/>
  <c r="C790" i="1"/>
  <c r="D790" i="1"/>
  <c r="I790" i="1"/>
  <c r="AC790" i="1"/>
  <c r="AB790" i="1" s="1"/>
  <c r="AD790" i="1"/>
  <c r="CR790" i="1" s="1"/>
  <c r="Q790" i="1" s="1"/>
  <c r="AE790" i="1"/>
  <c r="AF790" i="1"/>
  <c r="AG790" i="1"/>
  <c r="AH790" i="1"/>
  <c r="CV790" i="1" s="1"/>
  <c r="U790" i="1" s="1"/>
  <c r="AI790" i="1"/>
  <c r="AJ790" i="1"/>
  <c r="CQ790" i="1"/>
  <c r="P790" i="1" s="1"/>
  <c r="CS790" i="1"/>
  <c r="R790" i="1" s="1"/>
  <c r="GK790" i="1" s="1"/>
  <c r="CT790" i="1"/>
  <c r="S790" i="1" s="1"/>
  <c r="CU790" i="1"/>
  <c r="T790" i="1" s="1"/>
  <c r="CW790" i="1"/>
  <c r="V790" i="1" s="1"/>
  <c r="CX790" i="1"/>
  <c r="W790" i="1" s="1"/>
  <c r="FR790" i="1"/>
  <c r="GL790" i="1"/>
  <c r="GO790" i="1"/>
  <c r="GP790" i="1"/>
  <c r="GV790" i="1"/>
  <c r="GX790" i="1"/>
  <c r="C791" i="1"/>
  <c r="D791" i="1"/>
  <c r="I791" i="1"/>
  <c r="AC791" i="1"/>
  <c r="AE791" i="1"/>
  <c r="AD791" i="1" s="1"/>
  <c r="CR791" i="1" s="1"/>
  <c r="Q791" i="1" s="1"/>
  <c r="AF791" i="1"/>
  <c r="AG791" i="1"/>
  <c r="AH791" i="1"/>
  <c r="AI791" i="1"/>
  <c r="CW791" i="1" s="1"/>
  <c r="V791" i="1" s="1"/>
  <c r="AJ791" i="1"/>
  <c r="CQ791" i="1"/>
  <c r="P791" i="1" s="1"/>
  <c r="CT791" i="1"/>
  <c r="S791" i="1" s="1"/>
  <c r="CU791" i="1"/>
  <c r="T791" i="1" s="1"/>
  <c r="CV791" i="1"/>
  <c r="U791" i="1" s="1"/>
  <c r="CX791" i="1"/>
  <c r="W791" i="1" s="1"/>
  <c r="FR791" i="1"/>
  <c r="GL791" i="1"/>
  <c r="GO791" i="1"/>
  <c r="GP791" i="1"/>
  <c r="GV791" i="1"/>
  <c r="GX791" i="1" s="1"/>
  <c r="I792" i="1"/>
  <c r="AC792" i="1"/>
  <c r="AB792" i="1" s="1"/>
  <c r="AD792" i="1"/>
  <c r="CR792" i="1" s="1"/>
  <c r="Q792" i="1" s="1"/>
  <c r="AE792" i="1"/>
  <c r="AF792" i="1"/>
  <c r="AG792" i="1"/>
  <c r="AH792" i="1"/>
  <c r="CV792" i="1" s="1"/>
  <c r="U792" i="1" s="1"/>
  <c r="AI792" i="1"/>
  <c r="AJ792" i="1"/>
  <c r="CQ792" i="1"/>
  <c r="P792" i="1" s="1"/>
  <c r="CP792" i="1" s="1"/>
  <c r="O792" i="1" s="1"/>
  <c r="CS792" i="1"/>
  <c r="R792" i="1" s="1"/>
  <c r="GK792" i="1" s="1"/>
  <c r="CT792" i="1"/>
  <c r="S792" i="1" s="1"/>
  <c r="CU792" i="1"/>
  <c r="T792" i="1" s="1"/>
  <c r="CW792" i="1"/>
  <c r="V792" i="1" s="1"/>
  <c r="CX792" i="1"/>
  <c r="W792" i="1" s="1"/>
  <c r="FR792" i="1"/>
  <c r="GL792" i="1"/>
  <c r="GO792" i="1"/>
  <c r="GP792" i="1"/>
  <c r="GV792" i="1"/>
  <c r="GX792" i="1"/>
  <c r="I793" i="1"/>
  <c r="AC793" i="1"/>
  <c r="AE793" i="1"/>
  <c r="AD793" i="1" s="1"/>
  <c r="CR793" i="1" s="1"/>
  <c r="Q793" i="1" s="1"/>
  <c r="AF793" i="1"/>
  <c r="AG793" i="1"/>
  <c r="CU793" i="1" s="1"/>
  <c r="T793" i="1" s="1"/>
  <c r="AH793" i="1"/>
  <c r="AI793" i="1"/>
  <c r="AJ793" i="1"/>
  <c r="CS793" i="1"/>
  <c r="R793" i="1" s="1"/>
  <c r="GK793" i="1" s="1"/>
  <c r="CT793" i="1"/>
  <c r="S793" i="1" s="1"/>
  <c r="CV793" i="1"/>
  <c r="U793" i="1" s="1"/>
  <c r="CW793" i="1"/>
  <c r="V793" i="1" s="1"/>
  <c r="CX793" i="1"/>
  <c r="W793" i="1" s="1"/>
  <c r="FR793" i="1"/>
  <c r="GL793" i="1"/>
  <c r="GO793" i="1"/>
  <c r="GP793" i="1"/>
  <c r="GV793" i="1"/>
  <c r="GX793" i="1"/>
  <c r="I794" i="1"/>
  <c r="AC794" i="1"/>
  <c r="AE794" i="1"/>
  <c r="AD794" i="1" s="1"/>
  <c r="AF794" i="1"/>
  <c r="CT794" i="1" s="1"/>
  <c r="S794" i="1" s="1"/>
  <c r="AG794" i="1"/>
  <c r="AH794" i="1"/>
  <c r="AI794" i="1"/>
  <c r="AJ794" i="1"/>
  <c r="CX794" i="1" s="1"/>
  <c r="W794" i="1" s="1"/>
  <c r="CQ794" i="1"/>
  <c r="P794" i="1" s="1"/>
  <c r="CS794" i="1"/>
  <c r="R794" i="1" s="1"/>
  <c r="GK794" i="1" s="1"/>
  <c r="CU794" i="1"/>
  <c r="T794" i="1" s="1"/>
  <c r="CV794" i="1"/>
  <c r="U794" i="1" s="1"/>
  <c r="CW794" i="1"/>
  <c r="V794" i="1" s="1"/>
  <c r="FR794" i="1"/>
  <c r="GL794" i="1"/>
  <c r="GO794" i="1"/>
  <c r="GP794" i="1"/>
  <c r="GV794" i="1"/>
  <c r="GX794" i="1"/>
  <c r="I795" i="1"/>
  <c r="AC795" i="1"/>
  <c r="AE795" i="1"/>
  <c r="AD795" i="1" s="1"/>
  <c r="CR795" i="1" s="1"/>
  <c r="Q795" i="1" s="1"/>
  <c r="AF795" i="1"/>
  <c r="AG795" i="1"/>
  <c r="AH795" i="1"/>
  <c r="AI795" i="1"/>
  <c r="CW795" i="1" s="1"/>
  <c r="V795" i="1" s="1"/>
  <c r="AJ795" i="1"/>
  <c r="CQ795" i="1"/>
  <c r="P795" i="1" s="1"/>
  <c r="CT795" i="1"/>
  <c r="S795" i="1" s="1"/>
  <c r="CU795" i="1"/>
  <c r="T795" i="1" s="1"/>
  <c r="CV795" i="1"/>
  <c r="U795" i="1" s="1"/>
  <c r="CX795" i="1"/>
  <c r="W795" i="1" s="1"/>
  <c r="FR795" i="1"/>
  <c r="GL795" i="1"/>
  <c r="GO795" i="1"/>
  <c r="GP795" i="1"/>
  <c r="GV795" i="1"/>
  <c r="GX795" i="1" s="1"/>
  <c r="C796" i="1"/>
  <c r="D796" i="1"/>
  <c r="I796" i="1"/>
  <c r="AC796" i="1"/>
  <c r="AE796" i="1"/>
  <c r="AD796" i="1" s="1"/>
  <c r="AF796" i="1"/>
  <c r="CT796" i="1" s="1"/>
  <c r="S796" i="1" s="1"/>
  <c r="AG796" i="1"/>
  <c r="AH796" i="1"/>
  <c r="AI796" i="1"/>
  <c r="AJ796" i="1"/>
  <c r="CX796" i="1" s="1"/>
  <c r="W796" i="1" s="1"/>
  <c r="CQ796" i="1"/>
  <c r="P796" i="1" s="1"/>
  <c r="CS796" i="1"/>
  <c r="R796" i="1" s="1"/>
  <c r="GK796" i="1" s="1"/>
  <c r="CU796" i="1"/>
  <c r="T796" i="1" s="1"/>
  <c r="CV796" i="1"/>
  <c r="U796" i="1" s="1"/>
  <c r="CW796" i="1"/>
  <c r="V796" i="1" s="1"/>
  <c r="FR796" i="1"/>
  <c r="GL796" i="1"/>
  <c r="GO796" i="1"/>
  <c r="GP796" i="1"/>
  <c r="GV796" i="1"/>
  <c r="GX796" i="1"/>
  <c r="C797" i="1"/>
  <c r="D797" i="1"/>
  <c r="I797" i="1"/>
  <c r="I799" i="1" s="1"/>
  <c r="AC797" i="1"/>
  <c r="AB797" i="1" s="1"/>
  <c r="AE797" i="1"/>
  <c r="AD797" i="1" s="1"/>
  <c r="CR797" i="1" s="1"/>
  <c r="Q797" i="1" s="1"/>
  <c r="AF797" i="1"/>
  <c r="AG797" i="1"/>
  <c r="CU797" i="1" s="1"/>
  <c r="T797" i="1" s="1"/>
  <c r="AH797" i="1"/>
  <c r="AI797" i="1"/>
  <c r="AJ797" i="1"/>
  <c r="CS797" i="1"/>
  <c r="R797" i="1" s="1"/>
  <c r="GK797" i="1" s="1"/>
  <c r="CT797" i="1"/>
  <c r="S797" i="1" s="1"/>
  <c r="CV797" i="1"/>
  <c r="U797" i="1" s="1"/>
  <c r="CW797" i="1"/>
  <c r="V797" i="1" s="1"/>
  <c r="CX797" i="1"/>
  <c r="W797" i="1" s="1"/>
  <c r="FR797" i="1"/>
  <c r="GL797" i="1"/>
  <c r="GO797" i="1"/>
  <c r="GP797" i="1"/>
  <c r="GV797" i="1"/>
  <c r="GX797" i="1"/>
  <c r="I798" i="1"/>
  <c r="AC798" i="1"/>
  <c r="AE798" i="1"/>
  <c r="AD798" i="1" s="1"/>
  <c r="AF798" i="1"/>
  <c r="CT798" i="1" s="1"/>
  <c r="S798" i="1" s="1"/>
  <c r="AG798" i="1"/>
  <c r="AH798" i="1"/>
  <c r="AI798" i="1"/>
  <c r="AJ798" i="1"/>
  <c r="CX798" i="1" s="1"/>
  <c r="W798" i="1" s="1"/>
  <c r="CQ798" i="1"/>
  <c r="P798" i="1" s="1"/>
  <c r="CS798" i="1"/>
  <c r="R798" i="1" s="1"/>
  <c r="GK798" i="1" s="1"/>
  <c r="CU798" i="1"/>
  <c r="T798" i="1" s="1"/>
  <c r="CV798" i="1"/>
  <c r="U798" i="1" s="1"/>
  <c r="CW798" i="1"/>
  <c r="V798" i="1" s="1"/>
  <c r="FR798" i="1"/>
  <c r="GL798" i="1"/>
  <c r="GO798" i="1"/>
  <c r="GP798" i="1"/>
  <c r="GV798" i="1"/>
  <c r="GX798" i="1"/>
  <c r="AC799" i="1"/>
  <c r="AE799" i="1"/>
  <c r="AD799" i="1" s="1"/>
  <c r="CR799" i="1" s="1"/>
  <c r="AF799" i="1"/>
  <c r="AG799" i="1"/>
  <c r="AH799" i="1"/>
  <c r="AI799" i="1"/>
  <c r="CW799" i="1" s="1"/>
  <c r="AJ799" i="1"/>
  <c r="CQ799" i="1"/>
  <c r="P799" i="1" s="1"/>
  <c r="CT799" i="1"/>
  <c r="CU799" i="1"/>
  <c r="CV799" i="1"/>
  <c r="U799" i="1" s="1"/>
  <c r="CX799" i="1"/>
  <c r="W799" i="1" s="1"/>
  <c r="FR799" i="1"/>
  <c r="GL799" i="1"/>
  <c r="GO799" i="1"/>
  <c r="GP799" i="1"/>
  <c r="GV799" i="1"/>
  <c r="AC800" i="1"/>
  <c r="AB800" i="1" s="1"/>
  <c r="AD800" i="1"/>
  <c r="CR800" i="1" s="1"/>
  <c r="AE800" i="1"/>
  <c r="AF800" i="1"/>
  <c r="AG800" i="1"/>
  <c r="AH800" i="1"/>
  <c r="CV800" i="1" s="1"/>
  <c r="AI800" i="1"/>
  <c r="AJ800" i="1"/>
  <c r="CQ800" i="1"/>
  <c r="CS800" i="1"/>
  <c r="CT800" i="1"/>
  <c r="CU800" i="1"/>
  <c r="CW800" i="1"/>
  <c r="CX800" i="1"/>
  <c r="FR800" i="1"/>
  <c r="GL800" i="1"/>
  <c r="GO800" i="1"/>
  <c r="GP800" i="1"/>
  <c r="GV800" i="1"/>
  <c r="I801" i="1"/>
  <c r="AC801" i="1"/>
  <c r="AE801" i="1"/>
  <c r="AD801" i="1" s="1"/>
  <c r="CR801" i="1" s="1"/>
  <c r="Q801" i="1" s="1"/>
  <c r="AF801" i="1"/>
  <c r="AG801" i="1"/>
  <c r="CU801" i="1" s="1"/>
  <c r="T801" i="1" s="1"/>
  <c r="AH801" i="1"/>
  <c r="AI801" i="1"/>
  <c r="AJ801" i="1"/>
  <c r="CS801" i="1"/>
  <c r="R801" i="1" s="1"/>
  <c r="GK801" i="1" s="1"/>
  <c r="CT801" i="1"/>
  <c r="S801" i="1" s="1"/>
  <c r="CV801" i="1"/>
  <c r="U801" i="1" s="1"/>
  <c r="CW801" i="1"/>
  <c r="V801" i="1" s="1"/>
  <c r="CX801" i="1"/>
  <c r="W801" i="1" s="1"/>
  <c r="FR801" i="1"/>
  <c r="GL801" i="1"/>
  <c r="GO801" i="1"/>
  <c r="GP801" i="1"/>
  <c r="GV801" i="1"/>
  <c r="GX801" i="1"/>
  <c r="C802" i="1"/>
  <c r="D802" i="1"/>
  <c r="I802" i="1"/>
  <c r="AC802" i="1"/>
  <c r="AB802" i="1" s="1"/>
  <c r="AD802" i="1"/>
  <c r="CR802" i="1" s="1"/>
  <c r="Q802" i="1" s="1"/>
  <c r="AE802" i="1"/>
  <c r="AF802" i="1"/>
  <c r="AG802" i="1"/>
  <c r="AH802" i="1"/>
  <c r="CV802" i="1" s="1"/>
  <c r="U802" i="1" s="1"/>
  <c r="AI802" i="1"/>
  <c r="AJ802" i="1"/>
  <c r="CQ802" i="1"/>
  <c r="P802" i="1" s="1"/>
  <c r="CS802" i="1"/>
  <c r="R802" i="1" s="1"/>
  <c r="GK802" i="1" s="1"/>
  <c r="CT802" i="1"/>
  <c r="S802" i="1" s="1"/>
  <c r="CU802" i="1"/>
  <c r="T802" i="1" s="1"/>
  <c r="CW802" i="1"/>
  <c r="V802" i="1" s="1"/>
  <c r="CX802" i="1"/>
  <c r="W802" i="1" s="1"/>
  <c r="FR802" i="1"/>
  <c r="GL802" i="1"/>
  <c r="GO802" i="1"/>
  <c r="GP802" i="1"/>
  <c r="GV802" i="1"/>
  <c r="GX802" i="1"/>
  <c r="C803" i="1"/>
  <c r="D803" i="1"/>
  <c r="I803" i="1"/>
  <c r="AC803" i="1"/>
  <c r="AE803" i="1"/>
  <c r="AD803" i="1" s="1"/>
  <c r="CR803" i="1" s="1"/>
  <c r="Q803" i="1" s="1"/>
  <c r="AF803" i="1"/>
  <c r="AG803" i="1"/>
  <c r="AH803" i="1"/>
  <c r="AI803" i="1"/>
  <c r="CW803" i="1" s="1"/>
  <c r="V803" i="1" s="1"/>
  <c r="AJ803" i="1"/>
  <c r="CQ803" i="1"/>
  <c r="P803" i="1" s="1"/>
  <c r="CT803" i="1"/>
  <c r="S803" i="1" s="1"/>
  <c r="CU803" i="1"/>
  <c r="T803" i="1" s="1"/>
  <c r="CV803" i="1"/>
  <c r="U803" i="1" s="1"/>
  <c r="CX803" i="1"/>
  <c r="W803" i="1" s="1"/>
  <c r="FR803" i="1"/>
  <c r="GL803" i="1"/>
  <c r="GO803" i="1"/>
  <c r="GP803" i="1"/>
  <c r="GV803" i="1"/>
  <c r="GX803" i="1" s="1"/>
  <c r="I804" i="1"/>
  <c r="AC804" i="1"/>
  <c r="AB804" i="1" s="1"/>
  <c r="AD804" i="1"/>
  <c r="CR804" i="1" s="1"/>
  <c r="Q804" i="1" s="1"/>
  <c r="AE804" i="1"/>
  <c r="AF804" i="1"/>
  <c r="AG804" i="1"/>
  <c r="AH804" i="1"/>
  <c r="CV804" i="1" s="1"/>
  <c r="U804" i="1" s="1"/>
  <c r="AI804" i="1"/>
  <c r="AJ804" i="1"/>
  <c r="CQ804" i="1"/>
  <c r="P804" i="1" s="1"/>
  <c r="CP804" i="1" s="1"/>
  <c r="O804" i="1" s="1"/>
  <c r="CS804" i="1"/>
  <c r="R804" i="1" s="1"/>
  <c r="GK804" i="1" s="1"/>
  <c r="CT804" i="1"/>
  <c r="S804" i="1" s="1"/>
  <c r="CU804" i="1"/>
  <c r="T804" i="1" s="1"/>
  <c r="CW804" i="1"/>
  <c r="V804" i="1" s="1"/>
  <c r="CX804" i="1"/>
  <c r="W804" i="1" s="1"/>
  <c r="FR804" i="1"/>
  <c r="GL804" i="1"/>
  <c r="GO804" i="1"/>
  <c r="CC833" i="1" s="1"/>
  <c r="GP804" i="1"/>
  <c r="GV804" i="1"/>
  <c r="GX804" i="1"/>
  <c r="I805" i="1"/>
  <c r="AC805" i="1"/>
  <c r="AE805" i="1"/>
  <c r="AD805" i="1" s="1"/>
  <c r="CR805" i="1" s="1"/>
  <c r="Q805" i="1" s="1"/>
  <c r="AF805" i="1"/>
  <c r="AG805" i="1"/>
  <c r="CU805" i="1" s="1"/>
  <c r="T805" i="1" s="1"/>
  <c r="AH805" i="1"/>
  <c r="AI805" i="1"/>
  <c r="AJ805" i="1"/>
  <c r="CS805" i="1"/>
  <c r="R805" i="1" s="1"/>
  <c r="GK805" i="1" s="1"/>
  <c r="CT805" i="1"/>
  <c r="S805" i="1" s="1"/>
  <c r="CV805" i="1"/>
  <c r="U805" i="1" s="1"/>
  <c r="CW805" i="1"/>
  <c r="V805" i="1" s="1"/>
  <c r="CX805" i="1"/>
  <c r="W805" i="1" s="1"/>
  <c r="FR805" i="1"/>
  <c r="GL805" i="1"/>
  <c r="GO805" i="1"/>
  <c r="GP805" i="1"/>
  <c r="GV805" i="1"/>
  <c r="GX805" i="1"/>
  <c r="I806" i="1"/>
  <c r="AC806" i="1"/>
  <c r="AE806" i="1"/>
  <c r="AD806" i="1" s="1"/>
  <c r="AF806" i="1"/>
  <c r="CT806" i="1" s="1"/>
  <c r="S806" i="1" s="1"/>
  <c r="AG806" i="1"/>
  <c r="AH806" i="1"/>
  <c r="AI806" i="1"/>
  <c r="AJ806" i="1"/>
  <c r="CX806" i="1" s="1"/>
  <c r="W806" i="1" s="1"/>
  <c r="CQ806" i="1"/>
  <c r="P806" i="1" s="1"/>
  <c r="CS806" i="1"/>
  <c r="R806" i="1" s="1"/>
  <c r="GK806" i="1" s="1"/>
  <c r="CU806" i="1"/>
  <c r="T806" i="1" s="1"/>
  <c r="CV806" i="1"/>
  <c r="U806" i="1" s="1"/>
  <c r="CW806" i="1"/>
  <c r="V806" i="1" s="1"/>
  <c r="FR806" i="1"/>
  <c r="GL806" i="1"/>
  <c r="GO806" i="1"/>
  <c r="GP806" i="1"/>
  <c r="GV806" i="1"/>
  <c r="GX806" i="1"/>
  <c r="I807" i="1"/>
  <c r="AC807" i="1"/>
  <c r="AE807" i="1"/>
  <c r="AD807" i="1" s="1"/>
  <c r="CR807" i="1" s="1"/>
  <c r="Q807" i="1" s="1"/>
  <c r="AF807" i="1"/>
  <c r="AG807" i="1"/>
  <c r="AH807" i="1"/>
  <c r="AI807" i="1"/>
  <c r="CW807" i="1" s="1"/>
  <c r="V807" i="1" s="1"/>
  <c r="AJ807" i="1"/>
  <c r="CQ807" i="1"/>
  <c r="P807" i="1" s="1"/>
  <c r="CT807" i="1"/>
  <c r="S807" i="1" s="1"/>
  <c r="CU807" i="1"/>
  <c r="T807" i="1" s="1"/>
  <c r="CV807" i="1"/>
  <c r="U807" i="1" s="1"/>
  <c r="CX807" i="1"/>
  <c r="W807" i="1" s="1"/>
  <c r="FR807" i="1"/>
  <c r="GL807" i="1"/>
  <c r="GO807" i="1"/>
  <c r="GP807" i="1"/>
  <c r="GV807" i="1"/>
  <c r="GX807" i="1" s="1"/>
  <c r="C808" i="1"/>
  <c r="D808" i="1"/>
  <c r="I808" i="1"/>
  <c r="AC808" i="1"/>
  <c r="AE808" i="1"/>
  <c r="AD808" i="1" s="1"/>
  <c r="AF808" i="1"/>
  <c r="CT808" i="1" s="1"/>
  <c r="S808" i="1" s="1"/>
  <c r="AG808" i="1"/>
  <c r="AH808" i="1"/>
  <c r="AI808" i="1"/>
  <c r="AJ808" i="1"/>
  <c r="CX808" i="1" s="1"/>
  <c r="W808" i="1" s="1"/>
  <c r="CQ808" i="1"/>
  <c r="P808" i="1" s="1"/>
  <c r="CS808" i="1"/>
  <c r="R808" i="1" s="1"/>
  <c r="GK808" i="1" s="1"/>
  <c r="CU808" i="1"/>
  <c r="T808" i="1" s="1"/>
  <c r="CV808" i="1"/>
  <c r="U808" i="1" s="1"/>
  <c r="CW808" i="1"/>
  <c r="V808" i="1" s="1"/>
  <c r="FR808" i="1"/>
  <c r="GL808" i="1"/>
  <c r="GO808" i="1"/>
  <c r="GP808" i="1"/>
  <c r="GV808" i="1"/>
  <c r="GX808" i="1"/>
  <c r="C809" i="1"/>
  <c r="D809" i="1"/>
  <c r="I809" i="1"/>
  <c r="I811" i="1" s="1"/>
  <c r="AC809" i="1"/>
  <c r="AB809" i="1" s="1"/>
  <c r="AE809" i="1"/>
  <c r="AD809" i="1" s="1"/>
  <c r="CR809" i="1" s="1"/>
  <c r="Q809" i="1" s="1"/>
  <c r="AF809" i="1"/>
  <c r="AG809" i="1"/>
  <c r="CU809" i="1" s="1"/>
  <c r="T809" i="1" s="1"/>
  <c r="AH809" i="1"/>
  <c r="AI809" i="1"/>
  <c r="AJ809" i="1"/>
  <c r="CS809" i="1"/>
  <c r="R809" i="1" s="1"/>
  <c r="GK809" i="1" s="1"/>
  <c r="CT809" i="1"/>
  <c r="S809" i="1" s="1"/>
  <c r="CV809" i="1"/>
  <c r="U809" i="1" s="1"/>
  <c r="CW809" i="1"/>
  <c r="V809" i="1" s="1"/>
  <c r="CX809" i="1"/>
  <c r="W809" i="1" s="1"/>
  <c r="FR809" i="1"/>
  <c r="FQ833" i="1" s="1"/>
  <c r="GL809" i="1"/>
  <c r="GO809" i="1"/>
  <c r="GP809" i="1"/>
  <c r="GV809" i="1"/>
  <c r="GX809" i="1"/>
  <c r="I810" i="1"/>
  <c r="AC810" i="1"/>
  <c r="AE810" i="1"/>
  <c r="AD810" i="1" s="1"/>
  <c r="AF810" i="1"/>
  <c r="CT810" i="1" s="1"/>
  <c r="S810" i="1" s="1"/>
  <c r="AG810" i="1"/>
  <c r="AH810" i="1"/>
  <c r="AI810" i="1"/>
  <c r="AJ810" i="1"/>
  <c r="CX810" i="1" s="1"/>
  <c r="W810" i="1" s="1"/>
  <c r="CQ810" i="1"/>
  <c r="P810" i="1" s="1"/>
  <c r="CS810" i="1"/>
  <c r="R810" i="1" s="1"/>
  <c r="GK810" i="1" s="1"/>
  <c r="CU810" i="1"/>
  <c r="T810" i="1" s="1"/>
  <c r="CV810" i="1"/>
  <c r="U810" i="1" s="1"/>
  <c r="CW810" i="1"/>
  <c r="V810" i="1" s="1"/>
  <c r="FR810" i="1"/>
  <c r="GL810" i="1"/>
  <c r="GO810" i="1"/>
  <c r="GP810" i="1"/>
  <c r="GV810" i="1"/>
  <c r="GX810" i="1"/>
  <c r="AC811" i="1"/>
  <c r="AE811" i="1"/>
  <c r="AD811" i="1" s="1"/>
  <c r="CR811" i="1" s="1"/>
  <c r="AF811" i="1"/>
  <c r="AG811" i="1"/>
  <c r="AH811" i="1"/>
  <c r="AI811" i="1"/>
  <c r="CW811" i="1" s="1"/>
  <c r="AJ811" i="1"/>
  <c r="CQ811" i="1"/>
  <c r="P811" i="1" s="1"/>
  <c r="CT811" i="1"/>
  <c r="CU811" i="1"/>
  <c r="CV811" i="1"/>
  <c r="U811" i="1" s="1"/>
  <c r="CX811" i="1"/>
  <c r="W811" i="1" s="1"/>
  <c r="FR811" i="1"/>
  <c r="GL811" i="1"/>
  <c r="FR833" i="1" s="1"/>
  <c r="GO811" i="1"/>
  <c r="GP811" i="1"/>
  <c r="FV833" i="1" s="1"/>
  <c r="GV811" i="1"/>
  <c r="AC812" i="1"/>
  <c r="AB812" i="1" s="1"/>
  <c r="AD812" i="1"/>
  <c r="CR812" i="1" s="1"/>
  <c r="AE812" i="1"/>
  <c r="AF812" i="1"/>
  <c r="AG812" i="1"/>
  <c r="AH812" i="1"/>
  <c r="CV812" i="1" s="1"/>
  <c r="AI812" i="1"/>
  <c r="AJ812" i="1"/>
  <c r="CQ812" i="1"/>
  <c r="CS812" i="1"/>
  <c r="CT812" i="1"/>
  <c r="CU812" i="1"/>
  <c r="CW812" i="1"/>
  <c r="CX812" i="1"/>
  <c r="FR812" i="1"/>
  <c r="GL812" i="1"/>
  <c r="GO812" i="1"/>
  <c r="GP812" i="1"/>
  <c r="GV812" i="1"/>
  <c r="I813" i="1"/>
  <c r="AC813" i="1"/>
  <c r="AE813" i="1"/>
  <c r="AD813" i="1" s="1"/>
  <c r="CR813" i="1" s="1"/>
  <c r="Q813" i="1" s="1"/>
  <c r="AF813" i="1"/>
  <c r="AG813" i="1"/>
  <c r="CU813" i="1" s="1"/>
  <c r="T813" i="1" s="1"/>
  <c r="AH813" i="1"/>
  <c r="AI813" i="1"/>
  <c r="AJ813" i="1"/>
  <c r="CS813" i="1"/>
  <c r="R813" i="1" s="1"/>
  <c r="GK813" i="1" s="1"/>
  <c r="CT813" i="1"/>
  <c r="S813" i="1" s="1"/>
  <c r="CV813" i="1"/>
  <c r="U813" i="1" s="1"/>
  <c r="CW813" i="1"/>
  <c r="V813" i="1" s="1"/>
  <c r="CX813" i="1"/>
  <c r="W813" i="1" s="1"/>
  <c r="FR813" i="1"/>
  <c r="GL813" i="1"/>
  <c r="GO813" i="1"/>
  <c r="GP813" i="1"/>
  <c r="GV813" i="1"/>
  <c r="GX813" i="1"/>
  <c r="C814" i="1"/>
  <c r="D814" i="1"/>
  <c r="I814" i="1"/>
  <c r="AC814" i="1"/>
  <c r="AB814" i="1" s="1"/>
  <c r="AD814" i="1"/>
  <c r="CR814" i="1" s="1"/>
  <c r="Q814" i="1" s="1"/>
  <c r="AE814" i="1"/>
  <c r="AF814" i="1"/>
  <c r="AG814" i="1"/>
  <c r="AH814" i="1"/>
  <c r="CV814" i="1" s="1"/>
  <c r="U814" i="1" s="1"/>
  <c r="AI814" i="1"/>
  <c r="AJ814" i="1"/>
  <c r="CQ814" i="1"/>
  <c r="P814" i="1" s="1"/>
  <c r="CS814" i="1"/>
  <c r="R814" i="1" s="1"/>
  <c r="GK814" i="1" s="1"/>
  <c r="CT814" i="1"/>
  <c r="S814" i="1" s="1"/>
  <c r="CU814" i="1"/>
  <c r="T814" i="1" s="1"/>
  <c r="CW814" i="1"/>
  <c r="V814" i="1" s="1"/>
  <c r="CX814" i="1"/>
  <c r="W814" i="1" s="1"/>
  <c r="FR814" i="1"/>
  <c r="GL814" i="1"/>
  <c r="GO814" i="1"/>
  <c r="GP814" i="1"/>
  <c r="GV814" i="1"/>
  <c r="GX814" i="1"/>
  <c r="C815" i="1"/>
  <c r="D815" i="1"/>
  <c r="I815" i="1"/>
  <c r="AC815" i="1"/>
  <c r="AE815" i="1"/>
  <c r="AD815" i="1" s="1"/>
  <c r="CR815" i="1" s="1"/>
  <c r="Q815" i="1" s="1"/>
  <c r="AF815" i="1"/>
  <c r="AG815" i="1"/>
  <c r="AH815" i="1"/>
  <c r="AI815" i="1"/>
  <c r="CW815" i="1" s="1"/>
  <c r="V815" i="1" s="1"/>
  <c r="AJ815" i="1"/>
  <c r="CQ815" i="1"/>
  <c r="P815" i="1" s="1"/>
  <c r="CT815" i="1"/>
  <c r="S815" i="1" s="1"/>
  <c r="CU815" i="1"/>
  <c r="T815" i="1" s="1"/>
  <c r="CV815" i="1"/>
  <c r="U815" i="1" s="1"/>
  <c r="CX815" i="1"/>
  <c r="W815" i="1" s="1"/>
  <c r="FR815" i="1"/>
  <c r="GL815" i="1"/>
  <c r="GO815" i="1"/>
  <c r="GP815" i="1"/>
  <c r="GV815" i="1"/>
  <c r="GX815" i="1" s="1"/>
  <c r="C816" i="1"/>
  <c r="D816" i="1"/>
  <c r="I816" i="1"/>
  <c r="AC816" i="1"/>
  <c r="AE816" i="1"/>
  <c r="AD816" i="1" s="1"/>
  <c r="AF816" i="1"/>
  <c r="CT816" i="1" s="1"/>
  <c r="S816" i="1" s="1"/>
  <c r="AG816" i="1"/>
  <c r="AH816" i="1"/>
  <c r="AI816" i="1"/>
  <c r="AJ816" i="1"/>
  <c r="CX816" i="1" s="1"/>
  <c r="W816" i="1" s="1"/>
  <c r="CQ816" i="1"/>
  <c r="P816" i="1" s="1"/>
  <c r="CS816" i="1"/>
  <c r="R816" i="1" s="1"/>
  <c r="GK816" i="1" s="1"/>
  <c r="CU816" i="1"/>
  <c r="T816" i="1" s="1"/>
  <c r="CV816" i="1"/>
  <c r="U816" i="1" s="1"/>
  <c r="CW816" i="1"/>
  <c r="V816" i="1" s="1"/>
  <c r="FR816" i="1"/>
  <c r="GL816" i="1"/>
  <c r="GO816" i="1"/>
  <c r="GP816" i="1"/>
  <c r="GV816" i="1"/>
  <c r="GX816" i="1"/>
  <c r="C817" i="1"/>
  <c r="D817" i="1"/>
  <c r="I817" i="1"/>
  <c r="I819" i="1" s="1"/>
  <c r="AC817" i="1"/>
  <c r="AE817" i="1"/>
  <c r="AD817" i="1" s="1"/>
  <c r="CR817" i="1" s="1"/>
  <c r="Q817" i="1" s="1"/>
  <c r="AF817" i="1"/>
  <c r="AG817" i="1"/>
  <c r="CU817" i="1" s="1"/>
  <c r="T817" i="1" s="1"/>
  <c r="AH817" i="1"/>
  <c r="AI817" i="1"/>
  <c r="AJ817" i="1"/>
  <c r="CS817" i="1"/>
  <c r="R817" i="1" s="1"/>
  <c r="GK817" i="1" s="1"/>
  <c r="CT817" i="1"/>
  <c r="S817" i="1" s="1"/>
  <c r="CV817" i="1"/>
  <c r="U817" i="1" s="1"/>
  <c r="CW817" i="1"/>
  <c r="V817" i="1" s="1"/>
  <c r="CX817" i="1"/>
  <c r="W817" i="1" s="1"/>
  <c r="FR817" i="1"/>
  <c r="GL817" i="1"/>
  <c r="GO817" i="1"/>
  <c r="GP817" i="1"/>
  <c r="GV817" i="1"/>
  <c r="GX817" i="1"/>
  <c r="I818" i="1"/>
  <c r="AC818" i="1"/>
  <c r="CQ818" i="1" s="1"/>
  <c r="P818" i="1" s="1"/>
  <c r="AE818" i="1"/>
  <c r="AD818" i="1" s="1"/>
  <c r="AF818" i="1"/>
  <c r="CT818" i="1" s="1"/>
  <c r="S818" i="1" s="1"/>
  <c r="AG818" i="1"/>
  <c r="CU818" i="1" s="1"/>
  <c r="T818" i="1" s="1"/>
  <c r="AH818" i="1"/>
  <c r="AI818" i="1"/>
  <c r="AJ818" i="1"/>
  <c r="CX818" i="1" s="1"/>
  <c r="W818" i="1" s="1"/>
  <c r="CS818" i="1"/>
  <c r="R818" i="1" s="1"/>
  <c r="GK818" i="1" s="1"/>
  <c r="CV818" i="1"/>
  <c r="U818" i="1" s="1"/>
  <c r="CW818" i="1"/>
  <c r="V818" i="1" s="1"/>
  <c r="FR818" i="1"/>
  <c r="GL818" i="1"/>
  <c r="GO818" i="1"/>
  <c r="GP818" i="1"/>
  <c r="GV818" i="1"/>
  <c r="GX818" i="1"/>
  <c r="AC819" i="1"/>
  <c r="AE819" i="1"/>
  <c r="AD819" i="1" s="1"/>
  <c r="CR819" i="1" s="1"/>
  <c r="Q819" i="1" s="1"/>
  <c r="AF819" i="1"/>
  <c r="AG819" i="1"/>
  <c r="AH819" i="1"/>
  <c r="AI819" i="1"/>
  <c r="CW819" i="1" s="1"/>
  <c r="V819" i="1" s="1"/>
  <c r="AJ819" i="1"/>
  <c r="CQ819" i="1"/>
  <c r="CT819" i="1"/>
  <c r="S819" i="1" s="1"/>
  <c r="CU819" i="1"/>
  <c r="T819" i="1" s="1"/>
  <c r="CV819" i="1"/>
  <c r="U819" i="1" s="1"/>
  <c r="CX819" i="1"/>
  <c r="FR819" i="1"/>
  <c r="GL819" i="1"/>
  <c r="GO819" i="1"/>
  <c r="GP819" i="1"/>
  <c r="GV819" i="1"/>
  <c r="GX819" i="1" s="1"/>
  <c r="AC820" i="1"/>
  <c r="AB820" i="1" s="1"/>
  <c r="AD820" i="1"/>
  <c r="CR820" i="1" s="1"/>
  <c r="AE820" i="1"/>
  <c r="AF820" i="1"/>
  <c r="AG820" i="1"/>
  <c r="AH820" i="1"/>
  <c r="CV820" i="1" s="1"/>
  <c r="AI820" i="1"/>
  <c r="AJ820" i="1"/>
  <c r="CQ820" i="1"/>
  <c r="CS820" i="1"/>
  <c r="CT820" i="1"/>
  <c r="CU820" i="1"/>
  <c r="CW820" i="1"/>
  <c r="CX820" i="1"/>
  <c r="FR820" i="1"/>
  <c r="GL820" i="1"/>
  <c r="GO820" i="1"/>
  <c r="GP820" i="1"/>
  <c r="GV820" i="1"/>
  <c r="I821" i="1"/>
  <c r="AC821" i="1"/>
  <c r="AE821" i="1"/>
  <c r="AD821" i="1" s="1"/>
  <c r="CR821" i="1" s="1"/>
  <c r="Q821" i="1" s="1"/>
  <c r="AF821" i="1"/>
  <c r="AG821" i="1"/>
  <c r="CU821" i="1" s="1"/>
  <c r="T821" i="1" s="1"/>
  <c r="AH821" i="1"/>
  <c r="AI821" i="1"/>
  <c r="AJ821" i="1"/>
  <c r="CS821" i="1"/>
  <c r="R821" i="1" s="1"/>
  <c r="GK821" i="1" s="1"/>
  <c r="CT821" i="1"/>
  <c r="S821" i="1" s="1"/>
  <c r="CV821" i="1"/>
  <c r="U821" i="1" s="1"/>
  <c r="CW821" i="1"/>
  <c r="V821" i="1" s="1"/>
  <c r="CX821" i="1"/>
  <c r="W821" i="1" s="1"/>
  <c r="FR821" i="1"/>
  <c r="GL821" i="1"/>
  <c r="GO821" i="1"/>
  <c r="GP821" i="1"/>
  <c r="GV821" i="1"/>
  <c r="GX821" i="1"/>
  <c r="I822" i="1"/>
  <c r="AC822" i="1"/>
  <c r="AE822" i="1"/>
  <c r="AD822" i="1" s="1"/>
  <c r="AF822" i="1"/>
  <c r="CT822" i="1" s="1"/>
  <c r="S822" i="1" s="1"/>
  <c r="AG822" i="1"/>
  <c r="AH822" i="1"/>
  <c r="AI822" i="1"/>
  <c r="AJ822" i="1"/>
  <c r="CX822" i="1" s="1"/>
  <c r="W822" i="1" s="1"/>
  <c r="CQ822" i="1"/>
  <c r="P822" i="1" s="1"/>
  <c r="CS822" i="1"/>
  <c r="R822" i="1" s="1"/>
  <c r="GK822" i="1" s="1"/>
  <c r="CU822" i="1"/>
  <c r="T822" i="1" s="1"/>
  <c r="CV822" i="1"/>
  <c r="U822" i="1" s="1"/>
  <c r="CW822" i="1"/>
  <c r="V822" i="1" s="1"/>
  <c r="FR822" i="1"/>
  <c r="GL822" i="1"/>
  <c r="GO822" i="1"/>
  <c r="GP822" i="1"/>
  <c r="GV822" i="1"/>
  <c r="GX822" i="1"/>
  <c r="AC823" i="1"/>
  <c r="AB823" i="1" s="1"/>
  <c r="AE823" i="1"/>
  <c r="AD823" i="1" s="1"/>
  <c r="CR823" i="1" s="1"/>
  <c r="AF823" i="1"/>
  <c r="AG823" i="1"/>
  <c r="AH823" i="1"/>
  <c r="AI823" i="1"/>
  <c r="CW823" i="1" s="1"/>
  <c r="AJ823" i="1"/>
  <c r="CQ823" i="1"/>
  <c r="CT823" i="1"/>
  <c r="CU823" i="1"/>
  <c r="CV823" i="1"/>
  <c r="CX823" i="1"/>
  <c r="FR823" i="1"/>
  <c r="GL823" i="1"/>
  <c r="GO823" i="1"/>
  <c r="GP823" i="1"/>
  <c r="GV823" i="1"/>
  <c r="C824" i="1"/>
  <c r="D824" i="1"/>
  <c r="I824" i="1"/>
  <c r="AC824" i="1"/>
  <c r="CQ824" i="1" s="1"/>
  <c r="P824" i="1" s="1"/>
  <c r="AE824" i="1"/>
  <c r="AD824" i="1" s="1"/>
  <c r="AF824" i="1"/>
  <c r="CT824" i="1" s="1"/>
  <c r="S824" i="1" s="1"/>
  <c r="AG824" i="1"/>
  <c r="CU824" i="1" s="1"/>
  <c r="T824" i="1" s="1"/>
  <c r="AH824" i="1"/>
  <c r="AI824" i="1"/>
  <c r="AJ824" i="1"/>
  <c r="CX824" i="1" s="1"/>
  <c r="W824" i="1" s="1"/>
  <c r="CS824" i="1"/>
  <c r="R824" i="1" s="1"/>
  <c r="GK824" i="1" s="1"/>
  <c r="CV824" i="1"/>
  <c r="U824" i="1" s="1"/>
  <c r="CW824" i="1"/>
  <c r="V824" i="1" s="1"/>
  <c r="FR824" i="1"/>
  <c r="GL824" i="1"/>
  <c r="GO824" i="1"/>
  <c r="GP824" i="1"/>
  <c r="GV824" i="1"/>
  <c r="GX824" i="1"/>
  <c r="C825" i="1"/>
  <c r="D825" i="1"/>
  <c r="I825" i="1"/>
  <c r="I827" i="1" s="1"/>
  <c r="AC825" i="1"/>
  <c r="AE825" i="1"/>
  <c r="AD825" i="1" s="1"/>
  <c r="CR825" i="1" s="1"/>
  <c r="Q825" i="1" s="1"/>
  <c r="AF825" i="1"/>
  <c r="AG825" i="1"/>
  <c r="CU825" i="1" s="1"/>
  <c r="T825" i="1" s="1"/>
  <c r="AH825" i="1"/>
  <c r="AI825" i="1"/>
  <c r="AJ825" i="1"/>
  <c r="CS825" i="1"/>
  <c r="R825" i="1" s="1"/>
  <c r="GK825" i="1" s="1"/>
  <c r="CT825" i="1"/>
  <c r="S825" i="1" s="1"/>
  <c r="CV825" i="1"/>
  <c r="U825" i="1" s="1"/>
  <c r="CW825" i="1"/>
  <c r="V825" i="1" s="1"/>
  <c r="CX825" i="1"/>
  <c r="W825" i="1" s="1"/>
  <c r="FR825" i="1"/>
  <c r="GL825" i="1"/>
  <c r="GO825" i="1"/>
  <c r="GP825" i="1"/>
  <c r="GV825" i="1"/>
  <c r="GX825" i="1"/>
  <c r="I826" i="1"/>
  <c r="AC826" i="1"/>
  <c r="CQ826" i="1" s="1"/>
  <c r="P826" i="1" s="1"/>
  <c r="AE826" i="1"/>
  <c r="AD826" i="1" s="1"/>
  <c r="AF826" i="1"/>
  <c r="CT826" i="1" s="1"/>
  <c r="S826" i="1" s="1"/>
  <c r="AG826" i="1"/>
  <c r="CU826" i="1" s="1"/>
  <c r="T826" i="1" s="1"/>
  <c r="AH826" i="1"/>
  <c r="AI826" i="1"/>
  <c r="AJ826" i="1"/>
  <c r="CX826" i="1" s="1"/>
  <c r="W826" i="1" s="1"/>
  <c r="CS826" i="1"/>
  <c r="R826" i="1" s="1"/>
  <c r="GK826" i="1" s="1"/>
  <c r="CV826" i="1"/>
  <c r="U826" i="1" s="1"/>
  <c r="CW826" i="1"/>
  <c r="V826" i="1" s="1"/>
  <c r="FR826" i="1"/>
  <c r="GL826" i="1"/>
  <c r="GO826" i="1"/>
  <c r="GP826" i="1"/>
  <c r="GV826" i="1"/>
  <c r="GX826" i="1"/>
  <c r="AC827" i="1"/>
  <c r="AE827" i="1"/>
  <c r="AD827" i="1" s="1"/>
  <c r="CR827" i="1" s="1"/>
  <c r="Q827" i="1" s="1"/>
  <c r="AF827" i="1"/>
  <c r="AG827" i="1"/>
  <c r="AH827" i="1"/>
  <c r="AI827" i="1"/>
  <c r="CW827" i="1" s="1"/>
  <c r="V827" i="1" s="1"/>
  <c r="AJ827" i="1"/>
  <c r="CQ827" i="1"/>
  <c r="CT827" i="1"/>
  <c r="S827" i="1" s="1"/>
  <c r="CU827" i="1"/>
  <c r="T827" i="1" s="1"/>
  <c r="CV827" i="1"/>
  <c r="U827" i="1" s="1"/>
  <c r="CX827" i="1"/>
  <c r="FR827" i="1"/>
  <c r="GL827" i="1"/>
  <c r="GO827" i="1"/>
  <c r="GP827" i="1"/>
  <c r="GV827" i="1"/>
  <c r="GX827" i="1" s="1"/>
  <c r="C828" i="1"/>
  <c r="D828" i="1"/>
  <c r="I828" i="1"/>
  <c r="AC828" i="1"/>
  <c r="CQ828" i="1" s="1"/>
  <c r="P828" i="1" s="1"/>
  <c r="AE828" i="1"/>
  <c r="AD828" i="1" s="1"/>
  <c r="AF828" i="1"/>
  <c r="CT828" i="1" s="1"/>
  <c r="S828" i="1" s="1"/>
  <c r="AG828" i="1"/>
  <c r="CU828" i="1" s="1"/>
  <c r="T828" i="1" s="1"/>
  <c r="AH828" i="1"/>
  <c r="AI828" i="1"/>
  <c r="AJ828" i="1"/>
  <c r="CX828" i="1" s="1"/>
  <c r="W828" i="1" s="1"/>
  <c r="CS828" i="1"/>
  <c r="R828" i="1" s="1"/>
  <c r="GK828" i="1" s="1"/>
  <c r="CV828" i="1"/>
  <c r="U828" i="1" s="1"/>
  <c r="CW828" i="1"/>
  <c r="V828" i="1" s="1"/>
  <c r="FR828" i="1"/>
  <c r="GL828" i="1"/>
  <c r="GO828" i="1"/>
  <c r="GP828" i="1"/>
  <c r="GV828" i="1"/>
  <c r="GX828" i="1"/>
  <c r="C829" i="1"/>
  <c r="D829" i="1"/>
  <c r="I829" i="1"/>
  <c r="I831" i="1" s="1"/>
  <c r="AC829" i="1"/>
  <c r="AE829" i="1"/>
  <c r="AD829" i="1" s="1"/>
  <c r="CR829" i="1" s="1"/>
  <c r="Q829" i="1" s="1"/>
  <c r="AF829" i="1"/>
  <c r="AG829" i="1"/>
  <c r="CU829" i="1" s="1"/>
  <c r="T829" i="1" s="1"/>
  <c r="AH829" i="1"/>
  <c r="AI829" i="1"/>
  <c r="AJ829" i="1"/>
  <c r="CS829" i="1"/>
  <c r="R829" i="1" s="1"/>
  <c r="GK829" i="1" s="1"/>
  <c r="CT829" i="1"/>
  <c r="S829" i="1" s="1"/>
  <c r="CV829" i="1"/>
  <c r="U829" i="1" s="1"/>
  <c r="CW829" i="1"/>
  <c r="V829" i="1" s="1"/>
  <c r="CX829" i="1"/>
  <c r="W829" i="1" s="1"/>
  <c r="FR829" i="1"/>
  <c r="GL829" i="1"/>
  <c r="GO829" i="1"/>
  <c r="GP829" i="1"/>
  <c r="GV829" i="1"/>
  <c r="GX829" i="1"/>
  <c r="I830" i="1"/>
  <c r="AC830" i="1"/>
  <c r="CQ830" i="1" s="1"/>
  <c r="P830" i="1" s="1"/>
  <c r="AE830" i="1"/>
  <c r="AD830" i="1" s="1"/>
  <c r="AF830" i="1"/>
  <c r="CT830" i="1" s="1"/>
  <c r="S830" i="1" s="1"/>
  <c r="AG830" i="1"/>
  <c r="CU830" i="1" s="1"/>
  <c r="T830" i="1" s="1"/>
  <c r="AH830" i="1"/>
  <c r="AI830" i="1"/>
  <c r="AJ830" i="1"/>
  <c r="CX830" i="1" s="1"/>
  <c r="W830" i="1" s="1"/>
  <c r="CS830" i="1"/>
  <c r="R830" i="1" s="1"/>
  <c r="GK830" i="1" s="1"/>
  <c r="CV830" i="1"/>
  <c r="U830" i="1" s="1"/>
  <c r="CW830" i="1"/>
  <c r="V830" i="1" s="1"/>
  <c r="FR830" i="1"/>
  <c r="GL830" i="1"/>
  <c r="GO830" i="1"/>
  <c r="GP830" i="1"/>
  <c r="GV830" i="1"/>
  <c r="GX830" i="1"/>
  <c r="AC831" i="1"/>
  <c r="AB831" i="1" s="1"/>
  <c r="AE831" i="1"/>
  <c r="AD831" i="1" s="1"/>
  <c r="CR831" i="1" s="1"/>
  <c r="AF831" i="1"/>
  <c r="AG831" i="1"/>
  <c r="AH831" i="1"/>
  <c r="AI831" i="1"/>
  <c r="CW831" i="1" s="1"/>
  <c r="AJ831" i="1"/>
  <c r="CQ831" i="1"/>
  <c r="CT831" i="1"/>
  <c r="S831" i="1" s="1"/>
  <c r="CU831" i="1"/>
  <c r="CV831" i="1"/>
  <c r="CX831" i="1"/>
  <c r="FR831" i="1"/>
  <c r="GL831" i="1"/>
  <c r="GO831" i="1"/>
  <c r="GP831" i="1"/>
  <c r="GV831" i="1"/>
  <c r="GX831" i="1" s="1"/>
  <c r="B833" i="1"/>
  <c r="B762" i="1" s="1"/>
  <c r="C833" i="1"/>
  <c r="C762" i="1" s="1"/>
  <c r="D833" i="1"/>
  <c r="D762" i="1" s="1"/>
  <c r="F833" i="1"/>
  <c r="F762" i="1" s="1"/>
  <c r="G833" i="1"/>
  <c r="G762" i="1" s="1"/>
  <c r="BC833" i="1"/>
  <c r="BX833" i="1"/>
  <c r="BX762" i="1" s="1"/>
  <c r="CK833" i="1"/>
  <c r="CK762" i="1" s="1"/>
  <c r="CL833" i="1"/>
  <c r="CL762" i="1" s="1"/>
  <c r="EU833" i="1"/>
  <c r="FP833" i="1"/>
  <c r="FP762" i="1" s="1"/>
  <c r="GC833" i="1"/>
  <c r="GC762" i="1" s="1"/>
  <c r="GD833" i="1"/>
  <c r="GD762" i="1" s="1"/>
  <c r="F849" i="1"/>
  <c r="P849" i="1"/>
  <c r="D864" i="1"/>
  <c r="E866" i="1"/>
  <c r="F866" i="1"/>
  <c r="Z866" i="1"/>
  <c r="AA866" i="1"/>
  <c r="AM866" i="1"/>
  <c r="AN866" i="1"/>
  <c r="AO866" i="1"/>
  <c r="BD866" i="1"/>
  <c r="BE866" i="1"/>
  <c r="BF866" i="1"/>
  <c r="BG866" i="1"/>
  <c r="BH866" i="1"/>
  <c r="BI866" i="1"/>
  <c r="BJ866" i="1"/>
  <c r="BK866" i="1"/>
  <c r="BL866" i="1"/>
  <c r="BM866" i="1"/>
  <c r="BN866" i="1"/>
  <c r="BO866" i="1"/>
  <c r="BP866" i="1"/>
  <c r="BQ866" i="1"/>
  <c r="BR866" i="1"/>
  <c r="BS866" i="1"/>
  <c r="BT866" i="1"/>
  <c r="BU866" i="1"/>
  <c r="BV866" i="1"/>
  <c r="BW866" i="1"/>
  <c r="BX866" i="1"/>
  <c r="CK866" i="1"/>
  <c r="CM866" i="1"/>
  <c r="CN866" i="1"/>
  <c r="CO866" i="1"/>
  <c r="CP866" i="1"/>
  <c r="CQ866" i="1"/>
  <c r="CR866" i="1"/>
  <c r="CS866" i="1"/>
  <c r="CT866" i="1"/>
  <c r="CU866" i="1"/>
  <c r="CV866" i="1"/>
  <c r="CW866" i="1"/>
  <c r="CX866" i="1"/>
  <c r="CY866" i="1"/>
  <c r="CZ866" i="1"/>
  <c r="DA866" i="1"/>
  <c r="DB866" i="1"/>
  <c r="DC866" i="1"/>
  <c r="DD866" i="1"/>
  <c r="DE866" i="1"/>
  <c r="DF866" i="1"/>
  <c r="DR866" i="1"/>
  <c r="DS866" i="1"/>
  <c r="EE866" i="1"/>
  <c r="EF866" i="1"/>
  <c r="EG866" i="1"/>
  <c r="EV866" i="1"/>
  <c r="EW866" i="1"/>
  <c r="EX866" i="1"/>
  <c r="EY866" i="1"/>
  <c r="EZ866" i="1"/>
  <c r="FA866" i="1"/>
  <c r="FB866" i="1"/>
  <c r="FC866" i="1"/>
  <c r="FD866" i="1"/>
  <c r="FE866" i="1"/>
  <c r="FF866" i="1"/>
  <c r="FG866" i="1"/>
  <c r="FH866" i="1"/>
  <c r="FI866" i="1"/>
  <c r="FJ866" i="1"/>
  <c r="FK866" i="1"/>
  <c r="FL866" i="1"/>
  <c r="FM866" i="1"/>
  <c r="FN866" i="1"/>
  <c r="FO866" i="1"/>
  <c r="FP866" i="1"/>
  <c r="FQ866" i="1"/>
  <c r="GC866" i="1"/>
  <c r="GE866" i="1"/>
  <c r="GF866" i="1"/>
  <c r="GG866" i="1"/>
  <c r="GH866" i="1"/>
  <c r="GI866" i="1"/>
  <c r="GJ866" i="1"/>
  <c r="GK866" i="1"/>
  <c r="GL866" i="1"/>
  <c r="GM866" i="1"/>
  <c r="GN866" i="1"/>
  <c r="GO866" i="1"/>
  <c r="GP866" i="1"/>
  <c r="GQ866" i="1"/>
  <c r="GR866" i="1"/>
  <c r="GS866" i="1"/>
  <c r="GT866" i="1"/>
  <c r="GU866" i="1"/>
  <c r="GV866" i="1"/>
  <c r="GW866" i="1"/>
  <c r="GX866" i="1"/>
  <c r="C868" i="1"/>
  <c r="D868" i="1"/>
  <c r="AC868" i="1"/>
  <c r="AB868" i="1" s="1"/>
  <c r="AD868" i="1"/>
  <c r="AE868" i="1"/>
  <c r="AF868" i="1"/>
  <c r="AG868" i="1"/>
  <c r="CU868" i="1" s="1"/>
  <c r="T868" i="1" s="1"/>
  <c r="AH868" i="1"/>
  <c r="AI868" i="1"/>
  <c r="AJ868" i="1"/>
  <c r="CR868" i="1"/>
  <c r="Q868" i="1" s="1"/>
  <c r="CS868" i="1"/>
  <c r="R868" i="1" s="1"/>
  <c r="CT868" i="1"/>
  <c r="S868" i="1" s="1"/>
  <c r="CV868" i="1"/>
  <c r="U868" i="1" s="1"/>
  <c r="CW868" i="1"/>
  <c r="V868" i="1" s="1"/>
  <c r="AI877" i="1" s="1"/>
  <c r="CX868" i="1"/>
  <c r="W868" i="1" s="1"/>
  <c r="FR868" i="1"/>
  <c r="GL868" i="1"/>
  <c r="GN868" i="1"/>
  <c r="CB877" i="1" s="1"/>
  <c r="GO868" i="1"/>
  <c r="CC877" i="1" s="1"/>
  <c r="GV868" i="1"/>
  <c r="GX868" i="1"/>
  <c r="CJ877" i="1" s="1"/>
  <c r="C869" i="1"/>
  <c r="D869" i="1"/>
  <c r="AC869" i="1"/>
  <c r="AE869" i="1"/>
  <c r="AD869" i="1" s="1"/>
  <c r="AF869" i="1"/>
  <c r="CT869" i="1" s="1"/>
  <c r="S869" i="1" s="1"/>
  <c r="AG869" i="1"/>
  <c r="AH869" i="1"/>
  <c r="AI869" i="1"/>
  <c r="CW869" i="1" s="1"/>
  <c r="V869" i="1" s="1"/>
  <c r="AJ869" i="1"/>
  <c r="CX869" i="1" s="1"/>
  <c r="W869" i="1" s="1"/>
  <c r="CQ869" i="1"/>
  <c r="P869" i="1" s="1"/>
  <c r="CU869" i="1"/>
  <c r="T869" i="1" s="1"/>
  <c r="CV869" i="1"/>
  <c r="U869" i="1" s="1"/>
  <c r="DZ877" i="1" s="1"/>
  <c r="FR869" i="1"/>
  <c r="GL869" i="1"/>
  <c r="GN869" i="1"/>
  <c r="GO869" i="1"/>
  <c r="GV869" i="1"/>
  <c r="GX869" i="1" s="1"/>
  <c r="GB877" i="1" s="1"/>
  <c r="C870" i="1"/>
  <c r="D870" i="1"/>
  <c r="I870" i="1"/>
  <c r="AC870" i="1"/>
  <c r="CQ870" i="1" s="1"/>
  <c r="P870" i="1" s="1"/>
  <c r="AE870" i="1"/>
  <c r="AD870" i="1" s="1"/>
  <c r="AF870" i="1"/>
  <c r="CT870" i="1" s="1"/>
  <c r="S870" i="1" s="1"/>
  <c r="AG870" i="1"/>
  <c r="CU870" i="1" s="1"/>
  <c r="T870" i="1" s="1"/>
  <c r="AH870" i="1"/>
  <c r="AI870" i="1"/>
  <c r="AJ870" i="1"/>
  <c r="CX870" i="1" s="1"/>
  <c r="W870" i="1" s="1"/>
  <c r="CS870" i="1"/>
  <c r="R870" i="1" s="1"/>
  <c r="GK870" i="1" s="1"/>
  <c r="CV870" i="1"/>
  <c r="U870" i="1" s="1"/>
  <c r="CW870" i="1"/>
  <c r="V870" i="1" s="1"/>
  <c r="FR870" i="1"/>
  <c r="BY877" i="1" s="1"/>
  <c r="GL870" i="1"/>
  <c r="GN870" i="1"/>
  <c r="GO870" i="1"/>
  <c r="GV870" i="1"/>
  <c r="GX870" i="1"/>
  <c r="C871" i="1"/>
  <c r="D871" i="1"/>
  <c r="I871" i="1"/>
  <c r="AC871" i="1"/>
  <c r="AB871" i="1" s="1"/>
  <c r="AD871" i="1"/>
  <c r="AE871" i="1"/>
  <c r="AF871" i="1"/>
  <c r="AG871" i="1"/>
  <c r="CU871" i="1" s="1"/>
  <c r="T871" i="1" s="1"/>
  <c r="AH871" i="1"/>
  <c r="AI871" i="1"/>
  <c r="AJ871" i="1"/>
  <c r="CR871" i="1"/>
  <c r="Q871" i="1" s="1"/>
  <c r="CS871" i="1"/>
  <c r="R871" i="1" s="1"/>
  <c r="GK871" i="1" s="1"/>
  <c r="CT871" i="1"/>
  <c r="S871" i="1" s="1"/>
  <c r="CV871" i="1"/>
  <c r="U871" i="1" s="1"/>
  <c r="CW871" i="1"/>
  <c r="V871" i="1" s="1"/>
  <c r="CX871" i="1"/>
  <c r="W871" i="1" s="1"/>
  <c r="FR871" i="1"/>
  <c r="GL871" i="1"/>
  <c r="GN871" i="1"/>
  <c r="FT877" i="1" s="1"/>
  <c r="GO871" i="1"/>
  <c r="FU877" i="1" s="1"/>
  <c r="GV871" i="1"/>
  <c r="GX871" i="1"/>
  <c r="C872" i="1"/>
  <c r="D872" i="1"/>
  <c r="AC872" i="1"/>
  <c r="AE872" i="1"/>
  <c r="AD872" i="1" s="1"/>
  <c r="CR872" i="1" s="1"/>
  <c r="Q872" i="1" s="1"/>
  <c r="AF872" i="1"/>
  <c r="AG872" i="1"/>
  <c r="AH872" i="1"/>
  <c r="AI872" i="1"/>
  <c r="CW872" i="1" s="1"/>
  <c r="V872" i="1" s="1"/>
  <c r="AJ872" i="1"/>
  <c r="CQ872" i="1"/>
  <c r="P872" i="1" s="1"/>
  <c r="CP872" i="1" s="1"/>
  <c r="O872" i="1" s="1"/>
  <c r="CT872" i="1"/>
  <c r="S872" i="1" s="1"/>
  <c r="CU872" i="1"/>
  <c r="T872" i="1" s="1"/>
  <c r="CV872" i="1"/>
  <c r="U872" i="1" s="1"/>
  <c r="CX872" i="1"/>
  <c r="W872" i="1" s="1"/>
  <c r="FR872" i="1"/>
  <c r="GL872" i="1"/>
  <c r="GN872" i="1"/>
  <c r="GO872" i="1"/>
  <c r="GV872" i="1"/>
  <c r="GX872" i="1" s="1"/>
  <c r="C873" i="1"/>
  <c r="D873" i="1"/>
  <c r="AC873" i="1"/>
  <c r="AB873" i="1" s="1"/>
  <c r="AD873" i="1"/>
  <c r="CR873" i="1" s="1"/>
  <c r="Q873" i="1" s="1"/>
  <c r="AE873" i="1"/>
  <c r="AF873" i="1"/>
  <c r="AG873" i="1"/>
  <c r="CU873" i="1" s="1"/>
  <c r="T873" i="1" s="1"/>
  <c r="AH873" i="1"/>
  <c r="CV873" i="1" s="1"/>
  <c r="U873" i="1" s="1"/>
  <c r="AI873" i="1"/>
  <c r="AJ873" i="1"/>
  <c r="CS873" i="1"/>
  <c r="R873" i="1" s="1"/>
  <c r="GK873" i="1" s="1"/>
  <c r="CT873" i="1"/>
  <c r="S873" i="1" s="1"/>
  <c r="CW873" i="1"/>
  <c r="V873" i="1" s="1"/>
  <c r="CX873" i="1"/>
  <c r="W873" i="1" s="1"/>
  <c r="FR873" i="1"/>
  <c r="GL873" i="1"/>
  <c r="GN873" i="1"/>
  <c r="GO873" i="1"/>
  <c r="GV873" i="1"/>
  <c r="GX873" i="1"/>
  <c r="C874" i="1"/>
  <c r="D874" i="1"/>
  <c r="AC874" i="1"/>
  <c r="AE874" i="1"/>
  <c r="AD874" i="1" s="1"/>
  <c r="AF874" i="1"/>
  <c r="CT874" i="1" s="1"/>
  <c r="S874" i="1" s="1"/>
  <c r="AG874" i="1"/>
  <c r="AH874" i="1"/>
  <c r="AI874" i="1"/>
  <c r="CW874" i="1" s="1"/>
  <c r="V874" i="1" s="1"/>
  <c r="AJ874" i="1"/>
  <c r="CX874" i="1" s="1"/>
  <c r="W874" i="1" s="1"/>
  <c r="CQ874" i="1"/>
  <c r="P874" i="1" s="1"/>
  <c r="CU874" i="1"/>
  <c r="T874" i="1" s="1"/>
  <c r="CV874" i="1"/>
  <c r="U874" i="1" s="1"/>
  <c r="FR874" i="1"/>
  <c r="GL874" i="1"/>
  <c r="GN874" i="1"/>
  <c r="GO874" i="1"/>
  <c r="GV874" i="1"/>
  <c r="GX874" i="1" s="1"/>
  <c r="C875" i="1"/>
  <c r="D875" i="1"/>
  <c r="AC875" i="1"/>
  <c r="AB875" i="1" s="1"/>
  <c r="AD875" i="1"/>
  <c r="CR875" i="1" s="1"/>
  <c r="Q875" i="1" s="1"/>
  <c r="AE875" i="1"/>
  <c r="AF875" i="1"/>
  <c r="AG875" i="1"/>
  <c r="CU875" i="1" s="1"/>
  <c r="T875" i="1" s="1"/>
  <c r="AH875" i="1"/>
  <c r="CV875" i="1" s="1"/>
  <c r="U875" i="1" s="1"/>
  <c r="AI875" i="1"/>
  <c r="AJ875" i="1"/>
  <c r="CS875" i="1"/>
  <c r="R875" i="1" s="1"/>
  <c r="GK875" i="1" s="1"/>
  <c r="CT875" i="1"/>
  <c r="S875" i="1" s="1"/>
  <c r="CW875" i="1"/>
  <c r="V875" i="1" s="1"/>
  <c r="CX875" i="1"/>
  <c r="W875" i="1" s="1"/>
  <c r="FR875" i="1"/>
  <c r="GL875" i="1"/>
  <c r="GN875" i="1"/>
  <c r="GO875" i="1"/>
  <c r="GV875" i="1"/>
  <c r="GX875" i="1"/>
  <c r="B877" i="1"/>
  <c r="B866" i="1" s="1"/>
  <c r="C877" i="1"/>
  <c r="C866" i="1" s="1"/>
  <c r="D877" i="1"/>
  <c r="D866" i="1" s="1"/>
  <c r="F877" i="1"/>
  <c r="G877" i="1"/>
  <c r="G866" i="1" s="1"/>
  <c r="AO877" i="1"/>
  <c r="F881" i="1" s="1"/>
  <c r="BB877" i="1"/>
  <c r="F890" i="1" s="1"/>
  <c r="BX877" i="1"/>
  <c r="BZ877" i="1"/>
  <c r="CG877" i="1" s="1"/>
  <c r="CK877" i="1"/>
  <c r="CL877" i="1"/>
  <c r="CL866" i="1" s="1"/>
  <c r="EG877" i="1"/>
  <c r="P881" i="1" s="1"/>
  <c r="EH877" i="1"/>
  <c r="EH866" i="1" s="1"/>
  <c r="ET877" i="1"/>
  <c r="ET866" i="1" s="1"/>
  <c r="FP877" i="1"/>
  <c r="FQ877" i="1"/>
  <c r="GA877" i="1" s="1"/>
  <c r="FR877" i="1"/>
  <c r="FY877" i="1" s="1"/>
  <c r="GC877" i="1"/>
  <c r="GD877" i="1"/>
  <c r="GD866" i="1" s="1"/>
  <c r="P886" i="1"/>
  <c r="P890" i="1"/>
  <c r="B908" i="1"/>
  <c r="B22" i="1" s="1"/>
  <c r="C908" i="1"/>
  <c r="C22" i="1" s="1"/>
  <c r="D908" i="1"/>
  <c r="D22" i="1" s="1"/>
  <c r="F908" i="1"/>
  <c r="F22" i="1" s="1"/>
  <c r="G908" i="1"/>
  <c r="G22" i="1" s="1"/>
  <c r="B940" i="1"/>
  <c r="B18" i="1" s="1"/>
  <c r="C940" i="1"/>
  <c r="C18" i="1" s="1"/>
  <c r="D940" i="1"/>
  <c r="D18" i="1" s="1"/>
  <c r="F940" i="1"/>
  <c r="F18" i="1" s="1"/>
  <c r="G940" i="1"/>
  <c r="G18" i="1" s="1"/>
  <c r="G1587" i="5" l="1"/>
  <c r="O1587" i="5" s="1"/>
  <c r="J1138" i="5"/>
  <c r="P1138" i="5" s="1"/>
  <c r="G603" i="5"/>
  <c r="O603" i="5" s="1"/>
  <c r="G302" i="5"/>
  <c r="O302" i="5" s="1"/>
  <c r="G448" i="5"/>
  <c r="O448" i="5" s="1"/>
  <c r="G692" i="5"/>
  <c r="O692" i="5" s="1"/>
  <c r="X1200" i="5"/>
  <c r="W173" i="5"/>
  <c r="G567" i="5"/>
  <c r="O567" i="5" s="1"/>
  <c r="X1453" i="5"/>
  <c r="W163" i="5"/>
  <c r="J1354" i="5"/>
  <c r="P1354" i="5" s="1"/>
  <c r="J821" i="5"/>
  <c r="P821" i="5" s="1"/>
  <c r="J1486" i="5"/>
  <c r="P1486" i="5" s="1"/>
  <c r="G1611" i="5"/>
  <c r="O1611" i="5" s="1"/>
  <c r="X723" i="5"/>
  <c r="W626" i="5"/>
  <c r="J1051" i="5"/>
  <c r="P1051" i="5" s="1"/>
  <c r="J437" i="5"/>
  <c r="P437" i="5" s="1"/>
  <c r="J1075" i="5"/>
  <c r="P1075" i="5" s="1"/>
  <c r="J1342" i="5"/>
  <c r="P1342" i="5" s="1"/>
  <c r="W132" i="5"/>
  <c r="J1116" i="5"/>
  <c r="P1116" i="5" s="1"/>
  <c r="W403" i="5"/>
  <c r="J1497" i="5"/>
  <c r="P1497" i="5" s="1"/>
  <c r="G899" i="5"/>
  <c r="O899" i="5" s="1"/>
  <c r="J1433" i="5"/>
  <c r="P1433" i="5" s="1"/>
  <c r="J980" i="5"/>
  <c r="P980" i="5" s="1"/>
  <c r="J1148" i="5"/>
  <c r="P1148" i="5" s="1"/>
  <c r="W658" i="5"/>
  <c r="W1548" i="5"/>
  <c r="G980" i="5"/>
  <c r="O980" i="5" s="1"/>
  <c r="J173" i="5"/>
  <c r="P173" i="5" s="1"/>
  <c r="G1330" i="5"/>
  <c r="O1330" i="5" s="1"/>
  <c r="G745" i="5"/>
  <c r="O745" i="5" s="1"/>
  <c r="J302" i="5"/>
  <c r="P302" i="5" s="1"/>
  <c r="W681" i="5"/>
  <c r="G946" i="5"/>
  <c r="O946" i="5" s="1"/>
  <c r="J1241" i="5"/>
  <c r="P1241" i="5" s="1"/>
  <c r="G637" i="5"/>
  <c r="O637" i="5" s="1"/>
  <c r="J1521" i="5"/>
  <c r="P1521" i="5" s="1"/>
  <c r="G1421" i="5"/>
  <c r="O1421" i="5" s="1"/>
  <c r="J1330" i="5"/>
  <c r="P1330" i="5" s="1"/>
  <c r="W934" i="5"/>
  <c r="W238" i="5"/>
  <c r="J1178" i="5"/>
  <c r="P1178" i="5" s="1"/>
  <c r="J1421" i="5"/>
  <c r="P1421" i="5" s="1"/>
  <c r="J579" i="5"/>
  <c r="P579" i="5" s="1"/>
  <c r="W847" i="5"/>
  <c r="J448" i="5"/>
  <c r="P448" i="5" s="1"/>
  <c r="W1277" i="5"/>
  <c r="W1521" i="5"/>
  <c r="W946" i="5"/>
  <c r="G1200" i="5"/>
  <c r="O1200" i="5" s="1"/>
  <c r="W507" i="5"/>
  <c r="J626" i="5"/>
  <c r="P626" i="5" s="1"/>
  <c r="G579" i="5"/>
  <c r="O579" i="5" s="1"/>
  <c r="G281" i="5"/>
  <c r="O281" i="5" s="1"/>
  <c r="J946" i="5"/>
  <c r="P946" i="5" s="1"/>
  <c r="G1388" i="5"/>
  <c r="O1388" i="5" s="1"/>
  <c r="G1548" i="5"/>
  <c r="O1548" i="5" s="1"/>
  <c r="G847" i="5"/>
  <c r="O847" i="5" s="1"/>
  <c r="W899" i="5"/>
  <c r="J163" i="5"/>
  <c r="P163" i="5" s="1"/>
  <c r="J1565" i="5"/>
  <c r="P1565" i="5" s="1"/>
  <c r="X1167" i="5"/>
  <c r="W1410" i="5"/>
  <c r="J1575" i="5"/>
  <c r="P1575" i="5" s="1"/>
  <c r="W1039" i="5"/>
  <c r="W980" i="5"/>
  <c r="G1086" i="5"/>
  <c r="O1086" i="5" s="1"/>
  <c r="J723" i="5"/>
  <c r="P723" i="5" s="1"/>
  <c r="W567" i="5"/>
  <c r="G1486" i="5"/>
  <c r="O1486" i="5" s="1"/>
  <c r="J1318" i="5"/>
  <c r="P1318" i="5" s="1"/>
  <c r="J1098" i="5"/>
  <c r="P1098" i="5" s="1"/>
  <c r="W204" i="5"/>
  <c r="G87" i="5"/>
  <c r="O87" i="5" s="1"/>
  <c r="G345" i="5" s="1"/>
  <c r="W1646" i="5"/>
  <c r="J1189" i="5"/>
  <c r="P1189" i="5" s="1"/>
  <c r="J681" i="5"/>
  <c r="P681" i="5" s="1"/>
  <c r="J152" i="5"/>
  <c r="P152" i="5" s="1"/>
  <c r="J1611" i="5"/>
  <c r="P1611" i="5" s="1"/>
  <c r="G1098" i="5"/>
  <c r="O1098" i="5" s="1"/>
  <c r="G1241" i="5"/>
  <c r="O1241" i="5" s="1"/>
  <c r="W1354" i="5"/>
  <c r="G992" i="5"/>
  <c r="O992" i="5" s="1"/>
  <c r="G1354" i="5"/>
  <c r="O1354" i="5" s="1"/>
  <c r="J1065" i="5"/>
  <c r="P1065" i="5" s="1"/>
  <c r="W1051" i="5"/>
  <c r="J957" i="5"/>
  <c r="P957" i="5" s="1"/>
  <c r="G1399" i="5"/>
  <c r="O1399" i="5" s="1"/>
  <c r="G1258" i="5"/>
  <c r="O1258" i="5" s="1"/>
  <c r="G1444" i="5"/>
  <c r="O1444" i="5" s="1"/>
  <c r="J1127" i="5"/>
  <c r="P1127" i="5" s="1"/>
  <c r="X734" i="5"/>
  <c r="J734" i="5"/>
  <c r="P734" i="5" s="1"/>
  <c r="G1138" i="5"/>
  <c r="O1138" i="5" s="1"/>
  <c r="G934" i="5"/>
  <c r="O934" i="5" s="1"/>
  <c r="J1444" i="5"/>
  <c r="P1444" i="5" s="1"/>
  <c r="W1086" i="5"/>
  <c r="G1189" i="5"/>
  <c r="O1189" i="5" s="1"/>
  <c r="G1051" i="5"/>
  <c r="O1051" i="5" s="1"/>
  <c r="W692" i="5"/>
  <c r="W795" i="5"/>
  <c r="W992" i="5"/>
  <c r="W1599" i="5"/>
  <c r="W1421" i="5"/>
  <c r="G1039" i="5"/>
  <c r="O1039" i="5" s="1"/>
  <c r="G1167" i="5"/>
  <c r="O1167" i="5" s="1"/>
  <c r="G1497" i="5"/>
  <c r="O1497" i="5" s="1"/>
  <c r="J922" i="5"/>
  <c r="P922" i="5" s="1"/>
  <c r="G142" i="5"/>
  <c r="O142" i="5" s="1"/>
  <c r="G271" i="5"/>
  <c r="O271" i="5" s="1"/>
  <c r="J132" i="5"/>
  <c r="P132" i="5" s="1"/>
  <c r="J658" i="5"/>
  <c r="P658" i="5" s="1"/>
  <c r="W1433" i="5"/>
  <c r="W1444" i="5"/>
  <c r="W1098" i="5"/>
  <c r="W1024" i="5"/>
  <c r="G1668" i="5"/>
  <c r="O1668" i="5" s="1"/>
  <c r="G1646" i="5"/>
  <c r="O1646" i="5" s="1"/>
  <c r="J1587" i="5"/>
  <c r="P1587" i="5" s="1"/>
  <c r="G1565" i="5"/>
  <c r="O1565" i="5" s="1"/>
  <c r="G1065" i="5"/>
  <c r="O1065" i="5" s="1"/>
  <c r="J217" i="5"/>
  <c r="P217" i="5" s="1"/>
  <c r="W87" i="5"/>
  <c r="W1241" i="5"/>
  <c r="G1377" i="5"/>
  <c r="O1377" i="5" s="1"/>
  <c r="W1342" i="5"/>
  <c r="W1399" i="5"/>
  <c r="G734" i="5"/>
  <c r="O734" i="5" s="1"/>
  <c r="G343" i="5"/>
  <c r="O343" i="5" s="1"/>
  <c r="G1464" i="5"/>
  <c r="O1464" i="5" s="1"/>
  <c r="J1200" i="5"/>
  <c r="P1200" i="5" s="1"/>
  <c r="G1575" i="5"/>
  <c r="O1575" i="5" s="1"/>
  <c r="J426" i="5"/>
  <c r="P426" i="5" s="1"/>
  <c r="J271" i="5"/>
  <c r="P271" i="5" s="1"/>
  <c r="W1623" i="5"/>
  <c r="G1116" i="5"/>
  <c r="O1116" i="5" s="1"/>
  <c r="W332" i="5"/>
  <c r="G968" i="5"/>
  <c r="O968" i="5" s="1"/>
  <c r="X1475" i="5"/>
  <c r="J1377" i="5"/>
  <c r="P1377" i="5" s="1"/>
  <c r="J712" i="5"/>
  <c r="P712" i="5" s="1"/>
  <c r="J46" i="5"/>
  <c r="P46" i="5" s="1"/>
  <c r="G1410" i="5"/>
  <c r="O1410" i="5" s="1"/>
  <c r="G415" i="5"/>
  <c r="O415" i="5" s="1"/>
  <c r="W821" i="5"/>
  <c r="X1178" i="5"/>
  <c r="G922" i="5"/>
  <c r="O922" i="5" s="1"/>
  <c r="W603" i="5"/>
  <c r="G260" i="5"/>
  <c r="O260" i="5" s="1"/>
  <c r="X437" i="5"/>
  <c r="G1433" i="5"/>
  <c r="O1433" i="5" s="1"/>
  <c r="J1657" i="5"/>
  <c r="P1657" i="5" s="1"/>
  <c r="J847" i="5"/>
  <c r="P847" i="5" s="1"/>
  <c r="G132" i="5"/>
  <c r="O132" i="5" s="1"/>
  <c r="W152" i="5"/>
  <c r="J669" i="5"/>
  <c r="P669" i="5" s="1"/>
  <c r="J889" i="5"/>
  <c r="P889" i="5" s="1"/>
  <c r="G669" i="5"/>
  <c r="O669" i="5" s="1"/>
  <c r="W481" i="5"/>
  <c r="J1548" i="5"/>
  <c r="P1548" i="5" s="1"/>
  <c r="X1464" i="5"/>
  <c r="G1475" i="5"/>
  <c r="O1475" i="5" s="1"/>
  <c r="W1668" i="5"/>
  <c r="G821" i="5"/>
  <c r="O821" i="5" s="1"/>
  <c r="W637" i="5"/>
  <c r="G217" i="5"/>
  <c r="O217" i="5" s="1"/>
  <c r="G481" i="5"/>
  <c r="O481" i="5" s="1"/>
  <c r="G426" i="5"/>
  <c r="O426" i="5" s="1"/>
  <c r="G1024" i="5"/>
  <c r="O1024" i="5" s="1"/>
  <c r="J567" i="5"/>
  <c r="P567" i="5" s="1"/>
  <c r="W415" i="5"/>
  <c r="G1148" i="5"/>
  <c r="O1148" i="5" s="1"/>
  <c r="W1013" i="5"/>
  <c r="J692" i="5"/>
  <c r="P692" i="5" s="1"/>
  <c r="G403" i="5"/>
  <c r="O403" i="5" s="1"/>
  <c r="J238" i="5"/>
  <c r="P238" i="5" s="1"/>
  <c r="G46" i="5"/>
  <c r="O46" i="5" s="1"/>
  <c r="J415" i="5"/>
  <c r="P415" i="5" s="1"/>
  <c r="W968" i="5"/>
  <c r="W271" i="5"/>
  <c r="G204" i="5"/>
  <c r="O204" i="5" s="1"/>
  <c r="J899" i="5"/>
  <c r="P899" i="5" s="1"/>
  <c r="J934" i="5"/>
  <c r="P934" i="5" s="1"/>
  <c r="G152" i="5"/>
  <c r="O152" i="5" s="1"/>
  <c r="W1657" i="5"/>
  <c r="G1127" i="5"/>
  <c r="O1127" i="5" s="1"/>
  <c r="W669" i="5"/>
  <c r="J647" i="5"/>
  <c r="P647" i="5" s="1"/>
  <c r="J1039" i="5"/>
  <c r="P1039" i="5" s="1"/>
  <c r="J701" i="5"/>
  <c r="P701" i="5" s="1"/>
  <c r="G437" i="5"/>
  <c r="O437" i="5" s="1"/>
  <c r="J603" i="5"/>
  <c r="P603" i="5" s="1"/>
  <c r="J1646" i="5"/>
  <c r="P1646" i="5" s="1"/>
  <c r="J1475" i="5"/>
  <c r="P1475" i="5" s="1"/>
  <c r="W957" i="5"/>
  <c r="J992" i="5"/>
  <c r="P992" i="5" s="1"/>
  <c r="G1075" i="5"/>
  <c r="O1075" i="5" s="1"/>
  <c r="W1330" i="5"/>
  <c r="G1013" i="5"/>
  <c r="O1013" i="5" s="1"/>
  <c r="G957" i="5"/>
  <c r="O957" i="5" s="1"/>
  <c r="W426" i="5"/>
  <c r="W591" i="5"/>
  <c r="X1148" i="5"/>
  <c r="X1138" i="5"/>
  <c r="X1486" i="5"/>
  <c r="G712" i="5"/>
  <c r="O712" i="5" s="1"/>
  <c r="W46" i="5"/>
  <c r="X745" i="5"/>
  <c r="J591" i="5"/>
  <c r="P591" i="5" s="1"/>
  <c r="G13" i="5"/>
  <c r="G1599" i="5"/>
  <c r="O1599" i="5" s="1"/>
  <c r="G1178" i="5"/>
  <c r="O1178" i="5" s="1"/>
  <c r="X1189" i="5"/>
  <c r="G507" i="5"/>
  <c r="O507" i="5" s="1"/>
  <c r="X712" i="5"/>
  <c r="G723" i="5"/>
  <c r="O723" i="5" s="1"/>
  <c r="G15" i="5"/>
  <c r="W302" i="5"/>
  <c r="W1075" i="5"/>
  <c r="W1065" i="5"/>
  <c r="X701" i="5"/>
  <c r="J403" i="5"/>
  <c r="P403" i="5" s="1"/>
  <c r="G1701" i="5"/>
  <c r="W343" i="5"/>
  <c r="W922" i="5"/>
  <c r="G626" i="5"/>
  <c r="O626" i="5" s="1"/>
  <c r="J1701" i="5"/>
  <c r="W1611" i="5"/>
  <c r="W1377" i="5"/>
  <c r="W1258" i="5"/>
  <c r="X1116" i="5"/>
  <c r="G391" i="5"/>
  <c r="O391" i="5" s="1"/>
  <c r="W391" i="5"/>
  <c r="FU866" i="1"/>
  <c r="EL877" i="1"/>
  <c r="AI866" i="1"/>
  <c r="V877" i="1"/>
  <c r="CY816" i="1"/>
  <c r="X816" i="1" s="1"/>
  <c r="CZ816" i="1"/>
  <c r="Y816" i="1" s="1"/>
  <c r="AH877" i="1"/>
  <c r="W831" i="1"/>
  <c r="CR828" i="1"/>
  <c r="Q828" i="1" s="1"/>
  <c r="AB828" i="1"/>
  <c r="CR826" i="1"/>
  <c r="Q826" i="1" s="1"/>
  <c r="CP826" i="1" s="1"/>
  <c r="O826" i="1" s="1"/>
  <c r="AB826" i="1"/>
  <c r="CZ825" i="1"/>
  <c r="Y825" i="1" s="1"/>
  <c r="CY825" i="1"/>
  <c r="X825" i="1" s="1"/>
  <c r="AB825" i="1"/>
  <c r="CR822" i="1"/>
  <c r="Q822" i="1" s="1"/>
  <c r="AB822" i="1"/>
  <c r="CZ821" i="1"/>
  <c r="Y821" i="1" s="1"/>
  <c r="CY821" i="1"/>
  <c r="X821" i="1" s="1"/>
  <c r="AB821" i="1"/>
  <c r="AB818" i="1"/>
  <c r="CR818" i="1"/>
  <c r="Q818" i="1" s="1"/>
  <c r="CZ817" i="1"/>
  <c r="Y817" i="1" s="1"/>
  <c r="CY817" i="1"/>
  <c r="X817" i="1" s="1"/>
  <c r="AB817" i="1"/>
  <c r="AB816" i="1"/>
  <c r="CR816" i="1"/>
  <c r="Q816" i="1" s="1"/>
  <c r="CP816" i="1" s="1"/>
  <c r="O816" i="1" s="1"/>
  <c r="CP814" i="1"/>
  <c r="O814" i="1" s="1"/>
  <c r="AB807" i="1"/>
  <c r="CP802" i="1"/>
  <c r="O802" i="1" s="1"/>
  <c r="AB795" i="1"/>
  <c r="CP790" i="1"/>
  <c r="O790" i="1" s="1"/>
  <c r="CY788" i="1"/>
  <c r="X788" i="1" s="1"/>
  <c r="CZ788" i="1"/>
  <c r="Y788" i="1" s="1"/>
  <c r="AB787" i="1"/>
  <c r="CZ785" i="1"/>
  <c r="Y785" i="1" s="1"/>
  <c r="CY785" i="1"/>
  <c r="X785" i="1" s="1"/>
  <c r="AB785" i="1"/>
  <c r="CP783" i="1"/>
  <c r="O783" i="1" s="1"/>
  <c r="CY782" i="1"/>
  <c r="X782" i="1" s="1"/>
  <c r="CZ782" i="1"/>
  <c r="Y782" i="1" s="1"/>
  <c r="CP776" i="1"/>
  <c r="O776" i="1" s="1"/>
  <c r="CY774" i="1"/>
  <c r="X774" i="1" s="1"/>
  <c r="CZ774" i="1"/>
  <c r="Y774" i="1" s="1"/>
  <c r="AB773" i="1"/>
  <c r="CZ771" i="1"/>
  <c r="Y771" i="1" s="1"/>
  <c r="CY771" i="1"/>
  <c r="X771" i="1" s="1"/>
  <c r="AB771" i="1"/>
  <c r="AB770" i="1"/>
  <c r="CR770" i="1"/>
  <c r="Q770" i="1" s="1"/>
  <c r="T769" i="1"/>
  <c r="V769" i="1"/>
  <c r="Q769" i="1"/>
  <c r="FU762" i="1"/>
  <c r="EL833" i="1"/>
  <c r="CP766" i="1"/>
  <c r="O766" i="1" s="1"/>
  <c r="CP765" i="1"/>
  <c r="O765" i="1" s="1"/>
  <c r="CY764" i="1"/>
  <c r="X764" i="1" s="1"/>
  <c r="CZ764" i="1"/>
  <c r="Y764" i="1" s="1"/>
  <c r="CP724" i="1"/>
  <c r="O724" i="1" s="1"/>
  <c r="CY722" i="1"/>
  <c r="X722" i="1" s="1"/>
  <c r="CZ722" i="1"/>
  <c r="Y722" i="1" s="1"/>
  <c r="AB721" i="1"/>
  <c r="CZ719" i="1"/>
  <c r="Y719" i="1" s="1"/>
  <c r="CY719" i="1"/>
  <c r="X719" i="1" s="1"/>
  <c r="AB719" i="1"/>
  <c r="CP717" i="1"/>
  <c r="O717" i="1" s="1"/>
  <c r="CY716" i="1"/>
  <c r="X716" i="1" s="1"/>
  <c r="CZ716" i="1"/>
  <c r="Y716" i="1" s="1"/>
  <c r="CP714" i="1"/>
  <c r="O714" i="1" s="1"/>
  <c r="AB707" i="1"/>
  <c r="CY706" i="1"/>
  <c r="X706" i="1" s="1"/>
  <c r="CZ706" i="1"/>
  <c r="Y706" i="1" s="1"/>
  <c r="CY704" i="1"/>
  <c r="X704" i="1" s="1"/>
  <c r="CZ704" i="1"/>
  <c r="Y704" i="1" s="1"/>
  <c r="CY702" i="1"/>
  <c r="X702" i="1" s="1"/>
  <c r="CZ702" i="1"/>
  <c r="Y702" i="1" s="1"/>
  <c r="DY729" i="1"/>
  <c r="GB866" i="1"/>
  <c r="ES877" i="1"/>
  <c r="DX877" i="1"/>
  <c r="CP830" i="1"/>
  <c r="O830" i="1" s="1"/>
  <c r="CY822" i="1"/>
  <c r="X822" i="1" s="1"/>
  <c r="CZ822" i="1"/>
  <c r="Y822" i="1" s="1"/>
  <c r="CY818" i="1"/>
  <c r="X818" i="1" s="1"/>
  <c r="CZ818" i="1"/>
  <c r="Y818" i="1" s="1"/>
  <c r="FQ762" i="1"/>
  <c r="EH833" i="1"/>
  <c r="GA833" i="1"/>
  <c r="CZ809" i="1"/>
  <c r="Y809" i="1" s="1"/>
  <c r="CY809" i="1"/>
  <c r="X809" i="1" s="1"/>
  <c r="CR808" i="1"/>
  <c r="Q808" i="1" s="1"/>
  <c r="CP808" i="1" s="1"/>
  <c r="O808" i="1" s="1"/>
  <c r="AB808" i="1"/>
  <c r="CZ797" i="1"/>
  <c r="Y797" i="1" s="1"/>
  <c r="CY797" i="1"/>
  <c r="X797" i="1" s="1"/>
  <c r="CR796" i="1"/>
  <c r="Q796" i="1" s="1"/>
  <c r="AB796" i="1"/>
  <c r="BY762" i="1"/>
  <c r="AP833" i="1"/>
  <c r="CI833" i="1"/>
  <c r="GM726" i="1"/>
  <c r="CZ715" i="1"/>
  <c r="Y715" i="1" s="1"/>
  <c r="CY715" i="1"/>
  <c r="X715" i="1" s="1"/>
  <c r="CY712" i="1"/>
  <c r="X712" i="1" s="1"/>
  <c r="CZ712" i="1"/>
  <c r="Y712" i="1" s="1"/>
  <c r="BY616" i="1"/>
  <c r="AP729" i="1"/>
  <c r="CI729" i="1"/>
  <c r="GN626" i="1"/>
  <c r="GM626" i="1"/>
  <c r="EK877" i="1"/>
  <c r="FT866" i="1"/>
  <c r="EA877" i="1"/>
  <c r="CR869" i="1"/>
  <c r="Q869" i="1" s="1"/>
  <c r="DV877" i="1" s="1"/>
  <c r="AB869" i="1"/>
  <c r="P831" i="1"/>
  <c r="GA866" i="1"/>
  <c r="ER877" i="1"/>
  <c r="CZ875" i="1"/>
  <c r="Y875" i="1" s="1"/>
  <c r="CY875" i="1"/>
  <c r="X875" i="1" s="1"/>
  <c r="DY877" i="1"/>
  <c r="CY830" i="1"/>
  <c r="X830" i="1" s="1"/>
  <c r="CZ830" i="1"/>
  <c r="Y830" i="1" s="1"/>
  <c r="CP828" i="1"/>
  <c r="O828" i="1" s="1"/>
  <c r="AB827" i="1"/>
  <c r="CY824" i="1"/>
  <c r="X824" i="1" s="1"/>
  <c r="CZ824" i="1"/>
  <c r="Y824" i="1" s="1"/>
  <c r="U823" i="1"/>
  <c r="DZ833" i="1" s="1"/>
  <c r="CP818" i="1"/>
  <c r="O818" i="1" s="1"/>
  <c r="AB815" i="1"/>
  <c r="CZ813" i="1"/>
  <c r="Y813" i="1" s="1"/>
  <c r="CY813" i="1"/>
  <c r="X813" i="1" s="1"/>
  <c r="AB813" i="1"/>
  <c r="Q811" i="1"/>
  <c r="CP811" i="1" s="1"/>
  <c r="O811" i="1" s="1"/>
  <c r="CP807" i="1"/>
  <c r="O807" i="1" s="1"/>
  <c r="CZ804" i="1"/>
  <c r="Y804" i="1" s="1"/>
  <c r="CY804" i="1"/>
  <c r="X804" i="1" s="1"/>
  <c r="GM804" i="1" s="1"/>
  <c r="CZ801" i="1"/>
  <c r="Y801" i="1" s="1"/>
  <c r="CY801" i="1"/>
  <c r="X801" i="1" s="1"/>
  <c r="AB801" i="1"/>
  <c r="T799" i="1"/>
  <c r="V799" i="1"/>
  <c r="CP796" i="1"/>
  <c r="O796" i="1" s="1"/>
  <c r="CY792" i="1"/>
  <c r="X792" i="1" s="1"/>
  <c r="GN792" i="1" s="1"/>
  <c r="CZ792" i="1"/>
  <c r="Y792" i="1" s="1"/>
  <c r="AB791" i="1"/>
  <c r="CZ789" i="1"/>
  <c r="Y789" i="1" s="1"/>
  <c r="CY789" i="1"/>
  <c r="X789" i="1" s="1"/>
  <c r="CP787" i="1"/>
  <c r="O787" i="1" s="1"/>
  <c r="CY786" i="1"/>
  <c r="X786" i="1" s="1"/>
  <c r="GN786" i="1" s="1"/>
  <c r="CZ786" i="1"/>
  <c r="Y786" i="1" s="1"/>
  <c r="CP784" i="1"/>
  <c r="O784" i="1" s="1"/>
  <c r="CY778" i="1"/>
  <c r="X778" i="1" s="1"/>
  <c r="CZ778" i="1"/>
  <c r="Y778" i="1" s="1"/>
  <c r="GN778" i="1" s="1"/>
  <c r="AB777" i="1"/>
  <c r="CZ775" i="1"/>
  <c r="Y775" i="1" s="1"/>
  <c r="CY775" i="1"/>
  <c r="X775" i="1" s="1"/>
  <c r="AB775" i="1"/>
  <c r="CP773" i="1"/>
  <c r="O773" i="1" s="1"/>
  <c r="CY772" i="1"/>
  <c r="X772" i="1" s="1"/>
  <c r="GN772" i="1" s="1"/>
  <c r="CZ772" i="1"/>
  <c r="Y772" i="1" s="1"/>
  <c r="GX769" i="1"/>
  <c r="S769" i="1"/>
  <c r="AB769" i="1"/>
  <c r="CY768" i="1"/>
  <c r="X768" i="1" s="1"/>
  <c r="CZ768" i="1"/>
  <c r="Y768" i="1" s="1"/>
  <c r="CY766" i="1"/>
  <c r="X766" i="1" s="1"/>
  <c r="CZ766" i="1"/>
  <c r="Y766" i="1" s="1"/>
  <c r="CD762" i="1"/>
  <c r="AU833" i="1"/>
  <c r="GK764" i="1"/>
  <c r="CY726" i="1"/>
  <c r="X726" i="1" s="1"/>
  <c r="GO726" i="1" s="1"/>
  <c r="CZ726" i="1"/>
  <c r="Y726" i="1" s="1"/>
  <c r="CZ725" i="1"/>
  <c r="Y725" i="1" s="1"/>
  <c r="AB725" i="1"/>
  <c r="CZ723" i="1"/>
  <c r="Y723" i="1" s="1"/>
  <c r="CY723" i="1"/>
  <c r="X723" i="1" s="1"/>
  <c r="AB723" i="1"/>
  <c r="CP721" i="1"/>
  <c r="O721" i="1" s="1"/>
  <c r="CY720" i="1"/>
  <c r="X720" i="1" s="1"/>
  <c r="GO720" i="1" s="1"/>
  <c r="CZ720" i="1"/>
  <c r="Y720" i="1" s="1"/>
  <c r="CP718" i="1"/>
  <c r="O718" i="1" s="1"/>
  <c r="CP712" i="1"/>
  <c r="O712" i="1" s="1"/>
  <c r="CY710" i="1"/>
  <c r="X710" i="1" s="1"/>
  <c r="GO710" i="1" s="1"/>
  <c r="CZ710" i="1"/>
  <c r="Y710" i="1" s="1"/>
  <c r="AB709" i="1"/>
  <c r="CZ708" i="1"/>
  <c r="Y708" i="1" s="1"/>
  <c r="CY708" i="1"/>
  <c r="X708" i="1" s="1"/>
  <c r="AB708" i="1"/>
  <c r="W707" i="1"/>
  <c r="P707" i="1"/>
  <c r="CP707" i="1" s="1"/>
  <c r="O707" i="1" s="1"/>
  <c r="CR706" i="1"/>
  <c r="Q706" i="1" s="1"/>
  <c r="CP706" i="1" s="1"/>
  <c r="O706" i="1" s="1"/>
  <c r="AB706" i="1"/>
  <c r="CZ705" i="1"/>
  <c r="Y705" i="1" s="1"/>
  <c r="CY705" i="1"/>
  <c r="X705" i="1" s="1"/>
  <c r="AB705" i="1"/>
  <c r="CR704" i="1"/>
  <c r="Q704" i="1" s="1"/>
  <c r="CP704" i="1" s="1"/>
  <c r="O704" i="1" s="1"/>
  <c r="AB704" i="1"/>
  <c r="CZ653" i="1"/>
  <c r="Y653" i="1" s="1"/>
  <c r="CY653" i="1"/>
  <c r="X653" i="1" s="1"/>
  <c r="GN642" i="1"/>
  <c r="GM642" i="1"/>
  <c r="GN636" i="1"/>
  <c r="GM636" i="1"/>
  <c r="R632" i="1"/>
  <c r="GK632" i="1" s="1"/>
  <c r="GX632" i="1"/>
  <c r="CZ623" i="1"/>
  <c r="Y623" i="1" s="1"/>
  <c r="CY623" i="1"/>
  <c r="X623" i="1" s="1"/>
  <c r="CZ569" i="1"/>
  <c r="Y569" i="1" s="1"/>
  <c r="CY569" i="1"/>
  <c r="X569" i="1" s="1"/>
  <c r="AJ394" i="1"/>
  <c r="W583" i="1"/>
  <c r="EB877" i="1"/>
  <c r="CB866" i="1"/>
  <c r="AS877" i="1"/>
  <c r="AG877" i="1"/>
  <c r="CY828" i="1"/>
  <c r="X828" i="1" s="1"/>
  <c r="CZ828" i="1"/>
  <c r="Y828" i="1" s="1"/>
  <c r="CY826" i="1"/>
  <c r="X826" i="1" s="1"/>
  <c r="CZ826" i="1"/>
  <c r="Y826" i="1" s="1"/>
  <c r="FV762" i="1"/>
  <c r="EM833" i="1"/>
  <c r="CR810" i="1"/>
  <c r="Q810" i="1" s="1"/>
  <c r="CP810" i="1" s="1"/>
  <c r="O810" i="1" s="1"/>
  <c r="AB810" i="1"/>
  <c r="CC762" i="1"/>
  <c r="AT833" i="1"/>
  <c r="CP799" i="1"/>
  <c r="O799" i="1" s="1"/>
  <c r="CR798" i="1"/>
  <c r="Q798" i="1" s="1"/>
  <c r="AB798" i="1"/>
  <c r="CY784" i="1"/>
  <c r="X784" i="1" s="1"/>
  <c r="CZ784" i="1"/>
  <c r="Y784" i="1" s="1"/>
  <c r="CZ781" i="1"/>
  <c r="Y781" i="1" s="1"/>
  <c r="CY781" i="1"/>
  <c r="X781" i="1" s="1"/>
  <c r="GM772" i="1"/>
  <c r="CY770" i="1"/>
  <c r="X770" i="1" s="1"/>
  <c r="CZ770" i="1"/>
  <c r="Y770" i="1" s="1"/>
  <c r="BZ762" i="1"/>
  <c r="AQ833" i="1"/>
  <c r="GM720" i="1"/>
  <c r="CY718" i="1"/>
  <c r="X718" i="1" s="1"/>
  <c r="CZ718" i="1"/>
  <c r="Y718" i="1" s="1"/>
  <c r="GM710" i="1"/>
  <c r="CZ661" i="1"/>
  <c r="Y661" i="1" s="1"/>
  <c r="CY661" i="1"/>
  <c r="X661" i="1" s="1"/>
  <c r="GN656" i="1"/>
  <c r="GM656" i="1"/>
  <c r="CZ619" i="1"/>
  <c r="Y619" i="1" s="1"/>
  <c r="CY619" i="1"/>
  <c r="X619" i="1" s="1"/>
  <c r="CZ566" i="1"/>
  <c r="Y566" i="1" s="1"/>
  <c r="CY566" i="1"/>
  <c r="X566" i="1" s="1"/>
  <c r="EP877" i="1"/>
  <c r="FY866" i="1"/>
  <c r="AX877" i="1"/>
  <c r="CG866" i="1"/>
  <c r="DM877" i="1"/>
  <c r="DZ866" i="1"/>
  <c r="CJ866" i="1"/>
  <c r="BA877" i="1"/>
  <c r="CY874" i="1"/>
  <c r="X874" i="1" s="1"/>
  <c r="CI877" i="1"/>
  <c r="BY866" i="1"/>
  <c r="AP877" i="1"/>
  <c r="CY870" i="1"/>
  <c r="X870" i="1" s="1"/>
  <c r="CZ870" i="1"/>
  <c r="Y870" i="1" s="1"/>
  <c r="CZ868" i="1"/>
  <c r="Y868" i="1" s="1"/>
  <c r="AF877" i="1"/>
  <c r="CY868" i="1"/>
  <c r="X868" i="1" s="1"/>
  <c r="U831" i="1"/>
  <c r="AB819" i="1"/>
  <c r="FR762" i="1"/>
  <c r="EI833" i="1"/>
  <c r="T811" i="1"/>
  <c r="V811" i="1"/>
  <c r="CY806" i="1"/>
  <c r="X806" i="1" s="1"/>
  <c r="CZ806" i="1"/>
  <c r="Y806" i="1" s="1"/>
  <c r="AB803" i="1"/>
  <c r="Q799" i="1"/>
  <c r="CP798" i="1"/>
  <c r="O798" i="1" s="1"/>
  <c r="CP795" i="1"/>
  <c r="O795" i="1" s="1"/>
  <c r="CY794" i="1"/>
  <c r="X794" i="1" s="1"/>
  <c r="CZ794" i="1"/>
  <c r="Y794" i="1" s="1"/>
  <c r="CR874" i="1"/>
  <c r="Q874" i="1" s="1"/>
  <c r="CP874" i="1" s="1"/>
  <c r="O874" i="1" s="1"/>
  <c r="AB874" i="1"/>
  <c r="CZ873" i="1"/>
  <c r="Y873" i="1" s="1"/>
  <c r="CY873" i="1"/>
  <c r="X873" i="1" s="1"/>
  <c r="AB872" i="1"/>
  <c r="CZ871" i="1"/>
  <c r="Y871" i="1" s="1"/>
  <c r="CY871" i="1"/>
  <c r="X871" i="1" s="1"/>
  <c r="CR870" i="1"/>
  <c r="Q870" i="1" s="1"/>
  <c r="AD877" i="1" s="1"/>
  <c r="AB870" i="1"/>
  <c r="AT877" i="1"/>
  <c r="CC866" i="1"/>
  <c r="AJ877" i="1"/>
  <c r="GK868" i="1"/>
  <c r="T831" i="1"/>
  <c r="V831" i="1"/>
  <c r="Q831" i="1"/>
  <c r="CR830" i="1"/>
  <c r="Q830" i="1" s="1"/>
  <c r="AB830" i="1"/>
  <c r="CZ829" i="1"/>
  <c r="Y829" i="1" s="1"/>
  <c r="CY829" i="1"/>
  <c r="X829" i="1" s="1"/>
  <c r="AB829" i="1"/>
  <c r="W827" i="1"/>
  <c r="P827" i="1"/>
  <c r="CP827" i="1" s="1"/>
  <c r="O827" i="1" s="1"/>
  <c r="CR824" i="1"/>
  <c r="Q824" i="1" s="1"/>
  <c r="CP824" i="1" s="1"/>
  <c r="O824" i="1" s="1"/>
  <c r="AB824" i="1"/>
  <c r="T823" i="1"/>
  <c r="CP822" i="1"/>
  <c r="O822" i="1" s="1"/>
  <c r="W819" i="1"/>
  <c r="P819" i="1"/>
  <c r="CP819" i="1" s="1"/>
  <c r="O819" i="1" s="1"/>
  <c r="CP815" i="1"/>
  <c r="O815" i="1" s="1"/>
  <c r="CY814" i="1"/>
  <c r="X814" i="1" s="1"/>
  <c r="CZ814" i="1"/>
  <c r="Y814" i="1" s="1"/>
  <c r="GX811" i="1"/>
  <c r="S811" i="1"/>
  <c r="AB811" i="1"/>
  <c r="CY810" i="1"/>
  <c r="X810" i="1" s="1"/>
  <c r="CZ810" i="1"/>
  <c r="Y810" i="1" s="1"/>
  <c r="CY808" i="1"/>
  <c r="X808" i="1" s="1"/>
  <c r="CZ808" i="1"/>
  <c r="Y808" i="1" s="1"/>
  <c r="AB806" i="1"/>
  <c r="CR806" i="1"/>
  <c r="Q806" i="1" s="1"/>
  <c r="CP806" i="1" s="1"/>
  <c r="O806" i="1" s="1"/>
  <c r="CZ805" i="1"/>
  <c r="Y805" i="1" s="1"/>
  <c r="CY805" i="1"/>
  <c r="X805" i="1" s="1"/>
  <c r="AB805" i="1"/>
  <c r="CP803" i="1"/>
  <c r="O803" i="1" s="1"/>
  <c r="CY802" i="1"/>
  <c r="X802" i="1" s="1"/>
  <c r="CZ802" i="1"/>
  <c r="Y802" i="1" s="1"/>
  <c r="GX799" i="1"/>
  <c r="S799" i="1"/>
  <c r="AB799" i="1"/>
  <c r="CY798" i="1"/>
  <c r="X798" i="1" s="1"/>
  <c r="CZ798" i="1"/>
  <c r="Y798" i="1" s="1"/>
  <c r="CY796" i="1"/>
  <c r="X796" i="1" s="1"/>
  <c r="CZ796" i="1"/>
  <c r="Y796" i="1" s="1"/>
  <c r="CR794" i="1"/>
  <c r="Q794" i="1" s="1"/>
  <c r="CP794" i="1" s="1"/>
  <c r="O794" i="1" s="1"/>
  <c r="AB794" i="1"/>
  <c r="CZ793" i="1"/>
  <c r="Y793" i="1" s="1"/>
  <c r="CY793" i="1"/>
  <c r="X793" i="1" s="1"/>
  <c r="AB793" i="1"/>
  <c r="CP791" i="1"/>
  <c r="O791" i="1" s="1"/>
  <c r="CZ790" i="1"/>
  <c r="Y790" i="1" s="1"/>
  <c r="CY790" i="1"/>
  <c r="X790" i="1" s="1"/>
  <c r="CP788" i="1"/>
  <c r="O788" i="1" s="1"/>
  <c r="CP782" i="1"/>
  <c r="O782" i="1" s="1"/>
  <c r="AB780" i="1"/>
  <c r="CZ779" i="1"/>
  <c r="Y779" i="1" s="1"/>
  <c r="CY779" i="1"/>
  <c r="X779" i="1" s="1"/>
  <c r="CP777" i="1"/>
  <c r="O777" i="1" s="1"/>
  <c r="CZ776" i="1"/>
  <c r="Y776" i="1" s="1"/>
  <c r="CY776" i="1"/>
  <c r="X776" i="1" s="1"/>
  <c r="CP774" i="1"/>
  <c r="O774" i="1" s="1"/>
  <c r="CP770" i="1"/>
  <c r="O770" i="1" s="1"/>
  <c r="W769" i="1"/>
  <c r="P769" i="1"/>
  <c r="CR768" i="1"/>
  <c r="Q768" i="1" s="1"/>
  <c r="CP768" i="1" s="1"/>
  <c r="O768" i="1" s="1"/>
  <c r="AB768" i="1"/>
  <c r="CZ767" i="1"/>
  <c r="Y767" i="1" s="1"/>
  <c r="CY767" i="1"/>
  <c r="X767" i="1" s="1"/>
  <c r="CR766" i="1"/>
  <c r="Q766" i="1" s="1"/>
  <c r="AB766" i="1"/>
  <c r="DY833" i="1"/>
  <c r="CP764" i="1"/>
  <c r="O764" i="1" s="1"/>
  <c r="CZ727" i="1"/>
  <c r="Y727" i="1" s="1"/>
  <c r="CY727" i="1"/>
  <c r="X727" i="1" s="1"/>
  <c r="CP725" i="1"/>
  <c r="O725" i="1" s="1"/>
  <c r="CY724" i="1"/>
  <c r="X724" i="1" s="1"/>
  <c r="CZ724" i="1"/>
  <c r="Y724" i="1" s="1"/>
  <c r="CP722" i="1"/>
  <c r="O722" i="1" s="1"/>
  <c r="CP716" i="1"/>
  <c r="O716" i="1" s="1"/>
  <c r="CY714" i="1"/>
  <c r="X714" i="1" s="1"/>
  <c r="CZ714" i="1"/>
  <c r="Y714" i="1" s="1"/>
  <c r="CZ713" i="1"/>
  <c r="Y713" i="1" s="1"/>
  <c r="CZ711" i="1"/>
  <c r="Y711" i="1" s="1"/>
  <c r="CY711" i="1"/>
  <c r="X711" i="1" s="1"/>
  <c r="CP709" i="1"/>
  <c r="O709" i="1" s="1"/>
  <c r="GN682" i="1"/>
  <c r="GM682" i="1"/>
  <c r="GB729" i="1"/>
  <c r="GN646" i="1"/>
  <c r="GM646" i="1"/>
  <c r="DZ729" i="1"/>
  <c r="CZ577" i="1"/>
  <c r="Y577" i="1" s="1"/>
  <c r="CY577" i="1"/>
  <c r="X577" i="1" s="1"/>
  <c r="BZ394" i="1"/>
  <c r="CG583" i="1"/>
  <c r="AQ583" i="1"/>
  <c r="FR394" i="1"/>
  <c r="FY583" i="1"/>
  <c r="EI583" i="1"/>
  <c r="CX2110" i="3"/>
  <c r="CX2111" i="3"/>
  <c r="CX2112" i="3"/>
  <c r="CX2109" i="3"/>
  <c r="EU877" i="1"/>
  <c r="EI877" i="1"/>
  <c r="BC877" i="1"/>
  <c r="AQ877" i="1"/>
  <c r="CQ875" i="1"/>
  <c r="P875" i="1" s="1"/>
  <c r="CP875" i="1" s="1"/>
  <c r="O875" i="1" s="1"/>
  <c r="CS874" i="1"/>
  <c r="R874" i="1" s="1"/>
  <c r="GK874" i="1" s="1"/>
  <c r="CQ873" i="1"/>
  <c r="P873" i="1" s="1"/>
  <c r="CP873" i="1" s="1"/>
  <c r="O873" i="1" s="1"/>
  <c r="CS872" i="1"/>
  <c r="R872" i="1" s="1"/>
  <c r="GK872" i="1" s="1"/>
  <c r="CQ871" i="1"/>
  <c r="P871" i="1" s="1"/>
  <c r="CP871" i="1" s="1"/>
  <c r="O871" i="1" s="1"/>
  <c r="CS869" i="1"/>
  <c r="R869" i="1" s="1"/>
  <c r="CQ868" i="1"/>
  <c r="P868" i="1" s="1"/>
  <c r="FR866" i="1"/>
  <c r="BZ866" i="1"/>
  <c r="BB866" i="1"/>
  <c r="FY833" i="1"/>
  <c r="EG833" i="1"/>
  <c r="CG833" i="1"/>
  <c r="AO833" i="1"/>
  <c r="CS831" i="1"/>
  <c r="R831" i="1" s="1"/>
  <c r="GK831" i="1" s="1"/>
  <c r="CQ829" i="1"/>
  <c r="P829" i="1" s="1"/>
  <c r="CP829" i="1" s="1"/>
  <c r="O829" i="1" s="1"/>
  <c r="CS827" i="1"/>
  <c r="R827" i="1" s="1"/>
  <c r="GK827" i="1" s="1"/>
  <c r="CQ825" i="1"/>
  <c r="P825" i="1" s="1"/>
  <c r="CP825" i="1" s="1"/>
  <c r="O825" i="1" s="1"/>
  <c r="CS823" i="1"/>
  <c r="R823" i="1" s="1"/>
  <c r="GK823" i="1" s="1"/>
  <c r="I823" i="1"/>
  <c r="GX823" i="1" s="1"/>
  <c r="CQ821" i="1"/>
  <c r="P821" i="1" s="1"/>
  <c r="CP821" i="1" s="1"/>
  <c r="O821" i="1" s="1"/>
  <c r="CS819" i="1"/>
  <c r="R819" i="1" s="1"/>
  <c r="GK819" i="1" s="1"/>
  <c r="CQ817" i="1"/>
  <c r="P817" i="1" s="1"/>
  <c r="CP817" i="1" s="1"/>
  <c r="O817" i="1" s="1"/>
  <c r="CS815" i="1"/>
  <c r="R815" i="1" s="1"/>
  <c r="GK815" i="1" s="1"/>
  <c r="CX2238" i="3"/>
  <c r="CX2242" i="3"/>
  <c r="CX2239" i="3"/>
  <c r="CX2243" i="3"/>
  <c r="CX2240" i="3"/>
  <c r="CX2244" i="3"/>
  <c r="CX2241" i="3"/>
  <c r="CQ813" i="1"/>
  <c r="P813" i="1" s="1"/>
  <c r="CP813" i="1" s="1"/>
  <c r="O813" i="1" s="1"/>
  <c r="CS811" i="1"/>
  <c r="R811" i="1" s="1"/>
  <c r="GK811" i="1" s="1"/>
  <c r="CQ809" i="1"/>
  <c r="P809" i="1" s="1"/>
  <c r="CP809" i="1" s="1"/>
  <c r="O809" i="1" s="1"/>
  <c r="CS807" i="1"/>
  <c r="R807" i="1" s="1"/>
  <c r="GK807" i="1" s="1"/>
  <c r="CQ805" i="1"/>
  <c r="P805" i="1" s="1"/>
  <c r="CP805" i="1" s="1"/>
  <c r="O805" i="1" s="1"/>
  <c r="CS803" i="1"/>
  <c r="R803" i="1" s="1"/>
  <c r="GK803" i="1" s="1"/>
  <c r="CX2206" i="3"/>
  <c r="CX2210" i="3"/>
  <c r="CX2207" i="3"/>
  <c r="CX2211" i="3"/>
  <c r="CX2204" i="3"/>
  <c r="CX2208" i="3"/>
  <c r="CX2212" i="3"/>
  <c r="CX2205" i="3"/>
  <c r="CX2209" i="3"/>
  <c r="CQ801" i="1"/>
  <c r="P801" i="1" s="1"/>
  <c r="CP801" i="1" s="1"/>
  <c r="O801" i="1" s="1"/>
  <c r="CS799" i="1"/>
  <c r="R799" i="1" s="1"/>
  <c r="GK799" i="1" s="1"/>
  <c r="CQ797" i="1"/>
  <c r="P797" i="1" s="1"/>
  <c r="CP797" i="1" s="1"/>
  <c r="O797" i="1" s="1"/>
  <c r="CS795" i="1"/>
  <c r="R795" i="1" s="1"/>
  <c r="GK795" i="1" s="1"/>
  <c r="CQ793" i="1"/>
  <c r="P793" i="1" s="1"/>
  <c r="CP793" i="1" s="1"/>
  <c r="O793" i="1" s="1"/>
  <c r="CS791" i="1"/>
  <c r="R791" i="1" s="1"/>
  <c r="GK791" i="1" s="1"/>
  <c r="CX2174" i="3"/>
  <c r="CX2178" i="3"/>
  <c r="CX2171" i="3"/>
  <c r="CX2175" i="3"/>
  <c r="CX2172" i="3"/>
  <c r="CX2176" i="3"/>
  <c r="CX2173" i="3"/>
  <c r="CX2177" i="3"/>
  <c r="CQ789" i="1"/>
  <c r="P789" i="1" s="1"/>
  <c r="CP789" i="1" s="1"/>
  <c r="O789" i="1" s="1"/>
  <c r="CS787" i="1"/>
  <c r="R787" i="1" s="1"/>
  <c r="GK787" i="1" s="1"/>
  <c r="CX2158" i="3"/>
  <c r="CX2162" i="3"/>
  <c r="CX2159" i="3"/>
  <c r="CX2160" i="3"/>
  <c r="CX2161" i="3"/>
  <c r="CQ785" i="1"/>
  <c r="P785" i="1" s="1"/>
  <c r="CP785" i="1" s="1"/>
  <c r="O785" i="1" s="1"/>
  <c r="CS783" i="1"/>
  <c r="R783" i="1" s="1"/>
  <c r="GK783" i="1" s="1"/>
  <c r="CX2150" i="3"/>
  <c r="CX2147" i="3"/>
  <c r="CX2151" i="3"/>
  <c r="CX2148" i="3"/>
  <c r="CX2152" i="3"/>
  <c r="CX2149" i="3"/>
  <c r="CQ781" i="1"/>
  <c r="P781" i="1" s="1"/>
  <c r="CP781" i="1" s="1"/>
  <c r="O781" i="1" s="1"/>
  <c r="CS780" i="1"/>
  <c r="R780" i="1" s="1"/>
  <c r="GK780" i="1" s="1"/>
  <c r="CQ779" i="1"/>
  <c r="P779" i="1" s="1"/>
  <c r="CP779" i="1" s="1"/>
  <c r="O779" i="1" s="1"/>
  <c r="CS777" i="1"/>
  <c r="R777" i="1" s="1"/>
  <c r="GK777" i="1" s="1"/>
  <c r="CX2134" i="3"/>
  <c r="CX2138" i="3"/>
  <c r="CX2135" i="3"/>
  <c r="CX2136" i="3"/>
  <c r="CX2133" i="3"/>
  <c r="CX2137" i="3"/>
  <c r="CQ775" i="1"/>
  <c r="P775" i="1" s="1"/>
  <c r="CP775" i="1" s="1"/>
  <c r="O775" i="1" s="1"/>
  <c r="CS773" i="1"/>
  <c r="R773" i="1" s="1"/>
  <c r="GK773" i="1" s="1"/>
  <c r="CX2126" i="3"/>
  <c r="CX2123" i="3"/>
  <c r="CX2124" i="3"/>
  <c r="CX2125" i="3"/>
  <c r="CQ771" i="1"/>
  <c r="P771" i="1" s="1"/>
  <c r="CP771" i="1" s="1"/>
  <c r="O771" i="1" s="1"/>
  <c r="CS769" i="1"/>
  <c r="R769" i="1" s="1"/>
  <c r="GK769" i="1" s="1"/>
  <c r="CQ767" i="1"/>
  <c r="P767" i="1" s="1"/>
  <c r="CP767" i="1" s="1"/>
  <c r="O767" i="1" s="1"/>
  <c r="CS765" i="1"/>
  <c r="R765" i="1" s="1"/>
  <c r="CX2106" i="3"/>
  <c r="CX2107" i="3"/>
  <c r="CX2108" i="3"/>
  <c r="F733" i="1"/>
  <c r="GA729" i="1"/>
  <c r="EU729" i="1"/>
  <c r="EM729" i="1"/>
  <c r="EI729" i="1"/>
  <c r="BC729" i="1"/>
  <c r="AU729" i="1"/>
  <c r="AQ729" i="1"/>
  <c r="CQ727" i="1"/>
  <c r="P727" i="1" s="1"/>
  <c r="CP727" i="1" s="1"/>
  <c r="O727" i="1" s="1"/>
  <c r="CS725" i="1"/>
  <c r="R725" i="1" s="1"/>
  <c r="GK725" i="1" s="1"/>
  <c r="CX2098" i="3"/>
  <c r="CX2102" i="3"/>
  <c r="CX2099" i="3"/>
  <c r="CX2096" i="3"/>
  <c r="CX2100" i="3"/>
  <c r="CX2097" i="3"/>
  <c r="CX2101" i="3"/>
  <c r="CQ723" i="1"/>
  <c r="P723" i="1" s="1"/>
  <c r="CP723" i="1" s="1"/>
  <c r="O723" i="1" s="1"/>
  <c r="CS721" i="1"/>
  <c r="R721" i="1" s="1"/>
  <c r="GK721" i="1" s="1"/>
  <c r="CX2082" i="3"/>
  <c r="CX2086" i="3"/>
  <c r="CX2083" i="3"/>
  <c r="CX2087" i="3"/>
  <c r="CX2080" i="3"/>
  <c r="CX2084" i="3"/>
  <c r="CX2088" i="3"/>
  <c r="CX2081" i="3"/>
  <c r="CX2085" i="3"/>
  <c r="CQ719" i="1"/>
  <c r="P719" i="1" s="1"/>
  <c r="CP719" i="1" s="1"/>
  <c r="O719" i="1" s="1"/>
  <c r="CS717" i="1"/>
  <c r="R717" i="1" s="1"/>
  <c r="GK717" i="1" s="1"/>
  <c r="CX2062" i="3"/>
  <c r="CX2066" i="3"/>
  <c r="CX2070" i="3"/>
  <c r="CX2063" i="3"/>
  <c r="CX2067" i="3"/>
  <c r="CX2064" i="3"/>
  <c r="CX2068" i="3"/>
  <c r="CX2061" i="3"/>
  <c r="CX2065" i="3"/>
  <c r="CX2069" i="3"/>
  <c r="CQ715" i="1"/>
  <c r="P715" i="1" s="1"/>
  <c r="CP715" i="1" s="1"/>
  <c r="O715" i="1" s="1"/>
  <c r="CS713" i="1"/>
  <c r="R713" i="1" s="1"/>
  <c r="GK713" i="1" s="1"/>
  <c r="CX2038" i="3"/>
  <c r="CX2042" i="3"/>
  <c r="CX2046" i="3"/>
  <c r="CX2050" i="3"/>
  <c r="CX2039" i="3"/>
  <c r="CX2043" i="3"/>
  <c r="CX2047" i="3"/>
  <c r="CX2036" i="3"/>
  <c r="CX2040" i="3"/>
  <c r="CX2044" i="3"/>
  <c r="CX2048" i="3"/>
  <c r="CX2037" i="3"/>
  <c r="CX2041" i="3"/>
  <c r="CX2045" i="3"/>
  <c r="CX2049" i="3"/>
  <c r="CQ711" i="1"/>
  <c r="P711" i="1" s="1"/>
  <c r="CP711" i="1" s="1"/>
  <c r="O711" i="1" s="1"/>
  <c r="CS709" i="1"/>
  <c r="R709" i="1" s="1"/>
  <c r="GK709" i="1" s="1"/>
  <c r="CQ708" i="1"/>
  <c r="P708" i="1" s="1"/>
  <c r="CP708" i="1" s="1"/>
  <c r="O708" i="1" s="1"/>
  <c r="CS707" i="1"/>
  <c r="R707" i="1" s="1"/>
  <c r="GK707" i="1" s="1"/>
  <c r="CQ705" i="1"/>
  <c r="P705" i="1" s="1"/>
  <c r="CP705" i="1" s="1"/>
  <c r="O705" i="1" s="1"/>
  <c r="CS703" i="1"/>
  <c r="R703" i="1" s="1"/>
  <c r="GK703" i="1" s="1"/>
  <c r="CY700" i="1"/>
  <c r="X700" i="1" s="1"/>
  <c r="CZ700" i="1"/>
  <c r="Y700" i="1" s="1"/>
  <c r="CY696" i="1"/>
  <c r="X696" i="1" s="1"/>
  <c r="CZ696" i="1"/>
  <c r="Y696" i="1" s="1"/>
  <c r="CY692" i="1"/>
  <c r="X692" i="1" s="1"/>
  <c r="CZ692" i="1"/>
  <c r="Y692" i="1" s="1"/>
  <c r="CY688" i="1"/>
  <c r="X688" i="1" s="1"/>
  <c r="CZ688" i="1"/>
  <c r="Y688" i="1" s="1"/>
  <c r="CY684" i="1"/>
  <c r="X684" i="1" s="1"/>
  <c r="CZ684" i="1"/>
  <c r="Y684" i="1" s="1"/>
  <c r="AB680" i="1"/>
  <c r="P678" i="1"/>
  <c r="CP678" i="1" s="1"/>
  <c r="O678" i="1" s="1"/>
  <c r="AB678" i="1"/>
  <c r="AB676" i="1"/>
  <c r="U672" i="1"/>
  <c r="W672" i="1"/>
  <c r="S672" i="1"/>
  <c r="P670" i="1"/>
  <c r="CP670" i="1" s="1"/>
  <c r="O670" i="1" s="1"/>
  <c r="AB670" i="1"/>
  <c r="AB668" i="1"/>
  <c r="W663" i="1"/>
  <c r="EB729" i="1" s="1"/>
  <c r="U662" i="1"/>
  <c r="W662" i="1"/>
  <c r="S662" i="1"/>
  <c r="P660" i="1"/>
  <c r="CP660" i="1" s="1"/>
  <c r="O660" i="1" s="1"/>
  <c r="AB660" i="1"/>
  <c r="CY659" i="1"/>
  <c r="X659" i="1" s="1"/>
  <c r="AD659" i="1"/>
  <c r="CR659" i="1" s="1"/>
  <c r="Q659" i="1" s="1"/>
  <c r="CS659" i="1"/>
  <c r="R659" i="1" s="1"/>
  <c r="AB657" i="1"/>
  <c r="CQ657" i="1"/>
  <c r="P657" i="1" s="1"/>
  <c r="CP657" i="1" s="1"/>
  <c r="O657" i="1" s="1"/>
  <c r="CY655" i="1"/>
  <c r="X655" i="1" s="1"/>
  <c r="AD655" i="1"/>
  <c r="CR655" i="1" s="1"/>
  <c r="Q655" i="1" s="1"/>
  <c r="CS655" i="1"/>
  <c r="R655" i="1" s="1"/>
  <c r="AB654" i="1"/>
  <c r="S651" i="1"/>
  <c r="V651" i="1"/>
  <c r="AD651" i="1"/>
  <c r="CR651" i="1" s="1"/>
  <c r="Q651" i="1" s="1"/>
  <c r="CS651" i="1"/>
  <c r="R651" i="1" s="1"/>
  <c r="GK651" i="1" s="1"/>
  <c r="P650" i="1"/>
  <c r="CP650" i="1" s="1"/>
  <c r="O650" i="1" s="1"/>
  <c r="AB650" i="1"/>
  <c r="CX1766" i="3"/>
  <c r="CX1770" i="3"/>
  <c r="CX1763" i="3"/>
  <c r="CX1767" i="3"/>
  <c r="CX1764" i="3"/>
  <c r="CX1768" i="3"/>
  <c r="CX1765" i="3"/>
  <c r="CX1769" i="3"/>
  <c r="I652" i="1"/>
  <c r="S652" i="1" s="1"/>
  <c r="CY638" i="1"/>
  <c r="X638" i="1" s="1"/>
  <c r="CZ638" i="1"/>
  <c r="Y638" i="1" s="1"/>
  <c r="CX1730" i="3"/>
  <c r="CX1731" i="3"/>
  <c r="CX1732" i="3"/>
  <c r="CX1729" i="3"/>
  <c r="CX1733" i="3"/>
  <c r="AB631" i="1"/>
  <c r="CQ631" i="1"/>
  <c r="P631" i="1" s="1"/>
  <c r="CP631" i="1" s="1"/>
  <c r="O631" i="1" s="1"/>
  <c r="T630" i="1"/>
  <c r="Q630" i="1"/>
  <c r="CY628" i="1"/>
  <c r="X628" i="1" s="1"/>
  <c r="CZ628" i="1"/>
  <c r="Y628" i="1" s="1"/>
  <c r="AB627" i="1"/>
  <c r="CQ627" i="1"/>
  <c r="P627" i="1" s="1"/>
  <c r="CP627" i="1" s="1"/>
  <c r="O627" i="1" s="1"/>
  <c r="AD625" i="1"/>
  <c r="CR625" i="1" s="1"/>
  <c r="Q625" i="1" s="1"/>
  <c r="CS625" i="1"/>
  <c r="R625" i="1" s="1"/>
  <c r="CY625" i="1" s="1"/>
  <c r="X625" i="1" s="1"/>
  <c r="AB624" i="1"/>
  <c r="P622" i="1"/>
  <c r="AB622" i="1"/>
  <c r="CY621" i="1"/>
  <c r="X621" i="1" s="1"/>
  <c r="AD621" i="1"/>
  <c r="CR621" i="1" s="1"/>
  <c r="Q621" i="1" s="1"/>
  <c r="DV729" i="1" s="1"/>
  <c r="CS621" i="1"/>
  <c r="R621" i="1" s="1"/>
  <c r="AB620" i="1"/>
  <c r="P596" i="1"/>
  <c r="AP394" i="1"/>
  <c r="F592" i="1"/>
  <c r="CQ581" i="1"/>
  <c r="P581" i="1" s="1"/>
  <c r="CZ580" i="1"/>
  <c r="Y580" i="1" s="1"/>
  <c r="AD579" i="1"/>
  <c r="CR579" i="1" s="1"/>
  <c r="Q579" i="1" s="1"/>
  <c r="CS579" i="1"/>
  <c r="R579" i="1" s="1"/>
  <c r="GK579" i="1" s="1"/>
  <c r="AB576" i="1"/>
  <c r="CR576" i="1"/>
  <c r="Q576" i="1" s="1"/>
  <c r="CP576" i="1" s="1"/>
  <c r="O576" i="1" s="1"/>
  <c r="CY574" i="1"/>
  <c r="X574" i="1" s="1"/>
  <c r="CQ573" i="1"/>
  <c r="P573" i="1" s="1"/>
  <c r="CZ572" i="1"/>
  <c r="Y572" i="1" s="1"/>
  <c r="AD571" i="1"/>
  <c r="CR571" i="1" s="1"/>
  <c r="Q571" i="1" s="1"/>
  <c r="CS571" i="1"/>
  <c r="R571" i="1" s="1"/>
  <c r="GK571" i="1" s="1"/>
  <c r="AB568" i="1"/>
  <c r="CR568" i="1"/>
  <c r="Q568" i="1" s="1"/>
  <c r="CP568" i="1" s="1"/>
  <c r="O568" i="1" s="1"/>
  <c r="AD565" i="1"/>
  <c r="CR565" i="1" s="1"/>
  <c r="Q565" i="1" s="1"/>
  <c r="CS565" i="1"/>
  <c r="R565" i="1" s="1"/>
  <c r="GK565" i="1" s="1"/>
  <c r="CQ562" i="1"/>
  <c r="P562" i="1" s="1"/>
  <c r="CP562" i="1" s="1"/>
  <c r="O562" i="1" s="1"/>
  <c r="AB562" i="1"/>
  <c r="R563" i="1"/>
  <c r="GK563" i="1" s="1"/>
  <c r="GX563" i="1"/>
  <c r="CR551" i="1"/>
  <c r="Q551" i="1" s="1"/>
  <c r="AB551" i="1"/>
  <c r="R543" i="1"/>
  <c r="GK543" i="1" s="1"/>
  <c r="GM539" i="1"/>
  <c r="GN539" i="1"/>
  <c r="CX2246" i="3"/>
  <c r="CX2250" i="3"/>
  <c r="CX2254" i="3"/>
  <c r="CX2247" i="3"/>
  <c r="CX2251" i="3"/>
  <c r="CX2255" i="3"/>
  <c r="CX2248" i="3"/>
  <c r="CX2252" i="3"/>
  <c r="CX2256" i="3"/>
  <c r="CX2245" i="3"/>
  <c r="CX2249" i="3"/>
  <c r="CX2253" i="3"/>
  <c r="CX1962" i="3"/>
  <c r="CX1966" i="3"/>
  <c r="CX1970" i="3"/>
  <c r="CX1974" i="3"/>
  <c r="CX1963" i="3"/>
  <c r="CX1967" i="3"/>
  <c r="CX1971" i="3"/>
  <c r="CX1975" i="3"/>
  <c r="CX1964" i="3"/>
  <c r="CX1968" i="3"/>
  <c r="CX1972" i="3"/>
  <c r="CX1961" i="3"/>
  <c r="CX1965" i="3"/>
  <c r="CX1969" i="3"/>
  <c r="CX1973" i="3"/>
  <c r="AB701" i="1"/>
  <c r="CQ701" i="1"/>
  <c r="P701" i="1" s="1"/>
  <c r="CP701" i="1" s="1"/>
  <c r="O701" i="1" s="1"/>
  <c r="CP700" i="1"/>
  <c r="O700" i="1" s="1"/>
  <c r="AB697" i="1"/>
  <c r="CQ697" i="1"/>
  <c r="P697" i="1" s="1"/>
  <c r="CP697" i="1" s="1"/>
  <c r="O697" i="1" s="1"/>
  <c r="CP696" i="1"/>
  <c r="O696" i="1" s="1"/>
  <c r="AB693" i="1"/>
  <c r="CQ693" i="1"/>
  <c r="P693" i="1" s="1"/>
  <c r="CP693" i="1" s="1"/>
  <c r="O693" i="1" s="1"/>
  <c r="CP692" i="1"/>
  <c r="O692" i="1" s="1"/>
  <c r="AB689" i="1"/>
  <c r="CQ689" i="1"/>
  <c r="P689" i="1" s="1"/>
  <c r="CP689" i="1" s="1"/>
  <c r="O689" i="1" s="1"/>
  <c r="CP688" i="1"/>
  <c r="O688" i="1" s="1"/>
  <c r="AB685" i="1"/>
  <c r="CQ685" i="1"/>
  <c r="P685" i="1" s="1"/>
  <c r="CP685" i="1" s="1"/>
  <c r="O685" i="1" s="1"/>
  <c r="CP684" i="1"/>
  <c r="O684" i="1" s="1"/>
  <c r="AD683" i="1"/>
  <c r="CR683" i="1" s="1"/>
  <c r="Q683" i="1" s="1"/>
  <c r="CS683" i="1"/>
  <c r="R683" i="1" s="1"/>
  <c r="CZ681" i="1"/>
  <c r="Y681" i="1" s="1"/>
  <c r="CY681" i="1"/>
  <c r="X681" i="1" s="1"/>
  <c r="CY678" i="1"/>
  <c r="X678" i="1" s="1"/>
  <c r="CZ678" i="1"/>
  <c r="Y678" i="1" s="1"/>
  <c r="CZ677" i="1"/>
  <c r="Y677" i="1" s="1"/>
  <c r="CY677" i="1"/>
  <c r="X677" i="1" s="1"/>
  <c r="AB673" i="1"/>
  <c r="CQ673" i="1"/>
  <c r="P673" i="1" s="1"/>
  <c r="CP673" i="1" s="1"/>
  <c r="O673" i="1" s="1"/>
  <c r="CY670" i="1"/>
  <c r="X670" i="1" s="1"/>
  <c r="CZ670" i="1"/>
  <c r="Y670" i="1" s="1"/>
  <c r="CZ669" i="1"/>
  <c r="Y669" i="1" s="1"/>
  <c r="CY669" i="1"/>
  <c r="X669" i="1" s="1"/>
  <c r="AB665" i="1"/>
  <c r="CQ665" i="1"/>
  <c r="P665" i="1" s="1"/>
  <c r="CP665" i="1" s="1"/>
  <c r="O665" i="1" s="1"/>
  <c r="CY660" i="1"/>
  <c r="X660" i="1" s="1"/>
  <c r="CZ660" i="1"/>
  <c r="Y660" i="1" s="1"/>
  <c r="AB659" i="1"/>
  <c r="AB655" i="1"/>
  <c r="R652" i="1"/>
  <c r="GK652" i="1" s="1"/>
  <c r="CY650" i="1"/>
  <c r="X650" i="1" s="1"/>
  <c r="CZ650" i="1"/>
  <c r="Y650" i="1" s="1"/>
  <c r="CZ649" i="1"/>
  <c r="Y649" i="1" s="1"/>
  <c r="CY649" i="1"/>
  <c r="X649" i="1" s="1"/>
  <c r="GM648" i="1"/>
  <c r="CY647" i="1"/>
  <c r="X647" i="1" s="1"/>
  <c r="AD647" i="1"/>
  <c r="CR647" i="1" s="1"/>
  <c r="Q647" i="1" s="1"/>
  <c r="CS647" i="1"/>
  <c r="R647" i="1" s="1"/>
  <c r="CZ645" i="1"/>
  <c r="Y645" i="1" s="1"/>
  <c r="CY645" i="1"/>
  <c r="X645" i="1" s="1"/>
  <c r="AD643" i="1"/>
  <c r="CR643" i="1" s="1"/>
  <c r="Q643" i="1" s="1"/>
  <c r="CS643" i="1"/>
  <c r="R643" i="1" s="1"/>
  <c r="CZ641" i="1"/>
  <c r="Y641" i="1" s="1"/>
  <c r="CY641" i="1"/>
  <c r="X641" i="1" s="1"/>
  <c r="AB639" i="1"/>
  <c r="CQ639" i="1"/>
  <c r="P639" i="1" s="1"/>
  <c r="CP639" i="1" s="1"/>
  <c r="O639" i="1" s="1"/>
  <c r="CP638" i="1"/>
  <c r="O638" i="1" s="1"/>
  <c r="CY637" i="1"/>
  <c r="X637" i="1" s="1"/>
  <c r="AD637" i="1"/>
  <c r="CR637" i="1" s="1"/>
  <c r="Q637" i="1" s="1"/>
  <c r="CS637" i="1"/>
  <c r="R637" i="1" s="1"/>
  <c r="CZ635" i="1"/>
  <c r="Y635" i="1" s="1"/>
  <c r="CY635" i="1"/>
  <c r="X635" i="1" s="1"/>
  <c r="AD633" i="1"/>
  <c r="CR633" i="1" s="1"/>
  <c r="Q633" i="1" s="1"/>
  <c r="CS633" i="1"/>
  <c r="R633" i="1" s="1"/>
  <c r="CY633" i="1" s="1"/>
  <c r="X633" i="1" s="1"/>
  <c r="P632" i="1"/>
  <c r="CX1722" i="3"/>
  <c r="CX1723" i="3"/>
  <c r="CX1724" i="3"/>
  <c r="CX1721" i="3"/>
  <c r="CP628" i="1"/>
  <c r="O628" i="1" s="1"/>
  <c r="AB625" i="1"/>
  <c r="CY622" i="1"/>
  <c r="X622" i="1" s="1"/>
  <c r="CZ622" i="1"/>
  <c r="Y622" i="1" s="1"/>
  <c r="AB621" i="1"/>
  <c r="FV394" i="1"/>
  <c r="EM583" i="1"/>
  <c r="CD394" i="1"/>
  <c r="AU583" i="1"/>
  <c r="BB394" i="1"/>
  <c r="F596" i="1"/>
  <c r="CP579" i="1"/>
  <c r="O579" i="1" s="1"/>
  <c r="AB578" i="1"/>
  <c r="CR578" i="1"/>
  <c r="Q578" i="1" s="1"/>
  <c r="CP578" i="1" s="1"/>
  <c r="O578" i="1" s="1"/>
  <c r="CP571" i="1"/>
  <c r="O571" i="1" s="1"/>
  <c r="AB570" i="1"/>
  <c r="CR570" i="1"/>
  <c r="Q570" i="1" s="1"/>
  <c r="CP570" i="1"/>
  <c r="O570" i="1" s="1"/>
  <c r="CP565" i="1"/>
  <c r="O565" i="1" s="1"/>
  <c r="CX1484" i="3"/>
  <c r="CX1481" i="3"/>
  <c r="CX1485" i="3"/>
  <c r="CX1482" i="3"/>
  <c r="CX1486" i="3"/>
  <c r="CX1483" i="3"/>
  <c r="I545" i="1"/>
  <c r="V543" i="1"/>
  <c r="GX543" i="1"/>
  <c r="CY533" i="1"/>
  <c r="X533" i="1" s="1"/>
  <c r="CZ533" i="1"/>
  <c r="Y533" i="1" s="1"/>
  <c r="CZ531" i="1"/>
  <c r="Y531" i="1" s="1"/>
  <c r="CY531" i="1"/>
  <c r="X531" i="1" s="1"/>
  <c r="CZ527" i="1"/>
  <c r="Y527" i="1" s="1"/>
  <c r="CY527" i="1"/>
  <c r="X527" i="1" s="1"/>
  <c r="CY526" i="1"/>
  <c r="X526" i="1" s="1"/>
  <c r="CZ526" i="1"/>
  <c r="Y526" i="1" s="1"/>
  <c r="CY520" i="1"/>
  <c r="X520" i="1" s="1"/>
  <c r="CZ520" i="1"/>
  <c r="Y520" i="1" s="1"/>
  <c r="CY516" i="1"/>
  <c r="X516" i="1" s="1"/>
  <c r="CZ516" i="1"/>
  <c r="Y516" i="1" s="1"/>
  <c r="CZ509" i="1"/>
  <c r="Y509" i="1" s="1"/>
  <c r="CY509" i="1"/>
  <c r="X509" i="1" s="1"/>
  <c r="CY508" i="1"/>
  <c r="X508" i="1" s="1"/>
  <c r="CZ508" i="1"/>
  <c r="Y508" i="1" s="1"/>
  <c r="CZ499" i="1"/>
  <c r="Y499" i="1" s="1"/>
  <c r="CY499" i="1"/>
  <c r="X499" i="1" s="1"/>
  <c r="CY498" i="1"/>
  <c r="X498" i="1" s="1"/>
  <c r="CZ498" i="1"/>
  <c r="Y498" i="1" s="1"/>
  <c r="AH583" i="1"/>
  <c r="CZ491" i="1"/>
  <c r="Y491" i="1" s="1"/>
  <c r="CY491" i="1"/>
  <c r="X491" i="1" s="1"/>
  <c r="AI583" i="1"/>
  <c r="CZ483" i="1"/>
  <c r="Y483" i="1" s="1"/>
  <c r="CY483" i="1"/>
  <c r="X483" i="1" s="1"/>
  <c r="CY482" i="1"/>
  <c r="X482" i="1" s="1"/>
  <c r="CZ482" i="1"/>
  <c r="Y482" i="1" s="1"/>
  <c r="AG583" i="1"/>
  <c r="CJ583" i="1"/>
  <c r="CZ474" i="1"/>
  <c r="Y474" i="1" s="1"/>
  <c r="CY474" i="1"/>
  <c r="X474" i="1" s="1"/>
  <c r="CZ470" i="1"/>
  <c r="Y470" i="1" s="1"/>
  <c r="CY470" i="1"/>
  <c r="X470" i="1" s="1"/>
  <c r="CX2214" i="3"/>
  <c r="CX2218" i="3"/>
  <c r="CX2215" i="3"/>
  <c r="CX2219" i="3"/>
  <c r="CX2216" i="3"/>
  <c r="CX2220" i="3"/>
  <c r="CX2213" i="3"/>
  <c r="CX2217" i="3"/>
  <c r="CX2221" i="3"/>
  <c r="CX2311" i="3"/>
  <c r="CX2312" i="3"/>
  <c r="CX2298" i="3"/>
  <c r="CX2302" i="3"/>
  <c r="CX2299" i="3"/>
  <c r="CX2303" i="3"/>
  <c r="CX2300" i="3"/>
  <c r="CX2304" i="3"/>
  <c r="CX2301" i="3"/>
  <c r="CX2282" i="3"/>
  <c r="CX2286" i="3"/>
  <c r="CX2290" i="3"/>
  <c r="CX2283" i="3"/>
  <c r="CX2287" i="3"/>
  <c r="CX2280" i="3"/>
  <c r="CX2284" i="3"/>
  <c r="CX2288" i="3"/>
  <c r="CX2281" i="3"/>
  <c r="CX2285" i="3"/>
  <c r="CX2289" i="3"/>
  <c r="CX2258" i="3"/>
  <c r="CX2262" i="3"/>
  <c r="CX2266" i="3"/>
  <c r="CX2259" i="3"/>
  <c r="CX2263" i="3"/>
  <c r="CX2267" i="3"/>
  <c r="CX2260" i="3"/>
  <c r="CX2264" i="3"/>
  <c r="CX2268" i="3"/>
  <c r="CX2257" i="3"/>
  <c r="CX2261" i="3"/>
  <c r="CX2265" i="3"/>
  <c r="CX2222" i="3"/>
  <c r="CX2226" i="3"/>
  <c r="CX2230" i="3"/>
  <c r="CX2223" i="3"/>
  <c r="CX2227" i="3"/>
  <c r="CX2224" i="3"/>
  <c r="CX2228" i="3"/>
  <c r="CX2225" i="3"/>
  <c r="CX2229" i="3"/>
  <c r="CX2190" i="3"/>
  <c r="CX2194" i="3"/>
  <c r="CX2187" i="3"/>
  <c r="CX2191" i="3"/>
  <c r="CX2188" i="3"/>
  <c r="CX2192" i="3"/>
  <c r="CX2189" i="3"/>
  <c r="CX2193" i="3"/>
  <c r="CX2114" i="3"/>
  <c r="CX2115" i="3"/>
  <c r="CX2116" i="3"/>
  <c r="CX2113" i="3"/>
  <c r="F742" i="1"/>
  <c r="FY729" i="1"/>
  <c r="CG729" i="1"/>
  <c r="CX1978" i="3"/>
  <c r="CX1982" i="3"/>
  <c r="CX1986" i="3"/>
  <c r="CX1990" i="3"/>
  <c r="CX1979" i="3"/>
  <c r="CX1983" i="3"/>
  <c r="CX1987" i="3"/>
  <c r="CX1976" i="3"/>
  <c r="CX1980" i="3"/>
  <c r="CX1984" i="3"/>
  <c r="CX1988" i="3"/>
  <c r="CX1977" i="3"/>
  <c r="CX1981" i="3"/>
  <c r="CX1985" i="3"/>
  <c r="CX1989" i="3"/>
  <c r="Q702" i="1"/>
  <c r="AB700" i="1"/>
  <c r="CP698" i="1"/>
  <c r="O698" i="1" s="1"/>
  <c r="AB696" i="1"/>
  <c r="CP694" i="1"/>
  <c r="O694" i="1" s="1"/>
  <c r="AB692" i="1"/>
  <c r="CP690" i="1"/>
  <c r="O690" i="1" s="1"/>
  <c r="AB688" i="1"/>
  <c r="CP686" i="1"/>
  <c r="O686" i="1" s="1"/>
  <c r="AB684" i="1"/>
  <c r="CP674" i="1"/>
  <c r="O674" i="1" s="1"/>
  <c r="CX1834" i="3"/>
  <c r="CX1831" i="3"/>
  <c r="CX1835" i="3"/>
  <c r="CX1832" i="3"/>
  <c r="CX1836" i="3"/>
  <c r="CX1833" i="3"/>
  <c r="CX1837" i="3"/>
  <c r="CP666" i="1"/>
  <c r="O666" i="1" s="1"/>
  <c r="AB661" i="1"/>
  <c r="CQ661" i="1"/>
  <c r="P661" i="1" s="1"/>
  <c r="CP661" i="1" s="1"/>
  <c r="O661" i="1" s="1"/>
  <c r="CP659" i="1"/>
  <c r="O659" i="1" s="1"/>
  <c r="CY658" i="1"/>
  <c r="X658" i="1" s="1"/>
  <c r="GM658" i="1" s="1"/>
  <c r="CZ658" i="1"/>
  <c r="Y658" i="1" s="1"/>
  <c r="GN658" i="1" s="1"/>
  <c r="CZ657" i="1"/>
  <c r="Y657" i="1" s="1"/>
  <c r="CY657" i="1"/>
  <c r="X657" i="1" s="1"/>
  <c r="CP655" i="1"/>
  <c r="O655" i="1" s="1"/>
  <c r="AB653" i="1"/>
  <c r="CQ653" i="1"/>
  <c r="P653" i="1" s="1"/>
  <c r="CP653" i="1" s="1"/>
  <c r="O653" i="1" s="1"/>
  <c r="AB652" i="1"/>
  <c r="CP651" i="1"/>
  <c r="O651" i="1" s="1"/>
  <c r="CY648" i="1"/>
  <c r="X648" i="1" s="1"/>
  <c r="GN648" i="1" s="1"/>
  <c r="CZ648" i="1"/>
  <c r="Y648" i="1" s="1"/>
  <c r="AB647" i="1"/>
  <c r="CY644" i="1"/>
  <c r="X644" i="1" s="1"/>
  <c r="GN644" i="1" s="1"/>
  <c r="CZ644" i="1"/>
  <c r="Y644" i="1" s="1"/>
  <c r="AB643" i="1"/>
  <c r="AB638" i="1"/>
  <c r="AB637" i="1"/>
  <c r="CY634" i="1"/>
  <c r="X634" i="1" s="1"/>
  <c r="GN634" i="1" s="1"/>
  <c r="CZ634" i="1"/>
  <c r="Y634" i="1" s="1"/>
  <c r="AB633" i="1"/>
  <c r="U632" i="1"/>
  <c r="W632" i="1"/>
  <c r="S632" i="1"/>
  <c r="CZ631" i="1"/>
  <c r="Y631" i="1" s="1"/>
  <c r="CY631" i="1"/>
  <c r="X631" i="1" s="1"/>
  <c r="P630" i="1"/>
  <c r="CP630" i="1" s="1"/>
  <c r="O630" i="1" s="1"/>
  <c r="CY629" i="1"/>
  <c r="X629" i="1" s="1"/>
  <c r="AD629" i="1"/>
  <c r="CR629" i="1" s="1"/>
  <c r="Q629" i="1" s="1"/>
  <c r="CP629" i="1" s="1"/>
  <c r="O629" i="1" s="1"/>
  <c r="CS629" i="1"/>
  <c r="R629" i="1" s="1"/>
  <c r="AB628" i="1"/>
  <c r="CZ627" i="1"/>
  <c r="Y627" i="1" s="1"/>
  <c r="CY627" i="1"/>
  <c r="X627" i="1" s="1"/>
  <c r="CP625" i="1"/>
  <c r="O625" i="1" s="1"/>
  <c r="AB623" i="1"/>
  <c r="CQ623" i="1"/>
  <c r="P623" i="1" s="1"/>
  <c r="CP623" i="1" s="1"/>
  <c r="O623" i="1" s="1"/>
  <c r="CP621" i="1"/>
  <c r="O621" i="1" s="1"/>
  <c r="AB619" i="1"/>
  <c r="CQ619" i="1"/>
  <c r="P619" i="1" s="1"/>
  <c r="CY618" i="1"/>
  <c r="X618" i="1" s="1"/>
  <c r="AD618" i="1"/>
  <c r="CR618" i="1" s="1"/>
  <c r="Q618" i="1" s="1"/>
  <c r="CS618" i="1"/>
  <c r="R618" i="1" s="1"/>
  <c r="GD394" i="1"/>
  <c r="EU583" i="1"/>
  <c r="CL394" i="1"/>
  <c r="BC583" i="1"/>
  <c r="AF583" i="1"/>
  <c r="CZ581" i="1"/>
  <c r="Y581" i="1" s="1"/>
  <c r="CY581" i="1"/>
  <c r="X581" i="1" s="1"/>
  <c r="AB580" i="1"/>
  <c r="CR580" i="1"/>
  <c r="Q580" i="1" s="1"/>
  <c r="CP580" i="1" s="1"/>
  <c r="O580" i="1" s="1"/>
  <c r="CZ579" i="1"/>
  <c r="Y579" i="1" s="1"/>
  <c r="CY578" i="1"/>
  <c r="X578" i="1" s="1"/>
  <c r="AB577" i="1"/>
  <c r="CQ577" i="1"/>
  <c r="P577" i="1" s="1"/>
  <c r="AD575" i="1"/>
  <c r="CR575" i="1" s="1"/>
  <c r="Q575" i="1" s="1"/>
  <c r="CS575" i="1"/>
  <c r="R575" i="1" s="1"/>
  <c r="CZ573" i="1"/>
  <c r="Y573" i="1" s="1"/>
  <c r="CY573" i="1"/>
  <c r="X573" i="1" s="1"/>
  <c r="AB572" i="1"/>
  <c r="CR572" i="1"/>
  <c r="Q572" i="1" s="1"/>
  <c r="CP572" i="1"/>
  <c r="O572" i="1" s="1"/>
  <c r="CY570" i="1"/>
  <c r="X570" i="1" s="1"/>
  <c r="CQ569" i="1"/>
  <c r="P569" i="1" s="1"/>
  <c r="CP569" i="1" s="1"/>
  <c r="O569" i="1" s="1"/>
  <c r="AD567" i="1"/>
  <c r="CR567" i="1" s="1"/>
  <c r="Q567" i="1" s="1"/>
  <c r="CS567" i="1"/>
  <c r="R567" i="1" s="1"/>
  <c r="CQ566" i="1"/>
  <c r="P566" i="1" s="1"/>
  <c r="CP566" i="1" s="1"/>
  <c r="O566" i="1" s="1"/>
  <c r="CZ565" i="1"/>
  <c r="Y565" i="1" s="1"/>
  <c r="CZ554" i="1"/>
  <c r="Y554" i="1" s="1"/>
  <c r="CS548" i="1"/>
  <c r="R548" i="1" s="1"/>
  <c r="AD548" i="1"/>
  <c r="CR548" i="1" s="1"/>
  <c r="Q548" i="1" s="1"/>
  <c r="CY540" i="1"/>
  <c r="X540" i="1" s="1"/>
  <c r="CZ540" i="1"/>
  <c r="Y540" i="1" s="1"/>
  <c r="CX2310" i="3"/>
  <c r="CX2309" i="3"/>
  <c r="CX2294" i="3"/>
  <c r="CX2291" i="3"/>
  <c r="CX2295" i="3"/>
  <c r="CX2292" i="3"/>
  <c r="CX2296" i="3"/>
  <c r="CX2293" i="3"/>
  <c r="CX2297" i="3"/>
  <c r="CX2270" i="3"/>
  <c r="CX2274" i="3"/>
  <c r="CX2278" i="3"/>
  <c r="CX2271" i="3"/>
  <c r="CX2275" i="3"/>
  <c r="CX2279" i="3"/>
  <c r="CX2272" i="3"/>
  <c r="CX2276" i="3"/>
  <c r="CX2269" i="3"/>
  <c r="CX2273" i="3"/>
  <c r="CX2277" i="3"/>
  <c r="CX2182" i="3"/>
  <c r="CX2186" i="3"/>
  <c r="CX2179" i="3"/>
  <c r="CX2183" i="3"/>
  <c r="CX2180" i="3"/>
  <c r="CX2184" i="3"/>
  <c r="CX2181" i="3"/>
  <c r="CX2185" i="3"/>
  <c r="ET833" i="1"/>
  <c r="BB833" i="1"/>
  <c r="I820" i="1"/>
  <c r="GX820" i="1" s="1"/>
  <c r="CX2234" i="3"/>
  <c r="CX2231" i="3"/>
  <c r="CX2235" i="3"/>
  <c r="CX2232" i="3"/>
  <c r="CX2236" i="3"/>
  <c r="CX2233" i="3"/>
  <c r="CX2237" i="3"/>
  <c r="I812" i="1"/>
  <c r="GX812" i="1" s="1"/>
  <c r="CX2198" i="3"/>
  <c r="CX2202" i="3"/>
  <c r="CX2195" i="3"/>
  <c r="CX2199" i="3"/>
  <c r="CX2203" i="3"/>
  <c r="CX2196" i="3"/>
  <c r="CX2200" i="3"/>
  <c r="CX2197" i="3"/>
  <c r="CX2201" i="3"/>
  <c r="I800" i="1"/>
  <c r="GX800" i="1" s="1"/>
  <c r="CJ833" i="1" s="1"/>
  <c r="CX2166" i="3"/>
  <c r="CX2170" i="3"/>
  <c r="CX2163" i="3"/>
  <c r="CX2167" i="3"/>
  <c r="CX2164" i="3"/>
  <c r="CX2168" i="3"/>
  <c r="CX2165" i="3"/>
  <c r="CX2169" i="3"/>
  <c r="CX2154" i="3"/>
  <c r="CX2155" i="3"/>
  <c r="CX2156" i="3"/>
  <c r="CX2153" i="3"/>
  <c r="CX2157" i="3"/>
  <c r="CX2142" i="3"/>
  <c r="CX2146" i="3"/>
  <c r="CX2143" i="3"/>
  <c r="CX2144" i="3"/>
  <c r="CX2141" i="3"/>
  <c r="CX2145" i="3"/>
  <c r="CX2130" i="3"/>
  <c r="CX2127" i="3"/>
  <c r="CX2131" i="3"/>
  <c r="CX2128" i="3"/>
  <c r="CX2132" i="3"/>
  <c r="CX2129" i="3"/>
  <c r="CX2122" i="3"/>
  <c r="CX2119" i="3"/>
  <c r="CX2120" i="3"/>
  <c r="CX2121" i="3"/>
  <c r="CX2103" i="3"/>
  <c r="CX2104" i="3"/>
  <c r="CX2105" i="3"/>
  <c r="P733" i="1"/>
  <c r="CX2090" i="3"/>
  <c r="CX2094" i="3"/>
  <c r="CX2091" i="3"/>
  <c r="CX2095" i="3"/>
  <c r="CX2092" i="3"/>
  <c r="CX2089" i="3"/>
  <c r="CX2093" i="3"/>
  <c r="CX2074" i="3"/>
  <c r="CX2078" i="3"/>
  <c r="CX2071" i="3"/>
  <c r="CX2075" i="3"/>
  <c r="CX2079" i="3"/>
  <c r="CX2072" i="3"/>
  <c r="CX2076" i="3"/>
  <c r="CX2073" i="3"/>
  <c r="CX2077" i="3"/>
  <c r="CX2054" i="3"/>
  <c r="CX2058" i="3"/>
  <c r="CX2051" i="3"/>
  <c r="CX2055" i="3"/>
  <c r="CX2059" i="3"/>
  <c r="CX2052" i="3"/>
  <c r="CX2056" i="3"/>
  <c r="CX2060" i="3"/>
  <c r="CX2053" i="3"/>
  <c r="CX2057" i="3"/>
  <c r="CX2022" i="3"/>
  <c r="CX2026" i="3"/>
  <c r="CX2030" i="3"/>
  <c r="CX2034" i="3"/>
  <c r="CX2023" i="3"/>
  <c r="CX2027" i="3"/>
  <c r="CX2031" i="3"/>
  <c r="CX2035" i="3"/>
  <c r="CX2024" i="3"/>
  <c r="CX2028" i="3"/>
  <c r="CX2032" i="3"/>
  <c r="CX2021" i="3"/>
  <c r="CX2025" i="3"/>
  <c r="CX2029" i="3"/>
  <c r="CX2033" i="3"/>
  <c r="T702" i="1"/>
  <c r="P702" i="1"/>
  <c r="CP702" i="1" s="1"/>
  <c r="O702" i="1" s="1"/>
  <c r="CZ701" i="1"/>
  <c r="Y701" i="1" s="1"/>
  <c r="CY701" i="1"/>
  <c r="X701" i="1" s="1"/>
  <c r="AD699" i="1"/>
  <c r="CR699" i="1" s="1"/>
  <c r="Q699" i="1" s="1"/>
  <c r="CP699" i="1" s="1"/>
  <c r="O699" i="1" s="1"/>
  <c r="CS699" i="1"/>
  <c r="R699" i="1" s="1"/>
  <c r="AB698" i="1"/>
  <c r="CZ697" i="1"/>
  <c r="Y697" i="1" s="1"/>
  <c r="CY697" i="1"/>
  <c r="X697" i="1" s="1"/>
  <c r="AD695" i="1"/>
  <c r="CR695" i="1" s="1"/>
  <c r="Q695" i="1" s="1"/>
  <c r="CP695" i="1" s="1"/>
  <c r="O695" i="1" s="1"/>
  <c r="CS695" i="1"/>
  <c r="R695" i="1" s="1"/>
  <c r="AB694" i="1"/>
  <c r="CZ693" i="1"/>
  <c r="Y693" i="1" s="1"/>
  <c r="CY693" i="1"/>
  <c r="X693" i="1" s="1"/>
  <c r="AD691" i="1"/>
  <c r="CR691" i="1" s="1"/>
  <c r="Q691" i="1" s="1"/>
  <c r="CP691" i="1" s="1"/>
  <c r="O691" i="1" s="1"/>
  <c r="CS691" i="1"/>
  <c r="R691" i="1" s="1"/>
  <c r="AB690" i="1"/>
  <c r="CZ689" i="1"/>
  <c r="Y689" i="1" s="1"/>
  <c r="CY689" i="1"/>
  <c r="X689" i="1" s="1"/>
  <c r="AD687" i="1"/>
  <c r="CR687" i="1" s="1"/>
  <c r="Q687" i="1" s="1"/>
  <c r="CP687" i="1" s="1"/>
  <c r="O687" i="1" s="1"/>
  <c r="CS687" i="1"/>
  <c r="R687" i="1" s="1"/>
  <c r="AB686" i="1"/>
  <c r="CZ685" i="1"/>
  <c r="Y685" i="1" s="1"/>
  <c r="CY685" i="1"/>
  <c r="X685" i="1" s="1"/>
  <c r="CP683" i="1"/>
  <c r="O683" i="1" s="1"/>
  <c r="AB681" i="1"/>
  <c r="CQ681" i="1"/>
  <c r="P681" i="1" s="1"/>
  <c r="CP681" i="1" s="1"/>
  <c r="O681" i="1" s="1"/>
  <c r="CP680" i="1"/>
  <c r="O680" i="1" s="1"/>
  <c r="CY679" i="1"/>
  <c r="X679" i="1" s="1"/>
  <c r="AD679" i="1"/>
  <c r="CR679" i="1" s="1"/>
  <c r="Q679" i="1" s="1"/>
  <c r="CP679" i="1" s="1"/>
  <c r="O679" i="1" s="1"/>
  <c r="CS679" i="1"/>
  <c r="R679" i="1" s="1"/>
  <c r="AB677" i="1"/>
  <c r="CQ677" i="1"/>
  <c r="P677" i="1" s="1"/>
  <c r="CP677" i="1" s="1"/>
  <c r="O677" i="1" s="1"/>
  <c r="CP676" i="1"/>
  <c r="O676" i="1" s="1"/>
  <c r="AD675" i="1"/>
  <c r="CR675" i="1" s="1"/>
  <c r="Q675" i="1" s="1"/>
  <c r="CP675" i="1" s="1"/>
  <c r="O675" i="1" s="1"/>
  <c r="CS675" i="1"/>
  <c r="R675" i="1" s="1"/>
  <c r="AB674" i="1"/>
  <c r="CZ673" i="1"/>
  <c r="Y673" i="1" s="1"/>
  <c r="CY673" i="1"/>
  <c r="X673" i="1" s="1"/>
  <c r="P672" i="1"/>
  <c r="CP672" i="1" s="1"/>
  <c r="O672" i="1" s="1"/>
  <c r="AB672" i="1"/>
  <c r="AD671" i="1"/>
  <c r="CR671" i="1" s="1"/>
  <c r="Q671" i="1" s="1"/>
  <c r="CP671" i="1" s="1"/>
  <c r="O671" i="1" s="1"/>
  <c r="CS671" i="1"/>
  <c r="R671" i="1" s="1"/>
  <c r="AB669" i="1"/>
  <c r="CQ669" i="1"/>
  <c r="P669" i="1" s="1"/>
  <c r="CP669" i="1" s="1"/>
  <c r="O669" i="1" s="1"/>
  <c r="CP668" i="1"/>
  <c r="O668" i="1" s="1"/>
  <c r="CY667" i="1"/>
  <c r="X667" i="1" s="1"/>
  <c r="AD667" i="1"/>
  <c r="CR667" i="1" s="1"/>
  <c r="Q667" i="1" s="1"/>
  <c r="CP667" i="1" s="1"/>
  <c r="O667" i="1" s="1"/>
  <c r="CS667" i="1"/>
  <c r="R667" i="1" s="1"/>
  <c r="AB666" i="1"/>
  <c r="CZ665" i="1"/>
  <c r="Y665" i="1" s="1"/>
  <c r="CY665" i="1"/>
  <c r="X665" i="1" s="1"/>
  <c r="S663" i="1"/>
  <c r="V663" i="1"/>
  <c r="EA729" i="1" s="1"/>
  <c r="AD663" i="1"/>
  <c r="CR663" i="1" s="1"/>
  <c r="Q663" i="1" s="1"/>
  <c r="CP663" i="1" s="1"/>
  <c r="O663" i="1" s="1"/>
  <c r="CS663" i="1"/>
  <c r="R663" i="1" s="1"/>
  <c r="GK663" i="1" s="1"/>
  <c r="P662" i="1"/>
  <c r="CP662" i="1" s="1"/>
  <c r="O662" i="1" s="1"/>
  <c r="AB662" i="1"/>
  <c r="CX1798" i="3"/>
  <c r="CX1802" i="3"/>
  <c r="CX1795" i="3"/>
  <c r="CX1799" i="3"/>
  <c r="CX1803" i="3"/>
  <c r="CX1796" i="3"/>
  <c r="CX1800" i="3"/>
  <c r="CX1797" i="3"/>
  <c r="CX1801" i="3"/>
  <c r="I664" i="1"/>
  <c r="GX664" i="1" s="1"/>
  <c r="CP654" i="1"/>
  <c r="O654" i="1" s="1"/>
  <c r="AB649" i="1"/>
  <c r="CQ649" i="1"/>
  <c r="P649" i="1" s="1"/>
  <c r="CP649" i="1" s="1"/>
  <c r="O649" i="1" s="1"/>
  <c r="CP647" i="1"/>
  <c r="O647" i="1" s="1"/>
  <c r="AB645" i="1"/>
  <c r="CQ645" i="1"/>
  <c r="P645" i="1" s="1"/>
  <c r="CP645" i="1" s="1"/>
  <c r="O645" i="1" s="1"/>
  <c r="CP643" i="1"/>
  <c r="O643" i="1" s="1"/>
  <c r="AB641" i="1"/>
  <c r="CQ641" i="1"/>
  <c r="P641" i="1" s="1"/>
  <c r="CP641" i="1" s="1"/>
  <c r="O641" i="1" s="1"/>
  <c r="CY640" i="1"/>
  <c r="X640" i="1" s="1"/>
  <c r="AD640" i="1"/>
  <c r="CR640" i="1" s="1"/>
  <c r="Q640" i="1" s="1"/>
  <c r="CP640" i="1" s="1"/>
  <c r="O640" i="1" s="1"/>
  <c r="CS640" i="1"/>
  <c r="R640" i="1" s="1"/>
  <c r="CZ639" i="1"/>
  <c r="Y639" i="1" s="1"/>
  <c r="CY639" i="1"/>
  <c r="X639" i="1" s="1"/>
  <c r="CP637" i="1"/>
  <c r="O637" i="1" s="1"/>
  <c r="AB635" i="1"/>
  <c r="CQ635" i="1"/>
  <c r="P635" i="1" s="1"/>
  <c r="CP635" i="1" s="1"/>
  <c r="O635" i="1" s="1"/>
  <c r="CP633" i="1"/>
  <c r="O633" i="1" s="1"/>
  <c r="T632" i="1"/>
  <c r="Q632" i="1"/>
  <c r="GX630" i="1"/>
  <c r="U630" i="1"/>
  <c r="W630" i="1"/>
  <c r="S630" i="1"/>
  <c r="AB629" i="1"/>
  <c r="CP624" i="1"/>
  <c r="O624" i="1" s="1"/>
  <c r="CX1706" i="3"/>
  <c r="CX1707" i="3"/>
  <c r="CX1705" i="3"/>
  <c r="CP620" i="1"/>
  <c r="O620" i="1" s="1"/>
  <c r="AB618" i="1"/>
  <c r="CY580" i="1"/>
  <c r="X580" i="1" s="1"/>
  <c r="CZ578" i="1"/>
  <c r="Y578" i="1" s="1"/>
  <c r="CY575" i="1"/>
  <c r="X575" i="1" s="1"/>
  <c r="CP575" i="1"/>
  <c r="O575" i="1" s="1"/>
  <c r="AB574" i="1"/>
  <c r="CR574" i="1"/>
  <c r="Q574" i="1" s="1"/>
  <c r="CP574" i="1" s="1"/>
  <c r="O574" i="1" s="1"/>
  <c r="CY572" i="1"/>
  <c r="X572" i="1" s="1"/>
  <c r="CZ570" i="1"/>
  <c r="Y570" i="1" s="1"/>
  <c r="CY567" i="1"/>
  <c r="X567" i="1" s="1"/>
  <c r="CP567" i="1"/>
  <c r="O567" i="1" s="1"/>
  <c r="CS560" i="1"/>
  <c r="R560" i="1" s="1"/>
  <c r="AD560" i="1"/>
  <c r="CR560" i="1" s="1"/>
  <c r="Q560" i="1" s="1"/>
  <c r="CY555" i="1"/>
  <c r="X555" i="1" s="1"/>
  <c r="CZ555" i="1"/>
  <c r="Y555" i="1" s="1"/>
  <c r="W545" i="1"/>
  <c r="R545" i="1"/>
  <c r="GK545" i="1" s="1"/>
  <c r="U545" i="1"/>
  <c r="Q545" i="1"/>
  <c r="CY536" i="1"/>
  <c r="X536" i="1" s="1"/>
  <c r="CZ536" i="1"/>
  <c r="Y536" i="1" s="1"/>
  <c r="GM535" i="1"/>
  <c r="GN535" i="1"/>
  <c r="AB699" i="1"/>
  <c r="CX1950" i="3"/>
  <c r="CX1954" i="3"/>
  <c r="CX1958" i="3"/>
  <c r="CX1951" i="3"/>
  <c r="CX1955" i="3"/>
  <c r="CX1959" i="3"/>
  <c r="CX1952" i="3"/>
  <c r="CX1956" i="3"/>
  <c r="CX1960" i="3"/>
  <c r="CX1953" i="3"/>
  <c r="CX1957" i="3"/>
  <c r="AB695" i="1"/>
  <c r="CX1934" i="3"/>
  <c r="CX1938" i="3"/>
  <c r="CX1935" i="3"/>
  <c r="CX1936" i="3"/>
  <c r="CX1933" i="3"/>
  <c r="CX1937" i="3"/>
  <c r="AB691" i="1"/>
  <c r="CX1922" i="3"/>
  <c r="CX1926" i="3"/>
  <c r="CX1923" i="3"/>
  <c r="CX1920" i="3"/>
  <c r="CX1924" i="3"/>
  <c r="CX1921" i="3"/>
  <c r="CX1925" i="3"/>
  <c r="CX1902" i="3"/>
  <c r="CX1906" i="3"/>
  <c r="CX1910" i="3"/>
  <c r="CX1903" i="3"/>
  <c r="CX1907" i="3"/>
  <c r="CX1911" i="3"/>
  <c r="CX1904" i="3"/>
  <c r="CX1908" i="3"/>
  <c r="CX1912" i="3"/>
  <c r="CX1905" i="3"/>
  <c r="CX1909" i="3"/>
  <c r="CX1882" i="3"/>
  <c r="CX1886" i="3"/>
  <c r="CX1890" i="3"/>
  <c r="CX1883" i="3"/>
  <c r="CX1887" i="3"/>
  <c r="CX1880" i="3"/>
  <c r="CX1884" i="3"/>
  <c r="CX1888" i="3"/>
  <c r="CX1881" i="3"/>
  <c r="CX1885" i="3"/>
  <c r="CX1889" i="3"/>
  <c r="CX1858" i="3"/>
  <c r="CX1862" i="3"/>
  <c r="CX1866" i="3"/>
  <c r="CX1859" i="3"/>
  <c r="CX1863" i="3"/>
  <c r="CX1867" i="3"/>
  <c r="CX1860" i="3"/>
  <c r="CX1864" i="3"/>
  <c r="CX1868" i="3"/>
  <c r="CX1857" i="3"/>
  <c r="CX1861" i="3"/>
  <c r="CX1865" i="3"/>
  <c r="CX1822" i="3"/>
  <c r="CX1826" i="3"/>
  <c r="CX1830" i="3"/>
  <c r="CX1823" i="3"/>
  <c r="CX1827" i="3"/>
  <c r="CX1824" i="3"/>
  <c r="CX1828" i="3"/>
  <c r="CX1825" i="3"/>
  <c r="CX1829" i="3"/>
  <c r="CX1790" i="3"/>
  <c r="CX1794" i="3"/>
  <c r="CX1787" i="3"/>
  <c r="CX1791" i="3"/>
  <c r="CX1788" i="3"/>
  <c r="CX1792" i="3"/>
  <c r="CX1789" i="3"/>
  <c r="CX1793" i="3"/>
  <c r="CX1758" i="3"/>
  <c r="CX1756" i="3"/>
  <c r="CX1757" i="3"/>
  <c r="CX1746" i="3"/>
  <c r="CX1750" i="3"/>
  <c r="CX1747" i="3"/>
  <c r="CX1748" i="3"/>
  <c r="CX1745" i="3"/>
  <c r="CX1749" i="3"/>
  <c r="CX1718" i="3"/>
  <c r="CX1715" i="3"/>
  <c r="CX1716" i="3"/>
  <c r="CX1717" i="3"/>
  <c r="CX1702" i="3"/>
  <c r="CX1703" i="3"/>
  <c r="CX1704" i="3"/>
  <c r="GA583" i="1"/>
  <c r="CI583" i="1"/>
  <c r="AD581" i="1"/>
  <c r="CR581" i="1" s="1"/>
  <c r="Q581" i="1" s="1"/>
  <c r="AB579" i="1"/>
  <c r="CX1654" i="3"/>
  <c r="CX1658" i="3"/>
  <c r="CX1662" i="3"/>
  <c r="CX1655" i="3"/>
  <c r="CX1659" i="3"/>
  <c r="CX1656" i="3"/>
  <c r="CX1660" i="3"/>
  <c r="CX1653" i="3"/>
  <c r="CX1657" i="3"/>
  <c r="CX1661" i="3"/>
  <c r="AD577" i="1"/>
  <c r="CR577" i="1" s="1"/>
  <c r="Q577" i="1" s="1"/>
  <c r="AB575" i="1"/>
  <c r="CX1634" i="3"/>
  <c r="CX1638" i="3"/>
  <c r="CX1642" i="3"/>
  <c r="CX1635" i="3"/>
  <c r="CX1639" i="3"/>
  <c r="CX1636" i="3"/>
  <c r="CX1640" i="3"/>
  <c r="CX1637" i="3"/>
  <c r="CX1641" i="3"/>
  <c r="AD573" i="1"/>
  <c r="CR573" i="1" s="1"/>
  <c r="Q573" i="1" s="1"/>
  <c r="AB571" i="1"/>
  <c r="CX1618" i="3"/>
  <c r="CX1622" i="3"/>
  <c r="CX1619" i="3"/>
  <c r="CX1623" i="3"/>
  <c r="CX1620" i="3"/>
  <c r="CX1624" i="3"/>
  <c r="CX1621" i="3"/>
  <c r="AD569" i="1"/>
  <c r="CR569" i="1" s="1"/>
  <c r="Q569" i="1" s="1"/>
  <c r="AB567" i="1"/>
  <c r="AD566" i="1"/>
  <c r="CR566" i="1" s="1"/>
  <c r="Q566" i="1" s="1"/>
  <c r="AB565" i="1"/>
  <c r="CX1572" i="3"/>
  <c r="CX1576" i="3"/>
  <c r="CX1573" i="3"/>
  <c r="CX1577" i="3"/>
  <c r="CX1574" i="3"/>
  <c r="CX1578" i="3"/>
  <c r="CX1571" i="3"/>
  <c r="CX1575" i="3"/>
  <c r="CX1579" i="3"/>
  <c r="CX1580" i="3"/>
  <c r="CQ564" i="1"/>
  <c r="P564" i="1" s="1"/>
  <c r="CP564" i="1" s="1"/>
  <c r="O564" i="1" s="1"/>
  <c r="AB564" i="1"/>
  <c r="Q561" i="1"/>
  <c r="CS556" i="1"/>
  <c r="R556" i="1" s="1"/>
  <c r="AD556" i="1"/>
  <c r="CR556" i="1" s="1"/>
  <c r="Q556" i="1" s="1"/>
  <c r="P555" i="1"/>
  <c r="AB555" i="1"/>
  <c r="W553" i="1"/>
  <c r="U551" i="1"/>
  <c r="W551" i="1"/>
  <c r="S551" i="1"/>
  <c r="CP550" i="1"/>
  <c r="O550" i="1" s="1"/>
  <c r="CX1504" i="3"/>
  <c r="CX1508" i="3"/>
  <c r="CX1512" i="3"/>
  <c r="CX1516" i="3"/>
  <c r="CX1505" i="3"/>
  <c r="CX1509" i="3"/>
  <c r="CX1513" i="3"/>
  <c r="CX1502" i="3"/>
  <c r="CX1506" i="3"/>
  <c r="CX1510" i="3"/>
  <c r="CX1514" i="3"/>
  <c r="CX1503" i="3"/>
  <c r="CX1507" i="3"/>
  <c r="CX1511" i="3"/>
  <c r="CX1515" i="3"/>
  <c r="I549" i="1"/>
  <c r="W549" i="1" s="1"/>
  <c r="S545" i="1"/>
  <c r="T543" i="1"/>
  <c r="Q543" i="1"/>
  <c r="CS542" i="1"/>
  <c r="R542" i="1" s="1"/>
  <c r="GK542" i="1" s="1"/>
  <c r="AD542" i="1"/>
  <c r="CR542" i="1" s="1"/>
  <c r="Q542" i="1" s="1"/>
  <c r="AB541" i="1"/>
  <c r="CP540" i="1"/>
  <c r="O540" i="1" s="1"/>
  <c r="AB540" i="1"/>
  <c r="CS538" i="1"/>
  <c r="R538" i="1" s="1"/>
  <c r="AD538" i="1"/>
  <c r="CR538" i="1" s="1"/>
  <c r="Q538" i="1" s="1"/>
  <c r="CQ536" i="1"/>
  <c r="P536" i="1" s="1"/>
  <c r="CP536" i="1" s="1"/>
  <c r="O536" i="1" s="1"/>
  <c r="AB536" i="1"/>
  <c r="CY530" i="1"/>
  <c r="X530" i="1" s="1"/>
  <c r="CZ530" i="1"/>
  <c r="Y530" i="1" s="1"/>
  <c r="CP530" i="1"/>
  <c r="O530" i="1" s="1"/>
  <c r="CR529" i="1"/>
  <c r="Q529" i="1" s="1"/>
  <c r="CP529" i="1" s="1"/>
  <c r="O529" i="1" s="1"/>
  <c r="AB529" i="1"/>
  <c r="CP527" i="1"/>
  <c r="O527" i="1" s="1"/>
  <c r="CY525" i="1"/>
  <c r="X525" i="1" s="1"/>
  <c r="GM525" i="1" s="1"/>
  <c r="CZ525" i="1"/>
  <c r="Y525" i="1" s="1"/>
  <c r="CZ524" i="1"/>
  <c r="Y524" i="1" s="1"/>
  <c r="CY524" i="1"/>
  <c r="X524" i="1" s="1"/>
  <c r="CY523" i="1"/>
  <c r="X523" i="1" s="1"/>
  <c r="GM523" i="1" s="1"/>
  <c r="CZ523" i="1"/>
  <c r="Y523" i="1" s="1"/>
  <c r="CY519" i="1"/>
  <c r="X519" i="1" s="1"/>
  <c r="GN519" i="1" s="1"/>
  <c r="CZ519" i="1"/>
  <c r="Y519" i="1" s="1"/>
  <c r="CY515" i="1"/>
  <c r="X515" i="1" s="1"/>
  <c r="GM515" i="1" s="1"/>
  <c r="CZ515" i="1"/>
  <c r="Y515" i="1" s="1"/>
  <c r="CP509" i="1"/>
  <c r="O509" i="1" s="1"/>
  <c r="CY507" i="1"/>
  <c r="X507" i="1" s="1"/>
  <c r="GM507" i="1" s="1"/>
  <c r="CZ507" i="1"/>
  <c r="Y507" i="1" s="1"/>
  <c r="CZ506" i="1"/>
  <c r="Y506" i="1" s="1"/>
  <c r="CY506" i="1"/>
  <c r="X506" i="1" s="1"/>
  <c r="CY505" i="1"/>
  <c r="X505" i="1" s="1"/>
  <c r="GM505" i="1" s="1"/>
  <c r="CZ505" i="1"/>
  <c r="Y505" i="1" s="1"/>
  <c r="CP499" i="1"/>
  <c r="O499" i="1" s="1"/>
  <c r="CY497" i="1"/>
  <c r="X497" i="1" s="1"/>
  <c r="CZ497" i="1"/>
  <c r="Y497" i="1" s="1"/>
  <c r="CY496" i="1"/>
  <c r="X496" i="1" s="1"/>
  <c r="CP494" i="1"/>
  <c r="O494" i="1" s="1"/>
  <c r="CP491" i="1"/>
  <c r="O491" i="1" s="1"/>
  <c r="CY489" i="1"/>
  <c r="X489" i="1" s="1"/>
  <c r="GM489" i="1" s="1"/>
  <c r="CZ489" i="1"/>
  <c r="Y489" i="1" s="1"/>
  <c r="CP486" i="1"/>
  <c r="O486" i="1" s="1"/>
  <c r="CY484" i="1"/>
  <c r="X484" i="1" s="1"/>
  <c r="CZ484" i="1"/>
  <c r="Y484" i="1" s="1"/>
  <c r="CP483" i="1"/>
  <c r="O483" i="1" s="1"/>
  <c r="AB482" i="1"/>
  <c r="CY481" i="1"/>
  <c r="X481" i="1" s="1"/>
  <c r="CZ481" i="1"/>
  <c r="Y481" i="1" s="1"/>
  <c r="CZ480" i="1"/>
  <c r="Y480" i="1" s="1"/>
  <c r="GN473" i="1"/>
  <c r="GM473" i="1"/>
  <c r="GN469" i="1"/>
  <c r="GM469" i="1"/>
  <c r="CZ464" i="1"/>
  <c r="Y464" i="1" s="1"/>
  <c r="CY464" i="1"/>
  <c r="X464" i="1" s="1"/>
  <c r="CZ452" i="1"/>
  <c r="Y452" i="1" s="1"/>
  <c r="CY452" i="1"/>
  <c r="X452" i="1" s="1"/>
  <c r="CX1838" i="3"/>
  <c r="CX1842" i="3"/>
  <c r="CX1839" i="3"/>
  <c r="CX1843" i="3"/>
  <c r="CX1840" i="3"/>
  <c r="CX1844" i="3"/>
  <c r="CX1841" i="3"/>
  <c r="CX1806" i="3"/>
  <c r="CX1810" i="3"/>
  <c r="CX1807" i="3"/>
  <c r="CX1811" i="3"/>
  <c r="CX1804" i="3"/>
  <c r="CX1808" i="3"/>
  <c r="CX1812" i="3"/>
  <c r="CX1805" i="3"/>
  <c r="CX1809" i="3"/>
  <c r="CX1774" i="3"/>
  <c r="CX1778" i="3"/>
  <c r="CX1771" i="3"/>
  <c r="CX1775" i="3"/>
  <c r="CX1772" i="3"/>
  <c r="CX1776" i="3"/>
  <c r="CX1773" i="3"/>
  <c r="CX1777" i="3"/>
  <c r="CX1734" i="3"/>
  <c r="CX1738" i="3"/>
  <c r="CX1735" i="3"/>
  <c r="CX1736" i="3"/>
  <c r="CX1737" i="3"/>
  <c r="CX1726" i="3"/>
  <c r="CX1727" i="3"/>
  <c r="CX1728" i="3"/>
  <c r="CX1725" i="3"/>
  <c r="CX1710" i="3"/>
  <c r="CX1708" i="3"/>
  <c r="CX1709" i="3"/>
  <c r="EG583" i="1"/>
  <c r="AO583" i="1"/>
  <c r="U563" i="1"/>
  <c r="W563" i="1"/>
  <c r="S563" i="1"/>
  <c r="CY560" i="1"/>
  <c r="X560" i="1" s="1"/>
  <c r="AB560" i="1"/>
  <c r="CP559" i="1"/>
  <c r="O559" i="1" s="1"/>
  <c r="CX1556" i="3"/>
  <c r="CX1560" i="3"/>
  <c r="CX1557" i="3"/>
  <c r="CX1558" i="3"/>
  <c r="CX1559" i="3"/>
  <c r="I561" i="1"/>
  <c r="V561" i="1" s="1"/>
  <c r="V557" i="1"/>
  <c r="AB557" i="1"/>
  <c r="CP556" i="1"/>
  <c r="O556" i="1" s="1"/>
  <c r="T555" i="1"/>
  <c r="Q555" i="1"/>
  <c r="CS554" i="1"/>
  <c r="R554" i="1" s="1"/>
  <c r="GK554" i="1" s="1"/>
  <c r="AD554" i="1"/>
  <c r="CR554" i="1" s="1"/>
  <c r="Q554" i="1" s="1"/>
  <c r="CX1524" i="3"/>
  <c r="CX1528" i="3"/>
  <c r="CX1525" i="3"/>
  <c r="CX1529" i="3"/>
  <c r="CX1526" i="3"/>
  <c r="CX1530" i="3"/>
  <c r="CX1527" i="3"/>
  <c r="I553" i="1"/>
  <c r="CS550" i="1"/>
  <c r="R550" i="1" s="1"/>
  <c r="AD550" i="1"/>
  <c r="CR550" i="1" s="1"/>
  <c r="Q550" i="1" s="1"/>
  <c r="CY548" i="1"/>
  <c r="X548" i="1" s="1"/>
  <c r="AB548" i="1"/>
  <c r="CY547" i="1"/>
  <c r="X547" i="1" s="1"/>
  <c r="GO547" i="1" s="1"/>
  <c r="CZ547" i="1"/>
  <c r="Y547" i="1" s="1"/>
  <c r="V545" i="1"/>
  <c r="AB545" i="1"/>
  <c r="CS544" i="1"/>
  <c r="R544" i="1" s="1"/>
  <c r="GK544" i="1" s="1"/>
  <c r="AD544" i="1"/>
  <c r="CR544" i="1" s="1"/>
  <c r="Q544" i="1" s="1"/>
  <c r="P543" i="1"/>
  <c r="AB543" i="1"/>
  <c r="CY541" i="1"/>
  <c r="X541" i="1" s="1"/>
  <c r="CZ541" i="1"/>
  <c r="Y541" i="1" s="1"/>
  <c r="CP538" i="1"/>
  <c r="O538" i="1" s="1"/>
  <c r="CY537" i="1"/>
  <c r="X537" i="1" s="1"/>
  <c r="GN537" i="1" s="1"/>
  <c r="CZ537" i="1"/>
  <c r="Y537" i="1" s="1"/>
  <c r="GM537" i="1" s="1"/>
  <c r="CY534" i="1"/>
  <c r="X534" i="1" s="1"/>
  <c r="CZ534" i="1"/>
  <c r="Y534" i="1" s="1"/>
  <c r="CP534" i="1"/>
  <c r="O534" i="1" s="1"/>
  <c r="CR533" i="1"/>
  <c r="Q533" i="1" s="1"/>
  <c r="CP533" i="1" s="1"/>
  <c r="O533" i="1" s="1"/>
  <c r="AB533" i="1"/>
  <c r="CY532" i="1"/>
  <c r="X532" i="1" s="1"/>
  <c r="CZ532" i="1"/>
  <c r="Y532" i="1" s="1"/>
  <c r="CP532" i="1"/>
  <c r="O532" i="1" s="1"/>
  <c r="W517" i="1"/>
  <c r="CY514" i="1"/>
  <c r="X514" i="1" s="1"/>
  <c r="CZ514" i="1"/>
  <c r="Y514" i="1" s="1"/>
  <c r="CP513" i="1"/>
  <c r="O513" i="1" s="1"/>
  <c r="CY511" i="1"/>
  <c r="X511" i="1" s="1"/>
  <c r="GM511" i="1" s="1"/>
  <c r="CZ511" i="1"/>
  <c r="Y511" i="1" s="1"/>
  <c r="CY510" i="1"/>
  <c r="X510" i="1" s="1"/>
  <c r="CP503" i="1"/>
  <c r="O503" i="1" s="1"/>
  <c r="CY501" i="1"/>
  <c r="X501" i="1" s="1"/>
  <c r="GM501" i="1" s="1"/>
  <c r="CZ501" i="1"/>
  <c r="Y501" i="1" s="1"/>
  <c r="CP495" i="1"/>
  <c r="O495" i="1" s="1"/>
  <c r="CY493" i="1"/>
  <c r="X493" i="1" s="1"/>
  <c r="GM493" i="1" s="1"/>
  <c r="CZ493" i="1"/>
  <c r="Y493" i="1" s="1"/>
  <c r="CP490" i="1"/>
  <c r="O490" i="1" s="1"/>
  <c r="CP487" i="1"/>
  <c r="O487" i="1" s="1"/>
  <c r="CY485" i="1"/>
  <c r="X485" i="1" s="1"/>
  <c r="GM485" i="1" s="1"/>
  <c r="CZ485" i="1"/>
  <c r="Y485" i="1" s="1"/>
  <c r="CP479" i="1"/>
  <c r="O479" i="1" s="1"/>
  <c r="GN477" i="1"/>
  <c r="GM477" i="1"/>
  <c r="CX1942" i="3"/>
  <c r="CX1946" i="3"/>
  <c r="CX1939" i="3"/>
  <c r="CX1943" i="3"/>
  <c r="CX1947" i="3"/>
  <c r="CX1940" i="3"/>
  <c r="CX1944" i="3"/>
  <c r="CX1948" i="3"/>
  <c r="CX1941" i="3"/>
  <c r="CX1945" i="3"/>
  <c r="CX1949" i="3"/>
  <c r="CX1930" i="3"/>
  <c r="CX1927" i="3"/>
  <c r="CX1931" i="3"/>
  <c r="CX1928" i="3"/>
  <c r="CX1932" i="3"/>
  <c r="CX1929" i="3"/>
  <c r="CX1914" i="3"/>
  <c r="CX1918" i="3"/>
  <c r="CX1915" i="3"/>
  <c r="CX1919" i="3"/>
  <c r="CX1916" i="3"/>
  <c r="CX1913" i="3"/>
  <c r="CX1917" i="3"/>
  <c r="CX1894" i="3"/>
  <c r="CX1898" i="3"/>
  <c r="CX1891" i="3"/>
  <c r="CX1895" i="3"/>
  <c r="CX1899" i="3"/>
  <c r="CX1892" i="3"/>
  <c r="CX1896" i="3"/>
  <c r="CX1900" i="3"/>
  <c r="CX1893" i="3"/>
  <c r="CX1897" i="3"/>
  <c r="CX1901" i="3"/>
  <c r="CX1870" i="3"/>
  <c r="CX1874" i="3"/>
  <c r="CX1878" i="3"/>
  <c r="CX1871" i="3"/>
  <c r="CX1875" i="3"/>
  <c r="CX1879" i="3"/>
  <c r="CX1872" i="3"/>
  <c r="CX1876" i="3"/>
  <c r="CX1869" i="3"/>
  <c r="CX1873" i="3"/>
  <c r="CX1877" i="3"/>
  <c r="CX1846" i="3"/>
  <c r="CX1850" i="3"/>
  <c r="CX1854" i="3"/>
  <c r="CX1847" i="3"/>
  <c r="CX1851" i="3"/>
  <c r="CX1855" i="3"/>
  <c r="CX1848" i="3"/>
  <c r="CX1852" i="3"/>
  <c r="CX1856" i="3"/>
  <c r="CX1845" i="3"/>
  <c r="CX1849" i="3"/>
  <c r="CX1853" i="3"/>
  <c r="CX1814" i="3"/>
  <c r="CX1818" i="3"/>
  <c r="CX1815" i="3"/>
  <c r="CX1819" i="3"/>
  <c r="CX1816" i="3"/>
  <c r="CX1820" i="3"/>
  <c r="CX1813" i="3"/>
  <c r="CX1817" i="3"/>
  <c r="CX1821" i="3"/>
  <c r="CX1782" i="3"/>
  <c r="CX1786" i="3"/>
  <c r="CX1779" i="3"/>
  <c r="CX1783" i="3"/>
  <c r="CX1780" i="3"/>
  <c r="CX1784" i="3"/>
  <c r="CX1781" i="3"/>
  <c r="CX1785" i="3"/>
  <c r="CX1754" i="3"/>
  <c r="CX1755" i="3"/>
  <c r="CX1753" i="3"/>
  <c r="CX1742" i="3"/>
  <c r="CX1739" i="3"/>
  <c r="CX1743" i="3"/>
  <c r="CX1740" i="3"/>
  <c r="CX1744" i="3"/>
  <c r="CX1741" i="3"/>
  <c r="CX1714" i="3"/>
  <c r="CX1711" i="3"/>
  <c r="CX1712" i="3"/>
  <c r="CX1713" i="3"/>
  <c r="CX1699" i="3"/>
  <c r="CX1700" i="3"/>
  <c r="CX1701" i="3"/>
  <c r="CX1646" i="3"/>
  <c r="CX1650" i="3"/>
  <c r="CX1643" i="3"/>
  <c r="CX1647" i="3"/>
  <c r="CX1651" i="3"/>
  <c r="CX1644" i="3"/>
  <c r="CX1648" i="3"/>
  <c r="CX1652" i="3"/>
  <c r="CX1645" i="3"/>
  <c r="CX1649" i="3"/>
  <c r="CX1626" i="3"/>
  <c r="CX1630" i="3"/>
  <c r="CX1627" i="3"/>
  <c r="CX1631" i="3"/>
  <c r="CX1628" i="3"/>
  <c r="CX1632" i="3"/>
  <c r="CX1625" i="3"/>
  <c r="CX1629" i="3"/>
  <c r="CX1633" i="3"/>
  <c r="CX1614" i="3"/>
  <c r="CX1611" i="3"/>
  <c r="CX1615" i="3"/>
  <c r="CX1612" i="3"/>
  <c r="CX1616" i="3"/>
  <c r="CX1613" i="3"/>
  <c r="CX1617" i="3"/>
  <c r="T563" i="1"/>
  <c r="Q563" i="1"/>
  <c r="CP563" i="1" s="1"/>
  <c r="O563" i="1" s="1"/>
  <c r="CY562" i="1"/>
  <c r="X562" i="1" s="1"/>
  <c r="CZ562" i="1"/>
  <c r="Y562" i="1" s="1"/>
  <c r="S561" i="1"/>
  <c r="CY559" i="1"/>
  <c r="X559" i="1" s="1"/>
  <c r="CZ559" i="1"/>
  <c r="Y559" i="1" s="1"/>
  <c r="AB559" i="1"/>
  <c r="CS558" i="1"/>
  <c r="R558" i="1" s="1"/>
  <c r="AD558" i="1"/>
  <c r="CR558" i="1" s="1"/>
  <c r="Q558" i="1" s="1"/>
  <c r="CP558" i="1" s="1"/>
  <c r="O558" i="1" s="1"/>
  <c r="CX1544" i="3"/>
  <c r="CX1548" i="3"/>
  <c r="CX1541" i="3"/>
  <c r="CX1545" i="3"/>
  <c r="CX1549" i="3"/>
  <c r="CX1542" i="3"/>
  <c r="CX1546" i="3"/>
  <c r="CX1550" i="3"/>
  <c r="CX1543" i="3"/>
  <c r="CX1547" i="3"/>
  <c r="I557" i="1"/>
  <c r="CY554" i="1"/>
  <c r="X554" i="1" s="1"/>
  <c r="AB554" i="1"/>
  <c r="S553" i="1"/>
  <c r="CY552" i="1"/>
  <c r="X552" i="1" s="1"/>
  <c r="CS552" i="1"/>
  <c r="R552" i="1" s="1"/>
  <c r="AD552" i="1"/>
  <c r="CR552" i="1" s="1"/>
  <c r="Q552" i="1" s="1"/>
  <c r="CP552" i="1" s="1"/>
  <c r="O552" i="1" s="1"/>
  <c r="CP551" i="1"/>
  <c r="O551" i="1" s="1"/>
  <c r="AB550" i="1"/>
  <c r="CS546" i="1"/>
  <c r="R546" i="1" s="1"/>
  <c r="CY546" i="1" s="1"/>
  <c r="X546" i="1" s="1"/>
  <c r="AD546" i="1"/>
  <c r="CR546" i="1" s="1"/>
  <c r="Q546" i="1" s="1"/>
  <c r="AB544" i="1"/>
  <c r="U543" i="1"/>
  <c r="W543" i="1"/>
  <c r="S543" i="1"/>
  <c r="CP541" i="1"/>
  <c r="O541" i="1" s="1"/>
  <c r="CP531" i="1"/>
  <c r="O531" i="1" s="1"/>
  <c r="CY529" i="1"/>
  <c r="X529" i="1" s="1"/>
  <c r="CZ529" i="1"/>
  <c r="Y529" i="1" s="1"/>
  <c r="GN525" i="1"/>
  <c r="GM524" i="1"/>
  <c r="GN524" i="1"/>
  <c r="GN523" i="1"/>
  <c r="GM519" i="1"/>
  <c r="T517" i="1"/>
  <c r="CZ513" i="1"/>
  <c r="Y513" i="1" s="1"/>
  <c r="CY513" i="1"/>
  <c r="X513" i="1" s="1"/>
  <c r="CY512" i="1"/>
  <c r="X512" i="1" s="1"/>
  <c r="CZ512" i="1"/>
  <c r="Y512" i="1" s="1"/>
  <c r="GN507" i="1"/>
  <c r="GM506" i="1"/>
  <c r="GN506" i="1"/>
  <c r="GN505" i="1"/>
  <c r="CZ503" i="1"/>
  <c r="Y503" i="1" s="1"/>
  <c r="CY503" i="1"/>
  <c r="X503" i="1" s="1"/>
  <c r="CY502" i="1"/>
  <c r="X502" i="1" s="1"/>
  <c r="CZ502" i="1"/>
  <c r="Y502" i="1" s="1"/>
  <c r="GM497" i="1"/>
  <c r="GN497" i="1"/>
  <c r="CZ495" i="1"/>
  <c r="Y495" i="1" s="1"/>
  <c r="CY495" i="1"/>
  <c r="X495" i="1" s="1"/>
  <c r="GN489" i="1"/>
  <c r="CZ487" i="1"/>
  <c r="Y487" i="1" s="1"/>
  <c r="CY487" i="1"/>
  <c r="X487" i="1" s="1"/>
  <c r="CP481" i="1"/>
  <c r="O481" i="1" s="1"/>
  <c r="CP480" i="1"/>
  <c r="O480" i="1" s="1"/>
  <c r="CZ479" i="1"/>
  <c r="Y479" i="1" s="1"/>
  <c r="CY479" i="1"/>
  <c r="X479" i="1" s="1"/>
  <c r="AB525" i="1"/>
  <c r="AB523" i="1"/>
  <c r="AB519" i="1"/>
  <c r="AB515" i="1"/>
  <c r="CX1404" i="3"/>
  <c r="CX1408" i="3"/>
  <c r="CX1412" i="3"/>
  <c r="CX1405" i="3"/>
  <c r="CX1409" i="3"/>
  <c r="CX1413" i="3"/>
  <c r="CX1406" i="3"/>
  <c r="CX1410" i="3"/>
  <c r="CX1414" i="3"/>
  <c r="CX1407" i="3"/>
  <c r="CX1411" i="3"/>
  <c r="AB511" i="1"/>
  <c r="AB507" i="1"/>
  <c r="AB505" i="1"/>
  <c r="AB501" i="1"/>
  <c r="AB497" i="1"/>
  <c r="AB493" i="1"/>
  <c r="AB489" i="1"/>
  <c r="AB485" i="1"/>
  <c r="CX1308" i="3"/>
  <c r="CX1309" i="3"/>
  <c r="CX1306" i="3"/>
  <c r="CX1310" i="3"/>
  <c r="CX1307" i="3"/>
  <c r="AB481" i="1"/>
  <c r="AD478" i="1"/>
  <c r="CR478" i="1" s="1"/>
  <c r="Q478" i="1" s="1"/>
  <c r="CP478" i="1" s="1"/>
  <c r="O478" i="1" s="1"/>
  <c r="CS478" i="1"/>
  <c r="R478" i="1" s="1"/>
  <c r="CZ472" i="1"/>
  <c r="Y472" i="1" s="1"/>
  <c r="CY472" i="1"/>
  <c r="X472" i="1" s="1"/>
  <c r="CZ468" i="1"/>
  <c r="Y468" i="1" s="1"/>
  <c r="CY468" i="1"/>
  <c r="X468" i="1" s="1"/>
  <c r="CY467" i="1"/>
  <c r="X467" i="1" s="1"/>
  <c r="CZ467" i="1"/>
  <c r="Y467" i="1" s="1"/>
  <c r="CZ466" i="1"/>
  <c r="Y466" i="1" s="1"/>
  <c r="CY466" i="1"/>
  <c r="X466" i="1" s="1"/>
  <c r="AB462" i="1"/>
  <c r="CQ462" i="1"/>
  <c r="P462" i="1" s="1"/>
  <c r="CP462" i="1" s="1"/>
  <c r="O462" i="1" s="1"/>
  <c r="V461" i="1"/>
  <c r="CY459" i="1"/>
  <c r="X459" i="1" s="1"/>
  <c r="CZ459" i="1"/>
  <c r="Y459" i="1" s="1"/>
  <c r="AB458" i="1"/>
  <c r="AB454" i="1"/>
  <c r="CQ454" i="1"/>
  <c r="P454" i="1" s="1"/>
  <c r="CP454" i="1" s="1"/>
  <c r="O454" i="1" s="1"/>
  <c r="CP453" i="1"/>
  <c r="O453" i="1" s="1"/>
  <c r="AB450" i="1"/>
  <c r="CQ450" i="1"/>
  <c r="P450" i="1" s="1"/>
  <c r="CP450" i="1" s="1"/>
  <c r="O450" i="1" s="1"/>
  <c r="CP449" i="1"/>
  <c r="O449" i="1" s="1"/>
  <c r="CY448" i="1"/>
  <c r="X448" i="1" s="1"/>
  <c r="AD448" i="1"/>
  <c r="CR448" i="1" s="1"/>
  <c r="Q448" i="1" s="1"/>
  <c r="CS448" i="1"/>
  <c r="R448" i="1" s="1"/>
  <c r="AB446" i="1"/>
  <c r="CQ446" i="1"/>
  <c r="P446" i="1" s="1"/>
  <c r="CP446" i="1" s="1"/>
  <c r="O446" i="1" s="1"/>
  <c r="CP445" i="1"/>
  <c r="O445" i="1" s="1"/>
  <c r="CR439" i="1"/>
  <c r="Q439" i="1" s="1"/>
  <c r="AB439" i="1"/>
  <c r="CY433" i="1"/>
  <c r="X433" i="1" s="1"/>
  <c r="CZ433" i="1"/>
  <c r="Y433" i="1" s="1"/>
  <c r="CY431" i="1"/>
  <c r="X431" i="1" s="1"/>
  <c r="CZ431" i="1"/>
  <c r="Y431" i="1" s="1"/>
  <c r="CZ422" i="1"/>
  <c r="Y422" i="1" s="1"/>
  <c r="CY422" i="1"/>
  <c r="X422" i="1" s="1"/>
  <c r="CR421" i="1"/>
  <c r="Q421" i="1" s="1"/>
  <c r="AB421" i="1"/>
  <c r="CP419" i="1"/>
  <c r="O419" i="1" s="1"/>
  <c r="CR415" i="1"/>
  <c r="Q415" i="1" s="1"/>
  <c r="AB415" i="1"/>
  <c r="CR409" i="1"/>
  <c r="Q409" i="1" s="1"/>
  <c r="AB409" i="1"/>
  <c r="CP405" i="1"/>
  <c r="O405" i="1" s="1"/>
  <c r="CY403" i="1"/>
  <c r="X403" i="1" s="1"/>
  <c r="CZ403" i="1"/>
  <c r="Y403" i="1" s="1"/>
  <c r="CZ398" i="1"/>
  <c r="Y398" i="1" s="1"/>
  <c r="CY398" i="1"/>
  <c r="X398" i="1" s="1"/>
  <c r="CX1564" i="3"/>
  <c r="CX1568" i="3"/>
  <c r="CX1561" i="3"/>
  <c r="CX1565" i="3"/>
  <c r="CX1569" i="3"/>
  <c r="CX1562" i="3"/>
  <c r="CX1566" i="3"/>
  <c r="CX1570" i="3"/>
  <c r="CX1563" i="3"/>
  <c r="CX1567" i="3"/>
  <c r="CQ560" i="1"/>
  <c r="P560" i="1" s="1"/>
  <c r="CP560" i="1" s="1"/>
  <c r="O560" i="1" s="1"/>
  <c r="CQ554" i="1"/>
  <c r="P554" i="1" s="1"/>
  <c r="CP554" i="1" s="1"/>
  <c r="O554" i="1" s="1"/>
  <c r="CQ548" i="1"/>
  <c r="P548" i="1" s="1"/>
  <c r="CP548" i="1" s="1"/>
  <c r="O548" i="1" s="1"/>
  <c r="CQ546" i="1"/>
  <c r="P546" i="1" s="1"/>
  <c r="CP546" i="1" s="1"/>
  <c r="O546" i="1" s="1"/>
  <c r="CQ544" i="1"/>
  <c r="P544" i="1" s="1"/>
  <c r="CP544" i="1" s="1"/>
  <c r="O544" i="1" s="1"/>
  <c r="CQ542" i="1"/>
  <c r="P542" i="1" s="1"/>
  <c r="CP542" i="1" s="1"/>
  <c r="O542" i="1" s="1"/>
  <c r="AB534" i="1"/>
  <c r="CX1444" i="3"/>
  <c r="CX1448" i="3"/>
  <c r="CX1441" i="3"/>
  <c r="CX1445" i="3"/>
  <c r="CX1449" i="3"/>
  <c r="CX1442" i="3"/>
  <c r="CX1446" i="3"/>
  <c r="CX1450" i="3"/>
  <c r="CX1443" i="3"/>
  <c r="CX1447" i="3"/>
  <c r="CX1451" i="3"/>
  <c r="AB532" i="1"/>
  <c r="AB530" i="1"/>
  <c r="CX1428" i="3"/>
  <c r="CX1432" i="3"/>
  <c r="CX1429" i="3"/>
  <c r="CX1433" i="3"/>
  <c r="CX1430" i="3"/>
  <c r="CX1427" i="3"/>
  <c r="CX1431" i="3"/>
  <c r="CS528" i="1"/>
  <c r="R528" i="1" s="1"/>
  <c r="GK528" i="1" s="1"/>
  <c r="AB528" i="1"/>
  <c r="CQ526" i="1"/>
  <c r="P526" i="1" s="1"/>
  <c r="AD526" i="1"/>
  <c r="CR526" i="1" s="1"/>
  <c r="Q526" i="1" s="1"/>
  <c r="CS522" i="1"/>
  <c r="R522" i="1" s="1"/>
  <c r="GK522" i="1" s="1"/>
  <c r="AB522" i="1"/>
  <c r="CQ520" i="1"/>
  <c r="P520" i="1" s="1"/>
  <c r="AD520" i="1"/>
  <c r="CR520" i="1" s="1"/>
  <c r="Q520" i="1" s="1"/>
  <c r="CS518" i="1"/>
  <c r="R518" i="1" s="1"/>
  <c r="GK518" i="1" s="1"/>
  <c r="AB518" i="1"/>
  <c r="CQ516" i="1"/>
  <c r="P516" i="1" s="1"/>
  <c r="AD516" i="1"/>
  <c r="CR516" i="1" s="1"/>
  <c r="Q516" i="1" s="1"/>
  <c r="CQ514" i="1"/>
  <c r="P514" i="1" s="1"/>
  <c r="AD514" i="1"/>
  <c r="CR514" i="1" s="1"/>
  <c r="Q514" i="1" s="1"/>
  <c r="CQ512" i="1"/>
  <c r="P512" i="1" s="1"/>
  <c r="AD512" i="1"/>
  <c r="CR512" i="1" s="1"/>
  <c r="Q512" i="1" s="1"/>
  <c r="CS510" i="1"/>
  <c r="R510" i="1" s="1"/>
  <c r="GK510" i="1" s="1"/>
  <c r="AB510" i="1"/>
  <c r="CQ508" i="1"/>
  <c r="P508" i="1" s="1"/>
  <c r="AD508" i="1"/>
  <c r="CR508" i="1" s="1"/>
  <c r="Q508" i="1" s="1"/>
  <c r="CS504" i="1"/>
  <c r="R504" i="1" s="1"/>
  <c r="GK504" i="1" s="1"/>
  <c r="AB504" i="1"/>
  <c r="CQ502" i="1"/>
  <c r="P502" i="1" s="1"/>
  <c r="AD502" i="1"/>
  <c r="CR502" i="1" s="1"/>
  <c r="Q502" i="1" s="1"/>
  <c r="CS500" i="1"/>
  <c r="R500" i="1" s="1"/>
  <c r="GK500" i="1" s="1"/>
  <c r="AB500" i="1"/>
  <c r="CQ498" i="1"/>
  <c r="P498" i="1" s="1"/>
  <c r="AD498" i="1"/>
  <c r="CR498" i="1" s="1"/>
  <c r="Q498" i="1" s="1"/>
  <c r="CS496" i="1"/>
  <c r="R496" i="1" s="1"/>
  <c r="GK496" i="1" s="1"/>
  <c r="AB496" i="1"/>
  <c r="CS494" i="1"/>
  <c r="R494" i="1" s="1"/>
  <c r="GK494" i="1" s="1"/>
  <c r="AB494" i="1"/>
  <c r="CX1348" i="3"/>
  <c r="CX1352" i="3"/>
  <c r="CX1356" i="3"/>
  <c r="CX1349" i="3"/>
  <c r="CX1353" i="3"/>
  <c r="CX1357" i="3"/>
  <c r="CX1350" i="3"/>
  <c r="CX1354" i="3"/>
  <c r="CX1358" i="3"/>
  <c r="CX1347" i="3"/>
  <c r="CX1351" i="3"/>
  <c r="CX1355" i="3"/>
  <c r="CX1359" i="3"/>
  <c r="CS492" i="1"/>
  <c r="R492" i="1" s="1"/>
  <c r="GK492" i="1" s="1"/>
  <c r="AB492" i="1"/>
  <c r="CS490" i="1"/>
  <c r="R490" i="1" s="1"/>
  <c r="GK490" i="1" s="1"/>
  <c r="AB490" i="1"/>
  <c r="CX1336" i="3"/>
  <c r="CX1333" i="3"/>
  <c r="CX1337" i="3"/>
  <c r="CX1334" i="3"/>
  <c r="CX1338" i="3"/>
  <c r="CX1335" i="3"/>
  <c r="CX1339" i="3"/>
  <c r="CS488" i="1"/>
  <c r="R488" i="1" s="1"/>
  <c r="GK488" i="1" s="1"/>
  <c r="AB488" i="1"/>
  <c r="CS486" i="1"/>
  <c r="R486" i="1" s="1"/>
  <c r="GK486" i="1" s="1"/>
  <c r="AB486" i="1"/>
  <c r="CX1312" i="3"/>
  <c r="CX1316" i="3"/>
  <c r="CX1320" i="3"/>
  <c r="CX1313" i="3"/>
  <c r="CX1317" i="3"/>
  <c r="CX1321" i="3"/>
  <c r="CX1314" i="3"/>
  <c r="CX1318" i="3"/>
  <c r="CX1311" i="3"/>
  <c r="CX1315" i="3"/>
  <c r="CX1319" i="3"/>
  <c r="CQ484" i="1"/>
  <c r="P484" i="1" s="1"/>
  <c r="CP484" i="1" s="1"/>
  <c r="O484" i="1" s="1"/>
  <c r="AD484" i="1"/>
  <c r="CR484" i="1" s="1"/>
  <c r="Q484" i="1" s="1"/>
  <c r="CQ482" i="1"/>
  <c r="P482" i="1" s="1"/>
  <c r="CP482" i="1" s="1"/>
  <c r="O482" i="1" s="1"/>
  <c r="AD482" i="1"/>
  <c r="CR482" i="1" s="1"/>
  <c r="Q482" i="1" s="1"/>
  <c r="CS480" i="1"/>
  <c r="R480" i="1" s="1"/>
  <c r="GK480" i="1" s="1"/>
  <c r="AB480" i="1"/>
  <c r="AB478" i="1"/>
  <c r="U475" i="1"/>
  <c r="W475" i="1"/>
  <c r="S475" i="1"/>
  <c r="U471" i="1"/>
  <c r="W471" i="1"/>
  <c r="S471" i="1"/>
  <c r="CP471" i="1" s="1"/>
  <c r="O471" i="1" s="1"/>
  <c r="U467" i="1"/>
  <c r="Q467" i="1"/>
  <c r="CY465" i="1"/>
  <c r="X465" i="1" s="1"/>
  <c r="CZ465" i="1"/>
  <c r="Y465" i="1" s="1"/>
  <c r="AB464" i="1"/>
  <c r="CQ464" i="1"/>
  <c r="P464" i="1" s="1"/>
  <c r="CP464" i="1" s="1"/>
  <c r="O464" i="1" s="1"/>
  <c r="T463" i="1"/>
  <c r="AB463" i="1"/>
  <c r="T459" i="1"/>
  <c r="Q459" i="1"/>
  <c r="CY457" i="1"/>
  <c r="X457" i="1" s="1"/>
  <c r="CZ457" i="1"/>
  <c r="Y457" i="1" s="1"/>
  <c r="T455" i="1"/>
  <c r="AB455" i="1"/>
  <c r="AB453" i="1"/>
  <c r="P451" i="1"/>
  <c r="CP451" i="1" s="1"/>
  <c r="O451" i="1" s="1"/>
  <c r="AB451" i="1"/>
  <c r="AB449" i="1"/>
  <c r="AB448" i="1"/>
  <c r="P447" i="1"/>
  <c r="CP447" i="1" s="1"/>
  <c r="O447" i="1" s="1"/>
  <c r="AB447" i="1"/>
  <c r="AB445" i="1"/>
  <c r="CY443" i="1"/>
  <c r="X443" i="1" s="1"/>
  <c r="CZ443" i="1"/>
  <c r="Y443" i="1" s="1"/>
  <c r="CZ438" i="1"/>
  <c r="Y438" i="1" s="1"/>
  <c r="AB438" i="1"/>
  <c r="CP436" i="1"/>
  <c r="O436" i="1" s="1"/>
  <c r="CY435" i="1"/>
  <c r="X435" i="1" s="1"/>
  <c r="CZ435" i="1"/>
  <c r="Y435" i="1" s="1"/>
  <c r="CR431" i="1"/>
  <c r="Q431" i="1" s="1"/>
  <c r="AB431" i="1"/>
  <c r="CP430" i="1"/>
  <c r="O430" i="1" s="1"/>
  <c r="CY429" i="1"/>
  <c r="X429" i="1" s="1"/>
  <c r="CZ429" i="1"/>
  <c r="Y429" i="1" s="1"/>
  <c r="CY428" i="1"/>
  <c r="X428" i="1" s="1"/>
  <c r="CZ428" i="1"/>
  <c r="Y428" i="1" s="1"/>
  <c r="CP427" i="1"/>
  <c r="O427" i="1" s="1"/>
  <c r="CY425" i="1"/>
  <c r="X425" i="1" s="1"/>
  <c r="CZ425" i="1"/>
  <c r="Y425" i="1" s="1"/>
  <c r="CY423" i="1"/>
  <c r="X423" i="1" s="1"/>
  <c r="GN423" i="1" s="1"/>
  <c r="CZ423" i="1"/>
  <c r="Y423" i="1" s="1"/>
  <c r="CY420" i="1"/>
  <c r="X420" i="1" s="1"/>
  <c r="CZ420" i="1"/>
  <c r="Y420" i="1" s="1"/>
  <c r="CY419" i="1"/>
  <c r="X419" i="1" s="1"/>
  <c r="CZ419" i="1"/>
  <c r="Y419" i="1" s="1"/>
  <c r="CY414" i="1"/>
  <c r="X414" i="1" s="1"/>
  <c r="AB414" i="1"/>
  <c r="AB408" i="1"/>
  <c r="CP406" i="1"/>
  <c r="O406" i="1" s="1"/>
  <c r="CY405" i="1"/>
  <c r="X405" i="1" s="1"/>
  <c r="CZ405" i="1"/>
  <c r="Y405" i="1" s="1"/>
  <c r="CP400" i="1"/>
  <c r="O400" i="1" s="1"/>
  <c r="CY399" i="1"/>
  <c r="X399" i="1" s="1"/>
  <c r="CZ399" i="1"/>
  <c r="Y399" i="1" s="1"/>
  <c r="GN399" i="1" s="1"/>
  <c r="CY397" i="1"/>
  <c r="X397" i="1" s="1"/>
  <c r="CZ397" i="1"/>
  <c r="Y397" i="1" s="1"/>
  <c r="CX1452" i="3"/>
  <c r="CX1456" i="3"/>
  <c r="CX1460" i="3"/>
  <c r="CX1453" i="3"/>
  <c r="CX1457" i="3"/>
  <c r="CX1461" i="3"/>
  <c r="CX1454" i="3"/>
  <c r="CX1458" i="3"/>
  <c r="CX1462" i="3"/>
  <c r="CX1455" i="3"/>
  <c r="CX1459" i="3"/>
  <c r="CX1436" i="3"/>
  <c r="CX1440" i="3"/>
  <c r="CX1437" i="3"/>
  <c r="CX1434" i="3"/>
  <c r="CX1438" i="3"/>
  <c r="CX1435" i="3"/>
  <c r="CX1439" i="3"/>
  <c r="AB527" i="1"/>
  <c r="AB524" i="1"/>
  <c r="AB521" i="1"/>
  <c r="I521" i="1"/>
  <c r="GX521" i="1" s="1"/>
  <c r="AB517" i="1"/>
  <c r="I517" i="1"/>
  <c r="GX517" i="1" s="1"/>
  <c r="AB513" i="1"/>
  <c r="AB509" i="1"/>
  <c r="AB506" i="1"/>
  <c r="AB503" i="1"/>
  <c r="AB499" i="1"/>
  <c r="AB495" i="1"/>
  <c r="CX1360" i="3"/>
  <c r="CX1364" i="3"/>
  <c r="CX1368" i="3"/>
  <c r="CX1372" i="3"/>
  <c r="CX1361" i="3"/>
  <c r="CX1365" i="3"/>
  <c r="CX1369" i="3"/>
  <c r="CX1362" i="3"/>
  <c r="CX1366" i="3"/>
  <c r="CX1370" i="3"/>
  <c r="CX1363" i="3"/>
  <c r="CX1367" i="3"/>
  <c r="CX1371" i="3"/>
  <c r="AB491" i="1"/>
  <c r="CX1340" i="3"/>
  <c r="CX1344" i="3"/>
  <c r="CX1341" i="3"/>
  <c r="CX1345" i="3"/>
  <c r="CX1342" i="3"/>
  <c r="CX1346" i="3"/>
  <c r="CX1343" i="3"/>
  <c r="AB487" i="1"/>
  <c r="CX1324" i="3"/>
  <c r="CX1328" i="3"/>
  <c r="CX1332" i="3"/>
  <c r="CX1325" i="3"/>
  <c r="CX1329" i="3"/>
  <c r="CX1322" i="3"/>
  <c r="CX1326" i="3"/>
  <c r="CX1330" i="3"/>
  <c r="CX1323" i="3"/>
  <c r="CX1327" i="3"/>
  <c r="CX1331" i="3"/>
  <c r="AB483" i="1"/>
  <c r="AB479" i="1"/>
  <c r="CX1292" i="3"/>
  <c r="CX1296" i="3"/>
  <c r="CX1300" i="3"/>
  <c r="CX1293" i="3"/>
  <c r="CX1297" i="3"/>
  <c r="CX1294" i="3"/>
  <c r="CX1298" i="3"/>
  <c r="CX1295" i="3"/>
  <c r="CX1299" i="3"/>
  <c r="AB472" i="1"/>
  <c r="CQ472" i="1"/>
  <c r="P472" i="1" s="1"/>
  <c r="CP472" i="1" s="1"/>
  <c r="O472" i="1" s="1"/>
  <c r="AB468" i="1"/>
  <c r="CQ468" i="1"/>
  <c r="P468" i="1" s="1"/>
  <c r="CP468" i="1" s="1"/>
  <c r="O468" i="1" s="1"/>
  <c r="AB466" i="1"/>
  <c r="CQ466" i="1"/>
  <c r="P466" i="1" s="1"/>
  <c r="CP466" i="1" s="1"/>
  <c r="O466" i="1" s="1"/>
  <c r="CP465" i="1"/>
  <c r="O465" i="1" s="1"/>
  <c r="W463" i="1"/>
  <c r="S463" i="1"/>
  <c r="V463" i="1"/>
  <c r="CZ462" i="1"/>
  <c r="Y462" i="1" s="1"/>
  <c r="CY462" i="1"/>
  <c r="X462" i="1" s="1"/>
  <c r="AD460" i="1"/>
  <c r="CR460" i="1" s="1"/>
  <c r="Q460" i="1" s="1"/>
  <c r="CP460" i="1" s="1"/>
  <c r="O460" i="1" s="1"/>
  <c r="CS460" i="1"/>
  <c r="R460" i="1" s="1"/>
  <c r="CX1236" i="3"/>
  <c r="CX1240" i="3"/>
  <c r="CX1233" i="3"/>
  <c r="CX1237" i="3"/>
  <c r="CX1234" i="3"/>
  <c r="CX1238" i="3"/>
  <c r="CX1235" i="3"/>
  <c r="CX1239" i="3"/>
  <c r="I461" i="1"/>
  <c r="CP457" i="1"/>
  <c r="O457" i="1" s="1"/>
  <c r="CY456" i="1"/>
  <c r="X456" i="1" s="1"/>
  <c r="AD456" i="1"/>
  <c r="CR456" i="1" s="1"/>
  <c r="Q456" i="1" s="1"/>
  <c r="CP456" i="1" s="1"/>
  <c r="O456" i="1" s="1"/>
  <c r="CS456" i="1"/>
  <c r="R456" i="1" s="1"/>
  <c r="W455" i="1"/>
  <c r="S455" i="1"/>
  <c r="V455" i="1"/>
  <c r="CZ454" i="1"/>
  <c r="Y454" i="1" s="1"/>
  <c r="CY454" i="1"/>
  <c r="X454" i="1" s="1"/>
  <c r="GX451" i="1"/>
  <c r="U451" i="1"/>
  <c r="W451" i="1"/>
  <c r="S451" i="1"/>
  <c r="CZ450" i="1"/>
  <c r="Y450" i="1" s="1"/>
  <c r="CY450" i="1"/>
  <c r="X450" i="1" s="1"/>
  <c r="CP448" i="1"/>
  <c r="O448" i="1" s="1"/>
  <c r="GX447" i="1"/>
  <c r="U447" i="1"/>
  <c r="W447" i="1"/>
  <c r="S447" i="1"/>
  <c r="CZ446" i="1"/>
  <c r="Y446" i="1" s="1"/>
  <c r="CY446" i="1"/>
  <c r="X446" i="1" s="1"/>
  <c r="CZ444" i="1"/>
  <c r="Y444" i="1" s="1"/>
  <c r="CY444" i="1"/>
  <c r="X444" i="1" s="1"/>
  <c r="CR443" i="1"/>
  <c r="Q443" i="1" s="1"/>
  <c r="CP443" i="1" s="1"/>
  <c r="O443" i="1" s="1"/>
  <c r="AB443" i="1"/>
  <c r="CP439" i="1"/>
  <c r="O439" i="1" s="1"/>
  <c r="CP438" i="1"/>
  <c r="O438" i="1" s="1"/>
  <c r="CR435" i="1"/>
  <c r="Q435" i="1" s="1"/>
  <c r="CP435" i="1" s="1"/>
  <c r="O435" i="1" s="1"/>
  <c r="AB435" i="1"/>
  <c r="CP433" i="1"/>
  <c r="O433" i="1" s="1"/>
  <c r="CP431" i="1"/>
  <c r="O431" i="1" s="1"/>
  <c r="CR428" i="1"/>
  <c r="Q428" i="1" s="1"/>
  <c r="CP428" i="1" s="1"/>
  <c r="O428" i="1" s="1"/>
  <c r="AB428" i="1"/>
  <c r="CZ426" i="1"/>
  <c r="Y426" i="1" s="1"/>
  <c r="CY426" i="1"/>
  <c r="X426" i="1" s="1"/>
  <c r="CR425" i="1"/>
  <c r="Q425" i="1" s="1"/>
  <c r="CP425" i="1" s="1"/>
  <c r="O425" i="1" s="1"/>
  <c r="AB425" i="1"/>
  <c r="CZ424" i="1"/>
  <c r="Y424" i="1" s="1"/>
  <c r="CY424" i="1"/>
  <c r="X424" i="1" s="1"/>
  <c r="CP421" i="1"/>
  <c r="O421" i="1" s="1"/>
  <c r="CR419" i="1"/>
  <c r="Q419" i="1" s="1"/>
  <c r="AB419" i="1"/>
  <c r="CY416" i="1"/>
  <c r="X416" i="1" s="1"/>
  <c r="CP415" i="1"/>
  <c r="O415" i="1" s="1"/>
  <c r="CP414" i="1"/>
  <c r="O414" i="1" s="1"/>
  <c r="CY413" i="1"/>
  <c r="X413" i="1" s="1"/>
  <c r="GN413" i="1" s="1"/>
  <c r="CZ413" i="1"/>
  <c r="Y413" i="1" s="1"/>
  <c r="CY412" i="1"/>
  <c r="X412" i="1" s="1"/>
  <c r="CZ412" i="1"/>
  <c r="Y412" i="1" s="1"/>
  <c r="CP409" i="1"/>
  <c r="O409" i="1" s="1"/>
  <c r="CP408" i="1"/>
  <c r="O408" i="1" s="1"/>
  <c r="CR405" i="1"/>
  <c r="Q405" i="1" s="1"/>
  <c r="AB405" i="1"/>
  <c r="CP403" i="1"/>
  <c r="O403" i="1" s="1"/>
  <c r="CY401" i="1"/>
  <c r="X401" i="1" s="1"/>
  <c r="CZ401" i="1"/>
  <c r="Y401" i="1" s="1"/>
  <c r="CR397" i="1"/>
  <c r="Q397" i="1" s="1"/>
  <c r="AB397" i="1"/>
  <c r="CR396" i="1"/>
  <c r="Q396" i="1" s="1"/>
  <c r="CP396" i="1" s="1"/>
  <c r="O396" i="1" s="1"/>
  <c r="AB396" i="1"/>
  <c r="CX1552" i="3"/>
  <c r="CX1553" i="3"/>
  <c r="CX1554" i="3"/>
  <c r="CX1551" i="3"/>
  <c r="CX1555" i="3"/>
  <c r="CX1532" i="3"/>
  <c r="CX1536" i="3"/>
  <c r="CX1540" i="3"/>
  <c r="CX1533" i="3"/>
  <c r="CX1537" i="3"/>
  <c r="CX1534" i="3"/>
  <c r="CX1538" i="3"/>
  <c r="CX1531" i="3"/>
  <c r="CX1535" i="3"/>
  <c r="CX1539" i="3"/>
  <c r="CX1520" i="3"/>
  <c r="CX1517" i="3"/>
  <c r="CX1521" i="3"/>
  <c r="CX1518" i="3"/>
  <c r="CX1522" i="3"/>
  <c r="CX1519" i="3"/>
  <c r="CX1523" i="3"/>
  <c r="CX1488" i="3"/>
  <c r="CX1492" i="3"/>
  <c r="CX1496" i="3"/>
  <c r="CX1500" i="3"/>
  <c r="CX1489" i="3"/>
  <c r="CX1493" i="3"/>
  <c r="CX1497" i="3"/>
  <c r="CX1501" i="3"/>
  <c r="CX1490" i="3"/>
  <c r="CX1494" i="3"/>
  <c r="CX1498" i="3"/>
  <c r="CX1487" i="3"/>
  <c r="CX1491" i="3"/>
  <c r="CX1495" i="3"/>
  <c r="CX1499" i="3"/>
  <c r="CX1476" i="3"/>
  <c r="CX1480" i="3"/>
  <c r="CX1477" i="3"/>
  <c r="CX1478" i="3"/>
  <c r="CX1475" i="3"/>
  <c r="CX1479" i="3"/>
  <c r="CX1396" i="3"/>
  <c r="CX1400" i="3"/>
  <c r="CX1393" i="3"/>
  <c r="CX1397" i="3"/>
  <c r="CX1401" i="3"/>
  <c r="CX1394" i="3"/>
  <c r="CX1398" i="3"/>
  <c r="CX1402" i="3"/>
  <c r="CX1395" i="3"/>
  <c r="CX1399" i="3"/>
  <c r="CX1403" i="3"/>
  <c r="CX1304" i="3"/>
  <c r="CX1301" i="3"/>
  <c r="CX1305" i="3"/>
  <c r="CX1302" i="3"/>
  <c r="CX1303" i="3"/>
  <c r="CY476" i="1"/>
  <c r="X476" i="1" s="1"/>
  <c r="AD476" i="1"/>
  <c r="CR476" i="1" s="1"/>
  <c r="Q476" i="1" s="1"/>
  <c r="CP476" i="1" s="1"/>
  <c r="O476" i="1" s="1"/>
  <c r="CS476" i="1"/>
  <c r="R476" i="1" s="1"/>
  <c r="AB474" i="1"/>
  <c r="CQ474" i="1"/>
  <c r="P474" i="1" s="1"/>
  <c r="CP474" i="1" s="1"/>
  <c r="O474" i="1" s="1"/>
  <c r="AB470" i="1"/>
  <c r="CQ470" i="1"/>
  <c r="P470" i="1" s="1"/>
  <c r="CP470" i="1" s="1"/>
  <c r="O470" i="1" s="1"/>
  <c r="P467" i="1"/>
  <c r="CP467" i="1" s="1"/>
  <c r="O467" i="1" s="1"/>
  <c r="T467" i="1"/>
  <c r="AB467" i="1"/>
  <c r="AB465" i="1"/>
  <c r="Q463" i="1"/>
  <c r="CP463" i="1" s="1"/>
  <c r="O463" i="1" s="1"/>
  <c r="W461" i="1"/>
  <c r="R461" i="1"/>
  <c r="GK461" i="1" s="1"/>
  <c r="U461" i="1"/>
  <c r="Q461" i="1"/>
  <c r="P459" i="1"/>
  <c r="CP459" i="1" s="1"/>
  <c r="O459" i="1" s="1"/>
  <c r="AB459" i="1"/>
  <c r="CY458" i="1"/>
  <c r="X458" i="1" s="1"/>
  <c r="AD458" i="1"/>
  <c r="CR458" i="1" s="1"/>
  <c r="Q458" i="1" s="1"/>
  <c r="CP458" i="1" s="1"/>
  <c r="O458" i="1" s="1"/>
  <c r="CS458" i="1"/>
  <c r="R458" i="1" s="1"/>
  <c r="AB457" i="1"/>
  <c r="AB456" i="1"/>
  <c r="Q455" i="1"/>
  <c r="CP455" i="1" s="1"/>
  <c r="O455" i="1" s="1"/>
  <c r="CY453" i="1"/>
  <c r="X453" i="1" s="1"/>
  <c r="CZ453" i="1"/>
  <c r="Y453" i="1" s="1"/>
  <c r="AB452" i="1"/>
  <c r="CQ452" i="1"/>
  <c r="P452" i="1" s="1"/>
  <c r="CP452" i="1" s="1"/>
  <c r="O452" i="1" s="1"/>
  <c r="T451" i="1"/>
  <c r="Q451" i="1"/>
  <c r="CY449" i="1"/>
  <c r="X449" i="1" s="1"/>
  <c r="CZ449" i="1"/>
  <c r="Y449" i="1" s="1"/>
  <c r="T447" i="1"/>
  <c r="Q447" i="1"/>
  <c r="CY445" i="1"/>
  <c r="X445" i="1" s="1"/>
  <c r="CZ445" i="1"/>
  <c r="Y445" i="1" s="1"/>
  <c r="AB442" i="1"/>
  <c r="CP440" i="1"/>
  <c r="O440" i="1" s="1"/>
  <c r="CY439" i="1"/>
  <c r="X439" i="1" s="1"/>
  <c r="CZ439" i="1"/>
  <c r="Y439" i="1" s="1"/>
  <c r="CZ434" i="1"/>
  <c r="Y434" i="1" s="1"/>
  <c r="AB434" i="1"/>
  <c r="CZ432" i="1"/>
  <c r="Y432" i="1" s="1"/>
  <c r="CY432" i="1"/>
  <c r="X432" i="1" s="1"/>
  <c r="AB432" i="1"/>
  <c r="CR430" i="1"/>
  <c r="Q430" i="1" s="1"/>
  <c r="AB430" i="1"/>
  <c r="GO429" i="1"/>
  <c r="GM429" i="1"/>
  <c r="CY427" i="1"/>
  <c r="X427" i="1" s="1"/>
  <c r="CZ427" i="1"/>
  <c r="Y427" i="1" s="1"/>
  <c r="GM423" i="1"/>
  <c r="CY421" i="1"/>
  <c r="X421" i="1" s="1"/>
  <c r="CZ421" i="1"/>
  <c r="Y421" i="1" s="1"/>
  <c r="CP420" i="1"/>
  <c r="O420" i="1" s="1"/>
  <c r="CY418" i="1"/>
  <c r="X418" i="1" s="1"/>
  <c r="AB418" i="1"/>
  <c r="CY415" i="1"/>
  <c r="X415" i="1" s="1"/>
  <c r="CZ415" i="1"/>
  <c r="Y415" i="1" s="1"/>
  <c r="CR412" i="1"/>
  <c r="Q412" i="1" s="1"/>
  <c r="CP412" i="1" s="1"/>
  <c r="O412" i="1" s="1"/>
  <c r="AB412" i="1"/>
  <c r="CP410" i="1"/>
  <c r="O410" i="1" s="1"/>
  <c r="CY409" i="1"/>
  <c r="X409" i="1" s="1"/>
  <c r="CZ409" i="1"/>
  <c r="Y409" i="1" s="1"/>
  <c r="CY404" i="1"/>
  <c r="X404" i="1" s="1"/>
  <c r="AB404" i="1"/>
  <c r="CZ402" i="1"/>
  <c r="Y402" i="1" s="1"/>
  <c r="CY402" i="1"/>
  <c r="X402" i="1" s="1"/>
  <c r="CR401" i="1"/>
  <c r="Q401" i="1" s="1"/>
  <c r="CP401" i="1" s="1"/>
  <c r="O401" i="1" s="1"/>
  <c r="AB401" i="1"/>
  <c r="GM399" i="1"/>
  <c r="CP397" i="1"/>
  <c r="O397" i="1" s="1"/>
  <c r="CX1284" i="3"/>
  <c r="CX1288" i="3"/>
  <c r="CX1285" i="3"/>
  <c r="CX1289" i="3"/>
  <c r="CX1286" i="3"/>
  <c r="CX1290" i="3"/>
  <c r="CX1283" i="3"/>
  <c r="CX1287" i="3"/>
  <c r="CX1291" i="3"/>
  <c r="CX1228" i="3"/>
  <c r="CX1232" i="3"/>
  <c r="CX1225" i="3"/>
  <c r="CX1229" i="3"/>
  <c r="CX1226" i="3"/>
  <c r="CX1230" i="3"/>
  <c r="CX1227" i="3"/>
  <c r="CX1231" i="3"/>
  <c r="CQ444" i="1"/>
  <c r="P444" i="1" s="1"/>
  <c r="CP444" i="1" s="1"/>
  <c r="O444" i="1" s="1"/>
  <c r="CS442" i="1"/>
  <c r="R442" i="1" s="1"/>
  <c r="GK442" i="1" s="1"/>
  <c r="CX1173" i="3"/>
  <c r="CX1177" i="3"/>
  <c r="CX1171" i="3"/>
  <c r="CX1175" i="3"/>
  <c r="CX1172" i="3"/>
  <c r="CX1176" i="3"/>
  <c r="CX1174" i="3"/>
  <c r="CS440" i="1"/>
  <c r="R440" i="1" s="1"/>
  <c r="GK440" i="1" s="1"/>
  <c r="CS438" i="1"/>
  <c r="R438" i="1" s="1"/>
  <c r="GK438" i="1" s="1"/>
  <c r="CX1161" i="3"/>
  <c r="CX1165" i="3"/>
  <c r="CX1162" i="3"/>
  <c r="CX1163" i="3"/>
  <c r="CX1164" i="3"/>
  <c r="CS436" i="1"/>
  <c r="R436" i="1" s="1"/>
  <c r="GK436" i="1" s="1"/>
  <c r="CS434" i="1"/>
  <c r="R434" i="1" s="1"/>
  <c r="GK434" i="1" s="1"/>
  <c r="CX1149" i="3"/>
  <c r="CX1153" i="3"/>
  <c r="CX1150" i="3"/>
  <c r="CX1154" i="3"/>
  <c r="CX1151" i="3"/>
  <c r="CX1152" i="3"/>
  <c r="CQ432" i="1"/>
  <c r="P432" i="1" s="1"/>
  <c r="CP432" i="1" s="1"/>
  <c r="O432" i="1" s="1"/>
  <c r="CS430" i="1"/>
  <c r="R430" i="1" s="1"/>
  <c r="GK430" i="1" s="1"/>
  <c r="CQ426" i="1"/>
  <c r="P426" i="1" s="1"/>
  <c r="CP426" i="1" s="1"/>
  <c r="O426" i="1" s="1"/>
  <c r="CQ424" i="1"/>
  <c r="P424" i="1" s="1"/>
  <c r="CP424" i="1" s="1"/>
  <c r="O424" i="1" s="1"/>
  <c r="CQ422" i="1"/>
  <c r="P422" i="1" s="1"/>
  <c r="CP422" i="1" s="1"/>
  <c r="O422" i="1" s="1"/>
  <c r="CS418" i="1"/>
  <c r="R418" i="1" s="1"/>
  <c r="GK418" i="1" s="1"/>
  <c r="CX1069" i="3"/>
  <c r="CX1067" i="3"/>
  <c r="CX1068" i="3"/>
  <c r="CS416" i="1"/>
  <c r="R416" i="1" s="1"/>
  <c r="GK416" i="1" s="1"/>
  <c r="CS414" i="1"/>
  <c r="R414" i="1" s="1"/>
  <c r="GK414" i="1" s="1"/>
  <c r="CX1057" i="3"/>
  <c r="CX1058" i="3"/>
  <c r="CX1055" i="3"/>
  <c r="CX1059" i="3"/>
  <c r="CX1056" i="3"/>
  <c r="CX1060" i="3"/>
  <c r="CS410" i="1"/>
  <c r="R410" i="1" s="1"/>
  <c r="GK410" i="1" s="1"/>
  <c r="CS408" i="1"/>
  <c r="R408" i="1" s="1"/>
  <c r="GK408" i="1" s="1"/>
  <c r="CX1045" i="3"/>
  <c r="CX1046" i="3"/>
  <c r="CX1047" i="3"/>
  <c r="CX1048" i="3"/>
  <c r="CS406" i="1"/>
  <c r="R406" i="1" s="1"/>
  <c r="GK406" i="1" s="1"/>
  <c r="CS404" i="1"/>
  <c r="R404" i="1" s="1"/>
  <c r="GK404" i="1" s="1"/>
  <c r="CX1037" i="3"/>
  <c r="CX1038" i="3"/>
  <c r="CX1039" i="3"/>
  <c r="CX1040" i="3"/>
  <c r="CQ402" i="1"/>
  <c r="P402" i="1" s="1"/>
  <c r="CP402" i="1" s="1"/>
  <c r="O402" i="1" s="1"/>
  <c r="CS400" i="1"/>
  <c r="R400" i="1" s="1"/>
  <c r="GK400" i="1" s="1"/>
  <c r="CX1021" i="3"/>
  <c r="CX1025" i="3"/>
  <c r="CX1022" i="3"/>
  <c r="CX1026" i="3"/>
  <c r="CX1023" i="3"/>
  <c r="CX1027" i="3"/>
  <c r="CX1024" i="3"/>
  <c r="CQ398" i="1"/>
  <c r="P398" i="1" s="1"/>
  <c r="CS396" i="1"/>
  <c r="R396" i="1" s="1"/>
  <c r="CY396" i="1" s="1"/>
  <c r="X396" i="1" s="1"/>
  <c r="CX1009" i="3"/>
  <c r="CX1010" i="3"/>
  <c r="CX1011" i="3"/>
  <c r="P377" i="1"/>
  <c r="P371" i="1"/>
  <c r="ER361" i="1"/>
  <c r="CY358" i="1"/>
  <c r="X358" i="1" s="1"/>
  <c r="CZ358" i="1"/>
  <c r="Y358" i="1" s="1"/>
  <c r="CY356" i="1"/>
  <c r="X356" i="1" s="1"/>
  <c r="CZ356" i="1"/>
  <c r="Y356" i="1" s="1"/>
  <c r="CY350" i="1"/>
  <c r="X350" i="1" s="1"/>
  <c r="CZ350" i="1"/>
  <c r="Y350" i="1" s="1"/>
  <c r="CY348" i="1"/>
  <c r="X348" i="1" s="1"/>
  <c r="CZ348" i="1"/>
  <c r="Y348" i="1" s="1"/>
  <c r="CY343" i="1"/>
  <c r="X343" i="1" s="1"/>
  <c r="CZ343" i="1"/>
  <c r="Y343" i="1" s="1"/>
  <c r="CR342" i="1"/>
  <c r="Q342" i="1" s="1"/>
  <c r="AB342" i="1"/>
  <c r="CY341" i="1"/>
  <c r="X341" i="1" s="1"/>
  <c r="CZ341" i="1"/>
  <c r="Y341" i="1" s="1"/>
  <c r="CP341" i="1"/>
  <c r="O341" i="1" s="1"/>
  <c r="CP338" i="1"/>
  <c r="O338" i="1" s="1"/>
  <c r="CY328" i="1"/>
  <c r="X328" i="1" s="1"/>
  <c r="CZ328" i="1"/>
  <c r="Y328" i="1" s="1"/>
  <c r="CY326" i="1"/>
  <c r="X326" i="1" s="1"/>
  <c r="CZ326" i="1"/>
  <c r="Y326" i="1" s="1"/>
  <c r="CY322" i="1"/>
  <c r="X322" i="1" s="1"/>
  <c r="CZ322" i="1"/>
  <c r="Y322" i="1" s="1"/>
  <c r="CY316" i="1"/>
  <c r="X316" i="1" s="1"/>
  <c r="CZ316" i="1"/>
  <c r="Y316" i="1" s="1"/>
  <c r="CY312" i="1"/>
  <c r="X312" i="1" s="1"/>
  <c r="CZ312" i="1"/>
  <c r="Y312" i="1" s="1"/>
  <c r="CY311" i="1"/>
  <c r="X311" i="1" s="1"/>
  <c r="CZ311" i="1"/>
  <c r="Y311" i="1" s="1"/>
  <c r="GM311" i="1" s="1"/>
  <c r="CY309" i="1"/>
  <c r="X309" i="1" s="1"/>
  <c r="CZ309" i="1"/>
  <c r="Y309" i="1" s="1"/>
  <c r="GM306" i="1"/>
  <c r="CY302" i="1"/>
  <c r="X302" i="1" s="1"/>
  <c r="CZ302" i="1"/>
  <c r="Y302" i="1" s="1"/>
  <c r="CY292" i="1"/>
  <c r="X292" i="1" s="1"/>
  <c r="CZ292" i="1"/>
  <c r="Y292" i="1" s="1"/>
  <c r="CX1181" i="3"/>
  <c r="CX1179" i="3"/>
  <c r="CX1183" i="3"/>
  <c r="CX1180" i="3"/>
  <c r="CX1184" i="3"/>
  <c r="CX1178" i="3"/>
  <c r="CX1182" i="3"/>
  <c r="CX1169" i="3"/>
  <c r="CX1166" i="3"/>
  <c r="CX1170" i="3"/>
  <c r="CX1167" i="3"/>
  <c r="CX1168" i="3"/>
  <c r="CX1157" i="3"/>
  <c r="CX1158" i="3"/>
  <c r="CX1155" i="3"/>
  <c r="CX1159" i="3"/>
  <c r="CX1156" i="3"/>
  <c r="CX1160" i="3"/>
  <c r="CX1070" i="3"/>
  <c r="CX1071" i="3"/>
  <c r="CX1072" i="3"/>
  <c r="CX1061" i="3"/>
  <c r="CX1065" i="3"/>
  <c r="CX1062" i="3"/>
  <c r="CX1066" i="3"/>
  <c r="CX1063" i="3"/>
  <c r="CX1064" i="3"/>
  <c r="CX1049" i="3"/>
  <c r="CX1050" i="3"/>
  <c r="CX1051" i="3"/>
  <c r="CX1052" i="3"/>
  <c r="CX1041" i="3"/>
  <c r="CX1042" i="3"/>
  <c r="CX1043" i="3"/>
  <c r="CX1044" i="3"/>
  <c r="CX1029" i="3"/>
  <c r="CX1033" i="3"/>
  <c r="CX1030" i="3"/>
  <c r="CX1034" i="3"/>
  <c r="CX1031" i="3"/>
  <c r="CX1028" i="3"/>
  <c r="CX1032" i="3"/>
  <c r="CX1013" i="3"/>
  <c r="CX1014" i="3"/>
  <c r="CX1012" i="3"/>
  <c r="BX244" i="1"/>
  <c r="AO361" i="1"/>
  <c r="CR358" i="1"/>
  <c r="Q358" i="1" s="1"/>
  <c r="AB358" i="1"/>
  <c r="CY357" i="1"/>
  <c r="X357" i="1" s="1"/>
  <c r="CZ357" i="1"/>
  <c r="Y357" i="1" s="1"/>
  <c r="CP357" i="1"/>
  <c r="O357" i="1" s="1"/>
  <c r="CR356" i="1"/>
  <c r="Q356" i="1" s="1"/>
  <c r="CP356" i="1" s="1"/>
  <c r="O356" i="1" s="1"/>
  <c r="AB356" i="1"/>
  <c r="CR350" i="1"/>
  <c r="Q350" i="1" s="1"/>
  <c r="AB350" i="1"/>
  <c r="CY349" i="1"/>
  <c r="X349" i="1" s="1"/>
  <c r="CZ349" i="1"/>
  <c r="Y349" i="1" s="1"/>
  <c r="CP349" i="1"/>
  <c r="O349" i="1" s="1"/>
  <c r="CR348" i="1"/>
  <c r="Q348" i="1" s="1"/>
  <c r="AB348" i="1"/>
  <c r="CP342" i="1"/>
  <c r="O342" i="1" s="1"/>
  <c r="CR328" i="1"/>
  <c r="Q328" i="1" s="1"/>
  <c r="AB328" i="1"/>
  <c r="CY327" i="1"/>
  <c r="X327" i="1" s="1"/>
  <c r="CZ327" i="1"/>
  <c r="Y327" i="1" s="1"/>
  <c r="CP327" i="1"/>
  <c r="O327" i="1" s="1"/>
  <c r="CR326" i="1"/>
  <c r="Q326" i="1" s="1"/>
  <c r="AB326" i="1"/>
  <c r="CP324" i="1"/>
  <c r="O324" i="1" s="1"/>
  <c r="CR322" i="1"/>
  <c r="Q322" i="1" s="1"/>
  <c r="AB322" i="1"/>
  <c r="CR316" i="1"/>
  <c r="Q316" i="1" s="1"/>
  <c r="AB316" i="1"/>
  <c r="CY315" i="1"/>
  <c r="X315" i="1" s="1"/>
  <c r="CZ315" i="1"/>
  <c r="Y315" i="1" s="1"/>
  <c r="CP315" i="1"/>
  <c r="O315" i="1" s="1"/>
  <c r="CR312" i="1"/>
  <c r="Q312" i="1" s="1"/>
  <c r="AB312" i="1"/>
  <c r="CY308" i="1"/>
  <c r="X308" i="1" s="1"/>
  <c r="CZ308" i="1"/>
  <c r="Y308" i="1" s="1"/>
  <c r="CY307" i="1"/>
  <c r="X307" i="1" s="1"/>
  <c r="CZ307" i="1"/>
  <c r="Y307" i="1" s="1"/>
  <c r="CY296" i="1"/>
  <c r="X296" i="1" s="1"/>
  <c r="CZ296" i="1"/>
  <c r="Y296" i="1" s="1"/>
  <c r="CX1268" i="3"/>
  <c r="CX1272" i="3"/>
  <c r="CX1265" i="3"/>
  <c r="CX1269" i="3"/>
  <c r="CX1273" i="3"/>
  <c r="CX1266" i="3"/>
  <c r="CX1270" i="3"/>
  <c r="CX1267" i="3"/>
  <c r="CX1271" i="3"/>
  <c r="CX1256" i="3"/>
  <c r="CX1253" i="3"/>
  <c r="CX1257" i="3"/>
  <c r="CX1254" i="3"/>
  <c r="CX1258" i="3"/>
  <c r="CX1255" i="3"/>
  <c r="CX1244" i="3"/>
  <c r="CX1241" i="3"/>
  <c r="CX1245" i="3"/>
  <c r="CX1242" i="3"/>
  <c r="CX1246" i="3"/>
  <c r="CX1243" i="3"/>
  <c r="CX1212" i="3"/>
  <c r="CX1216" i="3"/>
  <c r="CX1209" i="3"/>
  <c r="CX1213" i="3"/>
  <c r="CX1210" i="3"/>
  <c r="CX1214" i="3"/>
  <c r="CX1211" i="3"/>
  <c r="CX1215" i="3"/>
  <c r="CX1185" i="3"/>
  <c r="CX1189" i="3"/>
  <c r="CX1193" i="3"/>
  <c r="CX1187" i="3"/>
  <c r="CX1191" i="3"/>
  <c r="CX1195" i="3"/>
  <c r="CX1188" i="3"/>
  <c r="CX1192" i="3"/>
  <c r="CX1196" i="3"/>
  <c r="CX1186" i="3"/>
  <c r="CX1190" i="3"/>
  <c r="CX1194" i="3"/>
  <c r="CX1145" i="3"/>
  <c r="CX1143" i="3"/>
  <c r="CX1144" i="3"/>
  <c r="CX1125" i="3"/>
  <c r="CX1123" i="3"/>
  <c r="CX1124" i="3"/>
  <c r="CX1117" i="3"/>
  <c r="CX1118" i="3"/>
  <c r="CX1115" i="3"/>
  <c r="CX1116" i="3"/>
  <c r="CX1017" i="3"/>
  <c r="CX1015" i="3"/>
  <c r="CX1016" i="3"/>
  <c r="P380" i="1"/>
  <c r="CL244" i="1"/>
  <c r="BC361" i="1"/>
  <c r="AZ361" i="1"/>
  <c r="BY244" i="1"/>
  <c r="AP361" i="1"/>
  <c r="CY354" i="1"/>
  <c r="X354" i="1" s="1"/>
  <c r="CZ354" i="1"/>
  <c r="Y354" i="1" s="1"/>
  <c r="CY352" i="1"/>
  <c r="X352" i="1" s="1"/>
  <c r="CZ352" i="1"/>
  <c r="Y352" i="1" s="1"/>
  <c r="U351" i="1"/>
  <c r="CY346" i="1"/>
  <c r="X346" i="1" s="1"/>
  <c r="CZ346" i="1"/>
  <c r="Y346" i="1" s="1"/>
  <c r="CY344" i="1"/>
  <c r="X344" i="1" s="1"/>
  <c r="CZ344" i="1"/>
  <c r="Y344" i="1" s="1"/>
  <c r="CZ338" i="1"/>
  <c r="Y338" i="1" s="1"/>
  <c r="CY338" i="1"/>
  <c r="X338" i="1" s="1"/>
  <c r="CY337" i="1"/>
  <c r="X337" i="1" s="1"/>
  <c r="CZ337" i="1"/>
  <c r="Y337" i="1" s="1"/>
  <c r="CY335" i="1"/>
  <c r="X335" i="1" s="1"/>
  <c r="CZ335" i="1"/>
  <c r="Y335" i="1" s="1"/>
  <c r="CP335" i="1"/>
  <c r="O335" i="1" s="1"/>
  <c r="CY332" i="1"/>
  <c r="X332" i="1" s="1"/>
  <c r="CZ332" i="1"/>
  <c r="Y332" i="1" s="1"/>
  <c r="CY330" i="1"/>
  <c r="X330" i="1" s="1"/>
  <c r="CZ330" i="1"/>
  <c r="Y330" i="1" s="1"/>
  <c r="AB325" i="1"/>
  <c r="CY324" i="1"/>
  <c r="X324" i="1" s="1"/>
  <c r="CZ324" i="1"/>
  <c r="Y324" i="1" s="1"/>
  <c r="CP322" i="1"/>
  <c r="O322" i="1" s="1"/>
  <c r="GX321" i="1"/>
  <c r="CY320" i="1"/>
  <c r="X320" i="1" s="1"/>
  <c r="CZ320" i="1"/>
  <c r="Y320" i="1" s="1"/>
  <c r="CY318" i="1"/>
  <c r="X318" i="1" s="1"/>
  <c r="CZ318" i="1"/>
  <c r="Y318" i="1" s="1"/>
  <c r="CY314" i="1"/>
  <c r="X314" i="1" s="1"/>
  <c r="CZ314" i="1"/>
  <c r="Y314" i="1" s="1"/>
  <c r="CP312" i="1"/>
  <c r="O312" i="1" s="1"/>
  <c r="CY310" i="1"/>
  <c r="X310" i="1" s="1"/>
  <c r="CZ310" i="1"/>
  <c r="Y310" i="1" s="1"/>
  <c r="CR308" i="1"/>
  <c r="Q308" i="1" s="1"/>
  <c r="AB308" i="1"/>
  <c r="CP307" i="1"/>
  <c r="O307" i="1" s="1"/>
  <c r="GM303" i="1"/>
  <c r="GN303" i="1"/>
  <c r="CP268" i="1"/>
  <c r="O268" i="1" s="1"/>
  <c r="CX1276" i="3"/>
  <c r="CX1280" i="3"/>
  <c r="CX1277" i="3"/>
  <c r="CX1281" i="3"/>
  <c r="CX1274" i="3"/>
  <c r="CX1278" i="3"/>
  <c r="CX1282" i="3"/>
  <c r="CX1275" i="3"/>
  <c r="CX1279" i="3"/>
  <c r="CX1260" i="3"/>
  <c r="CX1264" i="3"/>
  <c r="CX1261" i="3"/>
  <c r="CX1262" i="3"/>
  <c r="CX1259" i="3"/>
  <c r="CX1263" i="3"/>
  <c r="CX1248" i="3"/>
  <c r="CX1252" i="3"/>
  <c r="CX1249" i="3"/>
  <c r="CX1250" i="3"/>
  <c r="CX1247" i="3"/>
  <c r="CX1251" i="3"/>
  <c r="CX1220" i="3"/>
  <c r="CX1224" i="3"/>
  <c r="CX1217" i="3"/>
  <c r="CX1221" i="3"/>
  <c r="CX1218" i="3"/>
  <c r="CX1222" i="3"/>
  <c r="CX1219" i="3"/>
  <c r="CX1223" i="3"/>
  <c r="CX1197" i="3"/>
  <c r="CX1201" i="3"/>
  <c r="CX1199" i="3"/>
  <c r="CX1203" i="3"/>
  <c r="CX1200" i="3"/>
  <c r="CX1204" i="3"/>
  <c r="CX1202" i="3"/>
  <c r="CX1208" i="3"/>
  <c r="CX1205" i="3"/>
  <c r="CX1206" i="3"/>
  <c r="CX1198" i="3"/>
  <c r="CX1207" i="3"/>
  <c r="I441" i="1"/>
  <c r="GX441" i="1" s="1"/>
  <c r="I437" i="1"/>
  <c r="GX437" i="1" s="1"/>
  <c r="CX1146" i="3"/>
  <c r="CX1147" i="3"/>
  <c r="CX1148" i="3"/>
  <c r="CX1126" i="3"/>
  <c r="CX1127" i="3"/>
  <c r="CX1128" i="3"/>
  <c r="CX1121" i="3"/>
  <c r="CX1122" i="3"/>
  <c r="CX1119" i="3"/>
  <c r="CX1120" i="3"/>
  <c r="I417" i="1"/>
  <c r="GX417" i="1" s="1"/>
  <c r="I411" i="1"/>
  <c r="GX411" i="1" s="1"/>
  <c r="I407" i="1"/>
  <c r="GX407" i="1" s="1"/>
  <c r="CX1018" i="3"/>
  <c r="CX1019" i="3"/>
  <c r="CX1020" i="3"/>
  <c r="FY361" i="1"/>
  <c r="EG361" i="1"/>
  <c r="CK244" i="1"/>
  <c r="BB361" i="1"/>
  <c r="CG361" i="1"/>
  <c r="CP358" i="1"/>
  <c r="O358" i="1" s="1"/>
  <c r="CR354" i="1"/>
  <c r="Q354" i="1" s="1"/>
  <c r="CP354" i="1" s="1"/>
  <c r="O354" i="1" s="1"/>
  <c r="AB354" i="1"/>
  <c r="CY353" i="1"/>
  <c r="X353" i="1" s="1"/>
  <c r="CZ353" i="1"/>
  <c r="Y353" i="1" s="1"/>
  <c r="CP353" i="1"/>
  <c r="O353" i="1" s="1"/>
  <c r="CR352" i="1"/>
  <c r="Q352" i="1" s="1"/>
  <c r="CP352" i="1" s="1"/>
  <c r="O352" i="1" s="1"/>
  <c r="AB352" i="1"/>
  <c r="T351" i="1"/>
  <c r="CP350" i="1"/>
  <c r="O350" i="1" s="1"/>
  <c r="CP348" i="1"/>
  <c r="O348" i="1" s="1"/>
  <c r="CR346" i="1"/>
  <c r="Q346" i="1" s="1"/>
  <c r="CP346" i="1" s="1"/>
  <c r="O346" i="1" s="1"/>
  <c r="AB346" i="1"/>
  <c r="CY345" i="1"/>
  <c r="X345" i="1" s="1"/>
  <c r="CZ345" i="1"/>
  <c r="Y345" i="1" s="1"/>
  <c r="CP345" i="1"/>
  <c r="O345" i="1" s="1"/>
  <c r="CR344" i="1"/>
  <c r="Q344" i="1" s="1"/>
  <c r="CP344" i="1" s="1"/>
  <c r="O344" i="1" s="1"/>
  <c r="AB344" i="1"/>
  <c r="CY342" i="1"/>
  <c r="X342" i="1" s="1"/>
  <c r="CZ342" i="1"/>
  <c r="Y342" i="1" s="1"/>
  <c r="CY340" i="1"/>
  <c r="X340" i="1" s="1"/>
  <c r="CZ340" i="1"/>
  <c r="Y340" i="1" s="1"/>
  <c r="CY339" i="1"/>
  <c r="X339" i="1" s="1"/>
  <c r="CZ339" i="1"/>
  <c r="Y339" i="1" s="1"/>
  <c r="CP339" i="1"/>
  <c r="O339" i="1" s="1"/>
  <c r="CZ336" i="1"/>
  <c r="Y336" i="1" s="1"/>
  <c r="CY336" i="1"/>
  <c r="X336" i="1" s="1"/>
  <c r="GM336" i="1" s="1"/>
  <c r="AB333" i="1"/>
  <c r="CR332" i="1"/>
  <c r="Q332" i="1" s="1"/>
  <c r="CP332" i="1" s="1"/>
  <c r="O332" i="1" s="1"/>
  <c r="AB332" i="1"/>
  <c r="CY331" i="1"/>
  <c r="X331" i="1" s="1"/>
  <c r="CZ331" i="1"/>
  <c r="Y331" i="1" s="1"/>
  <c r="CP331" i="1"/>
  <c r="O331" i="1" s="1"/>
  <c r="CR330" i="1"/>
  <c r="Q330" i="1" s="1"/>
  <c r="CP330" i="1" s="1"/>
  <c r="O330" i="1" s="1"/>
  <c r="AB330" i="1"/>
  <c r="CP328" i="1"/>
  <c r="O328" i="1" s="1"/>
  <c r="CP326" i="1"/>
  <c r="O326" i="1" s="1"/>
  <c r="CR324" i="1"/>
  <c r="Q324" i="1" s="1"/>
  <c r="AB324" i="1"/>
  <c r="CY323" i="1"/>
  <c r="X323" i="1" s="1"/>
  <c r="CZ323" i="1"/>
  <c r="Y323" i="1" s="1"/>
  <c r="CP323" i="1"/>
  <c r="O323" i="1" s="1"/>
  <c r="U321" i="1"/>
  <c r="CR320" i="1"/>
  <c r="Q320" i="1" s="1"/>
  <c r="CP320" i="1" s="1"/>
  <c r="O320" i="1" s="1"/>
  <c r="AB320" i="1"/>
  <c r="CY319" i="1"/>
  <c r="X319" i="1" s="1"/>
  <c r="CZ319" i="1"/>
  <c r="Y319" i="1" s="1"/>
  <c r="CP319" i="1"/>
  <c r="O319" i="1" s="1"/>
  <c r="CR318" i="1"/>
  <c r="Q318" i="1" s="1"/>
  <c r="CP318" i="1" s="1"/>
  <c r="O318" i="1" s="1"/>
  <c r="AB318" i="1"/>
  <c r="R317" i="1"/>
  <c r="GK317" i="1" s="1"/>
  <c r="CP316" i="1"/>
  <c r="O316" i="1" s="1"/>
  <c r="CR314" i="1"/>
  <c r="Q314" i="1" s="1"/>
  <c r="CP314" i="1" s="1"/>
  <c r="O314" i="1" s="1"/>
  <c r="AB314" i="1"/>
  <c r="CR310" i="1"/>
  <c r="Q310" i="1" s="1"/>
  <c r="CP310" i="1" s="1"/>
  <c r="O310" i="1" s="1"/>
  <c r="AB310" i="1"/>
  <c r="CP308" i="1"/>
  <c r="O308" i="1" s="1"/>
  <c r="CZ306" i="1"/>
  <c r="Y306" i="1" s="1"/>
  <c r="CY306" i="1"/>
  <c r="X306" i="1" s="1"/>
  <c r="GN306" i="1" s="1"/>
  <c r="CX997" i="3"/>
  <c r="CX1001" i="3"/>
  <c r="CX998" i="3"/>
  <c r="CX995" i="3"/>
  <c r="CX999" i="3"/>
  <c r="CX996" i="3"/>
  <c r="CX1000" i="3"/>
  <c r="CX977" i="3"/>
  <c r="CX981" i="3"/>
  <c r="CX985" i="3"/>
  <c r="CX978" i="3"/>
  <c r="CX982" i="3"/>
  <c r="CX979" i="3"/>
  <c r="CX983" i="3"/>
  <c r="CX980" i="3"/>
  <c r="CX984" i="3"/>
  <c r="CX957" i="3"/>
  <c r="CX961" i="3"/>
  <c r="CX965" i="3"/>
  <c r="CX958" i="3"/>
  <c r="CX962" i="3"/>
  <c r="CX966" i="3"/>
  <c r="CX959" i="3"/>
  <c r="CX963" i="3"/>
  <c r="CX960" i="3"/>
  <c r="CX964" i="3"/>
  <c r="CX929" i="3"/>
  <c r="CX933" i="3"/>
  <c r="CX937" i="3"/>
  <c r="CX941" i="3"/>
  <c r="CX930" i="3"/>
  <c r="CX934" i="3"/>
  <c r="CX938" i="3"/>
  <c r="CX927" i="3"/>
  <c r="CX931" i="3"/>
  <c r="CX935" i="3"/>
  <c r="CX939" i="3"/>
  <c r="CX928" i="3"/>
  <c r="CX932" i="3"/>
  <c r="CX936" i="3"/>
  <c r="CX940" i="3"/>
  <c r="CX845" i="3"/>
  <c r="CX849" i="3"/>
  <c r="CX853" i="3"/>
  <c r="CX846" i="3"/>
  <c r="CX850" i="3"/>
  <c r="CX854" i="3"/>
  <c r="CX847" i="3"/>
  <c r="CX851" i="3"/>
  <c r="CX855" i="3"/>
  <c r="CX848" i="3"/>
  <c r="CX852" i="3"/>
  <c r="CX833" i="3"/>
  <c r="CX837" i="3"/>
  <c r="CX834" i="3"/>
  <c r="CX838" i="3"/>
  <c r="CX835" i="3"/>
  <c r="CX836" i="3"/>
  <c r="CX821" i="3"/>
  <c r="CX825" i="3"/>
  <c r="CX822" i="3"/>
  <c r="CX819" i="3"/>
  <c r="CX823" i="3"/>
  <c r="CX820" i="3"/>
  <c r="CX824" i="3"/>
  <c r="CX798" i="3"/>
  <c r="CX802" i="3"/>
  <c r="CX806" i="3"/>
  <c r="CX797" i="3"/>
  <c r="CX801" i="3"/>
  <c r="CX805" i="3"/>
  <c r="CX799" i="3"/>
  <c r="CX807" i="3"/>
  <c r="CX800" i="3"/>
  <c r="CX803" i="3"/>
  <c r="CX804" i="3"/>
  <c r="CX786" i="3"/>
  <c r="CX785" i="3"/>
  <c r="CX789" i="3"/>
  <c r="CX783" i="3"/>
  <c r="CX784" i="3"/>
  <c r="CX787" i="3"/>
  <c r="CX788" i="3"/>
  <c r="CX762" i="3"/>
  <c r="CX766" i="3"/>
  <c r="CX770" i="3"/>
  <c r="CX761" i="3"/>
  <c r="CX765" i="3"/>
  <c r="CX769" i="3"/>
  <c r="CX767" i="3"/>
  <c r="CX768" i="3"/>
  <c r="CX763" i="3"/>
  <c r="CX771" i="3"/>
  <c r="CX764" i="3"/>
  <c r="CY301" i="1"/>
  <c r="X301" i="1" s="1"/>
  <c r="CZ301" i="1"/>
  <c r="Y301" i="1" s="1"/>
  <c r="CP299" i="1"/>
  <c r="O299" i="1" s="1"/>
  <c r="CQ296" i="1"/>
  <c r="P296" i="1" s="1"/>
  <c r="CP296" i="1" s="1"/>
  <c r="O296" i="1" s="1"/>
  <c r="AB296" i="1"/>
  <c r="CP295" i="1"/>
  <c r="O295" i="1" s="1"/>
  <c r="CQ292" i="1"/>
  <c r="P292" i="1" s="1"/>
  <c r="CP292" i="1" s="1"/>
  <c r="O292" i="1" s="1"/>
  <c r="AB292" i="1"/>
  <c r="CS290" i="1"/>
  <c r="R290" i="1" s="1"/>
  <c r="GK290" i="1" s="1"/>
  <c r="AD290" i="1"/>
  <c r="CR290" i="1" s="1"/>
  <c r="Q290" i="1" s="1"/>
  <c r="CX698" i="3"/>
  <c r="CX702" i="3"/>
  <c r="CX699" i="3"/>
  <c r="CX703" i="3"/>
  <c r="CX696" i="3"/>
  <c r="CX700" i="3"/>
  <c r="CX704" i="3"/>
  <c r="CX697" i="3"/>
  <c r="CX701" i="3"/>
  <c r="I291" i="1"/>
  <c r="GX291" i="1" s="1"/>
  <c r="CP287" i="1"/>
  <c r="O287" i="1" s="1"/>
  <c r="CR279" i="1"/>
  <c r="AB279" i="1"/>
  <c r="CS276" i="1"/>
  <c r="R276" i="1" s="1"/>
  <c r="GK276" i="1" s="1"/>
  <c r="AD276" i="1"/>
  <c r="CR276" i="1" s="1"/>
  <c r="Q276" i="1" s="1"/>
  <c r="CY269" i="1"/>
  <c r="X269" i="1" s="1"/>
  <c r="CZ269" i="1"/>
  <c r="Y269" i="1" s="1"/>
  <c r="AB269" i="1"/>
  <c r="CY267" i="1"/>
  <c r="X267" i="1" s="1"/>
  <c r="CZ267" i="1"/>
  <c r="Y267" i="1" s="1"/>
  <c r="AB267" i="1"/>
  <c r="CQ266" i="1"/>
  <c r="P266" i="1" s="1"/>
  <c r="CP266" i="1" s="1"/>
  <c r="O266" i="1" s="1"/>
  <c r="AB266" i="1"/>
  <c r="CY263" i="1"/>
  <c r="X263" i="1" s="1"/>
  <c r="CZ263" i="1"/>
  <c r="Y263" i="1" s="1"/>
  <c r="AB263" i="1"/>
  <c r="CY260" i="1"/>
  <c r="X260" i="1" s="1"/>
  <c r="CZ260" i="1"/>
  <c r="Y260" i="1" s="1"/>
  <c r="AB260" i="1"/>
  <c r="CY258" i="1"/>
  <c r="X258" i="1" s="1"/>
  <c r="CZ258" i="1"/>
  <c r="Y258" i="1" s="1"/>
  <c r="AB258" i="1"/>
  <c r="CY256" i="1"/>
  <c r="X256" i="1" s="1"/>
  <c r="CZ256" i="1"/>
  <c r="Y256" i="1" s="1"/>
  <c r="CZ251" i="1"/>
  <c r="Y251" i="1" s="1"/>
  <c r="CY251" i="1"/>
  <c r="X251" i="1" s="1"/>
  <c r="CY248" i="1"/>
  <c r="X248" i="1" s="1"/>
  <c r="CZ248" i="1"/>
  <c r="Y248" i="1" s="1"/>
  <c r="BY168" i="1"/>
  <c r="AP211" i="1"/>
  <c r="CI211" i="1"/>
  <c r="CR204" i="1"/>
  <c r="Q204" i="1" s="1"/>
  <c r="AB204" i="1"/>
  <c r="CZ203" i="1"/>
  <c r="Y203" i="1" s="1"/>
  <c r="CY203" i="1"/>
  <c r="X203" i="1" s="1"/>
  <c r="CR202" i="1"/>
  <c r="Q202" i="1" s="1"/>
  <c r="AB202" i="1"/>
  <c r="AU361" i="1"/>
  <c r="AD359" i="1"/>
  <c r="CR359" i="1" s="1"/>
  <c r="AB357" i="1"/>
  <c r="CX1005" i="3"/>
  <c r="CX1002" i="3"/>
  <c r="CX1006" i="3"/>
  <c r="CX1003" i="3"/>
  <c r="CX1007" i="3"/>
  <c r="CX1004" i="3"/>
  <c r="CX1008" i="3"/>
  <c r="AD355" i="1"/>
  <c r="CR355" i="1" s="1"/>
  <c r="Q355" i="1" s="1"/>
  <c r="AB353" i="1"/>
  <c r="CX989" i="3"/>
  <c r="CX993" i="3"/>
  <c r="CX986" i="3"/>
  <c r="CX990" i="3"/>
  <c r="CX994" i="3"/>
  <c r="CX987" i="3"/>
  <c r="CX991" i="3"/>
  <c r="CX988" i="3"/>
  <c r="CX992" i="3"/>
  <c r="AD351" i="1"/>
  <c r="CR351" i="1" s="1"/>
  <c r="AB349" i="1"/>
  <c r="CX969" i="3"/>
  <c r="CX973" i="3"/>
  <c r="CX970" i="3"/>
  <c r="CX974" i="3"/>
  <c r="CX967" i="3"/>
  <c r="CX971" i="3"/>
  <c r="CX975" i="3"/>
  <c r="CX968" i="3"/>
  <c r="CX972" i="3"/>
  <c r="CX976" i="3"/>
  <c r="AD347" i="1"/>
  <c r="CR347" i="1" s="1"/>
  <c r="AB345" i="1"/>
  <c r="CX945" i="3"/>
  <c r="CX949" i="3"/>
  <c r="CX953" i="3"/>
  <c r="CX942" i="3"/>
  <c r="CX946" i="3"/>
  <c r="CX950" i="3"/>
  <c r="CX954" i="3"/>
  <c r="CX943" i="3"/>
  <c r="CX947" i="3"/>
  <c r="CX951" i="3"/>
  <c r="CX955" i="3"/>
  <c r="CX944" i="3"/>
  <c r="CX948" i="3"/>
  <c r="CX952" i="3"/>
  <c r="CX956" i="3"/>
  <c r="AD343" i="1"/>
  <c r="CR343" i="1" s="1"/>
  <c r="Q343" i="1" s="1"/>
  <c r="CP343" i="1" s="1"/>
  <c r="O343" i="1" s="1"/>
  <c r="AB341" i="1"/>
  <c r="AD340" i="1"/>
  <c r="CR340" i="1" s="1"/>
  <c r="Q340" i="1" s="1"/>
  <c r="CP340" i="1" s="1"/>
  <c r="O340" i="1" s="1"/>
  <c r="AB339" i="1"/>
  <c r="AD337" i="1"/>
  <c r="CR337" i="1" s="1"/>
  <c r="Q337" i="1" s="1"/>
  <c r="CP337" i="1" s="1"/>
  <c r="O337" i="1" s="1"/>
  <c r="AB335" i="1"/>
  <c r="AD333" i="1"/>
  <c r="CR333" i="1" s="1"/>
  <c r="AB331" i="1"/>
  <c r="CX857" i="3"/>
  <c r="CX861" i="3"/>
  <c r="CX865" i="3"/>
  <c r="CX858" i="3"/>
  <c r="CX862" i="3"/>
  <c r="CX866" i="3"/>
  <c r="CX859" i="3"/>
  <c r="CX863" i="3"/>
  <c r="CX856" i="3"/>
  <c r="CX860" i="3"/>
  <c r="CX864" i="3"/>
  <c r="AD329" i="1"/>
  <c r="CR329" i="1" s="1"/>
  <c r="AB327" i="1"/>
  <c r="CX841" i="3"/>
  <c r="CX842" i="3"/>
  <c r="CX839" i="3"/>
  <c r="CX843" i="3"/>
  <c r="CX840" i="3"/>
  <c r="CX844" i="3"/>
  <c r="AD325" i="1"/>
  <c r="CR325" i="1" s="1"/>
  <c r="AB323" i="1"/>
  <c r="CX829" i="3"/>
  <c r="CX826" i="3"/>
  <c r="CX830" i="3"/>
  <c r="CX827" i="3"/>
  <c r="CX831" i="3"/>
  <c r="CX828" i="3"/>
  <c r="CX832" i="3"/>
  <c r="AD321" i="1"/>
  <c r="AB319" i="1"/>
  <c r="CX810" i="3"/>
  <c r="CX809" i="3"/>
  <c r="CX813" i="3"/>
  <c r="CX817" i="3"/>
  <c r="CX808" i="3"/>
  <c r="CX814" i="3"/>
  <c r="CX818" i="3"/>
  <c r="CX811" i="3"/>
  <c r="CX815" i="3"/>
  <c r="CX812" i="3"/>
  <c r="CX816" i="3"/>
  <c r="AD317" i="1"/>
  <c r="CR317" i="1" s="1"/>
  <c r="AB315" i="1"/>
  <c r="CX790" i="3"/>
  <c r="CX794" i="3"/>
  <c r="CX793" i="3"/>
  <c r="CX791" i="3"/>
  <c r="CX792" i="3"/>
  <c r="CX795" i="3"/>
  <c r="CX796" i="3"/>
  <c r="AD313" i="1"/>
  <c r="AB311" i="1"/>
  <c r="CX774" i="3"/>
  <c r="CX778" i="3"/>
  <c r="CX782" i="3"/>
  <c r="CX773" i="3"/>
  <c r="CX777" i="3"/>
  <c r="CX781" i="3"/>
  <c r="CX775" i="3"/>
  <c r="CX776" i="3"/>
  <c r="CX779" i="3"/>
  <c r="CX772" i="3"/>
  <c r="CX780" i="3"/>
  <c r="AD309" i="1"/>
  <c r="AB307" i="1"/>
  <c r="CQ302" i="1"/>
  <c r="P302" i="1" s="1"/>
  <c r="CP302" i="1" s="1"/>
  <c r="O302" i="1" s="1"/>
  <c r="AB302" i="1"/>
  <c r="CS300" i="1"/>
  <c r="R300" i="1" s="1"/>
  <c r="AD300" i="1"/>
  <c r="CR300" i="1" s="1"/>
  <c r="Q300" i="1" s="1"/>
  <c r="AB299" i="1"/>
  <c r="T297" i="1"/>
  <c r="AB295" i="1"/>
  <c r="CY294" i="1"/>
  <c r="X294" i="1" s="1"/>
  <c r="CZ294" i="1"/>
  <c r="Y294" i="1" s="1"/>
  <c r="P293" i="1"/>
  <c r="AB290" i="1"/>
  <c r="P289" i="1"/>
  <c r="CP289" i="1" s="1"/>
  <c r="O289" i="1" s="1"/>
  <c r="CS288" i="1"/>
  <c r="R288" i="1" s="1"/>
  <c r="CY288" i="1" s="1"/>
  <c r="X288" i="1" s="1"/>
  <c r="AD288" i="1"/>
  <c r="CR288" i="1" s="1"/>
  <c r="Q288" i="1" s="1"/>
  <c r="CP288" i="1" s="1"/>
  <c r="O288" i="1" s="1"/>
  <c r="AB287" i="1"/>
  <c r="CR283" i="1"/>
  <c r="Q283" i="1" s="1"/>
  <c r="CP283" i="1" s="1"/>
  <c r="O283" i="1" s="1"/>
  <c r="AB283" i="1"/>
  <c r="CQ282" i="1"/>
  <c r="P282" i="1" s="1"/>
  <c r="CP282" i="1" s="1"/>
  <c r="O282" i="1" s="1"/>
  <c r="AB282" i="1"/>
  <c r="CS278" i="1"/>
  <c r="R278" i="1" s="1"/>
  <c r="AD278" i="1"/>
  <c r="CR278" i="1" s="1"/>
  <c r="Q278" i="1" s="1"/>
  <c r="CX666" i="3"/>
  <c r="CX670" i="3"/>
  <c r="CX663" i="3"/>
  <c r="CX667" i="3"/>
  <c r="CX664" i="3"/>
  <c r="CX668" i="3"/>
  <c r="CX665" i="3"/>
  <c r="CX669" i="3"/>
  <c r="I279" i="1"/>
  <c r="T279" i="1" s="1"/>
  <c r="CY276" i="1"/>
  <c r="X276" i="1" s="1"/>
  <c r="AB276" i="1"/>
  <c r="CR275" i="1"/>
  <c r="Q275" i="1" s="1"/>
  <c r="AB275" i="1"/>
  <c r="CP275" i="1"/>
  <c r="O275" i="1" s="1"/>
  <c r="CQ274" i="1"/>
  <c r="P274" i="1" s="1"/>
  <c r="CP274" i="1" s="1"/>
  <c r="O274" i="1" s="1"/>
  <c r="AB274" i="1"/>
  <c r="CS272" i="1"/>
  <c r="R272" i="1" s="1"/>
  <c r="AD272" i="1"/>
  <c r="CR272" i="1" s="1"/>
  <c r="Q272" i="1" s="1"/>
  <c r="CX869" i="3"/>
  <c r="CX873" i="3"/>
  <c r="CX877" i="3"/>
  <c r="CX881" i="3"/>
  <c r="CX870" i="3"/>
  <c r="CX874" i="3"/>
  <c r="CX878" i="3"/>
  <c r="CX867" i="3"/>
  <c r="CX871" i="3"/>
  <c r="CX875" i="3"/>
  <c r="CX879" i="3"/>
  <c r="CX868" i="3"/>
  <c r="CX872" i="3"/>
  <c r="CX876" i="3"/>
  <c r="CX880" i="3"/>
  <c r="I334" i="1"/>
  <c r="GX334" i="1" s="1"/>
  <c r="CJ361" i="1" s="1"/>
  <c r="P305" i="1"/>
  <c r="AB305" i="1"/>
  <c r="CQ304" i="1"/>
  <c r="P304" i="1" s="1"/>
  <c r="CP304" i="1" s="1"/>
  <c r="O304" i="1" s="1"/>
  <c r="AB304" i="1"/>
  <c r="CX730" i="3"/>
  <c r="CX734" i="3"/>
  <c r="CX731" i="3"/>
  <c r="CX735" i="3"/>
  <c r="CX732" i="3"/>
  <c r="CX736" i="3"/>
  <c r="CX733" i="3"/>
  <c r="CY300" i="1"/>
  <c r="X300" i="1" s="1"/>
  <c r="CS298" i="1"/>
  <c r="R298" i="1" s="1"/>
  <c r="AD298" i="1"/>
  <c r="CR298" i="1" s="1"/>
  <c r="Q298" i="1" s="1"/>
  <c r="W297" i="1"/>
  <c r="S297" i="1"/>
  <c r="U293" i="1"/>
  <c r="W293" i="1"/>
  <c r="S293" i="1"/>
  <c r="S291" i="1"/>
  <c r="GX289" i="1"/>
  <c r="U289" i="1"/>
  <c r="W289" i="1"/>
  <c r="S289" i="1"/>
  <c r="AB288" i="1"/>
  <c r="CS286" i="1"/>
  <c r="R286" i="1" s="1"/>
  <c r="CY286" i="1" s="1"/>
  <c r="X286" i="1" s="1"/>
  <c r="AD286" i="1"/>
  <c r="CR286" i="1" s="1"/>
  <c r="Q286" i="1" s="1"/>
  <c r="CP285" i="1"/>
  <c r="O285" i="1" s="1"/>
  <c r="P281" i="1"/>
  <c r="I281" i="1"/>
  <c r="Q281" i="1" s="1"/>
  <c r="S279" i="1"/>
  <c r="CY278" i="1"/>
  <c r="X278" i="1" s="1"/>
  <c r="AB278" i="1"/>
  <c r="W277" i="1"/>
  <c r="S277" i="1"/>
  <c r="AB277" i="1"/>
  <c r="CZ276" i="1"/>
  <c r="Y276" i="1" s="1"/>
  <c r="CP273" i="1"/>
  <c r="O273" i="1" s="1"/>
  <c r="CY272" i="1"/>
  <c r="X272" i="1" s="1"/>
  <c r="AB272" i="1"/>
  <c r="CR271" i="1"/>
  <c r="Q271" i="1" s="1"/>
  <c r="CP271" i="1" s="1"/>
  <c r="O271" i="1" s="1"/>
  <c r="AB271" i="1"/>
  <c r="CQ270" i="1"/>
  <c r="P270" i="1" s="1"/>
  <c r="CP270" i="1" s="1"/>
  <c r="O270" i="1" s="1"/>
  <c r="AB270" i="1"/>
  <c r="CR268" i="1"/>
  <c r="Q268" i="1" s="1"/>
  <c r="AB268" i="1"/>
  <c r="U267" i="1"/>
  <c r="Q267" i="1"/>
  <c r="CR265" i="1"/>
  <c r="Q265" i="1" s="1"/>
  <c r="CP265" i="1" s="1"/>
  <c r="O265" i="1" s="1"/>
  <c r="AB265" i="1"/>
  <c r="CQ264" i="1"/>
  <c r="P264" i="1" s="1"/>
  <c r="CP264" i="1" s="1"/>
  <c r="O264" i="1" s="1"/>
  <c r="AB264" i="1"/>
  <c r="U263" i="1"/>
  <c r="Q263" i="1"/>
  <c r="I359" i="1"/>
  <c r="GX359" i="1" s="1"/>
  <c r="I355" i="1"/>
  <c r="V355" i="1" s="1"/>
  <c r="I351" i="1"/>
  <c r="GX351" i="1" s="1"/>
  <c r="I347" i="1"/>
  <c r="T347" i="1" s="1"/>
  <c r="CX885" i="3"/>
  <c r="CX889" i="3"/>
  <c r="CX893" i="3"/>
  <c r="CX882" i="3"/>
  <c r="CX886" i="3"/>
  <c r="CX890" i="3"/>
  <c r="CX894" i="3"/>
  <c r="CX883" i="3"/>
  <c r="CX887" i="3"/>
  <c r="CX891" i="3"/>
  <c r="CX895" i="3"/>
  <c r="CX884" i="3"/>
  <c r="CX888" i="3"/>
  <c r="CX892" i="3"/>
  <c r="CX896" i="3"/>
  <c r="I333" i="1"/>
  <c r="P333" i="1" s="1"/>
  <c r="I329" i="1"/>
  <c r="GX329" i="1" s="1"/>
  <c r="I325" i="1"/>
  <c r="U325" i="1" s="1"/>
  <c r="I321" i="1"/>
  <c r="P321" i="1" s="1"/>
  <c r="I317" i="1"/>
  <c r="U317" i="1" s="1"/>
  <c r="I313" i="1"/>
  <c r="W313" i="1" s="1"/>
  <c r="U305" i="1"/>
  <c r="W305" i="1"/>
  <c r="S305" i="1"/>
  <c r="CP301" i="1"/>
  <c r="O301" i="1" s="1"/>
  <c r="AB301" i="1"/>
  <c r="CY299" i="1"/>
  <c r="X299" i="1" s="1"/>
  <c r="CZ299" i="1"/>
  <c r="Y299" i="1" s="1"/>
  <c r="CY298" i="1"/>
  <c r="X298" i="1" s="1"/>
  <c r="Q297" i="1"/>
  <c r="CP297" i="1" s="1"/>
  <c r="O297" i="1" s="1"/>
  <c r="CY295" i="1"/>
  <c r="X295" i="1" s="1"/>
  <c r="CZ295" i="1"/>
  <c r="Y295" i="1" s="1"/>
  <c r="CQ294" i="1"/>
  <c r="P294" i="1" s="1"/>
  <c r="CP294" i="1" s="1"/>
  <c r="O294" i="1" s="1"/>
  <c r="AB294" i="1"/>
  <c r="T293" i="1"/>
  <c r="Q293" i="1"/>
  <c r="W291" i="1"/>
  <c r="R291" i="1"/>
  <c r="GK291" i="1" s="1"/>
  <c r="U291" i="1"/>
  <c r="Q291" i="1"/>
  <c r="T289" i="1"/>
  <c r="Q289" i="1"/>
  <c r="CY287" i="1"/>
  <c r="X287" i="1" s="1"/>
  <c r="CZ287" i="1"/>
  <c r="Y287" i="1" s="1"/>
  <c r="AB286" i="1"/>
  <c r="CY285" i="1"/>
  <c r="X285" i="1" s="1"/>
  <c r="CZ285" i="1"/>
  <c r="Y285" i="1" s="1"/>
  <c r="AB285" i="1"/>
  <c r="CQ284" i="1"/>
  <c r="P284" i="1" s="1"/>
  <c r="CP284" i="1" s="1"/>
  <c r="O284" i="1" s="1"/>
  <c r="AB284" i="1"/>
  <c r="CZ283" i="1"/>
  <c r="Y283" i="1" s="1"/>
  <c r="AB281" i="1"/>
  <c r="CQ280" i="1"/>
  <c r="P280" i="1" s="1"/>
  <c r="CP280" i="1" s="1"/>
  <c r="O280" i="1" s="1"/>
  <c r="AB280" i="1"/>
  <c r="GX277" i="1"/>
  <c r="T277" i="1"/>
  <c r="V277" i="1"/>
  <c r="CZ275" i="1"/>
  <c r="Y275" i="1" s="1"/>
  <c r="CY273" i="1"/>
  <c r="X273" i="1" s="1"/>
  <c r="CZ273" i="1"/>
  <c r="Y273" i="1" s="1"/>
  <c r="AB273" i="1"/>
  <c r="CY271" i="1"/>
  <c r="X271" i="1" s="1"/>
  <c r="CP269" i="1"/>
  <c r="O269" i="1" s="1"/>
  <c r="CY268" i="1"/>
  <c r="X268" i="1" s="1"/>
  <c r="CP267" i="1"/>
  <c r="O267" i="1" s="1"/>
  <c r="CY265" i="1"/>
  <c r="X265" i="1" s="1"/>
  <c r="CP263" i="1"/>
  <c r="O263" i="1" s="1"/>
  <c r="CX626" i="3"/>
  <c r="CX630" i="3"/>
  <c r="CX627" i="3"/>
  <c r="CX628" i="3"/>
  <c r="CX629" i="3"/>
  <c r="CY262" i="1"/>
  <c r="X262" i="1" s="1"/>
  <c r="AD262" i="1"/>
  <c r="CS262" i="1"/>
  <c r="R262" i="1" s="1"/>
  <c r="CY261" i="1"/>
  <c r="X261" i="1" s="1"/>
  <c r="CZ261" i="1"/>
  <c r="Y261" i="1" s="1"/>
  <c r="AB259" i="1"/>
  <c r="CQ259" i="1"/>
  <c r="P259" i="1" s="1"/>
  <c r="CP259" i="1" s="1"/>
  <c r="O259" i="1" s="1"/>
  <c r="CS304" i="1"/>
  <c r="R304" i="1" s="1"/>
  <c r="GK304" i="1" s="1"/>
  <c r="CX738" i="3"/>
  <c r="CX742" i="3"/>
  <c r="CX746" i="3"/>
  <c r="CX739" i="3"/>
  <c r="CX743" i="3"/>
  <c r="CX747" i="3"/>
  <c r="CX740" i="3"/>
  <c r="CX744" i="3"/>
  <c r="CX748" i="3"/>
  <c r="CX737" i="3"/>
  <c r="CX741" i="3"/>
  <c r="CX745" i="3"/>
  <c r="CQ300" i="1"/>
  <c r="P300" i="1" s="1"/>
  <c r="CQ298" i="1"/>
  <c r="P298" i="1" s="1"/>
  <c r="CX706" i="3"/>
  <c r="CX710" i="3"/>
  <c r="CX707" i="3"/>
  <c r="CX711" i="3"/>
  <c r="CX708" i="3"/>
  <c r="CX712" i="3"/>
  <c r="CX705" i="3"/>
  <c r="CX709" i="3"/>
  <c r="CX713" i="3"/>
  <c r="CQ290" i="1"/>
  <c r="P290" i="1" s="1"/>
  <c r="CP290" i="1" s="1"/>
  <c r="O290" i="1" s="1"/>
  <c r="CQ286" i="1"/>
  <c r="P286" i="1" s="1"/>
  <c r="CP286" i="1" s="1"/>
  <c r="O286" i="1" s="1"/>
  <c r="CS284" i="1"/>
  <c r="R284" i="1" s="1"/>
  <c r="GK284" i="1" s="1"/>
  <c r="CS282" i="1"/>
  <c r="R282" i="1" s="1"/>
  <c r="GK282" i="1" s="1"/>
  <c r="CX674" i="3"/>
  <c r="CX678" i="3"/>
  <c r="CX671" i="3"/>
  <c r="CX675" i="3"/>
  <c r="CX672" i="3"/>
  <c r="CX676" i="3"/>
  <c r="CX673" i="3"/>
  <c r="CX677" i="3"/>
  <c r="CS280" i="1"/>
  <c r="R280" i="1" s="1"/>
  <c r="GK280" i="1" s="1"/>
  <c r="CQ278" i="1"/>
  <c r="P278" i="1" s="1"/>
  <c r="CP278" i="1" s="1"/>
  <c r="O278" i="1" s="1"/>
  <c r="CQ276" i="1"/>
  <c r="P276" i="1" s="1"/>
  <c r="CP276" i="1" s="1"/>
  <c r="O276" i="1" s="1"/>
  <c r="CS274" i="1"/>
  <c r="R274" i="1" s="1"/>
  <c r="GK274" i="1" s="1"/>
  <c r="CQ272" i="1"/>
  <c r="P272" i="1" s="1"/>
  <c r="CP272" i="1" s="1"/>
  <c r="O272" i="1" s="1"/>
  <c r="CS270" i="1"/>
  <c r="R270" i="1" s="1"/>
  <c r="GK270" i="1" s="1"/>
  <c r="CX646" i="3"/>
  <c r="CX647" i="3"/>
  <c r="CX645" i="3"/>
  <c r="CS266" i="1"/>
  <c r="R266" i="1" s="1"/>
  <c r="GK266" i="1" s="1"/>
  <c r="CS264" i="1"/>
  <c r="R264" i="1" s="1"/>
  <c r="GK264" i="1" s="1"/>
  <c r="CX634" i="3"/>
  <c r="CX631" i="3"/>
  <c r="CX635" i="3"/>
  <c r="CX632" i="3"/>
  <c r="CX636" i="3"/>
  <c r="CX633" i="3"/>
  <c r="P262" i="1"/>
  <c r="AD261" i="1"/>
  <c r="CS261" i="1"/>
  <c r="R261" i="1" s="1"/>
  <c r="GK261" i="1" s="1"/>
  <c r="CP206" i="1"/>
  <c r="O206" i="1" s="1"/>
  <c r="CP205" i="1"/>
  <c r="O205" i="1" s="1"/>
  <c r="CP204" i="1"/>
  <c r="O204" i="1" s="1"/>
  <c r="CP201" i="1"/>
  <c r="O201" i="1" s="1"/>
  <c r="CY200" i="1"/>
  <c r="X200" i="1" s="1"/>
  <c r="CZ200" i="1"/>
  <c r="Y200" i="1" s="1"/>
  <c r="CY198" i="1"/>
  <c r="X198" i="1" s="1"/>
  <c r="CZ198" i="1"/>
  <c r="Y198" i="1" s="1"/>
  <c r="CY197" i="1"/>
  <c r="X197" i="1" s="1"/>
  <c r="GN197" i="1" s="1"/>
  <c r="CZ197" i="1"/>
  <c r="Y197" i="1" s="1"/>
  <c r="CP190" i="1"/>
  <c r="O190" i="1" s="1"/>
  <c r="CZ185" i="1"/>
  <c r="Y185" i="1" s="1"/>
  <c r="CY185" i="1"/>
  <c r="X185" i="1" s="1"/>
  <c r="CP180" i="1"/>
  <c r="O180" i="1" s="1"/>
  <c r="CP177" i="1"/>
  <c r="O177" i="1" s="1"/>
  <c r="CX750" i="3"/>
  <c r="CX754" i="3"/>
  <c r="CX758" i="3"/>
  <c r="CX751" i="3"/>
  <c r="CX755" i="3"/>
  <c r="CX752" i="3"/>
  <c r="CX749" i="3"/>
  <c r="CX753" i="3"/>
  <c r="CX757" i="3"/>
  <c r="CX759" i="3"/>
  <c r="CX760" i="3"/>
  <c r="CX756" i="3"/>
  <c r="CX714" i="3"/>
  <c r="CX718" i="3"/>
  <c r="CX722" i="3"/>
  <c r="CX715" i="3"/>
  <c r="CX719" i="3"/>
  <c r="CX716" i="3"/>
  <c r="CX720" i="3"/>
  <c r="CX717" i="3"/>
  <c r="CX721" i="3"/>
  <c r="CX682" i="3"/>
  <c r="CX686" i="3"/>
  <c r="CX679" i="3"/>
  <c r="CX683" i="3"/>
  <c r="CX680" i="3"/>
  <c r="CX684" i="3"/>
  <c r="CX681" i="3"/>
  <c r="CX685" i="3"/>
  <c r="CX650" i="3"/>
  <c r="CX648" i="3"/>
  <c r="CX649" i="3"/>
  <c r="CX638" i="3"/>
  <c r="CX642" i="3"/>
  <c r="CX639" i="3"/>
  <c r="CX640" i="3"/>
  <c r="CX637" i="3"/>
  <c r="CX641" i="3"/>
  <c r="CX622" i="3"/>
  <c r="CX623" i="3"/>
  <c r="CX624" i="3"/>
  <c r="CX621" i="3"/>
  <c r="CX625" i="3"/>
  <c r="CZ259" i="1"/>
  <c r="Y259" i="1" s="1"/>
  <c r="CY259" i="1"/>
  <c r="X259" i="1" s="1"/>
  <c r="AD257" i="1"/>
  <c r="CR257" i="1" s="1"/>
  <c r="Q257" i="1" s="1"/>
  <c r="CS257" i="1"/>
  <c r="R257" i="1" s="1"/>
  <c r="CZ255" i="1"/>
  <c r="Y255" i="1" s="1"/>
  <c r="CY255" i="1"/>
  <c r="X255" i="1" s="1"/>
  <c r="CZ247" i="1"/>
  <c r="Y247" i="1" s="1"/>
  <c r="CY247" i="1"/>
  <c r="X247" i="1" s="1"/>
  <c r="CR209" i="1"/>
  <c r="Q209" i="1" s="1"/>
  <c r="CP209" i="1" s="1"/>
  <c r="O209" i="1" s="1"/>
  <c r="AB209" i="1"/>
  <c r="CY208" i="1"/>
  <c r="X208" i="1" s="1"/>
  <c r="CZ208" i="1"/>
  <c r="Y208" i="1" s="1"/>
  <c r="CZ207" i="1"/>
  <c r="Y207" i="1" s="1"/>
  <c r="CY207" i="1"/>
  <c r="X207" i="1" s="1"/>
  <c r="CY206" i="1"/>
  <c r="X206" i="1" s="1"/>
  <c r="CZ206" i="1"/>
  <c r="Y206" i="1" s="1"/>
  <c r="CP202" i="1"/>
  <c r="O202" i="1" s="1"/>
  <c r="CR200" i="1"/>
  <c r="Q200" i="1" s="1"/>
  <c r="CP200" i="1" s="1"/>
  <c r="O200" i="1" s="1"/>
  <c r="AB200" i="1"/>
  <c r="CZ199" i="1"/>
  <c r="Y199" i="1" s="1"/>
  <c r="CY199" i="1"/>
  <c r="X199" i="1" s="1"/>
  <c r="CY194" i="1"/>
  <c r="X194" i="1" s="1"/>
  <c r="CZ194" i="1"/>
  <c r="Y194" i="1" s="1"/>
  <c r="CY192" i="1"/>
  <c r="X192" i="1" s="1"/>
  <c r="GN192" i="1" s="1"/>
  <c r="CZ192" i="1"/>
  <c r="Y192" i="1" s="1"/>
  <c r="CZ191" i="1"/>
  <c r="Y191" i="1" s="1"/>
  <c r="V188" i="1"/>
  <c r="AI211" i="1" s="1"/>
  <c r="CZ181" i="1"/>
  <c r="Y181" i="1" s="1"/>
  <c r="CY181" i="1"/>
  <c r="X181" i="1" s="1"/>
  <c r="GM181" i="1" s="1"/>
  <c r="CP178" i="1"/>
  <c r="O178" i="1" s="1"/>
  <c r="CZ177" i="1"/>
  <c r="Y177" i="1" s="1"/>
  <c r="CY177" i="1"/>
  <c r="X177" i="1" s="1"/>
  <c r="GN176" i="1"/>
  <c r="GM176" i="1"/>
  <c r="CX726" i="3"/>
  <c r="CX723" i="3"/>
  <c r="CX727" i="3"/>
  <c r="CX724" i="3"/>
  <c r="CX728" i="3"/>
  <c r="CX725" i="3"/>
  <c r="CX729" i="3"/>
  <c r="CX690" i="3"/>
  <c r="CX694" i="3"/>
  <c r="CX687" i="3"/>
  <c r="CX691" i="3"/>
  <c r="CX695" i="3"/>
  <c r="CX688" i="3"/>
  <c r="CX692" i="3"/>
  <c r="CX689" i="3"/>
  <c r="CX693" i="3"/>
  <c r="CX658" i="3"/>
  <c r="CX662" i="3"/>
  <c r="CX655" i="3"/>
  <c r="CX659" i="3"/>
  <c r="CX656" i="3"/>
  <c r="CX660" i="3"/>
  <c r="CX657" i="3"/>
  <c r="CX661" i="3"/>
  <c r="CP260" i="1"/>
  <c r="O260" i="1" s="1"/>
  <c r="CP258" i="1"/>
  <c r="O258" i="1" s="1"/>
  <c r="CX614" i="3"/>
  <c r="CX615" i="3"/>
  <c r="CX616" i="3"/>
  <c r="CX613" i="3"/>
  <c r="CY257" i="1"/>
  <c r="X257" i="1" s="1"/>
  <c r="CP257" i="1"/>
  <c r="O257" i="1" s="1"/>
  <c r="CP256" i="1"/>
  <c r="O256" i="1" s="1"/>
  <c r="CR208" i="1"/>
  <c r="Q208" i="1" s="1"/>
  <c r="CP208" i="1" s="1"/>
  <c r="O208" i="1" s="1"/>
  <c r="AB208" i="1"/>
  <c r="CR206" i="1"/>
  <c r="Q206" i="1" s="1"/>
  <c r="AB206" i="1"/>
  <c r="CY204" i="1"/>
  <c r="X204" i="1" s="1"/>
  <c r="CZ204" i="1"/>
  <c r="Y204" i="1" s="1"/>
  <c r="CY202" i="1"/>
  <c r="X202" i="1" s="1"/>
  <c r="CZ202" i="1"/>
  <c r="Y202" i="1" s="1"/>
  <c r="CP198" i="1"/>
  <c r="O198" i="1" s="1"/>
  <c r="AB197" i="1"/>
  <c r="CZ196" i="1"/>
  <c r="Y196" i="1" s="1"/>
  <c r="CY196" i="1"/>
  <c r="X196" i="1" s="1"/>
  <c r="AB196" i="1"/>
  <c r="CP195" i="1"/>
  <c r="O195" i="1" s="1"/>
  <c r="CR194" i="1"/>
  <c r="Q194" i="1" s="1"/>
  <c r="CP194" i="1" s="1"/>
  <c r="O194" i="1" s="1"/>
  <c r="AB194" i="1"/>
  <c r="CZ193" i="1"/>
  <c r="Y193" i="1" s="1"/>
  <c r="CY193" i="1"/>
  <c r="X193" i="1" s="1"/>
  <c r="AB193" i="1"/>
  <c r="CY190" i="1"/>
  <c r="X190" i="1" s="1"/>
  <c r="CZ190" i="1"/>
  <c r="Y190" i="1" s="1"/>
  <c r="Q189" i="1"/>
  <c r="Q188" i="1"/>
  <c r="GK186" i="1"/>
  <c r="CZ180" i="1"/>
  <c r="Y180" i="1" s="1"/>
  <c r="CY180" i="1"/>
  <c r="X180" i="1" s="1"/>
  <c r="CZ178" i="1"/>
  <c r="Y178" i="1" s="1"/>
  <c r="CY178" i="1"/>
  <c r="X178" i="1" s="1"/>
  <c r="AB257" i="1"/>
  <c r="CR256" i="1"/>
  <c r="Q256" i="1" s="1"/>
  <c r="CQ255" i="1"/>
  <c r="P255" i="1" s="1"/>
  <c r="AD255" i="1"/>
  <c r="CR255" i="1" s="1"/>
  <c r="Q255" i="1" s="1"/>
  <c r="CT254" i="1"/>
  <c r="S254" i="1" s="1"/>
  <c r="CP254" i="1" s="1"/>
  <c r="O254" i="1" s="1"/>
  <c r="CS253" i="1"/>
  <c r="R253" i="1" s="1"/>
  <c r="GK253" i="1" s="1"/>
  <c r="AB253" i="1"/>
  <c r="CT252" i="1"/>
  <c r="S252" i="1" s="1"/>
  <c r="CP252" i="1" s="1"/>
  <c r="O252" i="1" s="1"/>
  <c r="CQ251" i="1"/>
  <c r="P251" i="1" s="1"/>
  <c r="CP251" i="1" s="1"/>
  <c r="O251" i="1" s="1"/>
  <c r="AD251" i="1"/>
  <c r="CR251" i="1" s="1"/>
  <c r="Q251" i="1" s="1"/>
  <c r="CT250" i="1"/>
  <c r="S250" i="1" s="1"/>
  <c r="CS249" i="1"/>
  <c r="R249" i="1" s="1"/>
  <c r="CY249" i="1" s="1"/>
  <c r="X249" i="1" s="1"/>
  <c r="AB249" i="1"/>
  <c r="CX586" i="3"/>
  <c r="CX587" i="3"/>
  <c r="CX588" i="3"/>
  <c r="CR248" i="1"/>
  <c r="Q248" i="1" s="1"/>
  <c r="CQ247" i="1"/>
  <c r="P247" i="1" s="1"/>
  <c r="AD247" i="1"/>
  <c r="CR247" i="1" s="1"/>
  <c r="Q247" i="1" s="1"/>
  <c r="CT246" i="1"/>
  <c r="S246" i="1" s="1"/>
  <c r="FY211" i="1"/>
  <c r="EG211" i="1"/>
  <c r="CG211" i="1"/>
  <c r="AO211" i="1"/>
  <c r="CS209" i="1"/>
  <c r="R209" i="1" s="1"/>
  <c r="GK209" i="1" s="1"/>
  <c r="CQ207" i="1"/>
  <c r="P207" i="1" s="1"/>
  <c r="CP207" i="1" s="1"/>
  <c r="O207" i="1" s="1"/>
  <c r="CS205" i="1"/>
  <c r="R205" i="1" s="1"/>
  <c r="GK205" i="1" s="1"/>
  <c r="CQ203" i="1"/>
  <c r="P203" i="1" s="1"/>
  <c r="CP203" i="1" s="1"/>
  <c r="O203" i="1" s="1"/>
  <c r="CS201" i="1"/>
  <c r="R201" i="1" s="1"/>
  <c r="GK201" i="1" s="1"/>
  <c r="CQ199" i="1"/>
  <c r="P199" i="1" s="1"/>
  <c r="CP199" i="1" s="1"/>
  <c r="O199" i="1" s="1"/>
  <c r="CS197" i="1"/>
  <c r="R197" i="1" s="1"/>
  <c r="GK197" i="1" s="1"/>
  <c r="CQ196" i="1"/>
  <c r="P196" i="1" s="1"/>
  <c r="CP196" i="1" s="1"/>
  <c r="O196" i="1" s="1"/>
  <c r="CS195" i="1"/>
  <c r="R195" i="1" s="1"/>
  <c r="GK195" i="1" s="1"/>
  <c r="CQ193" i="1"/>
  <c r="P193" i="1" s="1"/>
  <c r="CP193" i="1" s="1"/>
  <c r="O193" i="1" s="1"/>
  <c r="CS191" i="1"/>
  <c r="R191" i="1" s="1"/>
  <c r="GK191" i="1" s="1"/>
  <c r="CX506" i="3"/>
  <c r="CX510" i="3"/>
  <c r="CX514" i="3"/>
  <c r="CX507" i="3"/>
  <c r="CX511" i="3"/>
  <c r="CX508" i="3"/>
  <c r="CX512" i="3"/>
  <c r="CX509" i="3"/>
  <c r="CX513" i="3"/>
  <c r="CQ189" i="1"/>
  <c r="R187" i="1"/>
  <c r="GK187" i="1" s="1"/>
  <c r="T186" i="1"/>
  <c r="W186" i="1"/>
  <c r="S186" i="1"/>
  <c r="U185" i="1"/>
  <c r="CX482" i="3"/>
  <c r="CX486" i="3"/>
  <c r="CX479" i="3"/>
  <c r="CX483" i="3"/>
  <c r="CX487" i="3"/>
  <c r="CX480" i="3"/>
  <c r="CX484" i="3"/>
  <c r="CX481" i="3"/>
  <c r="CX485" i="3"/>
  <c r="I188" i="1"/>
  <c r="GX188" i="1" s="1"/>
  <c r="CJ211" i="1" s="1"/>
  <c r="CZ182" i="1"/>
  <c r="Y182" i="1" s="1"/>
  <c r="CY172" i="1"/>
  <c r="X172" i="1" s="1"/>
  <c r="CZ172" i="1"/>
  <c r="Y172" i="1" s="1"/>
  <c r="CP131" i="1"/>
  <c r="O131" i="1" s="1"/>
  <c r="CY128" i="1"/>
  <c r="X128" i="1" s="1"/>
  <c r="CZ128" i="1"/>
  <c r="Y128" i="1" s="1"/>
  <c r="CY122" i="1"/>
  <c r="X122" i="1" s="1"/>
  <c r="CZ122" i="1"/>
  <c r="Y122" i="1" s="1"/>
  <c r="CZ119" i="1"/>
  <c r="Y119" i="1" s="1"/>
  <c r="CY119" i="1"/>
  <c r="X119" i="1" s="1"/>
  <c r="CY117" i="1"/>
  <c r="X117" i="1" s="1"/>
  <c r="CZ117" i="1"/>
  <c r="Y117" i="1" s="1"/>
  <c r="AB116" i="1"/>
  <c r="CY114" i="1"/>
  <c r="X114" i="1" s="1"/>
  <c r="CZ114" i="1"/>
  <c r="Y114" i="1" s="1"/>
  <c r="CP114" i="1"/>
  <c r="O114" i="1" s="1"/>
  <c r="CR113" i="1"/>
  <c r="Q113" i="1" s="1"/>
  <c r="AB113" i="1"/>
  <c r="CP111" i="1"/>
  <c r="O111" i="1" s="1"/>
  <c r="CY109" i="1"/>
  <c r="X109" i="1" s="1"/>
  <c r="CZ109" i="1"/>
  <c r="Y109" i="1" s="1"/>
  <c r="CY108" i="1"/>
  <c r="X108" i="1" s="1"/>
  <c r="CX598" i="3"/>
  <c r="CX602" i="3"/>
  <c r="CX599" i="3"/>
  <c r="CX603" i="3"/>
  <c r="CX600" i="3"/>
  <c r="CX597" i="3"/>
  <c r="CX601" i="3"/>
  <c r="CX590" i="3"/>
  <c r="CX591" i="3"/>
  <c r="CX592" i="3"/>
  <c r="CX589" i="3"/>
  <c r="CX578" i="3"/>
  <c r="CX579" i="3"/>
  <c r="CX577" i="3"/>
  <c r="CX566" i="3"/>
  <c r="CX563" i="3"/>
  <c r="CX567" i="3"/>
  <c r="CX564" i="3"/>
  <c r="CX568" i="3"/>
  <c r="CX565" i="3"/>
  <c r="CX569" i="3"/>
  <c r="CX534" i="3"/>
  <c r="CX538" i="3"/>
  <c r="CX542" i="3"/>
  <c r="CX546" i="3"/>
  <c r="CX535" i="3"/>
  <c r="CX539" i="3"/>
  <c r="CX543" i="3"/>
  <c r="CX547" i="3"/>
  <c r="CX536" i="3"/>
  <c r="CX540" i="3"/>
  <c r="CX544" i="3"/>
  <c r="CX533" i="3"/>
  <c r="CX537" i="3"/>
  <c r="CX541" i="3"/>
  <c r="CX545" i="3"/>
  <c r="CX490" i="3"/>
  <c r="CX494" i="3"/>
  <c r="CX491" i="3"/>
  <c r="CX495" i="3"/>
  <c r="CX488" i="3"/>
  <c r="CX492" i="3"/>
  <c r="CX496" i="3"/>
  <c r="CX489" i="3"/>
  <c r="CX493" i="3"/>
  <c r="I187" i="1"/>
  <c r="T187" i="1" s="1"/>
  <c r="CZ175" i="1"/>
  <c r="Y175" i="1" s="1"/>
  <c r="GM175" i="1" s="1"/>
  <c r="CY175" i="1"/>
  <c r="X175" i="1" s="1"/>
  <c r="GN175" i="1" s="1"/>
  <c r="CZ173" i="1"/>
  <c r="Y173" i="1" s="1"/>
  <c r="CY173" i="1"/>
  <c r="X173" i="1" s="1"/>
  <c r="CR172" i="1"/>
  <c r="Q172" i="1" s="1"/>
  <c r="AB172" i="1"/>
  <c r="CZ133" i="1"/>
  <c r="Y133" i="1" s="1"/>
  <c r="CY133" i="1"/>
  <c r="X133" i="1" s="1"/>
  <c r="CZ127" i="1"/>
  <c r="Y127" i="1" s="1"/>
  <c r="CY127" i="1"/>
  <c r="X127" i="1" s="1"/>
  <c r="CY126" i="1"/>
  <c r="X126" i="1" s="1"/>
  <c r="CZ126" i="1"/>
  <c r="Y126" i="1" s="1"/>
  <c r="CY125" i="1"/>
  <c r="X125" i="1" s="1"/>
  <c r="CZ125" i="1"/>
  <c r="Y125" i="1" s="1"/>
  <c r="CP125" i="1"/>
  <c r="O125" i="1" s="1"/>
  <c r="CZ115" i="1"/>
  <c r="Y115" i="1" s="1"/>
  <c r="CY115" i="1"/>
  <c r="X115" i="1" s="1"/>
  <c r="CZ111" i="1"/>
  <c r="Y111" i="1" s="1"/>
  <c r="CY111" i="1"/>
  <c r="X111" i="1" s="1"/>
  <c r="CZ107" i="1"/>
  <c r="Y107" i="1" s="1"/>
  <c r="CY107" i="1"/>
  <c r="X107" i="1" s="1"/>
  <c r="CX618" i="3"/>
  <c r="CX619" i="3"/>
  <c r="CX620" i="3"/>
  <c r="CX617" i="3"/>
  <c r="CX606" i="3"/>
  <c r="CX610" i="3"/>
  <c r="CX607" i="3"/>
  <c r="CX604" i="3"/>
  <c r="CX608" i="3"/>
  <c r="CX605" i="3"/>
  <c r="CX609" i="3"/>
  <c r="CX594" i="3"/>
  <c r="CX595" i="3"/>
  <c r="CX596" i="3"/>
  <c r="CX593" i="3"/>
  <c r="CX582" i="3"/>
  <c r="CX580" i="3"/>
  <c r="CX581" i="3"/>
  <c r="GA211" i="1"/>
  <c r="EU211" i="1"/>
  <c r="EM211" i="1"/>
  <c r="EI211" i="1"/>
  <c r="BC211" i="1"/>
  <c r="AU211" i="1"/>
  <c r="AQ211" i="1"/>
  <c r="CX570" i="3"/>
  <c r="CX574" i="3"/>
  <c r="CX571" i="3"/>
  <c r="CX575" i="3"/>
  <c r="CX572" i="3"/>
  <c r="CX576" i="3"/>
  <c r="CX573" i="3"/>
  <c r="CX550" i="3"/>
  <c r="CX554" i="3"/>
  <c r="CX558" i="3"/>
  <c r="CX562" i="3"/>
  <c r="CX551" i="3"/>
  <c r="CX555" i="3"/>
  <c r="CX559" i="3"/>
  <c r="CX548" i="3"/>
  <c r="CX552" i="3"/>
  <c r="CX556" i="3"/>
  <c r="CX560" i="3"/>
  <c r="CX549" i="3"/>
  <c r="CX553" i="3"/>
  <c r="CX557" i="3"/>
  <c r="CX561" i="3"/>
  <c r="I189" i="1"/>
  <c r="GX189" i="1" s="1"/>
  <c r="AB188" i="1"/>
  <c r="AB187" i="1"/>
  <c r="CR186" i="1"/>
  <c r="Q186" i="1" s="1"/>
  <c r="GX185" i="1"/>
  <c r="P185" i="1"/>
  <c r="CP185" i="1" s="1"/>
  <c r="O185" i="1" s="1"/>
  <c r="CP184" i="1"/>
  <c r="O184" i="1" s="1"/>
  <c r="CP183" i="1"/>
  <c r="O183" i="1" s="1"/>
  <c r="CP182" i="1"/>
  <c r="O182" i="1" s="1"/>
  <c r="AB181" i="1"/>
  <c r="AB175" i="1"/>
  <c r="AD174" i="1"/>
  <c r="CR174" i="1" s="1"/>
  <c r="Q174" i="1" s="1"/>
  <c r="CP174" i="1" s="1"/>
  <c r="O174" i="1" s="1"/>
  <c r="CY171" i="1"/>
  <c r="X171" i="1" s="1"/>
  <c r="CZ171" i="1"/>
  <c r="Y171" i="1" s="1"/>
  <c r="AB171" i="1"/>
  <c r="CY170" i="1"/>
  <c r="X170" i="1" s="1"/>
  <c r="CZ170" i="1"/>
  <c r="Y170" i="1" s="1"/>
  <c r="AB133" i="1"/>
  <c r="CY131" i="1"/>
  <c r="X131" i="1" s="1"/>
  <c r="CZ131" i="1"/>
  <c r="Y131" i="1" s="1"/>
  <c r="CR131" i="1"/>
  <c r="Q131" i="1" s="1"/>
  <c r="AB131" i="1"/>
  <c r="CY130" i="1"/>
  <c r="X130" i="1" s="1"/>
  <c r="CZ130" i="1"/>
  <c r="Y130" i="1" s="1"/>
  <c r="CP130" i="1"/>
  <c r="O130" i="1" s="1"/>
  <c r="CZ129" i="1"/>
  <c r="Y129" i="1" s="1"/>
  <c r="CY129" i="1"/>
  <c r="X129" i="1" s="1"/>
  <c r="GM129" i="1" s="1"/>
  <c r="CP128" i="1"/>
  <c r="O128" i="1" s="1"/>
  <c r="AB127" i="1"/>
  <c r="AB126" i="1"/>
  <c r="CZ123" i="1"/>
  <c r="Y123" i="1" s="1"/>
  <c r="CY123" i="1"/>
  <c r="X123" i="1" s="1"/>
  <c r="GM123" i="1" s="1"/>
  <c r="CP122" i="1"/>
  <c r="O122" i="1" s="1"/>
  <c r="CY120" i="1"/>
  <c r="X120" i="1" s="1"/>
  <c r="CZ120" i="1"/>
  <c r="Y120" i="1" s="1"/>
  <c r="GN120" i="1" s="1"/>
  <c r="CP117" i="1"/>
  <c r="O117" i="1" s="1"/>
  <c r="CP113" i="1"/>
  <c r="O113" i="1" s="1"/>
  <c r="CZ112" i="1"/>
  <c r="Y112" i="1" s="1"/>
  <c r="CP110" i="1"/>
  <c r="O110" i="1" s="1"/>
  <c r="CX583" i="3"/>
  <c r="CX584" i="3"/>
  <c r="CX585" i="3"/>
  <c r="ET211" i="1"/>
  <c r="EH211" i="1"/>
  <c r="BB211" i="1"/>
  <c r="CX498" i="3"/>
  <c r="CX502" i="3"/>
  <c r="CX499" i="3"/>
  <c r="CX503" i="3"/>
  <c r="CX500" i="3"/>
  <c r="CX504" i="3"/>
  <c r="CX497" i="3"/>
  <c r="CX501" i="3"/>
  <c r="CX505" i="3"/>
  <c r="P186" i="1"/>
  <c r="T185" i="1"/>
  <c r="AB185" i="1"/>
  <c r="CY184" i="1"/>
  <c r="X184" i="1" s="1"/>
  <c r="AD183" i="1"/>
  <c r="CR183" i="1" s="1"/>
  <c r="Q183" i="1" s="1"/>
  <c r="CY182" i="1"/>
  <c r="X182" i="1" s="1"/>
  <c r="AB180" i="1"/>
  <c r="AD179" i="1"/>
  <c r="CR179" i="1" s="1"/>
  <c r="Q179" i="1" s="1"/>
  <c r="CP179" i="1" s="1"/>
  <c r="O179" i="1" s="1"/>
  <c r="AB177" i="1"/>
  <c r="CP172" i="1"/>
  <c r="O172" i="1" s="1"/>
  <c r="CP171" i="1"/>
  <c r="O171" i="1" s="1"/>
  <c r="CP133" i="1"/>
  <c r="O133" i="1" s="1"/>
  <c r="CY132" i="1"/>
  <c r="X132" i="1" s="1"/>
  <c r="CZ132" i="1"/>
  <c r="Y132" i="1" s="1"/>
  <c r="CP127" i="1"/>
  <c r="O127" i="1" s="1"/>
  <c r="CP126" i="1"/>
  <c r="O126" i="1" s="1"/>
  <c r="CY124" i="1"/>
  <c r="X124" i="1" s="1"/>
  <c r="GN124" i="1" s="1"/>
  <c r="CZ124" i="1"/>
  <c r="Y124" i="1" s="1"/>
  <c r="CY121" i="1"/>
  <c r="X121" i="1" s="1"/>
  <c r="GN121" i="1" s="1"/>
  <c r="CZ121" i="1"/>
  <c r="Y121" i="1" s="1"/>
  <c r="CY118" i="1"/>
  <c r="X118" i="1" s="1"/>
  <c r="GN118" i="1" s="1"/>
  <c r="CZ118" i="1"/>
  <c r="Y118" i="1" s="1"/>
  <c r="CY116" i="1"/>
  <c r="X116" i="1" s="1"/>
  <c r="GM116" i="1" s="1"/>
  <c r="CZ116" i="1"/>
  <c r="Y116" i="1" s="1"/>
  <c r="CP115" i="1"/>
  <c r="O115" i="1" s="1"/>
  <c r="CY113" i="1"/>
  <c r="X113" i="1" s="1"/>
  <c r="CZ113" i="1"/>
  <c r="Y113" i="1" s="1"/>
  <c r="CY110" i="1"/>
  <c r="X110" i="1" s="1"/>
  <c r="CZ110" i="1"/>
  <c r="Y110" i="1" s="1"/>
  <c r="CP109" i="1"/>
  <c r="O109" i="1" s="1"/>
  <c r="CP108" i="1"/>
  <c r="O108" i="1" s="1"/>
  <c r="CP107" i="1"/>
  <c r="O107" i="1" s="1"/>
  <c r="CX474" i="3"/>
  <c r="CX478" i="3"/>
  <c r="CX471" i="3"/>
  <c r="CX475" i="3"/>
  <c r="CX472" i="3"/>
  <c r="CX476" i="3"/>
  <c r="CX473" i="3"/>
  <c r="CX477" i="3"/>
  <c r="CQ173" i="1"/>
  <c r="P173" i="1" s="1"/>
  <c r="CS171" i="1"/>
  <c r="R171" i="1" s="1"/>
  <c r="CX444" i="3"/>
  <c r="CX443" i="3"/>
  <c r="CX442" i="3"/>
  <c r="F139" i="1"/>
  <c r="GA135" i="1"/>
  <c r="EU135" i="1"/>
  <c r="EM135" i="1"/>
  <c r="EI135" i="1"/>
  <c r="CI135" i="1"/>
  <c r="BC135" i="1"/>
  <c r="AU135" i="1"/>
  <c r="AQ135" i="1"/>
  <c r="AB125" i="1"/>
  <c r="CX416" i="3"/>
  <c r="CX420" i="3"/>
  <c r="CX417" i="3"/>
  <c r="CX415" i="3"/>
  <c r="CX419" i="3"/>
  <c r="CX418" i="3"/>
  <c r="CX388" i="3"/>
  <c r="CX392" i="3"/>
  <c r="CX385" i="3"/>
  <c r="CX389" i="3"/>
  <c r="CX386" i="3"/>
  <c r="CX390" i="3"/>
  <c r="CX387" i="3"/>
  <c r="CX391" i="3"/>
  <c r="CQ119" i="1"/>
  <c r="P119" i="1" s="1"/>
  <c r="CP119" i="1" s="1"/>
  <c r="O119" i="1" s="1"/>
  <c r="CX372" i="3"/>
  <c r="CX376" i="3"/>
  <c r="CX373" i="3"/>
  <c r="CX370" i="3"/>
  <c r="CX374" i="3"/>
  <c r="CX371" i="3"/>
  <c r="CX375" i="3"/>
  <c r="AB109" i="1"/>
  <c r="CZ106" i="1"/>
  <c r="Y106" i="1" s="1"/>
  <c r="CY106" i="1"/>
  <c r="X106" i="1" s="1"/>
  <c r="CY99" i="1"/>
  <c r="X99" i="1" s="1"/>
  <c r="CZ99" i="1"/>
  <c r="Y99" i="1" s="1"/>
  <c r="CY97" i="1"/>
  <c r="X97" i="1" s="1"/>
  <c r="CZ97" i="1"/>
  <c r="Y97" i="1" s="1"/>
  <c r="CZ96" i="1"/>
  <c r="Y96" i="1" s="1"/>
  <c r="CY96" i="1"/>
  <c r="X96" i="1" s="1"/>
  <c r="CZ94" i="1"/>
  <c r="Y94" i="1" s="1"/>
  <c r="CY94" i="1"/>
  <c r="X94" i="1" s="1"/>
  <c r="CY91" i="1"/>
  <c r="X91" i="1" s="1"/>
  <c r="CZ91" i="1"/>
  <c r="Y91" i="1" s="1"/>
  <c r="CY90" i="1"/>
  <c r="X90" i="1" s="1"/>
  <c r="CP85" i="1"/>
  <c r="O85" i="1" s="1"/>
  <c r="V83" i="1"/>
  <c r="EA135" i="1" s="1"/>
  <c r="CR82" i="1"/>
  <c r="Q82" i="1" s="1"/>
  <c r="AB82" i="1"/>
  <c r="CY81" i="1"/>
  <c r="X81" i="1" s="1"/>
  <c r="CZ81" i="1"/>
  <c r="Y81" i="1" s="1"/>
  <c r="CZ78" i="1"/>
  <c r="Y78" i="1" s="1"/>
  <c r="CY78" i="1"/>
  <c r="X78" i="1" s="1"/>
  <c r="CY77" i="1"/>
  <c r="X77" i="1" s="1"/>
  <c r="CZ77" i="1"/>
  <c r="Y77" i="1" s="1"/>
  <c r="CP77" i="1"/>
  <c r="O77" i="1" s="1"/>
  <c r="CQ170" i="1"/>
  <c r="P170" i="1" s="1"/>
  <c r="ET135" i="1"/>
  <c r="EP135" i="1"/>
  <c r="EL135" i="1"/>
  <c r="EH135" i="1"/>
  <c r="BB135" i="1"/>
  <c r="AX135" i="1"/>
  <c r="AT135" i="1"/>
  <c r="AP135" i="1"/>
  <c r="CQ132" i="1"/>
  <c r="P132" i="1" s="1"/>
  <c r="CP132" i="1" s="1"/>
  <c r="O132" i="1" s="1"/>
  <c r="AD132" i="1"/>
  <c r="CR132" i="1" s="1"/>
  <c r="Q132" i="1" s="1"/>
  <c r="AB130" i="1"/>
  <c r="CX396" i="3"/>
  <c r="CX400" i="3"/>
  <c r="CX393" i="3"/>
  <c r="CX397" i="3"/>
  <c r="CX394" i="3"/>
  <c r="CX398" i="3"/>
  <c r="CX395" i="3"/>
  <c r="CX399" i="3"/>
  <c r="AB114" i="1"/>
  <c r="CX344" i="3"/>
  <c r="CX348" i="3"/>
  <c r="CX341" i="3"/>
  <c r="CX345" i="3"/>
  <c r="CX349" i="3"/>
  <c r="CX342" i="3"/>
  <c r="CX346" i="3"/>
  <c r="CX350" i="3"/>
  <c r="CX343" i="3"/>
  <c r="CX347" i="3"/>
  <c r="CX351" i="3"/>
  <c r="CS112" i="1"/>
  <c r="R112" i="1" s="1"/>
  <c r="GK112" i="1" s="1"/>
  <c r="AB112" i="1"/>
  <c r="CS110" i="1"/>
  <c r="R110" i="1" s="1"/>
  <c r="GK110" i="1" s="1"/>
  <c r="AB110" i="1"/>
  <c r="CX332" i="3"/>
  <c r="CX333" i="3"/>
  <c r="CX334" i="3"/>
  <c r="CX331" i="3"/>
  <c r="CX335" i="3"/>
  <c r="CS108" i="1"/>
  <c r="R108" i="1" s="1"/>
  <c r="GK108" i="1" s="1"/>
  <c r="AB108" i="1"/>
  <c r="AB107" i="1"/>
  <c r="CY103" i="1"/>
  <c r="X103" i="1" s="1"/>
  <c r="CZ103" i="1"/>
  <c r="Y103" i="1" s="1"/>
  <c r="AB103" i="1"/>
  <c r="CY102" i="1"/>
  <c r="X102" i="1" s="1"/>
  <c r="GN102" i="1" s="1"/>
  <c r="CZ102" i="1"/>
  <c r="Y102" i="1" s="1"/>
  <c r="CY101" i="1"/>
  <c r="X101" i="1" s="1"/>
  <c r="CZ101" i="1"/>
  <c r="Y101" i="1" s="1"/>
  <c r="CP101" i="1"/>
  <c r="O101" i="1" s="1"/>
  <c r="AB99" i="1"/>
  <c r="AB97" i="1"/>
  <c r="CY93" i="1"/>
  <c r="X93" i="1" s="1"/>
  <c r="CZ93" i="1"/>
  <c r="Y93" i="1" s="1"/>
  <c r="CP93" i="1"/>
  <c r="O93" i="1" s="1"/>
  <c r="CP90" i="1"/>
  <c r="O90" i="1" s="1"/>
  <c r="CY89" i="1"/>
  <c r="X89" i="1" s="1"/>
  <c r="CZ89" i="1"/>
  <c r="Y89" i="1" s="1"/>
  <c r="CY87" i="1"/>
  <c r="X87" i="1" s="1"/>
  <c r="CZ87" i="1"/>
  <c r="Y87" i="1" s="1"/>
  <c r="CZ86" i="1"/>
  <c r="Y86" i="1" s="1"/>
  <c r="CR84" i="1"/>
  <c r="Q84" i="1" s="1"/>
  <c r="CP84" i="1" s="1"/>
  <c r="O84" i="1" s="1"/>
  <c r="AB84" i="1"/>
  <c r="U83" i="1"/>
  <c r="DZ135" i="1" s="1"/>
  <c r="CR81" i="1"/>
  <c r="Q81" i="1" s="1"/>
  <c r="AB81" i="1"/>
  <c r="CP80" i="1"/>
  <c r="O80" i="1" s="1"/>
  <c r="CY60" i="1"/>
  <c r="X60" i="1" s="1"/>
  <c r="CZ60" i="1"/>
  <c r="Y60" i="1" s="1"/>
  <c r="CX404" i="3"/>
  <c r="CX408" i="3"/>
  <c r="CX401" i="3"/>
  <c r="CX405" i="3"/>
  <c r="CX402" i="3"/>
  <c r="CX403" i="3"/>
  <c r="CX407" i="3"/>
  <c r="CX406" i="3"/>
  <c r="CX352" i="3"/>
  <c r="CX356" i="3"/>
  <c r="CX360" i="3"/>
  <c r="CX353" i="3"/>
  <c r="CX357" i="3"/>
  <c r="CX361" i="3"/>
  <c r="CX354" i="3"/>
  <c r="CX358" i="3"/>
  <c r="CX362" i="3"/>
  <c r="CX355" i="3"/>
  <c r="CX359" i="3"/>
  <c r="AB111" i="1"/>
  <c r="CX336" i="3"/>
  <c r="CX340" i="3"/>
  <c r="CX337" i="3"/>
  <c r="CX338" i="3"/>
  <c r="CX339" i="3"/>
  <c r="CY105" i="1"/>
  <c r="X105" i="1" s="1"/>
  <c r="GM105" i="1" s="1"/>
  <c r="CZ105" i="1"/>
  <c r="Y105" i="1" s="1"/>
  <c r="CZ104" i="1"/>
  <c r="Y104" i="1" s="1"/>
  <c r="CY104" i="1"/>
  <c r="X104" i="1" s="1"/>
  <c r="CY100" i="1"/>
  <c r="X100" i="1" s="1"/>
  <c r="CZ100" i="1"/>
  <c r="Y100" i="1" s="1"/>
  <c r="CP100" i="1"/>
  <c r="O100" i="1" s="1"/>
  <c r="CP99" i="1"/>
  <c r="O99" i="1" s="1"/>
  <c r="CZ98" i="1"/>
  <c r="Y98" i="1" s="1"/>
  <c r="CY98" i="1"/>
  <c r="X98" i="1" s="1"/>
  <c r="CP97" i="1"/>
  <c r="O97" i="1" s="1"/>
  <c r="CP91" i="1"/>
  <c r="O91" i="1" s="1"/>
  <c r="CR89" i="1"/>
  <c r="Q89" i="1" s="1"/>
  <c r="CP89" i="1" s="1"/>
  <c r="O89" i="1" s="1"/>
  <c r="AB89" i="1"/>
  <c r="CZ88" i="1"/>
  <c r="Y88" i="1" s="1"/>
  <c r="CY88" i="1"/>
  <c r="X88" i="1" s="1"/>
  <c r="CR86" i="1"/>
  <c r="Q86" i="1" s="1"/>
  <c r="CP86" i="1" s="1"/>
  <c r="O86" i="1" s="1"/>
  <c r="AB86" i="1"/>
  <c r="CY85" i="1"/>
  <c r="X85" i="1" s="1"/>
  <c r="CZ85" i="1"/>
  <c r="Y85" i="1" s="1"/>
  <c r="CP82" i="1"/>
  <c r="O82" i="1" s="1"/>
  <c r="CP81" i="1"/>
  <c r="O81" i="1" s="1"/>
  <c r="CY65" i="1"/>
  <c r="X65" i="1" s="1"/>
  <c r="CZ65" i="1"/>
  <c r="Y65" i="1" s="1"/>
  <c r="CX464" i="3"/>
  <c r="CX463" i="3"/>
  <c r="CX466" i="3"/>
  <c r="CX470" i="3"/>
  <c r="CX467" i="3"/>
  <c r="CX468" i="3"/>
  <c r="CX465" i="3"/>
  <c r="CX469" i="3"/>
  <c r="CX440" i="3"/>
  <c r="CX439" i="3"/>
  <c r="CX441" i="3"/>
  <c r="P139" i="1"/>
  <c r="CX412" i="3"/>
  <c r="CX409" i="3"/>
  <c r="CX413" i="3"/>
  <c r="CX411" i="3"/>
  <c r="CX410" i="3"/>
  <c r="CX414" i="3"/>
  <c r="CX380" i="3"/>
  <c r="CX384" i="3"/>
  <c r="CX377" i="3"/>
  <c r="CX381" i="3"/>
  <c r="CX378" i="3"/>
  <c r="CX382" i="3"/>
  <c r="CX379" i="3"/>
  <c r="CX383" i="3"/>
  <c r="CX364" i="3"/>
  <c r="CX368" i="3"/>
  <c r="CX365" i="3"/>
  <c r="CX369" i="3"/>
  <c r="CX366" i="3"/>
  <c r="CX363" i="3"/>
  <c r="CX367" i="3"/>
  <c r="AB105" i="1"/>
  <c r="GM102" i="1"/>
  <c r="CY95" i="1"/>
  <c r="X95" i="1" s="1"/>
  <c r="CZ95" i="1"/>
  <c r="Y95" i="1" s="1"/>
  <c r="AB95" i="1"/>
  <c r="AB92" i="1"/>
  <c r="CP87" i="1"/>
  <c r="O87" i="1" s="1"/>
  <c r="CR85" i="1"/>
  <c r="Q85" i="1" s="1"/>
  <c r="AB85" i="1"/>
  <c r="W83" i="1"/>
  <c r="EB135" i="1" s="1"/>
  <c r="CY82" i="1"/>
  <c r="X82" i="1" s="1"/>
  <c r="CZ82" i="1"/>
  <c r="Y82" i="1" s="1"/>
  <c r="CR80" i="1"/>
  <c r="Q80" i="1" s="1"/>
  <c r="AB80" i="1"/>
  <c r="CY79" i="1"/>
  <c r="X79" i="1" s="1"/>
  <c r="GN79" i="1" s="1"/>
  <c r="CZ79" i="1"/>
  <c r="Y79" i="1" s="1"/>
  <c r="V70" i="1"/>
  <c r="AI135" i="1" s="1"/>
  <c r="GX70" i="1"/>
  <c r="CQ106" i="1"/>
  <c r="P106" i="1" s="1"/>
  <c r="CP106" i="1" s="1"/>
  <c r="O106" i="1" s="1"/>
  <c r="CQ104" i="1"/>
  <c r="P104" i="1" s="1"/>
  <c r="CP104" i="1" s="1"/>
  <c r="O104" i="1" s="1"/>
  <c r="AB100" i="1"/>
  <c r="CX304" i="3"/>
  <c r="CX308" i="3"/>
  <c r="CX301" i="3"/>
  <c r="CX305" i="3"/>
  <c r="CX309" i="3"/>
  <c r="CX302" i="3"/>
  <c r="CX306" i="3"/>
  <c r="CX303" i="3"/>
  <c r="CX307" i="3"/>
  <c r="CQ98" i="1"/>
  <c r="P98" i="1" s="1"/>
  <c r="CP98" i="1" s="1"/>
  <c r="O98" i="1" s="1"/>
  <c r="CQ96" i="1"/>
  <c r="P96" i="1" s="1"/>
  <c r="CP96" i="1" s="1"/>
  <c r="O96" i="1" s="1"/>
  <c r="CQ94" i="1"/>
  <c r="P94" i="1" s="1"/>
  <c r="CP94" i="1" s="1"/>
  <c r="O94" i="1" s="1"/>
  <c r="CS92" i="1"/>
  <c r="R92" i="1" s="1"/>
  <c r="GK92" i="1" s="1"/>
  <c r="CX264" i="3"/>
  <c r="CX268" i="3"/>
  <c r="CX265" i="3"/>
  <c r="CX269" i="3"/>
  <c r="CX266" i="3"/>
  <c r="CX263" i="3"/>
  <c r="CX267" i="3"/>
  <c r="CS90" i="1"/>
  <c r="R90" i="1" s="1"/>
  <c r="GK90" i="1" s="1"/>
  <c r="CQ88" i="1"/>
  <c r="P88" i="1" s="1"/>
  <c r="CP88" i="1" s="1"/>
  <c r="O88" i="1" s="1"/>
  <c r="CS86" i="1"/>
  <c r="R86" i="1" s="1"/>
  <c r="GK86" i="1" s="1"/>
  <c r="CS84" i="1"/>
  <c r="R84" i="1" s="1"/>
  <c r="GK84" i="1" s="1"/>
  <c r="CX244" i="3"/>
  <c r="CX248" i="3"/>
  <c r="CX252" i="3"/>
  <c r="CX245" i="3"/>
  <c r="CX249" i="3"/>
  <c r="CX246" i="3"/>
  <c r="CX250" i="3"/>
  <c r="CX243" i="3"/>
  <c r="CX247" i="3"/>
  <c r="CX251" i="3"/>
  <c r="CS82" i="1"/>
  <c r="R82" i="1" s="1"/>
  <c r="GK82" i="1" s="1"/>
  <c r="CS80" i="1"/>
  <c r="R80" i="1" s="1"/>
  <c r="GK80" i="1" s="1"/>
  <c r="CX232" i="3"/>
  <c r="CX229" i="3"/>
  <c r="CX233" i="3"/>
  <c r="CX230" i="3"/>
  <c r="CX234" i="3"/>
  <c r="CX231" i="3"/>
  <c r="CX235" i="3"/>
  <c r="CQ78" i="1"/>
  <c r="P78" i="1" s="1"/>
  <c r="CP78" i="1" s="1"/>
  <c r="O78" i="1" s="1"/>
  <c r="T76" i="1"/>
  <c r="Q76" i="1"/>
  <c r="CS75" i="1"/>
  <c r="R75" i="1" s="1"/>
  <c r="GK75" i="1" s="1"/>
  <c r="AD75" i="1"/>
  <c r="CR75" i="1" s="1"/>
  <c r="Q75" i="1" s="1"/>
  <c r="CQ73" i="1"/>
  <c r="P73" i="1" s="1"/>
  <c r="CP73" i="1" s="1"/>
  <c r="O73" i="1" s="1"/>
  <c r="AB73" i="1"/>
  <c r="T72" i="1"/>
  <c r="Q72" i="1"/>
  <c r="CP71" i="1"/>
  <c r="O71" i="1" s="1"/>
  <c r="U70" i="1"/>
  <c r="P70" i="1"/>
  <c r="CQ69" i="1"/>
  <c r="P69" i="1" s="1"/>
  <c r="CP69" i="1" s="1"/>
  <c r="O69" i="1" s="1"/>
  <c r="AB69" i="1"/>
  <c r="T68" i="1"/>
  <c r="Q68" i="1"/>
  <c r="CS67" i="1"/>
  <c r="R67" i="1" s="1"/>
  <c r="GK67" i="1" s="1"/>
  <c r="AD67" i="1"/>
  <c r="CR67" i="1" s="1"/>
  <c r="Q67" i="1" s="1"/>
  <c r="CY66" i="1"/>
  <c r="X66" i="1" s="1"/>
  <c r="CZ66" i="1"/>
  <c r="Y66" i="1" s="1"/>
  <c r="CQ63" i="1"/>
  <c r="P63" i="1" s="1"/>
  <c r="CP63" i="1" s="1"/>
  <c r="O63" i="1" s="1"/>
  <c r="AB63" i="1"/>
  <c r="CQ60" i="1"/>
  <c r="P60" i="1" s="1"/>
  <c r="CP60" i="1" s="1"/>
  <c r="O60" i="1" s="1"/>
  <c r="AB60" i="1"/>
  <c r="CP56" i="1"/>
  <c r="O56" i="1" s="1"/>
  <c r="CP55" i="1"/>
  <c r="O55" i="1" s="1"/>
  <c r="CY48" i="1"/>
  <c r="X48" i="1" s="1"/>
  <c r="CZ48" i="1"/>
  <c r="Y48" i="1" s="1"/>
  <c r="CQ103" i="1"/>
  <c r="P103" i="1" s="1"/>
  <c r="CP103" i="1" s="1"/>
  <c r="O103" i="1" s="1"/>
  <c r="AB101" i="1"/>
  <c r="CX312" i="3"/>
  <c r="CX316" i="3"/>
  <c r="CX313" i="3"/>
  <c r="CX317" i="3"/>
  <c r="CX310" i="3"/>
  <c r="CX314" i="3"/>
  <c r="CX318" i="3"/>
  <c r="CX311" i="3"/>
  <c r="CX315" i="3"/>
  <c r="CQ95" i="1"/>
  <c r="P95" i="1" s="1"/>
  <c r="CP95" i="1" s="1"/>
  <c r="O95" i="1" s="1"/>
  <c r="AB93" i="1"/>
  <c r="CX272" i="3"/>
  <c r="CX276" i="3"/>
  <c r="CX273" i="3"/>
  <c r="CX270" i="3"/>
  <c r="CX274" i="3"/>
  <c r="CX271" i="3"/>
  <c r="CX275" i="3"/>
  <c r="CX256" i="3"/>
  <c r="CX260" i="3"/>
  <c r="CX253" i="3"/>
  <c r="CX257" i="3"/>
  <c r="CX261" i="3"/>
  <c r="CX254" i="3"/>
  <c r="CX258" i="3"/>
  <c r="CX262" i="3"/>
  <c r="CX255" i="3"/>
  <c r="CX259" i="3"/>
  <c r="CX236" i="3"/>
  <c r="CX240" i="3"/>
  <c r="CX237" i="3"/>
  <c r="CX241" i="3"/>
  <c r="CX238" i="3"/>
  <c r="CX242" i="3"/>
  <c r="CX239" i="3"/>
  <c r="CX200" i="3"/>
  <c r="CX204" i="3"/>
  <c r="CX197" i="3"/>
  <c r="CX201" i="3"/>
  <c r="CX205" i="3"/>
  <c r="CX198" i="3"/>
  <c r="CX202" i="3"/>
  <c r="CX199" i="3"/>
  <c r="CX203" i="3"/>
  <c r="CY75" i="1"/>
  <c r="X75" i="1" s="1"/>
  <c r="CX188" i="3"/>
  <c r="CX189" i="3"/>
  <c r="CX190" i="3"/>
  <c r="CX187" i="3"/>
  <c r="CX191" i="3"/>
  <c r="T70" i="1"/>
  <c r="CX172" i="3"/>
  <c r="CX176" i="3"/>
  <c r="CX173" i="3"/>
  <c r="CX177" i="3"/>
  <c r="CX174" i="3"/>
  <c r="CX178" i="3"/>
  <c r="CX171" i="3"/>
  <c r="CX175" i="3"/>
  <c r="CY59" i="1"/>
  <c r="X59" i="1" s="1"/>
  <c r="CZ59" i="1"/>
  <c r="Y59" i="1" s="1"/>
  <c r="CY58" i="1"/>
  <c r="X58" i="1" s="1"/>
  <c r="CZ58" i="1"/>
  <c r="Y58" i="1" s="1"/>
  <c r="CY56" i="1"/>
  <c r="X56" i="1" s="1"/>
  <c r="CZ56" i="1"/>
  <c r="Y56" i="1" s="1"/>
  <c r="CY51" i="1"/>
  <c r="X51" i="1" s="1"/>
  <c r="CZ51" i="1"/>
  <c r="Y51" i="1" s="1"/>
  <c r="AB51" i="1"/>
  <c r="CY49" i="1"/>
  <c r="X49" i="1" s="1"/>
  <c r="CZ49" i="1"/>
  <c r="Y49" i="1" s="1"/>
  <c r="CP49" i="1"/>
  <c r="O49" i="1" s="1"/>
  <c r="CR48" i="1"/>
  <c r="Q48" i="1" s="1"/>
  <c r="AB48" i="1"/>
  <c r="CX320" i="3"/>
  <c r="CX324" i="3"/>
  <c r="CX321" i="3"/>
  <c r="CX322" i="3"/>
  <c r="CX319" i="3"/>
  <c r="CX323" i="3"/>
  <c r="CX292" i="3"/>
  <c r="CX289" i="3"/>
  <c r="CX293" i="3"/>
  <c r="CX290" i="3"/>
  <c r="CX294" i="3"/>
  <c r="CX291" i="3"/>
  <c r="CX280" i="3"/>
  <c r="CX277" i="3"/>
  <c r="CX281" i="3"/>
  <c r="CX278" i="3"/>
  <c r="CX282" i="3"/>
  <c r="CX279" i="3"/>
  <c r="CX216" i="3"/>
  <c r="CX220" i="3"/>
  <c r="CX217" i="3"/>
  <c r="CX221" i="3"/>
  <c r="CX218" i="3"/>
  <c r="CX215" i="3"/>
  <c r="CX219" i="3"/>
  <c r="P76" i="1"/>
  <c r="AB76" i="1"/>
  <c r="CZ75" i="1"/>
  <c r="Y75" i="1" s="1"/>
  <c r="U74" i="1"/>
  <c r="W74" i="1"/>
  <c r="S74" i="1"/>
  <c r="CY73" i="1"/>
  <c r="X73" i="1" s="1"/>
  <c r="CZ73" i="1"/>
  <c r="Y73" i="1" s="1"/>
  <c r="P72" i="1"/>
  <c r="AB72" i="1"/>
  <c r="CY71" i="1"/>
  <c r="X71" i="1" s="1"/>
  <c r="CS71" i="1"/>
  <c r="R71" i="1" s="1"/>
  <c r="AD71" i="1"/>
  <c r="CR71" i="1" s="1"/>
  <c r="Q71" i="1" s="1"/>
  <c r="W70" i="1"/>
  <c r="S70" i="1"/>
  <c r="CY69" i="1"/>
  <c r="X69" i="1" s="1"/>
  <c r="CZ69" i="1"/>
  <c r="Y69" i="1" s="1"/>
  <c r="P68" i="1"/>
  <c r="CP68" i="1" s="1"/>
  <c r="O68" i="1" s="1"/>
  <c r="AB68" i="1"/>
  <c r="CP66" i="1"/>
  <c r="O66" i="1" s="1"/>
  <c r="CQ65" i="1"/>
  <c r="P65" i="1" s="1"/>
  <c r="CP65" i="1" s="1"/>
  <c r="O65" i="1" s="1"/>
  <c r="AB65" i="1"/>
  <c r="CS64" i="1"/>
  <c r="R64" i="1" s="1"/>
  <c r="AD64" i="1"/>
  <c r="CR64" i="1" s="1"/>
  <c r="Q64" i="1" s="1"/>
  <c r="CP64" i="1" s="1"/>
  <c r="O64" i="1" s="1"/>
  <c r="CY63" i="1"/>
  <c r="X63" i="1" s="1"/>
  <c r="CZ63" i="1"/>
  <c r="Y63" i="1" s="1"/>
  <c r="CS61" i="1"/>
  <c r="R61" i="1" s="1"/>
  <c r="GK61" i="1" s="1"/>
  <c r="AD61" i="1"/>
  <c r="CR58" i="1"/>
  <c r="Q58" i="1" s="1"/>
  <c r="CP58" i="1" s="1"/>
  <c r="O58" i="1" s="1"/>
  <c r="AB58" i="1"/>
  <c r="CY57" i="1"/>
  <c r="X57" i="1" s="1"/>
  <c r="CZ57" i="1"/>
  <c r="Y57" i="1" s="1"/>
  <c r="CP57" i="1"/>
  <c r="O57" i="1" s="1"/>
  <c r="CR56" i="1"/>
  <c r="Q56" i="1" s="1"/>
  <c r="AB56" i="1"/>
  <c r="CY53" i="1"/>
  <c r="X53" i="1" s="1"/>
  <c r="CZ53" i="1"/>
  <c r="Y53" i="1" s="1"/>
  <c r="CY52" i="1"/>
  <c r="X52" i="1" s="1"/>
  <c r="CZ52" i="1"/>
  <c r="Y52" i="1" s="1"/>
  <c r="CP52" i="1"/>
  <c r="O52" i="1" s="1"/>
  <c r="CZ50" i="1"/>
  <c r="Y50" i="1" s="1"/>
  <c r="CY50" i="1"/>
  <c r="X50" i="1" s="1"/>
  <c r="GM50" i="1" s="1"/>
  <c r="CX328" i="3"/>
  <c r="CX325" i="3"/>
  <c r="CX329" i="3"/>
  <c r="CX326" i="3"/>
  <c r="CX330" i="3"/>
  <c r="CX327" i="3"/>
  <c r="CX296" i="3"/>
  <c r="CX300" i="3"/>
  <c r="CX297" i="3"/>
  <c r="CX298" i="3"/>
  <c r="CX295" i="3"/>
  <c r="CX299" i="3"/>
  <c r="CX284" i="3"/>
  <c r="CX288" i="3"/>
  <c r="CX285" i="3"/>
  <c r="CX286" i="3"/>
  <c r="CX283" i="3"/>
  <c r="CX287" i="3"/>
  <c r="I83" i="1"/>
  <c r="R83" i="1" s="1"/>
  <c r="GK83" i="1" s="1"/>
  <c r="CX224" i="3"/>
  <c r="CX228" i="3"/>
  <c r="CX225" i="3"/>
  <c r="CX222" i="3"/>
  <c r="CX226" i="3"/>
  <c r="CX223" i="3"/>
  <c r="CX227" i="3"/>
  <c r="AB77" i="1"/>
  <c r="GX76" i="1"/>
  <c r="U76" i="1"/>
  <c r="W76" i="1"/>
  <c r="S76" i="1"/>
  <c r="T74" i="1"/>
  <c r="Q74" i="1"/>
  <c r="CP74" i="1" s="1"/>
  <c r="O74" i="1" s="1"/>
  <c r="GX72" i="1"/>
  <c r="U72" i="1"/>
  <c r="W72" i="1"/>
  <c r="S72" i="1"/>
  <c r="Q70" i="1"/>
  <c r="GX68" i="1"/>
  <c r="CJ135" i="1" s="1"/>
  <c r="U68" i="1"/>
  <c r="AH135" i="1" s="1"/>
  <c r="W68" i="1"/>
  <c r="S68" i="1"/>
  <c r="T66" i="1"/>
  <c r="AG135" i="1" s="1"/>
  <c r="AB66" i="1"/>
  <c r="CY62" i="1"/>
  <c r="X62" i="1" s="1"/>
  <c r="GM62" i="1" s="1"/>
  <c r="CZ62" i="1"/>
  <c r="Y62" i="1" s="1"/>
  <c r="CY55" i="1"/>
  <c r="X55" i="1" s="1"/>
  <c r="CZ55" i="1"/>
  <c r="Y55" i="1" s="1"/>
  <c r="AB55" i="1"/>
  <c r="CY54" i="1"/>
  <c r="X54" i="1" s="1"/>
  <c r="CZ54" i="1"/>
  <c r="Y54" i="1" s="1"/>
  <c r="CP54" i="1"/>
  <c r="O54" i="1" s="1"/>
  <c r="CP48" i="1"/>
  <c r="O48" i="1" s="1"/>
  <c r="CX136" i="3"/>
  <c r="CX133" i="3"/>
  <c r="CX137" i="3"/>
  <c r="CX134" i="3"/>
  <c r="CX135" i="3"/>
  <c r="CX92" i="3"/>
  <c r="CX89" i="3"/>
  <c r="CX93" i="3"/>
  <c r="CX90" i="3"/>
  <c r="CX94" i="3"/>
  <c r="CX91" i="3"/>
  <c r="CX95" i="3"/>
  <c r="CY44" i="1"/>
  <c r="X44" i="1" s="1"/>
  <c r="CZ44" i="1"/>
  <c r="Y44" i="1" s="1"/>
  <c r="CY41" i="1"/>
  <c r="X41" i="1" s="1"/>
  <c r="CZ41" i="1"/>
  <c r="Y41" i="1" s="1"/>
  <c r="CZ40" i="1"/>
  <c r="Y40" i="1" s="1"/>
  <c r="CY40" i="1"/>
  <c r="X40" i="1" s="1"/>
  <c r="CY36" i="1"/>
  <c r="X36" i="1" s="1"/>
  <c r="CZ36" i="1"/>
  <c r="Y36" i="1" s="1"/>
  <c r="GM33" i="1"/>
  <c r="CY32" i="1"/>
  <c r="X32" i="1" s="1"/>
  <c r="CZ32" i="1"/>
  <c r="Y32" i="1" s="1"/>
  <c r="CY30" i="1"/>
  <c r="X30" i="1" s="1"/>
  <c r="CZ30" i="1"/>
  <c r="Y30" i="1" s="1"/>
  <c r="CX208" i="3"/>
  <c r="CX212" i="3"/>
  <c r="CX209" i="3"/>
  <c r="CX213" i="3"/>
  <c r="CX206" i="3"/>
  <c r="CX210" i="3"/>
  <c r="CX214" i="3"/>
  <c r="CX207" i="3"/>
  <c r="CX211" i="3"/>
  <c r="CQ75" i="1"/>
  <c r="P75" i="1" s="1"/>
  <c r="CX192" i="3"/>
  <c r="CX196" i="3"/>
  <c r="CX193" i="3"/>
  <c r="CX194" i="3"/>
  <c r="CX195" i="3"/>
  <c r="CX180" i="3"/>
  <c r="CX184" i="3"/>
  <c r="CX181" i="3"/>
  <c r="CX185" i="3"/>
  <c r="CX182" i="3"/>
  <c r="CX186" i="3"/>
  <c r="CX179" i="3"/>
  <c r="CX183" i="3"/>
  <c r="CQ67" i="1"/>
  <c r="P67" i="1" s="1"/>
  <c r="CP67" i="1" s="1"/>
  <c r="O67" i="1" s="1"/>
  <c r="CQ59" i="1"/>
  <c r="P59" i="1" s="1"/>
  <c r="AD59" i="1"/>
  <c r="CR59" i="1" s="1"/>
  <c r="Q59" i="1" s="1"/>
  <c r="AB57" i="1"/>
  <c r="CX140" i="3"/>
  <c r="CX141" i="3"/>
  <c r="CX138" i="3"/>
  <c r="CX142" i="3"/>
  <c r="CX139" i="3"/>
  <c r="AD55" i="1"/>
  <c r="CR55" i="1" s="1"/>
  <c r="Q55" i="1" s="1"/>
  <c r="AB54" i="1"/>
  <c r="AD53" i="1"/>
  <c r="CR53" i="1" s="1"/>
  <c r="Q53" i="1" s="1"/>
  <c r="CP53" i="1" s="1"/>
  <c r="O53" i="1" s="1"/>
  <c r="AB52" i="1"/>
  <c r="AD51" i="1"/>
  <c r="CR51" i="1" s="1"/>
  <c r="Q51" i="1" s="1"/>
  <c r="CP51" i="1" s="1"/>
  <c r="O51" i="1" s="1"/>
  <c r="AB49" i="1"/>
  <c r="CX96" i="3"/>
  <c r="CX100" i="3"/>
  <c r="CX97" i="3"/>
  <c r="CX101" i="3"/>
  <c r="CX98" i="3"/>
  <c r="CX102" i="3"/>
  <c r="CX99" i="3"/>
  <c r="CP45" i="1"/>
  <c r="O45" i="1" s="1"/>
  <c r="CZ43" i="1"/>
  <c r="Y43" i="1" s="1"/>
  <c r="GN43" i="1" s="1"/>
  <c r="CY43" i="1"/>
  <c r="X43" i="1" s="1"/>
  <c r="GM43" i="1" s="1"/>
  <c r="CY39" i="1"/>
  <c r="X39" i="1" s="1"/>
  <c r="CZ39" i="1"/>
  <c r="Y39" i="1" s="1"/>
  <c r="AB38" i="1"/>
  <c r="CR36" i="1"/>
  <c r="Q36" i="1" s="1"/>
  <c r="CP36" i="1" s="1"/>
  <c r="O36" i="1" s="1"/>
  <c r="AB36" i="1"/>
  <c r="CP29" i="1"/>
  <c r="O29" i="1" s="1"/>
  <c r="CX104" i="3"/>
  <c r="CX105" i="3"/>
  <c r="CX106" i="3"/>
  <c r="CX103" i="3"/>
  <c r="CY47" i="1"/>
  <c r="X47" i="1" s="1"/>
  <c r="CP47" i="1"/>
  <c r="O47" i="1" s="1"/>
  <c r="AB46" i="1"/>
  <c r="CY45" i="1"/>
  <c r="X45" i="1" s="1"/>
  <c r="CZ45" i="1"/>
  <c r="Y45" i="1" s="1"/>
  <c r="CP42" i="1"/>
  <c r="O42" i="1" s="1"/>
  <c r="CR39" i="1"/>
  <c r="Q39" i="1" s="1"/>
  <c r="AB39" i="1"/>
  <c r="CY38" i="1"/>
  <c r="X38" i="1" s="1"/>
  <c r="CZ38" i="1"/>
  <c r="Y38" i="1" s="1"/>
  <c r="CP37" i="1"/>
  <c r="O37" i="1" s="1"/>
  <c r="CY33" i="1"/>
  <c r="X33" i="1" s="1"/>
  <c r="GN33" i="1" s="1"/>
  <c r="CZ33" i="1"/>
  <c r="Y33" i="1" s="1"/>
  <c r="CZ31" i="1"/>
  <c r="Y31" i="1" s="1"/>
  <c r="CY31" i="1"/>
  <c r="X31" i="1" s="1"/>
  <c r="AB31" i="1"/>
  <c r="CP28" i="1"/>
  <c r="O28" i="1" s="1"/>
  <c r="CX108" i="3"/>
  <c r="CX109" i="3"/>
  <c r="CX110" i="3"/>
  <c r="CX107" i="3"/>
  <c r="CZ47" i="1"/>
  <c r="Y47" i="1" s="1"/>
  <c r="CY46" i="1"/>
  <c r="X46" i="1" s="1"/>
  <c r="CZ46" i="1"/>
  <c r="Y46" i="1" s="1"/>
  <c r="AB44" i="1"/>
  <c r="CY42" i="1"/>
  <c r="X42" i="1" s="1"/>
  <c r="CP41" i="1"/>
  <c r="O41" i="1" s="1"/>
  <c r="CP40" i="1"/>
  <c r="O40" i="1" s="1"/>
  <c r="CZ37" i="1"/>
  <c r="Y37" i="1" s="1"/>
  <c r="CY37" i="1"/>
  <c r="X37" i="1" s="1"/>
  <c r="CZ35" i="1"/>
  <c r="Y35" i="1" s="1"/>
  <c r="GN35" i="1" s="1"/>
  <c r="CY35" i="1"/>
  <c r="X35" i="1" s="1"/>
  <c r="GM35" i="1" s="1"/>
  <c r="CY34" i="1"/>
  <c r="X34" i="1" s="1"/>
  <c r="CZ34" i="1"/>
  <c r="Y34" i="1" s="1"/>
  <c r="AB34" i="1"/>
  <c r="CP30" i="1"/>
  <c r="O30" i="1" s="1"/>
  <c r="CY28" i="1"/>
  <c r="X28" i="1" s="1"/>
  <c r="CZ28" i="1"/>
  <c r="Y28" i="1" s="1"/>
  <c r="AB45" i="1"/>
  <c r="CX88" i="3"/>
  <c r="CX86" i="3"/>
  <c r="CX87" i="3"/>
  <c r="AB41" i="1"/>
  <c r="CX72" i="3"/>
  <c r="CX70" i="3"/>
  <c r="CX71" i="3"/>
  <c r="CX28" i="3"/>
  <c r="CX29" i="3"/>
  <c r="CX30" i="3"/>
  <c r="CQ31" i="1"/>
  <c r="P31" i="1" s="1"/>
  <c r="CS29" i="1"/>
  <c r="R29" i="1" s="1"/>
  <c r="CY29" i="1" s="1"/>
  <c r="X29" i="1" s="1"/>
  <c r="AB29" i="1"/>
  <c r="CX12" i="3"/>
  <c r="CX16" i="3"/>
  <c r="CX20" i="3"/>
  <c r="CX13" i="3"/>
  <c r="CX17" i="3"/>
  <c r="CX21" i="3"/>
  <c r="CX14" i="3"/>
  <c r="CX18" i="3"/>
  <c r="CX22" i="3"/>
  <c r="CX15" i="3"/>
  <c r="CX19" i="3"/>
  <c r="CR28" i="1"/>
  <c r="Q28" i="1" s="1"/>
  <c r="CQ46" i="1"/>
  <c r="P46" i="1" s="1"/>
  <c r="AD46" i="1"/>
  <c r="CR46" i="1" s="1"/>
  <c r="Q46" i="1" s="1"/>
  <c r="CQ44" i="1"/>
  <c r="P44" i="1" s="1"/>
  <c r="CP44" i="1" s="1"/>
  <c r="O44" i="1" s="1"/>
  <c r="AD44" i="1"/>
  <c r="CR44" i="1" s="1"/>
  <c r="Q44" i="1" s="1"/>
  <c r="CS42" i="1"/>
  <c r="R42" i="1" s="1"/>
  <c r="AB42" i="1"/>
  <c r="CX80" i="3"/>
  <c r="CX79" i="3"/>
  <c r="CQ38" i="1"/>
  <c r="P38" i="1" s="1"/>
  <c r="AD38" i="1"/>
  <c r="CR38" i="1" s="1"/>
  <c r="Q38" i="1" s="1"/>
  <c r="CQ34" i="1"/>
  <c r="P34" i="1" s="1"/>
  <c r="CP34" i="1" s="1"/>
  <c r="O34" i="1" s="1"/>
  <c r="CQ32" i="1"/>
  <c r="P32" i="1" s="1"/>
  <c r="AB30" i="1"/>
  <c r="AB47" i="1"/>
  <c r="AB43" i="1"/>
  <c r="CX81" i="3"/>
  <c r="CX82" i="3"/>
  <c r="AB40" i="1"/>
  <c r="AB37" i="1"/>
  <c r="CX84" i="3"/>
  <c r="CX85" i="3"/>
  <c r="CX83" i="3"/>
  <c r="CX68" i="3"/>
  <c r="CX69" i="3"/>
  <c r="CX67" i="3"/>
  <c r="CX25" i="3"/>
  <c r="CX26" i="3"/>
  <c r="CX27" i="3"/>
  <c r="CX4" i="3"/>
  <c r="CX8" i="3"/>
  <c r="CX1" i="3"/>
  <c r="CX5" i="3"/>
  <c r="CX9" i="3"/>
  <c r="CX2" i="3"/>
  <c r="CX6" i="3"/>
  <c r="CX10" i="3"/>
  <c r="CX3" i="3"/>
  <c r="CX7" i="3"/>
  <c r="CX11" i="3"/>
  <c r="J450" i="5" l="1"/>
  <c r="J1499" i="5"/>
  <c r="J1202" i="5"/>
  <c r="G1670" i="5"/>
  <c r="G747" i="5"/>
  <c r="G1499" i="5"/>
  <c r="J747" i="5"/>
  <c r="J1705" i="5"/>
  <c r="J1670" i="5"/>
  <c r="J345" i="5"/>
  <c r="G1705" i="5"/>
  <c r="G1202" i="5"/>
  <c r="G12" i="5"/>
  <c r="G11" i="5"/>
  <c r="G10" i="5"/>
  <c r="G450" i="5"/>
  <c r="GN53" i="1"/>
  <c r="GM53" i="1"/>
  <c r="GN174" i="1"/>
  <c r="GM174" i="1"/>
  <c r="CJ168" i="1"/>
  <c r="BA211" i="1"/>
  <c r="AI168" i="1"/>
  <c r="V211" i="1"/>
  <c r="GM330" i="1"/>
  <c r="GN330" i="1"/>
  <c r="GO354" i="1"/>
  <c r="GM354" i="1"/>
  <c r="GM401" i="1"/>
  <c r="GN401" i="1"/>
  <c r="GM425" i="1"/>
  <c r="GN425" i="1"/>
  <c r="GM428" i="1"/>
  <c r="GO428" i="1"/>
  <c r="GM435" i="1"/>
  <c r="GN435" i="1"/>
  <c r="GM443" i="1"/>
  <c r="GN443" i="1"/>
  <c r="GO574" i="1"/>
  <c r="GM574" i="1"/>
  <c r="EB616" i="1"/>
  <c r="DO729" i="1"/>
  <c r="GM768" i="1"/>
  <c r="GN768" i="1"/>
  <c r="GM794" i="1"/>
  <c r="GN794" i="1"/>
  <c r="GM706" i="1"/>
  <c r="GN706" i="1"/>
  <c r="DZ762" i="1"/>
  <c r="DM833" i="1"/>
  <c r="GN808" i="1"/>
  <c r="GM808" i="1"/>
  <c r="GM36" i="1"/>
  <c r="GN36" i="1"/>
  <c r="GM86" i="1"/>
  <c r="GM89" i="1"/>
  <c r="GN89" i="1"/>
  <c r="GM208" i="1"/>
  <c r="GO208" i="1"/>
  <c r="GO340" i="1"/>
  <c r="GM340" i="1"/>
  <c r="GM310" i="1"/>
  <c r="GN310" i="1"/>
  <c r="GO352" i="1"/>
  <c r="GM352" i="1"/>
  <c r="GM194" i="1"/>
  <c r="GN194" i="1"/>
  <c r="GM200" i="1"/>
  <c r="GN200" i="1"/>
  <c r="GM265" i="1"/>
  <c r="GN265" i="1"/>
  <c r="GM271" i="1"/>
  <c r="GN271" i="1"/>
  <c r="GM283" i="1"/>
  <c r="GN283" i="1"/>
  <c r="GN337" i="1"/>
  <c r="GM337" i="1"/>
  <c r="GO343" i="1"/>
  <c r="GM343" i="1"/>
  <c r="GM314" i="1"/>
  <c r="GN314" i="1"/>
  <c r="GM318" i="1"/>
  <c r="GN318" i="1"/>
  <c r="GM332" i="1"/>
  <c r="GN332" i="1"/>
  <c r="GO344" i="1"/>
  <c r="GM344" i="1"/>
  <c r="GM412" i="1"/>
  <c r="GN412" i="1"/>
  <c r="GM533" i="1"/>
  <c r="GN533" i="1"/>
  <c r="DV616" i="1"/>
  <c r="DI729" i="1"/>
  <c r="GN810" i="1"/>
  <c r="GM810" i="1"/>
  <c r="GN816" i="1"/>
  <c r="GM816" i="1"/>
  <c r="GN826" i="1"/>
  <c r="GM826" i="1"/>
  <c r="GN51" i="1"/>
  <c r="GM51" i="1"/>
  <c r="GM58" i="1"/>
  <c r="GN58" i="1"/>
  <c r="GN179" i="1"/>
  <c r="GM179" i="1"/>
  <c r="GM320" i="1"/>
  <c r="GN320" i="1"/>
  <c r="GO346" i="1"/>
  <c r="GM346" i="1"/>
  <c r="GO356" i="1"/>
  <c r="GM356" i="1"/>
  <c r="GM529" i="1"/>
  <c r="GN529" i="1"/>
  <c r="GO580" i="1"/>
  <c r="GM580" i="1"/>
  <c r="GO578" i="1"/>
  <c r="GM578" i="1"/>
  <c r="GO576" i="1"/>
  <c r="GM576" i="1"/>
  <c r="GN806" i="1"/>
  <c r="GM806" i="1"/>
  <c r="GB833" i="1"/>
  <c r="EA616" i="1"/>
  <c r="DN729" i="1"/>
  <c r="CJ762" i="1"/>
  <c r="BA833" i="1"/>
  <c r="GO568" i="1"/>
  <c r="GM568" i="1"/>
  <c r="CZ652" i="1"/>
  <c r="Y652" i="1" s="1"/>
  <c r="CY652" i="1"/>
  <c r="X652" i="1" s="1"/>
  <c r="GN824" i="1"/>
  <c r="GM824" i="1"/>
  <c r="AD866" i="1"/>
  <c r="Q877" i="1"/>
  <c r="GM704" i="1"/>
  <c r="GN704" i="1"/>
  <c r="GM40" i="1"/>
  <c r="GN40" i="1"/>
  <c r="GN28" i="1"/>
  <c r="GM28" i="1"/>
  <c r="GM37" i="1"/>
  <c r="GN37" i="1"/>
  <c r="GM69" i="1"/>
  <c r="GN69" i="1"/>
  <c r="GN87" i="1"/>
  <c r="GM87" i="1"/>
  <c r="EA26" i="1"/>
  <c r="DN135" i="1"/>
  <c r="GA26" i="1"/>
  <c r="ER135" i="1"/>
  <c r="GA168" i="1"/>
  <c r="ER211" i="1"/>
  <c r="GN116" i="1"/>
  <c r="GM121" i="1"/>
  <c r="CY68" i="1"/>
  <c r="X68" i="1" s="1"/>
  <c r="CZ68" i="1"/>
  <c r="Y68" i="1" s="1"/>
  <c r="AF135" i="1"/>
  <c r="CY76" i="1"/>
  <c r="X76" i="1" s="1"/>
  <c r="CZ76" i="1"/>
  <c r="Y76" i="1" s="1"/>
  <c r="GK64" i="1"/>
  <c r="CZ64" i="1"/>
  <c r="Y64" i="1" s="1"/>
  <c r="GM66" i="1"/>
  <c r="GN66" i="1"/>
  <c r="CP72" i="1"/>
  <c r="O72" i="1" s="1"/>
  <c r="CP76" i="1"/>
  <c r="O76" i="1" s="1"/>
  <c r="GM49" i="1"/>
  <c r="GN49" i="1"/>
  <c r="CY61" i="1"/>
  <c r="X61" i="1" s="1"/>
  <c r="GN50" i="1"/>
  <c r="CP70" i="1"/>
  <c r="O70" i="1" s="1"/>
  <c r="GM96" i="1"/>
  <c r="GN96" i="1"/>
  <c r="GM104" i="1"/>
  <c r="GN104" i="1"/>
  <c r="AI26" i="1"/>
  <c r="V135" i="1"/>
  <c r="CZ80" i="1"/>
  <c r="Y80" i="1" s="1"/>
  <c r="P83" i="1"/>
  <c r="S83" i="1"/>
  <c r="CY86" i="1"/>
  <c r="X86" i="1" s="1"/>
  <c r="GN86" i="1" s="1"/>
  <c r="AX26" i="1"/>
  <c r="F142" i="1"/>
  <c r="EP26" i="1"/>
  <c r="P142" i="1"/>
  <c r="GM79" i="1"/>
  <c r="T83" i="1"/>
  <c r="DY135" i="1" s="1"/>
  <c r="GN105" i="1"/>
  <c r="GM119" i="1"/>
  <c r="GN119" i="1"/>
  <c r="AQ26" i="1"/>
  <c r="F145" i="1"/>
  <c r="AQ908" i="1"/>
  <c r="EI26" i="1"/>
  <c r="P145" i="1"/>
  <c r="EI908" i="1"/>
  <c r="GK171" i="1"/>
  <c r="GN171" i="1" s="1"/>
  <c r="GM109" i="1"/>
  <c r="GN109" i="1"/>
  <c r="GM172" i="1"/>
  <c r="GN172" i="1"/>
  <c r="BB168" i="1"/>
  <c r="F224" i="1"/>
  <c r="CY112" i="1"/>
  <c r="X112" i="1" s="1"/>
  <c r="AB132" i="1"/>
  <c r="GM184" i="1"/>
  <c r="GN184" i="1"/>
  <c r="EI168" i="1"/>
  <c r="P221" i="1"/>
  <c r="GM118" i="1"/>
  <c r="GM124" i="1"/>
  <c r="AD211" i="1"/>
  <c r="W187" i="1"/>
  <c r="AB183" i="1"/>
  <c r="CY186" i="1"/>
  <c r="X186" i="1" s="1"/>
  <c r="CZ186" i="1"/>
  <c r="Y186" i="1" s="1"/>
  <c r="V187" i="1"/>
  <c r="CG168" i="1"/>
  <c r="AX211" i="1"/>
  <c r="AX908" i="1" s="1"/>
  <c r="CY250" i="1"/>
  <c r="X250" i="1" s="1"/>
  <c r="CZ250" i="1"/>
  <c r="Y250" i="1" s="1"/>
  <c r="CP255" i="1"/>
  <c r="O255" i="1" s="1"/>
  <c r="U188" i="1"/>
  <c r="AH211" i="1" s="1"/>
  <c r="V189" i="1"/>
  <c r="CZ209" i="1"/>
  <c r="Y209" i="1" s="1"/>
  <c r="P187" i="1"/>
  <c r="R189" i="1"/>
  <c r="GK189" i="1" s="1"/>
  <c r="CZ195" i="1"/>
  <c r="Y195" i="1" s="1"/>
  <c r="GN180" i="1"/>
  <c r="GM180" i="1"/>
  <c r="Q187" i="1"/>
  <c r="GM204" i="1"/>
  <c r="GO204" i="1"/>
  <c r="CZ253" i="1"/>
  <c r="Y253" i="1" s="1"/>
  <c r="AB261" i="1"/>
  <c r="CR261" i="1"/>
  <c r="Q261" i="1" s="1"/>
  <c r="CP261" i="1" s="1"/>
  <c r="O261" i="1" s="1"/>
  <c r="GN276" i="1"/>
  <c r="GM276" i="1"/>
  <c r="CP298" i="1"/>
  <c r="O298" i="1" s="1"/>
  <c r="AB262" i="1"/>
  <c r="CR262" i="1"/>
  <c r="Q262" i="1" s="1"/>
  <c r="W281" i="1"/>
  <c r="V279" i="1"/>
  <c r="CZ291" i="1"/>
  <c r="Y291" i="1" s="1"/>
  <c r="CY291" i="1"/>
  <c r="X291" i="1" s="1"/>
  <c r="CY297" i="1"/>
  <c r="X297" i="1" s="1"/>
  <c r="GN297" i="1" s="1"/>
  <c r="CZ297" i="1"/>
  <c r="Y297" i="1" s="1"/>
  <c r="GM297" i="1" s="1"/>
  <c r="AB300" i="1"/>
  <c r="CP305" i="1"/>
  <c r="O305" i="1" s="1"/>
  <c r="CY284" i="1"/>
  <c r="X284" i="1" s="1"/>
  <c r="CP293" i="1"/>
  <c r="O293" i="1" s="1"/>
  <c r="AB313" i="1"/>
  <c r="CR313" i="1"/>
  <c r="Q313" i="1" s="1"/>
  <c r="Q333" i="1"/>
  <c r="CP333" i="1" s="1"/>
  <c r="O333" i="1" s="1"/>
  <c r="AU244" i="1"/>
  <c r="F380" i="1"/>
  <c r="GN181" i="1"/>
  <c r="U189" i="1"/>
  <c r="GM197" i="1"/>
  <c r="CI168" i="1"/>
  <c r="AZ211" i="1"/>
  <c r="CY264" i="1"/>
  <c r="X264" i="1" s="1"/>
  <c r="R279" i="1"/>
  <c r="GK279" i="1" s="1"/>
  <c r="GM296" i="1"/>
  <c r="GN296" i="1"/>
  <c r="T317" i="1"/>
  <c r="R321" i="1"/>
  <c r="GK321" i="1" s="1"/>
  <c r="P325" i="1"/>
  <c r="R329" i="1"/>
  <c r="GK329" i="1" s="1"/>
  <c r="GX333" i="1"/>
  <c r="AB340" i="1"/>
  <c r="P347" i="1"/>
  <c r="R351" i="1"/>
  <c r="GK351" i="1" s="1"/>
  <c r="T359" i="1"/>
  <c r="EG244" i="1"/>
  <c r="P365" i="1"/>
  <c r="T313" i="1"/>
  <c r="S321" i="1"/>
  <c r="GX325" i="1"/>
  <c r="T333" i="1"/>
  <c r="S347" i="1"/>
  <c r="S355" i="1"/>
  <c r="U359" i="1"/>
  <c r="CY274" i="1"/>
  <c r="X274" i="1" s="1"/>
  <c r="GM274" i="1" s="1"/>
  <c r="GN311" i="1"/>
  <c r="R313" i="1"/>
  <c r="GK313" i="1" s="1"/>
  <c r="P317" i="1"/>
  <c r="V325" i="1"/>
  <c r="GM327" i="1"/>
  <c r="GN327" i="1"/>
  <c r="R334" i="1"/>
  <c r="GK334" i="1" s="1"/>
  <c r="GO342" i="1"/>
  <c r="GM342" i="1"/>
  <c r="R347" i="1"/>
  <c r="GK347" i="1" s="1"/>
  <c r="T355" i="1"/>
  <c r="P359" i="1"/>
  <c r="P291" i="1"/>
  <c r="CP291" i="1" s="1"/>
  <c r="O291" i="1" s="1"/>
  <c r="GX313" i="1"/>
  <c r="AB317" i="1"/>
  <c r="T321" i="1"/>
  <c r="AB329" i="1"/>
  <c r="W333" i="1"/>
  <c r="GM341" i="1"/>
  <c r="GO341" i="1"/>
  <c r="U347" i="1"/>
  <c r="U355" i="1"/>
  <c r="ER244" i="1"/>
  <c r="P372" i="1"/>
  <c r="GM402" i="1"/>
  <c r="GN402" i="1"/>
  <c r="V407" i="1"/>
  <c r="S411" i="1"/>
  <c r="P437" i="1"/>
  <c r="CY442" i="1"/>
  <c r="X442" i="1" s="1"/>
  <c r="GK458" i="1"/>
  <c r="CZ458" i="1"/>
  <c r="Y458" i="1" s="1"/>
  <c r="GN458" i="1" s="1"/>
  <c r="GM459" i="1"/>
  <c r="GN459" i="1"/>
  <c r="R407" i="1"/>
  <c r="CZ410" i="1"/>
  <c r="Y410" i="1" s="1"/>
  <c r="GM415" i="1"/>
  <c r="GN415" i="1"/>
  <c r="CY430" i="1"/>
  <c r="X430" i="1" s="1"/>
  <c r="W437" i="1"/>
  <c r="CY440" i="1"/>
  <c r="X440" i="1" s="1"/>
  <c r="CY447" i="1"/>
  <c r="X447" i="1" s="1"/>
  <c r="CZ447" i="1"/>
  <c r="Y447" i="1" s="1"/>
  <c r="GK456" i="1"/>
  <c r="CZ456" i="1"/>
  <c r="Y456" i="1" s="1"/>
  <c r="GN456" i="1" s="1"/>
  <c r="GX461" i="1"/>
  <c r="T461" i="1"/>
  <c r="S461" i="1"/>
  <c r="CY463" i="1"/>
  <c r="X463" i="1" s="1"/>
  <c r="GM463" i="1" s="1"/>
  <c r="CZ463" i="1"/>
  <c r="Y463" i="1" s="1"/>
  <c r="CY408" i="1"/>
  <c r="X408" i="1" s="1"/>
  <c r="V417" i="1"/>
  <c r="S437" i="1"/>
  <c r="P441" i="1"/>
  <c r="GN484" i="1"/>
  <c r="GM484" i="1"/>
  <c r="CZ400" i="1"/>
  <c r="Y400" i="1" s="1"/>
  <c r="CY406" i="1"/>
  <c r="X406" i="1" s="1"/>
  <c r="GM406" i="1" s="1"/>
  <c r="Q411" i="1"/>
  <c r="GM413" i="1"/>
  <c r="Q417" i="1"/>
  <c r="CZ436" i="1"/>
  <c r="Y436" i="1" s="1"/>
  <c r="W441" i="1"/>
  <c r="GN445" i="1"/>
  <c r="GM445" i="1"/>
  <c r="AB476" i="1"/>
  <c r="GM481" i="1"/>
  <c r="GN481" i="1"/>
  <c r="CZ490" i="1"/>
  <c r="Y490" i="1" s="1"/>
  <c r="GN515" i="1"/>
  <c r="CY543" i="1"/>
  <c r="X543" i="1" s="1"/>
  <c r="CZ543" i="1"/>
  <c r="Y543" i="1" s="1"/>
  <c r="CY544" i="1"/>
  <c r="X544" i="1" s="1"/>
  <c r="GX557" i="1"/>
  <c r="P557" i="1"/>
  <c r="GK558" i="1"/>
  <c r="CZ558" i="1"/>
  <c r="Y558" i="1" s="1"/>
  <c r="GM487" i="1"/>
  <c r="GN487" i="1"/>
  <c r="CY500" i="1"/>
  <c r="X500" i="1" s="1"/>
  <c r="GM503" i="1"/>
  <c r="GN503" i="1"/>
  <c r="S521" i="1"/>
  <c r="CY528" i="1"/>
  <c r="X528" i="1" s="1"/>
  <c r="CP543" i="1"/>
  <c r="O543" i="1" s="1"/>
  <c r="GX553" i="1"/>
  <c r="T553" i="1"/>
  <c r="CY563" i="1"/>
  <c r="X563" i="1" s="1"/>
  <c r="GO563" i="1" s="1"/>
  <c r="CZ563" i="1"/>
  <c r="Y563" i="1" s="1"/>
  <c r="EG394" i="1"/>
  <c r="P587" i="1"/>
  <c r="CY488" i="1"/>
  <c r="X488" i="1" s="1"/>
  <c r="CY504" i="1"/>
  <c r="X504" i="1" s="1"/>
  <c r="GM509" i="1"/>
  <c r="GN509" i="1"/>
  <c r="Q517" i="1"/>
  <c r="CY518" i="1"/>
  <c r="X518" i="1" s="1"/>
  <c r="Q521" i="1"/>
  <c r="CY522" i="1"/>
  <c r="X522" i="1" s="1"/>
  <c r="GM527" i="1"/>
  <c r="GN527" i="1"/>
  <c r="GM536" i="1"/>
  <c r="GN536" i="1"/>
  <c r="AB546" i="1"/>
  <c r="R549" i="1"/>
  <c r="GK549" i="1" s="1"/>
  <c r="U553" i="1"/>
  <c r="CP555" i="1"/>
  <c r="O555" i="1" s="1"/>
  <c r="S557" i="1"/>
  <c r="R561" i="1"/>
  <c r="GK561" i="1" s="1"/>
  <c r="CY542" i="1"/>
  <c r="X542" i="1" s="1"/>
  <c r="GM649" i="1"/>
  <c r="GN649" i="1"/>
  <c r="GN676" i="1"/>
  <c r="GM676" i="1"/>
  <c r="GK699" i="1"/>
  <c r="CZ699" i="1"/>
  <c r="Y699" i="1" s="1"/>
  <c r="GM702" i="1"/>
  <c r="GN702" i="1"/>
  <c r="P846" i="1"/>
  <c r="ET762" i="1"/>
  <c r="GK548" i="1"/>
  <c r="CZ548" i="1"/>
  <c r="Y548" i="1" s="1"/>
  <c r="GO548" i="1" s="1"/>
  <c r="GK567" i="1"/>
  <c r="CZ567" i="1"/>
  <c r="Y567" i="1" s="1"/>
  <c r="V652" i="1"/>
  <c r="GN666" i="1"/>
  <c r="GM666" i="1"/>
  <c r="GN674" i="1"/>
  <c r="GM674" i="1"/>
  <c r="FY616" i="1"/>
  <c r="EP729" i="1"/>
  <c r="CJ394" i="1"/>
  <c r="BA583" i="1"/>
  <c r="CZ486" i="1"/>
  <c r="Y486" i="1" s="1"/>
  <c r="GN493" i="1"/>
  <c r="AB514" i="1"/>
  <c r="GX545" i="1"/>
  <c r="P545" i="1"/>
  <c r="CP545" i="1" s="1"/>
  <c r="O545" i="1" s="1"/>
  <c r="Q557" i="1"/>
  <c r="P561" i="1"/>
  <c r="CP561" i="1" s="1"/>
  <c r="O561" i="1" s="1"/>
  <c r="GO570" i="1"/>
  <c r="GM570" i="1"/>
  <c r="CY571" i="1"/>
  <c r="X571" i="1" s="1"/>
  <c r="AU394" i="1"/>
  <c r="F602" i="1"/>
  <c r="GN628" i="1"/>
  <c r="GM628" i="1"/>
  <c r="GK637" i="1"/>
  <c r="CZ637" i="1"/>
  <c r="Y637" i="1" s="1"/>
  <c r="GN637" i="1" s="1"/>
  <c r="GM639" i="1"/>
  <c r="GN639" i="1"/>
  <c r="GM644" i="1"/>
  <c r="Q652" i="1"/>
  <c r="GN684" i="1"/>
  <c r="GM684" i="1"/>
  <c r="GM689" i="1"/>
  <c r="GN689" i="1"/>
  <c r="GN700" i="1"/>
  <c r="GM700" i="1"/>
  <c r="V549" i="1"/>
  <c r="V553" i="1"/>
  <c r="GK621" i="1"/>
  <c r="DW729" i="1"/>
  <c r="CZ621" i="1"/>
  <c r="Y621" i="1" s="1"/>
  <c r="GM621" i="1" s="1"/>
  <c r="CP622" i="1"/>
  <c r="O622" i="1" s="1"/>
  <c r="GM631" i="1"/>
  <c r="GN631" i="1"/>
  <c r="GM650" i="1"/>
  <c r="GN650" i="1"/>
  <c r="CY651" i="1"/>
  <c r="X651" i="1" s="1"/>
  <c r="CZ651" i="1"/>
  <c r="Y651" i="1" s="1"/>
  <c r="GK659" i="1"/>
  <c r="CZ659" i="1"/>
  <c r="Y659" i="1" s="1"/>
  <c r="GM660" i="1"/>
  <c r="GN660" i="1"/>
  <c r="AB663" i="1"/>
  <c r="R664" i="1"/>
  <c r="GK664" i="1" s="1"/>
  <c r="GM715" i="1"/>
  <c r="GO715" i="1"/>
  <c r="GM719" i="1"/>
  <c r="GO719" i="1"/>
  <c r="GM727" i="1"/>
  <c r="GO727" i="1"/>
  <c r="EI616" i="1"/>
  <c r="P739" i="1"/>
  <c r="GK765" i="1"/>
  <c r="DW833" i="1"/>
  <c r="GM793" i="1"/>
  <c r="GN793" i="1"/>
  <c r="GM801" i="1"/>
  <c r="GN801" i="1"/>
  <c r="GM817" i="1"/>
  <c r="GN817" i="1"/>
  <c r="FY762" i="1"/>
  <c r="EP833" i="1"/>
  <c r="AC877" i="1"/>
  <c r="CP868" i="1"/>
  <c r="O868" i="1" s="1"/>
  <c r="GM873" i="1"/>
  <c r="GP873" i="1"/>
  <c r="BC866" i="1"/>
  <c r="F893" i="1"/>
  <c r="FY394" i="1"/>
  <c r="EP583" i="1"/>
  <c r="DZ616" i="1"/>
  <c r="DM729" i="1"/>
  <c r="T652" i="1"/>
  <c r="AG729" i="1" s="1"/>
  <c r="GN774" i="1"/>
  <c r="GM774" i="1"/>
  <c r="CY780" i="1"/>
  <c r="X780" i="1" s="1"/>
  <c r="Q823" i="1"/>
  <c r="DV833" i="1" s="1"/>
  <c r="DU877" i="1"/>
  <c r="CZ872" i="1"/>
  <c r="Y872" i="1" s="1"/>
  <c r="GM798" i="1"/>
  <c r="GN798" i="1"/>
  <c r="CZ803" i="1"/>
  <c r="Y803" i="1" s="1"/>
  <c r="EI762" i="1"/>
  <c r="P843" i="1"/>
  <c r="CI866" i="1"/>
  <c r="AZ877" i="1"/>
  <c r="AX866" i="1"/>
  <c r="F884" i="1"/>
  <c r="CZ717" i="1"/>
  <c r="Y717" i="1" s="1"/>
  <c r="GM778" i="1"/>
  <c r="CY783" i="1"/>
  <c r="X783" i="1" s="1"/>
  <c r="T877" i="1"/>
  <c r="AG866" i="1"/>
  <c r="CP870" i="1"/>
  <c r="O870" i="1" s="1"/>
  <c r="CZ777" i="1"/>
  <c r="Y777" i="1" s="1"/>
  <c r="GN784" i="1"/>
  <c r="GM784" i="1"/>
  <c r="CY791" i="1"/>
  <c r="X791" i="1" s="1"/>
  <c r="CZ815" i="1"/>
  <c r="Y815" i="1" s="1"/>
  <c r="CZ819" i="1"/>
  <c r="Y819" i="1" s="1"/>
  <c r="GM828" i="1"/>
  <c r="GN828" i="1"/>
  <c r="CP831" i="1"/>
  <c r="O831" i="1" s="1"/>
  <c r="GM792" i="1"/>
  <c r="GN804" i="1"/>
  <c r="DX866" i="1"/>
  <c r="DK877" i="1"/>
  <c r="CY721" i="1"/>
  <c r="X721" i="1" s="1"/>
  <c r="CY773" i="1"/>
  <c r="X773" i="1" s="1"/>
  <c r="CZ787" i="1"/>
  <c r="Y787" i="1" s="1"/>
  <c r="Q800" i="1"/>
  <c r="GN802" i="1"/>
  <c r="GM802" i="1"/>
  <c r="CY807" i="1"/>
  <c r="X807" i="1" s="1"/>
  <c r="GM807" i="1" s="1"/>
  <c r="W812" i="1"/>
  <c r="P823" i="1"/>
  <c r="W820" i="1"/>
  <c r="V866" i="1"/>
  <c r="F900" i="1"/>
  <c r="GN34" i="1"/>
  <c r="GM34" i="1"/>
  <c r="GM48" i="1"/>
  <c r="GN48" i="1"/>
  <c r="GM65" i="1"/>
  <c r="GN65" i="1"/>
  <c r="EB26" i="1"/>
  <c r="DO135" i="1"/>
  <c r="GM97" i="1"/>
  <c r="GN97" i="1"/>
  <c r="GM101" i="1"/>
  <c r="GN101" i="1"/>
  <c r="AT26" i="1"/>
  <c r="F153" i="1"/>
  <c r="EL26" i="1"/>
  <c r="P153" i="1"/>
  <c r="GM127" i="1"/>
  <c r="GN127" i="1"/>
  <c r="CP31" i="1"/>
  <c r="O31" i="1" s="1"/>
  <c r="DU135" i="1"/>
  <c r="GM41" i="1"/>
  <c r="GN41" i="1"/>
  <c r="CZ29" i="1"/>
  <c r="Y29" i="1" s="1"/>
  <c r="GN42" i="1"/>
  <c r="GM47" i="1"/>
  <c r="GN47" i="1"/>
  <c r="GM45" i="1"/>
  <c r="GN45" i="1"/>
  <c r="CP75" i="1"/>
  <c r="O75" i="1" s="1"/>
  <c r="CP38" i="1"/>
  <c r="O38" i="1" s="1"/>
  <c r="GK42" i="1"/>
  <c r="AE135" i="1"/>
  <c r="CP46" i="1"/>
  <c r="O46" i="1" s="1"/>
  <c r="CZ42" i="1"/>
  <c r="Y42" i="1" s="1"/>
  <c r="AL135" i="1" s="1"/>
  <c r="CP59" i="1"/>
  <c r="O59" i="1" s="1"/>
  <c r="GM54" i="1"/>
  <c r="GN54" i="1"/>
  <c r="AB64" i="1"/>
  <c r="AJ135" i="1"/>
  <c r="AB71" i="1"/>
  <c r="AB53" i="1"/>
  <c r="CY64" i="1"/>
  <c r="X64" i="1" s="1"/>
  <c r="GN64" i="1" s="1"/>
  <c r="CZ67" i="1"/>
  <c r="Y67" i="1" s="1"/>
  <c r="GK71" i="1"/>
  <c r="CZ71" i="1"/>
  <c r="Y71" i="1" s="1"/>
  <c r="AB67" i="1"/>
  <c r="GN103" i="1"/>
  <c r="GM103" i="1"/>
  <c r="AB59" i="1"/>
  <c r="GM88" i="1"/>
  <c r="GN88" i="1"/>
  <c r="GM98" i="1"/>
  <c r="GN98" i="1"/>
  <c r="GM106" i="1"/>
  <c r="GN106" i="1"/>
  <c r="CZ92" i="1"/>
  <c r="Y92" i="1" s="1"/>
  <c r="CY80" i="1"/>
  <c r="X80" i="1" s="1"/>
  <c r="GX83" i="1"/>
  <c r="GB135" i="1" s="1"/>
  <c r="GN62" i="1"/>
  <c r="GN132" i="1"/>
  <c r="GM132" i="1"/>
  <c r="BB26" i="1"/>
  <c r="F148" i="1"/>
  <c r="BB908" i="1"/>
  <c r="ET26" i="1"/>
  <c r="P148" i="1"/>
  <c r="ET908" i="1"/>
  <c r="CZ84" i="1"/>
  <c r="Y84" i="1" s="1"/>
  <c r="AU26" i="1"/>
  <c r="F154" i="1"/>
  <c r="EM26" i="1"/>
  <c r="P154" i="1"/>
  <c r="CP173" i="1"/>
  <c r="O173" i="1" s="1"/>
  <c r="GM115" i="1"/>
  <c r="GN115" i="1"/>
  <c r="AB174" i="1"/>
  <c r="EH168" i="1"/>
  <c r="P220" i="1"/>
  <c r="GM113" i="1"/>
  <c r="GN113" i="1"/>
  <c r="GM122" i="1"/>
  <c r="GN122" i="1"/>
  <c r="GM130" i="1"/>
  <c r="GN130" i="1"/>
  <c r="GM185" i="1"/>
  <c r="GN185" i="1"/>
  <c r="AQ168" i="1"/>
  <c r="F221" i="1"/>
  <c r="EM168" i="1"/>
  <c r="P230" i="1"/>
  <c r="GX187" i="1"/>
  <c r="GM114" i="1"/>
  <c r="GN114" i="1"/>
  <c r="GM120" i="1"/>
  <c r="GN123" i="1"/>
  <c r="GN129" i="1"/>
  <c r="S187" i="1"/>
  <c r="GM193" i="1"/>
  <c r="GN193" i="1"/>
  <c r="GM199" i="1"/>
  <c r="GN199" i="1"/>
  <c r="GM207" i="1"/>
  <c r="GO207" i="1"/>
  <c r="EG168" i="1"/>
  <c r="P215" i="1"/>
  <c r="EG908" i="1"/>
  <c r="CP247" i="1"/>
  <c r="O247" i="1" s="1"/>
  <c r="S188" i="1"/>
  <c r="CY209" i="1"/>
  <c r="X209" i="1" s="1"/>
  <c r="GO209" i="1" s="1"/>
  <c r="AB251" i="1"/>
  <c r="R188" i="1"/>
  <c r="W189" i="1"/>
  <c r="CY195" i="1"/>
  <c r="X195" i="1" s="1"/>
  <c r="W188" i="1"/>
  <c r="AJ211" i="1" s="1"/>
  <c r="CY253" i="1"/>
  <c r="X253" i="1" s="1"/>
  <c r="CP262" i="1"/>
  <c r="O262" i="1" s="1"/>
  <c r="CP300" i="1"/>
  <c r="O300" i="1" s="1"/>
  <c r="GM267" i="1"/>
  <c r="GN267" i="1"/>
  <c r="GM294" i="1"/>
  <c r="GN294" i="1"/>
  <c r="AB298" i="1"/>
  <c r="V281" i="1"/>
  <c r="GX281" i="1"/>
  <c r="GK286" i="1"/>
  <c r="CZ286" i="1"/>
  <c r="Y286" i="1" s="1"/>
  <c r="GN286" i="1" s="1"/>
  <c r="CY293" i="1"/>
  <c r="X293" i="1" s="1"/>
  <c r="CZ293" i="1"/>
  <c r="Y293" i="1" s="1"/>
  <c r="CJ244" i="1"/>
  <c r="BA361" i="1"/>
  <c r="GM275" i="1"/>
  <c r="GN275" i="1"/>
  <c r="GK278" i="1"/>
  <c r="CZ278" i="1"/>
  <c r="Y278" i="1" s="1"/>
  <c r="GN278" i="1" s="1"/>
  <c r="U281" i="1"/>
  <c r="GM302" i="1"/>
  <c r="GN302" i="1"/>
  <c r="Q317" i="1"/>
  <c r="GM192" i="1"/>
  <c r="AP168" i="1"/>
  <c r="F220" i="1"/>
  <c r="CZ270" i="1"/>
  <c r="Y270" i="1" s="1"/>
  <c r="T281" i="1"/>
  <c r="GM292" i="1"/>
  <c r="GN292" i="1"/>
  <c r="CZ304" i="1"/>
  <c r="Y304" i="1" s="1"/>
  <c r="GM316" i="1"/>
  <c r="GN316" i="1"/>
  <c r="V321" i="1"/>
  <c r="W325" i="1"/>
  <c r="V329" i="1"/>
  <c r="GM331" i="1"/>
  <c r="GN331" i="1"/>
  <c r="T334" i="1"/>
  <c r="AG361" i="1" s="1"/>
  <c r="GM339" i="1"/>
  <c r="GN339" i="1"/>
  <c r="W347" i="1"/>
  <c r="V351" i="1"/>
  <c r="GM353" i="1"/>
  <c r="GO353" i="1"/>
  <c r="GO358" i="1"/>
  <c r="GM358" i="1"/>
  <c r="CG244" i="1"/>
  <c r="AX361" i="1"/>
  <c r="FY244" i="1"/>
  <c r="EP361" i="1"/>
  <c r="CZ282" i="1"/>
  <c r="Y282" i="1" s="1"/>
  <c r="W321" i="1"/>
  <c r="U329" i="1"/>
  <c r="P334" i="1"/>
  <c r="GX347" i="1"/>
  <c r="GX355" i="1"/>
  <c r="AZ244" i="1"/>
  <c r="F372" i="1"/>
  <c r="T291" i="1"/>
  <c r="V313" i="1"/>
  <c r="W317" i="1"/>
  <c r="T325" i="1"/>
  <c r="P329" i="1"/>
  <c r="U333" i="1"/>
  <c r="W334" i="1"/>
  <c r="AJ361" i="1" s="1"/>
  <c r="V347" i="1"/>
  <c r="GM349" i="1"/>
  <c r="GO349" i="1"/>
  <c r="W359" i="1"/>
  <c r="S317" i="1"/>
  <c r="S329" i="1"/>
  <c r="S334" i="1"/>
  <c r="AB343" i="1"/>
  <c r="AB351" i="1"/>
  <c r="AB359" i="1"/>
  <c r="GM422" i="1"/>
  <c r="GN422" i="1"/>
  <c r="GM432" i="1"/>
  <c r="GN432" i="1"/>
  <c r="GM444" i="1"/>
  <c r="GN444" i="1"/>
  <c r="GM397" i="1"/>
  <c r="GN397" i="1"/>
  <c r="CZ404" i="1"/>
  <c r="Y404" i="1" s="1"/>
  <c r="GM404" i="1" s="1"/>
  <c r="CZ418" i="1"/>
  <c r="Y418" i="1" s="1"/>
  <c r="GN418" i="1" s="1"/>
  <c r="V437" i="1"/>
  <c r="S441" i="1"/>
  <c r="GM452" i="1"/>
  <c r="GN452" i="1"/>
  <c r="AB460" i="1"/>
  <c r="GM474" i="1"/>
  <c r="GN474" i="1"/>
  <c r="W407" i="1"/>
  <c r="CY410" i="1"/>
  <c r="X410" i="1" s="1"/>
  <c r="CZ416" i="1"/>
  <c r="Y416" i="1" s="1"/>
  <c r="GM416" i="1" s="1"/>
  <c r="GM431" i="1"/>
  <c r="GN431" i="1"/>
  <c r="Q437" i="1"/>
  <c r="T441" i="1"/>
  <c r="GK460" i="1"/>
  <c r="CZ460" i="1"/>
  <c r="Y460" i="1" s="1"/>
  <c r="GM468" i="1"/>
  <c r="GN468" i="1"/>
  <c r="S407" i="1"/>
  <c r="P411" i="1"/>
  <c r="CP411" i="1" s="1"/>
  <c r="O411" i="1" s="1"/>
  <c r="CZ414" i="1"/>
  <c r="Y414" i="1" s="1"/>
  <c r="GN427" i="1"/>
  <c r="GM427" i="1"/>
  <c r="V441" i="1"/>
  <c r="GM464" i="1"/>
  <c r="GN464" i="1"/>
  <c r="CP498" i="1"/>
  <c r="O498" i="1" s="1"/>
  <c r="CP502" i="1"/>
  <c r="O502" i="1" s="1"/>
  <c r="CP508" i="1"/>
  <c r="O508" i="1" s="1"/>
  <c r="CP512" i="1"/>
  <c r="O512" i="1" s="1"/>
  <c r="CP516" i="1"/>
  <c r="O516" i="1" s="1"/>
  <c r="CP520" i="1"/>
  <c r="O520" i="1" s="1"/>
  <c r="CP526" i="1"/>
  <c r="O526" i="1" s="1"/>
  <c r="GO554" i="1"/>
  <c r="GM554" i="1"/>
  <c r="CY400" i="1"/>
  <c r="X400" i="1" s="1"/>
  <c r="GM400" i="1" s="1"/>
  <c r="T407" i="1"/>
  <c r="U411" i="1"/>
  <c r="U417" i="1"/>
  <c r="CY436" i="1"/>
  <c r="X436" i="1" s="1"/>
  <c r="Q441" i="1"/>
  <c r="GM446" i="1"/>
  <c r="GN446" i="1"/>
  <c r="GN453" i="1"/>
  <c r="GM453" i="1"/>
  <c r="GK478" i="1"/>
  <c r="CZ478" i="1"/>
  <c r="Y478" i="1" s="1"/>
  <c r="AB484" i="1"/>
  <c r="CY490" i="1"/>
  <c r="X490" i="1" s="1"/>
  <c r="CZ553" i="1"/>
  <c r="Y553" i="1" s="1"/>
  <c r="CY558" i="1"/>
  <c r="X558" i="1" s="1"/>
  <c r="GO558" i="1" s="1"/>
  <c r="CZ561" i="1"/>
  <c r="Y561" i="1" s="1"/>
  <c r="CY561" i="1"/>
  <c r="X561" i="1" s="1"/>
  <c r="GM479" i="1"/>
  <c r="GN479" i="1"/>
  <c r="GM490" i="1"/>
  <c r="GN490" i="1"/>
  <c r="CZ510" i="1"/>
  <c r="Y510" i="1" s="1"/>
  <c r="GM510" i="1" s="1"/>
  <c r="AB512" i="1"/>
  <c r="S517" i="1"/>
  <c r="W521" i="1"/>
  <c r="GO559" i="1"/>
  <c r="GM559" i="1"/>
  <c r="CZ496" i="1"/>
  <c r="Y496" i="1" s="1"/>
  <c r="GN496" i="1" s="1"/>
  <c r="AB498" i="1"/>
  <c r="U517" i="1"/>
  <c r="U521" i="1"/>
  <c r="GO540" i="1"/>
  <c r="GM540" i="1"/>
  <c r="R553" i="1"/>
  <c r="GK553" i="1" s="1"/>
  <c r="AB558" i="1"/>
  <c r="W561" i="1"/>
  <c r="GK560" i="1"/>
  <c r="CZ560" i="1"/>
  <c r="Y560" i="1" s="1"/>
  <c r="GN620" i="1"/>
  <c r="GM620" i="1"/>
  <c r="GN624" i="1"/>
  <c r="GM624" i="1"/>
  <c r="GM645" i="1"/>
  <c r="GN645" i="1"/>
  <c r="GK671" i="1"/>
  <c r="CZ671" i="1"/>
  <c r="Y671" i="1" s="1"/>
  <c r="GK675" i="1"/>
  <c r="CZ675" i="1"/>
  <c r="Y675" i="1" s="1"/>
  <c r="GM677" i="1"/>
  <c r="GN677" i="1"/>
  <c r="GK687" i="1"/>
  <c r="CZ687" i="1"/>
  <c r="Y687" i="1" s="1"/>
  <c r="AB542" i="1"/>
  <c r="CZ571" i="1"/>
  <c r="Y571" i="1" s="1"/>
  <c r="CP577" i="1"/>
  <c r="O577" i="1" s="1"/>
  <c r="EU394" i="1"/>
  <c r="P599" i="1"/>
  <c r="GM623" i="1"/>
  <c r="GN623" i="1"/>
  <c r="CY632" i="1"/>
  <c r="X632" i="1" s="1"/>
  <c r="CZ632" i="1"/>
  <c r="Y632" i="1" s="1"/>
  <c r="GM653" i="1"/>
  <c r="GN653" i="1"/>
  <c r="GN659" i="1"/>
  <c r="GM659" i="1"/>
  <c r="AB683" i="1"/>
  <c r="GN690" i="1"/>
  <c r="GM690" i="1"/>
  <c r="GN698" i="1"/>
  <c r="GM698" i="1"/>
  <c r="AG394" i="1"/>
  <c r="T583" i="1"/>
  <c r="CY486" i="1"/>
  <c r="X486" i="1" s="1"/>
  <c r="AB538" i="1"/>
  <c r="U557" i="1"/>
  <c r="CY579" i="1"/>
  <c r="X579" i="1" s="1"/>
  <c r="GO579" i="1" s="1"/>
  <c r="CP632" i="1"/>
  <c r="O632" i="1" s="1"/>
  <c r="GM634" i="1"/>
  <c r="GK643" i="1"/>
  <c r="CZ643" i="1"/>
  <c r="Y643" i="1" s="1"/>
  <c r="U652" i="1"/>
  <c r="AH729" i="1" s="1"/>
  <c r="GK683" i="1"/>
  <c r="CZ683" i="1"/>
  <c r="Y683" i="1" s="1"/>
  <c r="GM685" i="1"/>
  <c r="GN685" i="1"/>
  <c r="GN696" i="1"/>
  <c r="GM696" i="1"/>
  <c r="GM701" i="1"/>
  <c r="GN701" i="1"/>
  <c r="GM547" i="1"/>
  <c r="GM562" i="1"/>
  <c r="GO562" i="1"/>
  <c r="CP573" i="1"/>
  <c r="O573" i="1" s="1"/>
  <c r="CP581" i="1"/>
  <c r="O581" i="1" s="1"/>
  <c r="GM627" i="1"/>
  <c r="GN627" i="1"/>
  <c r="AB640" i="1"/>
  <c r="CY662" i="1"/>
  <c r="X662" i="1" s="1"/>
  <c r="CZ662" i="1"/>
  <c r="Y662" i="1" s="1"/>
  <c r="W664" i="1"/>
  <c r="GM670" i="1"/>
  <c r="GN670" i="1"/>
  <c r="GM678" i="1"/>
  <c r="GN678" i="1"/>
  <c r="GM708" i="1"/>
  <c r="GO708" i="1"/>
  <c r="AQ616" i="1"/>
  <c r="F739" i="1"/>
  <c r="EM616" i="1"/>
  <c r="P748" i="1"/>
  <c r="GM767" i="1"/>
  <c r="GN767" i="1"/>
  <c r="GM775" i="1"/>
  <c r="GN775" i="1"/>
  <c r="GM779" i="1"/>
  <c r="GN779" i="1"/>
  <c r="GM809" i="1"/>
  <c r="GN809" i="1"/>
  <c r="GM825" i="1"/>
  <c r="GN825" i="1"/>
  <c r="AO762" i="1"/>
  <c r="F837" i="1"/>
  <c r="GK869" i="1"/>
  <c r="DW877" i="1"/>
  <c r="EI866" i="1"/>
  <c r="P887" i="1"/>
  <c r="GB616" i="1"/>
  <c r="ES729" i="1"/>
  <c r="CZ703" i="1"/>
  <c r="Y703" i="1" s="1"/>
  <c r="CP769" i="1"/>
  <c r="O769" i="1" s="1"/>
  <c r="CY799" i="1"/>
  <c r="X799" i="1" s="1"/>
  <c r="CZ799" i="1"/>
  <c r="Y799" i="1" s="1"/>
  <c r="CY811" i="1"/>
  <c r="X811" i="1" s="1"/>
  <c r="GM811" i="1" s="1"/>
  <c r="CZ811" i="1"/>
  <c r="Y811" i="1" s="1"/>
  <c r="V823" i="1"/>
  <c r="EA833" i="1" s="1"/>
  <c r="AJ866" i="1"/>
  <c r="W877" i="1"/>
  <c r="CP869" i="1"/>
  <c r="O869" i="1" s="1"/>
  <c r="CY803" i="1"/>
  <c r="X803" i="1" s="1"/>
  <c r="CZ874" i="1"/>
  <c r="Y874" i="1" s="1"/>
  <c r="GM874" i="1" s="1"/>
  <c r="CY717" i="1"/>
  <c r="X717" i="1" s="1"/>
  <c r="CZ783" i="1"/>
  <c r="Y783" i="1" s="1"/>
  <c r="Q820" i="1"/>
  <c r="F894" i="1"/>
  <c r="AS866" i="1"/>
  <c r="W394" i="1"/>
  <c r="F607" i="1"/>
  <c r="CZ709" i="1"/>
  <c r="Y709" i="1" s="1"/>
  <c r="GO712" i="1"/>
  <c r="GM712" i="1"/>
  <c r="CY777" i="1"/>
  <c r="X777" i="1" s="1"/>
  <c r="CY815" i="1"/>
  <c r="X815" i="1" s="1"/>
  <c r="T820" i="1"/>
  <c r="EK866" i="1"/>
  <c r="P894" i="1"/>
  <c r="AZ729" i="1"/>
  <c r="CI616" i="1"/>
  <c r="CZ765" i="1"/>
  <c r="Y765" i="1" s="1"/>
  <c r="AZ833" i="1"/>
  <c r="CI762" i="1"/>
  <c r="GA762" i="1"/>
  <c r="ER833" i="1"/>
  <c r="CZ869" i="1"/>
  <c r="Y869" i="1" s="1"/>
  <c r="ED877" i="1" s="1"/>
  <c r="DY616" i="1"/>
  <c r="DL729" i="1"/>
  <c r="CZ707" i="1"/>
  <c r="Y707" i="1" s="1"/>
  <c r="U800" i="1"/>
  <c r="Q812" i="1"/>
  <c r="GN814" i="1"/>
  <c r="GM814" i="1"/>
  <c r="P820" i="1"/>
  <c r="W823" i="1"/>
  <c r="EB833" i="1" s="1"/>
  <c r="S812" i="1"/>
  <c r="S823" i="1"/>
  <c r="GN44" i="1"/>
  <c r="GM44" i="1"/>
  <c r="GK29" i="1"/>
  <c r="DW135" i="1"/>
  <c r="AG26" i="1"/>
  <c r="T135" i="1"/>
  <c r="GM68" i="1"/>
  <c r="GN68" i="1"/>
  <c r="CY74" i="1"/>
  <c r="X74" i="1" s="1"/>
  <c r="GM74" i="1" s="1"/>
  <c r="CZ74" i="1"/>
  <c r="Y74" i="1" s="1"/>
  <c r="GM60" i="1"/>
  <c r="GN60" i="1"/>
  <c r="DZ26" i="1"/>
  <c r="DM135" i="1"/>
  <c r="CP32" i="1"/>
  <c r="O32" i="1" s="1"/>
  <c r="AC135" i="1"/>
  <c r="AD135" i="1"/>
  <c r="GM30" i="1"/>
  <c r="GN30" i="1"/>
  <c r="GM29" i="1"/>
  <c r="GN29" i="1"/>
  <c r="CP39" i="1"/>
  <c r="O39" i="1" s="1"/>
  <c r="AH26" i="1"/>
  <c r="U135" i="1"/>
  <c r="CY72" i="1"/>
  <c r="X72" i="1" s="1"/>
  <c r="CZ72" i="1"/>
  <c r="Y72" i="1" s="1"/>
  <c r="GM52" i="1"/>
  <c r="GN52" i="1"/>
  <c r="GM57" i="1"/>
  <c r="GN57" i="1"/>
  <c r="CY70" i="1"/>
  <c r="X70" i="1" s="1"/>
  <c r="AK135" i="1" s="1"/>
  <c r="CZ70" i="1"/>
  <c r="Y70" i="1" s="1"/>
  <c r="CY67" i="1"/>
  <c r="X67" i="1" s="1"/>
  <c r="GM67" i="1" s="1"/>
  <c r="AB75" i="1"/>
  <c r="GN95" i="1"/>
  <c r="GM95" i="1"/>
  <c r="GN55" i="1"/>
  <c r="GM55" i="1"/>
  <c r="GM63" i="1"/>
  <c r="GN63" i="1"/>
  <c r="GN71" i="1"/>
  <c r="GM71" i="1"/>
  <c r="GM73" i="1"/>
  <c r="GN73" i="1"/>
  <c r="CZ61" i="1"/>
  <c r="Y61" i="1" s="1"/>
  <c r="CY92" i="1"/>
  <c r="X92" i="1" s="1"/>
  <c r="GM81" i="1"/>
  <c r="GN81" i="1"/>
  <c r="GN91" i="1"/>
  <c r="GM91" i="1"/>
  <c r="GN99" i="1"/>
  <c r="GM99" i="1"/>
  <c r="Q83" i="1"/>
  <c r="GM93" i="1"/>
  <c r="GN93" i="1"/>
  <c r="AP26" i="1"/>
  <c r="F144" i="1"/>
  <c r="AP908" i="1"/>
  <c r="EH26" i="1"/>
  <c r="P144" i="1"/>
  <c r="EH908" i="1"/>
  <c r="CP170" i="1"/>
  <c r="O170" i="1" s="1"/>
  <c r="CY84" i="1"/>
  <c r="X84" i="1" s="1"/>
  <c r="GM84" i="1" s="1"/>
  <c r="CZ90" i="1"/>
  <c r="Y90" i="1" s="1"/>
  <c r="GM90" i="1" s="1"/>
  <c r="BC26" i="1"/>
  <c r="F151" i="1"/>
  <c r="BC908" i="1"/>
  <c r="EU26" i="1"/>
  <c r="P151" i="1"/>
  <c r="EU908" i="1"/>
  <c r="GM107" i="1"/>
  <c r="GN107" i="1"/>
  <c r="GN126" i="1"/>
  <c r="GM126" i="1"/>
  <c r="GM133" i="1"/>
  <c r="GN133" i="1"/>
  <c r="CP186" i="1"/>
  <c r="O186" i="1" s="1"/>
  <c r="ET168" i="1"/>
  <c r="P224" i="1"/>
  <c r="GM110" i="1"/>
  <c r="GN110" i="1"/>
  <c r="GM117" i="1"/>
  <c r="GN117" i="1"/>
  <c r="GM128" i="1"/>
  <c r="GN128" i="1"/>
  <c r="GM182" i="1"/>
  <c r="GN182" i="1"/>
  <c r="GB211" i="1"/>
  <c r="AU168" i="1"/>
  <c r="F230" i="1"/>
  <c r="EU168" i="1"/>
  <c r="P227" i="1"/>
  <c r="GM125" i="1"/>
  <c r="GN125" i="1"/>
  <c r="CZ108" i="1"/>
  <c r="Y108" i="1" s="1"/>
  <c r="GM108" i="1" s="1"/>
  <c r="GM111" i="1"/>
  <c r="GN111" i="1"/>
  <c r="AB179" i="1"/>
  <c r="P189" i="1"/>
  <c r="FY168" i="1"/>
  <c r="EP211" i="1"/>
  <c r="AD361" i="1"/>
  <c r="GM251" i="1"/>
  <c r="GN251" i="1"/>
  <c r="CY254" i="1"/>
  <c r="X254" i="1" s="1"/>
  <c r="GM254" i="1" s="1"/>
  <c r="CZ254" i="1"/>
  <c r="Y254" i="1" s="1"/>
  <c r="T189" i="1"/>
  <c r="DY211" i="1" s="1"/>
  <c r="GM195" i="1"/>
  <c r="GN195" i="1"/>
  <c r="CP248" i="1"/>
  <c r="O248" i="1" s="1"/>
  <c r="GM258" i="1"/>
  <c r="GN258" i="1"/>
  <c r="GM202" i="1"/>
  <c r="GO202" i="1"/>
  <c r="CC211" i="1" s="1"/>
  <c r="S189" i="1"/>
  <c r="GM206" i="1"/>
  <c r="GO206" i="1"/>
  <c r="AB255" i="1"/>
  <c r="DY361" i="1"/>
  <c r="GM301" i="1"/>
  <c r="GN301" i="1"/>
  <c r="CY277" i="1"/>
  <c r="X277" i="1" s="1"/>
  <c r="CZ277" i="1"/>
  <c r="Y277" i="1" s="1"/>
  <c r="CZ279" i="1"/>
  <c r="Y279" i="1" s="1"/>
  <c r="CY279" i="1"/>
  <c r="X279" i="1" s="1"/>
  <c r="GK272" i="1"/>
  <c r="CZ272" i="1"/>
  <c r="Y272" i="1" s="1"/>
  <c r="GN272" i="1" s="1"/>
  <c r="GX279" i="1"/>
  <c r="P279" i="1"/>
  <c r="CZ280" i="1"/>
  <c r="Y280" i="1" s="1"/>
  <c r="AB321" i="1"/>
  <c r="CR321" i="1"/>
  <c r="Q321" i="1" s="1"/>
  <c r="CP321" i="1" s="1"/>
  <c r="O321" i="1" s="1"/>
  <c r="P188" i="1"/>
  <c r="CP188" i="1" s="1"/>
  <c r="O188" i="1" s="1"/>
  <c r="CZ201" i="1"/>
  <c r="Y201" i="1" s="1"/>
  <c r="CZ205" i="1"/>
  <c r="Y205" i="1" s="1"/>
  <c r="CY270" i="1"/>
  <c r="X270" i="1" s="1"/>
  <c r="GM270" i="1" s="1"/>
  <c r="Q279" i="1"/>
  <c r="GM287" i="1"/>
  <c r="GN287" i="1"/>
  <c r="GM295" i="1"/>
  <c r="GN295" i="1"/>
  <c r="GM299" i="1"/>
  <c r="GN299" i="1"/>
  <c r="CY304" i="1"/>
  <c r="X304" i="1" s="1"/>
  <c r="GM304" i="1" s="1"/>
  <c r="CZ266" i="1"/>
  <c r="Y266" i="1" s="1"/>
  <c r="GM308" i="1"/>
  <c r="GN308" i="1"/>
  <c r="P313" i="1"/>
  <c r="GM326" i="1"/>
  <c r="GN326" i="1"/>
  <c r="T329" i="1"/>
  <c r="GO348" i="1"/>
  <c r="GM348" i="1"/>
  <c r="P355" i="1"/>
  <c r="CP355" i="1" s="1"/>
  <c r="O355" i="1" s="1"/>
  <c r="R359" i="1"/>
  <c r="GK359" i="1" s="1"/>
  <c r="BB244" i="1"/>
  <c r="F374" i="1"/>
  <c r="GM268" i="1"/>
  <c r="GN268" i="1"/>
  <c r="CY282" i="1"/>
  <c r="X282" i="1" s="1"/>
  <c r="GM307" i="1"/>
  <c r="GN307" i="1"/>
  <c r="R333" i="1"/>
  <c r="GK333" i="1" s="1"/>
  <c r="V334" i="1"/>
  <c r="AI361" i="1" s="1"/>
  <c r="AB337" i="1"/>
  <c r="AP244" i="1"/>
  <c r="F370" i="1"/>
  <c r="BC244" i="1"/>
  <c r="F377" i="1"/>
  <c r="U313" i="1"/>
  <c r="GM324" i="1"/>
  <c r="GN324" i="1"/>
  <c r="W329" i="1"/>
  <c r="Q334" i="1"/>
  <c r="GN336" i="1"/>
  <c r="P351" i="1"/>
  <c r="R355" i="1"/>
  <c r="GK355" i="1" s="1"/>
  <c r="AO244" i="1"/>
  <c r="F365" i="1"/>
  <c r="S313" i="1"/>
  <c r="GX317" i="1"/>
  <c r="GM338" i="1"/>
  <c r="GN338" i="1"/>
  <c r="S351" i="1"/>
  <c r="S359" i="1"/>
  <c r="GK396" i="1"/>
  <c r="AE583" i="1"/>
  <c r="GM424" i="1"/>
  <c r="GN424" i="1"/>
  <c r="GM467" i="1"/>
  <c r="GN467" i="1"/>
  <c r="AD583" i="1"/>
  <c r="Q407" i="1"/>
  <c r="DV583" i="1" s="1"/>
  <c r="T411" i="1"/>
  <c r="GM421" i="1"/>
  <c r="GN421" i="1"/>
  <c r="GN433" i="1"/>
  <c r="GM433" i="1"/>
  <c r="U437" i="1"/>
  <c r="GM439" i="1"/>
  <c r="GN439" i="1"/>
  <c r="CY455" i="1"/>
  <c r="X455" i="1" s="1"/>
  <c r="GM455" i="1" s="1"/>
  <c r="CZ455" i="1"/>
  <c r="Y455" i="1" s="1"/>
  <c r="GN465" i="1"/>
  <c r="GM465" i="1"/>
  <c r="V411" i="1"/>
  <c r="GM447" i="1"/>
  <c r="GN447" i="1"/>
  <c r="CY475" i="1"/>
  <c r="X475" i="1" s="1"/>
  <c r="CZ475" i="1"/>
  <c r="Y475" i="1" s="1"/>
  <c r="GN482" i="1"/>
  <c r="GM482" i="1"/>
  <c r="GM544" i="1"/>
  <c r="GO560" i="1"/>
  <c r="GM560" i="1"/>
  <c r="GM405" i="1"/>
  <c r="GN405" i="1"/>
  <c r="R411" i="1"/>
  <c r="GK411" i="1" s="1"/>
  <c r="R417" i="1"/>
  <c r="GK417" i="1" s="1"/>
  <c r="GM419" i="1"/>
  <c r="GN419" i="1"/>
  <c r="T437" i="1"/>
  <c r="U441" i="1"/>
  <c r="GN449" i="1"/>
  <c r="GM449" i="1"/>
  <c r="GM454" i="1"/>
  <c r="GN454" i="1"/>
  <c r="GM531" i="1"/>
  <c r="GN531" i="1"/>
  <c r="GK546" i="1"/>
  <c r="CZ546" i="1"/>
  <c r="Y546" i="1" s="1"/>
  <c r="CZ492" i="1"/>
  <c r="Y492" i="1" s="1"/>
  <c r="GM495" i="1"/>
  <c r="GN495" i="1"/>
  <c r="GM513" i="1"/>
  <c r="GN513" i="1"/>
  <c r="V521" i="1"/>
  <c r="GM532" i="1"/>
  <c r="GN532" i="1"/>
  <c r="GK550" i="1"/>
  <c r="CZ550" i="1"/>
  <c r="Y550" i="1" s="1"/>
  <c r="GM486" i="1"/>
  <c r="GN486" i="1"/>
  <c r="GM499" i="1"/>
  <c r="GN499" i="1"/>
  <c r="R517" i="1"/>
  <c r="GK517" i="1" s="1"/>
  <c r="R521" i="1"/>
  <c r="GK521" i="1" s="1"/>
  <c r="GK538" i="1"/>
  <c r="CZ538" i="1"/>
  <c r="Y538" i="1" s="1"/>
  <c r="GX549" i="1"/>
  <c r="GB583" i="1" s="1"/>
  <c r="T549" i="1"/>
  <c r="Q549" i="1"/>
  <c r="GO550" i="1"/>
  <c r="AB552" i="1"/>
  <c r="GK556" i="1"/>
  <c r="CZ556" i="1"/>
  <c r="Y556" i="1" s="1"/>
  <c r="CI394" i="1"/>
  <c r="AZ583" i="1"/>
  <c r="GO567" i="1"/>
  <c r="GM567" i="1"/>
  <c r="GM635" i="1"/>
  <c r="GN635" i="1"/>
  <c r="GM641" i="1"/>
  <c r="GN641" i="1"/>
  <c r="GN654" i="1"/>
  <c r="GM654" i="1"/>
  <c r="GM662" i="1"/>
  <c r="GN662" i="1"/>
  <c r="CY663" i="1"/>
  <c r="X663" i="1" s="1"/>
  <c r="GN663" i="1" s="1"/>
  <c r="CZ663" i="1"/>
  <c r="Y663" i="1" s="1"/>
  <c r="GN668" i="1"/>
  <c r="GM668" i="1"/>
  <c r="GN680" i="1"/>
  <c r="GM680" i="1"/>
  <c r="GK691" i="1"/>
  <c r="CZ691" i="1"/>
  <c r="Y691" i="1" s="1"/>
  <c r="CZ544" i="1"/>
  <c r="Y544" i="1" s="1"/>
  <c r="GO544" i="1" s="1"/>
  <c r="GM566" i="1"/>
  <c r="GO566" i="1"/>
  <c r="GM569" i="1"/>
  <c r="GO569" i="1"/>
  <c r="GO572" i="1"/>
  <c r="GM572" i="1"/>
  <c r="AF394" i="1"/>
  <c r="S583" i="1"/>
  <c r="CP619" i="1"/>
  <c r="O619" i="1" s="1"/>
  <c r="DU729" i="1"/>
  <c r="GN651" i="1"/>
  <c r="GM651" i="1"/>
  <c r="GM661" i="1"/>
  <c r="GN661" i="1"/>
  <c r="GN485" i="1"/>
  <c r="AI394" i="1"/>
  <c r="V583" i="1"/>
  <c r="CZ494" i="1"/>
  <c r="Y494" i="1" s="1"/>
  <c r="GN501" i="1"/>
  <c r="GN511" i="1"/>
  <c r="P521" i="1"/>
  <c r="CP521" i="1" s="1"/>
  <c r="O521" i="1" s="1"/>
  <c r="R557" i="1"/>
  <c r="GK557" i="1" s="1"/>
  <c r="EM394" i="1"/>
  <c r="P602" i="1"/>
  <c r="GK633" i="1"/>
  <c r="CZ633" i="1"/>
  <c r="Y633" i="1" s="1"/>
  <c r="GN633" i="1" s="1"/>
  <c r="V664" i="1"/>
  <c r="GN692" i="1"/>
  <c r="GM692" i="1"/>
  <c r="GM697" i="1"/>
  <c r="GN697" i="1"/>
  <c r="AB573" i="1"/>
  <c r="AB581" i="1"/>
  <c r="CP618" i="1"/>
  <c r="O618" i="1" s="1"/>
  <c r="GK625" i="1"/>
  <c r="GN625" i="1" s="1"/>
  <c r="CZ625" i="1"/>
  <c r="Y625" i="1" s="1"/>
  <c r="ED729" i="1" s="1"/>
  <c r="GX652" i="1"/>
  <c r="CJ729" i="1" s="1"/>
  <c r="P652" i="1"/>
  <c r="CP652" i="1" s="1"/>
  <c r="O652" i="1" s="1"/>
  <c r="GM657" i="1"/>
  <c r="GN657" i="1"/>
  <c r="Q664" i="1"/>
  <c r="AD729" i="1" s="1"/>
  <c r="AB667" i="1"/>
  <c r="AB671" i="1"/>
  <c r="AB675" i="1"/>
  <c r="AB679" i="1"/>
  <c r="AU616" i="1"/>
  <c r="F748" i="1"/>
  <c r="P745" i="1"/>
  <c r="EU616" i="1"/>
  <c r="GM789" i="1"/>
  <c r="GN789" i="1"/>
  <c r="GM797" i="1"/>
  <c r="GN797" i="1"/>
  <c r="GM821" i="1"/>
  <c r="GN821" i="1"/>
  <c r="CG762" i="1"/>
  <c r="AX833" i="1"/>
  <c r="GM871" i="1"/>
  <c r="GP871" i="1"/>
  <c r="GM875" i="1"/>
  <c r="GP875" i="1"/>
  <c r="EU866" i="1"/>
  <c r="P893" i="1"/>
  <c r="AQ394" i="1"/>
  <c r="F593" i="1"/>
  <c r="T664" i="1"/>
  <c r="CY703" i="1"/>
  <c r="X703" i="1" s="1"/>
  <c r="GO716" i="1"/>
  <c r="GM716" i="1"/>
  <c r="GN764" i="1"/>
  <c r="GM764" i="1"/>
  <c r="DY762" i="1"/>
  <c r="DL833" i="1"/>
  <c r="GN782" i="1"/>
  <c r="GM782" i="1"/>
  <c r="GM791" i="1"/>
  <c r="GM803" i="1"/>
  <c r="GN803" i="1"/>
  <c r="GN815" i="1"/>
  <c r="GM815" i="1"/>
  <c r="S820" i="1"/>
  <c r="V800" i="1"/>
  <c r="AF866" i="1"/>
  <c r="S877" i="1"/>
  <c r="F886" i="1"/>
  <c r="AP866" i="1"/>
  <c r="P899" i="1"/>
  <c r="DM866" i="1"/>
  <c r="EP866" i="1"/>
  <c r="P884" i="1"/>
  <c r="DX729" i="1"/>
  <c r="F843" i="1"/>
  <c r="AQ762" i="1"/>
  <c r="GM799" i="1"/>
  <c r="GN799" i="1"/>
  <c r="R820" i="1"/>
  <c r="GK820" i="1" s="1"/>
  <c r="CY709" i="1"/>
  <c r="X709" i="1" s="1"/>
  <c r="GO718" i="1"/>
  <c r="GM718" i="1"/>
  <c r="P800" i="1"/>
  <c r="P812" i="1"/>
  <c r="CP812" i="1" s="1"/>
  <c r="O812" i="1" s="1"/>
  <c r="GM818" i="1"/>
  <c r="GN818" i="1"/>
  <c r="CZ827" i="1"/>
  <c r="Y827" i="1" s="1"/>
  <c r="ER866" i="1"/>
  <c r="P888" i="1"/>
  <c r="DV866" i="1"/>
  <c r="DI877" i="1"/>
  <c r="AP616" i="1"/>
  <c r="F738" i="1"/>
  <c r="CY765" i="1"/>
  <c r="X765" i="1" s="1"/>
  <c r="AP762" i="1"/>
  <c r="F842" i="1"/>
  <c r="GM786" i="1"/>
  <c r="S800" i="1"/>
  <c r="P842" i="1"/>
  <c r="EH762" i="1"/>
  <c r="U820" i="1"/>
  <c r="GM830" i="1"/>
  <c r="GN830" i="1"/>
  <c r="CY869" i="1"/>
  <c r="X869" i="1" s="1"/>
  <c r="EC877" i="1" s="1"/>
  <c r="CY707" i="1"/>
  <c r="X707" i="1" s="1"/>
  <c r="GO717" i="1"/>
  <c r="GM717" i="1"/>
  <c r="GM766" i="1"/>
  <c r="GN766" i="1"/>
  <c r="GM783" i="1"/>
  <c r="GN783" i="1"/>
  <c r="CY795" i="1"/>
  <c r="X795" i="1" s="1"/>
  <c r="R800" i="1"/>
  <c r="GK800" i="1" s="1"/>
  <c r="U812" i="1"/>
  <c r="V820" i="1"/>
  <c r="U877" i="1"/>
  <c r="AH866" i="1"/>
  <c r="CZ831" i="1"/>
  <c r="Y831" i="1" s="1"/>
  <c r="P895" i="1"/>
  <c r="EL866" i="1"/>
  <c r="CJ26" i="1"/>
  <c r="BA135" i="1"/>
  <c r="AB61" i="1"/>
  <c r="CR61" i="1"/>
  <c r="Q61" i="1" s="1"/>
  <c r="CP61" i="1" s="1"/>
  <c r="O61" i="1" s="1"/>
  <c r="GM56" i="1"/>
  <c r="GN56" i="1"/>
  <c r="GM78" i="1"/>
  <c r="GN78" i="1"/>
  <c r="GM94" i="1"/>
  <c r="GN94" i="1"/>
  <c r="GM82" i="1"/>
  <c r="GN82" i="1"/>
  <c r="GM100" i="1"/>
  <c r="GN100" i="1"/>
  <c r="GM80" i="1"/>
  <c r="GN80" i="1"/>
  <c r="GM77" i="1"/>
  <c r="GN77" i="1"/>
  <c r="GM85" i="1"/>
  <c r="GN85" i="1"/>
  <c r="CI26" i="1"/>
  <c r="AZ135" i="1"/>
  <c r="DV211" i="1"/>
  <c r="GN183" i="1"/>
  <c r="GM183" i="1"/>
  <c r="BC168" i="1"/>
  <c r="F227" i="1"/>
  <c r="GM131" i="1"/>
  <c r="GN131" i="1"/>
  <c r="GM196" i="1"/>
  <c r="GN196" i="1"/>
  <c r="GM203" i="1"/>
  <c r="GO203" i="1"/>
  <c r="AO168" i="1"/>
  <c r="F215" i="1"/>
  <c r="AO908" i="1"/>
  <c r="CY246" i="1"/>
  <c r="X246" i="1" s="1"/>
  <c r="CZ246" i="1"/>
  <c r="Y246" i="1" s="1"/>
  <c r="AF361" i="1"/>
  <c r="GK249" i="1"/>
  <c r="CY252" i="1"/>
  <c r="X252" i="1" s="1"/>
  <c r="GM252" i="1" s="1"/>
  <c r="CZ252" i="1"/>
  <c r="Y252" i="1" s="1"/>
  <c r="GN198" i="1"/>
  <c r="GM198" i="1"/>
  <c r="CZ249" i="1"/>
  <c r="Y249" i="1" s="1"/>
  <c r="GM249" i="1" s="1"/>
  <c r="GN256" i="1"/>
  <c r="GM256" i="1"/>
  <c r="GM260" i="1"/>
  <c r="GN260" i="1"/>
  <c r="GN178" i="1"/>
  <c r="GM178" i="1"/>
  <c r="T188" i="1"/>
  <c r="AG211" i="1" s="1"/>
  <c r="CY191" i="1"/>
  <c r="X191" i="1" s="1"/>
  <c r="CP246" i="1"/>
  <c r="O246" i="1" s="1"/>
  <c r="GK257" i="1"/>
  <c r="CZ257" i="1"/>
  <c r="Y257" i="1" s="1"/>
  <c r="GN257" i="1" s="1"/>
  <c r="GM177" i="1"/>
  <c r="GN177" i="1"/>
  <c r="U187" i="1"/>
  <c r="DZ211" i="1" s="1"/>
  <c r="GN190" i="1"/>
  <c r="GM190" i="1"/>
  <c r="AB247" i="1"/>
  <c r="GM259" i="1"/>
  <c r="GN259" i="1"/>
  <c r="GK262" i="1"/>
  <c r="AE361" i="1"/>
  <c r="CZ262" i="1"/>
  <c r="Y262" i="1" s="1"/>
  <c r="GM263" i="1"/>
  <c r="GN263" i="1"/>
  <c r="GM269" i="1"/>
  <c r="GN269" i="1"/>
  <c r="GB361" i="1"/>
  <c r="S281" i="1"/>
  <c r="GM284" i="1"/>
  <c r="GN284" i="1"/>
  <c r="CY305" i="1"/>
  <c r="X305" i="1" s="1"/>
  <c r="CZ305" i="1"/>
  <c r="Y305" i="1" s="1"/>
  <c r="GM273" i="1"/>
  <c r="GN273" i="1"/>
  <c r="EB361" i="1"/>
  <c r="W279" i="1"/>
  <c r="GM285" i="1"/>
  <c r="GN285" i="1"/>
  <c r="CY289" i="1"/>
  <c r="X289" i="1" s="1"/>
  <c r="GM289" i="1" s="1"/>
  <c r="CZ289" i="1"/>
  <c r="Y289" i="1" s="1"/>
  <c r="CZ290" i="1"/>
  <c r="Y290" i="1" s="1"/>
  <c r="GK298" i="1"/>
  <c r="CZ298" i="1"/>
  <c r="Y298" i="1" s="1"/>
  <c r="CP277" i="1"/>
  <c r="O277" i="1" s="1"/>
  <c r="CY280" i="1"/>
  <c r="X280" i="1" s="1"/>
  <c r="GM280" i="1" s="1"/>
  <c r="GM282" i="1"/>
  <c r="GN282" i="1"/>
  <c r="CZ284" i="1"/>
  <c r="Y284" i="1" s="1"/>
  <c r="GK288" i="1"/>
  <c r="CZ288" i="1"/>
  <c r="Y288" i="1" s="1"/>
  <c r="GN288" i="1" s="1"/>
  <c r="CY290" i="1"/>
  <c r="X290" i="1" s="1"/>
  <c r="GM290" i="1" s="1"/>
  <c r="GK300" i="1"/>
  <c r="CZ300" i="1"/>
  <c r="Y300" i="1" s="1"/>
  <c r="AB309" i="1"/>
  <c r="CR309" i="1"/>
  <c r="Q309" i="1" s="1"/>
  <c r="CP309" i="1" s="1"/>
  <c r="O309" i="1" s="1"/>
  <c r="Q325" i="1"/>
  <c r="Q329" i="1"/>
  <c r="Q347" i="1"/>
  <c r="Q351" i="1"/>
  <c r="Q359" i="1"/>
  <c r="CY201" i="1"/>
  <c r="X201" i="1" s="1"/>
  <c r="GM201" i="1" s="1"/>
  <c r="CY205" i="1"/>
  <c r="X205" i="1" s="1"/>
  <c r="GO205" i="1" s="1"/>
  <c r="CP250" i="1"/>
  <c r="O250" i="1" s="1"/>
  <c r="CZ264" i="1"/>
  <c r="Y264" i="1" s="1"/>
  <c r="GM264" i="1" s="1"/>
  <c r="U279" i="1"/>
  <c r="DZ361" i="1" s="1"/>
  <c r="V291" i="1"/>
  <c r="EA361" i="1" s="1"/>
  <c r="CY266" i="1"/>
  <c r="X266" i="1" s="1"/>
  <c r="GM266" i="1" s="1"/>
  <c r="V317" i="1"/>
  <c r="GM319" i="1"/>
  <c r="GN319" i="1"/>
  <c r="GM323" i="1"/>
  <c r="GN323" i="1"/>
  <c r="GM328" i="1"/>
  <c r="GN328" i="1"/>
  <c r="S333" i="1"/>
  <c r="GM345" i="1"/>
  <c r="GO345" i="1"/>
  <c r="GO350" i="1"/>
  <c r="GM350" i="1"/>
  <c r="W355" i="1"/>
  <c r="V359" i="1"/>
  <c r="GM312" i="1"/>
  <c r="GN312" i="1"/>
  <c r="GM322" i="1"/>
  <c r="GN322" i="1"/>
  <c r="S325" i="1"/>
  <c r="V333" i="1"/>
  <c r="GM335" i="1"/>
  <c r="GN335" i="1"/>
  <c r="AB347" i="1"/>
  <c r="AB355" i="1"/>
  <c r="CZ274" i="1"/>
  <c r="Y274" i="1" s="1"/>
  <c r="GN274" i="1" s="1"/>
  <c r="GM315" i="1"/>
  <c r="GN315" i="1"/>
  <c r="R325" i="1"/>
  <c r="GK325" i="1" s="1"/>
  <c r="U334" i="1"/>
  <c r="AH361" i="1" s="1"/>
  <c r="W351" i="1"/>
  <c r="GM357" i="1"/>
  <c r="GO357" i="1"/>
  <c r="R281" i="1"/>
  <c r="GK281" i="1" s="1"/>
  <c r="CP398" i="1"/>
  <c r="O398" i="1" s="1"/>
  <c r="AC583" i="1"/>
  <c r="GM426" i="1"/>
  <c r="GN426" i="1"/>
  <c r="CZ396" i="1"/>
  <c r="Y396" i="1" s="1"/>
  <c r="P407" i="1"/>
  <c r="GM410" i="1"/>
  <c r="GN410" i="1"/>
  <c r="S417" i="1"/>
  <c r="GN420" i="1"/>
  <c r="GM420" i="1"/>
  <c r="CY434" i="1"/>
  <c r="X434" i="1" s="1"/>
  <c r="CZ442" i="1"/>
  <c r="Y442" i="1" s="1"/>
  <c r="GM470" i="1"/>
  <c r="GN470" i="1"/>
  <c r="GK476" i="1"/>
  <c r="CZ476" i="1"/>
  <c r="Y476" i="1" s="1"/>
  <c r="GN476" i="1" s="1"/>
  <c r="GN403" i="1"/>
  <c r="GM403" i="1"/>
  <c r="U407" i="1"/>
  <c r="GM409" i="1"/>
  <c r="GN409" i="1"/>
  <c r="GM414" i="1"/>
  <c r="GN414" i="1"/>
  <c r="T417" i="1"/>
  <c r="CZ430" i="1"/>
  <c r="Y430" i="1" s="1"/>
  <c r="GM430" i="1" s="1"/>
  <c r="R437" i="1"/>
  <c r="GK437" i="1" s="1"/>
  <c r="CZ440" i="1"/>
  <c r="Y440" i="1" s="1"/>
  <c r="GN440" i="1" s="1"/>
  <c r="CY451" i="1"/>
  <c r="X451" i="1" s="1"/>
  <c r="GM451" i="1" s="1"/>
  <c r="CZ451" i="1"/>
  <c r="Y451" i="1" s="1"/>
  <c r="GN457" i="1"/>
  <c r="GM457" i="1"/>
  <c r="CY460" i="1"/>
  <c r="X460" i="1" s="1"/>
  <c r="GN460" i="1" s="1"/>
  <c r="GM466" i="1"/>
  <c r="GN466" i="1"/>
  <c r="GM472" i="1"/>
  <c r="GN472" i="1"/>
  <c r="CZ408" i="1"/>
  <c r="Y408" i="1" s="1"/>
  <c r="GM408" i="1" s="1"/>
  <c r="P417" i="1"/>
  <c r="GM436" i="1"/>
  <c r="GN436" i="1"/>
  <c r="CY438" i="1"/>
  <c r="X438" i="1" s="1"/>
  <c r="GN438" i="1" s="1"/>
  <c r="CY471" i="1"/>
  <c r="X471" i="1" s="1"/>
  <c r="GM471" i="1" s="1"/>
  <c r="CZ471" i="1"/>
  <c r="Y471" i="1" s="1"/>
  <c r="CP514" i="1"/>
  <c r="O514" i="1" s="1"/>
  <c r="GO546" i="1"/>
  <c r="GM546" i="1"/>
  <c r="CZ406" i="1"/>
  <c r="Y406" i="1" s="1"/>
  <c r="W411" i="1"/>
  <c r="W417" i="1"/>
  <c r="R441" i="1"/>
  <c r="GK441" i="1" s="1"/>
  <c r="GK448" i="1"/>
  <c r="CZ448" i="1"/>
  <c r="Y448" i="1" s="1"/>
  <c r="GN448" i="1" s="1"/>
  <c r="GM450" i="1"/>
  <c r="GN450" i="1"/>
  <c r="GM462" i="1"/>
  <c r="GN462" i="1"/>
  <c r="CP475" i="1"/>
  <c r="O475" i="1" s="1"/>
  <c r="CY478" i="1"/>
  <c r="X478" i="1" s="1"/>
  <c r="GN478" i="1" s="1"/>
  <c r="T521" i="1"/>
  <c r="GM541" i="1"/>
  <c r="GO541" i="1"/>
  <c r="S549" i="1"/>
  <c r="GK552" i="1"/>
  <c r="CZ552" i="1"/>
  <c r="Y552" i="1" s="1"/>
  <c r="GO552" i="1" s="1"/>
  <c r="CY492" i="1"/>
  <c r="X492" i="1" s="1"/>
  <c r="CZ500" i="1"/>
  <c r="Y500" i="1" s="1"/>
  <c r="AB502" i="1"/>
  <c r="V517" i="1"/>
  <c r="CZ528" i="1"/>
  <c r="Y528" i="1" s="1"/>
  <c r="GM534" i="1"/>
  <c r="GN534" i="1"/>
  <c r="CY550" i="1"/>
  <c r="X550" i="1" s="1"/>
  <c r="GM550" i="1" s="1"/>
  <c r="GX561" i="1"/>
  <c r="T561" i="1"/>
  <c r="AO394" i="1"/>
  <c r="F587" i="1"/>
  <c r="P461" i="1"/>
  <c r="CP461" i="1" s="1"/>
  <c r="O461" i="1" s="1"/>
  <c r="CY480" i="1"/>
  <c r="X480" i="1" s="1"/>
  <c r="GN480" i="1" s="1"/>
  <c r="GM483" i="1"/>
  <c r="GN483" i="1"/>
  <c r="CZ488" i="1"/>
  <c r="Y488" i="1" s="1"/>
  <c r="GM491" i="1"/>
  <c r="GN491" i="1"/>
  <c r="CZ504" i="1"/>
  <c r="Y504" i="1" s="1"/>
  <c r="AB508" i="1"/>
  <c r="AB516" i="1"/>
  <c r="CZ518" i="1"/>
  <c r="Y518" i="1" s="1"/>
  <c r="AB520" i="1"/>
  <c r="CZ522" i="1"/>
  <c r="Y522" i="1" s="1"/>
  <c r="AB526" i="1"/>
  <c r="GM530" i="1"/>
  <c r="GN530" i="1"/>
  <c r="CY538" i="1"/>
  <c r="X538" i="1" s="1"/>
  <c r="GN538" i="1" s="1"/>
  <c r="CZ545" i="1"/>
  <c r="Y545" i="1" s="1"/>
  <c r="CY545" i="1"/>
  <c r="X545" i="1" s="1"/>
  <c r="U549" i="1"/>
  <c r="CY551" i="1"/>
  <c r="X551" i="1" s="1"/>
  <c r="GO551" i="1" s="1"/>
  <c r="CZ551" i="1"/>
  <c r="Y551" i="1" s="1"/>
  <c r="Q553" i="1"/>
  <c r="CY556" i="1"/>
  <c r="X556" i="1" s="1"/>
  <c r="GO556" i="1" s="1"/>
  <c r="U561" i="1"/>
  <c r="GO564" i="1"/>
  <c r="GM564" i="1"/>
  <c r="GA394" i="1"/>
  <c r="ER583" i="1"/>
  <c r="AB687" i="1"/>
  <c r="CZ542" i="1"/>
  <c r="Y542" i="1" s="1"/>
  <c r="GO542" i="1" s="1"/>
  <c r="T557" i="1"/>
  <c r="CY630" i="1"/>
  <c r="X630" i="1" s="1"/>
  <c r="CZ630" i="1"/>
  <c r="Y630" i="1" s="1"/>
  <c r="GM630" i="1" s="1"/>
  <c r="AF729" i="1"/>
  <c r="GK640" i="1"/>
  <c r="CZ640" i="1"/>
  <c r="Y640" i="1" s="1"/>
  <c r="GN640" i="1" s="1"/>
  <c r="S664" i="1"/>
  <c r="GK667" i="1"/>
  <c r="CZ667" i="1"/>
  <c r="Y667" i="1" s="1"/>
  <c r="GN667" i="1" s="1"/>
  <c r="GM669" i="1"/>
  <c r="GN669" i="1"/>
  <c r="CY671" i="1"/>
  <c r="X671" i="1" s="1"/>
  <c r="GN671" i="1" s="1"/>
  <c r="CY675" i="1"/>
  <c r="X675" i="1" s="1"/>
  <c r="GN675" i="1" s="1"/>
  <c r="GK679" i="1"/>
  <c r="CZ679" i="1"/>
  <c r="Y679" i="1" s="1"/>
  <c r="GN679" i="1" s="1"/>
  <c r="GM681" i="1"/>
  <c r="GN681" i="1"/>
  <c r="GK695" i="1"/>
  <c r="CZ695" i="1"/>
  <c r="Y695" i="1" s="1"/>
  <c r="BB762" i="1"/>
  <c r="F846" i="1"/>
  <c r="AB556" i="1"/>
  <c r="AB566" i="1"/>
  <c r="AB569" i="1"/>
  <c r="GK575" i="1"/>
  <c r="CZ575" i="1"/>
  <c r="Y575" i="1" s="1"/>
  <c r="GO575" i="1" s="1"/>
  <c r="BC394" i="1"/>
  <c r="F599" i="1"/>
  <c r="GK618" i="1"/>
  <c r="CZ618" i="1"/>
  <c r="Y618" i="1" s="1"/>
  <c r="AE729" i="1"/>
  <c r="GM625" i="1"/>
  <c r="GK629" i="1"/>
  <c r="CZ629" i="1"/>
  <c r="Y629" i="1" s="1"/>
  <c r="GN629" i="1" s="1"/>
  <c r="GM655" i="1"/>
  <c r="GN686" i="1"/>
  <c r="GM686" i="1"/>
  <c r="GN694" i="1"/>
  <c r="GM694" i="1"/>
  <c r="CG616" i="1"/>
  <c r="AX729" i="1"/>
  <c r="AH394" i="1"/>
  <c r="U583" i="1"/>
  <c r="CY494" i="1"/>
  <c r="X494" i="1" s="1"/>
  <c r="GM494" i="1" s="1"/>
  <c r="P517" i="1"/>
  <c r="CP517" i="1" s="1"/>
  <c r="O517" i="1" s="1"/>
  <c r="T545" i="1"/>
  <c r="W557" i="1"/>
  <c r="CY565" i="1"/>
  <c r="X565" i="1" s="1"/>
  <c r="GO565" i="1" s="1"/>
  <c r="GO571" i="1"/>
  <c r="GM571" i="1"/>
  <c r="GN638" i="1"/>
  <c r="GM638" i="1"/>
  <c r="CY643" i="1"/>
  <c r="X643" i="1" s="1"/>
  <c r="GN643" i="1" s="1"/>
  <c r="GK647" i="1"/>
  <c r="CZ647" i="1"/>
  <c r="Y647" i="1" s="1"/>
  <c r="GM647" i="1" s="1"/>
  <c r="AB651" i="1"/>
  <c r="W652" i="1"/>
  <c r="AJ729" i="1" s="1"/>
  <c r="GM665" i="1"/>
  <c r="GN665" i="1"/>
  <c r="GM673" i="1"/>
  <c r="GN673" i="1"/>
  <c r="CY683" i="1"/>
  <c r="X683" i="1" s="1"/>
  <c r="GN683" i="1" s="1"/>
  <c r="GN688" i="1"/>
  <c r="GM688" i="1"/>
  <c r="GM693" i="1"/>
  <c r="GN693" i="1"/>
  <c r="P549" i="1"/>
  <c r="CP549" i="1" s="1"/>
  <c r="O549" i="1" s="1"/>
  <c r="P553" i="1"/>
  <c r="CP553" i="1" s="1"/>
  <c r="O553" i="1" s="1"/>
  <c r="GK655" i="1"/>
  <c r="CZ655" i="1"/>
  <c r="Y655" i="1" s="1"/>
  <c r="GN655" i="1" s="1"/>
  <c r="U664" i="1"/>
  <c r="CY672" i="1"/>
  <c r="X672" i="1" s="1"/>
  <c r="GM672" i="1" s="1"/>
  <c r="CZ672" i="1"/>
  <c r="Y672" i="1" s="1"/>
  <c r="CY687" i="1"/>
  <c r="X687" i="1" s="1"/>
  <c r="GN687" i="1" s="1"/>
  <c r="CY691" i="1"/>
  <c r="X691" i="1" s="1"/>
  <c r="GN691" i="1" s="1"/>
  <c r="CY695" i="1"/>
  <c r="X695" i="1" s="1"/>
  <c r="GN695" i="1" s="1"/>
  <c r="CY699" i="1"/>
  <c r="X699" i="1" s="1"/>
  <c r="GN699" i="1" s="1"/>
  <c r="GM705" i="1"/>
  <c r="GN705" i="1"/>
  <c r="GM711" i="1"/>
  <c r="GO711" i="1"/>
  <c r="GM723" i="1"/>
  <c r="GO723" i="1"/>
  <c r="BC616" i="1"/>
  <c r="F745" i="1"/>
  <c r="ER729" i="1"/>
  <c r="GA616" i="1"/>
  <c r="GM771" i="1"/>
  <c r="GN771" i="1"/>
  <c r="GM781" i="1"/>
  <c r="GN781" i="1"/>
  <c r="GM785" i="1"/>
  <c r="GN785" i="1"/>
  <c r="GM805" i="1"/>
  <c r="GN805" i="1"/>
  <c r="GM813" i="1"/>
  <c r="GN813" i="1"/>
  <c r="GM829" i="1"/>
  <c r="GN829" i="1"/>
  <c r="EG762" i="1"/>
  <c r="P837" i="1"/>
  <c r="AQ866" i="1"/>
  <c r="F887" i="1"/>
  <c r="EI394" i="1"/>
  <c r="P593" i="1"/>
  <c r="CG394" i="1"/>
  <c r="AX583" i="1"/>
  <c r="GO709" i="1"/>
  <c r="GM709" i="1"/>
  <c r="CY713" i="1"/>
  <c r="X713" i="1" s="1"/>
  <c r="GO722" i="1"/>
  <c r="GM722" i="1"/>
  <c r="GN770" i="1"/>
  <c r="GM770" i="1"/>
  <c r="GM777" i="1"/>
  <c r="GN777" i="1"/>
  <c r="CZ780" i="1"/>
  <c r="Y780" i="1" s="1"/>
  <c r="GN788" i="1"/>
  <c r="GM788" i="1"/>
  <c r="T800" i="1"/>
  <c r="AG833" i="1" s="1"/>
  <c r="T812" i="1"/>
  <c r="GN822" i="1"/>
  <c r="GM822" i="1"/>
  <c r="AE877" i="1"/>
  <c r="AT866" i="1"/>
  <c r="F895" i="1"/>
  <c r="CY872" i="1"/>
  <c r="X872" i="1" s="1"/>
  <c r="AL877" i="1"/>
  <c r="BA866" i="1"/>
  <c r="F897" i="1"/>
  <c r="AT762" i="1"/>
  <c r="F851" i="1"/>
  <c r="P852" i="1"/>
  <c r="EM762" i="1"/>
  <c r="EB866" i="1"/>
  <c r="DO877" i="1"/>
  <c r="P664" i="1"/>
  <c r="CP664" i="1" s="1"/>
  <c r="O664" i="1" s="1"/>
  <c r="GM707" i="1"/>
  <c r="GN707" i="1"/>
  <c r="CY725" i="1"/>
  <c r="X725" i="1" s="1"/>
  <c r="GO725" i="1" s="1"/>
  <c r="AU762" i="1"/>
  <c r="F852" i="1"/>
  <c r="CZ769" i="1"/>
  <c r="Y769" i="1" s="1"/>
  <c r="CY769" i="1"/>
  <c r="X769" i="1" s="1"/>
  <c r="GM773" i="1"/>
  <c r="GM787" i="1"/>
  <c r="CZ791" i="1"/>
  <c r="Y791" i="1" s="1"/>
  <c r="GN791" i="1" s="1"/>
  <c r="GM796" i="1"/>
  <c r="GN796" i="1"/>
  <c r="V812" i="1"/>
  <c r="CY819" i="1"/>
  <c r="X819" i="1" s="1"/>
  <c r="GM819" i="1" s="1"/>
  <c r="CY827" i="1"/>
  <c r="X827" i="1" s="1"/>
  <c r="GM827" i="1" s="1"/>
  <c r="DL877" i="1"/>
  <c r="DY866" i="1"/>
  <c r="EA866" i="1"/>
  <c r="DN877" i="1"/>
  <c r="DX833" i="1"/>
  <c r="P897" i="1"/>
  <c r="ES866" i="1"/>
  <c r="GO714" i="1"/>
  <c r="GM714" i="1"/>
  <c r="CZ721" i="1"/>
  <c r="Y721" i="1" s="1"/>
  <c r="GO721" i="1" s="1"/>
  <c r="GO724" i="1"/>
  <c r="GM724" i="1"/>
  <c r="DU833" i="1"/>
  <c r="EL762" i="1"/>
  <c r="P851" i="1"/>
  <c r="CZ773" i="1"/>
  <c r="Y773" i="1" s="1"/>
  <c r="GN773" i="1" s="1"/>
  <c r="GN776" i="1"/>
  <c r="GM776" i="1"/>
  <c r="CY787" i="1"/>
  <c r="X787" i="1" s="1"/>
  <c r="GN787" i="1" s="1"/>
  <c r="GN790" i="1"/>
  <c r="GM790" i="1"/>
  <c r="CZ795" i="1"/>
  <c r="Y795" i="1" s="1"/>
  <c r="GM795" i="1" s="1"/>
  <c r="W800" i="1"/>
  <c r="AJ833" i="1" s="1"/>
  <c r="CZ807" i="1"/>
  <c r="Y807" i="1" s="1"/>
  <c r="R812" i="1"/>
  <c r="GK812" i="1" s="1"/>
  <c r="CY831" i="1"/>
  <c r="X831" i="1" s="1"/>
  <c r="AD616" i="1" l="1"/>
  <c r="Q729" i="1"/>
  <c r="CJ616" i="1"/>
  <c r="BA729" i="1"/>
  <c r="GB394" i="1"/>
  <c r="ES583" i="1"/>
  <c r="DO833" i="1"/>
  <c r="EB762" i="1"/>
  <c r="EA244" i="1"/>
  <c r="DN361" i="1"/>
  <c r="DZ168" i="1"/>
  <c r="DM211" i="1"/>
  <c r="ED616" i="1"/>
  <c r="DQ729" i="1"/>
  <c r="DV394" i="1"/>
  <c r="DI583" i="1"/>
  <c r="DN833" i="1"/>
  <c r="EA762" i="1"/>
  <c r="AJ616" i="1"/>
  <c r="W729" i="1"/>
  <c r="DZ244" i="1"/>
  <c r="DM361" i="1"/>
  <c r="AX22" i="1"/>
  <c r="F915" i="1"/>
  <c r="AX940" i="1"/>
  <c r="DY168" i="1"/>
  <c r="DL211" i="1"/>
  <c r="AK26" i="1"/>
  <c r="X135" i="1"/>
  <c r="AH616" i="1"/>
  <c r="U729" i="1"/>
  <c r="AJ168" i="1"/>
  <c r="W211" i="1"/>
  <c r="AL26" i="1"/>
  <c r="Y135" i="1"/>
  <c r="DV762" i="1"/>
  <c r="DI833" i="1"/>
  <c r="AG616" i="1"/>
  <c r="T729" i="1"/>
  <c r="GP872" i="1"/>
  <c r="GM872" i="1"/>
  <c r="AX394" i="1"/>
  <c r="F590" i="1"/>
  <c r="AC394" i="1"/>
  <c r="P583" i="1"/>
  <c r="CF583" i="1"/>
  <c r="CE583" i="1"/>
  <c r="CH583" i="1"/>
  <c r="AZ26" i="1"/>
  <c r="F146" i="1"/>
  <c r="AZ908" i="1"/>
  <c r="BA26" i="1"/>
  <c r="F155" i="1"/>
  <c r="BA908" i="1"/>
  <c r="CZ800" i="1"/>
  <c r="Y800" i="1" s="1"/>
  <c r="CY800" i="1"/>
  <c r="X800" i="1" s="1"/>
  <c r="AF833" i="1"/>
  <c r="GM725" i="1"/>
  <c r="V394" i="1"/>
  <c r="F606" i="1"/>
  <c r="CY351" i="1"/>
  <c r="X351" i="1" s="1"/>
  <c r="CZ351" i="1"/>
  <c r="Y351" i="1" s="1"/>
  <c r="CP351" i="1"/>
  <c r="O351" i="1" s="1"/>
  <c r="DU762" i="1"/>
  <c r="FZ833" i="1"/>
  <c r="FW833" i="1"/>
  <c r="DH833" i="1"/>
  <c r="FX833" i="1"/>
  <c r="ER616" i="1"/>
  <c r="P740" i="1"/>
  <c r="ER394" i="1"/>
  <c r="P594" i="1"/>
  <c r="GM492" i="1"/>
  <c r="GN492" i="1"/>
  <c r="GM480" i="1"/>
  <c r="DZ583" i="1"/>
  <c r="GM434" i="1"/>
  <c r="GN434" i="1"/>
  <c r="CY417" i="1"/>
  <c r="X417" i="1" s="1"/>
  <c r="CZ417" i="1"/>
  <c r="Y417" i="1" s="1"/>
  <c r="AL583" i="1"/>
  <c r="GM398" i="1"/>
  <c r="GN398" i="1"/>
  <c r="AE244" i="1"/>
  <c r="R361" i="1"/>
  <c r="AG168" i="1"/>
  <c r="T211" i="1"/>
  <c r="DW361" i="1"/>
  <c r="FU211" i="1"/>
  <c r="AI833" i="1"/>
  <c r="GN652" i="1"/>
  <c r="GM652" i="1"/>
  <c r="GN618" i="1"/>
  <c r="GM618" i="1"/>
  <c r="AB729" i="1"/>
  <c r="GM565" i="1"/>
  <c r="DU616" i="1"/>
  <c r="DH729" i="1"/>
  <c r="FX729" i="1"/>
  <c r="FZ729" i="1"/>
  <c r="FW729" i="1"/>
  <c r="GN408" i="1"/>
  <c r="AE394" i="1"/>
  <c r="R583" i="1"/>
  <c r="GN266" i="1"/>
  <c r="CP279" i="1"/>
  <c r="O279" i="1" s="1"/>
  <c r="GN304" i="1"/>
  <c r="GN270" i="1"/>
  <c r="GN290" i="1"/>
  <c r="EP168" i="1"/>
  <c r="P218" i="1"/>
  <c r="BC22" i="1"/>
  <c r="F924" i="1"/>
  <c r="BC940" i="1"/>
  <c r="U26" i="1"/>
  <c r="F157" i="1"/>
  <c r="GN67" i="1"/>
  <c r="GN32" i="1"/>
  <c r="GM32" i="1"/>
  <c r="CA135" i="1" s="1"/>
  <c r="CY812" i="1"/>
  <c r="X812" i="1" s="1"/>
  <c r="CZ812" i="1"/>
  <c r="Y812" i="1" s="1"/>
  <c r="AL833" i="1" s="1"/>
  <c r="P844" i="1"/>
  <c r="ER762" i="1"/>
  <c r="GM721" i="1"/>
  <c r="W866" i="1"/>
  <c r="F901" i="1"/>
  <c r="GN672" i="1"/>
  <c r="CY553" i="1"/>
  <c r="X553" i="1" s="1"/>
  <c r="DY583" i="1"/>
  <c r="GM542" i="1"/>
  <c r="GN516" i="1"/>
  <c r="GM516" i="1"/>
  <c r="GN498" i="1"/>
  <c r="GM498" i="1"/>
  <c r="CY407" i="1"/>
  <c r="X407" i="1" s="1"/>
  <c r="CZ407" i="1"/>
  <c r="Y407" i="1" s="1"/>
  <c r="DX583" i="1"/>
  <c r="GM438" i="1"/>
  <c r="CY441" i="1"/>
  <c r="X441" i="1" s="1"/>
  <c r="CZ441" i="1"/>
  <c r="Y441" i="1" s="1"/>
  <c r="CZ334" i="1"/>
  <c r="Y334" i="1" s="1"/>
  <c r="AL361" i="1" s="1"/>
  <c r="CY334" i="1"/>
  <c r="X334" i="1" s="1"/>
  <c r="AK361" i="1" s="1"/>
  <c r="GN280" i="1"/>
  <c r="GM278" i="1"/>
  <c r="GM253" i="1"/>
  <c r="GN253" i="1"/>
  <c r="GM247" i="1"/>
  <c r="GN247" i="1"/>
  <c r="GM173" i="1"/>
  <c r="GN173" i="1"/>
  <c r="ET22" i="1"/>
  <c r="ET940" i="1"/>
  <c r="P921" i="1"/>
  <c r="GN90" i="1"/>
  <c r="GN38" i="1"/>
  <c r="GM38" i="1"/>
  <c r="ED135" i="1"/>
  <c r="DU26" i="1"/>
  <c r="DH135" i="1"/>
  <c r="FX135" i="1"/>
  <c r="FZ135" i="1"/>
  <c r="FW135" i="1"/>
  <c r="GN108" i="1"/>
  <c r="DO26" i="1"/>
  <c r="P159" i="1"/>
  <c r="CP823" i="1"/>
  <c r="O823" i="1" s="1"/>
  <c r="GN765" i="1"/>
  <c r="AE833" i="1"/>
  <c r="GN819" i="1"/>
  <c r="EP394" i="1"/>
  <c r="P590" i="1"/>
  <c r="P840" i="1"/>
  <c r="EP762" i="1"/>
  <c r="DJ833" i="1"/>
  <c r="DW762" i="1"/>
  <c r="GM545" i="1"/>
  <c r="GO545" i="1"/>
  <c r="EP616" i="1"/>
  <c r="P736" i="1"/>
  <c r="GN621" i="1"/>
  <c r="GM643" i="1"/>
  <c r="GN518" i="1"/>
  <c r="GM518" i="1"/>
  <c r="GM504" i="1"/>
  <c r="GN504" i="1"/>
  <c r="GM556" i="1"/>
  <c r="GO543" i="1"/>
  <c r="GM543" i="1"/>
  <c r="CZ521" i="1"/>
  <c r="Y521" i="1" s="1"/>
  <c r="CY521" i="1"/>
  <c r="X521" i="1" s="1"/>
  <c r="GM521" i="1" s="1"/>
  <c r="CP557" i="1"/>
  <c r="O557" i="1" s="1"/>
  <c r="GN404" i="1"/>
  <c r="GN400" i="1"/>
  <c r="GK407" i="1"/>
  <c r="DW583" i="1"/>
  <c r="GM440" i="1"/>
  <c r="CY355" i="1"/>
  <c r="X355" i="1" s="1"/>
  <c r="CZ355" i="1"/>
  <c r="Y355" i="1" s="1"/>
  <c r="CY321" i="1"/>
  <c r="X321" i="1" s="1"/>
  <c r="GN321" i="1" s="1"/>
  <c r="CZ321" i="1"/>
  <c r="Y321" i="1" s="1"/>
  <c r="CP187" i="1"/>
  <c r="O187" i="1" s="1"/>
  <c r="EA211" i="1"/>
  <c r="EB211" i="1"/>
  <c r="DW211" i="1"/>
  <c r="CY83" i="1"/>
  <c r="X83" i="1" s="1"/>
  <c r="EC135" i="1" s="1"/>
  <c r="CZ83" i="1"/>
  <c r="Y83" i="1" s="1"/>
  <c r="DX135" i="1"/>
  <c r="GM171" i="1"/>
  <c r="F889" i="1"/>
  <c r="Q866" i="1"/>
  <c r="BA762" i="1"/>
  <c r="F853" i="1"/>
  <c r="GM679" i="1"/>
  <c r="DN616" i="1"/>
  <c r="P752" i="1"/>
  <c r="GB762" i="1"/>
  <c r="ES833" i="1"/>
  <c r="GM691" i="1"/>
  <c r="GM663" i="1"/>
  <c r="GM563" i="1"/>
  <c r="GM478" i="1"/>
  <c r="GM456" i="1"/>
  <c r="GN254" i="1"/>
  <c r="DI616" i="1"/>
  <c r="P741" i="1"/>
  <c r="GM667" i="1"/>
  <c r="GM552" i="1"/>
  <c r="GN396" i="1"/>
  <c r="GM458" i="1"/>
  <c r="GM418" i="1"/>
  <c r="DM762" i="1"/>
  <c r="P855" i="1"/>
  <c r="P753" i="1"/>
  <c r="DO616" i="1"/>
  <c r="GM699" i="1"/>
  <c r="AK583" i="1"/>
  <c r="GN252" i="1"/>
  <c r="GN74" i="1"/>
  <c r="DO866" i="1"/>
  <c r="P901" i="1"/>
  <c r="U394" i="1"/>
  <c r="F605" i="1"/>
  <c r="GN647" i="1"/>
  <c r="GN514" i="1"/>
  <c r="GM514" i="1"/>
  <c r="CP407" i="1"/>
  <c r="O407" i="1" s="1"/>
  <c r="DU583" i="1"/>
  <c r="CY325" i="1"/>
  <c r="X325" i="1" s="1"/>
  <c r="CZ325" i="1"/>
  <c r="Y325" i="1" s="1"/>
  <c r="GN191" i="1"/>
  <c r="GM191" i="1"/>
  <c r="DX616" i="1"/>
  <c r="DK729" i="1"/>
  <c r="GM703" i="1"/>
  <c r="GN703" i="1"/>
  <c r="AD394" i="1"/>
  <c r="Q583" i="1"/>
  <c r="CY313" i="1"/>
  <c r="X313" i="1" s="1"/>
  <c r="CZ313" i="1"/>
  <c r="Y313" i="1" s="1"/>
  <c r="ED361" i="1" s="1"/>
  <c r="DK833" i="1"/>
  <c r="DX762" i="1"/>
  <c r="DL866" i="1"/>
  <c r="P898" i="1"/>
  <c r="AL866" i="1"/>
  <c r="Y877" i="1"/>
  <c r="GO713" i="1"/>
  <c r="GM713" i="1"/>
  <c r="P900" i="1"/>
  <c r="DN866" i="1"/>
  <c r="EC729" i="1"/>
  <c r="GN795" i="1"/>
  <c r="AX616" i="1"/>
  <c r="F736" i="1"/>
  <c r="AE616" i="1"/>
  <c r="R729" i="1"/>
  <c r="CZ664" i="1"/>
  <c r="Y664" i="1" s="1"/>
  <c r="CY664" i="1"/>
  <c r="X664" i="1" s="1"/>
  <c r="AK729" i="1" s="1"/>
  <c r="CP417" i="1"/>
  <c r="O417" i="1" s="1"/>
  <c r="AH244" i="1"/>
  <c r="U361" i="1"/>
  <c r="GM277" i="1"/>
  <c r="GN277" i="1"/>
  <c r="CY281" i="1"/>
  <c r="X281" i="1" s="1"/>
  <c r="CZ281" i="1"/>
  <c r="Y281" i="1" s="1"/>
  <c r="GN201" i="1"/>
  <c r="AO22" i="1"/>
  <c r="F912" i="1"/>
  <c r="AO940" i="1"/>
  <c r="GN61" i="1"/>
  <c r="GM61" i="1"/>
  <c r="F899" i="1"/>
  <c r="U866" i="1"/>
  <c r="DP877" i="1"/>
  <c r="EC866" i="1"/>
  <c r="GN812" i="1"/>
  <c r="GM812" i="1"/>
  <c r="CY820" i="1"/>
  <c r="X820" i="1" s="1"/>
  <c r="CZ820" i="1"/>
  <c r="Y820" i="1" s="1"/>
  <c r="AX762" i="1"/>
  <c r="F840" i="1"/>
  <c r="GM619" i="1"/>
  <c r="GN619" i="1"/>
  <c r="DT729" i="1"/>
  <c r="AZ394" i="1"/>
  <c r="F594" i="1"/>
  <c r="GN451" i="1"/>
  <c r="GN430" i="1"/>
  <c r="GO355" i="1"/>
  <c r="GM355" i="1"/>
  <c r="DX361" i="1"/>
  <c r="GM272" i="1"/>
  <c r="GB168" i="1"/>
  <c r="ES211" i="1"/>
  <c r="EU22" i="1"/>
  <c r="P924" i="1"/>
  <c r="EU940" i="1"/>
  <c r="AC211" i="1"/>
  <c r="DM26" i="1"/>
  <c r="P157" i="1"/>
  <c r="T26" i="1"/>
  <c r="F156" i="1"/>
  <c r="DL616" i="1"/>
  <c r="P750" i="1"/>
  <c r="AK877" i="1"/>
  <c r="GN769" i="1"/>
  <c r="GM769" i="1"/>
  <c r="CC729" i="1"/>
  <c r="GM581" i="1"/>
  <c r="GO581" i="1"/>
  <c r="GM577" i="1"/>
  <c r="GO577" i="1"/>
  <c r="GN512" i="1"/>
  <c r="GM512" i="1"/>
  <c r="CY329" i="1"/>
  <c r="X329" i="1" s="1"/>
  <c r="CZ329" i="1"/>
  <c r="Y329" i="1" s="1"/>
  <c r="CP329" i="1"/>
  <c r="O329" i="1" s="1"/>
  <c r="AX244" i="1"/>
  <c r="F368" i="1"/>
  <c r="BA244" i="1"/>
  <c r="F381" i="1"/>
  <c r="GN300" i="1"/>
  <c r="GM300" i="1"/>
  <c r="GM205" i="1"/>
  <c r="EG22" i="1"/>
  <c r="EG940" i="1"/>
  <c r="P912" i="1"/>
  <c r="GN46" i="1"/>
  <c r="GM46" i="1"/>
  <c r="GN75" i="1"/>
  <c r="GM75" i="1"/>
  <c r="GM31" i="1"/>
  <c r="GN31" i="1"/>
  <c r="AD833" i="1"/>
  <c r="GM765" i="1"/>
  <c r="DK866" i="1"/>
  <c r="P892" i="1"/>
  <c r="GM831" i="1"/>
  <c r="GN831" i="1"/>
  <c r="GP870" i="1"/>
  <c r="GM870" i="1"/>
  <c r="DW616" i="1"/>
  <c r="DJ729" i="1"/>
  <c r="GM579" i="1"/>
  <c r="GM575" i="1"/>
  <c r="CZ557" i="1"/>
  <c r="Y557" i="1" s="1"/>
  <c r="CY557" i="1"/>
  <c r="X557" i="1" s="1"/>
  <c r="GN494" i="1"/>
  <c r="GM538" i="1"/>
  <c r="CZ461" i="1"/>
  <c r="Y461" i="1" s="1"/>
  <c r="CY461" i="1"/>
  <c r="X461" i="1" s="1"/>
  <c r="GN461" i="1" s="1"/>
  <c r="CP437" i="1"/>
  <c r="O437" i="1" s="1"/>
  <c r="GM291" i="1"/>
  <c r="GN291" i="1"/>
  <c r="CY347" i="1"/>
  <c r="X347" i="1" s="1"/>
  <c r="CZ347" i="1"/>
  <c r="Y347" i="1" s="1"/>
  <c r="AZ168" i="1"/>
  <c r="F222" i="1"/>
  <c r="GN261" i="1"/>
  <c r="GM261" i="1"/>
  <c r="GM257" i="1"/>
  <c r="AH168" i="1"/>
  <c r="U211" i="1"/>
  <c r="DV361" i="1"/>
  <c r="AD168" i="1"/>
  <c r="Q211" i="1"/>
  <c r="GM112" i="1"/>
  <c r="GN112" i="1"/>
  <c r="AQ22" i="1"/>
  <c r="F918" i="1"/>
  <c r="AQ940" i="1"/>
  <c r="EP908" i="1"/>
  <c r="CP83" i="1"/>
  <c r="O83" i="1" s="1"/>
  <c r="DT135" i="1" s="1"/>
  <c r="GM70" i="1"/>
  <c r="GN70" i="1"/>
  <c r="ER26" i="1"/>
  <c r="P146" i="1"/>
  <c r="ER908" i="1"/>
  <c r="GP874" i="1"/>
  <c r="GM396" i="1"/>
  <c r="CC361" i="1"/>
  <c r="CC583" i="1"/>
  <c r="BA168" i="1"/>
  <c r="F231" i="1"/>
  <c r="GM496" i="1"/>
  <c r="CZ549" i="1"/>
  <c r="Y549" i="1" s="1"/>
  <c r="CY549" i="1"/>
  <c r="X549" i="1" s="1"/>
  <c r="GM549" i="1" s="1"/>
  <c r="W833" i="1"/>
  <c r="AJ762" i="1"/>
  <c r="GN664" i="1"/>
  <c r="GM664" i="1"/>
  <c r="AE866" i="1"/>
  <c r="R877" i="1"/>
  <c r="AG762" i="1"/>
  <c r="T833" i="1"/>
  <c r="FU729" i="1"/>
  <c r="GM553" i="1"/>
  <c r="GO553" i="1"/>
  <c r="AL729" i="1"/>
  <c r="AF616" i="1"/>
  <c r="S729" i="1"/>
  <c r="GM475" i="1"/>
  <c r="GN475" i="1"/>
  <c r="CY333" i="1"/>
  <c r="X333" i="1" s="1"/>
  <c r="GM333" i="1" s="1"/>
  <c r="CZ333" i="1"/>
  <c r="Y333" i="1" s="1"/>
  <c r="GM250" i="1"/>
  <c r="GN250" i="1"/>
  <c r="GN309" i="1"/>
  <c r="GM309" i="1"/>
  <c r="EB244" i="1"/>
  <c r="DO361" i="1"/>
  <c r="GB244" i="1"/>
  <c r="ES361" i="1"/>
  <c r="GM246" i="1"/>
  <c r="GN246" i="1"/>
  <c r="AF244" i="1"/>
  <c r="S361" i="1"/>
  <c r="DV168" i="1"/>
  <c r="DI211" i="1"/>
  <c r="P889" i="1"/>
  <c r="DI866" i="1"/>
  <c r="CP800" i="1"/>
  <c r="O800" i="1" s="1"/>
  <c r="AC833" i="1"/>
  <c r="S866" i="1"/>
  <c r="F892" i="1"/>
  <c r="P854" i="1"/>
  <c r="DL762" i="1"/>
  <c r="GN630" i="1"/>
  <c r="S394" i="1"/>
  <c r="F598" i="1"/>
  <c r="CY359" i="1"/>
  <c r="X359" i="1" s="1"/>
  <c r="CZ359" i="1"/>
  <c r="Y359" i="1" s="1"/>
  <c r="CP281" i="1"/>
  <c r="O281" i="1" s="1"/>
  <c r="DT361" i="1" s="1"/>
  <c r="GN264" i="1"/>
  <c r="DY244" i="1"/>
  <c r="DL361" i="1"/>
  <c r="CZ189" i="1"/>
  <c r="Y189" i="1" s="1"/>
  <c r="CY189" i="1"/>
  <c r="X189" i="1" s="1"/>
  <c r="CP189" i="1"/>
  <c r="O189" i="1" s="1"/>
  <c r="GM186" i="1"/>
  <c r="GN186" i="1"/>
  <c r="GN170" i="1"/>
  <c r="GM170" i="1"/>
  <c r="AB211" i="1"/>
  <c r="AP22" i="1"/>
  <c r="F917" i="1"/>
  <c r="G16" i="2" s="1"/>
  <c r="G18" i="2" s="1"/>
  <c r="AP940" i="1"/>
  <c r="GN92" i="1"/>
  <c r="GM92" i="1"/>
  <c r="GM39" i="1"/>
  <c r="GN39" i="1"/>
  <c r="AD26" i="1"/>
  <c r="Q135" i="1"/>
  <c r="CP820" i="1"/>
  <c r="O820" i="1" s="1"/>
  <c r="AH833" i="1"/>
  <c r="AZ616" i="1"/>
  <c r="F740" i="1"/>
  <c r="GN827" i="1"/>
  <c r="GM573" i="1"/>
  <c r="GO573" i="1"/>
  <c r="GM632" i="1"/>
  <c r="GN632" i="1"/>
  <c r="GM683" i="1"/>
  <c r="GM633" i="1"/>
  <c r="CZ517" i="1"/>
  <c r="Y517" i="1" s="1"/>
  <c r="CY517" i="1"/>
  <c r="X517" i="1" s="1"/>
  <c r="GN517" i="1" s="1"/>
  <c r="GM551" i="1"/>
  <c r="GN526" i="1"/>
  <c r="GM526" i="1"/>
  <c r="GN508" i="1"/>
  <c r="GM508" i="1"/>
  <c r="EB583" i="1"/>
  <c r="CY317" i="1"/>
  <c r="X317" i="1" s="1"/>
  <c r="EC361" i="1" s="1"/>
  <c r="CZ317" i="1"/>
  <c r="Y317" i="1" s="1"/>
  <c r="CP334" i="1"/>
  <c r="O334" i="1" s="1"/>
  <c r="GN289" i="1"/>
  <c r="GM286" i="1"/>
  <c r="AC361" i="1"/>
  <c r="CY188" i="1"/>
  <c r="X188" i="1" s="1"/>
  <c r="AK211" i="1" s="1"/>
  <c r="CZ188" i="1"/>
  <c r="Y188" i="1" s="1"/>
  <c r="AL211" i="1" s="1"/>
  <c r="AF211" i="1"/>
  <c r="CZ187" i="1"/>
  <c r="Y187" i="1" s="1"/>
  <c r="ED211" i="1" s="1"/>
  <c r="CY187" i="1"/>
  <c r="X187" i="1" s="1"/>
  <c r="EC211" i="1" s="1"/>
  <c r="DX211" i="1"/>
  <c r="AJ26" i="1"/>
  <c r="W135" i="1"/>
  <c r="GN59" i="1"/>
  <c r="GM59" i="1"/>
  <c r="AE26" i="1"/>
  <c r="R135" i="1"/>
  <c r="DV135" i="1"/>
  <c r="DT833" i="1"/>
  <c r="GN807" i="1"/>
  <c r="AZ866" i="1"/>
  <c r="F888" i="1"/>
  <c r="DH877" i="1"/>
  <c r="FX877" i="1"/>
  <c r="FW877" i="1"/>
  <c r="DU866" i="1"/>
  <c r="FZ877" i="1"/>
  <c r="GN780" i="1"/>
  <c r="GM780" i="1"/>
  <c r="DM616" i="1"/>
  <c r="P751" i="1"/>
  <c r="GM868" i="1"/>
  <c r="CA877" i="1" s="1"/>
  <c r="AB877" i="1"/>
  <c r="GP868" i="1"/>
  <c r="CD877" i="1" s="1"/>
  <c r="AC729" i="1"/>
  <c r="GM561" i="1"/>
  <c r="GO561" i="1"/>
  <c r="BA394" i="1"/>
  <c r="F603" i="1"/>
  <c r="AI729" i="1"/>
  <c r="GM637" i="1"/>
  <c r="GO555" i="1"/>
  <c r="GM555" i="1"/>
  <c r="GM522" i="1"/>
  <c r="GN522" i="1"/>
  <c r="GM548" i="1"/>
  <c r="CP441" i="1"/>
  <c r="O441" i="1" s="1"/>
  <c r="GN406" i="1"/>
  <c r="GM448" i="1"/>
  <c r="GM442" i="1"/>
  <c r="GN442" i="1"/>
  <c r="CY411" i="1"/>
  <c r="X411" i="1" s="1"/>
  <c r="CZ411" i="1"/>
  <c r="Y411" i="1" s="1"/>
  <c r="CP359" i="1"/>
  <c r="O359" i="1" s="1"/>
  <c r="CP347" i="1"/>
  <c r="O347" i="1" s="1"/>
  <c r="CP325" i="1"/>
  <c r="O325" i="1" s="1"/>
  <c r="GN298" i="1"/>
  <c r="GM298" i="1"/>
  <c r="GM255" i="1"/>
  <c r="GN255" i="1"/>
  <c r="AX168" i="1"/>
  <c r="F218" i="1"/>
  <c r="EI22" i="1"/>
  <c r="P918" i="1"/>
  <c r="EI940" i="1"/>
  <c r="GM76" i="1"/>
  <c r="GN76" i="1"/>
  <c r="AF26" i="1"/>
  <c r="S135" i="1"/>
  <c r="DT211" i="1"/>
  <c r="GM695" i="1"/>
  <c r="GM671" i="1"/>
  <c r="GN811" i="1"/>
  <c r="GM675" i="1"/>
  <c r="GM640" i="1"/>
  <c r="GM558" i="1"/>
  <c r="GN471" i="1"/>
  <c r="GM209" i="1"/>
  <c r="GM687" i="1"/>
  <c r="GN416" i="1"/>
  <c r="GN463" i="1"/>
  <c r="GN455" i="1"/>
  <c r="GM460" i="1"/>
  <c r="GM288" i="1"/>
  <c r="GM64" i="1"/>
  <c r="GM629" i="1"/>
  <c r="V168" i="1"/>
  <c r="F234" i="1"/>
  <c r="GN249" i="1"/>
  <c r="GN84" i="1"/>
  <c r="GM476" i="1"/>
  <c r="AI244" i="1"/>
  <c r="V361" i="1"/>
  <c r="CP313" i="1"/>
  <c r="O313" i="1" s="1"/>
  <c r="CC168" i="1"/>
  <c r="AT211" i="1"/>
  <c r="GN248" i="1"/>
  <c r="GM248" i="1"/>
  <c r="AD244" i="1"/>
  <c r="Q361" i="1"/>
  <c r="EH22" i="1"/>
  <c r="EH940" i="1"/>
  <c r="P917" i="1"/>
  <c r="V16" i="2" s="1"/>
  <c r="V18" i="2" s="1"/>
  <c r="AC26" i="1"/>
  <c r="P135" i="1"/>
  <c r="CF135" i="1"/>
  <c r="CH135" i="1"/>
  <c r="CE135" i="1"/>
  <c r="DW26" i="1"/>
  <c r="DJ135" i="1"/>
  <c r="CY823" i="1"/>
  <c r="X823" i="1" s="1"/>
  <c r="EC833" i="1" s="1"/>
  <c r="CZ823" i="1"/>
  <c r="Y823" i="1" s="1"/>
  <c r="ED833" i="1" s="1"/>
  <c r="ED866" i="1"/>
  <c r="DQ877" i="1"/>
  <c r="AZ762" i="1"/>
  <c r="F844" i="1"/>
  <c r="DT877" i="1"/>
  <c r="GP869" i="1"/>
  <c r="FV877" i="1" s="1"/>
  <c r="GM869" i="1"/>
  <c r="FS877" i="1" s="1"/>
  <c r="ES616" i="1"/>
  <c r="P749" i="1"/>
  <c r="DW866" i="1"/>
  <c r="DJ877" i="1"/>
  <c r="T394" i="1"/>
  <c r="F604" i="1"/>
  <c r="GN520" i="1"/>
  <c r="GM520" i="1"/>
  <c r="GN502" i="1"/>
  <c r="GM502" i="1"/>
  <c r="GN411" i="1"/>
  <c r="GM411" i="1"/>
  <c r="AJ244" i="1"/>
  <c r="W361" i="1"/>
  <c r="EP244" i="1"/>
  <c r="P368" i="1"/>
  <c r="AG244" i="1"/>
  <c r="T361" i="1"/>
  <c r="GN262" i="1"/>
  <c r="GM262" i="1"/>
  <c r="GK188" i="1"/>
  <c r="AE211" i="1"/>
  <c r="DU361" i="1"/>
  <c r="DU211" i="1"/>
  <c r="BB22" i="1"/>
  <c r="BB940" i="1"/>
  <c r="F921" i="1"/>
  <c r="GB26" i="1"/>
  <c r="ES135" i="1"/>
  <c r="GM42" i="1"/>
  <c r="F898" i="1"/>
  <c r="T866" i="1"/>
  <c r="P877" i="1"/>
  <c r="CF877" i="1"/>
  <c r="CH877" i="1"/>
  <c r="CE877" i="1"/>
  <c r="AC866" i="1"/>
  <c r="GM622" i="1"/>
  <c r="GN622" i="1"/>
  <c r="GN510" i="1"/>
  <c r="GM488" i="1"/>
  <c r="GN488" i="1"/>
  <c r="GN528" i="1"/>
  <c r="GM528" i="1"/>
  <c r="GM500" i="1"/>
  <c r="GN500" i="1"/>
  <c r="CY437" i="1"/>
  <c r="X437" i="1" s="1"/>
  <c r="CZ437" i="1"/>
  <c r="Y437" i="1" s="1"/>
  <c r="EA583" i="1"/>
  <c r="CP317" i="1"/>
  <c r="O317" i="1" s="1"/>
  <c r="GM293" i="1"/>
  <c r="GN293" i="1"/>
  <c r="GM305" i="1"/>
  <c r="GN305" i="1"/>
  <c r="DY26" i="1"/>
  <c r="DL135" i="1"/>
  <c r="V26" i="1"/>
  <c r="F158" i="1"/>
  <c r="GM72" i="1"/>
  <c r="GN72" i="1"/>
  <c r="CB135" i="1" s="1"/>
  <c r="ER168" i="1"/>
  <c r="P222" i="1"/>
  <c r="DN26" i="1"/>
  <c r="P158" i="1"/>
  <c r="AB135" i="1"/>
  <c r="AB583" i="1"/>
  <c r="EC762" i="1" l="1"/>
  <c r="DP833" i="1"/>
  <c r="ED762" i="1"/>
  <c r="DQ833" i="1"/>
  <c r="EC244" i="1"/>
  <c r="DP361" i="1"/>
  <c r="DT244" i="1"/>
  <c r="DG361" i="1"/>
  <c r="DT26" i="1"/>
  <c r="DG135" i="1"/>
  <c r="CA26" i="1"/>
  <c r="AR135" i="1"/>
  <c r="ED244" i="1"/>
  <c r="DQ361" i="1"/>
  <c r="AK244" i="1"/>
  <c r="X361" i="1"/>
  <c r="CB26" i="1"/>
  <c r="AS135" i="1"/>
  <c r="AK616" i="1"/>
  <c r="X729" i="1"/>
  <c r="EC26" i="1"/>
  <c r="DP135" i="1"/>
  <c r="AL244" i="1"/>
  <c r="Y361" i="1"/>
  <c r="AL762" i="1"/>
  <c r="Y833" i="1"/>
  <c r="EB394" i="1"/>
  <c r="DO583" i="1"/>
  <c r="DU168" i="1"/>
  <c r="FZ211" i="1"/>
  <c r="FW211" i="1"/>
  <c r="DH211" i="1"/>
  <c r="FX211" i="1"/>
  <c r="FS866" i="1"/>
  <c r="EJ877" i="1"/>
  <c r="CH26" i="1"/>
  <c r="AY135" i="1"/>
  <c r="Q244" i="1"/>
  <c r="F373" i="1"/>
  <c r="AT168" i="1"/>
  <c r="F229" i="1"/>
  <c r="GN325" i="1"/>
  <c r="GM325" i="1"/>
  <c r="AB866" i="1"/>
  <c r="O877" i="1"/>
  <c r="FW866" i="1"/>
  <c r="EN877" i="1"/>
  <c r="R26" i="1"/>
  <c r="F149" i="1"/>
  <c r="W26" i="1"/>
  <c r="F159" i="1"/>
  <c r="W908" i="1"/>
  <c r="ED168" i="1"/>
  <c r="DQ211" i="1"/>
  <c r="AC244" i="1"/>
  <c r="P361" i="1"/>
  <c r="CH361" i="1"/>
  <c r="CE361" i="1"/>
  <c r="CF361" i="1"/>
  <c r="AH762" i="1"/>
  <c r="U833" i="1"/>
  <c r="AB168" i="1"/>
  <c r="O211" i="1"/>
  <c r="DL244" i="1"/>
  <c r="P382" i="1"/>
  <c r="S244" i="1"/>
  <c r="F376" i="1"/>
  <c r="CC394" i="1"/>
  <c r="AT583" i="1"/>
  <c r="AQ18" i="1"/>
  <c r="F950" i="1"/>
  <c r="U168" i="1"/>
  <c r="F233" i="1"/>
  <c r="GN437" i="1"/>
  <c r="GM437" i="1"/>
  <c r="X877" i="1"/>
  <c r="AK866" i="1"/>
  <c r="DX244" i="1"/>
  <c r="DK361" i="1"/>
  <c r="FT729" i="1"/>
  <c r="GN417" i="1"/>
  <c r="GM417" i="1"/>
  <c r="GM517" i="1"/>
  <c r="P848" i="1"/>
  <c r="DK762" i="1"/>
  <c r="GO549" i="1"/>
  <c r="DX26" i="1"/>
  <c r="DK135" i="1"/>
  <c r="EB168" i="1"/>
  <c r="DO211" i="1"/>
  <c r="DW394" i="1"/>
  <c r="DJ583" i="1"/>
  <c r="GM557" i="1"/>
  <c r="GO557" i="1"/>
  <c r="FX26" i="1"/>
  <c r="EO135" i="1"/>
  <c r="ET18" i="1"/>
  <c r="P953" i="1"/>
  <c r="GN188" i="1"/>
  <c r="DH616" i="1"/>
  <c r="P732" i="1"/>
  <c r="CA729" i="1"/>
  <c r="DW244" i="1"/>
  <c r="DJ361" i="1"/>
  <c r="DZ394" i="1"/>
  <c r="DM583" i="1"/>
  <c r="GM461" i="1"/>
  <c r="EN833" i="1"/>
  <c r="FW762" i="1"/>
  <c r="GN521" i="1"/>
  <c r="S833" i="1"/>
  <c r="AF762" i="1"/>
  <c r="CF394" i="1"/>
  <c r="AW583" i="1"/>
  <c r="GN333" i="1"/>
  <c r="DM244" i="1"/>
  <c r="P383" i="1"/>
  <c r="DI394" i="1"/>
  <c r="P595" i="1"/>
  <c r="DM168" i="1"/>
  <c r="P233" i="1"/>
  <c r="P857" i="1"/>
  <c r="DO762" i="1"/>
  <c r="BA616" i="1"/>
  <c r="F749" i="1"/>
  <c r="EA394" i="1"/>
  <c r="DN583" i="1"/>
  <c r="ES26" i="1"/>
  <c r="P155" i="1"/>
  <c r="ES908" i="1"/>
  <c r="DV26" i="1"/>
  <c r="DI135" i="1"/>
  <c r="EC168" i="1"/>
  <c r="DP211" i="1"/>
  <c r="AK168" i="1"/>
  <c r="X211" i="1"/>
  <c r="GM334" i="1"/>
  <c r="CA361" i="1" s="1"/>
  <c r="GN334" i="1"/>
  <c r="DL26" i="1"/>
  <c r="P156" i="1"/>
  <c r="CE866" i="1"/>
  <c r="AV877" i="1"/>
  <c r="P891" i="1"/>
  <c r="DJ866" i="1"/>
  <c r="DU244" i="1"/>
  <c r="FZ361" i="1"/>
  <c r="FW361" i="1"/>
  <c r="DH361" i="1"/>
  <c r="FX361" i="1"/>
  <c r="FV866" i="1"/>
  <c r="EM877" i="1"/>
  <c r="P903" i="1"/>
  <c r="DQ866" i="1"/>
  <c r="DJ26" i="1"/>
  <c r="P149" i="1"/>
  <c r="CF26" i="1"/>
  <c r="AW135" i="1"/>
  <c r="GO347" i="1"/>
  <c r="GM347" i="1"/>
  <c r="AI616" i="1"/>
  <c r="V729" i="1"/>
  <c r="CA866" i="1"/>
  <c r="AR877" i="1"/>
  <c r="FX866" i="1"/>
  <c r="EO877" i="1"/>
  <c r="AF168" i="1"/>
  <c r="S211" i="1"/>
  <c r="GN820" i="1"/>
  <c r="GM820" i="1"/>
  <c r="AP18" i="1"/>
  <c r="F949" i="1"/>
  <c r="GM189" i="1"/>
  <c r="GN189" i="1"/>
  <c r="ES244" i="1"/>
  <c r="P381" i="1"/>
  <c r="S616" i="1"/>
  <c r="F744" i="1"/>
  <c r="R866" i="1"/>
  <c r="F891" i="1"/>
  <c r="CC244" i="1"/>
  <c r="AT361" i="1"/>
  <c r="ER22" i="1"/>
  <c r="P919" i="1"/>
  <c r="ER940" i="1"/>
  <c r="Q168" i="1"/>
  <c r="F223" i="1"/>
  <c r="DJ616" i="1"/>
  <c r="P743" i="1"/>
  <c r="FS833" i="1"/>
  <c r="CC616" i="1"/>
  <c r="AT729" i="1"/>
  <c r="AC168" i="1"/>
  <c r="CH211" i="1"/>
  <c r="CE211" i="1"/>
  <c r="P211" i="1"/>
  <c r="CF211" i="1"/>
  <c r="ES168" i="1"/>
  <c r="P231" i="1"/>
  <c r="FS729" i="1"/>
  <c r="DP866" i="1"/>
  <c r="P902" i="1"/>
  <c r="DU394" i="1"/>
  <c r="DH583" i="1"/>
  <c r="FX583" i="1"/>
  <c r="FW583" i="1"/>
  <c r="FZ583" i="1"/>
  <c r="ES762" i="1"/>
  <c r="P853" i="1"/>
  <c r="EA168" i="1"/>
  <c r="DN211" i="1"/>
  <c r="DJ762" i="1"/>
  <c r="P847" i="1"/>
  <c r="GM823" i="1"/>
  <c r="GN823" i="1"/>
  <c r="FT833" i="1" s="1"/>
  <c r="DH26" i="1"/>
  <c r="P138" i="1"/>
  <c r="DH908" i="1"/>
  <c r="DX394" i="1"/>
  <c r="DK583" i="1"/>
  <c r="DY394" i="1"/>
  <c r="DL583" i="1"/>
  <c r="EN729" i="1"/>
  <c r="FW616" i="1"/>
  <c r="CB729" i="1"/>
  <c r="V833" i="1"/>
  <c r="AI762" i="1"/>
  <c r="T168" i="1"/>
  <c r="F232" i="1"/>
  <c r="FZ762" i="1"/>
  <c r="EQ833" i="1"/>
  <c r="AK833" i="1"/>
  <c r="P394" i="1"/>
  <c r="F586" i="1"/>
  <c r="T616" i="1"/>
  <c r="F750" i="1"/>
  <c r="Y26" i="1"/>
  <c r="F161" i="1"/>
  <c r="U616" i="1"/>
  <c r="F751" i="1"/>
  <c r="DL168" i="1"/>
  <c r="P232" i="1"/>
  <c r="P866" i="1"/>
  <c r="F880" i="1"/>
  <c r="CE26" i="1"/>
  <c r="AV135" i="1"/>
  <c r="V244" i="1"/>
  <c r="F384" i="1"/>
  <c r="S26" i="1"/>
  <c r="F150" i="1"/>
  <c r="S908" i="1"/>
  <c r="EI18" i="1"/>
  <c r="P950" i="1"/>
  <c r="CD866" i="1"/>
  <c r="AU877" i="1"/>
  <c r="AB394" i="1"/>
  <c r="O583" i="1"/>
  <c r="AB26" i="1"/>
  <c r="O135" i="1"/>
  <c r="V908" i="1"/>
  <c r="CH866" i="1"/>
  <c r="AY877" i="1"/>
  <c r="GN317" i="1"/>
  <c r="GM317" i="1"/>
  <c r="AW877" i="1"/>
  <c r="CF866" i="1"/>
  <c r="BB18" i="1"/>
  <c r="F953" i="1"/>
  <c r="AE168" i="1"/>
  <c r="R211" i="1"/>
  <c r="R908" i="1" s="1"/>
  <c r="T244" i="1"/>
  <c r="F382" i="1"/>
  <c r="W244" i="1"/>
  <c r="F385" i="1"/>
  <c r="DT866" i="1"/>
  <c r="DG877" i="1"/>
  <c r="P26" i="1"/>
  <c r="F138" i="1"/>
  <c r="EH18" i="1"/>
  <c r="P949" i="1"/>
  <c r="GN313" i="1"/>
  <c r="GM313" i="1"/>
  <c r="DT168" i="1"/>
  <c r="DG211" i="1"/>
  <c r="GO359" i="1"/>
  <c r="GM359" i="1"/>
  <c r="GN441" i="1"/>
  <c r="GM441" i="1"/>
  <c r="AC616" i="1"/>
  <c r="P729" i="1"/>
  <c r="CF729" i="1"/>
  <c r="CH729" i="1"/>
  <c r="CE729" i="1"/>
  <c r="FZ866" i="1"/>
  <c r="EQ877" i="1"/>
  <c r="DH866" i="1"/>
  <c r="P880" i="1"/>
  <c r="DG833" i="1"/>
  <c r="DT762" i="1"/>
  <c r="DX168" i="1"/>
  <c r="DK211" i="1"/>
  <c r="AL168" i="1"/>
  <c r="Y211" i="1"/>
  <c r="Q26" i="1"/>
  <c r="F147" i="1"/>
  <c r="CB211" i="1"/>
  <c r="AC762" i="1"/>
  <c r="CH833" i="1"/>
  <c r="CE833" i="1"/>
  <c r="P833" i="1"/>
  <c r="CF833" i="1"/>
  <c r="DI168" i="1"/>
  <c r="P223" i="1"/>
  <c r="AB361" i="1"/>
  <c r="FU616" i="1"/>
  <c r="EL729" i="1"/>
  <c r="F857" i="1"/>
  <c r="W762" i="1"/>
  <c r="CA583" i="1"/>
  <c r="GN83" i="1"/>
  <c r="FT135" i="1" s="1"/>
  <c r="GM83" i="1"/>
  <c r="FS135" i="1" s="1"/>
  <c r="AD762" i="1"/>
  <c r="Q833" i="1"/>
  <c r="Q908" i="1" s="1"/>
  <c r="EG18" i="1"/>
  <c r="P944" i="1"/>
  <c r="EU18" i="1"/>
  <c r="P956" i="1"/>
  <c r="AO18" i="1"/>
  <c r="F944" i="1"/>
  <c r="U244" i="1"/>
  <c r="F383" i="1"/>
  <c r="EC616" i="1"/>
  <c r="DP729" i="1"/>
  <c r="GN407" i="1"/>
  <c r="FT583" i="1" s="1"/>
  <c r="GM407" i="1"/>
  <c r="DT583" i="1"/>
  <c r="AK394" i="1"/>
  <c r="X583" i="1"/>
  <c r="CB583" i="1"/>
  <c r="GN187" i="1"/>
  <c r="FT211" i="1" s="1"/>
  <c r="GM187" i="1"/>
  <c r="FW26" i="1"/>
  <c r="EN135" i="1"/>
  <c r="ED583" i="1"/>
  <c r="BC18" i="1"/>
  <c r="F956" i="1"/>
  <c r="GM279" i="1"/>
  <c r="FS361" i="1" s="1"/>
  <c r="GN279" i="1"/>
  <c r="FT361" i="1" s="1"/>
  <c r="R394" i="1"/>
  <c r="F597" i="1"/>
  <c r="FZ616" i="1"/>
  <c r="EQ729" i="1"/>
  <c r="FU168" i="1"/>
  <c r="EL211" i="1"/>
  <c r="FX762" i="1"/>
  <c r="EO833" i="1"/>
  <c r="AZ22" i="1"/>
  <c r="F919" i="1"/>
  <c r="AZ940" i="1"/>
  <c r="CH394" i="1"/>
  <c r="AY583" i="1"/>
  <c r="GM321" i="1"/>
  <c r="W616" i="1"/>
  <c r="F753" i="1"/>
  <c r="DQ616" i="1"/>
  <c r="P755" i="1"/>
  <c r="DN244" i="1"/>
  <c r="P384" i="1"/>
  <c r="ES394" i="1"/>
  <c r="P603" i="1"/>
  <c r="Q616" i="1"/>
  <c r="F741" i="1"/>
  <c r="GM281" i="1"/>
  <c r="GN281" i="1"/>
  <c r="GN800" i="1"/>
  <c r="CB833" i="1" s="1"/>
  <c r="GM800" i="1"/>
  <c r="CA833" i="1" s="1"/>
  <c r="AB833" i="1"/>
  <c r="CB361" i="1"/>
  <c r="DO244" i="1"/>
  <c r="P385" i="1"/>
  <c r="AL616" i="1"/>
  <c r="Y729" i="1"/>
  <c r="T762" i="1"/>
  <c r="F854" i="1"/>
  <c r="EP22" i="1"/>
  <c r="EP940" i="1"/>
  <c r="P915" i="1"/>
  <c r="DV244" i="1"/>
  <c r="DI361" i="1"/>
  <c r="GN329" i="1"/>
  <c r="GM329" i="1"/>
  <c r="T908" i="1"/>
  <c r="DT616" i="1"/>
  <c r="DG729" i="1"/>
  <c r="R616" i="1"/>
  <c r="F743" i="1"/>
  <c r="Y866" i="1"/>
  <c r="F903" i="1"/>
  <c r="Q394" i="1"/>
  <c r="F595" i="1"/>
  <c r="DK616" i="1"/>
  <c r="P744" i="1"/>
  <c r="FS211" i="1"/>
  <c r="DW168" i="1"/>
  <c r="DJ211" i="1"/>
  <c r="R833" i="1"/>
  <c r="AE762" i="1"/>
  <c r="FZ26" i="1"/>
  <c r="EQ135" i="1"/>
  <c r="ED26" i="1"/>
  <c r="DQ135" i="1"/>
  <c r="EC583" i="1"/>
  <c r="U908" i="1"/>
  <c r="GM188" i="1"/>
  <c r="CA211" i="1" s="1"/>
  <c r="FX616" i="1"/>
  <c r="EO729" i="1"/>
  <c r="AB616" i="1"/>
  <c r="O729" i="1"/>
  <c r="R244" i="1"/>
  <c r="F375" i="1"/>
  <c r="AL394" i="1"/>
  <c r="Y583" i="1"/>
  <c r="P836" i="1"/>
  <c r="DH762" i="1"/>
  <c r="GO351" i="1"/>
  <c r="GM351" i="1"/>
  <c r="BA22" i="1"/>
  <c r="F928" i="1"/>
  <c r="BA940" i="1"/>
  <c r="CE394" i="1"/>
  <c r="AV583" i="1"/>
  <c r="DI762" i="1"/>
  <c r="P845" i="1"/>
  <c r="W168" i="1"/>
  <c r="F235" i="1"/>
  <c r="X26" i="1"/>
  <c r="F160" i="1"/>
  <c r="AX18" i="1"/>
  <c r="F947" i="1"/>
  <c r="P856" i="1"/>
  <c r="DN762" i="1"/>
  <c r="CA762" i="1" l="1"/>
  <c r="AR833" i="1"/>
  <c r="FT168" i="1"/>
  <c r="EK211" i="1"/>
  <c r="FS244" i="1"/>
  <c r="EJ361" i="1"/>
  <c r="CA168" i="1"/>
  <c r="AR211" i="1"/>
  <c r="R22" i="1"/>
  <c r="F922" i="1"/>
  <c r="R940" i="1"/>
  <c r="FT244" i="1"/>
  <c r="EK361" i="1"/>
  <c r="CB762" i="1"/>
  <c r="AS833" i="1"/>
  <c r="Q22" i="1"/>
  <c r="F920" i="1"/>
  <c r="Q940" i="1"/>
  <c r="FT762" i="1"/>
  <c r="EK833" i="1"/>
  <c r="FT26" i="1"/>
  <c r="EK135" i="1"/>
  <c r="CA244" i="1"/>
  <c r="AR361" i="1"/>
  <c r="FT394" i="1"/>
  <c r="EK583" i="1"/>
  <c r="P762" i="1"/>
  <c r="F836" i="1"/>
  <c r="CF616" i="1"/>
  <c r="AW729" i="1"/>
  <c r="DH22" i="1"/>
  <c r="DH940" i="1"/>
  <c r="P911" i="1"/>
  <c r="FW394" i="1"/>
  <c r="EN583" i="1"/>
  <c r="CH168" i="1"/>
  <c r="AY211" i="1"/>
  <c r="U22" i="1"/>
  <c r="F930" i="1"/>
  <c r="U940" i="1"/>
  <c r="AB244" i="1"/>
  <c r="O361" i="1"/>
  <c r="Y168" i="1"/>
  <c r="F237" i="1"/>
  <c r="V22" i="1"/>
  <c r="F931" i="1"/>
  <c r="V940" i="1"/>
  <c r="FS762" i="1"/>
  <c r="EJ833" i="1"/>
  <c r="AT244" i="1"/>
  <c r="F379" i="1"/>
  <c r="FW244" i="1"/>
  <c r="EN361" i="1"/>
  <c r="DI26" i="1"/>
  <c r="P147" i="1"/>
  <c r="DI908" i="1"/>
  <c r="P838" i="1"/>
  <c r="EN762" i="1"/>
  <c r="CE244" i="1"/>
  <c r="AV361" i="1"/>
  <c r="DP244" i="1"/>
  <c r="P386" i="1"/>
  <c r="EC394" i="1"/>
  <c r="DP583" i="1"/>
  <c r="T22" i="1"/>
  <c r="T940" i="1"/>
  <c r="F929" i="1"/>
  <c r="EO762" i="1"/>
  <c r="P839" i="1"/>
  <c r="P737" i="1"/>
  <c r="EQ616" i="1"/>
  <c r="ED394" i="1"/>
  <c r="DQ583" i="1"/>
  <c r="DP616" i="1"/>
  <c r="P754" i="1"/>
  <c r="FS26" i="1"/>
  <c r="EJ135" i="1"/>
  <c r="AV833" i="1"/>
  <c r="CE762" i="1"/>
  <c r="P835" i="1"/>
  <c r="DG762" i="1"/>
  <c r="P616" i="1"/>
  <c r="F732" i="1"/>
  <c r="P908" i="1"/>
  <c r="O26" i="1"/>
  <c r="F137" i="1"/>
  <c r="AU866" i="1"/>
  <c r="F896" i="1"/>
  <c r="AU908" i="1"/>
  <c r="S22" i="1"/>
  <c r="F923" i="1"/>
  <c r="J16" i="2" s="1"/>
  <c r="J18" i="2" s="1"/>
  <c r="S940" i="1"/>
  <c r="AK762" i="1"/>
  <c r="X833" i="1"/>
  <c r="DK394" i="1"/>
  <c r="P598" i="1"/>
  <c r="FX394" i="1"/>
  <c r="EO583" i="1"/>
  <c r="CF168" i="1"/>
  <c r="AW211" i="1"/>
  <c r="AW908" i="1" s="1"/>
  <c r="ER18" i="1"/>
  <c r="P951" i="1"/>
  <c r="P883" i="1"/>
  <c r="EO866" i="1"/>
  <c r="V616" i="1"/>
  <c r="F752" i="1"/>
  <c r="AW26" i="1"/>
  <c r="F141" i="1"/>
  <c r="FZ244" i="1"/>
  <c r="EQ361" i="1"/>
  <c r="F882" i="1"/>
  <c r="AV866" i="1"/>
  <c r="DN394" i="1"/>
  <c r="P606" i="1"/>
  <c r="F848" i="1"/>
  <c r="S762" i="1"/>
  <c r="DJ394" i="1"/>
  <c r="P597" i="1"/>
  <c r="DK26" i="1"/>
  <c r="P150" i="1"/>
  <c r="DK908" i="1"/>
  <c r="FT616" i="1"/>
  <c r="EK729" i="1"/>
  <c r="X866" i="1"/>
  <c r="F902" i="1"/>
  <c r="U762" i="1"/>
  <c r="F855" i="1"/>
  <c r="CH244" i="1"/>
  <c r="AY361" i="1"/>
  <c r="EJ866" i="1"/>
  <c r="P904" i="1"/>
  <c r="P905" i="1" s="1"/>
  <c r="P906" i="1" s="1"/>
  <c r="FW168" i="1"/>
  <c r="EN211" i="1"/>
  <c r="BA18" i="1"/>
  <c r="F960" i="1"/>
  <c r="EQ26" i="1"/>
  <c r="P143" i="1"/>
  <c r="DJ168" i="1"/>
  <c r="P225" i="1"/>
  <c r="DI244" i="1"/>
  <c r="P373" i="1"/>
  <c r="AY394" i="1"/>
  <c r="F591" i="1"/>
  <c r="X394" i="1"/>
  <c r="F608" i="1"/>
  <c r="CB168" i="1"/>
  <c r="AS211" i="1"/>
  <c r="EQ866" i="1"/>
  <c r="P885" i="1"/>
  <c r="DG866" i="1"/>
  <c r="P879" i="1"/>
  <c r="FU361" i="1"/>
  <c r="EM866" i="1"/>
  <c r="P896" i="1"/>
  <c r="EM908" i="1"/>
  <c r="X168" i="1"/>
  <c r="F236" i="1"/>
  <c r="DJ244" i="1"/>
  <c r="P375" i="1"/>
  <c r="EO26" i="1"/>
  <c r="P141" i="1"/>
  <c r="AT394" i="1"/>
  <c r="F601" i="1"/>
  <c r="DQ168" i="1"/>
  <c r="P237" i="1"/>
  <c r="EN866" i="1"/>
  <c r="P882" i="1"/>
  <c r="DH168" i="1"/>
  <c r="P214" i="1"/>
  <c r="DO394" i="1"/>
  <c r="P607" i="1"/>
  <c r="Y244" i="1"/>
  <c r="F387" i="1"/>
  <c r="X616" i="1"/>
  <c r="F754" i="1"/>
  <c r="X244" i="1"/>
  <c r="F386" i="1"/>
  <c r="DQ244" i="1"/>
  <c r="P387" i="1"/>
  <c r="DG26" i="1"/>
  <c r="P137" i="1"/>
  <c r="EO616" i="1"/>
  <c r="P735" i="1"/>
  <c r="AV394" i="1"/>
  <c r="F588" i="1"/>
  <c r="DQ26" i="1"/>
  <c r="P161" i="1"/>
  <c r="DQ908" i="1"/>
  <c r="FS168" i="1"/>
  <c r="EJ211" i="1"/>
  <c r="AZ18" i="1"/>
  <c r="F951" i="1"/>
  <c r="DT394" i="1"/>
  <c r="DG583" i="1"/>
  <c r="EL616" i="1"/>
  <c r="P747" i="1"/>
  <c r="CH762" i="1"/>
  <c r="AY833" i="1"/>
  <c r="DK168" i="1"/>
  <c r="P226" i="1"/>
  <c r="AV729" i="1"/>
  <c r="CE616" i="1"/>
  <c r="R168" i="1"/>
  <c r="F225" i="1"/>
  <c r="AY866" i="1"/>
  <c r="F885" i="1"/>
  <c r="AV26" i="1"/>
  <c r="F140" i="1"/>
  <c r="Y908" i="1"/>
  <c r="EQ762" i="1"/>
  <c r="P841" i="1"/>
  <c r="EN616" i="1"/>
  <c r="P734" i="1"/>
  <c r="DH394" i="1"/>
  <c r="P586" i="1"/>
  <c r="FS616" i="1"/>
  <c r="EJ729" i="1"/>
  <c r="P168" i="1"/>
  <c r="F214" i="1"/>
  <c r="AT616" i="1"/>
  <c r="F747" i="1"/>
  <c r="FX244" i="1"/>
  <c r="EO361" i="1"/>
  <c r="DP168" i="1"/>
  <c r="P236" i="1"/>
  <c r="ES22" i="1"/>
  <c r="ES940" i="1"/>
  <c r="P928" i="1"/>
  <c r="AW394" i="1"/>
  <c r="F589" i="1"/>
  <c r="DM394" i="1"/>
  <c r="P605" i="1"/>
  <c r="DM908" i="1"/>
  <c r="CA616" i="1"/>
  <c r="AR729" i="1"/>
  <c r="DK244" i="1"/>
  <c r="P376" i="1"/>
  <c r="P244" i="1"/>
  <c r="F364" i="1"/>
  <c r="W22" i="1"/>
  <c r="F932" i="1"/>
  <c r="W940" i="1"/>
  <c r="O866" i="1"/>
  <c r="F879" i="1"/>
  <c r="AT908" i="1"/>
  <c r="FZ168" i="1"/>
  <c r="EQ211" i="1"/>
  <c r="EQ908" i="1" s="1"/>
  <c r="Y762" i="1"/>
  <c r="F859" i="1"/>
  <c r="DP26" i="1"/>
  <c r="P160" i="1"/>
  <c r="DP908" i="1"/>
  <c r="AS26" i="1"/>
  <c r="F152" i="1"/>
  <c r="AR26" i="1"/>
  <c r="F162" i="1"/>
  <c r="F163" i="1" s="1"/>
  <c r="F164" i="1" s="1"/>
  <c r="DG244" i="1"/>
  <c r="P363" i="1"/>
  <c r="P858" i="1"/>
  <c r="DP762" i="1"/>
  <c r="O833" i="1"/>
  <c r="O908" i="1" s="1"/>
  <c r="AB762" i="1"/>
  <c r="CB616" i="1"/>
  <c r="AS729" i="1"/>
  <c r="X908" i="1"/>
  <c r="Y394" i="1"/>
  <c r="F609" i="1"/>
  <c r="O616" i="1"/>
  <c r="F731" i="1"/>
  <c r="R762" i="1"/>
  <c r="F847" i="1"/>
  <c r="P731" i="1"/>
  <c r="DG616" i="1"/>
  <c r="EP18" i="1"/>
  <c r="P947" i="1"/>
  <c r="Y616" i="1"/>
  <c r="F755" i="1"/>
  <c r="CB244" i="1"/>
  <c r="AS361" i="1"/>
  <c r="EL168" i="1"/>
  <c r="P229" i="1"/>
  <c r="EN26" i="1"/>
  <c r="P140" i="1"/>
  <c r="EN908" i="1"/>
  <c r="CB394" i="1"/>
  <c r="AS583" i="1"/>
  <c r="FS583" i="1"/>
  <c r="Q762" i="1"/>
  <c r="F845" i="1"/>
  <c r="CA394" i="1"/>
  <c r="AR583" i="1"/>
  <c r="CF762" i="1"/>
  <c r="AW833" i="1"/>
  <c r="CH616" i="1"/>
  <c r="AY729" i="1"/>
  <c r="DG168" i="1"/>
  <c r="P213" i="1"/>
  <c r="AW866" i="1"/>
  <c r="F883" i="1"/>
  <c r="O394" i="1"/>
  <c r="F585" i="1"/>
  <c r="V762" i="1"/>
  <c r="F856" i="1"/>
  <c r="DL394" i="1"/>
  <c r="P604" i="1"/>
  <c r="DN168" i="1"/>
  <c r="P234" i="1"/>
  <c r="DN908" i="1"/>
  <c r="FZ394" i="1"/>
  <c r="EQ583" i="1"/>
  <c r="CE168" i="1"/>
  <c r="AV211" i="1"/>
  <c r="AV908" i="1" s="1"/>
  <c r="S168" i="1"/>
  <c r="F226" i="1"/>
  <c r="F904" i="1"/>
  <c r="F905" i="1" s="1"/>
  <c r="F906" i="1" s="1"/>
  <c r="AR866" i="1"/>
  <c r="DJ908" i="1"/>
  <c r="DH244" i="1"/>
  <c r="P364" i="1"/>
  <c r="DL908" i="1"/>
  <c r="DO168" i="1"/>
  <c r="P235" i="1"/>
  <c r="DO908" i="1"/>
  <c r="FU583" i="1"/>
  <c r="O168" i="1"/>
  <c r="F213" i="1"/>
  <c r="CF244" i="1"/>
  <c r="AW361" i="1"/>
  <c r="AY26" i="1"/>
  <c r="F143" i="1"/>
  <c r="FX168" i="1"/>
  <c r="EO211" i="1"/>
  <c r="DQ762" i="1"/>
  <c r="P859" i="1"/>
  <c r="AW22" i="1" l="1"/>
  <c r="F914" i="1"/>
  <c r="AW940" i="1"/>
  <c r="AV22" i="1"/>
  <c r="AV940" i="1"/>
  <c r="F913" i="1"/>
  <c r="EQ22" i="1"/>
  <c r="EQ940" i="1"/>
  <c r="P916" i="1"/>
  <c r="O22" i="1"/>
  <c r="F910" i="1"/>
  <c r="O940" i="1"/>
  <c r="EQ394" i="1"/>
  <c r="P591" i="1"/>
  <c r="AS394" i="1"/>
  <c r="F600" i="1"/>
  <c r="AT22" i="1"/>
  <c r="F926" i="1"/>
  <c r="F16" i="2" s="1"/>
  <c r="F18" i="2" s="1"/>
  <c r="AT940" i="1"/>
  <c r="DM22" i="1"/>
  <c r="P930" i="1"/>
  <c r="DM940" i="1"/>
  <c r="Y22" i="1"/>
  <c r="F934" i="1"/>
  <c r="Y940" i="1"/>
  <c r="F841" i="1"/>
  <c r="AY762" i="1"/>
  <c r="EJ168" i="1"/>
  <c r="P238" i="1"/>
  <c r="P239" i="1" s="1"/>
  <c r="P240" i="1" s="1"/>
  <c r="AW244" i="1"/>
  <c r="F367" i="1"/>
  <c r="DL22" i="1"/>
  <c r="P929" i="1"/>
  <c r="DL940" i="1"/>
  <c r="DN22" i="1"/>
  <c r="DN940" i="1"/>
  <c r="P931" i="1"/>
  <c r="X22" i="1"/>
  <c r="X940" i="1"/>
  <c r="F933" i="1"/>
  <c r="AY908" i="1"/>
  <c r="DO22" i="1"/>
  <c r="P932" i="1"/>
  <c r="DO940" i="1"/>
  <c r="AY616" i="1"/>
  <c r="F737" i="1"/>
  <c r="AR394" i="1"/>
  <c r="F610" i="1"/>
  <c r="F611" i="1" s="1"/>
  <c r="F612" i="1" s="1"/>
  <c r="FS394" i="1"/>
  <c r="EJ583" i="1"/>
  <c r="AS616" i="1"/>
  <c r="F746" i="1"/>
  <c r="AR908" i="1"/>
  <c r="W18" i="1"/>
  <c r="F964" i="1"/>
  <c r="EQ244" i="1"/>
  <c r="P369" i="1"/>
  <c r="P22" i="1"/>
  <c r="P940" i="1"/>
  <c r="F911" i="1"/>
  <c r="DP394" i="1"/>
  <c r="P608" i="1"/>
  <c r="AV244" i="1"/>
  <c r="F366" i="1"/>
  <c r="DI22" i="1"/>
  <c r="P920" i="1"/>
  <c r="DI940" i="1"/>
  <c r="U18" i="1"/>
  <c r="F962" i="1"/>
  <c r="DH18" i="1"/>
  <c r="P943" i="1"/>
  <c r="AR244" i="1"/>
  <c r="F388" i="1"/>
  <c r="F389" i="1" s="1"/>
  <c r="F390" i="1" s="1"/>
  <c r="EK762" i="1"/>
  <c r="P850" i="1"/>
  <c r="AR168" i="1"/>
  <c r="F238" i="1"/>
  <c r="F239" i="1" s="1"/>
  <c r="F240" i="1" s="1"/>
  <c r="F936" i="1" s="1"/>
  <c r="EK168" i="1"/>
  <c r="P228" i="1"/>
  <c r="AS244" i="1"/>
  <c r="F378" i="1"/>
  <c r="EJ616" i="1"/>
  <c r="P756" i="1"/>
  <c r="P757" i="1" s="1"/>
  <c r="P758" i="1" s="1"/>
  <c r="DG394" i="1"/>
  <c r="P585" i="1"/>
  <c r="FU244" i="1"/>
  <c r="EL361" i="1"/>
  <c r="EN168" i="1"/>
  <c r="P216" i="1"/>
  <c r="AY244" i="1"/>
  <c r="F369" i="1"/>
  <c r="DK22" i="1"/>
  <c r="DK940" i="1"/>
  <c r="P923" i="1"/>
  <c r="Y16" i="2" s="1"/>
  <c r="Y18" i="2" s="1"/>
  <c r="EO394" i="1"/>
  <c r="P589" i="1"/>
  <c r="X762" i="1"/>
  <c r="F858" i="1"/>
  <c r="V18" i="1"/>
  <c r="F963" i="1"/>
  <c r="EN394" i="1"/>
  <c r="P588" i="1"/>
  <c r="AS762" i="1"/>
  <c r="F850" i="1"/>
  <c r="R18" i="1"/>
  <c r="F954" i="1"/>
  <c r="EO168" i="1"/>
  <c r="P217" i="1"/>
  <c r="DJ22" i="1"/>
  <c r="DJ940" i="1"/>
  <c r="P922" i="1"/>
  <c r="AW762" i="1"/>
  <c r="F839" i="1"/>
  <c r="DP22" i="1"/>
  <c r="DP940" i="1"/>
  <c r="P933" i="1"/>
  <c r="AV616" i="1"/>
  <c r="F734" i="1"/>
  <c r="DG908" i="1"/>
  <c r="EM22" i="1"/>
  <c r="P927" i="1"/>
  <c r="W16" i="2" s="1"/>
  <c r="W18" i="2" s="1"/>
  <c r="EM940" i="1"/>
  <c r="AS168" i="1"/>
  <c r="F228" i="1"/>
  <c r="AU22" i="1"/>
  <c r="AU940" i="1"/>
  <c r="F927" i="1"/>
  <c r="H16" i="2" s="1"/>
  <c r="H18" i="2" s="1"/>
  <c r="AV762" i="1"/>
  <c r="F838" i="1"/>
  <c r="T18" i="1"/>
  <c r="F961" i="1"/>
  <c r="O244" i="1"/>
  <c r="F363" i="1"/>
  <c r="AW616" i="1"/>
  <c r="F735" i="1"/>
  <c r="EK394" i="1"/>
  <c r="P600" i="1"/>
  <c r="EK26" i="1"/>
  <c r="P152" i="1"/>
  <c r="EK908" i="1"/>
  <c r="Q18" i="1"/>
  <c r="F952" i="1"/>
  <c r="EJ244" i="1"/>
  <c r="P388" i="1"/>
  <c r="P389" i="1" s="1"/>
  <c r="P390" i="1" s="1"/>
  <c r="AR762" i="1"/>
  <c r="F860" i="1"/>
  <c r="F861" i="1" s="1"/>
  <c r="F862" i="1" s="1"/>
  <c r="FU394" i="1"/>
  <c r="EL583" i="1"/>
  <c r="AV168" i="1"/>
  <c r="F216" i="1"/>
  <c r="EN22" i="1"/>
  <c r="P913" i="1"/>
  <c r="EN940" i="1"/>
  <c r="F835" i="1"/>
  <c r="O762" i="1"/>
  <c r="AS908" i="1"/>
  <c r="EQ168" i="1"/>
  <c r="P219" i="1"/>
  <c r="AR616" i="1"/>
  <c r="F756" i="1"/>
  <c r="F757" i="1" s="1"/>
  <c r="F758" i="1" s="1"/>
  <c r="ES18" i="1"/>
  <c r="P960" i="1"/>
  <c r="EO244" i="1"/>
  <c r="P367" i="1"/>
  <c r="DQ22" i="1"/>
  <c r="P934" i="1"/>
  <c r="DQ940" i="1"/>
  <c r="EO908" i="1"/>
  <c r="EK616" i="1"/>
  <c r="P746" i="1"/>
  <c r="AW168" i="1"/>
  <c r="F217" i="1"/>
  <c r="S18" i="1"/>
  <c r="F955" i="1"/>
  <c r="EJ26" i="1"/>
  <c r="P162" i="1"/>
  <c r="P163" i="1" s="1"/>
  <c r="P164" i="1" s="1"/>
  <c r="EJ908" i="1"/>
  <c r="DQ394" i="1"/>
  <c r="P609" i="1"/>
  <c r="EN244" i="1"/>
  <c r="P366" i="1"/>
  <c r="P860" i="1"/>
  <c r="P861" i="1" s="1"/>
  <c r="P862" i="1" s="1"/>
  <c r="EJ762" i="1"/>
  <c r="AY168" i="1"/>
  <c r="F219" i="1"/>
  <c r="EK244" i="1"/>
  <c r="P378" i="1"/>
  <c r="F938" i="1" l="1"/>
  <c r="F937" i="1"/>
  <c r="DQ18" i="1"/>
  <c r="P966" i="1"/>
  <c r="DP18" i="1"/>
  <c r="P965" i="1"/>
  <c r="EL244" i="1"/>
  <c r="P379" i="1"/>
  <c r="EL908" i="1"/>
  <c r="AY22" i="1"/>
  <c r="F916" i="1"/>
  <c r="AY940" i="1"/>
  <c r="Y18" i="1"/>
  <c r="F966" i="1"/>
  <c r="AV18" i="1"/>
  <c r="F945" i="1"/>
  <c r="DG22" i="1"/>
  <c r="P910" i="1"/>
  <c r="DG940" i="1"/>
  <c r="AR22" i="1"/>
  <c r="F935" i="1"/>
  <c r="AR940" i="1"/>
  <c r="AU18" i="1"/>
  <c r="F959" i="1"/>
  <c r="EM18" i="1"/>
  <c r="P959" i="1"/>
  <c r="DJ18" i="1"/>
  <c r="P954" i="1"/>
  <c r="DO18" i="1"/>
  <c r="P964" i="1"/>
  <c r="DN18" i="1"/>
  <c r="P963" i="1"/>
  <c r="O18" i="1"/>
  <c r="F942" i="1"/>
  <c r="EQ18" i="1"/>
  <c r="P948" i="1"/>
  <c r="EJ22" i="1"/>
  <c r="P935" i="1"/>
  <c r="EJ940" i="1"/>
  <c r="EN18" i="1"/>
  <c r="P945" i="1"/>
  <c r="DK18" i="1"/>
  <c r="P955" i="1"/>
  <c r="F968" i="1"/>
  <c r="DI18" i="1"/>
  <c r="P952" i="1"/>
  <c r="P18" i="1"/>
  <c r="F943" i="1"/>
  <c r="X18" i="1"/>
  <c r="F965" i="1"/>
  <c r="AT18" i="1"/>
  <c r="F958" i="1"/>
  <c r="AW18" i="1"/>
  <c r="F946" i="1"/>
  <c r="EO22" i="1"/>
  <c r="EO940" i="1"/>
  <c r="P914" i="1"/>
  <c r="AS22" i="1"/>
  <c r="F925" i="1"/>
  <c r="E16" i="2" s="1"/>
  <c r="AS940" i="1"/>
  <c r="EL394" i="1"/>
  <c r="P601" i="1"/>
  <c r="EK22" i="1"/>
  <c r="EK940" i="1"/>
  <c r="P925" i="1"/>
  <c r="T16" i="2" s="1"/>
  <c r="EJ394" i="1"/>
  <c r="P610" i="1"/>
  <c r="P611" i="1" s="1"/>
  <c r="P612" i="1" s="1"/>
  <c r="P968" i="1" s="1"/>
  <c r="DL18" i="1"/>
  <c r="P961" i="1"/>
  <c r="DM18" i="1"/>
  <c r="P962" i="1"/>
  <c r="P969" i="1" l="1"/>
  <c r="P970" i="1" s="1"/>
  <c r="I16" i="2"/>
  <c r="I18" i="2" s="1"/>
  <c r="E18" i="2"/>
  <c r="EL22" i="1"/>
  <c r="P926" i="1"/>
  <c r="U16" i="2" s="1"/>
  <c r="U18" i="2" s="1"/>
  <c r="EL940" i="1"/>
  <c r="F969" i="1"/>
  <c r="F970" i="1" s="1"/>
  <c r="AY18" i="1"/>
  <c r="F948" i="1"/>
  <c r="P936" i="1"/>
  <c r="T18" i="2"/>
  <c r="EJ18" i="1"/>
  <c r="P967" i="1"/>
  <c r="DG18" i="1"/>
  <c r="P942" i="1"/>
  <c r="EK18" i="1"/>
  <c r="P957" i="1"/>
  <c r="AS18" i="1"/>
  <c r="F957" i="1"/>
  <c r="EO18" i="1"/>
  <c r="P946" i="1"/>
  <c r="AR18" i="1"/>
  <c r="F967" i="1"/>
  <c r="EL18" i="1" l="1"/>
  <c r="P958" i="1"/>
  <c r="X16" i="2"/>
  <c r="X18" i="2" s="1"/>
  <c r="P937" i="1"/>
  <c r="P938" i="1" s="1"/>
</calcChain>
</file>

<file path=xl/sharedStrings.xml><?xml version="1.0" encoding="utf-8"?>
<sst xmlns="http://schemas.openxmlformats.org/spreadsheetml/2006/main" count="54674" uniqueCount="1510">
  <si>
    <t>Smeta.RU  (495) 974-1589</t>
  </si>
  <si>
    <t>_PS_</t>
  </si>
  <si>
    <t>Smeta.RU</t>
  </si>
  <si>
    <t>НИЯУ МИФИ  Доп. раб. место  MCCS-0016187</t>
  </si>
  <si>
    <t>Новый объект 3</t>
  </si>
  <si>
    <t>Капитальный ремонт коридора цокольного этажей, лестницы "А" между цокольным и вторым этожом, вестебюля первого этажа, коридора "1в" первого этажа и входной группы лабораторного корпуса "Д" по адресу:  г. Москва,  Каширское шоссе, д. 31, стр. 17_(Копия)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</si>
  <si>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</si>
  <si>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</si>
  <si>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</si>
  <si>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</si>
  <si>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</si>
  <si>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</si>
  <si>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</si>
  <si>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</si>
  <si>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Крыльцо</t>
  </si>
  <si>
    <t>1</t>
  </si>
  <si>
    <t>15-01-039-01</t>
  </si>
  <si>
    <t>Разборка цельных гранитных ступеней толщиной 150 мм для последующей установки</t>
  </si>
  <si>
    <t>100 м</t>
  </si>
  <si>
    <t>ФЕР-2001, 15-01-039-01, приказ Минстроя России №1039/пр от 30.12.2016г.</t>
  </si>
  <si>
    <t>Поправка: МДС 81-36.2004, п.3.3.1.а  Наименование: При демонтаже (разборке) сборных бетонных и железобетонных конструкций</t>
  </si>
  <si>
    <t>)*0</t>
  </si>
  <si>
    <t>)*0,8</t>
  </si>
  <si>
    <t>Общестроительные работы</t>
  </si>
  <si>
    <t>Отделочные работы</t>
  </si>
  <si>
    <t>ФЕР-15</t>
  </si>
  <si>
    <t>Поправка: МДС 81-36.2004, п.3.3.1.а</t>
  </si>
  <si>
    <t>*0,9</t>
  </si>
  <si>
    <t>*0,85</t>
  </si>
  <si>
    <t>2</t>
  </si>
  <si>
    <t>46-02-009-02</t>
  </si>
  <si>
    <t>Отбивка штукатурки с поверхностей стен кирпичных</t>
  </si>
  <si>
    <t>100 м2</t>
  </si>
  <si>
    <t>ФЕР-2001, 46-02-009-02, приказ Минстроя России №1039/пр от 30.12.2016г.</t>
  </si>
  <si>
    <t>Реконструкция зданий и сооружений</t>
  </si>
  <si>
    <t>ФЕР-46</t>
  </si>
  <si>
    <t>3</t>
  </si>
  <si>
    <t>58-3-1</t>
  </si>
  <si>
    <t>Разборка мелких покрытий и обделок из листовой стали поясков, сандриков, желобов, отливов, свесов и т.п.</t>
  </si>
  <si>
    <t>ФЕР-2001,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</si>
  <si>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</si>
  <si>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</si>
  <si>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</si>
  <si>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3,1</t>
  </si>
  <si>
    <t>01.7.07.07</t>
  </si>
  <si>
    <t>Строительный мусор</t>
  </si>
  <si>
    <t>т</t>
  </si>
  <si>
    <t>занесена вручную</t>
  </si>
  <si>
    <t>4</t>
  </si>
  <si>
    <t>09-06-001-02</t>
  </si>
  <si>
    <t>Демонтаж решеток из полосовой и тонколистовой стали</t>
  </si>
  <si>
    <t>ФЕР-2001, 09-06-001-02,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</si>
  <si>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</si>
  <si>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)*0,7</t>
  </si>
  <si>
    <t>Металлические конструкции</t>
  </si>
  <si>
    <t>ФЕР-09</t>
  </si>
  <si>
    <t>Поправка: МДС 81-36.2004, п.3.3.1.д</t>
  </si>
  <si>
    <t>5</t>
  </si>
  <si>
    <t>46-04-010-02</t>
  </si>
  <si>
    <t>Разборка покрытий полов дощатых</t>
  </si>
  <si>
    <t>ФЕР-2001, 46-04-010-02, приказ Минстроя России №1039/пр от 30.12.2016г.</t>
  </si>
  <si>
    <t>6</t>
  </si>
  <si>
    <t>69-19-2</t>
  </si>
  <si>
    <t>Разборка горизонтальных поверхностей бетонных конструкций при помощи отбойных молотков, бетон марки 150</t>
  </si>
  <si>
    <t>м3</t>
  </si>
  <si>
    <t>ФЕР-2001, 69-19-2, приказ Минстроя России №1039/пр от 30.12.2016г.</t>
  </si>
  <si>
    <t>Прочие ремонтно-строительные работы</t>
  </si>
  <si>
    <t>рФЕР-69</t>
  </si>
  <si>
    <t>7</t>
  </si>
  <si>
    <t>46-04-008-01</t>
  </si>
  <si>
    <t>Разборка покрытий кровель из рулонных материалов</t>
  </si>
  <si>
    <t>ФЕР-2001, 46-04-008-01, приказ Минстроя России №1039/пр от 30.12.2016г.</t>
  </si>
  <si>
    <t>8</t>
  </si>
  <si>
    <t>ФЕРр-2001, 58-3-1, приказ Минстроя России №1039/пр от 30.12.2016г.</t>
  </si>
  <si>
    <t>8,1</t>
  </si>
  <si>
    <t>9</t>
  </si>
  <si>
    <t>12-01-017-01</t>
  </si>
  <si>
    <t>Разборка выравнивающих стяжек цементно-песчаных толщиной 15 мм</t>
  </si>
  <si>
    <t>ФЕР-2001, 12-01-017-01, приказ Минстроя России №1039/пр от 30.12.2016г.</t>
  </si>
  <si>
    <t>Кровли</t>
  </si>
  <si>
    <t>ФЕР-12</t>
  </si>
  <si>
    <t>10</t>
  </si>
  <si>
    <t>12-01-017-02</t>
  </si>
  <si>
    <t>Разборка выравнивающих стяжек на каждый 1 мм изменения толщины добавлять или исключать к расценке 12-01-017-01</t>
  </si>
  <si>
    <t>ФЕР-2001, 12-01-017-02, приказ Минстроя России №1039/пр от 30.12.2016г.</t>
  </si>
  <si>
    <t>)*0*35</t>
  </si>
  <si>
    <t>)*0,8*35</t>
  </si>
  <si>
    <t>11</t>
  </si>
  <si>
    <t>12-01-014-02</t>
  </si>
  <si>
    <t>Демонтаж покрытий керамзитом</t>
  </si>
  <si>
    <t>ФЕР-2001, 12-01-014-02, приказ Минстроя России №1039/пр от 30.12.2016г.</t>
  </si>
  <si>
    <t>Поправка: МДС 81-36.2004, п.3.3.1.б  Наименование: При демонтаже сборных деревянных конструкций</t>
  </si>
  <si>
    <t>Поправка: МДС 81-36.2004, п.3.3.1.б</t>
  </si>
  <si>
    <t>12</t>
  </si>
  <si>
    <t>09-04-012-01</t>
  </si>
  <si>
    <t>Демонтаж металлических дверных блоков в готовые проемы</t>
  </si>
  <si>
    <t>м2</t>
  </si>
  <si>
    <t>ФЕР-2001, 09-04-012-01, приказ Минстроя России №1039/пр от 30.12.2016г.</t>
  </si>
  <si>
    <t>13</t>
  </si>
  <si>
    <t>26-01-055-02</t>
  </si>
  <si>
    <t>Установка пароизоляционного слоя из пленки полиэтиленовой (без стекловолокнистых материалов)</t>
  </si>
  <si>
    <t>ФЕР-2001, 26-01-055-02, приказ Минстроя России №1039/пр от 30.12.2016г.</t>
  </si>
  <si>
    <t>)*1,25</t>
  </si>
  <si>
    <t>)*1,15</t>
  </si>
  <si>
    <t>Теплоизоляционные работы</t>
  </si>
  <si>
    <t>ФЕР-26</t>
  </si>
  <si>
    <t>Поправка: МДС 81-35.2004, п.4.7</t>
  </si>
  <si>
    <t>13,1</t>
  </si>
  <si>
    <t>01.7.07.12-0022</t>
  </si>
  <si>
    <t>Пленка полиэтиленовая толщиной 0,2-0,5 мм</t>
  </si>
  <si>
    <t>ФССЦ-2001, 01.7.07.12-0022, приказ Минстроя России №1039/пр от 30.12.2016г.</t>
  </si>
  <si>
    <t>14</t>
  </si>
  <si>
    <t>26-01-022-02</t>
  </si>
  <si>
    <t>Изоляция плоских и криволинейных поверхностей штучными изделиями из пенополиуретана (плитами)</t>
  </si>
  <si>
    <t>ФЕР-2001, 26-01-022-02, приказ Минстроя России №1039/пр от 30.12.2016г.</t>
  </si>
  <si>
    <t>14,1</t>
  </si>
  <si>
    <t>12.2.01.09-0021</t>
  </si>
  <si>
    <t>Изделия с покровным материалом на основе алюминиевой фольги дублированной, приклеенной к теплоизоляционному слою марки 75, толщина 60 мм</t>
  </si>
  <si>
    <t>ФССЦ-2001, 12.2.01.09-0021, приказ Минстроя России №1039/пр от 30.12.2016г.</t>
  </si>
  <si>
    <t>15</t>
  </si>
  <si>
    <t>06-01-015-10</t>
  </si>
  <si>
    <t>Армирование подстилающих слоев</t>
  </si>
  <si>
    <t>ФЕР-2001, 06-01-015-10, приказ Минстроя России №1039/пр от 30.12.2016г.</t>
  </si>
  <si>
    <t>Монолитные бетонные и железобетонные конструкции в промышленном строительстве</t>
  </si>
  <si>
    <t>ФЕР-06</t>
  </si>
  <si>
    <t>15,1</t>
  </si>
  <si>
    <t>08.1.02.17-0081</t>
  </si>
  <si>
    <t>Сетка сварная из арматурной проволоки диаметром 3,0 мм, без покрытия, 50х50 мм</t>
  </si>
  <si>
    <t>ФССЦ-2001, 08.1.02.17-0081, приказ Минстроя России №1039/пр от 30.12.2016г.</t>
  </si>
  <si>
    <t>16</t>
  </si>
  <si>
    <t>Устройство выравнивающих стяжек цементно-песчаных толщиной 15 мм</t>
  </si>
  <si>
    <t>16,1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</si>
  <si>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</si>
  <si>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</si>
  <si>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</si>
  <si>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17</t>
  </si>
  <si>
    <t>Устройство выравнивающих стяжек на каждый 1 мм изменения толщины добавлять или исключать к расценке 12-01-017-01</t>
  </si>
  <si>
    <t>*35</t>
  </si>
  <si>
    <t>)*1,25*35</t>
  </si>
  <si>
    <t>)*1,15*35</t>
  </si>
  <si>
    <t>17,1</t>
  </si>
  <si>
    <t>18</t>
  </si>
  <si>
    <t>12-01-015-04</t>
  </si>
  <si>
    <t>Устройство пароизоляции обмазочной в один слой</t>
  </si>
  <si>
    <t>ФЕР-2001, 12-01-015-04, приказ Минстроя России №1039/пр от 30.12.2016г.</t>
  </si>
  <si>
    <t>19</t>
  </si>
  <si>
    <t>12-01-015-05</t>
  </si>
  <si>
    <t>Устройство пароизоляции на каждый последующий слой добавлять к расценке 12-01-015-04</t>
  </si>
  <si>
    <t>ФЕР-2001, 12-01-015-05, приказ Минстроя России №1039/пр от 30.12.2016г.</t>
  </si>
  <si>
    <t>20</t>
  </si>
  <si>
    <t>12-01-002-10</t>
  </si>
  <si>
    <t>Устройство кровель плоских из наплавляемых материалов в один слой</t>
  </si>
  <si>
    <t>ФЕР-2001, 12-01-002-10, приказ Минстроя России №1039/пр от 30.12.2016г.</t>
  </si>
  <si>
    <t>20,1</t>
  </si>
  <si>
    <t>12.1.02.15-0092</t>
  </si>
  <si>
    <t>Материал рулонный гидроизоляционный наплавляемый битумно- полимерный "Техноэластмост Б" для второго слоя</t>
  </si>
  <si>
    <t>ФССЦ-2001, 12.1.02.15-0092, приказ Минстроя России №1039/пр от 30.12.2016г.</t>
  </si>
  <si>
    <t>21</t>
  </si>
  <si>
    <t>12-01-004-01</t>
  </si>
  <si>
    <t>Устройство примыканий рулонных и мастичных кровель к стенам и парапетам высотой до 600 мм без фартуков</t>
  </si>
  <si>
    <t>ФЕР-2001, 12-01-004-01, приказ Минстроя России №1039/пр от 30.12.2016г.</t>
  </si>
  <si>
    <t>21,1</t>
  </si>
  <si>
    <t>21,2</t>
  </si>
  <si>
    <t>21,3</t>
  </si>
  <si>
    <t>12.1.02.15-0093</t>
  </si>
  <si>
    <t>Материал рулонный гидроизоляционный наплавляемый битумно- полимерный "Техноэластмост Б" для первого слоя</t>
  </si>
  <si>
    <t>ФССЦ-2001, 12.1.02.15-0093, приказ Минстроя России №1039/пр от 30.12.2016г.</t>
  </si>
  <si>
    <t>22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</si>
  <si>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</si>
  <si>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</si>
  <si>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</si>
  <si>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23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</si>
  <si>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</si>
  <si>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</si>
  <si>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</si>
  <si>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23,1</t>
  </si>
  <si>
    <t>14.4.01.02-0113</t>
  </si>
  <si>
    <t>Грунтовка акриловая НОРТЕКС-ГРУНТ</t>
  </si>
  <si>
    <t>кг</t>
  </si>
  <si>
    <t>ФССЦ-2001, 14.4.01.02-0113, приказ Минстроя России №1039/пр от 30.12.2016г.</t>
  </si>
  <si>
    <t>24</t>
  </si>
  <si>
    <t>15-02-001-01</t>
  </si>
  <si>
    <t>Улучшенная штукатурка фасадов цементно-известковым раствором по камню стен</t>
  </si>
  <si>
    <t>ФЕР-2001, 15-02-001-01, приказ Минстроя России №1039/пр от 30.12.2016г.</t>
  </si>
  <si>
    <t>25</t>
  </si>
  <si>
    <t>15-04-019-05</t>
  </si>
  <si>
    <t>Окраска фасадов акриловыми составами с лесов вручную с подготовкой поверхности</t>
  </si>
  <si>
    <t>ФЕР-2001, 15-04-019-05, приказ Минстроя России №1039/пр от 30.12.2016г.</t>
  </si>
  <si>
    <t>25,1</t>
  </si>
  <si>
    <t>14.3.02.01-0012</t>
  </si>
  <si>
    <t>Краска акриловая Alpina FASSADENWEISS, CAPAROL фасадная водоразбавляемая</t>
  </si>
  <si>
    <t>ФССЦ-2001, 14.3.02.01-0012, приказ Минстроя России №1039/пр от 30.12.2016г.</t>
  </si>
  <si>
    <t>25,2</t>
  </si>
  <si>
    <t>14.4.01.02-0021</t>
  </si>
  <si>
    <t>Грунтовка акриловая ACRYL-HYDROSOL TIEFGRUND LF, CAPAROL</t>
  </si>
  <si>
    <t>ФССЦ-2001, 14.4.01.02-0021, приказ Минстроя России №1039/пр от 30.12.2016г.</t>
  </si>
  <si>
    <t>26</t>
  </si>
  <si>
    <t>11-01-011-03</t>
  </si>
  <si>
    <t>Устройство стяжек бетонных толщиной 20 мм</t>
  </si>
  <si>
    <t>ФЕР-2001, 11-01-011-03, приказ Минстроя России №1039/пр от 30.12.2016г.</t>
  </si>
  <si>
    <t>Полы</t>
  </si>
  <si>
    <t>ФЕР-11</t>
  </si>
  <si>
    <t>26,1</t>
  </si>
  <si>
    <t>04.1.02.05-0011</t>
  </si>
  <si>
    <t>Бетон тяжелый, класс В30 (М400)</t>
  </si>
  <si>
    <t>ФССЦ-2001, 04.1.02.05-0011, приказ Минстроя России №1039/пр от 30.12.2016г.</t>
  </si>
  <si>
    <t>27</t>
  </si>
  <si>
    <t>11-01-011-04</t>
  </si>
  <si>
    <t>Устройство стяжек на каждые 5 мм изменения толщины стяжки добавлять или исключать к расценке 11-01-011-03</t>
  </si>
  <si>
    <t>ФЕР-2001, 11-01-011-04, приказ Минстроя России №1039/пр от 30.12.2016г.</t>
  </si>
  <si>
    <t>)*6</t>
  </si>
  <si>
    <t>)*1,25)*6</t>
  </si>
  <si>
    <t>)*1,15)*6</t>
  </si>
  <si>
    <t>27,1</t>
  </si>
  <si>
    <t>28</t>
  </si>
  <si>
    <t>Установка цельных гранитных ступеней толщиной 150 мм ранее разобранных</t>
  </si>
  <si>
    <t>29</t>
  </si>
  <si>
    <t>09-05-001-01</t>
  </si>
  <si>
    <t>Облицовка пола стальным рифленым листом</t>
  </si>
  <si>
    <t>ФЕР-2001, 09-05-001-01, приказ Минстроя России №1039/пр от 30.12.2016г.</t>
  </si>
  <si>
    <t>29,1</t>
  </si>
  <si>
    <t>08.3.06.01-0022</t>
  </si>
  <si>
    <t>Сталь листовая горячекатаная рифленая марки Ст1 толщиной 6 мм</t>
  </si>
  <si>
    <t>ФССЦ-2001, 08.3.06.01-0022, приказ Минстроя России №1039/пр от 30.12.2016г.</t>
  </si>
  <si>
    <t>30</t>
  </si>
  <si>
    <t>13-03-002-04</t>
  </si>
  <si>
    <t>Огрунтовка металлических поверхностей за один раз грунтовкой ГФ-021</t>
  </si>
  <si>
    <t>ФЕР-2001, 13-03-002-04, приказ Минстроя России №1039/пр от 30.12.2016г.</t>
  </si>
  <si>
    <t>Защита строительных конструкций</t>
  </si>
  <si>
    <t>ФЕР-13</t>
  </si>
  <si>
    <t>31</t>
  </si>
  <si>
    <t>13-03-004-26</t>
  </si>
  <si>
    <t>Окраска металлических огрунтованных поверхностей эмалью ПФ-115 за 2 раза</t>
  </si>
  <si>
    <t>ФЕР-2001, 13-03-004-26, приказ Минстроя России №1039/пр от 30.12.2016г.</t>
  </si>
  <si>
    <t>)*2</t>
  </si>
  <si>
    <t>)*1,25)*2</t>
  </si>
  <si>
    <t>)*1,15)*2</t>
  </si>
  <si>
    <t>32</t>
  </si>
  <si>
    <t>62-35-2</t>
  </si>
  <si>
    <t>Окраска масляными составами ранее окрашенных металлических решеток и оград без рельефа за 2 раза</t>
  </si>
  <si>
    <t>ФЕР-2001, 62-35-2, приказ Минстроя России №1039/пр от 30.12.2016г.</t>
  </si>
  <si>
    <t>Малярные работы</t>
  </si>
  <si>
    <t>рФЕР-62</t>
  </si>
  <si>
    <t>32,1</t>
  </si>
  <si>
    <t>14.4.04.08-0001</t>
  </si>
  <si>
    <t>Эмаль ПФ-115 белая</t>
  </si>
  <si>
    <t>ФССЦ-2001, 14.4.04.08-0001, приказ Минстроя России №1039/пр от 30.12.2016г.</t>
  </si>
  <si>
    <t>33</t>
  </si>
  <si>
    <t>Установка металлических дверных блоков в готовые проемы</t>
  </si>
  <si>
    <t>33,1</t>
  </si>
  <si>
    <t>09.1.02.02-0013</t>
  </si>
  <si>
    <t>Тамбурные рамы (блоки) с двумя распашными однопольными дверями с порогом ТАД 27-20П</t>
  </si>
  <si>
    <t>шт.</t>
  </si>
  <si>
    <t>ФССЦ-2001, 09.1.02.02-0013, приказ Минстроя России №1039/пр от 30.12.2016г.</t>
  </si>
  <si>
    <t>33,2</t>
  </si>
  <si>
    <t>11.3.01.05-0013</t>
  </si>
  <si>
    <t>Блоки дверные наружные или тамбурные светлые (со светопрозрачным заполнением верхней части и глухим заполнением нижней части полотна) (ГОСТ 30970-2002)</t>
  </si>
  <si>
    <t>ФССЦ-2001, 11.3.01.05-0013,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</si>
  <si>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</si>
  <si>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</si>
  <si>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</si>
  <si>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</si>
  <si>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</si>
  <si>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</si>
  <si>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</si>
  <si>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</si>
  <si>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</si>
  <si>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</si>
  <si>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</si>
  <si>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</si>
  <si>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</si>
  <si>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</si>
  <si>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</si>
  <si>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</si>
  <si>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</si>
  <si>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</si>
  <si>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</si>
  <si>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</si>
  <si>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</si>
  <si>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</si>
  <si>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</si>
  <si>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</si>
  <si>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</si>
  <si>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</si>
  <si>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</si>
  <si>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</si>
  <si>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</si>
  <si>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</si>
  <si>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</si>
  <si>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</si>
  <si>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</si>
  <si>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</si>
  <si>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</si>
  <si>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</si>
  <si>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</si>
  <si>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</si>
  <si>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</si>
  <si>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</si>
  <si>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</si>
  <si>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</si>
  <si>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</si>
  <si>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</si>
  <si>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</si>
  <si>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</si>
  <si>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</si>
  <si>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</si>
  <si>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</si>
  <si>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</si>
  <si>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</si>
  <si>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</si>
  <si>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</si>
  <si>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Итого</t>
  </si>
  <si>
    <t>Итого с индексом пересчета в текущий уровень цен на 1 кв. 2018 г. К - 6,53</t>
  </si>
  <si>
    <t>Вестибюль</t>
  </si>
  <si>
    <t>34</t>
  </si>
  <si>
    <t>67-4-5</t>
  </si>
  <si>
    <t>Демонтаж светильников для люминесцентных ламп</t>
  </si>
  <si>
    <t>100 ШТ</t>
  </si>
  <si>
    <t>ФЕР-2001, 67-4-5, приказ Минстроя России №1039/пр от 30.12.2016г.</t>
  </si>
  <si>
    <t>Электромонтажные работы</t>
  </si>
  <si>
    <t>рФЕР-67</t>
  </si>
  <si>
    <t>35</t>
  </si>
  <si>
    <t>36</t>
  </si>
  <si>
    <t>13-06-003-01</t>
  </si>
  <si>
    <t>Очистка поверхности потолка от краски щетками</t>
  </si>
  <si>
    <t>ФЕР-2001, 13-06-003-01, приказ Минстроя России №1039/пр от 30.12.2016г.</t>
  </si>
  <si>
    <t>37</t>
  </si>
  <si>
    <t>38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</si>
  <si>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</si>
  <si>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</si>
  <si>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</si>
  <si>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38,1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</si>
  <si>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</si>
  <si>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</si>
  <si>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</si>
  <si>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Штукатрурные работы</t>
  </si>
  <si>
    <t>рФЕР-61</t>
  </si>
  <si>
    <t>38,2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</si>
  <si>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</si>
  <si>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</si>
  <si>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</si>
  <si>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39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</si>
  <si>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</si>
  <si>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</si>
  <si>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</si>
  <si>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39,1</t>
  </si>
  <si>
    <t>14.3.02.01-0015</t>
  </si>
  <si>
    <t>Краска акриловая Alpina ULTRAWEISS, CAPAROL водно-дисперсионная</t>
  </si>
  <si>
    <t>ФССЦ-2001, 14.3.02.01-0015, приказ Минстроя России №1039/пр от 30.12.2016г.</t>
  </si>
  <si>
    <t>39,2</t>
  </si>
  <si>
    <t>14.4.01.02-0023</t>
  </si>
  <si>
    <t>Грунтовка акриловая CAPASOL, CAPAROL</t>
  </si>
  <si>
    <t>л</t>
  </si>
  <si>
    <t>ФССЦ-2001, 14.4.01.02-0023, приказ Минстроя России №1039/пр от 30.12.2016г.</t>
  </si>
  <si>
    <t>40</t>
  </si>
  <si>
    <t>15-04-007-02</t>
  </si>
  <si>
    <t>Окраска водно-дисперсионными акриловыми составами улучшенная по штукатурке потолков</t>
  </si>
  <si>
    <t>ФЕР-2001, 15-04-007-02, приказ Минстроя России №1039/пр от 30.12.2016г.</t>
  </si>
  <si>
    <t>40,1</t>
  </si>
  <si>
    <t>40,2</t>
  </si>
  <si>
    <t>41</t>
  </si>
  <si>
    <t>41,1</t>
  </si>
  <si>
    <t>41,2</t>
  </si>
  <si>
    <t>42</t>
  </si>
  <si>
    <t>м08-03-594-11</t>
  </si>
  <si>
    <t>Светильник в подвесных потолках, устанавливаемый на подвесках</t>
  </si>
  <si>
    <t>ФЕРм-2001, м08-03-594-11,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</si>
  <si>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</si>
  <si>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</si>
  <si>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</si>
  <si>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42,1</t>
  </si>
  <si>
    <t>20.3.03.04-0323</t>
  </si>
  <si>
    <t>Светильник светодиодный DMS Армстронг DMS-AA-035-DS6-PR прим.</t>
  </si>
  <si>
    <t>ФССЦ-2001, 20.3.03.04-0323, приказ Минстроя России №1039/пр от 30.12.2016г.</t>
  </si>
  <si>
    <t>43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</si>
  <si>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</si>
  <si>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</si>
  <si>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</si>
  <si>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43,1</t>
  </si>
  <si>
    <t>20.2.05.04-0022</t>
  </si>
  <si>
    <t>Кабель-канал (короб) "Efapel" 12x10 мм</t>
  </si>
  <si>
    <t>ФССЦ-2001, 20.2.05.04-0022, приказ Минстроя России №1039/пр от 30.12.2016г.</t>
  </si>
  <si>
    <t>Лестница  Б</t>
  </si>
  <si>
    <t>44</t>
  </si>
  <si>
    <t>45</t>
  </si>
  <si>
    <t>46-04-012-02</t>
  </si>
  <si>
    <t>Разборка деревянных заполнений проемов оконных без подоконных досок</t>
  </si>
  <si>
    <t>ФЕР-2001, 46-04-012-02, приказ Минстроя России №1039/пр от 30.12.2016г.</t>
  </si>
  <si>
    <t>46</t>
  </si>
  <si>
    <t>56-3-1</t>
  </si>
  <si>
    <t>Снятие подоконных досок бетонных</t>
  </si>
  <si>
    <t>ФЕР-2001, 56-3-1, приказ Минстроя России №1039/пр от 30.12.2016г.</t>
  </si>
  <si>
    <t>Проемы</t>
  </si>
  <si>
    <t>рФЕР-56</t>
  </si>
  <si>
    <t>46,1</t>
  </si>
  <si>
    <t>47</t>
  </si>
  <si>
    <t>08-04-002-04</t>
  </si>
  <si>
    <t>Демонтаж проемов заполненые стеклянными блоками при высоте этажа свыше 4 м</t>
  </si>
  <si>
    <t>ФЕР-2001, 08-04-002-04, приказ Минстроя России №1039/пр от 30.12.2016г.</t>
  </si>
  <si>
    <t>Конструкции из кирпича и блоков</t>
  </si>
  <si>
    <t>ФЕР-08</t>
  </si>
  <si>
    <t>48</t>
  </si>
  <si>
    <t>Отбивка штукатурки с поверхностей стен и откосов  кирпичных</t>
  </si>
  <si>
    <t>49</t>
  </si>
  <si>
    <t>57-2-3</t>
  </si>
  <si>
    <t>Разборка покрытий полов из керамических плиток</t>
  </si>
  <si>
    <t>ФЕР-2001, 57-2-3, приказ Минстроя России №1039/пр от 30.12.2016г.</t>
  </si>
  <si>
    <t>рФЕР-57</t>
  </si>
  <si>
    <t>49,1</t>
  </si>
  <si>
    <t>50</t>
  </si>
  <si>
    <t>07-05-015-01</t>
  </si>
  <si>
    <t>Демонтаж ступеней отдельных гладких по готовому основанию</t>
  </si>
  <si>
    <t>ФЕР-2001, 07-05-015-01, приказ Минстроя России №1039/пр от 30.12.2016г.</t>
  </si>
  <si>
    <t>Сборные бетонные констр. в жил. стр/ (крупно-пан. д_стр. (для СП=108% - {КПД}=1; обыч. д_стр. СП=90% - {КПД}=0)</t>
  </si>
  <si>
    <t>ФЕР-07</t>
  </si>
  <si>
    <t>51</t>
  </si>
  <si>
    <t>57-2-4</t>
  </si>
  <si>
    <t>Разборка покрытий полов цементных</t>
  </si>
  <si>
    <t>ФЕРр-2001, 57-2-4, приказ Минстроя России №1039/пр от 30.12.2016г.</t>
  </si>
  <si>
    <t>51,1</t>
  </si>
  <si>
    <t>52</t>
  </si>
  <si>
    <t>Очистка поверхности потолков от краски щетками</t>
  </si>
  <si>
    <t>53</t>
  </si>
  <si>
    <t>65-19-1</t>
  </si>
  <si>
    <t>Демонтаж радиаторов весом до 80 кг</t>
  </si>
  <si>
    <t>ФЕРр-2001, 65-19-1, приказ Минстроя России №1039/пр от 30.12.2016г.</t>
  </si>
  <si>
    <t>Внтуренниие с/техработы:  демонтаж, разборка, промывка</t>
  </si>
  <si>
    <t>рФЕР-65</t>
  </si>
  <si>
    <t>54</t>
  </si>
  <si>
    <t>67-4-1</t>
  </si>
  <si>
    <t>Демонтаж выключателей, розеток</t>
  </si>
  <si>
    <t>ФЕРр-2001, 67-4-1, приказ Минстроя России №1039/пр от 30.12.2016г.</t>
  </si>
  <si>
    <t>55</t>
  </si>
  <si>
    <t>65-14-1</t>
  </si>
  <si>
    <t>Разборка трубопроводов из водогазопроводных труб в зданиях и сооружениях на резьбе диаметром до 32 мм</t>
  </si>
  <si>
    <t>ФЕРр-2001, 65-14-1, приказ Минстроя России №1039/пр от 30.12.2016г.</t>
  </si>
  <si>
    <t>56</t>
  </si>
  <si>
    <t>56,1</t>
  </si>
  <si>
    <t>56,2</t>
  </si>
  <si>
    <t>57</t>
  </si>
  <si>
    <t>15-02-019-05</t>
  </si>
  <si>
    <t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t>
  </si>
  <si>
    <t>ФЕР-2001, 15-02-019-05, приказ Минстроя России №1039/пр от 30.12.2016г.</t>
  </si>
  <si>
    <t>57,1</t>
  </si>
  <si>
    <t>57,2</t>
  </si>
  <si>
    <t>58</t>
  </si>
  <si>
    <t>58,1</t>
  </si>
  <si>
    <t>58,2</t>
  </si>
  <si>
    <t>59</t>
  </si>
  <si>
    <t>59,1</t>
  </si>
  <si>
    <t>59,2</t>
  </si>
  <si>
    <t>60</t>
  </si>
  <si>
    <t>11-01-011-09</t>
  </si>
  <si>
    <t>Устройство стяжек из выравнивающей смеси типа "Ветонит" 3000, толщиной 3 мм</t>
  </si>
  <si>
    <t>ФЕР-2001, 11-01-011-09, приказ Минстроя России №1039/пр от 30.12.2016г.</t>
  </si>
  <si>
    <t>61</t>
  </si>
  <si>
    <t>11-01-047-01</t>
  </si>
  <si>
    <t>Устройство покрытий из плит керамогранитных размером 30х30 см</t>
  </si>
  <si>
    <t>ФЕР-2001, 11-01-047-01, приказ Минстроя России №1039/пр от 30.12.2016г.</t>
  </si>
  <si>
    <t>61,1</t>
  </si>
  <si>
    <t>14.3.01.02-0103</t>
  </si>
  <si>
    <t>Грунтовка воднодисперсионная CERESIT CT 17</t>
  </si>
  <si>
    <t>ФССЦ-2001, 14.3.01.02-0103, приказ Минстроя России №1039/пр от 30.12.2016г.</t>
  </si>
  <si>
    <t>61,2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</si>
  <si>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</si>
  <si>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</si>
  <si>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</si>
  <si>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61,3</t>
  </si>
  <si>
    <t>06.2.05.03-0042</t>
  </si>
  <si>
    <t>Плитки керамогранитные размером 300х300х8 мм</t>
  </si>
  <si>
    <t>ФССЦ-2001, 06.2.05.03-0042, приказ Минстроя России №1039/пр от 30.12.2016г.</t>
  </si>
  <si>
    <t>62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</si>
  <si>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</si>
  <si>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</si>
  <si>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</si>
  <si>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Деревянные конструкции</t>
  </si>
  <si>
    <t>ФЕР-10</t>
  </si>
  <si>
    <t>62,1</t>
  </si>
  <si>
    <t>Цена поставщика</t>
  </si>
  <si>
    <t>Блок оконный пластиковый двустворчатый, с поворотной и поворотно-откидной створкой, двухкамерным стеклопакетом</t>
  </si>
  <si>
    <t>[692,32 / 1,18]</t>
  </si>
  <si>
    <t>63</t>
  </si>
  <si>
    <t>09-04-010-03</t>
  </si>
  <si>
    <t>Монтаж навесных панелей фасадов из герметичных стеклопакетов в пластиковой или алюминиевой обвязке</t>
  </si>
  <si>
    <t>ФЕР-2001, 09-04-010-03, приказ Минстроя России №1039/пр от 30.12.2016г.</t>
  </si>
  <si>
    <t>63,1</t>
  </si>
  <si>
    <t>Витражи из алюминиевого комбинированного профиля одинарной конструкции с двухкамерным стеклопакетом, неоткрываемые</t>
  </si>
  <si>
    <t>[940,3 / 1,18]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</si>
  <si>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</si>
  <si>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</si>
  <si>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</si>
  <si>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11.3.02.04-0039</t>
  </si>
  <si>
    <t>Блок оконный пластиковый трехстворчатый, с поворотной и поворотно-откидной створкой, двухкамерным стеклопакетом (32 мм), площадью более 3,5 м2</t>
  </si>
  <si>
    <t>ФССЦ-2001, 11.3.02.04-0039, приказ Минстроя России №1039/пр от 30.12.2016г.</t>
  </si>
  <si>
    <t>64</t>
  </si>
  <si>
    <t>10-01-035-03</t>
  </si>
  <si>
    <t>Установка подоконных досок из ПВХ в каменных стенах толщиной свыше 0,51 м</t>
  </si>
  <si>
    <t>ФЕР-2001, 10-01-035-03, приказ Минстроя России №1039/пр от 30.12.2016г.</t>
  </si>
  <si>
    <t>64,1</t>
  </si>
  <si>
    <t>11.3.03.01-0007</t>
  </si>
  <si>
    <t>Доски подоконные ПВХ, шириной 400 мм</t>
  </si>
  <si>
    <t>м</t>
  </si>
  <si>
    <t>ФССЦ-2001, 11.3.03.01-0007, приказ Минстроя России №1039/пр от 30.12.2016г.</t>
  </si>
  <si>
    <t>65</t>
  </si>
  <si>
    <t>Установка ступеней отдельных гладких по готовому основанию</t>
  </si>
  <si>
    <t>65,1</t>
  </si>
  <si>
    <t>05.1.07.28-0018</t>
  </si>
  <si>
    <t>Проступи накладные 2 ЛН 13.5 /бетон В25 (М350), объем 0,025 м3, расход арматуры 0,37 кг/ (серия 1.050.9-4.93)</t>
  </si>
  <si>
    <t>ФССЦ-2001, 05.1.07.28-0018, приказ Минстроя России №1039/пр от 30.12.2016г.</t>
  </si>
  <si>
    <t>66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</si>
  <si>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</si>
  <si>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</si>
  <si>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</si>
  <si>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</si>
  <si>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</si>
  <si>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</si>
  <si>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66,1</t>
  </si>
  <si>
    <t>01.7.15.07-0009</t>
  </si>
  <si>
    <t>Дюбели пластмассовые с шурупами 8х60 мм</t>
  </si>
  <si>
    <t>100 шт.</t>
  </si>
  <si>
    <t>ФССЦ-2001, 01.7.15.07-0009, приказ Минстроя России №1039/пр от 30.12.2016г.</t>
  </si>
  <si>
    <t>66,2</t>
  </si>
  <si>
    <t>18.5.10.05-0013</t>
  </si>
  <si>
    <t>Радиаторы биметаллические, марка «Rifar-B 500», количество секций 4, мощность 816 Вт</t>
  </si>
  <si>
    <t>ФССЦ-2001, 18.5.10.05-0013, приказ Минстроя России №1039/пр от 30.12.2016г.</t>
  </si>
  <si>
    <t>67</t>
  </si>
  <si>
    <t>16-02-002-03</t>
  </si>
  <si>
    <t>Прокладка трубопроводов водоснабжения из стальных водогазопроводных оцинкованных труб диаметром 25 мм</t>
  </si>
  <si>
    <t>ФЕР-2001, 16-02-002-03, приказ Минстроя России №1039/пр от 30.12.2016г.</t>
  </si>
  <si>
    <t>Трубопроводы внутренние</t>
  </si>
  <si>
    <t>ФЕР-16</t>
  </si>
  <si>
    <t>67,1</t>
  </si>
  <si>
    <t>18.2.07.01-0006</t>
  </si>
  <si>
    <t>Узлы укрупненные монтажные (трубопроводы) из стальных водогазопроводных  оцинкованных труб с гильзами для водоснабжения диаметром 25 мм</t>
  </si>
  <si>
    <t>ФССЦ-2001, 18.2.07.01-0006, приказ Минстроя России №1039/пр от 30.12.2016г.</t>
  </si>
  <si>
    <t>68</t>
  </si>
  <si>
    <t>м08-03-526-01</t>
  </si>
  <si>
    <t>Автомат одно-, двух-, трехполюсный, устанавливаемый на конструкции на стене или колонне, на ток до 25 А</t>
  </si>
  <si>
    <t>ШТ</t>
  </si>
  <si>
    <t>ФЕРм-2001, м08-03-526-01, приказ Минстроя России №1039/пр от 30.12.2016г.</t>
  </si>
  <si>
    <t>68,1</t>
  </si>
  <si>
    <t>62.1.01.09-0090</t>
  </si>
  <si>
    <t>Выключатели автоматические «АВВ» 3Р 16А</t>
  </si>
  <si>
    <t>ФССЦ-2001, 62.1.01.09-0090, приказ Минстроя России №1039/пр от 30.12.2016г.</t>
  </si>
  <si>
    <t>69</t>
  </si>
  <si>
    <t>69,1</t>
  </si>
  <si>
    <t>70</t>
  </si>
  <si>
    <t>м08-03-591-01</t>
  </si>
  <si>
    <t>Выключатель одноклавишный неутопленного типа при открытой проводке</t>
  </si>
  <si>
    <t>ФЕРм-2001, м08-03-591-01, приказ Минстроя России №1039/пр от 30.12.2016г.</t>
  </si>
  <si>
    <t>70,1</t>
  </si>
  <si>
    <t>20.4.01.01-0031</t>
  </si>
  <si>
    <t>Выключатель одноклавишный для открытой проводки</t>
  </si>
  <si>
    <t>10 шт.</t>
  </si>
  <si>
    <t>ФССЦ-2001, 20.4.01.01-0031, приказ Минстроя России №1039/пр от 30.12.2016г.</t>
  </si>
  <si>
    <t>71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</si>
  <si>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</si>
  <si>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</si>
  <si>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</si>
  <si>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71,1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</si>
  <si>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</si>
  <si>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</si>
  <si>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</si>
  <si>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</si>
  <si>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</si>
  <si>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72</t>
  </si>
  <si>
    <t>72,1</t>
  </si>
  <si>
    <t>Коридор</t>
  </si>
  <si>
    <t>73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</si>
  <si>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</si>
  <si>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</si>
  <si>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</si>
  <si>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74</t>
  </si>
  <si>
    <t>75</t>
  </si>
  <si>
    <t>76</t>
  </si>
  <si>
    <t>77</t>
  </si>
  <si>
    <t>77,1</t>
  </si>
  <si>
    <t>78</t>
  </si>
  <si>
    <t>57-2-1</t>
  </si>
  <si>
    <t>Разборка покрытий полов из линолеума и релина</t>
  </si>
  <si>
    <t>ФЕР-2001, 57-2-1, приказ Минстроя России №1039/пр от 30.12.2016г.</t>
  </si>
  <si>
    <t>78,1</t>
  </si>
  <si>
    <t>79</t>
  </si>
  <si>
    <t>80</t>
  </si>
  <si>
    <t>80,1</t>
  </si>
  <si>
    <t>81</t>
  </si>
  <si>
    <t>46-04-007-05</t>
  </si>
  <si>
    <t>Разборка деревянных подвесных потолков из листов асбестоцементных</t>
  </si>
  <si>
    <t>ФЕР-2001, 46-04-007-05, приказ Минстроя России №1039/пр от 30.12.2016г.</t>
  </si>
  <si>
    <t>82</t>
  </si>
  <si>
    <t>09-03-047-01</t>
  </si>
  <si>
    <t>Демонтаж каркасов подвесных потолков с подвесками и деталями крепления 2,05кгх112,6м=230,83кг</t>
  </si>
  <si>
    <t>ФЕР-2001, 09-03-047-01, приказ Минстроя России №1039/пр от 30.12.2016г.</t>
  </si>
  <si>
    <t>83</t>
  </si>
  <si>
    <t>Снятие подоконных досок бетонных и мозаичных</t>
  </si>
  <si>
    <t>ФЕРр-2001, 56-3-1, приказ Минстроя России №1039/пр от 30.12.2016г.</t>
  </si>
  <si>
    <t>83,1</t>
  </si>
  <si>
    <t>84</t>
  </si>
  <si>
    <t>ФЕРр-2001, 67-4-5, приказ Минстроя России №1039/пр от 30.12.2016г.</t>
  </si>
  <si>
    <t>85</t>
  </si>
  <si>
    <t>м10-08-002-03</t>
  </si>
  <si>
    <t>Демонтаж. Извещатель ПС автоматический тепловой, дымовой, световой во взрывозащищенном исполнении</t>
  </si>
  <si>
    <t>ФЕРм-2001, м10-08-002-03, приказ Минстроя России №1039/пр от 30.12.2016г.</t>
  </si>
  <si>
    <t>)*0,6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</si>
  <si>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</si>
  <si>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</si>
  <si>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Поправка: МДС 81-37.2004, п.3.2.1.2</t>
  </si>
  <si>
    <t>86</t>
  </si>
  <si>
    <t>87</t>
  </si>
  <si>
    <t>88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</si>
  <si>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</si>
  <si>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</si>
  <si>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</si>
  <si>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88,1</t>
  </si>
  <si>
    <t>89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</si>
  <si>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</si>
  <si>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</si>
  <si>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</si>
  <si>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*6</t>
  </si>
  <si>
    <t>)*1,25*6</t>
  </si>
  <si>
    <t>)*1,15*6</t>
  </si>
  <si>
    <t>89,1</t>
  </si>
  <si>
    <t>90</t>
  </si>
  <si>
    <t>91</t>
  </si>
  <si>
    <t>91,1</t>
  </si>
  <si>
    <t>91,2</t>
  </si>
  <si>
    <t>91,3</t>
  </si>
  <si>
    <t>92</t>
  </si>
  <si>
    <t>92,1</t>
  </si>
  <si>
    <t>92,2</t>
  </si>
  <si>
    <t>93</t>
  </si>
  <si>
    <t>93,1</t>
  </si>
  <si>
    <t>93,2</t>
  </si>
  <si>
    <t>94</t>
  </si>
  <si>
    <t>94,1</t>
  </si>
  <si>
    <t>95</t>
  </si>
  <si>
    <t>61-2-9</t>
  </si>
  <si>
    <t>Ремонт штукатурки внутренних стен по камню и бетону цементно-известковым раствором, площадью отдельных мест до 10 м2 толщиной слоя до 20 мм</t>
  </si>
  <si>
    <t>ФЕРр-2001, 61-2-9, приказ Минстроя России №1039/пр от 30.12.2016г.</t>
  </si>
  <si>
    <t>95,1</t>
  </si>
  <si>
    <t>96</t>
  </si>
  <si>
    <t>96,1</t>
  </si>
  <si>
    <t>96,2</t>
  </si>
  <si>
    <t>97</t>
  </si>
  <si>
    <t>97,1</t>
  </si>
  <si>
    <t>97,2</t>
  </si>
  <si>
    <t>98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</si>
  <si>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</si>
  <si>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</si>
  <si>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</si>
  <si>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99</t>
  </si>
  <si>
    <t>99,1</t>
  </si>
  <si>
    <t>100</t>
  </si>
  <si>
    <t>100,1</t>
  </si>
  <si>
    <t>101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</si>
  <si>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</si>
  <si>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</si>
  <si>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</si>
  <si>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101,1</t>
  </si>
  <si>
    <t>01.7.04.05-0001</t>
  </si>
  <si>
    <t>Скобяные изделия для блоков дверей, встроенных шкафов однопольных</t>
  </si>
  <si>
    <t>компл.</t>
  </si>
  <si>
    <t>ФССЦ-2001, 01.7.04.05-0001, приказ Минстроя России №1039/пр от 30.12.2016г.</t>
  </si>
  <si>
    <t>101,2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</si>
  <si>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</si>
  <si>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</si>
  <si>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</si>
  <si>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101,3</t>
  </si>
  <si>
    <t>11.2.02.01-0032</t>
  </si>
  <si>
    <t>Блоки дверные внутренние однопольные глухие шлифованные, из массива сосны, тонированные</t>
  </si>
  <si>
    <t>ФССЦ-2001, 11.2.02.01-0032, приказ Минстроя России №1039/пр от 30.12.2016г.</t>
  </si>
  <si>
    <t>101,4</t>
  </si>
  <si>
    <t>11.2.02.01-0091</t>
  </si>
  <si>
    <t>Блоки дверные усиленные глухие со сплошным заполнением полотна, оклеенных твердыми ДВП однопольные с полотном глухим ДУ 22-7,5</t>
  </si>
  <si>
    <t>ФССЦ-2001, 11.2.02.01-0091, приказ Минстроя России №1039/пр от 30.12.2016г.</t>
  </si>
  <si>
    <t>101,5</t>
  </si>
  <si>
    <t>01.7.04.04-0012</t>
  </si>
  <si>
    <t>Замок врезной оцинкованный с цилиндровым механизмом из латуни</t>
  </si>
  <si>
    <t>ФССЦ-2001, 01.7.04.04-0012, приказ Минстроя России №1039/пр от 30.12.2016г.</t>
  </si>
  <si>
    <t>102</t>
  </si>
  <si>
    <t>09-04-013-02</t>
  </si>
  <si>
    <t>Установка противопожарных дверей двупольных глухих</t>
  </si>
  <si>
    <t>ФЕР-2001, 09-04-013-02, приказ Минстроя России №1039/пр от 30.12.2016г.</t>
  </si>
  <si>
    <t>102,1</t>
  </si>
  <si>
    <t>07.1.01.01-0008</t>
  </si>
  <si>
    <t>Дверь противопожарная металлическая двупольная ДПМ-02/60, размером 1500х2300 мм</t>
  </si>
  <si>
    <t>ФССЦ-2001, 07.1.01.01-0008, приказ Минстроя России №1039/пр от 30.12.2016г.</t>
  </si>
  <si>
    <t>102,2</t>
  </si>
  <si>
    <t>01.7.04.07-0001</t>
  </si>
  <si>
    <t>Скобяные изделия для блоков входных дверей в здание двупольных</t>
  </si>
  <si>
    <t>ФССЦ-2001, 01.7.04.07-0001, приказ Минстроя России №1039/пр от 30.12.2016г.</t>
  </si>
  <si>
    <t>102,3</t>
  </si>
  <si>
    <t>103</t>
  </si>
  <si>
    <t>103,1</t>
  </si>
  <si>
    <t>103,2</t>
  </si>
  <si>
    <t>07.1.01.03-0002</t>
  </si>
  <si>
    <t>Блок дверной стальной наружный двупольный</t>
  </si>
  <si>
    <t>ФССЦ-2001, 07.1.01.03-0002, приказ Минстроя России №1039/пр от 30.12.2016г.</t>
  </si>
  <si>
    <t>103,3</t>
  </si>
  <si>
    <t>07.1.01.03-0021</t>
  </si>
  <si>
    <t>Двери стальные утепленные двупольные</t>
  </si>
  <si>
    <t>ФССЦ-2001, 07.1.01.03-0021, приказ Минстроя России №1039/пр от 30.12.2016г.</t>
  </si>
  <si>
    <t>103,4</t>
  </si>
  <si>
    <t>104</t>
  </si>
  <si>
    <t>09-04-012-02</t>
  </si>
  <si>
    <t>Установка дверного доводчика к металлическим и деревянным дверям</t>
  </si>
  <si>
    <t>ФЕР-2001, 09-04-012-02, приказ Минстроя России №1039/пр от 30.12.2016г.</t>
  </si>
  <si>
    <t>104,1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</si>
  <si>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</si>
  <si>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</si>
  <si>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</si>
  <si>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104,2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</si>
  <si>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</si>
  <si>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</si>
  <si>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</si>
  <si>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105</t>
  </si>
  <si>
    <t>26-01-018-01</t>
  </si>
  <si>
    <t>Изоляция плоских и криволинейных поверхностей труб пластинами (плитами) из вспененного каучука, вспененного полиэтилена</t>
  </si>
  <si>
    <t>10 м2</t>
  </si>
  <si>
    <t>ФЕР-2001, 26-01-018-01, приказ Минстроя России №1039/пр от 30.12.2016г.</t>
  </si>
  <si>
    <t>105,1</t>
  </si>
  <si>
    <t>12.2.07.01-0001</t>
  </si>
  <si>
    <t>Рулоны из вспененного каучука K-FLEX ENERGO EXPERT BK, толщиной 10 мм</t>
  </si>
  <si>
    <t>ФССЦ-2001, 12.2.07.01-0001, приказ Минстроя России №1039/пр от 30.12.2016г.</t>
  </si>
  <si>
    <t>106</t>
  </si>
  <si>
    <t>106,1</t>
  </si>
  <si>
    <t>106,2</t>
  </si>
  <si>
    <t>107</t>
  </si>
  <si>
    <t>м08-02-171-01</t>
  </si>
  <si>
    <t>Лоток стальной для крепления соединительных муфт на установленных полках</t>
  </si>
  <si>
    <t>ФЕРм-2001, м08-02-171-01, приказ Минстроя России №1039/пр от 30.12.2016г.</t>
  </si>
  <si>
    <t>20.2.07.06-0003</t>
  </si>
  <si>
    <t>Лоток кабельный проволочный оцинкованный размером 100х50 мм</t>
  </si>
  <si>
    <t>ФССЦ-2001, 20.2.07.06-0003, приказ Минстроя России №1039/пр от 30.12.2016г.</t>
  </si>
  <si>
    <t>108</t>
  </si>
  <si>
    <t>108,1</t>
  </si>
  <si>
    <t>109</t>
  </si>
  <si>
    <t>109,1</t>
  </si>
  <si>
    <t>110</t>
  </si>
  <si>
    <t>110,1</t>
  </si>
  <si>
    <t>111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</si>
  <si>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</si>
  <si>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</si>
  <si>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</si>
  <si>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111,1</t>
  </si>
  <si>
    <t>23.8.03.02-0001</t>
  </si>
  <si>
    <t>Клипса для крепежа гофротрубы, диаметром 16 мм</t>
  </si>
  <si>
    <t>ФССЦ-2001, 23.8.03.02-0001, приказ Минстроя России №1039/пр от 30.12.2016г.</t>
  </si>
  <si>
    <t>111,2</t>
  </si>
  <si>
    <t>24.3.01.02-0041</t>
  </si>
  <si>
    <t>Трубы гибкие гофрированные тяжелые из самозатухающего ПВХ (IP55) серии FH, с зондом, диаметром 16 мм</t>
  </si>
  <si>
    <t>10 м</t>
  </si>
  <si>
    <t>ФССЦ-2001, 24.3.01.02-0041, приказ Минстроя России №1039/пр от 30.12.2016г.</t>
  </si>
  <si>
    <t>112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</si>
  <si>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</si>
  <si>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</si>
  <si>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</si>
  <si>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113</t>
  </si>
  <si>
    <t>113,1</t>
  </si>
  <si>
    <t>114</t>
  </si>
  <si>
    <t>114,1</t>
  </si>
  <si>
    <t>115</t>
  </si>
  <si>
    <t>115,1</t>
  </si>
  <si>
    <t>116</t>
  </si>
  <si>
    <t>116,1</t>
  </si>
  <si>
    <t>Лестница А</t>
  </si>
  <si>
    <t>117</t>
  </si>
  <si>
    <t>Демонтаж решеток из полосовой и тонколистовой стали  12кг х 6,8м2 = 81,6 кг</t>
  </si>
  <si>
    <t>118</t>
  </si>
  <si>
    <t>119</t>
  </si>
  <si>
    <t>120</t>
  </si>
  <si>
    <t>120,1</t>
  </si>
  <si>
    <t>121</t>
  </si>
  <si>
    <t>122</t>
  </si>
  <si>
    <t>122,1</t>
  </si>
  <si>
    <t>123</t>
  </si>
  <si>
    <t>124</t>
  </si>
  <si>
    <t>124,1</t>
  </si>
  <si>
    <t>125</t>
  </si>
  <si>
    <t>126</t>
  </si>
  <si>
    <t>127</t>
  </si>
  <si>
    <t>128</t>
  </si>
  <si>
    <t>129</t>
  </si>
  <si>
    <t>129,1</t>
  </si>
  <si>
    <t>129,2</t>
  </si>
  <si>
    <t>130</t>
  </si>
  <si>
    <t>130,1</t>
  </si>
  <si>
    <t>130,2</t>
  </si>
  <si>
    <t>131</t>
  </si>
  <si>
    <t>131,1</t>
  </si>
  <si>
    <t>131,2</t>
  </si>
  <si>
    <t>132</t>
  </si>
  <si>
    <t>132,1</t>
  </si>
  <si>
    <t>132,2</t>
  </si>
  <si>
    <t>133</t>
  </si>
  <si>
    <t>134</t>
  </si>
  <si>
    <t>134,1</t>
  </si>
  <si>
    <t>134,2</t>
  </si>
  <si>
    <t>134,3</t>
  </si>
  <si>
    <t>135</t>
  </si>
  <si>
    <t>135,1</t>
  </si>
  <si>
    <t>136</t>
  </si>
  <si>
    <t>136,1</t>
  </si>
  <si>
    <t>Блок оконный пластиковый трехстворчатый, с поворотной и поворотно-откидной створкой, двухкамерным стеклопакетом</t>
  </si>
  <si>
    <t>[604,9 / 1,18]</t>
  </si>
  <si>
    <t>137</t>
  </si>
  <si>
    <t>137,1</t>
  </si>
  <si>
    <t>138</t>
  </si>
  <si>
    <t>138,1</t>
  </si>
  <si>
    <t>139</t>
  </si>
  <si>
    <t>139,1</t>
  </si>
  <si>
    <t>139,2</t>
  </si>
  <si>
    <t>140</t>
  </si>
  <si>
    <t>140,1</t>
  </si>
  <si>
    <t>141</t>
  </si>
  <si>
    <t>141,1</t>
  </si>
  <si>
    <t>142</t>
  </si>
  <si>
    <t>142,1</t>
  </si>
  <si>
    <t>143</t>
  </si>
  <si>
    <t>143,1</t>
  </si>
  <si>
    <t>144</t>
  </si>
  <si>
    <t>144,1</t>
  </si>
  <si>
    <t>145</t>
  </si>
  <si>
    <t>145,1</t>
  </si>
  <si>
    <t>Помещение в осях 1-1/А-Б</t>
  </si>
  <si>
    <t>146</t>
  </si>
  <si>
    <t>147</t>
  </si>
  <si>
    <t>147,1</t>
  </si>
  <si>
    <t>148</t>
  </si>
  <si>
    <t>149</t>
  </si>
  <si>
    <t>ФЕРр-2001, 57-2-1, приказ Минстроя России №1039/пр от 30.12.2016г.</t>
  </si>
  <si>
    <t>149,1</t>
  </si>
  <si>
    <t>150</t>
  </si>
  <si>
    <t>150,1</t>
  </si>
  <si>
    <t>151</t>
  </si>
  <si>
    <t>152</t>
  </si>
  <si>
    <t>152,1</t>
  </si>
  <si>
    <t>153</t>
  </si>
  <si>
    <t>153,1</t>
  </si>
  <si>
    <t>154</t>
  </si>
  <si>
    <t>154,1</t>
  </si>
  <si>
    <t>154,2</t>
  </si>
  <si>
    <t>155</t>
  </si>
  <si>
    <t>155,1</t>
  </si>
  <si>
    <t>155,2</t>
  </si>
  <si>
    <t>156</t>
  </si>
  <si>
    <t>156,1</t>
  </si>
  <si>
    <t>156,2</t>
  </si>
  <si>
    <t>157</t>
  </si>
  <si>
    <t>157,1</t>
  </si>
  <si>
    <t>157,2</t>
  </si>
  <si>
    <t>158</t>
  </si>
  <si>
    <t>159</t>
  </si>
  <si>
    <t>159,1</t>
  </si>
  <si>
    <t>159,2</t>
  </si>
  <si>
    <t>159,3</t>
  </si>
  <si>
    <t>160</t>
  </si>
  <si>
    <t>160,1</t>
  </si>
  <si>
    <t>161</t>
  </si>
  <si>
    <t>161,1</t>
  </si>
  <si>
    <t>Пусконаладочные работы</t>
  </si>
  <si>
    <t>162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</si>
  <si>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</si>
  <si>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</si>
  <si>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</si>
  <si>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п.9.4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</si>
  <si>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</si>
  <si>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</si>
  <si>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п.9.4</t>
  </si>
  <si>
    <t>163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</si>
  <si>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</si>
  <si>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</si>
  <si>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</si>
  <si>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</si>
  <si>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164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</si>
  <si>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</si>
  <si>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</si>
  <si>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</si>
  <si>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165</t>
  </si>
  <si>
    <t>п01-03-002-18</t>
  </si>
  <si>
    <t>Выключатель трехполюсный напряжением до 1 кВ с устройством защитного отключения</t>
  </si>
  <si>
    <t>ФЕРп-2001, п01-03-002-18, приказ Минстроя России №1039/пр от 30.12.2016г.</t>
  </si>
  <si>
    <t>Итого с индексом пересчета в текущий уровень цен на 1 кв. 2018 г. К - 18,85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</si>
  <si>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</si>
  <si>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</si>
  <si>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</si>
  <si>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</si>
  <si>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</si>
  <si>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</si>
  <si>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</si>
  <si>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</si>
  <si>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</si>
  <si>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</si>
  <si>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</si>
  <si>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</si>
  <si>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</si>
  <si>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</si>
  <si>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</si>
  <si>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</si>
  <si>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</si>
  <si>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</si>
  <si>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</si>
  <si>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</si>
  <si>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</si>
  <si>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</si>
  <si>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</si>
  <si>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</si>
  <si>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</si>
  <si>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</si>
  <si>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</si>
  <si>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</si>
  <si>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</si>
  <si>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</si>
  <si>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</si>
  <si>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</si>
  <si>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</si>
  <si>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</si>
  <si>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</si>
  <si>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</si>
  <si>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</si>
  <si>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</si>
  <si>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</si>
  <si>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</si>
  <si>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</si>
  <si>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</si>
  <si>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</si>
  <si>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</si>
  <si>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</si>
  <si>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</si>
  <si>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</si>
  <si>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</si>
  <si>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</si>
  <si>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</si>
  <si>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</si>
  <si>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</si>
  <si>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</si>
  <si>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</si>
  <si>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</si>
  <si>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</si>
  <si>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</si>
  <si>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</si>
  <si>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</si>
  <si>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</si>
  <si>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</si>
  <si>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</si>
  <si>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</si>
  <si>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</si>
  <si>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</si>
  <si>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</si>
  <si>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Новый уровень цен</t>
  </si>
  <si>
    <t>_OBSM_</t>
  </si>
  <si>
    <t>1-100-52</t>
  </si>
  <si>
    <t>Рабочий среднего разряда 5.2</t>
  </si>
  <si>
    <t>чел.-ч.</t>
  </si>
  <si>
    <t>4-100-00</t>
  </si>
  <si>
    <t>Затраты труда машинистов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</si>
  <si>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</si>
  <si>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</si>
  <si>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</si>
  <si>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маш.-ч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</si>
  <si>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</si>
  <si>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</si>
  <si>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</si>
  <si>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01.7.03.01-0001</t>
  </si>
  <si>
    <t>ФССЦ-2001, 01.7.03.01-0001, приказ Минстроя России №1039/пр от 30.12.2016г.</t>
  </si>
  <si>
    <t>Вода</t>
  </si>
  <si>
    <t>01.7.07.29-0111</t>
  </si>
  <si>
    <t>ФССЦ-2001, 01.7.07.29-0111, приказ Минстроя России №1039/пр от 30.12.2016г.</t>
  </si>
  <si>
    <t>Пакля пропитанная</t>
  </si>
  <si>
    <t>01.7.17.05-0021</t>
  </si>
  <si>
    <t>ФССЦ-2001, 01.7.17.05-0021, приказ Минстроя России №1039/пр от 30.12.2016г.</t>
  </si>
  <si>
    <t>Карборунд</t>
  </si>
  <si>
    <t>01.7.17.08-0032</t>
  </si>
  <si>
    <t>ФССЦ-2001, 01.7.17.08-0032, приказ Минстроя России №1039/пр от 30.12.2016г.</t>
  </si>
  <si>
    <t>Порошок полирующий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</si>
  <si>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</si>
  <si>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</si>
  <si>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</si>
  <si>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10.2.02.07-0002</t>
  </si>
  <si>
    <t>ФССЦ-2001, 10.2.02.07-0002, приказ Минстроя России №1039/пр от 30.12.2016г.</t>
  </si>
  <si>
    <t>Проволока латунная диаметром 1,5 мм</t>
  </si>
  <si>
    <t>14.5.04.05-0104</t>
  </si>
  <si>
    <t>ФССЦ-2001, 14.5.04.05-0104, приказ Минстроя России №1039/пр от 30.12.2016г.</t>
  </si>
  <si>
    <t>Мастика герметизирующая отверждающаяся однокомпонентная строительная «Геростон»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</si>
  <si>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</si>
  <si>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</si>
  <si>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</si>
  <si>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</si>
  <si>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</si>
  <si>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1-100-30</t>
  </si>
  <si>
    <t>Рабочий среднего разряда 3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</si>
  <si>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</si>
  <si>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</si>
  <si>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</si>
  <si>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</si>
  <si>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</si>
  <si>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</si>
  <si>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</si>
  <si>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</si>
  <si>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</si>
  <si>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</si>
  <si>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</si>
  <si>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</si>
  <si>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</si>
  <si>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</si>
  <si>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</si>
  <si>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</si>
  <si>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</si>
  <si>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</si>
  <si>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</si>
  <si>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</si>
  <si>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</si>
  <si>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</si>
  <si>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</si>
  <si>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</si>
  <si>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</si>
  <si>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</si>
  <si>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</si>
  <si>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</si>
  <si>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</si>
  <si>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</si>
  <si>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</si>
  <si>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</si>
  <si>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</si>
  <si>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</si>
  <si>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</si>
  <si>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</si>
  <si>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</si>
  <si>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</si>
  <si>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</si>
  <si>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</si>
  <si>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</si>
  <si>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</si>
  <si>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</si>
  <si>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</si>
  <si>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</si>
  <si>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</si>
  <si>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</si>
  <si>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</si>
  <si>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</si>
  <si>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</si>
  <si>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</si>
  <si>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</si>
  <si>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</si>
  <si>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</si>
  <si>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</si>
  <si>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</si>
  <si>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</si>
  <si>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1-100-31</t>
  </si>
  <si>
    <t>Рабочий среднего разряда 3.1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</si>
  <si>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</si>
  <si>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</si>
  <si>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</si>
  <si>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91.07.07-001</t>
  </si>
  <si>
    <t>ФСЭМ-2001, 91.07.07-001, приказ Минстроя России №1039/пр от 30.12.2016г.</t>
  </si>
  <si>
    <t>Агрегаты электронасосные с регулированием подачи вручную для строительных растворов, подача до 4 м3/ч, напор 150 м</t>
  </si>
  <si>
    <t>12.1.02.06-0022</t>
  </si>
  <si>
    <t>ФССЦ-2001, 12.1.02.06-0022, приказ Минстроя России №1039/пр от 30.12.2016г.</t>
  </si>
  <si>
    <t>Рубероид кровельный с пылевидной посыпкой марки РКП-350б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</si>
  <si>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</si>
  <si>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</si>
  <si>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</si>
  <si>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</si>
  <si>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</si>
  <si>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</si>
  <si>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</si>
  <si>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</si>
  <si>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</si>
  <si>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</si>
  <si>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</si>
  <si>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</si>
  <si>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</si>
  <si>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</si>
  <si>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1-100-32</t>
  </si>
  <si>
    <t>Рабочий среднего разряда 3.2</t>
  </si>
  <si>
    <t>01.7.06.03-0022</t>
  </si>
  <si>
    <t>ФССЦ-2001, 01.7.06.03-0022, приказ Минстроя России №1039/пр от 30.12.2016г.</t>
  </si>
  <si>
    <t>Лента полиэтиленовая с липким слоем А50</t>
  </si>
  <si>
    <t>91.21.22-443</t>
  </si>
  <si>
    <t>ФСЭМ-2001, 91.21.22-443, приказ Минстроя России №1039/пр от 30.12.2016г.</t>
  </si>
  <si>
    <t>Установки для изготовления бандажей, диафрагм, пряжек</t>
  </si>
  <si>
    <t>08.3.02.01-0041</t>
  </si>
  <si>
    <t>ФССЦ-2001, 08.3.02.01-0041, приказ Минстроя России №1039/пр от 30.12.2016г.</t>
  </si>
  <si>
    <t>Лента стальная упаковочная, мягкая, нормальной точности 0,7х20-50 мм</t>
  </si>
  <si>
    <t>08.3.03.05-0011</t>
  </si>
  <si>
    <t>ФССЦ-2001, 08.3.03.05-0011, приказ Минстроя России №1039/пр от 30.12.2016г.</t>
  </si>
  <si>
    <t>Проволока стальная низкоуглеродистая разного назначения оцинкованная диаметром 1,1 мм</t>
  </si>
  <si>
    <t>14.1.04.02-0011</t>
  </si>
  <si>
    <t>ФССЦ-2001, 14.1.04.02-0011, приказ Минстроя России №1039/пр от 30.12.2016г.</t>
  </si>
  <si>
    <t>Клей резиновый № 88-Н</t>
  </si>
  <si>
    <t>1-100-33</t>
  </si>
  <si>
    <t>Рабочий среднего разряда 3.3</t>
  </si>
  <si>
    <t>08.3.03.04-0012</t>
  </si>
  <si>
    <t>ФССЦ-2001, 08.3.03.04-0012, приказ Минстроя России №1039/пр от 30.12.2016г.</t>
  </si>
  <si>
    <t>Проволока светлая диаметром 1,1 мм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</si>
  <si>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</si>
  <si>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</si>
  <si>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</si>
  <si>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01.2.01.02-0041</t>
  </si>
  <si>
    <t>ФССЦ-2001, 01.2.01.02-0041, приказ Минстроя России №1039/пр от 30.12.2016г.</t>
  </si>
  <si>
    <t>Битумы нефтяные строительные кровельные марки БНК-45/190, БНК-45/180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</si>
  <si>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</si>
  <si>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</si>
  <si>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</si>
  <si>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01.3.01.03-0002</t>
  </si>
  <si>
    <t>ФССЦ-2001, 01.3.01.03-0002, приказ Минстроя России №1039/пр от 30.12.2016г.</t>
  </si>
  <si>
    <t>Керосин для технических целей марок КТ-1, КТ-2</t>
  </si>
  <si>
    <t>1-100-38</t>
  </si>
  <si>
    <t>Рабочий среднего разряда 3.8</t>
  </si>
  <si>
    <t>1-100-36</t>
  </si>
  <si>
    <t>Рабочий среднего разряда 3.6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</si>
  <si>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</si>
  <si>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</si>
  <si>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</si>
  <si>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</si>
  <si>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</si>
  <si>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</si>
  <si>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</si>
  <si>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</si>
  <si>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</si>
  <si>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1-100-40</t>
  </si>
  <si>
    <t>Рабочий среднего разряда 4</t>
  </si>
  <si>
    <t>01.7.20.08-0051</t>
  </si>
  <si>
    <t>ФССЦ-2001, 01.7.20.08-0051, приказ Минстроя России №1039/пр от 30.12.2016г.</t>
  </si>
  <si>
    <t>Ветошь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</si>
  <si>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</si>
  <si>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</si>
  <si>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</si>
  <si>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91.07.07-042</t>
  </si>
  <si>
    <t>ФСЭМ-2001, 91.07.07-042, приказ Минстроя России №1039/пр от 30.12.2016г.</t>
  </si>
  <si>
    <t>Растворонасосы: 3 м3/ч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</si>
  <si>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</si>
  <si>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</si>
  <si>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</si>
  <si>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1-100-37</t>
  </si>
  <si>
    <t>Рабочий среднего разряда 3.7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</si>
  <si>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</si>
  <si>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</si>
  <si>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</si>
  <si>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14.5.11.02-0105</t>
  </si>
  <si>
    <t>ФССЦ-2001, 14.5.11.02-0105, приказ Минстроя России №1039/пр от 30.12.2016г.</t>
  </si>
  <si>
    <t>Шпатлевка фасадная ВГТ</t>
  </si>
  <si>
    <t>91.07.04-002</t>
  </si>
  <si>
    <t>ФСЭМ-2001, 91.07.04-002, приказ Минстроя России №1039/пр от 30.12.2016г.</t>
  </si>
  <si>
    <t>Вибратор поверхностный</t>
  </si>
  <si>
    <t>01.7.15.04-0045</t>
  </si>
  <si>
    <t>ФССЦ-2001, 01.7.15.04-0045, приказ Минстроя России №1039/пр от 30.12.2016г.</t>
  </si>
  <si>
    <t>Винты самонарезающие для крепления профилированного настила и панелей к несущим конструкциям</t>
  </si>
  <si>
    <t>01.7.15.08-0011</t>
  </si>
  <si>
    <t>ФССЦ-2001, 01.7.15.08-0011, приказ Минстроя России №1039/пр от 30.12.2016г.</t>
  </si>
  <si>
    <t>Заклепки комбинированные для соединения профилированного стального настила и разнообразных листовых деталей</t>
  </si>
  <si>
    <t>1-100-47</t>
  </si>
  <si>
    <t>Рабочий среднего разряда 4.7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</si>
  <si>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</si>
  <si>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</si>
  <si>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</si>
  <si>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14.5.09.02-0002</t>
  </si>
  <si>
    <t>ФССЦ-2001, 14.5.09.02-0002, приказ Минстроя России №1039/пр от 30.12.2016г.</t>
  </si>
  <si>
    <t>Ксилол нефтяной марки А</t>
  </si>
  <si>
    <t>1-100-35</t>
  </si>
  <si>
    <t>Рабочий среднего разряда 3.5</t>
  </si>
  <si>
    <t>14.4.04.08-0003</t>
  </si>
  <si>
    <t>ФССЦ-2001, 14.4.04.08-0003, приказ Минстроя России №1039/пр от 30.12.2016г.</t>
  </si>
  <si>
    <t>Эмаль ПФ-115 серая</t>
  </si>
  <si>
    <t>14.5.09.11-0101</t>
  </si>
  <si>
    <t>ФССЦ-2001, 14.5.09.11-0101, приказ Минстроя России №1039/пр от 30.12.2016г.</t>
  </si>
  <si>
    <t>Уайт-спирит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</si>
  <si>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</si>
  <si>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</si>
  <si>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</si>
  <si>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1-100-23</t>
  </si>
  <si>
    <t>Рабочий среднего разряда 2.3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</si>
  <si>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</si>
  <si>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</si>
  <si>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</si>
  <si>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</si>
  <si>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</si>
  <si>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</si>
  <si>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</si>
  <si>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</si>
  <si>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</si>
  <si>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91.21.19-031</t>
  </si>
  <si>
    <t>ФСЭМ-2001, 91.21.19-031, приказ Минстроя России №1039/пр от 30.12.2016г.</t>
  </si>
  <si>
    <t>Станок сверлильный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</si>
  <si>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</si>
  <si>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</si>
  <si>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</si>
  <si>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</si>
  <si>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</si>
  <si>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</si>
  <si>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</si>
  <si>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</si>
  <si>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</si>
  <si>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</si>
  <si>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</si>
  <si>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04.3.02.14-0101</t>
  </si>
  <si>
    <t>ФССЦ-2001, 04.3.02.14-0101, приказ Минстроя России №1039/пр от 30.12.2016г.</t>
  </si>
  <si>
    <t>Смеси сухие известково-карбонатные штукатурные</t>
  </si>
  <si>
    <t>08.3.04.02-0092</t>
  </si>
  <si>
    <t>ФССЦ-2001, 08.3.04.02-0092, приказ Минстроя России №1039/пр от 30.12.2016г.</t>
  </si>
  <si>
    <t>Сталь круглая углеродистая обыкновенного качества марки ВСт3пс5-1 диаметром 10 мм</t>
  </si>
  <si>
    <t>14.4.02.09-0001</t>
  </si>
  <si>
    <t>ФССЦ-2001, 14.4.02.09-0001, приказ Минстроя России №1039/пр от 30.12.2016г.</t>
  </si>
  <si>
    <t>Краска</t>
  </si>
  <si>
    <t>999-9950</t>
  </si>
  <si>
    <t>Вспомогательные ненормируемые материалы (2% от ОЗП)</t>
  </si>
  <si>
    <t>РУБ</t>
  </si>
  <si>
    <t>1-100-39</t>
  </si>
  <si>
    <t>Рабочий среднего разряда 3.9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</si>
  <si>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</si>
  <si>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</si>
  <si>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</si>
  <si>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</si>
  <si>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</si>
  <si>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</si>
  <si>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</si>
  <si>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1-100-24</t>
  </si>
  <si>
    <t>Рабочий среднего разряда 2.4</t>
  </si>
  <si>
    <t>1-100-18</t>
  </si>
  <si>
    <t>Рабочий среднего разряда 1.8</t>
  </si>
  <si>
    <t>01.8.01.01-0022</t>
  </si>
  <si>
    <t>ФССЦ-2001, 01.8.01.01-0022, приказ Минстроя России №1039/пр от 30.12.2016г.</t>
  </si>
  <si>
    <t>Блоки стеклянные пустотелые бесцветные размером 194х194х98 мм</t>
  </si>
  <si>
    <t>04.3.01.12-0002</t>
  </si>
  <si>
    <t>ФССЦ-2001, 04.3.01.12-0002, приказ Минстроя России №1039/пр от 30.12.2016г.</t>
  </si>
  <si>
    <t>Раствор готовый кладочный цементно-известковый марки 25</t>
  </si>
  <si>
    <t>08.4.03.02-0001</t>
  </si>
  <si>
    <t>ФССЦ-2001, 08.4.03.02-0001, приказ Минстроя России №1039/пр от 30.12.2016г.</t>
  </si>
  <si>
    <t>Горячекатаная арматурная сталь гладкая класса А-I, диаметром 6 мм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</si>
  <si>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</si>
  <si>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</si>
  <si>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</si>
  <si>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1-100-21</t>
  </si>
  <si>
    <t>Рабочий среднего разряда 2.1</t>
  </si>
  <si>
    <t>04.3.02.01-0412</t>
  </si>
  <si>
    <t>ФССЦ-2001, 04.3.02.01-0412, приказ Минстроя России №1039/пр от 30.12.2016г.</t>
  </si>
  <si>
    <t>Смеси сухие для наливных полов, марка «Ветонит» 3000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</si>
  <si>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</si>
  <si>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</si>
  <si>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</si>
  <si>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</si>
  <si>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</si>
  <si>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</si>
  <si>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</si>
  <si>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</si>
  <si>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</si>
  <si>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</si>
  <si>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</si>
  <si>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</si>
  <si>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</si>
  <si>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</si>
  <si>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</si>
  <si>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</si>
  <si>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</si>
  <si>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</si>
  <si>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</si>
  <si>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</si>
  <si>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</si>
  <si>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</si>
  <si>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</si>
  <si>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</si>
  <si>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</si>
  <si>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</si>
  <si>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</si>
  <si>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</si>
  <si>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</si>
  <si>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</si>
  <si>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</si>
  <si>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</si>
  <si>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</si>
  <si>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1-100-34</t>
  </si>
  <si>
    <t>Рабочий среднего разряда 3.4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</si>
  <si>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</si>
  <si>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</si>
  <si>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</si>
  <si>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</si>
  <si>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</si>
  <si>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</si>
  <si>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</si>
  <si>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</si>
  <si>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</si>
  <si>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</si>
  <si>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</si>
  <si>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</si>
  <si>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</si>
  <si>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</si>
  <si>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</si>
  <si>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</si>
  <si>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</si>
  <si>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</si>
  <si>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</si>
  <si>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</si>
  <si>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</si>
  <si>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</si>
  <si>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</si>
  <si>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</si>
  <si>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</si>
  <si>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</si>
  <si>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</si>
  <si>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</si>
  <si>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</si>
  <si>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</si>
  <si>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</si>
  <si>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</si>
  <si>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</si>
  <si>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</si>
  <si>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</si>
  <si>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</si>
  <si>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</si>
  <si>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</si>
  <si>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</si>
  <si>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</si>
  <si>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</si>
  <si>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</si>
  <si>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</si>
  <si>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</si>
  <si>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</si>
  <si>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</si>
  <si>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</si>
  <si>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</si>
  <si>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91.05.02-005</t>
  </si>
  <si>
    <t>ФСЭМ-2001, 91.05.02-005, приказ Минстроя России №1039/пр от 30.12.2016г.</t>
  </si>
  <si>
    <t>Краны козловые, грузоподъемность 32 т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</si>
  <si>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</si>
  <si>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</si>
  <si>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</si>
  <si>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</si>
  <si>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</si>
  <si>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</si>
  <si>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</si>
  <si>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</si>
  <si>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</si>
  <si>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1-100-54</t>
  </si>
  <si>
    <t>Рабочий среднего разряда 5.4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</si>
  <si>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</si>
  <si>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</si>
  <si>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</si>
  <si>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</si>
  <si>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</si>
  <si>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</si>
  <si>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</si>
  <si>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</si>
  <si>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</si>
  <si>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</si>
  <si>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</si>
  <si>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</si>
  <si>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1-100-22</t>
  </si>
  <si>
    <t>Рабочий среднего разряда 2.2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</si>
  <si>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</si>
  <si>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</si>
  <si>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</si>
  <si>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</si>
  <si>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</si>
  <si>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</si>
  <si>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</si>
  <si>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</si>
  <si>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</si>
  <si>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</si>
  <si>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</si>
  <si>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</si>
  <si>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1-100-43</t>
  </si>
  <si>
    <t>Рабочий среднего разряда 4.3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</si>
  <si>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</si>
  <si>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</si>
  <si>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</si>
  <si>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</si>
  <si>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</si>
  <si>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</si>
  <si>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</si>
  <si>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</si>
  <si>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</si>
  <si>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01.7.06.14-0036</t>
  </si>
  <si>
    <t>ФССЦ-2001, 01.7.06.14-0036, приказ Минстроя России №1039/пр от 30.12.2016г.</t>
  </si>
  <si>
    <t>Лента самоклеящаяся «Армофлекс» 3х50 мм</t>
  </si>
  <si>
    <t>14.1.04.01-0001</t>
  </si>
  <si>
    <t>ФССЦ-2001, 14.1.04.01-0001, приказ Минстроя России №1039/пр от 30.12.2016г.</t>
  </si>
  <si>
    <t>Клей «Армофлекс» 520</t>
  </si>
  <si>
    <t>14.5.09.05-0103</t>
  </si>
  <si>
    <t>ФССЦ-2001, 14.5.09.05-0103, приказ Минстроя России №1039/пр от 30.12.2016г.</t>
  </si>
  <si>
    <t>Очиститель для клея «Армофлекс»</t>
  </si>
  <si>
    <t>01.7.15.07-0152</t>
  </si>
  <si>
    <t>ФССЦ-2001, 01.7.15.07-0152, приказ Минстроя России №1039/пр от 30.12.2016г.</t>
  </si>
  <si>
    <t>Дюбель с шурупом 6/35 мм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</si>
  <si>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</si>
  <si>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</si>
  <si>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</si>
  <si>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</si>
  <si>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</si>
  <si>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</si>
  <si>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</si>
  <si>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</si>
  <si>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</si>
  <si>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</si>
  <si>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</si>
  <si>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</si>
  <si>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</si>
  <si>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</si>
  <si>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</si>
  <si>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</si>
  <si>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</si>
  <si>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08.1.02.25</t>
  </si>
  <si>
    <t>Детали крепления</t>
  </si>
  <si>
    <t>13.2.04.04</t>
  </si>
  <si>
    <t>Ступени</t>
  </si>
  <si>
    <t>07.2.07.13</t>
  </si>
  <si>
    <t>Конструкции стальные</t>
  </si>
  <si>
    <t>04.3.01.09</t>
  </si>
  <si>
    <t>Раствор готовый кладочный тяжелый цементный</t>
  </si>
  <si>
    <t>02.2.01.03</t>
  </si>
  <si>
    <t>Гравий керамзитовый</t>
  </si>
  <si>
    <t>01.7.04.11</t>
  </si>
  <si>
    <t>Скобяные изделия</t>
  </si>
  <si>
    <t>07.1.01.03</t>
  </si>
  <si>
    <t>Блоки дверные металлические</t>
  </si>
  <si>
    <t>01.7.07.12</t>
  </si>
  <si>
    <t>Пленка полиэтиленовая</t>
  </si>
  <si>
    <t>12.2.01.09</t>
  </si>
  <si>
    <t>Изделия теплоизоляционные из пенополиуретана</t>
  </si>
  <si>
    <t>08.4.03.04</t>
  </si>
  <si>
    <t>Арматура</t>
  </si>
  <si>
    <t>12.1.02.15</t>
  </si>
  <si>
    <t>Материалы рулонные кровельные для верхнего слоя</t>
  </si>
  <si>
    <t>Материалы рулонные кровельные</t>
  </si>
  <si>
    <t>14.4.01.21</t>
  </si>
  <si>
    <t>Грунтовка</t>
  </si>
  <si>
    <t>14.3.02.01</t>
  </si>
  <si>
    <t>Краска акриловая</t>
  </si>
  <si>
    <t>04.1.02.06</t>
  </si>
  <si>
    <t>Бетон тяжелый</t>
  </si>
  <si>
    <t>08.3.09.05</t>
  </si>
  <si>
    <t>Стальной гнутый профиль (профилированный настил)</t>
  </si>
  <si>
    <t>14.4.02.04</t>
  </si>
  <si>
    <t>Краски масляные готовые к применению для наружных работ</t>
  </si>
  <si>
    <t>04.3.02.09</t>
  </si>
  <si>
    <t>Смеси на цементной основе</t>
  </si>
  <si>
    <t>05.1.07.28</t>
  </si>
  <si>
    <t>Ступени железобетонные</t>
  </si>
  <si>
    <t>11.2.04.05</t>
  </si>
  <si>
    <t>Рейки деревянные</t>
  </si>
  <si>
    <t>11.3.02.03</t>
  </si>
  <si>
    <t>Блоки оконные пластиковые</t>
  </si>
  <si>
    <t>07.1.04.02</t>
  </si>
  <si>
    <t>Детали крепления стальные</t>
  </si>
  <si>
    <t>09.1.01.01</t>
  </si>
  <si>
    <t>Витражи из алюминиевых сплавов с нащельниками и сливами</t>
  </si>
  <si>
    <t>11.3.03.01</t>
  </si>
  <si>
    <t>Доски подоконные ПВХ</t>
  </si>
  <si>
    <t>01.7.15.07</t>
  </si>
  <si>
    <t>Дюбели распорные полиэтиленовые</t>
  </si>
  <si>
    <t>01.7.15.14</t>
  </si>
  <si>
    <t>Шурупы строительные</t>
  </si>
  <si>
    <t>18.5.10.06</t>
  </si>
  <si>
    <t>Радиаторы</t>
  </si>
  <si>
    <t>квт</t>
  </si>
  <si>
    <t>18.1.01.01</t>
  </si>
  <si>
    <t>Арматура муфтовая</t>
  </si>
  <si>
    <t>19.1.01.11</t>
  </si>
  <si>
    <t>Крепления</t>
  </si>
  <si>
    <t>23.7.01.07</t>
  </si>
  <si>
    <t>Трубопроводы с гильзами</t>
  </si>
  <si>
    <t>Ерши металлические</t>
  </si>
  <si>
    <t>11.2.02.01</t>
  </si>
  <si>
    <t>Блоки дверные</t>
  </si>
  <si>
    <t>07.1.01.01</t>
  </si>
  <si>
    <t>Дверь противопожарная металлическая</t>
  </si>
  <si>
    <t>12.2.05.01</t>
  </si>
  <si>
    <t>Плиты (пластины) из вспененного полиэтилена, каучука</t>
  </si>
  <si>
    <t>14.3.02.06-0001</t>
  </si>
  <si>
    <t>ФССЦ-2001, 14.3.02.06-0001, приказ Минстроя России №1039/пр от 30.12.2016г.</t>
  </si>
  <si>
    <t>Краска «Армофиниш»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</si>
  <si>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</si>
  <si>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</si>
  <si>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</si>
  <si>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</si>
  <si>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</si>
  <si>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</si>
  <si>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</si>
  <si>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</si>
  <si>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</si>
  <si>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</si>
  <si>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</si>
  <si>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</si>
  <si>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</si>
  <si>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</si>
  <si>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</si>
  <si>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</si>
  <si>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</si>
  <si>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</si>
  <si>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</si>
  <si>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</si>
  <si>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</si>
  <si>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</si>
  <si>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</si>
  <si>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</si>
  <si>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</si>
  <si>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январь 2000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</si>
  <si>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</si>
  <si>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</si>
  <si>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</si>
  <si>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</si>
  <si>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</si>
  <si>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</si>
  <si>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</si>
  <si>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</si>
  <si>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пластиковый двустворчатый, с поворотной и поворотно-откидной створкой, двухкамерным стеклопакетом</t>
    </r>
    <r>
      <rPr>
        <i/>
        <sz val="10"/>
        <rFont val="Arial"/>
        <family val="2"/>
        <charset val="204"/>
      </rPr>
      <t xml:space="preserve">
Базисная стоимость: 586,71 = [692,32 / 1,18]</t>
    </r>
  </si>
  <si>
    <r>
      <t>Витражи из алюминиевого комбинированного профиля одинарной конструкции с двухкамерным стеклопакетом, неоткрываемые</t>
    </r>
    <r>
      <rPr>
        <i/>
        <sz val="10"/>
        <rFont val="Arial"/>
        <family val="2"/>
        <charset val="204"/>
      </rPr>
      <t xml:space="preserve">
Базисная стоимость: 796,86 = [940,3 / 1,18]</t>
    </r>
  </si>
  <si>
    <t>к нр *6</t>
  </si>
  <si>
    <r>
      <t>Блок оконный пластиковый трехстворчатый, с поворотной и поворотно-откидной створкой, двухкамерным стеклопакетом</t>
    </r>
    <r>
      <rPr>
        <i/>
        <sz val="10"/>
        <rFont val="Arial"/>
        <family val="2"/>
        <charset val="204"/>
      </rPr>
      <t xml:space="preserve">
Базисная стоимость: 512,63 = [604,9 / 1,18]</t>
    </r>
  </si>
  <si>
    <t xml:space="preserve"> Капитальный ремонт входной группы, лестницы "А", лестницы "Б" с цокольного по технический этаж, коридора цокольного этажа, вестибюля, коридора "1в", помещения в осях 1-1/А-Б первого этажа лабораторного корпуса "Д" НИЯУ МИФИ по адресу: г. Москва. Каширское шоссе, д.31, стр.17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</si>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</sst>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########;[Red]\-\ #,##0.00############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0" fontId="12" fillId="0" borderId="0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5" fillId="0" borderId="0" xfId="0" applyFont="1" applyBorder="1" applyAlignment="1">
      <alignment wrapText="1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0" fillId="0" borderId="0" xfId="0" applyFont="1" applyAlignment="1">
      <alignment wrapText="1"/>
    </xf>
    <xf numFmtId="164" fontId="0" fillId="0" borderId="0" xfId="0" applyNumberFormat="1"/>
    <xf numFmtId="0" fontId="15" fillId="0" borderId="0" xfId="0" applyFont="1"/>
    <xf numFmtId="0" fontId="12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10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right" wrapText="1"/>
    </xf>
    <xf numFmtId="164" fontId="11" fillId="0" borderId="2" xfId="0" applyNumberFormat="1" applyFont="1" applyBorder="1" applyAlignment="1">
      <alignment horizontal="right"/>
    </xf>
    <xf numFmtId="164" fontId="19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2" fillId="0" borderId="2" xfId="0" quotePrefix="1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0" fontId="12" fillId="0" borderId="0" xfId="0" quotePrefix="1" applyFont="1" applyAlignment="1">
      <alignment horizontal="right" wrapText="1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2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 wrapText="1"/>
    </xf>
    <xf numFmtId="164" fontId="10" fillId="0" borderId="0" xfId="0" applyNumberFormat="1" applyFont="1" applyAlignment="1">
      <alignment horizontal="left"/>
    </xf>
    <xf numFmtId="0" fontId="16" fillId="0" borderId="2" xfId="0" applyFont="1" applyBorder="1" applyAlignment="1">
      <alignment horizontal="center" wrapText="1"/>
    </xf>
    <xf numFmtId="164" fontId="15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 wrapText="1"/>
    </xf>
    <xf numFmtId="164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left" wrapText="1"/>
    </xf>
    <xf numFmtId="164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 wrapText="1"/>
    </xf>
    <xf numFmtId="165" fontId="12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2" fillId="0" borderId="0" xfId="0" applyFont="1"/>
    <xf numFmtId="0" fontId="12" fillId="0" borderId="2" xfId="0" applyFont="1" applyBorder="1" applyAlignment="1">
      <alignment horizontal="left"/>
    </xf>
    <xf numFmtId="0" fontId="12" fillId="0" borderId="0" xfId="0" applyFont="1" applyAlignment="1">
      <alignment horizontal="right"/>
    </xf>
    <xf numFmtId="0" fontId="14" fillId="0" borderId="0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708"/>
  <sheetViews>
    <sheetView tabSelected="1" topLeftCell="A1679" zoomScaleNormal="100" workbookViewId="0">
      <selection activeCell="A1711" sqref="A1711:XFD171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</row>
    <row r="2" spans="1:30" ht="14.25" x14ac:dyDescent="0.2">
      <c r="A2" s="11"/>
      <c r="B2" s="11"/>
      <c r="C2" s="11"/>
      <c r="D2" s="11"/>
      <c r="E2" s="11"/>
      <c r="F2" s="11"/>
      <c r="I2" s="11" t="s">
        <v>1509</v>
      </c>
      <c r="J2" s="11"/>
      <c r="K2" s="12"/>
      <c r="L2" s="12"/>
    </row>
    <row r="4" spans="1:30" ht="15.75" x14ac:dyDescent="0.25">
      <c r="A4" s="14"/>
      <c r="B4" s="59" t="str">
        <f>CONCATENATE( "ЛОКАЛЬНАЯ СМЕТА",IF(Source!F20&lt;&gt;"Новая локальная смета", Source!F20, ""))</f>
        <v>ЛОКАЛЬНАЯ СМЕТА</v>
      </c>
      <c r="C4" s="59"/>
      <c r="D4" s="59"/>
      <c r="E4" s="59"/>
      <c r="F4" s="59"/>
      <c r="G4" s="59"/>
      <c r="H4" s="59"/>
      <c r="I4" s="59"/>
      <c r="J4" s="59"/>
      <c r="K4" s="59"/>
      <c r="L4" s="14"/>
    </row>
    <row r="5" spans="1:30" ht="14.2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30" ht="54" x14ac:dyDescent="0.25">
      <c r="A6" s="12"/>
      <c r="B6" s="60" t="str">
        <f>IF(Source!G12&lt;&gt;"Новый объект", Source!G12, "")</f>
        <v xml:space="preserve"> Капитальный ремонт входной группы, лестницы "А", лестницы "Б" с цокольного по технический этаж, коридора цокольного этажа, вестибюля, коридора "1в", помещения в осях 1-1/А-Б первого этажа лабораторного корпуса "Д" НИЯУ МИФИ по адресу: г. Москва. Каширское шоссе, д.31, стр.17</v>
      </c>
      <c r="C6" s="60"/>
      <c r="D6" s="60"/>
      <c r="E6" s="60"/>
      <c r="F6" s="60"/>
      <c r="G6" s="60"/>
      <c r="H6" s="60"/>
      <c r="I6" s="60"/>
      <c r="J6" s="60"/>
      <c r="K6" s="60"/>
      <c r="L6" s="15"/>
      <c r="AD6" s="45" t="str">
        <f>IF(Source!G12&lt;&gt;"Новый объект", Source!G12, "")</f>
        <v xml:space="preserve"> Капитальный ремонт входной группы, лестницы "А", лестницы "Б" с цокольного по технический этаж, коридора цокольного этажа, вестибюля, коридора "1в", помещения в осях 1-1/А-Б первого этажа лабораторного корпуса "Д" НИЯУ МИФИ по адресу: г. Москва. Каширское шоссе, д.31, стр.17</v>
      </c>
    </row>
    <row r="7" spans="1:30" ht="14.25" x14ac:dyDescent="0.2">
      <c r="A7" s="12"/>
      <c r="B7" s="61" t="s">
        <v>1472</v>
      </c>
      <c r="C7" s="61"/>
      <c r="D7" s="61"/>
      <c r="E7" s="61"/>
      <c r="F7" s="61"/>
      <c r="G7" s="61"/>
      <c r="H7" s="61"/>
      <c r="I7" s="61"/>
      <c r="J7" s="61"/>
      <c r="K7" s="61"/>
      <c r="L7" s="13"/>
    </row>
    <row r="8" spans="1:30" ht="14.25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30" ht="14.25" x14ac:dyDescent="0.2">
      <c r="A9" s="12"/>
      <c r="B9" s="12"/>
      <c r="C9" s="12"/>
      <c r="D9" s="12"/>
      <c r="E9" s="16"/>
      <c r="F9" s="16"/>
      <c r="G9" s="62" t="s">
        <v>1473</v>
      </c>
      <c r="H9" s="62"/>
      <c r="I9" s="62" t="s">
        <v>1474</v>
      </c>
      <c r="J9" s="62"/>
      <c r="K9" s="12"/>
      <c r="L9" s="12"/>
    </row>
    <row r="10" spans="1:30" ht="15" x14ac:dyDescent="0.25">
      <c r="A10" s="12"/>
      <c r="B10" s="12"/>
      <c r="C10" s="55" t="s">
        <v>1475</v>
      </c>
      <c r="D10" s="55"/>
      <c r="E10" s="55"/>
      <c r="F10" s="55"/>
      <c r="G10" s="52">
        <f>SUM(O20:O1705)/1000</f>
        <v>539.21574999999996</v>
      </c>
      <c r="H10" s="52"/>
      <c r="I10" s="52">
        <f>(Source!P938/1000)</f>
        <v>4161.3425299999999</v>
      </c>
      <c r="J10" s="52"/>
      <c r="K10" s="56" t="s">
        <v>1476</v>
      </c>
      <c r="L10" s="56"/>
    </row>
    <row r="11" spans="1:30" ht="14.25" x14ac:dyDescent="0.2">
      <c r="A11" s="12"/>
      <c r="B11" s="12"/>
      <c r="C11" s="58" t="s">
        <v>1477</v>
      </c>
      <c r="D11" s="58"/>
      <c r="E11" s="58"/>
      <c r="F11" s="58"/>
      <c r="G11" s="52">
        <f>SUM(W20:W1705)/1000</f>
        <v>515.11520000000019</v>
      </c>
      <c r="H11" s="52"/>
      <c r="I11" s="52">
        <f>(Source!P925)/1000</f>
        <v>515.33735000000001</v>
      </c>
      <c r="J11" s="52"/>
      <c r="K11" s="56" t="s">
        <v>1476</v>
      </c>
      <c r="L11" s="56"/>
    </row>
    <row r="12" spans="1:30" ht="14.25" x14ac:dyDescent="0.2">
      <c r="A12" s="12"/>
      <c r="B12" s="12"/>
      <c r="C12" s="58" t="s">
        <v>1478</v>
      </c>
      <c r="D12" s="58"/>
      <c r="E12" s="58"/>
      <c r="F12" s="58"/>
      <c r="G12" s="52">
        <f>SUM(X20:X1705)/1000</f>
        <v>23.77328</v>
      </c>
      <c r="H12" s="52"/>
      <c r="I12" s="52">
        <f>(Source!P926)/1000</f>
        <v>23.77328</v>
      </c>
      <c r="J12" s="52"/>
      <c r="K12" s="56" t="s">
        <v>1476</v>
      </c>
      <c r="L12" s="56"/>
    </row>
    <row r="13" spans="1:30" ht="14.25" x14ac:dyDescent="0.2">
      <c r="A13" s="12"/>
      <c r="B13" s="12"/>
      <c r="C13" s="58" t="s">
        <v>1479</v>
      </c>
      <c r="D13" s="58"/>
      <c r="E13" s="58"/>
      <c r="F13" s="58"/>
      <c r="G13" s="52">
        <f>SUM(Z20:Z1705)/1000</f>
        <v>0.32727000000000001</v>
      </c>
      <c r="H13" s="52"/>
      <c r="I13" s="52">
        <f>(Source!P927+Source!P928)/1000</f>
        <v>0.32727000000000001</v>
      </c>
      <c r="J13" s="52"/>
      <c r="K13" s="56" t="s">
        <v>1476</v>
      </c>
      <c r="L13" s="56"/>
    </row>
    <row r="14" spans="1:30" ht="15" x14ac:dyDescent="0.25">
      <c r="A14" s="12"/>
      <c r="B14" s="12"/>
      <c r="C14" s="55" t="s">
        <v>1480</v>
      </c>
      <c r="D14" s="55"/>
      <c r="E14" s="55"/>
      <c r="F14" s="55"/>
      <c r="G14" s="52">
        <f>I14</f>
        <v>5941.39</v>
      </c>
      <c r="H14" s="52"/>
      <c r="I14" s="52">
        <f>(Source!P930+Source!P931)</f>
        <v>5941.39</v>
      </c>
      <c r="J14" s="52"/>
      <c r="K14" s="56" t="s">
        <v>1481</v>
      </c>
      <c r="L14" s="56"/>
    </row>
    <row r="15" spans="1:30" ht="15" x14ac:dyDescent="0.25">
      <c r="A15" s="12"/>
      <c r="B15" s="12"/>
      <c r="C15" s="55" t="s">
        <v>1482</v>
      </c>
      <c r="D15" s="55"/>
      <c r="E15" s="55"/>
      <c r="F15" s="55"/>
      <c r="G15" s="52">
        <f>SUM(R20:R1705)/1000</f>
        <v>54.055449999999972</v>
      </c>
      <c r="H15" s="52"/>
      <c r="I15" s="52">
        <f>((Source!P923 + Source!P922)/1000)</f>
        <v>54.055450000000008</v>
      </c>
      <c r="J15" s="52"/>
      <c r="K15" s="56" t="s">
        <v>1476</v>
      </c>
      <c r="L15" s="56"/>
    </row>
    <row r="16" spans="1:30" ht="14.25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26" ht="14.25" x14ac:dyDescent="0.2">
      <c r="A17" s="57" t="s">
        <v>1495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1:26" ht="57" x14ac:dyDescent="0.2">
      <c r="A18" s="17" t="s">
        <v>1483</v>
      </c>
      <c r="B18" s="17" t="s">
        <v>1484</v>
      </c>
      <c r="C18" s="17" t="s">
        <v>1485</v>
      </c>
      <c r="D18" s="17" t="s">
        <v>1486</v>
      </c>
      <c r="E18" s="17" t="s">
        <v>1487</v>
      </c>
      <c r="F18" s="17" t="s">
        <v>1488</v>
      </c>
      <c r="G18" s="17" t="s">
        <v>1489</v>
      </c>
      <c r="H18" s="17" t="s">
        <v>1490</v>
      </c>
      <c r="I18" s="17" t="s">
        <v>1491</v>
      </c>
      <c r="J18" s="17" t="s">
        <v>1492</v>
      </c>
      <c r="K18" s="17" t="s">
        <v>1493</v>
      </c>
      <c r="L18" s="17" t="s">
        <v>1494</v>
      </c>
    </row>
    <row r="19" spans="1:26" ht="14.25" x14ac:dyDescent="0.2">
      <c r="A19" s="18">
        <v>1</v>
      </c>
      <c r="B19" s="18">
        <v>2</v>
      </c>
      <c r="C19" s="18">
        <v>3</v>
      </c>
      <c r="D19" s="18">
        <v>4</v>
      </c>
      <c r="E19" s="18">
        <v>5</v>
      </c>
      <c r="F19" s="18">
        <v>6</v>
      </c>
      <c r="G19" s="18">
        <v>7</v>
      </c>
      <c r="H19" s="18">
        <v>8</v>
      </c>
      <c r="I19" s="18">
        <v>9</v>
      </c>
      <c r="J19" s="18">
        <v>10</v>
      </c>
      <c r="K19" s="18">
        <v>11</v>
      </c>
      <c r="L19" s="19">
        <v>12</v>
      </c>
    </row>
    <row r="21" spans="1:26" ht="16.5" x14ac:dyDescent="0.25">
      <c r="A21" s="47" t="str">
        <f>CONCATENATE("Раздел: ",IF(Source!G24&lt;&gt;"Новый раздел", Source!G24, ""))</f>
        <v>Раздел: Крыльцо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</row>
    <row r="22" spans="1:26" ht="42.75" x14ac:dyDescent="0.2">
      <c r="A22" s="40" t="str">
        <f>Source!E29</f>
        <v>1</v>
      </c>
      <c r="B22" s="41" t="str">
        <f>Source!F29</f>
        <v>15-01-039-01</v>
      </c>
      <c r="C22" s="41" t="str">
        <f>Source!G29</f>
        <v>Разборка цельных гранитных ступеней толщиной 150 мм для последующей установки</v>
      </c>
      <c r="D22" s="24" t="str">
        <f>Source!H29</f>
        <v>100 м</v>
      </c>
      <c r="E22" s="11">
        <f>Source!I29</f>
        <v>0.25729999999999997</v>
      </c>
      <c r="F22" s="25">
        <f>Source!AL29+Source!AM29+Source!AO29</f>
        <v>14557.960000000001</v>
      </c>
      <c r="G22" s="26"/>
      <c r="H22" s="25"/>
      <c r="I22" s="26" t="str">
        <f>Source!BO29</f>
        <v/>
      </c>
      <c r="J22" s="26"/>
      <c r="K22" s="25"/>
      <c r="L22" s="27"/>
      <c r="S22">
        <f>ROUND((Source!FX29/100)*((ROUND(Source!AF29*Source!I29, 2)+ROUND(Source!AE29*Source!I29, 2))), 2)</f>
        <v>1652.94</v>
      </c>
      <c r="T22">
        <f>Source!X29</f>
        <v>1661.68</v>
      </c>
      <c r="U22">
        <f>ROUND((Source!FY29/100)*((ROUND(Source!AF29*Source!I29, 2)+ROUND(Source!AE29*Source!I29, 2))), 2)</f>
        <v>817.72</v>
      </c>
      <c r="V22">
        <f>Source!Y29</f>
        <v>822.1</v>
      </c>
    </row>
    <row r="23" spans="1:26" x14ac:dyDescent="0.2">
      <c r="C23" s="20" t="str">
        <f>"Объем: "&amp;Source!I29&amp;"=25,73/"&amp;"100"</f>
        <v>Объем: 0,2573=25,73/100</v>
      </c>
    </row>
    <row r="24" spans="1:26" ht="14.25" x14ac:dyDescent="0.2">
      <c r="A24" s="40"/>
      <c r="B24" s="41"/>
      <c r="C24" s="41" t="s">
        <v>1496</v>
      </c>
      <c r="D24" s="24"/>
      <c r="E24" s="11"/>
      <c r="F24" s="25">
        <f>Source!AO29</f>
        <v>8410.0300000000007</v>
      </c>
      <c r="G24" s="26" t="str">
        <f>Source!DG29</f>
        <v>)*0,8</v>
      </c>
      <c r="H24" s="25">
        <f>ROUND(Source!AF29*Source!I29, 2)</f>
        <v>1731.12</v>
      </c>
      <c r="I24" s="26"/>
      <c r="J24" s="26">
        <f>IF(Source!BA29&lt;&gt; 0, Source!BA29, 1)</f>
        <v>1</v>
      </c>
      <c r="K24" s="25">
        <f>Source!S29</f>
        <v>1731.12</v>
      </c>
      <c r="L24" s="27"/>
      <c r="R24">
        <f>H24</f>
        <v>1731.12</v>
      </c>
    </row>
    <row r="25" spans="1:26" ht="14.25" x14ac:dyDescent="0.2">
      <c r="A25" s="40"/>
      <c r="B25" s="41"/>
      <c r="C25" s="41" t="s">
        <v>279</v>
      </c>
      <c r="D25" s="24"/>
      <c r="E25" s="11"/>
      <c r="F25" s="25">
        <f>Source!AM29</f>
        <v>282.73</v>
      </c>
      <c r="G25" s="26" t="str">
        <f>Source!DE29</f>
        <v>)*0,8</v>
      </c>
      <c r="H25" s="25">
        <f>ROUND(Source!AD29*Source!I29, 2)</f>
        <v>58.2</v>
      </c>
      <c r="I25" s="26"/>
      <c r="J25" s="26">
        <f>IF(Source!BB29&lt;&gt; 0, Source!BB29, 1)</f>
        <v>1</v>
      </c>
      <c r="K25" s="25">
        <f>Source!Q29</f>
        <v>58.2</v>
      </c>
      <c r="L25" s="27"/>
    </row>
    <row r="26" spans="1:26" ht="14.25" x14ac:dyDescent="0.2">
      <c r="A26" s="40"/>
      <c r="B26" s="41"/>
      <c r="C26" s="41" t="s">
        <v>1497</v>
      </c>
      <c r="D26" s="24"/>
      <c r="E26" s="11"/>
      <c r="F26" s="25">
        <f>Source!AN29</f>
        <v>87.54</v>
      </c>
      <c r="G26" s="26" t="str">
        <f>Source!DF29</f>
        <v>)*0,8</v>
      </c>
      <c r="H26" s="28">
        <f>ROUND(Source!AE29*Source!I29, 2)</f>
        <v>18.02</v>
      </c>
      <c r="I26" s="26"/>
      <c r="J26" s="26">
        <f>IF(Source!BS29&lt;&gt; 0, Source!BS29, 1)</f>
        <v>1</v>
      </c>
      <c r="K26" s="28">
        <f>Source!R29</f>
        <v>18.02</v>
      </c>
      <c r="L26" s="27"/>
      <c r="R26">
        <f>H26</f>
        <v>18.02</v>
      </c>
    </row>
    <row r="27" spans="1:26" ht="14.25" x14ac:dyDescent="0.2">
      <c r="A27" s="40"/>
      <c r="B27" s="41"/>
      <c r="C27" s="41" t="s">
        <v>1498</v>
      </c>
      <c r="D27" s="24" t="s">
        <v>1499</v>
      </c>
      <c r="E27" s="11">
        <f>Source!BZ29</f>
        <v>105</v>
      </c>
      <c r="F27" s="48" t="str">
        <f>CONCATENATE(" )", Source!DL29, Source!FT29, "=", Source!FX29)</f>
        <v xml:space="preserve"> )*0,9=94,5</v>
      </c>
      <c r="G27" s="49"/>
      <c r="H27" s="25">
        <f>SUM(S22:S29)</f>
        <v>1652.94</v>
      </c>
      <c r="I27" s="29"/>
      <c r="J27" s="23">
        <f>Source!AT29</f>
        <v>95</v>
      </c>
      <c r="K27" s="25">
        <f>SUM(T22:T29)</f>
        <v>1661.68</v>
      </c>
      <c r="L27" s="27"/>
    </row>
    <row r="28" spans="1:26" ht="14.25" x14ac:dyDescent="0.2">
      <c r="A28" s="40"/>
      <c r="B28" s="41"/>
      <c r="C28" s="41" t="s">
        <v>1500</v>
      </c>
      <c r="D28" s="24" t="s">
        <v>1499</v>
      </c>
      <c r="E28" s="11">
        <f>Source!CA29</f>
        <v>55</v>
      </c>
      <c r="F28" s="48" t="str">
        <f>CONCATENATE(" )", Source!DM29, Source!FU29, "=", Source!FY29)</f>
        <v xml:space="preserve"> )*0,85=46,75</v>
      </c>
      <c r="G28" s="49"/>
      <c r="H28" s="25">
        <f>SUM(U22:U29)</f>
        <v>817.72</v>
      </c>
      <c r="I28" s="29"/>
      <c r="J28" s="23">
        <f>Source!AU29</f>
        <v>47</v>
      </c>
      <c r="K28" s="25">
        <f>SUM(V22:V29)</f>
        <v>822.1</v>
      </c>
      <c r="L28" s="27"/>
    </row>
    <row r="29" spans="1:26" ht="14.25" x14ac:dyDescent="0.2">
      <c r="A29" s="42"/>
      <c r="B29" s="43"/>
      <c r="C29" s="43" t="s">
        <v>1501</v>
      </c>
      <c r="D29" s="30" t="s">
        <v>1502</v>
      </c>
      <c r="E29" s="31">
        <f>Source!AQ29</f>
        <v>734.5</v>
      </c>
      <c r="F29" s="32"/>
      <c r="G29" s="33" t="str">
        <f>Source!DI29</f>
        <v>)*0,8</v>
      </c>
      <c r="H29" s="32"/>
      <c r="I29" s="33"/>
      <c r="J29" s="33"/>
      <c r="K29" s="32"/>
      <c r="L29" s="34">
        <f>Source!U29</f>
        <v>151.18948</v>
      </c>
    </row>
    <row r="30" spans="1:26" ht="15" x14ac:dyDescent="0.25">
      <c r="G30" s="46">
        <f>H24+H25+H27+H28</f>
        <v>4259.9800000000005</v>
      </c>
      <c r="H30" s="46"/>
      <c r="J30" s="46">
        <f>K24+K25+K27+K28</f>
        <v>4273.1000000000004</v>
      </c>
      <c r="K30" s="46"/>
      <c r="L30" s="35">
        <f>Source!U29</f>
        <v>151.18948</v>
      </c>
      <c r="O30" s="21">
        <f>G30</f>
        <v>4259.9800000000005</v>
      </c>
      <c r="P30" s="21">
        <f>J30</f>
        <v>4273.1000000000004</v>
      </c>
      <c r="Q30" s="21">
        <f>L30</f>
        <v>151.18948</v>
      </c>
      <c r="W30">
        <f>IF(Source!BI29&lt;=1,H24+H25+H27+H28, 0)</f>
        <v>4259.9800000000005</v>
      </c>
      <c r="X30">
        <f>IF(Source!BI29=2,H24+H25+H27+H28, 0)</f>
        <v>0</v>
      </c>
      <c r="Y30">
        <f>IF(Source!BI29=3,H24+H25+H27+H28, 0)</f>
        <v>0</v>
      </c>
      <c r="Z30">
        <f>IF(Source!BI29=4,H24+H25+H27+H28, 0)</f>
        <v>0</v>
      </c>
    </row>
    <row r="31" spans="1:26" ht="28.5" x14ac:dyDescent="0.2">
      <c r="A31" s="40" t="str">
        <f>Source!E31</f>
        <v>2</v>
      </c>
      <c r="B31" s="41" t="str">
        <f>Source!F31</f>
        <v>46-02-009-02</v>
      </c>
      <c r="C31" s="41" t="str">
        <f>Source!G31</f>
        <v>Отбивка штукатурки с поверхностей стен кирпичных</v>
      </c>
      <c r="D31" s="24" t="str">
        <f>Source!H31</f>
        <v>100 м2</v>
      </c>
      <c r="E31" s="11">
        <f>Source!I31</f>
        <v>0.108</v>
      </c>
      <c r="F31" s="25">
        <f>Source!AL31+Source!AM31+Source!AO31</f>
        <v>178</v>
      </c>
      <c r="G31" s="26"/>
      <c r="H31" s="25"/>
      <c r="I31" s="26" t="str">
        <f>Source!BO31</f>
        <v/>
      </c>
      <c r="J31" s="26"/>
      <c r="K31" s="25"/>
      <c r="L31" s="27"/>
      <c r="S31">
        <f>ROUND((Source!FX31/100)*((ROUND(Source!AF31*Source!I31, 2)+ROUND(Source!AE31*Source!I31, 2))), 2)</f>
        <v>19.03</v>
      </c>
      <c r="T31">
        <f>Source!X31</f>
        <v>19.03</v>
      </c>
      <c r="U31">
        <f>ROUND((Source!FY31/100)*((ROUND(Source!AF31*Source!I31, 2)+ROUND(Source!AE31*Source!I31, 2))), 2)</f>
        <v>11.44</v>
      </c>
      <c r="V31">
        <f>Source!Y31</f>
        <v>11.53</v>
      </c>
    </row>
    <row r="32" spans="1:26" x14ac:dyDescent="0.2">
      <c r="C32" s="20" t="str">
        <f>"Объем: "&amp;Source!I31&amp;"=10,8/"&amp;"100"</f>
        <v>Объем: 0,108=10,8/100</v>
      </c>
    </row>
    <row r="33" spans="1:26" ht="14.25" x14ac:dyDescent="0.2">
      <c r="A33" s="40"/>
      <c r="B33" s="41"/>
      <c r="C33" s="41" t="s">
        <v>1496</v>
      </c>
      <c r="D33" s="24"/>
      <c r="E33" s="11"/>
      <c r="F33" s="25">
        <f>Source!AO31</f>
        <v>178</v>
      </c>
      <c r="G33" s="26" t="str">
        <f>Source!DG31</f>
        <v/>
      </c>
      <c r="H33" s="25">
        <f>ROUND(Source!AF31*Source!I31, 2)</f>
        <v>19.22</v>
      </c>
      <c r="I33" s="26"/>
      <c r="J33" s="26">
        <f>IF(Source!BA31&lt;&gt; 0, Source!BA31, 1)</f>
        <v>1</v>
      </c>
      <c r="K33" s="25">
        <f>Source!S31</f>
        <v>19.22</v>
      </c>
      <c r="L33" s="27"/>
      <c r="R33">
        <f>H33</f>
        <v>19.22</v>
      </c>
    </row>
    <row r="34" spans="1:26" ht="14.25" x14ac:dyDescent="0.2">
      <c r="A34" s="40"/>
      <c r="B34" s="41"/>
      <c r="C34" s="41" t="s">
        <v>1498</v>
      </c>
      <c r="D34" s="24" t="s">
        <v>1499</v>
      </c>
      <c r="E34" s="11">
        <f>Source!BZ31</f>
        <v>110</v>
      </c>
      <c r="F34" s="48" t="str">
        <f>CONCATENATE(" )", Source!DL31, Source!FT31, "=", Source!FX31)</f>
        <v xml:space="preserve"> )*0,9=99</v>
      </c>
      <c r="G34" s="49"/>
      <c r="H34" s="25">
        <f>SUM(S31:S36)</f>
        <v>19.03</v>
      </c>
      <c r="I34" s="29"/>
      <c r="J34" s="23">
        <f>Source!AT31</f>
        <v>99</v>
      </c>
      <c r="K34" s="25">
        <f>SUM(T31:T36)</f>
        <v>19.03</v>
      </c>
      <c r="L34" s="27"/>
    </row>
    <row r="35" spans="1:26" ht="14.25" x14ac:dyDescent="0.2">
      <c r="A35" s="40"/>
      <c r="B35" s="41"/>
      <c r="C35" s="41" t="s">
        <v>1500</v>
      </c>
      <c r="D35" s="24" t="s">
        <v>1499</v>
      </c>
      <c r="E35" s="11">
        <f>Source!CA31</f>
        <v>70</v>
      </c>
      <c r="F35" s="48" t="str">
        <f>CONCATENATE(" )", Source!DM31, Source!FU31, "=", Source!FY31)</f>
        <v xml:space="preserve"> )*0,85=59,5</v>
      </c>
      <c r="G35" s="49"/>
      <c r="H35" s="25">
        <f>SUM(U31:U36)</f>
        <v>11.44</v>
      </c>
      <c r="I35" s="29"/>
      <c r="J35" s="23">
        <f>Source!AU31</f>
        <v>60</v>
      </c>
      <c r="K35" s="25">
        <f>SUM(V31:V36)</f>
        <v>11.53</v>
      </c>
      <c r="L35" s="27"/>
    </row>
    <row r="36" spans="1:26" ht="14.25" x14ac:dyDescent="0.2">
      <c r="A36" s="42"/>
      <c r="B36" s="43"/>
      <c r="C36" s="43" t="s">
        <v>1501</v>
      </c>
      <c r="D36" s="30" t="s">
        <v>1502</v>
      </c>
      <c r="E36" s="31">
        <f>Source!AQ31</f>
        <v>22.82</v>
      </c>
      <c r="F36" s="32"/>
      <c r="G36" s="33" t="str">
        <f>Source!DI31</f>
        <v/>
      </c>
      <c r="H36" s="32"/>
      <c r="I36" s="33"/>
      <c r="J36" s="33"/>
      <c r="K36" s="32"/>
      <c r="L36" s="34">
        <f>Source!U31</f>
        <v>2.4645600000000001</v>
      </c>
    </row>
    <row r="37" spans="1:26" ht="15" x14ac:dyDescent="0.25">
      <c r="G37" s="46">
        <f>H33+H34+H35</f>
        <v>49.69</v>
      </c>
      <c r="H37" s="46"/>
      <c r="J37" s="46">
        <f>K33+K34+K35</f>
        <v>49.78</v>
      </c>
      <c r="K37" s="46"/>
      <c r="L37" s="35">
        <f>Source!U31</f>
        <v>2.4645600000000001</v>
      </c>
      <c r="O37" s="21">
        <f>G37</f>
        <v>49.69</v>
      </c>
      <c r="P37" s="21">
        <f>J37</f>
        <v>49.78</v>
      </c>
      <c r="Q37" s="21">
        <f>L37</f>
        <v>2.4645600000000001</v>
      </c>
      <c r="W37">
        <f>IF(Source!BI31&lt;=1,H33+H34+H35, 0)</f>
        <v>49.69</v>
      </c>
      <c r="X37">
        <f>IF(Source!BI31=2,H33+H34+H35, 0)</f>
        <v>0</v>
      </c>
      <c r="Y37">
        <f>IF(Source!BI31=3,H33+H34+H35, 0)</f>
        <v>0</v>
      </c>
      <c r="Z37">
        <f>IF(Source!BI31=4,H33+H34+H35, 0)</f>
        <v>0</v>
      </c>
    </row>
    <row r="38" spans="1:26" ht="42.75" x14ac:dyDescent="0.2">
      <c r="A38" s="40" t="str">
        <f>Source!E33</f>
        <v>3</v>
      </c>
      <c r="B38" s="41" t="str">
        <f>Source!F33</f>
        <v>58-3-1</v>
      </c>
      <c r="C38" s="41" t="str">
        <f>Source!G33</f>
        <v>Разборка мелких покрытий и обделок из листовой стали поясков, сандриков, желобов, отливов, свесов и т.п.</v>
      </c>
      <c r="D38" s="24" t="str">
        <f>Source!H33</f>
        <v>100 м</v>
      </c>
      <c r="E38" s="11">
        <f>Source!I33</f>
        <v>0.1502</v>
      </c>
      <c r="F38" s="25">
        <f>Source!AL33+Source!AM33+Source!AO33</f>
        <v>71.180000000000007</v>
      </c>
      <c r="G38" s="26"/>
      <c r="H38" s="25"/>
      <c r="I38" s="26" t="str">
        <f>Source!BO33</f>
        <v/>
      </c>
      <c r="J38" s="26"/>
      <c r="K38" s="25"/>
      <c r="L38" s="27"/>
      <c r="S38">
        <f>ROUND((Source!FX33/100)*((ROUND(Source!AF33*Source!I33, 2)+ROUND(Source!AE33*Source!I33, 2))), 2)</f>
        <v>8.85</v>
      </c>
      <c r="T38">
        <f>Source!X33</f>
        <v>8.85</v>
      </c>
      <c r="U38">
        <f>ROUND((Source!FY33/100)*((ROUND(Source!AF33*Source!I33, 2)+ROUND(Source!AE33*Source!I33, 2))), 2)</f>
        <v>6.93</v>
      </c>
      <c r="V38">
        <f>Source!Y33</f>
        <v>6.93</v>
      </c>
    </row>
    <row r="39" spans="1:26" x14ac:dyDescent="0.2">
      <c r="C39" s="20" t="str">
        <f>"Объем: "&amp;Source!I33&amp;"=15,02/"&amp;"100"</f>
        <v>Объем: 0,1502=15,02/100</v>
      </c>
    </row>
    <row r="40" spans="1:26" ht="14.25" x14ac:dyDescent="0.2">
      <c r="A40" s="40"/>
      <c r="B40" s="41"/>
      <c r="C40" s="41" t="s">
        <v>1496</v>
      </c>
      <c r="D40" s="24"/>
      <c r="E40" s="11"/>
      <c r="F40" s="25">
        <f>Source!AO33</f>
        <v>70.98</v>
      </c>
      <c r="G40" s="26" t="str">
        <f>Source!DG33</f>
        <v/>
      </c>
      <c r="H40" s="25">
        <f>ROUND(Source!AF33*Source!I33, 2)</f>
        <v>10.66</v>
      </c>
      <c r="I40" s="26"/>
      <c r="J40" s="26">
        <f>IF(Source!BA33&lt;&gt; 0, Source!BA33, 1)</f>
        <v>1</v>
      </c>
      <c r="K40" s="25">
        <f>Source!S33</f>
        <v>10.66</v>
      </c>
      <c r="L40" s="27"/>
      <c r="R40">
        <f>H40</f>
        <v>10.66</v>
      </c>
    </row>
    <row r="41" spans="1:26" ht="14.25" x14ac:dyDescent="0.2">
      <c r="A41" s="40"/>
      <c r="B41" s="41"/>
      <c r="C41" s="41" t="s">
        <v>279</v>
      </c>
      <c r="D41" s="24"/>
      <c r="E41" s="11"/>
      <c r="F41" s="25">
        <f>Source!AM33</f>
        <v>0.2</v>
      </c>
      <c r="G41" s="26" t="str">
        <f>Source!DE33</f>
        <v/>
      </c>
      <c r="H41" s="25">
        <f>ROUND(Source!AD33*Source!I33, 2)</f>
        <v>0.03</v>
      </c>
      <c r="I41" s="26"/>
      <c r="J41" s="26">
        <f>IF(Source!BB33&lt;&gt; 0, Source!BB33, 1)</f>
        <v>1</v>
      </c>
      <c r="K41" s="25">
        <f>Source!Q33</f>
        <v>0.03</v>
      </c>
      <c r="L41" s="27"/>
    </row>
    <row r="42" spans="1:26" ht="14.25" x14ac:dyDescent="0.2">
      <c r="A42" s="40"/>
      <c r="B42" s="41"/>
      <c r="C42" s="41" t="s">
        <v>1498</v>
      </c>
      <c r="D42" s="24" t="s">
        <v>1499</v>
      </c>
      <c r="E42" s="11">
        <f>Source!BZ33</f>
        <v>83</v>
      </c>
      <c r="F42" s="44"/>
      <c r="G42" s="26"/>
      <c r="H42" s="25">
        <f>SUM(S38:S45)</f>
        <v>8.85</v>
      </c>
      <c r="I42" s="29"/>
      <c r="J42" s="23">
        <f>Source!AT33</f>
        <v>83</v>
      </c>
      <c r="K42" s="25">
        <f>SUM(T38:T45)</f>
        <v>8.85</v>
      </c>
      <c r="L42" s="27"/>
    </row>
    <row r="43" spans="1:26" ht="14.25" x14ac:dyDescent="0.2">
      <c r="A43" s="40"/>
      <c r="B43" s="41"/>
      <c r="C43" s="41" t="s">
        <v>1500</v>
      </c>
      <c r="D43" s="24" t="s">
        <v>1499</v>
      </c>
      <c r="E43" s="11">
        <f>Source!CA33</f>
        <v>65</v>
      </c>
      <c r="F43" s="44"/>
      <c r="G43" s="26"/>
      <c r="H43" s="25">
        <f>SUM(U38:U45)</f>
        <v>6.93</v>
      </c>
      <c r="I43" s="29"/>
      <c r="J43" s="23">
        <f>Source!AU33</f>
        <v>65</v>
      </c>
      <c r="K43" s="25">
        <f>SUM(V38:V45)</f>
        <v>6.93</v>
      </c>
      <c r="L43" s="27"/>
    </row>
    <row r="44" spans="1:26" ht="14.25" x14ac:dyDescent="0.2">
      <c r="A44" s="40"/>
      <c r="B44" s="41"/>
      <c r="C44" s="41" t="s">
        <v>1501</v>
      </c>
      <c r="D44" s="24" t="s">
        <v>1502</v>
      </c>
      <c r="E44" s="11">
        <f>Source!AQ33</f>
        <v>9.1</v>
      </c>
      <c r="F44" s="25"/>
      <c r="G44" s="26" t="str">
        <f>Source!DI33</f>
        <v/>
      </c>
      <c r="H44" s="25"/>
      <c r="I44" s="26"/>
      <c r="J44" s="26"/>
      <c r="K44" s="25"/>
      <c r="L44" s="36">
        <f>Source!U33</f>
        <v>1.3668199999999999</v>
      </c>
    </row>
    <row r="45" spans="1:26" ht="14.25" x14ac:dyDescent="0.2">
      <c r="A45" s="42" t="str">
        <f>Source!E35</f>
        <v>3,1</v>
      </c>
      <c r="B45" s="43" t="str">
        <f>Source!F35</f>
        <v>01.7.07.07</v>
      </c>
      <c r="C45" s="43" t="str">
        <f>Source!G35</f>
        <v>Строительный мусор</v>
      </c>
      <c r="D45" s="30" t="str">
        <f>Source!H35</f>
        <v>т</v>
      </c>
      <c r="E45" s="31">
        <f>Source!I35</f>
        <v>1.8023999999999998E-2</v>
      </c>
      <c r="F45" s="32">
        <f>Source!AL35+Source!AM35+Source!AO35</f>
        <v>0</v>
      </c>
      <c r="G45" s="37" t="s">
        <v>6</v>
      </c>
      <c r="H45" s="32">
        <f>ROUND(Source!AC35*Source!I35, 2)+ROUND(Source!AD35*Source!I35, 2)+ROUND(Source!AF35*Source!I35, 2)</f>
        <v>0</v>
      </c>
      <c r="I45" s="33"/>
      <c r="J45" s="33">
        <f>IF(Source!BC35&lt;&gt; 0, Source!BC35, 1)</f>
        <v>1</v>
      </c>
      <c r="K45" s="32">
        <f>Source!O35</f>
        <v>0</v>
      </c>
      <c r="L45" s="38"/>
      <c r="S45">
        <f>ROUND((Source!FX35/100)*((ROUND(Source!AF35*Source!I35, 2)+ROUND(Source!AE35*Source!I35, 2))), 2)</f>
        <v>0</v>
      </c>
      <c r="T45">
        <f>Source!X35</f>
        <v>0</v>
      </c>
      <c r="U45">
        <f>ROUND((Source!FY35/100)*((ROUND(Source!AF35*Source!I35, 2)+ROUND(Source!AE35*Source!I35, 2))), 2)</f>
        <v>0</v>
      </c>
      <c r="V45">
        <f>Source!Y35</f>
        <v>0</v>
      </c>
      <c r="W45">
        <f>IF(Source!BI35&lt;=1,H45, 0)</f>
        <v>0</v>
      </c>
      <c r="X45">
        <f>IF(Source!BI35=2,H45, 0)</f>
        <v>0</v>
      </c>
      <c r="Y45">
        <f>IF(Source!BI35=3,H45, 0)</f>
        <v>0</v>
      </c>
      <c r="Z45">
        <f>IF(Source!BI35=4,H45, 0)</f>
        <v>0</v>
      </c>
    </row>
    <row r="46" spans="1:26" ht="15" x14ac:dyDescent="0.25">
      <c r="G46" s="46">
        <f>H40+H41+H42+H43+SUM(H45:H45)</f>
        <v>26.47</v>
      </c>
      <c r="H46" s="46"/>
      <c r="J46" s="46">
        <f>K40+K41+K42+K43+SUM(K45:K45)</f>
        <v>26.47</v>
      </c>
      <c r="K46" s="46"/>
      <c r="L46" s="35">
        <f>Source!U33</f>
        <v>1.3668199999999999</v>
      </c>
      <c r="O46" s="21">
        <f>G46</f>
        <v>26.47</v>
      </c>
      <c r="P46" s="21">
        <f>J46</f>
        <v>26.47</v>
      </c>
      <c r="Q46" s="21">
        <f>L46</f>
        <v>1.3668199999999999</v>
      </c>
      <c r="W46">
        <f>IF(Source!BI33&lt;=1,H40+H41+H42+H43, 0)</f>
        <v>26.47</v>
      </c>
      <c r="X46">
        <f>IF(Source!BI33=2,H40+H41+H42+H43, 0)</f>
        <v>0</v>
      </c>
      <c r="Y46">
        <f>IF(Source!BI33=3,H40+H41+H42+H43, 0)</f>
        <v>0</v>
      </c>
      <c r="Z46">
        <f>IF(Source!BI33=4,H40+H41+H42+H43, 0)</f>
        <v>0</v>
      </c>
    </row>
    <row r="47" spans="1:26" ht="28.5" x14ac:dyDescent="0.2">
      <c r="A47" s="40" t="str">
        <f>Source!E37</f>
        <v>4</v>
      </c>
      <c r="B47" s="41" t="str">
        <f>Source!F37</f>
        <v>09-06-001-02</v>
      </c>
      <c r="C47" s="41" t="str">
        <f>Source!G37</f>
        <v>Демонтаж решеток из полосовой и тонколистовой стали</v>
      </c>
      <c r="D47" s="24" t="str">
        <f>Source!H37</f>
        <v>т</v>
      </c>
      <c r="E47" s="11">
        <f>Source!I37</f>
        <v>4.1279999999999997E-2</v>
      </c>
      <c r="F47" s="25">
        <f>Source!AL37+Source!AM37+Source!AO37</f>
        <v>641</v>
      </c>
      <c r="G47" s="26"/>
      <c r="H47" s="25"/>
      <c r="I47" s="26" t="str">
        <f>Source!BO37</f>
        <v/>
      </c>
      <c r="J47" s="26"/>
      <c r="K47" s="25"/>
      <c r="L47" s="27"/>
      <c r="S47">
        <f>ROUND((Source!FX37/100)*((ROUND(Source!AF37*Source!I37, 2)+ROUND(Source!AE37*Source!I37, 2))), 2)</f>
        <v>10.23</v>
      </c>
      <c r="T47">
        <f>Source!X37</f>
        <v>10.23</v>
      </c>
      <c r="U47">
        <f>ROUND((Source!FY37/100)*((ROUND(Source!AF37*Source!I37, 2)+ROUND(Source!AE37*Source!I37, 2))), 2)</f>
        <v>9.1300000000000008</v>
      </c>
      <c r="V47">
        <f>Source!Y37</f>
        <v>9.09</v>
      </c>
    </row>
    <row r="48" spans="1:26" ht="14.25" x14ac:dyDescent="0.2">
      <c r="A48" s="40"/>
      <c r="B48" s="41"/>
      <c r="C48" s="41" t="s">
        <v>1496</v>
      </c>
      <c r="D48" s="24"/>
      <c r="E48" s="11"/>
      <c r="F48" s="25">
        <f>Source!AO37</f>
        <v>433.24</v>
      </c>
      <c r="G48" s="26" t="str">
        <f>Source!DG37</f>
        <v>)*0,7</v>
      </c>
      <c r="H48" s="25">
        <f>ROUND(Source!AF37*Source!I37, 2)</f>
        <v>12.52</v>
      </c>
      <c r="I48" s="26"/>
      <c r="J48" s="26">
        <f>IF(Source!BA37&lt;&gt; 0, Source!BA37, 1)</f>
        <v>1</v>
      </c>
      <c r="K48" s="25">
        <f>Source!S37</f>
        <v>12.52</v>
      </c>
      <c r="L48" s="27"/>
      <c r="R48">
        <f>H48</f>
        <v>12.52</v>
      </c>
    </row>
    <row r="49" spans="1:26" ht="14.25" x14ac:dyDescent="0.2">
      <c r="A49" s="40"/>
      <c r="B49" s="41"/>
      <c r="C49" s="41" t="s">
        <v>279</v>
      </c>
      <c r="D49" s="24"/>
      <c r="E49" s="11"/>
      <c r="F49" s="25">
        <f>Source!AM37</f>
        <v>125.8</v>
      </c>
      <c r="G49" s="26" t="str">
        <f>Source!DE37</f>
        <v>)*0,7</v>
      </c>
      <c r="H49" s="25">
        <f>ROUND(Source!AD37*Source!I37, 2)</f>
        <v>3.64</v>
      </c>
      <c r="I49" s="26"/>
      <c r="J49" s="26">
        <f>IF(Source!BB37&lt;&gt; 0, Source!BB37, 1)</f>
        <v>1</v>
      </c>
      <c r="K49" s="25">
        <f>Source!Q37</f>
        <v>3.64</v>
      </c>
      <c r="L49" s="27"/>
    </row>
    <row r="50" spans="1:26" ht="14.25" x14ac:dyDescent="0.2">
      <c r="A50" s="40"/>
      <c r="B50" s="41"/>
      <c r="C50" s="41" t="s">
        <v>1497</v>
      </c>
      <c r="D50" s="24"/>
      <c r="E50" s="11"/>
      <c r="F50" s="25">
        <f>Source!AN37</f>
        <v>3.82</v>
      </c>
      <c r="G50" s="26" t="str">
        <f>Source!DF37</f>
        <v>)*0,7</v>
      </c>
      <c r="H50" s="28">
        <f>ROUND(Source!AE37*Source!I37, 2)</f>
        <v>0.11</v>
      </c>
      <c r="I50" s="26"/>
      <c r="J50" s="26">
        <f>IF(Source!BS37&lt;&gt; 0, Source!BS37, 1)</f>
        <v>1</v>
      </c>
      <c r="K50" s="28">
        <f>Source!R37</f>
        <v>0.11</v>
      </c>
      <c r="L50" s="27"/>
      <c r="R50">
        <f>H50</f>
        <v>0.11</v>
      </c>
    </row>
    <row r="51" spans="1:26" ht="14.25" x14ac:dyDescent="0.2">
      <c r="A51" s="40"/>
      <c r="B51" s="41"/>
      <c r="C51" s="41" t="s">
        <v>1498</v>
      </c>
      <c r="D51" s="24" t="s">
        <v>1499</v>
      </c>
      <c r="E51" s="11">
        <f>Source!BZ37</f>
        <v>90</v>
      </c>
      <c r="F51" s="48" t="str">
        <f>CONCATENATE(" )", Source!DL37, Source!FT37, "=", Source!FX37)</f>
        <v xml:space="preserve"> )*0,9=81</v>
      </c>
      <c r="G51" s="49"/>
      <c r="H51" s="25">
        <f>SUM(S47:S53)</f>
        <v>10.23</v>
      </c>
      <c r="I51" s="29"/>
      <c r="J51" s="23">
        <f>Source!AT37</f>
        <v>81</v>
      </c>
      <c r="K51" s="25">
        <f>SUM(T47:T53)</f>
        <v>10.23</v>
      </c>
      <c r="L51" s="27"/>
    </row>
    <row r="52" spans="1:26" ht="14.25" x14ac:dyDescent="0.2">
      <c r="A52" s="40"/>
      <c r="B52" s="41"/>
      <c r="C52" s="41" t="s">
        <v>1500</v>
      </c>
      <c r="D52" s="24" t="s">
        <v>1499</v>
      </c>
      <c r="E52" s="11">
        <f>Source!CA37</f>
        <v>85</v>
      </c>
      <c r="F52" s="48" t="str">
        <f>CONCATENATE(" )", Source!DM37, Source!FU37, "=", Source!FY37)</f>
        <v xml:space="preserve"> )*0,85=72,25</v>
      </c>
      <c r="G52" s="49"/>
      <c r="H52" s="25">
        <f>SUM(U47:U53)</f>
        <v>9.1300000000000008</v>
      </c>
      <c r="I52" s="29"/>
      <c r="J52" s="23">
        <f>Source!AU37</f>
        <v>72</v>
      </c>
      <c r="K52" s="25">
        <f>SUM(V47:V53)</f>
        <v>9.09</v>
      </c>
      <c r="L52" s="27"/>
    </row>
    <row r="53" spans="1:26" ht="14.25" x14ac:dyDescent="0.2">
      <c r="A53" s="42"/>
      <c r="B53" s="43"/>
      <c r="C53" s="43" t="s">
        <v>1501</v>
      </c>
      <c r="D53" s="30" t="s">
        <v>1502</v>
      </c>
      <c r="E53" s="31">
        <f>Source!AQ37</f>
        <v>50.79</v>
      </c>
      <c r="F53" s="32"/>
      <c r="G53" s="33" t="str">
        <f>Source!DI37</f>
        <v>)*0,7</v>
      </c>
      <c r="H53" s="32"/>
      <c r="I53" s="33"/>
      <c r="J53" s="33"/>
      <c r="K53" s="32"/>
      <c r="L53" s="34">
        <f>Source!U37</f>
        <v>1.4676278399999998</v>
      </c>
    </row>
    <row r="54" spans="1:26" ht="15" x14ac:dyDescent="0.25">
      <c r="G54" s="46">
        <f>H48+H49+H51+H52</f>
        <v>35.520000000000003</v>
      </c>
      <c r="H54" s="46"/>
      <c r="J54" s="46">
        <f>K48+K49+K51+K52</f>
        <v>35.480000000000004</v>
      </c>
      <c r="K54" s="46"/>
      <c r="L54" s="35">
        <f>Source!U37</f>
        <v>1.4676278399999998</v>
      </c>
      <c r="O54" s="21">
        <f>G54</f>
        <v>35.520000000000003</v>
      </c>
      <c r="P54" s="21">
        <f>J54</f>
        <v>35.480000000000004</v>
      </c>
      <c r="Q54" s="21">
        <f>L54</f>
        <v>1.4676278399999998</v>
      </c>
      <c r="W54">
        <f>IF(Source!BI37&lt;=1,H48+H49+H51+H52, 0)</f>
        <v>35.520000000000003</v>
      </c>
      <c r="X54">
        <f>IF(Source!BI37=2,H48+H49+H51+H52, 0)</f>
        <v>0</v>
      </c>
      <c r="Y54">
        <f>IF(Source!BI37=3,H48+H49+H51+H52, 0)</f>
        <v>0</v>
      </c>
      <c r="Z54">
        <f>IF(Source!BI37=4,H48+H49+H51+H52, 0)</f>
        <v>0</v>
      </c>
    </row>
    <row r="55" spans="1:26" ht="28.5" x14ac:dyDescent="0.2">
      <c r="A55" s="40" t="str">
        <f>Source!E39</f>
        <v>5</v>
      </c>
      <c r="B55" s="41" t="str">
        <f>Source!F39</f>
        <v>46-04-010-02</v>
      </c>
      <c r="C55" s="41" t="str">
        <f>Source!G39</f>
        <v>Разборка покрытий полов дощатых</v>
      </c>
      <c r="D55" s="24" t="str">
        <f>Source!H39</f>
        <v>100 м2</v>
      </c>
      <c r="E55" s="11">
        <f>Source!I39</f>
        <v>5.7500000000000002E-2</v>
      </c>
      <c r="F55" s="25">
        <f>Source!AL39+Source!AM39+Source!AO39</f>
        <v>352.23</v>
      </c>
      <c r="G55" s="26"/>
      <c r="H55" s="25"/>
      <c r="I55" s="26" t="str">
        <f>Source!BO39</f>
        <v/>
      </c>
      <c r="J55" s="26"/>
      <c r="K55" s="25"/>
      <c r="L55" s="27"/>
      <c r="S55">
        <f>ROUND((Source!FX39/100)*((ROUND(Source!AF39*Source!I39, 2)+ROUND(Source!AE39*Source!I39, 2))), 2)</f>
        <v>16.350000000000001</v>
      </c>
      <c r="T55">
        <f>Source!X39</f>
        <v>16.350000000000001</v>
      </c>
      <c r="U55">
        <f>ROUND((Source!FY39/100)*((ROUND(Source!AF39*Source!I39, 2)+ROUND(Source!AE39*Source!I39, 2))), 2)</f>
        <v>9.83</v>
      </c>
      <c r="V55">
        <f>Source!Y39</f>
        <v>9.91</v>
      </c>
    </row>
    <row r="56" spans="1:26" x14ac:dyDescent="0.2">
      <c r="C56" s="20" t="str">
        <f>"Объем: "&amp;Source!I39&amp;"=5,75/"&amp;"100"</f>
        <v>Объем: 0,0575=5,75/100</v>
      </c>
    </row>
    <row r="57" spans="1:26" ht="14.25" x14ac:dyDescent="0.2">
      <c r="A57" s="40"/>
      <c r="B57" s="41"/>
      <c r="C57" s="41" t="s">
        <v>1496</v>
      </c>
      <c r="D57" s="24"/>
      <c r="E57" s="11"/>
      <c r="F57" s="25">
        <f>Source!AO39</f>
        <v>238.13</v>
      </c>
      <c r="G57" s="26" t="str">
        <f>Source!DG39</f>
        <v/>
      </c>
      <c r="H57" s="25">
        <f>ROUND(Source!AF39*Source!I39, 2)</f>
        <v>13.69</v>
      </c>
      <c r="I57" s="26"/>
      <c r="J57" s="26">
        <f>IF(Source!BA39&lt;&gt; 0, Source!BA39, 1)</f>
        <v>1</v>
      </c>
      <c r="K57" s="25">
        <f>Source!S39</f>
        <v>13.69</v>
      </c>
      <c r="L57" s="27"/>
      <c r="R57">
        <f>H57</f>
        <v>13.69</v>
      </c>
    </row>
    <row r="58" spans="1:26" ht="14.25" x14ac:dyDescent="0.2">
      <c r="A58" s="40"/>
      <c r="B58" s="41"/>
      <c r="C58" s="41" t="s">
        <v>279</v>
      </c>
      <c r="D58" s="24"/>
      <c r="E58" s="11"/>
      <c r="F58" s="25">
        <f>Source!AM39</f>
        <v>114.1</v>
      </c>
      <c r="G58" s="26" t="str">
        <f>Source!DE39</f>
        <v/>
      </c>
      <c r="H58" s="25">
        <f>ROUND(Source!AD39*Source!I39, 2)</f>
        <v>6.56</v>
      </c>
      <c r="I58" s="26"/>
      <c r="J58" s="26">
        <f>IF(Source!BB39&lt;&gt; 0, Source!BB39, 1)</f>
        <v>1</v>
      </c>
      <c r="K58" s="25">
        <f>Source!Q39</f>
        <v>6.56</v>
      </c>
      <c r="L58" s="27"/>
    </row>
    <row r="59" spans="1:26" ht="14.25" x14ac:dyDescent="0.2">
      <c r="A59" s="40"/>
      <c r="B59" s="41"/>
      <c r="C59" s="41" t="s">
        <v>1497</v>
      </c>
      <c r="D59" s="24"/>
      <c r="E59" s="11"/>
      <c r="F59" s="25">
        <f>Source!AN39</f>
        <v>49.28</v>
      </c>
      <c r="G59" s="26" t="str">
        <f>Source!DF39</f>
        <v/>
      </c>
      <c r="H59" s="28">
        <f>ROUND(Source!AE39*Source!I39, 2)</f>
        <v>2.83</v>
      </c>
      <c r="I59" s="26"/>
      <c r="J59" s="26">
        <f>IF(Source!BS39&lt;&gt; 0, Source!BS39, 1)</f>
        <v>1</v>
      </c>
      <c r="K59" s="28">
        <f>Source!R39</f>
        <v>2.83</v>
      </c>
      <c r="L59" s="27"/>
      <c r="R59">
        <f>H59</f>
        <v>2.83</v>
      </c>
    </row>
    <row r="60" spans="1:26" ht="14.25" x14ac:dyDescent="0.2">
      <c r="A60" s="40"/>
      <c r="B60" s="41"/>
      <c r="C60" s="41" t="s">
        <v>1498</v>
      </c>
      <c r="D60" s="24" t="s">
        <v>1499</v>
      </c>
      <c r="E60" s="11">
        <f>Source!BZ39</f>
        <v>110</v>
      </c>
      <c r="F60" s="48" t="str">
        <f>CONCATENATE(" )", Source!DL39, Source!FT39, "=", Source!FX39)</f>
        <v xml:space="preserve"> )*0,9=99</v>
      </c>
      <c r="G60" s="49"/>
      <c r="H60" s="25">
        <f>SUM(S55:S62)</f>
        <v>16.350000000000001</v>
      </c>
      <c r="I60" s="29"/>
      <c r="J60" s="23">
        <f>Source!AT39</f>
        <v>99</v>
      </c>
      <c r="K60" s="25">
        <f>SUM(T55:T62)</f>
        <v>16.350000000000001</v>
      </c>
      <c r="L60" s="27"/>
    </row>
    <row r="61" spans="1:26" ht="14.25" x14ac:dyDescent="0.2">
      <c r="A61" s="40"/>
      <c r="B61" s="41"/>
      <c r="C61" s="41" t="s">
        <v>1500</v>
      </c>
      <c r="D61" s="24" t="s">
        <v>1499</v>
      </c>
      <c r="E61" s="11">
        <f>Source!CA39</f>
        <v>70</v>
      </c>
      <c r="F61" s="48" t="str">
        <f>CONCATENATE(" )", Source!DM39, Source!FU39, "=", Source!FY39)</f>
        <v xml:space="preserve"> )*0,85=59,5</v>
      </c>
      <c r="G61" s="49"/>
      <c r="H61" s="25">
        <f>SUM(U55:U62)</f>
        <v>9.83</v>
      </c>
      <c r="I61" s="29"/>
      <c r="J61" s="23">
        <f>Source!AU39</f>
        <v>60</v>
      </c>
      <c r="K61" s="25">
        <f>SUM(V55:V62)</f>
        <v>9.91</v>
      </c>
      <c r="L61" s="27"/>
    </row>
    <row r="62" spans="1:26" ht="14.25" x14ac:dyDescent="0.2">
      <c r="A62" s="42"/>
      <c r="B62" s="43"/>
      <c r="C62" s="43" t="s">
        <v>1501</v>
      </c>
      <c r="D62" s="30" t="s">
        <v>1502</v>
      </c>
      <c r="E62" s="31">
        <f>Source!AQ39</f>
        <v>30.53</v>
      </c>
      <c r="F62" s="32"/>
      <c r="G62" s="33" t="str">
        <f>Source!DI39</f>
        <v/>
      </c>
      <c r="H62" s="32"/>
      <c r="I62" s="33"/>
      <c r="J62" s="33"/>
      <c r="K62" s="32"/>
      <c r="L62" s="34">
        <f>Source!U39</f>
        <v>1.7554750000000001</v>
      </c>
    </row>
    <row r="63" spans="1:26" ht="15" x14ac:dyDescent="0.25">
      <c r="G63" s="46">
        <f>H57+H58+H60+H61</f>
        <v>46.43</v>
      </c>
      <c r="H63" s="46"/>
      <c r="J63" s="46">
        <f>K57+K58+K60+K61</f>
        <v>46.510000000000005</v>
      </c>
      <c r="K63" s="46"/>
      <c r="L63" s="35">
        <f>Source!U39</f>
        <v>1.7554750000000001</v>
      </c>
      <c r="O63" s="21">
        <f>G63</f>
        <v>46.43</v>
      </c>
      <c r="P63" s="21">
        <f>J63</f>
        <v>46.510000000000005</v>
      </c>
      <c r="Q63" s="21">
        <f>L63</f>
        <v>1.7554750000000001</v>
      </c>
      <c r="W63">
        <f>IF(Source!BI39&lt;=1,H57+H58+H60+H61, 0)</f>
        <v>46.43</v>
      </c>
      <c r="X63">
        <f>IF(Source!BI39=2,H57+H58+H60+H61, 0)</f>
        <v>0</v>
      </c>
      <c r="Y63">
        <f>IF(Source!BI39=3,H57+H58+H60+H61, 0)</f>
        <v>0</v>
      </c>
      <c r="Z63">
        <f>IF(Source!BI39=4,H57+H58+H60+H61, 0)</f>
        <v>0</v>
      </c>
    </row>
    <row r="64" spans="1:26" ht="57" x14ac:dyDescent="0.2">
      <c r="A64" s="40" t="str">
        <f>Source!E41</f>
        <v>6</v>
      </c>
      <c r="B64" s="41" t="str">
        <f>Source!F41</f>
        <v>69-19-2</v>
      </c>
      <c r="C64" s="41" t="str">
        <f>Source!G41</f>
        <v>Разборка горизонтальных поверхностей бетонных конструкций при помощи отбойных молотков, бетон марки 150</v>
      </c>
      <c r="D64" s="24" t="str">
        <f>Source!H41</f>
        <v>м3</v>
      </c>
      <c r="E64" s="11">
        <f>Source!I41</f>
        <v>1.19</v>
      </c>
      <c r="F64" s="25">
        <f>Source!AL41+Source!AM41+Source!AO41</f>
        <v>439.01</v>
      </c>
      <c r="G64" s="26"/>
      <c r="H64" s="25"/>
      <c r="I64" s="26" t="str">
        <f>Source!BO41</f>
        <v/>
      </c>
      <c r="J64" s="26"/>
      <c r="K64" s="25"/>
      <c r="L64" s="27"/>
      <c r="S64">
        <f>ROUND((Source!FX41/100)*((ROUND(Source!AF41*Source!I41, 2)+ROUND(Source!AE41*Source!I41, 2))), 2)</f>
        <v>138.47999999999999</v>
      </c>
      <c r="T64">
        <f>Source!X41</f>
        <v>138.47999999999999</v>
      </c>
      <c r="U64">
        <f>ROUND((Source!FY41/100)*((ROUND(Source!AF41*Source!I41, 2)+ROUND(Source!AE41*Source!I41, 2))), 2)</f>
        <v>88.77</v>
      </c>
      <c r="V64">
        <f>Source!Y41</f>
        <v>88.77</v>
      </c>
    </row>
    <row r="65" spans="1:26" ht="14.25" x14ac:dyDescent="0.2">
      <c r="A65" s="40"/>
      <c r="B65" s="41"/>
      <c r="C65" s="41" t="s">
        <v>1496</v>
      </c>
      <c r="D65" s="24"/>
      <c r="E65" s="11"/>
      <c r="F65" s="25">
        <f>Source!AO41</f>
        <v>149.19</v>
      </c>
      <c r="G65" s="26" t="str">
        <f>Source!DG41</f>
        <v/>
      </c>
      <c r="H65" s="25">
        <f>ROUND(Source!AF41*Source!I41, 2)</f>
        <v>177.54</v>
      </c>
      <c r="I65" s="26"/>
      <c r="J65" s="26">
        <f>IF(Source!BA41&lt;&gt; 0, Source!BA41, 1)</f>
        <v>1</v>
      </c>
      <c r="K65" s="25">
        <f>Source!S41</f>
        <v>177.54</v>
      </c>
      <c r="L65" s="27"/>
      <c r="R65">
        <f>H65</f>
        <v>177.54</v>
      </c>
    </row>
    <row r="66" spans="1:26" ht="14.25" x14ac:dyDescent="0.2">
      <c r="A66" s="40"/>
      <c r="B66" s="41"/>
      <c r="C66" s="41" t="s">
        <v>279</v>
      </c>
      <c r="D66" s="24"/>
      <c r="E66" s="11"/>
      <c r="F66" s="25">
        <f>Source!AM41</f>
        <v>289.82</v>
      </c>
      <c r="G66" s="26" t="str">
        <f>Source!DE41</f>
        <v/>
      </c>
      <c r="H66" s="25">
        <f>ROUND(Source!AD41*Source!I41, 2)</f>
        <v>344.89</v>
      </c>
      <c r="I66" s="26"/>
      <c r="J66" s="26">
        <f>IF(Source!BB41&lt;&gt; 0, Source!BB41, 1)</f>
        <v>1</v>
      </c>
      <c r="K66" s="25">
        <f>Source!Q41</f>
        <v>344.89</v>
      </c>
      <c r="L66" s="27"/>
    </row>
    <row r="67" spans="1:26" ht="14.25" x14ac:dyDescent="0.2">
      <c r="A67" s="40"/>
      <c r="B67" s="41"/>
      <c r="C67" s="41" t="s">
        <v>1498</v>
      </c>
      <c r="D67" s="24" t="s">
        <v>1499</v>
      </c>
      <c r="E67" s="11">
        <f>Source!BZ41</f>
        <v>78</v>
      </c>
      <c r="F67" s="44"/>
      <c r="G67" s="26"/>
      <c r="H67" s="25">
        <f>SUM(S64:S69)</f>
        <v>138.47999999999999</v>
      </c>
      <c r="I67" s="29"/>
      <c r="J67" s="23">
        <f>Source!AT41</f>
        <v>78</v>
      </c>
      <c r="K67" s="25">
        <f>SUM(T64:T69)</f>
        <v>138.47999999999999</v>
      </c>
      <c r="L67" s="27"/>
    </row>
    <row r="68" spans="1:26" ht="14.25" x14ac:dyDescent="0.2">
      <c r="A68" s="40"/>
      <c r="B68" s="41"/>
      <c r="C68" s="41" t="s">
        <v>1500</v>
      </c>
      <c r="D68" s="24" t="s">
        <v>1499</v>
      </c>
      <c r="E68" s="11">
        <f>Source!CA41</f>
        <v>50</v>
      </c>
      <c r="F68" s="44"/>
      <c r="G68" s="26"/>
      <c r="H68" s="25">
        <f>SUM(U64:U69)</f>
        <v>88.77</v>
      </c>
      <c r="I68" s="29"/>
      <c r="J68" s="23">
        <f>Source!AU41</f>
        <v>50</v>
      </c>
      <c r="K68" s="25">
        <f>SUM(V64:V69)</f>
        <v>88.77</v>
      </c>
      <c r="L68" s="27"/>
    </row>
    <row r="69" spans="1:26" ht="14.25" x14ac:dyDescent="0.2">
      <c r="A69" s="42"/>
      <c r="B69" s="43"/>
      <c r="C69" s="43" t="s">
        <v>1501</v>
      </c>
      <c r="D69" s="30" t="s">
        <v>1502</v>
      </c>
      <c r="E69" s="31">
        <f>Source!AQ41</f>
        <v>17.489999999999998</v>
      </c>
      <c r="F69" s="32"/>
      <c r="G69" s="33" t="str">
        <f>Source!DI41</f>
        <v/>
      </c>
      <c r="H69" s="32"/>
      <c r="I69" s="33"/>
      <c r="J69" s="33"/>
      <c r="K69" s="32"/>
      <c r="L69" s="34">
        <f>Source!U41</f>
        <v>20.813099999999999</v>
      </c>
    </row>
    <row r="70" spans="1:26" ht="15" x14ac:dyDescent="0.25">
      <c r="G70" s="46">
        <f>H65+H66+H67+H68</f>
        <v>749.68</v>
      </c>
      <c r="H70" s="46"/>
      <c r="J70" s="46">
        <f>K65+K66+K67+K68</f>
        <v>749.68</v>
      </c>
      <c r="K70" s="46"/>
      <c r="L70" s="35">
        <f>Source!U41</f>
        <v>20.813099999999999</v>
      </c>
      <c r="O70" s="21">
        <f>G70</f>
        <v>749.68</v>
      </c>
      <c r="P70" s="21">
        <f>J70</f>
        <v>749.68</v>
      </c>
      <c r="Q70" s="21">
        <f>L70</f>
        <v>20.813099999999999</v>
      </c>
      <c r="W70">
        <f>IF(Source!BI41&lt;=1,H65+H66+H67+H68, 0)</f>
        <v>749.68</v>
      </c>
      <c r="X70">
        <f>IF(Source!BI41=2,H65+H66+H67+H68, 0)</f>
        <v>0</v>
      </c>
      <c r="Y70">
        <f>IF(Source!BI41=3,H65+H66+H67+H68, 0)</f>
        <v>0</v>
      </c>
      <c r="Z70">
        <f>IF(Source!BI41=4,H65+H66+H67+H68, 0)</f>
        <v>0</v>
      </c>
    </row>
    <row r="71" spans="1:26" ht="28.5" x14ac:dyDescent="0.2">
      <c r="A71" s="40" t="str">
        <f>Source!E43</f>
        <v>7</v>
      </c>
      <c r="B71" s="41" t="str">
        <f>Source!F43</f>
        <v>46-04-008-01</v>
      </c>
      <c r="C71" s="41" t="str">
        <f>Source!G43</f>
        <v>Разборка покрытий кровель из рулонных материалов</v>
      </c>
      <c r="D71" s="24" t="str">
        <f>Source!H43</f>
        <v>100 м2</v>
      </c>
      <c r="E71" s="11">
        <f>Source!I43</f>
        <v>0.4</v>
      </c>
      <c r="F71" s="25">
        <f>Source!AL43+Source!AM43+Source!AO43</f>
        <v>153.59</v>
      </c>
      <c r="G71" s="26"/>
      <c r="H71" s="25"/>
      <c r="I71" s="26" t="str">
        <f>Source!BO43</f>
        <v/>
      </c>
      <c r="J71" s="26"/>
      <c r="K71" s="25"/>
      <c r="L71" s="27"/>
      <c r="S71">
        <f>ROUND((Source!FX43/100)*((ROUND(Source!AF43*Source!I43, 2)+ROUND(Source!AE43*Source!I43, 2))), 2)</f>
        <v>44.41</v>
      </c>
      <c r="T71">
        <f>Source!X43</f>
        <v>44.41</v>
      </c>
      <c r="U71">
        <f>ROUND((Source!FY43/100)*((ROUND(Source!AF43*Source!I43, 2)+ROUND(Source!AE43*Source!I43, 2))), 2)</f>
        <v>26.69</v>
      </c>
      <c r="V71">
        <f>Source!Y43</f>
        <v>26.92</v>
      </c>
    </row>
    <row r="72" spans="1:26" x14ac:dyDescent="0.2">
      <c r="C72" s="20" t="str">
        <f>"Объем: "&amp;Source!I43&amp;"=40/"&amp;"100"</f>
        <v>Объем: 0,4=40/100</v>
      </c>
    </row>
    <row r="73" spans="1:26" ht="14.25" x14ac:dyDescent="0.2">
      <c r="A73" s="40"/>
      <c r="B73" s="41"/>
      <c r="C73" s="41" t="s">
        <v>1496</v>
      </c>
      <c r="D73" s="24"/>
      <c r="E73" s="11"/>
      <c r="F73" s="25">
        <f>Source!AO43</f>
        <v>112.16</v>
      </c>
      <c r="G73" s="26" t="str">
        <f>Source!DG43</f>
        <v/>
      </c>
      <c r="H73" s="25">
        <f>ROUND(Source!AF43*Source!I43, 2)</f>
        <v>44.86</v>
      </c>
      <c r="I73" s="26"/>
      <c r="J73" s="26">
        <f>IF(Source!BA43&lt;&gt; 0, Source!BA43, 1)</f>
        <v>1</v>
      </c>
      <c r="K73" s="25">
        <f>Source!S43</f>
        <v>44.86</v>
      </c>
      <c r="L73" s="27"/>
      <c r="R73">
        <f>H73</f>
        <v>44.86</v>
      </c>
    </row>
    <row r="74" spans="1:26" ht="14.25" x14ac:dyDescent="0.2">
      <c r="A74" s="40"/>
      <c r="B74" s="41"/>
      <c r="C74" s="41" t="s">
        <v>279</v>
      </c>
      <c r="D74" s="24"/>
      <c r="E74" s="11"/>
      <c r="F74" s="25">
        <f>Source!AM43</f>
        <v>41.43</v>
      </c>
      <c r="G74" s="26" t="str">
        <f>Source!DE43</f>
        <v/>
      </c>
      <c r="H74" s="25">
        <f>ROUND(Source!AD43*Source!I43, 2)</f>
        <v>16.57</v>
      </c>
      <c r="I74" s="26"/>
      <c r="J74" s="26">
        <f>IF(Source!BB43&lt;&gt; 0, Source!BB43, 1)</f>
        <v>1</v>
      </c>
      <c r="K74" s="25">
        <f>Source!Q43</f>
        <v>16.57</v>
      </c>
      <c r="L74" s="27"/>
    </row>
    <row r="75" spans="1:26" ht="14.25" x14ac:dyDescent="0.2">
      <c r="A75" s="40"/>
      <c r="B75" s="41"/>
      <c r="C75" s="41" t="s">
        <v>1498</v>
      </c>
      <c r="D75" s="24" t="s">
        <v>1499</v>
      </c>
      <c r="E75" s="11">
        <f>Source!BZ43</f>
        <v>110</v>
      </c>
      <c r="F75" s="48" t="str">
        <f>CONCATENATE(" )", Source!DL43, Source!FT43, "=", Source!FX43)</f>
        <v xml:space="preserve"> )*0,9=99</v>
      </c>
      <c r="G75" s="49"/>
      <c r="H75" s="25">
        <f>SUM(S71:S77)</f>
        <v>44.41</v>
      </c>
      <c r="I75" s="29"/>
      <c r="J75" s="23">
        <f>Source!AT43</f>
        <v>99</v>
      </c>
      <c r="K75" s="25">
        <f>SUM(T71:T77)</f>
        <v>44.41</v>
      </c>
      <c r="L75" s="27"/>
    </row>
    <row r="76" spans="1:26" ht="14.25" x14ac:dyDescent="0.2">
      <c r="A76" s="40"/>
      <c r="B76" s="41"/>
      <c r="C76" s="41" t="s">
        <v>1500</v>
      </c>
      <c r="D76" s="24" t="s">
        <v>1499</v>
      </c>
      <c r="E76" s="11">
        <f>Source!CA43</f>
        <v>70</v>
      </c>
      <c r="F76" s="48" t="str">
        <f>CONCATENATE(" )", Source!DM43, Source!FU43, "=", Source!FY43)</f>
        <v xml:space="preserve"> )*0,85=59,5</v>
      </c>
      <c r="G76" s="49"/>
      <c r="H76" s="25">
        <f>SUM(U71:U77)</f>
        <v>26.69</v>
      </c>
      <c r="I76" s="29"/>
      <c r="J76" s="23">
        <f>Source!AU43</f>
        <v>60</v>
      </c>
      <c r="K76" s="25">
        <f>SUM(V71:V77)</f>
        <v>26.92</v>
      </c>
      <c r="L76" s="27"/>
    </row>
    <row r="77" spans="1:26" ht="14.25" x14ac:dyDescent="0.2">
      <c r="A77" s="42"/>
      <c r="B77" s="43"/>
      <c r="C77" s="43" t="s">
        <v>1501</v>
      </c>
      <c r="D77" s="30" t="s">
        <v>1502</v>
      </c>
      <c r="E77" s="31">
        <f>Source!AQ43</f>
        <v>14.38</v>
      </c>
      <c r="F77" s="32"/>
      <c r="G77" s="33" t="str">
        <f>Source!DI43</f>
        <v/>
      </c>
      <c r="H77" s="32"/>
      <c r="I77" s="33"/>
      <c r="J77" s="33"/>
      <c r="K77" s="32"/>
      <c r="L77" s="34">
        <f>Source!U43</f>
        <v>5.7520000000000007</v>
      </c>
    </row>
    <row r="78" spans="1:26" ht="15" x14ac:dyDescent="0.25">
      <c r="G78" s="46">
        <f>H73+H74+H75+H76</f>
        <v>132.53</v>
      </c>
      <c r="H78" s="46"/>
      <c r="J78" s="46">
        <f>K73+K74+K75+K76</f>
        <v>132.76</v>
      </c>
      <c r="K78" s="46"/>
      <c r="L78" s="35">
        <f>Source!U43</f>
        <v>5.7520000000000007</v>
      </c>
      <c r="O78" s="21">
        <f>G78</f>
        <v>132.53</v>
      </c>
      <c r="P78" s="21">
        <f>J78</f>
        <v>132.76</v>
      </c>
      <c r="Q78" s="21">
        <f>L78</f>
        <v>5.7520000000000007</v>
      </c>
      <c r="W78">
        <f>IF(Source!BI43&lt;=1,H73+H74+H75+H76, 0)</f>
        <v>132.53</v>
      </c>
      <c r="X78">
        <f>IF(Source!BI43=2,H73+H74+H75+H76, 0)</f>
        <v>0</v>
      </c>
      <c r="Y78">
        <f>IF(Source!BI43=3,H73+H74+H75+H76, 0)</f>
        <v>0</v>
      </c>
      <c r="Z78">
        <f>IF(Source!BI43=4,H73+H74+H75+H76, 0)</f>
        <v>0</v>
      </c>
    </row>
    <row r="79" spans="1:26" ht="42.75" x14ac:dyDescent="0.2">
      <c r="A79" s="40" t="str">
        <f>Source!E45</f>
        <v>8</v>
      </c>
      <c r="B79" s="41" t="str">
        <f>Source!F45</f>
        <v>58-3-1</v>
      </c>
      <c r="C79" s="41" t="str">
        <f>Source!G45</f>
        <v>Разборка мелких покрытий и обделок из листовой стали поясков, сандриков, желобов, отливов, свесов и т.п.</v>
      </c>
      <c r="D79" s="24" t="str">
        <f>Source!H45</f>
        <v>100 м</v>
      </c>
      <c r="E79" s="11">
        <f>Source!I45</f>
        <v>0.26</v>
      </c>
      <c r="F79" s="25">
        <f>Source!AL45+Source!AM45+Source!AO45</f>
        <v>71.180000000000007</v>
      </c>
      <c r="G79" s="26"/>
      <c r="H79" s="25"/>
      <c r="I79" s="26" t="str">
        <f>Source!BO45</f>
        <v/>
      </c>
      <c r="J79" s="26"/>
      <c r="K79" s="25"/>
      <c r="L79" s="27"/>
      <c r="S79">
        <f>ROUND((Source!FX45/100)*((ROUND(Source!AF45*Source!I45, 2)+ROUND(Source!AE45*Source!I45, 2))), 2)</f>
        <v>15.31</v>
      </c>
      <c r="T79">
        <f>Source!X45</f>
        <v>15.31</v>
      </c>
      <c r="U79">
        <f>ROUND((Source!FY45/100)*((ROUND(Source!AF45*Source!I45, 2)+ROUND(Source!AE45*Source!I45, 2))), 2)</f>
        <v>11.99</v>
      </c>
      <c r="V79">
        <f>Source!Y45</f>
        <v>11.99</v>
      </c>
    </row>
    <row r="80" spans="1:26" x14ac:dyDescent="0.2">
      <c r="C80" s="20" t="str">
        <f>"Объем: "&amp;Source!I45&amp;"=26/"&amp;"100"</f>
        <v>Объем: 0,26=26/100</v>
      </c>
    </row>
    <row r="81" spans="1:26" ht="14.25" x14ac:dyDescent="0.2">
      <c r="A81" s="40"/>
      <c r="B81" s="41"/>
      <c r="C81" s="41" t="s">
        <v>1496</v>
      </c>
      <c r="D81" s="24"/>
      <c r="E81" s="11"/>
      <c r="F81" s="25">
        <f>Source!AO45</f>
        <v>70.98</v>
      </c>
      <c r="G81" s="26" t="str">
        <f>Source!DG45</f>
        <v/>
      </c>
      <c r="H81" s="25">
        <f>ROUND(Source!AF45*Source!I45, 2)</f>
        <v>18.45</v>
      </c>
      <c r="I81" s="26"/>
      <c r="J81" s="26">
        <f>IF(Source!BA45&lt;&gt; 0, Source!BA45, 1)</f>
        <v>1</v>
      </c>
      <c r="K81" s="25">
        <f>Source!S45</f>
        <v>18.45</v>
      </c>
      <c r="L81" s="27"/>
      <c r="R81">
        <f>H81</f>
        <v>18.45</v>
      </c>
    </row>
    <row r="82" spans="1:26" ht="14.25" x14ac:dyDescent="0.2">
      <c r="A82" s="40"/>
      <c r="B82" s="41"/>
      <c r="C82" s="41" t="s">
        <v>279</v>
      </c>
      <c r="D82" s="24"/>
      <c r="E82" s="11"/>
      <c r="F82" s="25">
        <f>Source!AM45</f>
        <v>0.2</v>
      </c>
      <c r="G82" s="26" t="str">
        <f>Source!DE45</f>
        <v/>
      </c>
      <c r="H82" s="25">
        <f>ROUND(Source!AD45*Source!I45, 2)</f>
        <v>0.05</v>
      </c>
      <c r="I82" s="26"/>
      <c r="J82" s="26">
        <f>IF(Source!BB45&lt;&gt; 0, Source!BB45, 1)</f>
        <v>1</v>
      </c>
      <c r="K82" s="25">
        <f>Source!Q45</f>
        <v>0.05</v>
      </c>
      <c r="L82" s="27"/>
    </row>
    <row r="83" spans="1:26" ht="14.25" x14ac:dyDescent="0.2">
      <c r="A83" s="40"/>
      <c r="B83" s="41"/>
      <c r="C83" s="41" t="s">
        <v>1498</v>
      </c>
      <c r="D83" s="24" t="s">
        <v>1499</v>
      </c>
      <c r="E83" s="11">
        <f>Source!BZ45</f>
        <v>83</v>
      </c>
      <c r="F83" s="44"/>
      <c r="G83" s="26"/>
      <c r="H83" s="25">
        <f>SUM(S79:S86)</f>
        <v>15.31</v>
      </c>
      <c r="I83" s="29"/>
      <c r="J83" s="23">
        <f>Source!AT45</f>
        <v>83</v>
      </c>
      <c r="K83" s="25">
        <f>SUM(T79:T86)</f>
        <v>15.31</v>
      </c>
      <c r="L83" s="27"/>
    </row>
    <row r="84" spans="1:26" ht="14.25" x14ac:dyDescent="0.2">
      <c r="A84" s="40"/>
      <c r="B84" s="41"/>
      <c r="C84" s="41" t="s">
        <v>1500</v>
      </c>
      <c r="D84" s="24" t="s">
        <v>1499</v>
      </c>
      <c r="E84" s="11">
        <f>Source!CA45</f>
        <v>65</v>
      </c>
      <c r="F84" s="44"/>
      <c r="G84" s="26"/>
      <c r="H84" s="25">
        <f>SUM(U79:U86)</f>
        <v>11.99</v>
      </c>
      <c r="I84" s="29"/>
      <c r="J84" s="23">
        <f>Source!AU45</f>
        <v>65</v>
      </c>
      <c r="K84" s="25">
        <f>SUM(V79:V86)</f>
        <v>11.99</v>
      </c>
      <c r="L84" s="27"/>
    </row>
    <row r="85" spans="1:26" ht="14.25" x14ac:dyDescent="0.2">
      <c r="A85" s="40"/>
      <c r="B85" s="41"/>
      <c r="C85" s="41" t="s">
        <v>1501</v>
      </c>
      <c r="D85" s="24" t="s">
        <v>1502</v>
      </c>
      <c r="E85" s="11">
        <f>Source!AQ45</f>
        <v>9.1</v>
      </c>
      <c r="F85" s="25"/>
      <c r="G85" s="26" t="str">
        <f>Source!DI45</f>
        <v/>
      </c>
      <c r="H85" s="25"/>
      <c r="I85" s="26"/>
      <c r="J85" s="26"/>
      <c r="K85" s="25"/>
      <c r="L85" s="36">
        <f>Source!U45</f>
        <v>2.3660000000000001</v>
      </c>
    </row>
    <row r="86" spans="1:26" ht="14.25" x14ac:dyDescent="0.2">
      <c r="A86" s="42" t="str">
        <f>Source!E47</f>
        <v>8,1</v>
      </c>
      <c r="B86" s="43" t="str">
        <f>Source!F47</f>
        <v>01.7.07.07</v>
      </c>
      <c r="C86" s="43" t="str">
        <f>Source!G47</f>
        <v>Строительный мусор</v>
      </c>
      <c r="D86" s="30" t="str">
        <f>Source!H47</f>
        <v>т</v>
      </c>
      <c r="E86" s="31">
        <f>Source!I47</f>
        <v>3.1199999999999999E-2</v>
      </c>
      <c r="F86" s="32">
        <f>Source!AL47+Source!AM47+Source!AO47</f>
        <v>0</v>
      </c>
      <c r="G86" s="37" t="s">
        <v>6</v>
      </c>
      <c r="H86" s="32">
        <f>ROUND(Source!AC47*Source!I47, 2)+ROUND(Source!AD47*Source!I47, 2)+ROUND(Source!AF47*Source!I47, 2)</f>
        <v>0</v>
      </c>
      <c r="I86" s="33"/>
      <c r="J86" s="33">
        <f>IF(Source!BC47&lt;&gt; 0, Source!BC47, 1)</f>
        <v>1</v>
      </c>
      <c r="K86" s="32">
        <f>Source!O47</f>
        <v>0</v>
      </c>
      <c r="L86" s="38"/>
      <c r="S86">
        <f>ROUND((Source!FX47/100)*((ROUND(Source!AF47*Source!I47, 2)+ROUND(Source!AE47*Source!I47, 2))), 2)</f>
        <v>0</v>
      </c>
      <c r="T86">
        <f>Source!X47</f>
        <v>0</v>
      </c>
      <c r="U86">
        <f>ROUND((Source!FY47/100)*((ROUND(Source!AF47*Source!I47, 2)+ROUND(Source!AE47*Source!I47, 2))), 2)</f>
        <v>0</v>
      </c>
      <c r="V86">
        <f>Source!Y47</f>
        <v>0</v>
      </c>
      <c r="W86">
        <f>IF(Source!BI47&lt;=1,H86, 0)</f>
        <v>0</v>
      </c>
      <c r="X86">
        <f>IF(Source!BI47=2,H86, 0)</f>
        <v>0</v>
      </c>
      <c r="Y86">
        <f>IF(Source!BI47=3,H86, 0)</f>
        <v>0</v>
      </c>
      <c r="Z86">
        <f>IF(Source!BI47=4,H86, 0)</f>
        <v>0</v>
      </c>
    </row>
    <row r="87" spans="1:26" ht="15" x14ac:dyDescent="0.25">
      <c r="G87" s="46">
        <f>H81+H82+H83+H84+SUM(H86:H86)</f>
        <v>45.800000000000004</v>
      </c>
      <c r="H87" s="46"/>
      <c r="J87" s="46">
        <f>K81+K82+K83+K84+SUM(K86:K86)</f>
        <v>45.800000000000004</v>
      </c>
      <c r="K87" s="46"/>
      <c r="L87" s="35">
        <f>Source!U45</f>
        <v>2.3660000000000001</v>
      </c>
      <c r="O87" s="21">
        <f>G87</f>
        <v>45.800000000000004</v>
      </c>
      <c r="P87" s="21">
        <f>J87</f>
        <v>45.800000000000004</v>
      </c>
      <c r="Q87" s="21">
        <f>L87</f>
        <v>2.3660000000000001</v>
      </c>
      <c r="W87">
        <f>IF(Source!BI45&lt;=1,H81+H82+H83+H84, 0)</f>
        <v>45.800000000000004</v>
      </c>
      <c r="X87">
        <f>IF(Source!BI45=2,H81+H82+H83+H84, 0)</f>
        <v>0</v>
      </c>
      <c r="Y87">
        <f>IF(Source!BI45=3,H81+H82+H83+H84, 0)</f>
        <v>0</v>
      </c>
      <c r="Z87">
        <f>IF(Source!BI45=4,H81+H82+H83+H84, 0)</f>
        <v>0</v>
      </c>
    </row>
    <row r="88" spans="1:26" ht="28.5" x14ac:dyDescent="0.2">
      <c r="A88" s="40" t="str">
        <f>Source!E49</f>
        <v>9</v>
      </c>
      <c r="B88" s="41" t="str">
        <f>Source!F49</f>
        <v>12-01-017-01</v>
      </c>
      <c r="C88" s="41" t="str">
        <f>Source!G49</f>
        <v>Разборка выравнивающих стяжек цементно-песчаных толщиной 15 мм</v>
      </c>
      <c r="D88" s="24" t="str">
        <f>Source!H49</f>
        <v>100 м2</v>
      </c>
      <c r="E88" s="11">
        <f>Source!I49</f>
        <v>0.4</v>
      </c>
      <c r="F88" s="25">
        <f>Source!AL49+Source!AM49+Source!AO49</f>
        <v>462.33</v>
      </c>
      <c r="G88" s="26"/>
      <c r="H88" s="25"/>
      <c r="I88" s="26" t="str">
        <f>Source!BO49</f>
        <v/>
      </c>
      <c r="J88" s="26"/>
      <c r="K88" s="25"/>
      <c r="L88" s="27"/>
      <c r="S88">
        <f>ROUND((Source!FX49/100)*((ROUND(Source!AF49*Source!I49, 2)+ROUND(Source!AE49*Source!I49, 2))), 2)</f>
        <v>88.84</v>
      </c>
      <c r="T88">
        <f>Source!X49</f>
        <v>88.84</v>
      </c>
      <c r="U88">
        <f>ROUND((Source!FY49/100)*((ROUND(Source!AF49*Source!I49, 2)+ROUND(Source!AE49*Source!I49, 2))), 2)</f>
        <v>45.45</v>
      </c>
      <c r="V88">
        <f>Source!Y49</f>
        <v>45.24</v>
      </c>
    </row>
    <row r="89" spans="1:26" x14ac:dyDescent="0.2">
      <c r="C89" s="20" t="str">
        <f>"Объем: "&amp;Source!I49&amp;"=40/"&amp;"100"</f>
        <v>Объем: 0,4=40/100</v>
      </c>
    </row>
    <row r="90" spans="1:26" ht="14.25" x14ac:dyDescent="0.2">
      <c r="A90" s="40"/>
      <c r="B90" s="41"/>
      <c r="C90" s="41" t="s">
        <v>1496</v>
      </c>
      <c r="D90" s="24"/>
      <c r="E90" s="11"/>
      <c r="F90" s="25">
        <f>Source!AO49</f>
        <v>235.18</v>
      </c>
      <c r="G90" s="26" t="str">
        <f>Source!DG49</f>
        <v>)*0,8</v>
      </c>
      <c r="H90" s="25">
        <f>ROUND(Source!AF49*Source!I49, 2)</f>
        <v>75.260000000000005</v>
      </c>
      <c r="I90" s="26"/>
      <c r="J90" s="26">
        <f>IF(Source!BA49&lt;&gt; 0, Source!BA49, 1)</f>
        <v>1</v>
      </c>
      <c r="K90" s="25">
        <f>Source!S49</f>
        <v>75.260000000000005</v>
      </c>
      <c r="L90" s="27"/>
      <c r="R90">
        <f>H90</f>
        <v>75.260000000000005</v>
      </c>
    </row>
    <row r="91" spans="1:26" ht="14.25" x14ac:dyDescent="0.2">
      <c r="A91" s="40"/>
      <c r="B91" s="41"/>
      <c r="C91" s="41" t="s">
        <v>279</v>
      </c>
      <c r="D91" s="24"/>
      <c r="E91" s="11"/>
      <c r="F91" s="25">
        <f>Source!AM49</f>
        <v>190.48</v>
      </c>
      <c r="G91" s="26" t="str">
        <f>Source!DE49</f>
        <v>)*0,8</v>
      </c>
      <c r="H91" s="25">
        <f>ROUND(Source!AD49*Source!I49, 2)</f>
        <v>60.96</v>
      </c>
      <c r="I91" s="26"/>
      <c r="J91" s="26">
        <f>IF(Source!BB49&lt;&gt; 0, Source!BB49, 1)</f>
        <v>1</v>
      </c>
      <c r="K91" s="25">
        <f>Source!Q49</f>
        <v>60.96</v>
      </c>
      <c r="L91" s="27"/>
    </row>
    <row r="92" spans="1:26" ht="14.25" x14ac:dyDescent="0.2">
      <c r="A92" s="40"/>
      <c r="B92" s="41"/>
      <c r="C92" s="41" t="s">
        <v>1497</v>
      </c>
      <c r="D92" s="24"/>
      <c r="E92" s="11"/>
      <c r="F92" s="25">
        <f>Source!AN49</f>
        <v>21.86</v>
      </c>
      <c r="G92" s="26" t="str">
        <f>Source!DF49</f>
        <v>)*0,8</v>
      </c>
      <c r="H92" s="28">
        <f>ROUND(Source!AE49*Source!I49, 2)</f>
        <v>7</v>
      </c>
      <c r="I92" s="26"/>
      <c r="J92" s="26">
        <f>IF(Source!BS49&lt;&gt; 0, Source!BS49, 1)</f>
        <v>1</v>
      </c>
      <c r="K92" s="28">
        <f>Source!R49</f>
        <v>7</v>
      </c>
      <c r="L92" s="27"/>
      <c r="R92">
        <f>H92</f>
        <v>7</v>
      </c>
    </row>
    <row r="93" spans="1:26" ht="14.25" x14ac:dyDescent="0.2">
      <c r="A93" s="40"/>
      <c r="B93" s="41"/>
      <c r="C93" s="41" t="s">
        <v>1498</v>
      </c>
      <c r="D93" s="24" t="s">
        <v>1499</v>
      </c>
      <c r="E93" s="11">
        <f>Source!BZ49</f>
        <v>120</v>
      </c>
      <c r="F93" s="48" t="str">
        <f>CONCATENATE(" )", Source!DL49, Source!FT49, "=", Source!FX49)</f>
        <v xml:space="preserve"> )*0,9=108</v>
      </c>
      <c r="G93" s="49"/>
      <c r="H93" s="25">
        <f>SUM(S88:S95)</f>
        <v>88.84</v>
      </c>
      <c r="I93" s="29"/>
      <c r="J93" s="23">
        <f>Source!AT49</f>
        <v>108</v>
      </c>
      <c r="K93" s="25">
        <f>SUM(T88:T95)</f>
        <v>88.84</v>
      </c>
      <c r="L93" s="27"/>
    </row>
    <row r="94" spans="1:26" ht="14.25" x14ac:dyDescent="0.2">
      <c r="A94" s="40"/>
      <c r="B94" s="41"/>
      <c r="C94" s="41" t="s">
        <v>1500</v>
      </c>
      <c r="D94" s="24" t="s">
        <v>1499</v>
      </c>
      <c r="E94" s="11">
        <f>Source!CA49</f>
        <v>65</v>
      </c>
      <c r="F94" s="48" t="str">
        <f>CONCATENATE(" )", Source!DM49, Source!FU49, "=", Source!FY49)</f>
        <v xml:space="preserve"> )*0,85=55,25</v>
      </c>
      <c r="G94" s="49"/>
      <c r="H94" s="25">
        <f>SUM(U88:U95)</f>
        <v>45.45</v>
      </c>
      <c r="I94" s="29"/>
      <c r="J94" s="23">
        <f>Source!AU49</f>
        <v>55</v>
      </c>
      <c r="K94" s="25">
        <f>SUM(V88:V95)</f>
        <v>45.24</v>
      </c>
      <c r="L94" s="27"/>
    </row>
    <row r="95" spans="1:26" ht="14.25" x14ac:dyDescent="0.2">
      <c r="A95" s="42"/>
      <c r="B95" s="43"/>
      <c r="C95" s="43" t="s">
        <v>1501</v>
      </c>
      <c r="D95" s="30" t="s">
        <v>1502</v>
      </c>
      <c r="E95" s="31">
        <f>Source!AQ49</f>
        <v>27.22</v>
      </c>
      <c r="F95" s="32"/>
      <c r="G95" s="33" t="str">
        <f>Source!DI49</f>
        <v>)*0,8</v>
      </c>
      <c r="H95" s="32"/>
      <c r="I95" s="33"/>
      <c r="J95" s="33"/>
      <c r="K95" s="32"/>
      <c r="L95" s="34">
        <f>Source!U49</f>
        <v>8.7103999999999999</v>
      </c>
    </row>
    <row r="96" spans="1:26" ht="15" x14ac:dyDescent="0.25">
      <c r="G96" s="46">
        <f>H90+H91+H93+H94</f>
        <v>270.51</v>
      </c>
      <c r="H96" s="46"/>
      <c r="J96" s="46">
        <f>K90+K91+K93+K94</f>
        <v>270.3</v>
      </c>
      <c r="K96" s="46"/>
      <c r="L96" s="35">
        <f>Source!U49</f>
        <v>8.7103999999999999</v>
      </c>
      <c r="O96" s="21">
        <f>G96</f>
        <v>270.51</v>
      </c>
      <c r="P96" s="21">
        <f>J96</f>
        <v>270.3</v>
      </c>
      <c r="Q96" s="21">
        <f>L96</f>
        <v>8.7103999999999999</v>
      </c>
      <c r="W96">
        <f>IF(Source!BI49&lt;=1,H90+H91+H93+H94, 0)</f>
        <v>270.51</v>
      </c>
      <c r="X96">
        <f>IF(Source!BI49=2,H90+H91+H93+H94, 0)</f>
        <v>0</v>
      </c>
      <c r="Y96">
        <f>IF(Source!BI49=3,H90+H91+H93+H94, 0)</f>
        <v>0</v>
      </c>
      <c r="Z96">
        <f>IF(Source!BI49=4,H90+H91+H93+H94, 0)</f>
        <v>0</v>
      </c>
    </row>
    <row r="97" spans="1:26" ht="57" x14ac:dyDescent="0.2">
      <c r="A97" s="40" t="str">
        <f>Source!E51</f>
        <v>10</v>
      </c>
      <c r="B97" s="41" t="str">
        <f>Source!F51</f>
        <v>12-01-017-02</v>
      </c>
      <c r="C97" s="41" t="str">
        <f>Source!G51</f>
        <v>Разборка выравнивающих стяжек на каждый 1 мм изменения толщины добавлять или исключать к расценке 12-01-017-01</v>
      </c>
      <c r="D97" s="24" t="str">
        <f>Source!H51</f>
        <v>100 м2</v>
      </c>
      <c r="E97" s="11">
        <f>Source!I51</f>
        <v>0.4</v>
      </c>
      <c r="F97" s="25">
        <f>Source!AL51+Source!AM51+Source!AO51</f>
        <v>11.3</v>
      </c>
      <c r="G97" s="26"/>
      <c r="H97" s="25"/>
      <c r="I97" s="26" t="str">
        <f>Source!BO51</f>
        <v/>
      </c>
      <c r="J97" s="26"/>
      <c r="K97" s="25"/>
      <c r="L97" s="27"/>
      <c r="S97">
        <f>ROUND((Source!FX51/100)*((ROUND(Source!AF51*Source!I51, 2)+ROUND(Source!AE51*Source!I51, 2))), 2)</f>
        <v>108.63</v>
      </c>
      <c r="T97">
        <f>Source!X51</f>
        <v>108.63</v>
      </c>
      <c r="U97">
        <f>ROUND((Source!FY51/100)*((ROUND(Source!AF51*Source!I51, 2)+ROUND(Source!AE51*Source!I51, 2))), 2)</f>
        <v>55.57</v>
      </c>
      <c r="V97">
        <f>Source!Y51</f>
        <v>55.32</v>
      </c>
    </row>
    <row r="98" spans="1:26" x14ac:dyDescent="0.2">
      <c r="C98" s="20" t="str">
        <f>"Объем: "&amp;Source!I51&amp;"=40/"&amp;"100"</f>
        <v>Объем: 0,4=40/100</v>
      </c>
    </row>
    <row r="99" spans="1:26" ht="14.25" x14ac:dyDescent="0.2">
      <c r="A99" s="40"/>
      <c r="B99" s="41"/>
      <c r="C99" s="41" t="s">
        <v>1496</v>
      </c>
      <c r="D99" s="24"/>
      <c r="E99" s="11"/>
      <c r="F99" s="25">
        <f>Source!AO51</f>
        <v>8.64</v>
      </c>
      <c r="G99" s="26" t="str">
        <f>Source!DG51</f>
        <v>)*0,8*35</v>
      </c>
      <c r="H99" s="25">
        <f>ROUND(Source!AF51*Source!I51, 2)</f>
        <v>96.77</v>
      </c>
      <c r="I99" s="26"/>
      <c r="J99" s="26">
        <f>IF(Source!BA51&lt;&gt; 0, Source!BA51, 1)</f>
        <v>1</v>
      </c>
      <c r="K99" s="25">
        <f>Source!S51</f>
        <v>96.77</v>
      </c>
      <c r="L99" s="27"/>
      <c r="R99">
        <f>H99</f>
        <v>96.77</v>
      </c>
    </row>
    <row r="100" spans="1:26" ht="14.25" x14ac:dyDescent="0.2">
      <c r="A100" s="40"/>
      <c r="B100" s="41"/>
      <c r="C100" s="41" t="s">
        <v>279</v>
      </c>
      <c r="D100" s="24"/>
      <c r="E100" s="11"/>
      <c r="F100" s="25">
        <f>Source!AM51</f>
        <v>2.66</v>
      </c>
      <c r="G100" s="26" t="str">
        <f>Source!DE51</f>
        <v>)*0,8*35</v>
      </c>
      <c r="H100" s="25">
        <f>ROUND(Source!AD51*Source!I51, 2)</f>
        <v>29.79</v>
      </c>
      <c r="I100" s="26"/>
      <c r="J100" s="26">
        <f>IF(Source!BB51&lt;&gt; 0, Source!BB51, 1)</f>
        <v>1</v>
      </c>
      <c r="K100" s="25">
        <f>Source!Q51</f>
        <v>29.79</v>
      </c>
      <c r="L100" s="27"/>
    </row>
    <row r="101" spans="1:26" ht="14.25" x14ac:dyDescent="0.2">
      <c r="A101" s="40"/>
      <c r="B101" s="41"/>
      <c r="C101" s="41" t="s">
        <v>1497</v>
      </c>
      <c r="D101" s="24"/>
      <c r="E101" s="11"/>
      <c r="F101" s="25">
        <f>Source!AN51</f>
        <v>0.34</v>
      </c>
      <c r="G101" s="26" t="str">
        <f>Source!DF51</f>
        <v>)*0,8*35</v>
      </c>
      <c r="H101" s="28">
        <f>ROUND(Source!AE51*Source!I51, 2)</f>
        <v>3.81</v>
      </c>
      <c r="I101" s="26"/>
      <c r="J101" s="26">
        <f>IF(Source!BS51&lt;&gt; 0, Source!BS51, 1)</f>
        <v>1</v>
      </c>
      <c r="K101" s="28">
        <f>Source!R51</f>
        <v>3.81</v>
      </c>
      <c r="L101" s="27"/>
      <c r="R101">
        <f>H101</f>
        <v>3.81</v>
      </c>
    </row>
    <row r="102" spans="1:26" ht="14.25" x14ac:dyDescent="0.2">
      <c r="A102" s="40"/>
      <c r="B102" s="41"/>
      <c r="C102" s="41" t="s">
        <v>1498</v>
      </c>
      <c r="D102" s="24" t="s">
        <v>1499</v>
      </c>
      <c r="E102" s="11">
        <f>Source!BZ51</f>
        <v>120</v>
      </c>
      <c r="F102" s="48" t="str">
        <f>CONCATENATE(" )", Source!DL51, Source!FT51, "=", Source!FX51)</f>
        <v xml:space="preserve"> )*0,9=108</v>
      </c>
      <c r="G102" s="49"/>
      <c r="H102" s="25">
        <f>SUM(S97:S104)</f>
        <v>108.63</v>
      </c>
      <c r="I102" s="29"/>
      <c r="J102" s="23">
        <f>Source!AT51</f>
        <v>108</v>
      </c>
      <c r="K102" s="25">
        <f>SUM(T97:T104)</f>
        <v>108.63</v>
      </c>
      <c r="L102" s="27"/>
    </row>
    <row r="103" spans="1:26" ht="14.25" x14ac:dyDescent="0.2">
      <c r="A103" s="40"/>
      <c r="B103" s="41"/>
      <c r="C103" s="41" t="s">
        <v>1500</v>
      </c>
      <c r="D103" s="24" t="s">
        <v>1499</v>
      </c>
      <c r="E103" s="11">
        <f>Source!CA51</f>
        <v>65</v>
      </c>
      <c r="F103" s="48" t="str">
        <f>CONCATENATE(" )", Source!DM51, Source!FU51, "=", Source!FY51)</f>
        <v xml:space="preserve"> )*0,85=55,25</v>
      </c>
      <c r="G103" s="49"/>
      <c r="H103" s="25">
        <f>SUM(U97:U104)</f>
        <v>55.57</v>
      </c>
      <c r="I103" s="29"/>
      <c r="J103" s="23">
        <f>Source!AU51</f>
        <v>55</v>
      </c>
      <c r="K103" s="25">
        <f>SUM(V97:V104)</f>
        <v>55.32</v>
      </c>
      <c r="L103" s="27"/>
    </row>
    <row r="104" spans="1:26" ht="14.25" x14ac:dyDescent="0.2">
      <c r="A104" s="42"/>
      <c r="B104" s="43"/>
      <c r="C104" s="43" t="s">
        <v>1501</v>
      </c>
      <c r="D104" s="30" t="s">
        <v>1502</v>
      </c>
      <c r="E104" s="31">
        <f>Source!AQ51</f>
        <v>1</v>
      </c>
      <c r="F104" s="32"/>
      <c r="G104" s="33" t="str">
        <f>Source!DI51</f>
        <v>)*0,8*35</v>
      </c>
      <c r="H104" s="32"/>
      <c r="I104" s="33"/>
      <c r="J104" s="33"/>
      <c r="K104" s="32"/>
      <c r="L104" s="34">
        <f>Source!U51</f>
        <v>11.200000000000001</v>
      </c>
    </row>
    <row r="105" spans="1:26" ht="15" x14ac:dyDescent="0.25">
      <c r="G105" s="46">
        <f>H99+H100+H102+H103</f>
        <v>290.76</v>
      </c>
      <c r="H105" s="46"/>
      <c r="J105" s="46">
        <f>K99+K100+K102+K103</f>
        <v>290.51</v>
      </c>
      <c r="K105" s="46"/>
      <c r="L105" s="35">
        <f>Source!U51</f>
        <v>11.200000000000001</v>
      </c>
      <c r="O105" s="21">
        <f>G105</f>
        <v>290.76</v>
      </c>
      <c r="P105" s="21">
        <f>J105</f>
        <v>290.51</v>
      </c>
      <c r="Q105" s="21">
        <f>L105</f>
        <v>11.200000000000001</v>
      </c>
      <c r="W105">
        <f>IF(Source!BI51&lt;=1,H99+H100+H102+H103, 0)</f>
        <v>290.76</v>
      </c>
      <c r="X105">
        <f>IF(Source!BI51=2,H99+H100+H102+H103, 0)</f>
        <v>0</v>
      </c>
      <c r="Y105">
        <f>IF(Source!BI51=3,H99+H100+H102+H103, 0)</f>
        <v>0</v>
      </c>
      <c r="Z105">
        <f>IF(Source!BI51=4,H99+H100+H102+H103, 0)</f>
        <v>0</v>
      </c>
    </row>
    <row r="106" spans="1:26" ht="28.5" x14ac:dyDescent="0.2">
      <c r="A106" s="40" t="str">
        <f>Source!E53</f>
        <v>11</v>
      </c>
      <c r="B106" s="41" t="str">
        <f>Source!F53</f>
        <v>12-01-014-02</v>
      </c>
      <c r="C106" s="41" t="str">
        <f>Source!G53</f>
        <v>Демонтаж покрытий керамзитом</v>
      </c>
      <c r="D106" s="24" t="str">
        <f>Source!H53</f>
        <v>м3</v>
      </c>
      <c r="E106" s="11">
        <f>Source!I53</f>
        <v>2</v>
      </c>
      <c r="F106" s="25">
        <f>Source!AL53+Source!AM53+Source!AO53</f>
        <v>53.88</v>
      </c>
      <c r="G106" s="26"/>
      <c r="H106" s="25"/>
      <c r="I106" s="26" t="str">
        <f>Source!BO53</f>
        <v/>
      </c>
      <c r="J106" s="26"/>
      <c r="K106" s="25"/>
      <c r="L106" s="27"/>
      <c r="S106">
        <f>ROUND((Source!FX53/100)*((ROUND(Source!AF53*Source!I53, 2)+ROUND(Source!AE53*Source!I53, 2))), 2)</f>
        <v>47.58</v>
      </c>
      <c r="T106">
        <f>Source!X53</f>
        <v>47.58</v>
      </c>
      <c r="U106">
        <f>ROUND((Source!FY53/100)*((ROUND(Source!AF53*Source!I53, 2)+ROUND(Source!AE53*Source!I53, 2))), 2)</f>
        <v>24.34</v>
      </c>
      <c r="V106">
        <f>Source!Y53</f>
        <v>24.23</v>
      </c>
    </row>
    <row r="107" spans="1:26" ht="14.25" x14ac:dyDescent="0.2">
      <c r="A107" s="40"/>
      <c r="B107" s="41"/>
      <c r="C107" s="41" t="s">
        <v>1496</v>
      </c>
      <c r="D107" s="24"/>
      <c r="E107" s="11"/>
      <c r="F107" s="25">
        <f>Source!AO53</f>
        <v>23.71</v>
      </c>
      <c r="G107" s="26" t="str">
        <f>Source!DG53</f>
        <v>)*0,8</v>
      </c>
      <c r="H107" s="25">
        <f>ROUND(Source!AF53*Source!I53, 2)</f>
        <v>37.94</v>
      </c>
      <c r="I107" s="26"/>
      <c r="J107" s="26">
        <f>IF(Source!BA53&lt;&gt; 0, Source!BA53, 1)</f>
        <v>1</v>
      </c>
      <c r="K107" s="25">
        <f>Source!S53</f>
        <v>37.94</v>
      </c>
      <c r="L107" s="27"/>
      <c r="R107">
        <f>H107</f>
        <v>37.94</v>
      </c>
    </row>
    <row r="108" spans="1:26" ht="14.25" x14ac:dyDescent="0.2">
      <c r="A108" s="40"/>
      <c r="B108" s="41"/>
      <c r="C108" s="41" t="s">
        <v>279</v>
      </c>
      <c r="D108" s="24"/>
      <c r="E108" s="11"/>
      <c r="F108" s="25">
        <f>Source!AM53</f>
        <v>30.17</v>
      </c>
      <c r="G108" s="26" t="str">
        <f>Source!DE53</f>
        <v>)*0,8</v>
      </c>
      <c r="H108" s="25">
        <f>ROUND(Source!AD53*Source!I53, 2)</f>
        <v>48.26</v>
      </c>
      <c r="I108" s="26"/>
      <c r="J108" s="26">
        <f>IF(Source!BB53&lt;&gt; 0, Source!BB53, 1)</f>
        <v>1</v>
      </c>
      <c r="K108" s="25">
        <f>Source!Q53</f>
        <v>48.26</v>
      </c>
      <c r="L108" s="27"/>
    </row>
    <row r="109" spans="1:26" ht="14.25" x14ac:dyDescent="0.2">
      <c r="A109" s="40"/>
      <c r="B109" s="41"/>
      <c r="C109" s="41" t="s">
        <v>1497</v>
      </c>
      <c r="D109" s="24"/>
      <c r="E109" s="11"/>
      <c r="F109" s="25">
        <f>Source!AN53</f>
        <v>3.83</v>
      </c>
      <c r="G109" s="26" t="str">
        <f>Source!DF53</f>
        <v>)*0,8</v>
      </c>
      <c r="H109" s="28">
        <f>ROUND(Source!AE53*Source!I53, 2)</f>
        <v>6.12</v>
      </c>
      <c r="I109" s="26"/>
      <c r="J109" s="26">
        <f>IF(Source!BS53&lt;&gt; 0, Source!BS53, 1)</f>
        <v>1</v>
      </c>
      <c r="K109" s="28">
        <f>Source!R53</f>
        <v>6.12</v>
      </c>
      <c r="L109" s="27"/>
      <c r="R109">
        <f>H109</f>
        <v>6.12</v>
      </c>
    </row>
    <row r="110" spans="1:26" ht="14.25" x14ac:dyDescent="0.2">
      <c r="A110" s="40"/>
      <c r="B110" s="41"/>
      <c r="C110" s="41" t="s">
        <v>1498</v>
      </c>
      <c r="D110" s="24" t="s">
        <v>1499</v>
      </c>
      <c r="E110" s="11">
        <f>Source!BZ53</f>
        <v>120</v>
      </c>
      <c r="F110" s="48" t="str">
        <f>CONCATENATE(" )", Source!DL53, Source!FT53, "=", Source!FX53)</f>
        <v xml:space="preserve"> )*0,9=108</v>
      </c>
      <c r="G110" s="49"/>
      <c r="H110" s="25">
        <f>SUM(S106:S112)</f>
        <v>47.58</v>
      </c>
      <c r="I110" s="29"/>
      <c r="J110" s="23">
        <f>Source!AT53</f>
        <v>108</v>
      </c>
      <c r="K110" s="25">
        <f>SUM(T106:T112)</f>
        <v>47.58</v>
      </c>
      <c r="L110" s="27"/>
    </row>
    <row r="111" spans="1:26" ht="14.25" x14ac:dyDescent="0.2">
      <c r="A111" s="40"/>
      <c r="B111" s="41"/>
      <c r="C111" s="41" t="s">
        <v>1500</v>
      </c>
      <c r="D111" s="24" t="s">
        <v>1499</v>
      </c>
      <c r="E111" s="11">
        <f>Source!CA53</f>
        <v>65</v>
      </c>
      <c r="F111" s="48" t="str">
        <f>CONCATENATE(" )", Source!DM53, Source!FU53, "=", Source!FY53)</f>
        <v xml:space="preserve"> )*0,85=55,25</v>
      </c>
      <c r="G111" s="49"/>
      <c r="H111" s="25">
        <f>SUM(U106:U112)</f>
        <v>24.34</v>
      </c>
      <c r="I111" s="29"/>
      <c r="J111" s="23">
        <f>Source!AU53</f>
        <v>55</v>
      </c>
      <c r="K111" s="25">
        <f>SUM(V106:V112)</f>
        <v>24.23</v>
      </c>
      <c r="L111" s="27"/>
    </row>
    <row r="112" spans="1:26" ht="14.25" x14ac:dyDescent="0.2">
      <c r="A112" s="42"/>
      <c r="B112" s="43"/>
      <c r="C112" s="43" t="s">
        <v>1501</v>
      </c>
      <c r="D112" s="30" t="s">
        <v>1502</v>
      </c>
      <c r="E112" s="31">
        <f>Source!AQ53</f>
        <v>3.04</v>
      </c>
      <c r="F112" s="32"/>
      <c r="G112" s="33" t="str">
        <f>Source!DI53</f>
        <v>)*0,8</v>
      </c>
      <c r="H112" s="32"/>
      <c r="I112" s="33"/>
      <c r="J112" s="33"/>
      <c r="K112" s="32"/>
      <c r="L112" s="34">
        <f>Source!U53</f>
        <v>4.8640000000000008</v>
      </c>
    </row>
    <row r="113" spans="1:26" ht="15" x14ac:dyDescent="0.25">
      <c r="G113" s="46">
        <f>H107+H108+H110+H111</f>
        <v>158.11999999999998</v>
      </c>
      <c r="H113" s="46"/>
      <c r="J113" s="46">
        <f>K107+K108+K110+K111</f>
        <v>158.00999999999996</v>
      </c>
      <c r="K113" s="46"/>
      <c r="L113" s="35">
        <f>Source!U53</f>
        <v>4.8640000000000008</v>
      </c>
      <c r="O113" s="21">
        <f>G113</f>
        <v>158.11999999999998</v>
      </c>
      <c r="P113" s="21">
        <f>J113</f>
        <v>158.00999999999996</v>
      </c>
      <c r="Q113" s="21">
        <f>L113</f>
        <v>4.8640000000000008</v>
      </c>
      <c r="W113">
        <f>IF(Source!BI53&lt;=1,H107+H108+H110+H111, 0)</f>
        <v>158.11999999999998</v>
      </c>
      <c r="X113">
        <f>IF(Source!BI53=2,H107+H108+H110+H111, 0)</f>
        <v>0</v>
      </c>
      <c r="Y113">
        <f>IF(Source!BI53=3,H107+H108+H110+H111, 0)</f>
        <v>0</v>
      </c>
      <c r="Z113">
        <f>IF(Source!BI53=4,H107+H108+H110+H111, 0)</f>
        <v>0</v>
      </c>
    </row>
    <row r="114" spans="1:26" ht="28.5" x14ac:dyDescent="0.2">
      <c r="A114" s="40" t="str">
        <f>Source!E55</f>
        <v>12</v>
      </c>
      <c r="B114" s="41" t="str">
        <f>Source!F55</f>
        <v>09-04-012-01</v>
      </c>
      <c r="C114" s="41" t="str">
        <f>Source!G55</f>
        <v>Демонтаж металлических дверных блоков в готовые проемы</v>
      </c>
      <c r="D114" s="24" t="str">
        <f>Source!H55</f>
        <v>м2</v>
      </c>
      <c r="E114" s="11">
        <f>Source!I55</f>
        <v>6.5</v>
      </c>
      <c r="F114" s="25">
        <f>Source!AL55+Source!AM55+Source!AO55</f>
        <v>63.94</v>
      </c>
      <c r="G114" s="26"/>
      <c r="H114" s="25"/>
      <c r="I114" s="26" t="str">
        <f>Source!BO55</f>
        <v/>
      </c>
      <c r="J114" s="26"/>
      <c r="K114" s="25"/>
      <c r="L114" s="27"/>
      <c r="S114">
        <f>ROUND((Source!FX55/100)*((ROUND(Source!AF55*Source!I55, 2)+ROUND(Source!AE55*Source!I55, 2))), 2)</f>
        <v>95.04</v>
      </c>
      <c r="T114">
        <f>Source!X55</f>
        <v>95.04</v>
      </c>
      <c r="U114">
        <f>ROUND((Source!FY55/100)*((ROUND(Source!AF55*Source!I55, 2)+ROUND(Source!AE55*Source!I55, 2))), 2)</f>
        <v>84.77</v>
      </c>
      <c r="V114">
        <f>Source!Y55</f>
        <v>84.48</v>
      </c>
    </row>
    <row r="115" spans="1:26" ht="14.25" x14ac:dyDescent="0.2">
      <c r="A115" s="40"/>
      <c r="B115" s="41"/>
      <c r="C115" s="41" t="s">
        <v>1496</v>
      </c>
      <c r="D115" s="24"/>
      <c r="E115" s="11"/>
      <c r="F115" s="25">
        <f>Source!AO55</f>
        <v>23.81</v>
      </c>
      <c r="G115" s="26" t="str">
        <f>Source!DG55</f>
        <v>)*0,7</v>
      </c>
      <c r="H115" s="25">
        <f>ROUND(Source!AF55*Source!I55, 2)</f>
        <v>108.36</v>
      </c>
      <c r="I115" s="26"/>
      <c r="J115" s="26">
        <f>IF(Source!BA55&lt;&gt; 0, Source!BA55, 1)</f>
        <v>1</v>
      </c>
      <c r="K115" s="25">
        <f>Source!S55</f>
        <v>108.36</v>
      </c>
      <c r="L115" s="27"/>
      <c r="R115">
        <f>H115</f>
        <v>108.36</v>
      </c>
    </row>
    <row r="116" spans="1:26" ht="14.25" x14ac:dyDescent="0.2">
      <c r="A116" s="40"/>
      <c r="B116" s="41"/>
      <c r="C116" s="41" t="s">
        <v>279</v>
      </c>
      <c r="D116" s="24"/>
      <c r="E116" s="11"/>
      <c r="F116" s="25">
        <f>Source!AM55</f>
        <v>14.41</v>
      </c>
      <c r="G116" s="26" t="str">
        <f>Source!DE55</f>
        <v>)*0,7</v>
      </c>
      <c r="H116" s="25">
        <f>ROUND(Source!AD55*Source!I55, 2)</f>
        <v>65.59</v>
      </c>
      <c r="I116" s="26"/>
      <c r="J116" s="26">
        <f>IF(Source!BB55&lt;&gt; 0, Source!BB55, 1)</f>
        <v>1</v>
      </c>
      <c r="K116" s="25">
        <f>Source!Q55</f>
        <v>65.59</v>
      </c>
      <c r="L116" s="27"/>
    </row>
    <row r="117" spans="1:26" ht="14.25" x14ac:dyDescent="0.2">
      <c r="A117" s="40"/>
      <c r="B117" s="41"/>
      <c r="C117" s="41" t="s">
        <v>1497</v>
      </c>
      <c r="D117" s="24"/>
      <c r="E117" s="11"/>
      <c r="F117" s="25">
        <f>Source!AN55</f>
        <v>1.97</v>
      </c>
      <c r="G117" s="26" t="str">
        <f>Source!DF55</f>
        <v>)*0,7</v>
      </c>
      <c r="H117" s="28">
        <f>ROUND(Source!AE55*Source!I55, 2)</f>
        <v>8.9700000000000006</v>
      </c>
      <c r="I117" s="26"/>
      <c r="J117" s="26">
        <f>IF(Source!BS55&lt;&gt; 0, Source!BS55, 1)</f>
        <v>1</v>
      </c>
      <c r="K117" s="28">
        <f>Source!R55</f>
        <v>8.9700000000000006</v>
      </c>
      <c r="L117" s="27"/>
      <c r="R117">
        <f>H117</f>
        <v>8.9700000000000006</v>
      </c>
    </row>
    <row r="118" spans="1:26" ht="14.25" x14ac:dyDescent="0.2">
      <c r="A118" s="40"/>
      <c r="B118" s="41"/>
      <c r="C118" s="41" t="s">
        <v>1498</v>
      </c>
      <c r="D118" s="24" t="s">
        <v>1499</v>
      </c>
      <c r="E118" s="11">
        <f>Source!BZ55</f>
        <v>90</v>
      </c>
      <c r="F118" s="48" t="str">
        <f>CONCATENATE(" )", Source!DL55, Source!FT55, "=", Source!FX55)</f>
        <v xml:space="preserve"> )*0,9=81</v>
      </c>
      <c r="G118" s="49"/>
      <c r="H118" s="25">
        <f>SUM(S114:S120)</f>
        <v>95.04</v>
      </c>
      <c r="I118" s="29"/>
      <c r="J118" s="23">
        <f>Source!AT55</f>
        <v>81</v>
      </c>
      <c r="K118" s="25">
        <f>SUM(T114:T120)</f>
        <v>95.04</v>
      </c>
      <c r="L118" s="27"/>
    </row>
    <row r="119" spans="1:26" ht="14.25" x14ac:dyDescent="0.2">
      <c r="A119" s="40"/>
      <c r="B119" s="41"/>
      <c r="C119" s="41" t="s">
        <v>1500</v>
      </c>
      <c r="D119" s="24" t="s">
        <v>1499</v>
      </c>
      <c r="E119" s="11">
        <f>Source!CA55</f>
        <v>85</v>
      </c>
      <c r="F119" s="48" t="str">
        <f>CONCATENATE(" )", Source!DM55, Source!FU55, "=", Source!FY55)</f>
        <v xml:space="preserve"> )*0,85=72,25</v>
      </c>
      <c r="G119" s="49"/>
      <c r="H119" s="25">
        <f>SUM(U114:U120)</f>
        <v>84.77</v>
      </c>
      <c r="I119" s="29"/>
      <c r="J119" s="23">
        <f>Source!AU55</f>
        <v>72</v>
      </c>
      <c r="K119" s="25">
        <f>SUM(V114:V120)</f>
        <v>84.48</v>
      </c>
      <c r="L119" s="27"/>
    </row>
    <row r="120" spans="1:26" ht="14.25" x14ac:dyDescent="0.2">
      <c r="A120" s="42"/>
      <c r="B120" s="43"/>
      <c r="C120" s="43" t="s">
        <v>1501</v>
      </c>
      <c r="D120" s="30" t="s">
        <v>1502</v>
      </c>
      <c r="E120" s="31">
        <f>Source!AQ55</f>
        <v>2.4</v>
      </c>
      <c r="F120" s="32"/>
      <c r="G120" s="33" t="str">
        <f>Source!DI55</f>
        <v>)*0,7</v>
      </c>
      <c r="H120" s="32"/>
      <c r="I120" s="33"/>
      <c r="J120" s="33"/>
      <c r="K120" s="32"/>
      <c r="L120" s="34">
        <f>Source!U55</f>
        <v>10.92</v>
      </c>
    </row>
    <row r="121" spans="1:26" ht="15" x14ac:dyDescent="0.25">
      <c r="G121" s="46">
        <f>H115+H116+H118+H119</f>
        <v>353.76</v>
      </c>
      <c r="H121" s="46"/>
      <c r="J121" s="46">
        <f>K115+K116+K118+K119</f>
        <v>353.47</v>
      </c>
      <c r="K121" s="46"/>
      <c r="L121" s="35">
        <f>Source!U55</f>
        <v>10.92</v>
      </c>
      <c r="O121" s="21">
        <f>G121</f>
        <v>353.76</v>
      </c>
      <c r="P121" s="21">
        <f>J121</f>
        <v>353.47</v>
      </c>
      <c r="Q121" s="21">
        <f>L121</f>
        <v>10.92</v>
      </c>
      <c r="W121">
        <f>IF(Source!BI55&lt;=1,H115+H116+H118+H119, 0)</f>
        <v>353.76</v>
      </c>
      <c r="X121">
        <f>IF(Source!BI55=2,H115+H116+H118+H119, 0)</f>
        <v>0</v>
      </c>
      <c r="Y121">
        <f>IF(Source!BI55=3,H115+H116+H118+H119, 0)</f>
        <v>0</v>
      </c>
      <c r="Z121">
        <f>IF(Source!BI55=4,H115+H116+H118+H119, 0)</f>
        <v>0</v>
      </c>
    </row>
    <row r="122" spans="1:26" ht="42.75" x14ac:dyDescent="0.2">
      <c r="A122" s="40" t="str">
        <f>Source!E57</f>
        <v>13</v>
      </c>
      <c r="B122" s="41" t="str">
        <f>Source!F57</f>
        <v>26-01-055-02</v>
      </c>
      <c r="C122" s="41" t="str">
        <f>Source!G57</f>
        <v>Установка пароизоляционного слоя из пленки полиэтиленовой (без стекловолокнистых материалов)</v>
      </c>
      <c r="D122" s="24" t="str">
        <f>Source!H57</f>
        <v>100 м2</v>
      </c>
      <c r="E122" s="11">
        <f>Source!I57</f>
        <v>0.4</v>
      </c>
      <c r="F122" s="25">
        <f>Source!AL57+Source!AM57+Source!AO57</f>
        <v>973.31999999999994</v>
      </c>
      <c r="G122" s="26"/>
      <c r="H122" s="25"/>
      <c r="I122" s="26" t="str">
        <f>Source!BO57</f>
        <v/>
      </c>
      <c r="J122" s="26"/>
      <c r="K122" s="25"/>
      <c r="L122" s="27"/>
      <c r="S122">
        <f>ROUND((Source!FX57/100)*((ROUND(Source!AF57*Source!I57, 2)+ROUND(Source!AE57*Source!I57, 2))), 2)</f>
        <v>53.27</v>
      </c>
      <c r="T122">
        <f>Source!X57</f>
        <v>53.27</v>
      </c>
      <c r="U122">
        <f>ROUND((Source!FY57/100)*((ROUND(Source!AF57*Source!I57, 2)+ROUND(Source!AE57*Source!I57, 2))), 2)</f>
        <v>35.22</v>
      </c>
      <c r="V122">
        <f>Source!Y57</f>
        <v>35.51</v>
      </c>
    </row>
    <row r="123" spans="1:26" x14ac:dyDescent="0.2">
      <c r="C123" s="20" t="str">
        <f>"Объем: "&amp;Source!I57&amp;"=40/"&amp;"100"</f>
        <v>Объем: 0,4=40/100</v>
      </c>
    </row>
    <row r="124" spans="1:26" ht="14.25" x14ac:dyDescent="0.2">
      <c r="A124" s="40"/>
      <c r="B124" s="41"/>
      <c r="C124" s="41" t="s">
        <v>1496</v>
      </c>
      <c r="D124" s="24"/>
      <c r="E124" s="11"/>
      <c r="F124" s="25">
        <f>Source!AO57</f>
        <v>125.51</v>
      </c>
      <c r="G124" s="26" t="str">
        <f>Source!DG57</f>
        <v>)*1,15</v>
      </c>
      <c r="H124" s="25">
        <f>ROUND(Source!AF57*Source!I57, 2)</f>
        <v>57.74</v>
      </c>
      <c r="I124" s="26"/>
      <c r="J124" s="26">
        <f>IF(Source!BA57&lt;&gt; 0, Source!BA57, 1)</f>
        <v>1</v>
      </c>
      <c r="K124" s="25">
        <f>Source!S57</f>
        <v>57.74</v>
      </c>
      <c r="L124" s="27"/>
      <c r="R124">
        <f>H124</f>
        <v>57.74</v>
      </c>
    </row>
    <row r="125" spans="1:26" ht="14.25" x14ac:dyDescent="0.2">
      <c r="A125" s="40"/>
      <c r="B125" s="41"/>
      <c r="C125" s="41" t="s">
        <v>279</v>
      </c>
      <c r="D125" s="24"/>
      <c r="E125" s="11"/>
      <c r="F125" s="25">
        <f>Source!AM57</f>
        <v>16.43</v>
      </c>
      <c r="G125" s="26" t="str">
        <f>Source!DE57</f>
        <v>)*1,25</v>
      </c>
      <c r="H125" s="25">
        <f>ROUND(Source!AD57*Source!I57, 2)</f>
        <v>8.2200000000000006</v>
      </c>
      <c r="I125" s="26"/>
      <c r="J125" s="26">
        <f>IF(Source!BB57&lt;&gt; 0, Source!BB57, 1)</f>
        <v>1</v>
      </c>
      <c r="K125" s="25">
        <f>Source!Q57</f>
        <v>8.2200000000000006</v>
      </c>
      <c r="L125" s="27"/>
    </row>
    <row r="126" spans="1:26" ht="14.25" x14ac:dyDescent="0.2">
      <c r="A126" s="40"/>
      <c r="B126" s="41"/>
      <c r="C126" s="41" t="s">
        <v>1497</v>
      </c>
      <c r="D126" s="24"/>
      <c r="E126" s="11"/>
      <c r="F126" s="25">
        <f>Source!AN57</f>
        <v>2.9</v>
      </c>
      <c r="G126" s="26" t="str">
        <f>Source!DF57</f>
        <v>)*1,25</v>
      </c>
      <c r="H126" s="28">
        <f>ROUND(Source!AE57*Source!I57, 2)</f>
        <v>1.45</v>
      </c>
      <c r="I126" s="26"/>
      <c r="J126" s="26">
        <f>IF(Source!BS57&lt;&gt; 0, Source!BS57, 1)</f>
        <v>1</v>
      </c>
      <c r="K126" s="28">
        <f>Source!R57</f>
        <v>1.45</v>
      </c>
      <c r="L126" s="27"/>
      <c r="R126">
        <f>H126</f>
        <v>1.45</v>
      </c>
    </row>
    <row r="127" spans="1:26" ht="14.25" x14ac:dyDescent="0.2">
      <c r="A127" s="40"/>
      <c r="B127" s="41"/>
      <c r="C127" s="41" t="s">
        <v>1503</v>
      </c>
      <c r="D127" s="24"/>
      <c r="E127" s="11"/>
      <c r="F127" s="25">
        <f>Source!AL57</f>
        <v>831.38</v>
      </c>
      <c r="G127" s="26" t="str">
        <f>Source!DD57</f>
        <v/>
      </c>
      <c r="H127" s="25">
        <f>ROUND(Source!AC57*Source!I57, 2)</f>
        <v>332.55</v>
      </c>
      <c r="I127" s="26"/>
      <c r="J127" s="26">
        <f>IF(Source!BC57&lt;&gt; 0, Source!BC57, 1)</f>
        <v>1</v>
      </c>
      <c r="K127" s="25">
        <f>Source!P57</f>
        <v>332.55</v>
      </c>
      <c r="L127" s="27"/>
    </row>
    <row r="128" spans="1:26" ht="14.25" x14ac:dyDescent="0.2">
      <c r="A128" s="40"/>
      <c r="B128" s="41"/>
      <c r="C128" s="41" t="s">
        <v>1498</v>
      </c>
      <c r="D128" s="24" t="s">
        <v>1499</v>
      </c>
      <c r="E128" s="11">
        <f>Source!BZ57</f>
        <v>100</v>
      </c>
      <c r="F128" s="48" t="str">
        <f>CONCATENATE(" )", Source!DL57, Source!FT57, "=", Source!FX57)</f>
        <v xml:space="preserve"> )*0,9=90</v>
      </c>
      <c r="G128" s="49"/>
      <c r="H128" s="25">
        <f>SUM(S122:S131)</f>
        <v>53.27</v>
      </c>
      <c r="I128" s="29"/>
      <c r="J128" s="23">
        <f>Source!AT57</f>
        <v>90</v>
      </c>
      <c r="K128" s="25">
        <f>SUM(T122:T131)</f>
        <v>53.27</v>
      </c>
      <c r="L128" s="27"/>
    </row>
    <row r="129" spans="1:26" ht="14.25" x14ac:dyDescent="0.2">
      <c r="A129" s="40"/>
      <c r="B129" s="41"/>
      <c r="C129" s="41" t="s">
        <v>1500</v>
      </c>
      <c r="D129" s="24" t="s">
        <v>1499</v>
      </c>
      <c r="E129" s="11">
        <f>Source!CA57</f>
        <v>70</v>
      </c>
      <c r="F129" s="48" t="str">
        <f>CONCATENATE(" )", Source!DM57, Source!FU57, "=", Source!FY57)</f>
        <v xml:space="preserve"> )*0,85=59,5</v>
      </c>
      <c r="G129" s="49"/>
      <c r="H129" s="25">
        <f>SUM(U122:U131)</f>
        <v>35.22</v>
      </c>
      <c r="I129" s="29"/>
      <c r="J129" s="23">
        <f>Source!AU57</f>
        <v>60</v>
      </c>
      <c r="K129" s="25">
        <f>SUM(V122:V131)</f>
        <v>35.51</v>
      </c>
      <c r="L129" s="27"/>
    </row>
    <row r="130" spans="1:26" ht="14.25" x14ac:dyDescent="0.2">
      <c r="A130" s="40"/>
      <c r="B130" s="41"/>
      <c r="C130" s="41" t="s">
        <v>1501</v>
      </c>
      <c r="D130" s="24" t="s">
        <v>1502</v>
      </c>
      <c r="E130" s="11">
        <f>Source!AQ57</f>
        <v>14.36</v>
      </c>
      <c r="F130" s="25"/>
      <c r="G130" s="26" t="str">
        <f>Source!DI57</f>
        <v>)*1,15</v>
      </c>
      <c r="H130" s="25"/>
      <c r="I130" s="26"/>
      <c r="J130" s="26"/>
      <c r="K130" s="25"/>
      <c r="L130" s="36">
        <f>Source!U57</f>
        <v>6.6055999999999999</v>
      </c>
    </row>
    <row r="131" spans="1:26" ht="28.5" x14ac:dyDescent="0.2">
      <c r="A131" s="42" t="str">
        <f>Source!E59</f>
        <v>13,1</v>
      </c>
      <c r="B131" s="43" t="str">
        <f>Source!F59</f>
        <v>01.7.07.12-0022</v>
      </c>
      <c r="C131" s="43" t="str">
        <f>Source!G59</f>
        <v>Пленка полиэтиленовая толщиной 0,2-0,5 мм</v>
      </c>
      <c r="D131" s="30" t="str">
        <f>Source!H59</f>
        <v>м2</v>
      </c>
      <c r="E131" s="31">
        <f>Source!I59</f>
        <v>46</v>
      </c>
      <c r="F131" s="32">
        <f>Source!AL59+Source!AM59+Source!AO59</f>
        <v>12.19</v>
      </c>
      <c r="G131" s="37" t="s">
        <v>6</v>
      </c>
      <c r="H131" s="32">
        <f>ROUND(Source!AC59*Source!I59, 2)+ROUND(Source!AD59*Source!I59, 2)+ROUND(Source!AF59*Source!I59, 2)</f>
        <v>560.74</v>
      </c>
      <c r="I131" s="33"/>
      <c r="J131" s="33">
        <f>IF(Source!BC59&lt;&gt; 0, Source!BC59, 1)</f>
        <v>1</v>
      </c>
      <c r="K131" s="32">
        <f>Source!O59</f>
        <v>560.74</v>
      </c>
      <c r="L131" s="38"/>
      <c r="S131">
        <f>ROUND((Source!FX59/100)*((ROUND(Source!AF59*Source!I59, 2)+ROUND(Source!AE59*Source!I59, 2))), 2)</f>
        <v>0</v>
      </c>
      <c r="T131">
        <f>Source!X59</f>
        <v>0</v>
      </c>
      <c r="U131">
        <f>ROUND((Source!FY59/100)*((ROUND(Source!AF59*Source!I59, 2)+ROUND(Source!AE59*Source!I59, 2))), 2)</f>
        <v>0</v>
      </c>
      <c r="V131">
        <f>Source!Y59</f>
        <v>0</v>
      </c>
      <c r="W131">
        <f>IF(Source!BI59&lt;=1,H131, 0)</f>
        <v>560.74</v>
      </c>
      <c r="X131">
        <f>IF(Source!BI59=2,H131, 0)</f>
        <v>0</v>
      </c>
      <c r="Y131">
        <f>IF(Source!BI59=3,H131, 0)</f>
        <v>0</v>
      </c>
      <c r="Z131">
        <f>IF(Source!BI59=4,H131, 0)</f>
        <v>0</v>
      </c>
    </row>
    <row r="132" spans="1:26" ht="15" x14ac:dyDescent="0.25">
      <c r="G132" s="46">
        <f>H124+H125+H127+H128+H129+SUM(H131:H131)</f>
        <v>1047.74</v>
      </c>
      <c r="H132" s="46"/>
      <c r="J132" s="46">
        <f>K124+K125+K127+K128+K129+SUM(K131:K131)</f>
        <v>1048.03</v>
      </c>
      <c r="K132" s="46"/>
      <c r="L132" s="35">
        <f>Source!U57</f>
        <v>6.6055999999999999</v>
      </c>
      <c r="O132" s="21">
        <f>G132</f>
        <v>1047.74</v>
      </c>
      <c r="P132" s="21">
        <f>J132</f>
        <v>1048.03</v>
      </c>
      <c r="Q132" s="21">
        <f>L132</f>
        <v>6.6055999999999999</v>
      </c>
      <c r="W132">
        <f>IF(Source!BI57&lt;=1,H124+H125+H127+H128+H129, 0)</f>
        <v>487</v>
      </c>
      <c r="X132">
        <f>IF(Source!BI57=2,H124+H125+H127+H128+H129, 0)</f>
        <v>0</v>
      </c>
      <c r="Y132">
        <f>IF(Source!BI57=3,H124+H125+H127+H128+H129, 0)</f>
        <v>0</v>
      </c>
      <c r="Z132">
        <f>IF(Source!BI57=4,H124+H125+H127+H128+H129, 0)</f>
        <v>0</v>
      </c>
    </row>
    <row r="133" spans="1:26" ht="42.75" x14ac:dyDescent="0.2">
      <c r="A133" s="40" t="str">
        <f>Source!E61</f>
        <v>14</v>
      </c>
      <c r="B133" s="41" t="str">
        <f>Source!F61</f>
        <v>26-01-022-02</v>
      </c>
      <c r="C133" s="41" t="str">
        <f>Source!G61</f>
        <v>Изоляция плоских и криволинейных поверхностей штучными изделиями из пенополиуретана (плитами)</v>
      </c>
      <c r="D133" s="24" t="str">
        <f>Source!H61</f>
        <v>м3</v>
      </c>
      <c r="E133" s="11">
        <f>Source!I61</f>
        <v>8</v>
      </c>
      <c r="F133" s="25">
        <f>Source!AL61+Source!AM61+Source!AO61</f>
        <v>895.56</v>
      </c>
      <c r="G133" s="26"/>
      <c r="H133" s="25"/>
      <c r="I133" s="26" t="str">
        <f>Source!BO61</f>
        <v/>
      </c>
      <c r="J133" s="26"/>
      <c r="K133" s="25"/>
      <c r="L133" s="27"/>
      <c r="S133">
        <f>ROUND((Source!FX61/100)*((ROUND(Source!AF61*Source!I61, 2)+ROUND(Source!AE61*Source!I61, 2))), 2)</f>
        <v>1615.61</v>
      </c>
      <c r="T133">
        <f>Source!X61</f>
        <v>1615.61</v>
      </c>
      <c r="U133">
        <f>ROUND((Source!FY61/100)*((ROUND(Source!AF61*Source!I61, 2)+ROUND(Source!AE61*Source!I61, 2))), 2)</f>
        <v>1068.0999999999999</v>
      </c>
      <c r="V133">
        <f>Source!Y61</f>
        <v>1077.07</v>
      </c>
    </row>
    <row r="134" spans="1:26" ht="14.25" x14ac:dyDescent="0.2">
      <c r="A134" s="40"/>
      <c r="B134" s="41"/>
      <c r="C134" s="41" t="s">
        <v>1496</v>
      </c>
      <c r="D134" s="24"/>
      <c r="E134" s="11"/>
      <c r="F134" s="25">
        <f>Source!AO61</f>
        <v>190.08</v>
      </c>
      <c r="G134" s="26" t="str">
        <f>Source!DG61</f>
        <v>)*1,15</v>
      </c>
      <c r="H134" s="25">
        <f>ROUND(Source!AF61*Source!I61, 2)</f>
        <v>1748.72</v>
      </c>
      <c r="I134" s="26"/>
      <c r="J134" s="26">
        <f>IF(Source!BA61&lt;&gt; 0, Source!BA61, 1)</f>
        <v>1</v>
      </c>
      <c r="K134" s="25">
        <f>Source!S61</f>
        <v>1748.72</v>
      </c>
      <c r="L134" s="27"/>
      <c r="R134">
        <f>H134</f>
        <v>1748.72</v>
      </c>
    </row>
    <row r="135" spans="1:26" ht="14.25" x14ac:dyDescent="0.2">
      <c r="A135" s="40"/>
      <c r="B135" s="41"/>
      <c r="C135" s="41" t="s">
        <v>279</v>
      </c>
      <c r="D135" s="24"/>
      <c r="E135" s="11"/>
      <c r="F135" s="25">
        <f>Source!AM61</f>
        <v>27.55</v>
      </c>
      <c r="G135" s="26" t="str">
        <f>Source!DE61</f>
        <v>)*1,25</v>
      </c>
      <c r="H135" s="25">
        <f>ROUND(Source!AD61*Source!I61, 2)</f>
        <v>275.52</v>
      </c>
      <c r="I135" s="26"/>
      <c r="J135" s="26">
        <f>IF(Source!BB61&lt;&gt; 0, Source!BB61, 1)</f>
        <v>1</v>
      </c>
      <c r="K135" s="25">
        <f>Source!Q61</f>
        <v>275.52</v>
      </c>
      <c r="L135" s="27"/>
    </row>
    <row r="136" spans="1:26" ht="14.25" x14ac:dyDescent="0.2">
      <c r="A136" s="40"/>
      <c r="B136" s="41"/>
      <c r="C136" s="41" t="s">
        <v>1497</v>
      </c>
      <c r="D136" s="24"/>
      <c r="E136" s="11"/>
      <c r="F136" s="25">
        <f>Source!AN61</f>
        <v>4.6399999999999997</v>
      </c>
      <c r="G136" s="26" t="str">
        <f>Source!DF61</f>
        <v>)*1,25</v>
      </c>
      <c r="H136" s="28">
        <f>ROUND(Source!AE61*Source!I61, 2)</f>
        <v>46.4</v>
      </c>
      <c r="I136" s="26"/>
      <c r="J136" s="26">
        <f>IF(Source!BS61&lt;&gt; 0, Source!BS61, 1)</f>
        <v>1</v>
      </c>
      <c r="K136" s="28">
        <f>Source!R61</f>
        <v>46.4</v>
      </c>
      <c r="L136" s="27"/>
      <c r="R136">
        <f>H136</f>
        <v>46.4</v>
      </c>
    </row>
    <row r="137" spans="1:26" ht="14.25" x14ac:dyDescent="0.2">
      <c r="A137" s="40"/>
      <c r="B137" s="41"/>
      <c r="C137" s="41" t="s">
        <v>1503</v>
      </c>
      <c r="D137" s="24"/>
      <c r="E137" s="11"/>
      <c r="F137" s="25">
        <f>Source!AL61</f>
        <v>677.93</v>
      </c>
      <c r="G137" s="26" t="str">
        <f>Source!DD61</f>
        <v/>
      </c>
      <c r="H137" s="25">
        <f>ROUND(Source!AC61*Source!I61, 2)</f>
        <v>5423.44</v>
      </c>
      <c r="I137" s="26"/>
      <c r="J137" s="26">
        <f>IF(Source!BC61&lt;&gt; 0, Source!BC61, 1)</f>
        <v>1</v>
      </c>
      <c r="K137" s="25">
        <f>Source!P61</f>
        <v>5423.44</v>
      </c>
      <c r="L137" s="27"/>
    </row>
    <row r="138" spans="1:26" ht="14.25" x14ac:dyDescent="0.2">
      <c r="A138" s="40"/>
      <c r="B138" s="41"/>
      <c r="C138" s="41" t="s">
        <v>1498</v>
      </c>
      <c r="D138" s="24" t="s">
        <v>1499</v>
      </c>
      <c r="E138" s="11">
        <f>Source!BZ61</f>
        <v>100</v>
      </c>
      <c r="F138" s="48" t="str">
        <f>CONCATENATE(" )", Source!DL61, Source!FT61, "=", Source!FX61)</f>
        <v xml:space="preserve"> )*0,9=90</v>
      </c>
      <c r="G138" s="49"/>
      <c r="H138" s="25">
        <f>SUM(S133:S141)</f>
        <v>1615.61</v>
      </c>
      <c r="I138" s="29"/>
      <c r="J138" s="23">
        <f>Source!AT61</f>
        <v>90</v>
      </c>
      <c r="K138" s="25">
        <f>SUM(T133:T141)</f>
        <v>1615.61</v>
      </c>
      <c r="L138" s="27"/>
    </row>
    <row r="139" spans="1:26" ht="14.25" x14ac:dyDescent="0.2">
      <c r="A139" s="40"/>
      <c r="B139" s="41"/>
      <c r="C139" s="41" t="s">
        <v>1500</v>
      </c>
      <c r="D139" s="24" t="s">
        <v>1499</v>
      </c>
      <c r="E139" s="11">
        <f>Source!CA61</f>
        <v>70</v>
      </c>
      <c r="F139" s="48" t="str">
        <f>CONCATENATE(" )", Source!DM61, Source!FU61, "=", Source!FY61)</f>
        <v xml:space="preserve"> )*0,85=59,5</v>
      </c>
      <c r="G139" s="49"/>
      <c r="H139" s="25">
        <f>SUM(U133:U141)</f>
        <v>1068.0999999999999</v>
      </c>
      <c r="I139" s="29"/>
      <c r="J139" s="23">
        <f>Source!AU61</f>
        <v>60</v>
      </c>
      <c r="K139" s="25">
        <f>SUM(V133:V141)</f>
        <v>1077.07</v>
      </c>
      <c r="L139" s="27"/>
    </row>
    <row r="140" spans="1:26" ht="14.25" x14ac:dyDescent="0.2">
      <c r="A140" s="40"/>
      <c r="B140" s="41"/>
      <c r="C140" s="41" t="s">
        <v>1501</v>
      </c>
      <c r="D140" s="24" t="s">
        <v>1502</v>
      </c>
      <c r="E140" s="11">
        <f>Source!AQ61</f>
        <v>22</v>
      </c>
      <c r="F140" s="25"/>
      <c r="G140" s="26" t="str">
        <f>Source!DI61</f>
        <v>)*1,15</v>
      </c>
      <c r="H140" s="25"/>
      <c r="I140" s="26"/>
      <c r="J140" s="26"/>
      <c r="K140" s="25"/>
      <c r="L140" s="36">
        <f>Source!U61</f>
        <v>202.39999999999998</v>
      </c>
    </row>
    <row r="141" spans="1:26" ht="71.25" x14ac:dyDescent="0.2">
      <c r="A141" s="42" t="str">
        <f>Source!E63</f>
        <v>14,1</v>
      </c>
      <c r="B141" s="43" t="str">
        <f>Source!F63</f>
        <v>12.2.01.09-0021</v>
      </c>
      <c r="C141" s="43" t="str">
        <f>Source!G63</f>
        <v>Изделия с покровным материалом на основе алюминиевой фольги дублированной, приклеенной к теплоизоляционному слою марки 75, толщина 60 мм</v>
      </c>
      <c r="D141" s="30" t="str">
        <f>Source!H63</f>
        <v>м3</v>
      </c>
      <c r="E141" s="31">
        <f>Source!I63</f>
        <v>8.4</v>
      </c>
      <c r="F141" s="32">
        <f>Source!AL63+Source!AM63+Source!AO63</f>
        <v>1149.45</v>
      </c>
      <c r="G141" s="37" t="s">
        <v>6</v>
      </c>
      <c r="H141" s="32">
        <f>ROUND(Source!AC63*Source!I63, 2)+ROUND(Source!AD63*Source!I63, 2)+ROUND(Source!AF63*Source!I63, 2)</f>
        <v>9655.3799999999992</v>
      </c>
      <c r="I141" s="33"/>
      <c r="J141" s="33">
        <f>IF(Source!BC63&lt;&gt; 0, Source!BC63, 1)</f>
        <v>1</v>
      </c>
      <c r="K141" s="32">
        <f>Source!O63</f>
        <v>9655.3799999999992</v>
      </c>
      <c r="L141" s="38"/>
      <c r="S141">
        <f>ROUND((Source!FX63/100)*((ROUND(Source!AF63*Source!I63, 2)+ROUND(Source!AE63*Source!I63, 2))), 2)</f>
        <v>0</v>
      </c>
      <c r="T141">
        <f>Source!X63</f>
        <v>0</v>
      </c>
      <c r="U141">
        <f>ROUND((Source!FY63/100)*((ROUND(Source!AF63*Source!I63, 2)+ROUND(Source!AE63*Source!I63, 2))), 2)</f>
        <v>0</v>
      </c>
      <c r="V141">
        <f>Source!Y63</f>
        <v>0</v>
      </c>
      <c r="W141">
        <f>IF(Source!BI63&lt;=1,H141, 0)</f>
        <v>9655.3799999999992</v>
      </c>
      <c r="X141">
        <f>IF(Source!BI63=2,H141, 0)</f>
        <v>0</v>
      </c>
      <c r="Y141">
        <f>IF(Source!BI63=3,H141, 0)</f>
        <v>0</v>
      </c>
      <c r="Z141">
        <f>IF(Source!BI63=4,H141, 0)</f>
        <v>0</v>
      </c>
    </row>
    <row r="142" spans="1:26" ht="15" x14ac:dyDescent="0.25">
      <c r="G142" s="46">
        <f>H134+H135+H137+H138+H139+SUM(H141:H141)</f>
        <v>19786.769999999997</v>
      </c>
      <c r="H142" s="46"/>
      <c r="J142" s="46">
        <f>K134+K135+K137+K138+K139+SUM(K141:K141)</f>
        <v>19795.739999999998</v>
      </c>
      <c r="K142" s="46"/>
      <c r="L142" s="35">
        <f>Source!U61</f>
        <v>202.39999999999998</v>
      </c>
      <c r="O142" s="21">
        <f>G142</f>
        <v>19786.769999999997</v>
      </c>
      <c r="P142" s="21">
        <f>J142</f>
        <v>19795.739999999998</v>
      </c>
      <c r="Q142" s="21">
        <f>L142</f>
        <v>202.39999999999998</v>
      </c>
      <c r="W142">
        <f>IF(Source!BI61&lt;=1,H134+H135+H137+H138+H139, 0)</f>
        <v>10131.39</v>
      </c>
      <c r="X142">
        <f>IF(Source!BI61=2,H134+H135+H137+H138+H139, 0)</f>
        <v>0</v>
      </c>
      <c r="Y142">
        <f>IF(Source!BI61=3,H134+H135+H137+H138+H139, 0)</f>
        <v>0</v>
      </c>
      <c r="Z142">
        <f>IF(Source!BI61=4,H134+H135+H137+H138+H139, 0)</f>
        <v>0</v>
      </c>
    </row>
    <row r="143" spans="1:26" ht="28.5" x14ac:dyDescent="0.2">
      <c r="A143" s="40" t="str">
        <f>Source!E65</f>
        <v>15</v>
      </c>
      <c r="B143" s="41" t="str">
        <f>Source!F65</f>
        <v>06-01-015-10</v>
      </c>
      <c r="C143" s="41" t="str">
        <f>Source!G65</f>
        <v>Армирование подстилающих слоев</v>
      </c>
      <c r="D143" s="24" t="str">
        <f>Source!H65</f>
        <v>т</v>
      </c>
      <c r="E143" s="11">
        <f>Source!I65</f>
        <v>0.1</v>
      </c>
      <c r="F143" s="25">
        <f>Source!AL65+Source!AM65+Source!AO65</f>
        <v>429.97</v>
      </c>
      <c r="G143" s="26"/>
      <c r="H143" s="25"/>
      <c r="I143" s="26" t="str">
        <f>Source!BO65</f>
        <v/>
      </c>
      <c r="J143" s="26"/>
      <c r="K143" s="25"/>
      <c r="L143" s="27"/>
      <c r="S143">
        <f>ROUND((Source!FX65/100)*((ROUND(Source!AF65*Source!I65, 2)+ROUND(Source!AE65*Source!I65, 2))), 2)</f>
        <v>12.73</v>
      </c>
      <c r="T143">
        <f>Source!X65</f>
        <v>12.8</v>
      </c>
      <c r="U143">
        <f>ROUND((Source!FY65/100)*((ROUND(Source!AF65*Source!I65, 2)+ROUND(Source!AE65*Source!I65, 2))), 2)</f>
        <v>7.44</v>
      </c>
      <c r="V143">
        <f>Source!Y65</f>
        <v>7.41</v>
      </c>
    </row>
    <row r="144" spans="1:26" ht="14.25" x14ac:dyDescent="0.2">
      <c r="A144" s="40"/>
      <c r="B144" s="41"/>
      <c r="C144" s="41" t="s">
        <v>1496</v>
      </c>
      <c r="D144" s="24"/>
      <c r="E144" s="11"/>
      <c r="F144" s="25">
        <f>Source!AO65</f>
        <v>111.99</v>
      </c>
      <c r="G144" s="26" t="str">
        <f>Source!DG65</f>
        <v>)*1,15</v>
      </c>
      <c r="H144" s="25">
        <f>ROUND(Source!AF65*Source!I65, 2)</f>
        <v>12.88</v>
      </c>
      <c r="I144" s="26"/>
      <c r="J144" s="26">
        <f>IF(Source!BA65&lt;&gt; 0, Source!BA65, 1)</f>
        <v>1</v>
      </c>
      <c r="K144" s="25">
        <f>Source!S65</f>
        <v>12.88</v>
      </c>
      <c r="L144" s="27"/>
      <c r="R144">
        <f>H144</f>
        <v>12.88</v>
      </c>
    </row>
    <row r="145" spans="1:26" ht="14.25" x14ac:dyDescent="0.2">
      <c r="A145" s="40"/>
      <c r="B145" s="41"/>
      <c r="C145" s="41" t="s">
        <v>279</v>
      </c>
      <c r="D145" s="24"/>
      <c r="E145" s="11"/>
      <c r="F145" s="25">
        <f>Source!AM65</f>
        <v>32.380000000000003</v>
      </c>
      <c r="G145" s="26" t="str">
        <f>Source!DE65</f>
        <v>)*1,25</v>
      </c>
      <c r="H145" s="25">
        <f>ROUND(Source!AD65*Source!I65, 2)</f>
        <v>4.05</v>
      </c>
      <c r="I145" s="26"/>
      <c r="J145" s="26">
        <f>IF(Source!BB65&lt;&gt; 0, Source!BB65, 1)</f>
        <v>1</v>
      </c>
      <c r="K145" s="25">
        <f>Source!Q65</f>
        <v>4.05</v>
      </c>
      <c r="L145" s="27"/>
    </row>
    <row r="146" spans="1:26" ht="14.25" x14ac:dyDescent="0.2">
      <c r="A146" s="40"/>
      <c r="B146" s="41"/>
      <c r="C146" s="41" t="s">
        <v>1497</v>
      </c>
      <c r="D146" s="24"/>
      <c r="E146" s="11"/>
      <c r="F146" s="25">
        <f>Source!AN65</f>
        <v>4.71</v>
      </c>
      <c r="G146" s="26" t="str">
        <f>Source!DF65</f>
        <v>)*1,25</v>
      </c>
      <c r="H146" s="28">
        <f>ROUND(Source!AE65*Source!I65, 2)</f>
        <v>0.59</v>
      </c>
      <c r="I146" s="26"/>
      <c r="J146" s="26">
        <f>IF(Source!BS65&lt;&gt; 0, Source!BS65, 1)</f>
        <v>1</v>
      </c>
      <c r="K146" s="28">
        <f>Source!R65</f>
        <v>0.59</v>
      </c>
      <c r="L146" s="27"/>
      <c r="R146">
        <f>H146</f>
        <v>0.59</v>
      </c>
    </row>
    <row r="147" spans="1:26" ht="14.25" x14ac:dyDescent="0.2">
      <c r="A147" s="40"/>
      <c r="B147" s="41"/>
      <c r="C147" s="41" t="s">
        <v>1503</v>
      </c>
      <c r="D147" s="24"/>
      <c r="E147" s="11"/>
      <c r="F147" s="25">
        <f>Source!AL65</f>
        <v>285.60000000000002</v>
      </c>
      <c r="G147" s="26" t="str">
        <f>Source!DD65</f>
        <v/>
      </c>
      <c r="H147" s="25">
        <f>ROUND(Source!AC65*Source!I65, 2)</f>
        <v>28.56</v>
      </c>
      <c r="I147" s="26"/>
      <c r="J147" s="26">
        <f>IF(Source!BC65&lt;&gt; 0, Source!BC65, 1)</f>
        <v>1</v>
      </c>
      <c r="K147" s="25">
        <f>Source!P65</f>
        <v>28.56</v>
      </c>
      <c r="L147" s="27"/>
    </row>
    <row r="148" spans="1:26" ht="14.25" x14ac:dyDescent="0.2">
      <c r="A148" s="40"/>
      <c r="B148" s="41"/>
      <c r="C148" s="41" t="s">
        <v>1498</v>
      </c>
      <c r="D148" s="24" t="s">
        <v>1499</v>
      </c>
      <c r="E148" s="11">
        <f>Source!BZ65</f>
        <v>105</v>
      </c>
      <c r="F148" s="48" t="str">
        <f>CONCATENATE(" )", Source!DL65, Source!FT65, "=", Source!FX65)</f>
        <v xml:space="preserve"> )*0,9=94,5</v>
      </c>
      <c r="G148" s="49"/>
      <c r="H148" s="25">
        <f>SUM(S143:S151)</f>
        <v>12.73</v>
      </c>
      <c r="I148" s="29"/>
      <c r="J148" s="23">
        <f>Source!AT65</f>
        <v>95</v>
      </c>
      <c r="K148" s="25">
        <f>SUM(T143:T151)</f>
        <v>12.8</v>
      </c>
      <c r="L148" s="27"/>
    </row>
    <row r="149" spans="1:26" ht="14.25" x14ac:dyDescent="0.2">
      <c r="A149" s="40"/>
      <c r="B149" s="41"/>
      <c r="C149" s="41" t="s">
        <v>1500</v>
      </c>
      <c r="D149" s="24" t="s">
        <v>1499</v>
      </c>
      <c r="E149" s="11">
        <f>Source!CA65</f>
        <v>65</v>
      </c>
      <c r="F149" s="48" t="str">
        <f>CONCATENATE(" )", Source!DM65, Source!FU65, "=", Source!FY65)</f>
        <v xml:space="preserve"> )*0,85=55,25</v>
      </c>
      <c r="G149" s="49"/>
      <c r="H149" s="25">
        <f>SUM(U143:U151)</f>
        <v>7.44</v>
      </c>
      <c r="I149" s="29"/>
      <c r="J149" s="23">
        <f>Source!AU65</f>
        <v>55</v>
      </c>
      <c r="K149" s="25">
        <f>SUM(V143:V151)</f>
        <v>7.41</v>
      </c>
      <c r="L149" s="27"/>
    </row>
    <row r="150" spans="1:26" ht="14.25" x14ac:dyDescent="0.2">
      <c r="A150" s="40"/>
      <c r="B150" s="41"/>
      <c r="C150" s="41" t="s">
        <v>1501</v>
      </c>
      <c r="D150" s="24" t="s">
        <v>1502</v>
      </c>
      <c r="E150" s="11">
        <f>Source!AQ65</f>
        <v>12.64</v>
      </c>
      <c r="F150" s="25"/>
      <c r="G150" s="26" t="str">
        <f>Source!DI65</f>
        <v>)*1,15</v>
      </c>
      <c r="H150" s="25"/>
      <c r="I150" s="26"/>
      <c r="J150" s="26"/>
      <c r="K150" s="25"/>
      <c r="L150" s="36">
        <f>Source!U65</f>
        <v>1.4536</v>
      </c>
    </row>
    <row r="151" spans="1:26" ht="42.75" x14ac:dyDescent="0.2">
      <c r="A151" s="42" t="str">
        <f>Source!E67</f>
        <v>15,1</v>
      </c>
      <c r="B151" s="43" t="str">
        <f>Source!F67</f>
        <v>08.1.02.17-0081</v>
      </c>
      <c r="C151" s="43" t="str">
        <f>Source!G67</f>
        <v>Сетка сварная из арматурной проволоки диаметром 3,0 мм, без покрытия, 50х50 мм</v>
      </c>
      <c r="D151" s="30" t="str">
        <f>Source!H67</f>
        <v>м2</v>
      </c>
      <c r="E151" s="31">
        <f>Source!I67</f>
        <v>40</v>
      </c>
      <c r="F151" s="32">
        <f>Source!AL67+Source!AM67+Source!AO67</f>
        <v>20.29</v>
      </c>
      <c r="G151" s="37" t="s">
        <v>6</v>
      </c>
      <c r="H151" s="32">
        <f>ROUND(Source!AC67*Source!I67, 2)+ROUND(Source!AD67*Source!I67, 2)+ROUND(Source!AF67*Source!I67, 2)</f>
        <v>811.6</v>
      </c>
      <c r="I151" s="33"/>
      <c r="J151" s="33">
        <f>IF(Source!BC67&lt;&gt; 0, Source!BC67, 1)</f>
        <v>1</v>
      </c>
      <c r="K151" s="32">
        <f>Source!O67</f>
        <v>811.6</v>
      </c>
      <c r="L151" s="38"/>
      <c r="S151">
        <f>ROUND((Source!FX67/100)*((ROUND(Source!AF67*Source!I67, 2)+ROUND(Source!AE67*Source!I67, 2))), 2)</f>
        <v>0</v>
      </c>
      <c r="T151">
        <f>Source!X67</f>
        <v>0</v>
      </c>
      <c r="U151">
        <f>ROUND((Source!FY67/100)*((ROUND(Source!AF67*Source!I67, 2)+ROUND(Source!AE67*Source!I67, 2))), 2)</f>
        <v>0</v>
      </c>
      <c r="V151">
        <f>Source!Y67</f>
        <v>0</v>
      </c>
      <c r="W151">
        <f>IF(Source!BI67&lt;=1,H151, 0)</f>
        <v>811.6</v>
      </c>
      <c r="X151">
        <f>IF(Source!BI67=2,H151, 0)</f>
        <v>0</v>
      </c>
      <c r="Y151">
        <f>IF(Source!BI67=3,H151, 0)</f>
        <v>0</v>
      </c>
      <c r="Z151">
        <f>IF(Source!BI67=4,H151, 0)</f>
        <v>0</v>
      </c>
    </row>
    <row r="152" spans="1:26" ht="15" x14ac:dyDescent="0.25">
      <c r="G152" s="46">
        <f>H144+H145+H147+H148+H149+SUM(H151:H151)</f>
        <v>877.26</v>
      </c>
      <c r="H152" s="46"/>
      <c r="J152" s="46">
        <f>K144+K145+K147+K148+K149+SUM(K151:K151)</f>
        <v>877.3</v>
      </c>
      <c r="K152" s="46"/>
      <c r="L152" s="35">
        <f>Source!U65</f>
        <v>1.4536</v>
      </c>
      <c r="O152" s="21">
        <f>G152</f>
        <v>877.26</v>
      </c>
      <c r="P152" s="21">
        <f>J152</f>
        <v>877.3</v>
      </c>
      <c r="Q152" s="21">
        <f>L152</f>
        <v>1.4536</v>
      </c>
      <c r="W152">
        <f>IF(Source!BI65&lt;=1,H144+H145+H147+H148+H149, 0)</f>
        <v>65.66</v>
      </c>
      <c r="X152">
        <f>IF(Source!BI65=2,H144+H145+H147+H148+H149, 0)</f>
        <v>0</v>
      </c>
      <c r="Y152">
        <f>IF(Source!BI65=3,H144+H145+H147+H148+H149, 0)</f>
        <v>0</v>
      </c>
      <c r="Z152">
        <f>IF(Source!BI65=4,H144+H145+H147+H148+H149, 0)</f>
        <v>0</v>
      </c>
    </row>
    <row r="153" spans="1:26" ht="28.5" x14ac:dyDescent="0.2">
      <c r="A153" s="40" t="str">
        <f>Source!E69</f>
        <v>16</v>
      </c>
      <c r="B153" s="41" t="str">
        <f>Source!F69</f>
        <v>12-01-017-01</v>
      </c>
      <c r="C153" s="41" t="str">
        <f>Source!G69</f>
        <v>Устройство выравнивающих стяжек цементно-песчаных толщиной 15 мм</v>
      </c>
      <c r="D153" s="24" t="str">
        <f>Source!H69</f>
        <v>100 м2</v>
      </c>
      <c r="E153" s="11">
        <f>Source!I69</f>
        <v>0.4</v>
      </c>
      <c r="F153" s="25">
        <f>Source!AL69+Source!AM69+Source!AO69</f>
        <v>462.33</v>
      </c>
      <c r="G153" s="26"/>
      <c r="H153" s="25"/>
      <c r="I153" s="26" t="str">
        <f>Source!BO69</f>
        <v/>
      </c>
      <c r="J153" s="26"/>
      <c r="K153" s="25"/>
      <c r="L153" s="27"/>
      <c r="S153">
        <f>ROUND((Source!FX69/100)*((ROUND(Source!AF69*Source!I69, 2)+ROUND(Source!AE69*Source!I69, 2))), 2)</f>
        <v>128.63999999999999</v>
      </c>
      <c r="T153">
        <f>Source!X69</f>
        <v>128.63999999999999</v>
      </c>
      <c r="U153">
        <f>ROUND((Source!FY69/100)*((ROUND(Source!AF69*Source!I69, 2)+ROUND(Source!AE69*Source!I69, 2))), 2)</f>
        <v>65.81</v>
      </c>
      <c r="V153">
        <f>Source!Y69</f>
        <v>65.510000000000005</v>
      </c>
    </row>
    <row r="154" spans="1:26" x14ac:dyDescent="0.2">
      <c r="C154" s="20" t="str">
        <f>"Объем: "&amp;Source!I69&amp;"=40/"&amp;"100"</f>
        <v>Объем: 0,4=40/100</v>
      </c>
    </row>
    <row r="155" spans="1:26" ht="14.25" x14ac:dyDescent="0.2">
      <c r="A155" s="40"/>
      <c r="B155" s="41"/>
      <c r="C155" s="41" t="s">
        <v>1496</v>
      </c>
      <c r="D155" s="24"/>
      <c r="E155" s="11"/>
      <c r="F155" s="25">
        <f>Source!AO69</f>
        <v>235.18</v>
      </c>
      <c r="G155" s="26" t="str">
        <f>Source!DG69</f>
        <v>)*1,15</v>
      </c>
      <c r="H155" s="25">
        <f>ROUND(Source!AF69*Source!I69, 2)</f>
        <v>108.18</v>
      </c>
      <c r="I155" s="26"/>
      <c r="J155" s="26">
        <f>IF(Source!BA69&lt;&gt; 0, Source!BA69, 1)</f>
        <v>1</v>
      </c>
      <c r="K155" s="25">
        <f>Source!S69</f>
        <v>108.18</v>
      </c>
      <c r="L155" s="27"/>
      <c r="R155">
        <f>H155</f>
        <v>108.18</v>
      </c>
    </row>
    <row r="156" spans="1:26" ht="14.25" x14ac:dyDescent="0.2">
      <c r="A156" s="40"/>
      <c r="B156" s="41"/>
      <c r="C156" s="41" t="s">
        <v>279</v>
      </c>
      <c r="D156" s="24"/>
      <c r="E156" s="11"/>
      <c r="F156" s="25">
        <f>Source!AM69</f>
        <v>190.48</v>
      </c>
      <c r="G156" s="26" t="str">
        <f>Source!DE69</f>
        <v>)*1,25</v>
      </c>
      <c r="H156" s="25">
        <f>ROUND(Source!AD69*Source!I69, 2)</f>
        <v>95.24</v>
      </c>
      <c r="I156" s="26"/>
      <c r="J156" s="26">
        <f>IF(Source!BB69&lt;&gt; 0, Source!BB69, 1)</f>
        <v>1</v>
      </c>
      <c r="K156" s="25">
        <f>Source!Q69</f>
        <v>95.24</v>
      </c>
      <c r="L156" s="27"/>
    </row>
    <row r="157" spans="1:26" ht="14.25" x14ac:dyDescent="0.2">
      <c r="A157" s="40"/>
      <c r="B157" s="41"/>
      <c r="C157" s="41" t="s">
        <v>1497</v>
      </c>
      <c r="D157" s="24"/>
      <c r="E157" s="11"/>
      <c r="F157" s="25">
        <f>Source!AN69</f>
        <v>21.86</v>
      </c>
      <c r="G157" s="26" t="str">
        <f>Source!DF69</f>
        <v>)*1,25</v>
      </c>
      <c r="H157" s="28">
        <f>ROUND(Source!AE69*Source!I69, 2)</f>
        <v>10.93</v>
      </c>
      <c r="I157" s="26"/>
      <c r="J157" s="26">
        <f>IF(Source!BS69&lt;&gt; 0, Source!BS69, 1)</f>
        <v>1</v>
      </c>
      <c r="K157" s="28">
        <f>Source!R69</f>
        <v>10.93</v>
      </c>
      <c r="L157" s="27"/>
      <c r="R157">
        <f>H157</f>
        <v>10.93</v>
      </c>
    </row>
    <row r="158" spans="1:26" ht="14.25" x14ac:dyDescent="0.2">
      <c r="A158" s="40"/>
      <c r="B158" s="41"/>
      <c r="C158" s="41" t="s">
        <v>1503</v>
      </c>
      <c r="D158" s="24"/>
      <c r="E158" s="11"/>
      <c r="F158" s="25">
        <f>Source!AL69</f>
        <v>36.67</v>
      </c>
      <c r="G158" s="26" t="str">
        <f>Source!DD69</f>
        <v/>
      </c>
      <c r="H158" s="25">
        <f>ROUND(Source!AC69*Source!I69, 2)</f>
        <v>14.67</v>
      </c>
      <c r="I158" s="26"/>
      <c r="J158" s="26">
        <f>IF(Source!BC69&lt;&gt; 0, Source!BC69, 1)</f>
        <v>1</v>
      </c>
      <c r="K158" s="25">
        <f>Source!P69</f>
        <v>14.67</v>
      </c>
      <c r="L158" s="27"/>
    </row>
    <row r="159" spans="1:26" ht="14.25" x14ac:dyDescent="0.2">
      <c r="A159" s="40"/>
      <c r="B159" s="41"/>
      <c r="C159" s="41" t="s">
        <v>1498</v>
      </c>
      <c r="D159" s="24" t="s">
        <v>1499</v>
      </c>
      <c r="E159" s="11">
        <f>Source!BZ69</f>
        <v>120</v>
      </c>
      <c r="F159" s="48" t="str">
        <f>CONCATENATE(" )", Source!DL69, Source!FT69, "=", Source!FX69)</f>
        <v xml:space="preserve"> )*0,9=108</v>
      </c>
      <c r="G159" s="49"/>
      <c r="H159" s="25">
        <f>SUM(S153:S162)</f>
        <v>128.63999999999999</v>
      </c>
      <c r="I159" s="29"/>
      <c r="J159" s="23">
        <f>Source!AT69</f>
        <v>108</v>
      </c>
      <c r="K159" s="25">
        <f>SUM(T153:T162)</f>
        <v>128.63999999999999</v>
      </c>
      <c r="L159" s="27"/>
    </row>
    <row r="160" spans="1:26" ht="14.25" x14ac:dyDescent="0.2">
      <c r="A160" s="40"/>
      <c r="B160" s="41"/>
      <c r="C160" s="41" t="s">
        <v>1500</v>
      </c>
      <c r="D160" s="24" t="s">
        <v>1499</v>
      </c>
      <c r="E160" s="11">
        <f>Source!CA69</f>
        <v>65</v>
      </c>
      <c r="F160" s="48" t="str">
        <f>CONCATENATE(" )", Source!DM69, Source!FU69, "=", Source!FY69)</f>
        <v xml:space="preserve"> )*0,85=55,25</v>
      </c>
      <c r="G160" s="49"/>
      <c r="H160" s="25">
        <f>SUM(U153:U162)</f>
        <v>65.81</v>
      </c>
      <c r="I160" s="29"/>
      <c r="J160" s="23">
        <f>Source!AU69</f>
        <v>55</v>
      </c>
      <c r="K160" s="25">
        <f>SUM(V153:V162)</f>
        <v>65.510000000000005</v>
      </c>
      <c r="L160" s="27"/>
    </row>
    <row r="161" spans="1:26" ht="14.25" x14ac:dyDescent="0.2">
      <c r="A161" s="40"/>
      <c r="B161" s="41"/>
      <c r="C161" s="41" t="s">
        <v>1501</v>
      </c>
      <c r="D161" s="24" t="s">
        <v>1502</v>
      </c>
      <c r="E161" s="11">
        <f>Source!AQ69</f>
        <v>27.22</v>
      </c>
      <c r="F161" s="25"/>
      <c r="G161" s="26" t="str">
        <f>Source!DI69</f>
        <v>)*1,15</v>
      </c>
      <c r="H161" s="25"/>
      <c r="I161" s="26"/>
      <c r="J161" s="26"/>
      <c r="K161" s="25"/>
      <c r="L161" s="36">
        <f>Source!U69</f>
        <v>12.5212</v>
      </c>
    </row>
    <row r="162" spans="1:26" ht="28.5" x14ac:dyDescent="0.2">
      <c r="A162" s="42" t="str">
        <f>Source!E71</f>
        <v>16,1</v>
      </c>
      <c r="B162" s="43" t="str">
        <f>Source!F71</f>
        <v>04.3.01.09-0014</v>
      </c>
      <c r="C162" s="43" t="str">
        <f>Source!G71</f>
        <v>Раствор готовый кладочный цементный марки 100</v>
      </c>
      <c r="D162" s="30" t="str">
        <f>Source!H71</f>
        <v>м3</v>
      </c>
      <c r="E162" s="31">
        <f>Source!I71</f>
        <v>0.61199999999999999</v>
      </c>
      <c r="F162" s="32">
        <f>Source!AL71+Source!AM71+Source!AO71</f>
        <v>519.79999999999995</v>
      </c>
      <c r="G162" s="37" t="s">
        <v>6</v>
      </c>
      <c r="H162" s="32">
        <f>ROUND(Source!AC71*Source!I71, 2)+ROUND(Source!AD71*Source!I71, 2)+ROUND(Source!AF71*Source!I71, 2)</f>
        <v>318.12</v>
      </c>
      <c r="I162" s="33"/>
      <c r="J162" s="33">
        <f>IF(Source!BC71&lt;&gt; 0, Source!BC71, 1)</f>
        <v>1</v>
      </c>
      <c r="K162" s="32">
        <f>Source!O71</f>
        <v>318.12</v>
      </c>
      <c r="L162" s="38"/>
      <c r="S162">
        <f>ROUND((Source!FX71/100)*((ROUND(Source!AF71*Source!I71, 2)+ROUND(Source!AE71*Source!I71, 2))), 2)</f>
        <v>0</v>
      </c>
      <c r="T162">
        <f>Source!X71</f>
        <v>0</v>
      </c>
      <c r="U162">
        <f>ROUND((Source!FY71/100)*((ROUND(Source!AF71*Source!I71, 2)+ROUND(Source!AE71*Source!I71, 2))), 2)</f>
        <v>0</v>
      </c>
      <c r="V162">
        <f>Source!Y71</f>
        <v>0</v>
      </c>
      <c r="W162">
        <f>IF(Source!BI71&lt;=1,H162, 0)</f>
        <v>318.12</v>
      </c>
      <c r="X162">
        <f>IF(Source!BI71=2,H162, 0)</f>
        <v>0</v>
      </c>
      <c r="Y162">
        <f>IF(Source!BI71=3,H162, 0)</f>
        <v>0</v>
      </c>
      <c r="Z162">
        <f>IF(Source!BI71=4,H162, 0)</f>
        <v>0</v>
      </c>
    </row>
    <row r="163" spans="1:26" ht="15" x14ac:dyDescent="0.25">
      <c r="G163" s="46">
        <f>H155+H156+H158+H159+H160+SUM(H162:H162)</f>
        <v>730.66000000000008</v>
      </c>
      <c r="H163" s="46"/>
      <c r="J163" s="46">
        <f>K155+K156+K158+K159+K160+SUM(K162:K162)</f>
        <v>730.36</v>
      </c>
      <c r="K163" s="46"/>
      <c r="L163" s="35">
        <f>Source!U69</f>
        <v>12.5212</v>
      </c>
      <c r="O163" s="21">
        <f>G163</f>
        <v>730.66000000000008</v>
      </c>
      <c r="P163" s="21">
        <f>J163</f>
        <v>730.36</v>
      </c>
      <c r="Q163" s="21">
        <f>L163</f>
        <v>12.5212</v>
      </c>
      <c r="W163">
        <f>IF(Source!BI69&lt;=1,H155+H156+H158+H159+H160, 0)</f>
        <v>412.54</v>
      </c>
      <c r="X163">
        <f>IF(Source!BI69=2,H155+H156+H158+H159+H160, 0)</f>
        <v>0</v>
      </c>
      <c r="Y163">
        <f>IF(Source!BI69=3,H155+H156+H158+H159+H160, 0)</f>
        <v>0</v>
      </c>
      <c r="Z163">
        <f>IF(Source!BI69=4,H155+H156+H158+H159+H160, 0)</f>
        <v>0</v>
      </c>
    </row>
    <row r="164" spans="1:26" ht="57" x14ac:dyDescent="0.2">
      <c r="A164" s="40" t="str">
        <f>Source!E73</f>
        <v>17</v>
      </c>
      <c r="B164" s="41" t="str">
        <f>Source!F73</f>
        <v>12-01-017-02</v>
      </c>
      <c r="C164" s="41" t="str">
        <f>Source!G73</f>
        <v>Устройство выравнивающих стяжек на каждый 1 мм изменения толщины добавлять или исключать к расценке 12-01-017-01</v>
      </c>
      <c r="D164" s="24" t="str">
        <f>Source!H73</f>
        <v>100 м2</v>
      </c>
      <c r="E164" s="11">
        <f>Source!I73</f>
        <v>0.4</v>
      </c>
      <c r="F164" s="25">
        <f>Source!AL73+Source!AM73+Source!AO73</f>
        <v>11.3</v>
      </c>
      <c r="G164" s="26"/>
      <c r="H164" s="25"/>
      <c r="I164" s="26" t="str">
        <f>Source!BO73</f>
        <v/>
      </c>
      <c r="J164" s="26"/>
      <c r="K164" s="25"/>
      <c r="L164" s="27"/>
      <c r="S164">
        <f>ROUND((Source!FX73/100)*((ROUND(Source!AF73*Source!I73, 2)+ROUND(Source!AE73*Source!I73, 2))), 2)</f>
        <v>156.65</v>
      </c>
      <c r="T164">
        <f>Source!X73</f>
        <v>156.65</v>
      </c>
      <c r="U164">
        <f>ROUND((Source!FY73/100)*((ROUND(Source!AF73*Source!I73, 2)+ROUND(Source!AE73*Source!I73, 2))), 2)</f>
        <v>80.14</v>
      </c>
      <c r="V164">
        <f>Source!Y73</f>
        <v>79.78</v>
      </c>
    </row>
    <row r="165" spans="1:26" x14ac:dyDescent="0.2">
      <c r="C165" s="20" t="str">
        <f>"Объем: "&amp;Source!I73&amp;"=40/"&amp;"100"</f>
        <v>Объем: 0,4=40/100</v>
      </c>
    </row>
    <row r="166" spans="1:26" ht="14.25" x14ac:dyDescent="0.2">
      <c r="A166" s="40"/>
      <c r="B166" s="41"/>
      <c r="C166" s="41" t="s">
        <v>1496</v>
      </c>
      <c r="D166" s="24"/>
      <c r="E166" s="11"/>
      <c r="F166" s="25">
        <f>Source!AO73</f>
        <v>8.64</v>
      </c>
      <c r="G166" s="26" t="str">
        <f>Source!DG73</f>
        <v>)*1,15*35</v>
      </c>
      <c r="H166" s="25">
        <f>ROUND(Source!AF73*Source!I73, 2)</f>
        <v>139.1</v>
      </c>
      <c r="I166" s="26"/>
      <c r="J166" s="26">
        <f>IF(Source!BA73&lt;&gt; 0, Source!BA73, 1)</f>
        <v>1</v>
      </c>
      <c r="K166" s="25">
        <f>Source!S73</f>
        <v>139.1</v>
      </c>
      <c r="L166" s="27"/>
      <c r="R166">
        <f>H166</f>
        <v>139.1</v>
      </c>
    </row>
    <row r="167" spans="1:26" ht="14.25" x14ac:dyDescent="0.2">
      <c r="A167" s="40"/>
      <c r="B167" s="41"/>
      <c r="C167" s="41" t="s">
        <v>279</v>
      </c>
      <c r="D167" s="24"/>
      <c r="E167" s="11"/>
      <c r="F167" s="25">
        <f>Source!AM73</f>
        <v>2.66</v>
      </c>
      <c r="G167" s="26" t="str">
        <f>Source!DE73</f>
        <v>)*1,25*35</v>
      </c>
      <c r="H167" s="25">
        <f>ROUND(Source!AD73*Source!I73, 2)</f>
        <v>46.55</v>
      </c>
      <c r="I167" s="26"/>
      <c r="J167" s="26">
        <f>IF(Source!BB73&lt;&gt; 0, Source!BB73, 1)</f>
        <v>1</v>
      </c>
      <c r="K167" s="25">
        <f>Source!Q73</f>
        <v>46.55</v>
      </c>
      <c r="L167" s="27"/>
    </row>
    <row r="168" spans="1:26" ht="14.25" x14ac:dyDescent="0.2">
      <c r="A168" s="40"/>
      <c r="B168" s="41"/>
      <c r="C168" s="41" t="s">
        <v>1497</v>
      </c>
      <c r="D168" s="24"/>
      <c r="E168" s="11"/>
      <c r="F168" s="25">
        <f>Source!AN73</f>
        <v>0.34</v>
      </c>
      <c r="G168" s="26" t="str">
        <f>Source!DF73</f>
        <v>)*1,25*35</v>
      </c>
      <c r="H168" s="28">
        <f>ROUND(Source!AE73*Source!I73, 2)</f>
        <v>5.95</v>
      </c>
      <c r="I168" s="26"/>
      <c r="J168" s="26">
        <f>IF(Source!BS73&lt;&gt; 0, Source!BS73, 1)</f>
        <v>1</v>
      </c>
      <c r="K168" s="28">
        <f>Source!R73</f>
        <v>5.95</v>
      </c>
      <c r="L168" s="27"/>
      <c r="R168">
        <f>H168</f>
        <v>5.95</v>
      </c>
    </row>
    <row r="169" spans="1:26" ht="14.25" x14ac:dyDescent="0.2">
      <c r="A169" s="40"/>
      <c r="B169" s="41"/>
      <c r="C169" s="41" t="s">
        <v>1498</v>
      </c>
      <c r="D169" s="24" t="s">
        <v>1499</v>
      </c>
      <c r="E169" s="11">
        <f>Source!BZ73</f>
        <v>120</v>
      </c>
      <c r="F169" s="48" t="str">
        <f>CONCATENATE(" )", Source!DL73, Source!FT73, "=", Source!FX73)</f>
        <v xml:space="preserve"> )*0,9=108</v>
      </c>
      <c r="G169" s="49"/>
      <c r="H169" s="25">
        <f>SUM(S164:S172)</f>
        <v>156.65</v>
      </c>
      <c r="I169" s="29"/>
      <c r="J169" s="23">
        <f>Source!AT73</f>
        <v>108</v>
      </c>
      <c r="K169" s="25">
        <f>SUM(T164:T172)</f>
        <v>156.65</v>
      </c>
      <c r="L169" s="27"/>
    </row>
    <row r="170" spans="1:26" ht="14.25" x14ac:dyDescent="0.2">
      <c r="A170" s="40"/>
      <c r="B170" s="41"/>
      <c r="C170" s="41" t="s">
        <v>1500</v>
      </c>
      <c r="D170" s="24" t="s">
        <v>1499</v>
      </c>
      <c r="E170" s="11">
        <f>Source!CA73</f>
        <v>65</v>
      </c>
      <c r="F170" s="48" t="str">
        <f>CONCATENATE(" )", Source!DM73, Source!FU73, "=", Source!FY73)</f>
        <v xml:space="preserve"> )*0,85=55,25</v>
      </c>
      <c r="G170" s="49"/>
      <c r="H170" s="25">
        <f>SUM(U164:U172)</f>
        <v>80.14</v>
      </c>
      <c r="I170" s="29"/>
      <c r="J170" s="23">
        <f>Source!AU73</f>
        <v>55</v>
      </c>
      <c r="K170" s="25">
        <f>SUM(V164:V172)</f>
        <v>79.78</v>
      </c>
      <c r="L170" s="27"/>
    </row>
    <row r="171" spans="1:26" ht="14.25" x14ac:dyDescent="0.2">
      <c r="A171" s="40"/>
      <c r="B171" s="41"/>
      <c r="C171" s="41" t="s">
        <v>1501</v>
      </c>
      <c r="D171" s="24" t="s">
        <v>1502</v>
      </c>
      <c r="E171" s="11">
        <f>Source!AQ73</f>
        <v>1</v>
      </c>
      <c r="F171" s="25"/>
      <c r="G171" s="26" t="str">
        <f>Source!DI73</f>
        <v>)*1,15*35</v>
      </c>
      <c r="H171" s="25"/>
      <c r="I171" s="26"/>
      <c r="J171" s="26"/>
      <c r="K171" s="25"/>
      <c r="L171" s="36">
        <f>Source!U73</f>
        <v>16.100000000000001</v>
      </c>
    </row>
    <row r="172" spans="1:26" ht="28.5" x14ac:dyDescent="0.2">
      <c r="A172" s="42" t="str">
        <f>Source!E75</f>
        <v>17,1</v>
      </c>
      <c r="B172" s="43" t="str">
        <f>Source!F75</f>
        <v>04.3.01.09-0014</v>
      </c>
      <c r="C172" s="43" t="str">
        <f>Source!G75</f>
        <v>Раствор готовый кладочный цементный марки 100</v>
      </c>
      <c r="D172" s="30" t="str">
        <f>Source!H75</f>
        <v>м3</v>
      </c>
      <c r="E172" s="31">
        <f>Source!I75</f>
        <v>1.4279999999999999</v>
      </c>
      <c r="F172" s="32">
        <f>Source!AL75+Source!AM75+Source!AO75</f>
        <v>519.79999999999995</v>
      </c>
      <c r="G172" s="37" t="s">
        <v>6</v>
      </c>
      <c r="H172" s="32">
        <f>ROUND(Source!AC75*Source!I75, 2)+ROUND(Source!AD75*Source!I75, 2)+ROUND(Source!AF75*Source!I75, 2)</f>
        <v>742.27</v>
      </c>
      <c r="I172" s="33"/>
      <c r="J172" s="33">
        <f>IF(Source!BC75&lt;&gt; 0, Source!BC75, 1)</f>
        <v>1</v>
      </c>
      <c r="K172" s="32">
        <f>Source!O75</f>
        <v>742.27</v>
      </c>
      <c r="L172" s="38"/>
      <c r="S172">
        <f>ROUND((Source!FX75/100)*((ROUND(Source!AF75*Source!I75, 2)+ROUND(Source!AE75*Source!I75, 2))), 2)</f>
        <v>0</v>
      </c>
      <c r="T172">
        <f>Source!X75</f>
        <v>0</v>
      </c>
      <c r="U172">
        <f>ROUND((Source!FY75/100)*((ROUND(Source!AF75*Source!I75, 2)+ROUND(Source!AE75*Source!I75, 2))), 2)</f>
        <v>0</v>
      </c>
      <c r="V172">
        <f>Source!Y75</f>
        <v>0</v>
      </c>
      <c r="W172">
        <f>IF(Source!BI75&lt;=1,H172, 0)</f>
        <v>742.27</v>
      </c>
      <c r="X172">
        <f>IF(Source!BI75=2,H172, 0)</f>
        <v>0</v>
      </c>
      <c r="Y172">
        <f>IF(Source!BI75=3,H172, 0)</f>
        <v>0</v>
      </c>
      <c r="Z172">
        <f>IF(Source!BI75=4,H172, 0)</f>
        <v>0</v>
      </c>
    </row>
    <row r="173" spans="1:26" ht="15" x14ac:dyDescent="0.25">
      <c r="G173" s="46">
        <f>H166+H167+H169+H170+SUM(H172:H172)</f>
        <v>1164.71</v>
      </c>
      <c r="H173" s="46"/>
      <c r="J173" s="46">
        <f>K166+K167+K169+K170+SUM(K172:K172)</f>
        <v>1164.3499999999999</v>
      </c>
      <c r="K173" s="46"/>
      <c r="L173" s="35">
        <f>Source!U73</f>
        <v>16.100000000000001</v>
      </c>
      <c r="O173" s="21">
        <f>G173</f>
        <v>1164.71</v>
      </c>
      <c r="P173" s="21">
        <f>J173</f>
        <v>1164.3499999999999</v>
      </c>
      <c r="Q173" s="21">
        <f>L173</f>
        <v>16.100000000000001</v>
      </c>
      <c r="W173">
        <f>IF(Source!BI73&lt;=1,H166+H167+H169+H170, 0)</f>
        <v>422.43999999999994</v>
      </c>
      <c r="X173">
        <f>IF(Source!BI73=2,H166+H167+H169+H170, 0)</f>
        <v>0</v>
      </c>
      <c r="Y173">
        <f>IF(Source!BI73=3,H166+H167+H169+H170, 0)</f>
        <v>0</v>
      </c>
      <c r="Z173">
        <f>IF(Source!BI73=4,H166+H167+H169+H170, 0)</f>
        <v>0</v>
      </c>
    </row>
    <row r="174" spans="1:26" ht="28.5" x14ac:dyDescent="0.2">
      <c r="A174" s="40" t="str">
        <f>Source!E77</f>
        <v>18</v>
      </c>
      <c r="B174" s="41" t="str">
        <f>Source!F77</f>
        <v>12-01-015-04</v>
      </c>
      <c r="C174" s="41" t="str">
        <f>Source!G77</f>
        <v>Устройство пароизоляции обмазочной в один слой</v>
      </c>
      <c r="D174" s="24" t="str">
        <f>Source!H77</f>
        <v>100 м2</v>
      </c>
      <c r="E174" s="11">
        <f>Source!I77</f>
        <v>0.4</v>
      </c>
      <c r="F174" s="25">
        <f>Source!AL77+Source!AM77+Source!AO77</f>
        <v>1157.78</v>
      </c>
      <c r="G174" s="26"/>
      <c r="H174" s="25"/>
      <c r="I174" s="26" t="str">
        <f>Source!BO77</f>
        <v/>
      </c>
      <c r="J174" s="26"/>
      <c r="K174" s="25"/>
      <c r="L174" s="27"/>
      <c r="S174">
        <f>ROUND((Source!FX77/100)*((ROUND(Source!AF77*Source!I77, 2)+ROUND(Source!AE77*Source!I77, 2))), 2)</f>
        <v>46.28</v>
      </c>
      <c r="T174">
        <f>Source!X77</f>
        <v>46.28</v>
      </c>
      <c r="U174">
        <f>ROUND((Source!FY77/100)*((ROUND(Source!AF77*Source!I77, 2)+ROUND(Source!AE77*Source!I77, 2))), 2)</f>
        <v>23.67</v>
      </c>
      <c r="V174">
        <f>Source!Y77</f>
        <v>23.57</v>
      </c>
    </row>
    <row r="175" spans="1:26" x14ac:dyDescent="0.2">
      <c r="C175" s="20" t="str">
        <f>"Объем: "&amp;Source!I77&amp;"=40/"&amp;"100"</f>
        <v>Объем: 0,4=40/100</v>
      </c>
    </row>
    <row r="176" spans="1:26" ht="14.25" x14ac:dyDescent="0.2">
      <c r="A176" s="40"/>
      <c r="B176" s="41"/>
      <c r="C176" s="41" t="s">
        <v>1496</v>
      </c>
      <c r="D176" s="24"/>
      <c r="E176" s="11"/>
      <c r="F176" s="25">
        <f>Source!AO77</f>
        <v>91.86</v>
      </c>
      <c r="G176" s="26" t="str">
        <f>Source!DG77</f>
        <v>)*1,15</v>
      </c>
      <c r="H176" s="25">
        <f>ROUND(Source!AF77*Source!I77, 2)</f>
        <v>42.26</v>
      </c>
      <c r="I176" s="26"/>
      <c r="J176" s="26">
        <f>IF(Source!BA77&lt;&gt; 0, Source!BA77, 1)</f>
        <v>1</v>
      </c>
      <c r="K176" s="25">
        <f>Source!S77</f>
        <v>42.26</v>
      </c>
      <c r="L176" s="27"/>
      <c r="R176">
        <f>H176</f>
        <v>42.26</v>
      </c>
    </row>
    <row r="177" spans="1:26" ht="14.25" x14ac:dyDescent="0.2">
      <c r="A177" s="40"/>
      <c r="B177" s="41"/>
      <c r="C177" s="41" t="s">
        <v>279</v>
      </c>
      <c r="D177" s="24"/>
      <c r="E177" s="11"/>
      <c r="F177" s="25">
        <f>Source!AM77</f>
        <v>33.93</v>
      </c>
      <c r="G177" s="26" t="str">
        <f>Source!DE77</f>
        <v>)*1,25</v>
      </c>
      <c r="H177" s="25">
        <f>ROUND(Source!AD77*Source!I77, 2)</f>
        <v>16.97</v>
      </c>
      <c r="I177" s="26"/>
      <c r="J177" s="26">
        <f>IF(Source!BB77&lt;&gt; 0, Source!BB77, 1)</f>
        <v>1</v>
      </c>
      <c r="K177" s="25">
        <f>Source!Q77</f>
        <v>16.97</v>
      </c>
      <c r="L177" s="27"/>
    </row>
    <row r="178" spans="1:26" ht="14.25" x14ac:dyDescent="0.2">
      <c r="A178" s="40"/>
      <c r="B178" s="41"/>
      <c r="C178" s="41" t="s">
        <v>1497</v>
      </c>
      <c r="D178" s="24"/>
      <c r="E178" s="11"/>
      <c r="F178" s="25">
        <f>Source!AN77</f>
        <v>1.18</v>
      </c>
      <c r="G178" s="26" t="str">
        <f>Source!DF77</f>
        <v>)*1,25</v>
      </c>
      <c r="H178" s="28">
        <f>ROUND(Source!AE77*Source!I77, 2)</f>
        <v>0.59</v>
      </c>
      <c r="I178" s="26"/>
      <c r="J178" s="26">
        <f>IF(Source!BS77&lt;&gt; 0, Source!BS77, 1)</f>
        <v>1</v>
      </c>
      <c r="K178" s="28">
        <f>Source!R77</f>
        <v>0.59</v>
      </c>
      <c r="L178" s="27"/>
      <c r="R178">
        <f>H178</f>
        <v>0.59</v>
      </c>
    </row>
    <row r="179" spans="1:26" ht="14.25" x14ac:dyDescent="0.2">
      <c r="A179" s="40"/>
      <c r="B179" s="41"/>
      <c r="C179" s="41" t="s">
        <v>1503</v>
      </c>
      <c r="D179" s="24"/>
      <c r="E179" s="11"/>
      <c r="F179" s="25">
        <f>Source!AL77</f>
        <v>1031.99</v>
      </c>
      <c r="G179" s="26" t="str">
        <f>Source!DD77</f>
        <v/>
      </c>
      <c r="H179" s="25">
        <f>ROUND(Source!AC77*Source!I77, 2)</f>
        <v>412.8</v>
      </c>
      <c r="I179" s="26"/>
      <c r="J179" s="26">
        <f>IF(Source!BC77&lt;&gt; 0, Source!BC77, 1)</f>
        <v>1</v>
      </c>
      <c r="K179" s="25">
        <f>Source!P77</f>
        <v>412.8</v>
      </c>
      <c r="L179" s="27"/>
    </row>
    <row r="180" spans="1:26" ht="14.25" x14ac:dyDescent="0.2">
      <c r="A180" s="40"/>
      <c r="B180" s="41"/>
      <c r="C180" s="41" t="s">
        <v>1498</v>
      </c>
      <c r="D180" s="24" t="s">
        <v>1499</v>
      </c>
      <c r="E180" s="11">
        <f>Source!BZ77</f>
        <v>120</v>
      </c>
      <c r="F180" s="48" t="str">
        <f>CONCATENATE(" )", Source!DL77, Source!FT77, "=", Source!FX77)</f>
        <v xml:space="preserve"> )*0,9=108</v>
      </c>
      <c r="G180" s="49"/>
      <c r="H180" s="25">
        <f>SUM(S174:S182)</f>
        <v>46.28</v>
      </c>
      <c r="I180" s="29"/>
      <c r="J180" s="23">
        <f>Source!AT77</f>
        <v>108</v>
      </c>
      <c r="K180" s="25">
        <f>SUM(T174:T182)</f>
        <v>46.28</v>
      </c>
      <c r="L180" s="27"/>
    </row>
    <row r="181" spans="1:26" ht="14.25" x14ac:dyDescent="0.2">
      <c r="A181" s="40"/>
      <c r="B181" s="41"/>
      <c r="C181" s="41" t="s">
        <v>1500</v>
      </c>
      <c r="D181" s="24" t="s">
        <v>1499</v>
      </c>
      <c r="E181" s="11">
        <f>Source!CA77</f>
        <v>65</v>
      </c>
      <c r="F181" s="48" t="str">
        <f>CONCATENATE(" )", Source!DM77, Source!FU77, "=", Source!FY77)</f>
        <v xml:space="preserve"> )*0,85=55,25</v>
      </c>
      <c r="G181" s="49"/>
      <c r="H181" s="25">
        <f>SUM(U174:U182)</f>
        <v>23.67</v>
      </c>
      <c r="I181" s="29"/>
      <c r="J181" s="23">
        <f>Source!AU77</f>
        <v>55</v>
      </c>
      <c r="K181" s="25">
        <f>SUM(V174:V182)</f>
        <v>23.57</v>
      </c>
      <c r="L181" s="27"/>
    </row>
    <row r="182" spans="1:26" ht="14.25" x14ac:dyDescent="0.2">
      <c r="A182" s="42"/>
      <c r="B182" s="43"/>
      <c r="C182" s="43" t="s">
        <v>1501</v>
      </c>
      <c r="D182" s="30" t="s">
        <v>1502</v>
      </c>
      <c r="E182" s="31">
        <f>Source!AQ77</f>
        <v>10.51</v>
      </c>
      <c r="F182" s="32"/>
      <c r="G182" s="33" t="str">
        <f>Source!DI77</f>
        <v>)*1,15</v>
      </c>
      <c r="H182" s="32"/>
      <c r="I182" s="33"/>
      <c r="J182" s="33"/>
      <c r="K182" s="32"/>
      <c r="L182" s="34">
        <f>Source!U77</f>
        <v>4.8346</v>
      </c>
    </row>
    <row r="183" spans="1:26" ht="15" x14ac:dyDescent="0.25">
      <c r="G183" s="46">
        <f>H176+H177+H179+H180+H181</f>
        <v>541.98</v>
      </c>
      <c r="H183" s="46"/>
      <c r="J183" s="46">
        <f>K176+K177+K179+K180+K181</f>
        <v>541.88000000000011</v>
      </c>
      <c r="K183" s="46"/>
      <c r="L183" s="35">
        <f>Source!U77</f>
        <v>4.8346</v>
      </c>
      <c r="O183" s="21">
        <f>G183</f>
        <v>541.98</v>
      </c>
      <c r="P183" s="21">
        <f>J183</f>
        <v>541.88000000000011</v>
      </c>
      <c r="Q183" s="21">
        <f>L183</f>
        <v>4.8346</v>
      </c>
      <c r="W183">
        <f>IF(Source!BI77&lt;=1,H176+H177+H179+H180+H181, 0)</f>
        <v>541.98</v>
      </c>
      <c r="X183">
        <f>IF(Source!BI77=2,H176+H177+H179+H180+H181, 0)</f>
        <v>0</v>
      </c>
      <c r="Y183">
        <f>IF(Source!BI77=3,H176+H177+H179+H180+H181, 0)</f>
        <v>0</v>
      </c>
      <c r="Z183">
        <f>IF(Source!BI77=4,H176+H177+H179+H180+H181, 0)</f>
        <v>0</v>
      </c>
    </row>
    <row r="184" spans="1:26" ht="42.75" x14ac:dyDescent="0.2">
      <c r="A184" s="40" t="str">
        <f>Source!E79</f>
        <v>19</v>
      </c>
      <c r="B184" s="41" t="str">
        <f>Source!F79</f>
        <v>12-01-015-05</v>
      </c>
      <c r="C184" s="41" t="str">
        <f>Source!G79</f>
        <v>Устройство пароизоляции на каждый последующий слой добавлять к расценке 12-01-015-04</v>
      </c>
      <c r="D184" s="24" t="str">
        <f>Source!H79</f>
        <v>100 м2</v>
      </c>
      <c r="E184" s="11">
        <f>Source!I79</f>
        <v>0.4</v>
      </c>
      <c r="F184" s="25">
        <f>Source!AL79+Source!AM79+Source!AO79</f>
        <v>901.33</v>
      </c>
      <c r="G184" s="26"/>
      <c r="H184" s="25"/>
      <c r="I184" s="26" t="str">
        <f>Source!BO79</f>
        <v/>
      </c>
      <c r="J184" s="26"/>
      <c r="K184" s="25"/>
      <c r="L184" s="27"/>
      <c r="S184">
        <f>ROUND((Source!FX79/100)*((ROUND(Source!AF79*Source!I79, 2)+ROUND(Source!AE79*Source!I79, 2))), 2)</f>
        <v>20.65</v>
      </c>
      <c r="T184">
        <f>Source!X79</f>
        <v>20.65</v>
      </c>
      <c r="U184">
        <f>ROUND((Source!FY79/100)*((ROUND(Source!AF79*Source!I79, 2)+ROUND(Source!AE79*Source!I79, 2))), 2)</f>
        <v>10.56</v>
      </c>
      <c r="V184">
        <f>Source!Y79</f>
        <v>10.52</v>
      </c>
    </row>
    <row r="185" spans="1:26" x14ac:dyDescent="0.2">
      <c r="C185" s="20" t="str">
        <f>"Объем: "&amp;Source!I79&amp;"=40/"&amp;"100"</f>
        <v>Объем: 0,4=40/100</v>
      </c>
    </row>
    <row r="186" spans="1:26" ht="14.25" x14ac:dyDescent="0.2">
      <c r="A186" s="40"/>
      <c r="B186" s="41"/>
      <c r="C186" s="41" t="s">
        <v>1496</v>
      </c>
      <c r="D186" s="24"/>
      <c r="E186" s="11"/>
      <c r="F186" s="25">
        <f>Source!AO79</f>
        <v>40.99</v>
      </c>
      <c r="G186" s="26" t="str">
        <f>Source!DG79</f>
        <v>)*1,15</v>
      </c>
      <c r="H186" s="25">
        <f>ROUND(Source!AF79*Source!I79, 2)</f>
        <v>18.86</v>
      </c>
      <c r="I186" s="26"/>
      <c r="J186" s="26">
        <f>IF(Source!BA79&lt;&gt; 0, Source!BA79, 1)</f>
        <v>1</v>
      </c>
      <c r="K186" s="25">
        <f>Source!S79</f>
        <v>18.86</v>
      </c>
      <c r="L186" s="27"/>
      <c r="R186">
        <f>H186</f>
        <v>18.86</v>
      </c>
    </row>
    <row r="187" spans="1:26" ht="14.25" x14ac:dyDescent="0.2">
      <c r="A187" s="40"/>
      <c r="B187" s="41"/>
      <c r="C187" s="41" t="s">
        <v>279</v>
      </c>
      <c r="D187" s="24"/>
      <c r="E187" s="11"/>
      <c r="F187" s="25">
        <f>Source!AM79</f>
        <v>23.01</v>
      </c>
      <c r="G187" s="26" t="str">
        <f>Source!DE79</f>
        <v>)*1,25</v>
      </c>
      <c r="H187" s="25">
        <f>ROUND(Source!AD79*Source!I79, 2)</f>
        <v>11.5</v>
      </c>
      <c r="I187" s="26"/>
      <c r="J187" s="26">
        <f>IF(Source!BB79&lt;&gt; 0, Source!BB79, 1)</f>
        <v>1</v>
      </c>
      <c r="K187" s="25">
        <f>Source!Q79</f>
        <v>11.5</v>
      </c>
      <c r="L187" s="27"/>
    </row>
    <row r="188" spans="1:26" ht="14.25" x14ac:dyDescent="0.2">
      <c r="A188" s="40"/>
      <c r="B188" s="41"/>
      <c r="C188" s="41" t="s">
        <v>1497</v>
      </c>
      <c r="D188" s="24"/>
      <c r="E188" s="11"/>
      <c r="F188" s="25">
        <f>Source!AN79</f>
        <v>0.53</v>
      </c>
      <c r="G188" s="26" t="str">
        <f>Source!DF79</f>
        <v>)*1,25</v>
      </c>
      <c r="H188" s="28">
        <f>ROUND(Source!AE79*Source!I79, 2)</f>
        <v>0.26</v>
      </c>
      <c r="I188" s="26"/>
      <c r="J188" s="26">
        <f>IF(Source!BS79&lt;&gt; 0, Source!BS79, 1)</f>
        <v>1</v>
      </c>
      <c r="K188" s="28">
        <f>Source!R79</f>
        <v>0.26</v>
      </c>
      <c r="L188" s="27"/>
      <c r="R188">
        <f>H188</f>
        <v>0.26</v>
      </c>
    </row>
    <row r="189" spans="1:26" ht="14.25" x14ac:dyDescent="0.2">
      <c r="A189" s="40"/>
      <c r="B189" s="41"/>
      <c r="C189" s="41" t="s">
        <v>1503</v>
      </c>
      <c r="D189" s="24"/>
      <c r="E189" s="11"/>
      <c r="F189" s="25">
        <f>Source!AL79</f>
        <v>837.33</v>
      </c>
      <c r="G189" s="26" t="str">
        <f>Source!DD79</f>
        <v/>
      </c>
      <c r="H189" s="25">
        <f>ROUND(Source!AC79*Source!I79, 2)</f>
        <v>334.93</v>
      </c>
      <c r="I189" s="26"/>
      <c r="J189" s="26">
        <f>IF(Source!BC79&lt;&gt; 0, Source!BC79, 1)</f>
        <v>1</v>
      </c>
      <c r="K189" s="25">
        <f>Source!P79</f>
        <v>334.93</v>
      </c>
      <c r="L189" s="27"/>
    </row>
    <row r="190" spans="1:26" ht="14.25" x14ac:dyDescent="0.2">
      <c r="A190" s="40"/>
      <c r="B190" s="41"/>
      <c r="C190" s="41" t="s">
        <v>1498</v>
      </c>
      <c r="D190" s="24" t="s">
        <v>1499</v>
      </c>
      <c r="E190" s="11">
        <f>Source!BZ79</f>
        <v>120</v>
      </c>
      <c r="F190" s="48" t="str">
        <f>CONCATENATE(" )", Source!DL79, Source!FT79, "=", Source!FX79)</f>
        <v xml:space="preserve"> )*0,9=108</v>
      </c>
      <c r="G190" s="49"/>
      <c r="H190" s="25">
        <f>SUM(S184:S192)</f>
        <v>20.65</v>
      </c>
      <c r="I190" s="29"/>
      <c r="J190" s="23">
        <f>Source!AT79</f>
        <v>108</v>
      </c>
      <c r="K190" s="25">
        <f>SUM(T184:T192)</f>
        <v>20.65</v>
      </c>
      <c r="L190" s="27"/>
    </row>
    <row r="191" spans="1:26" ht="14.25" x14ac:dyDescent="0.2">
      <c r="A191" s="40"/>
      <c r="B191" s="41"/>
      <c r="C191" s="41" t="s">
        <v>1500</v>
      </c>
      <c r="D191" s="24" t="s">
        <v>1499</v>
      </c>
      <c r="E191" s="11">
        <f>Source!CA79</f>
        <v>65</v>
      </c>
      <c r="F191" s="48" t="str">
        <f>CONCATENATE(" )", Source!DM79, Source!FU79, "=", Source!FY79)</f>
        <v xml:space="preserve"> )*0,85=55,25</v>
      </c>
      <c r="G191" s="49"/>
      <c r="H191" s="25">
        <f>SUM(U184:U192)</f>
        <v>10.56</v>
      </c>
      <c r="I191" s="29"/>
      <c r="J191" s="23">
        <f>Source!AU79</f>
        <v>55</v>
      </c>
      <c r="K191" s="25">
        <f>SUM(V184:V192)</f>
        <v>10.52</v>
      </c>
      <c r="L191" s="27"/>
    </row>
    <row r="192" spans="1:26" ht="14.25" x14ac:dyDescent="0.2">
      <c r="A192" s="42"/>
      <c r="B192" s="43"/>
      <c r="C192" s="43" t="s">
        <v>1501</v>
      </c>
      <c r="D192" s="30" t="s">
        <v>1502</v>
      </c>
      <c r="E192" s="31">
        <f>Source!AQ79</f>
        <v>4.6900000000000004</v>
      </c>
      <c r="F192" s="32"/>
      <c r="G192" s="33" t="str">
        <f>Source!DI79</f>
        <v>)*1,15</v>
      </c>
      <c r="H192" s="32"/>
      <c r="I192" s="33"/>
      <c r="J192" s="33"/>
      <c r="K192" s="32"/>
      <c r="L192" s="34">
        <f>Source!U79</f>
        <v>2.1574000000000004</v>
      </c>
    </row>
    <row r="193" spans="1:26" ht="15" x14ac:dyDescent="0.25">
      <c r="G193" s="46">
        <f>H186+H187+H189+H190+H191</f>
        <v>396.5</v>
      </c>
      <c r="H193" s="46"/>
      <c r="J193" s="46">
        <f>K186+K187+K189+K190+K191</f>
        <v>396.46</v>
      </c>
      <c r="K193" s="46"/>
      <c r="L193" s="35">
        <f>Source!U79</f>
        <v>2.1574000000000004</v>
      </c>
      <c r="O193" s="21">
        <f>G193</f>
        <v>396.5</v>
      </c>
      <c r="P193" s="21">
        <f>J193</f>
        <v>396.46</v>
      </c>
      <c r="Q193" s="21">
        <f>L193</f>
        <v>2.1574000000000004</v>
      </c>
      <c r="W193">
        <f>IF(Source!BI79&lt;=1,H186+H187+H189+H190+H191, 0)</f>
        <v>396.5</v>
      </c>
      <c r="X193">
        <f>IF(Source!BI79=2,H186+H187+H189+H190+H191, 0)</f>
        <v>0</v>
      </c>
      <c r="Y193">
        <f>IF(Source!BI79=3,H186+H187+H189+H190+H191, 0)</f>
        <v>0</v>
      </c>
      <c r="Z193">
        <f>IF(Source!BI79=4,H186+H187+H189+H190+H191, 0)</f>
        <v>0</v>
      </c>
    </row>
    <row r="194" spans="1:26" ht="28.5" x14ac:dyDescent="0.2">
      <c r="A194" s="40" t="str">
        <f>Source!E81</f>
        <v>20</v>
      </c>
      <c r="B194" s="41" t="str">
        <f>Source!F81</f>
        <v>12-01-002-10</v>
      </c>
      <c r="C194" s="41" t="str">
        <f>Source!G81</f>
        <v>Устройство кровель плоских из наплавляемых материалов в один слой</v>
      </c>
      <c r="D194" s="24" t="str">
        <f>Source!H81</f>
        <v>100 м2</v>
      </c>
      <c r="E194" s="11">
        <f>Source!I81</f>
        <v>0.4</v>
      </c>
      <c r="F194" s="25">
        <f>Source!AL81+Source!AM81+Source!AO81</f>
        <v>184.37</v>
      </c>
      <c r="G194" s="26"/>
      <c r="H194" s="25"/>
      <c r="I194" s="26" t="str">
        <f>Source!BO81</f>
        <v/>
      </c>
      <c r="J194" s="26"/>
      <c r="K194" s="25"/>
      <c r="L194" s="27"/>
      <c r="S194">
        <f>ROUND((Source!FX81/100)*((ROUND(Source!AF81*Source!I81, 2)+ROUND(Source!AE81*Source!I81, 2))), 2)</f>
        <v>40.54</v>
      </c>
      <c r="T194">
        <f>Source!X81</f>
        <v>40.54</v>
      </c>
      <c r="U194">
        <f>ROUND((Source!FY81/100)*((ROUND(Source!AF81*Source!I81, 2)+ROUND(Source!AE81*Source!I81, 2))), 2)</f>
        <v>20.74</v>
      </c>
      <c r="V194">
        <f>Source!Y81</f>
        <v>20.65</v>
      </c>
    </row>
    <row r="195" spans="1:26" x14ac:dyDescent="0.2">
      <c r="C195" s="20" t="str">
        <f>"Объем: "&amp;Source!I81&amp;"=40/"&amp;"100"</f>
        <v>Объем: 0,4=40/100</v>
      </c>
    </row>
    <row r="196" spans="1:26" ht="14.25" x14ac:dyDescent="0.2">
      <c r="A196" s="40"/>
      <c r="B196" s="41"/>
      <c r="C196" s="41" t="s">
        <v>1496</v>
      </c>
      <c r="D196" s="24"/>
      <c r="E196" s="11"/>
      <c r="F196" s="25">
        <f>Source!AO81</f>
        <v>79.34</v>
      </c>
      <c r="G196" s="26" t="str">
        <f>Source!DG81</f>
        <v>)*1,15</v>
      </c>
      <c r="H196" s="25">
        <f>ROUND(Source!AF81*Source!I81, 2)</f>
        <v>36.5</v>
      </c>
      <c r="I196" s="26"/>
      <c r="J196" s="26">
        <f>IF(Source!BA81&lt;&gt; 0, Source!BA81, 1)</f>
        <v>1</v>
      </c>
      <c r="K196" s="25">
        <f>Source!S81</f>
        <v>36.5</v>
      </c>
      <c r="L196" s="27"/>
      <c r="R196">
        <f>H196</f>
        <v>36.5</v>
      </c>
    </row>
    <row r="197" spans="1:26" ht="14.25" x14ac:dyDescent="0.2">
      <c r="A197" s="40"/>
      <c r="B197" s="41"/>
      <c r="C197" s="41" t="s">
        <v>279</v>
      </c>
      <c r="D197" s="24"/>
      <c r="E197" s="11"/>
      <c r="F197" s="25">
        <f>Source!AM81</f>
        <v>13.56</v>
      </c>
      <c r="G197" s="26" t="str">
        <f>Source!DE81</f>
        <v>)*1,25</v>
      </c>
      <c r="H197" s="25">
        <f>ROUND(Source!AD81*Source!I81, 2)</f>
        <v>6.78</v>
      </c>
      <c r="I197" s="26"/>
      <c r="J197" s="26">
        <f>IF(Source!BB81&lt;&gt; 0, Source!BB81, 1)</f>
        <v>1</v>
      </c>
      <c r="K197" s="25">
        <f>Source!Q81</f>
        <v>6.78</v>
      </c>
      <c r="L197" s="27"/>
    </row>
    <row r="198" spans="1:26" ht="14.25" x14ac:dyDescent="0.2">
      <c r="A198" s="40"/>
      <c r="B198" s="41"/>
      <c r="C198" s="41" t="s">
        <v>1497</v>
      </c>
      <c r="D198" s="24"/>
      <c r="E198" s="11"/>
      <c r="F198" s="25">
        <f>Source!AN81</f>
        <v>2.0699999999999998</v>
      </c>
      <c r="G198" s="26" t="str">
        <f>Source!DF81</f>
        <v>)*1,25</v>
      </c>
      <c r="H198" s="28">
        <f>ROUND(Source!AE81*Source!I81, 2)</f>
        <v>1.04</v>
      </c>
      <c r="I198" s="26"/>
      <c r="J198" s="26">
        <f>IF(Source!BS81&lt;&gt; 0, Source!BS81, 1)</f>
        <v>1</v>
      </c>
      <c r="K198" s="28">
        <f>Source!R81</f>
        <v>1.04</v>
      </c>
      <c r="L198" s="27"/>
      <c r="R198">
        <f>H198</f>
        <v>1.04</v>
      </c>
    </row>
    <row r="199" spans="1:26" ht="14.25" x14ac:dyDescent="0.2">
      <c r="A199" s="40"/>
      <c r="B199" s="41"/>
      <c r="C199" s="41" t="s">
        <v>1503</v>
      </c>
      <c r="D199" s="24"/>
      <c r="E199" s="11"/>
      <c r="F199" s="25">
        <f>Source!AL81</f>
        <v>91.47</v>
      </c>
      <c r="G199" s="26" t="str">
        <f>Source!DD81</f>
        <v/>
      </c>
      <c r="H199" s="25">
        <f>ROUND(Source!AC81*Source!I81, 2)</f>
        <v>36.590000000000003</v>
      </c>
      <c r="I199" s="26"/>
      <c r="J199" s="26">
        <f>IF(Source!BC81&lt;&gt; 0, Source!BC81, 1)</f>
        <v>1</v>
      </c>
      <c r="K199" s="25">
        <f>Source!P81</f>
        <v>36.590000000000003</v>
      </c>
      <c r="L199" s="27"/>
    </row>
    <row r="200" spans="1:26" ht="14.25" x14ac:dyDescent="0.2">
      <c r="A200" s="40"/>
      <c r="B200" s="41"/>
      <c r="C200" s="41" t="s">
        <v>1498</v>
      </c>
      <c r="D200" s="24" t="s">
        <v>1499</v>
      </c>
      <c r="E200" s="11">
        <f>Source!BZ81</f>
        <v>120</v>
      </c>
      <c r="F200" s="48" t="str">
        <f>CONCATENATE(" )", Source!DL81, Source!FT81, "=", Source!FX81)</f>
        <v xml:space="preserve"> )*0,9=108</v>
      </c>
      <c r="G200" s="49"/>
      <c r="H200" s="25">
        <f>SUM(S194:S203)</f>
        <v>40.54</v>
      </c>
      <c r="I200" s="29"/>
      <c r="J200" s="23">
        <f>Source!AT81</f>
        <v>108</v>
      </c>
      <c r="K200" s="25">
        <f>SUM(T194:T203)</f>
        <v>40.54</v>
      </c>
      <c r="L200" s="27"/>
    </row>
    <row r="201" spans="1:26" ht="14.25" x14ac:dyDescent="0.2">
      <c r="A201" s="40"/>
      <c r="B201" s="41"/>
      <c r="C201" s="41" t="s">
        <v>1500</v>
      </c>
      <c r="D201" s="24" t="s">
        <v>1499</v>
      </c>
      <c r="E201" s="11">
        <f>Source!CA81</f>
        <v>65</v>
      </c>
      <c r="F201" s="48" t="str">
        <f>CONCATENATE(" )", Source!DM81, Source!FU81, "=", Source!FY81)</f>
        <v xml:space="preserve"> )*0,85=55,25</v>
      </c>
      <c r="G201" s="49"/>
      <c r="H201" s="25">
        <f>SUM(U194:U203)</f>
        <v>20.74</v>
      </c>
      <c r="I201" s="29"/>
      <c r="J201" s="23">
        <f>Source!AU81</f>
        <v>55</v>
      </c>
      <c r="K201" s="25">
        <f>SUM(V194:V203)</f>
        <v>20.65</v>
      </c>
      <c r="L201" s="27"/>
    </row>
    <row r="202" spans="1:26" ht="14.25" x14ac:dyDescent="0.2">
      <c r="A202" s="40"/>
      <c r="B202" s="41"/>
      <c r="C202" s="41" t="s">
        <v>1501</v>
      </c>
      <c r="D202" s="24" t="s">
        <v>1502</v>
      </c>
      <c r="E202" s="11">
        <f>Source!AQ81</f>
        <v>8.44</v>
      </c>
      <c r="F202" s="25"/>
      <c r="G202" s="26" t="str">
        <f>Source!DI81</f>
        <v>)*1,15</v>
      </c>
      <c r="H202" s="25"/>
      <c r="I202" s="26"/>
      <c r="J202" s="26"/>
      <c r="K202" s="25"/>
      <c r="L202" s="36">
        <f>Source!U81</f>
        <v>3.8824000000000001</v>
      </c>
    </row>
    <row r="203" spans="1:26" ht="57" x14ac:dyDescent="0.2">
      <c r="A203" s="42" t="str">
        <f>Source!E83</f>
        <v>20,1</v>
      </c>
      <c r="B203" s="43" t="str">
        <f>Source!F83</f>
        <v>12.1.02.15-0092</v>
      </c>
      <c r="C203" s="43" t="str">
        <f>Source!G83</f>
        <v>Материал рулонный гидроизоляционный наплавляемый битумно- полимерный "Техноэластмост Б" для второго слоя</v>
      </c>
      <c r="D203" s="30" t="str">
        <f>Source!H83</f>
        <v>м2</v>
      </c>
      <c r="E203" s="31">
        <f>Source!I83</f>
        <v>46.4</v>
      </c>
      <c r="F203" s="32">
        <f>Source!AL83+Source!AM83+Source!AO83</f>
        <v>45.57</v>
      </c>
      <c r="G203" s="37" t="s">
        <v>6</v>
      </c>
      <c r="H203" s="32">
        <f>ROUND(Source!AC83*Source!I83, 2)+ROUND(Source!AD83*Source!I83, 2)+ROUND(Source!AF83*Source!I83, 2)</f>
        <v>2114.4499999999998</v>
      </c>
      <c r="I203" s="33"/>
      <c r="J203" s="33">
        <f>IF(Source!BC83&lt;&gt; 0, Source!BC83, 1)</f>
        <v>1</v>
      </c>
      <c r="K203" s="32">
        <f>Source!O83</f>
        <v>2114.4499999999998</v>
      </c>
      <c r="L203" s="38"/>
      <c r="S203">
        <f>ROUND((Source!FX83/100)*((ROUND(Source!AF83*Source!I83, 2)+ROUND(Source!AE83*Source!I83, 2))), 2)</f>
        <v>0</v>
      </c>
      <c r="T203">
        <f>Source!X83</f>
        <v>0</v>
      </c>
      <c r="U203">
        <f>ROUND((Source!FY83/100)*((ROUND(Source!AF83*Source!I83, 2)+ROUND(Source!AE83*Source!I83, 2))), 2)</f>
        <v>0</v>
      </c>
      <c r="V203">
        <f>Source!Y83</f>
        <v>0</v>
      </c>
      <c r="W203">
        <f>IF(Source!BI83&lt;=1,H203, 0)</f>
        <v>2114.4499999999998</v>
      </c>
      <c r="X203">
        <f>IF(Source!BI83=2,H203, 0)</f>
        <v>0</v>
      </c>
      <c r="Y203">
        <f>IF(Source!BI83=3,H203, 0)</f>
        <v>0</v>
      </c>
      <c r="Z203">
        <f>IF(Source!BI83=4,H203, 0)</f>
        <v>0</v>
      </c>
    </row>
    <row r="204" spans="1:26" ht="15" x14ac:dyDescent="0.25">
      <c r="G204" s="46">
        <f>H196+H197+H199+H200+H201+SUM(H203:H203)</f>
        <v>2255.6</v>
      </c>
      <c r="H204" s="46"/>
      <c r="J204" s="46">
        <f>K196+K197+K199+K200+K201+SUM(K203:K203)</f>
        <v>2255.5099999999998</v>
      </c>
      <c r="K204" s="46"/>
      <c r="L204" s="35">
        <f>Source!U81</f>
        <v>3.8824000000000001</v>
      </c>
      <c r="O204" s="21">
        <f>G204</f>
        <v>2255.6</v>
      </c>
      <c r="P204" s="21">
        <f>J204</f>
        <v>2255.5099999999998</v>
      </c>
      <c r="Q204" s="21">
        <f>L204</f>
        <v>3.8824000000000001</v>
      </c>
      <c r="W204">
        <f>IF(Source!BI81&lt;=1,H196+H197+H199+H200+H201, 0)</f>
        <v>141.15</v>
      </c>
      <c r="X204">
        <f>IF(Source!BI81=2,H196+H197+H199+H200+H201, 0)</f>
        <v>0</v>
      </c>
      <c r="Y204">
        <f>IF(Source!BI81=3,H196+H197+H199+H200+H201, 0)</f>
        <v>0</v>
      </c>
      <c r="Z204">
        <f>IF(Source!BI81=4,H196+H197+H199+H200+H201, 0)</f>
        <v>0</v>
      </c>
    </row>
    <row r="205" spans="1:26" ht="57" x14ac:dyDescent="0.2">
      <c r="A205" s="40" t="str">
        <f>Source!E85</f>
        <v>21</v>
      </c>
      <c r="B205" s="41" t="str">
        <f>Source!F85</f>
        <v>12-01-004-01</v>
      </c>
      <c r="C205" s="41" t="str">
        <f>Source!G85</f>
        <v>Устройство примыканий рулонных и мастичных кровель к стенам и парапетам высотой до 600 мм без фартуков</v>
      </c>
      <c r="D205" s="24" t="str">
        <f>Source!H85</f>
        <v>100 м</v>
      </c>
      <c r="E205" s="11">
        <f>Source!I85</f>
        <v>0.13</v>
      </c>
      <c r="F205" s="25">
        <f>Source!AL85+Source!AM85+Source!AO85</f>
        <v>2469.6799999999998</v>
      </c>
      <c r="G205" s="26"/>
      <c r="H205" s="25"/>
      <c r="I205" s="26" t="str">
        <f>Source!BO85</f>
        <v/>
      </c>
      <c r="J205" s="26"/>
      <c r="K205" s="25"/>
      <c r="L205" s="27"/>
      <c r="S205">
        <f>ROUND((Source!FX85/100)*((ROUND(Source!AF85*Source!I85, 2)+ROUND(Source!AE85*Source!I85, 2))), 2)</f>
        <v>39.5</v>
      </c>
      <c r="T205">
        <f>Source!X85</f>
        <v>39.5</v>
      </c>
      <c r="U205">
        <f>ROUND((Source!FY85/100)*((ROUND(Source!AF85*Source!I85, 2)+ROUND(Source!AE85*Source!I85, 2))), 2)</f>
        <v>20.2</v>
      </c>
      <c r="V205">
        <f>Source!Y85</f>
        <v>20.11</v>
      </c>
    </row>
    <row r="206" spans="1:26" x14ac:dyDescent="0.2">
      <c r="C206" s="20" t="str">
        <f>"Объем: "&amp;Source!I85&amp;"=13/"&amp;"100"</f>
        <v>Объем: 0,13=13/100</v>
      </c>
    </row>
    <row r="207" spans="1:26" ht="14.25" x14ac:dyDescent="0.2">
      <c r="A207" s="40"/>
      <c r="B207" s="41"/>
      <c r="C207" s="41" t="s">
        <v>1496</v>
      </c>
      <c r="D207" s="24"/>
      <c r="E207" s="11"/>
      <c r="F207" s="25">
        <f>Source!AO85</f>
        <v>239.6</v>
      </c>
      <c r="G207" s="26" t="str">
        <f>Source!DG85</f>
        <v>)*1,15</v>
      </c>
      <c r="H207" s="25">
        <f>ROUND(Source!AF85*Source!I85, 2)</f>
        <v>35.82</v>
      </c>
      <c r="I207" s="26"/>
      <c r="J207" s="26">
        <f>IF(Source!BA85&lt;&gt; 0, Source!BA85, 1)</f>
        <v>1</v>
      </c>
      <c r="K207" s="25">
        <f>Source!S85</f>
        <v>35.82</v>
      </c>
      <c r="L207" s="27"/>
      <c r="R207">
        <f>H207</f>
        <v>35.82</v>
      </c>
    </row>
    <row r="208" spans="1:26" ht="14.25" x14ac:dyDescent="0.2">
      <c r="A208" s="40"/>
      <c r="B208" s="41"/>
      <c r="C208" s="41" t="s">
        <v>279</v>
      </c>
      <c r="D208" s="24"/>
      <c r="E208" s="11"/>
      <c r="F208" s="25">
        <f>Source!AM85</f>
        <v>179.13</v>
      </c>
      <c r="G208" s="26" t="str">
        <f>Source!DE85</f>
        <v>)*1,25</v>
      </c>
      <c r="H208" s="25">
        <f>ROUND(Source!AD85*Source!I85, 2)</f>
        <v>29.11</v>
      </c>
      <c r="I208" s="26"/>
      <c r="J208" s="26">
        <f>IF(Source!BB85&lt;&gt; 0, Source!BB85, 1)</f>
        <v>1</v>
      </c>
      <c r="K208" s="25">
        <f>Source!Q85</f>
        <v>29.11</v>
      </c>
      <c r="L208" s="27"/>
    </row>
    <row r="209" spans="1:26" ht="14.25" x14ac:dyDescent="0.2">
      <c r="A209" s="40"/>
      <c r="B209" s="41"/>
      <c r="C209" s="41" t="s">
        <v>1497</v>
      </c>
      <c r="D209" s="24"/>
      <c r="E209" s="11"/>
      <c r="F209" s="25">
        <f>Source!AN85</f>
        <v>4.6399999999999997</v>
      </c>
      <c r="G209" s="26" t="str">
        <f>Source!DF85</f>
        <v>)*1,25</v>
      </c>
      <c r="H209" s="28">
        <f>ROUND(Source!AE85*Source!I85, 2)</f>
        <v>0.75</v>
      </c>
      <c r="I209" s="26"/>
      <c r="J209" s="26">
        <f>IF(Source!BS85&lt;&gt; 0, Source!BS85, 1)</f>
        <v>1</v>
      </c>
      <c r="K209" s="28">
        <f>Source!R85</f>
        <v>0.75</v>
      </c>
      <c r="L209" s="27"/>
      <c r="R209">
        <f>H209</f>
        <v>0.75</v>
      </c>
    </row>
    <row r="210" spans="1:26" ht="14.25" x14ac:dyDescent="0.2">
      <c r="A210" s="40"/>
      <c r="B210" s="41"/>
      <c r="C210" s="41" t="s">
        <v>1503</v>
      </c>
      <c r="D210" s="24"/>
      <c r="E210" s="11"/>
      <c r="F210" s="25">
        <f>Source!AL85</f>
        <v>2050.9499999999998</v>
      </c>
      <c r="G210" s="26" t="str">
        <f>Source!DD85</f>
        <v/>
      </c>
      <c r="H210" s="25">
        <f>ROUND(Source!AC85*Source!I85, 2)</f>
        <v>266.62</v>
      </c>
      <c r="I210" s="26"/>
      <c r="J210" s="26">
        <f>IF(Source!BC85&lt;&gt; 0, Source!BC85, 1)</f>
        <v>1</v>
      </c>
      <c r="K210" s="25">
        <f>Source!P85</f>
        <v>266.62</v>
      </c>
      <c r="L210" s="27"/>
    </row>
    <row r="211" spans="1:26" ht="14.25" x14ac:dyDescent="0.2">
      <c r="A211" s="40"/>
      <c r="B211" s="41"/>
      <c r="C211" s="41" t="s">
        <v>1498</v>
      </c>
      <c r="D211" s="24" t="s">
        <v>1499</v>
      </c>
      <c r="E211" s="11">
        <f>Source!BZ85</f>
        <v>120</v>
      </c>
      <c r="F211" s="48" t="str">
        <f>CONCATENATE(" )", Source!DL85, Source!FT85, "=", Source!FX85)</f>
        <v xml:space="preserve"> )*0,9=108</v>
      </c>
      <c r="G211" s="49"/>
      <c r="H211" s="25">
        <f>SUM(S205:S216)</f>
        <v>39.5</v>
      </c>
      <c r="I211" s="29"/>
      <c r="J211" s="23">
        <f>Source!AT85</f>
        <v>108</v>
      </c>
      <c r="K211" s="25">
        <f>SUM(T205:T216)</f>
        <v>39.5</v>
      </c>
      <c r="L211" s="27"/>
    </row>
    <row r="212" spans="1:26" ht="14.25" x14ac:dyDescent="0.2">
      <c r="A212" s="40"/>
      <c r="B212" s="41"/>
      <c r="C212" s="41" t="s">
        <v>1500</v>
      </c>
      <c r="D212" s="24" t="s">
        <v>1499</v>
      </c>
      <c r="E212" s="11">
        <f>Source!CA85</f>
        <v>65</v>
      </c>
      <c r="F212" s="48" t="str">
        <f>CONCATENATE(" )", Source!DM85, Source!FU85, "=", Source!FY85)</f>
        <v xml:space="preserve"> )*0,85=55,25</v>
      </c>
      <c r="G212" s="49"/>
      <c r="H212" s="25">
        <f>SUM(U205:U216)</f>
        <v>20.2</v>
      </c>
      <c r="I212" s="29"/>
      <c r="J212" s="23">
        <f>Source!AU85</f>
        <v>55</v>
      </c>
      <c r="K212" s="25">
        <f>SUM(V205:V216)</f>
        <v>20.11</v>
      </c>
      <c r="L212" s="27"/>
    </row>
    <row r="213" spans="1:26" ht="14.25" x14ac:dyDescent="0.2">
      <c r="A213" s="40"/>
      <c r="B213" s="41"/>
      <c r="C213" s="41" t="s">
        <v>1501</v>
      </c>
      <c r="D213" s="24" t="s">
        <v>1502</v>
      </c>
      <c r="E213" s="11">
        <f>Source!AQ85</f>
        <v>26.1</v>
      </c>
      <c r="F213" s="25"/>
      <c r="G213" s="26" t="str">
        <f>Source!DI85</f>
        <v>)*1,15</v>
      </c>
      <c r="H213" s="25"/>
      <c r="I213" s="26"/>
      <c r="J213" s="26"/>
      <c r="K213" s="25"/>
      <c r="L213" s="36">
        <f>Source!U85</f>
        <v>3.9019500000000003</v>
      </c>
    </row>
    <row r="214" spans="1:26" ht="28.5" x14ac:dyDescent="0.2">
      <c r="A214" s="40" t="str">
        <f>Source!E87</f>
        <v>21,1</v>
      </c>
      <c r="B214" s="41" t="str">
        <f>Source!F87</f>
        <v>04.3.01.09-0014</v>
      </c>
      <c r="C214" s="41" t="str">
        <f>Source!G87</f>
        <v>Раствор готовый кладочный цементный марки 100</v>
      </c>
      <c r="D214" s="24" t="str">
        <f>Source!H87</f>
        <v>м3</v>
      </c>
      <c r="E214" s="11">
        <f>Source!I87</f>
        <v>6.6299999999999998E-2</v>
      </c>
      <c r="F214" s="25">
        <f>Source!AL87+Source!AM87+Source!AO87</f>
        <v>519.79999999999995</v>
      </c>
      <c r="G214" s="39" t="s">
        <v>6</v>
      </c>
      <c r="H214" s="25">
        <f>ROUND(Source!AC87*Source!I87, 2)+ROUND(Source!AD87*Source!I87, 2)+ROUND(Source!AF87*Source!I87, 2)</f>
        <v>34.46</v>
      </c>
      <c r="I214" s="26"/>
      <c r="J214" s="26">
        <f>IF(Source!BC87&lt;&gt; 0, Source!BC87, 1)</f>
        <v>1</v>
      </c>
      <c r="K214" s="25">
        <f>Source!O87</f>
        <v>34.46</v>
      </c>
      <c r="L214" s="27"/>
      <c r="S214">
        <f>ROUND((Source!FX87/100)*((ROUND(Source!AF87*Source!I87, 2)+ROUND(Source!AE87*Source!I87, 2))), 2)</f>
        <v>0</v>
      </c>
      <c r="T214">
        <f>Source!X87</f>
        <v>0</v>
      </c>
      <c r="U214">
        <f>ROUND((Source!FY87/100)*((ROUND(Source!AF87*Source!I87, 2)+ROUND(Source!AE87*Source!I87, 2))), 2)</f>
        <v>0</v>
      </c>
      <c r="V214">
        <f>Source!Y87</f>
        <v>0</v>
      </c>
      <c r="W214">
        <f>IF(Source!BI87&lt;=1,H214, 0)</f>
        <v>34.46</v>
      </c>
      <c r="X214">
        <f>IF(Source!BI87=2,H214, 0)</f>
        <v>0</v>
      </c>
      <c r="Y214">
        <f>IF(Source!BI87=3,H214, 0)</f>
        <v>0</v>
      </c>
      <c r="Z214">
        <f>IF(Source!BI87=4,H214, 0)</f>
        <v>0</v>
      </c>
    </row>
    <row r="215" spans="1:26" ht="57" x14ac:dyDescent="0.2">
      <c r="A215" s="40" t="str">
        <f>Source!E89</f>
        <v>21,2</v>
      </c>
      <c r="B215" s="41" t="str">
        <f>Source!F89</f>
        <v>12.1.02.15-0092</v>
      </c>
      <c r="C215" s="41" t="str">
        <f>Source!G89</f>
        <v>Материал рулонный гидроизоляционный наплавляемый битумно- полимерный "Техноэластмост Б" для второго слоя</v>
      </c>
      <c r="D215" s="24" t="str">
        <f>Source!H89</f>
        <v>м2</v>
      </c>
      <c r="E215" s="11">
        <f>Source!I89</f>
        <v>16.38</v>
      </c>
      <c r="F215" s="25">
        <f>Source!AL89+Source!AM89+Source!AO89</f>
        <v>45.57</v>
      </c>
      <c r="G215" s="39" t="s">
        <v>6</v>
      </c>
      <c r="H215" s="25">
        <f>ROUND(Source!AC89*Source!I89, 2)+ROUND(Source!AD89*Source!I89, 2)+ROUND(Source!AF89*Source!I89, 2)</f>
        <v>746.44</v>
      </c>
      <c r="I215" s="26"/>
      <c r="J215" s="26">
        <f>IF(Source!BC89&lt;&gt; 0, Source!BC89, 1)</f>
        <v>1</v>
      </c>
      <c r="K215" s="25">
        <f>Source!O89</f>
        <v>746.44</v>
      </c>
      <c r="L215" s="27"/>
      <c r="S215">
        <f>ROUND((Source!FX89/100)*((ROUND(Source!AF89*Source!I89, 2)+ROUND(Source!AE89*Source!I89, 2))), 2)</f>
        <v>0</v>
      </c>
      <c r="T215">
        <f>Source!X89</f>
        <v>0</v>
      </c>
      <c r="U215">
        <f>ROUND((Source!FY89/100)*((ROUND(Source!AF89*Source!I89, 2)+ROUND(Source!AE89*Source!I89, 2))), 2)</f>
        <v>0</v>
      </c>
      <c r="V215">
        <f>Source!Y89</f>
        <v>0</v>
      </c>
      <c r="W215">
        <f>IF(Source!BI89&lt;=1,H215, 0)</f>
        <v>746.44</v>
      </c>
      <c r="X215">
        <f>IF(Source!BI89=2,H215, 0)</f>
        <v>0</v>
      </c>
      <c r="Y215">
        <f>IF(Source!BI89=3,H215, 0)</f>
        <v>0</v>
      </c>
      <c r="Z215">
        <f>IF(Source!BI89=4,H215, 0)</f>
        <v>0</v>
      </c>
    </row>
    <row r="216" spans="1:26" ht="57" x14ac:dyDescent="0.2">
      <c r="A216" s="42" t="str">
        <f>Source!E91</f>
        <v>21,3</v>
      </c>
      <c r="B216" s="43" t="str">
        <f>Source!F91</f>
        <v>12.1.02.15-0093</v>
      </c>
      <c r="C216" s="43" t="str">
        <f>Source!G91</f>
        <v>Материал рулонный гидроизоляционный наплавляемый битумно- полимерный "Техноэластмост Б" для первого слоя</v>
      </c>
      <c r="D216" s="30" t="str">
        <f>Source!H91</f>
        <v>м2</v>
      </c>
      <c r="E216" s="31">
        <f>Source!I91</f>
        <v>16.38</v>
      </c>
      <c r="F216" s="32">
        <f>Source!AL91+Source!AM91+Source!AO91</f>
        <v>43.7</v>
      </c>
      <c r="G216" s="37" t="s">
        <v>6</v>
      </c>
      <c r="H216" s="32">
        <f>ROUND(Source!AC91*Source!I91, 2)+ROUND(Source!AD91*Source!I91, 2)+ROUND(Source!AF91*Source!I91, 2)</f>
        <v>715.81</v>
      </c>
      <c r="I216" s="33"/>
      <c r="J216" s="33">
        <f>IF(Source!BC91&lt;&gt; 0, Source!BC91, 1)</f>
        <v>1</v>
      </c>
      <c r="K216" s="32">
        <f>Source!O91</f>
        <v>715.81</v>
      </c>
      <c r="L216" s="38"/>
      <c r="S216">
        <f>ROUND((Source!FX91/100)*((ROUND(Source!AF91*Source!I91, 2)+ROUND(Source!AE91*Source!I91, 2))), 2)</f>
        <v>0</v>
      </c>
      <c r="T216">
        <f>Source!X91</f>
        <v>0</v>
      </c>
      <c r="U216">
        <f>ROUND((Source!FY91/100)*((ROUND(Source!AF91*Source!I91, 2)+ROUND(Source!AE91*Source!I91, 2))), 2)</f>
        <v>0</v>
      </c>
      <c r="V216">
        <f>Source!Y91</f>
        <v>0</v>
      </c>
      <c r="W216">
        <f>IF(Source!BI91&lt;=1,H216, 0)</f>
        <v>715.81</v>
      </c>
      <c r="X216">
        <f>IF(Source!BI91=2,H216, 0)</f>
        <v>0</v>
      </c>
      <c r="Y216">
        <f>IF(Source!BI91=3,H216, 0)</f>
        <v>0</v>
      </c>
      <c r="Z216">
        <f>IF(Source!BI91=4,H216, 0)</f>
        <v>0</v>
      </c>
    </row>
    <row r="217" spans="1:26" ht="15" x14ac:dyDescent="0.25">
      <c r="G217" s="46">
        <f>H207+H208+H210+H211+H212+SUM(H214:H216)</f>
        <v>1887.96</v>
      </c>
      <c r="H217" s="46"/>
      <c r="J217" s="46">
        <f>K207+K208+K210+K211+K212+SUM(K214:K216)</f>
        <v>1887.8700000000001</v>
      </c>
      <c r="K217" s="46"/>
      <c r="L217" s="35">
        <f>Source!U85</f>
        <v>3.9019500000000003</v>
      </c>
      <c r="O217" s="21">
        <f>G217</f>
        <v>1887.96</v>
      </c>
      <c r="P217" s="21">
        <f>J217</f>
        <v>1887.8700000000001</v>
      </c>
      <c r="Q217" s="21">
        <f>L217</f>
        <v>3.9019500000000003</v>
      </c>
      <c r="W217">
        <f>IF(Source!BI85&lt;=1,H207+H208+H210+H211+H212, 0)</f>
        <v>391.25</v>
      </c>
      <c r="X217">
        <f>IF(Source!BI85=2,H207+H208+H210+H211+H212, 0)</f>
        <v>0</v>
      </c>
      <c r="Y217">
        <f>IF(Source!BI85=3,H207+H208+H210+H211+H212, 0)</f>
        <v>0</v>
      </c>
      <c r="Z217">
        <f>IF(Source!BI85=4,H207+H208+H210+H211+H212, 0)</f>
        <v>0</v>
      </c>
    </row>
    <row r="218" spans="1:26" ht="42.75" x14ac:dyDescent="0.2">
      <c r="A218" s="40" t="str">
        <f>Source!E93</f>
        <v>22</v>
      </c>
      <c r="B218" s="41" t="str">
        <f>Source!F93</f>
        <v>12-01-010-01</v>
      </c>
      <c r="C218" s="41" t="str">
        <f>Source!G93</f>
        <v>Устройство мелких покрытий (брандмауэры, парапеты, свесы и т.п.) из листовой оцинкованной стали</v>
      </c>
      <c r="D218" s="24" t="str">
        <f>Source!H93</f>
        <v>100 м2</v>
      </c>
      <c r="E218" s="11">
        <f>Source!I93</f>
        <v>9.01E-2</v>
      </c>
      <c r="F218" s="25">
        <f>Source!AL93+Source!AM93+Source!AO93</f>
        <v>9874.2199999999993</v>
      </c>
      <c r="G218" s="26"/>
      <c r="H218" s="25"/>
      <c r="I218" s="26" t="str">
        <f>Source!BO93</f>
        <v/>
      </c>
      <c r="J218" s="26"/>
      <c r="K218" s="25"/>
      <c r="L218" s="27"/>
      <c r="S218">
        <f>ROUND((Source!FX93/100)*((ROUND(Source!AF93*Source!I93, 2)+ROUND(Source!AE93*Source!I93, 2))), 2)</f>
        <v>108.05</v>
      </c>
      <c r="T218">
        <f>Source!X93</f>
        <v>108.05</v>
      </c>
      <c r="U218">
        <f>ROUND((Source!FY93/100)*((ROUND(Source!AF93*Source!I93, 2)+ROUND(Source!AE93*Source!I93, 2))), 2)</f>
        <v>55.28</v>
      </c>
      <c r="V218">
        <f>Source!Y93</f>
        <v>55.03</v>
      </c>
    </row>
    <row r="219" spans="1:26" x14ac:dyDescent="0.2">
      <c r="C219" s="20" t="str">
        <f>"Объем: "&amp;Source!I93&amp;"=9,01/"&amp;"100"</f>
        <v>Объем: 0,0901=9,01/100</v>
      </c>
    </row>
    <row r="220" spans="1:26" ht="14.25" x14ac:dyDescent="0.2">
      <c r="A220" s="40"/>
      <c r="B220" s="41"/>
      <c r="C220" s="41" t="s">
        <v>1496</v>
      </c>
      <c r="D220" s="24"/>
      <c r="E220" s="11"/>
      <c r="F220" s="25">
        <f>Source!AO93</f>
        <v>961.76</v>
      </c>
      <c r="G220" s="26" t="str">
        <f>Source!DG93</f>
        <v>)*1,15</v>
      </c>
      <c r="H220" s="25">
        <f>ROUND(Source!AF93*Source!I93, 2)</f>
        <v>99.65</v>
      </c>
      <c r="I220" s="26"/>
      <c r="J220" s="26">
        <f>IF(Source!BA93&lt;&gt; 0, Source!BA93, 1)</f>
        <v>1</v>
      </c>
      <c r="K220" s="25">
        <f>Source!S93</f>
        <v>99.65</v>
      </c>
      <c r="L220" s="27"/>
      <c r="R220">
        <f>H220</f>
        <v>99.65</v>
      </c>
    </row>
    <row r="221" spans="1:26" ht="14.25" x14ac:dyDescent="0.2">
      <c r="A221" s="40"/>
      <c r="B221" s="41"/>
      <c r="C221" s="41" t="s">
        <v>279</v>
      </c>
      <c r="D221" s="24"/>
      <c r="E221" s="11"/>
      <c r="F221" s="25">
        <f>Source!AM93</f>
        <v>21.88</v>
      </c>
      <c r="G221" s="26" t="str">
        <f>Source!DE93</f>
        <v>)*1,25</v>
      </c>
      <c r="H221" s="25">
        <f>ROUND(Source!AD93*Source!I93, 2)</f>
        <v>2.46</v>
      </c>
      <c r="I221" s="26"/>
      <c r="J221" s="26">
        <f>IF(Source!BB93&lt;&gt; 0, Source!BB93, 1)</f>
        <v>1</v>
      </c>
      <c r="K221" s="25">
        <f>Source!Q93</f>
        <v>2.46</v>
      </c>
      <c r="L221" s="27"/>
    </row>
    <row r="222" spans="1:26" ht="14.25" x14ac:dyDescent="0.2">
      <c r="A222" s="40"/>
      <c r="B222" s="41"/>
      <c r="C222" s="41" t="s">
        <v>1497</v>
      </c>
      <c r="D222" s="24"/>
      <c r="E222" s="11"/>
      <c r="F222" s="25">
        <f>Source!AN93</f>
        <v>3.51</v>
      </c>
      <c r="G222" s="26" t="str">
        <f>Source!DF93</f>
        <v>)*1,25</v>
      </c>
      <c r="H222" s="28">
        <f>ROUND(Source!AE93*Source!I93, 2)</f>
        <v>0.4</v>
      </c>
      <c r="I222" s="26"/>
      <c r="J222" s="26">
        <f>IF(Source!BS93&lt;&gt; 0, Source!BS93, 1)</f>
        <v>1</v>
      </c>
      <c r="K222" s="28">
        <f>Source!R93</f>
        <v>0.4</v>
      </c>
      <c r="L222" s="27"/>
      <c r="R222">
        <f>H222</f>
        <v>0.4</v>
      </c>
    </row>
    <row r="223" spans="1:26" ht="14.25" x14ac:dyDescent="0.2">
      <c r="A223" s="40"/>
      <c r="B223" s="41"/>
      <c r="C223" s="41" t="s">
        <v>1503</v>
      </c>
      <c r="D223" s="24"/>
      <c r="E223" s="11"/>
      <c r="F223" s="25">
        <f>Source!AL93</f>
        <v>8890.58</v>
      </c>
      <c r="G223" s="26" t="str">
        <f>Source!DD93</f>
        <v/>
      </c>
      <c r="H223" s="25">
        <f>ROUND(Source!AC93*Source!I93, 2)</f>
        <v>801.04</v>
      </c>
      <c r="I223" s="26"/>
      <c r="J223" s="26">
        <f>IF(Source!BC93&lt;&gt; 0, Source!BC93, 1)</f>
        <v>1</v>
      </c>
      <c r="K223" s="25">
        <f>Source!P93</f>
        <v>801.04</v>
      </c>
      <c r="L223" s="27"/>
    </row>
    <row r="224" spans="1:26" ht="14.25" x14ac:dyDescent="0.2">
      <c r="A224" s="40"/>
      <c r="B224" s="41"/>
      <c r="C224" s="41" t="s">
        <v>1498</v>
      </c>
      <c r="D224" s="24" t="s">
        <v>1499</v>
      </c>
      <c r="E224" s="11">
        <f>Source!BZ93</f>
        <v>120</v>
      </c>
      <c r="F224" s="48" t="str">
        <f>CONCATENATE(" )", Source!DL93, Source!FT93, "=", Source!FX93)</f>
        <v xml:space="preserve"> )*0,9=108</v>
      </c>
      <c r="G224" s="49"/>
      <c r="H224" s="25">
        <f>SUM(S218:S226)</f>
        <v>108.05</v>
      </c>
      <c r="I224" s="29"/>
      <c r="J224" s="23">
        <f>Source!AT93</f>
        <v>108</v>
      </c>
      <c r="K224" s="25">
        <f>SUM(T218:T226)</f>
        <v>108.05</v>
      </c>
      <c r="L224" s="27"/>
    </row>
    <row r="225" spans="1:26" ht="14.25" x14ac:dyDescent="0.2">
      <c r="A225" s="40"/>
      <c r="B225" s="41"/>
      <c r="C225" s="41" t="s">
        <v>1500</v>
      </c>
      <c r="D225" s="24" t="s">
        <v>1499</v>
      </c>
      <c r="E225" s="11">
        <f>Source!CA93</f>
        <v>65</v>
      </c>
      <c r="F225" s="48" t="str">
        <f>CONCATENATE(" )", Source!DM93, Source!FU93, "=", Source!FY93)</f>
        <v xml:space="preserve"> )*0,85=55,25</v>
      </c>
      <c r="G225" s="49"/>
      <c r="H225" s="25">
        <f>SUM(U218:U226)</f>
        <v>55.28</v>
      </c>
      <c r="I225" s="29"/>
      <c r="J225" s="23">
        <f>Source!AU93</f>
        <v>55</v>
      </c>
      <c r="K225" s="25">
        <f>SUM(V218:V226)</f>
        <v>55.03</v>
      </c>
      <c r="L225" s="27"/>
    </row>
    <row r="226" spans="1:26" ht="14.25" x14ac:dyDescent="0.2">
      <c r="A226" s="42"/>
      <c r="B226" s="43"/>
      <c r="C226" s="43" t="s">
        <v>1501</v>
      </c>
      <c r="D226" s="30" t="s">
        <v>1502</v>
      </c>
      <c r="E226" s="31">
        <f>Source!AQ93</f>
        <v>112.75</v>
      </c>
      <c r="F226" s="32"/>
      <c r="G226" s="33" t="str">
        <f>Source!DI93</f>
        <v>)*1,15</v>
      </c>
      <c r="H226" s="32"/>
      <c r="I226" s="33"/>
      <c r="J226" s="33"/>
      <c r="K226" s="32"/>
      <c r="L226" s="34">
        <f>Source!U93</f>
        <v>11.68259125</v>
      </c>
    </row>
    <row r="227" spans="1:26" ht="15" x14ac:dyDescent="0.25">
      <c r="G227" s="46">
        <f>H220+H221+H223+H224+H225</f>
        <v>1066.48</v>
      </c>
      <c r="H227" s="46"/>
      <c r="J227" s="46">
        <f>K220+K221+K223+K224+K225</f>
        <v>1066.23</v>
      </c>
      <c r="K227" s="46"/>
      <c r="L227" s="35">
        <f>Source!U93</f>
        <v>11.68259125</v>
      </c>
      <c r="O227" s="21">
        <f>G227</f>
        <v>1066.48</v>
      </c>
      <c r="P227" s="21">
        <f>J227</f>
        <v>1066.23</v>
      </c>
      <c r="Q227" s="21">
        <f>L227</f>
        <v>11.68259125</v>
      </c>
      <c r="W227">
        <f>IF(Source!BI93&lt;=1,H220+H221+H223+H224+H225, 0)</f>
        <v>1066.48</v>
      </c>
      <c r="X227">
        <f>IF(Source!BI93=2,H220+H221+H223+H224+H225, 0)</f>
        <v>0</v>
      </c>
      <c r="Y227">
        <f>IF(Source!BI93=3,H220+H221+H223+H224+H225, 0)</f>
        <v>0</v>
      </c>
      <c r="Z227">
        <f>IF(Source!BI93=4,H220+H221+H223+H224+H225, 0)</f>
        <v>0</v>
      </c>
    </row>
    <row r="228" spans="1:26" ht="28.5" x14ac:dyDescent="0.2">
      <c r="A228" s="40" t="str">
        <f>Source!E95</f>
        <v>23</v>
      </c>
      <c r="B228" s="41" t="str">
        <f>Source!F95</f>
        <v>15-04-006-03</v>
      </c>
      <c r="C228" s="41" t="str">
        <f>Source!G95</f>
        <v>Покрытие поверхностей грунтовкой глубокого проникновения за 1 раз стен</v>
      </c>
      <c r="D228" s="24" t="str">
        <f>Source!H95</f>
        <v>100 м2</v>
      </c>
      <c r="E228" s="11">
        <f>Source!I95</f>
        <v>0.43180000000000002</v>
      </c>
      <c r="F228" s="25">
        <f>Source!AL95+Source!AM95+Source!AO95</f>
        <v>64.16</v>
      </c>
      <c r="G228" s="26"/>
      <c r="H228" s="25"/>
      <c r="I228" s="26" t="str">
        <f>Source!BO95</f>
        <v/>
      </c>
      <c r="J228" s="26"/>
      <c r="K228" s="25"/>
      <c r="L228" s="27"/>
      <c r="S228">
        <f>ROUND((Source!FX95/100)*((ROUND(Source!AF95*Source!I95, 2)+ROUND(Source!AE95*Source!I95, 2))), 2)</f>
        <v>29.7</v>
      </c>
      <c r="T228">
        <f>Source!X95</f>
        <v>29.86</v>
      </c>
      <c r="U228">
        <f>ROUND((Source!FY95/100)*((ROUND(Source!AF95*Source!I95, 2)+ROUND(Source!AE95*Source!I95, 2))), 2)</f>
        <v>14.69</v>
      </c>
      <c r="V228">
        <f>Source!Y95</f>
        <v>14.77</v>
      </c>
    </row>
    <row r="229" spans="1:26" x14ac:dyDescent="0.2">
      <c r="C229" s="20" t="str">
        <f>"Объем: "&amp;Source!I95&amp;"=43,18/"&amp;"100"</f>
        <v>Объем: 0,4318=43,18/100</v>
      </c>
    </row>
    <row r="230" spans="1:26" ht="14.25" x14ac:dyDescent="0.2">
      <c r="A230" s="40"/>
      <c r="B230" s="41"/>
      <c r="C230" s="41" t="s">
        <v>1496</v>
      </c>
      <c r="D230" s="24"/>
      <c r="E230" s="11"/>
      <c r="F230" s="25">
        <f>Source!AO95</f>
        <v>63.01</v>
      </c>
      <c r="G230" s="26" t="str">
        <f>Source!DG95</f>
        <v>)*1,15</v>
      </c>
      <c r="H230" s="25">
        <f>ROUND(Source!AF95*Source!I95, 2)</f>
        <v>31.29</v>
      </c>
      <c r="I230" s="26"/>
      <c r="J230" s="26">
        <f>IF(Source!BA95&lt;&gt; 0, Source!BA95, 1)</f>
        <v>1</v>
      </c>
      <c r="K230" s="25">
        <f>Source!S95</f>
        <v>31.29</v>
      </c>
      <c r="L230" s="27"/>
      <c r="R230">
        <f>H230</f>
        <v>31.29</v>
      </c>
    </row>
    <row r="231" spans="1:26" ht="14.25" x14ac:dyDescent="0.2">
      <c r="A231" s="40"/>
      <c r="B231" s="41"/>
      <c r="C231" s="41" t="s">
        <v>279</v>
      </c>
      <c r="D231" s="24"/>
      <c r="E231" s="11"/>
      <c r="F231" s="25">
        <f>Source!AM95</f>
        <v>0.97</v>
      </c>
      <c r="G231" s="26" t="str">
        <f>Source!DE95</f>
        <v>)*1,25</v>
      </c>
      <c r="H231" s="25">
        <f>ROUND(Source!AD95*Source!I95, 2)</f>
        <v>0.53</v>
      </c>
      <c r="I231" s="26"/>
      <c r="J231" s="26">
        <f>IF(Source!BB95&lt;&gt; 0, Source!BB95, 1)</f>
        <v>1</v>
      </c>
      <c r="K231" s="25">
        <f>Source!Q95</f>
        <v>0.53</v>
      </c>
      <c r="L231" s="27"/>
    </row>
    <row r="232" spans="1:26" ht="14.25" x14ac:dyDescent="0.2">
      <c r="A232" s="40"/>
      <c r="B232" s="41"/>
      <c r="C232" s="41" t="s">
        <v>1497</v>
      </c>
      <c r="D232" s="24"/>
      <c r="E232" s="11"/>
      <c r="F232" s="25">
        <f>Source!AN95</f>
        <v>0.26</v>
      </c>
      <c r="G232" s="26" t="str">
        <f>Source!DF95</f>
        <v>)*1,25</v>
      </c>
      <c r="H232" s="28">
        <f>ROUND(Source!AE95*Source!I95, 2)</f>
        <v>0.14000000000000001</v>
      </c>
      <c r="I232" s="26"/>
      <c r="J232" s="26">
        <f>IF(Source!BS95&lt;&gt; 0, Source!BS95, 1)</f>
        <v>1</v>
      </c>
      <c r="K232" s="28">
        <f>Source!R95</f>
        <v>0.14000000000000001</v>
      </c>
      <c r="L232" s="27"/>
      <c r="R232">
        <f>H232</f>
        <v>0.14000000000000001</v>
      </c>
    </row>
    <row r="233" spans="1:26" ht="14.25" x14ac:dyDescent="0.2">
      <c r="A233" s="40"/>
      <c r="B233" s="41"/>
      <c r="C233" s="41" t="s">
        <v>1503</v>
      </c>
      <c r="D233" s="24"/>
      <c r="E233" s="11"/>
      <c r="F233" s="25">
        <f>Source!AL95</f>
        <v>0.18</v>
      </c>
      <c r="G233" s="26" t="str">
        <f>Source!DD95</f>
        <v/>
      </c>
      <c r="H233" s="25">
        <f>ROUND(Source!AC95*Source!I95, 2)</f>
        <v>0.08</v>
      </c>
      <c r="I233" s="26"/>
      <c r="J233" s="26">
        <f>IF(Source!BC95&lt;&gt; 0, Source!BC95, 1)</f>
        <v>1</v>
      </c>
      <c r="K233" s="25">
        <f>Source!P95</f>
        <v>0.08</v>
      </c>
      <c r="L233" s="27"/>
    </row>
    <row r="234" spans="1:26" ht="14.25" x14ac:dyDescent="0.2">
      <c r="A234" s="40"/>
      <c r="B234" s="41"/>
      <c r="C234" s="41" t="s">
        <v>1498</v>
      </c>
      <c r="D234" s="24" t="s">
        <v>1499</v>
      </c>
      <c r="E234" s="11">
        <f>Source!BZ95</f>
        <v>105</v>
      </c>
      <c r="F234" s="48" t="str">
        <f>CONCATENATE(" )", Source!DL95, Source!FT95, "=", Source!FX95)</f>
        <v xml:space="preserve"> )*0,9=94,5</v>
      </c>
      <c r="G234" s="49"/>
      <c r="H234" s="25">
        <f>SUM(S228:S237)</f>
        <v>29.7</v>
      </c>
      <c r="I234" s="29"/>
      <c r="J234" s="23">
        <f>Source!AT95</f>
        <v>95</v>
      </c>
      <c r="K234" s="25">
        <f>SUM(T228:T237)</f>
        <v>29.86</v>
      </c>
      <c r="L234" s="27"/>
    </row>
    <row r="235" spans="1:26" ht="14.25" x14ac:dyDescent="0.2">
      <c r="A235" s="40"/>
      <c r="B235" s="41"/>
      <c r="C235" s="41" t="s">
        <v>1500</v>
      </c>
      <c r="D235" s="24" t="s">
        <v>1499</v>
      </c>
      <c r="E235" s="11">
        <f>Source!CA95</f>
        <v>55</v>
      </c>
      <c r="F235" s="48" t="str">
        <f>CONCATENATE(" )", Source!DM95, Source!FU95, "=", Source!FY95)</f>
        <v xml:space="preserve"> )*0,85=46,75</v>
      </c>
      <c r="G235" s="49"/>
      <c r="H235" s="25">
        <f>SUM(U228:U237)</f>
        <v>14.69</v>
      </c>
      <c r="I235" s="29"/>
      <c r="J235" s="23">
        <f>Source!AU95</f>
        <v>47</v>
      </c>
      <c r="K235" s="25">
        <f>SUM(V228:V237)</f>
        <v>14.77</v>
      </c>
      <c r="L235" s="27"/>
    </row>
    <row r="236" spans="1:26" ht="14.25" x14ac:dyDescent="0.2">
      <c r="A236" s="40"/>
      <c r="B236" s="41"/>
      <c r="C236" s="41" t="s">
        <v>1501</v>
      </c>
      <c r="D236" s="24" t="s">
        <v>1502</v>
      </c>
      <c r="E236" s="11">
        <f>Source!AQ95</f>
        <v>6.55</v>
      </c>
      <c r="F236" s="25"/>
      <c r="G236" s="26" t="str">
        <f>Source!DI95</f>
        <v>)*1,15</v>
      </c>
      <c r="H236" s="25"/>
      <c r="I236" s="26"/>
      <c r="J236" s="26"/>
      <c r="K236" s="25"/>
      <c r="L236" s="36">
        <f>Source!U95</f>
        <v>3.2525334999999997</v>
      </c>
    </row>
    <row r="237" spans="1:26" ht="28.5" x14ac:dyDescent="0.2">
      <c r="A237" s="42" t="str">
        <f>Source!E97</f>
        <v>23,1</v>
      </c>
      <c r="B237" s="43" t="str">
        <f>Source!F97</f>
        <v>14.4.01.02-0113</v>
      </c>
      <c r="C237" s="43" t="str">
        <f>Source!G97</f>
        <v>Грунтовка акриловая НОРТЕКС-ГРУНТ</v>
      </c>
      <c r="D237" s="30" t="str">
        <f>Source!H97</f>
        <v>кг</v>
      </c>
      <c r="E237" s="31">
        <f>Source!I97</f>
        <v>5.6134000000000004</v>
      </c>
      <c r="F237" s="32">
        <f>Source!AL97+Source!AM97+Source!AO97</f>
        <v>15.25</v>
      </c>
      <c r="G237" s="37" t="s">
        <v>6</v>
      </c>
      <c r="H237" s="32">
        <f>ROUND(Source!AC97*Source!I97, 2)+ROUND(Source!AD97*Source!I97, 2)+ROUND(Source!AF97*Source!I97, 2)</f>
        <v>85.6</v>
      </c>
      <c r="I237" s="33"/>
      <c r="J237" s="33">
        <f>IF(Source!BC97&lt;&gt; 0, Source!BC97, 1)</f>
        <v>1</v>
      </c>
      <c r="K237" s="32">
        <f>Source!O97</f>
        <v>85.6</v>
      </c>
      <c r="L237" s="38"/>
      <c r="S237">
        <f>ROUND((Source!FX97/100)*((ROUND(Source!AF97*Source!I97, 2)+ROUND(Source!AE97*Source!I97, 2))), 2)</f>
        <v>0</v>
      </c>
      <c r="T237">
        <f>Source!X97</f>
        <v>0</v>
      </c>
      <c r="U237">
        <f>ROUND((Source!FY97/100)*((ROUND(Source!AF97*Source!I97, 2)+ROUND(Source!AE97*Source!I97, 2))), 2)</f>
        <v>0</v>
      </c>
      <c r="V237">
        <f>Source!Y97</f>
        <v>0</v>
      </c>
      <c r="W237">
        <f>IF(Source!BI97&lt;=1,H237, 0)</f>
        <v>85.6</v>
      </c>
      <c r="X237">
        <f>IF(Source!BI97=2,H237, 0)</f>
        <v>0</v>
      </c>
      <c r="Y237">
        <f>IF(Source!BI97=3,H237, 0)</f>
        <v>0</v>
      </c>
      <c r="Z237">
        <f>IF(Source!BI97=4,H237, 0)</f>
        <v>0</v>
      </c>
    </row>
    <row r="238" spans="1:26" ht="15" x14ac:dyDescent="0.25">
      <c r="G238" s="46">
        <f>H230+H231+H233+H234+H235+SUM(H237:H237)</f>
        <v>161.88999999999999</v>
      </c>
      <c r="H238" s="46"/>
      <c r="J238" s="46">
        <f>K230+K231+K233+K234+K235+SUM(K237:K237)</f>
        <v>162.13</v>
      </c>
      <c r="K238" s="46"/>
      <c r="L238" s="35">
        <f>Source!U95</f>
        <v>3.2525334999999997</v>
      </c>
      <c r="O238" s="21">
        <f>G238</f>
        <v>161.88999999999999</v>
      </c>
      <c r="P238" s="21">
        <f>J238</f>
        <v>162.13</v>
      </c>
      <c r="Q238" s="21">
        <f>L238</f>
        <v>3.2525334999999997</v>
      </c>
      <c r="W238">
        <f>IF(Source!BI95&lt;=1,H230+H231+H233+H234+H235, 0)</f>
        <v>76.289999999999992</v>
      </c>
      <c r="X238">
        <f>IF(Source!BI95=2,H230+H231+H233+H234+H235, 0)</f>
        <v>0</v>
      </c>
      <c r="Y238">
        <f>IF(Source!BI95=3,H230+H231+H233+H234+H235, 0)</f>
        <v>0</v>
      </c>
      <c r="Z238">
        <f>IF(Source!BI95=4,H230+H231+H233+H234+H235, 0)</f>
        <v>0</v>
      </c>
    </row>
    <row r="239" spans="1:26" ht="42.75" x14ac:dyDescent="0.2">
      <c r="A239" s="40" t="str">
        <f>Source!E99</f>
        <v>24</v>
      </c>
      <c r="B239" s="41" t="str">
        <f>Source!F99</f>
        <v>15-02-001-01</v>
      </c>
      <c r="C239" s="41" t="str">
        <f>Source!G99</f>
        <v>Улучшенная штукатурка фасадов цементно-известковым раствором по камню стен</v>
      </c>
      <c r="D239" s="24" t="str">
        <f>Source!H99</f>
        <v>100 м2</v>
      </c>
      <c r="E239" s="11">
        <f>Source!I99</f>
        <v>0.43180000000000002</v>
      </c>
      <c r="F239" s="25">
        <f>Source!AL99+Source!AM99+Source!AO99</f>
        <v>1713.3400000000001</v>
      </c>
      <c r="G239" s="26"/>
      <c r="H239" s="25"/>
      <c r="I239" s="26" t="str">
        <f>Source!BO99</f>
        <v/>
      </c>
      <c r="J239" s="26"/>
      <c r="K239" s="25"/>
      <c r="L239" s="27"/>
      <c r="S239">
        <f>ROUND((Source!FX99/100)*((ROUND(Source!AF99*Source!I99, 2)+ROUND(Source!AE99*Source!I99, 2))), 2)</f>
        <v>332.61</v>
      </c>
      <c r="T239">
        <f>Source!X99</f>
        <v>334.37</v>
      </c>
      <c r="U239">
        <f>ROUND((Source!FY99/100)*((ROUND(Source!AF99*Source!I99, 2)+ROUND(Source!AE99*Source!I99, 2))), 2)</f>
        <v>164.55</v>
      </c>
      <c r="V239">
        <f>Source!Y99</f>
        <v>165.43</v>
      </c>
    </row>
    <row r="240" spans="1:26" x14ac:dyDescent="0.2">
      <c r="C240" s="20" t="str">
        <f>"Объем: "&amp;Source!I99&amp;"=43,18/"&amp;"100"</f>
        <v>Объем: 0,4318=43,18/100</v>
      </c>
    </row>
    <row r="241" spans="1:26" ht="14.25" x14ac:dyDescent="0.2">
      <c r="A241" s="40"/>
      <c r="B241" s="41"/>
      <c r="C241" s="41" t="s">
        <v>1496</v>
      </c>
      <c r="D241" s="24"/>
      <c r="E241" s="11"/>
      <c r="F241" s="25">
        <f>Source!AO99</f>
        <v>681.87</v>
      </c>
      <c r="G241" s="26" t="str">
        <f>Source!DG99</f>
        <v>)*1,15</v>
      </c>
      <c r="H241" s="25">
        <f>ROUND(Source!AF99*Source!I99, 2)</f>
        <v>338.6</v>
      </c>
      <c r="I241" s="26"/>
      <c r="J241" s="26">
        <f>IF(Source!BA99&lt;&gt; 0, Source!BA99, 1)</f>
        <v>1</v>
      </c>
      <c r="K241" s="25">
        <f>Source!S99</f>
        <v>338.6</v>
      </c>
      <c r="L241" s="27"/>
      <c r="R241">
        <f>H241</f>
        <v>338.6</v>
      </c>
    </row>
    <row r="242" spans="1:26" ht="14.25" x14ac:dyDescent="0.2">
      <c r="A242" s="40"/>
      <c r="B242" s="41"/>
      <c r="C242" s="41" t="s">
        <v>279</v>
      </c>
      <c r="D242" s="24"/>
      <c r="E242" s="11"/>
      <c r="F242" s="25">
        <f>Source!AM99</f>
        <v>51.77</v>
      </c>
      <c r="G242" s="26" t="str">
        <f>Source!DE99</f>
        <v>)*1,25</v>
      </c>
      <c r="H242" s="25">
        <f>ROUND(Source!AD99*Source!I99, 2)</f>
        <v>27.94</v>
      </c>
      <c r="I242" s="26"/>
      <c r="J242" s="26">
        <f>IF(Source!BB99&lt;&gt; 0, Source!BB99, 1)</f>
        <v>1</v>
      </c>
      <c r="K242" s="25">
        <f>Source!Q99</f>
        <v>27.94</v>
      </c>
      <c r="L242" s="27"/>
    </row>
    <row r="243" spans="1:26" ht="14.25" x14ac:dyDescent="0.2">
      <c r="A243" s="40"/>
      <c r="B243" s="41"/>
      <c r="C243" s="41" t="s">
        <v>1497</v>
      </c>
      <c r="D243" s="24"/>
      <c r="E243" s="11"/>
      <c r="F243" s="25">
        <f>Source!AN99</f>
        <v>24.77</v>
      </c>
      <c r="G243" s="26" t="str">
        <f>Source!DF99</f>
        <v>)*1,25</v>
      </c>
      <c r="H243" s="28">
        <f>ROUND(Source!AE99*Source!I99, 2)</f>
        <v>13.37</v>
      </c>
      <c r="I243" s="26"/>
      <c r="J243" s="26">
        <f>IF(Source!BS99&lt;&gt; 0, Source!BS99, 1)</f>
        <v>1</v>
      </c>
      <c r="K243" s="28">
        <f>Source!R99</f>
        <v>13.37</v>
      </c>
      <c r="L243" s="27"/>
      <c r="R243">
        <f>H243</f>
        <v>13.37</v>
      </c>
    </row>
    <row r="244" spans="1:26" ht="14.25" x14ac:dyDescent="0.2">
      <c r="A244" s="40"/>
      <c r="B244" s="41"/>
      <c r="C244" s="41" t="s">
        <v>1503</v>
      </c>
      <c r="D244" s="24"/>
      <c r="E244" s="11"/>
      <c r="F244" s="25">
        <f>Source!AL99</f>
        <v>979.7</v>
      </c>
      <c r="G244" s="26" t="str">
        <f>Source!DD99</f>
        <v/>
      </c>
      <c r="H244" s="25">
        <f>ROUND(Source!AC99*Source!I99, 2)</f>
        <v>423.03</v>
      </c>
      <c r="I244" s="26"/>
      <c r="J244" s="26">
        <f>IF(Source!BC99&lt;&gt; 0, Source!BC99, 1)</f>
        <v>1</v>
      </c>
      <c r="K244" s="25">
        <f>Source!P99</f>
        <v>423.03</v>
      </c>
      <c r="L244" s="27"/>
    </row>
    <row r="245" spans="1:26" ht="14.25" x14ac:dyDescent="0.2">
      <c r="A245" s="40"/>
      <c r="B245" s="41"/>
      <c r="C245" s="41" t="s">
        <v>1498</v>
      </c>
      <c r="D245" s="24" t="s">
        <v>1499</v>
      </c>
      <c r="E245" s="11">
        <f>Source!BZ99</f>
        <v>105</v>
      </c>
      <c r="F245" s="48" t="str">
        <f>CONCATENATE(" )", Source!DL99, Source!FT99, "=", Source!FX99)</f>
        <v xml:space="preserve"> )*0,9=94,5</v>
      </c>
      <c r="G245" s="49"/>
      <c r="H245" s="25">
        <f>SUM(S239:S247)</f>
        <v>332.61</v>
      </c>
      <c r="I245" s="29"/>
      <c r="J245" s="23">
        <f>Source!AT99</f>
        <v>95</v>
      </c>
      <c r="K245" s="25">
        <f>SUM(T239:T247)</f>
        <v>334.37</v>
      </c>
      <c r="L245" s="27"/>
    </row>
    <row r="246" spans="1:26" ht="14.25" x14ac:dyDescent="0.2">
      <c r="A246" s="40"/>
      <c r="B246" s="41"/>
      <c r="C246" s="41" t="s">
        <v>1500</v>
      </c>
      <c r="D246" s="24" t="s">
        <v>1499</v>
      </c>
      <c r="E246" s="11">
        <f>Source!CA99</f>
        <v>55</v>
      </c>
      <c r="F246" s="48" t="str">
        <f>CONCATENATE(" )", Source!DM99, Source!FU99, "=", Source!FY99)</f>
        <v xml:space="preserve"> )*0,85=46,75</v>
      </c>
      <c r="G246" s="49"/>
      <c r="H246" s="25">
        <f>SUM(U239:U247)</f>
        <v>164.55</v>
      </c>
      <c r="I246" s="29"/>
      <c r="J246" s="23">
        <f>Source!AU99</f>
        <v>47</v>
      </c>
      <c r="K246" s="25">
        <f>SUM(V239:V247)</f>
        <v>165.43</v>
      </c>
      <c r="L246" s="27"/>
    </row>
    <row r="247" spans="1:26" ht="14.25" x14ac:dyDescent="0.2">
      <c r="A247" s="42"/>
      <c r="B247" s="43"/>
      <c r="C247" s="43" t="s">
        <v>1501</v>
      </c>
      <c r="D247" s="30" t="s">
        <v>1502</v>
      </c>
      <c r="E247" s="31">
        <f>Source!AQ99</f>
        <v>70.88</v>
      </c>
      <c r="F247" s="32"/>
      <c r="G247" s="33" t="str">
        <f>Source!DI99</f>
        <v>)*1,15</v>
      </c>
      <c r="H247" s="32"/>
      <c r="I247" s="33"/>
      <c r="J247" s="33"/>
      <c r="K247" s="32"/>
      <c r="L247" s="34">
        <f>Source!U99</f>
        <v>35.196881599999998</v>
      </c>
    </row>
    <row r="248" spans="1:26" ht="15" x14ac:dyDescent="0.25">
      <c r="G248" s="46">
        <f>H241+H242+H244+H245+H246</f>
        <v>1286.7299999999998</v>
      </c>
      <c r="H248" s="46"/>
      <c r="J248" s="46">
        <f>K241+K242+K244+K245+K246</f>
        <v>1289.3700000000001</v>
      </c>
      <c r="K248" s="46"/>
      <c r="L248" s="35">
        <f>Source!U99</f>
        <v>35.196881599999998</v>
      </c>
      <c r="O248" s="21">
        <f>G248</f>
        <v>1286.7299999999998</v>
      </c>
      <c r="P248" s="21">
        <f>J248</f>
        <v>1289.3700000000001</v>
      </c>
      <c r="Q248" s="21">
        <f>L248</f>
        <v>35.196881599999998</v>
      </c>
      <c r="W248">
        <f>IF(Source!BI99&lt;=1,H241+H242+H244+H245+H246, 0)</f>
        <v>1286.7299999999998</v>
      </c>
      <c r="X248">
        <f>IF(Source!BI99=2,H241+H242+H244+H245+H246, 0)</f>
        <v>0</v>
      </c>
      <c r="Y248">
        <f>IF(Source!BI99=3,H241+H242+H244+H245+H246, 0)</f>
        <v>0</v>
      </c>
      <c r="Z248">
        <f>IF(Source!BI99=4,H241+H242+H244+H245+H246, 0)</f>
        <v>0</v>
      </c>
    </row>
    <row r="249" spans="1:26" ht="42.75" x14ac:dyDescent="0.2">
      <c r="A249" s="40" t="str">
        <f>Source!E101</f>
        <v>25</v>
      </c>
      <c r="B249" s="41" t="str">
        <f>Source!F101</f>
        <v>15-04-019-05</v>
      </c>
      <c r="C249" s="41" t="str">
        <f>Source!G101</f>
        <v>Окраска фасадов акриловыми составами с лесов вручную с подготовкой поверхности</v>
      </c>
      <c r="D249" s="24" t="str">
        <f>Source!H101</f>
        <v>100 м2</v>
      </c>
      <c r="E249" s="11">
        <f>Source!I101</f>
        <v>0.43180000000000002</v>
      </c>
      <c r="F249" s="25">
        <f>Source!AL101+Source!AM101+Source!AO101</f>
        <v>239.32999999999998</v>
      </c>
      <c r="G249" s="26"/>
      <c r="H249" s="25"/>
      <c r="I249" s="26" t="str">
        <f>Source!BO101</f>
        <v/>
      </c>
      <c r="J249" s="26"/>
      <c r="K249" s="25"/>
      <c r="L249" s="27"/>
      <c r="S249">
        <f>ROUND((Source!FX101/100)*((ROUND(Source!AF101*Source!I101, 2)+ROUND(Source!AE101*Source!I101, 2))), 2)</f>
        <v>60.63</v>
      </c>
      <c r="T249">
        <f>Source!X101</f>
        <v>60.95</v>
      </c>
      <c r="U249">
        <f>ROUND((Source!FY101/100)*((ROUND(Source!AF101*Source!I101, 2)+ROUND(Source!AE101*Source!I101, 2))), 2)</f>
        <v>29.99</v>
      </c>
      <c r="V249">
        <f>Source!Y101</f>
        <v>30.16</v>
      </c>
    </row>
    <row r="250" spans="1:26" x14ac:dyDescent="0.2">
      <c r="C250" s="20" t="str">
        <f>"Объем: "&amp;Source!I101&amp;"=43,18/"&amp;"100"</f>
        <v>Объем: 0,4318=43,18/100</v>
      </c>
    </row>
    <row r="251" spans="1:26" ht="14.25" x14ac:dyDescent="0.2">
      <c r="A251" s="40"/>
      <c r="B251" s="41"/>
      <c r="C251" s="41" t="s">
        <v>1496</v>
      </c>
      <c r="D251" s="24"/>
      <c r="E251" s="11"/>
      <c r="F251" s="25">
        <f>Source!AO101</f>
        <v>128.19999999999999</v>
      </c>
      <c r="G251" s="26" t="str">
        <f>Source!DG101</f>
        <v>)*1,15</v>
      </c>
      <c r="H251" s="25">
        <f>ROUND(Source!AF101*Source!I101, 2)</f>
        <v>63.66</v>
      </c>
      <c r="I251" s="26"/>
      <c r="J251" s="26">
        <f>IF(Source!BA101&lt;&gt; 0, Source!BA101, 1)</f>
        <v>1</v>
      </c>
      <c r="K251" s="25">
        <f>Source!S101</f>
        <v>63.66</v>
      </c>
      <c r="L251" s="27"/>
      <c r="R251">
        <f>H251</f>
        <v>63.66</v>
      </c>
    </row>
    <row r="252" spans="1:26" ht="14.25" x14ac:dyDescent="0.2">
      <c r="A252" s="40"/>
      <c r="B252" s="41"/>
      <c r="C252" s="41" t="s">
        <v>279</v>
      </c>
      <c r="D252" s="24"/>
      <c r="E252" s="11"/>
      <c r="F252" s="25">
        <f>Source!AM101</f>
        <v>5.41</v>
      </c>
      <c r="G252" s="26" t="str">
        <f>Source!DE101</f>
        <v>)*1,25</v>
      </c>
      <c r="H252" s="25">
        <f>ROUND(Source!AD101*Source!I101, 2)</f>
        <v>2.92</v>
      </c>
      <c r="I252" s="26"/>
      <c r="J252" s="26">
        <f>IF(Source!BB101&lt;&gt; 0, Source!BB101, 1)</f>
        <v>1</v>
      </c>
      <c r="K252" s="25">
        <f>Source!Q101</f>
        <v>2.92</v>
      </c>
      <c r="L252" s="27"/>
    </row>
    <row r="253" spans="1:26" ht="14.25" x14ac:dyDescent="0.2">
      <c r="A253" s="40"/>
      <c r="B253" s="41"/>
      <c r="C253" s="41" t="s">
        <v>1497</v>
      </c>
      <c r="D253" s="24"/>
      <c r="E253" s="11"/>
      <c r="F253" s="25">
        <f>Source!AN101</f>
        <v>0.93</v>
      </c>
      <c r="G253" s="26" t="str">
        <f>Source!DF101</f>
        <v>)*1,25</v>
      </c>
      <c r="H253" s="28">
        <f>ROUND(Source!AE101*Source!I101, 2)</f>
        <v>0.5</v>
      </c>
      <c r="I253" s="26"/>
      <c r="J253" s="26">
        <f>IF(Source!BS101&lt;&gt; 0, Source!BS101, 1)</f>
        <v>1</v>
      </c>
      <c r="K253" s="28">
        <f>Source!R101</f>
        <v>0.5</v>
      </c>
      <c r="L253" s="27"/>
      <c r="R253">
        <f>H253</f>
        <v>0.5</v>
      </c>
    </row>
    <row r="254" spans="1:26" ht="14.25" x14ac:dyDescent="0.2">
      <c r="A254" s="40"/>
      <c r="B254" s="41"/>
      <c r="C254" s="41" t="s">
        <v>1503</v>
      </c>
      <c r="D254" s="24"/>
      <c r="E254" s="11"/>
      <c r="F254" s="25">
        <f>Source!AL101</f>
        <v>105.72</v>
      </c>
      <c r="G254" s="26" t="str">
        <f>Source!DD101</f>
        <v/>
      </c>
      <c r="H254" s="25">
        <f>ROUND(Source!AC101*Source!I101, 2)</f>
        <v>45.65</v>
      </c>
      <c r="I254" s="26"/>
      <c r="J254" s="26">
        <f>IF(Source!BC101&lt;&gt; 0, Source!BC101, 1)</f>
        <v>1</v>
      </c>
      <c r="K254" s="25">
        <f>Source!P101</f>
        <v>45.65</v>
      </c>
      <c r="L254" s="27"/>
    </row>
    <row r="255" spans="1:26" ht="14.25" x14ac:dyDescent="0.2">
      <c r="A255" s="40"/>
      <c r="B255" s="41"/>
      <c r="C255" s="41" t="s">
        <v>1498</v>
      </c>
      <c r="D255" s="24" t="s">
        <v>1499</v>
      </c>
      <c r="E255" s="11">
        <f>Source!BZ101</f>
        <v>105</v>
      </c>
      <c r="F255" s="48" t="str">
        <f>CONCATENATE(" )", Source!DL101, Source!FT101, "=", Source!FX101)</f>
        <v xml:space="preserve"> )*0,9=94,5</v>
      </c>
      <c r="G255" s="49"/>
      <c r="H255" s="25">
        <f>SUM(S249:S259)</f>
        <v>60.63</v>
      </c>
      <c r="I255" s="29"/>
      <c r="J255" s="23">
        <f>Source!AT101</f>
        <v>95</v>
      </c>
      <c r="K255" s="25">
        <f>SUM(T249:T259)</f>
        <v>60.95</v>
      </c>
      <c r="L255" s="27"/>
    </row>
    <row r="256" spans="1:26" ht="14.25" x14ac:dyDescent="0.2">
      <c r="A256" s="40"/>
      <c r="B256" s="41"/>
      <c r="C256" s="41" t="s">
        <v>1500</v>
      </c>
      <c r="D256" s="24" t="s">
        <v>1499</v>
      </c>
      <c r="E256" s="11">
        <f>Source!CA101</f>
        <v>55</v>
      </c>
      <c r="F256" s="48" t="str">
        <f>CONCATENATE(" )", Source!DM101, Source!FU101, "=", Source!FY101)</f>
        <v xml:space="preserve"> )*0,85=46,75</v>
      </c>
      <c r="G256" s="49"/>
      <c r="H256" s="25">
        <f>SUM(U249:U259)</f>
        <v>29.99</v>
      </c>
      <c r="I256" s="29"/>
      <c r="J256" s="23">
        <f>Source!AU101</f>
        <v>47</v>
      </c>
      <c r="K256" s="25">
        <f>SUM(V249:V259)</f>
        <v>30.16</v>
      </c>
      <c r="L256" s="27"/>
    </row>
    <row r="257" spans="1:26" ht="14.25" x14ac:dyDescent="0.2">
      <c r="A257" s="40"/>
      <c r="B257" s="41"/>
      <c r="C257" s="41" t="s">
        <v>1501</v>
      </c>
      <c r="D257" s="24" t="s">
        <v>1502</v>
      </c>
      <c r="E257" s="11">
        <f>Source!AQ101</f>
        <v>13.8</v>
      </c>
      <c r="F257" s="25"/>
      <c r="G257" s="26" t="str">
        <f>Source!DI101</f>
        <v>)*1,15</v>
      </c>
      <c r="H257" s="25"/>
      <c r="I257" s="26"/>
      <c r="J257" s="26"/>
      <c r="K257" s="25"/>
      <c r="L257" s="36">
        <f>Source!U101</f>
        <v>6.8526660000000001</v>
      </c>
    </row>
    <row r="258" spans="1:26" ht="42.75" x14ac:dyDescent="0.2">
      <c r="A258" s="40" t="str">
        <f>Source!E103</f>
        <v>25,1</v>
      </c>
      <c r="B258" s="41" t="str">
        <f>Source!F103</f>
        <v>14.3.02.01-0012</v>
      </c>
      <c r="C258" s="41" t="str">
        <f>Source!G103</f>
        <v>Краска акриловая Alpina FASSADENWEISS, CAPAROL фасадная водоразбавляемая</v>
      </c>
      <c r="D258" s="24" t="str">
        <f>Source!H103</f>
        <v>т</v>
      </c>
      <c r="E258" s="11">
        <f>Source!I103</f>
        <v>1.6407999999999999E-2</v>
      </c>
      <c r="F258" s="25">
        <f>Source!AL103+Source!AM103+Source!AO103</f>
        <v>17429.240000000002</v>
      </c>
      <c r="G258" s="39" t="s">
        <v>6</v>
      </c>
      <c r="H258" s="25">
        <f>ROUND(Source!AC103*Source!I103, 2)+ROUND(Source!AD103*Source!I103, 2)+ROUND(Source!AF103*Source!I103, 2)</f>
        <v>285.98</v>
      </c>
      <c r="I258" s="26"/>
      <c r="J258" s="26">
        <f>IF(Source!BC103&lt;&gt; 0, Source!BC103, 1)</f>
        <v>1</v>
      </c>
      <c r="K258" s="25">
        <f>Source!O103</f>
        <v>285.98</v>
      </c>
      <c r="L258" s="27"/>
      <c r="S258">
        <f>ROUND((Source!FX103/100)*((ROUND(Source!AF103*Source!I103, 2)+ROUND(Source!AE103*Source!I103, 2))), 2)</f>
        <v>0</v>
      </c>
      <c r="T258">
        <f>Source!X103</f>
        <v>0</v>
      </c>
      <c r="U258">
        <f>ROUND((Source!FY103/100)*((ROUND(Source!AF103*Source!I103, 2)+ROUND(Source!AE103*Source!I103, 2))), 2)</f>
        <v>0</v>
      </c>
      <c r="V258">
        <f>Source!Y103</f>
        <v>0</v>
      </c>
      <c r="W258">
        <f>IF(Source!BI103&lt;=1,H258, 0)</f>
        <v>285.98</v>
      </c>
      <c r="X258">
        <f>IF(Source!BI103=2,H258, 0)</f>
        <v>0</v>
      </c>
      <c r="Y258">
        <f>IF(Source!BI103=3,H258, 0)</f>
        <v>0</v>
      </c>
      <c r="Z258">
        <f>IF(Source!BI103=4,H258, 0)</f>
        <v>0</v>
      </c>
    </row>
    <row r="259" spans="1:26" ht="28.5" x14ac:dyDescent="0.2">
      <c r="A259" s="42" t="str">
        <f>Source!E105</f>
        <v>25,2</v>
      </c>
      <c r="B259" s="43" t="str">
        <f>Source!F105</f>
        <v>14.4.01.02-0021</v>
      </c>
      <c r="C259" s="43" t="str">
        <f>Source!G105</f>
        <v>Грунтовка акриловая ACRYL-HYDROSOL TIEFGRUND LF, CAPAROL</v>
      </c>
      <c r="D259" s="30" t="str">
        <f>Source!H105</f>
        <v>кг</v>
      </c>
      <c r="E259" s="31">
        <f>Source!I105</f>
        <v>5.6134000000000004</v>
      </c>
      <c r="F259" s="32">
        <f>Source!AL105+Source!AM105+Source!AO105</f>
        <v>51.46</v>
      </c>
      <c r="G259" s="37" t="s">
        <v>6</v>
      </c>
      <c r="H259" s="32">
        <f>ROUND(Source!AC105*Source!I105, 2)+ROUND(Source!AD105*Source!I105, 2)+ROUND(Source!AF105*Source!I105, 2)</f>
        <v>288.87</v>
      </c>
      <c r="I259" s="33"/>
      <c r="J259" s="33">
        <f>IF(Source!BC105&lt;&gt; 0, Source!BC105, 1)</f>
        <v>1</v>
      </c>
      <c r="K259" s="32">
        <f>Source!O105</f>
        <v>288.87</v>
      </c>
      <c r="L259" s="38"/>
      <c r="S259">
        <f>ROUND((Source!FX105/100)*((ROUND(Source!AF105*Source!I105, 2)+ROUND(Source!AE105*Source!I105, 2))), 2)</f>
        <v>0</v>
      </c>
      <c r="T259">
        <f>Source!X105</f>
        <v>0</v>
      </c>
      <c r="U259">
        <f>ROUND((Source!FY105/100)*((ROUND(Source!AF105*Source!I105, 2)+ROUND(Source!AE105*Source!I105, 2))), 2)</f>
        <v>0</v>
      </c>
      <c r="V259">
        <f>Source!Y105</f>
        <v>0</v>
      </c>
      <c r="W259">
        <f>IF(Source!BI105&lt;=1,H259, 0)</f>
        <v>288.87</v>
      </c>
      <c r="X259">
        <f>IF(Source!BI105=2,H259, 0)</f>
        <v>0</v>
      </c>
      <c r="Y259">
        <f>IF(Source!BI105=3,H259, 0)</f>
        <v>0</v>
      </c>
      <c r="Z259">
        <f>IF(Source!BI105=4,H259, 0)</f>
        <v>0</v>
      </c>
    </row>
    <row r="260" spans="1:26" ht="15" x14ac:dyDescent="0.25">
      <c r="G260" s="46">
        <f>H251+H252+H254+H255+H256+SUM(H258:H259)</f>
        <v>777.7</v>
      </c>
      <c r="H260" s="46"/>
      <c r="J260" s="46">
        <f>K251+K252+K254+K255+K256+SUM(K258:K259)</f>
        <v>778.19</v>
      </c>
      <c r="K260" s="46"/>
      <c r="L260" s="35">
        <f>Source!U101</f>
        <v>6.8526660000000001</v>
      </c>
      <c r="O260" s="21">
        <f>G260</f>
        <v>777.7</v>
      </c>
      <c r="P260" s="21">
        <f>J260</f>
        <v>778.19</v>
      </c>
      <c r="Q260" s="21">
        <f>L260</f>
        <v>6.8526660000000001</v>
      </c>
      <c r="W260">
        <f>IF(Source!BI101&lt;=1,H251+H252+H254+H255+H256, 0)</f>
        <v>202.85</v>
      </c>
      <c r="X260">
        <f>IF(Source!BI101=2,H251+H252+H254+H255+H256, 0)</f>
        <v>0</v>
      </c>
      <c r="Y260">
        <f>IF(Source!BI101=3,H251+H252+H254+H255+H256, 0)</f>
        <v>0</v>
      </c>
      <c r="Z260">
        <f>IF(Source!BI101=4,H251+H252+H254+H255+H256, 0)</f>
        <v>0</v>
      </c>
    </row>
    <row r="261" spans="1:26" ht="28.5" x14ac:dyDescent="0.2">
      <c r="A261" s="40" t="str">
        <f>Source!E107</f>
        <v>26</v>
      </c>
      <c r="B261" s="41" t="str">
        <f>Source!F107</f>
        <v>11-01-011-03</v>
      </c>
      <c r="C261" s="41" t="str">
        <f>Source!G107</f>
        <v>Устройство стяжек бетонных толщиной 20 мм</v>
      </c>
      <c r="D261" s="24" t="str">
        <f>Source!H107</f>
        <v>100 м2</v>
      </c>
      <c r="E261" s="11">
        <f>Source!I107</f>
        <v>0.23780000000000001</v>
      </c>
      <c r="F261" s="25">
        <f>Source!AL107+Source!AM107+Source!AO107</f>
        <v>367.65999999999997</v>
      </c>
      <c r="G261" s="26"/>
      <c r="H261" s="25"/>
      <c r="I261" s="26" t="str">
        <f>Source!BO107</f>
        <v/>
      </c>
      <c r="J261" s="26"/>
      <c r="K261" s="25"/>
      <c r="L261" s="27"/>
      <c r="S261">
        <f>ROUND((Source!FX107/100)*((ROUND(Source!AF107*Source!I107, 2)+ROUND(Source!AE107*Source!I107, 2))), 2)</f>
        <v>101.63</v>
      </c>
      <c r="T261">
        <f>Source!X107</f>
        <v>101.91</v>
      </c>
      <c r="U261">
        <f>ROUND((Source!FY107/100)*((ROUND(Source!AF107*Source!I107, 2)+ROUND(Source!AE107*Source!I107, 2))), 2)</f>
        <v>58.53</v>
      </c>
      <c r="V261">
        <f>Source!Y107</f>
        <v>58.76</v>
      </c>
    </row>
    <row r="262" spans="1:26" x14ac:dyDescent="0.2">
      <c r="C262" s="20" t="str">
        <f>"Объем: "&amp;Source!I107&amp;"=23,78/"&amp;"100"</f>
        <v>Объем: 0,2378=23,78/100</v>
      </c>
    </row>
    <row r="263" spans="1:26" ht="14.25" x14ac:dyDescent="0.2">
      <c r="A263" s="40"/>
      <c r="B263" s="41"/>
      <c r="C263" s="41" t="s">
        <v>1496</v>
      </c>
      <c r="D263" s="24"/>
      <c r="E263" s="11"/>
      <c r="F263" s="25">
        <f>Source!AO107</f>
        <v>317.07</v>
      </c>
      <c r="G263" s="26" t="str">
        <f>Source!DG107</f>
        <v>)*1,15</v>
      </c>
      <c r="H263" s="25">
        <f>ROUND(Source!AF107*Source!I107, 2)</f>
        <v>86.71</v>
      </c>
      <c r="I263" s="26"/>
      <c r="J263" s="26">
        <f>IF(Source!BA107&lt;&gt; 0, Source!BA107, 1)</f>
        <v>1</v>
      </c>
      <c r="K263" s="25">
        <f>Source!S107</f>
        <v>86.71</v>
      </c>
      <c r="L263" s="27"/>
      <c r="R263">
        <f>H263</f>
        <v>86.71</v>
      </c>
    </row>
    <row r="264" spans="1:26" ht="14.25" x14ac:dyDescent="0.2">
      <c r="A264" s="40"/>
      <c r="B264" s="41"/>
      <c r="C264" s="41" t="s">
        <v>279</v>
      </c>
      <c r="D264" s="24"/>
      <c r="E264" s="11"/>
      <c r="F264" s="25">
        <f>Source!AM107</f>
        <v>42.05</v>
      </c>
      <c r="G264" s="26" t="str">
        <f>Source!DE107</f>
        <v>)*1,25</v>
      </c>
      <c r="H264" s="25">
        <f>ROUND(Source!AD107*Source!I107, 2)</f>
        <v>12.5</v>
      </c>
      <c r="I264" s="26"/>
      <c r="J264" s="26">
        <f>IF(Source!BB107&lt;&gt; 0, Source!BB107, 1)</f>
        <v>1</v>
      </c>
      <c r="K264" s="25">
        <f>Source!Q107</f>
        <v>12.5</v>
      </c>
      <c r="L264" s="27"/>
    </row>
    <row r="265" spans="1:26" ht="14.25" x14ac:dyDescent="0.2">
      <c r="A265" s="40"/>
      <c r="B265" s="41"/>
      <c r="C265" s="41" t="s">
        <v>1497</v>
      </c>
      <c r="D265" s="24"/>
      <c r="E265" s="11"/>
      <c r="F265" s="25">
        <f>Source!AN107</f>
        <v>17.149999999999999</v>
      </c>
      <c r="G265" s="26" t="str">
        <f>Source!DF107</f>
        <v>)*1,25</v>
      </c>
      <c r="H265" s="28">
        <f>ROUND(Source!AE107*Source!I107, 2)</f>
        <v>5.0999999999999996</v>
      </c>
      <c r="I265" s="26"/>
      <c r="J265" s="26">
        <f>IF(Source!BS107&lt;&gt; 0, Source!BS107, 1)</f>
        <v>1</v>
      </c>
      <c r="K265" s="28">
        <f>Source!R107</f>
        <v>5.0999999999999996</v>
      </c>
      <c r="L265" s="27"/>
      <c r="R265">
        <f>H265</f>
        <v>5.0999999999999996</v>
      </c>
    </row>
    <row r="266" spans="1:26" ht="14.25" x14ac:dyDescent="0.2">
      <c r="A266" s="40"/>
      <c r="B266" s="41"/>
      <c r="C266" s="41" t="s">
        <v>1503</v>
      </c>
      <c r="D266" s="24"/>
      <c r="E266" s="11"/>
      <c r="F266" s="25">
        <f>Source!AL107</f>
        <v>8.5399999999999991</v>
      </c>
      <c r="G266" s="26" t="str">
        <f>Source!DD107</f>
        <v/>
      </c>
      <c r="H266" s="25">
        <f>ROUND(Source!AC107*Source!I107, 2)</f>
        <v>2.0299999999999998</v>
      </c>
      <c r="I266" s="26"/>
      <c r="J266" s="26">
        <f>IF(Source!BC107&lt;&gt; 0, Source!BC107, 1)</f>
        <v>1</v>
      </c>
      <c r="K266" s="25">
        <f>Source!P107</f>
        <v>2.0299999999999998</v>
      </c>
      <c r="L266" s="27"/>
    </row>
    <row r="267" spans="1:26" ht="14.25" x14ac:dyDescent="0.2">
      <c r="A267" s="40"/>
      <c r="B267" s="41"/>
      <c r="C267" s="41" t="s">
        <v>1498</v>
      </c>
      <c r="D267" s="24" t="s">
        <v>1499</v>
      </c>
      <c r="E267" s="11">
        <f>Source!BZ107</f>
        <v>123</v>
      </c>
      <c r="F267" s="48" t="str">
        <f>CONCATENATE(" )", Source!DL107, Source!FT107, "=", Source!FX107)</f>
        <v xml:space="preserve"> )*0,9=110,7</v>
      </c>
      <c r="G267" s="49"/>
      <c r="H267" s="25">
        <f>SUM(S261:S270)</f>
        <v>101.63</v>
      </c>
      <c r="I267" s="29"/>
      <c r="J267" s="23">
        <f>Source!AT107</f>
        <v>111</v>
      </c>
      <c r="K267" s="25">
        <f>SUM(T261:T270)</f>
        <v>101.91</v>
      </c>
      <c r="L267" s="27"/>
    </row>
    <row r="268" spans="1:26" ht="14.25" x14ac:dyDescent="0.2">
      <c r="A268" s="40"/>
      <c r="B268" s="41"/>
      <c r="C268" s="41" t="s">
        <v>1500</v>
      </c>
      <c r="D268" s="24" t="s">
        <v>1499</v>
      </c>
      <c r="E268" s="11">
        <f>Source!CA107</f>
        <v>75</v>
      </c>
      <c r="F268" s="48" t="str">
        <f>CONCATENATE(" )", Source!DM107, Source!FU107, "=", Source!FY107)</f>
        <v xml:space="preserve"> )*0,85=63,75</v>
      </c>
      <c r="G268" s="49"/>
      <c r="H268" s="25">
        <f>SUM(U261:U270)</f>
        <v>58.53</v>
      </c>
      <c r="I268" s="29"/>
      <c r="J268" s="23">
        <f>Source!AU107</f>
        <v>64</v>
      </c>
      <c r="K268" s="25">
        <f>SUM(V261:V270)</f>
        <v>58.76</v>
      </c>
      <c r="L268" s="27"/>
    </row>
    <row r="269" spans="1:26" ht="14.25" x14ac:dyDescent="0.2">
      <c r="A269" s="40"/>
      <c r="B269" s="41"/>
      <c r="C269" s="41" t="s">
        <v>1501</v>
      </c>
      <c r="D269" s="24" t="s">
        <v>1502</v>
      </c>
      <c r="E269" s="11">
        <f>Source!AQ107</f>
        <v>40.65</v>
      </c>
      <c r="F269" s="25"/>
      <c r="G269" s="26" t="str">
        <f>Source!DI107</f>
        <v>)*1,15</v>
      </c>
      <c r="H269" s="25"/>
      <c r="I269" s="26"/>
      <c r="J269" s="26"/>
      <c r="K269" s="25"/>
      <c r="L269" s="36">
        <f>Source!U107</f>
        <v>11.116555499999999</v>
      </c>
    </row>
    <row r="270" spans="1:26" ht="28.5" x14ac:dyDescent="0.2">
      <c r="A270" s="42" t="str">
        <f>Source!E109</f>
        <v>26,1</v>
      </c>
      <c r="B270" s="43" t="str">
        <f>Source!F109</f>
        <v>04.1.02.05-0011</v>
      </c>
      <c r="C270" s="43" t="str">
        <f>Source!G109</f>
        <v>Бетон тяжелый, класс В30 (М400)</v>
      </c>
      <c r="D270" s="30" t="str">
        <f>Source!H109</f>
        <v>м3</v>
      </c>
      <c r="E270" s="31">
        <f>Source!I109</f>
        <v>0.48511200000000004</v>
      </c>
      <c r="F270" s="32">
        <f>Source!AL109+Source!AM109+Source!AO109</f>
        <v>790</v>
      </c>
      <c r="G270" s="37" t="s">
        <v>6</v>
      </c>
      <c r="H270" s="32">
        <f>ROUND(Source!AC109*Source!I109, 2)+ROUND(Source!AD109*Source!I109, 2)+ROUND(Source!AF109*Source!I109, 2)</f>
        <v>383.24</v>
      </c>
      <c r="I270" s="33"/>
      <c r="J270" s="33">
        <f>IF(Source!BC109&lt;&gt; 0, Source!BC109, 1)</f>
        <v>1</v>
      </c>
      <c r="K270" s="32">
        <f>Source!O109</f>
        <v>383.24</v>
      </c>
      <c r="L270" s="38"/>
      <c r="S270">
        <f>ROUND((Source!FX109/100)*((ROUND(Source!AF109*Source!I109, 2)+ROUND(Source!AE109*Source!I109, 2))), 2)</f>
        <v>0</v>
      </c>
      <c r="T270">
        <f>Source!X109</f>
        <v>0</v>
      </c>
      <c r="U270">
        <f>ROUND((Source!FY109/100)*((ROUND(Source!AF109*Source!I109, 2)+ROUND(Source!AE109*Source!I109, 2))), 2)</f>
        <v>0</v>
      </c>
      <c r="V270">
        <f>Source!Y109</f>
        <v>0</v>
      </c>
      <c r="W270">
        <f>IF(Source!BI109&lt;=1,H270, 0)</f>
        <v>383.24</v>
      </c>
      <c r="X270">
        <f>IF(Source!BI109=2,H270, 0)</f>
        <v>0</v>
      </c>
      <c r="Y270">
        <f>IF(Source!BI109=3,H270, 0)</f>
        <v>0</v>
      </c>
      <c r="Z270">
        <f>IF(Source!BI109=4,H270, 0)</f>
        <v>0</v>
      </c>
    </row>
    <row r="271" spans="1:26" ht="15" x14ac:dyDescent="0.25">
      <c r="G271" s="46">
        <f>H263+H264+H266+H267+H268+SUM(H270:H270)</f>
        <v>644.64</v>
      </c>
      <c r="H271" s="46"/>
      <c r="J271" s="46">
        <f>K263+K264+K266+K267+K268+SUM(K270:K270)</f>
        <v>645.15</v>
      </c>
      <c r="K271" s="46"/>
      <c r="L271" s="35">
        <f>Source!U107</f>
        <v>11.116555499999999</v>
      </c>
      <c r="O271" s="21">
        <f>G271</f>
        <v>644.64</v>
      </c>
      <c r="P271" s="21">
        <f>J271</f>
        <v>645.15</v>
      </c>
      <c r="Q271" s="21">
        <f>L271</f>
        <v>11.116555499999999</v>
      </c>
      <c r="W271">
        <f>IF(Source!BI107&lt;=1,H263+H264+H266+H267+H268, 0)</f>
        <v>261.39999999999998</v>
      </c>
      <c r="X271">
        <f>IF(Source!BI107=2,H263+H264+H266+H267+H268, 0)</f>
        <v>0</v>
      </c>
      <c r="Y271">
        <f>IF(Source!BI107=3,H263+H264+H266+H267+H268, 0)</f>
        <v>0</v>
      </c>
      <c r="Z271">
        <f>IF(Source!BI107=4,H263+H264+H266+H267+H268, 0)</f>
        <v>0</v>
      </c>
    </row>
    <row r="272" spans="1:26" ht="42.75" x14ac:dyDescent="0.2">
      <c r="A272" s="40" t="str">
        <f>Source!E111</f>
        <v>27</v>
      </c>
      <c r="B272" s="41" t="str">
        <f>Source!F111</f>
        <v>11-01-011-04</v>
      </c>
      <c r="C272" s="41" t="str">
        <f>Source!G111</f>
        <v>Устройство стяжек на каждые 5 мм изменения толщины стяжки добавлять или исключать к расценке 11-01-011-03</v>
      </c>
      <c r="D272" s="24" t="str">
        <f>Source!H111</f>
        <v>100 м2</v>
      </c>
      <c r="E272" s="11">
        <f>Source!I111</f>
        <v>0.23780000000000001</v>
      </c>
      <c r="F272" s="25">
        <f>Source!AL111+Source!AM111+Source!AO111</f>
        <v>11.62</v>
      </c>
      <c r="G272" s="26"/>
      <c r="H272" s="25"/>
      <c r="I272" s="26" t="str">
        <f>Source!BO111</f>
        <v/>
      </c>
      <c r="J272" s="26"/>
      <c r="K272" s="25"/>
      <c r="L272" s="27"/>
      <c r="S272">
        <f>ROUND((Source!FX111/100)*((ROUND(Source!AF111*Source!I111, 2)+ROUND(Source!AE111*Source!I111, 2))), 2)</f>
        <v>12.7</v>
      </c>
      <c r="T272">
        <f>Source!X111</f>
        <v>12.73</v>
      </c>
      <c r="U272">
        <f>ROUND((Source!FY111/100)*((ROUND(Source!AF111*Source!I111, 2)+ROUND(Source!AE111*Source!I111, 2))), 2)</f>
        <v>7.31</v>
      </c>
      <c r="V272">
        <f>Source!Y111</f>
        <v>7.34</v>
      </c>
    </row>
    <row r="273" spans="1:26" x14ac:dyDescent="0.2">
      <c r="C273" s="20" t="str">
        <f>"Объем: "&amp;Source!I111&amp;"=23,78/"&amp;"100"</f>
        <v>Объем: 0,2378=23,78/100</v>
      </c>
    </row>
    <row r="274" spans="1:26" ht="14.25" x14ac:dyDescent="0.2">
      <c r="A274" s="40"/>
      <c r="B274" s="41"/>
      <c r="C274" s="41" t="s">
        <v>1496</v>
      </c>
      <c r="D274" s="24"/>
      <c r="E274" s="11"/>
      <c r="F274" s="25">
        <f>Source!AO111</f>
        <v>3.9</v>
      </c>
      <c r="G274" s="26" t="str">
        <f>Source!DG111</f>
        <v>)*1,15)*6</v>
      </c>
      <c r="H274" s="25">
        <f>ROUND(Source!AF111*Source!I111, 2)</f>
        <v>6.4</v>
      </c>
      <c r="I274" s="26"/>
      <c r="J274" s="26">
        <f>IF(Source!BA111&lt;&gt; 0, Source!BA111, 1)</f>
        <v>1</v>
      </c>
      <c r="K274" s="25">
        <f>Source!S111</f>
        <v>6.4</v>
      </c>
      <c r="L274" s="27"/>
      <c r="R274">
        <f>H274</f>
        <v>6.4</v>
      </c>
    </row>
    <row r="275" spans="1:26" ht="14.25" x14ac:dyDescent="0.2">
      <c r="A275" s="40"/>
      <c r="B275" s="41"/>
      <c r="C275" s="41" t="s">
        <v>279</v>
      </c>
      <c r="D275" s="24"/>
      <c r="E275" s="11"/>
      <c r="F275" s="25">
        <f>Source!AM111</f>
        <v>7.72</v>
      </c>
      <c r="G275" s="26" t="str">
        <f>Source!DE111</f>
        <v>)*1,25)*6</v>
      </c>
      <c r="H275" s="25">
        <f>ROUND(Source!AD111*Source!I111, 2)</f>
        <v>13.77</v>
      </c>
      <c r="I275" s="26"/>
      <c r="J275" s="26">
        <f>IF(Source!BB111&lt;&gt; 0, Source!BB111, 1)</f>
        <v>1</v>
      </c>
      <c r="K275" s="25">
        <f>Source!Q111</f>
        <v>13.77</v>
      </c>
      <c r="L275" s="27"/>
    </row>
    <row r="276" spans="1:26" ht="14.25" x14ac:dyDescent="0.2">
      <c r="A276" s="40"/>
      <c r="B276" s="41"/>
      <c r="C276" s="41" t="s">
        <v>1497</v>
      </c>
      <c r="D276" s="24"/>
      <c r="E276" s="11"/>
      <c r="F276" s="25">
        <f>Source!AN111</f>
        <v>2.84</v>
      </c>
      <c r="G276" s="26" t="str">
        <f>Source!DF111</f>
        <v>)*1,25)*6</v>
      </c>
      <c r="H276" s="28">
        <f>ROUND(Source!AE111*Source!I111, 2)</f>
        <v>5.07</v>
      </c>
      <c r="I276" s="26"/>
      <c r="J276" s="26">
        <f>IF(Source!BS111&lt;&gt; 0, Source!BS111, 1)</f>
        <v>1</v>
      </c>
      <c r="K276" s="28">
        <f>Source!R111</f>
        <v>5.07</v>
      </c>
      <c r="L276" s="27"/>
      <c r="R276">
        <f>H276</f>
        <v>5.07</v>
      </c>
    </row>
    <row r="277" spans="1:26" ht="14.25" x14ac:dyDescent="0.2">
      <c r="A277" s="40"/>
      <c r="B277" s="41"/>
      <c r="C277" s="41" t="s">
        <v>1498</v>
      </c>
      <c r="D277" s="24" t="s">
        <v>1499</v>
      </c>
      <c r="E277" s="11">
        <f>Source!BZ111</f>
        <v>123</v>
      </c>
      <c r="F277" s="48" t="str">
        <f>CONCATENATE(" )", Source!DL111, Source!FT111, "=", Source!FX111)</f>
        <v xml:space="preserve"> )*0,9=110,7</v>
      </c>
      <c r="G277" s="49"/>
      <c r="H277" s="25">
        <f>SUM(S272:S280)</f>
        <v>12.7</v>
      </c>
      <c r="I277" s="29"/>
      <c r="J277" s="23">
        <f>Source!AT111</f>
        <v>111</v>
      </c>
      <c r="K277" s="25">
        <f>SUM(T272:T280)</f>
        <v>12.73</v>
      </c>
      <c r="L277" s="27"/>
    </row>
    <row r="278" spans="1:26" ht="14.25" x14ac:dyDescent="0.2">
      <c r="A278" s="40"/>
      <c r="B278" s="41"/>
      <c r="C278" s="41" t="s">
        <v>1500</v>
      </c>
      <c r="D278" s="24" t="s">
        <v>1499</v>
      </c>
      <c r="E278" s="11">
        <f>Source!CA111</f>
        <v>75</v>
      </c>
      <c r="F278" s="48" t="str">
        <f>CONCATENATE(" )", Source!DM111, Source!FU111, "=", Source!FY111)</f>
        <v xml:space="preserve"> )*0,85=63,75</v>
      </c>
      <c r="G278" s="49"/>
      <c r="H278" s="25">
        <f>SUM(U272:U280)</f>
        <v>7.31</v>
      </c>
      <c r="I278" s="29"/>
      <c r="J278" s="23">
        <f>Source!AU111</f>
        <v>64</v>
      </c>
      <c r="K278" s="25">
        <f>SUM(V272:V280)</f>
        <v>7.34</v>
      </c>
      <c r="L278" s="27"/>
    </row>
    <row r="279" spans="1:26" ht="14.25" x14ac:dyDescent="0.2">
      <c r="A279" s="40"/>
      <c r="B279" s="41"/>
      <c r="C279" s="41" t="s">
        <v>1501</v>
      </c>
      <c r="D279" s="24" t="s">
        <v>1502</v>
      </c>
      <c r="E279" s="11">
        <f>Source!AQ111</f>
        <v>0.5</v>
      </c>
      <c r="F279" s="25"/>
      <c r="G279" s="26" t="str">
        <f>Source!DI111</f>
        <v>)*1,15)*6</v>
      </c>
      <c r="H279" s="25"/>
      <c r="I279" s="26"/>
      <c r="J279" s="26"/>
      <c r="K279" s="25"/>
      <c r="L279" s="36">
        <f>Source!U111</f>
        <v>0.82040999999999997</v>
      </c>
    </row>
    <row r="280" spans="1:26" ht="28.5" x14ac:dyDescent="0.2">
      <c r="A280" s="42" t="str">
        <f>Source!E113</f>
        <v>27,1</v>
      </c>
      <c r="B280" s="43" t="str">
        <f>Source!F113</f>
        <v>04.1.02.05-0011</v>
      </c>
      <c r="C280" s="43" t="str">
        <f>Source!G113</f>
        <v>Бетон тяжелый, класс В30 (М400)</v>
      </c>
      <c r="D280" s="30" t="str">
        <f>Source!H113</f>
        <v>м3</v>
      </c>
      <c r="E280" s="31">
        <f>Source!I113</f>
        <v>0.72766799999999998</v>
      </c>
      <c r="F280" s="32">
        <f>Source!AL113+Source!AM113+Source!AO113</f>
        <v>790</v>
      </c>
      <c r="G280" s="37" t="s">
        <v>6</v>
      </c>
      <c r="H280" s="32">
        <f>ROUND(Source!AC113*Source!I113, 2)+ROUND(Source!AD113*Source!I113, 2)+ROUND(Source!AF113*Source!I113, 2)</f>
        <v>574.86</v>
      </c>
      <c r="I280" s="33"/>
      <c r="J280" s="33">
        <f>IF(Source!BC113&lt;&gt; 0, Source!BC113, 1)</f>
        <v>1</v>
      </c>
      <c r="K280" s="32">
        <f>Source!O113</f>
        <v>574.86</v>
      </c>
      <c r="L280" s="38"/>
      <c r="S280">
        <f>ROUND((Source!FX113/100)*((ROUND(Source!AF113*Source!I113, 2)+ROUND(Source!AE113*Source!I113, 2))), 2)</f>
        <v>0</v>
      </c>
      <c r="T280">
        <f>Source!X113</f>
        <v>0</v>
      </c>
      <c r="U280">
        <f>ROUND((Source!FY113/100)*((ROUND(Source!AF113*Source!I113, 2)+ROUND(Source!AE113*Source!I113, 2))), 2)</f>
        <v>0</v>
      </c>
      <c r="V280">
        <f>Source!Y113</f>
        <v>0</v>
      </c>
      <c r="W280">
        <f>IF(Source!BI113&lt;=1,H280, 0)</f>
        <v>574.86</v>
      </c>
      <c r="X280">
        <f>IF(Source!BI113=2,H280, 0)</f>
        <v>0</v>
      </c>
      <c r="Y280">
        <f>IF(Source!BI113=3,H280, 0)</f>
        <v>0</v>
      </c>
      <c r="Z280">
        <f>IF(Source!BI113=4,H280, 0)</f>
        <v>0</v>
      </c>
    </row>
    <row r="281" spans="1:26" ht="15" x14ac:dyDescent="0.25">
      <c r="G281" s="46">
        <f>H274+H275+H277+H278+SUM(H280:H280)</f>
        <v>615.04</v>
      </c>
      <c r="H281" s="46"/>
      <c r="J281" s="46">
        <f>K274+K275+K277+K278+SUM(K280:K280)</f>
        <v>615.1</v>
      </c>
      <c r="K281" s="46"/>
      <c r="L281" s="35">
        <f>Source!U111</f>
        <v>0.82040999999999997</v>
      </c>
      <c r="O281" s="21">
        <f>G281</f>
        <v>615.04</v>
      </c>
      <c r="P281" s="21">
        <f>J281</f>
        <v>615.1</v>
      </c>
      <c r="Q281" s="21">
        <f>L281</f>
        <v>0.82040999999999997</v>
      </c>
      <c r="W281">
        <f>IF(Source!BI111&lt;=1,H274+H275+H277+H278, 0)</f>
        <v>40.180000000000007</v>
      </c>
      <c r="X281">
        <f>IF(Source!BI111=2,H274+H275+H277+H278, 0)</f>
        <v>0</v>
      </c>
      <c r="Y281">
        <f>IF(Source!BI111=3,H274+H275+H277+H278, 0)</f>
        <v>0</v>
      </c>
      <c r="Z281">
        <f>IF(Source!BI111=4,H274+H275+H277+H278, 0)</f>
        <v>0</v>
      </c>
    </row>
    <row r="282" spans="1:26" ht="42.75" x14ac:dyDescent="0.2">
      <c r="A282" s="40" t="str">
        <f>Source!E115</f>
        <v>28</v>
      </c>
      <c r="B282" s="41" t="str">
        <f>Source!F115</f>
        <v>15-01-039-01</v>
      </c>
      <c r="C282" s="41" t="str">
        <f>Source!G115</f>
        <v>Установка цельных гранитных ступеней толщиной 150 мм ранее разобранных</v>
      </c>
      <c r="D282" s="24" t="str">
        <f>Source!H115</f>
        <v>100 м</v>
      </c>
      <c r="E282" s="11">
        <f>Source!I115</f>
        <v>0.25729999999999997</v>
      </c>
      <c r="F282" s="25">
        <f>Source!AL115+Source!AM115+Source!AO115</f>
        <v>14557.960000000001</v>
      </c>
      <c r="G282" s="26"/>
      <c r="H282" s="25"/>
      <c r="I282" s="26" t="str">
        <f>Source!BO115</f>
        <v/>
      </c>
      <c r="J282" s="26"/>
      <c r="K282" s="25"/>
      <c r="L282" s="27"/>
      <c r="S282">
        <f>ROUND((Source!FX115/100)*((ROUND(Source!AF115*Source!I115, 2)+ROUND(Source!AE115*Source!I115, 2))), 2)</f>
        <v>2378.2199999999998</v>
      </c>
      <c r="T282">
        <f>Source!X115</f>
        <v>2390.81</v>
      </c>
      <c r="U282">
        <f>ROUND((Source!FY115/100)*((ROUND(Source!AF115*Source!I115, 2)+ROUND(Source!AE115*Source!I115, 2))), 2)</f>
        <v>1176.53</v>
      </c>
      <c r="V282">
        <f>Source!Y115</f>
        <v>1182.82</v>
      </c>
    </row>
    <row r="283" spans="1:26" x14ac:dyDescent="0.2">
      <c r="C283" s="20" t="str">
        <f>"Объем: "&amp;Source!I115&amp;"=25,73/"&amp;"100"</f>
        <v>Объем: 0,2573=25,73/100</v>
      </c>
    </row>
    <row r="284" spans="1:26" ht="14.25" x14ac:dyDescent="0.2">
      <c r="A284" s="40"/>
      <c r="B284" s="41"/>
      <c r="C284" s="41" t="s">
        <v>1496</v>
      </c>
      <c r="D284" s="24"/>
      <c r="E284" s="11"/>
      <c r="F284" s="25">
        <f>Source!AO115</f>
        <v>8410.0300000000007</v>
      </c>
      <c r="G284" s="26" t="str">
        <f>Source!DG115</f>
        <v>)*1,15</v>
      </c>
      <c r="H284" s="25">
        <f>ROUND(Source!AF115*Source!I115, 2)</f>
        <v>2488.48</v>
      </c>
      <c r="I284" s="26"/>
      <c r="J284" s="26">
        <f>IF(Source!BA115&lt;&gt; 0, Source!BA115, 1)</f>
        <v>1</v>
      </c>
      <c r="K284" s="25">
        <f>Source!S115</f>
        <v>2488.48</v>
      </c>
      <c r="L284" s="27"/>
      <c r="R284">
        <f>H284</f>
        <v>2488.48</v>
      </c>
    </row>
    <row r="285" spans="1:26" ht="14.25" x14ac:dyDescent="0.2">
      <c r="A285" s="40"/>
      <c r="B285" s="41"/>
      <c r="C285" s="41" t="s">
        <v>279</v>
      </c>
      <c r="D285" s="24"/>
      <c r="E285" s="11"/>
      <c r="F285" s="25">
        <f>Source!AM115</f>
        <v>282.73</v>
      </c>
      <c r="G285" s="26" t="str">
        <f>Source!DE115</f>
        <v>)*1,25</v>
      </c>
      <c r="H285" s="25">
        <f>ROUND(Source!AD115*Source!I115, 2)</f>
        <v>90.93</v>
      </c>
      <c r="I285" s="26"/>
      <c r="J285" s="26">
        <f>IF(Source!BB115&lt;&gt; 0, Source!BB115, 1)</f>
        <v>1</v>
      </c>
      <c r="K285" s="25">
        <f>Source!Q115</f>
        <v>90.93</v>
      </c>
      <c r="L285" s="27"/>
    </row>
    <row r="286" spans="1:26" ht="14.25" x14ac:dyDescent="0.2">
      <c r="A286" s="40"/>
      <c r="B286" s="41"/>
      <c r="C286" s="41" t="s">
        <v>1497</v>
      </c>
      <c r="D286" s="24"/>
      <c r="E286" s="11"/>
      <c r="F286" s="25">
        <f>Source!AN115</f>
        <v>87.54</v>
      </c>
      <c r="G286" s="26" t="str">
        <f>Source!DF115</f>
        <v>)*1,25</v>
      </c>
      <c r="H286" s="28">
        <f>ROUND(Source!AE115*Source!I115, 2)</f>
        <v>28.16</v>
      </c>
      <c r="I286" s="26"/>
      <c r="J286" s="26">
        <f>IF(Source!BS115&lt;&gt; 0, Source!BS115, 1)</f>
        <v>1</v>
      </c>
      <c r="K286" s="28">
        <f>Source!R115</f>
        <v>28.16</v>
      </c>
      <c r="L286" s="27"/>
      <c r="R286">
        <f>H286</f>
        <v>28.16</v>
      </c>
    </row>
    <row r="287" spans="1:26" ht="14.25" x14ac:dyDescent="0.2">
      <c r="A287" s="40"/>
      <c r="B287" s="41"/>
      <c r="C287" s="41" t="s">
        <v>1503</v>
      </c>
      <c r="D287" s="24"/>
      <c r="E287" s="11"/>
      <c r="F287" s="25">
        <f>Source!AL115</f>
        <v>5865.2</v>
      </c>
      <c r="G287" s="26" t="str">
        <f>Source!DD115</f>
        <v/>
      </c>
      <c r="H287" s="25">
        <f>ROUND(Source!AC115*Source!I115, 2)</f>
        <v>1509.12</v>
      </c>
      <c r="I287" s="26"/>
      <c r="J287" s="26">
        <f>IF(Source!BC115&lt;&gt; 0, Source!BC115, 1)</f>
        <v>1</v>
      </c>
      <c r="K287" s="25">
        <f>Source!P115</f>
        <v>1509.12</v>
      </c>
      <c r="L287" s="27"/>
    </row>
    <row r="288" spans="1:26" ht="14.25" x14ac:dyDescent="0.2">
      <c r="A288" s="40"/>
      <c r="B288" s="41"/>
      <c r="C288" s="41" t="s">
        <v>1498</v>
      </c>
      <c r="D288" s="24" t="s">
        <v>1499</v>
      </c>
      <c r="E288" s="11">
        <f>Source!BZ115</f>
        <v>105</v>
      </c>
      <c r="F288" s="48" t="str">
        <f>CONCATENATE(" )", Source!DL115, Source!FT115, "=", Source!FX115)</f>
        <v xml:space="preserve"> )*0,9=94,5</v>
      </c>
      <c r="G288" s="49"/>
      <c r="H288" s="25">
        <f>SUM(S282:S290)</f>
        <v>2378.2199999999998</v>
      </c>
      <c r="I288" s="29"/>
      <c r="J288" s="23">
        <f>Source!AT115</f>
        <v>95</v>
      </c>
      <c r="K288" s="25">
        <f>SUM(T282:T290)</f>
        <v>2390.81</v>
      </c>
      <c r="L288" s="27"/>
    </row>
    <row r="289" spans="1:26" ht="14.25" x14ac:dyDescent="0.2">
      <c r="A289" s="40"/>
      <c r="B289" s="41"/>
      <c r="C289" s="41" t="s">
        <v>1500</v>
      </c>
      <c r="D289" s="24" t="s">
        <v>1499</v>
      </c>
      <c r="E289" s="11">
        <f>Source!CA115</f>
        <v>55</v>
      </c>
      <c r="F289" s="48" t="str">
        <f>CONCATENATE(" )", Source!DM115, Source!FU115, "=", Source!FY115)</f>
        <v xml:space="preserve"> )*0,85=46,75</v>
      </c>
      <c r="G289" s="49"/>
      <c r="H289" s="25">
        <f>SUM(U282:U290)</f>
        <v>1176.53</v>
      </c>
      <c r="I289" s="29"/>
      <c r="J289" s="23">
        <f>Source!AU115</f>
        <v>47</v>
      </c>
      <c r="K289" s="25">
        <f>SUM(V282:V290)</f>
        <v>1182.82</v>
      </c>
      <c r="L289" s="27"/>
    </row>
    <row r="290" spans="1:26" ht="14.25" x14ac:dyDescent="0.2">
      <c r="A290" s="42"/>
      <c r="B290" s="43"/>
      <c r="C290" s="43" t="s">
        <v>1501</v>
      </c>
      <c r="D290" s="30" t="s">
        <v>1502</v>
      </c>
      <c r="E290" s="31">
        <f>Source!AQ115</f>
        <v>734.5</v>
      </c>
      <c r="F290" s="32"/>
      <c r="G290" s="33" t="str">
        <f>Source!DI115</f>
        <v>)*1,15</v>
      </c>
      <c r="H290" s="32"/>
      <c r="I290" s="33"/>
      <c r="J290" s="33"/>
      <c r="K290" s="32"/>
      <c r="L290" s="34">
        <f>Source!U115</f>
        <v>217.33487749999998</v>
      </c>
    </row>
    <row r="291" spans="1:26" ht="15" x14ac:dyDescent="0.25">
      <c r="G291" s="46">
        <f>H284+H285+H287+H288+H289</f>
        <v>7643.28</v>
      </c>
      <c r="H291" s="46"/>
      <c r="J291" s="46">
        <f>K284+K285+K287+K288+K289</f>
        <v>7662.16</v>
      </c>
      <c r="K291" s="46"/>
      <c r="L291" s="35">
        <f>Source!U115</f>
        <v>217.33487749999998</v>
      </c>
      <c r="O291" s="21">
        <f>G291</f>
        <v>7643.28</v>
      </c>
      <c r="P291" s="21">
        <f>J291</f>
        <v>7662.16</v>
      </c>
      <c r="Q291" s="21">
        <f>L291</f>
        <v>217.33487749999998</v>
      </c>
      <c r="W291">
        <f>IF(Source!BI115&lt;=1,H284+H285+H287+H288+H289, 0)</f>
        <v>7643.28</v>
      </c>
      <c r="X291">
        <f>IF(Source!BI115=2,H284+H285+H287+H288+H289, 0)</f>
        <v>0</v>
      </c>
      <c r="Y291">
        <f>IF(Source!BI115=3,H284+H285+H287+H288+H289, 0)</f>
        <v>0</v>
      </c>
      <c r="Z291">
        <f>IF(Source!BI115=4,H284+H285+H287+H288+H289, 0)</f>
        <v>0</v>
      </c>
    </row>
    <row r="292" spans="1:26" ht="28.5" x14ac:dyDescent="0.2">
      <c r="A292" s="40" t="str">
        <f>Source!E117</f>
        <v>29</v>
      </c>
      <c r="B292" s="41" t="str">
        <f>Source!F117</f>
        <v>09-05-001-01</v>
      </c>
      <c r="C292" s="41" t="str">
        <f>Source!G117</f>
        <v>Облицовка пола стальным рифленым листом</v>
      </c>
      <c r="D292" s="24" t="str">
        <f>Source!H117</f>
        <v>100 м2</v>
      </c>
      <c r="E292" s="11">
        <f>Source!I117</f>
        <v>5.7500000000000002E-2</v>
      </c>
      <c r="F292" s="25">
        <f>Source!AL117+Source!AM117+Source!AO117</f>
        <v>328.03</v>
      </c>
      <c r="G292" s="26"/>
      <c r="H292" s="25"/>
      <c r="I292" s="26" t="str">
        <f>Source!BO117</f>
        <v/>
      </c>
      <c r="J292" s="26"/>
      <c r="K292" s="25"/>
      <c r="L292" s="27"/>
      <c r="S292">
        <f>ROUND((Source!FX117/100)*((ROUND(Source!AF117*Source!I117, 2)+ROUND(Source!AE117*Source!I117, 2))), 2)</f>
        <v>15.68</v>
      </c>
      <c r="T292">
        <f>Source!X117</f>
        <v>15.68</v>
      </c>
      <c r="U292">
        <f>ROUND((Source!FY117/100)*((ROUND(Source!AF117*Source!I117, 2)+ROUND(Source!AE117*Source!I117, 2))), 2)</f>
        <v>13.99</v>
      </c>
      <c r="V292">
        <f>Source!Y117</f>
        <v>13.94</v>
      </c>
    </row>
    <row r="293" spans="1:26" x14ac:dyDescent="0.2">
      <c r="C293" s="20" t="str">
        <f>"Объем: "&amp;Source!I117&amp;"=5,75/"&amp;"100"</f>
        <v>Объем: 0,0575=5,75/100</v>
      </c>
    </row>
    <row r="294" spans="1:26" ht="14.25" x14ac:dyDescent="0.2">
      <c r="A294" s="40"/>
      <c r="B294" s="41"/>
      <c r="C294" s="41" t="s">
        <v>1496</v>
      </c>
      <c r="D294" s="24"/>
      <c r="E294" s="11"/>
      <c r="F294" s="25">
        <f>Source!AO117</f>
        <v>288.75</v>
      </c>
      <c r="G294" s="26" t="str">
        <f>Source!DG117</f>
        <v>)*1,15</v>
      </c>
      <c r="H294" s="25">
        <f>ROUND(Source!AF117*Source!I117, 2)</f>
        <v>19.09</v>
      </c>
      <c r="I294" s="26"/>
      <c r="J294" s="26">
        <f>IF(Source!BA117&lt;&gt; 0, Source!BA117, 1)</f>
        <v>1</v>
      </c>
      <c r="K294" s="25">
        <f>Source!S117</f>
        <v>19.09</v>
      </c>
      <c r="L294" s="27"/>
      <c r="R294">
        <f>H294</f>
        <v>19.09</v>
      </c>
    </row>
    <row r="295" spans="1:26" ht="14.25" x14ac:dyDescent="0.2">
      <c r="A295" s="40"/>
      <c r="B295" s="41"/>
      <c r="C295" s="41" t="s">
        <v>279</v>
      </c>
      <c r="D295" s="24"/>
      <c r="E295" s="11"/>
      <c r="F295" s="25">
        <f>Source!AM117</f>
        <v>25.92</v>
      </c>
      <c r="G295" s="26" t="str">
        <f>Source!DE117</f>
        <v>)*1,25</v>
      </c>
      <c r="H295" s="25">
        <f>ROUND(Source!AD117*Source!I117, 2)</f>
        <v>1.86</v>
      </c>
      <c r="I295" s="26"/>
      <c r="J295" s="26">
        <f>IF(Source!BB117&lt;&gt; 0, Source!BB117, 1)</f>
        <v>1</v>
      </c>
      <c r="K295" s="25">
        <f>Source!Q117</f>
        <v>1.86</v>
      </c>
      <c r="L295" s="27"/>
    </row>
    <row r="296" spans="1:26" ht="14.25" x14ac:dyDescent="0.2">
      <c r="A296" s="40"/>
      <c r="B296" s="41"/>
      <c r="C296" s="41" t="s">
        <v>1497</v>
      </c>
      <c r="D296" s="24"/>
      <c r="E296" s="11"/>
      <c r="F296" s="25">
        <f>Source!AN117</f>
        <v>3.82</v>
      </c>
      <c r="G296" s="26" t="str">
        <f>Source!DF117</f>
        <v>)*1,25</v>
      </c>
      <c r="H296" s="28">
        <f>ROUND(Source!AE117*Source!I117, 2)</f>
        <v>0.27</v>
      </c>
      <c r="I296" s="26"/>
      <c r="J296" s="26">
        <f>IF(Source!BS117&lt;&gt; 0, Source!BS117, 1)</f>
        <v>1</v>
      </c>
      <c r="K296" s="28">
        <f>Source!R117</f>
        <v>0.27</v>
      </c>
      <c r="L296" s="27"/>
      <c r="R296">
        <f>H296</f>
        <v>0.27</v>
      </c>
    </row>
    <row r="297" spans="1:26" ht="14.25" x14ac:dyDescent="0.2">
      <c r="A297" s="40"/>
      <c r="B297" s="41"/>
      <c r="C297" s="41" t="s">
        <v>1503</v>
      </c>
      <c r="D297" s="24"/>
      <c r="E297" s="11"/>
      <c r="F297" s="25">
        <f>Source!AL117</f>
        <v>13.36</v>
      </c>
      <c r="G297" s="26" t="str">
        <f>Source!DD117</f>
        <v/>
      </c>
      <c r="H297" s="25">
        <f>ROUND(Source!AC117*Source!I117, 2)</f>
        <v>0.77</v>
      </c>
      <c r="I297" s="26"/>
      <c r="J297" s="26">
        <f>IF(Source!BC117&lt;&gt; 0, Source!BC117, 1)</f>
        <v>1</v>
      </c>
      <c r="K297" s="25">
        <f>Source!P117</f>
        <v>0.77</v>
      </c>
      <c r="L297" s="27"/>
    </row>
    <row r="298" spans="1:26" ht="14.25" x14ac:dyDescent="0.2">
      <c r="A298" s="40"/>
      <c r="B298" s="41"/>
      <c r="C298" s="41" t="s">
        <v>1498</v>
      </c>
      <c r="D298" s="24" t="s">
        <v>1499</v>
      </c>
      <c r="E298" s="11">
        <f>Source!BZ117</f>
        <v>90</v>
      </c>
      <c r="F298" s="48" t="str">
        <f>CONCATENATE(" )", Source!DL117, Source!FT117, "=", Source!FX117)</f>
        <v xml:space="preserve"> )*0,9=81</v>
      </c>
      <c r="G298" s="49"/>
      <c r="H298" s="25">
        <f>SUM(S292:S301)</f>
        <v>15.68</v>
      </c>
      <c r="I298" s="29"/>
      <c r="J298" s="23">
        <f>Source!AT117</f>
        <v>81</v>
      </c>
      <c r="K298" s="25">
        <f>SUM(T292:T301)</f>
        <v>15.68</v>
      </c>
      <c r="L298" s="27"/>
    </row>
    <row r="299" spans="1:26" ht="14.25" x14ac:dyDescent="0.2">
      <c r="A299" s="40"/>
      <c r="B299" s="41"/>
      <c r="C299" s="41" t="s">
        <v>1500</v>
      </c>
      <c r="D299" s="24" t="s">
        <v>1499</v>
      </c>
      <c r="E299" s="11">
        <f>Source!CA117</f>
        <v>85</v>
      </c>
      <c r="F299" s="48" t="str">
        <f>CONCATENATE(" )", Source!DM117, Source!FU117, "=", Source!FY117)</f>
        <v xml:space="preserve"> )*0,85=72,25</v>
      </c>
      <c r="G299" s="49"/>
      <c r="H299" s="25">
        <f>SUM(U292:U301)</f>
        <v>13.99</v>
      </c>
      <c r="I299" s="29"/>
      <c r="J299" s="23">
        <f>Source!AU117</f>
        <v>72</v>
      </c>
      <c r="K299" s="25">
        <f>SUM(V292:V301)</f>
        <v>13.94</v>
      </c>
      <c r="L299" s="27"/>
    </row>
    <row r="300" spans="1:26" ht="14.25" x14ac:dyDescent="0.2">
      <c r="A300" s="40"/>
      <c r="B300" s="41"/>
      <c r="C300" s="41" t="s">
        <v>1501</v>
      </c>
      <c r="D300" s="24" t="s">
        <v>1502</v>
      </c>
      <c r="E300" s="11">
        <f>Source!AQ117</f>
        <v>32.590000000000003</v>
      </c>
      <c r="F300" s="25"/>
      <c r="G300" s="26" t="str">
        <f>Source!DI117</f>
        <v>)*1,15</v>
      </c>
      <c r="H300" s="25"/>
      <c r="I300" s="26"/>
      <c r="J300" s="26"/>
      <c r="K300" s="25"/>
      <c r="L300" s="36">
        <f>Source!U117</f>
        <v>2.1550137500000002</v>
      </c>
    </row>
    <row r="301" spans="1:26" ht="28.5" x14ac:dyDescent="0.2">
      <c r="A301" s="42" t="str">
        <f>Source!E119</f>
        <v>29,1</v>
      </c>
      <c r="B301" s="43" t="str">
        <f>Source!F119</f>
        <v>08.3.06.01-0022</v>
      </c>
      <c r="C301" s="43" t="str">
        <f>Source!G119</f>
        <v>Сталь листовая горячекатаная рифленая марки Ст1 толщиной 6 мм</v>
      </c>
      <c r="D301" s="30" t="str">
        <f>Source!H119</f>
        <v>т</v>
      </c>
      <c r="E301" s="31">
        <f>Source!I119</f>
        <v>0.27888000000000002</v>
      </c>
      <c r="F301" s="32">
        <f>Source!AL119+Source!AM119+Source!AO119</f>
        <v>7134.31</v>
      </c>
      <c r="G301" s="37" t="s">
        <v>6</v>
      </c>
      <c r="H301" s="32">
        <f>ROUND(Source!AC119*Source!I119, 2)+ROUND(Source!AD119*Source!I119, 2)+ROUND(Source!AF119*Source!I119, 2)</f>
        <v>1989.62</v>
      </c>
      <c r="I301" s="33"/>
      <c r="J301" s="33">
        <f>IF(Source!BC119&lt;&gt; 0, Source!BC119, 1)</f>
        <v>1</v>
      </c>
      <c r="K301" s="32">
        <f>Source!O119</f>
        <v>1989.62</v>
      </c>
      <c r="L301" s="38"/>
      <c r="S301">
        <f>ROUND((Source!FX119/100)*((ROUND(Source!AF119*Source!I119, 2)+ROUND(Source!AE119*Source!I119, 2))), 2)</f>
        <v>0</v>
      </c>
      <c r="T301">
        <f>Source!X119</f>
        <v>0</v>
      </c>
      <c r="U301">
        <f>ROUND((Source!FY119/100)*((ROUND(Source!AF119*Source!I119, 2)+ROUND(Source!AE119*Source!I119, 2))), 2)</f>
        <v>0</v>
      </c>
      <c r="V301">
        <f>Source!Y119</f>
        <v>0</v>
      </c>
      <c r="W301">
        <f>IF(Source!BI119&lt;=1,H301, 0)</f>
        <v>1989.62</v>
      </c>
      <c r="X301">
        <f>IF(Source!BI119=2,H301, 0)</f>
        <v>0</v>
      </c>
      <c r="Y301">
        <f>IF(Source!BI119=3,H301, 0)</f>
        <v>0</v>
      </c>
      <c r="Z301">
        <f>IF(Source!BI119=4,H301, 0)</f>
        <v>0</v>
      </c>
    </row>
    <row r="302" spans="1:26" ht="15" x14ac:dyDescent="0.25">
      <c r="G302" s="46">
        <f>H294+H295+H297+H298+H299+SUM(H301:H301)</f>
        <v>2041.01</v>
      </c>
      <c r="H302" s="46"/>
      <c r="J302" s="46">
        <f>K294+K295+K297+K298+K299+SUM(K301:K301)</f>
        <v>2040.9599999999998</v>
      </c>
      <c r="K302" s="46"/>
      <c r="L302" s="35">
        <f>Source!U117</f>
        <v>2.1550137500000002</v>
      </c>
      <c r="O302" s="21">
        <f>G302</f>
        <v>2041.01</v>
      </c>
      <c r="P302" s="21">
        <f>J302</f>
        <v>2040.9599999999998</v>
      </c>
      <c r="Q302" s="21">
        <f>L302</f>
        <v>2.1550137500000002</v>
      </c>
      <c r="W302">
        <f>IF(Source!BI117&lt;=1,H294+H295+H297+H298+H299, 0)</f>
        <v>51.39</v>
      </c>
      <c r="X302">
        <f>IF(Source!BI117=2,H294+H295+H297+H298+H299, 0)</f>
        <v>0</v>
      </c>
      <c r="Y302">
        <f>IF(Source!BI117=3,H294+H295+H297+H298+H299, 0)</f>
        <v>0</v>
      </c>
      <c r="Z302">
        <f>IF(Source!BI117=4,H294+H295+H297+H298+H299, 0)</f>
        <v>0</v>
      </c>
    </row>
    <row r="303" spans="1:26" ht="42.75" x14ac:dyDescent="0.2">
      <c r="A303" s="40" t="str">
        <f>Source!E121</f>
        <v>30</v>
      </c>
      <c r="B303" s="41" t="str">
        <f>Source!F121</f>
        <v>13-03-002-04</v>
      </c>
      <c r="C303" s="41" t="str">
        <f>Source!G121</f>
        <v>Огрунтовка металлических поверхностей за один раз грунтовкой ГФ-021</v>
      </c>
      <c r="D303" s="24" t="str">
        <f>Source!H121</f>
        <v>100 м2</v>
      </c>
      <c r="E303" s="11">
        <f>Source!I121</f>
        <v>5.7500000000000002E-2</v>
      </c>
      <c r="F303" s="25">
        <f>Source!AL121+Source!AM121+Source!AO121</f>
        <v>268.49</v>
      </c>
      <c r="G303" s="26"/>
      <c r="H303" s="25"/>
      <c r="I303" s="26" t="str">
        <f>Source!BO121</f>
        <v/>
      </c>
      <c r="J303" s="26"/>
      <c r="K303" s="25"/>
      <c r="L303" s="27"/>
      <c r="S303">
        <f>ROUND((Source!FX121/100)*((ROUND(Source!AF121*Source!I121, 2)+ROUND(Source!AE121*Source!I121, 2))), 2)</f>
        <v>3.05</v>
      </c>
      <c r="T303">
        <f>Source!X121</f>
        <v>3.05</v>
      </c>
      <c r="U303">
        <f>ROUND((Source!FY121/100)*((ROUND(Source!AF121*Source!I121, 2)+ROUND(Source!AE121*Source!I121, 2))), 2)</f>
        <v>2.2400000000000002</v>
      </c>
      <c r="V303">
        <f>Source!Y121</f>
        <v>2.2599999999999998</v>
      </c>
    </row>
    <row r="304" spans="1:26" x14ac:dyDescent="0.2">
      <c r="C304" s="20" t="str">
        <f>"Объем: "&amp;Source!I121&amp;"=5,75/"&amp;"100"</f>
        <v>Объем: 0,0575=5,75/100</v>
      </c>
    </row>
    <row r="305" spans="1:26" ht="14.25" x14ac:dyDescent="0.2">
      <c r="A305" s="40"/>
      <c r="B305" s="41"/>
      <c r="C305" s="41" t="s">
        <v>1496</v>
      </c>
      <c r="D305" s="24"/>
      <c r="E305" s="11"/>
      <c r="F305" s="25">
        <f>Source!AO121</f>
        <v>56.55</v>
      </c>
      <c r="G305" s="26" t="str">
        <f>Source!DG121</f>
        <v>)*1,15</v>
      </c>
      <c r="H305" s="25">
        <f>ROUND(Source!AF121*Source!I121, 2)</f>
        <v>3.74</v>
      </c>
      <c r="I305" s="26"/>
      <c r="J305" s="26">
        <f>IF(Source!BA121&lt;&gt; 0, Source!BA121, 1)</f>
        <v>1</v>
      </c>
      <c r="K305" s="25">
        <f>Source!S121</f>
        <v>3.74</v>
      </c>
      <c r="L305" s="27"/>
      <c r="R305">
        <f>H305</f>
        <v>3.74</v>
      </c>
    </row>
    <row r="306" spans="1:26" ht="14.25" x14ac:dyDescent="0.2">
      <c r="A306" s="40"/>
      <c r="B306" s="41"/>
      <c r="C306" s="41" t="s">
        <v>279</v>
      </c>
      <c r="D306" s="24"/>
      <c r="E306" s="11"/>
      <c r="F306" s="25">
        <f>Source!AM121</f>
        <v>9.2200000000000006</v>
      </c>
      <c r="G306" s="26" t="str">
        <f>Source!DE121</f>
        <v>)*1,25</v>
      </c>
      <c r="H306" s="25">
        <f>ROUND(Source!AD121*Source!I121, 2)</f>
        <v>0.66</v>
      </c>
      <c r="I306" s="26"/>
      <c r="J306" s="26">
        <f>IF(Source!BB121&lt;&gt; 0, Source!BB121, 1)</f>
        <v>1</v>
      </c>
      <c r="K306" s="25">
        <f>Source!Q121</f>
        <v>0.66</v>
      </c>
      <c r="L306" s="27"/>
    </row>
    <row r="307" spans="1:26" ht="14.25" x14ac:dyDescent="0.2">
      <c r="A307" s="40"/>
      <c r="B307" s="41"/>
      <c r="C307" s="41" t="s">
        <v>1497</v>
      </c>
      <c r="D307" s="24"/>
      <c r="E307" s="11"/>
      <c r="F307" s="25">
        <f>Source!AN121</f>
        <v>0.22</v>
      </c>
      <c r="G307" s="26" t="str">
        <f>Source!DF121</f>
        <v>)*1,25</v>
      </c>
      <c r="H307" s="28">
        <f>ROUND(Source!AE121*Source!I121, 2)</f>
        <v>0.02</v>
      </c>
      <c r="I307" s="26"/>
      <c r="J307" s="26">
        <f>IF(Source!BS121&lt;&gt; 0, Source!BS121, 1)</f>
        <v>1</v>
      </c>
      <c r="K307" s="28">
        <f>Source!R121</f>
        <v>0.02</v>
      </c>
      <c r="L307" s="27"/>
      <c r="R307">
        <f>H307</f>
        <v>0.02</v>
      </c>
    </row>
    <row r="308" spans="1:26" ht="14.25" x14ac:dyDescent="0.2">
      <c r="A308" s="40"/>
      <c r="B308" s="41"/>
      <c r="C308" s="41" t="s">
        <v>1503</v>
      </c>
      <c r="D308" s="24"/>
      <c r="E308" s="11"/>
      <c r="F308" s="25">
        <f>Source!AL121</f>
        <v>202.72</v>
      </c>
      <c r="G308" s="26" t="str">
        <f>Source!DD121</f>
        <v/>
      </c>
      <c r="H308" s="25">
        <f>ROUND(Source!AC121*Source!I121, 2)</f>
        <v>11.66</v>
      </c>
      <c r="I308" s="26"/>
      <c r="J308" s="26">
        <f>IF(Source!BC121&lt;&gt; 0, Source!BC121, 1)</f>
        <v>1</v>
      </c>
      <c r="K308" s="25">
        <f>Source!P121</f>
        <v>11.66</v>
      </c>
      <c r="L308" s="27"/>
    </row>
    <row r="309" spans="1:26" ht="14.25" x14ac:dyDescent="0.2">
      <c r="A309" s="40"/>
      <c r="B309" s="41"/>
      <c r="C309" s="41" t="s">
        <v>1498</v>
      </c>
      <c r="D309" s="24" t="s">
        <v>1499</v>
      </c>
      <c r="E309" s="11">
        <f>Source!BZ121</f>
        <v>90</v>
      </c>
      <c r="F309" s="48" t="str">
        <f>CONCATENATE(" )", Source!DL121, Source!FT121, "=", Source!FX121)</f>
        <v xml:space="preserve"> )*0,9=81</v>
      </c>
      <c r="G309" s="49"/>
      <c r="H309" s="25">
        <f>SUM(S303:S311)</f>
        <v>3.05</v>
      </c>
      <c r="I309" s="29"/>
      <c r="J309" s="23">
        <f>Source!AT121</f>
        <v>81</v>
      </c>
      <c r="K309" s="25">
        <f>SUM(T303:T311)</f>
        <v>3.05</v>
      </c>
      <c r="L309" s="27"/>
    </row>
    <row r="310" spans="1:26" ht="14.25" x14ac:dyDescent="0.2">
      <c r="A310" s="40"/>
      <c r="B310" s="41"/>
      <c r="C310" s="41" t="s">
        <v>1500</v>
      </c>
      <c r="D310" s="24" t="s">
        <v>1499</v>
      </c>
      <c r="E310" s="11">
        <f>Source!CA121</f>
        <v>70</v>
      </c>
      <c r="F310" s="48" t="str">
        <f>CONCATENATE(" )", Source!DM121, Source!FU121, "=", Source!FY121)</f>
        <v xml:space="preserve"> )*0,85=59,5</v>
      </c>
      <c r="G310" s="49"/>
      <c r="H310" s="25">
        <f>SUM(U303:U311)</f>
        <v>2.2400000000000002</v>
      </c>
      <c r="I310" s="29"/>
      <c r="J310" s="23">
        <f>Source!AU121</f>
        <v>60</v>
      </c>
      <c r="K310" s="25">
        <f>SUM(V303:V311)</f>
        <v>2.2599999999999998</v>
      </c>
      <c r="L310" s="27"/>
    </row>
    <row r="311" spans="1:26" ht="14.25" x14ac:dyDescent="0.2">
      <c r="A311" s="42"/>
      <c r="B311" s="43"/>
      <c r="C311" s="43" t="s">
        <v>1501</v>
      </c>
      <c r="D311" s="30" t="s">
        <v>1502</v>
      </c>
      <c r="E311" s="31">
        <f>Source!AQ121</f>
        <v>5.31</v>
      </c>
      <c r="F311" s="32"/>
      <c r="G311" s="33" t="str">
        <f>Source!DI121</f>
        <v>)*1,15</v>
      </c>
      <c r="H311" s="32"/>
      <c r="I311" s="33"/>
      <c r="J311" s="33"/>
      <c r="K311" s="32"/>
      <c r="L311" s="34">
        <f>Source!U121</f>
        <v>0.35112374999999996</v>
      </c>
    </row>
    <row r="312" spans="1:26" ht="15" x14ac:dyDescent="0.25">
      <c r="G312" s="46">
        <f>H305+H306+H308+H309+H310</f>
        <v>21.35</v>
      </c>
      <c r="H312" s="46"/>
      <c r="J312" s="46">
        <f>K305+K306+K308+K309+K310</f>
        <v>21.370000000000005</v>
      </c>
      <c r="K312" s="46"/>
      <c r="L312" s="35">
        <f>Source!U121</f>
        <v>0.35112374999999996</v>
      </c>
      <c r="O312" s="21">
        <f>G312</f>
        <v>21.35</v>
      </c>
      <c r="P312" s="21">
        <f>J312</f>
        <v>21.370000000000005</v>
      </c>
      <c r="Q312" s="21">
        <f>L312</f>
        <v>0.35112374999999996</v>
      </c>
      <c r="W312">
        <f>IF(Source!BI121&lt;=1,H305+H306+H308+H309+H310, 0)</f>
        <v>21.35</v>
      </c>
      <c r="X312">
        <f>IF(Source!BI121=2,H305+H306+H308+H309+H310, 0)</f>
        <v>0</v>
      </c>
      <c r="Y312">
        <f>IF(Source!BI121=3,H305+H306+H308+H309+H310, 0)</f>
        <v>0</v>
      </c>
      <c r="Z312">
        <f>IF(Source!BI121=4,H305+H306+H308+H309+H310, 0)</f>
        <v>0</v>
      </c>
    </row>
    <row r="313" spans="1:26" ht="28.5" x14ac:dyDescent="0.2">
      <c r="A313" s="40" t="str">
        <f>Source!E123</f>
        <v>31</v>
      </c>
      <c r="B313" s="41" t="str">
        <f>Source!F123</f>
        <v>13-03-004-26</v>
      </c>
      <c r="C313" s="41" t="str">
        <f>Source!G123</f>
        <v>Окраска металлических огрунтованных поверхностей эмалью ПФ-115 за 2 раза</v>
      </c>
      <c r="D313" s="24" t="str">
        <f>Source!H123</f>
        <v>100 м2</v>
      </c>
      <c r="E313" s="11">
        <f>Source!I123</f>
        <v>5.7500000000000002E-2</v>
      </c>
      <c r="F313" s="25">
        <f>Source!AL123+Source!AM123+Source!AO123</f>
        <v>322.02</v>
      </c>
      <c r="G313" s="26"/>
      <c r="H313" s="25"/>
      <c r="I313" s="26" t="str">
        <f>Source!BO123</f>
        <v/>
      </c>
      <c r="J313" s="26"/>
      <c r="K313" s="25"/>
      <c r="L313" s="27"/>
      <c r="S313">
        <f>ROUND((Source!FX123/100)*((ROUND(Source!AF123*Source!I123, 2)+ROUND(Source!AE123*Source!I123, 2))), 2)</f>
        <v>3.74</v>
      </c>
      <c r="T313">
        <f>Source!X123</f>
        <v>3.74</v>
      </c>
      <c r="U313">
        <f>ROUND((Source!FY123/100)*((ROUND(Source!AF123*Source!I123, 2)+ROUND(Source!AE123*Source!I123, 2))), 2)</f>
        <v>2.75</v>
      </c>
      <c r="V313">
        <f>Source!Y123</f>
        <v>2.77</v>
      </c>
    </row>
    <row r="314" spans="1:26" x14ac:dyDescent="0.2">
      <c r="C314" s="20" t="str">
        <f>"Объем: "&amp;Source!I123&amp;"=5,75/"&amp;"100"</f>
        <v>Объем: 0,0575=5,75/100</v>
      </c>
    </row>
    <row r="315" spans="1:26" ht="14.25" x14ac:dyDescent="0.2">
      <c r="A315" s="40"/>
      <c r="B315" s="41"/>
      <c r="C315" s="41" t="s">
        <v>1496</v>
      </c>
      <c r="D315" s="24"/>
      <c r="E315" s="11"/>
      <c r="F315" s="25">
        <f>Source!AO123</f>
        <v>34.74</v>
      </c>
      <c r="G315" s="26" t="str">
        <f>Source!DG123</f>
        <v>)*1,15)*2</v>
      </c>
      <c r="H315" s="25">
        <f>ROUND(Source!AF123*Source!I123, 2)</f>
        <v>4.59</v>
      </c>
      <c r="I315" s="26"/>
      <c r="J315" s="26">
        <f>IF(Source!BA123&lt;&gt; 0, Source!BA123, 1)</f>
        <v>1</v>
      </c>
      <c r="K315" s="25">
        <f>Source!S123</f>
        <v>4.59</v>
      </c>
      <c r="L315" s="27"/>
      <c r="R315">
        <f>H315</f>
        <v>4.59</v>
      </c>
    </row>
    <row r="316" spans="1:26" ht="14.25" x14ac:dyDescent="0.2">
      <c r="A316" s="40"/>
      <c r="B316" s="41"/>
      <c r="C316" s="41" t="s">
        <v>279</v>
      </c>
      <c r="D316" s="24"/>
      <c r="E316" s="11"/>
      <c r="F316" s="25">
        <f>Source!AM123</f>
        <v>6.01</v>
      </c>
      <c r="G316" s="26" t="str">
        <f>Source!DE123</f>
        <v>)*1,25)*2</v>
      </c>
      <c r="H316" s="25">
        <f>ROUND(Source!AD123*Source!I123, 2)</f>
        <v>0.86</v>
      </c>
      <c r="I316" s="26"/>
      <c r="J316" s="26">
        <f>IF(Source!BB123&lt;&gt; 0, Source!BB123, 1)</f>
        <v>1</v>
      </c>
      <c r="K316" s="25">
        <f>Source!Q123</f>
        <v>0.86</v>
      </c>
      <c r="L316" s="27"/>
    </row>
    <row r="317" spans="1:26" ht="14.25" x14ac:dyDescent="0.2">
      <c r="A317" s="40"/>
      <c r="B317" s="41"/>
      <c r="C317" s="41" t="s">
        <v>1497</v>
      </c>
      <c r="D317" s="24"/>
      <c r="E317" s="11"/>
      <c r="F317" s="25">
        <f>Source!AN123</f>
        <v>0.22</v>
      </c>
      <c r="G317" s="26" t="str">
        <f>Source!DF123</f>
        <v>)*1,25)*2</v>
      </c>
      <c r="H317" s="28">
        <f>ROUND(Source!AE123*Source!I123, 2)</f>
        <v>0.03</v>
      </c>
      <c r="I317" s="26"/>
      <c r="J317" s="26">
        <f>IF(Source!BS123&lt;&gt; 0, Source!BS123, 1)</f>
        <v>1</v>
      </c>
      <c r="K317" s="28">
        <f>Source!R123</f>
        <v>0.03</v>
      </c>
      <c r="L317" s="27"/>
      <c r="R317">
        <f>H317</f>
        <v>0.03</v>
      </c>
    </row>
    <row r="318" spans="1:26" ht="14.25" x14ac:dyDescent="0.2">
      <c r="A318" s="40"/>
      <c r="B318" s="41"/>
      <c r="C318" s="41" t="s">
        <v>1503</v>
      </c>
      <c r="D318" s="24"/>
      <c r="E318" s="11"/>
      <c r="F318" s="25">
        <f>Source!AL123</f>
        <v>281.27</v>
      </c>
      <c r="G318" s="26" t="str">
        <f>Source!DD123</f>
        <v>)*2</v>
      </c>
      <c r="H318" s="25">
        <f>ROUND(Source!AC123*Source!I123, 2)</f>
        <v>32.35</v>
      </c>
      <c r="I318" s="26"/>
      <c r="J318" s="26">
        <f>IF(Source!BC123&lt;&gt; 0, Source!BC123, 1)</f>
        <v>1</v>
      </c>
      <c r="K318" s="25">
        <f>Source!P123</f>
        <v>32.35</v>
      </c>
      <c r="L318" s="27"/>
    </row>
    <row r="319" spans="1:26" ht="14.25" x14ac:dyDescent="0.2">
      <c r="A319" s="40"/>
      <c r="B319" s="41"/>
      <c r="C319" s="41" t="s">
        <v>1498</v>
      </c>
      <c r="D319" s="24" t="s">
        <v>1499</v>
      </c>
      <c r="E319" s="11">
        <f>Source!BZ123</f>
        <v>90</v>
      </c>
      <c r="F319" s="48" t="str">
        <f>CONCATENATE(" )", Source!DL123, Source!FT123, "=", Source!FX123)</f>
        <v xml:space="preserve"> )*0,9=81</v>
      </c>
      <c r="G319" s="49"/>
      <c r="H319" s="25">
        <f>SUM(S313:S321)</f>
        <v>3.74</v>
      </c>
      <c r="I319" s="29"/>
      <c r="J319" s="23">
        <f>Source!AT123</f>
        <v>81</v>
      </c>
      <c r="K319" s="25">
        <f>SUM(T313:T321)</f>
        <v>3.74</v>
      </c>
      <c r="L319" s="27"/>
    </row>
    <row r="320" spans="1:26" ht="14.25" x14ac:dyDescent="0.2">
      <c r="A320" s="40"/>
      <c r="B320" s="41"/>
      <c r="C320" s="41" t="s">
        <v>1500</v>
      </c>
      <c r="D320" s="24" t="s">
        <v>1499</v>
      </c>
      <c r="E320" s="11">
        <f>Source!CA123</f>
        <v>70</v>
      </c>
      <c r="F320" s="48" t="str">
        <f>CONCATENATE(" )", Source!DM123, Source!FU123, "=", Source!FY123)</f>
        <v xml:space="preserve"> )*0,85=59,5</v>
      </c>
      <c r="G320" s="49"/>
      <c r="H320" s="25">
        <f>SUM(U313:U321)</f>
        <v>2.75</v>
      </c>
      <c r="I320" s="29"/>
      <c r="J320" s="23">
        <f>Source!AU123</f>
        <v>60</v>
      </c>
      <c r="K320" s="25">
        <f>SUM(V313:V321)</f>
        <v>2.77</v>
      </c>
      <c r="L320" s="27"/>
    </row>
    <row r="321" spans="1:26" ht="14.25" x14ac:dyDescent="0.2">
      <c r="A321" s="42"/>
      <c r="B321" s="43"/>
      <c r="C321" s="43" t="s">
        <v>1501</v>
      </c>
      <c r="D321" s="30" t="s">
        <v>1502</v>
      </c>
      <c r="E321" s="31">
        <f>Source!AQ123</f>
        <v>3.83</v>
      </c>
      <c r="F321" s="32"/>
      <c r="G321" s="33" t="str">
        <f>Source!DI123</f>
        <v>)*1,15)*2</v>
      </c>
      <c r="H321" s="32"/>
      <c r="I321" s="33"/>
      <c r="J321" s="33"/>
      <c r="K321" s="32"/>
      <c r="L321" s="34">
        <f>Source!U123</f>
        <v>0.50651749999999995</v>
      </c>
    </row>
    <row r="322" spans="1:26" ht="15" x14ac:dyDescent="0.25">
      <c r="G322" s="46">
        <f>H315+H316+H318+H319+H320</f>
        <v>44.290000000000006</v>
      </c>
      <c r="H322" s="46"/>
      <c r="J322" s="46">
        <f>K315+K316+K318+K319+K320</f>
        <v>44.310000000000009</v>
      </c>
      <c r="K322" s="46"/>
      <c r="L322" s="35">
        <f>Source!U123</f>
        <v>0.50651749999999995</v>
      </c>
      <c r="O322" s="21">
        <f>G322</f>
        <v>44.290000000000006</v>
      </c>
      <c r="P322" s="21">
        <f>J322</f>
        <v>44.310000000000009</v>
      </c>
      <c r="Q322" s="21">
        <f>L322</f>
        <v>0.50651749999999995</v>
      </c>
      <c r="W322">
        <f>IF(Source!BI123&lt;=1,H315+H316+H318+H319+H320, 0)</f>
        <v>44.290000000000006</v>
      </c>
      <c r="X322">
        <f>IF(Source!BI123=2,H315+H316+H318+H319+H320, 0)</f>
        <v>0</v>
      </c>
      <c r="Y322">
        <f>IF(Source!BI123=3,H315+H316+H318+H319+H320, 0)</f>
        <v>0</v>
      </c>
      <c r="Z322">
        <f>IF(Source!BI123=4,H315+H316+H318+H319+H320, 0)</f>
        <v>0</v>
      </c>
    </row>
    <row r="323" spans="1:26" ht="42.75" x14ac:dyDescent="0.2">
      <c r="A323" s="40" t="str">
        <f>Source!E125</f>
        <v>32</v>
      </c>
      <c r="B323" s="41" t="str">
        <f>Source!F125</f>
        <v>62-35-2</v>
      </c>
      <c r="C323" s="41" t="str">
        <f>Source!G125</f>
        <v>Окраска масляными составами ранее окрашенных металлических решеток и оград без рельефа за 2 раза</v>
      </c>
      <c r="D323" s="24" t="str">
        <f>Source!H125</f>
        <v>100 м2</v>
      </c>
      <c r="E323" s="11">
        <f>Source!I125</f>
        <v>3.4500000000000003E-2</v>
      </c>
      <c r="F323" s="25">
        <f>Source!AL125+Source!AM125+Source!AO125</f>
        <v>817</v>
      </c>
      <c r="G323" s="26"/>
      <c r="H323" s="25"/>
      <c r="I323" s="26" t="str">
        <f>Source!BO125</f>
        <v/>
      </c>
      <c r="J323" s="26"/>
      <c r="K323" s="25"/>
      <c r="L323" s="27"/>
      <c r="S323">
        <f>ROUND((Source!FX125/100)*((ROUND(Source!AF125*Source!I125, 2)+ROUND(Source!AE125*Source!I125, 2))), 2)</f>
        <v>19.25</v>
      </c>
      <c r="T323">
        <f>Source!X125</f>
        <v>19.25</v>
      </c>
      <c r="U323">
        <f>ROUND((Source!FY125/100)*((ROUND(Source!AF125*Source!I125, 2)+ROUND(Source!AE125*Source!I125, 2))), 2)</f>
        <v>12.03</v>
      </c>
      <c r="V323">
        <f>Source!Y125</f>
        <v>12.03</v>
      </c>
    </row>
    <row r="324" spans="1:26" x14ac:dyDescent="0.2">
      <c r="C324" s="20" t="str">
        <f>"Объем: "&amp;Source!I125&amp;"=3,45/"&amp;"100"</f>
        <v>Объем: 0,0345=3,45/100</v>
      </c>
    </row>
    <row r="325" spans="1:26" ht="14.25" x14ac:dyDescent="0.2">
      <c r="A325" s="40"/>
      <c r="B325" s="41"/>
      <c r="C325" s="41" t="s">
        <v>1496</v>
      </c>
      <c r="D325" s="24"/>
      <c r="E325" s="11"/>
      <c r="F325" s="25">
        <f>Source!AO125</f>
        <v>697.51</v>
      </c>
      <c r="G325" s="26" t="str">
        <f>Source!DG125</f>
        <v/>
      </c>
      <c r="H325" s="25">
        <f>ROUND(Source!AF125*Source!I125, 2)</f>
        <v>24.06</v>
      </c>
      <c r="I325" s="26"/>
      <c r="J325" s="26">
        <f>IF(Source!BA125&lt;&gt; 0, Source!BA125, 1)</f>
        <v>1</v>
      </c>
      <c r="K325" s="25">
        <f>Source!S125</f>
        <v>24.06</v>
      </c>
      <c r="L325" s="27"/>
      <c r="R325">
        <f>H325</f>
        <v>24.06</v>
      </c>
    </row>
    <row r="326" spans="1:26" ht="14.25" x14ac:dyDescent="0.2">
      <c r="A326" s="40"/>
      <c r="B326" s="41"/>
      <c r="C326" s="41" t="s">
        <v>279</v>
      </c>
      <c r="D326" s="24"/>
      <c r="E326" s="11"/>
      <c r="F326" s="25">
        <f>Source!AM125</f>
        <v>0.66</v>
      </c>
      <c r="G326" s="26" t="str">
        <f>Source!DE125</f>
        <v/>
      </c>
      <c r="H326" s="25">
        <f>ROUND(Source!AD125*Source!I125, 2)</f>
        <v>0.02</v>
      </c>
      <c r="I326" s="26"/>
      <c r="J326" s="26">
        <f>IF(Source!BB125&lt;&gt; 0, Source!BB125, 1)</f>
        <v>1</v>
      </c>
      <c r="K326" s="25">
        <f>Source!Q125</f>
        <v>0.02</v>
      </c>
      <c r="L326" s="27"/>
    </row>
    <row r="327" spans="1:26" ht="14.25" x14ac:dyDescent="0.2">
      <c r="A327" s="40"/>
      <c r="B327" s="41"/>
      <c r="C327" s="41" t="s">
        <v>1503</v>
      </c>
      <c r="D327" s="24"/>
      <c r="E327" s="11"/>
      <c r="F327" s="25">
        <f>Source!AL125</f>
        <v>118.83</v>
      </c>
      <c r="G327" s="26" t="str">
        <f>Source!DD125</f>
        <v/>
      </c>
      <c r="H327" s="25">
        <f>ROUND(Source!AC125*Source!I125, 2)</f>
        <v>4.0999999999999996</v>
      </c>
      <c r="I327" s="26"/>
      <c r="J327" s="26">
        <f>IF(Source!BC125&lt;&gt; 0, Source!BC125, 1)</f>
        <v>1</v>
      </c>
      <c r="K327" s="25">
        <f>Source!P125</f>
        <v>4.0999999999999996</v>
      </c>
      <c r="L327" s="27"/>
    </row>
    <row r="328" spans="1:26" ht="14.25" x14ac:dyDescent="0.2">
      <c r="A328" s="40"/>
      <c r="B328" s="41"/>
      <c r="C328" s="41" t="s">
        <v>1498</v>
      </c>
      <c r="D328" s="24" t="s">
        <v>1499</v>
      </c>
      <c r="E328" s="11">
        <f>Source!BZ125</f>
        <v>80</v>
      </c>
      <c r="F328" s="44"/>
      <c r="G328" s="26"/>
      <c r="H328" s="25">
        <f>SUM(S323:S331)</f>
        <v>19.25</v>
      </c>
      <c r="I328" s="29"/>
      <c r="J328" s="23">
        <f>Source!AT125</f>
        <v>80</v>
      </c>
      <c r="K328" s="25">
        <f>SUM(T323:T331)</f>
        <v>19.25</v>
      </c>
      <c r="L328" s="27"/>
    </row>
    <row r="329" spans="1:26" ht="14.25" x14ac:dyDescent="0.2">
      <c r="A329" s="40"/>
      <c r="B329" s="41"/>
      <c r="C329" s="41" t="s">
        <v>1500</v>
      </c>
      <c r="D329" s="24" t="s">
        <v>1499</v>
      </c>
      <c r="E329" s="11">
        <f>Source!CA125</f>
        <v>50</v>
      </c>
      <c r="F329" s="44"/>
      <c r="G329" s="26"/>
      <c r="H329" s="25">
        <f>SUM(U323:U331)</f>
        <v>12.03</v>
      </c>
      <c r="I329" s="29"/>
      <c r="J329" s="23">
        <f>Source!AU125</f>
        <v>50</v>
      </c>
      <c r="K329" s="25">
        <f>SUM(V323:V331)</f>
        <v>12.03</v>
      </c>
      <c r="L329" s="27"/>
    </row>
    <row r="330" spans="1:26" ht="14.25" x14ac:dyDescent="0.2">
      <c r="A330" s="40"/>
      <c r="B330" s="41"/>
      <c r="C330" s="41" t="s">
        <v>1501</v>
      </c>
      <c r="D330" s="24" t="s">
        <v>1502</v>
      </c>
      <c r="E330" s="11">
        <f>Source!AQ125</f>
        <v>80.73</v>
      </c>
      <c r="F330" s="25"/>
      <c r="G330" s="26" t="str">
        <f>Source!DI125</f>
        <v/>
      </c>
      <c r="H330" s="25"/>
      <c r="I330" s="26"/>
      <c r="J330" s="26"/>
      <c r="K330" s="25"/>
      <c r="L330" s="36">
        <f>Source!U125</f>
        <v>2.7851850000000002</v>
      </c>
    </row>
    <row r="331" spans="1:26" ht="28.5" x14ac:dyDescent="0.2">
      <c r="A331" s="42" t="str">
        <f>Source!E127</f>
        <v>32,1</v>
      </c>
      <c r="B331" s="43" t="str">
        <f>Source!F127</f>
        <v>14.4.04.08-0001</v>
      </c>
      <c r="C331" s="43" t="str">
        <f>Source!G127</f>
        <v>Эмаль ПФ-115 белая</v>
      </c>
      <c r="D331" s="30" t="str">
        <f>Source!H127</f>
        <v>кг</v>
      </c>
      <c r="E331" s="31">
        <f>Source!I127</f>
        <v>0.46920000000000001</v>
      </c>
      <c r="F331" s="32">
        <f>Source!AL127+Source!AM127+Source!AO127</f>
        <v>12.27</v>
      </c>
      <c r="G331" s="37" t="s">
        <v>6</v>
      </c>
      <c r="H331" s="32">
        <f>ROUND(Source!AC127*Source!I127, 2)+ROUND(Source!AD127*Source!I127, 2)+ROUND(Source!AF127*Source!I127, 2)</f>
        <v>5.76</v>
      </c>
      <c r="I331" s="33"/>
      <c r="J331" s="33">
        <f>IF(Source!BC127&lt;&gt; 0, Source!BC127, 1)</f>
        <v>1</v>
      </c>
      <c r="K331" s="32">
        <f>Source!O127</f>
        <v>5.76</v>
      </c>
      <c r="L331" s="38"/>
      <c r="S331">
        <f>ROUND((Source!FX127/100)*((ROUND(Source!AF127*Source!I127, 2)+ROUND(Source!AE127*Source!I127, 2))), 2)</f>
        <v>0</v>
      </c>
      <c r="T331">
        <f>Source!X127</f>
        <v>0</v>
      </c>
      <c r="U331">
        <f>ROUND((Source!FY127/100)*((ROUND(Source!AF127*Source!I127, 2)+ROUND(Source!AE127*Source!I127, 2))), 2)</f>
        <v>0</v>
      </c>
      <c r="V331">
        <f>Source!Y127</f>
        <v>0</v>
      </c>
      <c r="W331">
        <f>IF(Source!BI127&lt;=1,H331, 0)</f>
        <v>5.76</v>
      </c>
      <c r="X331">
        <f>IF(Source!BI127=2,H331, 0)</f>
        <v>0</v>
      </c>
      <c r="Y331">
        <f>IF(Source!BI127=3,H331, 0)</f>
        <v>0</v>
      </c>
      <c r="Z331">
        <f>IF(Source!BI127=4,H331, 0)</f>
        <v>0</v>
      </c>
    </row>
    <row r="332" spans="1:26" ht="15" x14ac:dyDescent="0.25">
      <c r="G332" s="46">
        <f>H325+H326+H327+H328+H329+SUM(H331:H331)</f>
        <v>65.22</v>
      </c>
      <c r="H332" s="46"/>
      <c r="J332" s="46">
        <f>K325+K326+K327+K328+K329+SUM(K331:K331)</f>
        <v>65.22</v>
      </c>
      <c r="K332" s="46"/>
      <c r="L332" s="35">
        <f>Source!U125</f>
        <v>2.7851850000000002</v>
      </c>
      <c r="O332" s="21">
        <f>G332</f>
        <v>65.22</v>
      </c>
      <c r="P332" s="21">
        <f>J332</f>
        <v>65.22</v>
      </c>
      <c r="Q332" s="21">
        <f>L332</f>
        <v>2.7851850000000002</v>
      </c>
      <c r="W332">
        <f>IF(Source!BI125&lt;=1,H325+H326+H327+H328+H329, 0)</f>
        <v>59.46</v>
      </c>
      <c r="X332">
        <f>IF(Source!BI125=2,H325+H326+H327+H328+H329, 0)</f>
        <v>0</v>
      </c>
      <c r="Y332">
        <f>IF(Source!BI125=3,H325+H326+H327+H328+H329, 0)</f>
        <v>0</v>
      </c>
      <c r="Z332">
        <f>IF(Source!BI125=4,H325+H326+H327+H328+H329, 0)</f>
        <v>0</v>
      </c>
    </row>
    <row r="333" spans="1:26" ht="28.5" x14ac:dyDescent="0.2">
      <c r="A333" s="40" t="str">
        <f>Source!E129</f>
        <v>33</v>
      </c>
      <c r="B333" s="41" t="str">
        <f>Source!F129</f>
        <v>09-04-012-01</v>
      </c>
      <c r="C333" s="41" t="str">
        <f>Source!G129</f>
        <v>Установка металлических дверных блоков в готовые проемы</v>
      </c>
      <c r="D333" s="24" t="str">
        <f>Source!H129</f>
        <v>м2</v>
      </c>
      <c r="E333" s="11">
        <f>Source!I129</f>
        <v>6.5</v>
      </c>
      <c r="F333" s="25">
        <f>Source!AL129+Source!AM129+Source!AO129</f>
        <v>63.94</v>
      </c>
      <c r="G333" s="26"/>
      <c r="H333" s="25"/>
      <c r="I333" s="26" t="str">
        <f>Source!BO129</f>
        <v/>
      </c>
      <c r="J333" s="26"/>
      <c r="K333" s="25"/>
      <c r="L333" s="27"/>
      <c r="S333">
        <f>ROUND((Source!FX129/100)*((ROUND(Source!AF129*Source!I129, 2)+ROUND(Source!AE129*Source!I129, 2))), 2)</f>
        <v>157.11000000000001</v>
      </c>
      <c r="T333">
        <f>Source!X129</f>
        <v>157.11000000000001</v>
      </c>
      <c r="U333">
        <f>ROUND((Source!FY129/100)*((ROUND(Source!AF129*Source!I129, 2)+ROUND(Source!AE129*Source!I129, 2))), 2)</f>
        <v>140.13999999999999</v>
      </c>
      <c r="V333">
        <f>Source!Y129</f>
        <v>139.65</v>
      </c>
    </row>
    <row r="334" spans="1:26" ht="14.25" x14ac:dyDescent="0.2">
      <c r="A334" s="40"/>
      <c r="B334" s="41"/>
      <c r="C334" s="41" t="s">
        <v>1496</v>
      </c>
      <c r="D334" s="24"/>
      <c r="E334" s="11"/>
      <c r="F334" s="25">
        <f>Source!AO129</f>
        <v>23.81</v>
      </c>
      <c r="G334" s="26" t="str">
        <f>Source!DG129</f>
        <v>)*1,15</v>
      </c>
      <c r="H334" s="25">
        <f>ROUND(Source!AF129*Source!I129, 2)</f>
        <v>177.97</v>
      </c>
      <c r="I334" s="26"/>
      <c r="J334" s="26">
        <f>IF(Source!BA129&lt;&gt; 0, Source!BA129, 1)</f>
        <v>1</v>
      </c>
      <c r="K334" s="25">
        <f>Source!S129</f>
        <v>177.97</v>
      </c>
      <c r="L334" s="27"/>
      <c r="R334">
        <f>H334</f>
        <v>177.97</v>
      </c>
    </row>
    <row r="335" spans="1:26" ht="14.25" x14ac:dyDescent="0.2">
      <c r="A335" s="40"/>
      <c r="B335" s="41"/>
      <c r="C335" s="41" t="s">
        <v>279</v>
      </c>
      <c r="D335" s="24"/>
      <c r="E335" s="11"/>
      <c r="F335" s="25">
        <f>Source!AM129</f>
        <v>14.41</v>
      </c>
      <c r="G335" s="26" t="str">
        <f>Source!DE129</f>
        <v>)*1,25</v>
      </c>
      <c r="H335" s="25">
        <f>ROUND(Source!AD129*Source!I129, 2)</f>
        <v>117.07</v>
      </c>
      <c r="I335" s="26"/>
      <c r="J335" s="26">
        <f>IF(Source!BB129&lt;&gt; 0, Source!BB129, 1)</f>
        <v>1</v>
      </c>
      <c r="K335" s="25">
        <f>Source!Q129</f>
        <v>117.07</v>
      </c>
      <c r="L335" s="27"/>
    </row>
    <row r="336" spans="1:26" ht="14.25" x14ac:dyDescent="0.2">
      <c r="A336" s="40"/>
      <c r="B336" s="41"/>
      <c r="C336" s="41" t="s">
        <v>1497</v>
      </c>
      <c r="D336" s="24"/>
      <c r="E336" s="11"/>
      <c r="F336" s="25">
        <f>Source!AN129</f>
        <v>1.97</v>
      </c>
      <c r="G336" s="26" t="str">
        <f>Source!DF129</f>
        <v>)*1,25</v>
      </c>
      <c r="H336" s="28">
        <f>ROUND(Source!AE129*Source!I129, 2)</f>
        <v>15.99</v>
      </c>
      <c r="I336" s="26"/>
      <c r="J336" s="26">
        <f>IF(Source!BS129&lt;&gt; 0, Source!BS129, 1)</f>
        <v>1</v>
      </c>
      <c r="K336" s="28">
        <f>Source!R129</f>
        <v>15.99</v>
      </c>
      <c r="L336" s="27"/>
      <c r="R336">
        <f>H336</f>
        <v>15.99</v>
      </c>
    </row>
    <row r="337" spans="1:26" ht="14.25" x14ac:dyDescent="0.2">
      <c r="A337" s="40"/>
      <c r="B337" s="41"/>
      <c r="C337" s="41" t="s">
        <v>1503</v>
      </c>
      <c r="D337" s="24"/>
      <c r="E337" s="11"/>
      <c r="F337" s="25">
        <f>Source!AL129</f>
        <v>25.72</v>
      </c>
      <c r="G337" s="26" t="str">
        <f>Source!DD129</f>
        <v/>
      </c>
      <c r="H337" s="25">
        <f>ROUND(Source!AC129*Source!I129, 2)</f>
        <v>167.18</v>
      </c>
      <c r="I337" s="26"/>
      <c r="J337" s="26">
        <f>IF(Source!BC129&lt;&gt; 0, Source!BC129, 1)</f>
        <v>1</v>
      </c>
      <c r="K337" s="25">
        <f>Source!P129</f>
        <v>167.18</v>
      </c>
      <c r="L337" s="27"/>
    </row>
    <row r="338" spans="1:26" ht="14.25" x14ac:dyDescent="0.2">
      <c r="A338" s="40"/>
      <c r="B338" s="41"/>
      <c r="C338" s="41" t="s">
        <v>1498</v>
      </c>
      <c r="D338" s="24" t="s">
        <v>1499</v>
      </c>
      <c r="E338" s="11">
        <f>Source!BZ129</f>
        <v>90</v>
      </c>
      <c r="F338" s="48" t="str">
        <f>CONCATENATE(" )", Source!DL129, Source!FT129, "=", Source!FX129)</f>
        <v xml:space="preserve"> )*0,9=81</v>
      </c>
      <c r="G338" s="49"/>
      <c r="H338" s="25">
        <f>SUM(S333:S342)</f>
        <v>157.11000000000001</v>
      </c>
      <c r="I338" s="29"/>
      <c r="J338" s="23">
        <f>Source!AT129</f>
        <v>81</v>
      </c>
      <c r="K338" s="25">
        <f>SUM(T333:T342)</f>
        <v>157.11000000000001</v>
      </c>
      <c r="L338" s="27"/>
    </row>
    <row r="339" spans="1:26" ht="14.25" x14ac:dyDescent="0.2">
      <c r="A339" s="40"/>
      <c r="B339" s="41"/>
      <c r="C339" s="41" t="s">
        <v>1500</v>
      </c>
      <c r="D339" s="24" t="s">
        <v>1499</v>
      </c>
      <c r="E339" s="11">
        <f>Source!CA129</f>
        <v>85</v>
      </c>
      <c r="F339" s="48" t="str">
        <f>CONCATENATE(" )", Source!DM129, Source!FU129, "=", Source!FY129)</f>
        <v xml:space="preserve"> )*0,85=72,25</v>
      </c>
      <c r="G339" s="49"/>
      <c r="H339" s="25">
        <f>SUM(U333:U342)</f>
        <v>140.13999999999999</v>
      </c>
      <c r="I339" s="29"/>
      <c r="J339" s="23">
        <f>Source!AU129</f>
        <v>72</v>
      </c>
      <c r="K339" s="25">
        <f>SUM(V333:V342)</f>
        <v>139.65</v>
      </c>
      <c r="L339" s="27"/>
    </row>
    <row r="340" spans="1:26" ht="14.25" x14ac:dyDescent="0.2">
      <c r="A340" s="40"/>
      <c r="B340" s="41"/>
      <c r="C340" s="41" t="s">
        <v>1501</v>
      </c>
      <c r="D340" s="24" t="s">
        <v>1502</v>
      </c>
      <c r="E340" s="11">
        <f>Source!AQ129</f>
        <v>2.4</v>
      </c>
      <c r="F340" s="25"/>
      <c r="G340" s="26" t="str">
        <f>Source!DI129</f>
        <v>)*1,15</v>
      </c>
      <c r="H340" s="25"/>
      <c r="I340" s="26"/>
      <c r="J340" s="26"/>
      <c r="K340" s="25"/>
      <c r="L340" s="36">
        <f>Source!U129</f>
        <v>17.939999999999998</v>
      </c>
    </row>
    <row r="341" spans="1:26" ht="42.75" x14ac:dyDescent="0.2">
      <c r="A341" s="40" t="str">
        <f>Source!E131</f>
        <v>33,1</v>
      </c>
      <c r="B341" s="41" t="str">
        <f>Source!F131</f>
        <v>09.1.02.02-0013</v>
      </c>
      <c r="C341" s="41" t="str">
        <f>Source!G131</f>
        <v>Тамбурные рамы (блоки) с двумя распашными однопольными дверями с порогом ТАД 27-20П</v>
      </c>
      <c r="D341" s="24" t="str">
        <f>Source!H131</f>
        <v>шт.</v>
      </c>
      <c r="E341" s="11">
        <f>Source!I131</f>
        <v>1</v>
      </c>
      <c r="F341" s="25">
        <f>Source!AL131+Source!AM131+Source!AO131</f>
        <v>15144.79</v>
      </c>
      <c r="G341" s="39" t="s">
        <v>6</v>
      </c>
      <c r="H341" s="25">
        <f>ROUND(Source!AC131*Source!I131, 2)+ROUND(Source!AD131*Source!I131, 2)+ROUND(Source!AF131*Source!I131, 2)</f>
        <v>15144.79</v>
      </c>
      <c r="I341" s="26"/>
      <c r="J341" s="26">
        <f>IF(Source!BC131&lt;&gt; 0, Source!BC131, 1)</f>
        <v>1</v>
      </c>
      <c r="K341" s="25">
        <f>Source!O131</f>
        <v>15144.79</v>
      </c>
      <c r="L341" s="27"/>
      <c r="S341">
        <f>ROUND((Source!FX131/100)*((ROUND(Source!AF131*Source!I131, 2)+ROUND(Source!AE131*Source!I131, 2))), 2)</f>
        <v>0</v>
      </c>
      <c r="T341">
        <f>Source!X131</f>
        <v>0</v>
      </c>
      <c r="U341">
        <f>ROUND((Source!FY131/100)*((ROUND(Source!AF131*Source!I131, 2)+ROUND(Source!AE131*Source!I131, 2))), 2)</f>
        <v>0</v>
      </c>
      <c r="V341">
        <f>Source!Y131</f>
        <v>0</v>
      </c>
      <c r="W341">
        <f>IF(Source!BI131&lt;=1,H341, 0)</f>
        <v>15144.79</v>
      </c>
      <c r="X341">
        <f>IF(Source!BI131=2,H341, 0)</f>
        <v>0</v>
      </c>
      <c r="Y341">
        <f>IF(Source!BI131=3,H341, 0)</f>
        <v>0</v>
      </c>
      <c r="Z341">
        <f>IF(Source!BI131=4,H341, 0)</f>
        <v>0</v>
      </c>
    </row>
    <row r="342" spans="1:26" ht="85.5" x14ac:dyDescent="0.2">
      <c r="A342" s="42" t="str">
        <f>Source!E133</f>
        <v>33,2</v>
      </c>
      <c r="B342" s="43" t="str">
        <f>Source!F133</f>
        <v>11.3.01.05-0013</v>
      </c>
      <c r="C342" s="43" t="str">
        <f>Source!G133</f>
        <v>Блоки дверные наружные или тамбурные светлые (со светопрозрачным заполнением верхней части и глухим заполнением нижней части полотна) (ГОСТ 30970-2002)</v>
      </c>
      <c r="D342" s="30" t="str">
        <f>Source!H133</f>
        <v>м2</v>
      </c>
      <c r="E342" s="31">
        <f>Source!I133</f>
        <v>3.36</v>
      </c>
      <c r="F342" s="32">
        <f>Source!AL133+Source!AM133+Source!AO133</f>
        <v>1486.07</v>
      </c>
      <c r="G342" s="37" t="s">
        <v>6</v>
      </c>
      <c r="H342" s="32">
        <f>ROUND(Source!AC133*Source!I133, 2)+ROUND(Source!AD133*Source!I133, 2)+ROUND(Source!AF133*Source!I133, 2)</f>
        <v>4993.2</v>
      </c>
      <c r="I342" s="33"/>
      <c r="J342" s="33">
        <f>IF(Source!BC133&lt;&gt; 0, Source!BC133, 1)</f>
        <v>1</v>
      </c>
      <c r="K342" s="32">
        <f>Source!O133</f>
        <v>4993.2</v>
      </c>
      <c r="L342" s="38"/>
      <c r="S342">
        <f>ROUND((Source!FX133/100)*((ROUND(Source!AF133*Source!I133, 2)+ROUND(Source!AE133*Source!I133, 2))), 2)</f>
        <v>0</v>
      </c>
      <c r="T342">
        <f>Source!X133</f>
        <v>0</v>
      </c>
      <c r="U342">
        <f>ROUND((Source!FY133/100)*((ROUND(Source!AF133*Source!I133, 2)+ROUND(Source!AE133*Source!I133, 2))), 2)</f>
        <v>0</v>
      </c>
      <c r="V342">
        <f>Source!Y133</f>
        <v>0</v>
      </c>
      <c r="W342">
        <f>IF(Source!BI133&lt;=1,H342, 0)</f>
        <v>4993.2</v>
      </c>
      <c r="X342">
        <f>IF(Source!BI133=2,H342, 0)</f>
        <v>0</v>
      </c>
      <c r="Y342">
        <f>IF(Source!BI133=3,H342, 0)</f>
        <v>0</v>
      </c>
      <c r="Z342">
        <f>IF(Source!BI133=4,H342, 0)</f>
        <v>0</v>
      </c>
    </row>
    <row r="343" spans="1:26" ht="15" x14ac:dyDescent="0.25">
      <c r="G343" s="46">
        <f>H334+H335+H337+H338+H339+SUM(H341:H342)</f>
        <v>20897.460000000003</v>
      </c>
      <c r="H343" s="46"/>
      <c r="J343" s="46">
        <f>K334+K335+K337+K338+K339+SUM(K341:K342)</f>
        <v>20896.97</v>
      </c>
      <c r="K343" s="46"/>
      <c r="L343" s="35">
        <f>Source!U129</f>
        <v>17.939999999999998</v>
      </c>
      <c r="O343" s="21">
        <f>G343</f>
        <v>20897.460000000003</v>
      </c>
      <c r="P343" s="21">
        <f>J343</f>
        <v>20896.97</v>
      </c>
      <c r="Q343" s="21">
        <f>L343</f>
        <v>17.939999999999998</v>
      </c>
      <c r="W343">
        <f>IF(Source!BI129&lt;=1,H334+H335+H337+H338+H339, 0)</f>
        <v>759.46999999999991</v>
      </c>
      <c r="X343">
        <f>IF(Source!BI129=2,H334+H335+H337+H338+H339, 0)</f>
        <v>0</v>
      </c>
      <c r="Y343">
        <f>IF(Source!BI129=3,H334+H335+H337+H338+H339, 0)</f>
        <v>0</v>
      </c>
      <c r="Z343">
        <f>IF(Source!BI129=4,H334+H335+H337+H338+H339, 0)</f>
        <v>0</v>
      </c>
    </row>
    <row r="345" spans="1:26" ht="15" x14ac:dyDescent="0.25">
      <c r="A345" s="51" t="str">
        <f>CONCATENATE("Итого по разделу: ",IF(Source!G135&lt;&gt;"Новый раздел", Source!G135, ""))</f>
        <v>Итого по разделу: Крыльцо</v>
      </c>
      <c r="B345" s="51"/>
      <c r="C345" s="51"/>
      <c r="D345" s="51"/>
      <c r="E345" s="51"/>
      <c r="F345" s="51"/>
      <c r="G345" s="50">
        <f>SUM(O21:O344)</f>
        <v>70373.52</v>
      </c>
      <c r="H345" s="50"/>
      <c r="I345" s="22"/>
      <c r="J345" s="50">
        <f>SUM(P21:P344)</f>
        <v>70416.530000000013</v>
      </c>
      <c r="K345" s="50"/>
      <c r="L345" s="35">
        <f>SUM(Q21:Q344)</f>
        <v>786.72056818999999</v>
      </c>
    </row>
    <row r="346" spans="1:26" ht="14.25" x14ac:dyDescent="0.2">
      <c r="C346" s="53" t="str">
        <f>Source!H163</f>
        <v>Всего с НР и СП</v>
      </c>
      <c r="D346" s="53"/>
      <c r="E346" s="53"/>
      <c r="F346" s="53"/>
      <c r="G346" s="53"/>
      <c r="H346" s="53"/>
      <c r="I346" s="53"/>
      <c r="J346" s="52">
        <f>IF(Source!P163=0, "", Source!P163)</f>
        <v>70416.53</v>
      </c>
      <c r="K346" s="52"/>
    </row>
    <row r="347" spans="1:26" ht="14.25" x14ac:dyDescent="0.2">
      <c r="C347" s="53" t="str">
        <f>Source!H164</f>
        <v>Итого с индексом пересчета в текущий уровень цен на 1 кв. 2018 г. К - 6,53</v>
      </c>
      <c r="D347" s="53"/>
      <c r="E347" s="53"/>
      <c r="F347" s="53"/>
      <c r="G347" s="53"/>
      <c r="H347" s="53"/>
      <c r="I347" s="53"/>
      <c r="J347" s="52">
        <f>IF(Source!P164=0, "", Source!P164)</f>
        <v>459819.94</v>
      </c>
      <c r="K347" s="52"/>
    </row>
    <row r="349" spans="1:26" ht="16.5" x14ac:dyDescent="0.25">
      <c r="A349" s="47" t="str">
        <f>CONCATENATE("Раздел: ",IF(Source!G166&lt;&gt;"Новый раздел", Source!G166, ""))</f>
        <v>Раздел: Вестибюль</v>
      </c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</row>
    <row r="350" spans="1:26" ht="28.5" x14ac:dyDescent="0.2">
      <c r="A350" s="40" t="str">
        <f>Source!E171</f>
        <v>34</v>
      </c>
      <c r="B350" s="41" t="str">
        <f>Source!F171</f>
        <v>67-4-5</v>
      </c>
      <c r="C350" s="41" t="str">
        <f>Source!G171</f>
        <v>Демонтаж светильников для люминесцентных ламп</v>
      </c>
      <c r="D350" s="24" t="str">
        <f>Source!H171</f>
        <v>100 ШТ</v>
      </c>
      <c r="E350" s="11">
        <f>Source!I171</f>
        <v>0.01</v>
      </c>
      <c r="F350" s="25">
        <f>Source!AL171+Source!AM171+Source!AO171</f>
        <v>145.97999999999999</v>
      </c>
      <c r="G350" s="26"/>
      <c r="H350" s="25"/>
      <c r="I350" s="26" t="str">
        <f>Source!BO171</f>
        <v/>
      </c>
      <c r="J350" s="26"/>
      <c r="K350" s="25"/>
      <c r="L350" s="27"/>
      <c r="S350">
        <f>ROUND((Source!FX171/100)*((ROUND(Source!AF171*Source!I171, 2)+ROUND(Source!AE171*Source!I171, 2))), 2)</f>
        <v>1.22</v>
      </c>
      <c r="T350">
        <f>Source!X171</f>
        <v>1.22</v>
      </c>
      <c r="U350">
        <f>ROUND((Source!FY171/100)*((ROUND(Source!AF171*Source!I171, 2)+ROUND(Source!AE171*Source!I171, 2))), 2)</f>
        <v>0.94</v>
      </c>
      <c r="V350">
        <f>Source!Y171</f>
        <v>0.94</v>
      </c>
    </row>
    <row r="351" spans="1:26" x14ac:dyDescent="0.2">
      <c r="C351" s="20" t="str">
        <f>"Объем: "&amp;Source!I171&amp;"=1/"&amp;"100"</f>
        <v>Объем: 0,01=1/100</v>
      </c>
    </row>
    <row r="352" spans="1:26" ht="14.25" x14ac:dyDescent="0.2">
      <c r="A352" s="40"/>
      <c r="B352" s="41"/>
      <c r="C352" s="41" t="s">
        <v>1496</v>
      </c>
      <c r="D352" s="24"/>
      <c r="E352" s="11"/>
      <c r="F352" s="25">
        <f>Source!AO171</f>
        <v>143.47999999999999</v>
      </c>
      <c r="G352" s="26" t="str">
        <f>Source!DG171</f>
        <v/>
      </c>
      <c r="H352" s="25">
        <f>ROUND(Source!AF171*Source!I171, 2)</f>
        <v>1.43</v>
      </c>
      <c r="I352" s="26"/>
      <c r="J352" s="26">
        <f>IF(Source!BA171&lt;&gt; 0, Source!BA171, 1)</f>
        <v>1</v>
      </c>
      <c r="K352" s="25">
        <f>Source!S171</f>
        <v>1.43</v>
      </c>
      <c r="L352" s="27"/>
      <c r="R352">
        <f>H352</f>
        <v>1.43</v>
      </c>
    </row>
    <row r="353" spans="1:26" ht="14.25" x14ac:dyDescent="0.2">
      <c r="A353" s="40"/>
      <c r="B353" s="41"/>
      <c r="C353" s="41" t="s">
        <v>279</v>
      </c>
      <c r="D353" s="24"/>
      <c r="E353" s="11"/>
      <c r="F353" s="25">
        <f>Source!AM171</f>
        <v>2.5</v>
      </c>
      <c r="G353" s="26" t="str">
        <f>Source!DE171</f>
        <v/>
      </c>
      <c r="H353" s="25">
        <f>ROUND(Source!AD171*Source!I171, 2)</f>
        <v>0.03</v>
      </c>
      <c r="I353" s="26"/>
      <c r="J353" s="26">
        <f>IF(Source!BB171&lt;&gt; 0, Source!BB171, 1)</f>
        <v>1</v>
      </c>
      <c r="K353" s="25">
        <f>Source!Q171</f>
        <v>0.03</v>
      </c>
      <c r="L353" s="27"/>
    </row>
    <row r="354" spans="1:26" ht="14.25" x14ac:dyDescent="0.2">
      <c r="A354" s="40"/>
      <c r="B354" s="41"/>
      <c r="C354" s="41" t="s">
        <v>1497</v>
      </c>
      <c r="D354" s="24"/>
      <c r="E354" s="11"/>
      <c r="F354" s="25">
        <f>Source!AN171</f>
        <v>1.08</v>
      </c>
      <c r="G354" s="26" t="str">
        <f>Source!DF171</f>
        <v/>
      </c>
      <c r="H354" s="28">
        <f>ROUND(Source!AE171*Source!I171, 2)</f>
        <v>0.01</v>
      </c>
      <c r="I354" s="26"/>
      <c r="J354" s="26">
        <f>IF(Source!BS171&lt;&gt; 0, Source!BS171, 1)</f>
        <v>1</v>
      </c>
      <c r="K354" s="28">
        <f>Source!R171</f>
        <v>0.01</v>
      </c>
      <c r="L354" s="27"/>
      <c r="R354">
        <f>H354</f>
        <v>0.01</v>
      </c>
    </row>
    <row r="355" spans="1:26" ht="14.25" x14ac:dyDescent="0.2">
      <c r="A355" s="40"/>
      <c r="B355" s="41"/>
      <c r="C355" s="41" t="s">
        <v>1498</v>
      </c>
      <c r="D355" s="24" t="s">
        <v>1499</v>
      </c>
      <c r="E355" s="11">
        <f>Source!BZ171</f>
        <v>85</v>
      </c>
      <c r="F355" s="44"/>
      <c r="G355" s="26"/>
      <c r="H355" s="25">
        <f>SUM(S350:S357)</f>
        <v>1.22</v>
      </c>
      <c r="I355" s="29"/>
      <c r="J355" s="23">
        <f>Source!AT171</f>
        <v>85</v>
      </c>
      <c r="K355" s="25">
        <f>SUM(T350:T357)</f>
        <v>1.22</v>
      </c>
      <c r="L355" s="27"/>
    </row>
    <row r="356" spans="1:26" ht="14.25" x14ac:dyDescent="0.2">
      <c r="A356" s="40"/>
      <c r="B356" s="41"/>
      <c r="C356" s="41" t="s">
        <v>1500</v>
      </c>
      <c r="D356" s="24" t="s">
        <v>1499</v>
      </c>
      <c r="E356" s="11">
        <f>Source!CA171</f>
        <v>65</v>
      </c>
      <c r="F356" s="44"/>
      <c r="G356" s="26"/>
      <c r="H356" s="25">
        <f>SUM(U350:U357)</f>
        <v>0.94</v>
      </c>
      <c r="I356" s="29"/>
      <c r="J356" s="23">
        <f>Source!AU171</f>
        <v>65</v>
      </c>
      <c r="K356" s="25">
        <f>SUM(V350:V357)</f>
        <v>0.94</v>
      </c>
      <c r="L356" s="27"/>
    </row>
    <row r="357" spans="1:26" ht="14.25" x14ac:dyDescent="0.2">
      <c r="A357" s="42"/>
      <c r="B357" s="43"/>
      <c r="C357" s="43" t="s">
        <v>1501</v>
      </c>
      <c r="D357" s="30" t="s">
        <v>1502</v>
      </c>
      <c r="E357" s="31">
        <f>Source!AQ171</f>
        <v>17.89</v>
      </c>
      <c r="F357" s="32"/>
      <c r="G357" s="33" t="str">
        <f>Source!DI171</f>
        <v/>
      </c>
      <c r="H357" s="32"/>
      <c r="I357" s="33"/>
      <c r="J357" s="33"/>
      <c r="K357" s="32"/>
      <c r="L357" s="34">
        <f>Source!U171</f>
        <v>0.1789</v>
      </c>
    </row>
    <row r="358" spans="1:26" ht="15" x14ac:dyDescent="0.25">
      <c r="G358" s="46">
        <f>H352+H353+H355+H356</f>
        <v>3.6199999999999997</v>
      </c>
      <c r="H358" s="46"/>
      <c r="J358" s="46">
        <f>K352+K353+K355+K356</f>
        <v>3.6199999999999997</v>
      </c>
      <c r="K358" s="46"/>
      <c r="L358" s="35">
        <f>Source!U171</f>
        <v>0.1789</v>
      </c>
      <c r="O358" s="21">
        <f>G358</f>
        <v>3.6199999999999997</v>
      </c>
      <c r="P358" s="21">
        <f>J358</f>
        <v>3.6199999999999997</v>
      </c>
      <c r="Q358" s="21">
        <f>L358</f>
        <v>0.1789</v>
      </c>
      <c r="W358">
        <f>IF(Source!BI171&lt;=1,H352+H353+H355+H356, 0)</f>
        <v>3.6199999999999997</v>
      </c>
      <c r="X358">
        <f>IF(Source!BI171=2,H352+H353+H355+H356, 0)</f>
        <v>0</v>
      </c>
      <c r="Y358">
        <f>IF(Source!BI171=3,H352+H353+H355+H356, 0)</f>
        <v>0</v>
      </c>
      <c r="Z358">
        <f>IF(Source!BI171=4,H352+H353+H355+H356, 0)</f>
        <v>0</v>
      </c>
    </row>
    <row r="359" spans="1:26" ht="28.5" x14ac:dyDescent="0.2">
      <c r="A359" s="40" t="str">
        <f>Source!E173</f>
        <v>35</v>
      </c>
      <c r="B359" s="41" t="str">
        <f>Source!F173</f>
        <v>46-02-009-02</v>
      </c>
      <c r="C359" s="41" t="str">
        <f>Source!G173</f>
        <v>Отбивка штукатурки с поверхностей стен кирпичных</v>
      </c>
      <c r="D359" s="24" t="str">
        <f>Source!H173</f>
        <v>100 м2</v>
      </c>
      <c r="E359" s="11">
        <f>Source!I173</f>
        <v>0.108</v>
      </c>
      <c r="F359" s="25">
        <f>Source!AL173+Source!AM173+Source!AO173</f>
        <v>178</v>
      </c>
      <c r="G359" s="26"/>
      <c r="H359" s="25"/>
      <c r="I359" s="26" t="str">
        <f>Source!BO173</f>
        <v/>
      </c>
      <c r="J359" s="26"/>
      <c r="K359" s="25"/>
      <c r="L359" s="27"/>
      <c r="S359">
        <f>ROUND((Source!FX173/100)*((ROUND(Source!AF173*Source!I173, 2)+ROUND(Source!AE173*Source!I173, 2))), 2)</f>
        <v>19.03</v>
      </c>
      <c r="T359">
        <f>Source!X173</f>
        <v>19.03</v>
      </c>
      <c r="U359">
        <f>ROUND((Source!FY173/100)*((ROUND(Source!AF173*Source!I173, 2)+ROUND(Source!AE173*Source!I173, 2))), 2)</f>
        <v>11.44</v>
      </c>
      <c r="V359">
        <f>Source!Y173</f>
        <v>11.53</v>
      </c>
    </row>
    <row r="360" spans="1:26" x14ac:dyDescent="0.2">
      <c r="C360" s="20" t="str">
        <f>"Объем: "&amp;Source!I173&amp;"=10,8/"&amp;"100"</f>
        <v>Объем: 0,108=10,8/100</v>
      </c>
    </row>
    <row r="361" spans="1:26" ht="14.25" x14ac:dyDescent="0.2">
      <c r="A361" s="40"/>
      <c r="B361" s="41"/>
      <c r="C361" s="41" t="s">
        <v>1496</v>
      </c>
      <c r="D361" s="24"/>
      <c r="E361" s="11"/>
      <c r="F361" s="25">
        <f>Source!AO173</f>
        <v>178</v>
      </c>
      <c r="G361" s="26" t="str">
        <f>Source!DG173</f>
        <v/>
      </c>
      <c r="H361" s="25">
        <f>ROUND(Source!AF173*Source!I173, 2)</f>
        <v>19.22</v>
      </c>
      <c r="I361" s="26"/>
      <c r="J361" s="26">
        <f>IF(Source!BA173&lt;&gt; 0, Source!BA173, 1)</f>
        <v>1</v>
      </c>
      <c r="K361" s="25">
        <f>Source!S173</f>
        <v>19.22</v>
      </c>
      <c r="L361" s="27"/>
      <c r="R361">
        <f>H361</f>
        <v>19.22</v>
      </c>
    </row>
    <row r="362" spans="1:26" ht="14.25" x14ac:dyDescent="0.2">
      <c r="A362" s="40"/>
      <c r="B362" s="41"/>
      <c r="C362" s="41" t="s">
        <v>1498</v>
      </c>
      <c r="D362" s="24" t="s">
        <v>1499</v>
      </c>
      <c r="E362" s="11">
        <f>Source!BZ173</f>
        <v>110</v>
      </c>
      <c r="F362" s="48" t="str">
        <f>CONCATENATE(" )", Source!DL173, Source!FT173, "=", Source!FX173)</f>
        <v xml:space="preserve"> )*0,9=99</v>
      </c>
      <c r="G362" s="49"/>
      <c r="H362" s="25">
        <f>SUM(S359:S364)</f>
        <v>19.03</v>
      </c>
      <c r="I362" s="29"/>
      <c r="J362" s="23">
        <f>Source!AT173</f>
        <v>99</v>
      </c>
      <c r="K362" s="25">
        <f>SUM(T359:T364)</f>
        <v>19.03</v>
      </c>
      <c r="L362" s="27"/>
    </row>
    <row r="363" spans="1:26" ht="14.25" x14ac:dyDescent="0.2">
      <c r="A363" s="40"/>
      <c r="B363" s="41"/>
      <c r="C363" s="41" t="s">
        <v>1500</v>
      </c>
      <c r="D363" s="24" t="s">
        <v>1499</v>
      </c>
      <c r="E363" s="11">
        <f>Source!CA173</f>
        <v>70</v>
      </c>
      <c r="F363" s="48" t="str">
        <f>CONCATENATE(" )", Source!DM173, Source!FU173, "=", Source!FY173)</f>
        <v xml:space="preserve"> )*0,85=59,5</v>
      </c>
      <c r="G363" s="49"/>
      <c r="H363" s="25">
        <f>SUM(U359:U364)</f>
        <v>11.44</v>
      </c>
      <c r="I363" s="29"/>
      <c r="J363" s="23">
        <f>Source!AU173</f>
        <v>60</v>
      </c>
      <c r="K363" s="25">
        <f>SUM(V359:V364)</f>
        <v>11.53</v>
      </c>
      <c r="L363" s="27"/>
    </row>
    <row r="364" spans="1:26" ht="14.25" x14ac:dyDescent="0.2">
      <c r="A364" s="42"/>
      <c r="B364" s="43"/>
      <c r="C364" s="43" t="s">
        <v>1501</v>
      </c>
      <c r="D364" s="30" t="s">
        <v>1502</v>
      </c>
      <c r="E364" s="31">
        <f>Source!AQ173</f>
        <v>22.82</v>
      </c>
      <c r="F364" s="32"/>
      <c r="G364" s="33" t="str">
        <f>Source!DI173</f>
        <v/>
      </c>
      <c r="H364" s="32"/>
      <c r="I364" s="33"/>
      <c r="J364" s="33"/>
      <c r="K364" s="32"/>
      <c r="L364" s="34">
        <f>Source!U173</f>
        <v>2.4645600000000001</v>
      </c>
    </row>
    <row r="365" spans="1:26" ht="15" x14ac:dyDescent="0.25">
      <c r="G365" s="46">
        <f>H361+H362+H363</f>
        <v>49.69</v>
      </c>
      <c r="H365" s="46"/>
      <c r="J365" s="46">
        <f>K361+K362+K363</f>
        <v>49.78</v>
      </c>
      <c r="K365" s="46"/>
      <c r="L365" s="35">
        <f>Source!U173</f>
        <v>2.4645600000000001</v>
      </c>
      <c r="O365" s="21">
        <f>G365</f>
        <v>49.69</v>
      </c>
      <c r="P365" s="21">
        <f>J365</f>
        <v>49.78</v>
      </c>
      <c r="Q365" s="21">
        <f>L365</f>
        <v>2.4645600000000001</v>
      </c>
      <c r="W365">
        <f>IF(Source!BI173&lt;=1,H361+H362+H363, 0)</f>
        <v>49.69</v>
      </c>
      <c r="X365">
        <f>IF(Source!BI173=2,H361+H362+H363, 0)</f>
        <v>0</v>
      </c>
      <c r="Y365">
        <f>IF(Source!BI173=3,H361+H362+H363, 0)</f>
        <v>0</v>
      </c>
      <c r="Z365">
        <f>IF(Source!BI173=4,H361+H362+H363, 0)</f>
        <v>0</v>
      </c>
    </row>
    <row r="366" spans="1:26" ht="28.5" x14ac:dyDescent="0.2">
      <c r="A366" s="40" t="str">
        <f>Source!E175</f>
        <v>36</v>
      </c>
      <c r="B366" s="41" t="str">
        <f>Source!F175</f>
        <v>13-06-003-01</v>
      </c>
      <c r="C366" s="41" t="str">
        <f>Source!G175</f>
        <v>Очистка поверхности потолка от краски щетками</v>
      </c>
      <c r="D366" s="24" t="str">
        <f>Source!H175</f>
        <v>м2</v>
      </c>
      <c r="E366" s="11">
        <f>Source!I175</f>
        <v>10.6</v>
      </c>
      <c r="F366" s="25">
        <f>Source!AL175+Source!AM175+Source!AO175</f>
        <v>7.68</v>
      </c>
      <c r="G366" s="26"/>
      <c r="H366" s="25"/>
      <c r="I366" s="26" t="str">
        <f>Source!BO175</f>
        <v/>
      </c>
      <c r="J366" s="26"/>
      <c r="K366" s="25"/>
      <c r="L366" s="27"/>
      <c r="S366">
        <f>ROUND((Source!FX175/100)*((ROUND(Source!AF175*Source!I175, 2)+ROUND(Source!AE175*Source!I175, 2))), 2)</f>
        <v>75.819999999999993</v>
      </c>
      <c r="T366">
        <f>Source!X175</f>
        <v>75.819999999999993</v>
      </c>
      <c r="U366">
        <f>ROUND((Source!FY175/100)*((ROUND(Source!AF175*Source!I175, 2)+ROUND(Source!AE175*Source!I175, 2))), 2)</f>
        <v>55.69</v>
      </c>
      <c r="V366">
        <f>Source!Y175</f>
        <v>56.16</v>
      </c>
    </row>
    <row r="367" spans="1:26" ht="14.25" x14ac:dyDescent="0.2">
      <c r="A367" s="40"/>
      <c r="B367" s="41"/>
      <c r="C367" s="41" t="s">
        <v>1496</v>
      </c>
      <c r="D367" s="24"/>
      <c r="E367" s="11"/>
      <c r="F367" s="25">
        <f>Source!AO175</f>
        <v>7.68</v>
      </c>
      <c r="G367" s="26" t="str">
        <f>Source!DG175</f>
        <v>)*1,15</v>
      </c>
      <c r="H367" s="25">
        <f>ROUND(Source!AF175*Source!I175, 2)</f>
        <v>93.6</v>
      </c>
      <c r="I367" s="26"/>
      <c r="J367" s="26">
        <f>IF(Source!BA175&lt;&gt; 0, Source!BA175, 1)</f>
        <v>1</v>
      </c>
      <c r="K367" s="25">
        <f>Source!S175</f>
        <v>93.6</v>
      </c>
      <c r="L367" s="27"/>
      <c r="R367">
        <f>H367</f>
        <v>93.6</v>
      </c>
    </row>
    <row r="368" spans="1:26" ht="14.25" x14ac:dyDescent="0.2">
      <c r="A368" s="40"/>
      <c r="B368" s="41"/>
      <c r="C368" s="41" t="s">
        <v>1498</v>
      </c>
      <c r="D368" s="24" t="s">
        <v>1499</v>
      </c>
      <c r="E368" s="11">
        <f>Source!BZ175</f>
        <v>90</v>
      </c>
      <c r="F368" s="48" t="str">
        <f>CONCATENATE(" )", Source!DL175, Source!FT175, "=", Source!FX175)</f>
        <v xml:space="preserve"> )*0,9=81</v>
      </c>
      <c r="G368" s="49"/>
      <c r="H368" s="25">
        <f>SUM(S366:S370)</f>
        <v>75.819999999999993</v>
      </c>
      <c r="I368" s="29"/>
      <c r="J368" s="23">
        <f>Source!AT175</f>
        <v>81</v>
      </c>
      <c r="K368" s="25">
        <f>SUM(T366:T370)</f>
        <v>75.819999999999993</v>
      </c>
      <c r="L368" s="27"/>
    </row>
    <row r="369" spans="1:26" ht="14.25" x14ac:dyDescent="0.2">
      <c r="A369" s="40"/>
      <c r="B369" s="41"/>
      <c r="C369" s="41" t="s">
        <v>1500</v>
      </c>
      <c r="D369" s="24" t="s">
        <v>1499</v>
      </c>
      <c r="E369" s="11">
        <f>Source!CA175</f>
        <v>70</v>
      </c>
      <c r="F369" s="48" t="str">
        <f>CONCATENATE(" )", Source!DM175, Source!FU175, "=", Source!FY175)</f>
        <v xml:space="preserve"> )*0,85=59,5</v>
      </c>
      <c r="G369" s="49"/>
      <c r="H369" s="25">
        <f>SUM(U366:U370)</f>
        <v>55.69</v>
      </c>
      <c r="I369" s="29"/>
      <c r="J369" s="23">
        <f>Source!AU175</f>
        <v>60</v>
      </c>
      <c r="K369" s="25">
        <f>SUM(V366:V370)</f>
        <v>56.16</v>
      </c>
      <c r="L369" s="27"/>
    </row>
    <row r="370" spans="1:26" ht="14.25" x14ac:dyDescent="0.2">
      <c r="A370" s="42"/>
      <c r="B370" s="43"/>
      <c r="C370" s="43" t="s">
        <v>1501</v>
      </c>
      <c r="D370" s="30" t="s">
        <v>1502</v>
      </c>
      <c r="E370" s="31">
        <f>Source!AQ175</f>
        <v>0.9</v>
      </c>
      <c r="F370" s="32"/>
      <c r="G370" s="33" t="str">
        <f>Source!DI175</f>
        <v>)*1,15</v>
      </c>
      <c r="H370" s="32"/>
      <c r="I370" s="33"/>
      <c r="J370" s="33"/>
      <c r="K370" s="32"/>
      <c r="L370" s="34">
        <f>Source!U175</f>
        <v>10.970999999999998</v>
      </c>
    </row>
    <row r="371" spans="1:26" ht="15" x14ac:dyDescent="0.25">
      <c r="G371" s="46">
        <f>H367+H368+H369</f>
        <v>225.10999999999999</v>
      </c>
      <c r="H371" s="46"/>
      <c r="J371" s="46">
        <f>K367+K368+K369</f>
        <v>225.57999999999998</v>
      </c>
      <c r="K371" s="46"/>
      <c r="L371" s="35">
        <f>Source!U175</f>
        <v>10.970999999999998</v>
      </c>
      <c r="O371" s="21">
        <f>G371</f>
        <v>225.10999999999999</v>
      </c>
      <c r="P371" s="21">
        <f>J371</f>
        <v>225.57999999999998</v>
      </c>
      <c r="Q371" s="21">
        <f>L371</f>
        <v>10.970999999999998</v>
      </c>
      <c r="W371">
        <f>IF(Source!BI175&lt;=1,H367+H368+H369, 0)</f>
        <v>225.10999999999999</v>
      </c>
      <c r="X371">
        <f>IF(Source!BI175=2,H367+H368+H369, 0)</f>
        <v>0</v>
      </c>
      <c r="Y371">
        <f>IF(Source!BI175=3,H367+H368+H369, 0)</f>
        <v>0</v>
      </c>
      <c r="Z371">
        <f>IF(Source!BI175=4,H367+H368+H369, 0)</f>
        <v>0</v>
      </c>
    </row>
    <row r="372" spans="1:26" ht="28.5" x14ac:dyDescent="0.2">
      <c r="A372" s="40" t="str">
        <f>Source!E177</f>
        <v>37</v>
      </c>
      <c r="B372" s="41" t="str">
        <f>Source!F177</f>
        <v>09-04-012-01</v>
      </c>
      <c r="C372" s="41" t="str">
        <f>Source!G177</f>
        <v>Демонтаж металлических дверных блоков в готовые проемы</v>
      </c>
      <c r="D372" s="24" t="str">
        <f>Source!H177</f>
        <v>м2</v>
      </c>
      <c r="E372" s="11">
        <f>Source!I177</f>
        <v>6.5</v>
      </c>
      <c r="F372" s="25">
        <f>Source!AL177+Source!AM177+Source!AO177</f>
        <v>63.94</v>
      </c>
      <c r="G372" s="26"/>
      <c r="H372" s="25"/>
      <c r="I372" s="26" t="str">
        <f>Source!BO177</f>
        <v/>
      </c>
      <c r="J372" s="26"/>
      <c r="K372" s="25"/>
      <c r="L372" s="27"/>
      <c r="S372">
        <f>ROUND((Source!FX177/100)*((ROUND(Source!AF177*Source!I177, 2)+ROUND(Source!AE177*Source!I177, 2))), 2)</f>
        <v>95.04</v>
      </c>
      <c r="T372">
        <f>Source!X177</f>
        <v>95.04</v>
      </c>
      <c r="U372">
        <f>ROUND((Source!FY177/100)*((ROUND(Source!AF177*Source!I177, 2)+ROUND(Source!AE177*Source!I177, 2))), 2)</f>
        <v>84.77</v>
      </c>
      <c r="V372">
        <f>Source!Y177</f>
        <v>84.48</v>
      </c>
    </row>
    <row r="373" spans="1:26" ht="14.25" x14ac:dyDescent="0.2">
      <c r="A373" s="40"/>
      <c r="B373" s="41"/>
      <c r="C373" s="41" t="s">
        <v>1496</v>
      </c>
      <c r="D373" s="24"/>
      <c r="E373" s="11"/>
      <c r="F373" s="25">
        <f>Source!AO177</f>
        <v>23.81</v>
      </c>
      <c r="G373" s="26" t="str">
        <f>Source!DG177</f>
        <v>)*0,7</v>
      </c>
      <c r="H373" s="25">
        <f>ROUND(Source!AF177*Source!I177, 2)</f>
        <v>108.36</v>
      </c>
      <c r="I373" s="26"/>
      <c r="J373" s="26">
        <f>IF(Source!BA177&lt;&gt; 0, Source!BA177, 1)</f>
        <v>1</v>
      </c>
      <c r="K373" s="25">
        <f>Source!S177</f>
        <v>108.36</v>
      </c>
      <c r="L373" s="27"/>
      <c r="R373">
        <f>H373</f>
        <v>108.36</v>
      </c>
    </row>
    <row r="374" spans="1:26" ht="14.25" x14ac:dyDescent="0.2">
      <c r="A374" s="40"/>
      <c r="B374" s="41"/>
      <c r="C374" s="41" t="s">
        <v>279</v>
      </c>
      <c r="D374" s="24"/>
      <c r="E374" s="11"/>
      <c r="F374" s="25">
        <f>Source!AM177</f>
        <v>14.41</v>
      </c>
      <c r="G374" s="26" t="str">
        <f>Source!DE177</f>
        <v>)*0,7</v>
      </c>
      <c r="H374" s="25">
        <f>ROUND(Source!AD177*Source!I177, 2)</f>
        <v>65.59</v>
      </c>
      <c r="I374" s="26"/>
      <c r="J374" s="26">
        <f>IF(Source!BB177&lt;&gt; 0, Source!BB177, 1)</f>
        <v>1</v>
      </c>
      <c r="K374" s="25">
        <f>Source!Q177</f>
        <v>65.59</v>
      </c>
      <c r="L374" s="27"/>
    </row>
    <row r="375" spans="1:26" ht="14.25" x14ac:dyDescent="0.2">
      <c r="A375" s="40"/>
      <c r="B375" s="41"/>
      <c r="C375" s="41" t="s">
        <v>1497</v>
      </c>
      <c r="D375" s="24"/>
      <c r="E375" s="11"/>
      <c r="F375" s="25">
        <f>Source!AN177</f>
        <v>1.97</v>
      </c>
      <c r="G375" s="26" t="str">
        <f>Source!DF177</f>
        <v>)*0,7</v>
      </c>
      <c r="H375" s="28">
        <f>ROUND(Source!AE177*Source!I177, 2)</f>
        <v>8.9700000000000006</v>
      </c>
      <c r="I375" s="26"/>
      <c r="J375" s="26">
        <f>IF(Source!BS177&lt;&gt; 0, Source!BS177, 1)</f>
        <v>1</v>
      </c>
      <c r="K375" s="28">
        <f>Source!R177</f>
        <v>8.9700000000000006</v>
      </c>
      <c r="L375" s="27"/>
      <c r="R375">
        <f>H375</f>
        <v>8.9700000000000006</v>
      </c>
    </row>
    <row r="376" spans="1:26" ht="14.25" x14ac:dyDescent="0.2">
      <c r="A376" s="40"/>
      <c r="B376" s="41"/>
      <c r="C376" s="41" t="s">
        <v>1498</v>
      </c>
      <c r="D376" s="24" t="s">
        <v>1499</v>
      </c>
      <c r="E376" s="11">
        <f>Source!BZ177</f>
        <v>90</v>
      </c>
      <c r="F376" s="48" t="str">
        <f>CONCATENATE(" )", Source!DL177, Source!FT177, "=", Source!FX177)</f>
        <v xml:space="preserve"> )*0,9=81</v>
      </c>
      <c r="G376" s="49"/>
      <c r="H376" s="25">
        <f>SUM(S372:S378)</f>
        <v>95.04</v>
      </c>
      <c r="I376" s="29"/>
      <c r="J376" s="23">
        <f>Source!AT177</f>
        <v>81</v>
      </c>
      <c r="K376" s="25">
        <f>SUM(T372:T378)</f>
        <v>95.04</v>
      </c>
      <c r="L376" s="27"/>
    </row>
    <row r="377" spans="1:26" ht="14.25" x14ac:dyDescent="0.2">
      <c r="A377" s="40"/>
      <c r="B377" s="41"/>
      <c r="C377" s="41" t="s">
        <v>1500</v>
      </c>
      <c r="D377" s="24" t="s">
        <v>1499</v>
      </c>
      <c r="E377" s="11">
        <f>Source!CA177</f>
        <v>85</v>
      </c>
      <c r="F377" s="48" t="str">
        <f>CONCATENATE(" )", Source!DM177, Source!FU177, "=", Source!FY177)</f>
        <v xml:space="preserve"> )*0,85=72,25</v>
      </c>
      <c r="G377" s="49"/>
      <c r="H377" s="25">
        <f>SUM(U372:U378)</f>
        <v>84.77</v>
      </c>
      <c r="I377" s="29"/>
      <c r="J377" s="23">
        <f>Source!AU177</f>
        <v>72</v>
      </c>
      <c r="K377" s="25">
        <f>SUM(V372:V378)</f>
        <v>84.48</v>
      </c>
      <c r="L377" s="27"/>
    </row>
    <row r="378" spans="1:26" ht="14.25" x14ac:dyDescent="0.2">
      <c r="A378" s="42"/>
      <c r="B378" s="43"/>
      <c r="C378" s="43" t="s">
        <v>1501</v>
      </c>
      <c r="D378" s="30" t="s">
        <v>1502</v>
      </c>
      <c r="E378" s="31">
        <f>Source!AQ177</f>
        <v>2.4</v>
      </c>
      <c r="F378" s="32"/>
      <c r="G378" s="33" t="str">
        <f>Source!DI177</f>
        <v>)*0,7</v>
      </c>
      <c r="H378" s="32"/>
      <c r="I378" s="33"/>
      <c r="J378" s="33"/>
      <c r="K378" s="32"/>
      <c r="L378" s="34">
        <f>Source!U177</f>
        <v>10.92</v>
      </c>
    </row>
    <row r="379" spans="1:26" ht="15" x14ac:dyDescent="0.25">
      <c r="G379" s="46">
        <f>H373+H374+H376+H377</f>
        <v>353.76</v>
      </c>
      <c r="H379" s="46"/>
      <c r="J379" s="46">
        <f>K373+K374+K376+K377</f>
        <v>353.47</v>
      </c>
      <c r="K379" s="46"/>
      <c r="L379" s="35">
        <f>Source!U177</f>
        <v>10.92</v>
      </c>
      <c r="O379" s="21">
        <f>G379</f>
        <v>353.76</v>
      </c>
      <c r="P379" s="21">
        <f>J379</f>
        <v>353.47</v>
      </c>
      <c r="Q379" s="21">
        <f>L379</f>
        <v>10.92</v>
      </c>
      <c r="W379">
        <f>IF(Source!BI177&lt;=1,H373+H374+H376+H377, 0)</f>
        <v>353.76</v>
      </c>
      <c r="X379">
        <f>IF(Source!BI177=2,H373+H374+H376+H377, 0)</f>
        <v>0</v>
      </c>
      <c r="Y379">
        <f>IF(Source!BI177=3,H373+H374+H376+H377, 0)</f>
        <v>0</v>
      </c>
      <c r="Z379">
        <f>IF(Source!BI177=4,H373+H374+H376+H377, 0)</f>
        <v>0</v>
      </c>
    </row>
    <row r="380" spans="1:26" ht="57" x14ac:dyDescent="0.2">
      <c r="A380" s="40" t="str">
        <f>Source!E179</f>
        <v>38</v>
      </c>
      <c r="B380" s="41" t="str">
        <f>Source!F179</f>
        <v>15-02-019-03</v>
      </c>
      <c r="C380" s="41" t="str">
        <f>Source!G179</f>
        <v>Сплошное выравнивание внутренних поверхностей (однослойное оштукатуривание) из сухих растворных смесей толщиной до 10 мм стен</v>
      </c>
      <c r="D380" s="24" t="str">
        <f>Source!H179</f>
        <v>100 м2</v>
      </c>
      <c r="E380" s="11">
        <f>Source!I179</f>
        <v>0.108</v>
      </c>
      <c r="F380" s="25">
        <f>Source!AL179+Source!AM179+Source!AO179</f>
        <v>295.40999999999997</v>
      </c>
      <c r="G380" s="26"/>
      <c r="H380" s="25"/>
      <c r="I380" s="26" t="str">
        <f>Source!BO179</f>
        <v/>
      </c>
      <c r="J380" s="26"/>
      <c r="K380" s="25"/>
      <c r="L380" s="27"/>
      <c r="S380">
        <f>ROUND((Source!FX179/100)*((ROUND(Source!AF179*Source!I179, 2)+ROUND(Source!AE179*Source!I179, 2))), 2)</f>
        <v>33.81</v>
      </c>
      <c r="T380">
        <f>Source!X179</f>
        <v>33.99</v>
      </c>
      <c r="U380">
        <f>ROUND((Source!FY179/100)*((ROUND(Source!AF179*Source!I179, 2)+ROUND(Source!AE179*Source!I179, 2))), 2)</f>
        <v>16.73</v>
      </c>
      <c r="V380">
        <f>Source!Y179</f>
        <v>16.82</v>
      </c>
    </row>
    <row r="381" spans="1:26" x14ac:dyDescent="0.2">
      <c r="C381" s="20" t="str">
        <f>"Объем: "&amp;Source!I179&amp;"=10,8/"&amp;"100"</f>
        <v>Объем: 0,108=10,8/100</v>
      </c>
    </row>
    <row r="382" spans="1:26" ht="14.25" x14ac:dyDescent="0.2">
      <c r="A382" s="40"/>
      <c r="B382" s="41"/>
      <c r="C382" s="41" t="s">
        <v>1496</v>
      </c>
      <c r="D382" s="24"/>
      <c r="E382" s="11"/>
      <c r="F382" s="25">
        <f>Source!AO179</f>
        <v>277.14</v>
      </c>
      <c r="G382" s="26" t="str">
        <f>Source!DG179</f>
        <v>)*1,15</v>
      </c>
      <c r="H382" s="25">
        <f>ROUND(Source!AF179*Source!I179, 2)</f>
        <v>34.42</v>
      </c>
      <c r="I382" s="26"/>
      <c r="J382" s="26">
        <f>IF(Source!BA179&lt;&gt; 0, Source!BA179, 1)</f>
        <v>1</v>
      </c>
      <c r="K382" s="25">
        <f>Source!S179</f>
        <v>34.42</v>
      </c>
      <c r="L382" s="27"/>
      <c r="R382">
        <f>H382</f>
        <v>34.42</v>
      </c>
    </row>
    <row r="383" spans="1:26" ht="14.25" x14ac:dyDescent="0.2">
      <c r="A383" s="40"/>
      <c r="B383" s="41"/>
      <c r="C383" s="41" t="s">
        <v>279</v>
      </c>
      <c r="D383" s="24"/>
      <c r="E383" s="11"/>
      <c r="F383" s="25">
        <f>Source!AM179</f>
        <v>17.03</v>
      </c>
      <c r="G383" s="26" t="str">
        <f>Source!DE179</f>
        <v>)*1,25</v>
      </c>
      <c r="H383" s="25">
        <f>ROUND(Source!AD179*Source!I179, 2)</f>
        <v>2.2999999999999998</v>
      </c>
      <c r="I383" s="26"/>
      <c r="J383" s="26">
        <f>IF(Source!BB179&lt;&gt; 0, Source!BB179, 1)</f>
        <v>1</v>
      </c>
      <c r="K383" s="25">
        <f>Source!Q179</f>
        <v>2.2999999999999998</v>
      </c>
      <c r="L383" s="27"/>
    </row>
    <row r="384" spans="1:26" ht="14.25" x14ac:dyDescent="0.2">
      <c r="A384" s="40"/>
      <c r="B384" s="41"/>
      <c r="C384" s="41" t="s">
        <v>1497</v>
      </c>
      <c r="D384" s="24"/>
      <c r="E384" s="11"/>
      <c r="F384" s="25">
        <f>Source!AN179</f>
        <v>10.08</v>
      </c>
      <c r="G384" s="26" t="str">
        <f>Source!DF179</f>
        <v>)*1,25</v>
      </c>
      <c r="H384" s="28">
        <f>ROUND(Source!AE179*Source!I179, 2)</f>
        <v>1.36</v>
      </c>
      <c r="I384" s="26"/>
      <c r="J384" s="26">
        <f>IF(Source!BS179&lt;&gt; 0, Source!BS179, 1)</f>
        <v>1</v>
      </c>
      <c r="K384" s="28">
        <f>Source!R179</f>
        <v>1.36</v>
      </c>
      <c r="L384" s="27"/>
      <c r="R384">
        <f>H384</f>
        <v>1.36</v>
      </c>
    </row>
    <row r="385" spans="1:26" ht="14.25" x14ac:dyDescent="0.2">
      <c r="A385" s="40"/>
      <c r="B385" s="41"/>
      <c r="C385" s="41" t="s">
        <v>1503</v>
      </c>
      <c r="D385" s="24"/>
      <c r="E385" s="11"/>
      <c r="F385" s="25">
        <f>Source!AL179</f>
        <v>1.24</v>
      </c>
      <c r="G385" s="26" t="str">
        <f>Source!DD179</f>
        <v/>
      </c>
      <c r="H385" s="25">
        <f>ROUND(Source!AC179*Source!I179, 2)</f>
        <v>0.13</v>
      </c>
      <c r="I385" s="26"/>
      <c r="J385" s="26">
        <f>IF(Source!BC179&lt;&gt; 0, Source!BC179, 1)</f>
        <v>1</v>
      </c>
      <c r="K385" s="25">
        <f>Source!P179</f>
        <v>0.13</v>
      </c>
      <c r="L385" s="27"/>
    </row>
    <row r="386" spans="1:26" ht="14.25" x14ac:dyDescent="0.2">
      <c r="A386" s="40"/>
      <c r="B386" s="41"/>
      <c r="C386" s="41" t="s">
        <v>1498</v>
      </c>
      <c r="D386" s="24" t="s">
        <v>1499</v>
      </c>
      <c r="E386" s="11">
        <f>Source!BZ179</f>
        <v>105</v>
      </c>
      <c r="F386" s="48" t="str">
        <f>CONCATENATE(" )", Source!DL179, Source!FT179, "=", Source!FX179)</f>
        <v xml:space="preserve"> )*0,9=94,5</v>
      </c>
      <c r="G386" s="49"/>
      <c r="H386" s="25">
        <f>SUM(S380:S390)</f>
        <v>33.81</v>
      </c>
      <c r="I386" s="29"/>
      <c r="J386" s="23">
        <f>Source!AT179</f>
        <v>95</v>
      </c>
      <c r="K386" s="25">
        <f>SUM(T380:T390)</f>
        <v>33.99</v>
      </c>
      <c r="L386" s="27"/>
    </row>
    <row r="387" spans="1:26" ht="14.25" x14ac:dyDescent="0.2">
      <c r="A387" s="40"/>
      <c r="B387" s="41"/>
      <c r="C387" s="41" t="s">
        <v>1500</v>
      </c>
      <c r="D387" s="24" t="s">
        <v>1499</v>
      </c>
      <c r="E387" s="11">
        <f>Source!CA179</f>
        <v>55</v>
      </c>
      <c r="F387" s="48" t="str">
        <f>CONCATENATE(" )", Source!DM179, Source!FU179, "=", Source!FY179)</f>
        <v xml:space="preserve"> )*0,85=46,75</v>
      </c>
      <c r="G387" s="49"/>
      <c r="H387" s="25">
        <f>SUM(U380:U390)</f>
        <v>16.73</v>
      </c>
      <c r="I387" s="29"/>
      <c r="J387" s="23">
        <f>Source!AU179</f>
        <v>47</v>
      </c>
      <c r="K387" s="25">
        <f>SUM(V380:V390)</f>
        <v>16.82</v>
      </c>
      <c r="L387" s="27"/>
    </row>
    <row r="388" spans="1:26" ht="14.25" x14ac:dyDescent="0.2">
      <c r="A388" s="40"/>
      <c r="B388" s="41"/>
      <c r="C388" s="41" t="s">
        <v>1501</v>
      </c>
      <c r="D388" s="24" t="s">
        <v>1502</v>
      </c>
      <c r="E388" s="11">
        <f>Source!AQ179</f>
        <v>32.49</v>
      </c>
      <c r="F388" s="25"/>
      <c r="G388" s="26" t="str">
        <f>Source!DI179</f>
        <v>)*1,15</v>
      </c>
      <c r="H388" s="25"/>
      <c r="I388" s="26"/>
      <c r="J388" s="26"/>
      <c r="K388" s="25"/>
      <c r="L388" s="36">
        <f>Source!U179</f>
        <v>4.0352579999999998</v>
      </c>
    </row>
    <row r="389" spans="1:26" ht="28.5" x14ac:dyDescent="0.2">
      <c r="A389" s="40" t="str">
        <f>Source!E181</f>
        <v>38,1</v>
      </c>
      <c r="B389" s="41" t="str">
        <f>Source!F181</f>
        <v>04.3.02.05-0002</v>
      </c>
      <c r="C389" s="41" t="str">
        <f>Source!G181</f>
        <v>Смесь штукатурная «Ротбанд», КНАУФ</v>
      </c>
      <c r="D389" s="24" t="str">
        <f>Source!H181</f>
        <v>кг</v>
      </c>
      <c r="E389" s="11">
        <f>Source!I181</f>
        <v>92.34</v>
      </c>
      <c r="F389" s="25">
        <f>Source!AL181+Source!AM181+Source!AO181</f>
        <v>2.0699999999999998</v>
      </c>
      <c r="G389" s="39" t="s">
        <v>6</v>
      </c>
      <c r="H389" s="25">
        <f>ROUND(Source!AC181*Source!I181, 2)+ROUND(Source!AD181*Source!I181, 2)+ROUND(Source!AF181*Source!I181, 2)</f>
        <v>191.14</v>
      </c>
      <c r="I389" s="26"/>
      <c r="J389" s="26">
        <f>IF(Source!BC181&lt;&gt; 0, Source!BC181, 1)</f>
        <v>1</v>
      </c>
      <c r="K389" s="25">
        <f>Source!O181</f>
        <v>191.14</v>
      </c>
      <c r="L389" s="27"/>
      <c r="S389">
        <f>ROUND((Source!FX181/100)*((ROUND(Source!AF181*Source!I181, 2)+ROUND(Source!AE181*Source!I181, 2))), 2)</f>
        <v>0</v>
      </c>
      <c r="T389">
        <f>Source!X181</f>
        <v>0</v>
      </c>
      <c r="U389">
        <f>ROUND((Source!FY181/100)*((ROUND(Source!AF181*Source!I181, 2)+ROUND(Source!AE181*Source!I181, 2))), 2)</f>
        <v>0</v>
      </c>
      <c r="V389">
        <f>Source!Y181</f>
        <v>0</v>
      </c>
      <c r="W389">
        <f>IF(Source!BI181&lt;=1,H389, 0)</f>
        <v>191.14</v>
      </c>
      <c r="X389">
        <f>IF(Source!BI181=2,H389, 0)</f>
        <v>0</v>
      </c>
      <c r="Y389">
        <f>IF(Source!BI181=3,H389, 0)</f>
        <v>0</v>
      </c>
      <c r="Z389">
        <f>IF(Source!BI181=4,H389, 0)</f>
        <v>0</v>
      </c>
    </row>
    <row r="390" spans="1:26" ht="28.5" x14ac:dyDescent="0.2">
      <c r="A390" s="42" t="str">
        <f>Source!E183</f>
        <v>38,2</v>
      </c>
      <c r="B390" s="43" t="str">
        <f>Source!F183</f>
        <v>14.3.01.01-0001</v>
      </c>
      <c r="C390" s="43" t="str">
        <f>Source!G183</f>
        <v>Грунтовка: «Бетоконтакт», КНАУФ</v>
      </c>
      <c r="D390" s="30" t="str">
        <f>Source!H183</f>
        <v>кг</v>
      </c>
      <c r="E390" s="31">
        <f>Source!I183</f>
        <v>1.4039999999999999</v>
      </c>
      <c r="F390" s="32">
        <f>Source!AL183+Source!AM183+Source!AO183</f>
        <v>15.09</v>
      </c>
      <c r="G390" s="37" t="s">
        <v>6</v>
      </c>
      <c r="H390" s="32">
        <f>ROUND(Source!AC183*Source!I183, 2)+ROUND(Source!AD183*Source!I183, 2)+ROUND(Source!AF183*Source!I183, 2)</f>
        <v>21.19</v>
      </c>
      <c r="I390" s="33"/>
      <c r="J390" s="33">
        <f>IF(Source!BC183&lt;&gt; 0, Source!BC183, 1)</f>
        <v>1</v>
      </c>
      <c r="K390" s="32">
        <f>Source!O183</f>
        <v>21.19</v>
      </c>
      <c r="L390" s="38"/>
      <c r="S390">
        <f>ROUND((Source!FX183/100)*((ROUND(Source!AF183*Source!I183, 2)+ROUND(Source!AE183*Source!I183, 2))), 2)</f>
        <v>0</v>
      </c>
      <c r="T390">
        <f>Source!X183</f>
        <v>0</v>
      </c>
      <c r="U390">
        <f>ROUND((Source!FY183/100)*((ROUND(Source!AF183*Source!I183, 2)+ROUND(Source!AE183*Source!I183, 2))), 2)</f>
        <v>0</v>
      </c>
      <c r="V390">
        <f>Source!Y183</f>
        <v>0</v>
      </c>
      <c r="W390">
        <f>IF(Source!BI183&lt;=1,H390, 0)</f>
        <v>21.19</v>
      </c>
      <c r="X390">
        <f>IF(Source!BI183=2,H390, 0)</f>
        <v>0</v>
      </c>
      <c r="Y390">
        <f>IF(Source!BI183=3,H390, 0)</f>
        <v>0</v>
      </c>
      <c r="Z390">
        <f>IF(Source!BI183=4,H390, 0)</f>
        <v>0</v>
      </c>
    </row>
    <row r="391" spans="1:26" ht="15" x14ac:dyDescent="0.25">
      <c r="G391" s="46">
        <f>H382+H383+H385+H386+H387+SUM(H389:H390)</f>
        <v>299.71999999999997</v>
      </c>
      <c r="H391" s="46"/>
      <c r="J391" s="46">
        <f>K382+K383+K385+K386+K387+SUM(K389:K390)</f>
        <v>299.99</v>
      </c>
      <c r="K391" s="46"/>
      <c r="L391" s="35">
        <f>Source!U179</f>
        <v>4.0352579999999998</v>
      </c>
      <c r="O391" s="21">
        <f>G391</f>
        <v>299.71999999999997</v>
      </c>
      <c r="P391" s="21">
        <f>J391</f>
        <v>299.99</v>
      </c>
      <c r="Q391" s="21">
        <f>L391</f>
        <v>4.0352579999999998</v>
      </c>
      <c r="W391">
        <f>IF(Source!BI179&lt;=1,H382+H383+H385+H386+H387, 0)</f>
        <v>87.39</v>
      </c>
      <c r="X391">
        <f>IF(Source!BI179=2,H382+H383+H385+H386+H387, 0)</f>
        <v>0</v>
      </c>
      <c r="Y391">
        <f>IF(Source!BI179=3,H382+H383+H385+H386+H387, 0)</f>
        <v>0</v>
      </c>
      <c r="Z391">
        <f>IF(Source!BI179=4,H382+H383+H385+H386+H387, 0)</f>
        <v>0</v>
      </c>
    </row>
    <row r="392" spans="1:26" ht="42.75" x14ac:dyDescent="0.2">
      <c r="A392" s="40" t="str">
        <f>Source!E185</f>
        <v>39</v>
      </c>
      <c r="B392" s="41" t="str">
        <f>Source!F185</f>
        <v>15-04-007-01</v>
      </c>
      <c r="C392" s="41" t="str">
        <f>Source!G185</f>
        <v>Окраска водно-дисперсионными акриловыми составами улучшенная по штукатурке стен</v>
      </c>
      <c r="D392" s="24" t="str">
        <f>Source!H185</f>
        <v>100 м2</v>
      </c>
      <c r="E392" s="11">
        <f>Source!I185</f>
        <v>0.108</v>
      </c>
      <c r="F392" s="25">
        <f>Source!AL185+Source!AM185+Source!AO185</f>
        <v>1033.6799999999998</v>
      </c>
      <c r="G392" s="26"/>
      <c r="H392" s="25"/>
      <c r="I392" s="26" t="str">
        <f>Source!BO185</f>
        <v/>
      </c>
      <c r="J392" s="26"/>
      <c r="K392" s="25"/>
      <c r="L392" s="27"/>
      <c r="S392">
        <f>ROUND((Source!FX185/100)*((ROUND(Source!AF185*Source!I185, 2)+ROUND(Source!AE185*Source!I185, 2))), 2)</f>
        <v>44.93</v>
      </c>
      <c r="T392">
        <f>Source!X185</f>
        <v>45.17</v>
      </c>
      <c r="U392">
        <f>ROUND((Source!FY185/100)*((ROUND(Source!AF185*Source!I185, 2)+ROUND(Source!AE185*Source!I185, 2))), 2)</f>
        <v>22.23</v>
      </c>
      <c r="V392">
        <f>Source!Y185</f>
        <v>22.35</v>
      </c>
    </row>
    <row r="393" spans="1:26" x14ac:dyDescent="0.2">
      <c r="C393" s="20" t="str">
        <f>"Объем: "&amp;Source!I185&amp;"=10,8/"&amp;"100"</f>
        <v>Объем: 0,108=10,8/100</v>
      </c>
    </row>
    <row r="394" spans="1:26" ht="14.25" x14ac:dyDescent="0.2">
      <c r="A394" s="40"/>
      <c r="B394" s="41"/>
      <c r="C394" s="41" t="s">
        <v>1496</v>
      </c>
      <c r="D394" s="24"/>
      <c r="E394" s="11"/>
      <c r="F394" s="25">
        <f>Source!AO185</f>
        <v>380.71</v>
      </c>
      <c r="G394" s="26" t="str">
        <f>Source!DG185</f>
        <v>)*1,15</v>
      </c>
      <c r="H394" s="25">
        <f>ROUND(Source!AF185*Source!I185, 2)</f>
        <v>47.28</v>
      </c>
      <c r="I394" s="26"/>
      <c r="J394" s="26">
        <f>IF(Source!BA185&lt;&gt; 0, Source!BA185, 1)</f>
        <v>1</v>
      </c>
      <c r="K394" s="25">
        <f>Source!S185</f>
        <v>47.28</v>
      </c>
      <c r="L394" s="27"/>
      <c r="R394">
        <f>H394</f>
        <v>47.28</v>
      </c>
    </row>
    <row r="395" spans="1:26" ht="14.25" x14ac:dyDescent="0.2">
      <c r="A395" s="40"/>
      <c r="B395" s="41"/>
      <c r="C395" s="41" t="s">
        <v>279</v>
      </c>
      <c r="D395" s="24"/>
      <c r="E395" s="11"/>
      <c r="F395" s="25">
        <f>Source!AM185</f>
        <v>10.41</v>
      </c>
      <c r="G395" s="26" t="str">
        <f>Source!DE185</f>
        <v>)*1,25</v>
      </c>
      <c r="H395" s="25">
        <f>ROUND(Source!AD185*Source!I185, 2)</f>
        <v>1.41</v>
      </c>
      <c r="I395" s="26"/>
      <c r="J395" s="26">
        <f>IF(Source!BB185&lt;&gt; 0, Source!BB185, 1)</f>
        <v>1</v>
      </c>
      <c r="K395" s="25">
        <f>Source!Q185</f>
        <v>1.41</v>
      </c>
      <c r="L395" s="27"/>
    </row>
    <row r="396" spans="1:26" ht="14.25" x14ac:dyDescent="0.2">
      <c r="A396" s="40"/>
      <c r="B396" s="41"/>
      <c r="C396" s="41" t="s">
        <v>1497</v>
      </c>
      <c r="D396" s="24"/>
      <c r="E396" s="11"/>
      <c r="F396" s="25">
        <f>Source!AN185</f>
        <v>1.97</v>
      </c>
      <c r="G396" s="26" t="str">
        <f>Source!DF185</f>
        <v>)*1,25</v>
      </c>
      <c r="H396" s="28">
        <f>ROUND(Source!AE185*Source!I185, 2)</f>
        <v>0.27</v>
      </c>
      <c r="I396" s="26"/>
      <c r="J396" s="26">
        <f>IF(Source!BS185&lt;&gt; 0, Source!BS185, 1)</f>
        <v>1</v>
      </c>
      <c r="K396" s="28">
        <f>Source!R185</f>
        <v>0.27</v>
      </c>
      <c r="L396" s="27"/>
      <c r="R396">
        <f>H396</f>
        <v>0.27</v>
      </c>
    </row>
    <row r="397" spans="1:26" ht="14.25" x14ac:dyDescent="0.2">
      <c r="A397" s="40"/>
      <c r="B397" s="41"/>
      <c r="C397" s="41" t="s">
        <v>1503</v>
      </c>
      <c r="D397" s="24"/>
      <c r="E397" s="11"/>
      <c r="F397" s="25">
        <f>Source!AL185</f>
        <v>642.55999999999995</v>
      </c>
      <c r="G397" s="26" t="str">
        <f>Source!DD185</f>
        <v/>
      </c>
      <c r="H397" s="25">
        <f>ROUND(Source!AC185*Source!I185, 2)</f>
        <v>69.400000000000006</v>
      </c>
      <c r="I397" s="26"/>
      <c r="J397" s="26">
        <f>IF(Source!BC185&lt;&gt; 0, Source!BC185, 1)</f>
        <v>1</v>
      </c>
      <c r="K397" s="25">
        <f>Source!P185</f>
        <v>69.400000000000006</v>
      </c>
      <c r="L397" s="27"/>
    </row>
    <row r="398" spans="1:26" ht="14.25" x14ac:dyDescent="0.2">
      <c r="A398" s="40"/>
      <c r="B398" s="41"/>
      <c r="C398" s="41" t="s">
        <v>1498</v>
      </c>
      <c r="D398" s="24" t="s">
        <v>1499</v>
      </c>
      <c r="E398" s="11">
        <f>Source!BZ185</f>
        <v>105</v>
      </c>
      <c r="F398" s="48" t="str">
        <f>CONCATENATE(" )", Source!DL185, Source!FT185, "=", Source!FX185)</f>
        <v xml:space="preserve"> )*0,9=94,5</v>
      </c>
      <c r="G398" s="49"/>
      <c r="H398" s="25">
        <f>SUM(S392:S402)</f>
        <v>44.93</v>
      </c>
      <c r="I398" s="29"/>
      <c r="J398" s="23">
        <f>Source!AT185</f>
        <v>95</v>
      </c>
      <c r="K398" s="25">
        <f>SUM(T392:T402)</f>
        <v>45.17</v>
      </c>
      <c r="L398" s="27"/>
    </row>
    <row r="399" spans="1:26" ht="14.25" x14ac:dyDescent="0.2">
      <c r="A399" s="40"/>
      <c r="B399" s="41"/>
      <c r="C399" s="41" t="s">
        <v>1500</v>
      </c>
      <c r="D399" s="24" t="s">
        <v>1499</v>
      </c>
      <c r="E399" s="11">
        <f>Source!CA185</f>
        <v>55</v>
      </c>
      <c r="F399" s="48" t="str">
        <f>CONCATENATE(" )", Source!DM185, Source!FU185, "=", Source!FY185)</f>
        <v xml:space="preserve"> )*0,85=46,75</v>
      </c>
      <c r="G399" s="49"/>
      <c r="H399" s="25">
        <f>SUM(U392:U402)</f>
        <v>22.23</v>
      </c>
      <c r="I399" s="29"/>
      <c r="J399" s="23">
        <f>Source!AU185</f>
        <v>47</v>
      </c>
      <c r="K399" s="25">
        <f>SUM(V392:V402)</f>
        <v>22.35</v>
      </c>
      <c r="L399" s="27"/>
    </row>
    <row r="400" spans="1:26" ht="14.25" x14ac:dyDescent="0.2">
      <c r="A400" s="40"/>
      <c r="B400" s="41"/>
      <c r="C400" s="41" t="s">
        <v>1501</v>
      </c>
      <c r="D400" s="24" t="s">
        <v>1502</v>
      </c>
      <c r="E400" s="11">
        <f>Source!AQ185</f>
        <v>43.56</v>
      </c>
      <c r="F400" s="25"/>
      <c r="G400" s="26" t="str">
        <f>Source!DI185</f>
        <v>)*1,15</v>
      </c>
      <c r="H400" s="25"/>
      <c r="I400" s="26"/>
      <c r="J400" s="26"/>
      <c r="K400" s="25"/>
      <c r="L400" s="36">
        <f>Source!U185</f>
        <v>5.4101520000000001</v>
      </c>
    </row>
    <row r="401" spans="1:26" ht="28.5" x14ac:dyDescent="0.2">
      <c r="A401" s="40" t="str">
        <f>Source!E187</f>
        <v>39,1</v>
      </c>
      <c r="B401" s="41" t="str">
        <f>Source!F187</f>
        <v>14.3.02.01-0015</v>
      </c>
      <c r="C401" s="41" t="str">
        <f>Source!G187</f>
        <v>Краска акриловая Alpina ULTRAWEISS, CAPAROL водно-дисперсионная</v>
      </c>
      <c r="D401" s="24" t="str">
        <f>Source!H187</f>
        <v>т</v>
      </c>
      <c r="E401" s="11">
        <f>Source!I187</f>
        <v>3.2399999999999998E-3</v>
      </c>
      <c r="F401" s="25">
        <f>Source!AL187+Source!AM187+Source!AO187</f>
        <v>13287.69</v>
      </c>
      <c r="G401" s="39" t="s">
        <v>6</v>
      </c>
      <c r="H401" s="25">
        <f>ROUND(Source!AC187*Source!I187, 2)+ROUND(Source!AD187*Source!I187, 2)+ROUND(Source!AF187*Source!I187, 2)</f>
        <v>43.05</v>
      </c>
      <c r="I401" s="26"/>
      <c r="J401" s="26">
        <f>IF(Source!BC187&lt;&gt; 0, Source!BC187, 1)</f>
        <v>1</v>
      </c>
      <c r="K401" s="25">
        <f>Source!O187</f>
        <v>43.05</v>
      </c>
      <c r="L401" s="27"/>
      <c r="S401">
        <f>ROUND((Source!FX187/100)*((ROUND(Source!AF187*Source!I187, 2)+ROUND(Source!AE187*Source!I187, 2))), 2)</f>
        <v>0</v>
      </c>
      <c r="T401">
        <f>Source!X187</f>
        <v>0</v>
      </c>
      <c r="U401">
        <f>ROUND((Source!FY187/100)*((ROUND(Source!AF187*Source!I187, 2)+ROUND(Source!AE187*Source!I187, 2))), 2)</f>
        <v>0</v>
      </c>
      <c r="V401">
        <f>Source!Y187</f>
        <v>0</v>
      </c>
      <c r="W401">
        <f>IF(Source!BI187&lt;=1,H401, 0)</f>
        <v>43.05</v>
      </c>
      <c r="X401">
        <f>IF(Source!BI187=2,H401, 0)</f>
        <v>0</v>
      </c>
      <c r="Y401">
        <f>IF(Source!BI187=3,H401, 0)</f>
        <v>0</v>
      </c>
      <c r="Z401">
        <f>IF(Source!BI187=4,H401, 0)</f>
        <v>0</v>
      </c>
    </row>
    <row r="402" spans="1:26" ht="28.5" x14ac:dyDescent="0.2">
      <c r="A402" s="42" t="str">
        <f>Source!E189</f>
        <v>39,2</v>
      </c>
      <c r="B402" s="43" t="str">
        <f>Source!F189</f>
        <v>14.4.01.02-0023</v>
      </c>
      <c r="C402" s="43" t="str">
        <f>Source!G189</f>
        <v>Грунтовка акриловая CAPASOL, CAPAROL</v>
      </c>
      <c r="D402" s="30" t="str">
        <f>Source!H189</f>
        <v>л</v>
      </c>
      <c r="E402" s="31">
        <f>Source!I189</f>
        <v>1.5444</v>
      </c>
      <c r="F402" s="32">
        <f>Source!AL189+Source!AM189+Source!AO189</f>
        <v>30.67</v>
      </c>
      <c r="G402" s="37" t="s">
        <v>6</v>
      </c>
      <c r="H402" s="32">
        <f>ROUND(Source!AC189*Source!I189, 2)+ROUND(Source!AD189*Source!I189, 2)+ROUND(Source!AF189*Source!I189, 2)</f>
        <v>47.37</v>
      </c>
      <c r="I402" s="33"/>
      <c r="J402" s="33">
        <f>IF(Source!BC189&lt;&gt; 0, Source!BC189, 1)</f>
        <v>1</v>
      </c>
      <c r="K402" s="32">
        <f>Source!O189</f>
        <v>47.37</v>
      </c>
      <c r="L402" s="38"/>
      <c r="S402">
        <f>ROUND((Source!FX189/100)*((ROUND(Source!AF189*Source!I189, 2)+ROUND(Source!AE189*Source!I189, 2))), 2)</f>
        <v>0</v>
      </c>
      <c r="T402">
        <f>Source!X189</f>
        <v>0</v>
      </c>
      <c r="U402">
        <f>ROUND((Source!FY189/100)*((ROUND(Source!AF189*Source!I189, 2)+ROUND(Source!AE189*Source!I189, 2))), 2)</f>
        <v>0</v>
      </c>
      <c r="V402">
        <f>Source!Y189</f>
        <v>0</v>
      </c>
      <c r="W402">
        <f>IF(Source!BI189&lt;=1,H402, 0)</f>
        <v>47.37</v>
      </c>
      <c r="X402">
        <f>IF(Source!BI189=2,H402, 0)</f>
        <v>0</v>
      </c>
      <c r="Y402">
        <f>IF(Source!BI189=3,H402, 0)</f>
        <v>0</v>
      </c>
      <c r="Z402">
        <f>IF(Source!BI189=4,H402, 0)</f>
        <v>0</v>
      </c>
    </row>
    <row r="403" spans="1:26" ht="15" x14ac:dyDescent="0.25">
      <c r="G403" s="46">
        <f>H394+H395+H397+H398+H399+SUM(H401:H402)</f>
        <v>275.66999999999996</v>
      </c>
      <c r="H403" s="46"/>
      <c r="J403" s="46">
        <f>K394+K395+K397+K398+K399+SUM(K401:K402)</f>
        <v>276.02999999999997</v>
      </c>
      <c r="K403" s="46"/>
      <c r="L403" s="35">
        <f>Source!U185</f>
        <v>5.4101520000000001</v>
      </c>
      <c r="O403" s="21">
        <f>G403</f>
        <v>275.66999999999996</v>
      </c>
      <c r="P403" s="21">
        <f>J403</f>
        <v>276.02999999999997</v>
      </c>
      <c r="Q403" s="21">
        <f>L403</f>
        <v>5.4101520000000001</v>
      </c>
      <c r="W403">
        <f>IF(Source!BI185&lt;=1,H394+H395+H397+H398+H399, 0)</f>
        <v>185.25</v>
      </c>
      <c r="X403">
        <f>IF(Source!BI185=2,H394+H395+H397+H398+H399, 0)</f>
        <v>0</v>
      </c>
      <c r="Y403">
        <f>IF(Source!BI185=3,H394+H395+H397+H398+H399, 0)</f>
        <v>0</v>
      </c>
      <c r="Z403">
        <f>IF(Source!BI185=4,H394+H395+H397+H398+H399, 0)</f>
        <v>0</v>
      </c>
    </row>
    <row r="404" spans="1:26" ht="42.75" x14ac:dyDescent="0.2">
      <c r="A404" s="40" t="str">
        <f>Source!E191</f>
        <v>40</v>
      </c>
      <c r="B404" s="41" t="str">
        <f>Source!F191</f>
        <v>15-04-007-02</v>
      </c>
      <c r="C404" s="41" t="str">
        <f>Source!G191</f>
        <v>Окраска водно-дисперсионными акриловыми составами улучшенная по штукатурке потолков</v>
      </c>
      <c r="D404" s="24" t="str">
        <f>Source!H191</f>
        <v>100 м2</v>
      </c>
      <c r="E404" s="11">
        <f>Source!I191</f>
        <v>0.106</v>
      </c>
      <c r="F404" s="25">
        <f>Source!AL191+Source!AM191+Source!AO191</f>
        <v>1249.83</v>
      </c>
      <c r="G404" s="26"/>
      <c r="H404" s="25"/>
      <c r="I404" s="26" t="str">
        <f>Source!BO191</f>
        <v/>
      </c>
      <c r="J404" s="26"/>
      <c r="K404" s="25"/>
      <c r="L404" s="27"/>
      <c r="S404">
        <f>ROUND((Source!FX191/100)*((ROUND(Source!AF191*Source!I191, 2)+ROUND(Source!AE191*Source!I191, 2))), 2)</f>
        <v>63.69</v>
      </c>
      <c r="T404">
        <f>Source!X191</f>
        <v>64.03</v>
      </c>
      <c r="U404">
        <f>ROUND((Source!FY191/100)*((ROUND(Source!AF191*Source!I191, 2)+ROUND(Source!AE191*Source!I191, 2))), 2)</f>
        <v>31.51</v>
      </c>
      <c r="V404">
        <f>Source!Y191</f>
        <v>31.68</v>
      </c>
    </row>
    <row r="405" spans="1:26" x14ac:dyDescent="0.2">
      <c r="C405" s="20" t="str">
        <f>"Объем: "&amp;Source!I191&amp;"=10,6/"&amp;"100"</f>
        <v>Объем: 0,106=10,6/100</v>
      </c>
    </row>
    <row r="406" spans="1:26" ht="14.25" x14ac:dyDescent="0.2">
      <c r="A406" s="40"/>
      <c r="B406" s="41"/>
      <c r="C406" s="41" t="s">
        <v>1496</v>
      </c>
      <c r="D406" s="24"/>
      <c r="E406" s="11"/>
      <c r="F406" s="25">
        <f>Source!AO191</f>
        <v>550.62</v>
      </c>
      <c r="G406" s="26" t="str">
        <f>Source!DG191</f>
        <v>)*1,15</v>
      </c>
      <c r="H406" s="25">
        <f>ROUND(Source!AF191*Source!I191, 2)</f>
        <v>67.12</v>
      </c>
      <c r="I406" s="26"/>
      <c r="J406" s="26">
        <f>IF(Source!BA191&lt;&gt; 0, Source!BA191, 1)</f>
        <v>1</v>
      </c>
      <c r="K406" s="25">
        <f>Source!S191</f>
        <v>67.12</v>
      </c>
      <c r="L406" s="27"/>
      <c r="R406">
        <f>H406</f>
        <v>67.12</v>
      </c>
    </row>
    <row r="407" spans="1:26" ht="14.25" x14ac:dyDescent="0.2">
      <c r="A407" s="40"/>
      <c r="B407" s="41"/>
      <c r="C407" s="41" t="s">
        <v>279</v>
      </c>
      <c r="D407" s="24"/>
      <c r="E407" s="11"/>
      <c r="F407" s="25">
        <f>Source!AM191</f>
        <v>11.06</v>
      </c>
      <c r="G407" s="26" t="str">
        <f>Source!DE191</f>
        <v>)*1,25</v>
      </c>
      <c r="H407" s="25">
        <f>ROUND(Source!AD191*Source!I191, 2)</f>
        <v>1.46</v>
      </c>
      <c r="I407" s="26"/>
      <c r="J407" s="26">
        <f>IF(Source!BB191&lt;&gt; 0, Source!BB191, 1)</f>
        <v>1</v>
      </c>
      <c r="K407" s="25">
        <f>Source!Q191</f>
        <v>1.46</v>
      </c>
      <c r="L407" s="27"/>
    </row>
    <row r="408" spans="1:26" ht="14.25" x14ac:dyDescent="0.2">
      <c r="A408" s="40"/>
      <c r="B408" s="41"/>
      <c r="C408" s="41" t="s">
        <v>1497</v>
      </c>
      <c r="D408" s="24"/>
      <c r="E408" s="11"/>
      <c r="F408" s="25">
        <f>Source!AN191</f>
        <v>2.09</v>
      </c>
      <c r="G408" s="26" t="str">
        <f>Source!DF191</f>
        <v>)*1,25</v>
      </c>
      <c r="H408" s="28">
        <f>ROUND(Source!AE191*Source!I191, 2)</f>
        <v>0.28000000000000003</v>
      </c>
      <c r="I408" s="26"/>
      <c r="J408" s="26">
        <f>IF(Source!BS191&lt;&gt; 0, Source!BS191, 1)</f>
        <v>1</v>
      </c>
      <c r="K408" s="28">
        <f>Source!R191</f>
        <v>0.28000000000000003</v>
      </c>
      <c r="L408" s="27"/>
      <c r="R408">
        <f>H408</f>
        <v>0.28000000000000003</v>
      </c>
    </row>
    <row r="409" spans="1:26" ht="14.25" x14ac:dyDescent="0.2">
      <c r="A409" s="40"/>
      <c r="B409" s="41"/>
      <c r="C409" s="41" t="s">
        <v>1503</v>
      </c>
      <c r="D409" s="24"/>
      <c r="E409" s="11"/>
      <c r="F409" s="25">
        <f>Source!AL191</f>
        <v>688.15</v>
      </c>
      <c r="G409" s="26" t="str">
        <f>Source!DD191</f>
        <v/>
      </c>
      <c r="H409" s="25">
        <f>ROUND(Source!AC191*Source!I191, 2)</f>
        <v>72.94</v>
      </c>
      <c r="I409" s="26"/>
      <c r="J409" s="26">
        <f>IF(Source!BC191&lt;&gt; 0, Source!BC191, 1)</f>
        <v>1</v>
      </c>
      <c r="K409" s="25">
        <f>Source!P191</f>
        <v>72.94</v>
      </c>
      <c r="L409" s="27"/>
    </row>
    <row r="410" spans="1:26" ht="14.25" x14ac:dyDescent="0.2">
      <c r="A410" s="40"/>
      <c r="B410" s="41"/>
      <c r="C410" s="41" t="s">
        <v>1498</v>
      </c>
      <c r="D410" s="24" t="s">
        <v>1499</v>
      </c>
      <c r="E410" s="11">
        <f>Source!BZ191</f>
        <v>105</v>
      </c>
      <c r="F410" s="48" t="str">
        <f>CONCATENATE(" )", Source!DL191, Source!FT191, "=", Source!FX191)</f>
        <v xml:space="preserve"> )*0,9=94,5</v>
      </c>
      <c r="G410" s="49"/>
      <c r="H410" s="25">
        <f>SUM(S404:S414)</f>
        <v>63.69</v>
      </c>
      <c r="I410" s="29"/>
      <c r="J410" s="23">
        <f>Source!AT191</f>
        <v>95</v>
      </c>
      <c r="K410" s="25">
        <f>SUM(T404:T414)</f>
        <v>64.03</v>
      </c>
      <c r="L410" s="27"/>
    </row>
    <row r="411" spans="1:26" ht="14.25" x14ac:dyDescent="0.2">
      <c r="A411" s="40"/>
      <c r="B411" s="41"/>
      <c r="C411" s="41" t="s">
        <v>1500</v>
      </c>
      <c r="D411" s="24" t="s">
        <v>1499</v>
      </c>
      <c r="E411" s="11">
        <f>Source!CA191</f>
        <v>55</v>
      </c>
      <c r="F411" s="48" t="str">
        <f>CONCATENATE(" )", Source!DM191, Source!FU191, "=", Source!FY191)</f>
        <v xml:space="preserve"> )*0,85=46,75</v>
      </c>
      <c r="G411" s="49"/>
      <c r="H411" s="25">
        <f>SUM(U404:U414)</f>
        <v>31.51</v>
      </c>
      <c r="I411" s="29"/>
      <c r="J411" s="23">
        <f>Source!AU191</f>
        <v>47</v>
      </c>
      <c r="K411" s="25">
        <f>SUM(V404:V414)</f>
        <v>31.68</v>
      </c>
      <c r="L411" s="27"/>
    </row>
    <row r="412" spans="1:26" ht="14.25" x14ac:dyDescent="0.2">
      <c r="A412" s="40"/>
      <c r="B412" s="41"/>
      <c r="C412" s="41" t="s">
        <v>1501</v>
      </c>
      <c r="D412" s="24" t="s">
        <v>1502</v>
      </c>
      <c r="E412" s="11">
        <f>Source!AQ191</f>
        <v>63</v>
      </c>
      <c r="F412" s="25"/>
      <c r="G412" s="26" t="str">
        <f>Source!DI191</f>
        <v>)*1,15</v>
      </c>
      <c r="H412" s="25"/>
      <c r="I412" s="26"/>
      <c r="J412" s="26"/>
      <c r="K412" s="25"/>
      <c r="L412" s="36">
        <f>Source!U191</f>
        <v>7.6796999999999986</v>
      </c>
    </row>
    <row r="413" spans="1:26" ht="28.5" x14ac:dyDescent="0.2">
      <c r="A413" s="40" t="str">
        <f>Source!E193</f>
        <v>40,1</v>
      </c>
      <c r="B413" s="41" t="str">
        <f>Source!F193</f>
        <v>14.3.02.01-0015</v>
      </c>
      <c r="C413" s="41" t="str">
        <f>Source!G193</f>
        <v>Краска акриловая Alpina ULTRAWEISS, CAPAROL водно-дисперсионная</v>
      </c>
      <c r="D413" s="24" t="str">
        <f>Source!H193</f>
        <v>т</v>
      </c>
      <c r="E413" s="11">
        <f>Source!I193</f>
        <v>3.4980000000000002E-3</v>
      </c>
      <c r="F413" s="25">
        <f>Source!AL193+Source!AM193+Source!AO193</f>
        <v>13287.69</v>
      </c>
      <c r="G413" s="39" t="s">
        <v>6</v>
      </c>
      <c r="H413" s="25">
        <f>ROUND(Source!AC193*Source!I193, 2)+ROUND(Source!AD193*Source!I193, 2)+ROUND(Source!AF193*Source!I193, 2)</f>
        <v>46.48</v>
      </c>
      <c r="I413" s="26"/>
      <c r="J413" s="26">
        <f>IF(Source!BC193&lt;&gt; 0, Source!BC193, 1)</f>
        <v>1</v>
      </c>
      <c r="K413" s="25">
        <f>Source!O193</f>
        <v>46.48</v>
      </c>
      <c r="L413" s="27"/>
      <c r="S413">
        <f>ROUND((Source!FX193/100)*((ROUND(Source!AF193*Source!I193, 2)+ROUND(Source!AE193*Source!I193, 2))), 2)</f>
        <v>0</v>
      </c>
      <c r="T413">
        <f>Source!X193</f>
        <v>0</v>
      </c>
      <c r="U413">
        <f>ROUND((Source!FY193/100)*((ROUND(Source!AF193*Source!I193, 2)+ROUND(Source!AE193*Source!I193, 2))), 2)</f>
        <v>0</v>
      </c>
      <c r="V413">
        <f>Source!Y193</f>
        <v>0</v>
      </c>
      <c r="W413">
        <f>IF(Source!BI193&lt;=1,H413, 0)</f>
        <v>46.48</v>
      </c>
      <c r="X413">
        <f>IF(Source!BI193=2,H413, 0)</f>
        <v>0</v>
      </c>
      <c r="Y413">
        <f>IF(Source!BI193=3,H413, 0)</f>
        <v>0</v>
      </c>
      <c r="Z413">
        <f>IF(Source!BI193=4,H413, 0)</f>
        <v>0</v>
      </c>
    </row>
    <row r="414" spans="1:26" ht="28.5" x14ac:dyDescent="0.2">
      <c r="A414" s="42" t="str">
        <f>Source!E195</f>
        <v>40,2</v>
      </c>
      <c r="B414" s="43" t="str">
        <f>Source!F195</f>
        <v>14.4.01.02-0023</v>
      </c>
      <c r="C414" s="43" t="str">
        <f>Source!G195</f>
        <v>Грунтовка акриловая CAPASOL, CAPAROL</v>
      </c>
      <c r="D414" s="30" t="str">
        <f>Source!H195</f>
        <v>л</v>
      </c>
      <c r="E414" s="31">
        <f>Source!I195</f>
        <v>1.6641999999999999</v>
      </c>
      <c r="F414" s="32">
        <f>Source!AL195+Source!AM195+Source!AO195</f>
        <v>30.67</v>
      </c>
      <c r="G414" s="37" t="s">
        <v>6</v>
      </c>
      <c r="H414" s="32">
        <f>ROUND(Source!AC195*Source!I195, 2)+ROUND(Source!AD195*Source!I195, 2)+ROUND(Source!AF195*Source!I195, 2)</f>
        <v>51.04</v>
      </c>
      <c r="I414" s="33"/>
      <c r="J414" s="33">
        <f>IF(Source!BC195&lt;&gt; 0, Source!BC195, 1)</f>
        <v>1</v>
      </c>
      <c r="K414" s="32">
        <f>Source!O195</f>
        <v>51.04</v>
      </c>
      <c r="L414" s="38"/>
      <c r="S414">
        <f>ROUND((Source!FX195/100)*((ROUND(Source!AF195*Source!I195, 2)+ROUND(Source!AE195*Source!I195, 2))), 2)</f>
        <v>0</v>
      </c>
      <c r="T414">
        <f>Source!X195</f>
        <v>0</v>
      </c>
      <c r="U414">
        <f>ROUND((Source!FY195/100)*((ROUND(Source!AF195*Source!I195, 2)+ROUND(Source!AE195*Source!I195, 2))), 2)</f>
        <v>0</v>
      </c>
      <c r="V414">
        <f>Source!Y195</f>
        <v>0</v>
      </c>
      <c r="W414">
        <f>IF(Source!BI195&lt;=1,H414, 0)</f>
        <v>51.04</v>
      </c>
      <c r="X414">
        <f>IF(Source!BI195=2,H414, 0)</f>
        <v>0</v>
      </c>
      <c r="Y414">
        <f>IF(Source!BI195=3,H414, 0)</f>
        <v>0</v>
      </c>
      <c r="Z414">
        <f>IF(Source!BI195=4,H414, 0)</f>
        <v>0</v>
      </c>
    </row>
    <row r="415" spans="1:26" ht="15" x14ac:dyDescent="0.25">
      <c r="G415" s="46">
        <f>H406+H407+H409+H410+H411+SUM(H413:H414)</f>
        <v>334.23999999999995</v>
      </c>
      <c r="H415" s="46"/>
      <c r="J415" s="46">
        <f>K406+K407+K409+K410+K411+SUM(K413:K414)</f>
        <v>334.75</v>
      </c>
      <c r="K415" s="46"/>
      <c r="L415" s="35">
        <f>Source!U191</f>
        <v>7.6796999999999986</v>
      </c>
      <c r="O415" s="21">
        <f>G415</f>
        <v>334.23999999999995</v>
      </c>
      <c r="P415" s="21">
        <f>J415</f>
        <v>334.75</v>
      </c>
      <c r="Q415" s="21">
        <f>L415</f>
        <v>7.6796999999999986</v>
      </c>
      <c r="W415">
        <f>IF(Source!BI191&lt;=1,H406+H407+H409+H410+H411, 0)</f>
        <v>236.71999999999997</v>
      </c>
      <c r="X415">
        <f>IF(Source!BI191=2,H406+H407+H409+H410+H411, 0)</f>
        <v>0</v>
      </c>
      <c r="Y415">
        <f>IF(Source!BI191=3,H406+H407+H409+H410+H411, 0)</f>
        <v>0</v>
      </c>
      <c r="Z415">
        <f>IF(Source!BI191=4,H406+H407+H409+H410+H411, 0)</f>
        <v>0</v>
      </c>
    </row>
    <row r="416" spans="1:26" ht="28.5" x14ac:dyDescent="0.2">
      <c r="A416" s="40" t="str">
        <f>Source!E197</f>
        <v>41</v>
      </c>
      <c r="B416" s="41" t="str">
        <f>Source!F197</f>
        <v>09-04-012-01</v>
      </c>
      <c r="C416" s="41" t="str">
        <f>Source!G197</f>
        <v>Установка металлических дверных блоков в готовые проемы</v>
      </c>
      <c r="D416" s="24" t="str">
        <f>Source!H197</f>
        <v>м2</v>
      </c>
      <c r="E416" s="11">
        <f>Source!I197</f>
        <v>6.5</v>
      </c>
      <c r="F416" s="25">
        <f>Source!AL197+Source!AM197+Source!AO197</f>
        <v>63.94</v>
      </c>
      <c r="G416" s="26"/>
      <c r="H416" s="25"/>
      <c r="I416" s="26" t="str">
        <f>Source!BO197</f>
        <v/>
      </c>
      <c r="J416" s="26"/>
      <c r="K416" s="25"/>
      <c r="L416" s="27"/>
      <c r="S416">
        <f>ROUND((Source!FX197/100)*((ROUND(Source!AF197*Source!I197, 2)+ROUND(Source!AE197*Source!I197, 2))), 2)</f>
        <v>157.11000000000001</v>
      </c>
      <c r="T416">
        <f>Source!X197</f>
        <v>157.11000000000001</v>
      </c>
      <c r="U416">
        <f>ROUND((Source!FY197/100)*((ROUND(Source!AF197*Source!I197, 2)+ROUND(Source!AE197*Source!I197, 2))), 2)</f>
        <v>140.13999999999999</v>
      </c>
      <c r="V416">
        <f>Source!Y197</f>
        <v>139.65</v>
      </c>
    </row>
    <row r="417" spans="1:26" ht="14.25" x14ac:dyDescent="0.2">
      <c r="A417" s="40"/>
      <c r="B417" s="41"/>
      <c r="C417" s="41" t="s">
        <v>1496</v>
      </c>
      <c r="D417" s="24"/>
      <c r="E417" s="11"/>
      <c r="F417" s="25">
        <f>Source!AO197</f>
        <v>23.81</v>
      </c>
      <c r="G417" s="26" t="str">
        <f>Source!DG197</f>
        <v>)*1,15</v>
      </c>
      <c r="H417" s="25">
        <f>ROUND(Source!AF197*Source!I197, 2)</f>
        <v>177.97</v>
      </c>
      <c r="I417" s="26"/>
      <c r="J417" s="26">
        <f>IF(Source!BA197&lt;&gt; 0, Source!BA197, 1)</f>
        <v>1</v>
      </c>
      <c r="K417" s="25">
        <f>Source!S197</f>
        <v>177.97</v>
      </c>
      <c r="L417" s="27"/>
      <c r="R417">
        <f>H417</f>
        <v>177.97</v>
      </c>
    </row>
    <row r="418" spans="1:26" ht="14.25" x14ac:dyDescent="0.2">
      <c r="A418" s="40"/>
      <c r="B418" s="41"/>
      <c r="C418" s="41" t="s">
        <v>279</v>
      </c>
      <c r="D418" s="24"/>
      <c r="E418" s="11"/>
      <c r="F418" s="25">
        <f>Source!AM197</f>
        <v>14.41</v>
      </c>
      <c r="G418" s="26" t="str">
        <f>Source!DE197</f>
        <v>)*1,25</v>
      </c>
      <c r="H418" s="25">
        <f>ROUND(Source!AD197*Source!I197, 2)</f>
        <v>117.07</v>
      </c>
      <c r="I418" s="26"/>
      <c r="J418" s="26">
        <f>IF(Source!BB197&lt;&gt; 0, Source!BB197, 1)</f>
        <v>1</v>
      </c>
      <c r="K418" s="25">
        <f>Source!Q197</f>
        <v>117.07</v>
      </c>
      <c r="L418" s="27"/>
    </row>
    <row r="419" spans="1:26" ht="14.25" x14ac:dyDescent="0.2">
      <c r="A419" s="40"/>
      <c r="B419" s="41"/>
      <c r="C419" s="41" t="s">
        <v>1497</v>
      </c>
      <c r="D419" s="24"/>
      <c r="E419" s="11"/>
      <c r="F419" s="25">
        <f>Source!AN197</f>
        <v>1.97</v>
      </c>
      <c r="G419" s="26" t="str">
        <f>Source!DF197</f>
        <v>)*1,25</v>
      </c>
      <c r="H419" s="28">
        <f>ROUND(Source!AE197*Source!I197, 2)</f>
        <v>15.99</v>
      </c>
      <c r="I419" s="26"/>
      <c r="J419" s="26">
        <f>IF(Source!BS197&lt;&gt; 0, Source!BS197, 1)</f>
        <v>1</v>
      </c>
      <c r="K419" s="28">
        <f>Source!R197</f>
        <v>15.99</v>
      </c>
      <c r="L419" s="27"/>
      <c r="R419">
        <f>H419</f>
        <v>15.99</v>
      </c>
    </row>
    <row r="420" spans="1:26" ht="14.25" x14ac:dyDescent="0.2">
      <c r="A420" s="40"/>
      <c r="B420" s="41"/>
      <c r="C420" s="41" t="s">
        <v>1503</v>
      </c>
      <c r="D420" s="24"/>
      <c r="E420" s="11"/>
      <c r="F420" s="25">
        <f>Source!AL197</f>
        <v>25.72</v>
      </c>
      <c r="G420" s="26" t="str">
        <f>Source!DD197</f>
        <v/>
      </c>
      <c r="H420" s="25">
        <f>ROUND(Source!AC197*Source!I197, 2)</f>
        <v>167.18</v>
      </c>
      <c r="I420" s="26"/>
      <c r="J420" s="26">
        <f>IF(Source!BC197&lt;&gt; 0, Source!BC197, 1)</f>
        <v>1</v>
      </c>
      <c r="K420" s="25">
        <f>Source!P197</f>
        <v>167.18</v>
      </c>
      <c r="L420" s="27"/>
    </row>
    <row r="421" spans="1:26" ht="14.25" x14ac:dyDescent="0.2">
      <c r="A421" s="40"/>
      <c r="B421" s="41"/>
      <c r="C421" s="41" t="s">
        <v>1498</v>
      </c>
      <c r="D421" s="24" t="s">
        <v>1499</v>
      </c>
      <c r="E421" s="11">
        <f>Source!BZ197</f>
        <v>90</v>
      </c>
      <c r="F421" s="48" t="str">
        <f>CONCATENATE(" )", Source!DL197, Source!FT197, "=", Source!FX197)</f>
        <v xml:space="preserve"> )*0,9=81</v>
      </c>
      <c r="G421" s="49"/>
      <c r="H421" s="25">
        <f>SUM(S416:S425)</f>
        <v>157.11000000000001</v>
      </c>
      <c r="I421" s="29"/>
      <c r="J421" s="23">
        <f>Source!AT197</f>
        <v>81</v>
      </c>
      <c r="K421" s="25">
        <f>SUM(T416:T425)</f>
        <v>157.11000000000001</v>
      </c>
      <c r="L421" s="27"/>
    </row>
    <row r="422" spans="1:26" ht="14.25" x14ac:dyDescent="0.2">
      <c r="A422" s="40"/>
      <c r="B422" s="41"/>
      <c r="C422" s="41" t="s">
        <v>1500</v>
      </c>
      <c r="D422" s="24" t="s">
        <v>1499</v>
      </c>
      <c r="E422" s="11">
        <f>Source!CA197</f>
        <v>85</v>
      </c>
      <c r="F422" s="48" t="str">
        <f>CONCATENATE(" )", Source!DM197, Source!FU197, "=", Source!FY197)</f>
        <v xml:space="preserve"> )*0,85=72,25</v>
      </c>
      <c r="G422" s="49"/>
      <c r="H422" s="25">
        <f>SUM(U416:U425)</f>
        <v>140.13999999999999</v>
      </c>
      <c r="I422" s="29"/>
      <c r="J422" s="23">
        <f>Source!AU197</f>
        <v>72</v>
      </c>
      <c r="K422" s="25">
        <f>SUM(V416:V425)</f>
        <v>139.65</v>
      </c>
      <c r="L422" s="27"/>
    </row>
    <row r="423" spans="1:26" ht="14.25" x14ac:dyDescent="0.2">
      <c r="A423" s="40"/>
      <c r="B423" s="41"/>
      <c r="C423" s="41" t="s">
        <v>1501</v>
      </c>
      <c r="D423" s="24" t="s">
        <v>1502</v>
      </c>
      <c r="E423" s="11">
        <f>Source!AQ197</f>
        <v>2.4</v>
      </c>
      <c r="F423" s="25"/>
      <c r="G423" s="26" t="str">
        <f>Source!DI197</f>
        <v>)*1,15</v>
      </c>
      <c r="H423" s="25"/>
      <c r="I423" s="26"/>
      <c r="J423" s="26"/>
      <c r="K423" s="25"/>
      <c r="L423" s="36">
        <f>Source!U197</f>
        <v>17.939999999999998</v>
      </c>
    </row>
    <row r="424" spans="1:26" ht="42.75" x14ac:dyDescent="0.2">
      <c r="A424" s="40" t="str">
        <f>Source!E199</f>
        <v>41,1</v>
      </c>
      <c r="B424" s="41" t="str">
        <f>Source!F199</f>
        <v>09.1.02.02-0013</v>
      </c>
      <c r="C424" s="41" t="str">
        <f>Source!G199</f>
        <v>Тамбурные рамы (блоки) с двумя распашными однопольными дверями с порогом ТАД 27-20П</v>
      </c>
      <c r="D424" s="24" t="str">
        <f>Source!H199</f>
        <v>шт.</v>
      </c>
      <c r="E424" s="11">
        <f>Source!I199</f>
        <v>1</v>
      </c>
      <c r="F424" s="25">
        <f>Source!AL199+Source!AM199+Source!AO199</f>
        <v>15144.79</v>
      </c>
      <c r="G424" s="39" t="s">
        <v>6</v>
      </c>
      <c r="H424" s="25">
        <f>ROUND(Source!AC199*Source!I199, 2)+ROUND(Source!AD199*Source!I199, 2)+ROUND(Source!AF199*Source!I199, 2)</f>
        <v>15144.79</v>
      </c>
      <c r="I424" s="26"/>
      <c r="J424" s="26">
        <f>IF(Source!BC199&lt;&gt; 0, Source!BC199, 1)</f>
        <v>1</v>
      </c>
      <c r="K424" s="25">
        <f>Source!O199</f>
        <v>15144.79</v>
      </c>
      <c r="L424" s="27"/>
      <c r="S424">
        <f>ROUND((Source!FX199/100)*((ROUND(Source!AF199*Source!I199, 2)+ROUND(Source!AE199*Source!I199, 2))), 2)</f>
        <v>0</v>
      </c>
      <c r="T424">
        <f>Source!X199</f>
        <v>0</v>
      </c>
      <c r="U424">
        <f>ROUND((Source!FY199/100)*((ROUND(Source!AF199*Source!I199, 2)+ROUND(Source!AE199*Source!I199, 2))), 2)</f>
        <v>0</v>
      </c>
      <c r="V424">
        <f>Source!Y199</f>
        <v>0</v>
      </c>
      <c r="W424">
        <f>IF(Source!BI199&lt;=1,H424, 0)</f>
        <v>15144.79</v>
      </c>
      <c r="X424">
        <f>IF(Source!BI199=2,H424, 0)</f>
        <v>0</v>
      </c>
      <c r="Y424">
        <f>IF(Source!BI199=3,H424, 0)</f>
        <v>0</v>
      </c>
      <c r="Z424">
        <f>IF(Source!BI199=4,H424, 0)</f>
        <v>0</v>
      </c>
    </row>
    <row r="425" spans="1:26" ht="85.5" x14ac:dyDescent="0.2">
      <c r="A425" s="42" t="str">
        <f>Source!E201</f>
        <v>41,2</v>
      </c>
      <c r="B425" s="43" t="str">
        <f>Source!F201</f>
        <v>11.3.01.05-0013</v>
      </c>
      <c r="C425" s="43" t="str">
        <f>Source!G201</f>
        <v>Блоки дверные наружные или тамбурные светлые (со светопрозрачным заполнением верхней части и глухим заполнением нижней части полотна) (ГОСТ 30970-2002)</v>
      </c>
      <c r="D425" s="30" t="str">
        <f>Source!H201</f>
        <v>м2</v>
      </c>
      <c r="E425" s="31">
        <f>Source!I201</f>
        <v>3.36</v>
      </c>
      <c r="F425" s="32">
        <f>Source!AL201+Source!AM201+Source!AO201</f>
        <v>1486.07</v>
      </c>
      <c r="G425" s="37" t="s">
        <v>6</v>
      </c>
      <c r="H425" s="32">
        <f>ROUND(Source!AC201*Source!I201, 2)+ROUND(Source!AD201*Source!I201, 2)+ROUND(Source!AF201*Source!I201, 2)</f>
        <v>4993.2</v>
      </c>
      <c r="I425" s="33"/>
      <c r="J425" s="33">
        <f>IF(Source!BC201&lt;&gt; 0, Source!BC201, 1)</f>
        <v>1</v>
      </c>
      <c r="K425" s="32">
        <f>Source!O201</f>
        <v>4993.2</v>
      </c>
      <c r="L425" s="38"/>
      <c r="S425">
        <f>ROUND((Source!FX201/100)*((ROUND(Source!AF201*Source!I201, 2)+ROUND(Source!AE201*Source!I201, 2))), 2)</f>
        <v>0</v>
      </c>
      <c r="T425">
        <f>Source!X201</f>
        <v>0</v>
      </c>
      <c r="U425">
        <f>ROUND((Source!FY201/100)*((ROUND(Source!AF201*Source!I201, 2)+ROUND(Source!AE201*Source!I201, 2))), 2)</f>
        <v>0</v>
      </c>
      <c r="V425">
        <f>Source!Y201</f>
        <v>0</v>
      </c>
      <c r="W425">
        <f>IF(Source!BI201&lt;=1,H425, 0)</f>
        <v>4993.2</v>
      </c>
      <c r="X425">
        <f>IF(Source!BI201=2,H425, 0)</f>
        <v>0</v>
      </c>
      <c r="Y425">
        <f>IF(Source!BI201=3,H425, 0)</f>
        <v>0</v>
      </c>
      <c r="Z425">
        <f>IF(Source!BI201=4,H425, 0)</f>
        <v>0</v>
      </c>
    </row>
    <row r="426" spans="1:26" ht="15" x14ac:dyDescent="0.25">
      <c r="G426" s="46">
        <f>H417+H418+H420+H421+H422+SUM(H424:H425)</f>
        <v>20897.460000000003</v>
      </c>
      <c r="H426" s="46"/>
      <c r="J426" s="46">
        <f>K417+K418+K420+K421+K422+SUM(K424:K425)</f>
        <v>20896.97</v>
      </c>
      <c r="K426" s="46"/>
      <c r="L426" s="35">
        <f>Source!U197</f>
        <v>17.939999999999998</v>
      </c>
      <c r="O426" s="21">
        <f>G426</f>
        <v>20897.460000000003</v>
      </c>
      <c r="P426" s="21">
        <f>J426</f>
        <v>20896.97</v>
      </c>
      <c r="Q426" s="21">
        <f>L426</f>
        <v>17.939999999999998</v>
      </c>
      <c r="W426">
        <f>IF(Source!BI197&lt;=1,H417+H418+H420+H421+H422, 0)</f>
        <v>759.46999999999991</v>
      </c>
      <c r="X426">
        <f>IF(Source!BI197=2,H417+H418+H420+H421+H422, 0)</f>
        <v>0</v>
      </c>
      <c r="Y426">
        <f>IF(Source!BI197=3,H417+H418+H420+H421+H422, 0)</f>
        <v>0</v>
      </c>
      <c r="Z426">
        <f>IF(Source!BI197=4,H417+H418+H420+H421+H422, 0)</f>
        <v>0</v>
      </c>
    </row>
    <row r="427" spans="1:26" ht="28.5" x14ac:dyDescent="0.2">
      <c r="A427" s="40" t="str">
        <f>Source!E203</f>
        <v>42</v>
      </c>
      <c r="B427" s="41" t="str">
        <f>Source!F203</f>
        <v>м08-03-594-11</v>
      </c>
      <c r="C427" s="41" t="str">
        <f>Source!G203</f>
        <v>Светильник в подвесных потолках, устанавливаемый на подвесках</v>
      </c>
      <c r="D427" s="24" t="str">
        <f>Source!H203</f>
        <v>100 ШТ</v>
      </c>
      <c r="E427" s="11">
        <f>Source!I203</f>
        <v>0.02</v>
      </c>
      <c r="F427" s="25">
        <f>Source!AL203+Source!AM203+Source!AO203</f>
        <v>5915.77</v>
      </c>
      <c r="G427" s="26"/>
      <c r="H427" s="25"/>
      <c r="I427" s="26" t="str">
        <f>Source!BO203</f>
        <v/>
      </c>
      <c r="J427" s="26"/>
      <c r="K427" s="25"/>
      <c r="L427" s="27"/>
      <c r="S427">
        <f>ROUND((Source!FX203/100)*((ROUND(Source!AF203*Source!I203, 2)+ROUND(Source!AE203*Source!I203, 2))), 2)</f>
        <v>48.27</v>
      </c>
      <c r="T427">
        <f>Source!X203</f>
        <v>48.27</v>
      </c>
      <c r="U427">
        <f>ROUND((Source!FY203/100)*((ROUND(Source!AF203*Source!I203, 2)+ROUND(Source!AE203*Source!I203, 2))), 2)</f>
        <v>33.03</v>
      </c>
      <c r="V427">
        <f>Source!Y203</f>
        <v>33.03</v>
      </c>
    </row>
    <row r="428" spans="1:26" x14ac:dyDescent="0.2">
      <c r="C428" s="20" t="str">
        <f>"Объем: "&amp;Source!I203&amp;"=2/"&amp;"100"</f>
        <v>Объем: 0,02=2/100</v>
      </c>
    </row>
    <row r="429" spans="1:26" ht="14.25" x14ac:dyDescent="0.2">
      <c r="A429" s="40"/>
      <c r="B429" s="41"/>
      <c r="C429" s="41" t="s">
        <v>1496</v>
      </c>
      <c r="D429" s="24"/>
      <c r="E429" s="11"/>
      <c r="F429" s="25">
        <f>Source!AO203</f>
        <v>2515.71</v>
      </c>
      <c r="G429" s="26" t="str">
        <f>Source!DG203</f>
        <v/>
      </c>
      <c r="H429" s="25">
        <f>ROUND(Source!AF203*Source!I203, 2)</f>
        <v>50.31</v>
      </c>
      <c r="I429" s="26"/>
      <c r="J429" s="26">
        <f>IF(Source!BA203&lt;&gt; 0, Source!BA203, 1)</f>
        <v>1</v>
      </c>
      <c r="K429" s="25">
        <f>Source!S203</f>
        <v>50.31</v>
      </c>
      <c r="L429" s="27"/>
      <c r="R429">
        <f>H429</f>
        <v>50.31</v>
      </c>
    </row>
    <row r="430" spans="1:26" ht="14.25" x14ac:dyDescent="0.2">
      <c r="A430" s="40"/>
      <c r="B430" s="41"/>
      <c r="C430" s="41" t="s">
        <v>279</v>
      </c>
      <c r="D430" s="24"/>
      <c r="E430" s="11"/>
      <c r="F430" s="25">
        <f>Source!AM203</f>
        <v>186.8</v>
      </c>
      <c r="G430" s="26" t="str">
        <f>Source!DE203</f>
        <v/>
      </c>
      <c r="H430" s="25">
        <f>ROUND(Source!AD203*Source!I203, 2)</f>
        <v>3.74</v>
      </c>
      <c r="I430" s="26"/>
      <c r="J430" s="26">
        <f>IF(Source!BB203&lt;&gt; 0, Source!BB203, 1)</f>
        <v>1</v>
      </c>
      <c r="K430" s="25">
        <f>Source!Q203</f>
        <v>3.74</v>
      </c>
      <c r="L430" s="27"/>
    </row>
    <row r="431" spans="1:26" ht="14.25" x14ac:dyDescent="0.2">
      <c r="A431" s="40"/>
      <c r="B431" s="41"/>
      <c r="C431" s="41" t="s">
        <v>1497</v>
      </c>
      <c r="D431" s="24"/>
      <c r="E431" s="11"/>
      <c r="F431" s="25">
        <f>Source!AN203</f>
        <v>24.85</v>
      </c>
      <c r="G431" s="26" t="str">
        <f>Source!DF203</f>
        <v/>
      </c>
      <c r="H431" s="28">
        <f>ROUND(Source!AE203*Source!I203, 2)</f>
        <v>0.5</v>
      </c>
      <c r="I431" s="26"/>
      <c r="J431" s="26">
        <f>IF(Source!BS203&lt;&gt; 0, Source!BS203, 1)</f>
        <v>1</v>
      </c>
      <c r="K431" s="28">
        <f>Source!R203</f>
        <v>0.5</v>
      </c>
      <c r="L431" s="27"/>
      <c r="R431">
        <f>H431</f>
        <v>0.5</v>
      </c>
    </row>
    <row r="432" spans="1:26" ht="14.25" x14ac:dyDescent="0.2">
      <c r="A432" s="40"/>
      <c r="B432" s="41"/>
      <c r="C432" s="41" t="s">
        <v>1503</v>
      </c>
      <c r="D432" s="24"/>
      <c r="E432" s="11"/>
      <c r="F432" s="25">
        <f>Source!AL203</f>
        <v>3213.26</v>
      </c>
      <c r="G432" s="26" t="str">
        <f>Source!DD203</f>
        <v/>
      </c>
      <c r="H432" s="25">
        <f>ROUND(Source!AC203*Source!I203, 2)</f>
        <v>64.27</v>
      </c>
      <c r="I432" s="26"/>
      <c r="J432" s="26">
        <f>IF(Source!BC203&lt;&gt; 0, Source!BC203, 1)</f>
        <v>1</v>
      </c>
      <c r="K432" s="25">
        <f>Source!P203</f>
        <v>64.27</v>
      </c>
      <c r="L432" s="27"/>
    </row>
    <row r="433" spans="1:26" ht="14.25" x14ac:dyDescent="0.2">
      <c r="A433" s="40"/>
      <c r="B433" s="41"/>
      <c r="C433" s="41" t="s">
        <v>1498</v>
      </c>
      <c r="D433" s="24" t="s">
        <v>1499</v>
      </c>
      <c r="E433" s="11">
        <f>Source!BZ203</f>
        <v>95</v>
      </c>
      <c r="F433" s="44"/>
      <c r="G433" s="26"/>
      <c r="H433" s="25">
        <f>SUM(S427:S436)</f>
        <v>48.27</v>
      </c>
      <c r="I433" s="29"/>
      <c r="J433" s="23">
        <f>Source!AT203</f>
        <v>95</v>
      </c>
      <c r="K433" s="25">
        <f>SUM(T427:T436)</f>
        <v>48.27</v>
      </c>
      <c r="L433" s="27"/>
    </row>
    <row r="434" spans="1:26" ht="14.25" x14ac:dyDescent="0.2">
      <c r="A434" s="40"/>
      <c r="B434" s="41"/>
      <c r="C434" s="41" t="s">
        <v>1500</v>
      </c>
      <c r="D434" s="24" t="s">
        <v>1499</v>
      </c>
      <c r="E434" s="11">
        <f>Source!CA203</f>
        <v>65</v>
      </c>
      <c r="F434" s="44"/>
      <c r="G434" s="26"/>
      <c r="H434" s="25">
        <f>SUM(U427:U436)</f>
        <v>33.03</v>
      </c>
      <c r="I434" s="29"/>
      <c r="J434" s="23">
        <f>Source!AU203</f>
        <v>65</v>
      </c>
      <c r="K434" s="25">
        <f>SUM(V427:V436)</f>
        <v>33.03</v>
      </c>
      <c r="L434" s="27"/>
    </row>
    <row r="435" spans="1:26" ht="14.25" x14ac:dyDescent="0.2">
      <c r="A435" s="40"/>
      <c r="B435" s="41"/>
      <c r="C435" s="41" t="s">
        <v>1501</v>
      </c>
      <c r="D435" s="24" t="s">
        <v>1502</v>
      </c>
      <c r="E435" s="11">
        <f>Source!AQ203</f>
        <v>253.6</v>
      </c>
      <c r="F435" s="25"/>
      <c r="G435" s="26" t="str">
        <f>Source!DI203</f>
        <v/>
      </c>
      <c r="H435" s="25"/>
      <c r="I435" s="26"/>
      <c r="J435" s="26"/>
      <c r="K435" s="25"/>
      <c r="L435" s="36">
        <f>Source!U203</f>
        <v>5.0720000000000001</v>
      </c>
    </row>
    <row r="436" spans="1:26" ht="28.5" x14ac:dyDescent="0.2">
      <c r="A436" s="42" t="str">
        <f>Source!E205</f>
        <v>42,1</v>
      </c>
      <c r="B436" s="43" t="str">
        <f>Source!F205</f>
        <v>20.3.03.04-0323</v>
      </c>
      <c r="C436" s="43" t="str">
        <f>Source!G205</f>
        <v>Светильник светодиодный DMS Армстронг DMS-AA-035-DS6-PR прим.</v>
      </c>
      <c r="D436" s="30" t="str">
        <f>Source!H205</f>
        <v>шт.</v>
      </c>
      <c r="E436" s="31">
        <f>Source!I205</f>
        <v>2</v>
      </c>
      <c r="F436" s="32">
        <f>Source!AL205+Source!AM205+Source!AO205</f>
        <v>331.52</v>
      </c>
      <c r="G436" s="37" t="s">
        <v>6</v>
      </c>
      <c r="H436" s="32">
        <f>ROUND(Source!AC205*Source!I205, 2)+ROUND(Source!AD205*Source!I205, 2)+ROUND(Source!AF205*Source!I205, 2)</f>
        <v>663.04</v>
      </c>
      <c r="I436" s="33"/>
      <c r="J436" s="33">
        <f>IF(Source!BC205&lt;&gt; 0, Source!BC205, 1)</f>
        <v>1</v>
      </c>
      <c r="K436" s="32">
        <f>Source!O205</f>
        <v>663.04</v>
      </c>
      <c r="L436" s="38"/>
      <c r="S436">
        <f>ROUND((Source!FX205/100)*((ROUND(Source!AF205*Source!I205, 2)+ROUND(Source!AE205*Source!I205, 2))), 2)</f>
        <v>0</v>
      </c>
      <c r="T436">
        <f>Source!X205</f>
        <v>0</v>
      </c>
      <c r="U436">
        <f>ROUND((Source!FY205/100)*((ROUND(Source!AF205*Source!I205, 2)+ROUND(Source!AE205*Source!I205, 2))), 2)</f>
        <v>0</v>
      </c>
      <c r="V436">
        <f>Source!Y205</f>
        <v>0</v>
      </c>
      <c r="W436">
        <f>IF(Source!BI205&lt;=1,H436, 0)</f>
        <v>0</v>
      </c>
      <c r="X436">
        <f>IF(Source!BI205=2,H436, 0)</f>
        <v>663.04</v>
      </c>
      <c r="Y436">
        <f>IF(Source!BI205=3,H436, 0)</f>
        <v>0</v>
      </c>
      <c r="Z436">
        <f>IF(Source!BI205=4,H436, 0)</f>
        <v>0</v>
      </c>
    </row>
    <row r="437" spans="1:26" ht="15" x14ac:dyDescent="0.25">
      <c r="G437" s="46">
        <f>H429+H430+H432+H433+H434+SUM(H436:H436)</f>
        <v>862.66</v>
      </c>
      <c r="H437" s="46"/>
      <c r="J437" s="46">
        <f>K429+K430+K432+K433+K434+SUM(K436:K436)</f>
        <v>862.66</v>
      </c>
      <c r="K437" s="46"/>
      <c r="L437" s="35">
        <f>Source!U203</f>
        <v>5.0720000000000001</v>
      </c>
      <c r="O437" s="21">
        <f>G437</f>
        <v>862.66</v>
      </c>
      <c r="P437" s="21">
        <f>J437</f>
        <v>862.66</v>
      </c>
      <c r="Q437" s="21">
        <f>L437</f>
        <v>5.0720000000000001</v>
      </c>
      <c r="W437">
        <f>IF(Source!BI203&lt;=1,H429+H430+H432+H433+H434, 0)</f>
        <v>0</v>
      </c>
      <c r="X437">
        <f>IF(Source!BI203=2,H429+H430+H432+H433+H434, 0)</f>
        <v>199.62</v>
      </c>
      <c r="Y437">
        <f>IF(Source!BI203=3,H429+H430+H432+H433+H434, 0)</f>
        <v>0</v>
      </c>
      <c r="Z437">
        <f>IF(Source!BI203=4,H429+H430+H432+H433+H434, 0)</f>
        <v>0</v>
      </c>
    </row>
    <row r="438" spans="1:26" ht="28.5" x14ac:dyDescent="0.2">
      <c r="A438" s="40" t="str">
        <f>Source!E207</f>
        <v>43</v>
      </c>
      <c r="B438" s="41" t="str">
        <f>Source!F207</f>
        <v>м08-02-390-01</v>
      </c>
      <c r="C438" s="41" t="str">
        <f>Source!G207</f>
        <v>Короба пластмассовые шириной до 40 мм</v>
      </c>
      <c r="D438" s="24" t="str">
        <f>Source!H207</f>
        <v>100 м</v>
      </c>
      <c r="E438" s="11">
        <f>Source!I207</f>
        <v>0.05</v>
      </c>
      <c r="F438" s="25">
        <f>Source!AL207+Source!AM207+Source!AO207</f>
        <v>206.76</v>
      </c>
      <c r="G438" s="26"/>
      <c r="H438" s="25"/>
      <c r="I438" s="26" t="str">
        <f>Source!BO207</f>
        <v/>
      </c>
      <c r="J438" s="26"/>
      <c r="K438" s="25"/>
      <c r="L438" s="27"/>
      <c r="S438">
        <f>ROUND((Source!FX207/100)*((ROUND(Source!AF207*Source!I207, 2)+ROUND(Source!AE207*Source!I207, 2))), 2)</f>
        <v>7.37</v>
      </c>
      <c r="T438">
        <f>Source!X207</f>
        <v>7.37</v>
      </c>
      <c r="U438">
        <f>ROUND((Source!FY207/100)*((ROUND(Source!AF207*Source!I207, 2)+ROUND(Source!AE207*Source!I207, 2))), 2)</f>
        <v>5.04</v>
      </c>
      <c r="V438">
        <f>Source!Y207</f>
        <v>5.04</v>
      </c>
    </row>
    <row r="439" spans="1:26" x14ac:dyDescent="0.2">
      <c r="C439" s="20" t="str">
        <f>"Объем: "&amp;Source!I207&amp;"=5/"&amp;"100"</f>
        <v>Объем: 0,05=5/100</v>
      </c>
    </row>
    <row r="440" spans="1:26" ht="14.25" x14ac:dyDescent="0.2">
      <c r="A440" s="40"/>
      <c r="B440" s="41"/>
      <c r="C440" s="41" t="s">
        <v>1496</v>
      </c>
      <c r="D440" s="24"/>
      <c r="E440" s="11"/>
      <c r="F440" s="25">
        <f>Source!AO207</f>
        <v>154.91999999999999</v>
      </c>
      <c r="G440" s="26" t="str">
        <f>Source!DG207</f>
        <v/>
      </c>
      <c r="H440" s="25">
        <f>ROUND(Source!AF207*Source!I207, 2)</f>
        <v>7.75</v>
      </c>
      <c r="I440" s="26"/>
      <c r="J440" s="26">
        <f>IF(Source!BA207&lt;&gt; 0, Source!BA207, 1)</f>
        <v>1</v>
      </c>
      <c r="K440" s="25">
        <f>Source!S207</f>
        <v>7.75</v>
      </c>
      <c r="L440" s="27"/>
      <c r="R440">
        <f>H440</f>
        <v>7.75</v>
      </c>
    </row>
    <row r="441" spans="1:26" ht="14.25" x14ac:dyDescent="0.2">
      <c r="A441" s="40"/>
      <c r="B441" s="41"/>
      <c r="C441" s="41" t="s">
        <v>279</v>
      </c>
      <c r="D441" s="24"/>
      <c r="E441" s="11"/>
      <c r="F441" s="25">
        <f>Source!AM207</f>
        <v>0.31</v>
      </c>
      <c r="G441" s="26" t="str">
        <f>Source!DE207</f>
        <v/>
      </c>
      <c r="H441" s="25">
        <f>ROUND(Source!AD207*Source!I207, 2)</f>
        <v>0.02</v>
      </c>
      <c r="I441" s="26"/>
      <c r="J441" s="26">
        <f>IF(Source!BB207&lt;&gt; 0, Source!BB207, 1)</f>
        <v>1</v>
      </c>
      <c r="K441" s="25">
        <f>Source!Q207</f>
        <v>0.02</v>
      </c>
      <c r="L441" s="27"/>
    </row>
    <row r="442" spans="1:26" ht="14.25" x14ac:dyDescent="0.2">
      <c r="A442" s="40"/>
      <c r="B442" s="41"/>
      <c r="C442" s="41" t="s">
        <v>1497</v>
      </c>
      <c r="D442" s="24"/>
      <c r="E442" s="11"/>
      <c r="F442" s="25">
        <f>Source!AN207</f>
        <v>0.14000000000000001</v>
      </c>
      <c r="G442" s="26" t="str">
        <f>Source!DF207</f>
        <v/>
      </c>
      <c r="H442" s="28">
        <f>ROUND(Source!AE207*Source!I207, 2)</f>
        <v>0.01</v>
      </c>
      <c r="I442" s="26"/>
      <c r="J442" s="26">
        <f>IF(Source!BS207&lt;&gt; 0, Source!BS207, 1)</f>
        <v>1</v>
      </c>
      <c r="K442" s="28">
        <f>Source!R207</f>
        <v>0.01</v>
      </c>
      <c r="L442" s="27"/>
      <c r="R442">
        <f>H442</f>
        <v>0.01</v>
      </c>
    </row>
    <row r="443" spans="1:26" ht="14.25" x14ac:dyDescent="0.2">
      <c r="A443" s="40"/>
      <c r="B443" s="41"/>
      <c r="C443" s="41" t="s">
        <v>1503</v>
      </c>
      <c r="D443" s="24"/>
      <c r="E443" s="11"/>
      <c r="F443" s="25">
        <f>Source!AL207</f>
        <v>51.53</v>
      </c>
      <c r="G443" s="26" t="str">
        <f>Source!DD207</f>
        <v/>
      </c>
      <c r="H443" s="25">
        <f>ROUND(Source!AC207*Source!I207, 2)</f>
        <v>2.58</v>
      </c>
      <c r="I443" s="26"/>
      <c r="J443" s="26">
        <f>IF(Source!BC207&lt;&gt; 0, Source!BC207, 1)</f>
        <v>1</v>
      </c>
      <c r="K443" s="25">
        <f>Source!P207</f>
        <v>2.58</v>
      </c>
      <c r="L443" s="27"/>
    </row>
    <row r="444" spans="1:26" ht="14.25" x14ac:dyDescent="0.2">
      <c r="A444" s="40"/>
      <c r="B444" s="41"/>
      <c r="C444" s="41" t="s">
        <v>1498</v>
      </c>
      <c r="D444" s="24" t="s">
        <v>1499</v>
      </c>
      <c r="E444" s="11">
        <f>Source!BZ207</f>
        <v>95</v>
      </c>
      <c r="F444" s="44"/>
      <c r="G444" s="26"/>
      <c r="H444" s="25">
        <f>SUM(S438:S447)</f>
        <v>7.37</v>
      </c>
      <c r="I444" s="29"/>
      <c r="J444" s="23">
        <f>Source!AT207</f>
        <v>95</v>
      </c>
      <c r="K444" s="25">
        <f>SUM(T438:T447)</f>
        <v>7.37</v>
      </c>
      <c r="L444" s="27"/>
    </row>
    <row r="445" spans="1:26" ht="14.25" x14ac:dyDescent="0.2">
      <c r="A445" s="40"/>
      <c r="B445" s="41"/>
      <c r="C445" s="41" t="s">
        <v>1500</v>
      </c>
      <c r="D445" s="24" t="s">
        <v>1499</v>
      </c>
      <c r="E445" s="11">
        <f>Source!CA207</f>
        <v>65</v>
      </c>
      <c r="F445" s="44"/>
      <c r="G445" s="26"/>
      <c r="H445" s="25">
        <f>SUM(U438:U447)</f>
        <v>5.04</v>
      </c>
      <c r="I445" s="29"/>
      <c r="J445" s="23">
        <f>Source!AU207</f>
        <v>65</v>
      </c>
      <c r="K445" s="25">
        <f>SUM(V438:V447)</f>
        <v>5.04</v>
      </c>
      <c r="L445" s="27"/>
    </row>
    <row r="446" spans="1:26" ht="14.25" x14ac:dyDescent="0.2">
      <c r="A446" s="40"/>
      <c r="B446" s="41"/>
      <c r="C446" s="41" t="s">
        <v>1501</v>
      </c>
      <c r="D446" s="24" t="s">
        <v>1502</v>
      </c>
      <c r="E446" s="11">
        <f>Source!AQ207</f>
        <v>16.29</v>
      </c>
      <c r="F446" s="25"/>
      <c r="G446" s="26" t="str">
        <f>Source!DI207</f>
        <v/>
      </c>
      <c r="H446" s="25"/>
      <c r="I446" s="26"/>
      <c r="J446" s="26"/>
      <c r="K446" s="25"/>
      <c r="L446" s="36">
        <f>Source!U207</f>
        <v>0.8145</v>
      </c>
    </row>
    <row r="447" spans="1:26" ht="28.5" x14ac:dyDescent="0.2">
      <c r="A447" s="42" t="str">
        <f>Source!E209</f>
        <v>43,1</v>
      </c>
      <c r="B447" s="43" t="str">
        <f>Source!F209</f>
        <v>20.2.05.04-0022</v>
      </c>
      <c r="C447" s="43" t="str">
        <f>Source!G209</f>
        <v>Кабель-канал (короб) "Efapel" 12x10 мм</v>
      </c>
      <c r="D447" s="30" t="str">
        <f>Source!H209</f>
        <v>100 м</v>
      </c>
      <c r="E447" s="31">
        <f>Source!I209</f>
        <v>0.05</v>
      </c>
      <c r="F447" s="32">
        <f>Source!AL209+Source!AM209+Source!AO209</f>
        <v>114.75</v>
      </c>
      <c r="G447" s="37" t="s">
        <v>6</v>
      </c>
      <c r="H447" s="32">
        <f>ROUND(Source!AC209*Source!I209, 2)+ROUND(Source!AD209*Source!I209, 2)+ROUND(Source!AF209*Source!I209, 2)</f>
        <v>5.74</v>
      </c>
      <c r="I447" s="33"/>
      <c r="J447" s="33">
        <f>IF(Source!BC209&lt;&gt; 0, Source!BC209, 1)</f>
        <v>1</v>
      </c>
      <c r="K447" s="32">
        <f>Source!O209</f>
        <v>5.74</v>
      </c>
      <c r="L447" s="38"/>
      <c r="S447">
        <f>ROUND((Source!FX209/100)*((ROUND(Source!AF209*Source!I209, 2)+ROUND(Source!AE209*Source!I209, 2))), 2)</f>
        <v>0</v>
      </c>
      <c r="T447">
        <f>Source!X209</f>
        <v>0</v>
      </c>
      <c r="U447">
        <f>ROUND((Source!FY209/100)*((ROUND(Source!AF209*Source!I209, 2)+ROUND(Source!AE209*Source!I209, 2))), 2)</f>
        <v>0</v>
      </c>
      <c r="V447">
        <f>Source!Y209</f>
        <v>0</v>
      </c>
      <c r="W447">
        <f>IF(Source!BI209&lt;=1,H447, 0)</f>
        <v>0</v>
      </c>
      <c r="X447">
        <f>IF(Source!BI209=2,H447, 0)</f>
        <v>5.74</v>
      </c>
      <c r="Y447">
        <f>IF(Source!BI209=3,H447, 0)</f>
        <v>0</v>
      </c>
      <c r="Z447">
        <f>IF(Source!BI209=4,H447, 0)</f>
        <v>0</v>
      </c>
    </row>
    <row r="448" spans="1:26" ht="15" x14ac:dyDescent="0.25">
      <c r="G448" s="46">
        <f>H440+H441+H443+H444+H445+SUM(H447:H447)</f>
        <v>28.5</v>
      </c>
      <c r="H448" s="46"/>
      <c r="J448" s="46">
        <f>K440+K441+K443+K444+K445+SUM(K447:K447)</f>
        <v>28.5</v>
      </c>
      <c r="K448" s="46"/>
      <c r="L448" s="35">
        <f>Source!U207</f>
        <v>0.8145</v>
      </c>
      <c r="O448" s="21">
        <f>G448</f>
        <v>28.5</v>
      </c>
      <c r="P448" s="21">
        <f>J448</f>
        <v>28.5</v>
      </c>
      <c r="Q448" s="21">
        <f>L448</f>
        <v>0.8145</v>
      </c>
      <c r="W448">
        <f>IF(Source!BI207&lt;=1,H440+H441+H443+H444+H445, 0)</f>
        <v>0</v>
      </c>
      <c r="X448">
        <f>IF(Source!BI207=2,H440+H441+H443+H444+H445, 0)</f>
        <v>22.759999999999998</v>
      </c>
      <c r="Y448">
        <f>IF(Source!BI207=3,H440+H441+H443+H444+H445, 0)</f>
        <v>0</v>
      </c>
      <c r="Z448">
        <f>IF(Source!BI207=4,H440+H441+H443+H444+H445, 0)</f>
        <v>0</v>
      </c>
    </row>
    <row r="450" spans="1:26" ht="15" x14ac:dyDescent="0.25">
      <c r="A450" s="51" t="str">
        <f>CONCATENATE("Итого по разделу: ",IF(Source!G211&lt;&gt;"Новый раздел", Source!G211, ""))</f>
        <v>Итого по разделу: Вестибюль</v>
      </c>
      <c r="B450" s="51"/>
      <c r="C450" s="51"/>
      <c r="D450" s="51"/>
      <c r="E450" s="51"/>
      <c r="F450" s="51"/>
      <c r="G450" s="50">
        <f>SUM(O349:O449)</f>
        <v>23330.430000000004</v>
      </c>
      <c r="H450" s="50"/>
      <c r="I450" s="22"/>
      <c r="J450" s="50">
        <f>SUM(P349:P449)</f>
        <v>23331.350000000002</v>
      </c>
      <c r="K450" s="50"/>
      <c r="L450" s="35">
        <f>SUM(Q349:Q449)</f>
        <v>65.486069999999984</v>
      </c>
    </row>
    <row r="451" spans="1:26" ht="14.25" x14ac:dyDescent="0.2">
      <c r="C451" s="53" t="str">
        <f>Source!H239</f>
        <v>Всего с НР и СП</v>
      </c>
      <c r="D451" s="53"/>
      <c r="E451" s="53"/>
      <c r="F451" s="53"/>
      <c r="G451" s="53"/>
      <c r="H451" s="53"/>
      <c r="I451" s="53"/>
      <c r="J451" s="52">
        <f>IF(Source!P239=0, "", Source!P239)</f>
        <v>23331.35</v>
      </c>
      <c r="K451" s="52"/>
    </row>
    <row r="452" spans="1:26" ht="14.25" x14ac:dyDescent="0.2">
      <c r="C452" s="53" t="str">
        <f>Source!H240</f>
        <v>Итого с индексом пересчета в текущий уровень цен на 1 кв. 2018 г. К - 6,53</v>
      </c>
      <c r="D452" s="53"/>
      <c r="E452" s="53"/>
      <c r="F452" s="53"/>
      <c r="G452" s="53"/>
      <c r="H452" s="53"/>
      <c r="I452" s="53"/>
      <c r="J452" s="52">
        <f>IF(Source!P240=0, "", Source!P240)</f>
        <v>152353.72</v>
      </c>
      <c r="K452" s="52"/>
    </row>
    <row r="454" spans="1:26" ht="16.5" x14ac:dyDescent="0.25">
      <c r="A454" s="47" t="str">
        <f>CONCATENATE("Раздел: ",IF(Source!G242&lt;&gt;"Новый раздел", Source!G242, ""))</f>
        <v>Раздел: Лестница  Б</v>
      </c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</row>
    <row r="455" spans="1:26" ht="28.5" x14ac:dyDescent="0.2">
      <c r="A455" s="40" t="str">
        <f>Source!E247</f>
        <v>44</v>
      </c>
      <c r="B455" s="41" t="str">
        <f>Source!F247</f>
        <v>67-4-5</v>
      </c>
      <c r="C455" s="41" t="str">
        <f>Source!G247</f>
        <v>Демонтаж светильников для люминесцентных ламп</v>
      </c>
      <c r="D455" s="24" t="str">
        <f>Source!H247</f>
        <v>100 ШТ</v>
      </c>
      <c r="E455" s="11">
        <f>Source!I247</f>
        <v>0.05</v>
      </c>
      <c r="F455" s="25">
        <f>Source!AL247+Source!AM247+Source!AO247</f>
        <v>145.97999999999999</v>
      </c>
      <c r="G455" s="26"/>
      <c r="H455" s="25"/>
      <c r="I455" s="26" t="str">
        <f>Source!BO247</f>
        <v/>
      </c>
      <c r="J455" s="26"/>
      <c r="K455" s="25"/>
      <c r="L455" s="27"/>
      <c r="S455">
        <f>ROUND((Source!FX247/100)*((ROUND(Source!AF247*Source!I247, 2)+ROUND(Source!AE247*Source!I247, 2))), 2)</f>
        <v>6.14</v>
      </c>
      <c r="T455">
        <f>Source!X247</f>
        <v>6.14</v>
      </c>
      <c r="U455">
        <f>ROUND((Source!FY247/100)*((ROUND(Source!AF247*Source!I247, 2)+ROUND(Source!AE247*Source!I247, 2))), 2)</f>
        <v>4.6900000000000004</v>
      </c>
      <c r="V455">
        <f>Source!Y247</f>
        <v>4.6900000000000004</v>
      </c>
    </row>
    <row r="456" spans="1:26" x14ac:dyDescent="0.2">
      <c r="C456" s="20" t="str">
        <f>"Объем: "&amp;Source!I247&amp;"=5/"&amp;"100"</f>
        <v>Объем: 0,05=5/100</v>
      </c>
    </row>
    <row r="457" spans="1:26" ht="14.25" x14ac:dyDescent="0.2">
      <c r="A457" s="40"/>
      <c r="B457" s="41"/>
      <c r="C457" s="41" t="s">
        <v>1496</v>
      </c>
      <c r="D457" s="24"/>
      <c r="E457" s="11"/>
      <c r="F457" s="25">
        <f>Source!AO247</f>
        <v>143.47999999999999</v>
      </c>
      <c r="G457" s="26" t="str">
        <f>Source!DG247</f>
        <v/>
      </c>
      <c r="H457" s="25">
        <f>ROUND(Source!AF247*Source!I247, 2)</f>
        <v>7.17</v>
      </c>
      <c r="I457" s="26"/>
      <c r="J457" s="26">
        <f>IF(Source!BA247&lt;&gt; 0, Source!BA247, 1)</f>
        <v>1</v>
      </c>
      <c r="K457" s="25">
        <f>Source!S247</f>
        <v>7.17</v>
      </c>
      <c r="L457" s="27"/>
      <c r="R457">
        <f>H457</f>
        <v>7.17</v>
      </c>
    </row>
    <row r="458" spans="1:26" ht="14.25" x14ac:dyDescent="0.2">
      <c r="A458" s="40"/>
      <c r="B458" s="41"/>
      <c r="C458" s="41" t="s">
        <v>279</v>
      </c>
      <c r="D458" s="24"/>
      <c r="E458" s="11"/>
      <c r="F458" s="25">
        <f>Source!AM247</f>
        <v>2.5</v>
      </c>
      <c r="G458" s="26" t="str">
        <f>Source!DE247</f>
        <v/>
      </c>
      <c r="H458" s="25">
        <f>ROUND(Source!AD247*Source!I247, 2)</f>
        <v>0.13</v>
      </c>
      <c r="I458" s="26"/>
      <c r="J458" s="26">
        <f>IF(Source!BB247&lt;&gt; 0, Source!BB247, 1)</f>
        <v>1</v>
      </c>
      <c r="K458" s="25">
        <f>Source!Q247</f>
        <v>0.13</v>
      </c>
      <c r="L458" s="27"/>
    </row>
    <row r="459" spans="1:26" ht="14.25" x14ac:dyDescent="0.2">
      <c r="A459" s="40"/>
      <c r="B459" s="41"/>
      <c r="C459" s="41" t="s">
        <v>1497</v>
      </c>
      <c r="D459" s="24"/>
      <c r="E459" s="11"/>
      <c r="F459" s="25">
        <f>Source!AN247</f>
        <v>1.08</v>
      </c>
      <c r="G459" s="26" t="str">
        <f>Source!DF247</f>
        <v/>
      </c>
      <c r="H459" s="28">
        <f>ROUND(Source!AE247*Source!I247, 2)</f>
        <v>0.05</v>
      </c>
      <c r="I459" s="26"/>
      <c r="J459" s="26">
        <f>IF(Source!BS247&lt;&gt; 0, Source!BS247, 1)</f>
        <v>1</v>
      </c>
      <c r="K459" s="28">
        <f>Source!R247</f>
        <v>0.05</v>
      </c>
      <c r="L459" s="27"/>
      <c r="R459">
        <f>H459</f>
        <v>0.05</v>
      </c>
    </row>
    <row r="460" spans="1:26" ht="14.25" x14ac:dyDescent="0.2">
      <c r="A460" s="40"/>
      <c r="B460" s="41"/>
      <c r="C460" s="41" t="s">
        <v>1498</v>
      </c>
      <c r="D460" s="24" t="s">
        <v>1499</v>
      </c>
      <c r="E460" s="11">
        <f>Source!BZ247</f>
        <v>85</v>
      </c>
      <c r="F460" s="44"/>
      <c r="G460" s="26"/>
      <c r="H460" s="25">
        <f>SUM(S455:S462)</f>
        <v>6.14</v>
      </c>
      <c r="I460" s="29"/>
      <c r="J460" s="23">
        <f>Source!AT247</f>
        <v>85</v>
      </c>
      <c r="K460" s="25">
        <f>SUM(T455:T462)</f>
        <v>6.14</v>
      </c>
      <c r="L460" s="27"/>
    </row>
    <row r="461" spans="1:26" ht="14.25" x14ac:dyDescent="0.2">
      <c r="A461" s="40"/>
      <c r="B461" s="41"/>
      <c r="C461" s="41" t="s">
        <v>1500</v>
      </c>
      <c r="D461" s="24" t="s">
        <v>1499</v>
      </c>
      <c r="E461" s="11">
        <f>Source!CA247</f>
        <v>65</v>
      </c>
      <c r="F461" s="44"/>
      <c r="G461" s="26"/>
      <c r="H461" s="25">
        <f>SUM(U455:U462)</f>
        <v>4.6900000000000004</v>
      </c>
      <c r="I461" s="29"/>
      <c r="J461" s="23">
        <f>Source!AU247</f>
        <v>65</v>
      </c>
      <c r="K461" s="25">
        <f>SUM(V455:V462)</f>
        <v>4.6900000000000004</v>
      </c>
      <c r="L461" s="27"/>
    </row>
    <row r="462" spans="1:26" ht="14.25" x14ac:dyDescent="0.2">
      <c r="A462" s="42"/>
      <c r="B462" s="43"/>
      <c r="C462" s="43" t="s">
        <v>1501</v>
      </c>
      <c r="D462" s="30" t="s">
        <v>1502</v>
      </c>
      <c r="E462" s="31">
        <f>Source!AQ247</f>
        <v>17.89</v>
      </c>
      <c r="F462" s="32"/>
      <c r="G462" s="33" t="str">
        <f>Source!DI247</f>
        <v/>
      </c>
      <c r="H462" s="32"/>
      <c r="I462" s="33"/>
      <c r="J462" s="33"/>
      <c r="K462" s="32"/>
      <c r="L462" s="34">
        <f>Source!U247</f>
        <v>0.89450000000000007</v>
      </c>
    </row>
    <row r="463" spans="1:26" ht="15" x14ac:dyDescent="0.25">
      <c r="G463" s="46">
        <f>H457+H458+H460+H461</f>
        <v>18.13</v>
      </c>
      <c r="H463" s="46"/>
      <c r="J463" s="46">
        <f>K457+K458+K460+K461</f>
        <v>18.13</v>
      </c>
      <c r="K463" s="46"/>
      <c r="L463" s="35">
        <f>Source!U247</f>
        <v>0.89450000000000007</v>
      </c>
      <c r="O463" s="21">
        <f>G463</f>
        <v>18.13</v>
      </c>
      <c r="P463" s="21">
        <f>J463</f>
        <v>18.13</v>
      </c>
      <c r="Q463" s="21">
        <f>L463</f>
        <v>0.89450000000000007</v>
      </c>
      <c r="W463">
        <f>IF(Source!BI247&lt;=1,H457+H458+H460+H461, 0)</f>
        <v>18.13</v>
      </c>
      <c r="X463">
        <f>IF(Source!BI247=2,H457+H458+H460+H461, 0)</f>
        <v>0</v>
      </c>
      <c r="Y463">
        <f>IF(Source!BI247=3,H457+H458+H460+H461, 0)</f>
        <v>0</v>
      </c>
      <c r="Z463">
        <f>IF(Source!BI247=4,H457+H458+H460+H461, 0)</f>
        <v>0</v>
      </c>
    </row>
    <row r="464" spans="1:26" ht="42.75" x14ac:dyDescent="0.2">
      <c r="A464" s="40" t="str">
        <f>Source!E249</f>
        <v>45</v>
      </c>
      <c r="B464" s="41" t="str">
        <f>Source!F249</f>
        <v>46-04-012-02</v>
      </c>
      <c r="C464" s="41" t="str">
        <f>Source!G249</f>
        <v>Разборка деревянных заполнений проемов оконных без подоконных досок</v>
      </c>
      <c r="D464" s="24" t="str">
        <f>Source!H249</f>
        <v>100 м2</v>
      </c>
      <c r="E464" s="11">
        <f>Source!I249</f>
        <v>3.44E-2</v>
      </c>
      <c r="F464" s="25">
        <f>Source!AL249+Source!AM249+Source!AO249</f>
        <v>1639.5800000000002</v>
      </c>
      <c r="G464" s="26"/>
      <c r="H464" s="25"/>
      <c r="I464" s="26" t="str">
        <f>Source!BO249</f>
        <v/>
      </c>
      <c r="J464" s="26"/>
      <c r="K464" s="25"/>
      <c r="L464" s="27"/>
      <c r="S464">
        <f>ROUND((Source!FX249/100)*((ROUND(Source!AF249*Source!I249, 2)+ROUND(Source!AE249*Source!I249, 2))), 2)</f>
        <v>51.15</v>
      </c>
      <c r="T464">
        <f>Source!X249</f>
        <v>51.15</v>
      </c>
      <c r="U464">
        <f>ROUND((Source!FY249/100)*((ROUND(Source!AF249*Source!I249, 2)+ROUND(Source!AE249*Source!I249, 2))), 2)</f>
        <v>30.74</v>
      </c>
      <c r="V464">
        <f>Source!Y249</f>
        <v>31</v>
      </c>
    </row>
    <row r="465" spans="1:26" x14ac:dyDescent="0.2">
      <c r="C465" s="20" t="str">
        <f>"Объем: "&amp;Source!I249&amp;"=3,44/"&amp;"100"</f>
        <v>Объем: 0,0344=3,44/100</v>
      </c>
    </row>
    <row r="466" spans="1:26" ht="14.25" x14ac:dyDescent="0.2">
      <c r="A466" s="40"/>
      <c r="B466" s="41"/>
      <c r="C466" s="41" t="s">
        <v>1496</v>
      </c>
      <c r="D466" s="24"/>
      <c r="E466" s="11"/>
      <c r="F466" s="25">
        <f>Source!AO249</f>
        <v>1397.63</v>
      </c>
      <c r="G466" s="26" t="str">
        <f>Source!DG249</f>
        <v/>
      </c>
      <c r="H466" s="25">
        <f>ROUND(Source!AF249*Source!I249, 2)</f>
        <v>48.08</v>
      </c>
      <c r="I466" s="26"/>
      <c r="J466" s="26">
        <f>IF(Source!BA249&lt;&gt; 0, Source!BA249, 1)</f>
        <v>1</v>
      </c>
      <c r="K466" s="25">
        <f>Source!S249</f>
        <v>48.08</v>
      </c>
      <c r="L466" s="27"/>
      <c r="R466">
        <f>H466</f>
        <v>48.08</v>
      </c>
    </row>
    <row r="467" spans="1:26" ht="14.25" x14ac:dyDescent="0.2">
      <c r="A467" s="40"/>
      <c r="B467" s="41"/>
      <c r="C467" s="41" t="s">
        <v>279</v>
      </c>
      <c r="D467" s="24"/>
      <c r="E467" s="11"/>
      <c r="F467" s="25">
        <f>Source!AM249</f>
        <v>241.95</v>
      </c>
      <c r="G467" s="26" t="str">
        <f>Source!DE249</f>
        <v/>
      </c>
      <c r="H467" s="25">
        <f>ROUND(Source!AD249*Source!I249, 2)</f>
        <v>8.32</v>
      </c>
      <c r="I467" s="26"/>
      <c r="J467" s="26">
        <f>IF(Source!BB249&lt;&gt; 0, Source!BB249, 1)</f>
        <v>1</v>
      </c>
      <c r="K467" s="25">
        <f>Source!Q249</f>
        <v>8.32</v>
      </c>
      <c r="L467" s="27"/>
    </row>
    <row r="468" spans="1:26" ht="14.25" x14ac:dyDescent="0.2">
      <c r="A468" s="40"/>
      <c r="B468" s="41"/>
      <c r="C468" s="41" t="s">
        <v>1497</v>
      </c>
      <c r="D468" s="24"/>
      <c r="E468" s="11"/>
      <c r="F468" s="25">
        <f>Source!AN249</f>
        <v>104.49</v>
      </c>
      <c r="G468" s="26" t="str">
        <f>Source!DF249</f>
        <v/>
      </c>
      <c r="H468" s="28">
        <f>ROUND(Source!AE249*Source!I249, 2)</f>
        <v>3.59</v>
      </c>
      <c r="I468" s="26"/>
      <c r="J468" s="26">
        <f>IF(Source!BS249&lt;&gt; 0, Source!BS249, 1)</f>
        <v>1</v>
      </c>
      <c r="K468" s="28">
        <f>Source!R249</f>
        <v>3.59</v>
      </c>
      <c r="L468" s="27"/>
      <c r="R468">
        <f>H468</f>
        <v>3.59</v>
      </c>
    </row>
    <row r="469" spans="1:26" ht="14.25" x14ac:dyDescent="0.2">
      <c r="A469" s="40"/>
      <c r="B469" s="41"/>
      <c r="C469" s="41" t="s">
        <v>1498</v>
      </c>
      <c r="D469" s="24" t="s">
        <v>1499</v>
      </c>
      <c r="E469" s="11">
        <f>Source!BZ249</f>
        <v>110</v>
      </c>
      <c r="F469" s="48" t="str">
        <f>CONCATENATE(" )", Source!DL249, Source!FT249, "=", Source!FX249)</f>
        <v xml:space="preserve"> )*0,9=99</v>
      </c>
      <c r="G469" s="49"/>
      <c r="H469" s="25">
        <f>SUM(S464:S471)</f>
        <v>51.15</v>
      </c>
      <c r="I469" s="29"/>
      <c r="J469" s="23">
        <f>Source!AT249</f>
        <v>99</v>
      </c>
      <c r="K469" s="25">
        <f>SUM(T464:T471)</f>
        <v>51.15</v>
      </c>
      <c r="L469" s="27"/>
    </row>
    <row r="470" spans="1:26" ht="14.25" x14ac:dyDescent="0.2">
      <c r="A470" s="40"/>
      <c r="B470" s="41"/>
      <c r="C470" s="41" t="s">
        <v>1500</v>
      </c>
      <c r="D470" s="24" t="s">
        <v>1499</v>
      </c>
      <c r="E470" s="11">
        <f>Source!CA249</f>
        <v>70</v>
      </c>
      <c r="F470" s="48" t="str">
        <f>CONCATENATE(" )", Source!DM249, Source!FU249, "=", Source!FY249)</f>
        <v xml:space="preserve"> )*0,85=59,5</v>
      </c>
      <c r="G470" s="49"/>
      <c r="H470" s="25">
        <f>SUM(U464:U471)</f>
        <v>30.74</v>
      </c>
      <c r="I470" s="29"/>
      <c r="J470" s="23">
        <f>Source!AU249</f>
        <v>60</v>
      </c>
      <c r="K470" s="25">
        <f>SUM(V464:V471)</f>
        <v>31</v>
      </c>
      <c r="L470" s="27"/>
    </row>
    <row r="471" spans="1:26" ht="14.25" x14ac:dyDescent="0.2">
      <c r="A471" s="42"/>
      <c r="B471" s="43"/>
      <c r="C471" s="43" t="s">
        <v>1501</v>
      </c>
      <c r="D471" s="30" t="s">
        <v>1502</v>
      </c>
      <c r="E471" s="31">
        <f>Source!AQ249</f>
        <v>172.76</v>
      </c>
      <c r="F471" s="32"/>
      <c r="G471" s="33" t="str">
        <f>Source!DI249</f>
        <v/>
      </c>
      <c r="H471" s="32"/>
      <c r="I471" s="33"/>
      <c r="J471" s="33"/>
      <c r="K471" s="32"/>
      <c r="L471" s="34">
        <f>Source!U249</f>
        <v>5.9429439999999998</v>
      </c>
    </row>
    <row r="472" spans="1:26" ht="15" x14ac:dyDescent="0.25">
      <c r="G472" s="46">
        <f>H466+H467+H469+H470</f>
        <v>138.29</v>
      </c>
      <c r="H472" s="46"/>
      <c r="J472" s="46">
        <f>K466+K467+K469+K470</f>
        <v>138.55000000000001</v>
      </c>
      <c r="K472" s="46"/>
      <c r="L472" s="35">
        <f>Source!U249</f>
        <v>5.9429439999999998</v>
      </c>
      <c r="O472" s="21">
        <f>G472</f>
        <v>138.29</v>
      </c>
      <c r="P472" s="21">
        <f>J472</f>
        <v>138.55000000000001</v>
      </c>
      <c r="Q472" s="21">
        <f>L472</f>
        <v>5.9429439999999998</v>
      </c>
      <c r="W472">
        <f>IF(Source!BI249&lt;=1,H466+H467+H469+H470, 0)</f>
        <v>138.29</v>
      </c>
      <c r="X472">
        <f>IF(Source!BI249=2,H466+H467+H469+H470, 0)</f>
        <v>0</v>
      </c>
      <c r="Y472">
        <f>IF(Source!BI249=3,H466+H467+H469+H470, 0)</f>
        <v>0</v>
      </c>
      <c r="Z472">
        <f>IF(Source!BI249=4,H466+H467+H469+H470, 0)</f>
        <v>0</v>
      </c>
    </row>
    <row r="473" spans="1:26" ht="14.25" x14ac:dyDescent="0.2">
      <c r="A473" s="40" t="str">
        <f>Source!E251</f>
        <v>46</v>
      </c>
      <c r="B473" s="41" t="str">
        <f>Source!F251</f>
        <v>56-3-1</v>
      </c>
      <c r="C473" s="41" t="str">
        <f>Source!G251</f>
        <v>Снятие подоконных досок бетонных</v>
      </c>
      <c r="D473" s="24" t="str">
        <f>Source!H251</f>
        <v>100 м2</v>
      </c>
      <c r="E473" s="11">
        <f>Source!I251</f>
        <v>7.1999999999999998E-3</v>
      </c>
      <c r="F473" s="25">
        <f>Source!AL251+Source!AM251+Source!AO251</f>
        <v>2172.79</v>
      </c>
      <c r="G473" s="26"/>
      <c r="H473" s="25"/>
      <c r="I473" s="26" t="str">
        <f>Source!BO251</f>
        <v/>
      </c>
      <c r="J473" s="26"/>
      <c r="K473" s="25"/>
      <c r="L473" s="27"/>
      <c r="S473">
        <f>ROUND((Source!FX251/100)*((ROUND(Source!AF251*Source!I251, 2)+ROUND(Source!AE251*Source!I251, 2))), 2)</f>
        <v>12.5</v>
      </c>
      <c r="T473">
        <f>Source!X251</f>
        <v>12.5</v>
      </c>
      <c r="U473">
        <f>ROUND((Source!FY251/100)*((ROUND(Source!AF251*Source!I251, 2)+ROUND(Source!AE251*Source!I251, 2))), 2)</f>
        <v>9.4499999999999993</v>
      </c>
      <c r="V473">
        <f>Source!Y251</f>
        <v>9.4499999999999993</v>
      </c>
    </row>
    <row r="474" spans="1:26" x14ac:dyDescent="0.2">
      <c r="C474" s="20" t="str">
        <f>"Объем: "&amp;Source!I251&amp;"=(1,8*"&amp;"0,4)/"&amp;"100"</f>
        <v>Объем: 0,0072=(1,8*0,4)/100</v>
      </c>
    </row>
    <row r="475" spans="1:26" ht="14.25" x14ac:dyDescent="0.2">
      <c r="A475" s="40"/>
      <c r="B475" s="41"/>
      <c r="C475" s="41" t="s">
        <v>1496</v>
      </c>
      <c r="D475" s="24"/>
      <c r="E475" s="11"/>
      <c r="F475" s="25">
        <f>Source!AO251</f>
        <v>2116.61</v>
      </c>
      <c r="G475" s="26" t="str">
        <f>Source!DG251</f>
        <v/>
      </c>
      <c r="H475" s="25">
        <f>ROUND(Source!AF251*Source!I251, 2)</f>
        <v>15.24</v>
      </c>
      <c r="I475" s="26"/>
      <c r="J475" s="26">
        <f>IF(Source!BA251&lt;&gt; 0, Source!BA251, 1)</f>
        <v>1</v>
      </c>
      <c r="K475" s="25">
        <f>Source!S251</f>
        <v>15.24</v>
      </c>
      <c r="L475" s="27"/>
      <c r="R475">
        <f>H475</f>
        <v>15.24</v>
      </c>
    </row>
    <row r="476" spans="1:26" ht="14.25" x14ac:dyDescent="0.2">
      <c r="A476" s="40"/>
      <c r="B476" s="41"/>
      <c r="C476" s="41" t="s">
        <v>279</v>
      </c>
      <c r="D476" s="24"/>
      <c r="E476" s="11"/>
      <c r="F476" s="25">
        <f>Source!AM251</f>
        <v>56.18</v>
      </c>
      <c r="G476" s="26" t="str">
        <f>Source!DE251</f>
        <v/>
      </c>
      <c r="H476" s="25">
        <f>ROUND(Source!AD251*Source!I251, 2)</f>
        <v>0.4</v>
      </c>
      <c r="I476" s="26"/>
      <c r="J476" s="26">
        <f>IF(Source!BB251&lt;&gt; 0, Source!BB251, 1)</f>
        <v>1</v>
      </c>
      <c r="K476" s="25">
        <f>Source!Q251</f>
        <v>0.4</v>
      </c>
      <c r="L476" s="27"/>
    </row>
    <row r="477" spans="1:26" ht="14.25" x14ac:dyDescent="0.2">
      <c r="A477" s="40"/>
      <c r="B477" s="41"/>
      <c r="C477" s="41" t="s">
        <v>1498</v>
      </c>
      <c r="D477" s="24" t="s">
        <v>1499</v>
      </c>
      <c r="E477" s="11">
        <f>Source!BZ251</f>
        <v>82</v>
      </c>
      <c r="F477" s="44"/>
      <c r="G477" s="26"/>
      <c r="H477" s="25">
        <f>SUM(S473:S480)</f>
        <v>12.5</v>
      </c>
      <c r="I477" s="29"/>
      <c r="J477" s="23">
        <f>Source!AT251</f>
        <v>82</v>
      </c>
      <c r="K477" s="25">
        <f>SUM(T473:T480)</f>
        <v>12.5</v>
      </c>
      <c r="L477" s="27"/>
    </row>
    <row r="478" spans="1:26" ht="14.25" x14ac:dyDescent="0.2">
      <c r="A478" s="40"/>
      <c r="B478" s="41"/>
      <c r="C478" s="41" t="s">
        <v>1500</v>
      </c>
      <c r="D478" s="24" t="s">
        <v>1499</v>
      </c>
      <c r="E478" s="11">
        <f>Source!CA251</f>
        <v>62</v>
      </c>
      <c r="F478" s="44"/>
      <c r="G478" s="26"/>
      <c r="H478" s="25">
        <f>SUM(U473:U480)</f>
        <v>9.4499999999999993</v>
      </c>
      <c r="I478" s="29"/>
      <c r="J478" s="23">
        <f>Source!AU251</f>
        <v>62</v>
      </c>
      <c r="K478" s="25">
        <f>SUM(V473:V480)</f>
        <v>9.4499999999999993</v>
      </c>
      <c r="L478" s="27"/>
    </row>
    <row r="479" spans="1:26" ht="14.25" x14ac:dyDescent="0.2">
      <c r="A479" s="40"/>
      <c r="B479" s="41"/>
      <c r="C479" s="41" t="s">
        <v>1501</v>
      </c>
      <c r="D479" s="24" t="s">
        <v>1502</v>
      </c>
      <c r="E479" s="11">
        <f>Source!AQ251</f>
        <v>275.60000000000002</v>
      </c>
      <c r="F479" s="25"/>
      <c r="G479" s="26" t="str">
        <f>Source!DI251</f>
        <v/>
      </c>
      <c r="H479" s="25"/>
      <c r="I479" s="26"/>
      <c r="J479" s="26"/>
      <c r="K479" s="25"/>
      <c r="L479" s="36">
        <f>Source!U251</f>
        <v>1.9843200000000001</v>
      </c>
    </row>
    <row r="480" spans="1:26" ht="14.25" x14ac:dyDescent="0.2">
      <c r="A480" s="42" t="str">
        <f>Source!E253</f>
        <v>46,1</v>
      </c>
      <c r="B480" s="43" t="str">
        <f>Source!F253</f>
        <v>01.7.07.07</v>
      </c>
      <c r="C480" s="43" t="str">
        <f>Source!G253</f>
        <v>Строительный мусор</v>
      </c>
      <c r="D480" s="30" t="str">
        <f>Source!H253</f>
        <v>т</v>
      </c>
      <c r="E480" s="31">
        <f>Source!I253</f>
        <v>9.6479999999999996E-2</v>
      </c>
      <c r="F480" s="32">
        <f>Source!AL253+Source!AM253+Source!AO253</f>
        <v>0</v>
      </c>
      <c r="G480" s="37" t="s">
        <v>6</v>
      </c>
      <c r="H480" s="32">
        <f>ROUND(Source!AC253*Source!I253, 2)+ROUND(Source!AD253*Source!I253, 2)+ROUND(Source!AF253*Source!I253, 2)</f>
        <v>0</v>
      </c>
      <c r="I480" s="33"/>
      <c r="J480" s="33">
        <f>IF(Source!BC253&lt;&gt; 0, Source!BC253, 1)</f>
        <v>1</v>
      </c>
      <c r="K480" s="32">
        <f>Source!O253</f>
        <v>0</v>
      </c>
      <c r="L480" s="38"/>
      <c r="S480">
        <f>ROUND((Source!FX253/100)*((ROUND(Source!AF253*Source!I253, 2)+ROUND(Source!AE253*Source!I253, 2))), 2)</f>
        <v>0</v>
      </c>
      <c r="T480">
        <f>Source!X253</f>
        <v>0</v>
      </c>
      <c r="U480">
        <f>ROUND((Source!FY253/100)*((ROUND(Source!AF253*Source!I253, 2)+ROUND(Source!AE253*Source!I253, 2))), 2)</f>
        <v>0</v>
      </c>
      <c r="V480">
        <f>Source!Y253</f>
        <v>0</v>
      </c>
      <c r="W480">
        <f>IF(Source!BI253&lt;=1,H480, 0)</f>
        <v>0</v>
      </c>
      <c r="X480">
        <f>IF(Source!BI253=2,H480, 0)</f>
        <v>0</v>
      </c>
      <c r="Y480">
        <f>IF(Source!BI253=3,H480, 0)</f>
        <v>0</v>
      </c>
      <c r="Z480">
        <f>IF(Source!BI253=4,H480, 0)</f>
        <v>0</v>
      </c>
    </row>
    <row r="481" spans="1:26" ht="15" x14ac:dyDescent="0.25">
      <c r="G481" s="46">
        <f>H475+H476+H477+H478+SUM(H480:H480)</f>
        <v>37.590000000000003</v>
      </c>
      <c r="H481" s="46"/>
      <c r="J481" s="46">
        <f>K475+K476+K477+K478+SUM(K480:K480)</f>
        <v>37.590000000000003</v>
      </c>
      <c r="K481" s="46"/>
      <c r="L481" s="35">
        <f>Source!U251</f>
        <v>1.9843200000000001</v>
      </c>
      <c r="O481" s="21">
        <f>G481</f>
        <v>37.590000000000003</v>
      </c>
      <c r="P481" s="21">
        <f>J481</f>
        <v>37.590000000000003</v>
      </c>
      <c r="Q481" s="21">
        <f>L481</f>
        <v>1.9843200000000001</v>
      </c>
      <c r="W481">
        <f>IF(Source!BI251&lt;=1,H475+H476+H477+H478, 0)</f>
        <v>37.590000000000003</v>
      </c>
      <c r="X481">
        <f>IF(Source!BI251=2,H475+H476+H477+H478, 0)</f>
        <v>0</v>
      </c>
      <c r="Y481">
        <f>IF(Source!BI251=3,H475+H476+H477+H478, 0)</f>
        <v>0</v>
      </c>
      <c r="Z481">
        <f>IF(Source!BI251=4,H475+H476+H477+H478, 0)</f>
        <v>0</v>
      </c>
    </row>
    <row r="482" spans="1:26" ht="42.75" x14ac:dyDescent="0.2">
      <c r="A482" s="40" t="str">
        <f>Source!E255</f>
        <v>47</v>
      </c>
      <c r="B482" s="41" t="str">
        <f>Source!F255</f>
        <v>08-04-002-04</v>
      </c>
      <c r="C482" s="41" t="str">
        <f>Source!G255</f>
        <v>Демонтаж проемов заполненые стеклянными блоками при высоте этажа свыше 4 м</v>
      </c>
      <c r="D482" s="24" t="str">
        <f>Source!H255</f>
        <v>100 м2</v>
      </c>
      <c r="E482" s="11">
        <f>Source!I255</f>
        <v>0.46079999999999999</v>
      </c>
      <c r="F482" s="25">
        <f>Source!AL255+Source!AM255+Source!AO255</f>
        <v>20710.02</v>
      </c>
      <c r="G482" s="26"/>
      <c r="H482" s="25"/>
      <c r="I482" s="26" t="str">
        <f>Source!BO255</f>
        <v/>
      </c>
      <c r="J482" s="26"/>
      <c r="K482" s="25"/>
      <c r="L482" s="27"/>
      <c r="S482">
        <f>ROUND((Source!FX255/100)*((ROUND(Source!AF255*Source!I255, 2)+ROUND(Source!AE255*Source!I255, 2))), 2)</f>
        <v>563.88</v>
      </c>
      <c r="T482">
        <f>Source!X255</f>
        <v>564.91</v>
      </c>
      <c r="U482">
        <f>ROUND((Source!FY255/100)*((ROUND(Source!AF255*Source!I255, 2)+ROUND(Source!AE255*Source!I255, 2))), 2)</f>
        <v>349.21</v>
      </c>
      <c r="V482">
        <f>Source!Y255</f>
        <v>349.21</v>
      </c>
    </row>
    <row r="483" spans="1:26" x14ac:dyDescent="0.2">
      <c r="C483" s="20" t="str">
        <f>"Объем: "&amp;Source!I255&amp;"=46,08/"&amp;"100"</f>
        <v>Объем: 0,4608=46,08/100</v>
      </c>
    </row>
    <row r="484" spans="1:26" ht="14.25" x14ac:dyDescent="0.2">
      <c r="A484" s="40"/>
      <c r="B484" s="41"/>
      <c r="C484" s="41" t="s">
        <v>1496</v>
      </c>
      <c r="D484" s="24"/>
      <c r="E484" s="11"/>
      <c r="F484" s="25">
        <f>Source!AO255</f>
        <v>1355.14</v>
      </c>
      <c r="G484" s="26" t="str">
        <f>Source!DG255</f>
        <v>)*0,8</v>
      </c>
      <c r="H484" s="25">
        <f>ROUND(Source!AF255*Source!I255, 2)</f>
        <v>499.56</v>
      </c>
      <c r="I484" s="26"/>
      <c r="J484" s="26">
        <f>IF(Source!BA255&lt;&gt; 0, Source!BA255, 1)</f>
        <v>1</v>
      </c>
      <c r="K484" s="25">
        <f>Source!S255</f>
        <v>499.56</v>
      </c>
      <c r="L484" s="27"/>
      <c r="R484">
        <f>H484</f>
        <v>499.56</v>
      </c>
    </row>
    <row r="485" spans="1:26" ht="14.25" x14ac:dyDescent="0.2">
      <c r="A485" s="40"/>
      <c r="B485" s="41"/>
      <c r="C485" s="41" t="s">
        <v>279</v>
      </c>
      <c r="D485" s="24"/>
      <c r="E485" s="11"/>
      <c r="F485" s="25">
        <f>Source!AM255</f>
        <v>234.39</v>
      </c>
      <c r="G485" s="26" t="str">
        <f>Source!DE255</f>
        <v>)*0,8</v>
      </c>
      <c r="H485" s="25">
        <f>ROUND(Source!AD255*Source!I255, 2)</f>
        <v>86.4</v>
      </c>
      <c r="I485" s="26"/>
      <c r="J485" s="26">
        <f>IF(Source!BB255&lt;&gt; 0, Source!BB255, 1)</f>
        <v>1</v>
      </c>
      <c r="K485" s="25">
        <f>Source!Q255</f>
        <v>86.4</v>
      </c>
      <c r="L485" s="27"/>
    </row>
    <row r="486" spans="1:26" ht="14.25" x14ac:dyDescent="0.2">
      <c r="A486" s="40"/>
      <c r="B486" s="41"/>
      <c r="C486" s="41" t="s">
        <v>1497</v>
      </c>
      <c r="D486" s="24"/>
      <c r="E486" s="11"/>
      <c r="F486" s="25">
        <f>Source!AN255</f>
        <v>37.94</v>
      </c>
      <c r="G486" s="26" t="str">
        <f>Source!DF255</f>
        <v>)*0,8</v>
      </c>
      <c r="H486" s="28">
        <f>ROUND(Source!AE255*Source!I255, 2)</f>
        <v>13.99</v>
      </c>
      <c r="I486" s="26"/>
      <c r="J486" s="26">
        <f>IF(Source!BS255&lt;&gt; 0, Source!BS255, 1)</f>
        <v>1</v>
      </c>
      <c r="K486" s="28">
        <f>Source!R255</f>
        <v>13.99</v>
      </c>
      <c r="L486" s="27"/>
      <c r="R486">
        <f>H486</f>
        <v>13.99</v>
      </c>
    </row>
    <row r="487" spans="1:26" ht="14.25" x14ac:dyDescent="0.2">
      <c r="A487" s="40"/>
      <c r="B487" s="41"/>
      <c r="C487" s="41" t="s">
        <v>1498</v>
      </c>
      <c r="D487" s="24" t="s">
        <v>1499</v>
      </c>
      <c r="E487" s="11">
        <f>Source!BZ255</f>
        <v>122</v>
      </c>
      <c r="F487" s="48" t="str">
        <f>CONCATENATE(" )", Source!DL255, Source!FT255, "=", Source!FX255)</f>
        <v xml:space="preserve"> )*0,9=109,8</v>
      </c>
      <c r="G487" s="49"/>
      <c r="H487" s="25">
        <f>SUM(S482:S489)</f>
        <v>563.88</v>
      </c>
      <c r="I487" s="29"/>
      <c r="J487" s="23">
        <f>Source!AT255</f>
        <v>110</v>
      </c>
      <c r="K487" s="25">
        <f>SUM(T482:T489)</f>
        <v>564.91</v>
      </c>
      <c r="L487" s="27"/>
    </row>
    <row r="488" spans="1:26" ht="14.25" x14ac:dyDescent="0.2">
      <c r="A488" s="40"/>
      <c r="B488" s="41"/>
      <c r="C488" s="41" t="s">
        <v>1500</v>
      </c>
      <c r="D488" s="24" t="s">
        <v>1499</v>
      </c>
      <c r="E488" s="11">
        <f>Source!CA255</f>
        <v>80</v>
      </c>
      <c r="F488" s="48" t="str">
        <f>CONCATENATE(" )", Source!DM255, Source!FU255, "=", Source!FY255)</f>
        <v xml:space="preserve"> )*0,85=68</v>
      </c>
      <c r="G488" s="49"/>
      <c r="H488" s="25">
        <f>SUM(U482:U489)</f>
        <v>349.21</v>
      </c>
      <c r="I488" s="29"/>
      <c r="J488" s="23">
        <f>Source!AU255</f>
        <v>68</v>
      </c>
      <c r="K488" s="25">
        <f>SUM(V482:V489)</f>
        <v>349.21</v>
      </c>
      <c r="L488" s="27"/>
    </row>
    <row r="489" spans="1:26" ht="14.25" x14ac:dyDescent="0.2">
      <c r="A489" s="42"/>
      <c r="B489" s="43"/>
      <c r="C489" s="43" t="s">
        <v>1501</v>
      </c>
      <c r="D489" s="30" t="s">
        <v>1502</v>
      </c>
      <c r="E489" s="31">
        <f>Source!AQ255</f>
        <v>152.94999999999999</v>
      </c>
      <c r="F489" s="32"/>
      <c r="G489" s="33" t="str">
        <f>Source!DI255</f>
        <v>)*0,8</v>
      </c>
      <c r="H489" s="32"/>
      <c r="I489" s="33"/>
      <c r="J489" s="33"/>
      <c r="K489" s="32"/>
      <c r="L489" s="34">
        <f>Source!U255</f>
        <v>56.383488</v>
      </c>
    </row>
    <row r="490" spans="1:26" ht="15" x14ac:dyDescent="0.25">
      <c r="G490" s="46">
        <f>H484+H485+H487+H488</f>
        <v>1499.0500000000002</v>
      </c>
      <c r="H490" s="46"/>
      <c r="J490" s="46">
        <f>K484+K485+K487+K488</f>
        <v>1500.08</v>
      </c>
      <c r="K490" s="46"/>
      <c r="L490" s="35">
        <f>Source!U255</f>
        <v>56.383488</v>
      </c>
      <c r="O490" s="21">
        <f>G490</f>
        <v>1499.0500000000002</v>
      </c>
      <c r="P490" s="21">
        <f>J490</f>
        <v>1500.08</v>
      </c>
      <c r="Q490" s="21">
        <f>L490</f>
        <v>56.383488</v>
      </c>
      <c r="W490">
        <f>IF(Source!BI255&lt;=1,H484+H485+H487+H488, 0)</f>
        <v>1499.0500000000002</v>
      </c>
      <c r="X490">
        <f>IF(Source!BI255=2,H484+H485+H487+H488, 0)</f>
        <v>0</v>
      </c>
      <c r="Y490">
        <f>IF(Source!BI255=3,H484+H485+H487+H488, 0)</f>
        <v>0</v>
      </c>
      <c r="Z490">
        <f>IF(Source!BI255=4,H484+H485+H487+H488, 0)</f>
        <v>0</v>
      </c>
    </row>
    <row r="491" spans="1:26" ht="28.5" x14ac:dyDescent="0.2">
      <c r="A491" s="40" t="str">
        <f>Source!E257</f>
        <v>48</v>
      </c>
      <c r="B491" s="41" t="str">
        <f>Source!F257</f>
        <v>46-02-009-02</v>
      </c>
      <c r="C491" s="41" t="str">
        <f>Source!G257</f>
        <v>Отбивка штукатурки с поверхностей стен и откосов  кирпичных</v>
      </c>
      <c r="D491" s="24" t="str">
        <f>Source!H257</f>
        <v>100 м2</v>
      </c>
      <c r="E491" s="11">
        <f>Source!I257</f>
        <v>2.3826000000000001</v>
      </c>
      <c r="F491" s="25">
        <f>Source!AL257+Source!AM257+Source!AO257</f>
        <v>178</v>
      </c>
      <c r="G491" s="26"/>
      <c r="H491" s="25"/>
      <c r="I491" s="26" t="str">
        <f>Source!BO257</f>
        <v/>
      </c>
      <c r="J491" s="26"/>
      <c r="K491" s="25"/>
      <c r="L491" s="27"/>
      <c r="S491">
        <f>ROUND((Source!FX257/100)*((ROUND(Source!AF257*Source!I257, 2)+ROUND(Source!AE257*Source!I257, 2))), 2)</f>
        <v>419.86</v>
      </c>
      <c r="T491">
        <f>Source!X257</f>
        <v>419.86</v>
      </c>
      <c r="U491">
        <f>ROUND((Source!FY257/100)*((ROUND(Source!AF257*Source!I257, 2)+ROUND(Source!AE257*Source!I257, 2))), 2)</f>
        <v>252.34</v>
      </c>
      <c r="V491">
        <f>Source!Y257</f>
        <v>254.46</v>
      </c>
    </row>
    <row r="492" spans="1:26" x14ac:dyDescent="0.2">
      <c r="C492" s="20" t="str">
        <f>"Объем: "&amp;Source!I257&amp;"=238,26/"&amp;"100"</f>
        <v>Объем: 2,3826=238,26/100</v>
      </c>
    </row>
    <row r="493" spans="1:26" ht="14.25" x14ac:dyDescent="0.2">
      <c r="A493" s="40"/>
      <c r="B493" s="41"/>
      <c r="C493" s="41" t="s">
        <v>1496</v>
      </c>
      <c r="D493" s="24"/>
      <c r="E493" s="11"/>
      <c r="F493" s="25">
        <f>Source!AO257</f>
        <v>178</v>
      </c>
      <c r="G493" s="26" t="str">
        <f>Source!DG257</f>
        <v/>
      </c>
      <c r="H493" s="25">
        <f>ROUND(Source!AF257*Source!I257, 2)</f>
        <v>424.1</v>
      </c>
      <c r="I493" s="26"/>
      <c r="J493" s="26">
        <f>IF(Source!BA257&lt;&gt; 0, Source!BA257, 1)</f>
        <v>1</v>
      </c>
      <c r="K493" s="25">
        <f>Source!S257</f>
        <v>424.1</v>
      </c>
      <c r="L493" s="27"/>
      <c r="R493">
        <f>H493</f>
        <v>424.1</v>
      </c>
    </row>
    <row r="494" spans="1:26" ht="14.25" x14ac:dyDescent="0.2">
      <c r="A494" s="40"/>
      <c r="B494" s="41"/>
      <c r="C494" s="41" t="s">
        <v>1498</v>
      </c>
      <c r="D494" s="24" t="s">
        <v>1499</v>
      </c>
      <c r="E494" s="11">
        <f>Source!BZ257</f>
        <v>110</v>
      </c>
      <c r="F494" s="48" t="str">
        <f>CONCATENATE(" )", Source!DL257, Source!FT257, "=", Source!FX257)</f>
        <v xml:space="preserve"> )*0,9=99</v>
      </c>
      <c r="G494" s="49"/>
      <c r="H494" s="25">
        <f>SUM(S491:S496)</f>
        <v>419.86</v>
      </c>
      <c r="I494" s="29"/>
      <c r="J494" s="23">
        <f>Source!AT257</f>
        <v>99</v>
      </c>
      <c r="K494" s="25">
        <f>SUM(T491:T496)</f>
        <v>419.86</v>
      </c>
      <c r="L494" s="27"/>
    </row>
    <row r="495" spans="1:26" ht="14.25" x14ac:dyDescent="0.2">
      <c r="A495" s="40"/>
      <c r="B495" s="41"/>
      <c r="C495" s="41" t="s">
        <v>1500</v>
      </c>
      <c r="D495" s="24" t="s">
        <v>1499</v>
      </c>
      <c r="E495" s="11">
        <f>Source!CA257</f>
        <v>70</v>
      </c>
      <c r="F495" s="48" t="str">
        <f>CONCATENATE(" )", Source!DM257, Source!FU257, "=", Source!FY257)</f>
        <v xml:space="preserve"> )*0,85=59,5</v>
      </c>
      <c r="G495" s="49"/>
      <c r="H495" s="25">
        <f>SUM(U491:U496)</f>
        <v>252.34</v>
      </c>
      <c r="I495" s="29"/>
      <c r="J495" s="23">
        <f>Source!AU257</f>
        <v>60</v>
      </c>
      <c r="K495" s="25">
        <f>SUM(V491:V496)</f>
        <v>254.46</v>
      </c>
      <c r="L495" s="27"/>
    </row>
    <row r="496" spans="1:26" ht="14.25" x14ac:dyDescent="0.2">
      <c r="A496" s="42"/>
      <c r="B496" s="43"/>
      <c r="C496" s="43" t="s">
        <v>1501</v>
      </c>
      <c r="D496" s="30" t="s">
        <v>1502</v>
      </c>
      <c r="E496" s="31">
        <f>Source!AQ257</f>
        <v>22.82</v>
      </c>
      <c r="F496" s="32"/>
      <c r="G496" s="33" t="str">
        <f>Source!DI257</f>
        <v/>
      </c>
      <c r="H496" s="32"/>
      <c r="I496" s="33"/>
      <c r="J496" s="33"/>
      <c r="K496" s="32"/>
      <c r="L496" s="34">
        <f>Source!U257</f>
        <v>54.370932000000003</v>
      </c>
    </row>
    <row r="497" spans="1:26" ht="15" x14ac:dyDescent="0.25">
      <c r="G497" s="46">
        <f>H493+H494+H495</f>
        <v>1096.3</v>
      </c>
      <c r="H497" s="46"/>
      <c r="J497" s="46">
        <f>K493+K494+K495</f>
        <v>1098.42</v>
      </c>
      <c r="K497" s="46"/>
      <c r="L497" s="35">
        <f>Source!U257</f>
        <v>54.370932000000003</v>
      </c>
      <c r="O497" s="21">
        <f>G497</f>
        <v>1096.3</v>
      </c>
      <c r="P497" s="21">
        <f>J497</f>
        <v>1098.42</v>
      </c>
      <c r="Q497" s="21">
        <f>L497</f>
        <v>54.370932000000003</v>
      </c>
      <c r="W497">
        <f>IF(Source!BI257&lt;=1,H493+H494+H495, 0)</f>
        <v>1096.3</v>
      </c>
      <c r="X497">
        <f>IF(Source!BI257=2,H493+H494+H495, 0)</f>
        <v>0</v>
      </c>
      <c r="Y497">
        <f>IF(Source!BI257=3,H493+H494+H495, 0)</f>
        <v>0</v>
      </c>
      <c r="Z497">
        <f>IF(Source!BI257=4,H493+H494+H495, 0)</f>
        <v>0</v>
      </c>
    </row>
    <row r="498" spans="1:26" ht="28.5" x14ac:dyDescent="0.2">
      <c r="A498" s="40" t="str">
        <f>Source!E259</f>
        <v>49</v>
      </c>
      <c r="B498" s="41" t="str">
        <f>Source!F259</f>
        <v>57-2-3</v>
      </c>
      <c r="C498" s="41" t="str">
        <f>Source!G259</f>
        <v>Разборка покрытий полов из керамических плиток</v>
      </c>
      <c r="D498" s="24" t="str">
        <f>Source!H259</f>
        <v>100 м2</v>
      </c>
      <c r="E498" s="11">
        <f>Source!I259</f>
        <v>0.37959999999999999</v>
      </c>
      <c r="F498" s="25">
        <f>Source!AL259+Source!AM259+Source!AO259</f>
        <v>641</v>
      </c>
      <c r="G498" s="26"/>
      <c r="H498" s="25"/>
      <c r="I498" s="26" t="str">
        <f>Source!BO259</f>
        <v/>
      </c>
      <c r="J498" s="26"/>
      <c r="K498" s="25"/>
      <c r="L498" s="27"/>
      <c r="S498">
        <f>ROUND((Source!FX259/100)*((ROUND(Source!AF259*Source!I259, 2)+ROUND(Source!AE259*Source!I259, 2))), 2)</f>
        <v>186.9</v>
      </c>
      <c r="T498">
        <f>Source!X259</f>
        <v>186.9</v>
      </c>
      <c r="U498">
        <f>ROUND((Source!FY259/100)*((ROUND(Source!AF259*Source!I259, 2)+ROUND(Source!AE259*Source!I259, 2))), 2)</f>
        <v>158.86000000000001</v>
      </c>
      <c r="V498">
        <f>Source!Y259</f>
        <v>158.86000000000001</v>
      </c>
    </row>
    <row r="499" spans="1:26" x14ac:dyDescent="0.2">
      <c r="C499" s="20" t="str">
        <f>"Объем: "&amp;Source!I259&amp;"=37,96/"&amp;"100"</f>
        <v>Объем: 0,3796=37,96/100</v>
      </c>
    </row>
    <row r="500" spans="1:26" ht="14.25" x14ac:dyDescent="0.2">
      <c r="A500" s="40"/>
      <c r="B500" s="41"/>
      <c r="C500" s="41" t="s">
        <v>1496</v>
      </c>
      <c r="D500" s="24"/>
      <c r="E500" s="11"/>
      <c r="F500" s="25">
        <f>Source!AO259</f>
        <v>595.99</v>
      </c>
      <c r="G500" s="26" t="str">
        <f>Source!DG259</f>
        <v/>
      </c>
      <c r="H500" s="25">
        <f>ROUND(Source!AF259*Source!I259, 2)</f>
        <v>226.24</v>
      </c>
      <c r="I500" s="26"/>
      <c r="J500" s="26">
        <f>IF(Source!BA259&lt;&gt; 0, Source!BA259, 1)</f>
        <v>1</v>
      </c>
      <c r="K500" s="25">
        <f>Source!S259</f>
        <v>226.24</v>
      </c>
      <c r="L500" s="27"/>
      <c r="R500">
        <f>H500</f>
        <v>226.24</v>
      </c>
    </row>
    <row r="501" spans="1:26" ht="14.25" x14ac:dyDescent="0.2">
      <c r="A501" s="40"/>
      <c r="B501" s="41"/>
      <c r="C501" s="41" t="s">
        <v>279</v>
      </c>
      <c r="D501" s="24"/>
      <c r="E501" s="11"/>
      <c r="F501" s="25">
        <f>Source!AM259</f>
        <v>45.01</v>
      </c>
      <c r="G501" s="26" t="str">
        <f>Source!DE259</f>
        <v/>
      </c>
      <c r="H501" s="25">
        <f>ROUND(Source!AD259*Source!I259, 2)</f>
        <v>17.09</v>
      </c>
      <c r="I501" s="26"/>
      <c r="J501" s="26">
        <f>IF(Source!BB259&lt;&gt; 0, Source!BB259, 1)</f>
        <v>1</v>
      </c>
      <c r="K501" s="25">
        <f>Source!Q259</f>
        <v>17.09</v>
      </c>
      <c r="L501" s="27"/>
    </row>
    <row r="502" spans="1:26" ht="14.25" x14ac:dyDescent="0.2">
      <c r="A502" s="40"/>
      <c r="B502" s="41"/>
      <c r="C502" s="41" t="s">
        <v>1497</v>
      </c>
      <c r="D502" s="24"/>
      <c r="E502" s="11"/>
      <c r="F502" s="25">
        <f>Source!AN259</f>
        <v>19.440000000000001</v>
      </c>
      <c r="G502" s="26" t="str">
        <f>Source!DF259</f>
        <v/>
      </c>
      <c r="H502" s="28">
        <f>ROUND(Source!AE259*Source!I259, 2)</f>
        <v>7.38</v>
      </c>
      <c r="I502" s="26"/>
      <c r="J502" s="26">
        <f>IF(Source!BS259&lt;&gt; 0, Source!BS259, 1)</f>
        <v>1</v>
      </c>
      <c r="K502" s="28">
        <f>Source!R259</f>
        <v>7.38</v>
      </c>
      <c r="L502" s="27"/>
      <c r="R502">
        <f>H502</f>
        <v>7.38</v>
      </c>
    </row>
    <row r="503" spans="1:26" ht="14.25" x14ac:dyDescent="0.2">
      <c r="A503" s="40"/>
      <c r="B503" s="41"/>
      <c r="C503" s="41" t="s">
        <v>1498</v>
      </c>
      <c r="D503" s="24" t="s">
        <v>1499</v>
      </c>
      <c r="E503" s="11">
        <f>Source!BZ259</f>
        <v>80</v>
      </c>
      <c r="F503" s="44"/>
      <c r="G503" s="26"/>
      <c r="H503" s="25">
        <f>SUM(S498:S506)</f>
        <v>186.9</v>
      </c>
      <c r="I503" s="29"/>
      <c r="J503" s="23">
        <f>Source!AT259</f>
        <v>80</v>
      </c>
      <c r="K503" s="25">
        <f>SUM(T498:T506)</f>
        <v>186.9</v>
      </c>
      <c r="L503" s="27"/>
    </row>
    <row r="504" spans="1:26" ht="14.25" x14ac:dyDescent="0.2">
      <c r="A504" s="40"/>
      <c r="B504" s="41"/>
      <c r="C504" s="41" t="s">
        <v>1500</v>
      </c>
      <c r="D504" s="24" t="s">
        <v>1499</v>
      </c>
      <c r="E504" s="11">
        <f>Source!CA259</f>
        <v>68</v>
      </c>
      <c r="F504" s="44"/>
      <c r="G504" s="26"/>
      <c r="H504" s="25">
        <f>SUM(U498:U506)</f>
        <v>158.86000000000001</v>
      </c>
      <c r="I504" s="29"/>
      <c r="J504" s="23">
        <f>Source!AU259</f>
        <v>68</v>
      </c>
      <c r="K504" s="25">
        <f>SUM(V498:V506)</f>
        <v>158.86000000000001</v>
      </c>
      <c r="L504" s="27"/>
    </row>
    <row r="505" spans="1:26" ht="14.25" x14ac:dyDescent="0.2">
      <c r="A505" s="40"/>
      <c r="B505" s="41"/>
      <c r="C505" s="41" t="s">
        <v>1501</v>
      </c>
      <c r="D505" s="24" t="s">
        <v>1502</v>
      </c>
      <c r="E505" s="11">
        <f>Source!AQ259</f>
        <v>69.87</v>
      </c>
      <c r="F505" s="25"/>
      <c r="G505" s="26" t="str">
        <f>Source!DI259</f>
        <v/>
      </c>
      <c r="H505" s="25"/>
      <c r="I505" s="26"/>
      <c r="J505" s="26"/>
      <c r="K505" s="25"/>
      <c r="L505" s="36">
        <f>Source!U259</f>
        <v>26.522652000000001</v>
      </c>
    </row>
    <row r="506" spans="1:26" ht="14.25" x14ac:dyDescent="0.2">
      <c r="A506" s="42" t="str">
        <f>Source!E261</f>
        <v>49,1</v>
      </c>
      <c r="B506" s="43" t="str">
        <f>Source!F261</f>
        <v>01.7.07.07</v>
      </c>
      <c r="C506" s="43" t="str">
        <f>Source!G261</f>
        <v>Строительный мусор</v>
      </c>
      <c r="D506" s="30" t="str">
        <f>Source!H261</f>
        <v>т</v>
      </c>
      <c r="E506" s="31">
        <f>Source!I261</f>
        <v>1.9739200000000001</v>
      </c>
      <c r="F506" s="32">
        <f>Source!AL261+Source!AM261+Source!AO261</f>
        <v>0</v>
      </c>
      <c r="G506" s="37" t="s">
        <v>6</v>
      </c>
      <c r="H506" s="32">
        <f>ROUND(Source!AC261*Source!I261, 2)+ROUND(Source!AD261*Source!I261, 2)+ROUND(Source!AF261*Source!I261, 2)</f>
        <v>0</v>
      </c>
      <c r="I506" s="33"/>
      <c r="J506" s="33">
        <f>IF(Source!BC261&lt;&gt; 0, Source!BC261, 1)</f>
        <v>1</v>
      </c>
      <c r="K506" s="32">
        <f>Source!O261</f>
        <v>0</v>
      </c>
      <c r="L506" s="38"/>
      <c r="S506">
        <f>ROUND((Source!FX261/100)*((ROUND(Source!AF261*Source!I261, 2)+ROUND(Source!AE261*Source!I261, 2))), 2)</f>
        <v>0</v>
      </c>
      <c r="T506">
        <f>Source!X261</f>
        <v>0</v>
      </c>
      <c r="U506">
        <f>ROUND((Source!FY261/100)*((ROUND(Source!AF261*Source!I261, 2)+ROUND(Source!AE261*Source!I261, 2))), 2)</f>
        <v>0</v>
      </c>
      <c r="V506">
        <f>Source!Y261</f>
        <v>0</v>
      </c>
      <c r="W506">
        <f>IF(Source!BI261&lt;=1,H506, 0)</f>
        <v>0</v>
      </c>
      <c r="X506">
        <f>IF(Source!BI261=2,H506, 0)</f>
        <v>0</v>
      </c>
      <c r="Y506">
        <f>IF(Source!BI261=3,H506, 0)</f>
        <v>0</v>
      </c>
      <c r="Z506">
        <f>IF(Source!BI261=4,H506, 0)</f>
        <v>0</v>
      </c>
    </row>
    <row r="507" spans="1:26" ht="15" x14ac:dyDescent="0.25">
      <c r="G507" s="46">
        <f>H500+H501+H503+H504+SUM(H506:H506)</f>
        <v>589.09</v>
      </c>
      <c r="H507" s="46"/>
      <c r="J507" s="46">
        <f>K500+K501+K503+K504+SUM(K506:K506)</f>
        <v>589.09</v>
      </c>
      <c r="K507" s="46"/>
      <c r="L507" s="35">
        <f>Source!U259</f>
        <v>26.522652000000001</v>
      </c>
      <c r="O507" s="21">
        <f>G507</f>
        <v>589.09</v>
      </c>
      <c r="P507" s="21">
        <f>J507</f>
        <v>589.09</v>
      </c>
      <c r="Q507" s="21">
        <f>L507</f>
        <v>26.522652000000001</v>
      </c>
      <c r="W507">
        <f>IF(Source!BI259&lt;=1,H500+H501+H503+H504, 0)</f>
        <v>589.09</v>
      </c>
      <c r="X507">
        <f>IF(Source!BI259=2,H500+H501+H503+H504, 0)</f>
        <v>0</v>
      </c>
      <c r="Y507">
        <f>IF(Source!BI259=3,H500+H501+H503+H504, 0)</f>
        <v>0</v>
      </c>
      <c r="Z507">
        <f>IF(Source!BI259=4,H500+H501+H503+H504, 0)</f>
        <v>0</v>
      </c>
    </row>
    <row r="508" spans="1:26" ht="28.5" x14ac:dyDescent="0.2">
      <c r="A508" s="40" t="str">
        <f>Source!E263</f>
        <v>50</v>
      </c>
      <c r="B508" s="41" t="str">
        <f>Source!F263</f>
        <v>07-05-015-01</v>
      </c>
      <c r="C508" s="41" t="str">
        <f>Source!G263</f>
        <v>Демонтаж ступеней отдельных гладких по готовому основанию</v>
      </c>
      <c r="D508" s="24" t="str">
        <f>Source!H263</f>
        <v>100 м</v>
      </c>
      <c r="E508" s="11">
        <f>Source!I263</f>
        <v>1.56</v>
      </c>
      <c r="F508" s="25">
        <f>Source!AL263+Source!AM263+Source!AO263</f>
        <v>1313.0900000000001</v>
      </c>
      <c r="G508" s="26"/>
      <c r="H508" s="25"/>
      <c r="I508" s="26" t="str">
        <f>Source!BO263</f>
        <v/>
      </c>
      <c r="J508" s="26"/>
      <c r="K508" s="25"/>
      <c r="L508" s="27"/>
      <c r="S508">
        <f>ROUND((Source!FX263/100)*((ROUND(Source!AF263*Source!I263, 2)+ROUND(Source!AE263*Source!I263, 2))), 2)</f>
        <v>1890.5</v>
      </c>
      <c r="T508">
        <f>Source!X263</f>
        <v>1897.28</v>
      </c>
      <c r="U508">
        <f>ROUND((Source!FY263/100)*((ROUND(Source!AF263*Source!I263, 2)+ROUND(Source!AE263*Source!I263, 2))), 2)</f>
        <v>1151.92</v>
      </c>
      <c r="V508">
        <f>Source!Y263</f>
        <v>1151.92</v>
      </c>
    </row>
    <row r="509" spans="1:26" x14ac:dyDescent="0.2">
      <c r="C509" s="20" t="str">
        <f>"Объем: "&amp;Source!I263&amp;"=156/"&amp;"100"</f>
        <v>Объем: 1,56=156/100</v>
      </c>
    </row>
    <row r="510" spans="1:26" ht="14.25" x14ac:dyDescent="0.2">
      <c r="A510" s="40"/>
      <c r="B510" s="41"/>
      <c r="C510" s="41" t="s">
        <v>1496</v>
      </c>
      <c r="D510" s="24"/>
      <c r="E510" s="11"/>
      <c r="F510" s="25">
        <f>Source!AO263</f>
        <v>1067.72</v>
      </c>
      <c r="G510" s="26" t="str">
        <f>Source!DG263</f>
        <v>)*0,8</v>
      </c>
      <c r="H510" s="25">
        <f>ROUND(Source!AF263*Source!I263, 2)</f>
        <v>1332.52</v>
      </c>
      <c r="I510" s="26"/>
      <c r="J510" s="26">
        <f>IF(Source!BA263&lt;&gt; 0, Source!BA263, 1)</f>
        <v>1</v>
      </c>
      <c r="K510" s="25">
        <f>Source!S263</f>
        <v>1332.52</v>
      </c>
      <c r="L510" s="27"/>
      <c r="R510">
        <f>H510</f>
        <v>1332.52</v>
      </c>
    </row>
    <row r="511" spans="1:26" ht="14.25" x14ac:dyDescent="0.2">
      <c r="A511" s="40"/>
      <c r="B511" s="41"/>
      <c r="C511" s="41" t="s">
        <v>279</v>
      </c>
      <c r="D511" s="24"/>
      <c r="E511" s="11"/>
      <c r="F511" s="25">
        <f>Source!AM263</f>
        <v>123.89</v>
      </c>
      <c r="G511" s="26" t="str">
        <f>Source!DE263</f>
        <v>)*0,8</v>
      </c>
      <c r="H511" s="25">
        <f>ROUND(Source!AD263*Source!I263, 2)</f>
        <v>154.61000000000001</v>
      </c>
      <c r="I511" s="26"/>
      <c r="J511" s="26">
        <f>IF(Source!BB263&lt;&gt; 0, Source!BB263, 1)</f>
        <v>1</v>
      </c>
      <c r="K511" s="25">
        <f>Source!Q263</f>
        <v>154.61000000000001</v>
      </c>
      <c r="L511" s="27"/>
    </row>
    <row r="512" spans="1:26" ht="14.25" x14ac:dyDescent="0.2">
      <c r="A512" s="40"/>
      <c r="B512" s="41"/>
      <c r="C512" s="41" t="s">
        <v>1497</v>
      </c>
      <c r="D512" s="24"/>
      <c r="E512" s="11"/>
      <c r="F512" s="25">
        <f>Source!AN263</f>
        <v>18.18</v>
      </c>
      <c r="G512" s="26" t="str">
        <f>Source!DF263</f>
        <v>)*0,8</v>
      </c>
      <c r="H512" s="28">
        <f>ROUND(Source!AE263*Source!I263, 2)</f>
        <v>22.68</v>
      </c>
      <c r="I512" s="26"/>
      <c r="J512" s="26">
        <f>IF(Source!BS263&lt;&gt; 0, Source!BS263, 1)</f>
        <v>1</v>
      </c>
      <c r="K512" s="28">
        <f>Source!R263</f>
        <v>22.68</v>
      </c>
      <c r="L512" s="27"/>
      <c r="R512">
        <f>H512</f>
        <v>22.68</v>
      </c>
    </row>
    <row r="513" spans="1:26" ht="14.25" x14ac:dyDescent="0.2">
      <c r="A513" s="40"/>
      <c r="B513" s="41"/>
      <c r="C513" s="41" t="s">
        <v>1498</v>
      </c>
      <c r="D513" s="24" t="s">
        <v>1499</v>
      </c>
      <c r="E513" s="11">
        <f>Source!BZ263</f>
        <v>155</v>
      </c>
      <c r="F513" s="48" t="str">
        <f>CONCATENATE(" )", Source!DL263, Source!FT263, "=", Source!FX263)</f>
        <v xml:space="preserve"> )*0,9=139,5</v>
      </c>
      <c r="G513" s="49"/>
      <c r="H513" s="25">
        <f>SUM(S508:S515)</f>
        <v>1890.5</v>
      </c>
      <c r="I513" s="29"/>
      <c r="J513" s="23">
        <f>Source!AT263</f>
        <v>140</v>
      </c>
      <c r="K513" s="25">
        <f>SUM(T508:T515)</f>
        <v>1897.28</v>
      </c>
      <c r="L513" s="27"/>
    </row>
    <row r="514" spans="1:26" ht="14.25" x14ac:dyDescent="0.2">
      <c r="A514" s="40"/>
      <c r="B514" s="41"/>
      <c r="C514" s="41" t="s">
        <v>1500</v>
      </c>
      <c r="D514" s="24" t="s">
        <v>1499</v>
      </c>
      <c r="E514" s="11">
        <f>Source!CA263</f>
        <v>100</v>
      </c>
      <c r="F514" s="48" t="str">
        <f>CONCATENATE(" )", Source!DM263, Source!FU263, "=", Source!FY263)</f>
        <v xml:space="preserve"> )*0,85=85</v>
      </c>
      <c r="G514" s="49"/>
      <c r="H514" s="25">
        <f>SUM(U508:U515)</f>
        <v>1151.92</v>
      </c>
      <c r="I514" s="29"/>
      <c r="J514" s="23">
        <f>Source!AU263</f>
        <v>85</v>
      </c>
      <c r="K514" s="25">
        <f>SUM(V508:V515)</f>
        <v>1151.92</v>
      </c>
      <c r="L514" s="27"/>
    </row>
    <row r="515" spans="1:26" ht="14.25" x14ac:dyDescent="0.2">
      <c r="A515" s="42"/>
      <c r="B515" s="43"/>
      <c r="C515" s="43" t="s">
        <v>1501</v>
      </c>
      <c r="D515" s="30" t="s">
        <v>1502</v>
      </c>
      <c r="E515" s="31">
        <f>Source!AQ263</f>
        <v>117.72</v>
      </c>
      <c r="F515" s="32"/>
      <c r="G515" s="33" t="str">
        <f>Source!DI263</f>
        <v>)*0,8</v>
      </c>
      <c r="H515" s="32"/>
      <c r="I515" s="33"/>
      <c r="J515" s="33"/>
      <c r="K515" s="32"/>
      <c r="L515" s="34">
        <f>Source!U263</f>
        <v>146.91455999999999</v>
      </c>
    </row>
    <row r="516" spans="1:26" ht="15" x14ac:dyDescent="0.25">
      <c r="G516" s="46">
        <f>H510+H511+H513+H514</f>
        <v>4529.55</v>
      </c>
      <c r="H516" s="46"/>
      <c r="J516" s="46">
        <f>K510+K511+K513+K514</f>
        <v>4536.33</v>
      </c>
      <c r="K516" s="46"/>
      <c r="L516" s="35">
        <f>Source!U263</f>
        <v>146.91455999999999</v>
      </c>
      <c r="O516" s="21">
        <f>G516</f>
        <v>4529.55</v>
      </c>
      <c r="P516" s="21">
        <f>J516</f>
        <v>4536.33</v>
      </c>
      <c r="Q516" s="21">
        <f>L516</f>
        <v>146.91455999999999</v>
      </c>
      <c r="W516">
        <f>IF(Source!BI263&lt;=1,H510+H511+H513+H514, 0)</f>
        <v>4529.55</v>
      </c>
      <c r="X516">
        <f>IF(Source!BI263=2,H510+H511+H513+H514, 0)</f>
        <v>0</v>
      </c>
      <c r="Y516">
        <f>IF(Source!BI263=3,H510+H511+H513+H514, 0)</f>
        <v>0</v>
      </c>
      <c r="Z516">
        <f>IF(Source!BI263=4,H510+H511+H513+H514, 0)</f>
        <v>0</v>
      </c>
    </row>
    <row r="517" spans="1:26" ht="14.25" x14ac:dyDescent="0.2">
      <c r="A517" s="40" t="str">
        <f>Source!E265</f>
        <v>51</v>
      </c>
      <c r="B517" s="41" t="str">
        <f>Source!F265</f>
        <v>57-2-4</v>
      </c>
      <c r="C517" s="41" t="str">
        <f>Source!G265</f>
        <v>Разборка покрытий полов цементных</v>
      </c>
      <c r="D517" s="24" t="str">
        <f>Source!H265</f>
        <v>100 м2</v>
      </c>
      <c r="E517" s="11">
        <f>Source!I265</f>
        <v>0.75919999999999999</v>
      </c>
      <c r="F517" s="25">
        <f>Source!AL265+Source!AM265+Source!AO265</f>
        <v>1687.56</v>
      </c>
      <c r="G517" s="26"/>
      <c r="H517" s="25"/>
      <c r="I517" s="26" t="str">
        <f>Source!BO265</f>
        <v/>
      </c>
      <c r="J517" s="26"/>
      <c r="K517" s="25"/>
      <c r="L517" s="27"/>
      <c r="S517">
        <f>ROUND((Source!FX265/100)*((ROUND(Source!AF265*Source!I265, 2)+ROUND(Source!AE265*Source!I265, 2))), 2)</f>
        <v>590.86</v>
      </c>
      <c r="T517">
        <f>Source!X265</f>
        <v>590.86</v>
      </c>
      <c r="U517">
        <f>ROUND((Source!FY265/100)*((ROUND(Source!AF265*Source!I265, 2)+ROUND(Source!AE265*Source!I265, 2))), 2)</f>
        <v>502.23</v>
      </c>
      <c r="V517">
        <f>Source!Y265</f>
        <v>502.23</v>
      </c>
    </row>
    <row r="518" spans="1:26" x14ac:dyDescent="0.2">
      <c r="C518" s="20" t="str">
        <f>"Объем: "&amp;Source!I265&amp;"=75,92/"&amp;"100"</f>
        <v>Объем: 0,7592=75,92/100</v>
      </c>
    </row>
    <row r="519" spans="1:26" ht="14.25" x14ac:dyDescent="0.2">
      <c r="A519" s="40"/>
      <c r="B519" s="41"/>
      <c r="C519" s="41" t="s">
        <v>1496</v>
      </c>
      <c r="D519" s="24"/>
      <c r="E519" s="11"/>
      <c r="F519" s="25">
        <f>Source!AO265</f>
        <v>948.54</v>
      </c>
      <c r="G519" s="26" t="str">
        <f>Source!DG265</f>
        <v/>
      </c>
      <c r="H519" s="25">
        <f>ROUND(Source!AF265*Source!I265, 2)</f>
        <v>720.13</v>
      </c>
      <c r="I519" s="26"/>
      <c r="J519" s="26">
        <f>IF(Source!BA265&lt;&gt; 0, Source!BA265, 1)</f>
        <v>1</v>
      </c>
      <c r="K519" s="25">
        <f>Source!S265</f>
        <v>720.13</v>
      </c>
      <c r="L519" s="27"/>
      <c r="R519">
        <f>H519</f>
        <v>720.13</v>
      </c>
    </row>
    <row r="520" spans="1:26" ht="14.25" x14ac:dyDescent="0.2">
      <c r="A520" s="40"/>
      <c r="B520" s="41"/>
      <c r="C520" s="41" t="s">
        <v>279</v>
      </c>
      <c r="D520" s="24"/>
      <c r="E520" s="11"/>
      <c r="F520" s="25">
        <f>Source!AM265</f>
        <v>739.02</v>
      </c>
      <c r="G520" s="26" t="str">
        <f>Source!DE265</f>
        <v/>
      </c>
      <c r="H520" s="25">
        <f>ROUND(Source!AD265*Source!I265, 2)</f>
        <v>561.05999999999995</v>
      </c>
      <c r="I520" s="26"/>
      <c r="J520" s="26">
        <f>IF(Source!BB265&lt;&gt; 0, Source!BB265, 1)</f>
        <v>1</v>
      </c>
      <c r="K520" s="25">
        <f>Source!Q265</f>
        <v>561.05999999999995</v>
      </c>
      <c r="L520" s="27"/>
    </row>
    <row r="521" spans="1:26" ht="14.25" x14ac:dyDescent="0.2">
      <c r="A521" s="40"/>
      <c r="B521" s="41"/>
      <c r="C521" s="41" t="s">
        <v>1497</v>
      </c>
      <c r="D521" s="24"/>
      <c r="E521" s="11"/>
      <c r="F521" s="25">
        <f>Source!AN265</f>
        <v>24.3</v>
      </c>
      <c r="G521" s="26" t="str">
        <f>Source!DF265</f>
        <v/>
      </c>
      <c r="H521" s="28">
        <f>ROUND(Source!AE265*Source!I265, 2)</f>
        <v>18.45</v>
      </c>
      <c r="I521" s="26"/>
      <c r="J521" s="26">
        <f>IF(Source!BS265&lt;&gt; 0, Source!BS265, 1)</f>
        <v>1</v>
      </c>
      <c r="K521" s="28">
        <f>Source!R265</f>
        <v>18.45</v>
      </c>
      <c r="L521" s="27"/>
      <c r="R521">
        <f>H521</f>
        <v>18.45</v>
      </c>
    </row>
    <row r="522" spans="1:26" ht="14.25" x14ac:dyDescent="0.2">
      <c r="A522" s="40"/>
      <c r="B522" s="41"/>
      <c r="C522" s="41" t="s">
        <v>1498</v>
      </c>
      <c r="D522" s="24" t="s">
        <v>1499</v>
      </c>
      <c r="E522" s="11">
        <f>Source!BZ265</f>
        <v>80</v>
      </c>
      <c r="F522" s="44"/>
      <c r="G522" s="26"/>
      <c r="H522" s="25">
        <f>SUM(S517:S525)</f>
        <v>590.86</v>
      </c>
      <c r="I522" s="29"/>
      <c r="J522" s="23">
        <f>Source!AT265</f>
        <v>80</v>
      </c>
      <c r="K522" s="25">
        <f>SUM(T517:T525)</f>
        <v>590.86</v>
      </c>
      <c r="L522" s="27"/>
    </row>
    <row r="523" spans="1:26" ht="14.25" x14ac:dyDescent="0.2">
      <c r="A523" s="40"/>
      <c r="B523" s="41"/>
      <c r="C523" s="41" t="s">
        <v>1500</v>
      </c>
      <c r="D523" s="24" t="s">
        <v>1499</v>
      </c>
      <c r="E523" s="11">
        <f>Source!CA265</f>
        <v>68</v>
      </c>
      <c r="F523" s="44"/>
      <c r="G523" s="26"/>
      <c r="H523" s="25">
        <f>SUM(U517:U525)</f>
        <v>502.23</v>
      </c>
      <c r="I523" s="29"/>
      <c r="J523" s="23">
        <f>Source!AU265</f>
        <v>68</v>
      </c>
      <c r="K523" s="25">
        <f>SUM(V517:V525)</f>
        <v>502.23</v>
      </c>
      <c r="L523" s="27"/>
    </row>
    <row r="524" spans="1:26" ht="14.25" x14ac:dyDescent="0.2">
      <c r="A524" s="40"/>
      <c r="B524" s="41"/>
      <c r="C524" s="41" t="s">
        <v>1501</v>
      </c>
      <c r="D524" s="24" t="s">
        <v>1502</v>
      </c>
      <c r="E524" s="11">
        <f>Source!AQ265</f>
        <v>111.2</v>
      </c>
      <c r="F524" s="25"/>
      <c r="G524" s="26" t="str">
        <f>Source!DI265</f>
        <v/>
      </c>
      <c r="H524" s="25"/>
      <c r="I524" s="26"/>
      <c r="J524" s="26"/>
      <c r="K524" s="25"/>
      <c r="L524" s="36">
        <f>Source!U265</f>
        <v>84.42304</v>
      </c>
    </row>
    <row r="525" spans="1:26" ht="14.25" x14ac:dyDescent="0.2">
      <c r="A525" s="42" t="str">
        <f>Source!E267</f>
        <v>51,1</v>
      </c>
      <c r="B525" s="43" t="str">
        <f>Source!F267</f>
        <v>01.7.07.07</v>
      </c>
      <c r="C525" s="43" t="str">
        <f>Source!G267</f>
        <v>Строительный мусор</v>
      </c>
      <c r="D525" s="30" t="str">
        <f>Source!H267</f>
        <v>т</v>
      </c>
      <c r="E525" s="31">
        <f>Source!I267</f>
        <v>5.0107200000000001</v>
      </c>
      <c r="F525" s="32">
        <f>Source!AL267+Source!AM267+Source!AO267</f>
        <v>0</v>
      </c>
      <c r="G525" s="37" t="s">
        <v>6</v>
      </c>
      <c r="H525" s="32">
        <f>ROUND(Source!AC267*Source!I267, 2)+ROUND(Source!AD267*Source!I267, 2)+ROUND(Source!AF267*Source!I267, 2)</f>
        <v>0</v>
      </c>
      <c r="I525" s="33"/>
      <c r="J525" s="33">
        <f>IF(Source!BC267&lt;&gt; 0, Source!BC267, 1)</f>
        <v>1</v>
      </c>
      <c r="K525" s="32">
        <f>Source!O267</f>
        <v>0</v>
      </c>
      <c r="L525" s="38"/>
      <c r="S525">
        <f>ROUND((Source!FX267/100)*((ROUND(Source!AF267*Source!I267, 2)+ROUND(Source!AE267*Source!I267, 2))), 2)</f>
        <v>0</v>
      </c>
      <c r="T525">
        <f>Source!X267</f>
        <v>0</v>
      </c>
      <c r="U525">
        <f>ROUND((Source!FY267/100)*((ROUND(Source!AF267*Source!I267, 2)+ROUND(Source!AE267*Source!I267, 2))), 2)</f>
        <v>0</v>
      </c>
      <c r="V525">
        <f>Source!Y267</f>
        <v>0</v>
      </c>
      <c r="W525">
        <f>IF(Source!BI267&lt;=1,H525, 0)</f>
        <v>0</v>
      </c>
      <c r="X525">
        <f>IF(Source!BI267=2,H525, 0)</f>
        <v>0</v>
      </c>
      <c r="Y525">
        <f>IF(Source!BI267=3,H525, 0)</f>
        <v>0</v>
      </c>
      <c r="Z525">
        <f>IF(Source!BI267=4,H525, 0)</f>
        <v>0</v>
      </c>
    </row>
    <row r="526" spans="1:26" ht="15" x14ac:dyDescent="0.25">
      <c r="G526" s="46">
        <f>H519+H520+H522+H523+SUM(H525:H525)</f>
        <v>2374.2800000000002</v>
      </c>
      <c r="H526" s="46"/>
      <c r="J526" s="46">
        <f>K519+K520+K522+K523+SUM(K525:K525)</f>
        <v>2374.2800000000002</v>
      </c>
      <c r="K526" s="46"/>
      <c r="L526" s="35">
        <f>Source!U265</f>
        <v>84.42304</v>
      </c>
      <c r="O526" s="21">
        <f>G526</f>
        <v>2374.2800000000002</v>
      </c>
      <c r="P526" s="21">
        <f>J526</f>
        <v>2374.2800000000002</v>
      </c>
      <c r="Q526" s="21">
        <f>L526</f>
        <v>84.42304</v>
      </c>
      <c r="W526">
        <f>IF(Source!BI265&lt;=1,H519+H520+H522+H523, 0)</f>
        <v>2374.2800000000002</v>
      </c>
      <c r="X526">
        <f>IF(Source!BI265=2,H519+H520+H522+H523, 0)</f>
        <v>0</v>
      </c>
      <c r="Y526">
        <f>IF(Source!BI265=3,H519+H520+H522+H523, 0)</f>
        <v>0</v>
      </c>
      <c r="Z526">
        <f>IF(Source!BI265=4,H519+H520+H522+H523, 0)</f>
        <v>0</v>
      </c>
    </row>
    <row r="527" spans="1:26" ht="28.5" x14ac:dyDescent="0.2">
      <c r="A527" s="40" t="str">
        <f>Source!E269</f>
        <v>52</v>
      </c>
      <c r="B527" s="41" t="str">
        <f>Source!F269</f>
        <v>13-06-003-01</v>
      </c>
      <c r="C527" s="41" t="str">
        <f>Source!G269</f>
        <v>Очистка поверхности потолков от краски щетками</v>
      </c>
      <c r="D527" s="24" t="str">
        <f>Source!H269</f>
        <v>м2</v>
      </c>
      <c r="E527" s="11">
        <f>Source!I269</f>
        <v>75.92</v>
      </c>
      <c r="F527" s="25">
        <f>Source!AL269+Source!AM269+Source!AO269</f>
        <v>7.68</v>
      </c>
      <c r="G527" s="26"/>
      <c r="H527" s="25"/>
      <c r="I527" s="26" t="str">
        <f>Source!BO269</f>
        <v/>
      </c>
      <c r="J527" s="26"/>
      <c r="K527" s="25"/>
      <c r="L527" s="27"/>
      <c r="S527">
        <f>ROUND((Source!FX269/100)*((ROUND(Source!AF269*Source!I269, 2)+ROUND(Source!AE269*Source!I269, 2))), 2)</f>
        <v>543</v>
      </c>
      <c r="T527">
        <f>Source!X269</f>
        <v>543</v>
      </c>
      <c r="U527">
        <f>ROUND((Source!FY269/100)*((ROUND(Source!AF269*Source!I269, 2)+ROUND(Source!AE269*Source!I269, 2))), 2)</f>
        <v>398.87</v>
      </c>
      <c r="V527">
        <f>Source!Y269</f>
        <v>402.22</v>
      </c>
    </row>
    <row r="528" spans="1:26" ht="14.25" x14ac:dyDescent="0.2">
      <c r="A528" s="40"/>
      <c r="B528" s="41"/>
      <c r="C528" s="41" t="s">
        <v>1496</v>
      </c>
      <c r="D528" s="24"/>
      <c r="E528" s="11"/>
      <c r="F528" s="25">
        <f>Source!AO269</f>
        <v>7.68</v>
      </c>
      <c r="G528" s="26" t="str">
        <f>Source!DG269</f>
        <v>)*1,15</v>
      </c>
      <c r="H528" s="25">
        <f>ROUND(Source!AF269*Source!I269, 2)</f>
        <v>670.37</v>
      </c>
      <c r="I528" s="26"/>
      <c r="J528" s="26">
        <f>IF(Source!BA269&lt;&gt; 0, Source!BA269, 1)</f>
        <v>1</v>
      </c>
      <c r="K528" s="25">
        <f>Source!S269</f>
        <v>670.37</v>
      </c>
      <c r="L528" s="27"/>
      <c r="R528">
        <f>H528</f>
        <v>670.37</v>
      </c>
    </row>
    <row r="529" spans="1:26" ht="14.25" x14ac:dyDescent="0.2">
      <c r="A529" s="40"/>
      <c r="B529" s="41"/>
      <c r="C529" s="41" t="s">
        <v>1498</v>
      </c>
      <c r="D529" s="24" t="s">
        <v>1499</v>
      </c>
      <c r="E529" s="11">
        <f>Source!BZ269</f>
        <v>90</v>
      </c>
      <c r="F529" s="48" t="str">
        <f>CONCATENATE(" )", Source!DL269, Source!FT269, "=", Source!FX269)</f>
        <v xml:space="preserve"> )*0,9=81</v>
      </c>
      <c r="G529" s="49"/>
      <c r="H529" s="25">
        <f>SUM(S527:S531)</f>
        <v>543</v>
      </c>
      <c r="I529" s="29"/>
      <c r="J529" s="23">
        <f>Source!AT269</f>
        <v>81</v>
      </c>
      <c r="K529" s="25">
        <f>SUM(T527:T531)</f>
        <v>543</v>
      </c>
      <c r="L529" s="27"/>
    </row>
    <row r="530" spans="1:26" ht="14.25" x14ac:dyDescent="0.2">
      <c r="A530" s="40"/>
      <c r="B530" s="41"/>
      <c r="C530" s="41" t="s">
        <v>1500</v>
      </c>
      <c r="D530" s="24" t="s">
        <v>1499</v>
      </c>
      <c r="E530" s="11">
        <f>Source!CA269</f>
        <v>70</v>
      </c>
      <c r="F530" s="48" t="str">
        <f>CONCATENATE(" )", Source!DM269, Source!FU269, "=", Source!FY269)</f>
        <v xml:space="preserve"> )*0,85=59,5</v>
      </c>
      <c r="G530" s="49"/>
      <c r="H530" s="25">
        <f>SUM(U527:U531)</f>
        <v>398.87</v>
      </c>
      <c r="I530" s="29"/>
      <c r="J530" s="23">
        <f>Source!AU269</f>
        <v>60</v>
      </c>
      <c r="K530" s="25">
        <f>SUM(V527:V531)</f>
        <v>402.22</v>
      </c>
      <c r="L530" s="27"/>
    </row>
    <row r="531" spans="1:26" ht="14.25" x14ac:dyDescent="0.2">
      <c r="A531" s="42"/>
      <c r="B531" s="43"/>
      <c r="C531" s="43" t="s">
        <v>1501</v>
      </c>
      <c r="D531" s="30" t="s">
        <v>1502</v>
      </c>
      <c r="E531" s="31">
        <f>Source!AQ269</f>
        <v>0.9</v>
      </c>
      <c r="F531" s="32"/>
      <c r="G531" s="33" t="str">
        <f>Source!DI269</f>
        <v>)*1,15</v>
      </c>
      <c r="H531" s="32"/>
      <c r="I531" s="33"/>
      <c r="J531" s="33"/>
      <c r="K531" s="32"/>
      <c r="L531" s="34">
        <f>Source!U269</f>
        <v>78.577199999999991</v>
      </c>
    </row>
    <row r="532" spans="1:26" ht="15" x14ac:dyDescent="0.25">
      <c r="G532" s="46">
        <f>H528+H529+H530</f>
        <v>1612.2399999999998</v>
      </c>
      <c r="H532" s="46"/>
      <c r="J532" s="46">
        <f>K528+K529+K530</f>
        <v>1615.59</v>
      </c>
      <c r="K532" s="46"/>
      <c r="L532" s="35">
        <f>Source!U269</f>
        <v>78.577199999999991</v>
      </c>
      <c r="O532" s="21">
        <f>G532</f>
        <v>1612.2399999999998</v>
      </c>
      <c r="P532" s="21">
        <f>J532</f>
        <v>1615.59</v>
      </c>
      <c r="Q532" s="21">
        <f>L532</f>
        <v>78.577199999999991</v>
      </c>
      <c r="W532">
        <f>IF(Source!BI269&lt;=1,H528+H529+H530, 0)</f>
        <v>1612.2399999999998</v>
      </c>
      <c r="X532">
        <f>IF(Source!BI269=2,H528+H529+H530, 0)</f>
        <v>0</v>
      </c>
      <c r="Y532">
        <f>IF(Source!BI269=3,H528+H529+H530, 0)</f>
        <v>0</v>
      </c>
      <c r="Z532">
        <f>IF(Source!BI269=4,H528+H529+H530, 0)</f>
        <v>0</v>
      </c>
    </row>
    <row r="533" spans="1:26" ht="14.25" x14ac:dyDescent="0.2">
      <c r="A533" s="40" t="str">
        <f>Source!E271</f>
        <v>53</v>
      </c>
      <c r="B533" s="41" t="str">
        <f>Source!F271</f>
        <v>65-19-1</v>
      </c>
      <c r="C533" s="41" t="str">
        <f>Source!G271</f>
        <v>Демонтаж радиаторов весом до 80 кг</v>
      </c>
      <c r="D533" s="24" t="str">
        <f>Source!H271</f>
        <v>100 ШТ</v>
      </c>
      <c r="E533" s="11">
        <f>Source!I271</f>
        <v>0.06</v>
      </c>
      <c r="F533" s="25">
        <f>Source!AL271+Source!AM271+Source!AO271</f>
        <v>935.72</v>
      </c>
      <c r="G533" s="26"/>
      <c r="H533" s="25"/>
      <c r="I533" s="26" t="str">
        <f>Source!BO271</f>
        <v/>
      </c>
      <c r="J533" s="26"/>
      <c r="K533" s="25"/>
      <c r="L533" s="27"/>
      <c r="S533">
        <f>ROUND((Source!FX271/100)*((ROUND(Source!AF271*Source!I271, 2)+ROUND(Source!AE271*Source!I271, 2))), 2)</f>
        <v>39.78</v>
      </c>
      <c r="T533">
        <f>Source!X271</f>
        <v>39.78</v>
      </c>
      <c r="U533">
        <f>ROUND((Source!FY271/100)*((ROUND(Source!AF271*Source!I271, 2)+ROUND(Source!AE271*Source!I271, 2))), 2)</f>
        <v>26.88</v>
      </c>
      <c r="V533">
        <f>Source!Y271</f>
        <v>26.88</v>
      </c>
    </row>
    <row r="534" spans="1:26" x14ac:dyDescent="0.2">
      <c r="C534" s="20" t="str">
        <f>"Объем: "&amp;Source!I271&amp;"=6/"&amp;"100"</f>
        <v>Объем: 0,06=6/100</v>
      </c>
    </row>
    <row r="535" spans="1:26" ht="14.25" x14ac:dyDescent="0.2">
      <c r="A535" s="40"/>
      <c r="B535" s="41"/>
      <c r="C535" s="41" t="s">
        <v>1496</v>
      </c>
      <c r="D535" s="24"/>
      <c r="E535" s="11"/>
      <c r="F535" s="25">
        <f>Source!AO271</f>
        <v>865.7</v>
      </c>
      <c r="G535" s="26" t="str">
        <f>Source!DG271</f>
        <v/>
      </c>
      <c r="H535" s="25">
        <f>ROUND(Source!AF271*Source!I271, 2)</f>
        <v>51.94</v>
      </c>
      <c r="I535" s="26"/>
      <c r="J535" s="26">
        <f>IF(Source!BA271&lt;&gt; 0, Source!BA271, 1)</f>
        <v>1</v>
      </c>
      <c r="K535" s="25">
        <f>Source!S271</f>
        <v>51.94</v>
      </c>
      <c r="L535" s="27"/>
      <c r="R535">
        <f>H535</f>
        <v>51.94</v>
      </c>
    </row>
    <row r="536" spans="1:26" ht="14.25" x14ac:dyDescent="0.2">
      <c r="A536" s="40"/>
      <c r="B536" s="41"/>
      <c r="C536" s="41" t="s">
        <v>279</v>
      </c>
      <c r="D536" s="24"/>
      <c r="E536" s="11"/>
      <c r="F536" s="25">
        <f>Source!AM271</f>
        <v>70.02</v>
      </c>
      <c r="G536" s="26" t="str">
        <f>Source!DE271</f>
        <v/>
      </c>
      <c r="H536" s="25">
        <f>ROUND(Source!AD271*Source!I271, 2)</f>
        <v>4.2</v>
      </c>
      <c r="I536" s="26"/>
      <c r="J536" s="26">
        <f>IF(Source!BB271&lt;&gt; 0, Source!BB271, 1)</f>
        <v>1</v>
      </c>
      <c r="K536" s="25">
        <f>Source!Q271</f>
        <v>4.2</v>
      </c>
      <c r="L536" s="27"/>
    </row>
    <row r="537" spans="1:26" ht="14.25" x14ac:dyDescent="0.2">
      <c r="A537" s="40"/>
      <c r="B537" s="41"/>
      <c r="C537" s="41" t="s">
        <v>1497</v>
      </c>
      <c r="D537" s="24"/>
      <c r="E537" s="11"/>
      <c r="F537" s="25">
        <f>Source!AN271</f>
        <v>30.24</v>
      </c>
      <c r="G537" s="26" t="str">
        <f>Source!DF271</f>
        <v/>
      </c>
      <c r="H537" s="28">
        <f>ROUND(Source!AE271*Source!I271, 2)</f>
        <v>1.81</v>
      </c>
      <c r="I537" s="26"/>
      <c r="J537" s="26">
        <f>IF(Source!BS271&lt;&gt; 0, Source!BS271, 1)</f>
        <v>1</v>
      </c>
      <c r="K537" s="28">
        <f>Source!R271</f>
        <v>1.81</v>
      </c>
      <c r="L537" s="27"/>
      <c r="R537">
        <f>H537</f>
        <v>1.81</v>
      </c>
    </row>
    <row r="538" spans="1:26" ht="14.25" x14ac:dyDescent="0.2">
      <c r="A538" s="40"/>
      <c r="B538" s="41"/>
      <c r="C538" s="41" t="s">
        <v>1498</v>
      </c>
      <c r="D538" s="24" t="s">
        <v>1499</v>
      </c>
      <c r="E538" s="11">
        <f>Source!BZ271</f>
        <v>74</v>
      </c>
      <c r="F538" s="44"/>
      <c r="G538" s="26"/>
      <c r="H538" s="25">
        <f>SUM(S533:S540)</f>
        <v>39.78</v>
      </c>
      <c r="I538" s="29"/>
      <c r="J538" s="23">
        <f>Source!AT271</f>
        <v>74</v>
      </c>
      <c r="K538" s="25">
        <f>SUM(T533:T540)</f>
        <v>39.78</v>
      </c>
      <c r="L538" s="27"/>
    </row>
    <row r="539" spans="1:26" ht="14.25" x14ac:dyDescent="0.2">
      <c r="A539" s="40"/>
      <c r="B539" s="41"/>
      <c r="C539" s="41" t="s">
        <v>1500</v>
      </c>
      <c r="D539" s="24" t="s">
        <v>1499</v>
      </c>
      <c r="E539" s="11">
        <f>Source!CA271</f>
        <v>50</v>
      </c>
      <c r="F539" s="44"/>
      <c r="G539" s="26"/>
      <c r="H539" s="25">
        <f>SUM(U533:U540)</f>
        <v>26.88</v>
      </c>
      <c r="I539" s="29"/>
      <c r="J539" s="23">
        <f>Source!AU271</f>
        <v>50</v>
      </c>
      <c r="K539" s="25">
        <f>SUM(V533:V540)</f>
        <v>26.88</v>
      </c>
      <c r="L539" s="27"/>
    </row>
    <row r="540" spans="1:26" ht="14.25" x14ac:dyDescent="0.2">
      <c r="A540" s="42"/>
      <c r="B540" s="43"/>
      <c r="C540" s="43" t="s">
        <v>1501</v>
      </c>
      <c r="D540" s="30" t="s">
        <v>1502</v>
      </c>
      <c r="E540" s="31">
        <f>Source!AQ271</f>
        <v>110</v>
      </c>
      <c r="F540" s="32"/>
      <c r="G540" s="33" t="str">
        <f>Source!DI271</f>
        <v/>
      </c>
      <c r="H540" s="32"/>
      <c r="I540" s="33"/>
      <c r="J540" s="33"/>
      <c r="K540" s="32"/>
      <c r="L540" s="34">
        <f>Source!U271</f>
        <v>6.6</v>
      </c>
    </row>
    <row r="541" spans="1:26" ht="15" x14ac:dyDescent="0.25">
      <c r="G541" s="46">
        <f>H535+H536+H538+H539</f>
        <v>122.8</v>
      </c>
      <c r="H541" s="46"/>
      <c r="J541" s="46">
        <f>K535+K536+K538+K539</f>
        <v>122.8</v>
      </c>
      <c r="K541" s="46"/>
      <c r="L541" s="35">
        <f>Source!U271</f>
        <v>6.6</v>
      </c>
      <c r="O541" s="21">
        <f>G541</f>
        <v>122.8</v>
      </c>
      <c r="P541" s="21">
        <f>J541</f>
        <v>122.8</v>
      </c>
      <c r="Q541" s="21">
        <f>L541</f>
        <v>6.6</v>
      </c>
      <c r="W541">
        <f>IF(Source!BI271&lt;=1,H535+H536+H538+H539, 0)</f>
        <v>122.8</v>
      </c>
      <c r="X541">
        <f>IF(Source!BI271=2,H535+H536+H538+H539, 0)</f>
        <v>0</v>
      </c>
      <c r="Y541">
        <f>IF(Source!BI271=3,H535+H536+H538+H539, 0)</f>
        <v>0</v>
      </c>
      <c r="Z541">
        <f>IF(Source!BI271=4,H535+H536+H538+H539, 0)</f>
        <v>0</v>
      </c>
    </row>
    <row r="542" spans="1:26" ht="14.25" x14ac:dyDescent="0.2">
      <c r="A542" s="40" t="str">
        <f>Source!E273</f>
        <v>54</v>
      </c>
      <c r="B542" s="41" t="str">
        <f>Source!F273</f>
        <v>67-4-1</v>
      </c>
      <c r="C542" s="41" t="str">
        <f>Source!G273</f>
        <v>Демонтаж выключателей, розеток</v>
      </c>
      <c r="D542" s="24" t="str">
        <f>Source!H273</f>
        <v>100 ШТ</v>
      </c>
      <c r="E542" s="11">
        <f>Source!I273</f>
        <v>0.06</v>
      </c>
      <c r="F542" s="25">
        <f>Source!AL273+Source!AM273+Source!AO273</f>
        <v>45.55</v>
      </c>
      <c r="G542" s="26"/>
      <c r="H542" s="25"/>
      <c r="I542" s="26" t="str">
        <f>Source!BO273</f>
        <v/>
      </c>
      <c r="J542" s="26"/>
      <c r="K542" s="25"/>
      <c r="L542" s="27"/>
      <c r="S542">
        <f>ROUND((Source!FX273/100)*((ROUND(Source!AF273*Source!I273, 2)+ROUND(Source!AE273*Source!I273, 2))), 2)</f>
        <v>2.3199999999999998</v>
      </c>
      <c r="T542">
        <f>Source!X273</f>
        <v>2.3199999999999998</v>
      </c>
      <c r="U542">
        <f>ROUND((Source!FY273/100)*((ROUND(Source!AF273*Source!I273, 2)+ROUND(Source!AE273*Source!I273, 2))), 2)</f>
        <v>1.77</v>
      </c>
      <c r="V542">
        <f>Source!Y273</f>
        <v>1.77</v>
      </c>
    </row>
    <row r="543" spans="1:26" x14ac:dyDescent="0.2">
      <c r="C543" s="20" t="str">
        <f>"Объем: "&amp;Source!I273&amp;"=6/"&amp;"100"</f>
        <v>Объем: 0,06=6/100</v>
      </c>
    </row>
    <row r="544" spans="1:26" ht="14.25" x14ac:dyDescent="0.2">
      <c r="A544" s="40"/>
      <c r="B544" s="41"/>
      <c r="C544" s="41" t="s">
        <v>1496</v>
      </c>
      <c r="D544" s="24"/>
      <c r="E544" s="11"/>
      <c r="F544" s="25">
        <f>Source!AO273</f>
        <v>45.55</v>
      </c>
      <c r="G544" s="26" t="str">
        <f>Source!DG273</f>
        <v/>
      </c>
      <c r="H544" s="25">
        <f>ROUND(Source!AF273*Source!I273, 2)</f>
        <v>2.73</v>
      </c>
      <c r="I544" s="26"/>
      <c r="J544" s="26">
        <f>IF(Source!BA273&lt;&gt; 0, Source!BA273, 1)</f>
        <v>1</v>
      </c>
      <c r="K544" s="25">
        <f>Source!S273</f>
        <v>2.73</v>
      </c>
      <c r="L544" s="27"/>
      <c r="R544">
        <f>H544</f>
        <v>2.73</v>
      </c>
    </row>
    <row r="545" spans="1:26" ht="14.25" x14ac:dyDescent="0.2">
      <c r="A545" s="40"/>
      <c r="B545" s="41"/>
      <c r="C545" s="41" t="s">
        <v>1498</v>
      </c>
      <c r="D545" s="24" t="s">
        <v>1499</v>
      </c>
      <c r="E545" s="11">
        <f>Source!BZ273</f>
        <v>85</v>
      </c>
      <c r="F545" s="44"/>
      <c r="G545" s="26"/>
      <c r="H545" s="25">
        <f>SUM(S542:S547)</f>
        <v>2.3199999999999998</v>
      </c>
      <c r="I545" s="29"/>
      <c r="J545" s="23">
        <f>Source!AT273</f>
        <v>85</v>
      </c>
      <c r="K545" s="25">
        <f>SUM(T542:T547)</f>
        <v>2.3199999999999998</v>
      </c>
      <c r="L545" s="27"/>
    </row>
    <row r="546" spans="1:26" ht="14.25" x14ac:dyDescent="0.2">
      <c r="A546" s="40"/>
      <c r="B546" s="41"/>
      <c r="C546" s="41" t="s">
        <v>1500</v>
      </c>
      <c r="D546" s="24" t="s">
        <v>1499</v>
      </c>
      <c r="E546" s="11">
        <f>Source!CA273</f>
        <v>65</v>
      </c>
      <c r="F546" s="44"/>
      <c r="G546" s="26"/>
      <c r="H546" s="25">
        <f>SUM(U542:U547)</f>
        <v>1.77</v>
      </c>
      <c r="I546" s="29"/>
      <c r="J546" s="23">
        <f>Source!AU273</f>
        <v>65</v>
      </c>
      <c r="K546" s="25">
        <f>SUM(V542:V547)</f>
        <v>1.77</v>
      </c>
      <c r="L546" s="27"/>
    </row>
    <row r="547" spans="1:26" ht="14.25" x14ac:dyDescent="0.2">
      <c r="A547" s="42"/>
      <c r="B547" s="43"/>
      <c r="C547" s="43" t="s">
        <v>1501</v>
      </c>
      <c r="D547" s="30" t="s">
        <v>1502</v>
      </c>
      <c r="E547" s="31">
        <f>Source!AQ273</f>
        <v>5.84</v>
      </c>
      <c r="F547" s="32"/>
      <c r="G547" s="33" t="str">
        <f>Source!DI273</f>
        <v/>
      </c>
      <c r="H547" s="32"/>
      <c r="I547" s="33"/>
      <c r="J547" s="33"/>
      <c r="K547" s="32"/>
      <c r="L547" s="34">
        <f>Source!U273</f>
        <v>0.35039999999999999</v>
      </c>
    </row>
    <row r="548" spans="1:26" ht="15" x14ac:dyDescent="0.25">
      <c r="G548" s="46">
        <f>H544+H545+H546</f>
        <v>6.82</v>
      </c>
      <c r="H548" s="46"/>
      <c r="J548" s="46">
        <f>K544+K545+K546</f>
        <v>6.82</v>
      </c>
      <c r="K548" s="46"/>
      <c r="L548" s="35">
        <f>Source!U273</f>
        <v>0.35039999999999999</v>
      </c>
      <c r="O548" s="21">
        <f>G548</f>
        <v>6.82</v>
      </c>
      <c r="P548" s="21">
        <f>J548</f>
        <v>6.82</v>
      </c>
      <c r="Q548" s="21">
        <f>L548</f>
        <v>0.35039999999999999</v>
      </c>
      <c r="W548">
        <f>IF(Source!BI273&lt;=1,H544+H545+H546, 0)</f>
        <v>6.82</v>
      </c>
      <c r="X548">
        <f>IF(Source!BI273=2,H544+H545+H546, 0)</f>
        <v>0</v>
      </c>
      <c r="Y548">
        <f>IF(Source!BI273=3,H544+H545+H546, 0)</f>
        <v>0</v>
      </c>
      <c r="Z548">
        <f>IF(Source!BI273=4,H544+H545+H546, 0)</f>
        <v>0</v>
      </c>
    </row>
    <row r="549" spans="1:26" ht="57" x14ac:dyDescent="0.2">
      <c r="A549" s="40" t="str">
        <f>Source!E275</f>
        <v>55</v>
      </c>
      <c r="B549" s="41" t="str">
        <f>Source!F275</f>
        <v>65-14-1</v>
      </c>
      <c r="C549" s="41" t="str">
        <f>Source!G275</f>
        <v>Разборка трубопроводов из водогазопроводных труб в зданиях и сооружениях на резьбе диаметром до 32 мм</v>
      </c>
      <c r="D549" s="24" t="str">
        <f>Source!H275</f>
        <v>100 м</v>
      </c>
      <c r="E549" s="11">
        <f>Source!I275</f>
        <v>0.2</v>
      </c>
      <c r="F549" s="25">
        <f>Source!AL275+Source!AM275+Source!AO275</f>
        <v>322.43</v>
      </c>
      <c r="G549" s="26"/>
      <c r="H549" s="25"/>
      <c r="I549" s="26" t="str">
        <f>Source!BO275</f>
        <v/>
      </c>
      <c r="J549" s="26"/>
      <c r="K549" s="25"/>
      <c r="L549" s="27"/>
      <c r="S549">
        <f>ROUND((Source!FX275/100)*((ROUND(Source!AF275*Source!I275, 2)+ROUND(Source!AE275*Source!I275, 2))), 2)</f>
        <v>47.72</v>
      </c>
      <c r="T549">
        <f>Source!X275</f>
        <v>47.72</v>
      </c>
      <c r="U549">
        <f>ROUND((Source!FY275/100)*((ROUND(Source!AF275*Source!I275, 2)+ROUND(Source!AE275*Source!I275, 2))), 2)</f>
        <v>32.25</v>
      </c>
      <c r="V549">
        <f>Source!Y275</f>
        <v>32.25</v>
      </c>
    </row>
    <row r="550" spans="1:26" x14ac:dyDescent="0.2">
      <c r="C550" s="20" t="str">
        <f>"Объем: "&amp;Source!I275&amp;"=20/"&amp;"100"</f>
        <v>Объем: 0,2=20/100</v>
      </c>
    </row>
    <row r="551" spans="1:26" ht="14.25" x14ac:dyDescent="0.2">
      <c r="A551" s="40"/>
      <c r="B551" s="41"/>
      <c r="C551" s="41" t="s">
        <v>1496</v>
      </c>
      <c r="D551" s="24"/>
      <c r="E551" s="11"/>
      <c r="F551" s="25">
        <f>Source!AO275</f>
        <v>322.43</v>
      </c>
      <c r="G551" s="26" t="str">
        <f>Source!DG275</f>
        <v/>
      </c>
      <c r="H551" s="25">
        <f>ROUND(Source!AF275*Source!I275, 2)</f>
        <v>64.489999999999995</v>
      </c>
      <c r="I551" s="26"/>
      <c r="J551" s="26">
        <f>IF(Source!BA275&lt;&gt; 0, Source!BA275, 1)</f>
        <v>1</v>
      </c>
      <c r="K551" s="25">
        <f>Source!S275</f>
        <v>64.489999999999995</v>
      </c>
      <c r="L551" s="27"/>
      <c r="R551">
        <f>H551</f>
        <v>64.489999999999995</v>
      </c>
    </row>
    <row r="552" spans="1:26" ht="14.25" x14ac:dyDescent="0.2">
      <c r="A552" s="40"/>
      <c r="B552" s="41"/>
      <c r="C552" s="41" t="s">
        <v>1498</v>
      </c>
      <c r="D552" s="24" t="s">
        <v>1499</v>
      </c>
      <c r="E552" s="11">
        <f>Source!BZ275</f>
        <v>74</v>
      </c>
      <c r="F552" s="44"/>
      <c r="G552" s="26"/>
      <c r="H552" s="25">
        <f>SUM(S549:S554)</f>
        <v>47.72</v>
      </c>
      <c r="I552" s="29"/>
      <c r="J552" s="23">
        <f>Source!AT275</f>
        <v>74</v>
      </c>
      <c r="K552" s="25">
        <f>SUM(T549:T554)</f>
        <v>47.72</v>
      </c>
      <c r="L552" s="27"/>
    </row>
    <row r="553" spans="1:26" ht="14.25" x14ac:dyDescent="0.2">
      <c r="A553" s="40"/>
      <c r="B553" s="41"/>
      <c r="C553" s="41" t="s">
        <v>1500</v>
      </c>
      <c r="D553" s="24" t="s">
        <v>1499</v>
      </c>
      <c r="E553" s="11">
        <f>Source!CA275</f>
        <v>50</v>
      </c>
      <c r="F553" s="44"/>
      <c r="G553" s="26"/>
      <c r="H553" s="25">
        <f>SUM(U549:U554)</f>
        <v>32.25</v>
      </c>
      <c r="I553" s="29"/>
      <c r="J553" s="23">
        <f>Source!AU275</f>
        <v>50</v>
      </c>
      <c r="K553" s="25">
        <f>SUM(V549:V554)</f>
        <v>32.25</v>
      </c>
      <c r="L553" s="27"/>
    </row>
    <row r="554" spans="1:26" ht="14.25" x14ac:dyDescent="0.2">
      <c r="A554" s="42"/>
      <c r="B554" s="43"/>
      <c r="C554" s="43" t="s">
        <v>1501</v>
      </c>
      <c r="D554" s="30" t="s">
        <v>1502</v>
      </c>
      <c r="E554" s="31">
        <f>Source!AQ275</f>
        <v>37.799999999999997</v>
      </c>
      <c r="F554" s="32"/>
      <c r="G554" s="33" t="str">
        <f>Source!DI275</f>
        <v/>
      </c>
      <c r="H554" s="32"/>
      <c r="I554" s="33"/>
      <c r="J554" s="33"/>
      <c r="K554" s="32"/>
      <c r="L554" s="34">
        <f>Source!U275</f>
        <v>7.56</v>
      </c>
    </row>
    <row r="555" spans="1:26" ht="15" x14ac:dyDescent="0.25">
      <c r="G555" s="46">
        <f>H551+H552+H553</f>
        <v>144.45999999999998</v>
      </c>
      <c r="H555" s="46"/>
      <c r="J555" s="46">
        <f>K551+K552+K553</f>
        <v>144.45999999999998</v>
      </c>
      <c r="K555" s="46"/>
      <c r="L555" s="35">
        <f>Source!U275</f>
        <v>7.56</v>
      </c>
      <c r="O555" s="21">
        <f>G555</f>
        <v>144.45999999999998</v>
      </c>
      <c r="P555" s="21">
        <f>J555</f>
        <v>144.45999999999998</v>
      </c>
      <c r="Q555" s="21">
        <f>L555</f>
        <v>7.56</v>
      </c>
      <c r="W555">
        <f>IF(Source!BI275&lt;=1,H551+H552+H553, 0)</f>
        <v>144.45999999999998</v>
      </c>
      <c r="X555">
        <f>IF(Source!BI275=2,H551+H552+H553, 0)</f>
        <v>0</v>
      </c>
      <c r="Y555">
        <f>IF(Source!BI275=3,H551+H552+H553, 0)</f>
        <v>0</v>
      </c>
      <c r="Z555">
        <f>IF(Source!BI275=4,H551+H552+H553, 0)</f>
        <v>0</v>
      </c>
    </row>
    <row r="556" spans="1:26" ht="57" x14ac:dyDescent="0.2">
      <c r="A556" s="40" t="str">
        <f>Source!E277</f>
        <v>56</v>
      </c>
      <c r="B556" s="41" t="str">
        <f>Source!F277</f>
        <v>15-02-019-03</v>
      </c>
      <c r="C556" s="41" t="str">
        <f>Source!G277</f>
        <v>Сплошное выравнивание внутренних поверхностей (однослойное оштукатуривание) из сухих растворных смесей толщиной до 10 мм стен</v>
      </c>
      <c r="D556" s="24" t="str">
        <f>Source!H277</f>
        <v>100 м2</v>
      </c>
      <c r="E556" s="11">
        <f>Source!I277</f>
        <v>2.3826000000000001</v>
      </c>
      <c r="F556" s="25">
        <f>Source!AL277+Source!AM277+Source!AO277</f>
        <v>295.40999999999997</v>
      </c>
      <c r="G556" s="26"/>
      <c r="H556" s="25"/>
      <c r="I556" s="26" t="str">
        <f>Source!BO277</f>
        <v/>
      </c>
      <c r="J556" s="26"/>
      <c r="K556" s="25"/>
      <c r="L556" s="27"/>
      <c r="S556">
        <f>ROUND((Source!FX277/100)*((ROUND(Source!AF277*Source!I277, 2)+ROUND(Source!AE277*Source!I277, 2))), 2)</f>
        <v>745.96</v>
      </c>
      <c r="T556">
        <f>Source!X277</f>
        <v>749.91</v>
      </c>
      <c r="U556">
        <f>ROUND((Source!FY277/100)*((ROUND(Source!AF277*Source!I277, 2)+ROUND(Source!AE277*Source!I277, 2))), 2)</f>
        <v>369.04</v>
      </c>
      <c r="V556">
        <f>Source!Y277</f>
        <v>371.01</v>
      </c>
    </row>
    <row r="557" spans="1:26" x14ac:dyDescent="0.2">
      <c r="C557" s="20" t="str">
        <f>"Объем: "&amp;Source!I277&amp;"=238,26/"&amp;"100"</f>
        <v>Объем: 2,3826=238,26/100</v>
      </c>
    </row>
    <row r="558" spans="1:26" ht="14.25" x14ac:dyDescent="0.2">
      <c r="A558" s="40"/>
      <c r="B558" s="41"/>
      <c r="C558" s="41" t="s">
        <v>1496</v>
      </c>
      <c r="D558" s="24"/>
      <c r="E558" s="11"/>
      <c r="F558" s="25">
        <f>Source!AO277</f>
        <v>277.14</v>
      </c>
      <c r="G558" s="26" t="str">
        <f>Source!DG277</f>
        <v>)*1,15</v>
      </c>
      <c r="H558" s="25">
        <f>ROUND(Source!AF277*Source!I277, 2)</f>
        <v>759.36</v>
      </c>
      <c r="I558" s="26"/>
      <c r="J558" s="26">
        <f>IF(Source!BA277&lt;&gt; 0, Source!BA277, 1)</f>
        <v>1</v>
      </c>
      <c r="K558" s="25">
        <f>Source!S277</f>
        <v>759.36</v>
      </c>
      <c r="L558" s="27"/>
      <c r="R558">
        <f>H558</f>
        <v>759.36</v>
      </c>
    </row>
    <row r="559" spans="1:26" ht="14.25" x14ac:dyDescent="0.2">
      <c r="A559" s="40"/>
      <c r="B559" s="41"/>
      <c r="C559" s="41" t="s">
        <v>279</v>
      </c>
      <c r="D559" s="24"/>
      <c r="E559" s="11"/>
      <c r="F559" s="25">
        <f>Source!AM277</f>
        <v>17.03</v>
      </c>
      <c r="G559" s="26" t="str">
        <f>Source!DE277</f>
        <v>)*1,25</v>
      </c>
      <c r="H559" s="25">
        <f>ROUND(Source!AD277*Source!I277, 2)</f>
        <v>50.73</v>
      </c>
      <c r="I559" s="26"/>
      <c r="J559" s="26">
        <f>IF(Source!BB277&lt;&gt; 0, Source!BB277, 1)</f>
        <v>1</v>
      </c>
      <c r="K559" s="25">
        <f>Source!Q277</f>
        <v>50.73</v>
      </c>
      <c r="L559" s="27"/>
    </row>
    <row r="560" spans="1:26" ht="14.25" x14ac:dyDescent="0.2">
      <c r="A560" s="40"/>
      <c r="B560" s="41"/>
      <c r="C560" s="41" t="s">
        <v>1497</v>
      </c>
      <c r="D560" s="24"/>
      <c r="E560" s="11"/>
      <c r="F560" s="25">
        <f>Source!AN277</f>
        <v>10.08</v>
      </c>
      <c r="G560" s="26" t="str">
        <f>Source!DF277</f>
        <v>)*1,25</v>
      </c>
      <c r="H560" s="28">
        <f>ROUND(Source!AE277*Source!I277, 2)</f>
        <v>30.02</v>
      </c>
      <c r="I560" s="26"/>
      <c r="J560" s="26">
        <f>IF(Source!BS277&lt;&gt; 0, Source!BS277, 1)</f>
        <v>1</v>
      </c>
      <c r="K560" s="28">
        <f>Source!R277</f>
        <v>30.02</v>
      </c>
      <c r="L560" s="27"/>
      <c r="R560">
        <f>H560</f>
        <v>30.02</v>
      </c>
    </row>
    <row r="561" spans="1:26" ht="14.25" x14ac:dyDescent="0.2">
      <c r="A561" s="40"/>
      <c r="B561" s="41"/>
      <c r="C561" s="41" t="s">
        <v>1503</v>
      </c>
      <c r="D561" s="24"/>
      <c r="E561" s="11"/>
      <c r="F561" s="25">
        <f>Source!AL277</f>
        <v>1.24</v>
      </c>
      <c r="G561" s="26" t="str">
        <f>Source!DD277</f>
        <v/>
      </c>
      <c r="H561" s="25">
        <f>ROUND(Source!AC277*Source!I277, 2)</f>
        <v>2.95</v>
      </c>
      <c r="I561" s="26"/>
      <c r="J561" s="26">
        <f>IF(Source!BC277&lt;&gt; 0, Source!BC277, 1)</f>
        <v>1</v>
      </c>
      <c r="K561" s="25">
        <f>Source!P277</f>
        <v>2.95</v>
      </c>
      <c r="L561" s="27"/>
    </row>
    <row r="562" spans="1:26" ht="14.25" x14ac:dyDescent="0.2">
      <c r="A562" s="40"/>
      <c r="B562" s="41"/>
      <c r="C562" s="41" t="s">
        <v>1498</v>
      </c>
      <c r="D562" s="24" t="s">
        <v>1499</v>
      </c>
      <c r="E562" s="11">
        <f>Source!BZ277</f>
        <v>105</v>
      </c>
      <c r="F562" s="48" t="str">
        <f>CONCATENATE(" )", Source!DL277, Source!FT277, "=", Source!FX277)</f>
        <v xml:space="preserve"> )*0,9=94,5</v>
      </c>
      <c r="G562" s="49"/>
      <c r="H562" s="25">
        <f>SUM(S556:S566)</f>
        <v>745.96</v>
      </c>
      <c r="I562" s="29"/>
      <c r="J562" s="23">
        <f>Source!AT277</f>
        <v>95</v>
      </c>
      <c r="K562" s="25">
        <f>SUM(T556:T566)</f>
        <v>749.91</v>
      </c>
      <c r="L562" s="27"/>
    </row>
    <row r="563" spans="1:26" ht="14.25" x14ac:dyDescent="0.2">
      <c r="A563" s="40"/>
      <c r="B563" s="41"/>
      <c r="C563" s="41" t="s">
        <v>1500</v>
      </c>
      <c r="D563" s="24" t="s">
        <v>1499</v>
      </c>
      <c r="E563" s="11">
        <f>Source!CA277</f>
        <v>55</v>
      </c>
      <c r="F563" s="48" t="str">
        <f>CONCATENATE(" )", Source!DM277, Source!FU277, "=", Source!FY277)</f>
        <v xml:space="preserve"> )*0,85=46,75</v>
      </c>
      <c r="G563" s="49"/>
      <c r="H563" s="25">
        <f>SUM(U556:U566)</f>
        <v>369.04</v>
      </c>
      <c r="I563" s="29"/>
      <c r="J563" s="23">
        <f>Source!AU277</f>
        <v>47</v>
      </c>
      <c r="K563" s="25">
        <f>SUM(V556:V566)</f>
        <v>371.01</v>
      </c>
      <c r="L563" s="27"/>
    </row>
    <row r="564" spans="1:26" ht="14.25" x14ac:dyDescent="0.2">
      <c r="A564" s="40"/>
      <c r="B564" s="41"/>
      <c r="C564" s="41" t="s">
        <v>1501</v>
      </c>
      <c r="D564" s="24" t="s">
        <v>1502</v>
      </c>
      <c r="E564" s="11">
        <f>Source!AQ277</f>
        <v>32.49</v>
      </c>
      <c r="F564" s="25"/>
      <c r="G564" s="26" t="str">
        <f>Source!DI277</f>
        <v>)*1,15</v>
      </c>
      <c r="H564" s="25"/>
      <c r="I564" s="26"/>
      <c r="J564" s="26"/>
      <c r="K564" s="25"/>
      <c r="L564" s="36">
        <f>Source!U277</f>
        <v>89.022275100000002</v>
      </c>
    </row>
    <row r="565" spans="1:26" ht="28.5" x14ac:dyDescent="0.2">
      <c r="A565" s="40" t="str">
        <f>Source!E279</f>
        <v>56,1</v>
      </c>
      <c r="B565" s="41" t="str">
        <f>Source!F279</f>
        <v>04.3.02.05-0002</v>
      </c>
      <c r="C565" s="41" t="str">
        <f>Source!G279</f>
        <v>Смесь штукатурная «Ротбанд», КНАУФ</v>
      </c>
      <c r="D565" s="24" t="str">
        <f>Source!H279</f>
        <v>кг</v>
      </c>
      <c r="E565" s="11">
        <f>Source!I279</f>
        <v>2025.21</v>
      </c>
      <c r="F565" s="25">
        <f>Source!AL279+Source!AM279+Source!AO279</f>
        <v>2.0699999999999998</v>
      </c>
      <c r="G565" s="39" t="s">
        <v>6</v>
      </c>
      <c r="H565" s="25">
        <f>ROUND(Source!AC279*Source!I279, 2)+ROUND(Source!AD279*Source!I279, 2)+ROUND(Source!AF279*Source!I279, 2)</f>
        <v>4192.18</v>
      </c>
      <c r="I565" s="26"/>
      <c r="J565" s="26">
        <f>IF(Source!BC279&lt;&gt; 0, Source!BC279, 1)</f>
        <v>1</v>
      </c>
      <c r="K565" s="25">
        <f>Source!O279</f>
        <v>4192.18</v>
      </c>
      <c r="L565" s="27"/>
      <c r="S565">
        <f>ROUND((Source!FX279/100)*((ROUND(Source!AF279*Source!I279, 2)+ROUND(Source!AE279*Source!I279, 2))), 2)</f>
        <v>0</v>
      </c>
      <c r="T565">
        <f>Source!X279</f>
        <v>0</v>
      </c>
      <c r="U565">
        <f>ROUND((Source!FY279/100)*((ROUND(Source!AF279*Source!I279, 2)+ROUND(Source!AE279*Source!I279, 2))), 2)</f>
        <v>0</v>
      </c>
      <c r="V565">
        <f>Source!Y279</f>
        <v>0</v>
      </c>
      <c r="W565">
        <f>IF(Source!BI279&lt;=1,H565, 0)</f>
        <v>4192.18</v>
      </c>
      <c r="X565">
        <f>IF(Source!BI279=2,H565, 0)</f>
        <v>0</v>
      </c>
      <c r="Y565">
        <f>IF(Source!BI279=3,H565, 0)</f>
        <v>0</v>
      </c>
      <c r="Z565">
        <f>IF(Source!BI279=4,H565, 0)</f>
        <v>0</v>
      </c>
    </row>
    <row r="566" spans="1:26" ht="28.5" x14ac:dyDescent="0.2">
      <c r="A566" s="42" t="str">
        <f>Source!E281</f>
        <v>56,2</v>
      </c>
      <c r="B566" s="43" t="str">
        <f>Source!F281</f>
        <v>14.3.01.01-0001</v>
      </c>
      <c r="C566" s="43" t="str">
        <f>Source!G281</f>
        <v>Грунтовка: «Бетоконтакт», КНАУФ</v>
      </c>
      <c r="D566" s="30" t="str">
        <f>Source!H281</f>
        <v>кг</v>
      </c>
      <c r="E566" s="31">
        <f>Source!I281</f>
        <v>30.973800000000001</v>
      </c>
      <c r="F566" s="32">
        <f>Source!AL281+Source!AM281+Source!AO281</f>
        <v>15.09</v>
      </c>
      <c r="G566" s="37" t="s">
        <v>6</v>
      </c>
      <c r="H566" s="32">
        <f>ROUND(Source!AC281*Source!I281, 2)+ROUND(Source!AD281*Source!I281, 2)+ROUND(Source!AF281*Source!I281, 2)</f>
        <v>467.39</v>
      </c>
      <c r="I566" s="33"/>
      <c r="J566" s="33">
        <f>IF(Source!BC281&lt;&gt; 0, Source!BC281, 1)</f>
        <v>1</v>
      </c>
      <c r="K566" s="32">
        <f>Source!O281</f>
        <v>467.39</v>
      </c>
      <c r="L566" s="38"/>
      <c r="S566">
        <f>ROUND((Source!FX281/100)*((ROUND(Source!AF281*Source!I281, 2)+ROUND(Source!AE281*Source!I281, 2))), 2)</f>
        <v>0</v>
      </c>
      <c r="T566">
        <f>Source!X281</f>
        <v>0</v>
      </c>
      <c r="U566">
        <f>ROUND((Source!FY281/100)*((ROUND(Source!AF281*Source!I281, 2)+ROUND(Source!AE281*Source!I281, 2))), 2)</f>
        <v>0</v>
      </c>
      <c r="V566">
        <f>Source!Y281</f>
        <v>0</v>
      </c>
      <c r="W566">
        <f>IF(Source!BI281&lt;=1,H566, 0)</f>
        <v>467.39</v>
      </c>
      <c r="X566">
        <f>IF(Source!BI281=2,H566, 0)</f>
        <v>0</v>
      </c>
      <c r="Y566">
        <f>IF(Source!BI281=3,H566, 0)</f>
        <v>0</v>
      </c>
      <c r="Z566">
        <f>IF(Source!BI281=4,H566, 0)</f>
        <v>0</v>
      </c>
    </row>
    <row r="567" spans="1:26" ht="15" x14ac:dyDescent="0.25">
      <c r="G567" s="46">
        <f>H558+H559+H561+H562+H563+SUM(H565:H566)</f>
        <v>6587.6100000000006</v>
      </c>
      <c r="H567" s="46"/>
      <c r="J567" s="46">
        <f>K558+K559+K561+K562+K563+SUM(K565:K566)</f>
        <v>6593.5300000000007</v>
      </c>
      <c r="K567" s="46"/>
      <c r="L567" s="35">
        <f>Source!U277</f>
        <v>89.022275100000002</v>
      </c>
      <c r="O567" s="21">
        <f>G567</f>
        <v>6587.6100000000006</v>
      </c>
      <c r="P567" s="21">
        <f>J567</f>
        <v>6593.5300000000007</v>
      </c>
      <c r="Q567" s="21">
        <f>L567</f>
        <v>89.022275100000002</v>
      </c>
      <c r="W567">
        <f>IF(Source!BI277&lt;=1,H558+H559+H561+H562+H563, 0)</f>
        <v>1928.04</v>
      </c>
      <c r="X567">
        <f>IF(Source!BI277=2,H558+H559+H561+H562+H563, 0)</f>
        <v>0</v>
      </c>
      <c r="Y567">
        <f>IF(Source!BI277=3,H558+H559+H561+H562+H563, 0)</f>
        <v>0</v>
      </c>
      <c r="Z567">
        <f>IF(Source!BI277=4,H558+H559+H561+H562+H563, 0)</f>
        <v>0</v>
      </c>
    </row>
    <row r="568" spans="1:26" ht="71.25" x14ac:dyDescent="0.2">
      <c r="A568" s="40" t="str">
        <f>Source!E283</f>
        <v>57</v>
      </c>
      <c r="B568" s="41" t="str">
        <f>Source!F283</f>
        <v>15-02-019-05</v>
      </c>
      <c r="C568" s="41" t="str">
        <f>Source!G283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568" s="24" t="str">
        <f>Source!H283</f>
        <v>100 м2</v>
      </c>
      <c r="E568" s="11">
        <f>Source!I283</f>
        <v>0.12720000000000001</v>
      </c>
      <c r="F568" s="25">
        <f>Source!AL283+Source!AM283+Source!AO283</f>
        <v>739.34</v>
      </c>
      <c r="G568" s="26"/>
      <c r="H568" s="25"/>
      <c r="I568" s="26" t="str">
        <f>Source!BO283</f>
        <v/>
      </c>
      <c r="J568" s="26"/>
      <c r="K568" s="25"/>
      <c r="L568" s="27"/>
      <c r="S568">
        <f>ROUND((Source!FX283/100)*((ROUND(Source!AF283*Source!I283, 2)+ROUND(Source!AE283*Source!I283, 2))), 2)</f>
        <v>100.84</v>
      </c>
      <c r="T568">
        <f>Source!X283</f>
        <v>101.37</v>
      </c>
      <c r="U568">
        <f>ROUND((Source!FY283/100)*((ROUND(Source!AF283*Source!I283, 2)+ROUND(Source!AE283*Source!I283, 2))), 2)</f>
        <v>49.89</v>
      </c>
      <c r="V568">
        <f>Source!Y283</f>
        <v>50.15</v>
      </c>
    </row>
    <row r="569" spans="1:26" x14ac:dyDescent="0.2">
      <c r="C569" s="20" t="str">
        <f>"Объем: "&amp;Source!I283&amp;"=12,72/"&amp;"100"</f>
        <v>Объем: 0,1272=12,72/100</v>
      </c>
    </row>
    <row r="570" spans="1:26" ht="14.25" x14ac:dyDescent="0.2">
      <c r="A570" s="40"/>
      <c r="B570" s="41"/>
      <c r="C570" s="41" t="s">
        <v>1496</v>
      </c>
      <c r="D570" s="24"/>
      <c r="E570" s="11"/>
      <c r="F570" s="25">
        <f>Source!AO283</f>
        <v>713.71</v>
      </c>
      <c r="G570" s="26" t="str">
        <f>Source!DG283</f>
        <v>)*1,15</v>
      </c>
      <c r="H570" s="25">
        <f>ROUND(Source!AF283*Source!I283, 2)</f>
        <v>104.4</v>
      </c>
      <c r="I570" s="26"/>
      <c r="J570" s="26">
        <f>IF(Source!BA283&lt;&gt; 0, Source!BA283, 1)</f>
        <v>1</v>
      </c>
      <c r="K570" s="25">
        <f>Source!S283</f>
        <v>104.4</v>
      </c>
      <c r="L570" s="27"/>
      <c r="R570">
        <f>H570</f>
        <v>104.4</v>
      </c>
    </row>
    <row r="571" spans="1:26" ht="14.25" x14ac:dyDescent="0.2">
      <c r="A571" s="40"/>
      <c r="B571" s="41"/>
      <c r="C571" s="41" t="s">
        <v>279</v>
      </c>
      <c r="D571" s="24"/>
      <c r="E571" s="11"/>
      <c r="F571" s="25">
        <f>Source!AM283</f>
        <v>23.82</v>
      </c>
      <c r="G571" s="26" t="str">
        <f>Source!DE283</f>
        <v>)*1,25</v>
      </c>
      <c r="H571" s="25">
        <f>ROUND(Source!AD283*Source!I283, 2)</f>
        <v>3.79</v>
      </c>
      <c r="I571" s="26"/>
      <c r="J571" s="26">
        <f>IF(Source!BB283&lt;&gt; 0, Source!BB283, 1)</f>
        <v>1</v>
      </c>
      <c r="K571" s="25">
        <f>Source!Q283</f>
        <v>3.79</v>
      </c>
      <c r="L571" s="27"/>
    </row>
    <row r="572" spans="1:26" ht="14.25" x14ac:dyDescent="0.2">
      <c r="A572" s="40"/>
      <c r="B572" s="41"/>
      <c r="C572" s="41" t="s">
        <v>1497</v>
      </c>
      <c r="D572" s="24"/>
      <c r="E572" s="11"/>
      <c r="F572" s="25">
        <f>Source!AN283</f>
        <v>14.51</v>
      </c>
      <c r="G572" s="26" t="str">
        <f>Source!DF283</f>
        <v>)*1,25</v>
      </c>
      <c r="H572" s="28">
        <f>ROUND(Source!AE283*Source!I283, 2)</f>
        <v>2.31</v>
      </c>
      <c r="I572" s="26"/>
      <c r="J572" s="26">
        <f>IF(Source!BS283&lt;&gt; 0, Source!BS283, 1)</f>
        <v>1</v>
      </c>
      <c r="K572" s="28">
        <f>Source!R283</f>
        <v>2.31</v>
      </c>
      <c r="L572" s="27"/>
      <c r="R572">
        <f>H572</f>
        <v>2.31</v>
      </c>
    </row>
    <row r="573" spans="1:26" ht="14.25" x14ac:dyDescent="0.2">
      <c r="A573" s="40"/>
      <c r="B573" s="41"/>
      <c r="C573" s="41" t="s">
        <v>1503</v>
      </c>
      <c r="D573" s="24"/>
      <c r="E573" s="11"/>
      <c r="F573" s="25">
        <f>Source!AL283</f>
        <v>1.81</v>
      </c>
      <c r="G573" s="26" t="str">
        <f>Source!DD283</f>
        <v/>
      </c>
      <c r="H573" s="25">
        <f>ROUND(Source!AC283*Source!I283, 2)</f>
        <v>0.23</v>
      </c>
      <c r="I573" s="26"/>
      <c r="J573" s="26">
        <f>IF(Source!BC283&lt;&gt; 0, Source!BC283, 1)</f>
        <v>1</v>
      </c>
      <c r="K573" s="25">
        <f>Source!P283</f>
        <v>0.23</v>
      </c>
      <c r="L573" s="27"/>
    </row>
    <row r="574" spans="1:26" ht="14.25" x14ac:dyDescent="0.2">
      <c r="A574" s="40"/>
      <c r="B574" s="41"/>
      <c r="C574" s="41" t="s">
        <v>1498</v>
      </c>
      <c r="D574" s="24" t="s">
        <v>1499</v>
      </c>
      <c r="E574" s="11">
        <f>Source!BZ283</f>
        <v>105</v>
      </c>
      <c r="F574" s="48" t="str">
        <f>CONCATENATE(" )", Source!DL283, Source!FT283, "=", Source!FX283)</f>
        <v xml:space="preserve"> )*0,9=94,5</v>
      </c>
      <c r="G574" s="49"/>
      <c r="H574" s="25">
        <f>SUM(S568:S578)</f>
        <v>100.84</v>
      </c>
      <c r="I574" s="29"/>
      <c r="J574" s="23">
        <f>Source!AT283</f>
        <v>95</v>
      </c>
      <c r="K574" s="25">
        <f>SUM(T568:T578)</f>
        <v>101.37</v>
      </c>
      <c r="L574" s="27"/>
    </row>
    <row r="575" spans="1:26" ht="14.25" x14ac:dyDescent="0.2">
      <c r="A575" s="40"/>
      <c r="B575" s="41"/>
      <c r="C575" s="41" t="s">
        <v>1500</v>
      </c>
      <c r="D575" s="24" t="s">
        <v>1499</v>
      </c>
      <c r="E575" s="11">
        <f>Source!CA283</f>
        <v>55</v>
      </c>
      <c r="F575" s="48" t="str">
        <f>CONCATENATE(" )", Source!DM283, Source!FU283, "=", Source!FY283)</f>
        <v xml:space="preserve"> )*0,85=46,75</v>
      </c>
      <c r="G575" s="49"/>
      <c r="H575" s="25">
        <f>SUM(U568:U578)</f>
        <v>49.89</v>
      </c>
      <c r="I575" s="29"/>
      <c r="J575" s="23">
        <f>Source!AU283</f>
        <v>47</v>
      </c>
      <c r="K575" s="25">
        <f>SUM(V568:V578)</f>
        <v>50.15</v>
      </c>
      <c r="L575" s="27"/>
    </row>
    <row r="576" spans="1:26" ht="14.25" x14ac:dyDescent="0.2">
      <c r="A576" s="40"/>
      <c r="B576" s="41"/>
      <c r="C576" s="41" t="s">
        <v>1501</v>
      </c>
      <c r="D576" s="24" t="s">
        <v>1502</v>
      </c>
      <c r="E576" s="11">
        <f>Source!AQ283</f>
        <v>83.67</v>
      </c>
      <c r="F576" s="25"/>
      <c r="G576" s="26" t="str">
        <f>Source!DI283</f>
        <v>)*1,15</v>
      </c>
      <c r="H576" s="25"/>
      <c r="I576" s="26"/>
      <c r="J576" s="26"/>
      <c r="K576" s="25"/>
      <c r="L576" s="36">
        <f>Source!U283</f>
        <v>12.239247600000001</v>
      </c>
    </row>
    <row r="577" spans="1:26" ht="28.5" x14ac:dyDescent="0.2">
      <c r="A577" s="40" t="str">
        <f>Source!E285</f>
        <v>57,1</v>
      </c>
      <c r="B577" s="41" t="str">
        <f>Source!F285</f>
        <v>04.3.02.05-0002</v>
      </c>
      <c r="C577" s="41" t="str">
        <f>Source!G285</f>
        <v>Смесь штукатурная «Ротбанд», КНАУФ</v>
      </c>
      <c r="D577" s="24" t="str">
        <f>Source!H285</f>
        <v>кг</v>
      </c>
      <c r="E577" s="11">
        <f>Source!I285</f>
        <v>156.45599999999999</v>
      </c>
      <c r="F577" s="25">
        <f>Source!AL285+Source!AM285+Source!AO285</f>
        <v>2.0699999999999998</v>
      </c>
      <c r="G577" s="39" t="s">
        <v>6</v>
      </c>
      <c r="H577" s="25">
        <f>ROUND(Source!AC285*Source!I285, 2)+ROUND(Source!AD285*Source!I285, 2)+ROUND(Source!AF285*Source!I285, 2)</f>
        <v>323.86</v>
      </c>
      <c r="I577" s="26"/>
      <c r="J577" s="26">
        <f>IF(Source!BC285&lt;&gt; 0, Source!BC285, 1)</f>
        <v>1</v>
      </c>
      <c r="K577" s="25">
        <f>Source!O285</f>
        <v>323.86</v>
      </c>
      <c r="L577" s="27"/>
      <c r="S577">
        <f>ROUND((Source!FX285/100)*((ROUND(Source!AF285*Source!I285, 2)+ROUND(Source!AE285*Source!I285, 2))), 2)</f>
        <v>0</v>
      </c>
      <c r="T577">
        <f>Source!X285</f>
        <v>0</v>
      </c>
      <c r="U577">
        <f>ROUND((Source!FY285/100)*((ROUND(Source!AF285*Source!I285, 2)+ROUND(Source!AE285*Source!I285, 2))), 2)</f>
        <v>0</v>
      </c>
      <c r="V577">
        <f>Source!Y285</f>
        <v>0</v>
      </c>
      <c r="W577">
        <f>IF(Source!BI285&lt;=1,H577, 0)</f>
        <v>323.86</v>
      </c>
      <c r="X577">
        <f>IF(Source!BI285=2,H577, 0)</f>
        <v>0</v>
      </c>
      <c r="Y577">
        <f>IF(Source!BI285=3,H577, 0)</f>
        <v>0</v>
      </c>
      <c r="Z577">
        <f>IF(Source!BI285=4,H577, 0)</f>
        <v>0</v>
      </c>
    </row>
    <row r="578" spans="1:26" ht="28.5" x14ac:dyDescent="0.2">
      <c r="A578" s="42" t="str">
        <f>Source!E287</f>
        <v>57,2</v>
      </c>
      <c r="B578" s="43" t="str">
        <f>Source!F287</f>
        <v>14.3.01.01-0001</v>
      </c>
      <c r="C578" s="43" t="str">
        <f>Source!G287</f>
        <v>Грунтовка: «Бетоконтакт», КНАУФ</v>
      </c>
      <c r="D578" s="30" t="str">
        <f>Source!H287</f>
        <v>кг</v>
      </c>
      <c r="E578" s="31">
        <f>Source!I287</f>
        <v>1.6536</v>
      </c>
      <c r="F578" s="32">
        <f>Source!AL287+Source!AM287+Source!AO287</f>
        <v>15.09</v>
      </c>
      <c r="G578" s="37" t="s">
        <v>6</v>
      </c>
      <c r="H578" s="32">
        <f>ROUND(Source!AC287*Source!I287, 2)+ROUND(Source!AD287*Source!I287, 2)+ROUND(Source!AF287*Source!I287, 2)</f>
        <v>24.95</v>
      </c>
      <c r="I578" s="33"/>
      <c r="J578" s="33">
        <f>IF(Source!BC287&lt;&gt; 0, Source!BC287, 1)</f>
        <v>1</v>
      </c>
      <c r="K578" s="32">
        <f>Source!O287</f>
        <v>24.95</v>
      </c>
      <c r="L578" s="38"/>
      <c r="S578">
        <f>ROUND((Source!FX287/100)*((ROUND(Source!AF287*Source!I287, 2)+ROUND(Source!AE287*Source!I287, 2))), 2)</f>
        <v>0</v>
      </c>
      <c r="T578">
        <f>Source!X287</f>
        <v>0</v>
      </c>
      <c r="U578">
        <f>ROUND((Source!FY287/100)*((ROUND(Source!AF287*Source!I287, 2)+ROUND(Source!AE287*Source!I287, 2))), 2)</f>
        <v>0</v>
      </c>
      <c r="V578">
        <f>Source!Y287</f>
        <v>0</v>
      </c>
      <c r="W578">
        <f>IF(Source!BI287&lt;=1,H578, 0)</f>
        <v>24.95</v>
      </c>
      <c r="X578">
        <f>IF(Source!BI287=2,H578, 0)</f>
        <v>0</v>
      </c>
      <c r="Y578">
        <f>IF(Source!BI287=3,H578, 0)</f>
        <v>0</v>
      </c>
      <c r="Z578">
        <f>IF(Source!BI287=4,H578, 0)</f>
        <v>0</v>
      </c>
    </row>
    <row r="579" spans="1:26" ht="15" x14ac:dyDescent="0.25">
      <c r="G579" s="46">
        <f>H570+H571+H573+H574+H575+SUM(H577:H578)</f>
        <v>607.96</v>
      </c>
      <c r="H579" s="46"/>
      <c r="J579" s="46">
        <f>K570+K571+K573+K574+K575+SUM(K577:K578)</f>
        <v>608.75</v>
      </c>
      <c r="K579" s="46"/>
      <c r="L579" s="35">
        <f>Source!U283</f>
        <v>12.239247600000001</v>
      </c>
      <c r="O579" s="21">
        <f>G579</f>
        <v>607.96</v>
      </c>
      <c r="P579" s="21">
        <f>J579</f>
        <v>608.75</v>
      </c>
      <c r="Q579" s="21">
        <f>L579</f>
        <v>12.239247600000001</v>
      </c>
      <c r="W579">
        <f>IF(Source!BI283&lt;=1,H570+H571+H573+H574+H575, 0)</f>
        <v>259.15000000000003</v>
      </c>
      <c r="X579">
        <f>IF(Source!BI283=2,H570+H571+H573+H574+H575, 0)</f>
        <v>0</v>
      </c>
      <c r="Y579">
        <f>IF(Source!BI283=3,H570+H571+H573+H574+H575, 0)</f>
        <v>0</v>
      </c>
      <c r="Z579">
        <f>IF(Source!BI283=4,H570+H571+H573+H574+H575, 0)</f>
        <v>0</v>
      </c>
    </row>
    <row r="580" spans="1:26" ht="42.75" x14ac:dyDescent="0.2">
      <c r="A580" s="40" t="str">
        <f>Source!E289</f>
        <v>58</v>
      </c>
      <c r="B580" s="41" t="str">
        <f>Source!F289</f>
        <v>15-04-007-01</v>
      </c>
      <c r="C580" s="41" t="str">
        <f>Source!G289</f>
        <v>Окраска водно-дисперсионными акриловыми составами улучшенная по штукатурке стен</v>
      </c>
      <c r="D580" s="24" t="str">
        <f>Source!H289</f>
        <v>100 м2</v>
      </c>
      <c r="E580" s="11">
        <f>Source!I289</f>
        <v>2.3826000000000001</v>
      </c>
      <c r="F580" s="25">
        <f>Source!AL289+Source!AM289+Source!AO289</f>
        <v>1033.6799999999998</v>
      </c>
      <c r="G580" s="26"/>
      <c r="H580" s="25"/>
      <c r="I580" s="26" t="str">
        <f>Source!BO289</f>
        <v/>
      </c>
      <c r="J580" s="26"/>
      <c r="K580" s="25"/>
      <c r="L580" s="27"/>
      <c r="S580">
        <f>ROUND((Source!FX289/100)*((ROUND(Source!AF289*Source!I289, 2)+ROUND(Source!AE289*Source!I289, 2))), 2)</f>
        <v>991.31</v>
      </c>
      <c r="T580">
        <f>Source!X289</f>
        <v>996.56</v>
      </c>
      <c r="U580">
        <f>ROUND((Source!FY289/100)*((ROUND(Source!AF289*Source!I289, 2)+ROUND(Source!AE289*Source!I289, 2))), 2)</f>
        <v>490.41</v>
      </c>
      <c r="V580">
        <f>Source!Y289</f>
        <v>493.03</v>
      </c>
    </row>
    <row r="581" spans="1:26" x14ac:dyDescent="0.2">
      <c r="C581" s="20" t="str">
        <f>"Объем: "&amp;Source!I289&amp;"=(225,54+"&amp;"12,72)/"&amp;"100"</f>
        <v>Объем: 2,3826=(225,54+12,72)/100</v>
      </c>
    </row>
    <row r="582" spans="1:26" ht="14.25" x14ac:dyDescent="0.2">
      <c r="A582" s="40"/>
      <c r="B582" s="41"/>
      <c r="C582" s="41" t="s">
        <v>1496</v>
      </c>
      <c r="D582" s="24"/>
      <c r="E582" s="11"/>
      <c r="F582" s="25">
        <f>Source!AO289</f>
        <v>380.71</v>
      </c>
      <c r="G582" s="26" t="str">
        <f>Source!DG289</f>
        <v>)*1,15</v>
      </c>
      <c r="H582" s="25">
        <f>ROUND(Source!AF289*Source!I289, 2)</f>
        <v>1043.1500000000001</v>
      </c>
      <c r="I582" s="26"/>
      <c r="J582" s="26">
        <f>IF(Source!BA289&lt;&gt; 0, Source!BA289, 1)</f>
        <v>1</v>
      </c>
      <c r="K582" s="25">
        <f>Source!S289</f>
        <v>1043.1500000000001</v>
      </c>
      <c r="L582" s="27"/>
      <c r="R582">
        <f>H582</f>
        <v>1043.1500000000001</v>
      </c>
    </row>
    <row r="583" spans="1:26" ht="14.25" x14ac:dyDescent="0.2">
      <c r="A583" s="40"/>
      <c r="B583" s="41"/>
      <c r="C583" s="41" t="s">
        <v>279</v>
      </c>
      <c r="D583" s="24"/>
      <c r="E583" s="11"/>
      <c r="F583" s="25">
        <f>Source!AM289</f>
        <v>10.41</v>
      </c>
      <c r="G583" s="26" t="str">
        <f>Source!DE289</f>
        <v>)*1,25</v>
      </c>
      <c r="H583" s="25">
        <f>ROUND(Source!AD289*Source!I289, 2)</f>
        <v>31</v>
      </c>
      <c r="I583" s="26"/>
      <c r="J583" s="26">
        <f>IF(Source!BB289&lt;&gt; 0, Source!BB289, 1)</f>
        <v>1</v>
      </c>
      <c r="K583" s="25">
        <f>Source!Q289</f>
        <v>31</v>
      </c>
      <c r="L583" s="27"/>
    </row>
    <row r="584" spans="1:26" ht="14.25" x14ac:dyDescent="0.2">
      <c r="A584" s="40"/>
      <c r="B584" s="41"/>
      <c r="C584" s="41" t="s">
        <v>1497</v>
      </c>
      <c r="D584" s="24"/>
      <c r="E584" s="11"/>
      <c r="F584" s="25">
        <f>Source!AN289</f>
        <v>1.97</v>
      </c>
      <c r="G584" s="26" t="str">
        <f>Source!DF289</f>
        <v>)*1,25</v>
      </c>
      <c r="H584" s="28">
        <f>ROUND(Source!AE289*Source!I289, 2)</f>
        <v>5.86</v>
      </c>
      <c r="I584" s="26"/>
      <c r="J584" s="26">
        <f>IF(Source!BS289&lt;&gt; 0, Source!BS289, 1)</f>
        <v>1</v>
      </c>
      <c r="K584" s="28">
        <f>Source!R289</f>
        <v>5.86</v>
      </c>
      <c r="L584" s="27"/>
      <c r="R584">
        <f>H584</f>
        <v>5.86</v>
      </c>
    </row>
    <row r="585" spans="1:26" ht="14.25" x14ac:dyDescent="0.2">
      <c r="A585" s="40"/>
      <c r="B585" s="41"/>
      <c r="C585" s="41" t="s">
        <v>1503</v>
      </c>
      <c r="D585" s="24"/>
      <c r="E585" s="11"/>
      <c r="F585" s="25">
        <f>Source!AL289</f>
        <v>642.55999999999995</v>
      </c>
      <c r="G585" s="26" t="str">
        <f>Source!DD289</f>
        <v/>
      </c>
      <c r="H585" s="25">
        <f>ROUND(Source!AC289*Source!I289, 2)</f>
        <v>1530.96</v>
      </c>
      <c r="I585" s="26"/>
      <c r="J585" s="26">
        <f>IF(Source!BC289&lt;&gt; 0, Source!BC289, 1)</f>
        <v>1</v>
      </c>
      <c r="K585" s="25">
        <f>Source!P289</f>
        <v>1530.96</v>
      </c>
      <c r="L585" s="27"/>
    </row>
    <row r="586" spans="1:26" ht="14.25" x14ac:dyDescent="0.2">
      <c r="A586" s="40"/>
      <c r="B586" s="41"/>
      <c r="C586" s="41" t="s">
        <v>1498</v>
      </c>
      <c r="D586" s="24" t="s">
        <v>1499</v>
      </c>
      <c r="E586" s="11">
        <f>Source!BZ289</f>
        <v>105</v>
      </c>
      <c r="F586" s="48" t="str">
        <f>CONCATENATE(" )", Source!DL289, Source!FT289, "=", Source!FX289)</f>
        <v xml:space="preserve"> )*0,9=94,5</v>
      </c>
      <c r="G586" s="49"/>
      <c r="H586" s="25">
        <f>SUM(S580:S590)</f>
        <v>991.31</v>
      </c>
      <c r="I586" s="29"/>
      <c r="J586" s="23">
        <f>Source!AT289</f>
        <v>95</v>
      </c>
      <c r="K586" s="25">
        <f>SUM(T580:T590)</f>
        <v>996.56</v>
      </c>
      <c r="L586" s="27"/>
    </row>
    <row r="587" spans="1:26" ht="14.25" x14ac:dyDescent="0.2">
      <c r="A587" s="40"/>
      <c r="B587" s="41"/>
      <c r="C587" s="41" t="s">
        <v>1500</v>
      </c>
      <c r="D587" s="24" t="s">
        <v>1499</v>
      </c>
      <c r="E587" s="11">
        <f>Source!CA289</f>
        <v>55</v>
      </c>
      <c r="F587" s="48" t="str">
        <f>CONCATENATE(" )", Source!DM289, Source!FU289, "=", Source!FY289)</f>
        <v xml:space="preserve"> )*0,85=46,75</v>
      </c>
      <c r="G587" s="49"/>
      <c r="H587" s="25">
        <f>SUM(U580:U590)</f>
        <v>490.41</v>
      </c>
      <c r="I587" s="29"/>
      <c r="J587" s="23">
        <f>Source!AU289</f>
        <v>47</v>
      </c>
      <c r="K587" s="25">
        <f>SUM(V580:V590)</f>
        <v>493.03</v>
      </c>
      <c r="L587" s="27"/>
    </row>
    <row r="588" spans="1:26" ht="14.25" x14ac:dyDescent="0.2">
      <c r="A588" s="40"/>
      <c r="B588" s="41"/>
      <c r="C588" s="41" t="s">
        <v>1501</v>
      </c>
      <c r="D588" s="24" t="s">
        <v>1502</v>
      </c>
      <c r="E588" s="11">
        <f>Source!AQ289</f>
        <v>43.56</v>
      </c>
      <c r="F588" s="25"/>
      <c r="G588" s="26" t="str">
        <f>Source!DI289</f>
        <v>)*1,15</v>
      </c>
      <c r="H588" s="25"/>
      <c r="I588" s="26"/>
      <c r="J588" s="26"/>
      <c r="K588" s="25"/>
      <c r="L588" s="36">
        <f>Source!U289</f>
        <v>119.35396440000001</v>
      </c>
    </row>
    <row r="589" spans="1:26" ht="28.5" x14ac:dyDescent="0.2">
      <c r="A589" s="40" t="str">
        <f>Source!E291</f>
        <v>58,1</v>
      </c>
      <c r="B589" s="41" t="str">
        <f>Source!F291</f>
        <v>14.3.02.01-0015</v>
      </c>
      <c r="C589" s="41" t="str">
        <f>Source!G291</f>
        <v>Краска акриловая Alpina ULTRAWEISS, CAPAROL водно-дисперсионная</v>
      </c>
      <c r="D589" s="24" t="str">
        <f>Source!H291</f>
        <v>т</v>
      </c>
      <c r="E589" s="11">
        <f>Source!I291</f>
        <v>7.1478E-2</v>
      </c>
      <c r="F589" s="25">
        <f>Source!AL291+Source!AM291+Source!AO291</f>
        <v>13287.69</v>
      </c>
      <c r="G589" s="39" t="s">
        <v>6</v>
      </c>
      <c r="H589" s="25">
        <f>ROUND(Source!AC291*Source!I291, 2)+ROUND(Source!AD291*Source!I291, 2)+ROUND(Source!AF291*Source!I291, 2)</f>
        <v>949.78</v>
      </c>
      <c r="I589" s="26"/>
      <c r="J589" s="26">
        <f>IF(Source!BC291&lt;&gt; 0, Source!BC291, 1)</f>
        <v>1</v>
      </c>
      <c r="K589" s="25">
        <f>Source!O291</f>
        <v>949.78</v>
      </c>
      <c r="L589" s="27"/>
      <c r="S589">
        <f>ROUND((Source!FX291/100)*((ROUND(Source!AF291*Source!I291, 2)+ROUND(Source!AE291*Source!I291, 2))), 2)</f>
        <v>0</v>
      </c>
      <c r="T589">
        <f>Source!X291</f>
        <v>0</v>
      </c>
      <c r="U589">
        <f>ROUND((Source!FY291/100)*((ROUND(Source!AF291*Source!I291, 2)+ROUND(Source!AE291*Source!I291, 2))), 2)</f>
        <v>0</v>
      </c>
      <c r="V589">
        <f>Source!Y291</f>
        <v>0</v>
      </c>
      <c r="W589">
        <f>IF(Source!BI291&lt;=1,H589, 0)</f>
        <v>949.78</v>
      </c>
      <c r="X589">
        <f>IF(Source!BI291=2,H589, 0)</f>
        <v>0</v>
      </c>
      <c r="Y589">
        <f>IF(Source!BI291=3,H589, 0)</f>
        <v>0</v>
      </c>
      <c r="Z589">
        <f>IF(Source!BI291=4,H589, 0)</f>
        <v>0</v>
      </c>
    </row>
    <row r="590" spans="1:26" ht="28.5" x14ac:dyDescent="0.2">
      <c r="A590" s="42" t="str">
        <f>Source!E293</f>
        <v>58,2</v>
      </c>
      <c r="B590" s="43" t="str">
        <f>Source!F293</f>
        <v>14.4.01.02-0023</v>
      </c>
      <c r="C590" s="43" t="str">
        <f>Source!G293</f>
        <v>Грунтовка акриловая CAPASOL, CAPAROL</v>
      </c>
      <c r="D590" s="30" t="str">
        <f>Source!H293</f>
        <v>л</v>
      </c>
      <c r="E590" s="31">
        <f>Source!I293</f>
        <v>34.071179999999998</v>
      </c>
      <c r="F590" s="32">
        <f>Source!AL293+Source!AM293+Source!AO293</f>
        <v>30.67</v>
      </c>
      <c r="G590" s="37" t="s">
        <v>6</v>
      </c>
      <c r="H590" s="32">
        <f>ROUND(Source!AC293*Source!I293, 2)+ROUND(Source!AD293*Source!I293, 2)+ROUND(Source!AF293*Source!I293, 2)</f>
        <v>1044.96</v>
      </c>
      <c r="I590" s="33"/>
      <c r="J590" s="33">
        <f>IF(Source!BC293&lt;&gt; 0, Source!BC293, 1)</f>
        <v>1</v>
      </c>
      <c r="K590" s="32">
        <f>Source!O293</f>
        <v>1044.96</v>
      </c>
      <c r="L590" s="38"/>
      <c r="S590">
        <f>ROUND((Source!FX293/100)*((ROUND(Source!AF293*Source!I293, 2)+ROUND(Source!AE293*Source!I293, 2))), 2)</f>
        <v>0</v>
      </c>
      <c r="T590">
        <f>Source!X293</f>
        <v>0</v>
      </c>
      <c r="U590">
        <f>ROUND((Source!FY293/100)*((ROUND(Source!AF293*Source!I293, 2)+ROUND(Source!AE293*Source!I293, 2))), 2)</f>
        <v>0</v>
      </c>
      <c r="V590">
        <f>Source!Y293</f>
        <v>0</v>
      </c>
      <c r="W590">
        <f>IF(Source!BI293&lt;=1,H590, 0)</f>
        <v>1044.96</v>
      </c>
      <c r="X590">
        <f>IF(Source!BI293=2,H590, 0)</f>
        <v>0</v>
      </c>
      <c r="Y590">
        <f>IF(Source!BI293=3,H590, 0)</f>
        <v>0</v>
      </c>
      <c r="Z590">
        <f>IF(Source!BI293=4,H590, 0)</f>
        <v>0</v>
      </c>
    </row>
    <row r="591" spans="1:26" ht="15" x14ac:dyDescent="0.25">
      <c r="G591" s="46">
        <f>H582+H583+H585+H586+H587+SUM(H589:H590)</f>
        <v>6081.57</v>
      </c>
      <c r="H591" s="46"/>
      <c r="J591" s="46">
        <f>K582+K583+K585+K586+K587+SUM(K589:K590)</f>
        <v>6089.44</v>
      </c>
      <c r="K591" s="46"/>
      <c r="L591" s="35">
        <f>Source!U289</f>
        <v>119.35396440000001</v>
      </c>
      <c r="O591" s="21">
        <f>G591</f>
        <v>6081.57</v>
      </c>
      <c r="P591" s="21">
        <f>J591</f>
        <v>6089.44</v>
      </c>
      <c r="Q591" s="21">
        <f>L591</f>
        <v>119.35396440000001</v>
      </c>
      <c r="W591">
        <f>IF(Source!BI289&lt;=1,H582+H583+H585+H586+H587, 0)</f>
        <v>4086.83</v>
      </c>
      <c r="X591">
        <f>IF(Source!BI289=2,H582+H583+H585+H586+H587, 0)</f>
        <v>0</v>
      </c>
      <c r="Y591">
        <f>IF(Source!BI289=3,H582+H583+H585+H586+H587, 0)</f>
        <v>0</v>
      </c>
      <c r="Z591">
        <f>IF(Source!BI289=4,H582+H583+H585+H586+H587, 0)</f>
        <v>0</v>
      </c>
    </row>
    <row r="592" spans="1:26" ht="42.75" x14ac:dyDescent="0.2">
      <c r="A592" s="40" t="str">
        <f>Source!E295</f>
        <v>59</v>
      </c>
      <c r="B592" s="41" t="str">
        <f>Source!F295</f>
        <v>15-04-007-02</v>
      </c>
      <c r="C592" s="41" t="str">
        <f>Source!G295</f>
        <v>Окраска водно-дисперсионными акриловыми составами улучшенная по штукатурке потолков</v>
      </c>
      <c r="D592" s="24" t="str">
        <f>Source!H295</f>
        <v>100 м2</v>
      </c>
      <c r="E592" s="11">
        <f>Source!I295</f>
        <v>0.75919999999999999</v>
      </c>
      <c r="F592" s="25">
        <f>Source!AL295+Source!AM295+Source!AO295</f>
        <v>1249.83</v>
      </c>
      <c r="G592" s="26"/>
      <c r="H592" s="25"/>
      <c r="I592" s="26" t="str">
        <f>Source!BO295</f>
        <v/>
      </c>
      <c r="J592" s="26"/>
      <c r="K592" s="25"/>
      <c r="L592" s="27"/>
      <c r="S592">
        <f>ROUND((Source!FX295/100)*((ROUND(Source!AF295*Source!I295, 2)+ROUND(Source!AE295*Source!I295, 2))), 2)</f>
        <v>456.16</v>
      </c>
      <c r="T592">
        <f>Source!X295</f>
        <v>458.57</v>
      </c>
      <c r="U592">
        <f>ROUND((Source!FY295/100)*((ROUND(Source!AF295*Source!I295, 2)+ROUND(Source!AE295*Source!I295, 2))), 2)</f>
        <v>225.67</v>
      </c>
      <c r="V592">
        <f>Source!Y295</f>
        <v>226.87</v>
      </c>
    </row>
    <row r="593" spans="1:26" x14ac:dyDescent="0.2">
      <c r="C593" s="20" t="str">
        <f>"Объем: "&amp;Source!I295&amp;"=75,92/"&amp;"100"</f>
        <v>Объем: 0,7592=75,92/100</v>
      </c>
    </row>
    <row r="594" spans="1:26" ht="14.25" x14ac:dyDescent="0.2">
      <c r="A594" s="40"/>
      <c r="B594" s="41"/>
      <c r="C594" s="41" t="s">
        <v>1496</v>
      </c>
      <c r="D594" s="24"/>
      <c r="E594" s="11"/>
      <c r="F594" s="25">
        <f>Source!AO295</f>
        <v>550.62</v>
      </c>
      <c r="G594" s="26" t="str">
        <f>Source!DG295</f>
        <v>)*1,15</v>
      </c>
      <c r="H594" s="25">
        <f>ROUND(Source!AF295*Source!I295, 2)</f>
        <v>480.73</v>
      </c>
      <c r="I594" s="26"/>
      <c r="J594" s="26">
        <f>IF(Source!BA295&lt;&gt; 0, Source!BA295, 1)</f>
        <v>1</v>
      </c>
      <c r="K594" s="25">
        <f>Source!S295</f>
        <v>480.73</v>
      </c>
      <c r="L594" s="27"/>
      <c r="R594">
        <f>H594</f>
        <v>480.73</v>
      </c>
    </row>
    <row r="595" spans="1:26" ht="14.25" x14ac:dyDescent="0.2">
      <c r="A595" s="40"/>
      <c r="B595" s="41"/>
      <c r="C595" s="41" t="s">
        <v>279</v>
      </c>
      <c r="D595" s="24"/>
      <c r="E595" s="11"/>
      <c r="F595" s="25">
        <f>Source!AM295</f>
        <v>11.06</v>
      </c>
      <c r="G595" s="26" t="str">
        <f>Source!DE295</f>
        <v>)*1,25</v>
      </c>
      <c r="H595" s="25">
        <f>ROUND(Source!AD295*Source!I295, 2)</f>
        <v>10.49</v>
      </c>
      <c r="I595" s="26"/>
      <c r="J595" s="26">
        <f>IF(Source!BB295&lt;&gt; 0, Source!BB295, 1)</f>
        <v>1</v>
      </c>
      <c r="K595" s="25">
        <f>Source!Q295</f>
        <v>10.49</v>
      </c>
      <c r="L595" s="27"/>
    </row>
    <row r="596" spans="1:26" ht="14.25" x14ac:dyDescent="0.2">
      <c r="A596" s="40"/>
      <c r="B596" s="41"/>
      <c r="C596" s="41" t="s">
        <v>1497</v>
      </c>
      <c r="D596" s="24"/>
      <c r="E596" s="11"/>
      <c r="F596" s="25">
        <f>Source!AN295</f>
        <v>2.09</v>
      </c>
      <c r="G596" s="26" t="str">
        <f>Source!DF295</f>
        <v>)*1,25</v>
      </c>
      <c r="H596" s="28">
        <f>ROUND(Source!AE295*Source!I295, 2)</f>
        <v>1.98</v>
      </c>
      <c r="I596" s="26"/>
      <c r="J596" s="26">
        <f>IF(Source!BS295&lt;&gt; 0, Source!BS295, 1)</f>
        <v>1</v>
      </c>
      <c r="K596" s="28">
        <f>Source!R295</f>
        <v>1.98</v>
      </c>
      <c r="L596" s="27"/>
      <c r="R596">
        <f>H596</f>
        <v>1.98</v>
      </c>
    </row>
    <row r="597" spans="1:26" ht="14.25" x14ac:dyDescent="0.2">
      <c r="A597" s="40"/>
      <c r="B597" s="41"/>
      <c r="C597" s="41" t="s">
        <v>1503</v>
      </c>
      <c r="D597" s="24"/>
      <c r="E597" s="11"/>
      <c r="F597" s="25">
        <f>Source!AL295</f>
        <v>688.15</v>
      </c>
      <c r="G597" s="26" t="str">
        <f>Source!DD295</f>
        <v/>
      </c>
      <c r="H597" s="25">
        <f>ROUND(Source!AC295*Source!I295, 2)</f>
        <v>522.44000000000005</v>
      </c>
      <c r="I597" s="26"/>
      <c r="J597" s="26">
        <f>IF(Source!BC295&lt;&gt; 0, Source!BC295, 1)</f>
        <v>1</v>
      </c>
      <c r="K597" s="25">
        <f>Source!P295</f>
        <v>522.44000000000005</v>
      </c>
      <c r="L597" s="27"/>
    </row>
    <row r="598" spans="1:26" ht="14.25" x14ac:dyDescent="0.2">
      <c r="A598" s="40"/>
      <c r="B598" s="41"/>
      <c r="C598" s="41" t="s">
        <v>1498</v>
      </c>
      <c r="D598" s="24" t="s">
        <v>1499</v>
      </c>
      <c r="E598" s="11">
        <f>Source!BZ295</f>
        <v>105</v>
      </c>
      <c r="F598" s="48" t="str">
        <f>CONCATENATE(" )", Source!DL295, Source!FT295, "=", Source!FX295)</f>
        <v xml:space="preserve"> )*0,9=94,5</v>
      </c>
      <c r="G598" s="49"/>
      <c r="H598" s="25">
        <f>SUM(S592:S602)</f>
        <v>456.16</v>
      </c>
      <c r="I598" s="29"/>
      <c r="J598" s="23">
        <f>Source!AT295</f>
        <v>95</v>
      </c>
      <c r="K598" s="25">
        <f>SUM(T592:T602)</f>
        <v>458.57</v>
      </c>
      <c r="L598" s="27"/>
    </row>
    <row r="599" spans="1:26" ht="14.25" x14ac:dyDescent="0.2">
      <c r="A599" s="40"/>
      <c r="B599" s="41"/>
      <c r="C599" s="41" t="s">
        <v>1500</v>
      </c>
      <c r="D599" s="24" t="s">
        <v>1499</v>
      </c>
      <c r="E599" s="11">
        <f>Source!CA295</f>
        <v>55</v>
      </c>
      <c r="F599" s="48" t="str">
        <f>CONCATENATE(" )", Source!DM295, Source!FU295, "=", Source!FY295)</f>
        <v xml:space="preserve"> )*0,85=46,75</v>
      </c>
      <c r="G599" s="49"/>
      <c r="H599" s="25">
        <f>SUM(U592:U602)</f>
        <v>225.67</v>
      </c>
      <c r="I599" s="29"/>
      <c r="J599" s="23">
        <f>Source!AU295</f>
        <v>47</v>
      </c>
      <c r="K599" s="25">
        <f>SUM(V592:V602)</f>
        <v>226.87</v>
      </c>
      <c r="L599" s="27"/>
    </row>
    <row r="600" spans="1:26" ht="14.25" x14ac:dyDescent="0.2">
      <c r="A600" s="40"/>
      <c r="B600" s="41"/>
      <c r="C600" s="41" t="s">
        <v>1501</v>
      </c>
      <c r="D600" s="24" t="s">
        <v>1502</v>
      </c>
      <c r="E600" s="11">
        <f>Source!AQ295</f>
        <v>63</v>
      </c>
      <c r="F600" s="25"/>
      <c r="G600" s="26" t="str">
        <f>Source!DI295</f>
        <v>)*1,15</v>
      </c>
      <c r="H600" s="25"/>
      <c r="I600" s="26"/>
      <c r="J600" s="26"/>
      <c r="K600" s="25"/>
      <c r="L600" s="36">
        <f>Source!U295</f>
        <v>55.004039999999989</v>
      </c>
    </row>
    <row r="601" spans="1:26" ht="28.5" x14ac:dyDescent="0.2">
      <c r="A601" s="40" t="str">
        <f>Source!E297</f>
        <v>59,1</v>
      </c>
      <c r="B601" s="41" t="str">
        <f>Source!F297</f>
        <v>14.3.02.01-0015</v>
      </c>
      <c r="C601" s="41" t="str">
        <f>Source!G297</f>
        <v>Краска акриловая Alpina ULTRAWEISS, CAPAROL водно-дисперсионная</v>
      </c>
      <c r="D601" s="24" t="str">
        <f>Source!H297</f>
        <v>т</v>
      </c>
      <c r="E601" s="11">
        <f>Source!I297</f>
        <v>2.5054000000000003E-2</v>
      </c>
      <c r="F601" s="25">
        <f>Source!AL297+Source!AM297+Source!AO297</f>
        <v>13287.69</v>
      </c>
      <c r="G601" s="39" t="s">
        <v>6</v>
      </c>
      <c r="H601" s="25">
        <f>ROUND(Source!AC297*Source!I297, 2)+ROUND(Source!AD297*Source!I297, 2)+ROUND(Source!AF297*Source!I297, 2)</f>
        <v>332.91</v>
      </c>
      <c r="I601" s="26"/>
      <c r="J601" s="26">
        <f>IF(Source!BC297&lt;&gt; 0, Source!BC297, 1)</f>
        <v>1</v>
      </c>
      <c r="K601" s="25">
        <f>Source!O297</f>
        <v>332.91</v>
      </c>
      <c r="L601" s="27"/>
      <c r="S601">
        <f>ROUND((Source!FX297/100)*((ROUND(Source!AF297*Source!I297, 2)+ROUND(Source!AE297*Source!I297, 2))), 2)</f>
        <v>0</v>
      </c>
      <c r="T601">
        <f>Source!X297</f>
        <v>0</v>
      </c>
      <c r="U601">
        <f>ROUND((Source!FY297/100)*((ROUND(Source!AF297*Source!I297, 2)+ROUND(Source!AE297*Source!I297, 2))), 2)</f>
        <v>0</v>
      </c>
      <c r="V601">
        <f>Source!Y297</f>
        <v>0</v>
      </c>
      <c r="W601">
        <f>IF(Source!BI297&lt;=1,H601, 0)</f>
        <v>332.91</v>
      </c>
      <c r="X601">
        <f>IF(Source!BI297=2,H601, 0)</f>
        <v>0</v>
      </c>
      <c r="Y601">
        <f>IF(Source!BI297=3,H601, 0)</f>
        <v>0</v>
      </c>
      <c r="Z601">
        <f>IF(Source!BI297=4,H601, 0)</f>
        <v>0</v>
      </c>
    </row>
    <row r="602" spans="1:26" ht="28.5" x14ac:dyDescent="0.2">
      <c r="A602" s="42" t="str">
        <f>Source!E299</f>
        <v>59,2</v>
      </c>
      <c r="B602" s="43" t="str">
        <f>Source!F299</f>
        <v>14.4.01.02-0023</v>
      </c>
      <c r="C602" s="43" t="str">
        <f>Source!G299</f>
        <v>Грунтовка акриловая CAPASOL, CAPAROL</v>
      </c>
      <c r="D602" s="30" t="str">
        <f>Source!H299</f>
        <v>л</v>
      </c>
      <c r="E602" s="31">
        <f>Source!I299</f>
        <v>11.91944</v>
      </c>
      <c r="F602" s="32">
        <f>Source!AL299+Source!AM299+Source!AO299</f>
        <v>30.67</v>
      </c>
      <c r="G602" s="37" t="s">
        <v>6</v>
      </c>
      <c r="H602" s="32">
        <f>ROUND(Source!AC299*Source!I299, 2)+ROUND(Source!AD299*Source!I299, 2)+ROUND(Source!AF299*Source!I299, 2)</f>
        <v>365.57</v>
      </c>
      <c r="I602" s="33"/>
      <c r="J602" s="33">
        <f>IF(Source!BC299&lt;&gt; 0, Source!BC299, 1)</f>
        <v>1</v>
      </c>
      <c r="K602" s="32">
        <f>Source!O299</f>
        <v>365.57</v>
      </c>
      <c r="L602" s="38"/>
      <c r="S602">
        <f>ROUND((Source!FX299/100)*((ROUND(Source!AF299*Source!I299, 2)+ROUND(Source!AE299*Source!I299, 2))), 2)</f>
        <v>0</v>
      </c>
      <c r="T602">
        <f>Source!X299</f>
        <v>0</v>
      </c>
      <c r="U602">
        <f>ROUND((Source!FY299/100)*((ROUND(Source!AF299*Source!I299, 2)+ROUND(Source!AE299*Source!I299, 2))), 2)</f>
        <v>0</v>
      </c>
      <c r="V602">
        <f>Source!Y299</f>
        <v>0</v>
      </c>
      <c r="W602">
        <f>IF(Source!BI299&lt;=1,H602, 0)</f>
        <v>365.57</v>
      </c>
      <c r="X602">
        <f>IF(Source!BI299=2,H602, 0)</f>
        <v>0</v>
      </c>
      <c r="Y602">
        <f>IF(Source!BI299=3,H602, 0)</f>
        <v>0</v>
      </c>
      <c r="Z602">
        <f>IF(Source!BI299=4,H602, 0)</f>
        <v>0</v>
      </c>
    </row>
    <row r="603" spans="1:26" ht="15" x14ac:dyDescent="0.25">
      <c r="G603" s="46">
        <f>H594+H595+H597+H598+H599+SUM(H601:H602)</f>
        <v>2393.9700000000003</v>
      </c>
      <c r="H603" s="46"/>
      <c r="J603" s="46">
        <f>K594+K595+K597+K598+K599+SUM(K601:K602)</f>
        <v>2397.58</v>
      </c>
      <c r="K603" s="46"/>
      <c r="L603" s="35">
        <f>Source!U295</f>
        <v>55.004039999999989</v>
      </c>
      <c r="O603" s="21">
        <f>G603</f>
        <v>2393.9700000000003</v>
      </c>
      <c r="P603" s="21">
        <f>J603</f>
        <v>2397.58</v>
      </c>
      <c r="Q603" s="21">
        <f>L603</f>
        <v>55.004039999999989</v>
      </c>
      <c r="W603">
        <f>IF(Source!BI295&lt;=1,H594+H595+H597+H598+H599, 0)</f>
        <v>1695.4900000000002</v>
      </c>
      <c r="X603">
        <f>IF(Source!BI295=2,H594+H595+H597+H598+H599, 0)</f>
        <v>0</v>
      </c>
      <c r="Y603">
        <f>IF(Source!BI295=3,H594+H595+H597+H598+H599, 0)</f>
        <v>0</v>
      </c>
      <c r="Z603">
        <f>IF(Source!BI295=4,H594+H595+H597+H598+H599, 0)</f>
        <v>0</v>
      </c>
    </row>
    <row r="604" spans="1:26" ht="42.75" x14ac:dyDescent="0.2">
      <c r="A604" s="40" t="str">
        <f>Source!E301</f>
        <v>60</v>
      </c>
      <c r="B604" s="41" t="str">
        <f>Source!F301</f>
        <v>11-01-011-09</v>
      </c>
      <c r="C604" s="41" t="str">
        <f>Source!G301</f>
        <v>Устройство стяжек из выравнивающей смеси типа "Ветонит" 3000, толщиной 3 мм</v>
      </c>
      <c r="D604" s="24" t="str">
        <f>Source!H301</f>
        <v>100 м2</v>
      </c>
      <c r="E604" s="11">
        <f>Source!I301</f>
        <v>0.37959999999999999</v>
      </c>
      <c r="F604" s="25">
        <f>Source!AL301+Source!AM301+Source!AO301</f>
        <v>5981.97</v>
      </c>
      <c r="G604" s="26"/>
      <c r="H604" s="25"/>
      <c r="I604" s="26" t="str">
        <f>Source!BO301</f>
        <v/>
      </c>
      <c r="J604" s="26"/>
      <c r="K604" s="25"/>
      <c r="L604" s="27"/>
      <c r="S604">
        <f>ROUND((Source!FX301/100)*((ROUND(Source!AF301*Source!I301, 2)+ROUND(Source!AE301*Source!I301, 2))), 2)</f>
        <v>127.22</v>
      </c>
      <c r="T604">
        <f>Source!X301</f>
        <v>127.56</v>
      </c>
      <c r="U604">
        <f>ROUND((Source!FY301/100)*((ROUND(Source!AF301*Source!I301, 2)+ROUND(Source!AE301*Source!I301, 2))), 2)</f>
        <v>73.260000000000005</v>
      </c>
      <c r="V604">
        <f>Source!Y301</f>
        <v>73.55</v>
      </c>
    </row>
    <row r="605" spans="1:26" x14ac:dyDescent="0.2">
      <c r="C605" s="20" t="str">
        <f>"Объем: "&amp;Source!I301&amp;"=37,96/"&amp;"100"</f>
        <v>Объем: 0,3796=37,96/100</v>
      </c>
    </row>
    <row r="606" spans="1:26" ht="14.25" x14ac:dyDescent="0.2">
      <c r="A606" s="40"/>
      <c r="B606" s="41"/>
      <c r="C606" s="41" t="s">
        <v>1496</v>
      </c>
      <c r="D606" s="24"/>
      <c r="E606" s="11"/>
      <c r="F606" s="25">
        <f>Source!AO301</f>
        <v>262.13</v>
      </c>
      <c r="G606" s="26" t="str">
        <f>Source!DG301</f>
        <v>)*1,15</v>
      </c>
      <c r="H606" s="25">
        <f>ROUND(Source!AF301*Source!I301, 2)</f>
        <v>114.43</v>
      </c>
      <c r="I606" s="26"/>
      <c r="J606" s="26">
        <f>IF(Source!BA301&lt;&gt; 0, Source!BA301, 1)</f>
        <v>1</v>
      </c>
      <c r="K606" s="25">
        <f>Source!S301</f>
        <v>114.43</v>
      </c>
      <c r="L606" s="27"/>
      <c r="R606">
        <f>H606</f>
        <v>114.43</v>
      </c>
    </row>
    <row r="607" spans="1:26" ht="14.25" x14ac:dyDescent="0.2">
      <c r="A607" s="40"/>
      <c r="B607" s="41"/>
      <c r="C607" s="41" t="s">
        <v>279</v>
      </c>
      <c r="D607" s="24"/>
      <c r="E607" s="11"/>
      <c r="F607" s="25">
        <f>Source!AM301</f>
        <v>3.25</v>
      </c>
      <c r="G607" s="26" t="str">
        <f>Source!DE301</f>
        <v>)*1,25</v>
      </c>
      <c r="H607" s="25">
        <f>ROUND(Source!AD301*Source!I301, 2)</f>
        <v>1.54</v>
      </c>
      <c r="I607" s="26"/>
      <c r="J607" s="26">
        <f>IF(Source!BB301&lt;&gt; 0, Source!BB301, 1)</f>
        <v>1</v>
      </c>
      <c r="K607" s="25">
        <f>Source!Q301</f>
        <v>1.54</v>
      </c>
      <c r="L607" s="27"/>
    </row>
    <row r="608" spans="1:26" ht="14.25" x14ac:dyDescent="0.2">
      <c r="A608" s="40"/>
      <c r="B608" s="41"/>
      <c r="C608" s="41" t="s">
        <v>1497</v>
      </c>
      <c r="D608" s="24"/>
      <c r="E608" s="11"/>
      <c r="F608" s="25">
        <f>Source!AN301</f>
        <v>1.04</v>
      </c>
      <c r="G608" s="26" t="str">
        <f>Source!DF301</f>
        <v>)*1,25</v>
      </c>
      <c r="H608" s="28">
        <f>ROUND(Source!AE301*Source!I301, 2)</f>
        <v>0.49</v>
      </c>
      <c r="I608" s="26"/>
      <c r="J608" s="26">
        <f>IF(Source!BS301&lt;&gt; 0, Source!BS301, 1)</f>
        <v>1</v>
      </c>
      <c r="K608" s="28">
        <f>Source!R301</f>
        <v>0.49</v>
      </c>
      <c r="L608" s="27"/>
      <c r="R608">
        <f>H608</f>
        <v>0.49</v>
      </c>
    </row>
    <row r="609" spans="1:26" ht="14.25" x14ac:dyDescent="0.2">
      <c r="A609" s="40"/>
      <c r="B609" s="41"/>
      <c r="C609" s="41" t="s">
        <v>1503</v>
      </c>
      <c r="D609" s="24"/>
      <c r="E609" s="11"/>
      <c r="F609" s="25">
        <f>Source!AL301</f>
        <v>5716.59</v>
      </c>
      <c r="G609" s="26" t="str">
        <f>Source!DD301</f>
        <v/>
      </c>
      <c r="H609" s="25">
        <f>ROUND(Source!AC301*Source!I301, 2)</f>
        <v>2170.02</v>
      </c>
      <c r="I609" s="26"/>
      <c r="J609" s="26">
        <f>IF(Source!BC301&lt;&gt; 0, Source!BC301, 1)</f>
        <v>1</v>
      </c>
      <c r="K609" s="25">
        <f>Source!P301</f>
        <v>2170.02</v>
      </c>
      <c r="L609" s="27"/>
    </row>
    <row r="610" spans="1:26" ht="14.25" x14ac:dyDescent="0.2">
      <c r="A610" s="40"/>
      <c r="B610" s="41"/>
      <c r="C610" s="41" t="s">
        <v>1498</v>
      </c>
      <c r="D610" s="24" t="s">
        <v>1499</v>
      </c>
      <c r="E610" s="11">
        <f>Source!BZ301</f>
        <v>123</v>
      </c>
      <c r="F610" s="48" t="str">
        <f>CONCATENATE(" )", Source!DL301, Source!FT301, "=", Source!FX301)</f>
        <v xml:space="preserve"> )*0,9=110,7</v>
      </c>
      <c r="G610" s="49"/>
      <c r="H610" s="25">
        <f>SUM(S604:S612)</f>
        <v>127.22</v>
      </c>
      <c r="I610" s="29"/>
      <c r="J610" s="23">
        <f>Source!AT301</f>
        <v>111</v>
      </c>
      <c r="K610" s="25">
        <f>SUM(T604:T612)</f>
        <v>127.56</v>
      </c>
      <c r="L610" s="27"/>
    </row>
    <row r="611" spans="1:26" ht="14.25" x14ac:dyDescent="0.2">
      <c r="A611" s="40"/>
      <c r="B611" s="41"/>
      <c r="C611" s="41" t="s">
        <v>1500</v>
      </c>
      <c r="D611" s="24" t="s">
        <v>1499</v>
      </c>
      <c r="E611" s="11">
        <f>Source!CA301</f>
        <v>75</v>
      </c>
      <c r="F611" s="48" t="str">
        <f>CONCATENATE(" )", Source!DM301, Source!FU301, "=", Source!FY301)</f>
        <v xml:space="preserve"> )*0,85=63,75</v>
      </c>
      <c r="G611" s="49"/>
      <c r="H611" s="25">
        <f>SUM(U604:U612)</f>
        <v>73.260000000000005</v>
      </c>
      <c r="I611" s="29"/>
      <c r="J611" s="23">
        <f>Source!AU301</f>
        <v>64</v>
      </c>
      <c r="K611" s="25">
        <f>SUM(V604:V612)</f>
        <v>73.55</v>
      </c>
      <c r="L611" s="27"/>
    </row>
    <row r="612" spans="1:26" ht="14.25" x14ac:dyDescent="0.2">
      <c r="A612" s="42"/>
      <c r="B612" s="43"/>
      <c r="C612" s="43" t="s">
        <v>1501</v>
      </c>
      <c r="D612" s="30" t="s">
        <v>1502</v>
      </c>
      <c r="E612" s="31">
        <f>Source!AQ301</f>
        <v>30.73</v>
      </c>
      <c r="F612" s="32"/>
      <c r="G612" s="33" t="str">
        <f>Source!DI301</f>
        <v>)*1,15</v>
      </c>
      <c r="H612" s="32"/>
      <c r="I612" s="33"/>
      <c r="J612" s="33"/>
      <c r="K612" s="32"/>
      <c r="L612" s="34">
        <f>Source!U301</f>
        <v>13.4148742</v>
      </c>
    </row>
    <row r="613" spans="1:26" ht="15" x14ac:dyDescent="0.25">
      <c r="G613" s="46">
        <f>H606+H607+H609+H610+H611</f>
        <v>2486.4699999999998</v>
      </c>
      <c r="H613" s="46"/>
      <c r="J613" s="46">
        <f>K606+K607+K609+K610+K611</f>
        <v>2487.1</v>
      </c>
      <c r="K613" s="46"/>
      <c r="L613" s="35">
        <f>Source!U301</f>
        <v>13.4148742</v>
      </c>
      <c r="O613" s="21">
        <f>G613</f>
        <v>2486.4699999999998</v>
      </c>
      <c r="P613" s="21">
        <f>J613</f>
        <v>2487.1</v>
      </c>
      <c r="Q613" s="21">
        <f>L613</f>
        <v>13.4148742</v>
      </c>
      <c r="W613">
        <f>IF(Source!BI301&lt;=1,H606+H607+H609+H610+H611, 0)</f>
        <v>2486.4699999999998</v>
      </c>
      <c r="X613">
        <f>IF(Source!BI301=2,H606+H607+H609+H610+H611, 0)</f>
        <v>0</v>
      </c>
      <c r="Y613">
        <f>IF(Source!BI301=3,H606+H607+H609+H610+H611, 0)</f>
        <v>0</v>
      </c>
      <c r="Z613">
        <f>IF(Source!BI301=4,H606+H607+H609+H610+H611, 0)</f>
        <v>0</v>
      </c>
    </row>
    <row r="614" spans="1:26" ht="28.5" x14ac:dyDescent="0.2">
      <c r="A614" s="40" t="str">
        <f>Source!E303</f>
        <v>61</v>
      </c>
      <c r="B614" s="41" t="str">
        <f>Source!F303</f>
        <v>11-01-047-01</v>
      </c>
      <c r="C614" s="41" t="str">
        <f>Source!G303</f>
        <v>Устройство покрытий из плит керамогранитных размером 30х30 см</v>
      </c>
      <c r="D614" s="24" t="str">
        <f>Source!H303</f>
        <v>100 м2</v>
      </c>
      <c r="E614" s="11">
        <f>Source!I303</f>
        <v>0.37959999999999999</v>
      </c>
      <c r="F614" s="25">
        <f>Source!AL303+Source!AM303+Source!AO303</f>
        <v>21576.86</v>
      </c>
      <c r="G614" s="26"/>
      <c r="H614" s="25"/>
      <c r="I614" s="26" t="str">
        <f>Source!BO303</f>
        <v/>
      </c>
      <c r="J614" s="26"/>
      <c r="K614" s="25"/>
      <c r="L614" s="27"/>
      <c r="S614">
        <f>ROUND((Source!FX303/100)*((ROUND(Source!AF303*Source!I303, 2)+ROUND(Source!AE303*Source!I303, 2))), 2)</f>
        <v>1320.29</v>
      </c>
      <c r="T614">
        <f>Source!X303</f>
        <v>1323.86</v>
      </c>
      <c r="U614">
        <f>ROUND((Source!FY303/100)*((ROUND(Source!AF303*Source!I303, 2)+ROUND(Source!AE303*Source!I303, 2))), 2)</f>
        <v>760.33</v>
      </c>
      <c r="V614">
        <f>Source!Y303</f>
        <v>763.31</v>
      </c>
    </row>
    <row r="615" spans="1:26" x14ac:dyDescent="0.2">
      <c r="C615" s="20" t="str">
        <f>"Объем: "&amp;Source!I303&amp;"=37,96/"&amp;"100"</f>
        <v>Объем: 0,3796=37,96/100</v>
      </c>
    </row>
    <row r="616" spans="1:26" ht="14.25" x14ac:dyDescent="0.2">
      <c r="A616" s="40"/>
      <c r="B616" s="41"/>
      <c r="C616" s="41" t="s">
        <v>1496</v>
      </c>
      <c r="D616" s="24"/>
      <c r="E616" s="11"/>
      <c r="F616" s="25">
        <f>Source!AO303</f>
        <v>2713.07</v>
      </c>
      <c r="G616" s="26" t="str">
        <f>Source!DG303</f>
        <v>)*1,15</v>
      </c>
      <c r="H616" s="25">
        <f>ROUND(Source!AF303*Source!I303, 2)</f>
        <v>1184.3599999999999</v>
      </c>
      <c r="I616" s="26"/>
      <c r="J616" s="26">
        <f>IF(Source!BA303&lt;&gt; 0, Source!BA303, 1)</f>
        <v>1</v>
      </c>
      <c r="K616" s="25">
        <f>Source!S303</f>
        <v>1184.3599999999999</v>
      </c>
      <c r="L616" s="27"/>
      <c r="R616">
        <f>H616</f>
        <v>1184.3599999999999</v>
      </c>
    </row>
    <row r="617" spans="1:26" ht="14.25" x14ac:dyDescent="0.2">
      <c r="A617" s="40"/>
      <c r="B617" s="41"/>
      <c r="C617" s="41" t="s">
        <v>279</v>
      </c>
      <c r="D617" s="24"/>
      <c r="E617" s="11"/>
      <c r="F617" s="25">
        <f>Source!AM303</f>
        <v>24.15</v>
      </c>
      <c r="G617" s="26" t="str">
        <f>Source!DE303</f>
        <v>)*1,25</v>
      </c>
      <c r="H617" s="25">
        <f>ROUND(Source!AD303*Source!I303, 2)</f>
        <v>11.46</v>
      </c>
      <c r="I617" s="26"/>
      <c r="J617" s="26">
        <f>IF(Source!BB303&lt;&gt; 0, Source!BB303, 1)</f>
        <v>1</v>
      </c>
      <c r="K617" s="25">
        <f>Source!Q303</f>
        <v>11.46</v>
      </c>
      <c r="L617" s="27"/>
    </row>
    <row r="618" spans="1:26" ht="14.25" x14ac:dyDescent="0.2">
      <c r="A618" s="40"/>
      <c r="B618" s="41"/>
      <c r="C618" s="41" t="s">
        <v>1497</v>
      </c>
      <c r="D618" s="24"/>
      <c r="E618" s="11"/>
      <c r="F618" s="25">
        <f>Source!AN303</f>
        <v>17.510000000000002</v>
      </c>
      <c r="G618" s="26" t="str">
        <f>Source!DF303</f>
        <v>)*1,25</v>
      </c>
      <c r="H618" s="28">
        <f>ROUND(Source!AE303*Source!I303, 2)</f>
        <v>8.31</v>
      </c>
      <c r="I618" s="26"/>
      <c r="J618" s="26">
        <f>IF(Source!BS303&lt;&gt; 0, Source!BS303, 1)</f>
        <v>1</v>
      </c>
      <c r="K618" s="28">
        <f>Source!R303</f>
        <v>8.31</v>
      </c>
      <c r="L618" s="27"/>
      <c r="R618">
        <f>H618</f>
        <v>8.31</v>
      </c>
    </row>
    <row r="619" spans="1:26" ht="14.25" x14ac:dyDescent="0.2">
      <c r="A619" s="40"/>
      <c r="B619" s="41"/>
      <c r="C619" s="41" t="s">
        <v>1503</v>
      </c>
      <c r="D619" s="24"/>
      <c r="E619" s="11"/>
      <c r="F619" s="25">
        <f>Source!AL303</f>
        <v>18839.64</v>
      </c>
      <c r="G619" s="26" t="str">
        <f>Source!DD303</f>
        <v/>
      </c>
      <c r="H619" s="25">
        <f>ROUND(Source!AC303*Source!I303, 2)</f>
        <v>7151.53</v>
      </c>
      <c r="I619" s="26"/>
      <c r="J619" s="26">
        <f>IF(Source!BC303&lt;&gt; 0, Source!BC303, 1)</f>
        <v>1</v>
      </c>
      <c r="K619" s="25">
        <f>Source!P303</f>
        <v>7151.53</v>
      </c>
      <c r="L619" s="27"/>
    </row>
    <row r="620" spans="1:26" ht="14.25" x14ac:dyDescent="0.2">
      <c r="A620" s="40"/>
      <c r="B620" s="41"/>
      <c r="C620" s="41" t="s">
        <v>1498</v>
      </c>
      <c r="D620" s="24" t="s">
        <v>1499</v>
      </c>
      <c r="E620" s="11">
        <f>Source!BZ303</f>
        <v>123</v>
      </c>
      <c r="F620" s="48" t="str">
        <f>CONCATENATE(" )", Source!DL303, Source!FT303, "=", Source!FX303)</f>
        <v xml:space="preserve"> )*0,9=110,7</v>
      </c>
      <c r="G620" s="49"/>
      <c r="H620" s="25">
        <f>SUM(S614:S625)</f>
        <v>1320.29</v>
      </c>
      <c r="I620" s="29"/>
      <c r="J620" s="23">
        <f>Source!AT303</f>
        <v>111</v>
      </c>
      <c r="K620" s="25">
        <f>SUM(T614:T625)</f>
        <v>1323.86</v>
      </c>
      <c r="L620" s="27"/>
    </row>
    <row r="621" spans="1:26" ht="14.25" x14ac:dyDescent="0.2">
      <c r="A621" s="40"/>
      <c r="B621" s="41"/>
      <c r="C621" s="41" t="s">
        <v>1500</v>
      </c>
      <c r="D621" s="24" t="s">
        <v>1499</v>
      </c>
      <c r="E621" s="11">
        <f>Source!CA303</f>
        <v>75</v>
      </c>
      <c r="F621" s="48" t="str">
        <f>CONCATENATE(" )", Source!DM303, Source!FU303, "=", Source!FY303)</f>
        <v xml:space="preserve"> )*0,85=63,75</v>
      </c>
      <c r="G621" s="49"/>
      <c r="H621" s="25">
        <f>SUM(U614:U625)</f>
        <v>760.33</v>
      </c>
      <c r="I621" s="29"/>
      <c r="J621" s="23">
        <f>Source!AU303</f>
        <v>64</v>
      </c>
      <c r="K621" s="25">
        <f>SUM(V614:V625)</f>
        <v>763.31</v>
      </c>
      <c r="L621" s="27"/>
    </row>
    <row r="622" spans="1:26" ht="14.25" x14ac:dyDescent="0.2">
      <c r="A622" s="40"/>
      <c r="B622" s="41"/>
      <c r="C622" s="41" t="s">
        <v>1501</v>
      </c>
      <c r="D622" s="24" t="s">
        <v>1502</v>
      </c>
      <c r="E622" s="11">
        <f>Source!AQ303</f>
        <v>310.42</v>
      </c>
      <c r="F622" s="25"/>
      <c r="G622" s="26" t="str">
        <f>Source!DI303</f>
        <v>)*1,15</v>
      </c>
      <c r="H622" s="25"/>
      <c r="I622" s="26"/>
      <c r="J622" s="26"/>
      <c r="K622" s="25"/>
      <c r="L622" s="36">
        <f>Source!U303</f>
        <v>135.51074679999999</v>
      </c>
    </row>
    <row r="623" spans="1:26" ht="28.5" x14ac:dyDescent="0.2">
      <c r="A623" s="40" t="str">
        <f>Source!E305</f>
        <v>61,1</v>
      </c>
      <c r="B623" s="41" t="str">
        <f>Source!F305</f>
        <v>14.3.01.02-0103</v>
      </c>
      <c r="C623" s="41" t="str">
        <f>Source!G305</f>
        <v>Грунтовка воднодисперсионная CERESIT CT 17</v>
      </c>
      <c r="D623" s="24" t="str">
        <f>Source!H305</f>
        <v>л</v>
      </c>
      <c r="E623" s="11">
        <f>Source!I305</f>
        <v>4.9348000000000001</v>
      </c>
      <c r="F623" s="25">
        <f>Source!AL305+Source!AM305+Source!AO305</f>
        <v>9.14</v>
      </c>
      <c r="G623" s="39" t="s">
        <v>6</v>
      </c>
      <c r="H623" s="25">
        <f>ROUND(Source!AC305*Source!I305, 2)+ROUND(Source!AD305*Source!I305, 2)+ROUND(Source!AF305*Source!I305, 2)</f>
        <v>45.1</v>
      </c>
      <c r="I623" s="26"/>
      <c r="J623" s="26">
        <f>IF(Source!BC305&lt;&gt; 0, Source!BC305, 1)</f>
        <v>1</v>
      </c>
      <c r="K623" s="25">
        <f>Source!O305</f>
        <v>45.1</v>
      </c>
      <c r="L623" s="27"/>
      <c r="S623">
        <f>ROUND((Source!FX305/100)*((ROUND(Source!AF305*Source!I305, 2)+ROUND(Source!AE305*Source!I305, 2))), 2)</f>
        <v>0</v>
      </c>
      <c r="T623">
        <f>Source!X305</f>
        <v>0</v>
      </c>
      <c r="U623">
        <f>ROUND((Source!FY305/100)*((ROUND(Source!AF305*Source!I305, 2)+ROUND(Source!AE305*Source!I305, 2))), 2)</f>
        <v>0</v>
      </c>
      <c r="V623">
        <f>Source!Y305</f>
        <v>0</v>
      </c>
      <c r="W623">
        <f>IF(Source!BI305&lt;=1,H623, 0)</f>
        <v>45.1</v>
      </c>
      <c r="X623">
        <f>IF(Source!BI305=2,H623, 0)</f>
        <v>0</v>
      </c>
      <c r="Y623">
        <f>IF(Source!BI305=3,H623, 0)</f>
        <v>0</v>
      </c>
      <c r="Z623">
        <f>IF(Source!BI305=4,H623, 0)</f>
        <v>0</v>
      </c>
    </row>
    <row r="624" spans="1:26" ht="42.75" x14ac:dyDescent="0.2">
      <c r="A624" s="40" t="str">
        <f>Source!E307</f>
        <v>61,2</v>
      </c>
      <c r="B624" s="41" t="str">
        <f>Source!F307</f>
        <v>06.2.05.03-0003</v>
      </c>
      <c r="C624" s="41" t="str">
        <f>Source!G307</f>
        <v>Гранит керамический многоцветный неполированный, размером 400х400х9 мм</v>
      </c>
      <c r="D624" s="24" t="str">
        <f>Source!H307</f>
        <v>м2</v>
      </c>
      <c r="E624" s="11">
        <f>Source!I307</f>
        <v>-38.719200000000001</v>
      </c>
      <c r="F624" s="25">
        <f>Source!AL307+Source!AM307+Source!AO307</f>
        <v>140.44999999999999</v>
      </c>
      <c r="G624" s="39" t="s">
        <v>6</v>
      </c>
      <c r="H624" s="25">
        <f>ROUND(Source!AC307*Source!I307, 2)+ROUND(Source!AD307*Source!I307, 2)+ROUND(Source!AF307*Source!I307, 2)</f>
        <v>-5438.11</v>
      </c>
      <c r="I624" s="26"/>
      <c r="J624" s="26">
        <f>IF(Source!BC307&lt;&gt; 0, Source!BC307, 1)</f>
        <v>1</v>
      </c>
      <c r="K624" s="25">
        <f>Source!O307</f>
        <v>-5438.11</v>
      </c>
      <c r="L624" s="27"/>
      <c r="S624">
        <f>ROUND((Source!FX307/100)*((ROUND(Source!AF307*Source!I307, 2)+ROUND(Source!AE307*Source!I307, 2))), 2)</f>
        <v>0</v>
      </c>
      <c r="T624">
        <f>Source!X307</f>
        <v>0</v>
      </c>
      <c r="U624">
        <f>ROUND((Source!FY307/100)*((ROUND(Source!AF307*Source!I307, 2)+ROUND(Source!AE307*Source!I307, 2))), 2)</f>
        <v>0</v>
      </c>
      <c r="V624">
        <f>Source!Y307</f>
        <v>0</v>
      </c>
      <c r="W624">
        <f>IF(Source!BI307&lt;=1,H624, 0)</f>
        <v>-5438.11</v>
      </c>
      <c r="X624">
        <f>IF(Source!BI307=2,H624, 0)</f>
        <v>0</v>
      </c>
      <c r="Y624">
        <f>IF(Source!BI307=3,H624, 0)</f>
        <v>0</v>
      </c>
      <c r="Z624">
        <f>IF(Source!BI307=4,H624, 0)</f>
        <v>0</v>
      </c>
    </row>
    <row r="625" spans="1:26" ht="28.5" x14ac:dyDescent="0.2">
      <c r="A625" s="42" t="str">
        <f>Source!E309</f>
        <v>61,3</v>
      </c>
      <c r="B625" s="43" t="str">
        <f>Source!F309</f>
        <v>06.2.05.03-0042</v>
      </c>
      <c r="C625" s="43" t="str">
        <f>Source!G309</f>
        <v>Плитки керамогранитные размером 300х300х8 мм</v>
      </c>
      <c r="D625" s="30" t="str">
        <f>Source!H309</f>
        <v>м2</v>
      </c>
      <c r="E625" s="31">
        <f>Source!I309</f>
        <v>38.719200000000001</v>
      </c>
      <c r="F625" s="32">
        <f>Source!AL309+Source!AM309+Source!AO309</f>
        <v>57.79</v>
      </c>
      <c r="G625" s="37" t="s">
        <v>6</v>
      </c>
      <c r="H625" s="32">
        <f>ROUND(Source!AC309*Source!I309, 2)+ROUND(Source!AD309*Source!I309, 2)+ROUND(Source!AF309*Source!I309, 2)</f>
        <v>2237.58</v>
      </c>
      <c r="I625" s="33"/>
      <c r="J625" s="33">
        <f>IF(Source!BC309&lt;&gt; 0, Source!BC309, 1)</f>
        <v>1</v>
      </c>
      <c r="K625" s="32">
        <f>Source!O309</f>
        <v>2237.58</v>
      </c>
      <c r="L625" s="38"/>
      <c r="S625">
        <f>ROUND((Source!FX309/100)*((ROUND(Source!AF309*Source!I309, 2)+ROUND(Source!AE309*Source!I309, 2))), 2)</f>
        <v>0</v>
      </c>
      <c r="T625">
        <f>Source!X309</f>
        <v>0</v>
      </c>
      <c r="U625">
        <f>ROUND((Source!FY309/100)*((ROUND(Source!AF309*Source!I309, 2)+ROUND(Source!AE309*Source!I309, 2))), 2)</f>
        <v>0</v>
      </c>
      <c r="V625">
        <f>Source!Y309</f>
        <v>0</v>
      </c>
      <c r="W625">
        <f>IF(Source!BI309&lt;=1,H625, 0)</f>
        <v>2237.58</v>
      </c>
      <c r="X625">
        <f>IF(Source!BI309=2,H625, 0)</f>
        <v>0</v>
      </c>
      <c r="Y625">
        <f>IF(Source!BI309=3,H625, 0)</f>
        <v>0</v>
      </c>
      <c r="Z625">
        <f>IF(Source!BI309=4,H625, 0)</f>
        <v>0</v>
      </c>
    </row>
    <row r="626" spans="1:26" ht="15" x14ac:dyDescent="0.25">
      <c r="G626" s="46">
        <f>H616+H617+H619+H620+H621+SUM(H623:H625)</f>
        <v>7272.54</v>
      </c>
      <c r="H626" s="46"/>
      <c r="J626" s="46">
        <f>K616+K617+K619+K620+K621+SUM(K623:K625)</f>
        <v>7279.0900000000011</v>
      </c>
      <c r="K626" s="46"/>
      <c r="L626" s="35">
        <f>Source!U303</f>
        <v>135.51074679999999</v>
      </c>
      <c r="O626" s="21">
        <f>G626</f>
        <v>7272.54</v>
      </c>
      <c r="P626" s="21">
        <f>J626</f>
        <v>7279.0900000000011</v>
      </c>
      <c r="Q626" s="21">
        <f>L626</f>
        <v>135.51074679999999</v>
      </c>
      <c r="W626">
        <f>IF(Source!BI303&lt;=1,H616+H617+H619+H620+H621, 0)</f>
        <v>10427.969999999999</v>
      </c>
      <c r="X626">
        <f>IF(Source!BI303=2,H616+H617+H619+H620+H621, 0)</f>
        <v>0</v>
      </c>
      <c r="Y626">
        <f>IF(Source!BI303=3,H616+H617+H619+H620+H621, 0)</f>
        <v>0</v>
      </c>
      <c r="Z626">
        <f>IF(Source!BI303=4,H616+H617+H619+H620+H621, 0)</f>
        <v>0</v>
      </c>
    </row>
    <row r="627" spans="1:26" ht="71.25" x14ac:dyDescent="0.2">
      <c r="A627" s="40" t="str">
        <f>Source!E311</f>
        <v>62</v>
      </c>
      <c r="B627" s="41" t="str">
        <f>Source!F311</f>
        <v>10-01-034-06</v>
      </c>
      <c r="C627" s="41" t="str">
        <f>Source!G311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627" s="24" t="str">
        <f>Source!H311</f>
        <v>100 м2</v>
      </c>
      <c r="E627" s="11">
        <f>Source!I311</f>
        <v>6.88E-2</v>
      </c>
      <c r="F627" s="25">
        <f>Source!AL311+Source!AM311+Source!AO311</f>
        <v>9827.15</v>
      </c>
      <c r="G627" s="26"/>
      <c r="H627" s="25"/>
      <c r="I627" s="26" t="str">
        <f>Source!BO311</f>
        <v/>
      </c>
      <c r="J627" s="26"/>
      <c r="K627" s="25"/>
      <c r="L627" s="27"/>
      <c r="S627">
        <f>ROUND((Source!FX311/100)*((ROUND(Source!AF311*Source!I311, 2)+ROUND(Source!AE311*Source!I311, 2))), 2)</f>
        <v>111.62</v>
      </c>
      <c r="T627">
        <f>Source!X311</f>
        <v>111.41</v>
      </c>
      <c r="U627">
        <f>ROUND((Source!FY311/100)*((ROUND(Source!AF311*Source!I311, 2)+ROUND(Source!AE311*Source!I311, 2))), 2)</f>
        <v>56.28</v>
      </c>
      <c r="V627">
        <f>Source!Y311</f>
        <v>56.75</v>
      </c>
    </row>
    <row r="628" spans="1:26" x14ac:dyDescent="0.2">
      <c r="C628" s="20" t="str">
        <f>"Объем: "&amp;Source!I311&amp;"=6,88/"&amp;"100"</f>
        <v>Объем: 0,0688=6,88/100</v>
      </c>
    </row>
    <row r="629" spans="1:26" ht="14.25" x14ac:dyDescent="0.2">
      <c r="A629" s="40"/>
      <c r="B629" s="41"/>
      <c r="C629" s="41" t="s">
        <v>1496</v>
      </c>
      <c r="D629" s="24"/>
      <c r="E629" s="11"/>
      <c r="F629" s="25">
        <f>Source!AO311</f>
        <v>1273.5899999999999</v>
      </c>
      <c r="G629" s="26" t="str">
        <f>Source!DG311</f>
        <v>)*1,15</v>
      </c>
      <c r="H629" s="25">
        <f>ROUND(Source!AF311*Source!I311, 2)</f>
        <v>100.77</v>
      </c>
      <c r="I629" s="26"/>
      <c r="J629" s="26">
        <f>IF(Source!BA311&lt;&gt; 0, Source!BA311, 1)</f>
        <v>1</v>
      </c>
      <c r="K629" s="25">
        <f>Source!S311</f>
        <v>100.77</v>
      </c>
      <c r="L629" s="27"/>
      <c r="R629">
        <f>H629</f>
        <v>100.77</v>
      </c>
    </row>
    <row r="630" spans="1:26" ht="14.25" x14ac:dyDescent="0.2">
      <c r="A630" s="40"/>
      <c r="B630" s="41"/>
      <c r="C630" s="41" t="s">
        <v>279</v>
      </c>
      <c r="D630" s="24"/>
      <c r="E630" s="11"/>
      <c r="F630" s="25">
        <f>Source!AM311</f>
        <v>255.21</v>
      </c>
      <c r="G630" s="26" t="str">
        <f>Source!DE311</f>
        <v>)*1,25</v>
      </c>
      <c r="H630" s="25">
        <f>ROUND(Source!AD311*Source!I311, 2)</f>
        <v>21.95</v>
      </c>
      <c r="I630" s="26"/>
      <c r="J630" s="26">
        <f>IF(Source!BB311&lt;&gt; 0, Source!BB311, 1)</f>
        <v>1</v>
      </c>
      <c r="K630" s="25">
        <f>Source!Q311</f>
        <v>21.95</v>
      </c>
      <c r="L630" s="27"/>
    </row>
    <row r="631" spans="1:26" ht="14.25" x14ac:dyDescent="0.2">
      <c r="A631" s="40"/>
      <c r="B631" s="41"/>
      <c r="C631" s="41" t="s">
        <v>1497</v>
      </c>
      <c r="D631" s="24"/>
      <c r="E631" s="11"/>
      <c r="F631" s="25">
        <f>Source!AN311</f>
        <v>50.32</v>
      </c>
      <c r="G631" s="26" t="str">
        <f>Source!DF311</f>
        <v>)*1,25</v>
      </c>
      <c r="H631" s="28">
        <f>ROUND(Source!AE311*Source!I311, 2)</f>
        <v>4.33</v>
      </c>
      <c r="I631" s="26"/>
      <c r="J631" s="26">
        <f>IF(Source!BS311&lt;&gt; 0, Source!BS311, 1)</f>
        <v>1</v>
      </c>
      <c r="K631" s="28">
        <f>Source!R311</f>
        <v>4.33</v>
      </c>
      <c r="L631" s="27"/>
      <c r="R631">
        <f>H631</f>
        <v>4.33</v>
      </c>
    </row>
    <row r="632" spans="1:26" ht="14.25" x14ac:dyDescent="0.2">
      <c r="A632" s="40"/>
      <c r="B632" s="41"/>
      <c r="C632" s="41" t="s">
        <v>1503</v>
      </c>
      <c r="D632" s="24"/>
      <c r="E632" s="11"/>
      <c r="F632" s="25">
        <f>Source!AL311</f>
        <v>8298.35</v>
      </c>
      <c r="G632" s="26" t="str">
        <f>Source!DD311</f>
        <v/>
      </c>
      <c r="H632" s="25">
        <f>ROUND(Source!AC311*Source!I311, 2)</f>
        <v>570.92999999999995</v>
      </c>
      <c r="I632" s="26"/>
      <c r="J632" s="26">
        <f>IF(Source!BC311&lt;&gt; 0, Source!BC311, 1)</f>
        <v>1</v>
      </c>
      <c r="K632" s="25">
        <f>Source!P311</f>
        <v>570.92999999999995</v>
      </c>
      <c r="L632" s="27"/>
    </row>
    <row r="633" spans="1:26" ht="14.25" x14ac:dyDescent="0.2">
      <c r="A633" s="40"/>
      <c r="B633" s="41"/>
      <c r="C633" s="41" t="s">
        <v>1498</v>
      </c>
      <c r="D633" s="24" t="s">
        <v>1499</v>
      </c>
      <c r="E633" s="11">
        <f>Source!BZ311</f>
        <v>118</v>
      </c>
      <c r="F633" s="48" t="str">
        <f>CONCATENATE(" )", Source!DL311, Source!FT311, "=", Source!FX311)</f>
        <v xml:space="preserve"> )*0,9=106,2</v>
      </c>
      <c r="G633" s="49"/>
      <c r="H633" s="25">
        <f>SUM(S627:S636)</f>
        <v>111.62</v>
      </c>
      <c r="I633" s="29"/>
      <c r="J633" s="23">
        <f>Source!AT311</f>
        <v>106</v>
      </c>
      <c r="K633" s="25">
        <f>SUM(T627:T636)</f>
        <v>111.41</v>
      </c>
      <c r="L633" s="27"/>
    </row>
    <row r="634" spans="1:26" ht="14.25" x14ac:dyDescent="0.2">
      <c r="A634" s="40"/>
      <c r="B634" s="41"/>
      <c r="C634" s="41" t="s">
        <v>1500</v>
      </c>
      <c r="D634" s="24" t="s">
        <v>1499</v>
      </c>
      <c r="E634" s="11">
        <f>Source!CA311</f>
        <v>63</v>
      </c>
      <c r="F634" s="48" t="str">
        <f>CONCATENATE(" )", Source!DM311, Source!FU311, "=", Source!FY311)</f>
        <v xml:space="preserve"> )*0,85=53,55</v>
      </c>
      <c r="G634" s="49"/>
      <c r="H634" s="25">
        <f>SUM(U627:U636)</f>
        <v>56.28</v>
      </c>
      <c r="I634" s="29"/>
      <c r="J634" s="23">
        <f>Source!AU311</f>
        <v>54</v>
      </c>
      <c r="K634" s="25">
        <f>SUM(V627:V636)</f>
        <v>56.75</v>
      </c>
      <c r="L634" s="27"/>
    </row>
    <row r="635" spans="1:26" ht="14.25" x14ac:dyDescent="0.2">
      <c r="A635" s="40"/>
      <c r="B635" s="41"/>
      <c r="C635" s="41" t="s">
        <v>1501</v>
      </c>
      <c r="D635" s="24" t="s">
        <v>1502</v>
      </c>
      <c r="E635" s="11">
        <f>Source!AQ311</f>
        <v>145.72</v>
      </c>
      <c r="F635" s="25"/>
      <c r="G635" s="26" t="str">
        <f>Source!DI311</f>
        <v>)*1,15</v>
      </c>
      <c r="H635" s="25"/>
      <c r="I635" s="26"/>
      <c r="J635" s="26"/>
      <c r="K635" s="25"/>
      <c r="L635" s="36">
        <f>Source!U311</f>
        <v>11.529366399999999</v>
      </c>
    </row>
    <row r="636" spans="1:26" ht="82.5" x14ac:dyDescent="0.2">
      <c r="A636" s="42" t="str">
        <f>Source!E313</f>
        <v>62,1</v>
      </c>
      <c r="B636" s="43" t="str">
        <f>Source!F313</f>
        <v>Цена поставщика</v>
      </c>
      <c r="C636" s="43" t="s">
        <v>1504</v>
      </c>
      <c r="D636" s="30" t="str">
        <f>Source!H313</f>
        <v>м2</v>
      </c>
      <c r="E636" s="31">
        <f>Source!I313</f>
        <v>6.88</v>
      </c>
      <c r="F636" s="32">
        <f>Source!AL313+Source!AM313+Source!AO313</f>
        <v>586.71</v>
      </c>
      <c r="G636" s="37" t="s">
        <v>6</v>
      </c>
      <c r="H636" s="32">
        <f>ROUND(Source!AC313*Source!I313, 2)+ROUND(Source!AD313*Source!I313, 2)+ROUND(Source!AF313*Source!I313, 2)</f>
        <v>4036.56</v>
      </c>
      <c r="I636" s="33"/>
      <c r="J636" s="33">
        <f>IF(Source!BC313&lt;&gt; 0, Source!BC313, 1)</f>
        <v>1</v>
      </c>
      <c r="K636" s="32">
        <f>Source!O313</f>
        <v>4036.56</v>
      </c>
      <c r="L636" s="38"/>
      <c r="S636">
        <f>ROUND((Source!FX313/100)*((ROUND(Source!AF313*Source!I313, 2)+ROUND(Source!AE313*Source!I313, 2))), 2)</f>
        <v>0</v>
      </c>
      <c r="T636">
        <f>Source!X313</f>
        <v>0</v>
      </c>
      <c r="U636">
        <f>ROUND((Source!FY313/100)*((ROUND(Source!AF313*Source!I313, 2)+ROUND(Source!AE313*Source!I313, 2))), 2)</f>
        <v>0</v>
      </c>
      <c r="V636">
        <f>Source!Y313</f>
        <v>0</v>
      </c>
      <c r="W636">
        <f>IF(Source!BI313&lt;=1,H636, 0)</f>
        <v>4036.56</v>
      </c>
      <c r="X636">
        <f>IF(Source!BI313=2,H636, 0)</f>
        <v>0</v>
      </c>
      <c r="Y636">
        <f>IF(Source!BI313=3,H636, 0)</f>
        <v>0</v>
      </c>
      <c r="Z636">
        <f>IF(Source!BI313=4,H636, 0)</f>
        <v>0</v>
      </c>
    </row>
    <row r="637" spans="1:26" ht="15" x14ac:dyDescent="0.25">
      <c r="G637" s="46">
        <f>H629+H630+H632+H633+H634+SUM(H636:H636)</f>
        <v>4898.1099999999997</v>
      </c>
      <c r="H637" s="46"/>
      <c r="J637" s="46">
        <f>K629+K630+K632+K633+K634+SUM(K636:K636)</f>
        <v>4898.37</v>
      </c>
      <c r="K637" s="46"/>
      <c r="L637" s="35">
        <f>Source!U311</f>
        <v>11.529366399999999</v>
      </c>
      <c r="O637" s="21">
        <f>G637</f>
        <v>4898.1099999999997</v>
      </c>
      <c r="P637" s="21">
        <f>J637</f>
        <v>4898.37</v>
      </c>
      <c r="Q637" s="21">
        <f>L637</f>
        <v>11.529366399999999</v>
      </c>
      <c r="W637">
        <f>IF(Source!BI311&lt;=1,H629+H630+H632+H633+H634, 0)</f>
        <v>861.55</v>
      </c>
      <c r="X637">
        <f>IF(Source!BI311=2,H629+H630+H632+H633+H634, 0)</f>
        <v>0</v>
      </c>
      <c r="Y637">
        <f>IF(Source!BI311=3,H629+H630+H632+H633+H634, 0)</f>
        <v>0</v>
      </c>
      <c r="Z637">
        <f>IF(Source!BI311=4,H629+H630+H632+H633+H634, 0)</f>
        <v>0</v>
      </c>
    </row>
    <row r="638" spans="1:26" ht="42.75" x14ac:dyDescent="0.2">
      <c r="A638" s="40" t="str">
        <f>Source!E315</f>
        <v>63</v>
      </c>
      <c r="B638" s="41" t="str">
        <f>Source!F315</f>
        <v>09-04-010-03</v>
      </c>
      <c r="C638" s="41" t="str">
        <f>Source!G315</f>
        <v>Монтаж навесных панелей фасадов из герметичных стеклопакетов в пластиковой или алюминиевой обвязке</v>
      </c>
      <c r="D638" s="24" t="str">
        <f>Source!H315</f>
        <v>100 м2</v>
      </c>
      <c r="E638" s="11">
        <f>Source!I315</f>
        <v>0.39200000000000002</v>
      </c>
      <c r="F638" s="25">
        <f>Source!AL315+Source!AM315+Source!AO315</f>
        <v>4010.62</v>
      </c>
      <c r="G638" s="26"/>
      <c r="H638" s="25"/>
      <c r="I638" s="26" t="str">
        <f>Source!BO315</f>
        <v/>
      </c>
      <c r="J638" s="26"/>
      <c r="K638" s="25"/>
      <c r="L638" s="27"/>
      <c r="S638">
        <f>ROUND((Source!FX315/100)*((ROUND(Source!AF315*Source!I315, 2)+ROUND(Source!AE315*Source!I315, 2))), 2)</f>
        <v>771.21</v>
      </c>
      <c r="T638">
        <f>Source!X315</f>
        <v>771.21</v>
      </c>
      <c r="U638">
        <f>ROUND((Source!FY315/100)*((ROUND(Source!AF315*Source!I315, 2)+ROUND(Source!AE315*Source!I315, 2))), 2)</f>
        <v>687.9</v>
      </c>
      <c r="V638">
        <f>Source!Y315</f>
        <v>685.52</v>
      </c>
    </row>
    <row r="639" spans="1:26" x14ac:dyDescent="0.2">
      <c r="C639" s="20" t="str">
        <f>"Объем: "&amp;Source!I315&amp;"=39,2/"&amp;"100"</f>
        <v>Объем: 0,392=39,2/100</v>
      </c>
    </row>
    <row r="640" spans="1:26" ht="14.25" x14ac:dyDescent="0.2">
      <c r="A640" s="40"/>
      <c r="B640" s="41"/>
      <c r="C640" s="41" t="s">
        <v>1496</v>
      </c>
      <c r="D640" s="24"/>
      <c r="E640" s="11"/>
      <c r="F640" s="25">
        <f>Source!AO315</f>
        <v>3201.48</v>
      </c>
      <c r="G640" s="26" t="str">
        <f>Source!DG315</f>
        <v>)*0,7</v>
      </c>
      <c r="H640" s="25">
        <f>ROUND(Source!AF315*Source!I315, 2)</f>
        <v>878.49</v>
      </c>
      <c r="I640" s="26"/>
      <c r="J640" s="26">
        <f>IF(Source!BA315&lt;&gt; 0, Source!BA315, 1)</f>
        <v>1</v>
      </c>
      <c r="K640" s="25">
        <f>Source!S315</f>
        <v>878.49</v>
      </c>
      <c r="L640" s="27"/>
      <c r="R640">
        <f>H640</f>
        <v>878.49</v>
      </c>
    </row>
    <row r="641" spans="1:26" ht="14.25" x14ac:dyDescent="0.2">
      <c r="A641" s="40"/>
      <c r="B641" s="41"/>
      <c r="C641" s="41" t="s">
        <v>279</v>
      </c>
      <c r="D641" s="24"/>
      <c r="E641" s="11"/>
      <c r="F641" s="25">
        <f>Source!AM315</f>
        <v>800.1</v>
      </c>
      <c r="G641" s="26" t="str">
        <f>Source!DE315</f>
        <v>)*0,7</v>
      </c>
      <c r="H641" s="25">
        <f>ROUND(Source!AD315*Source!I315, 2)</f>
        <v>219.55</v>
      </c>
      <c r="I641" s="26"/>
      <c r="J641" s="26">
        <f>IF(Source!BB315&lt;&gt; 0, Source!BB315, 1)</f>
        <v>1</v>
      </c>
      <c r="K641" s="25">
        <f>Source!Q315</f>
        <v>219.55</v>
      </c>
      <c r="L641" s="27"/>
    </row>
    <row r="642" spans="1:26" ht="14.25" x14ac:dyDescent="0.2">
      <c r="A642" s="40"/>
      <c r="B642" s="41"/>
      <c r="C642" s="41" t="s">
        <v>1497</v>
      </c>
      <c r="D642" s="24"/>
      <c r="E642" s="11"/>
      <c r="F642" s="25">
        <f>Source!AN315</f>
        <v>268.27999999999997</v>
      </c>
      <c r="G642" s="26" t="str">
        <f>Source!DF315</f>
        <v>)*0,7</v>
      </c>
      <c r="H642" s="28">
        <f>ROUND(Source!AE315*Source!I315, 2)</f>
        <v>73.62</v>
      </c>
      <c r="I642" s="26"/>
      <c r="J642" s="26">
        <f>IF(Source!BS315&lt;&gt; 0, Source!BS315, 1)</f>
        <v>1</v>
      </c>
      <c r="K642" s="28">
        <f>Source!R315</f>
        <v>73.62</v>
      </c>
      <c r="L642" s="27"/>
      <c r="R642">
        <f>H642</f>
        <v>73.62</v>
      </c>
    </row>
    <row r="643" spans="1:26" ht="14.25" x14ac:dyDescent="0.2">
      <c r="A643" s="40"/>
      <c r="B643" s="41"/>
      <c r="C643" s="41" t="s">
        <v>1498</v>
      </c>
      <c r="D643" s="24" t="s">
        <v>1499</v>
      </c>
      <c r="E643" s="11">
        <f>Source!BZ315</f>
        <v>90</v>
      </c>
      <c r="F643" s="48" t="str">
        <f>CONCATENATE(" )", Source!DL315, Source!FT315, "=", Source!FX315)</f>
        <v xml:space="preserve"> )*0,9=81</v>
      </c>
      <c r="G643" s="49"/>
      <c r="H643" s="25">
        <f>SUM(S638:S646)</f>
        <v>771.21</v>
      </c>
      <c r="I643" s="29"/>
      <c r="J643" s="23">
        <f>Source!AT315</f>
        <v>81</v>
      </c>
      <c r="K643" s="25">
        <f>SUM(T638:T646)</f>
        <v>771.21</v>
      </c>
      <c r="L643" s="27"/>
    </row>
    <row r="644" spans="1:26" ht="14.25" x14ac:dyDescent="0.2">
      <c r="A644" s="40"/>
      <c r="B644" s="41"/>
      <c r="C644" s="41" t="s">
        <v>1500</v>
      </c>
      <c r="D644" s="24" t="s">
        <v>1499</v>
      </c>
      <c r="E644" s="11">
        <f>Source!CA315</f>
        <v>85</v>
      </c>
      <c r="F644" s="48" t="str">
        <f>CONCATENATE(" )", Source!DM315, Source!FU315, "=", Source!FY315)</f>
        <v xml:space="preserve"> )*0,85=72,25</v>
      </c>
      <c r="G644" s="49"/>
      <c r="H644" s="25">
        <f>SUM(U638:U646)</f>
        <v>687.9</v>
      </c>
      <c r="I644" s="29"/>
      <c r="J644" s="23">
        <f>Source!AU315</f>
        <v>72</v>
      </c>
      <c r="K644" s="25">
        <f>SUM(V638:V646)</f>
        <v>685.52</v>
      </c>
      <c r="L644" s="27"/>
    </row>
    <row r="645" spans="1:26" ht="14.25" x14ac:dyDescent="0.2">
      <c r="A645" s="40"/>
      <c r="B645" s="41"/>
      <c r="C645" s="41" t="s">
        <v>1501</v>
      </c>
      <c r="D645" s="24" t="s">
        <v>1502</v>
      </c>
      <c r="E645" s="11">
        <f>Source!AQ315</f>
        <v>322.73</v>
      </c>
      <c r="F645" s="25"/>
      <c r="G645" s="26" t="str">
        <f>Source!DI315</f>
        <v>)*0,7</v>
      </c>
      <c r="H645" s="25"/>
      <c r="I645" s="26"/>
      <c r="J645" s="26"/>
      <c r="K645" s="25"/>
      <c r="L645" s="36">
        <f>Source!U315</f>
        <v>88.557112000000004</v>
      </c>
    </row>
    <row r="646" spans="1:26" ht="82.5" x14ac:dyDescent="0.2">
      <c r="A646" s="42" t="str">
        <f>Source!E317</f>
        <v>63,1</v>
      </c>
      <c r="B646" s="43" t="str">
        <f>Source!F317</f>
        <v>Цена поставщика</v>
      </c>
      <c r="C646" s="43" t="s">
        <v>1505</v>
      </c>
      <c r="D646" s="30" t="str">
        <f>Source!H317</f>
        <v>м2</v>
      </c>
      <c r="E646" s="31">
        <f>Source!I317</f>
        <v>39.200000000000003</v>
      </c>
      <c r="F646" s="32">
        <f>Source!AL317+Source!AM317+Source!AO317</f>
        <v>796.86</v>
      </c>
      <c r="G646" s="37" t="s">
        <v>6</v>
      </c>
      <c r="H646" s="32">
        <f>ROUND(Source!AC317*Source!I317, 2)+ROUND(Source!AD317*Source!I317, 2)+ROUND(Source!AF317*Source!I317, 2)</f>
        <v>31236.91</v>
      </c>
      <c r="I646" s="33"/>
      <c r="J646" s="33">
        <f>IF(Source!BC317&lt;&gt; 0, Source!BC317, 1)</f>
        <v>1</v>
      </c>
      <c r="K646" s="32">
        <f>Source!O317</f>
        <v>31236.91</v>
      </c>
      <c r="L646" s="38"/>
      <c r="S646">
        <f>ROUND((Source!FX317/100)*((ROUND(Source!AF317*Source!I317, 2)+ROUND(Source!AE317*Source!I317, 2))), 2)</f>
        <v>0</v>
      </c>
      <c r="T646">
        <f>Source!X317</f>
        <v>0</v>
      </c>
      <c r="U646">
        <f>ROUND((Source!FY317/100)*((ROUND(Source!AF317*Source!I317, 2)+ROUND(Source!AE317*Source!I317, 2))), 2)</f>
        <v>0</v>
      </c>
      <c r="V646">
        <f>Source!Y317</f>
        <v>0</v>
      </c>
      <c r="W646">
        <f>IF(Source!BI317&lt;=1,H646, 0)</f>
        <v>31236.91</v>
      </c>
      <c r="X646">
        <f>IF(Source!BI317=2,H646, 0)</f>
        <v>0</v>
      </c>
      <c r="Y646">
        <f>IF(Source!BI317=3,H646, 0)</f>
        <v>0</v>
      </c>
      <c r="Z646">
        <f>IF(Source!BI317=4,H646, 0)</f>
        <v>0</v>
      </c>
    </row>
    <row r="647" spans="1:26" ht="15" x14ac:dyDescent="0.25">
      <c r="G647" s="46">
        <f>H640+H641+H643+H644+SUM(H646:H646)</f>
        <v>33794.06</v>
      </c>
      <c r="H647" s="46"/>
      <c r="J647" s="46">
        <f>K640+K641+K643+K644+SUM(K646:K646)</f>
        <v>33791.68</v>
      </c>
      <c r="K647" s="46"/>
      <c r="L647" s="35">
        <f>Source!U315</f>
        <v>88.557112000000004</v>
      </c>
      <c r="O647" s="21">
        <f>G647</f>
        <v>33794.06</v>
      </c>
      <c r="P647" s="21">
        <f>J647</f>
        <v>33791.68</v>
      </c>
      <c r="Q647" s="21">
        <f>L647</f>
        <v>88.557112000000004</v>
      </c>
      <c r="W647">
        <f>IF(Source!BI315&lt;=1,H640+H641+H643+H644, 0)</f>
        <v>2557.15</v>
      </c>
      <c r="X647">
        <f>IF(Source!BI315=2,H640+H641+H643+H644, 0)</f>
        <v>0</v>
      </c>
      <c r="Y647">
        <f>IF(Source!BI315=3,H640+H641+H643+H644, 0)</f>
        <v>0</v>
      </c>
      <c r="Z647">
        <f>IF(Source!BI315=4,H640+H641+H643+H644, 0)</f>
        <v>0</v>
      </c>
    </row>
    <row r="648" spans="1:26" ht="42.75" x14ac:dyDescent="0.2">
      <c r="A648" s="40" t="str">
        <f>Source!E323</f>
        <v>64</v>
      </c>
      <c r="B648" s="41" t="str">
        <f>Source!F323</f>
        <v>10-01-035-03</v>
      </c>
      <c r="C648" s="41" t="str">
        <f>Source!G323</f>
        <v>Установка подоконных досок из ПВХ в каменных стенах толщиной свыше 0,51 м</v>
      </c>
      <c r="D648" s="24" t="str">
        <f>Source!H323</f>
        <v>100 м</v>
      </c>
      <c r="E648" s="11">
        <f>Source!I323</f>
        <v>9.1999999999999998E-2</v>
      </c>
      <c r="F648" s="25">
        <f>Source!AL323+Source!AM323+Source!AO323</f>
        <v>6481.1699999999992</v>
      </c>
      <c r="G648" s="26"/>
      <c r="H648" s="25"/>
      <c r="I648" s="26" t="str">
        <f>Source!BO323</f>
        <v/>
      </c>
      <c r="J648" s="26"/>
      <c r="K648" s="25"/>
      <c r="L648" s="27"/>
      <c r="S648">
        <f>ROUND((Source!FX323/100)*((ROUND(Source!AF323*Source!I323, 2)+ROUND(Source!AE323*Source!I323, 2))), 2)</f>
        <v>21.04</v>
      </c>
      <c r="T648">
        <f>Source!X323</f>
        <v>21</v>
      </c>
      <c r="U648">
        <f>ROUND((Source!FY323/100)*((ROUND(Source!AF323*Source!I323, 2)+ROUND(Source!AE323*Source!I323, 2))), 2)</f>
        <v>10.61</v>
      </c>
      <c r="V648">
        <f>Source!Y323</f>
        <v>10.7</v>
      </c>
    </row>
    <row r="649" spans="1:26" x14ac:dyDescent="0.2">
      <c r="C649" s="20" t="str">
        <f>"Объем: "&amp;Source!I323&amp;"=9,2/"&amp;"100"</f>
        <v>Объем: 0,092=9,2/100</v>
      </c>
    </row>
    <row r="650" spans="1:26" ht="14.25" x14ac:dyDescent="0.2">
      <c r="A650" s="40"/>
      <c r="B650" s="41"/>
      <c r="C650" s="41" t="s">
        <v>1496</v>
      </c>
      <c r="D650" s="24"/>
      <c r="E650" s="11"/>
      <c r="F650" s="25">
        <f>Source!AO323</f>
        <v>182.37</v>
      </c>
      <c r="G650" s="26" t="str">
        <f>Source!DG323</f>
        <v>)*1,15</v>
      </c>
      <c r="H650" s="25">
        <f>ROUND(Source!AF323*Source!I323, 2)</f>
        <v>19.3</v>
      </c>
      <c r="I650" s="26"/>
      <c r="J650" s="26">
        <f>IF(Source!BA323&lt;&gt; 0, Source!BA323, 1)</f>
        <v>1</v>
      </c>
      <c r="K650" s="25">
        <f>Source!S323</f>
        <v>19.3</v>
      </c>
      <c r="L650" s="27"/>
      <c r="R650">
        <f>H650</f>
        <v>19.3</v>
      </c>
    </row>
    <row r="651" spans="1:26" ht="14.25" x14ac:dyDescent="0.2">
      <c r="A651" s="40"/>
      <c r="B651" s="41"/>
      <c r="C651" s="41" t="s">
        <v>279</v>
      </c>
      <c r="D651" s="24"/>
      <c r="E651" s="11"/>
      <c r="F651" s="25">
        <f>Source!AM323</f>
        <v>21.9</v>
      </c>
      <c r="G651" s="26" t="str">
        <f>Source!DE323</f>
        <v>)*1,25</v>
      </c>
      <c r="H651" s="25">
        <f>ROUND(Source!AD323*Source!I323, 2)</f>
        <v>2.52</v>
      </c>
      <c r="I651" s="26"/>
      <c r="J651" s="26">
        <f>IF(Source!BB323&lt;&gt; 0, Source!BB323, 1)</f>
        <v>1</v>
      </c>
      <c r="K651" s="25">
        <f>Source!Q323</f>
        <v>2.52</v>
      </c>
      <c r="L651" s="27"/>
    </row>
    <row r="652" spans="1:26" ht="14.25" x14ac:dyDescent="0.2">
      <c r="A652" s="40"/>
      <c r="B652" s="41"/>
      <c r="C652" s="41" t="s">
        <v>1497</v>
      </c>
      <c r="D652" s="24"/>
      <c r="E652" s="11"/>
      <c r="F652" s="25">
        <f>Source!AN323</f>
        <v>4.43</v>
      </c>
      <c r="G652" s="26" t="str">
        <f>Source!DF323</f>
        <v>)*1,25</v>
      </c>
      <c r="H652" s="28">
        <f>ROUND(Source!AE323*Source!I323, 2)</f>
        <v>0.51</v>
      </c>
      <c r="I652" s="26"/>
      <c r="J652" s="26">
        <f>IF(Source!BS323&lt;&gt; 0, Source!BS323, 1)</f>
        <v>1</v>
      </c>
      <c r="K652" s="28">
        <f>Source!R323</f>
        <v>0.51</v>
      </c>
      <c r="L652" s="27"/>
      <c r="R652">
        <f>H652</f>
        <v>0.51</v>
      </c>
    </row>
    <row r="653" spans="1:26" ht="14.25" x14ac:dyDescent="0.2">
      <c r="A653" s="40"/>
      <c r="B653" s="41"/>
      <c r="C653" s="41" t="s">
        <v>1503</v>
      </c>
      <c r="D653" s="24"/>
      <c r="E653" s="11"/>
      <c r="F653" s="25">
        <f>Source!AL323</f>
        <v>6276.9</v>
      </c>
      <c r="G653" s="26" t="str">
        <f>Source!DD323</f>
        <v/>
      </c>
      <c r="H653" s="25">
        <f>ROUND(Source!AC323*Source!I323, 2)</f>
        <v>577.47</v>
      </c>
      <c r="I653" s="26"/>
      <c r="J653" s="26">
        <f>IF(Source!BC323&lt;&gt; 0, Source!BC323, 1)</f>
        <v>1</v>
      </c>
      <c r="K653" s="25">
        <f>Source!P323</f>
        <v>577.47</v>
      </c>
      <c r="L653" s="27"/>
    </row>
    <row r="654" spans="1:26" ht="14.25" x14ac:dyDescent="0.2">
      <c r="A654" s="40"/>
      <c r="B654" s="41"/>
      <c r="C654" s="41" t="s">
        <v>1498</v>
      </c>
      <c r="D654" s="24" t="s">
        <v>1499</v>
      </c>
      <c r="E654" s="11">
        <f>Source!BZ323</f>
        <v>118</v>
      </c>
      <c r="F654" s="48" t="str">
        <f>CONCATENATE(" )", Source!DL323, Source!FT323, "=", Source!FX323)</f>
        <v xml:space="preserve"> )*0,9=106,2</v>
      </c>
      <c r="G654" s="49"/>
      <c r="H654" s="25">
        <f>SUM(S648:S657)</f>
        <v>21.04</v>
      </c>
      <c r="I654" s="29"/>
      <c r="J654" s="23">
        <f>Source!AT323</f>
        <v>106</v>
      </c>
      <c r="K654" s="25">
        <f>SUM(T648:T657)</f>
        <v>21</v>
      </c>
      <c r="L654" s="27"/>
    </row>
    <row r="655" spans="1:26" ht="14.25" x14ac:dyDescent="0.2">
      <c r="A655" s="40"/>
      <c r="B655" s="41"/>
      <c r="C655" s="41" t="s">
        <v>1500</v>
      </c>
      <c r="D655" s="24" t="s">
        <v>1499</v>
      </c>
      <c r="E655" s="11">
        <f>Source!CA323</f>
        <v>63</v>
      </c>
      <c r="F655" s="48" t="str">
        <f>CONCATENATE(" )", Source!DM323, Source!FU323, "=", Source!FY323)</f>
        <v xml:space="preserve"> )*0,85=53,55</v>
      </c>
      <c r="G655" s="49"/>
      <c r="H655" s="25">
        <f>SUM(U648:U657)</f>
        <v>10.61</v>
      </c>
      <c r="I655" s="29"/>
      <c r="J655" s="23">
        <f>Source!AU323</f>
        <v>54</v>
      </c>
      <c r="K655" s="25">
        <f>SUM(V648:V657)</f>
        <v>10.7</v>
      </c>
      <c r="L655" s="27"/>
    </row>
    <row r="656" spans="1:26" ht="14.25" x14ac:dyDescent="0.2">
      <c r="A656" s="40"/>
      <c r="B656" s="41"/>
      <c r="C656" s="41" t="s">
        <v>1501</v>
      </c>
      <c r="D656" s="24" t="s">
        <v>1502</v>
      </c>
      <c r="E656" s="11">
        <f>Source!AQ323</f>
        <v>21.38</v>
      </c>
      <c r="F656" s="25"/>
      <c r="G656" s="26" t="str">
        <f>Source!DI323</f>
        <v>)*1,15</v>
      </c>
      <c r="H656" s="25"/>
      <c r="I656" s="26"/>
      <c r="J656" s="26"/>
      <c r="K656" s="25"/>
      <c r="L656" s="36">
        <f>Source!U323</f>
        <v>2.2620039999999997</v>
      </c>
    </row>
    <row r="657" spans="1:26" ht="28.5" x14ac:dyDescent="0.2">
      <c r="A657" s="42" t="str">
        <f>Source!E325</f>
        <v>64,1</v>
      </c>
      <c r="B657" s="43" t="str">
        <f>Source!F325</f>
        <v>11.3.03.01-0007</v>
      </c>
      <c r="C657" s="43" t="str">
        <f>Source!G325</f>
        <v>Доски подоконные ПВХ, шириной 400 мм</v>
      </c>
      <c r="D657" s="30" t="str">
        <f>Source!H325</f>
        <v>м</v>
      </c>
      <c r="E657" s="31">
        <f>Source!I325</f>
        <v>9.1999999999999993</v>
      </c>
      <c r="F657" s="32">
        <f>Source!AL325+Source!AM325+Source!AO325</f>
        <v>49.56</v>
      </c>
      <c r="G657" s="37" t="s">
        <v>6</v>
      </c>
      <c r="H657" s="32">
        <f>ROUND(Source!AC325*Source!I325, 2)+ROUND(Source!AD325*Source!I325, 2)+ROUND(Source!AF325*Source!I325, 2)</f>
        <v>455.95</v>
      </c>
      <c r="I657" s="33"/>
      <c r="J657" s="33">
        <f>IF(Source!BC325&lt;&gt; 0, Source!BC325, 1)</f>
        <v>1</v>
      </c>
      <c r="K657" s="32">
        <f>Source!O325</f>
        <v>455.95</v>
      </c>
      <c r="L657" s="38"/>
      <c r="S657">
        <f>ROUND((Source!FX325/100)*((ROUND(Source!AF325*Source!I325, 2)+ROUND(Source!AE325*Source!I325, 2))), 2)</f>
        <v>0</v>
      </c>
      <c r="T657">
        <f>Source!X325</f>
        <v>0</v>
      </c>
      <c r="U657">
        <f>ROUND((Source!FY325/100)*((ROUND(Source!AF325*Source!I325, 2)+ROUND(Source!AE325*Source!I325, 2))), 2)</f>
        <v>0</v>
      </c>
      <c r="V657">
        <f>Source!Y325</f>
        <v>0</v>
      </c>
      <c r="W657">
        <f>IF(Source!BI325&lt;=1,H657, 0)</f>
        <v>455.95</v>
      </c>
      <c r="X657">
        <f>IF(Source!BI325=2,H657, 0)</f>
        <v>0</v>
      </c>
      <c r="Y657">
        <f>IF(Source!BI325=3,H657, 0)</f>
        <v>0</v>
      </c>
      <c r="Z657">
        <f>IF(Source!BI325=4,H657, 0)</f>
        <v>0</v>
      </c>
    </row>
    <row r="658" spans="1:26" ht="15" x14ac:dyDescent="0.25">
      <c r="G658" s="46">
        <f>H650+H651+H653+H654+H655+SUM(H657:H657)</f>
        <v>1086.8900000000001</v>
      </c>
      <c r="H658" s="46"/>
      <c r="J658" s="46">
        <f>K650+K651+K653+K654+K655+SUM(K657:K657)</f>
        <v>1086.94</v>
      </c>
      <c r="K658" s="46"/>
      <c r="L658" s="35">
        <f>Source!U323</f>
        <v>2.2620039999999997</v>
      </c>
      <c r="O658" s="21">
        <f>G658</f>
        <v>1086.8900000000001</v>
      </c>
      <c r="P658" s="21">
        <f>J658</f>
        <v>1086.94</v>
      </c>
      <c r="Q658" s="21">
        <f>L658</f>
        <v>2.2620039999999997</v>
      </c>
      <c r="W658">
        <f>IF(Source!BI323&lt;=1,H650+H651+H653+H654+H655, 0)</f>
        <v>630.94000000000005</v>
      </c>
      <c r="X658">
        <f>IF(Source!BI323=2,H650+H651+H653+H654+H655, 0)</f>
        <v>0</v>
      </c>
      <c r="Y658">
        <f>IF(Source!BI323=3,H650+H651+H653+H654+H655, 0)</f>
        <v>0</v>
      </c>
      <c r="Z658">
        <f>IF(Source!BI323=4,H650+H651+H653+H654+H655, 0)</f>
        <v>0</v>
      </c>
    </row>
    <row r="659" spans="1:26" ht="28.5" x14ac:dyDescent="0.2">
      <c r="A659" s="40" t="str">
        <f>Source!E327</f>
        <v>65</v>
      </c>
      <c r="B659" s="41" t="str">
        <f>Source!F327</f>
        <v>07-05-015-01</v>
      </c>
      <c r="C659" s="41" t="str">
        <f>Source!G327</f>
        <v>Установка ступеней отдельных гладких по готовому основанию</v>
      </c>
      <c r="D659" s="24" t="str">
        <f>Source!H327</f>
        <v>100 м</v>
      </c>
      <c r="E659" s="11">
        <f>Source!I327</f>
        <v>1.56</v>
      </c>
      <c r="F659" s="25">
        <f>Source!AL327+Source!AM327+Source!AO327</f>
        <v>1313.0900000000001</v>
      </c>
      <c r="G659" s="26"/>
      <c r="H659" s="25"/>
      <c r="I659" s="26" t="str">
        <f>Source!BO327</f>
        <v/>
      </c>
      <c r="J659" s="26"/>
      <c r="K659" s="25"/>
      <c r="L659" s="27"/>
      <c r="S659">
        <f>ROUND((Source!FX327/100)*((ROUND(Source!AF327*Source!I327, 2)+ROUND(Source!AE327*Source!I327, 2))), 2)</f>
        <v>2721.58</v>
      </c>
      <c r="T659">
        <f>Source!X327</f>
        <v>2731.33</v>
      </c>
      <c r="U659">
        <f>ROUND((Source!FY327/100)*((ROUND(Source!AF327*Source!I327, 2)+ROUND(Source!AE327*Source!I327, 2))), 2)</f>
        <v>1658.31</v>
      </c>
      <c r="V659">
        <f>Source!Y327</f>
        <v>1658.31</v>
      </c>
    </row>
    <row r="660" spans="1:26" x14ac:dyDescent="0.2">
      <c r="C660" s="20" t="str">
        <f>"Объем: "&amp;Source!I327&amp;"=156/"&amp;"100"</f>
        <v>Объем: 1,56=156/100</v>
      </c>
    </row>
    <row r="661" spans="1:26" ht="14.25" x14ac:dyDescent="0.2">
      <c r="A661" s="40"/>
      <c r="B661" s="41"/>
      <c r="C661" s="41" t="s">
        <v>1496</v>
      </c>
      <c r="D661" s="24"/>
      <c r="E661" s="11"/>
      <c r="F661" s="25">
        <f>Source!AO327</f>
        <v>1067.72</v>
      </c>
      <c r="G661" s="26" t="str">
        <f>Source!DG327</f>
        <v>)*1,15</v>
      </c>
      <c r="H661" s="25">
        <f>ROUND(Source!AF327*Source!I327, 2)</f>
        <v>1915.49</v>
      </c>
      <c r="I661" s="26"/>
      <c r="J661" s="26">
        <f>IF(Source!BA327&lt;&gt; 0, Source!BA327, 1)</f>
        <v>1</v>
      </c>
      <c r="K661" s="25">
        <f>Source!S327</f>
        <v>1915.49</v>
      </c>
      <c r="L661" s="27"/>
      <c r="R661">
        <f>H661</f>
        <v>1915.49</v>
      </c>
    </row>
    <row r="662" spans="1:26" ht="14.25" x14ac:dyDescent="0.2">
      <c r="A662" s="40"/>
      <c r="B662" s="41"/>
      <c r="C662" s="41" t="s">
        <v>279</v>
      </c>
      <c r="D662" s="24"/>
      <c r="E662" s="11"/>
      <c r="F662" s="25">
        <f>Source!AM327</f>
        <v>123.89</v>
      </c>
      <c r="G662" s="26" t="str">
        <f>Source!DE327</f>
        <v>)*1,25</v>
      </c>
      <c r="H662" s="25">
        <f>ROUND(Source!AD327*Source!I327, 2)</f>
        <v>241.6</v>
      </c>
      <c r="I662" s="26"/>
      <c r="J662" s="26">
        <f>IF(Source!BB327&lt;&gt; 0, Source!BB327, 1)</f>
        <v>1</v>
      </c>
      <c r="K662" s="25">
        <f>Source!Q327</f>
        <v>241.6</v>
      </c>
      <c r="L662" s="27"/>
    </row>
    <row r="663" spans="1:26" ht="14.25" x14ac:dyDescent="0.2">
      <c r="A663" s="40"/>
      <c r="B663" s="41"/>
      <c r="C663" s="41" t="s">
        <v>1497</v>
      </c>
      <c r="D663" s="24"/>
      <c r="E663" s="11"/>
      <c r="F663" s="25">
        <f>Source!AN327</f>
        <v>18.18</v>
      </c>
      <c r="G663" s="26" t="str">
        <f>Source!DF327</f>
        <v>)*1,25</v>
      </c>
      <c r="H663" s="28">
        <f>ROUND(Source!AE327*Source!I327, 2)</f>
        <v>35.46</v>
      </c>
      <c r="I663" s="26"/>
      <c r="J663" s="26">
        <f>IF(Source!BS327&lt;&gt; 0, Source!BS327, 1)</f>
        <v>1</v>
      </c>
      <c r="K663" s="28">
        <f>Source!R327</f>
        <v>35.46</v>
      </c>
      <c r="L663" s="27"/>
      <c r="R663">
        <f>H663</f>
        <v>35.46</v>
      </c>
    </row>
    <row r="664" spans="1:26" ht="14.25" x14ac:dyDescent="0.2">
      <c r="A664" s="40"/>
      <c r="B664" s="41"/>
      <c r="C664" s="41" t="s">
        <v>1503</v>
      </c>
      <c r="D664" s="24"/>
      <c r="E664" s="11"/>
      <c r="F664" s="25">
        <f>Source!AL327</f>
        <v>121.48</v>
      </c>
      <c r="G664" s="26" t="str">
        <f>Source!DD327</f>
        <v/>
      </c>
      <c r="H664" s="25">
        <f>ROUND(Source!AC327*Source!I327, 2)</f>
        <v>189.51</v>
      </c>
      <c r="I664" s="26"/>
      <c r="J664" s="26">
        <f>IF(Source!BC327&lt;&gt; 0, Source!BC327, 1)</f>
        <v>1</v>
      </c>
      <c r="K664" s="25">
        <f>Source!P327</f>
        <v>189.51</v>
      </c>
      <c r="L664" s="27"/>
    </row>
    <row r="665" spans="1:26" ht="14.25" x14ac:dyDescent="0.2">
      <c r="A665" s="40"/>
      <c r="B665" s="41"/>
      <c r="C665" s="41" t="s">
        <v>1498</v>
      </c>
      <c r="D665" s="24" t="s">
        <v>1499</v>
      </c>
      <c r="E665" s="11">
        <f>Source!BZ327</f>
        <v>155</v>
      </c>
      <c r="F665" s="48" t="str">
        <f>CONCATENATE(" )", Source!DL327, Source!FT327, "=", Source!FX327)</f>
        <v xml:space="preserve"> )*0,9=139,5</v>
      </c>
      <c r="G665" s="49"/>
      <c r="H665" s="25">
        <f>SUM(S659:S668)</f>
        <v>2721.58</v>
      </c>
      <c r="I665" s="29"/>
      <c r="J665" s="23">
        <f>Source!AT327</f>
        <v>140</v>
      </c>
      <c r="K665" s="25">
        <f>SUM(T659:T668)</f>
        <v>2731.33</v>
      </c>
      <c r="L665" s="27"/>
    </row>
    <row r="666" spans="1:26" ht="14.25" x14ac:dyDescent="0.2">
      <c r="A666" s="40"/>
      <c r="B666" s="41"/>
      <c r="C666" s="41" t="s">
        <v>1500</v>
      </c>
      <c r="D666" s="24" t="s">
        <v>1499</v>
      </c>
      <c r="E666" s="11">
        <f>Source!CA327</f>
        <v>100</v>
      </c>
      <c r="F666" s="48" t="str">
        <f>CONCATENATE(" )", Source!DM327, Source!FU327, "=", Source!FY327)</f>
        <v xml:space="preserve"> )*0,85=85</v>
      </c>
      <c r="G666" s="49"/>
      <c r="H666" s="25">
        <f>SUM(U659:U668)</f>
        <v>1658.31</v>
      </c>
      <c r="I666" s="29"/>
      <c r="J666" s="23">
        <f>Source!AU327</f>
        <v>85</v>
      </c>
      <c r="K666" s="25">
        <f>SUM(V659:V668)</f>
        <v>1658.31</v>
      </c>
      <c r="L666" s="27"/>
    </row>
    <row r="667" spans="1:26" ht="14.25" x14ac:dyDescent="0.2">
      <c r="A667" s="40"/>
      <c r="B667" s="41"/>
      <c r="C667" s="41" t="s">
        <v>1501</v>
      </c>
      <c r="D667" s="24" t="s">
        <v>1502</v>
      </c>
      <c r="E667" s="11">
        <f>Source!AQ327</f>
        <v>117.72</v>
      </c>
      <c r="F667" s="25"/>
      <c r="G667" s="26" t="str">
        <f>Source!DI327</f>
        <v>)*1,15</v>
      </c>
      <c r="H667" s="25"/>
      <c r="I667" s="26"/>
      <c r="J667" s="26"/>
      <c r="K667" s="25"/>
      <c r="L667" s="36">
        <f>Source!U327</f>
        <v>211.18967999999998</v>
      </c>
    </row>
    <row r="668" spans="1:26" ht="42.75" x14ac:dyDescent="0.2">
      <c r="A668" s="42" t="str">
        <f>Source!E329</f>
        <v>65,1</v>
      </c>
      <c r="B668" s="43" t="str">
        <f>Source!F329</f>
        <v>05.1.07.28-0018</v>
      </c>
      <c r="C668" s="43" t="str">
        <f>Source!G329</f>
        <v>Проступи накладные 2 ЛН 13.5 /бетон В25 (М350), объем 0,025 м3, расход арматуры 0,37 кг/ (серия 1.050.9-4.93)</v>
      </c>
      <c r="D668" s="30" t="str">
        <f>Source!H329</f>
        <v>шт.</v>
      </c>
      <c r="E668" s="31">
        <f>Source!I329</f>
        <v>115.99999999999999</v>
      </c>
      <c r="F668" s="32">
        <f>Source!AL329+Source!AM329+Source!AO329</f>
        <v>47.71</v>
      </c>
      <c r="G668" s="37" t="s">
        <v>6</v>
      </c>
      <c r="H668" s="32">
        <f>ROUND(Source!AC329*Source!I329, 2)+ROUND(Source!AD329*Source!I329, 2)+ROUND(Source!AF329*Source!I329, 2)</f>
        <v>5534.36</v>
      </c>
      <c r="I668" s="33"/>
      <c r="J668" s="33">
        <f>IF(Source!BC329&lt;&gt; 0, Source!BC329, 1)</f>
        <v>1</v>
      </c>
      <c r="K668" s="32">
        <f>Source!O329</f>
        <v>5534.36</v>
      </c>
      <c r="L668" s="38"/>
      <c r="S668">
        <f>ROUND((Source!FX329/100)*((ROUND(Source!AF329*Source!I329, 2)+ROUND(Source!AE329*Source!I329, 2))), 2)</f>
        <v>0</v>
      </c>
      <c r="T668">
        <f>Source!X329</f>
        <v>0</v>
      </c>
      <c r="U668">
        <f>ROUND((Source!FY329/100)*((ROUND(Source!AF329*Source!I329, 2)+ROUND(Source!AE329*Source!I329, 2))), 2)</f>
        <v>0</v>
      </c>
      <c r="V668">
        <f>Source!Y329</f>
        <v>0</v>
      </c>
      <c r="W668">
        <f>IF(Source!BI329&lt;=1,H668, 0)</f>
        <v>5534.36</v>
      </c>
      <c r="X668">
        <f>IF(Source!BI329=2,H668, 0)</f>
        <v>0</v>
      </c>
      <c r="Y668">
        <f>IF(Source!BI329=3,H668, 0)</f>
        <v>0</v>
      </c>
      <c r="Z668">
        <f>IF(Source!BI329=4,H668, 0)</f>
        <v>0</v>
      </c>
    </row>
    <row r="669" spans="1:26" ht="15" x14ac:dyDescent="0.25">
      <c r="G669" s="46">
        <f>H661+H662+H664+H665+H666+SUM(H668:H668)</f>
        <v>12260.849999999999</v>
      </c>
      <c r="H669" s="46"/>
      <c r="J669" s="46">
        <f>K661+K662+K664+K665+K666+SUM(K668:K668)</f>
        <v>12270.599999999999</v>
      </c>
      <c r="K669" s="46"/>
      <c r="L669" s="35">
        <f>Source!U327</f>
        <v>211.18967999999998</v>
      </c>
      <c r="O669" s="21">
        <f>G669</f>
        <v>12260.849999999999</v>
      </c>
      <c r="P669" s="21">
        <f>J669</f>
        <v>12270.599999999999</v>
      </c>
      <c r="Q669" s="21">
        <f>L669</f>
        <v>211.18967999999998</v>
      </c>
      <c r="W669">
        <f>IF(Source!BI327&lt;=1,H661+H662+H664+H665+H666, 0)</f>
        <v>6726.49</v>
      </c>
      <c r="X669">
        <f>IF(Source!BI327=2,H661+H662+H664+H665+H666, 0)</f>
        <v>0</v>
      </c>
      <c r="Y669">
        <f>IF(Source!BI327=3,H661+H662+H664+H665+H666, 0)</f>
        <v>0</v>
      </c>
      <c r="Z669">
        <f>IF(Source!BI327=4,H661+H662+H664+H665+H666, 0)</f>
        <v>0</v>
      </c>
    </row>
    <row r="670" spans="1:26" ht="28.5" x14ac:dyDescent="0.2">
      <c r="A670" s="40" t="str">
        <f>Source!E331</f>
        <v>66</v>
      </c>
      <c r="B670" s="41" t="str">
        <f>Source!F331</f>
        <v>18-03-001-02</v>
      </c>
      <c r="C670" s="41" t="str">
        <f>Source!G331</f>
        <v>Установка радиаторов стальных</v>
      </c>
      <c r="D670" s="24" t="str">
        <f>Source!H331</f>
        <v>100 квт</v>
      </c>
      <c r="E670" s="11">
        <f>Source!I331</f>
        <v>0.28560000000000002</v>
      </c>
      <c r="F670" s="25">
        <f>Source!AL331+Source!AM331+Source!AO331</f>
        <v>1942.27</v>
      </c>
      <c r="G670" s="26"/>
      <c r="H670" s="25"/>
      <c r="I670" s="26" t="str">
        <f>Source!BO331</f>
        <v/>
      </c>
      <c r="J670" s="26"/>
      <c r="K670" s="25"/>
      <c r="L670" s="27"/>
      <c r="S670">
        <f>ROUND((Source!FX331/100)*((ROUND(Source!AF331*Source!I331, 2)+ROUND(Source!AE331*Source!I331, 2))), 2)</f>
        <v>238.57</v>
      </c>
      <c r="T670">
        <f>Source!X331</f>
        <v>238.15</v>
      </c>
      <c r="U670">
        <f>ROUND((Source!FY331/100)*((ROUND(Source!AF331*Source!I331, 2)+ROUND(Source!AE331*Source!I331, 2))), 2)</f>
        <v>146.1</v>
      </c>
      <c r="V670">
        <f>Source!Y331</f>
        <v>147.03</v>
      </c>
    </row>
    <row r="671" spans="1:26" x14ac:dyDescent="0.2">
      <c r="C671" s="20" t="str">
        <f>"Объем: "&amp;Source!I331&amp;"=28,56/"&amp;"100"</f>
        <v>Объем: 0,2856=28,56/100</v>
      </c>
    </row>
    <row r="672" spans="1:26" ht="14.25" x14ac:dyDescent="0.2">
      <c r="A672" s="40"/>
      <c r="B672" s="41"/>
      <c r="C672" s="41" t="s">
        <v>1496</v>
      </c>
      <c r="D672" s="24"/>
      <c r="E672" s="11"/>
      <c r="F672" s="25">
        <f>Source!AO331</f>
        <v>588.42999999999995</v>
      </c>
      <c r="G672" s="26" t="str">
        <f>Source!DG331</f>
        <v>)*1,15</v>
      </c>
      <c r="H672" s="25">
        <f>ROUND(Source!AF331*Source!I331, 2)</f>
        <v>193.26</v>
      </c>
      <c r="I672" s="26"/>
      <c r="J672" s="26">
        <f>IF(Source!BA331&lt;&gt; 0, Source!BA331, 1)</f>
        <v>1</v>
      </c>
      <c r="K672" s="25">
        <f>Source!S331</f>
        <v>193.26</v>
      </c>
      <c r="L672" s="27"/>
      <c r="R672">
        <f>H672</f>
        <v>193.26</v>
      </c>
    </row>
    <row r="673" spans="1:26" ht="14.25" x14ac:dyDescent="0.2">
      <c r="A673" s="40"/>
      <c r="B673" s="41"/>
      <c r="C673" s="41" t="s">
        <v>279</v>
      </c>
      <c r="D673" s="24"/>
      <c r="E673" s="11"/>
      <c r="F673" s="25">
        <f>Source!AM331</f>
        <v>192.58</v>
      </c>
      <c r="G673" s="26" t="str">
        <f>Source!DE331</f>
        <v>)*1,25</v>
      </c>
      <c r="H673" s="25">
        <f>ROUND(Source!AD331*Source!I331, 2)</f>
        <v>68.75</v>
      </c>
      <c r="I673" s="26"/>
      <c r="J673" s="26">
        <f>IF(Source!BB331&lt;&gt; 0, Source!BB331, 1)</f>
        <v>1</v>
      </c>
      <c r="K673" s="25">
        <f>Source!Q331</f>
        <v>68.75</v>
      </c>
      <c r="L673" s="27"/>
    </row>
    <row r="674" spans="1:26" ht="14.25" x14ac:dyDescent="0.2">
      <c r="A674" s="40"/>
      <c r="B674" s="41"/>
      <c r="C674" s="41" t="s">
        <v>1497</v>
      </c>
      <c r="D674" s="24"/>
      <c r="E674" s="11"/>
      <c r="F674" s="25">
        <f>Source!AN331</f>
        <v>38.75</v>
      </c>
      <c r="G674" s="26" t="str">
        <f>Source!DF331</f>
        <v>)*1,25</v>
      </c>
      <c r="H674" s="28">
        <f>ROUND(Source!AE331*Source!I331, 2)</f>
        <v>13.83</v>
      </c>
      <c r="I674" s="26"/>
      <c r="J674" s="26">
        <f>IF(Source!BS331&lt;&gt; 0, Source!BS331, 1)</f>
        <v>1</v>
      </c>
      <c r="K674" s="28">
        <f>Source!R331</f>
        <v>13.83</v>
      </c>
      <c r="L674" s="27"/>
      <c r="R674">
        <f>H674</f>
        <v>13.83</v>
      </c>
    </row>
    <row r="675" spans="1:26" ht="14.25" x14ac:dyDescent="0.2">
      <c r="A675" s="40"/>
      <c r="B675" s="41"/>
      <c r="C675" s="41" t="s">
        <v>1503</v>
      </c>
      <c r="D675" s="24"/>
      <c r="E675" s="11"/>
      <c r="F675" s="25">
        <f>Source!AL331</f>
        <v>1161.26</v>
      </c>
      <c r="G675" s="26" t="str">
        <f>Source!DD331</f>
        <v/>
      </c>
      <c r="H675" s="25">
        <f>ROUND(Source!AC331*Source!I331, 2)</f>
        <v>331.66</v>
      </c>
      <c r="I675" s="26"/>
      <c r="J675" s="26">
        <f>IF(Source!BC331&lt;&gt; 0, Source!BC331, 1)</f>
        <v>1</v>
      </c>
      <c r="K675" s="25">
        <f>Source!P331</f>
        <v>331.66</v>
      </c>
      <c r="L675" s="27"/>
    </row>
    <row r="676" spans="1:26" ht="14.25" x14ac:dyDescent="0.2">
      <c r="A676" s="40"/>
      <c r="B676" s="41"/>
      <c r="C676" s="41" t="s">
        <v>1498</v>
      </c>
      <c r="D676" s="24" t="s">
        <v>1499</v>
      </c>
      <c r="E676" s="11">
        <f>Source!BZ331</f>
        <v>128</v>
      </c>
      <c r="F676" s="48" t="str">
        <f>CONCATENATE(" )", Source!DL331, Source!FT331, "=", Source!FX331)</f>
        <v xml:space="preserve"> )*0,9=115,2</v>
      </c>
      <c r="G676" s="49"/>
      <c r="H676" s="25">
        <f>SUM(S670:S680)</f>
        <v>238.57</v>
      </c>
      <c r="I676" s="29"/>
      <c r="J676" s="23">
        <f>Source!AT331</f>
        <v>115</v>
      </c>
      <c r="K676" s="25">
        <f>SUM(T670:T680)</f>
        <v>238.15</v>
      </c>
      <c r="L676" s="27"/>
    </row>
    <row r="677" spans="1:26" ht="14.25" x14ac:dyDescent="0.2">
      <c r="A677" s="40"/>
      <c r="B677" s="41"/>
      <c r="C677" s="41" t="s">
        <v>1500</v>
      </c>
      <c r="D677" s="24" t="s">
        <v>1499</v>
      </c>
      <c r="E677" s="11">
        <f>Source!CA331</f>
        <v>83</v>
      </c>
      <c r="F677" s="48" t="str">
        <f>CONCATENATE(" )", Source!DM331, Source!FU331, "=", Source!FY331)</f>
        <v xml:space="preserve"> )*0,85=70,55</v>
      </c>
      <c r="G677" s="49"/>
      <c r="H677" s="25">
        <f>SUM(U670:U680)</f>
        <v>146.1</v>
      </c>
      <c r="I677" s="29"/>
      <c r="J677" s="23">
        <f>Source!AU331</f>
        <v>71</v>
      </c>
      <c r="K677" s="25">
        <f>SUM(V670:V680)</f>
        <v>147.03</v>
      </c>
      <c r="L677" s="27"/>
    </row>
    <row r="678" spans="1:26" ht="14.25" x14ac:dyDescent="0.2">
      <c r="A678" s="40"/>
      <c r="B678" s="41"/>
      <c r="C678" s="41" t="s">
        <v>1501</v>
      </c>
      <c r="D678" s="24" t="s">
        <v>1502</v>
      </c>
      <c r="E678" s="11">
        <f>Source!AQ331</f>
        <v>65.599999999999994</v>
      </c>
      <c r="F678" s="25"/>
      <c r="G678" s="26" t="str">
        <f>Source!DI331</f>
        <v>)*1,15</v>
      </c>
      <c r="H678" s="25"/>
      <c r="I678" s="26"/>
      <c r="J678" s="26"/>
      <c r="K678" s="25"/>
      <c r="L678" s="36">
        <f>Source!U331</f>
        <v>21.545663999999999</v>
      </c>
    </row>
    <row r="679" spans="1:26" ht="28.5" x14ac:dyDescent="0.2">
      <c r="A679" s="40" t="str">
        <f>Source!E333</f>
        <v>66,1</v>
      </c>
      <c r="B679" s="41" t="str">
        <f>Source!F333</f>
        <v>01.7.15.07-0009</v>
      </c>
      <c r="C679" s="41" t="str">
        <f>Source!G333</f>
        <v>Дюбели пластмассовые с шурупами 8х60 мм</v>
      </c>
      <c r="D679" s="24" t="str">
        <f>Source!H333</f>
        <v>100 шт.</v>
      </c>
      <c r="E679" s="11">
        <f>Source!I333</f>
        <v>0.4</v>
      </c>
      <c r="F679" s="25">
        <f>Source!AL333+Source!AM333+Source!AO333</f>
        <v>29.6</v>
      </c>
      <c r="G679" s="39" t="s">
        <v>6</v>
      </c>
      <c r="H679" s="25">
        <f>ROUND(Source!AC333*Source!I333, 2)+ROUND(Source!AD333*Source!I333, 2)+ROUND(Source!AF333*Source!I333, 2)</f>
        <v>11.84</v>
      </c>
      <c r="I679" s="26"/>
      <c r="J679" s="26">
        <f>IF(Source!BC333&lt;&gt; 0, Source!BC333, 1)</f>
        <v>1</v>
      </c>
      <c r="K679" s="25">
        <f>Source!O333</f>
        <v>11.84</v>
      </c>
      <c r="L679" s="27"/>
      <c r="S679">
        <f>ROUND((Source!FX333/100)*((ROUND(Source!AF333*Source!I333, 2)+ROUND(Source!AE333*Source!I333, 2))), 2)</f>
        <v>0</v>
      </c>
      <c r="T679">
        <f>Source!X333</f>
        <v>0</v>
      </c>
      <c r="U679">
        <f>ROUND((Source!FY333/100)*((ROUND(Source!AF333*Source!I333, 2)+ROUND(Source!AE333*Source!I333, 2))), 2)</f>
        <v>0</v>
      </c>
      <c r="V679">
        <f>Source!Y333</f>
        <v>0</v>
      </c>
      <c r="W679">
        <f>IF(Source!BI333&lt;=1,H679, 0)</f>
        <v>11.84</v>
      </c>
      <c r="X679">
        <f>IF(Source!BI333=2,H679, 0)</f>
        <v>0</v>
      </c>
      <c r="Y679">
        <f>IF(Source!BI333=3,H679, 0)</f>
        <v>0</v>
      </c>
      <c r="Z679">
        <f>IF(Source!BI333=4,H679, 0)</f>
        <v>0</v>
      </c>
    </row>
    <row r="680" spans="1:26" ht="42.75" x14ac:dyDescent="0.2">
      <c r="A680" s="42" t="str">
        <f>Source!E335</f>
        <v>66,2</v>
      </c>
      <c r="B680" s="43" t="str">
        <f>Source!F335</f>
        <v>18.5.10.05-0013</v>
      </c>
      <c r="C680" s="43" t="str">
        <f>Source!G335</f>
        <v>Радиаторы биметаллические, марка «Rifar-B 500», количество секций 4, мощность 816 Вт</v>
      </c>
      <c r="D680" s="30" t="str">
        <f>Source!H335</f>
        <v>шт.</v>
      </c>
      <c r="E680" s="31">
        <f>Source!I335</f>
        <v>35</v>
      </c>
      <c r="F680" s="32">
        <f>Source!AL335+Source!AM335+Source!AO335</f>
        <v>571.42999999999995</v>
      </c>
      <c r="G680" s="37" t="s">
        <v>6</v>
      </c>
      <c r="H680" s="32">
        <f>ROUND(Source!AC335*Source!I335, 2)+ROUND(Source!AD335*Source!I335, 2)+ROUND(Source!AF335*Source!I335, 2)</f>
        <v>20000.05</v>
      </c>
      <c r="I680" s="33"/>
      <c r="J680" s="33">
        <f>IF(Source!BC335&lt;&gt; 0, Source!BC335, 1)</f>
        <v>1</v>
      </c>
      <c r="K680" s="32">
        <f>Source!O335</f>
        <v>20000.05</v>
      </c>
      <c r="L680" s="38"/>
      <c r="S680">
        <f>ROUND((Source!FX335/100)*((ROUND(Source!AF335*Source!I335, 2)+ROUND(Source!AE335*Source!I335, 2))), 2)</f>
        <v>0</v>
      </c>
      <c r="T680">
        <f>Source!X335</f>
        <v>0</v>
      </c>
      <c r="U680">
        <f>ROUND((Source!FY335/100)*((ROUND(Source!AF335*Source!I335, 2)+ROUND(Source!AE335*Source!I335, 2))), 2)</f>
        <v>0</v>
      </c>
      <c r="V680">
        <f>Source!Y335</f>
        <v>0</v>
      </c>
      <c r="W680">
        <f>IF(Source!BI335&lt;=1,H680, 0)</f>
        <v>20000.05</v>
      </c>
      <c r="X680">
        <f>IF(Source!BI335=2,H680, 0)</f>
        <v>0</v>
      </c>
      <c r="Y680">
        <f>IF(Source!BI335=3,H680, 0)</f>
        <v>0</v>
      </c>
      <c r="Z680">
        <f>IF(Source!BI335=4,H680, 0)</f>
        <v>0</v>
      </c>
    </row>
    <row r="681" spans="1:26" ht="15" x14ac:dyDescent="0.25">
      <c r="G681" s="46">
        <f>H672+H673+H675+H676+H677+SUM(H679:H680)</f>
        <v>20990.23</v>
      </c>
      <c r="H681" s="46"/>
      <c r="J681" s="46">
        <f>K672+K673+K675+K676+K677+SUM(K679:K680)</f>
        <v>20990.739999999998</v>
      </c>
      <c r="K681" s="46"/>
      <c r="L681" s="35">
        <f>Source!U331</f>
        <v>21.545663999999999</v>
      </c>
      <c r="O681" s="21">
        <f>G681</f>
        <v>20990.23</v>
      </c>
      <c r="P681" s="21">
        <f>J681</f>
        <v>20990.739999999998</v>
      </c>
      <c r="Q681" s="21">
        <f>L681</f>
        <v>21.545663999999999</v>
      </c>
      <c r="W681">
        <f>IF(Source!BI331&lt;=1,H672+H673+H675+H676+H677, 0)</f>
        <v>978.34</v>
      </c>
      <c r="X681">
        <f>IF(Source!BI331=2,H672+H673+H675+H676+H677, 0)</f>
        <v>0</v>
      </c>
      <c r="Y681">
        <f>IF(Source!BI331=3,H672+H673+H675+H676+H677, 0)</f>
        <v>0</v>
      </c>
      <c r="Z681">
        <f>IF(Source!BI331=4,H672+H673+H675+H676+H677, 0)</f>
        <v>0</v>
      </c>
    </row>
    <row r="682" spans="1:26" ht="57" x14ac:dyDescent="0.2">
      <c r="A682" s="40" t="str">
        <f>Source!E337</f>
        <v>67</v>
      </c>
      <c r="B682" s="41" t="str">
        <f>Source!F337</f>
        <v>16-02-002-03</v>
      </c>
      <c r="C682" s="41" t="str">
        <f>Source!G337</f>
        <v>Прокладка трубопроводов водоснабжения из стальных водогазопроводных оцинкованных труб диаметром 25 мм</v>
      </c>
      <c r="D682" s="24" t="str">
        <f>Source!H337</f>
        <v>100 м</v>
      </c>
      <c r="E682" s="11">
        <f>Source!I337</f>
        <v>0.2</v>
      </c>
      <c r="F682" s="25">
        <f>Source!AL337+Source!AM337+Source!AO337</f>
        <v>434.91</v>
      </c>
      <c r="G682" s="26"/>
      <c r="H682" s="25"/>
      <c r="I682" s="26" t="str">
        <f>Source!BO337</f>
        <v/>
      </c>
      <c r="J682" s="26"/>
      <c r="K682" s="25"/>
      <c r="L682" s="27"/>
      <c r="S682">
        <f>ROUND((Source!FX337/100)*((ROUND(Source!AF337*Source!I337, 2)+ROUND(Source!AE337*Source!I337, 2))), 2)</f>
        <v>96.54</v>
      </c>
      <c r="T682">
        <f>Source!X337</f>
        <v>96.37</v>
      </c>
      <c r="U682">
        <f>ROUND((Source!FY337/100)*((ROUND(Source!AF337*Source!I337, 2)+ROUND(Source!AE337*Source!I337, 2))), 2)</f>
        <v>59.12</v>
      </c>
      <c r="V682">
        <f>Source!Y337</f>
        <v>59.5</v>
      </c>
    </row>
    <row r="683" spans="1:26" x14ac:dyDescent="0.2">
      <c r="C683" s="20" t="str">
        <f>"Объем: "&amp;Source!I337&amp;"=20/"&amp;"100"</f>
        <v>Объем: 0,2=20/100</v>
      </c>
    </row>
    <row r="684" spans="1:26" ht="14.25" x14ac:dyDescent="0.2">
      <c r="A684" s="40"/>
      <c r="B684" s="41"/>
      <c r="C684" s="41" t="s">
        <v>1496</v>
      </c>
      <c r="D684" s="24"/>
      <c r="E684" s="11"/>
      <c r="F684" s="25">
        <f>Source!AO337</f>
        <v>356.61</v>
      </c>
      <c r="G684" s="26" t="str">
        <f>Source!DG337</f>
        <v>)*1,15</v>
      </c>
      <c r="H684" s="25">
        <f>ROUND(Source!AF337*Source!I337, 2)</f>
        <v>82.02</v>
      </c>
      <c r="I684" s="26"/>
      <c r="J684" s="26">
        <f>IF(Source!BA337&lt;&gt; 0, Source!BA337, 1)</f>
        <v>1</v>
      </c>
      <c r="K684" s="25">
        <f>Source!S337</f>
        <v>82.02</v>
      </c>
      <c r="L684" s="27"/>
      <c r="R684">
        <f>H684</f>
        <v>82.02</v>
      </c>
    </row>
    <row r="685" spans="1:26" ht="14.25" x14ac:dyDescent="0.2">
      <c r="A685" s="40"/>
      <c r="B685" s="41"/>
      <c r="C685" s="41" t="s">
        <v>279</v>
      </c>
      <c r="D685" s="24"/>
      <c r="E685" s="11"/>
      <c r="F685" s="25">
        <f>Source!AM337</f>
        <v>45.33</v>
      </c>
      <c r="G685" s="26" t="str">
        <f>Source!DE337</f>
        <v>)*1,25</v>
      </c>
      <c r="H685" s="25">
        <f>ROUND(Source!AD337*Source!I337, 2)</f>
        <v>11.33</v>
      </c>
      <c r="I685" s="26"/>
      <c r="J685" s="26">
        <f>IF(Source!BB337&lt;&gt; 0, Source!BB337, 1)</f>
        <v>1</v>
      </c>
      <c r="K685" s="25">
        <f>Source!Q337</f>
        <v>11.33</v>
      </c>
      <c r="L685" s="27"/>
    </row>
    <row r="686" spans="1:26" ht="14.25" x14ac:dyDescent="0.2">
      <c r="A686" s="40"/>
      <c r="B686" s="41"/>
      <c r="C686" s="41" t="s">
        <v>1497</v>
      </c>
      <c r="D686" s="24"/>
      <c r="E686" s="11"/>
      <c r="F686" s="25">
        <f>Source!AN337</f>
        <v>7.13</v>
      </c>
      <c r="G686" s="26" t="str">
        <f>Source!DF337</f>
        <v>)*1,25</v>
      </c>
      <c r="H686" s="28">
        <f>ROUND(Source!AE337*Source!I337, 2)</f>
        <v>1.78</v>
      </c>
      <c r="I686" s="26"/>
      <c r="J686" s="26">
        <f>IF(Source!BS337&lt;&gt; 0, Source!BS337, 1)</f>
        <v>1</v>
      </c>
      <c r="K686" s="28">
        <f>Source!R337</f>
        <v>1.78</v>
      </c>
      <c r="L686" s="27"/>
      <c r="R686">
        <f>H686</f>
        <v>1.78</v>
      </c>
    </row>
    <row r="687" spans="1:26" ht="14.25" x14ac:dyDescent="0.2">
      <c r="A687" s="40"/>
      <c r="B687" s="41"/>
      <c r="C687" s="41" t="s">
        <v>1503</v>
      </c>
      <c r="D687" s="24"/>
      <c r="E687" s="11"/>
      <c r="F687" s="25">
        <f>Source!AL337</f>
        <v>32.97</v>
      </c>
      <c r="G687" s="26" t="str">
        <f>Source!DD337</f>
        <v/>
      </c>
      <c r="H687" s="25">
        <f>ROUND(Source!AC337*Source!I337, 2)</f>
        <v>6.59</v>
      </c>
      <c r="I687" s="26"/>
      <c r="J687" s="26">
        <f>IF(Source!BC337&lt;&gt; 0, Source!BC337, 1)</f>
        <v>1</v>
      </c>
      <c r="K687" s="25">
        <f>Source!P337</f>
        <v>6.59</v>
      </c>
      <c r="L687" s="27"/>
    </row>
    <row r="688" spans="1:26" ht="14.25" x14ac:dyDescent="0.2">
      <c r="A688" s="40"/>
      <c r="B688" s="41"/>
      <c r="C688" s="41" t="s">
        <v>1498</v>
      </c>
      <c r="D688" s="24" t="s">
        <v>1499</v>
      </c>
      <c r="E688" s="11">
        <f>Source!BZ337</f>
        <v>128</v>
      </c>
      <c r="F688" s="48" t="str">
        <f>CONCATENATE(" )", Source!DL337, Source!FT337, "=", Source!FX337)</f>
        <v xml:space="preserve"> )*0,9=115,2</v>
      </c>
      <c r="G688" s="49"/>
      <c r="H688" s="25">
        <f>SUM(S682:S691)</f>
        <v>96.54</v>
      </c>
      <c r="I688" s="29"/>
      <c r="J688" s="23">
        <f>Source!AT337</f>
        <v>115</v>
      </c>
      <c r="K688" s="25">
        <f>SUM(T682:T691)</f>
        <v>96.37</v>
      </c>
      <c r="L688" s="27"/>
    </row>
    <row r="689" spans="1:26" ht="14.25" x14ac:dyDescent="0.2">
      <c r="A689" s="40"/>
      <c r="B689" s="41"/>
      <c r="C689" s="41" t="s">
        <v>1500</v>
      </c>
      <c r="D689" s="24" t="s">
        <v>1499</v>
      </c>
      <c r="E689" s="11">
        <f>Source!CA337</f>
        <v>83</v>
      </c>
      <c r="F689" s="48" t="str">
        <f>CONCATENATE(" )", Source!DM337, Source!FU337, "=", Source!FY337)</f>
        <v xml:space="preserve"> )*0,85=70,55</v>
      </c>
      <c r="G689" s="49"/>
      <c r="H689" s="25">
        <f>SUM(U682:U691)</f>
        <v>59.12</v>
      </c>
      <c r="I689" s="29"/>
      <c r="J689" s="23">
        <f>Source!AU337</f>
        <v>71</v>
      </c>
      <c r="K689" s="25">
        <f>SUM(V682:V691)</f>
        <v>59.5</v>
      </c>
      <c r="L689" s="27"/>
    </row>
    <row r="690" spans="1:26" ht="14.25" x14ac:dyDescent="0.2">
      <c r="A690" s="40"/>
      <c r="B690" s="41"/>
      <c r="C690" s="41" t="s">
        <v>1501</v>
      </c>
      <c r="D690" s="24" t="s">
        <v>1502</v>
      </c>
      <c r="E690" s="11">
        <f>Source!AQ337</f>
        <v>37.07</v>
      </c>
      <c r="F690" s="25"/>
      <c r="G690" s="26" t="str">
        <f>Source!DI337</f>
        <v>)*1,15</v>
      </c>
      <c r="H690" s="25"/>
      <c r="I690" s="26"/>
      <c r="J690" s="26"/>
      <c r="K690" s="25"/>
      <c r="L690" s="36">
        <f>Source!U337</f>
        <v>8.5260999999999996</v>
      </c>
    </row>
    <row r="691" spans="1:26" ht="71.25" x14ac:dyDescent="0.2">
      <c r="A691" s="42" t="str">
        <f>Source!E339</f>
        <v>67,1</v>
      </c>
      <c r="B691" s="43" t="str">
        <f>Source!F339</f>
        <v>18.2.07.01-0006</v>
      </c>
      <c r="C691" s="43" t="str">
        <f>Source!G339</f>
        <v>Узлы укрупненные монтажные (трубопроводы) из стальных водогазопроводных  оцинкованных труб с гильзами для водоснабжения диаметром 25 мм</v>
      </c>
      <c r="D691" s="30" t="str">
        <f>Source!H339</f>
        <v>м</v>
      </c>
      <c r="E691" s="31">
        <f>Source!I339</f>
        <v>20</v>
      </c>
      <c r="F691" s="32">
        <f>Source!AL339+Source!AM339+Source!AO339</f>
        <v>35.71</v>
      </c>
      <c r="G691" s="37" t="s">
        <v>6</v>
      </c>
      <c r="H691" s="32">
        <f>ROUND(Source!AC339*Source!I339, 2)+ROUND(Source!AD339*Source!I339, 2)+ROUND(Source!AF339*Source!I339, 2)</f>
        <v>714.2</v>
      </c>
      <c r="I691" s="33"/>
      <c r="J691" s="33">
        <f>IF(Source!BC339&lt;&gt; 0, Source!BC339, 1)</f>
        <v>1</v>
      </c>
      <c r="K691" s="32">
        <f>Source!O339</f>
        <v>714.2</v>
      </c>
      <c r="L691" s="38"/>
      <c r="S691">
        <f>ROUND((Source!FX339/100)*((ROUND(Source!AF339*Source!I339, 2)+ROUND(Source!AE339*Source!I339, 2))), 2)</f>
        <v>0</v>
      </c>
      <c r="T691">
        <f>Source!X339</f>
        <v>0</v>
      </c>
      <c r="U691">
        <f>ROUND((Source!FY339/100)*((ROUND(Source!AF339*Source!I339, 2)+ROUND(Source!AE339*Source!I339, 2))), 2)</f>
        <v>0</v>
      </c>
      <c r="V691">
        <f>Source!Y339</f>
        <v>0</v>
      </c>
      <c r="W691">
        <f>IF(Source!BI339&lt;=1,H691, 0)</f>
        <v>714.2</v>
      </c>
      <c r="X691">
        <f>IF(Source!BI339=2,H691, 0)</f>
        <v>0</v>
      </c>
      <c r="Y691">
        <f>IF(Source!BI339=3,H691, 0)</f>
        <v>0</v>
      </c>
      <c r="Z691">
        <f>IF(Source!BI339=4,H691, 0)</f>
        <v>0</v>
      </c>
    </row>
    <row r="692" spans="1:26" ht="15" x14ac:dyDescent="0.25">
      <c r="G692" s="46">
        <f>H684+H685+H687+H688+H689+SUM(H691:H691)</f>
        <v>969.80000000000007</v>
      </c>
      <c r="H692" s="46"/>
      <c r="J692" s="46">
        <f>K684+K685+K687+K688+K689+SUM(K691:K691)</f>
        <v>970.01</v>
      </c>
      <c r="K692" s="46"/>
      <c r="L692" s="35">
        <f>Source!U337</f>
        <v>8.5260999999999996</v>
      </c>
      <c r="O692" s="21">
        <f>G692</f>
        <v>969.80000000000007</v>
      </c>
      <c r="P692" s="21">
        <f>J692</f>
        <v>970.01</v>
      </c>
      <c r="Q692" s="21">
        <f>L692</f>
        <v>8.5260999999999996</v>
      </c>
      <c r="W692">
        <f>IF(Source!BI337&lt;=1,H684+H685+H687+H688+H689, 0)</f>
        <v>255.60000000000002</v>
      </c>
      <c r="X692">
        <f>IF(Source!BI337=2,H684+H685+H687+H688+H689, 0)</f>
        <v>0</v>
      </c>
      <c r="Y692">
        <f>IF(Source!BI337=3,H684+H685+H687+H688+H689, 0)</f>
        <v>0</v>
      </c>
      <c r="Z692">
        <f>IF(Source!BI337=4,H684+H685+H687+H688+H689, 0)</f>
        <v>0</v>
      </c>
    </row>
    <row r="693" spans="1:26" ht="42.75" x14ac:dyDescent="0.2">
      <c r="A693" s="40" t="str">
        <f>Source!E341</f>
        <v>68</v>
      </c>
      <c r="B693" s="41" t="str">
        <f>Source!F341</f>
        <v>м08-03-526-01</v>
      </c>
      <c r="C693" s="41" t="str">
        <f>Source!G341</f>
        <v>Автомат одно-, двух-, трехполюсный, устанавливаемый на конструкции на стене или колонне, на ток до 25 А</v>
      </c>
      <c r="D693" s="24" t="str">
        <f>Source!H341</f>
        <v>ШТ</v>
      </c>
      <c r="E693" s="11">
        <f>Source!I341</f>
        <v>1</v>
      </c>
      <c r="F693" s="25">
        <f>Source!AL341+Source!AM341+Source!AO341</f>
        <v>35.980000000000004</v>
      </c>
      <c r="G693" s="26"/>
      <c r="H693" s="25"/>
      <c r="I693" s="26" t="str">
        <f>Source!BO341</f>
        <v/>
      </c>
      <c r="J693" s="26"/>
      <c r="K693" s="25"/>
      <c r="L693" s="27"/>
      <c r="S693">
        <f>ROUND((Source!FX341/100)*((ROUND(Source!AF341*Source!I341, 2)+ROUND(Source!AE341*Source!I341, 2))), 2)</f>
        <v>14.1</v>
      </c>
      <c r="T693">
        <f>Source!X341</f>
        <v>14.1</v>
      </c>
      <c r="U693">
        <f>ROUND((Source!FY341/100)*((ROUND(Source!AF341*Source!I341, 2)+ROUND(Source!AE341*Source!I341, 2))), 2)</f>
        <v>9.65</v>
      </c>
      <c r="V693">
        <f>Source!Y341</f>
        <v>9.65</v>
      </c>
    </row>
    <row r="694" spans="1:26" ht="14.25" x14ac:dyDescent="0.2">
      <c r="A694" s="40"/>
      <c r="B694" s="41"/>
      <c r="C694" s="41" t="s">
        <v>1496</v>
      </c>
      <c r="D694" s="24"/>
      <c r="E694" s="11"/>
      <c r="F694" s="25">
        <f>Source!AO341</f>
        <v>14.84</v>
      </c>
      <c r="G694" s="26" t="str">
        <f>Source!DG341</f>
        <v/>
      </c>
      <c r="H694" s="25">
        <f>ROUND(Source!AF341*Source!I341, 2)</f>
        <v>14.84</v>
      </c>
      <c r="I694" s="26"/>
      <c r="J694" s="26">
        <f>IF(Source!BA341&lt;&gt; 0, Source!BA341, 1)</f>
        <v>1</v>
      </c>
      <c r="K694" s="25">
        <f>Source!S341</f>
        <v>14.84</v>
      </c>
      <c r="L694" s="27"/>
      <c r="R694">
        <f>H694</f>
        <v>14.84</v>
      </c>
    </row>
    <row r="695" spans="1:26" ht="14.25" x14ac:dyDescent="0.2">
      <c r="A695" s="40"/>
      <c r="B695" s="41"/>
      <c r="C695" s="41" t="s">
        <v>279</v>
      </c>
      <c r="D695" s="24"/>
      <c r="E695" s="11"/>
      <c r="F695" s="25">
        <f>Source!AM341</f>
        <v>1.05</v>
      </c>
      <c r="G695" s="26" t="str">
        <f>Source!DE341</f>
        <v/>
      </c>
      <c r="H695" s="25">
        <f>ROUND(Source!AD341*Source!I341, 2)</f>
        <v>1.05</v>
      </c>
      <c r="I695" s="26"/>
      <c r="J695" s="26">
        <f>IF(Source!BB341&lt;&gt; 0, Source!BB341, 1)</f>
        <v>1</v>
      </c>
      <c r="K695" s="25">
        <f>Source!Q341</f>
        <v>1.05</v>
      </c>
      <c r="L695" s="27"/>
    </row>
    <row r="696" spans="1:26" ht="14.25" x14ac:dyDescent="0.2">
      <c r="A696" s="40"/>
      <c r="B696" s="41"/>
      <c r="C696" s="41" t="s">
        <v>1503</v>
      </c>
      <c r="D696" s="24"/>
      <c r="E696" s="11"/>
      <c r="F696" s="25">
        <f>Source!AL341</f>
        <v>20.09</v>
      </c>
      <c r="G696" s="26" t="str">
        <f>Source!DD341</f>
        <v/>
      </c>
      <c r="H696" s="25">
        <f>ROUND(Source!AC341*Source!I341, 2)</f>
        <v>20.09</v>
      </c>
      <c r="I696" s="26"/>
      <c r="J696" s="26">
        <f>IF(Source!BC341&lt;&gt; 0, Source!BC341, 1)</f>
        <v>1</v>
      </c>
      <c r="K696" s="25">
        <f>Source!P341</f>
        <v>20.09</v>
      </c>
      <c r="L696" s="27"/>
    </row>
    <row r="697" spans="1:26" ht="14.25" x14ac:dyDescent="0.2">
      <c r="A697" s="40"/>
      <c r="B697" s="41"/>
      <c r="C697" s="41" t="s">
        <v>1498</v>
      </c>
      <c r="D697" s="24" t="s">
        <v>1499</v>
      </c>
      <c r="E697" s="11">
        <f>Source!BZ341</f>
        <v>95</v>
      </c>
      <c r="F697" s="44"/>
      <c r="G697" s="26"/>
      <c r="H697" s="25">
        <f>SUM(S693:S700)</f>
        <v>14.1</v>
      </c>
      <c r="I697" s="29"/>
      <c r="J697" s="23">
        <f>Source!AT341</f>
        <v>95</v>
      </c>
      <c r="K697" s="25">
        <f>SUM(T693:T700)</f>
        <v>14.1</v>
      </c>
      <c r="L697" s="27"/>
    </row>
    <row r="698" spans="1:26" ht="14.25" x14ac:dyDescent="0.2">
      <c r="A698" s="40"/>
      <c r="B698" s="41"/>
      <c r="C698" s="41" t="s">
        <v>1500</v>
      </c>
      <c r="D698" s="24" t="s">
        <v>1499</v>
      </c>
      <c r="E698" s="11">
        <f>Source!CA341</f>
        <v>65</v>
      </c>
      <c r="F698" s="44"/>
      <c r="G698" s="26"/>
      <c r="H698" s="25">
        <f>SUM(U693:U700)</f>
        <v>9.65</v>
      </c>
      <c r="I698" s="29"/>
      <c r="J698" s="23">
        <f>Source!AU341</f>
        <v>65</v>
      </c>
      <c r="K698" s="25">
        <f>SUM(V693:V700)</f>
        <v>9.65</v>
      </c>
      <c r="L698" s="27"/>
    </row>
    <row r="699" spans="1:26" ht="14.25" x14ac:dyDescent="0.2">
      <c r="A699" s="40"/>
      <c r="B699" s="41"/>
      <c r="C699" s="41" t="s">
        <v>1501</v>
      </c>
      <c r="D699" s="24" t="s">
        <v>1502</v>
      </c>
      <c r="E699" s="11">
        <f>Source!AQ341</f>
        <v>1.56</v>
      </c>
      <c r="F699" s="25"/>
      <c r="G699" s="26" t="str">
        <f>Source!DI341</f>
        <v/>
      </c>
      <c r="H699" s="25"/>
      <c r="I699" s="26"/>
      <c r="J699" s="26"/>
      <c r="K699" s="25"/>
      <c r="L699" s="36">
        <f>Source!U341</f>
        <v>1.56</v>
      </c>
    </row>
    <row r="700" spans="1:26" ht="28.5" x14ac:dyDescent="0.2">
      <c r="A700" s="42" t="str">
        <f>Source!E343</f>
        <v>68,1</v>
      </c>
      <c r="B700" s="43" t="str">
        <f>Source!F343</f>
        <v>62.1.01.09-0090</v>
      </c>
      <c r="C700" s="43" t="str">
        <f>Source!G343</f>
        <v>Выключатели автоматические «АВВ» 3Р 16А</v>
      </c>
      <c r="D700" s="30" t="str">
        <f>Source!H343</f>
        <v>шт.</v>
      </c>
      <c r="E700" s="31">
        <f>Source!I343</f>
        <v>1</v>
      </c>
      <c r="F700" s="32">
        <f>Source!AL343+Source!AM343+Source!AO343</f>
        <v>159.06</v>
      </c>
      <c r="G700" s="37" t="s">
        <v>6</v>
      </c>
      <c r="H700" s="32">
        <f>ROUND(Source!AC343*Source!I343, 2)+ROUND(Source!AD343*Source!I343, 2)+ROUND(Source!AF343*Source!I343, 2)</f>
        <v>159.06</v>
      </c>
      <c r="I700" s="33"/>
      <c r="J700" s="33">
        <f>IF(Source!BC343&lt;&gt; 0, Source!BC343, 1)</f>
        <v>1</v>
      </c>
      <c r="K700" s="32">
        <f>Source!O343</f>
        <v>159.06</v>
      </c>
      <c r="L700" s="38"/>
      <c r="S700">
        <f>ROUND((Source!FX343/100)*((ROUND(Source!AF343*Source!I343, 2)+ROUND(Source!AE343*Source!I343, 2))), 2)</f>
        <v>0</v>
      </c>
      <c r="T700">
        <f>Source!X343</f>
        <v>0</v>
      </c>
      <c r="U700">
        <f>ROUND((Source!FY343/100)*((ROUND(Source!AF343*Source!I343, 2)+ROUND(Source!AE343*Source!I343, 2))), 2)</f>
        <v>0</v>
      </c>
      <c r="V700">
        <f>Source!Y343</f>
        <v>0</v>
      </c>
      <c r="W700">
        <f>IF(Source!BI343&lt;=1,H700, 0)</f>
        <v>0</v>
      </c>
      <c r="X700">
        <f>IF(Source!BI343=2,H700, 0)</f>
        <v>159.06</v>
      </c>
      <c r="Y700">
        <f>IF(Source!BI343=3,H700, 0)</f>
        <v>0</v>
      </c>
      <c r="Z700">
        <f>IF(Source!BI343=4,H700, 0)</f>
        <v>0</v>
      </c>
    </row>
    <row r="701" spans="1:26" ht="15" x14ac:dyDescent="0.25">
      <c r="G701" s="46">
        <f>H694+H695+H696+H697+H698+SUM(H700:H700)</f>
        <v>218.79000000000002</v>
      </c>
      <c r="H701" s="46"/>
      <c r="J701" s="46">
        <f>K694+K695+K696+K697+K698+SUM(K700:K700)</f>
        <v>218.79000000000002</v>
      </c>
      <c r="K701" s="46"/>
      <c r="L701" s="35">
        <f>Source!U341</f>
        <v>1.56</v>
      </c>
      <c r="O701" s="21">
        <f>G701</f>
        <v>218.79000000000002</v>
      </c>
      <c r="P701" s="21">
        <f>J701</f>
        <v>218.79000000000002</v>
      </c>
      <c r="Q701" s="21">
        <f>L701</f>
        <v>1.56</v>
      </c>
      <c r="W701">
        <f>IF(Source!BI341&lt;=1,H694+H695+H696+H697+H698, 0)</f>
        <v>0</v>
      </c>
      <c r="X701">
        <f>IF(Source!BI341=2,H694+H695+H696+H697+H698, 0)</f>
        <v>59.730000000000004</v>
      </c>
      <c r="Y701">
        <f>IF(Source!BI341=3,H694+H695+H696+H697+H698, 0)</f>
        <v>0</v>
      </c>
      <c r="Z701">
        <f>IF(Source!BI341=4,H694+H695+H696+H697+H698, 0)</f>
        <v>0</v>
      </c>
    </row>
    <row r="702" spans="1:26" ht="28.5" x14ac:dyDescent="0.2">
      <c r="A702" s="40" t="str">
        <f>Source!E345</f>
        <v>69</v>
      </c>
      <c r="B702" s="41" t="str">
        <f>Source!F345</f>
        <v>м08-03-594-11</v>
      </c>
      <c r="C702" s="41" t="str">
        <f>Source!G345</f>
        <v>Светильник в подвесных потолках, устанавливаемый на подвесках</v>
      </c>
      <c r="D702" s="24" t="str">
        <f>Source!H345</f>
        <v>100 ШТ</v>
      </c>
      <c r="E702" s="11">
        <f>Source!I345</f>
        <v>0.06</v>
      </c>
      <c r="F702" s="25">
        <f>Source!AL345+Source!AM345+Source!AO345</f>
        <v>5915.77</v>
      </c>
      <c r="G702" s="26"/>
      <c r="H702" s="25"/>
      <c r="I702" s="26" t="str">
        <f>Source!BO345</f>
        <v/>
      </c>
      <c r="J702" s="26"/>
      <c r="K702" s="25"/>
      <c r="L702" s="27"/>
      <c r="S702">
        <f>ROUND((Source!FX345/100)*((ROUND(Source!AF345*Source!I345, 2)+ROUND(Source!AE345*Source!I345, 2))), 2)</f>
        <v>144.81</v>
      </c>
      <c r="T702">
        <f>Source!X345</f>
        <v>144.81</v>
      </c>
      <c r="U702">
        <f>ROUND((Source!FY345/100)*((ROUND(Source!AF345*Source!I345, 2)+ROUND(Source!AE345*Source!I345, 2))), 2)</f>
        <v>99.08</v>
      </c>
      <c r="V702">
        <f>Source!Y345</f>
        <v>99.08</v>
      </c>
    </row>
    <row r="703" spans="1:26" x14ac:dyDescent="0.2">
      <c r="C703" s="20" t="str">
        <f>"Объем: "&amp;Source!I345&amp;"=6/"&amp;"100"</f>
        <v>Объем: 0,06=6/100</v>
      </c>
    </row>
    <row r="704" spans="1:26" ht="14.25" x14ac:dyDescent="0.2">
      <c r="A704" s="40"/>
      <c r="B704" s="41"/>
      <c r="C704" s="41" t="s">
        <v>1496</v>
      </c>
      <c r="D704" s="24"/>
      <c r="E704" s="11"/>
      <c r="F704" s="25">
        <f>Source!AO345</f>
        <v>2515.71</v>
      </c>
      <c r="G704" s="26" t="str">
        <f>Source!DG345</f>
        <v/>
      </c>
      <c r="H704" s="25">
        <f>ROUND(Source!AF345*Source!I345, 2)</f>
        <v>150.94</v>
      </c>
      <c r="I704" s="26"/>
      <c r="J704" s="26">
        <f>IF(Source!BA345&lt;&gt; 0, Source!BA345, 1)</f>
        <v>1</v>
      </c>
      <c r="K704" s="25">
        <f>Source!S345</f>
        <v>150.94</v>
      </c>
      <c r="L704" s="27"/>
      <c r="R704">
        <f>H704</f>
        <v>150.94</v>
      </c>
    </row>
    <row r="705" spans="1:26" ht="14.25" x14ac:dyDescent="0.2">
      <c r="A705" s="40"/>
      <c r="B705" s="41"/>
      <c r="C705" s="41" t="s">
        <v>279</v>
      </c>
      <c r="D705" s="24"/>
      <c r="E705" s="11"/>
      <c r="F705" s="25">
        <f>Source!AM345</f>
        <v>186.8</v>
      </c>
      <c r="G705" s="26" t="str">
        <f>Source!DE345</f>
        <v/>
      </c>
      <c r="H705" s="25">
        <f>ROUND(Source!AD345*Source!I345, 2)</f>
        <v>11.21</v>
      </c>
      <c r="I705" s="26"/>
      <c r="J705" s="26">
        <f>IF(Source!BB345&lt;&gt; 0, Source!BB345, 1)</f>
        <v>1</v>
      </c>
      <c r="K705" s="25">
        <f>Source!Q345</f>
        <v>11.21</v>
      </c>
      <c r="L705" s="27"/>
    </row>
    <row r="706" spans="1:26" ht="14.25" x14ac:dyDescent="0.2">
      <c r="A706" s="40"/>
      <c r="B706" s="41"/>
      <c r="C706" s="41" t="s">
        <v>1497</v>
      </c>
      <c r="D706" s="24"/>
      <c r="E706" s="11"/>
      <c r="F706" s="25">
        <f>Source!AN345</f>
        <v>24.85</v>
      </c>
      <c r="G706" s="26" t="str">
        <f>Source!DF345</f>
        <v/>
      </c>
      <c r="H706" s="28">
        <f>ROUND(Source!AE345*Source!I345, 2)</f>
        <v>1.49</v>
      </c>
      <c r="I706" s="26"/>
      <c r="J706" s="26">
        <f>IF(Source!BS345&lt;&gt; 0, Source!BS345, 1)</f>
        <v>1</v>
      </c>
      <c r="K706" s="28">
        <f>Source!R345</f>
        <v>1.49</v>
      </c>
      <c r="L706" s="27"/>
      <c r="R706">
        <f>H706</f>
        <v>1.49</v>
      </c>
    </row>
    <row r="707" spans="1:26" ht="14.25" x14ac:dyDescent="0.2">
      <c r="A707" s="40"/>
      <c r="B707" s="41"/>
      <c r="C707" s="41" t="s">
        <v>1503</v>
      </c>
      <c r="D707" s="24"/>
      <c r="E707" s="11"/>
      <c r="F707" s="25">
        <f>Source!AL345</f>
        <v>3213.26</v>
      </c>
      <c r="G707" s="26" t="str">
        <f>Source!DD345</f>
        <v/>
      </c>
      <c r="H707" s="25">
        <f>ROUND(Source!AC345*Source!I345, 2)</f>
        <v>192.8</v>
      </c>
      <c r="I707" s="26"/>
      <c r="J707" s="26">
        <f>IF(Source!BC345&lt;&gt; 0, Source!BC345, 1)</f>
        <v>1</v>
      </c>
      <c r="K707" s="25">
        <f>Source!P345</f>
        <v>192.8</v>
      </c>
      <c r="L707" s="27"/>
    </row>
    <row r="708" spans="1:26" ht="14.25" x14ac:dyDescent="0.2">
      <c r="A708" s="40"/>
      <c r="B708" s="41"/>
      <c r="C708" s="41" t="s">
        <v>1498</v>
      </c>
      <c r="D708" s="24" t="s">
        <v>1499</v>
      </c>
      <c r="E708" s="11">
        <f>Source!BZ345</f>
        <v>95</v>
      </c>
      <c r="F708" s="44"/>
      <c r="G708" s="26"/>
      <c r="H708" s="25">
        <f>SUM(S702:S711)</f>
        <v>144.81</v>
      </c>
      <c r="I708" s="29"/>
      <c r="J708" s="23">
        <f>Source!AT345</f>
        <v>95</v>
      </c>
      <c r="K708" s="25">
        <f>SUM(T702:T711)</f>
        <v>144.81</v>
      </c>
      <c r="L708" s="27"/>
    </row>
    <row r="709" spans="1:26" ht="14.25" x14ac:dyDescent="0.2">
      <c r="A709" s="40"/>
      <c r="B709" s="41"/>
      <c r="C709" s="41" t="s">
        <v>1500</v>
      </c>
      <c r="D709" s="24" t="s">
        <v>1499</v>
      </c>
      <c r="E709" s="11">
        <f>Source!CA345</f>
        <v>65</v>
      </c>
      <c r="F709" s="44"/>
      <c r="G709" s="26"/>
      <c r="H709" s="25">
        <f>SUM(U702:U711)</f>
        <v>99.08</v>
      </c>
      <c r="I709" s="29"/>
      <c r="J709" s="23">
        <f>Source!AU345</f>
        <v>65</v>
      </c>
      <c r="K709" s="25">
        <f>SUM(V702:V711)</f>
        <v>99.08</v>
      </c>
      <c r="L709" s="27"/>
    </row>
    <row r="710" spans="1:26" ht="14.25" x14ac:dyDescent="0.2">
      <c r="A710" s="40"/>
      <c r="B710" s="41"/>
      <c r="C710" s="41" t="s">
        <v>1501</v>
      </c>
      <c r="D710" s="24" t="s">
        <v>1502</v>
      </c>
      <c r="E710" s="11">
        <f>Source!AQ345</f>
        <v>253.6</v>
      </c>
      <c r="F710" s="25"/>
      <c r="G710" s="26" t="str">
        <f>Source!DI345</f>
        <v/>
      </c>
      <c r="H710" s="25"/>
      <c r="I710" s="26"/>
      <c r="J710" s="26"/>
      <c r="K710" s="25"/>
      <c r="L710" s="36">
        <f>Source!U345</f>
        <v>15.215999999999999</v>
      </c>
    </row>
    <row r="711" spans="1:26" ht="28.5" x14ac:dyDescent="0.2">
      <c r="A711" s="42" t="str">
        <f>Source!E347</f>
        <v>69,1</v>
      </c>
      <c r="B711" s="43" t="str">
        <f>Source!F347</f>
        <v>20.3.03.04-0323</v>
      </c>
      <c r="C711" s="43" t="str">
        <f>Source!G347</f>
        <v>Светильник светодиодный DMS Армстронг DMS-AA-035-DS6-PR прим.</v>
      </c>
      <c r="D711" s="30" t="str">
        <f>Source!H347</f>
        <v>шт.</v>
      </c>
      <c r="E711" s="31">
        <f>Source!I347</f>
        <v>6</v>
      </c>
      <c r="F711" s="32">
        <f>Source!AL347+Source!AM347+Source!AO347</f>
        <v>331.52</v>
      </c>
      <c r="G711" s="37" t="s">
        <v>6</v>
      </c>
      <c r="H711" s="32">
        <f>ROUND(Source!AC347*Source!I347, 2)+ROUND(Source!AD347*Source!I347, 2)+ROUND(Source!AF347*Source!I347, 2)</f>
        <v>1989.12</v>
      </c>
      <c r="I711" s="33"/>
      <c r="J711" s="33">
        <f>IF(Source!BC347&lt;&gt; 0, Source!BC347, 1)</f>
        <v>1</v>
      </c>
      <c r="K711" s="32">
        <f>Source!O347</f>
        <v>1989.12</v>
      </c>
      <c r="L711" s="38"/>
      <c r="S711">
        <f>ROUND((Source!FX347/100)*((ROUND(Source!AF347*Source!I347, 2)+ROUND(Source!AE347*Source!I347, 2))), 2)</f>
        <v>0</v>
      </c>
      <c r="T711">
        <f>Source!X347</f>
        <v>0</v>
      </c>
      <c r="U711">
        <f>ROUND((Source!FY347/100)*((ROUND(Source!AF347*Source!I347, 2)+ROUND(Source!AE347*Source!I347, 2))), 2)</f>
        <v>0</v>
      </c>
      <c r="V711">
        <f>Source!Y347</f>
        <v>0</v>
      </c>
      <c r="W711">
        <f>IF(Source!BI347&lt;=1,H711, 0)</f>
        <v>0</v>
      </c>
      <c r="X711">
        <f>IF(Source!BI347=2,H711, 0)</f>
        <v>1989.12</v>
      </c>
      <c r="Y711">
        <f>IF(Source!BI347=3,H711, 0)</f>
        <v>0</v>
      </c>
      <c r="Z711">
        <f>IF(Source!BI347=4,H711, 0)</f>
        <v>0</v>
      </c>
    </row>
    <row r="712" spans="1:26" ht="15" x14ac:dyDescent="0.25">
      <c r="G712" s="46">
        <f>H704+H705+H707+H708+H709+SUM(H711:H711)</f>
        <v>2587.96</v>
      </c>
      <c r="H712" s="46"/>
      <c r="J712" s="46">
        <f>K704+K705+K707+K708+K709+SUM(K711:K711)</f>
        <v>2587.96</v>
      </c>
      <c r="K712" s="46"/>
      <c r="L712" s="35">
        <f>Source!U345</f>
        <v>15.215999999999999</v>
      </c>
      <c r="O712" s="21">
        <f>G712</f>
        <v>2587.96</v>
      </c>
      <c r="P712" s="21">
        <f>J712</f>
        <v>2587.96</v>
      </c>
      <c r="Q712" s="21">
        <f>L712</f>
        <v>15.215999999999999</v>
      </c>
      <c r="W712">
        <f>IF(Source!BI345&lt;=1,H704+H705+H707+H708+H709, 0)</f>
        <v>0</v>
      </c>
      <c r="X712">
        <f>IF(Source!BI345=2,H704+H705+H707+H708+H709, 0)</f>
        <v>598.84</v>
      </c>
      <c r="Y712">
        <f>IF(Source!BI345=3,H704+H705+H707+H708+H709, 0)</f>
        <v>0</v>
      </c>
      <c r="Z712">
        <f>IF(Source!BI345=4,H704+H705+H707+H708+H709, 0)</f>
        <v>0</v>
      </c>
    </row>
    <row r="713" spans="1:26" ht="42.75" x14ac:dyDescent="0.2">
      <c r="A713" s="40" t="str">
        <f>Source!E349</f>
        <v>70</v>
      </c>
      <c r="B713" s="41" t="str">
        <f>Source!F349</f>
        <v>м08-03-591-01</v>
      </c>
      <c r="C713" s="41" t="str">
        <f>Source!G349</f>
        <v>Выключатель одноклавишный неутопленного типа при открытой проводке</v>
      </c>
      <c r="D713" s="24" t="str">
        <f>Source!H349</f>
        <v>100 ШТ</v>
      </c>
      <c r="E713" s="11">
        <f>Source!I349</f>
        <v>0.04</v>
      </c>
      <c r="F713" s="25">
        <f>Source!AL349+Source!AM349+Source!AO349</f>
        <v>423.97</v>
      </c>
      <c r="G713" s="26"/>
      <c r="H713" s="25"/>
      <c r="I713" s="26" t="str">
        <f>Source!BO349</f>
        <v/>
      </c>
      <c r="J713" s="26"/>
      <c r="K713" s="25"/>
      <c r="L713" s="27"/>
      <c r="S713">
        <f>ROUND((Source!FX349/100)*((ROUND(Source!AF349*Source!I349, 2)+ROUND(Source!AE349*Source!I349, 2))), 2)</f>
        <v>11.94</v>
      </c>
      <c r="T713">
        <f>Source!X349</f>
        <v>11.94</v>
      </c>
      <c r="U713">
        <f>ROUND((Source!FY349/100)*((ROUND(Source!AF349*Source!I349, 2)+ROUND(Source!AE349*Source!I349, 2))), 2)</f>
        <v>8.17</v>
      </c>
      <c r="V713">
        <f>Source!Y349</f>
        <v>8.17</v>
      </c>
    </row>
    <row r="714" spans="1:26" x14ac:dyDescent="0.2">
      <c r="C714" s="20" t="str">
        <f>"Объем: "&amp;Source!I349&amp;"=4/"&amp;"100"</f>
        <v>Объем: 0,04=4/100</v>
      </c>
    </row>
    <row r="715" spans="1:26" ht="14.25" x14ac:dyDescent="0.2">
      <c r="A715" s="40"/>
      <c r="B715" s="41"/>
      <c r="C715" s="41" t="s">
        <v>1496</v>
      </c>
      <c r="D715" s="24"/>
      <c r="E715" s="11"/>
      <c r="F715" s="25">
        <f>Source!AO349</f>
        <v>313.47000000000003</v>
      </c>
      <c r="G715" s="26" t="str">
        <f>Source!DG349</f>
        <v/>
      </c>
      <c r="H715" s="25">
        <f>ROUND(Source!AF349*Source!I349, 2)</f>
        <v>12.54</v>
      </c>
      <c r="I715" s="26"/>
      <c r="J715" s="26">
        <f>IF(Source!BA349&lt;&gt; 0, Source!BA349, 1)</f>
        <v>1</v>
      </c>
      <c r="K715" s="25">
        <f>Source!S349</f>
        <v>12.54</v>
      </c>
      <c r="L715" s="27"/>
      <c r="R715">
        <f>H715</f>
        <v>12.54</v>
      </c>
    </row>
    <row r="716" spans="1:26" ht="14.25" x14ac:dyDescent="0.2">
      <c r="A716" s="40"/>
      <c r="B716" s="41"/>
      <c r="C716" s="41" t="s">
        <v>279</v>
      </c>
      <c r="D716" s="24"/>
      <c r="E716" s="11"/>
      <c r="F716" s="25">
        <f>Source!AM349</f>
        <v>4.67</v>
      </c>
      <c r="G716" s="26" t="str">
        <f>Source!DE349</f>
        <v/>
      </c>
      <c r="H716" s="25">
        <f>ROUND(Source!AD349*Source!I349, 2)</f>
        <v>0.19</v>
      </c>
      <c r="I716" s="26"/>
      <c r="J716" s="26">
        <f>IF(Source!BB349&lt;&gt; 0, Source!BB349, 1)</f>
        <v>1</v>
      </c>
      <c r="K716" s="25">
        <f>Source!Q349</f>
        <v>0.19</v>
      </c>
      <c r="L716" s="27"/>
    </row>
    <row r="717" spans="1:26" ht="14.25" x14ac:dyDescent="0.2">
      <c r="A717" s="40"/>
      <c r="B717" s="41"/>
      <c r="C717" s="41" t="s">
        <v>1497</v>
      </c>
      <c r="D717" s="24"/>
      <c r="E717" s="11"/>
      <c r="F717" s="25">
        <f>Source!AN349</f>
        <v>0.64</v>
      </c>
      <c r="G717" s="26" t="str">
        <f>Source!DF349</f>
        <v/>
      </c>
      <c r="H717" s="28">
        <f>ROUND(Source!AE349*Source!I349, 2)</f>
        <v>0.03</v>
      </c>
      <c r="I717" s="26"/>
      <c r="J717" s="26">
        <f>IF(Source!BS349&lt;&gt; 0, Source!BS349, 1)</f>
        <v>1</v>
      </c>
      <c r="K717" s="28">
        <f>Source!R349</f>
        <v>0.03</v>
      </c>
      <c r="L717" s="27"/>
      <c r="R717">
        <f>H717</f>
        <v>0.03</v>
      </c>
    </row>
    <row r="718" spans="1:26" ht="14.25" x14ac:dyDescent="0.2">
      <c r="A718" s="40"/>
      <c r="B718" s="41"/>
      <c r="C718" s="41" t="s">
        <v>1503</v>
      </c>
      <c r="D718" s="24"/>
      <c r="E718" s="11"/>
      <c r="F718" s="25">
        <f>Source!AL349</f>
        <v>105.83</v>
      </c>
      <c r="G718" s="26" t="str">
        <f>Source!DD349</f>
        <v/>
      </c>
      <c r="H718" s="25">
        <f>ROUND(Source!AC349*Source!I349, 2)</f>
        <v>4.2300000000000004</v>
      </c>
      <c r="I718" s="26"/>
      <c r="J718" s="26">
        <f>IF(Source!BC349&lt;&gt; 0, Source!BC349, 1)</f>
        <v>1</v>
      </c>
      <c r="K718" s="25">
        <f>Source!P349</f>
        <v>4.2300000000000004</v>
      </c>
      <c r="L718" s="27"/>
    </row>
    <row r="719" spans="1:26" ht="14.25" x14ac:dyDescent="0.2">
      <c r="A719" s="40"/>
      <c r="B719" s="41"/>
      <c r="C719" s="41" t="s">
        <v>1498</v>
      </c>
      <c r="D719" s="24" t="s">
        <v>1499</v>
      </c>
      <c r="E719" s="11">
        <f>Source!BZ349</f>
        <v>95</v>
      </c>
      <c r="F719" s="44"/>
      <c r="G719" s="26"/>
      <c r="H719" s="25">
        <f>SUM(S713:S722)</f>
        <v>11.94</v>
      </c>
      <c r="I719" s="29"/>
      <c r="J719" s="23">
        <f>Source!AT349</f>
        <v>95</v>
      </c>
      <c r="K719" s="25">
        <f>SUM(T713:T722)</f>
        <v>11.94</v>
      </c>
      <c r="L719" s="27"/>
    </row>
    <row r="720" spans="1:26" ht="14.25" x14ac:dyDescent="0.2">
      <c r="A720" s="40"/>
      <c r="B720" s="41"/>
      <c r="C720" s="41" t="s">
        <v>1500</v>
      </c>
      <c r="D720" s="24" t="s">
        <v>1499</v>
      </c>
      <c r="E720" s="11">
        <f>Source!CA349</f>
        <v>65</v>
      </c>
      <c r="F720" s="44"/>
      <c r="G720" s="26"/>
      <c r="H720" s="25">
        <f>SUM(U713:U722)</f>
        <v>8.17</v>
      </c>
      <c r="I720" s="29"/>
      <c r="J720" s="23">
        <f>Source!AU349</f>
        <v>65</v>
      </c>
      <c r="K720" s="25">
        <f>SUM(V713:V722)</f>
        <v>8.17</v>
      </c>
      <c r="L720" s="27"/>
    </row>
    <row r="721" spans="1:26" ht="14.25" x14ac:dyDescent="0.2">
      <c r="A721" s="40"/>
      <c r="B721" s="41"/>
      <c r="C721" s="41" t="s">
        <v>1501</v>
      </c>
      <c r="D721" s="24" t="s">
        <v>1502</v>
      </c>
      <c r="E721" s="11">
        <f>Source!AQ349</f>
        <v>31.6</v>
      </c>
      <c r="F721" s="25"/>
      <c r="G721" s="26" t="str">
        <f>Source!DI349</f>
        <v/>
      </c>
      <c r="H721" s="25"/>
      <c r="I721" s="26"/>
      <c r="J721" s="26"/>
      <c r="K721" s="25"/>
      <c r="L721" s="36">
        <f>Source!U349</f>
        <v>1.264</v>
      </c>
    </row>
    <row r="722" spans="1:26" ht="28.5" x14ac:dyDescent="0.2">
      <c r="A722" s="42" t="str">
        <f>Source!E351</f>
        <v>70,1</v>
      </c>
      <c r="B722" s="43" t="str">
        <f>Source!F351</f>
        <v>20.4.01.01-0031</v>
      </c>
      <c r="C722" s="43" t="str">
        <f>Source!G351</f>
        <v>Выключатель одноклавишный для открытой проводки</v>
      </c>
      <c r="D722" s="30" t="str">
        <f>Source!H351</f>
        <v>10 шт.</v>
      </c>
      <c r="E722" s="31">
        <f>Source!I351</f>
        <v>0.4</v>
      </c>
      <c r="F722" s="32">
        <f>Source!AL351+Source!AM351+Source!AO351</f>
        <v>68</v>
      </c>
      <c r="G722" s="37" t="s">
        <v>6</v>
      </c>
      <c r="H722" s="32">
        <f>ROUND(Source!AC351*Source!I351, 2)+ROUND(Source!AD351*Source!I351, 2)+ROUND(Source!AF351*Source!I351, 2)</f>
        <v>27.2</v>
      </c>
      <c r="I722" s="33"/>
      <c r="J722" s="33">
        <f>IF(Source!BC351&lt;&gt; 0, Source!BC351, 1)</f>
        <v>1</v>
      </c>
      <c r="K722" s="32">
        <f>Source!O351</f>
        <v>27.2</v>
      </c>
      <c r="L722" s="38"/>
      <c r="S722">
        <f>ROUND((Source!FX351/100)*((ROUND(Source!AF351*Source!I351, 2)+ROUND(Source!AE351*Source!I351, 2))), 2)</f>
        <v>0</v>
      </c>
      <c r="T722">
        <f>Source!X351</f>
        <v>0</v>
      </c>
      <c r="U722">
        <f>ROUND((Source!FY351/100)*((ROUND(Source!AF351*Source!I351, 2)+ROUND(Source!AE351*Source!I351, 2))), 2)</f>
        <v>0</v>
      </c>
      <c r="V722">
        <f>Source!Y351</f>
        <v>0</v>
      </c>
      <c r="W722">
        <f>IF(Source!BI351&lt;=1,H722, 0)</f>
        <v>0</v>
      </c>
      <c r="X722">
        <f>IF(Source!BI351=2,H722, 0)</f>
        <v>27.2</v>
      </c>
      <c r="Y722">
        <f>IF(Source!BI351=3,H722, 0)</f>
        <v>0</v>
      </c>
      <c r="Z722">
        <f>IF(Source!BI351=4,H722, 0)</f>
        <v>0</v>
      </c>
    </row>
    <row r="723" spans="1:26" ht="15" x14ac:dyDescent="0.25">
      <c r="G723" s="46">
        <f>H715+H716+H718+H719+H720+SUM(H722:H722)</f>
        <v>64.27</v>
      </c>
      <c r="H723" s="46"/>
      <c r="J723" s="46">
        <f>K715+K716+K718+K719+K720+SUM(K722:K722)</f>
        <v>64.27</v>
      </c>
      <c r="K723" s="46"/>
      <c r="L723" s="35">
        <f>Source!U349</f>
        <v>1.264</v>
      </c>
      <c r="O723" s="21">
        <f>G723</f>
        <v>64.27</v>
      </c>
      <c r="P723" s="21">
        <f>J723</f>
        <v>64.27</v>
      </c>
      <c r="Q723" s="21">
        <f>L723</f>
        <v>1.264</v>
      </c>
      <c r="W723">
        <f>IF(Source!BI349&lt;=1,H715+H716+H718+H719+H720, 0)</f>
        <v>0</v>
      </c>
      <c r="X723">
        <f>IF(Source!BI349=2,H715+H716+H718+H719+H720, 0)</f>
        <v>37.07</v>
      </c>
      <c r="Y723">
        <f>IF(Source!BI349=3,H715+H716+H718+H719+H720, 0)</f>
        <v>0</v>
      </c>
      <c r="Z723">
        <f>IF(Source!BI349=4,H715+H716+H718+H719+H720, 0)</f>
        <v>0</v>
      </c>
    </row>
    <row r="724" spans="1:26" ht="28.5" x14ac:dyDescent="0.2">
      <c r="A724" s="40" t="str">
        <f>Source!E353</f>
        <v>71</v>
      </c>
      <c r="B724" s="41" t="str">
        <f>Source!F353</f>
        <v>м08-02-399-02</v>
      </c>
      <c r="C724" s="41" t="str">
        <f>Source!G353</f>
        <v>Провод в коробах, сечением до 35 мм2</v>
      </c>
      <c r="D724" s="24" t="str">
        <f>Source!H353</f>
        <v>100 м</v>
      </c>
      <c r="E724" s="11">
        <f>Source!I353</f>
        <v>0.68</v>
      </c>
      <c r="F724" s="25">
        <f>Source!AL353+Source!AM353+Source!AO353</f>
        <v>50.72</v>
      </c>
      <c r="G724" s="26"/>
      <c r="H724" s="25"/>
      <c r="I724" s="26" t="str">
        <f>Source!BO353</f>
        <v/>
      </c>
      <c r="J724" s="26"/>
      <c r="K724" s="25"/>
      <c r="L724" s="27"/>
      <c r="S724">
        <f>ROUND((Source!FX353/100)*((ROUND(Source!AF353*Source!I353, 2)+ROUND(Source!AE353*Source!I353, 2))), 2)</f>
        <v>23</v>
      </c>
      <c r="T724">
        <f>Source!X353</f>
        <v>23</v>
      </c>
      <c r="U724">
        <f>ROUND((Source!FY353/100)*((ROUND(Source!AF353*Source!I353, 2)+ROUND(Source!AE353*Source!I353, 2))), 2)</f>
        <v>15.74</v>
      </c>
      <c r="V724">
        <f>Source!Y353</f>
        <v>15.74</v>
      </c>
    </row>
    <row r="725" spans="1:26" x14ac:dyDescent="0.2">
      <c r="C725" s="20" t="str">
        <f>"Объем: "&amp;Source!I353&amp;"=68/"&amp;"100"</f>
        <v>Объем: 0,68=68/100</v>
      </c>
    </row>
    <row r="726" spans="1:26" ht="14.25" x14ac:dyDescent="0.2">
      <c r="A726" s="40"/>
      <c r="B726" s="41"/>
      <c r="C726" s="41" t="s">
        <v>1496</v>
      </c>
      <c r="D726" s="24"/>
      <c r="E726" s="11"/>
      <c r="F726" s="25">
        <f>Source!AO353</f>
        <v>35.340000000000003</v>
      </c>
      <c r="G726" s="26" t="str">
        <f>Source!DG353</f>
        <v/>
      </c>
      <c r="H726" s="25">
        <f>ROUND(Source!AF353*Source!I353, 2)</f>
        <v>24.03</v>
      </c>
      <c r="I726" s="26"/>
      <c r="J726" s="26">
        <f>IF(Source!BA353&lt;&gt; 0, Source!BA353, 1)</f>
        <v>1</v>
      </c>
      <c r="K726" s="25">
        <f>Source!S353</f>
        <v>24.03</v>
      </c>
      <c r="L726" s="27"/>
      <c r="R726">
        <f>H726</f>
        <v>24.03</v>
      </c>
    </row>
    <row r="727" spans="1:26" ht="14.25" x14ac:dyDescent="0.2">
      <c r="A727" s="40"/>
      <c r="B727" s="41"/>
      <c r="C727" s="41" t="s">
        <v>279</v>
      </c>
      <c r="D727" s="24"/>
      <c r="E727" s="11"/>
      <c r="F727" s="25">
        <f>Source!AM353</f>
        <v>1.78</v>
      </c>
      <c r="G727" s="26" t="str">
        <f>Source!DE353</f>
        <v/>
      </c>
      <c r="H727" s="25">
        <f>ROUND(Source!AD353*Source!I353, 2)</f>
        <v>1.21</v>
      </c>
      <c r="I727" s="26"/>
      <c r="J727" s="26">
        <f>IF(Source!BB353&lt;&gt; 0, Source!BB353, 1)</f>
        <v>1</v>
      </c>
      <c r="K727" s="25">
        <f>Source!Q353</f>
        <v>1.21</v>
      </c>
      <c r="L727" s="27"/>
    </row>
    <row r="728" spans="1:26" ht="14.25" x14ac:dyDescent="0.2">
      <c r="A728" s="40"/>
      <c r="B728" s="41"/>
      <c r="C728" s="41" t="s">
        <v>1497</v>
      </c>
      <c r="D728" s="24"/>
      <c r="E728" s="11"/>
      <c r="F728" s="25">
        <f>Source!AN353</f>
        <v>0.26</v>
      </c>
      <c r="G728" s="26" t="str">
        <f>Source!DF353</f>
        <v/>
      </c>
      <c r="H728" s="28">
        <f>ROUND(Source!AE353*Source!I353, 2)</f>
        <v>0.18</v>
      </c>
      <c r="I728" s="26"/>
      <c r="J728" s="26">
        <f>IF(Source!BS353&lt;&gt; 0, Source!BS353, 1)</f>
        <v>1</v>
      </c>
      <c r="K728" s="28">
        <f>Source!R353</f>
        <v>0.18</v>
      </c>
      <c r="L728" s="27"/>
      <c r="R728">
        <f>H728</f>
        <v>0.18</v>
      </c>
    </row>
    <row r="729" spans="1:26" ht="14.25" x14ac:dyDescent="0.2">
      <c r="A729" s="40"/>
      <c r="B729" s="41"/>
      <c r="C729" s="41" t="s">
        <v>1503</v>
      </c>
      <c r="D729" s="24"/>
      <c r="E729" s="11"/>
      <c r="F729" s="25">
        <f>Source!AL353</f>
        <v>13.6</v>
      </c>
      <c r="G729" s="26" t="str">
        <f>Source!DD353</f>
        <v/>
      </c>
      <c r="H729" s="25">
        <f>ROUND(Source!AC353*Source!I353, 2)</f>
        <v>9.25</v>
      </c>
      <c r="I729" s="26"/>
      <c r="J729" s="26">
        <f>IF(Source!BC353&lt;&gt; 0, Source!BC353, 1)</f>
        <v>1</v>
      </c>
      <c r="K729" s="25">
        <f>Source!P353</f>
        <v>9.25</v>
      </c>
      <c r="L729" s="27"/>
    </row>
    <row r="730" spans="1:26" ht="14.25" x14ac:dyDescent="0.2">
      <c r="A730" s="40"/>
      <c r="B730" s="41"/>
      <c r="C730" s="41" t="s">
        <v>1498</v>
      </c>
      <c r="D730" s="24" t="s">
        <v>1499</v>
      </c>
      <c r="E730" s="11">
        <f>Source!BZ353</f>
        <v>95</v>
      </c>
      <c r="F730" s="44"/>
      <c r="G730" s="26"/>
      <c r="H730" s="25">
        <f>SUM(S724:S733)</f>
        <v>23</v>
      </c>
      <c r="I730" s="29"/>
      <c r="J730" s="23">
        <f>Source!AT353</f>
        <v>95</v>
      </c>
      <c r="K730" s="25">
        <f>SUM(T724:T733)</f>
        <v>23</v>
      </c>
      <c r="L730" s="27"/>
    </row>
    <row r="731" spans="1:26" ht="14.25" x14ac:dyDescent="0.2">
      <c r="A731" s="40"/>
      <c r="B731" s="41"/>
      <c r="C731" s="41" t="s">
        <v>1500</v>
      </c>
      <c r="D731" s="24" t="s">
        <v>1499</v>
      </c>
      <c r="E731" s="11">
        <f>Source!CA353</f>
        <v>65</v>
      </c>
      <c r="F731" s="44"/>
      <c r="G731" s="26"/>
      <c r="H731" s="25">
        <f>SUM(U724:U733)</f>
        <v>15.74</v>
      </c>
      <c r="I731" s="29"/>
      <c r="J731" s="23">
        <f>Source!AU353</f>
        <v>65</v>
      </c>
      <c r="K731" s="25">
        <f>SUM(V724:V733)</f>
        <v>15.74</v>
      </c>
      <c r="L731" s="27"/>
    </row>
    <row r="732" spans="1:26" ht="14.25" x14ac:dyDescent="0.2">
      <c r="A732" s="40"/>
      <c r="B732" s="41"/>
      <c r="C732" s="41" t="s">
        <v>1501</v>
      </c>
      <c r="D732" s="24" t="s">
        <v>1502</v>
      </c>
      <c r="E732" s="11">
        <f>Source!AQ353</f>
        <v>3.76</v>
      </c>
      <c r="F732" s="25"/>
      <c r="G732" s="26" t="str">
        <f>Source!DI353</f>
        <v/>
      </c>
      <c r="H732" s="25"/>
      <c r="I732" s="26"/>
      <c r="J732" s="26"/>
      <c r="K732" s="25"/>
      <c r="L732" s="36">
        <f>Source!U353</f>
        <v>2.5568</v>
      </c>
    </row>
    <row r="733" spans="1:26" ht="85.5" x14ac:dyDescent="0.2">
      <c r="A733" s="42" t="str">
        <f>Source!E355</f>
        <v>71,1</v>
      </c>
      <c r="B733" s="43" t="str">
        <f>Source!F355</f>
        <v>21.1.06.09-0152</v>
      </c>
      <c r="C733" s="43" t="str">
        <f>Source!G355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733" s="30" t="str">
        <f>Source!H355</f>
        <v>1000 м</v>
      </c>
      <c r="E733" s="31">
        <f>Source!I355</f>
        <v>6.8000000000000005E-2</v>
      </c>
      <c r="F733" s="32">
        <f>Source!AL355+Source!AM355+Source!AO355</f>
        <v>6920.41</v>
      </c>
      <c r="G733" s="37" t="s">
        <v>6</v>
      </c>
      <c r="H733" s="32">
        <f>ROUND(Source!AC355*Source!I355, 2)+ROUND(Source!AD355*Source!I355, 2)+ROUND(Source!AF355*Source!I355, 2)</f>
        <v>470.59</v>
      </c>
      <c r="I733" s="33"/>
      <c r="J733" s="33">
        <f>IF(Source!BC355&lt;&gt; 0, Source!BC355, 1)</f>
        <v>1</v>
      </c>
      <c r="K733" s="32">
        <f>Source!O355</f>
        <v>470.59</v>
      </c>
      <c r="L733" s="38"/>
      <c r="S733">
        <f>ROUND((Source!FX355/100)*((ROUND(Source!AF355*Source!I355, 2)+ROUND(Source!AE355*Source!I355, 2))), 2)</f>
        <v>0</v>
      </c>
      <c r="T733">
        <f>Source!X355</f>
        <v>0</v>
      </c>
      <c r="U733">
        <f>ROUND((Source!FY355/100)*((ROUND(Source!AF355*Source!I355, 2)+ROUND(Source!AE355*Source!I355, 2))), 2)</f>
        <v>0</v>
      </c>
      <c r="V733">
        <f>Source!Y355</f>
        <v>0</v>
      </c>
      <c r="W733">
        <f>IF(Source!BI355&lt;=1,H733, 0)</f>
        <v>0</v>
      </c>
      <c r="X733">
        <f>IF(Source!BI355=2,H733, 0)</f>
        <v>470.59</v>
      </c>
      <c r="Y733">
        <f>IF(Source!BI355=3,H733, 0)</f>
        <v>0</v>
      </c>
      <c r="Z733">
        <f>IF(Source!BI355=4,H733, 0)</f>
        <v>0</v>
      </c>
    </row>
    <row r="734" spans="1:26" ht="15" x14ac:dyDescent="0.25">
      <c r="G734" s="46">
        <f>H726+H727+H729+H730+H731+SUM(H733:H733)</f>
        <v>543.81999999999994</v>
      </c>
      <c r="H734" s="46"/>
      <c r="J734" s="46">
        <f>K726+K727+K729+K730+K731+SUM(K733:K733)</f>
        <v>543.81999999999994</v>
      </c>
      <c r="K734" s="46"/>
      <c r="L734" s="35">
        <f>Source!U353</f>
        <v>2.5568</v>
      </c>
      <c r="O734" s="21">
        <f>G734</f>
        <v>543.81999999999994</v>
      </c>
      <c r="P734" s="21">
        <f>J734</f>
        <v>543.81999999999994</v>
      </c>
      <c r="Q734" s="21">
        <f>L734</f>
        <v>2.5568</v>
      </c>
      <c r="W734">
        <f>IF(Source!BI353&lt;=1,H726+H727+H729+H730+H731, 0)</f>
        <v>0</v>
      </c>
      <c r="X734">
        <f>IF(Source!BI353=2,H726+H727+H729+H730+H731, 0)</f>
        <v>73.23</v>
      </c>
      <c r="Y734">
        <f>IF(Source!BI353=3,H726+H727+H729+H730+H731, 0)</f>
        <v>0</v>
      </c>
      <c r="Z734">
        <f>IF(Source!BI353=4,H726+H727+H729+H730+H731, 0)</f>
        <v>0</v>
      </c>
    </row>
    <row r="735" spans="1:26" ht="28.5" x14ac:dyDescent="0.2">
      <c r="A735" s="40" t="str">
        <f>Source!E357</f>
        <v>72</v>
      </c>
      <c r="B735" s="41" t="str">
        <f>Source!F357</f>
        <v>м08-02-390-01</v>
      </c>
      <c r="C735" s="41" t="str">
        <f>Source!G357</f>
        <v>Короба пластмассовые шириной до 40 мм</v>
      </c>
      <c r="D735" s="24" t="str">
        <f>Source!H357</f>
        <v>100 м</v>
      </c>
      <c r="E735" s="11">
        <f>Source!I357</f>
        <v>0.2</v>
      </c>
      <c r="F735" s="25">
        <f>Source!AL357+Source!AM357+Source!AO357</f>
        <v>206.76</v>
      </c>
      <c r="G735" s="26"/>
      <c r="H735" s="25"/>
      <c r="I735" s="26" t="str">
        <f>Source!BO357</f>
        <v/>
      </c>
      <c r="J735" s="26"/>
      <c r="K735" s="25"/>
      <c r="L735" s="27"/>
      <c r="S735">
        <f>ROUND((Source!FX357/100)*((ROUND(Source!AF357*Source!I357, 2)+ROUND(Source!AE357*Source!I357, 2))), 2)</f>
        <v>29.46</v>
      </c>
      <c r="T735">
        <f>Source!X357</f>
        <v>29.46</v>
      </c>
      <c r="U735">
        <f>ROUND((Source!FY357/100)*((ROUND(Source!AF357*Source!I357, 2)+ROUND(Source!AE357*Source!I357, 2))), 2)</f>
        <v>20.16</v>
      </c>
      <c r="V735">
        <f>Source!Y357</f>
        <v>20.16</v>
      </c>
    </row>
    <row r="736" spans="1:26" x14ac:dyDescent="0.2">
      <c r="C736" s="20" t="str">
        <f>"Объем: "&amp;Source!I357&amp;"=20/"&amp;"100"</f>
        <v>Объем: 0,2=20/100</v>
      </c>
    </row>
    <row r="737" spans="1:26" ht="14.25" x14ac:dyDescent="0.2">
      <c r="A737" s="40"/>
      <c r="B737" s="41"/>
      <c r="C737" s="41" t="s">
        <v>1496</v>
      </c>
      <c r="D737" s="24"/>
      <c r="E737" s="11"/>
      <c r="F737" s="25">
        <f>Source!AO357</f>
        <v>154.91999999999999</v>
      </c>
      <c r="G737" s="26" t="str">
        <f>Source!DG357</f>
        <v/>
      </c>
      <c r="H737" s="25">
        <f>ROUND(Source!AF357*Source!I357, 2)</f>
        <v>30.98</v>
      </c>
      <c r="I737" s="26"/>
      <c r="J737" s="26">
        <f>IF(Source!BA357&lt;&gt; 0, Source!BA357, 1)</f>
        <v>1</v>
      </c>
      <c r="K737" s="25">
        <f>Source!S357</f>
        <v>30.98</v>
      </c>
      <c r="L737" s="27"/>
      <c r="R737">
        <f>H737</f>
        <v>30.98</v>
      </c>
    </row>
    <row r="738" spans="1:26" ht="14.25" x14ac:dyDescent="0.2">
      <c r="A738" s="40"/>
      <c r="B738" s="41"/>
      <c r="C738" s="41" t="s">
        <v>279</v>
      </c>
      <c r="D738" s="24"/>
      <c r="E738" s="11"/>
      <c r="F738" s="25">
        <f>Source!AM357</f>
        <v>0.31</v>
      </c>
      <c r="G738" s="26" t="str">
        <f>Source!DE357</f>
        <v/>
      </c>
      <c r="H738" s="25">
        <f>ROUND(Source!AD357*Source!I357, 2)</f>
        <v>0.06</v>
      </c>
      <c r="I738" s="26"/>
      <c r="J738" s="26">
        <f>IF(Source!BB357&lt;&gt; 0, Source!BB357, 1)</f>
        <v>1</v>
      </c>
      <c r="K738" s="25">
        <f>Source!Q357</f>
        <v>0.06</v>
      </c>
      <c r="L738" s="27"/>
    </row>
    <row r="739" spans="1:26" ht="14.25" x14ac:dyDescent="0.2">
      <c r="A739" s="40"/>
      <c r="B739" s="41"/>
      <c r="C739" s="41" t="s">
        <v>1497</v>
      </c>
      <c r="D739" s="24"/>
      <c r="E739" s="11"/>
      <c r="F739" s="25">
        <f>Source!AN357</f>
        <v>0.14000000000000001</v>
      </c>
      <c r="G739" s="26" t="str">
        <f>Source!DF357</f>
        <v/>
      </c>
      <c r="H739" s="28">
        <f>ROUND(Source!AE357*Source!I357, 2)</f>
        <v>0.03</v>
      </c>
      <c r="I739" s="26"/>
      <c r="J739" s="26">
        <f>IF(Source!BS357&lt;&gt; 0, Source!BS357, 1)</f>
        <v>1</v>
      </c>
      <c r="K739" s="28">
        <f>Source!R357</f>
        <v>0.03</v>
      </c>
      <c r="L739" s="27"/>
      <c r="R739">
        <f>H739</f>
        <v>0.03</v>
      </c>
    </row>
    <row r="740" spans="1:26" ht="14.25" x14ac:dyDescent="0.2">
      <c r="A740" s="40"/>
      <c r="B740" s="41"/>
      <c r="C740" s="41" t="s">
        <v>1503</v>
      </c>
      <c r="D740" s="24"/>
      <c r="E740" s="11"/>
      <c r="F740" s="25">
        <f>Source!AL357</f>
        <v>51.53</v>
      </c>
      <c r="G740" s="26" t="str">
        <f>Source!DD357</f>
        <v/>
      </c>
      <c r="H740" s="25">
        <f>ROUND(Source!AC357*Source!I357, 2)</f>
        <v>10.31</v>
      </c>
      <c r="I740" s="26"/>
      <c r="J740" s="26">
        <f>IF(Source!BC357&lt;&gt; 0, Source!BC357, 1)</f>
        <v>1</v>
      </c>
      <c r="K740" s="25">
        <f>Source!P357</f>
        <v>10.31</v>
      </c>
      <c r="L740" s="27"/>
    </row>
    <row r="741" spans="1:26" ht="14.25" x14ac:dyDescent="0.2">
      <c r="A741" s="40"/>
      <c r="B741" s="41"/>
      <c r="C741" s="41" t="s">
        <v>1498</v>
      </c>
      <c r="D741" s="24" t="s">
        <v>1499</v>
      </c>
      <c r="E741" s="11">
        <f>Source!BZ357</f>
        <v>95</v>
      </c>
      <c r="F741" s="44"/>
      <c r="G741" s="26"/>
      <c r="H741" s="25">
        <f>SUM(S735:S744)</f>
        <v>29.46</v>
      </c>
      <c r="I741" s="29"/>
      <c r="J741" s="23">
        <f>Source!AT357</f>
        <v>95</v>
      </c>
      <c r="K741" s="25">
        <f>SUM(T735:T744)</f>
        <v>29.46</v>
      </c>
      <c r="L741" s="27"/>
    </row>
    <row r="742" spans="1:26" ht="14.25" x14ac:dyDescent="0.2">
      <c r="A742" s="40"/>
      <c r="B742" s="41"/>
      <c r="C742" s="41" t="s">
        <v>1500</v>
      </c>
      <c r="D742" s="24" t="s">
        <v>1499</v>
      </c>
      <c r="E742" s="11">
        <f>Source!CA357</f>
        <v>65</v>
      </c>
      <c r="F742" s="44"/>
      <c r="G742" s="26"/>
      <c r="H742" s="25">
        <f>SUM(U735:U744)</f>
        <v>20.16</v>
      </c>
      <c r="I742" s="29"/>
      <c r="J742" s="23">
        <f>Source!AU357</f>
        <v>65</v>
      </c>
      <c r="K742" s="25">
        <f>SUM(V735:V744)</f>
        <v>20.16</v>
      </c>
      <c r="L742" s="27"/>
    </row>
    <row r="743" spans="1:26" ht="14.25" x14ac:dyDescent="0.2">
      <c r="A743" s="40"/>
      <c r="B743" s="41"/>
      <c r="C743" s="41" t="s">
        <v>1501</v>
      </c>
      <c r="D743" s="24" t="s">
        <v>1502</v>
      </c>
      <c r="E743" s="11">
        <f>Source!AQ357</f>
        <v>16.29</v>
      </c>
      <c r="F743" s="25"/>
      <c r="G743" s="26" t="str">
        <f>Source!DI357</f>
        <v/>
      </c>
      <c r="H743" s="25"/>
      <c r="I743" s="26"/>
      <c r="J743" s="26"/>
      <c r="K743" s="25"/>
      <c r="L743" s="36">
        <f>Source!U357</f>
        <v>3.258</v>
      </c>
    </row>
    <row r="744" spans="1:26" ht="28.5" x14ac:dyDescent="0.2">
      <c r="A744" s="42" t="str">
        <f>Source!E359</f>
        <v>72,1</v>
      </c>
      <c r="B744" s="43" t="str">
        <f>Source!F359</f>
        <v>20.2.05.04-0022</v>
      </c>
      <c r="C744" s="43" t="str">
        <f>Source!G359</f>
        <v>Кабель-канал (короб) "Efapel" 12x10 мм</v>
      </c>
      <c r="D744" s="30" t="str">
        <f>Source!H359</f>
        <v>100 м</v>
      </c>
      <c r="E744" s="31">
        <f>Source!I359</f>
        <v>0.2</v>
      </c>
      <c r="F744" s="32">
        <f>Source!AL359+Source!AM359+Source!AO359</f>
        <v>114.75</v>
      </c>
      <c r="G744" s="37" t="s">
        <v>6</v>
      </c>
      <c r="H744" s="32">
        <f>ROUND(Source!AC359*Source!I359, 2)+ROUND(Source!AD359*Source!I359, 2)+ROUND(Source!AF359*Source!I359, 2)</f>
        <v>22.95</v>
      </c>
      <c r="I744" s="33"/>
      <c r="J744" s="33">
        <f>IF(Source!BC359&lt;&gt; 0, Source!BC359, 1)</f>
        <v>1</v>
      </c>
      <c r="K744" s="32">
        <f>Source!O359</f>
        <v>22.95</v>
      </c>
      <c r="L744" s="38"/>
      <c r="S744">
        <f>ROUND((Source!FX359/100)*((ROUND(Source!AF359*Source!I359, 2)+ROUND(Source!AE359*Source!I359, 2))), 2)</f>
        <v>0</v>
      </c>
      <c r="T744">
        <f>Source!X359</f>
        <v>0</v>
      </c>
      <c r="U744">
        <f>ROUND((Source!FY359/100)*((ROUND(Source!AF359*Source!I359, 2)+ROUND(Source!AE359*Source!I359, 2))), 2)</f>
        <v>0</v>
      </c>
      <c r="V744">
        <f>Source!Y359</f>
        <v>0</v>
      </c>
      <c r="W744">
        <f>IF(Source!BI359&lt;=1,H744, 0)</f>
        <v>0</v>
      </c>
      <c r="X744">
        <f>IF(Source!BI359=2,H744, 0)</f>
        <v>22.95</v>
      </c>
      <c r="Y744">
        <f>IF(Source!BI359=3,H744, 0)</f>
        <v>0</v>
      </c>
      <c r="Z744">
        <f>IF(Source!BI359=4,H744, 0)</f>
        <v>0</v>
      </c>
    </row>
    <row r="745" spans="1:26" ht="15" x14ac:dyDescent="0.25">
      <c r="G745" s="46">
        <f>H737+H738+H740+H741+H742+SUM(H744:H744)</f>
        <v>113.92</v>
      </c>
      <c r="H745" s="46"/>
      <c r="J745" s="46">
        <f>K737+K738+K740+K741+K742+SUM(K744:K744)</f>
        <v>113.92</v>
      </c>
      <c r="K745" s="46"/>
      <c r="L745" s="35">
        <f>Source!U357</f>
        <v>3.258</v>
      </c>
      <c r="O745" s="21">
        <f>G745</f>
        <v>113.92</v>
      </c>
      <c r="P745" s="21">
        <f>J745</f>
        <v>113.92</v>
      </c>
      <c r="Q745" s="21">
        <f>L745</f>
        <v>3.258</v>
      </c>
      <c r="W745">
        <f>IF(Source!BI357&lt;=1,H737+H738+H740+H741+H742, 0)</f>
        <v>0</v>
      </c>
      <c r="X745">
        <f>IF(Source!BI357=2,H737+H738+H740+H741+H742, 0)</f>
        <v>90.97</v>
      </c>
      <c r="Y745">
        <f>IF(Source!BI357=3,H737+H738+H740+H741+H742, 0)</f>
        <v>0</v>
      </c>
      <c r="Z745">
        <f>IF(Source!BI357=4,H737+H738+H740+H741+H742, 0)</f>
        <v>0</v>
      </c>
    </row>
    <row r="747" spans="1:26" ht="15" x14ac:dyDescent="0.25">
      <c r="A747" s="51" t="str">
        <f>CONCATENATE("Итого по разделу: ",IF(Source!G361&lt;&gt;"Новый раздел", Source!G361, ""))</f>
        <v>Итого по разделу: Лестница  Б</v>
      </c>
      <c r="B747" s="51"/>
      <c r="C747" s="51"/>
      <c r="D747" s="51"/>
      <c r="E747" s="51"/>
      <c r="F747" s="51"/>
      <c r="G747" s="50">
        <f>SUM(O454:O746)</f>
        <v>115127.42000000001</v>
      </c>
      <c r="H747" s="50"/>
      <c r="I747" s="22"/>
      <c r="J747" s="50">
        <f>SUM(P454:P746)</f>
        <v>115174.73</v>
      </c>
      <c r="K747" s="50"/>
      <c r="L747" s="35">
        <f>SUM(Q454:Q746)</f>
        <v>1262.5339104999998</v>
      </c>
    </row>
    <row r="748" spans="1:26" ht="14.25" x14ac:dyDescent="0.2">
      <c r="C748" s="53" t="str">
        <f>Source!H389</f>
        <v>Всего с НР и СП</v>
      </c>
      <c r="D748" s="53"/>
      <c r="E748" s="53"/>
      <c r="F748" s="53"/>
      <c r="G748" s="53"/>
      <c r="H748" s="53"/>
      <c r="I748" s="53"/>
      <c r="J748" s="52">
        <f>IF(Source!P389=0, "", Source!P389)</f>
        <v>115174.73</v>
      </c>
      <c r="K748" s="52"/>
    </row>
    <row r="749" spans="1:26" ht="14.25" x14ac:dyDescent="0.2">
      <c r="C749" s="53" t="str">
        <f>Source!H390</f>
        <v>Итого с индексом пересчета в текущий уровень цен на 1 кв. 2018 г. К - 6,53</v>
      </c>
      <c r="D749" s="53"/>
      <c r="E749" s="53"/>
      <c r="F749" s="53"/>
      <c r="G749" s="53"/>
      <c r="H749" s="53"/>
      <c r="I749" s="53"/>
      <c r="J749" s="52">
        <f>IF(Source!P390=0, "", Source!P390)</f>
        <v>752090.99</v>
      </c>
      <c r="K749" s="52"/>
    </row>
    <row r="751" spans="1:26" ht="16.5" x14ac:dyDescent="0.25">
      <c r="A751" s="47" t="str">
        <f>CONCATENATE("Раздел: ",IF(Source!G392&lt;&gt;"Новый раздел", Source!G392, ""))</f>
        <v>Раздел: Коридор</v>
      </c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</row>
    <row r="752" spans="1:26" ht="28.5" x14ac:dyDescent="0.2">
      <c r="A752" s="40" t="str">
        <f>Source!E397</f>
        <v>73</v>
      </c>
      <c r="B752" s="41" t="str">
        <f>Source!F397</f>
        <v>46-04-012-03</v>
      </c>
      <c r="C752" s="41" t="str">
        <f>Source!G397</f>
        <v>Разборка деревянных заполнений проемов дверных и воротных</v>
      </c>
      <c r="D752" s="24" t="str">
        <f>Source!H397</f>
        <v>100 м2</v>
      </c>
      <c r="E752" s="11">
        <f>Source!I397</f>
        <v>0.87280000000000002</v>
      </c>
      <c r="F752" s="25">
        <f>Source!AL397+Source!AM397+Source!AO397</f>
        <v>1082.58</v>
      </c>
      <c r="G752" s="26"/>
      <c r="H752" s="25"/>
      <c r="I752" s="26" t="str">
        <f>Source!BO397</f>
        <v/>
      </c>
      <c r="J752" s="26"/>
      <c r="K752" s="25"/>
      <c r="L752" s="27"/>
      <c r="S752">
        <f>ROUND((Source!FX397/100)*((ROUND(Source!AF397*Source!I397, 2)+ROUND(Source!AE397*Source!I397, 2))), 2)</f>
        <v>816.65</v>
      </c>
      <c r="T752">
        <f>Source!X397</f>
        <v>816.65</v>
      </c>
      <c r="U752">
        <f>ROUND((Source!FY397/100)*((ROUND(Source!AF397*Source!I397, 2)+ROUND(Source!AE397*Source!I397, 2))), 2)</f>
        <v>490.82</v>
      </c>
      <c r="V752">
        <f>Source!Y397</f>
        <v>494.94</v>
      </c>
    </row>
    <row r="753" spans="1:26" x14ac:dyDescent="0.2">
      <c r="C753" s="20" t="str">
        <f>"Объем: "&amp;Source!I397&amp;"=(72,6+"&amp;"5,94+"&amp;"8,74)/"&amp;"100"</f>
        <v>Объем: 0,8728=(72,6+5,94+8,74)/100</v>
      </c>
    </row>
    <row r="754" spans="1:26" ht="14.25" x14ac:dyDescent="0.2">
      <c r="A754" s="40"/>
      <c r="B754" s="41"/>
      <c r="C754" s="41" t="s">
        <v>1496</v>
      </c>
      <c r="D754" s="24"/>
      <c r="E754" s="11"/>
      <c r="F754" s="25">
        <f>Source!AO397</f>
        <v>840.63</v>
      </c>
      <c r="G754" s="26" t="str">
        <f>Source!DG397</f>
        <v/>
      </c>
      <c r="H754" s="25">
        <f>ROUND(Source!AF397*Source!I397, 2)</f>
        <v>733.7</v>
      </c>
      <c r="I754" s="26"/>
      <c r="J754" s="26">
        <f>IF(Source!BA397&lt;&gt; 0, Source!BA397, 1)</f>
        <v>1</v>
      </c>
      <c r="K754" s="25">
        <f>Source!S397</f>
        <v>733.7</v>
      </c>
      <c r="L754" s="27"/>
      <c r="R754">
        <f>H754</f>
        <v>733.7</v>
      </c>
    </row>
    <row r="755" spans="1:26" ht="14.25" x14ac:dyDescent="0.2">
      <c r="A755" s="40"/>
      <c r="B755" s="41"/>
      <c r="C755" s="41" t="s">
        <v>279</v>
      </c>
      <c r="D755" s="24"/>
      <c r="E755" s="11"/>
      <c r="F755" s="25">
        <f>Source!AM397</f>
        <v>241.95</v>
      </c>
      <c r="G755" s="26" t="str">
        <f>Source!DE397</f>
        <v/>
      </c>
      <c r="H755" s="25">
        <f>ROUND(Source!AD397*Source!I397, 2)</f>
        <v>211.17</v>
      </c>
      <c r="I755" s="26"/>
      <c r="J755" s="26">
        <f>IF(Source!BB397&lt;&gt; 0, Source!BB397, 1)</f>
        <v>1</v>
      </c>
      <c r="K755" s="25">
        <f>Source!Q397</f>
        <v>211.17</v>
      </c>
      <c r="L755" s="27"/>
    </row>
    <row r="756" spans="1:26" ht="14.25" x14ac:dyDescent="0.2">
      <c r="A756" s="40"/>
      <c r="B756" s="41"/>
      <c r="C756" s="41" t="s">
        <v>1497</v>
      </c>
      <c r="D756" s="24"/>
      <c r="E756" s="11"/>
      <c r="F756" s="25">
        <f>Source!AN397</f>
        <v>104.49</v>
      </c>
      <c r="G756" s="26" t="str">
        <f>Source!DF397</f>
        <v/>
      </c>
      <c r="H756" s="28">
        <f>ROUND(Source!AE397*Source!I397, 2)</f>
        <v>91.2</v>
      </c>
      <c r="I756" s="26"/>
      <c r="J756" s="26">
        <f>IF(Source!BS397&lt;&gt; 0, Source!BS397, 1)</f>
        <v>1</v>
      </c>
      <c r="K756" s="28">
        <f>Source!R397</f>
        <v>91.2</v>
      </c>
      <c r="L756" s="27"/>
      <c r="R756">
        <f>H756</f>
        <v>91.2</v>
      </c>
    </row>
    <row r="757" spans="1:26" ht="14.25" x14ac:dyDescent="0.2">
      <c r="A757" s="40"/>
      <c r="B757" s="41"/>
      <c r="C757" s="41" t="s">
        <v>1498</v>
      </c>
      <c r="D757" s="24" t="s">
        <v>1499</v>
      </c>
      <c r="E757" s="11">
        <f>Source!BZ397</f>
        <v>110</v>
      </c>
      <c r="F757" s="48" t="str">
        <f>CONCATENATE(" )", Source!DL397, Source!FT397, "=", Source!FX397)</f>
        <v xml:space="preserve"> )*0,9=99</v>
      </c>
      <c r="G757" s="49"/>
      <c r="H757" s="25">
        <f>SUM(S752:S759)</f>
        <v>816.65</v>
      </c>
      <c r="I757" s="29"/>
      <c r="J757" s="23">
        <f>Source!AT397</f>
        <v>99</v>
      </c>
      <c r="K757" s="25">
        <f>SUM(T752:T759)</f>
        <v>816.65</v>
      </c>
      <c r="L757" s="27"/>
    </row>
    <row r="758" spans="1:26" ht="14.25" x14ac:dyDescent="0.2">
      <c r="A758" s="40"/>
      <c r="B758" s="41"/>
      <c r="C758" s="41" t="s">
        <v>1500</v>
      </c>
      <c r="D758" s="24" t="s">
        <v>1499</v>
      </c>
      <c r="E758" s="11">
        <f>Source!CA397</f>
        <v>70</v>
      </c>
      <c r="F758" s="48" t="str">
        <f>CONCATENATE(" )", Source!DM397, Source!FU397, "=", Source!FY397)</f>
        <v xml:space="preserve"> )*0,85=59,5</v>
      </c>
      <c r="G758" s="49"/>
      <c r="H758" s="25">
        <f>SUM(U752:U759)</f>
        <v>490.82</v>
      </c>
      <c r="I758" s="29"/>
      <c r="J758" s="23">
        <f>Source!AU397</f>
        <v>60</v>
      </c>
      <c r="K758" s="25">
        <f>SUM(V752:V759)</f>
        <v>494.94</v>
      </c>
      <c r="L758" s="27"/>
    </row>
    <row r="759" spans="1:26" ht="14.25" x14ac:dyDescent="0.2">
      <c r="A759" s="42"/>
      <c r="B759" s="43"/>
      <c r="C759" s="43" t="s">
        <v>1501</v>
      </c>
      <c r="D759" s="30" t="s">
        <v>1502</v>
      </c>
      <c r="E759" s="31">
        <f>Source!AQ397</f>
        <v>103.91</v>
      </c>
      <c r="F759" s="32"/>
      <c r="G759" s="33" t="str">
        <f>Source!DI397</f>
        <v/>
      </c>
      <c r="H759" s="32"/>
      <c r="I759" s="33"/>
      <c r="J759" s="33"/>
      <c r="K759" s="32"/>
      <c r="L759" s="34">
        <f>Source!U397</f>
        <v>90.692648000000005</v>
      </c>
    </row>
    <row r="760" spans="1:26" ht="15" x14ac:dyDescent="0.25">
      <c r="G760" s="46">
        <f>H754+H755+H757+H758</f>
        <v>2252.34</v>
      </c>
      <c r="H760" s="46"/>
      <c r="J760" s="46">
        <f>K754+K755+K757+K758</f>
        <v>2256.46</v>
      </c>
      <c r="K760" s="46"/>
      <c r="L760" s="35">
        <f>Source!U397</f>
        <v>90.692648000000005</v>
      </c>
      <c r="O760" s="21">
        <f>G760</f>
        <v>2252.34</v>
      </c>
      <c r="P760" s="21">
        <f>J760</f>
        <v>2256.46</v>
      </c>
      <c r="Q760" s="21">
        <f>L760</f>
        <v>90.692648000000005</v>
      </c>
      <c r="W760">
        <f>IF(Source!BI397&lt;=1,H754+H755+H757+H758, 0)</f>
        <v>2252.34</v>
      </c>
      <c r="X760">
        <f>IF(Source!BI397=2,H754+H755+H757+H758, 0)</f>
        <v>0</v>
      </c>
      <c r="Y760">
        <f>IF(Source!BI397=3,H754+H755+H757+H758, 0)</f>
        <v>0</v>
      </c>
      <c r="Z760">
        <f>IF(Source!BI397=4,H754+H755+H757+H758, 0)</f>
        <v>0</v>
      </c>
    </row>
    <row r="761" spans="1:26" ht="42.75" x14ac:dyDescent="0.2">
      <c r="A761" s="40" t="str">
        <f>Source!E399</f>
        <v>74</v>
      </c>
      <c r="B761" s="41" t="str">
        <f>Source!F399</f>
        <v>46-04-012-02</v>
      </c>
      <c r="C761" s="41" t="str">
        <f>Source!G399</f>
        <v>Разборка деревянных заполнений проемов оконных без подоконных досок</v>
      </c>
      <c r="D761" s="24" t="str">
        <f>Source!H399</f>
        <v>100 м2</v>
      </c>
      <c r="E761" s="11">
        <f>Source!I399</f>
        <v>6.88E-2</v>
      </c>
      <c r="F761" s="25">
        <f>Source!AL399+Source!AM399+Source!AO399</f>
        <v>1639.5800000000002</v>
      </c>
      <c r="G761" s="26"/>
      <c r="H761" s="25"/>
      <c r="I761" s="26" t="str">
        <f>Source!BO399</f>
        <v/>
      </c>
      <c r="J761" s="26"/>
      <c r="K761" s="25"/>
      <c r="L761" s="27"/>
      <c r="S761">
        <f>ROUND((Source!FX399/100)*((ROUND(Source!AF399*Source!I399, 2)+ROUND(Source!AE399*Source!I399, 2))), 2)</f>
        <v>102.32</v>
      </c>
      <c r="T761">
        <f>Source!X399</f>
        <v>102.32</v>
      </c>
      <c r="U761">
        <f>ROUND((Source!FY399/100)*((ROUND(Source!AF399*Source!I399, 2)+ROUND(Source!AE399*Source!I399, 2))), 2)</f>
        <v>61.49</v>
      </c>
      <c r="V761">
        <f>Source!Y399</f>
        <v>62.01</v>
      </c>
    </row>
    <row r="762" spans="1:26" x14ac:dyDescent="0.2">
      <c r="C762" s="20" t="str">
        <f>"Объем: "&amp;Source!I399&amp;"=(6,88)/"&amp;"100"</f>
        <v>Объем: 0,0688=(6,88)/100</v>
      </c>
    </row>
    <row r="763" spans="1:26" ht="14.25" x14ac:dyDescent="0.2">
      <c r="A763" s="40"/>
      <c r="B763" s="41"/>
      <c r="C763" s="41" t="s">
        <v>1496</v>
      </c>
      <c r="D763" s="24"/>
      <c r="E763" s="11"/>
      <c r="F763" s="25">
        <f>Source!AO399</f>
        <v>1397.63</v>
      </c>
      <c r="G763" s="26" t="str">
        <f>Source!DG399</f>
        <v/>
      </c>
      <c r="H763" s="25">
        <f>ROUND(Source!AF399*Source!I399, 2)</f>
        <v>96.16</v>
      </c>
      <c r="I763" s="26"/>
      <c r="J763" s="26">
        <f>IF(Source!BA399&lt;&gt; 0, Source!BA399, 1)</f>
        <v>1</v>
      </c>
      <c r="K763" s="25">
        <f>Source!S399</f>
        <v>96.16</v>
      </c>
      <c r="L763" s="27"/>
      <c r="R763">
        <f>H763</f>
        <v>96.16</v>
      </c>
    </row>
    <row r="764" spans="1:26" ht="14.25" x14ac:dyDescent="0.2">
      <c r="A764" s="40"/>
      <c r="B764" s="41"/>
      <c r="C764" s="41" t="s">
        <v>279</v>
      </c>
      <c r="D764" s="24"/>
      <c r="E764" s="11"/>
      <c r="F764" s="25">
        <f>Source!AM399</f>
        <v>241.95</v>
      </c>
      <c r="G764" s="26" t="str">
        <f>Source!DE399</f>
        <v/>
      </c>
      <c r="H764" s="25">
        <f>ROUND(Source!AD399*Source!I399, 2)</f>
        <v>16.649999999999999</v>
      </c>
      <c r="I764" s="26"/>
      <c r="J764" s="26">
        <f>IF(Source!BB399&lt;&gt; 0, Source!BB399, 1)</f>
        <v>1</v>
      </c>
      <c r="K764" s="25">
        <f>Source!Q399</f>
        <v>16.649999999999999</v>
      </c>
      <c r="L764" s="27"/>
    </row>
    <row r="765" spans="1:26" ht="14.25" x14ac:dyDescent="0.2">
      <c r="A765" s="40"/>
      <c r="B765" s="41"/>
      <c r="C765" s="41" t="s">
        <v>1497</v>
      </c>
      <c r="D765" s="24"/>
      <c r="E765" s="11"/>
      <c r="F765" s="25">
        <f>Source!AN399</f>
        <v>104.49</v>
      </c>
      <c r="G765" s="26" t="str">
        <f>Source!DF399</f>
        <v/>
      </c>
      <c r="H765" s="28">
        <f>ROUND(Source!AE399*Source!I399, 2)</f>
        <v>7.19</v>
      </c>
      <c r="I765" s="26"/>
      <c r="J765" s="26">
        <f>IF(Source!BS399&lt;&gt; 0, Source!BS399, 1)</f>
        <v>1</v>
      </c>
      <c r="K765" s="28">
        <f>Source!R399</f>
        <v>7.19</v>
      </c>
      <c r="L765" s="27"/>
      <c r="R765">
        <f>H765</f>
        <v>7.19</v>
      </c>
    </row>
    <row r="766" spans="1:26" ht="14.25" x14ac:dyDescent="0.2">
      <c r="A766" s="40"/>
      <c r="B766" s="41"/>
      <c r="C766" s="41" t="s">
        <v>1498</v>
      </c>
      <c r="D766" s="24" t="s">
        <v>1499</v>
      </c>
      <c r="E766" s="11">
        <f>Source!BZ399</f>
        <v>110</v>
      </c>
      <c r="F766" s="48" t="str">
        <f>CONCATENATE(" )", Source!DL399, Source!FT399, "=", Source!FX399)</f>
        <v xml:space="preserve"> )*0,9=99</v>
      </c>
      <c r="G766" s="49"/>
      <c r="H766" s="25">
        <f>SUM(S761:S768)</f>
        <v>102.32</v>
      </c>
      <c r="I766" s="29"/>
      <c r="J766" s="23">
        <f>Source!AT399</f>
        <v>99</v>
      </c>
      <c r="K766" s="25">
        <f>SUM(T761:T768)</f>
        <v>102.32</v>
      </c>
      <c r="L766" s="27"/>
    </row>
    <row r="767" spans="1:26" ht="14.25" x14ac:dyDescent="0.2">
      <c r="A767" s="40"/>
      <c r="B767" s="41"/>
      <c r="C767" s="41" t="s">
        <v>1500</v>
      </c>
      <c r="D767" s="24" t="s">
        <v>1499</v>
      </c>
      <c r="E767" s="11">
        <f>Source!CA399</f>
        <v>70</v>
      </c>
      <c r="F767" s="48" t="str">
        <f>CONCATENATE(" )", Source!DM399, Source!FU399, "=", Source!FY399)</f>
        <v xml:space="preserve"> )*0,85=59,5</v>
      </c>
      <c r="G767" s="49"/>
      <c r="H767" s="25">
        <f>SUM(U761:U768)</f>
        <v>61.49</v>
      </c>
      <c r="I767" s="29"/>
      <c r="J767" s="23">
        <f>Source!AU399</f>
        <v>60</v>
      </c>
      <c r="K767" s="25">
        <f>SUM(V761:V768)</f>
        <v>62.01</v>
      </c>
      <c r="L767" s="27"/>
    </row>
    <row r="768" spans="1:26" ht="14.25" x14ac:dyDescent="0.2">
      <c r="A768" s="42"/>
      <c r="B768" s="43"/>
      <c r="C768" s="43" t="s">
        <v>1501</v>
      </c>
      <c r="D768" s="30" t="s">
        <v>1502</v>
      </c>
      <c r="E768" s="31">
        <f>Source!AQ399</f>
        <v>172.76</v>
      </c>
      <c r="F768" s="32"/>
      <c r="G768" s="33" t="str">
        <f>Source!DI399</f>
        <v/>
      </c>
      <c r="H768" s="32"/>
      <c r="I768" s="33"/>
      <c r="J768" s="33"/>
      <c r="K768" s="32"/>
      <c r="L768" s="34">
        <f>Source!U399</f>
        <v>11.885888</v>
      </c>
    </row>
    <row r="769" spans="1:26" ht="15" x14ac:dyDescent="0.25">
      <c r="G769" s="46">
        <f>H763+H764+H766+H767</f>
        <v>276.62</v>
      </c>
      <c r="H769" s="46"/>
      <c r="J769" s="46">
        <f>K763+K764+K766+K767</f>
        <v>277.14</v>
      </c>
      <c r="K769" s="46"/>
      <c r="L769" s="35">
        <f>Source!U399</f>
        <v>11.885888</v>
      </c>
      <c r="O769" s="21">
        <f>G769</f>
        <v>276.62</v>
      </c>
      <c r="P769" s="21">
        <f>J769</f>
        <v>277.14</v>
      </c>
      <c r="Q769" s="21">
        <f>L769</f>
        <v>11.885888</v>
      </c>
      <c r="W769">
        <f>IF(Source!BI399&lt;=1,H763+H764+H766+H767, 0)</f>
        <v>276.62</v>
      </c>
      <c r="X769">
        <f>IF(Source!BI399=2,H763+H764+H766+H767, 0)</f>
        <v>0</v>
      </c>
      <c r="Y769">
        <f>IF(Source!BI399=3,H763+H764+H766+H767, 0)</f>
        <v>0</v>
      </c>
      <c r="Z769">
        <f>IF(Source!BI399=4,H763+H764+H766+H767, 0)</f>
        <v>0</v>
      </c>
    </row>
    <row r="770" spans="1:26" ht="28.5" x14ac:dyDescent="0.2">
      <c r="A770" s="40" t="str">
        <f>Source!E401</f>
        <v>75</v>
      </c>
      <c r="B770" s="41" t="str">
        <f>Source!F401</f>
        <v>09-04-012-01</v>
      </c>
      <c r="C770" s="41" t="str">
        <f>Source!G401</f>
        <v>Демонтаж металлических дверных блоков в готовые проемы</v>
      </c>
      <c r="D770" s="24" t="str">
        <f>Source!H401</f>
        <v>м2</v>
      </c>
      <c r="E770" s="11">
        <f>Source!I401</f>
        <v>55.2</v>
      </c>
      <c r="F770" s="25">
        <f>Source!AL401+Source!AM401+Source!AO401</f>
        <v>63.94</v>
      </c>
      <c r="G770" s="26"/>
      <c r="H770" s="25"/>
      <c r="I770" s="26" t="str">
        <f>Source!BO401</f>
        <v/>
      </c>
      <c r="J770" s="26"/>
      <c r="K770" s="25"/>
      <c r="L770" s="27"/>
      <c r="S770">
        <f>ROUND((Source!FX401/100)*((ROUND(Source!AF401*Source!I401, 2)+ROUND(Source!AE401*Source!I401, 2))), 2)</f>
        <v>807.05</v>
      </c>
      <c r="T770">
        <f>Source!X401</f>
        <v>807.05</v>
      </c>
      <c r="U770">
        <f>ROUND((Source!FY401/100)*((ROUND(Source!AF401*Source!I401, 2)+ROUND(Source!AE401*Source!I401, 2))), 2)</f>
        <v>719.87</v>
      </c>
      <c r="V770">
        <f>Source!Y401</f>
        <v>717.38</v>
      </c>
    </row>
    <row r="771" spans="1:26" x14ac:dyDescent="0.2">
      <c r="C771" s="20" t="str">
        <f>"Объем: "&amp;Source!I401&amp;"=51,75+"&amp;"3,45"</f>
        <v>Объем: 55,2=51,75+3,45</v>
      </c>
    </row>
    <row r="772" spans="1:26" ht="14.25" x14ac:dyDescent="0.2">
      <c r="A772" s="40"/>
      <c r="B772" s="41"/>
      <c r="C772" s="41" t="s">
        <v>1496</v>
      </c>
      <c r="D772" s="24"/>
      <c r="E772" s="11"/>
      <c r="F772" s="25">
        <f>Source!AO401</f>
        <v>23.81</v>
      </c>
      <c r="G772" s="26" t="str">
        <f>Source!DG401</f>
        <v>)*0,7</v>
      </c>
      <c r="H772" s="25">
        <f>ROUND(Source!AF401*Source!I401, 2)</f>
        <v>920.18</v>
      </c>
      <c r="I772" s="26"/>
      <c r="J772" s="26">
        <f>IF(Source!BA401&lt;&gt; 0, Source!BA401, 1)</f>
        <v>1</v>
      </c>
      <c r="K772" s="25">
        <f>Source!S401</f>
        <v>920.18</v>
      </c>
      <c r="L772" s="27"/>
      <c r="R772">
        <f>H772</f>
        <v>920.18</v>
      </c>
    </row>
    <row r="773" spans="1:26" ht="14.25" x14ac:dyDescent="0.2">
      <c r="A773" s="40"/>
      <c r="B773" s="41"/>
      <c r="C773" s="41" t="s">
        <v>279</v>
      </c>
      <c r="D773" s="24"/>
      <c r="E773" s="11"/>
      <c r="F773" s="25">
        <f>Source!AM401</f>
        <v>14.41</v>
      </c>
      <c r="G773" s="26" t="str">
        <f>Source!DE401</f>
        <v>)*0,7</v>
      </c>
      <c r="H773" s="25">
        <f>ROUND(Source!AD401*Source!I401, 2)</f>
        <v>556.97</v>
      </c>
      <c r="I773" s="26"/>
      <c r="J773" s="26">
        <f>IF(Source!BB401&lt;&gt; 0, Source!BB401, 1)</f>
        <v>1</v>
      </c>
      <c r="K773" s="25">
        <f>Source!Q401</f>
        <v>556.97</v>
      </c>
      <c r="L773" s="27"/>
    </row>
    <row r="774" spans="1:26" ht="14.25" x14ac:dyDescent="0.2">
      <c r="A774" s="40"/>
      <c r="B774" s="41"/>
      <c r="C774" s="41" t="s">
        <v>1497</v>
      </c>
      <c r="D774" s="24"/>
      <c r="E774" s="11"/>
      <c r="F774" s="25">
        <f>Source!AN401</f>
        <v>1.97</v>
      </c>
      <c r="G774" s="26" t="str">
        <f>Source!DF401</f>
        <v>)*0,7</v>
      </c>
      <c r="H774" s="28">
        <f>ROUND(Source!AE401*Source!I401, 2)</f>
        <v>76.180000000000007</v>
      </c>
      <c r="I774" s="26"/>
      <c r="J774" s="26">
        <f>IF(Source!BS401&lt;&gt; 0, Source!BS401, 1)</f>
        <v>1</v>
      </c>
      <c r="K774" s="28">
        <f>Source!R401</f>
        <v>76.180000000000007</v>
      </c>
      <c r="L774" s="27"/>
      <c r="R774">
        <f>H774</f>
        <v>76.180000000000007</v>
      </c>
    </row>
    <row r="775" spans="1:26" ht="14.25" x14ac:dyDescent="0.2">
      <c r="A775" s="40"/>
      <c r="B775" s="41"/>
      <c r="C775" s="41" t="s">
        <v>1498</v>
      </c>
      <c r="D775" s="24" t="s">
        <v>1499</v>
      </c>
      <c r="E775" s="11">
        <f>Source!BZ401</f>
        <v>90</v>
      </c>
      <c r="F775" s="48" t="str">
        <f>CONCATENATE(" )", Source!DL401, Source!FT401, "=", Source!FX401)</f>
        <v xml:space="preserve"> )*0,9=81</v>
      </c>
      <c r="G775" s="49"/>
      <c r="H775" s="25">
        <f>SUM(S770:S777)</f>
        <v>807.05</v>
      </c>
      <c r="I775" s="29"/>
      <c r="J775" s="23">
        <f>Source!AT401</f>
        <v>81</v>
      </c>
      <c r="K775" s="25">
        <f>SUM(T770:T777)</f>
        <v>807.05</v>
      </c>
      <c r="L775" s="27"/>
    </row>
    <row r="776" spans="1:26" ht="14.25" x14ac:dyDescent="0.2">
      <c r="A776" s="40"/>
      <c r="B776" s="41"/>
      <c r="C776" s="41" t="s">
        <v>1500</v>
      </c>
      <c r="D776" s="24" t="s">
        <v>1499</v>
      </c>
      <c r="E776" s="11">
        <f>Source!CA401</f>
        <v>85</v>
      </c>
      <c r="F776" s="48" t="str">
        <f>CONCATENATE(" )", Source!DM401, Source!FU401, "=", Source!FY401)</f>
        <v xml:space="preserve"> )*0,85=72,25</v>
      </c>
      <c r="G776" s="49"/>
      <c r="H776" s="25">
        <f>SUM(U770:U777)</f>
        <v>719.87</v>
      </c>
      <c r="I776" s="29"/>
      <c r="J776" s="23">
        <f>Source!AU401</f>
        <v>72</v>
      </c>
      <c r="K776" s="25">
        <f>SUM(V770:V777)</f>
        <v>717.38</v>
      </c>
      <c r="L776" s="27"/>
    </row>
    <row r="777" spans="1:26" ht="14.25" x14ac:dyDescent="0.2">
      <c r="A777" s="42"/>
      <c r="B777" s="43"/>
      <c r="C777" s="43" t="s">
        <v>1501</v>
      </c>
      <c r="D777" s="30" t="s">
        <v>1502</v>
      </c>
      <c r="E777" s="31">
        <f>Source!AQ401</f>
        <v>2.4</v>
      </c>
      <c r="F777" s="32"/>
      <c r="G777" s="33" t="str">
        <f>Source!DI401</f>
        <v>)*0,7</v>
      </c>
      <c r="H777" s="32"/>
      <c r="I777" s="33"/>
      <c r="J777" s="33"/>
      <c r="K777" s="32"/>
      <c r="L777" s="34">
        <f>Source!U401</f>
        <v>92.736000000000004</v>
      </c>
    </row>
    <row r="778" spans="1:26" ht="15" x14ac:dyDescent="0.25">
      <c r="G778" s="46">
        <f>H772+H773+H775+H776</f>
        <v>3004.0699999999997</v>
      </c>
      <c r="H778" s="46"/>
      <c r="J778" s="46">
        <f>K772+K773+K775+K776</f>
        <v>3001.58</v>
      </c>
      <c r="K778" s="46"/>
      <c r="L778" s="35">
        <f>Source!U401</f>
        <v>92.736000000000004</v>
      </c>
      <c r="O778" s="21">
        <f>G778</f>
        <v>3004.0699999999997</v>
      </c>
      <c r="P778" s="21">
        <f>J778</f>
        <v>3001.58</v>
      </c>
      <c r="Q778" s="21">
        <f>L778</f>
        <v>92.736000000000004</v>
      </c>
      <c r="W778">
        <f>IF(Source!BI401&lt;=1,H772+H773+H775+H776, 0)</f>
        <v>3004.0699999999997</v>
      </c>
      <c r="X778">
        <f>IF(Source!BI401=2,H772+H773+H775+H776, 0)</f>
        <v>0</v>
      </c>
      <c r="Y778">
        <f>IF(Source!BI401=3,H772+H773+H775+H776, 0)</f>
        <v>0</v>
      </c>
      <c r="Z778">
        <f>IF(Source!BI401=4,H772+H773+H775+H776, 0)</f>
        <v>0</v>
      </c>
    </row>
    <row r="779" spans="1:26" ht="28.5" x14ac:dyDescent="0.2">
      <c r="A779" s="40" t="str">
        <f>Source!E403</f>
        <v>76</v>
      </c>
      <c r="B779" s="41" t="str">
        <f>Source!F403</f>
        <v>46-02-009-02</v>
      </c>
      <c r="C779" s="41" t="str">
        <f>Source!G403</f>
        <v>Отбивка штукатурки с поверхностей стен кирпичных</v>
      </c>
      <c r="D779" s="24" t="str">
        <f>Source!H403</f>
        <v>100 м2</v>
      </c>
      <c r="E779" s="11">
        <f>Source!I403</f>
        <v>2.7101999999999999</v>
      </c>
      <c r="F779" s="25">
        <f>Source!AL403+Source!AM403+Source!AO403</f>
        <v>178</v>
      </c>
      <c r="G779" s="26"/>
      <c r="H779" s="25"/>
      <c r="I779" s="26" t="str">
        <f>Source!BO403</f>
        <v/>
      </c>
      <c r="J779" s="26"/>
      <c r="K779" s="25"/>
      <c r="L779" s="27"/>
      <c r="S779">
        <f>ROUND((Source!FX403/100)*((ROUND(Source!AF403*Source!I403, 2)+ROUND(Source!AE403*Source!I403, 2))), 2)</f>
        <v>477.6</v>
      </c>
      <c r="T779">
        <f>Source!X403</f>
        <v>477.6</v>
      </c>
      <c r="U779">
        <f>ROUND((Source!FY403/100)*((ROUND(Source!AF403*Source!I403, 2)+ROUND(Source!AE403*Source!I403, 2))), 2)</f>
        <v>287.04000000000002</v>
      </c>
      <c r="V779">
        <f>Source!Y403</f>
        <v>289.45</v>
      </c>
    </row>
    <row r="780" spans="1:26" x14ac:dyDescent="0.2">
      <c r="C780" s="20" t="str">
        <f>"Объем: "&amp;Source!I403&amp;"=271,02/"&amp;"100"</f>
        <v>Объем: 2,7102=271,02/100</v>
      </c>
    </row>
    <row r="781" spans="1:26" ht="14.25" x14ac:dyDescent="0.2">
      <c r="A781" s="40"/>
      <c r="B781" s="41"/>
      <c r="C781" s="41" t="s">
        <v>1496</v>
      </c>
      <c r="D781" s="24"/>
      <c r="E781" s="11"/>
      <c r="F781" s="25">
        <f>Source!AO403</f>
        <v>178</v>
      </c>
      <c r="G781" s="26" t="str">
        <f>Source!DG403</f>
        <v/>
      </c>
      <c r="H781" s="25">
        <f>ROUND(Source!AF403*Source!I403, 2)</f>
        <v>482.42</v>
      </c>
      <c r="I781" s="26"/>
      <c r="J781" s="26">
        <f>IF(Source!BA403&lt;&gt; 0, Source!BA403, 1)</f>
        <v>1</v>
      </c>
      <c r="K781" s="25">
        <f>Source!S403</f>
        <v>482.42</v>
      </c>
      <c r="L781" s="27"/>
      <c r="R781">
        <f>H781</f>
        <v>482.42</v>
      </c>
    </row>
    <row r="782" spans="1:26" ht="14.25" x14ac:dyDescent="0.2">
      <c r="A782" s="40"/>
      <c r="B782" s="41"/>
      <c r="C782" s="41" t="s">
        <v>1498</v>
      </c>
      <c r="D782" s="24" t="s">
        <v>1499</v>
      </c>
      <c r="E782" s="11">
        <f>Source!BZ403</f>
        <v>110</v>
      </c>
      <c r="F782" s="48" t="str">
        <f>CONCATENATE(" )", Source!DL403, Source!FT403, "=", Source!FX403)</f>
        <v xml:space="preserve"> )*0,9=99</v>
      </c>
      <c r="G782" s="49"/>
      <c r="H782" s="25">
        <f>SUM(S779:S784)</f>
        <v>477.6</v>
      </c>
      <c r="I782" s="29"/>
      <c r="J782" s="23">
        <f>Source!AT403</f>
        <v>99</v>
      </c>
      <c r="K782" s="25">
        <f>SUM(T779:T784)</f>
        <v>477.6</v>
      </c>
      <c r="L782" s="27"/>
    </row>
    <row r="783" spans="1:26" ht="14.25" x14ac:dyDescent="0.2">
      <c r="A783" s="40"/>
      <c r="B783" s="41"/>
      <c r="C783" s="41" t="s">
        <v>1500</v>
      </c>
      <c r="D783" s="24" t="s">
        <v>1499</v>
      </c>
      <c r="E783" s="11">
        <f>Source!CA403</f>
        <v>70</v>
      </c>
      <c r="F783" s="48" t="str">
        <f>CONCATENATE(" )", Source!DM403, Source!FU403, "=", Source!FY403)</f>
        <v xml:space="preserve"> )*0,85=59,5</v>
      </c>
      <c r="G783" s="49"/>
      <c r="H783" s="25">
        <f>SUM(U779:U784)</f>
        <v>287.04000000000002</v>
      </c>
      <c r="I783" s="29"/>
      <c r="J783" s="23">
        <f>Source!AU403</f>
        <v>60</v>
      </c>
      <c r="K783" s="25">
        <f>SUM(V779:V784)</f>
        <v>289.45</v>
      </c>
      <c r="L783" s="27"/>
    </row>
    <row r="784" spans="1:26" ht="14.25" x14ac:dyDescent="0.2">
      <c r="A784" s="42"/>
      <c r="B784" s="43"/>
      <c r="C784" s="43" t="s">
        <v>1501</v>
      </c>
      <c r="D784" s="30" t="s">
        <v>1502</v>
      </c>
      <c r="E784" s="31">
        <f>Source!AQ403</f>
        <v>22.82</v>
      </c>
      <c r="F784" s="32"/>
      <c r="G784" s="33" t="str">
        <f>Source!DI403</f>
        <v/>
      </c>
      <c r="H784" s="32"/>
      <c r="I784" s="33"/>
      <c r="J784" s="33"/>
      <c r="K784" s="32"/>
      <c r="L784" s="34">
        <f>Source!U403</f>
        <v>61.846764</v>
      </c>
    </row>
    <row r="785" spans="1:26" ht="15" x14ac:dyDescent="0.25">
      <c r="G785" s="46">
        <f>H781+H782+H783</f>
        <v>1247.06</v>
      </c>
      <c r="H785" s="46"/>
      <c r="J785" s="46">
        <f>K781+K782+K783</f>
        <v>1249.47</v>
      </c>
      <c r="K785" s="46"/>
      <c r="L785" s="35">
        <f>Source!U403</f>
        <v>61.846764</v>
      </c>
      <c r="O785" s="21">
        <f>G785</f>
        <v>1247.06</v>
      </c>
      <c r="P785" s="21">
        <f>J785</f>
        <v>1249.47</v>
      </c>
      <c r="Q785" s="21">
        <f>L785</f>
        <v>61.846764</v>
      </c>
      <c r="W785">
        <f>IF(Source!BI403&lt;=1,H781+H782+H783, 0)</f>
        <v>1247.06</v>
      </c>
      <c r="X785">
        <f>IF(Source!BI403=2,H781+H782+H783, 0)</f>
        <v>0</v>
      </c>
      <c r="Y785">
        <f>IF(Source!BI403=3,H781+H782+H783, 0)</f>
        <v>0</v>
      </c>
      <c r="Z785">
        <f>IF(Source!BI403=4,H781+H782+H783, 0)</f>
        <v>0</v>
      </c>
    </row>
    <row r="786" spans="1:26" ht="28.5" x14ac:dyDescent="0.2">
      <c r="A786" s="40" t="str">
        <f>Source!E405</f>
        <v>77</v>
      </c>
      <c r="B786" s="41" t="str">
        <f>Source!F405</f>
        <v>57-2-3</v>
      </c>
      <c r="C786" s="41" t="str">
        <f>Source!G405</f>
        <v>Разборка покрытий полов из керамических плиток</v>
      </c>
      <c r="D786" s="24" t="str">
        <f>Source!H405</f>
        <v>100 м2</v>
      </c>
      <c r="E786" s="11">
        <f>Source!I405</f>
        <v>0.1673</v>
      </c>
      <c r="F786" s="25">
        <f>Source!AL405+Source!AM405+Source!AO405</f>
        <v>641</v>
      </c>
      <c r="G786" s="26"/>
      <c r="H786" s="25"/>
      <c r="I786" s="26" t="str">
        <f>Source!BO405</f>
        <v/>
      </c>
      <c r="J786" s="26"/>
      <c r="K786" s="25"/>
      <c r="L786" s="27"/>
      <c r="S786">
        <f>ROUND((Source!FX405/100)*((ROUND(Source!AF405*Source!I405, 2)+ROUND(Source!AE405*Source!I405, 2))), 2)</f>
        <v>82.37</v>
      </c>
      <c r="T786">
        <f>Source!X405</f>
        <v>82.37</v>
      </c>
      <c r="U786">
        <f>ROUND((Source!FY405/100)*((ROUND(Source!AF405*Source!I405, 2)+ROUND(Source!AE405*Source!I405, 2))), 2)</f>
        <v>70.010000000000005</v>
      </c>
      <c r="V786">
        <f>Source!Y405</f>
        <v>70.010000000000005</v>
      </c>
    </row>
    <row r="787" spans="1:26" x14ac:dyDescent="0.2">
      <c r="C787" s="20" t="str">
        <f>"Объем: "&amp;Source!I405&amp;"=16,73/"&amp;"100"</f>
        <v>Объем: 0,1673=16,73/100</v>
      </c>
    </row>
    <row r="788" spans="1:26" ht="14.25" x14ac:dyDescent="0.2">
      <c r="A788" s="40"/>
      <c r="B788" s="41"/>
      <c r="C788" s="41" t="s">
        <v>1496</v>
      </c>
      <c r="D788" s="24"/>
      <c r="E788" s="11"/>
      <c r="F788" s="25">
        <f>Source!AO405</f>
        <v>595.99</v>
      </c>
      <c r="G788" s="26" t="str">
        <f>Source!DG405</f>
        <v/>
      </c>
      <c r="H788" s="25">
        <f>ROUND(Source!AF405*Source!I405, 2)</f>
        <v>99.71</v>
      </c>
      <c r="I788" s="26"/>
      <c r="J788" s="26">
        <f>IF(Source!BA405&lt;&gt; 0, Source!BA405, 1)</f>
        <v>1</v>
      </c>
      <c r="K788" s="25">
        <f>Source!S405</f>
        <v>99.71</v>
      </c>
      <c r="L788" s="27"/>
      <c r="R788">
        <f>H788</f>
        <v>99.71</v>
      </c>
    </row>
    <row r="789" spans="1:26" ht="14.25" x14ac:dyDescent="0.2">
      <c r="A789" s="40"/>
      <c r="B789" s="41"/>
      <c r="C789" s="41" t="s">
        <v>279</v>
      </c>
      <c r="D789" s="24"/>
      <c r="E789" s="11"/>
      <c r="F789" s="25">
        <f>Source!AM405</f>
        <v>45.01</v>
      </c>
      <c r="G789" s="26" t="str">
        <f>Source!DE405</f>
        <v/>
      </c>
      <c r="H789" s="25">
        <f>ROUND(Source!AD405*Source!I405, 2)</f>
        <v>7.53</v>
      </c>
      <c r="I789" s="26"/>
      <c r="J789" s="26">
        <f>IF(Source!BB405&lt;&gt; 0, Source!BB405, 1)</f>
        <v>1</v>
      </c>
      <c r="K789" s="25">
        <f>Source!Q405</f>
        <v>7.53</v>
      </c>
      <c r="L789" s="27"/>
    </row>
    <row r="790" spans="1:26" ht="14.25" x14ac:dyDescent="0.2">
      <c r="A790" s="40"/>
      <c r="B790" s="41"/>
      <c r="C790" s="41" t="s">
        <v>1497</v>
      </c>
      <c r="D790" s="24"/>
      <c r="E790" s="11"/>
      <c r="F790" s="25">
        <f>Source!AN405</f>
        <v>19.440000000000001</v>
      </c>
      <c r="G790" s="26" t="str">
        <f>Source!DF405</f>
        <v/>
      </c>
      <c r="H790" s="28">
        <f>ROUND(Source!AE405*Source!I405, 2)</f>
        <v>3.25</v>
      </c>
      <c r="I790" s="26"/>
      <c r="J790" s="26">
        <f>IF(Source!BS405&lt;&gt; 0, Source!BS405, 1)</f>
        <v>1</v>
      </c>
      <c r="K790" s="28">
        <f>Source!R405</f>
        <v>3.25</v>
      </c>
      <c r="L790" s="27"/>
      <c r="R790">
        <f>H790</f>
        <v>3.25</v>
      </c>
    </row>
    <row r="791" spans="1:26" ht="14.25" x14ac:dyDescent="0.2">
      <c r="A791" s="40"/>
      <c r="B791" s="41"/>
      <c r="C791" s="41" t="s">
        <v>1498</v>
      </c>
      <c r="D791" s="24" t="s">
        <v>1499</v>
      </c>
      <c r="E791" s="11">
        <f>Source!BZ405</f>
        <v>80</v>
      </c>
      <c r="F791" s="44"/>
      <c r="G791" s="26"/>
      <c r="H791" s="25">
        <f>SUM(S786:S794)</f>
        <v>82.37</v>
      </c>
      <c r="I791" s="29"/>
      <c r="J791" s="23">
        <f>Source!AT405</f>
        <v>80</v>
      </c>
      <c r="K791" s="25">
        <f>SUM(T786:T794)</f>
        <v>82.37</v>
      </c>
      <c r="L791" s="27"/>
    </row>
    <row r="792" spans="1:26" ht="14.25" x14ac:dyDescent="0.2">
      <c r="A792" s="40"/>
      <c r="B792" s="41"/>
      <c r="C792" s="41" t="s">
        <v>1500</v>
      </c>
      <c r="D792" s="24" t="s">
        <v>1499</v>
      </c>
      <c r="E792" s="11">
        <f>Source!CA405</f>
        <v>68</v>
      </c>
      <c r="F792" s="44"/>
      <c r="G792" s="26"/>
      <c r="H792" s="25">
        <f>SUM(U786:U794)</f>
        <v>70.010000000000005</v>
      </c>
      <c r="I792" s="29"/>
      <c r="J792" s="23">
        <f>Source!AU405</f>
        <v>68</v>
      </c>
      <c r="K792" s="25">
        <f>SUM(V786:V794)</f>
        <v>70.010000000000005</v>
      </c>
      <c r="L792" s="27"/>
    </row>
    <row r="793" spans="1:26" ht="14.25" x14ac:dyDescent="0.2">
      <c r="A793" s="40"/>
      <c r="B793" s="41"/>
      <c r="C793" s="41" t="s">
        <v>1501</v>
      </c>
      <c r="D793" s="24" t="s">
        <v>1502</v>
      </c>
      <c r="E793" s="11">
        <f>Source!AQ405</f>
        <v>69.87</v>
      </c>
      <c r="F793" s="25"/>
      <c r="G793" s="26" t="str">
        <f>Source!DI405</f>
        <v/>
      </c>
      <c r="H793" s="25"/>
      <c r="I793" s="26"/>
      <c r="J793" s="26"/>
      <c r="K793" s="25"/>
      <c r="L793" s="36">
        <f>Source!U405</f>
        <v>11.689251000000001</v>
      </c>
    </row>
    <row r="794" spans="1:26" ht="14.25" x14ac:dyDescent="0.2">
      <c r="A794" s="42" t="str">
        <f>Source!E407</f>
        <v>77,1</v>
      </c>
      <c r="B794" s="43" t="str">
        <f>Source!F407</f>
        <v>01.7.07.07</v>
      </c>
      <c r="C794" s="43" t="str">
        <f>Source!G407</f>
        <v>Строительный мусор</v>
      </c>
      <c r="D794" s="30" t="str">
        <f>Source!H407</f>
        <v>т</v>
      </c>
      <c r="E794" s="31">
        <f>Source!I407</f>
        <v>0.86995999999999996</v>
      </c>
      <c r="F794" s="32">
        <f>Source!AL407+Source!AM407+Source!AO407</f>
        <v>0</v>
      </c>
      <c r="G794" s="37" t="s">
        <v>6</v>
      </c>
      <c r="H794" s="32">
        <f>ROUND(Source!AC407*Source!I407, 2)+ROUND(Source!AD407*Source!I407, 2)+ROUND(Source!AF407*Source!I407, 2)</f>
        <v>0</v>
      </c>
      <c r="I794" s="33"/>
      <c r="J794" s="33">
        <f>IF(Source!BC407&lt;&gt; 0, Source!BC407, 1)</f>
        <v>1</v>
      </c>
      <c r="K794" s="32">
        <f>Source!O407</f>
        <v>0</v>
      </c>
      <c r="L794" s="38"/>
      <c r="S794">
        <f>ROUND((Source!FX407/100)*((ROUND(Source!AF407*Source!I407, 2)+ROUND(Source!AE407*Source!I407, 2))), 2)</f>
        <v>0</v>
      </c>
      <c r="T794">
        <f>Source!X407</f>
        <v>0</v>
      </c>
      <c r="U794">
        <f>ROUND((Source!FY407/100)*((ROUND(Source!AF407*Source!I407, 2)+ROUND(Source!AE407*Source!I407, 2))), 2)</f>
        <v>0</v>
      </c>
      <c r="V794">
        <f>Source!Y407</f>
        <v>0</v>
      </c>
      <c r="W794">
        <f>IF(Source!BI407&lt;=1,H794, 0)</f>
        <v>0</v>
      </c>
      <c r="X794">
        <f>IF(Source!BI407=2,H794, 0)</f>
        <v>0</v>
      </c>
      <c r="Y794">
        <f>IF(Source!BI407=3,H794, 0)</f>
        <v>0</v>
      </c>
      <c r="Z794">
        <f>IF(Source!BI407=4,H794, 0)</f>
        <v>0</v>
      </c>
    </row>
    <row r="795" spans="1:26" ht="15" x14ac:dyDescent="0.25">
      <c r="G795" s="46">
        <f>H788+H789+H791+H792+SUM(H794:H794)</f>
        <v>259.62</v>
      </c>
      <c r="H795" s="46"/>
      <c r="J795" s="46">
        <f>K788+K789+K791+K792+SUM(K794:K794)</f>
        <v>259.62</v>
      </c>
      <c r="K795" s="46"/>
      <c r="L795" s="35">
        <f>Source!U405</f>
        <v>11.689251000000001</v>
      </c>
      <c r="O795" s="21">
        <f>G795</f>
        <v>259.62</v>
      </c>
      <c r="P795" s="21">
        <f>J795</f>
        <v>259.62</v>
      </c>
      <c r="Q795" s="21">
        <f>L795</f>
        <v>11.689251000000001</v>
      </c>
      <c r="W795">
        <f>IF(Source!BI405&lt;=1,H788+H789+H791+H792, 0)</f>
        <v>259.62</v>
      </c>
      <c r="X795">
        <f>IF(Source!BI405=2,H788+H789+H791+H792, 0)</f>
        <v>0</v>
      </c>
      <c r="Y795">
        <f>IF(Source!BI405=3,H788+H789+H791+H792, 0)</f>
        <v>0</v>
      </c>
      <c r="Z795">
        <f>IF(Source!BI405=4,H788+H789+H791+H792, 0)</f>
        <v>0</v>
      </c>
    </row>
    <row r="796" spans="1:26" ht="28.5" x14ac:dyDescent="0.2">
      <c r="A796" s="40" t="str">
        <f>Source!E409</f>
        <v>78</v>
      </c>
      <c r="B796" s="41" t="str">
        <f>Source!F409</f>
        <v>57-2-1</v>
      </c>
      <c r="C796" s="41" t="str">
        <f>Source!G409</f>
        <v>Разборка покрытий полов из линолеума и релина</v>
      </c>
      <c r="D796" s="24" t="str">
        <f>Source!H409</f>
        <v>100 м2</v>
      </c>
      <c r="E796" s="11">
        <f>Source!I409</f>
        <v>1.3685</v>
      </c>
      <c r="F796" s="25">
        <f>Source!AL409+Source!AM409+Source!AO409</f>
        <v>92.9</v>
      </c>
      <c r="G796" s="26"/>
      <c r="H796" s="25"/>
      <c r="I796" s="26" t="str">
        <f>Source!BO409</f>
        <v/>
      </c>
      <c r="J796" s="26"/>
      <c r="K796" s="25"/>
      <c r="L796" s="27"/>
      <c r="S796">
        <f>ROUND((Source!FX409/100)*((ROUND(Source!AF409*Source!I409, 2)+ROUND(Source!AE409*Source!I409, 2))), 2)</f>
        <v>99.19</v>
      </c>
      <c r="T796">
        <f>Source!X409</f>
        <v>99.19</v>
      </c>
      <c r="U796">
        <f>ROUND((Source!FY409/100)*((ROUND(Source!AF409*Source!I409, 2)+ROUND(Source!AE409*Source!I409, 2))), 2)</f>
        <v>84.31</v>
      </c>
      <c r="V796">
        <f>Source!Y409</f>
        <v>84.31</v>
      </c>
    </row>
    <row r="797" spans="1:26" x14ac:dyDescent="0.2">
      <c r="C797" s="20" t="str">
        <f>"Объем: "&amp;Source!I409&amp;"=136,85/"&amp;"100"</f>
        <v>Объем: 1,3685=136,85/100</v>
      </c>
    </row>
    <row r="798" spans="1:26" ht="14.25" x14ac:dyDescent="0.2">
      <c r="A798" s="40"/>
      <c r="B798" s="41"/>
      <c r="C798" s="41" t="s">
        <v>1496</v>
      </c>
      <c r="D798" s="24"/>
      <c r="E798" s="11"/>
      <c r="F798" s="25">
        <f>Source!AO409</f>
        <v>88.84</v>
      </c>
      <c r="G798" s="26" t="str">
        <f>Source!DG409</f>
        <v/>
      </c>
      <c r="H798" s="25">
        <f>ROUND(Source!AF409*Source!I409, 2)</f>
        <v>121.58</v>
      </c>
      <c r="I798" s="26"/>
      <c r="J798" s="26">
        <f>IF(Source!BA409&lt;&gt; 0, Source!BA409, 1)</f>
        <v>1</v>
      </c>
      <c r="K798" s="25">
        <f>Source!S409</f>
        <v>121.58</v>
      </c>
      <c r="L798" s="27"/>
      <c r="R798">
        <f>H798</f>
        <v>121.58</v>
      </c>
    </row>
    <row r="799" spans="1:26" ht="14.25" x14ac:dyDescent="0.2">
      <c r="A799" s="40"/>
      <c r="B799" s="41"/>
      <c r="C799" s="41" t="s">
        <v>279</v>
      </c>
      <c r="D799" s="24"/>
      <c r="E799" s="11"/>
      <c r="F799" s="25">
        <f>Source!AM409</f>
        <v>4.0599999999999996</v>
      </c>
      <c r="G799" s="26" t="str">
        <f>Source!DE409</f>
        <v/>
      </c>
      <c r="H799" s="25">
        <f>ROUND(Source!AD409*Source!I409, 2)</f>
        <v>5.56</v>
      </c>
      <c r="I799" s="26"/>
      <c r="J799" s="26">
        <f>IF(Source!BB409&lt;&gt; 0, Source!BB409, 1)</f>
        <v>1</v>
      </c>
      <c r="K799" s="25">
        <f>Source!Q409</f>
        <v>5.56</v>
      </c>
      <c r="L799" s="27"/>
    </row>
    <row r="800" spans="1:26" ht="14.25" x14ac:dyDescent="0.2">
      <c r="A800" s="40"/>
      <c r="B800" s="41"/>
      <c r="C800" s="41" t="s">
        <v>1497</v>
      </c>
      <c r="D800" s="24"/>
      <c r="E800" s="11"/>
      <c r="F800" s="25">
        <f>Source!AN409</f>
        <v>1.76</v>
      </c>
      <c r="G800" s="26" t="str">
        <f>Source!DF409</f>
        <v/>
      </c>
      <c r="H800" s="28">
        <f>ROUND(Source!AE409*Source!I409, 2)</f>
        <v>2.41</v>
      </c>
      <c r="I800" s="26"/>
      <c r="J800" s="26">
        <f>IF(Source!BS409&lt;&gt; 0, Source!BS409, 1)</f>
        <v>1</v>
      </c>
      <c r="K800" s="28">
        <f>Source!R409</f>
        <v>2.41</v>
      </c>
      <c r="L800" s="27"/>
      <c r="R800">
        <f>H800</f>
        <v>2.41</v>
      </c>
    </row>
    <row r="801" spans="1:26" ht="14.25" x14ac:dyDescent="0.2">
      <c r="A801" s="40"/>
      <c r="B801" s="41"/>
      <c r="C801" s="41" t="s">
        <v>1498</v>
      </c>
      <c r="D801" s="24" t="s">
        <v>1499</v>
      </c>
      <c r="E801" s="11">
        <f>Source!BZ409</f>
        <v>80</v>
      </c>
      <c r="F801" s="44"/>
      <c r="G801" s="26"/>
      <c r="H801" s="25">
        <f>SUM(S796:S804)</f>
        <v>99.19</v>
      </c>
      <c r="I801" s="29"/>
      <c r="J801" s="23">
        <f>Source!AT409</f>
        <v>80</v>
      </c>
      <c r="K801" s="25">
        <f>SUM(T796:T804)</f>
        <v>99.19</v>
      </c>
      <c r="L801" s="27"/>
    </row>
    <row r="802" spans="1:26" ht="14.25" x14ac:dyDescent="0.2">
      <c r="A802" s="40"/>
      <c r="B802" s="41"/>
      <c r="C802" s="41" t="s">
        <v>1500</v>
      </c>
      <c r="D802" s="24" t="s">
        <v>1499</v>
      </c>
      <c r="E802" s="11">
        <f>Source!CA409</f>
        <v>68</v>
      </c>
      <c r="F802" s="44"/>
      <c r="G802" s="26"/>
      <c r="H802" s="25">
        <f>SUM(U796:U804)</f>
        <v>84.31</v>
      </c>
      <c r="I802" s="29"/>
      <c r="J802" s="23">
        <f>Source!AU409</f>
        <v>68</v>
      </c>
      <c r="K802" s="25">
        <f>SUM(V796:V804)</f>
        <v>84.31</v>
      </c>
      <c r="L802" s="27"/>
    </row>
    <row r="803" spans="1:26" ht="14.25" x14ac:dyDescent="0.2">
      <c r="A803" s="40"/>
      <c r="B803" s="41"/>
      <c r="C803" s="41" t="s">
        <v>1501</v>
      </c>
      <c r="D803" s="24" t="s">
        <v>1502</v>
      </c>
      <c r="E803" s="11">
        <f>Source!AQ409</f>
        <v>11.39</v>
      </c>
      <c r="F803" s="25"/>
      <c r="G803" s="26" t="str">
        <f>Source!DI409</f>
        <v/>
      </c>
      <c r="H803" s="25"/>
      <c r="I803" s="26"/>
      <c r="J803" s="26"/>
      <c r="K803" s="25"/>
      <c r="L803" s="36">
        <f>Source!U409</f>
        <v>15.587215</v>
      </c>
    </row>
    <row r="804" spans="1:26" ht="14.25" x14ac:dyDescent="0.2">
      <c r="A804" s="42" t="str">
        <f>Source!E411</f>
        <v>78,1</v>
      </c>
      <c r="B804" s="43" t="str">
        <f>Source!F411</f>
        <v>01.7.07.07</v>
      </c>
      <c r="C804" s="43" t="str">
        <f>Source!G411</f>
        <v>Строительный мусор</v>
      </c>
      <c r="D804" s="30" t="str">
        <f>Source!H411</f>
        <v>т</v>
      </c>
      <c r="E804" s="31">
        <f>Source!I411</f>
        <v>0.64319499999999996</v>
      </c>
      <c r="F804" s="32">
        <f>Source!AL411+Source!AM411+Source!AO411</f>
        <v>0</v>
      </c>
      <c r="G804" s="37" t="s">
        <v>6</v>
      </c>
      <c r="H804" s="32">
        <f>ROUND(Source!AC411*Source!I411, 2)+ROUND(Source!AD411*Source!I411, 2)+ROUND(Source!AF411*Source!I411, 2)</f>
        <v>0</v>
      </c>
      <c r="I804" s="33"/>
      <c r="J804" s="33">
        <f>IF(Source!BC411&lt;&gt; 0, Source!BC411, 1)</f>
        <v>1</v>
      </c>
      <c r="K804" s="32">
        <f>Source!O411</f>
        <v>0</v>
      </c>
      <c r="L804" s="38"/>
      <c r="S804">
        <f>ROUND((Source!FX411/100)*((ROUND(Source!AF411*Source!I411, 2)+ROUND(Source!AE411*Source!I411, 2))), 2)</f>
        <v>0</v>
      </c>
      <c r="T804">
        <f>Source!X411</f>
        <v>0</v>
      </c>
      <c r="U804">
        <f>ROUND((Source!FY411/100)*((ROUND(Source!AF411*Source!I411, 2)+ROUND(Source!AE411*Source!I411, 2))), 2)</f>
        <v>0</v>
      </c>
      <c r="V804">
        <f>Source!Y411</f>
        <v>0</v>
      </c>
      <c r="W804">
        <f>IF(Source!BI411&lt;=1,H804, 0)</f>
        <v>0</v>
      </c>
      <c r="X804">
        <f>IF(Source!BI411=2,H804, 0)</f>
        <v>0</v>
      </c>
      <c r="Y804">
        <f>IF(Source!BI411=3,H804, 0)</f>
        <v>0</v>
      </c>
      <c r="Z804">
        <f>IF(Source!BI411=4,H804, 0)</f>
        <v>0</v>
      </c>
    </row>
    <row r="805" spans="1:26" ht="15" x14ac:dyDescent="0.25">
      <c r="G805" s="46">
        <f>H798+H799+H801+H802+SUM(H804:H804)</f>
        <v>310.64</v>
      </c>
      <c r="H805" s="46"/>
      <c r="J805" s="46">
        <f>K798+K799+K801+K802+SUM(K804:K804)</f>
        <v>310.64</v>
      </c>
      <c r="K805" s="46"/>
      <c r="L805" s="35">
        <f>Source!U409</f>
        <v>15.587215</v>
      </c>
      <c r="O805" s="21">
        <f>G805</f>
        <v>310.64</v>
      </c>
      <c r="P805" s="21">
        <f>J805</f>
        <v>310.64</v>
      </c>
      <c r="Q805" s="21">
        <f>L805</f>
        <v>15.587215</v>
      </c>
      <c r="W805">
        <f>IF(Source!BI409&lt;=1,H798+H799+H801+H802, 0)</f>
        <v>310.64</v>
      </c>
      <c r="X805">
        <f>IF(Source!BI409=2,H798+H799+H801+H802, 0)</f>
        <v>0</v>
      </c>
      <c r="Y805">
        <f>IF(Source!BI409=3,H798+H799+H801+H802, 0)</f>
        <v>0</v>
      </c>
      <c r="Z805">
        <f>IF(Source!BI409=4,H798+H799+H801+H802, 0)</f>
        <v>0</v>
      </c>
    </row>
    <row r="806" spans="1:26" ht="28.5" x14ac:dyDescent="0.2">
      <c r="A806" s="40" t="str">
        <f>Source!E413</f>
        <v>79</v>
      </c>
      <c r="B806" s="41" t="str">
        <f>Source!F413</f>
        <v>13-06-003-01</v>
      </c>
      <c r="C806" s="41" t="str">
        <f>Source!G413</f>
        <v>Очистка поверхности потолка от краски щетками</v>
      </c>
      <c r="D806" s="24" t="str">
        <f>Source!H413</f>
        <v>м2</v>
      </c>
      <c r="E806" s="11">
        <f>Source!I413</f>
        <v>16.73</v>
      </c>
      <c r="F806" s="25">
        <f>Source!AL413+Source!AM413+Source!AO413</f>
        <v>7.68</v>
      </c>
      <c r="G806" s="26"/>
      <c r="H806" s="25"/>
      <c r="I806" s="26" t="str">
        <f>Source!BO413</f>
        <v/>
      </c>
      <c r="J806" s="26"/>
      <c r="K806" s="25"/>
      <c r="L806" s="27"/>
      <c r="S806">
        <f>ROUND((Source!FX413/100)*((ROUND(Source!AF413*Source!I413, 2)+ROUND(Source!AE413*Source!I413, 2))), 2)</f>
        <v>119.66</v>
      </c>
      <c r="T806">
        <f>Source!X413</f>
        <v>119.66</v>
      </c>
      <c r="U806">
        <f>ROUND((Source!FY413/100)*((ROUND(Source!AF413*Source!I413, 2)+ROUND(Source!AE413*Source!I413, 2))), 2)</f>
        <v>87.9</v>
      </c>
      <c r="V806">
        <f>Source!Y413</f>
        <v>88.64</v>
      </c>
    </row>
    <row r="807" spans="1:26" ht="14.25" x14ac:dyDescent="0.2">
      <c r="A807" s="40"/>
      <c r="B807" s="41"/>
      <c r="C807" s="41" t="s">
        <v>1496</v>
      </c>
      <c r="D807" s="24"/>
      <c r="E807" s="11"/>
      <c r="F807" s="25">
        <f>Source!AO413</f>
        <v>7.68</v>
      </c>
      <c r="G807" s="26" t="str">
        <f>Source!DG413</f>
        <v>)*1,15</v>
      </c>
      <c r="H807" s="25">
        <f>ROUND(Source!AF413*Source!I413, 2)</f>
        <v>147.72999999999999</v>
      </c>
      <c r="I807" s="26"/>
      <c r="J807" s="26">
        <f>IF(Source!BA413&lt;&gt; 0, Source!BA413, 1)</f>
        <v>1</v>
      </c>
      <c r="K807" s="25">
        <f>Source!S413</f>
        <v>147.72999999999999</v>
      </c>
      <c r="L807" s="27"/>
      <c r="R807">
        <f>H807</f>
        <v>147.72999999999999</v>
      </c>
    </row>
    <row r="808" spans="1:26" ht="14.25" x14ac:dyDescent="0.2">
      <c r="A808" s="40"/>
      <c r="B808" s="41"/>
      <c r="C808" s="41" t="s">
        <v>1498</v>
      </c>
      <c r="D808" s="24" t="s">
        <v>1499</v>
      </c>
      <c r="E808" s="11">
        <f>Source!BZ413</f>
        <v>90</v>
      </c>
      <c r="F808" s="48" t="str">
        <f>CONCATENATE(" )", Source!DL413, Source!FT413, "=", Source!FX413)</f>
        <v xml:space="preserve"> )*0,9=81</v>
      </c>
      <c r="G808" s="49"/>
      <c r="H808" s="25">
        <f>SUM(S806:S810)</f>
        <v>119.66</v>
      </c>
      <c r="I808" s="29"/>
      <c r="J808" s="23">
        <f>Source!AT413</f>
        <v>81</v>
      </c>
      <c r="K808" s="25">
        <f>SUM(T806:T810)</f>
        <v>119.66</v>
      </c>
      <c r="L808" s="27"/>
    </row>
    <row r="809" spans="1:26" ht="14.25" x14ac:dyDescent="0.2">
      <c r="A809" s="40"/>
      <c r="B809" s="41"/>
      <c r="C809" s="41" t="s">
        <v>1500</v>
      </c>
      <c r="D809" s="24" t="s">
        <v>1499</v>
      </c>
      <c r="E809" s="11">
        <f>Source!CA413</f>
        <v>70</v>
      </c>
      <c r="F809" s="48" t="str">
        <f>CONCATENATE(" )", Source!DM413, Source!FU413, "=", Source!FY413)</f>
        <v xml:space="preserve"> )*0,85=59,5</v>
      </c>
      <c r="G809" s="49"/>
      <c r="H809" s="25">
        <f>SUM(U806:U810)</f>
        <v>87.9</v>
      </c>
      <c r="I809" s="29"/>
      <c r="J809" s="23">
        <f>Source!AU413</f>
        <v>60</v>
      </c>
      <c r="K809" s="25">
        <f>SUM(V806:V810)</f>
        <v>88.64</v>
      </c>
      <c r="L809" s="27"/>
    </row>
    <row r="810" spans="1:26" ht="14.25" x14ac:dyDescent="0.2">
      <c r="A810" s="42"/>
      <c r="B810" s="43"/>
      <c r="C810" s="43" t="s">
        <v>1501</v>
      </c>
      <c r="D810" s="30" t="s">
        <v>1502</v>
      </c>
      <c r="E810" s="31">
        <f>Source!AQ413</f>
        <v>0.9</v>
      </c>
      <c r="F810" s="32"/>
      <c r="G810" s="33" t="str">
        <f>Source!DI413</f>
        <v>)*1,15</v>
      </c>
      <c r="H810" s="32"/>
      <c r="I810" s="33"/>
      <c r="J810" s="33"/>
      <c r="K810" s="32"/>
      <c r="L810" s="34">
        <f>Source!U413</f>
        <v>17.315549999999998</v>
      </c>
    </row>
    <row r="811" spans="1:26" ht="15" x14ac:dyDescent="0.25">
      <c r="G811" s="46">
        <f>H807+H808+H809</f>
        <v>355.28999999999996</v>
      </c>
      <c r="H811" s="46"/>
      <c r="J811" s="46">
        <f>K807+K808+K809</f>
        <v>356.03</v>
      </c>
      <c r="K811" s="46"/>
      <c r="L811" s="35">
        <f>Source!U413</f>
        <v>17.315549999999998</v>
      </c>
      <c r="O811" s="21">
        <f>G811</f>
        <v>355.28999999999996</v>
      </c>
      <c r="P811" s="21">
        <f>J811</f>
        <v>356.03</v>
      </c>
      <c r="Q811" s="21">
        <f>L811</f>
        <v>17.315549999999998</v>
      </c>
      <c r="W811">
        <f>IF(Source!BI413&lt;=1,H807+H808+H809, 0)</f>
        <v>355.28999999999996</v>
      </c>
      <c r="X811">
        <f>IF(Source!BI413=2,H807+H808+H809, 0)</f>
        <v>0</v>
      </c>
      <c r="Y811">
        <f>IF(Source!BI413=3,H807+H808+H809, 0)</f>
        <v>0</v>
      </c>
      <c r="Z811">
        <f>IF(Source!BI413=4,H807+H808+H809, 0)</f>
        <v>0</v>
      </c>
    </row>
    <row r="812" spans="1:26" ht="14.25" x14ac:dyDescent="0.2">
      <c r="A812" s="40" t="str">
        <f>Source!E415</f>
        <v>80</v>
      </c>
      <c r="B812" s="41" t="str">
        <f>Source!F415</f>
        <v>57-2-4</v>
      </c>
      <c r="C812" s="41" t="str">
        <f>Source!G415</f>
        <v>Разборка покрытий полов цементных</v>
      </c>
      <c r="D812" s="24" t="str">
        <f>Source!H415</f>
        <v>100 м2</v>
      </c>
      <c r="E812" s="11">
        <f>Source!I415</f>
        <v>1.5358000000000001</v>
      </c>
      <c r="F812" s="25">
        <f>Source!AL415+Source!AM415+Source!AO415</f>
        <v>1687.56</v>
      </c>
      <c r="G812" s="26"/>
      <c r="H812" s="25"/>
      <c r="I812" s="26" t="str">
        <f>Source!BO415</f>
        <v/>
      </c>
      <c r="J812" s="26"/>
      <c r="K812" s="25"/>
      <c r="L812" s="27"/>
      <c r="S812">
        <f>ROUND((Source!FX415/100)*((ROUND(Source!AF415*Source!I415, 2)+ROUND(Source!AE415*Source!I415, 2))), 2)</f>
        <v>1195.27</v>
      </c>
      <c r="T812">
        <f>Source!X415</f>
        <v>1195.27</v>
      </c>
      <c r="U812">
        <f>ROUND((Source!FY415/100)*((ROUND(Source!AF415*Source!I415, 2)+ROUND(Source!AE415*Source!I415, 2))), 2)</f>
        <v>1015.98</v>
      </c>
      <c r="V812">
        <f>Source!Y415</f>
        <v>1015.98</v>
      </c>
    </row>
    <row r="813" spans="1:26" x14ac:dyDescent="0.2">
      <c r="C813" s="20" t="str">
        <f>"Объем: "&amp;Source!I415&amp;"=153,58/"&amp;"100"</f>
        <v>Объем: 1,5358=153,58/100</v>
      </c>
    </row>
    <row r="814" spans="1:26" ht="14.25" x14ac:dyDescent="0.2">
      <c r="A814" s="40"/>
      <c r="B814" s="41"/>
      <c r="C814" s="41" t="s">
        <v>1496</v>
      </c>
      <c r="D814" s="24"/>
      <c r="E814" s="11"/>
      <c r="F814" s="25">
        <f>Source!AO415</f>
        <v>948.54</v>
      </c>
      <c r="G814" s="26" t="str">
        <f>Source!DG415</f>
        <v/>
      </c>
      <c r="H814" s="25">
        <f>ROUND(Source!AF415*Source!I415, 2)</f>
        <v>1456.77</v>
      </c>
      <c r="I814" s="26"/>
      <c r="J814" s="26">
        <f>IF(Source!BA415&lt;&gt; 0, Source!BA415, 1)</f>
        <v>1</v>
      </c>
      <c r="K814" s="25">
        <f>Source!S415</f>
        <v>1456.77</v>
      </c>
      <c r="L814" s="27"/>
      <c r="R814">
        <f>H814</f>
        <v>1456.77</v>
      </c>
    </row>
    <row r="815" spans="1:26" ht="14.25" x14ac:dyDescent="0.2">
      <c r="A815" s="40"/>
      <c r="B815" s="41"/>
      <c r="C815" s="41" t="s">
        <v>279</v>
      </c>
      <c r="D815" s="24"/>
      <c r="E815" s="11"/>
      <c r="F815" s="25">
        <f>Source!AM415</f>
        <v>739.02</v>
      </c>
      <c r="G815" s="26" t="str">
        <f>Source!DE415</f>
        <v/>
      </c>
      <c r="H815" s="25">
        <f>ROUND(Source!AD415*Source!I415, 2)</f>
        <v>1134.99</v>
      </c>
      <c r="I815" s="26"/>
      <c r="J815" s="26">
        <f>IF(Source!BB415&lt;&gt; 0, Source!BB415, 1)</f>
        <v>1</v>
      </c>
      <c r="K815" s="25">
        <f>Source!Q415</f>
        <v>1134.99</v>
      </c>
      <c r="L815" s="27"/>
    </row>
    <row r="816" spans="1:26" ht="14.25" x14ac:dyDescent="0.2">
      <c r="A816" s="40"/>
      <c r="B816" s="41"/>
      <c r="C816" s="41" t="s">
        <v>1497</v>
      </c>
      <c r="D816" s="24"/>
      <c r="E816" s="11"/>
      <c r="F816" s="25">
        <f>Source!AN415</f>
        <v>24.3</v>
      </c>
      <c r="G816" s="26" t="str">
        <f>Source!DF415</f>
        <v/>
      </c>
      <c r="H816" s="28">
        <f>ROUND(Source!AE415*Source!I415, 2)</f>
        <v>37.32</v>
      </c>
      <c r="I816" s="26"/>
      <c r="J816" s="26">
        <f>IF(Source!BS415&lt;&gt; 0, Source!BS415, 1)</f>
        <v>1</v>
      </c>
      <c r="K816" s="28">
        <f>Source!R415</f>
        <v>37.32</v>
      </c>
      <c r="L816" s="27"/>
      <c r="R816">
        <f>H816</f>
        <v>37.32</v>
      </c>
    </row>
    <row r="817" spans="1:26" ht="14.25" x14ac:dyDescent="0.2">
      <c r="A817" s="40"/>
      <c r="B817" s="41"/>
      <c r="C817" s="41" t="s">
        <v>1498</v>
      </c>
      <c r="D817" s="24" t="s">
        <v>1499</v>
      </c>
      <c r="E817" s="11">
        <f>Source!BZ415</f>
        <v>80</v>
      </c>
      <c r="F817" s="44"/>
      <c r="G817" s="26"/>
      <c r="H817" s="25">
        <f>SUM(S812:S820)</f>
        <v>1195.27</v>
      </c>
      <c r="I817" s="29"/>
      <c r="J817" s="23">
        <f>Source!AT415</f>
        <v>80</v>
      </c>
      <c r="K817" s="25">
        <f>SUM(T812:T820)</f>
        <v>1195.27</v>
      </c>
      <c r="L817" s="27"/>
    </row>
    <row r="818" spans="1:26" ht="14.25" x14ac:dyDescent="0.2">
      <c r="A818" s="40"/>
      <c r="B818" s="41"/>
      <c r="C818" s="41" t="s">
        <v>1500</v>
      </c>
      <c r="D818" s="24" t="s">
        <v>1499</v>
      </c>
      <c r="E818" s="11">
        <f>Source!CA415</f>
        <v>68</v>
      </c>
      <c r="F818" s="44"/>
      <c r="G818" s="26"/>
      <c r="H818" s="25">
        <f>SUM(U812:U820)</f>
        <v>1015.98</v>
      </c>
      <c r="I818" s="29"/>
      <c r="J818" s="23">
        <f>Source!AU415</f>
        <v>68</v>
      </c>
      <c r="K818" s="25">
        <f>SUM(V812:V820)</f>
        <v>1015.98</v>
      </c>
      <c r="L818" s="27"/>
    </row>
    <row r="819" spans="1:26" ht="14.25" x14ac:dyDescent="0.2">
      <c r="A819" s="40"/>
      <c r="B819" s="41"/>
      <c r="C819" s="41" t="s">
        <v>1501</v>
      </c>
      <c r="D819" s="24" t="s">
        <v>1502</v>
      </c>
      <c r="E819" s="11">
        <f>Source!AQ415</f>
        <v>111.2</v>
      </c>
      <c r="F819" s="25"/>
      <c r="G819" s="26" t="str">
        <f>Source!DI415</f>
        <v/>
      </c>
      <c r="H819" s="25"/>
      <c r="I819" s="26"/>
      <c r="J819" s="26"/>
      <c r="K819" s="25"/>
      <c r="L819" s="36">
        <f>Source!U415</f>
        <v>170.78096000000002</v>
      </c>
    </row>
    <row r="820" spans="1:26" ht="14.25" x14ac:dyDescent="0.2">
      <c r="A820" s="42" t="str">
        <f>Source!E417</f>
        <v>80,1</v>
      </c>
      <c r="B820" s="43" t="str">
        <f>Source!F417</f>
        <v>01.7.07.07</v>
      </c>
      <c r="C820" s="43" t="str">
        <f>Source!G417</f>
        <v>Строительный мусор</v>
      </c>
      <c r="D820" s="30" t="str">
        <f>Source!H417</f>
        <v>т</v>
      </c>
      <c r="E820" s="31">
        <f>Source!I417</f>
        <v>10.136279999999999</v>
      </c>
      <c r="F820" s="32">
        <f>Source!AL417+Source!AM417+Source!AO417</f>
        <v>0</v>
      </c>
      <c r="G820" s="37" t="s">
        <v>6</v>
      </c>
      <c r="H820" s="32">
        <f>ROUND(Source!AC417*Source!I417, 2)+ROUND(Source!AD417*Source!I417, 2)+ROUND(Source!AF417*Source!I417, 2)</f>
        <v>0</v>
      </c>
      <c r="I820" s="33"/>
      <c r="J820" s="33">
        <f>IF(Source!BC417&lt;&gt; 0, Source!BC417, 1)</f>
        <v>1</v>
      </c>
      <c r="K820" s="32">
        <f>Source!O417</f>
        <v>0</v>
      </c>
      <c r="L820" s="38"/>
      <c r="S820">
        <f>ROUND((Source!FX417/100)*((ROUND(Source!AF417*Source!I417, 2)+ROUND(Source!AE417*Source!I417, 2))), 2)</f>
        <v>0</v>
      </c>
      <c r="T820">
        <f>Source!X417</f>
        <v>0</v>
      </c>
      <c r="U820">
        <f>ROUND((Source!FY417/100)*((ROUND(Source!AF417*Source!I417, 2)+ROUND(Source!AE417*Source!I417, 2))), 2)</f>
        <v>0</v>
      </c>
      <c r="V820">
        <f>Source!Y417</f>
        <v>0</v>
      </c>
      <c r="W820">
        <f>IF(Source!BI417&lt;=1,H820, 0)</f>
        <v>0</v>
      </c>
      <c r="X820">
        <f>IF(Source!BI417=2,H820, 0)</f>
        <v>0</v>
      </c>
      <c r="Y820">
        <f>IF(Source!BI417=3,H820, 0)</f>
        <v>0</v>
      </c>
      <c r="Z820">
        <f>IF(Source!BI417=4,H820, 0)</f>
        <v>0</v>
      </c>
    </row>
    <row r="821" spans="1:26" ht="15" x14ac:dyDescent="0.25">
      <c r="G821" s="46">
        <f>H814+H815+H817+H818+SUM(H820:H820)</f>
        <v>4803.01</v>
      </c>
      <c r="H821" s="46"/>
      <c r="J821" s="46">
        <f>K814+K815+K817+K818+SUM(K820:K820)</f>
        <v>4803.01</v>
      </c>
      <c r="K821" s="46"/>
      <c r="L821" s="35">
        <f>Source!U415</f>
        <v>170.78096000000002</v>
      </c>
      <c r="O821" s="21">
        <f>G821</f>
        <v>4803.01</v>
      </c>
      <c r="P821" s="21">
        <f>J821</f>
        <v>4803.01</v>
      </c>
      <c r="Q821" s="21">
        <f>L821</f>
        <v>170.78096000000002</v>
      </c>
      <c r="W821">
        <f>IF(Source!BI415&lt;=1,H814+H815+H817+H818, 0)</f>
        <v>4803.01</v>
      </c>
      <c r="X821">
        <f>IF(Source!BI415=2,H814+H815+H817+H818, 0)</f>
        <v>0</v>
      </c>
      <c r="Y821">
        <f>IF(Source!BI415=3,H814+H815+H817+H818, 0)</f>
        <v>0</v>
      </c>
      <c r="Z821">
        <f>IF(Source!BI415=4,H814+H815+H817+H818, 0)</f>
        <v>0</v>
      </c>
    </row>
    <row r="822" spans="1:26" ht="28.5" x14ac:dyDescent="0.2">
      <c r="A822" s="40" t="str">
        <f>Source!E419</f>
        <v>81</v>
      </c>
      <c r="B822" s="41" t="str">
        <f>Source!F419</f>
        <v>46-04-007-05</v>
      </c>
      <c r="C822" s="41" t="str">
        <f>Source!G419</f>
        <v>Разборка деревянных подвесных потолков из листов асбестоцементных</v>
      </c>
      <c r="D822" s="24" t="str">
        <f>Source!H419</f>
        <v>100 м2</v>
      </c>
      <c r="E822" s="11">
        <f>Source!I419</f>
        <v>1.3657999999999999</v>
      </c>
      <c r="F822" s="25">
        <f>Source!AL419+Source!AM419+Source!AO419</f>
        <v>846.19999999999993</v>
      </c>
      <c r="G822" s="26"/>
      <c r="H822" s="25"/>
      <c r="I822" s="26" t="str">
        <f>Source!BO419</f>
        <v/>
      </c>
      <c r="J822" s="26"/>
      <c r="K822" s="25"/>
      <c r="L822" s="27"/>
      <c r="S822">
        <f>ROUND((Source!FX419/100)*((ROUND(Source!AF419*Source!I419, 2)+ROUND(Source!AE419*Source!I419, 2))), 2)</f>
        <v>1091.3499999999999</v>
      </c>
      <c r="T822">
        <f>Source!X419</f>
        <v>1091.3499999999999</v>
      </c>
      <c r="U822">
        <f>ROUND((Source!FY419/100)*((ROUND(Source!AF419*Source!I419, 2)+ROUND(Source!AE419*Source!I419, 2))), 2)</f>
        <v>655.91</v>
      </c>
      <c r="V822">
        <f>Source!Y419</f>
        <v>661.42</v>
      </c>
    </row>
    <row r="823" spans="1:26" x14ac:dyDescent="0.2">
      <c r="C823" s="20" t="str">
        <f>"Объем: "&amp;Source!I419&amp;"=136,58/"&amp;"100"</f>
        <v>Объем: 1,3658=136,58/100</v>
      </c>
    </row>
    <row r="824" spans="1:26" ht="14.25" x14ac:dyDescent="0.2">
      <c r="A824" s="40"/>
      <c r="B824" s="41"/>
      <c r="C824" s="41" t="s">
        <v>1496</v>
      </c>
      <c r="D824" s="24"/>
      <c r="E824" s="11"/>
      <c r="F824" s="25">
        <f>Source!AO419</f>
        <v>777.43</v>
      </c>
      <c r="G824" s="26" t="str">
        <f>Source!DG419</f>
        <v/>
      </c>
      <c r="H824" s="25">
        <f>ROUND(Source!AF419*Source!I419, 2)</f>
        <v>1061.81</v>
      </c>
      <c r="I824" s="26"/>
      <c r="J824" s="26">
        <f>IF(Source!BA419&lt;&gt; 0, Source!BA419, 1)</f>
        <v>1</v>
      </c>
      <c r="K824" s="25">
        <f>Source!S419</f>
        <v>1061.81</v>
      </c>
      <c r="L824" s="27"/>
      <c r="R824">
        <f>H824</f>
        <v>1061.81</v>
      </c>
    </row>
    <row r="825" spans="1:26" ht="14.25" x14ac:dyDescent="0.2">
      <c r="A825" s="40"/>
      <c r="B825" s="41"/>
      <c r="C825" s="41" t="s">
        <v>279</v>
      </c>
      <c r="D825" s="24"/>
      <c r="E825" s="11"/>
      <c r="F825" s="25">
        <f>Source!AM419</f>
        <v>68.77</v>
      </c>
      <c r="G825" s="26" t="str">
        <f>Source!DE419</f>
        <v/>
      </c>
      <c r="H825" s="25">
        <f>ROUND(Source!AD419*Source!I419, 2)</f>
        <v>93.93</v>
      </c>
      <c r="I825" s="26"/>
      <c r="J825" s="26">
        <f>IF(Source!BB419&lt;&gt; 0, Source!BB419, 1)</f>
        <v>1</v>
      </c>
      <c r="K825" s="25">
        <f>Source!Q419</f>
        <v>93.93</v>
      </c>
      <c r="L825" s="27"/>
    </row>
    <row r="826" spans="1:26" ht="14.25" x14ac:dyDescent="0.2">
      <c r="A826" s="40"/>
      <c r="B826" s="41"/>
      <c r="C826" s="41" t="s">
        <v>1497</v>
      </c>
      <c r="D826" s="24"/>
      <c r="E826" s="11"/>
      <c r="F826" s="25">
        <f>Source!AN419</f>
        <v>29.7</v>
      </c>
      <c r="G826" s="26" t="str">
        <f>Source!DF419</f>
        <v/>
      </c>
      <c r="H826" s="28">
        <f>ROUND(Source!AE419*Source!I419, 2)</f>
        <v>40.56</v>
      </c>
      <c r="I826" s="26"/>
      <c r="J826" s="26">
        <f>IF(Source!BS419&lt;&gt; 0, Source!BS419, 1)</f>
        <v>1</v>
      </c>
      <c r="K826" s="28">
        <f>Source!R419</f>
        <v>40.56</v>
      </c>
      <c r="L826" s="27"/>
      <c r="R826">
        <f>H826</f>
        <v>40.56</v>
      </c>
    </row>
    <row r="827" spans="1:26" ht="14.25" x14ac:dyDescent="0.2">
      <c r="A827" s="40"/>
      <c r="B827" s="41"/>
      <c r="C827" s="41" t="s">
        <v>1498</v>
      </c>
      <c r="D827" s="24" t="s">
        <v>1499</v>
      </c>
      <c r="E827" s="11">
        <f>Source!BZ419</f>
        <v>110</v>
      </c>
      <c r="F827" s="48" t="str">
        <f>CONCATENATE(" )", Source!DL419, Source!FT419, "=", Source!FX419)</f>
        <v xml:space="preserve"> )*0,9=99</v>
      </c>
      <c r="G827" s="49"/>
      <c r="H827" s="25">
        <f>SUM(S822:S829)</f>
        <v>1091.3499999999999</v>
      </c>
      <c r="I827" s="29"/>
      <c r="J827" s="23">
        <f>Source!AT419</f>
        <v>99</v>
      </c>
      <c r="K827" s="25">
        <f>SUM(T822:T829)</f>
        <v>1091.3499999999999</v>
      </c>
      <c r="L827" s="27"/>
    </row>
    <row r="828" spans="1:26" ht="14.25" x14ac:dyDescent="0.2">
      <c r="A828" s="40"/>
      <c r="B828" s="41"/>
      <c r="C828" s="41" t="s">
        <v>1500</v>
      </c>
      <c r="D828" s="24" t="s">
        <v>1499</v>
      </c>
      <c r="E828" s="11">
        <f>Source!CA419</f>
        <v>70</v>
      </c>
      <c r="F828" s="48" t="str">
        <f>CONCATENATE(" )", Source!DM419, Source!FU419, "=", Source!FY419)</f>
        <v xml:space="preserve"> )*0,85=59,5</v>
      </c>
      <c r="G828" s="49"/>
      <c r="H828" s="25">
        <f>SUM(U822:U829)</f>
        <v>655.91</v>
      </c>
      <c r="I828" s="29"/>
      <c r="J828" s="23">
        <f>Source!AU419</f>
        <v>60</v>
      </c>
      <c r="K828" s="25">
        <f>SUM(V822:V829)</f>
        <v>661.42</v>
      </c>
      <c r="L828" s="27"/>
    </row>
    <row r="829" spans="1:26" ht="14.25" x14ac:dyDescent="0.2">
      <c r="A829" s="42"/>
      <c r="B829" s="43"/>
      <c r="C829" s="43" t="s">
        <v>1501</v>
      </c>
      <c r="D829" s="30" t="s">
        <v>1502</v>
      </c>
      <c r="E829" s="31">
        <f>Source!AQ419</f>
        <v>86.67</v>
      </c>
      <c r="F829" s="32"/>
      <c r="G829" s="33" t="str">
        <f>Source!DI419</f>
        <v/>
      </c>
      <c r="H829" s="32"/>
      <c r="I829" s="33"/>
      <c r="J829" s="33"/>
      <c r="K829" s="32"/>
      <c r="L829" s="34">
        <f>Source!U419</f>
        <v>118.373886</v>
      </c>
    </row>
    <row r="830" spans="1:26" ht="15" x14ac:dyDescent="0.25">
      <c r="G830" s="46">
        <f>H824+H825+H827+H828</f>
        <v>2903</v>
      </c>
      <c r="H830" s="46"/>
      <c r="J830" s="46">
        <f>K824+K825+K827+K828</f>
        <v>2908.51</v>
      </c>
      <c r="K830" s="46"/>
      <c r="L830" s="35">
        <f>Source!U419</f>
        <v>118.373886</v>
      </c>
      <c r="O830" s="21">
        <f>G830</f>
        <v>2903</v>
      </c>
      <c r="P830" s="21">
        <f>J830</f>
        <v>2908.51</v>
      </c>
      <c r="Q830" s="21">
        <f>L830</f>
        <v>118.373886</v>
      </c>
      <c r="W830">
        <f>IF(Source!BI419&lt;=1,H824+H825+H827+H828, 0)</f>
        <v>2903</v>
      </c>
      <c r="X830">
        <f>IF(Source!BI419=2,H824+H825+H827+H828, 0)</f>
        <v>0</v>
      </c>
      <c r="Y830">
        <f>IF(Source!BI419=3,H824+H825+H827+H828, 0)</f>
        <v>0</v>
      </c>
      <c r="Z830">
        <f>IF(Source!BI419=4,H824+H825+H827+H828, 0)</f>
        <v>0</v>
      </c>
    </row>
    <row r="831" spans="1:26" ht="42.75" x14ac:dyDescent="0.2">
      <c r="A831" s="40" t="str">
        <f>Source!E421</f>
        <v>82</v>
      </c>
      <c r="B831" s="41" t="str">
        <f>Source!F421</f>
        <v>09-03-047-01</v>
      </c>
      <c r="C831" s="41" t="str">
        <f>Source!G421</f>
        <v>Демонтаж каркасов подвесных потолков с подвесками и деталями крепления 2,05кгх112,6м=230,83кг</v>
      </c>
      <c r="D831" s="24" t="str">
        <f>Source!H421</f>
        <v>т</v>
      </c>
      <c r="E831" s="11">
        <f>Source!I421</f>
        <v>0.23085</v>
      </c>
      <c r="F831" s="25">
        <f>Source!AL421+Source!AM421+Source!AO421</f>
        <v>1685.6699999999998</v>
      </c>
      <c r="G831" s="26"/>
      <c r="H831" s="25"/>
      <c r="I831" s="26" t="str">
        <f>Source!BO421</f>
        <v/>
      </c>
      <c r="J831" s="26"/>
      <c r="K831" s="25"/>
      <c r="L831" s="27"/>
      <c r="S831">
        <f>ROUND((Source!FX421/100)*((ROUND(Source!AF421*Source!I421, 2)+ROUND(Source!AE421*Source!I421, 2))), 2)</f>
        <v>99.74</v>
      </c>
      <c r="T831">
        <f>Source!X421</f>
        <v>99.74</v>
      </c>
      <c r="U831">
        <f>ROUND((Source!FY421/100)*((ROUND(Source!AF421*Source!I421, 2)+ROUND(Source!AE421*Source!I421, 2))), 2)</f>
        <v>88.96</v>
      </c>
      <c r="V831">
        <f>Source!Y421</f>
        <v>88.65</v>
      </c>
    </row>
    <row r="832" spans="1:26" ht="14.25" x14ac:dyDescent="0.2">
      <c r="A832" s="40"/>
      <c r="B832" s="41"/>
      <c r="C832" s="41" t="s">
        <v>1496</v>
      </c>
      <c r="D832" s="24"/>
      <c r="E832" s="11"/>
      <c r="F832" s="25">
        <f>Source!AO421</f>
        <v>749.56</v>
      </c>
      <c r="G832" s="26" t="str">
        <f>Source!DG421</f>
        <v>)*0,7</v>
      </c>
      <c r="H832" s="25">
        <f>ROUND(Source!AF421*Source!I421, 2)</f>
        <v>121.12</v>
      </c>
      <c r="I832" s="26"/>
      <c r="J832" s="26">
        <f>IF(Source!BA421&lt;&gt; 0, Source!BA421, 1)</f>
        <v>1</v>
      </c>
      <c r="K832" s="25">
        <f>Source!S421</f>
        <v>121.12</v>
      </c>
      <c r="L832" s="27"/>
      <c r="R832">
        <f>H832</f>
        <v>121.12</v>
      </c>
    </row>
    <row r="833" spans="1:26" ht="14.25" x14ac:dyDescent="0.2">
      <c r="A833" s="40"/>
      <c r="B833" s="41"/>
      <c r="C833" s="41" t="s">
        <v>279</v>
      </c>
      <c r="D833" s="24"/>
      <c r="E833" s="11"/>
      <c r="F833" s="25">
        <f>Source!AM421</f>
        <v>471.53</v>
      </c>
      <c r="G833" s="26" t="str">
        <f>Source!DE421</f>
        <v>)*0,7</v>
      </c>
      <c r="H833" s="25">
        <f>ROUND(Source!AD421*Source!I421, 2)</f>
        <v>76.2</v>
      </c>
      <c r="I833" s="26"/>
      <c r="J833" s="26">
        <f>IF(Source!BB421&lt;&gt; 0, Source!BB421, 1)</f>
        <v>1</v>
      </c>
      <c r="K833" s="25">
        <f>Source!Q421</f>
        <v>76.2</v>
      </c>
      <c r="L833" s="27"/>
    </row>
    <row r="834" spans="1:26" ht="14.25" x14ac:dyDescent="0.2">
      <c r="A834" s="40"/>
      <c r="B834" s="41"/>
      <c r="C834" s="41" t="s">
        <v>1497</v>
      </c>
      <c r="D834" s="24"/>
      <c r="E834" s="11"/>
      <c r="F834" s="25">
        <f>Source!AN421</f>
        <v>12.42</v>
      </c>
      <c r="G834" s="26" t="str">
        <f>Source!DF421</f>
        <v>)*0,7</v>
      </c>
      <c r="H834" s="28">
        <f>ROUND(Source!AE421*Source!I421, 2)</f>
        <v>2.0099999999999998</v>
      </c>
      <c r="I834" s="26"/>
      <c r="J834" s="26">
        <f>IF(Source!BS421&lt;&gt; 0, Source!BS421, 1)</f>
        <v>1</v>
      </c>
      <c r="K834" s="28">
        <f>Source!R421</f>
        <v>2.0099999999999998</v>
      </c>
      <c r="L834" s="27"/>
      <c r="R834">
        <f>H834</f>
        <v>2.0099999999999998</v>
      </c>
    </row>
    <row r="835" spans="1:26" ht="14.25" x14ac:dyDescent="0.2">
      <c r="A835" s="40"/>
      <c r="B835" s="41"/>
      <c r="C835" s="41" t="s">
        <v>1498</v>
      </c>
      <c r="D835" s="24" t="s">
        <v>1499</v>
      </c>
      <c r="E835" s="11">
        <f>Source!BZ421</f>
        <v>90</v>
      </c>
      <c r="F835" s="48" t="str">
        <f>CONCATENATE(" )", Source!DL421, Source!FT421, "=", Source!FX421)</f>
        <v xml:space="preserve"> )*0,9=81</v>
      </c>
      <c r="G835" s="49"/>
      <c r="H835" s="25">
        <f>SUM(S831:S837)</f>
        <v>99.74</v>
      </c>
      <c r="I835" s="29"/>
      <c r="J835" s="23">
        <f>Source!AT421</f>
        <v>81</v>
      </c>
      <c r="K835" s="25">
        <f>SUM(T831:T837)</f>
        <v>99.74</v>
      </c>
      <c r="L835" s="27"/>
    </row>
    <row r="836" spans="1:26" ht="14.25" x14ac:dyDescent="0.2">
      <c r="A836" s="40"/>
      <c r="B836" s="41"/>
      <c r="C836" s="41" t="s">
        <v>1500</v>
      </c>
      <c r="D836" s="24" t="s">
        <v>1499</v>
      </c>
      <c r="E836" s="11">
        <f>Source!CA421</f>
        <v>85</v>
      </c>
      <c r="F836" s="48" t="str">
        <f>CONCATENATE(" )", Source!DM421, Source!FU421, "=", Source!FY421)</f>
        <v xml:space="preserve"> )*0,85=72,25</v>
      </c>
      <c r="G836" s="49"/>
      <c r="H836" s="25">
        <f>SUM(U831:U837)</f>
        <v>88.96</v>
      </c>
      <c r="I836" s="29"/>
      <c r="J836" s="23">
        <f>Source!AU421</f>
        <v>72</v>
      </c>
      <c r="K836" s="25">
        <f>SUM(V831:V837)</f>
        <v>88.65</v>
      </c>
      <c r="L836" s="27"/>
    </row>
    <row r="837" spans="1:26" ht="14.25" x14ac:dyDescent="0.2">
      <c r="A837" s="42"/>
      <c r="B837" s="43"/>
      <c r="C837" s="43" t="s">
        <v>1501</v>
      </c>
      <c r="D837" s="30" t="s">
        <v>1502</v>
      </c>
      <c r="E837" s="31">
        <f>Source!AQ421</f>
        <v>75.56</v>
      </c>
      <c r="F837" s="32"/>
      <c r="G837" s="33" t="str">
        <f>Source!DI421</f>
        <v>)*0,7</v>
      </c>
      <c r="H837" s="32"/>
      <c r="I837" s="33"/>
      <c r="J837" s="33"/>
      <c r="K837" s="32"/>
      <c r="L837" s="34">
        <f>Source!U421</f>
        <v>12.210118199999998</v>
      </c>
    </row>
    <row r="838" spans="1:26" ht="15" x14ac:dyDescent="0.25">
      <c r="G838" s="46">
        <f>H832+H833+H835+H836</f>
        <v>386.02</v>
      </c>
      <c r="H838" s="46"/>
      <c r="J838" s="46">
        <f>K832+K833+K835+K836</f>
        <v>385.71000000000004</v>
      </c>
      <c r="K838" s="46"/>
      <c r="L838" s="35">
        <f>Source!U421</f>
        <v>12.210118199999998</v>
      </c>
      <c r="O838" s="21">
        <f>G838</f>
        <v>386.02</v>
      </c>
      <c r="P838" s="21">
        <f>J838</f>
        <v>385.71000000000004</v>
      </c>
      <c r="Q838" s="21">
        <f>L838</f>
        <v>12.210118199999998</v>
      </c>
      <c r="W838">
        <f>IF(Source!BI421&lt;=1,H832+H833+H835+H836, 0)</f>
        <v>386.02</v>
      </c>
      <c r="X838">
        <f>IF(Source!BI421=2,H832+H833+H835+H836, 0)</f>
        <v>0</v>
      </c>
      <c r="Y838">
        <f>IF(Source!BI421=3,H832+H833+H835+H836, 0)</f>
        <v>0</v>
      </c>
      <c r="Z838">
        <f>IF(Source!BI421=4,H832+H833+H835+H836, 0)</f>
        <v>0</v>
      </c>
    </row>
    <row r="839" spans="1:26" ht="28.5" x14ac:dyDescent="0.2">
      <c r="A839" s="40" t="str">
        <f>Source!E423</f>
        <v>83</v>
      </c>
      <c r="B839" s="41" t="str">
        <f>Source!F423</f>
        <v>56-3-1</v>
      </c>
      <c r="C839" s="41" t="str">
        <f>Source!G423</f>
        <v>Снятие подоконных досок бетонных и мозаичных</v>
      </c>
      <c r="D839" s="24" t="str">
        <f>Source!H423</f>
        <v>100 м2</v>
      </c>
      <c r="E839" s="11">
        <f>Source!I423</f>
        <v>1.6E-2</v>
      </c>
      <c r="F839" s="25">
        <f>Source!AL423+Source!AM423+Source!AO423</f>
        <v>2172.79</v>
      </c>
      <c r="G839" s="26"/>
      <c r="H839" s="25"/>
      <c r="I839" s="26" t="str">
        <f>Source!BO423</f>
        <v/>
      </c>
      <c r="J839" s="26"/>
      <c r="K839" s="25"/>
      <c r="L839" s="27"/>
      <c r="S839">
        <f>ROUND((Source!FX423/100)*((ROUND(Source!AF423*Source!I423, 2)+ROUND(Source!AE423*Source!I423, 2))), 2)</f>
        <v>27.77</v>
      </c>
      <c r="T839">
        <f>Source!X423</f>
        <v>27.77</v>
      </c>
      <c r="U839">
        <f>ROUND((Source!FY423/100)*((ROUND(Source!AF423*Source!I423, 2)+ROUND(Source!AE423*Source!I423, 2))), 2)</f>
        <v>21</v>
      </c>
      <c r="V839">
        <f>Source!Y423</f>
        <v>21</v>
      </c>
    </row>
    <row r="840" spans="1:26" x14ac:dyDescent="0.2">
      <c r="C840" s="20" t="str">
        <f>"Объем: "&amp;Source!I423&amp;"=1,6/"&amp;"100"</f>
        <v>Объем: 0,016=1,6/100</v>
      </c>
    </row>
    <row r="841" spans="1:26" ht="14.25" x14ac:dyDescent="0.2">
      <c r="A841" s="40"/>
      <c r="B841" s="41"/>
      <c r="C841" s="41" t="s">
        <v>1496</v>
      </c>
      <c r="D841" s="24"/>
      <c r="E841" s="11"/>
      <c r="F841" s="25">
        <f>Source!AO423</f>
        <v>2116.61</v>
      </c>
      <c r="G841" s="26" t="str">
        <f>Source!DG423</f>
        <v/>
      </c>
      <c r="H841" s="25">
        <f>ROUND(Source!AF423*Source!I423, 2)</f>
        <v>33.869999999999997</v>
      </c>
      <c r="I841" s="26"/>
      <c r="J841" s="26">
        <f>IF(Source!BA423&lt;&gt; 0, Source!BA423, 1)</f>
        <v>1</v>
      </c>
      <c r="K841" s="25">
        <f>Source!S423</f>
        <v>33.869999999999997</v>
      </c>
      <c r="L841" s="27"/>
      <c r="R841">
        <f>H841</f>
        <v>33.869999999999997</v>
      </c>
    </row>
    <row r="842" spans="1:26" ht="14.25" x14ac:dyDescent="0.2">
      <c r="A842" s="40"/>
      <c r="B842" s="41"/>
      <c r="C842" s="41" t="s">
        <v>279</v>
      </c>
      <c r="D842" s="24"/>
      <c r="E842" s="11"/>
      <c r="F842" s="25">
        <f>Source!AM423</f>
        <v>56.18</v>
      </c>
      <c r="G842" s="26" t="str">
        <f>Source!DE423</f>
        <v/>
      </c>
      <c r="H842" s="25">
        <f>ROUND(Source!AD423*Source!I423, 2)</f>
        <v>0.9</v>
      </c>
      <c r="I842" s="26"/>
      <c r="J842" s="26">
        <f>IF(Source!BB423&lt;&gt; 0, Source!BB423, 1)</f>
        <v>1</v>
      </c>
      <c r="K842" s="25">
        <f>Source!Q423</f>
        <v>0.9</v>
      </c>
      <c r="L842" s="27"/>
    </row>
    <row r="843" spans="1:26" ht="14.25" x14ac:dyDescent="0.2">
      <c r="A843" s="40"/>
      <c r="B843" s="41"/>
      <c r="C843" s="41" t="s">
        <v>1498</v>
      </c>
      <c r="D843" s="24" t="s">
        <v>1499</v>
      </c>
      <c r="E843" s="11">
        <f>Source!BZ423</f>
        <v>82</v>
      </c>
      <c r="F843" s="44"/>
      <c r="G843" s="26"/>
      <c r="H843" s="25">
        <f>SUM(S839:S846)</f>
        <v>27.77</v>
      </c>
      <c r="I843" s="29"/>
      <c r="J843" s="23">
        <f>Source!AT423</f>
        <v>82</v>
      </c>
      <c r="K843" s="25">
        <f>SUM(T839:T846)</f>
        <v>27.77</v>
      </c>
      <c r="L843" s="27"/>
    </row>
    <row r="844" spans="1:26" ht="14.25" x14ac:dyDescent="0.2">
      <c r="A844" s="40"/>
      <c r="B844" s="41"/>
      <c r="C844" s="41" t="s">
        <v>1500</v>
      </c>
      <c r="D844" s="24" t="s">
        <v>1499</v>
      </c>
      <c r="E844" s="11">
        <f>Source!CA423</f>
        <v>62</v>
      </c>
      <c r="F844" s="44"/>
      <c r="G844" s="26"/>
      <c r="H844" s="25">
        <f>SUM(U839:U846)</f>
        <v>21</v>
      </c>
      <c r="I844" s="29"/>
      <c r="J844" s="23">
        <f>Source!AU423</f>
        <v>62</v>
      </c>
      <c r="K844" s="25">
        <f>SUM(V839:V846)</f>
        <v>21</v>
      </c>
      <c r="L844" s="27"/>
    </row>
    <row r="845" spans="1:26" ht="14.25" x14ac:dyDescent="0.2">
      <c r="A845" s="40"/>
      <c r="B845" s="41"/>
      <c r="C845" s="41" t="s">
        <v>1501</v>
      </c>
      <c r="D845" s="24" t="s">
        <v>1502</v>
      </c>
      <c r="E845" s="11">
        <f>Source!AQ423</f>
        <v>275.60000000000002</v>
      </c>
      <c r="F845" s="25"/>
      <c r="G845" s="26" t="str">
        <f>Source!DI423</f>
        <v/>
      </c>
      <c r="H845" s="25"/>
      <c r="I845" s="26"/>
      <c r="J845" s="26"/>
      <c r="K845" s="25"/>
      <c r="L845" s="36">
        <f>Source!U423</f>
        <v>4.4096000000000002</v>
      </c>
    </row>
    <row r="846" spans="1:26" ht="14.25" x14ac:dyDescent="0.2">
      <c r="A846" s="42" t="str">
        <f>Source!E425</f>
        <v>83,1</v>
      </c>
      <c r="B846" s="43" t="str">
        <f>Source!F425</f>
        <v>01.7.07.07</v>
      </c>
      <c r="C846" s="43" t="str">
        <f>Source!G425</f>
        <v>Строительный мусор</v>
      </c>
      <c r="D846" s="30" t="str">
        <f>Source!H425</f>
        <v>т</v>
      </c>
      <c r="E846" s="31">
        <f>Source!I425</f>
        <v>0.21440000000000001</v>
      </c>
      <c r="F846" s="32">
        <f>Source!AL425+Source!AM425+Source!AO425</f>
        <v>0</v>
      </c>
      <c r="G846" s="37" t="s">
        <v>6</v>
      </c>
      <c r="H846" s="32">
        <f>ROUND(Source!AC425*Source!I425, 2)+ROUND(Source!AD425*Source!I425, 2)+ROUND(Source!AF425*Source!I425, 2)</f>
        <v>0</v>
      </c>
      <c r="I846" s="33"/>
      <c r="J846" s="33">
        <f>IF(Source!BC425&lt;&gt; 0, Source!BC425, 1)</f>
        <v>1</v>
      </c>
      <c r="K846" s="32">
        <f>Source!O425</f>
        <v>0</v>
      </c>
      <c r="L846" s="38"/>
      <c r="S846">
        <f>ROUND((Source!FX425/100)*((ROUND(Source!AF425*Source!I425, 2)+ROUND(Source!AE425*Source!I425, 2))), 2)</f>
        <v>0</v>
      </c>
      <c r="T846">
        <f>Source!X425</f>
        <v>0</v>
      </c>
      <c r="U846">
        <f>ROUND((Source!FY425/100)*((ROUND(Source!AF425*Source!I425, 2)+ROUND(Source!AE425*Source!I425, 2))), 2)</f>
        <v>0</v>
      </c>
      <c r="V846">
        <f>Source!Y425</f>
        <v>0</v>
      </c>
      <c r="W846">
        <f>IF(Source!BI425&lt;=1,H846, 0)</f>
        <v>0</v>
      </c>
      <c r="X846">
        <f>IF(Source!BI425=2,H846, 0)</f>
        <v>0</v>
      </c>
      <c r="Y846">
        <f>IF(Source!BI425=3,H846, 0)</f>
        <v>0</v>
      </c>
      <c r="Z846">
        <f>IF(Source!BI425=4,H846, 0)</f>
        <v>0</v>
      </c>
    </row>
    <row r="847" spans="1:26" ht="15" x14ac:dyDescent="0.25">
      <c r="G847" s="46">
        <f>H841+H842+H843+H844+SUM(H846:H846)</f>
        <v>83.539999999999992</v>
      </c>
      <c r="H847" s="46"/>
      <c r="J847" s="46">
        <f>K841+K842+K843+K844+SUM(K846:K846)</f>
        <v>83.539999999999992</v>
      </c>
      <c r="K847" s="46"/>
      <c r="L847" s="35">
        <f>Source!U423</f>
        <v>4.4096000000000002</v>
      </c>
      <c r="O847" s="21">
        <f>G847</f>
        <v>83.539999999999992</v>
      </c>
      <c r="P847" s="21">
        <f>J847</f>
        <v>83.539999999999992</v>
      </c>
      <c r="Q847" s="21">
        <f>L847</f>
        <v>4.4096000000000002</v>
      </c>
      <c r="W847">
        <f>IF(Source!BI423&lt;=1,H841+H842+H843+H844, 0)</f>
        <v>83.539999999999992</v>
      </c>
      <c r="X847">
        <f>IF(Source!BI423=2,H841+H842+H843+H844, 0)</f>
        <v>0</v>
      </c>
      <c r="Y847">
        <f>IF(Source!BI423=3,H841+H842+H843+H844, 0)</f>
        <v>0</v>
      </c>
      <c r="Z847">
        <f>IF(Source!BI423=4,H841+H842+H843+H844, 0)</f>
        <v>0</v>
      </c>
    </row>
    <row r="848" spans="1:26" ht="28.5" x14ac:dyDescent="0.2">
      <c r="A848" s="40" t="str">
        <f>Source!E427</f>
        <v>84</v>
      </c>
      <c r="B848" s="41" t="str">
        <f>Source!F427</f>
        <v>67-4-5</v>
      </c>
      <c r="C848" s="41" t="str">
        <f>Source!G427</f>
        <v>Демонтаж светильников для люминесцентных ламп</v>
      </c>
      <c r="D848" s="24" t="str">
        <f>Source!H427</f>
        <v>100 ШТ</v>
      </c>
      <c r="E848" s="11">
        <f>Source!I427</f>
        <v>0.26</v>
      </c>
      <c r="F848" s="25">
        <f>Source!AL427+Source!AM427+Source!AO427</f>
        <v>145.97999999999999</v>
      </c>
      <c r="G848" s="26"/>
      <c r="H848" s="25"/>
      <c r="I848" s="26" t="str">
        <f>Source!BO427</f>
        <v/>
      </c>
      <c r="J848" s="26"/>
      <c r="K848" s="25"/>
      <c r="L848" s="27"/>
      <c r="S848">
        <f>ROUND((Source!FX427/100)*((ROUND(Source!AF427*Source!I427, 2)+ROUND(Source!AE427*Source!I427, 2))), 2)</f>
        <v>31.94</v>
      </c>
      <c r="T848">
        <f>Source!X427</f>
        <v>31.94</v>
      </c>
      <c r="U848">
        <f>ROUND((Source!FY427/100)*((ROUND(Source!AF427*Source!I427, 2)+ROUND(Source!AE427*Source!I427, 2))), 2)</f>
        <v>24.43</v>
      </c>
      <c r="V848">
        <f>Source!Y427</f>
        <v>24.43</v>
      </c>
    </row>
    <row r="849" spans="1:26" x14ac:dyDescent="0.2">
      <c r="C849" s="20" t="str">
        <f>"Объем: "&amp;Source!I427&amp;"=(25+"&amp;"1)/"&amp;"100"</f>
        <v>Объем: 0,26=(25+1)/100</v>
      </c>
    </row>
    <row r="850" spans="1:26" ht="14.25" x14ac:dyDescent="0.2">
      <c r="A850" s="40"/>
      <c r="B850" s="41"/>
      <c r="C850" s="41" t="s">
        <v>1496</v>
      </c>
      <c r="D850" s="24"/>
      <c r="E850" s="11"/>
      <c r="F850" s="25">
        <f>Source!AO427</f>
        <v>143.47999999999999</v>
      </c>
      <c r="G850" s="26" t="str">
        <f>Source!DG427</f>
        <v/>
      </c>
      <c r="H850" s="25">
        <f>ROUND(Source!AF427*Source!I427, 2)</f>
        <v>37.299999999999997</v>
      </c>
      <c r="I850" s="26"/>
      <c r="J850" s="26">
        <f>IF(Source!BA427&lt;&gt; 0, Source!BA427, 1)</f>
        <v>1</v>
      </c>
      <c r="K850" s="25">
        <f>Source!S427</f>
        <v>37.299999999999997</v>
      </c>
      <c r="L850" s="27"/>
      <c r="R850">
        <f>H850</f>
        <v>37.299999999999997</v>
      </c>
    </row>
    <row r="851" spans="1:26" ht="14.25" x14ac:dyDescent="0.2">
      <c r="A851" s="40"/>
      <c r="B851" s="41"/>
      <c r="C851" s="41" t="s">
        <v>279</v>
      </c>
      <c r="D851" s="24"/>
      <c r="E851" s="11"/>
      <c r="F851" s="25">
        <f>Source!AM427</f>
        <v>2.5</v>
      </c>
      <c r="G851" s="26" t="str">
        <f>Source!DE427</f>
        <v/>
      </c>
      <c r="H851" s="25">
        <f>ROUND(Source!AD427*Source!I427, 2)</f>
        <v>0.65</v>
      </c>
      <c r="I851" s="26"/>
      <c r="J851" s="26">
        <f>IF(Source!BB427&lt;&gt; 0, Source!BB427, 1)</f>
        <v>1</v>
      </c>
      <c r="K851" s="25">
        <f>Source!Q427</f>
        <v>0.65</v>
      </c>
      <c r="L851" s="27"/>
    </row>
    <row r="852" spans="1:26" ht="14.25" x14ac:dyDescent="0.2">
      <c r="A852" s="40"/>
      <c r="B852" s="41"/>
      <c r="C852" s="41" t="s">
        <v>1497</v>
      </c>
      <c r="D852" s="24"/>
      <c r="E852" s="11"/>
      <c r="F852" s="25">
        <f>Source!AN427</f>
        <v>1.08</v>
      </c>
      <c r="G852" s="26" t="str">
        <f>Source!DF427</f>
        <v/>
      </c>
      <c r="H852" s="28">
        <f>ROUND(Source!AE427*Source!I427, 2)</f>
        <v>0.28000000000000003</v>
      </c>
      <c r="I852" s="26"/>
      <c r="J852" s="26">
        <f>IF(Source!BS427&lt;&gt; 0, Source!BS427, 1)</f>
        <v>1</v>
      </c>
      <c r="K852" s="28">
        <f>Source!R427</f>
        <v>0.28000000000000003</v>
      </c>
      <c r="L852" s="27"/>
      <c r="R852">
        <f>H852</f>
        <v>0.28000000000000003</v>
      </c>
    </row>
    <row r="853" spans="1:26" ht="14.25" x14ac:dyDescent="0.2">
      <c r="A853" s="40"/>
      <c r="B853" s="41"/>
      <c r="C853" s="41" t="s">
        <v>1498</v>
      </c>
      <c r="D853" s="24" t="s">
        <v>1499</v>
      </c>
      <c r="E853" s="11">
        <f>Source!BZ427</f>
        <v>85</v>
      </c>
      <c r="F853" s="44"/>
      <c r="G853" s="26"/>
      <c r="H853" s="25">
        <f>SUM(S848:S855)</f>
        <v>31.94</v>
      </c>
      <c r="I853" s="29"/>
      <c r="J853" s="23">
        <f>Source!AT427</f>
        <v>85</v>
      </c>
      <c r="K853" s="25">
        <f>SUM(T848:T855)</f>
        <v>31.94</v>
      </c>
      <c r="L853" s="27"/>
    </row>
    <row r="854" spans="1:26" ht="14.25" x14ac:dyDescent="0.2">
      <c r="A854" s="40"/>
      <c r="B854" s="41"/>
      <c r="C854" s="41" t="s">
        <v>1500</v>
      </c>
      <c r="D854" s="24" t="s">
        <v>1499</v>
      </c>
      <c r="E854" s="11">
        <f>Source!CA427</f>
        <v>65</v>
      </c>
      <c r="F854" s="44"/>
      <c r="G854" s="26"/>
      <c r="H854" s="25">
        <f>SUM(U848:U855)</f>
        <v>24.43</v>
      </c>
      <c r="I854" s="29"/>
      <c r="J854" s="23">
        <f>Source!AU427</f>
        <v>65</v>
      </c>
      <c r="K854" s="25">
        <f>SUM(V848:V855)</f>
        <v>24.43</v>
      </c>
      <c r="L854" s="27"/>
    </row>
    <row r="855" spans="1:26" ht="14.25" x14ac:dyDescent="0.2">
      <c r="A855" s="42"/>
      <c r="B855" s="43"/>
      <c r="C855" s="43" t="s">
        <v>1501</v>
      </c>
      <c r="D855" s="30" t="s">
        <v>1502</v>
      </c>
      <c r="E855" s="31">
        <f>Source!AQ427</f>
        <v>17.89</v>
      </c>
      <c r="F855" s="32"/>
      <c r="G855" s="33" t="str">
        <f>Source!DI427</f>
        <v/>
      </c>
      <c r="H855" s="32"/>
      <c r="I855" s="33"/>
      <c r="J855" s="33"/>
      <c r="K855" s="32"/>
      <c r="L855" s="34">
        <f>Source!U427</f>
        <v>4.6514000000000006</v>
      </c>
    </row>
    <row r="856" spans="1:26" ht="15" x14ac:dyDescent="0.25">
      <c r="G856" s="46">
        <f>H850+H851+H853+H854</f>
        <v>94.32</v>
      </c>
      <c r="H856" s="46"/>
      <c r="J856" s="46">
        <f>K850+K851+K853+K854</f>
        <v>94.32</v>
      </c>
      <c r="K856" s="46"/>
      <c r="L856" s="35">
        <f>Source!U427</f>
        <v>4.6514000000000006</v>
      </c>
      <c r="O856" s="21">
        <f>G856</f>
        <v>94.32</v>
      </c>
      <c r="P856" s="21">
        <f>J856</f>
        <v>94.32</v>
      </c>
      <c r="Q856" s="21">
        <f>L856</f>
        <v>4.6514000000000006</v>
      </c>
      <c r="W856">
        <f>IF(Source!BI427&lt;=1,H850+H851+H853+H854, 0)</f>
        <v>94.32</v>
      </c>
      <c r="X856">
        <f>IF(Source!BI427=2,H850+H851+H853+H854, 0)</f>
        <v>0</v>
      </c>
      <c r="Y856">
        <f>IF(Source!BI427=3,H850+H851+H853+H854, 0)</f>
        <v>0</v>
      </c>
      <c r="Z856">
        <f>IF(Source!BI427=4,H850+H851+H853+H854, 0)</f>
        <v>0</v>
      </c>
    </row>
    <row r="857" spans="1:26" ht="57" x14ac:dyDescent="0.2">
      <c r="A857" s="40" t="str">
        <f>Source!E429</f>
        <v>85</v>
      </c>
      <c r="B857" s="41" t="str">
        <f>Source!F429</f>
        <v>м10-08-002-03</v>
      </c>
      <c r="C857" s="41" t="str">
        <f>Source!G429</f>
        <v>Демонтаж. Извещатель ПС автоматический тепловой, дымовой, световой во взрывозащищенном исполнении</v>
      </c>
      <c r="D857" s="24" t="str">
        <f>Source!H429</f>
        <v>ШТ</v>
      </c>
      <c r="E857" s="11">
        <f>Source!I429</f>
        <v>20</v>
      </c>
      <c r="F857" s="25">
        <f>Source!AL429+Source!AM429+Source!AO429</f>
        <v>23.03</v>
      </c>
      <c r="G857" s="26"/>
      <c r="H857" s="25"/>
      <c r="I857" s="26" t="str">
        <f>Source!BO429</f>
        <v/>
      </c>
      <c r="J857" s="26"/>
      <c r="K857" s="25"/>
      <c r="L857" s="27"/>
      <c r="S857">
        <f>ROUND((Source!FX429/100)*((ROUND(Source!AF429*Source!I429, 2)+ROUND(Source!AE429*Source!I429, 2))), 2)</f>
        <v>190.72</v>
      </c>
      <c r="T857">
        <f>Source!X429</f>
        <v>190.72</v>
      </c>
      <c r="U857">
        <f>ROUND((Source!FY429/100)*((ROUND(Source!AF429*Source!I429, 2)+ROUND(Source!AE429*Source!I429, 2))), 2)</f>
        <v>143.04</v>
      </c>
      <c r="V857">
        <f>Source!Y429</f>
        <v>143.04</v>
      </c>
    </row>
    <row r="858" spans="1:26" ht="14.25" x14ac:dyDescent="0.2">
      <c r="A858" s="40"/>
      <c r="B858" s="41"/>
      <c r="C858" s="41" t="s">
        <v>1496</v>
      </c>
      <c r="D858" s="24"/>
      <c r="E858" s="11"/>
      <c r="F858" s="25">
        <f>Source!AO429</f>
        <v>19.86</v>
      </c>
      <c r="G858" s="26" t="str">
        <f>Source!DG429</f>
        <v>)*0,6</v>
      </c>
      <c r="H858" s="25">
        <f>ROUND(Source!AF429*Source!I429, 2)</f>
        <v>238.4</v>
      </c>
      <c r="I858" s="26"/>
      <c r="J858" s="26">
        <f>IF(Source!BA429&lt;&gt; 0, Source!BA429, 1)</f>
        <v>1</v>
      </c>
      <c r="K858" s="25">
        <f>Source!S429</f>
        <v>238.4</v>
      </c>
      <c r="L858" s="27"/>
      <c r="R858">
        <f>H858</f>
        <v>238.4</v>
      </c>
    </row>
    <row r="859" spans="1:26" ht="14.25" x14ac:dyDescent="0.2">
      <c r="A859" s="40"/>
      <c r="B859" s="41"/>
      <c r="C859" s="41" t="s">
        <v>1498</v>
      </c>
      <c r="D859" s="24" t="s">
        <v>1499</v>
      </c>
      <c r="E859" s="11">
        <f>Source!BZ429</f>
        <v>80</v>
      </c>
      <c r="F859" s="44"/>
      <c r="G859" s="26"/>
      <c r="H859" s="25">
        <f>SUM(S857:S861)</f>
        <v>190.72</v>
      </c>
      <c r="I859" s="29"/>
      <c r="J859" s="23">
        <f>Source!AT429</f>
        <v>80</v>
      </c>
      <c r="K859" s="25">
        <f>SUM(T857:T861)</f>
        <v>190.72</v>
      </c>
      <c r="L859" s="27"/>
    </row>
    <row r="860" spans="1:26" ht="14.25" x14ac:dyDescent="0.2">
      <c r="A860" s="40"/>
      <c r="B860" s="41"/>
      <c r="C860" s="41" t="s">
        <v>1500</v>
      </c>
      <c r="D860" s="24" t="s">
        <v>1499</v>
      </c>
      <c r="E860" s="11">
        <f>Source!CA429</f>
        <v>60</v>
      </c>
      <c r="F860" s="44"/>
      <c r="G860" s="26"/>
      <c r="H860" s="25">
        <f>SUM(U857:U861)</f>
        <v>143.04</v>
      </c>
      <c r="I860" s="29"/>
      <c r="J860" s="23">
        <f>Source!AU429</f>
        <v>60</v>
      </c>
      <c r="K860" s="25">
        <f>SUM(V857:V861)</f>
        <v>143.04</v>
      </c>
      <c r="L860" s="27"/>
    </row>
    <row r="861" spans="1:26" ht="14.25" x14ac:dyDescent="0.2">
      <c r="A861" s="42"/>
      <c r="B861" s="43"/>
      <c r="C861" s="43" t="s">
        <v>1501</v>
      </c>
      <c r="D861" s="30" t="s">
        <v>1502</v>
      </c>
      <c r="E861" s="31">
        <f>Source!AQ429</f>
        <v>1.68</v>
      </c>
      <c r="F861" s="32"/>
      <c r="G861" s="33" t="str">
        <f>Source!DI429</f>
        <v>)*0,6</v>
      </c>
      <c r="H861" s="32"/>
      <c r="I861" s="33"/>
      <c r="J861" s="33"/>
      <c r="K861" s="32"/>
      <c r="L861" s="34">
        <f>Source!U429</f>
        <v>20.16</v>
      </c>
    </row>
    <row r="862" spans="1:26" ht="15" x14ac:dyDescent="0.25">
      <c r="G862" s="46">
        <f>H858+H859+H860</f>
        <v>572.16</v>
      </c>
      <c r="H862" s="46"/>
      <c r="J862" s="46">
        <f>K858+K859+K860</f>
        <v>572.16</v>
      </c>
      <c r="K862" s="46"/>
      <c r="L862" s="35">
        <f>Source!U429</f>
        <v>20.16</v>
      </c>
      <c r="O862" s="21">
        <f>G862</f>
        <v>572.16</v>
      </c>
      <c r="P862" s="21">
        <f>J862</f>
        <v>572.16</v>
      </c>
      <c r="Q862" s="21">
        <f>L862</f>
        <v>20.16</v>
      </c>
      <c r="W862">
        <f>IF(Source!BI429&lt;=1,H858+H859+H860, 0)</f>
        <v>0</v>
      </c>
      <c r="X862">
        <f>IF(Source!BI429=2,H858+H859+H860, 0)</f>
        <v>572.16</v>
      </c>
      <c r="Y862">
        <f>IF(Source!BI429=3,H858+H859+H860, 0)</f>
        <v>0</v>
      </c>
      <c r="Z862">
        <f>IF(Source!BI429=4,H858+H859+H860, 0)</f>
        <v>0</v>
      </c>
    </row>
    <row r="863" spans="1:26" ht="14.25" x14ac:dyDescent="0.2">
      <c r="A863" s="40" t="str">
        <f>Source!E431</f>
        <v>86</v>
      </c>
      <c r="B863" s="41" t="str">
        <f>Source!F431</f>
        <v>67-4-1</v>
      </c>
      <c r="C863" s="41" t="str">
        <f>Source!G431</f>
        <v>Демонтаж выключателей, розеток</v>
      </c>
      <c r="D863" s="24" t="str">
        <f>Source!H431</f>
        <v>100 ШТ</v>
      </c>
      <c r="E863" s="11">
        <f>Source!I431</f>
        <v>0.08</v>
      </c>
      <c r="F863" s="25">
        <f>Source!AL431+Source!AM431+Source!AO431</f>
        <v>45.55</v>
      </c>
      <c r="G863" s="26"/>
      <c r="H863" s="25"/>
      <c r="I863" s="26" t="str">
        <f>Source!BO431</f>
        <v/>
      </c>
      <c r="J863" s="26"/>
      <c r="K863" s="25"/>
      <c r="L863" s="27"/>
      <c r="S863">
        <f>ROUND((Source!FX431/100)*((ROUND(Source!AF431*Source!I431, 2)+ROUND(Source!AE431*Source!I431, 2))), 2)</f>
        <v>3.09</v>
      </c>
      <c r="T863">
        <f>Source!X431</f>
        <v>3.09</v>
      </c>
      <c r="U863">
        <f>ROUND((Source!FY431/100)*((ROUND(Source!AF431*Source!I431, 2)+ROUND(Source!AE431*Source!I431, 2))), 2)</f>
        <v>2.37</v>
      </c>
      <c r="V863">
        <f>Source!Y431</f>
        <v>2.37</v>
      </c>
    </row>
    <row r="864" spans="1:26" x14ac:dyDescent="0.2">
      <c r="C864" s="20" t="str">
        <f>"Объем: "&amp;Source!I431&amp;"=8/"&amp;"100"</f>
        <v>Объем: 0,08=8/100</v>
      </c>
    </row>
    <row r="865" spans="1:26" ht="14.25" x14ac:dyDescent="0.2">
      <c r="A865" s="40"/>
      <c r="B865" s="41"/>
      <c r="C865" s="41" t="s">
        <v>1496</v>
      </c>
      <c r="D865" s="24"/>
      <c r="E865" s="11"/>
      <c r="F865" s="25">
        <f>Source!AO431</f>
        <v>45.55</v>
      </c>
      <c r="G865" s="26" t="str">
        <f>Source!DG431</f>
        <v/>
      </c>
      <c r="H865" s="25">
        <f>ROUND(Source!AF431*Source!I431, 2)</f>
        <v>3.64</v>
      </c>
      <c r="I865" s="26"/>
      <c r="J865" s="26">
        <f>IF(Source!BA431&lt;&gt; 0, Source!BA431, 1)</f>
        <v>1</v>
      </c>
      <c r="K865" s="25">
        <f>Source!S431</f>
        <v>3.64</v>
      </c>
      <c r="L865" s="27"/>
      <c r="R865">
        <f>H865</f>
        <v>3.64</v>
      </c>
    </row>
    <row r="866" spans="1:26" ht="14.25" x14ac:dyDescent="0.2">
      <c r="A866" s="40"/>
      <c r="B866" s="41"/>
      <c r="C866" s="41" t="s">
        <v>1498</v>
      </c>
      <c r="D866" s="24" t="s">
        <v>1499</v>
      </c>
      <c r="E866" s="11">
        <f>Source!BZ431</f>
        <v>85</v>
      </c>
      <c r="F866" s="44"/>
      <c r="G866" s="26"/>
      <c r="H866" s="25">
        <f>SUM(S863:S868)</f>
        <v>3.09</v>
      </c>
      <c r="I866" s="29"/>
      <c r="J866" s="23">
        <f>Source!AT431</f>
        <v>85</v>
      </c>
      <c r="K866" s="25">
        <f>SUM(T863:T868)</f>
        <v>3.09</v>
      </c>
      <c r="L866" s="27"/>
    </row>
    <row r="867" spans="1:26" ht="14.25" x14ac:dyDescent="0.2">
      <c r="A867" s="40"/>
      <c r="B867" s="41"/>
      <c r="C867" s="41" t="s">
        <v>1500</v>
      </c>
      <c r="D867" s="24" t="s">
        <v>1499</v>
      </c>
      <c r="E867" s="11">
        <f>Source!CA431</f>
        <v>65</v>
      </c>
      <c r="F867" s="44"/>
      <c r="G867" s="26"/>
      <c r="H867" s="25">
        <f>SUM(U863:U868)</f>
        <v>2.37</v>
      </c>
      <c r="I867" s="29"/>
      <c r="J867" s="23">
        <f>Source!AU431</f>
        <v>65</v>
      </c>
      <c r="K867" s="25">
        <f>SUM(V863:V868)</f>
        <v>2.37</v>
      </c>
      <c r="L867" s="27"/>
    </row>
    <row r="868" spans="1:26" ht="14.25" x14ac:dyDescent="0.2">
      <c r="A868" s="42"/>
      <c r="B868" s="43"/>
      <c r="C868" s="43" t="s">
        <v>1501</v>
      </c>
      <c r="D868" s="30" t="s">
        <v>1502</v>
      </c>
      <c r="E868" s="31">
        <f>Source!AQ431</f>
        <v>5.84</v>
      </c>
      <c r="F868" s="32"/>
      <c r="G868" s="33" t="str">
        <f>Source!DI431</f>
        <v/>
      </c>
      <c r="H868" s="32"/>
      <c r="I868" s="33"/>
      <c r="J868" s="33"/>
      <c r="K868" s="32"/>
      <c r="L868" s="34">
        <f>Source!U431</f>
        <v>0.4672</v>
      </c>
    </row>
    <row r="869" spans="1:26" ht="15" x14ac:dyDescent="0.25">
      <c r="G869" s="46">
        <f>H865+H866+H867</f>
        <v>9.1000000000000014</v>
      </c>
      <c r="H869" s="46"/>
      <c r="J869" s="46">
        <f>K865+K866+K867</f>
        <v>9.1000000000000014</v>
      </c>
      <c r="K869" s="46"/>
      <c r="L869" s="35">
        <f>Source!U431</f>
        <v>0.4672</v>
      </c>
      <c r="O869" s="21">
        <f>G869</f>
        <v>9.1000000000000014</v>
      </c>
      <c r="P869" s="21">
        <f>J869</f>
        <v>9.1000000000000014</v>
      </c>
      <c r="Q869" s="21">
        <f>L869</f>
        <v>0.4672</v>
      </c>
      <c r="W869">
        <f>IF(Source!BI431&lt;=1,H865+H866+H867, 0)</f>
        <v>9.1000000000000014</v>
      </c>
      <c r="X869">
        <f>IF(Source!BI431=2,H865+H866+H867, 0)</f>
        <v>0</v>
      </c>
      <c r="Y869">
        <f>IF(Source!BI431=3,H865+H866+H867, 0)</f>
        <v>0</v>
      </c>
      <c r="Z869">
        <f>IF(Source!BI431=4,H865+H866+H867, 0)</f>
        <v>0</v>
      </c>
    </row>
    <row r="870" spans="1:26" ht="14.25" x14ac:dyDescent="0.2">
      <c r="A870" s="40" t="str">
        <f>Source!E433</f>
        <v>87</v>
      </c>
      <c r="B870" s="41" t="str">
        <f>Source!F433</f>
        <v>65-19-1</v>
      </c>
      <c r="C870" s="41" t="str">
        <f>Source!G433</f>
        <v>Демонтаж радиаторов весом до 80 кг</v>
      </c>
      <c r="D870" s="24" t="str">
        <f>Source!H433</f>
        <v>100 ШТ</v>
      </c>
      <c r="E870" s="11">
        <f>Source!I433</f>
        <v>0.02</v>
      </c>
      <c r="F870" s="25">
        <f>Source!AL433+Source!AM433+Source!AO433</f>
        <v>935.72</v>
      </c>
      <c r="G870" s="26"/>
      <c r="H870" s="25"/>
      <c r="I870" s="26" t="str">
        <f>Source!BO433</f>
        <v/>
      </c>
      <c r="J870" s="26"/>
      <c r="K870" s="25"/>
      <c r="L870" s="27"/>
      <c r="S870">
        <f>ROUND((Source!FX433/100)*((ROUND(Source!AF433*Source!I433, 2)+ROUND(Source!AE433*Source!I433, 2))), 2)</f>
        <v>13.25</v>
      </c>
      <c r="T870">
        <f>Source!X433</f>
        <v>13.25</v>
      </c>
      <c r="U870">
        <f>ROUND((Source!FY433/100)*((ROUND(Source!AF433*Source!I433, 2)+ROUND(Source!AE433*Source!I433, 2))), 2)</f>
        <v>8.9600000000000009</v>
      </c>
      <c r="V870">
        <f>Source!Y433</f>
        <v>8.9600000000000009</v>
      </c>
    </row>
    <row r="871" spans="1:26" x14ac:dyDescent="0.2">
      <c r="C871" s="20" t="str">
        <f>"Объем: "&amp;Source!I433&amp;"=2/"&amp;"100"</f>
        <v>Объем: 0,02=2/100</v>
      </c>
    </row>
    <row r="872" spans="1:26" ht="14.25" x14ac:dyDescent="0.2">
      <c r="A872" s="40"/>
      <c r="B872" s="41"/>
      <c r="C872" s="41" t="s">
        <v>1496</v>
      </c>
      <c r="D872" s="24"/>
      <c r="E872" s="11"/>
      <c r="F872" s="25">
        <f>Source!AO433</f>
        <v>865.7</v>
      </c>
      <c r="G872" s="26" t="str">
        <f>Source!DG433</f>
        <v/>
      </c>
      <c r="H872" s="25">
        <f>ROUND(Source!AF433*Source!I433, 2)</f>
        <v>17.309999999999999</v>
      </c>
      <c r="I872" s="26"/>
      <c r="J872" s="26">
        <f>IF(Source!BA433&lt;&gt; 0, Source!BA433, 1)</f>
        <v>1</v>
      </c>
      <c r="K872" s="25">
        <f>Source!S433</f>
        <v>17.309999999999999</v>
      </c>
      <c r="L872" s="27"/>
      <c r="R872">
        <f>H872</f>
        <v>17.309999999999999</v>
      </c>
    </row>
    <row r="873" spans="1:26" ht="14.25" x14ac:dyDescent="0.2">
      <c r="A873" s="40"/>
      <c r="B873" s="41"/>
      <c r="C873" s="41" t="s">
        <v>279</v>
      </c>
      <c r="D873" s="24"/>
      <c r="E873" s="11"/>
      <c r="F873" s="25">
        <f>Source!AM433</f>
        <v>70.02</v>
      </c>
      <c r="G873" s="26" t="str">
        <f>Source!DE433</f>
        <v/>
      </c>
      <c r="H873" s="25">
        <f>ROUND(Source!AD433*Source!I433, 2)</f>
        <v>1.4</v>
      </c>
      <c r="I873" s="26"/>
      <c r="J873" s="26">
        <f>IF(Source!BB433&lt;&gt; 0, Source!BB433, 1)</f>
        <v>1</v>
      </c>
      <c r="K873" s="25">
        <f>Source!Q433</f>
        <v>1.4</v>
      </c>
      <c r="L873" s="27"/>
    </row>
    <row r="874" spans="1:26" ht="14.25" x14ac:dyDescent="0.2">
      <c r="A874" s="40"/>
      <c r="B874" s="41"/>
      <c r="C874" s="41" t="s">
        <v>1497</v>
      </c>
      <c r="D874" s="24"/>
      <c r="E874" s="11"/>
      <c r="F874" s="25">
        <f>Source!AN433</f>
        <v>30.24</v>
      </c>
      <c r="G874" s="26" t="str">
        <f>Source!DF433</f>
        <v/>
      </c>
      <c r="H874" s="28">
        <f>ROUND(Source!AE433*Source!I433, 2)</f>
        <v>0.6</v>
      </c>
      <c r="I874" s="26"/>
      <c r="J874" s="26">
        <f>IF(Source!BS433&lt;&gt; 0, Source!BS433, 1)</f>
        <v>1</v>
      </c>
      <c r="K874" s="28">
        <f>Source!R433</f>
        <v>0.6</v>
      </c>
      <c r="L874" s="27"/>
      <c r="R874">
        <f>H874</f>
        <v>0.6</v>
      </c>
    </row>
    <row r="875" spans="1:26" ht="14.25" x14ac:dyDescent="0.2">
      <c r="A875" s="40"/>
      <c r="B875" s="41"/>
      <c r="C875" s="41" t="s">
        <v>1498</v>
      </c>
      <c r="D875" s="24" t="s">
        <v>1499</v>
      </c>
      <c r="E875" s="11">
        <f>Source!BZ433</f>
        <v>74</v>
      </c>
      <c r="F875" s="44"/>
      <c r="G875" s="26"/>
      <c r="H875" s="25">
        <f>SUM(S870:S877)</f>
        <v>13.25</v>
      </c>
      <c r="I875" s="29"/>
      <c r="J875" s="23">
        <f>Source!AT433</f>
        <v>74</v>
      </c>
      <c r="K875" s="25">
        <f>SUM(T870:T877)</f>
        <v>13.25</v>
      </c>
      <c r="L875" s="27"/>
    </row>
    <row r="876" spans="1:26" ht="14.25" x14ac:dyDescent="0.2">
      <c r="A876" s="40"/>
      <c r="B876" s="41"/>
      <c r="C876" s="41" t="s">
        <v>1500</v>
      </c>
      <c r="D876" s="24" t="s">
        <v>1499</v>
      </c>
      <c r="E876" s="11">
        <f>Source!CA433</f>
        <v>50</v>
      </c>
      <c r="F876" s="44"/>
      <c r="G876" s="26"/>
      <c r="H876" s="25">
        <f>SUM(U870:U877)</f>
        <v>8.9600000000000009</v>
      </c>
      <c r="I876" s="29"/>
      <c r="J876" s="23">
        <f>Source!AU433</f>
        <v>50</v>
      </c>
      <c r="K876" s="25">
        <f>SUM(V870:V877)</f>
        <v>8.9600000000000009</v>
      </c>
      <c r="L876" s="27"/>
    </row>
    <row r="877" spans="1:26" ht="14.25" x14ac:dyDescent="0.2">
      <c r="A877" s="42"/>
      <c r="B877" s="43"/>
      <c r="C877" s="43" t="s">
        <v>1501</v>
      </c>
      <c r="D877" s="30" t="s">
        <v>1502</v>
      </c>
      <c r="E877" s="31">
        <f>Source!AQ433</f>
        <v>110</v>
      </c>
      <c r="F877" s="32"/>
      <c r="G877" s="33" t="str">
        <f>Source!DI433</f>
        <v/>
      </c>
      <c r="H877" s="32"/>
      <c r="I877" s="33"/>
      <c r="J877" s="33"/>
      <c r="K877" s="32"/>
      <c r="L877" s="34">
        <f>Source!U433</f>
        <v>2.2000000000000002</v>
      </c>
    </row>
    <row r="878" spans="1:26" ht="15" x14ac:dyDescent="0.25">
      <c r="G878" s="46">
        <f>H872+H873+H875+H876</f>
        <v>40.92</v>
      </c>
      <c r="H878" s="46"/>
      <c r="J878" s="46">
        <f>K872+K873+K875+K876</f>
        <v>40.92</v>
      </c>
      <c r="K878" s="46"/>
      <c r="L878" s="35">
        <f>Source!U433</f>
        <v>2.2000000000000002</v>
      </c>
      <c r="O878" s="21">
        <f>G878</f>
        <v>40.92</v>
      </c>
      <c r="P878" s="21">
        <f>J878</f>
        <v>40.92</v>
      </c>
      <c r="Q878" s="21">
        <f>L878</f>
        <v>2.2000000000000002</v>
      </c>
      <c r="W878">
        <f>IF(Source!BI433&lt;=1,H872+H873+H875+H876, 0)</f>
        <v>40.92</v>
      </c>
      <c r="X878">
        <f>IF(Source!BI433=2,H872+H873+H875+H876, 0)</f>
        <v>0</v>
      </c>
      <c r="Y878">
        <f>IF(Source!BI433=3,H872+H873+H875+H876, 0)</f>
        <v>0</v>
      </c>
      <c r="Z878">
        <f>IF(Source!BI433=4,H872+H873+H875+H876, 0)</f>
        <v>0</v>
      </c>
    </row>
    <row r="879" spans="1:26" ht="28.5" x14ac:dyDescent="0.2">
      <c r="A879" s="40" t="str">
        <f>Source!E435</f>
        <v>88</v>
      </c>
      <c r="B879" s="41" t="str">
        <f>Source!F435</f>
        <v>11-01-011-01</v>
      </c>
      <c r="C879" s="41" t="str">
        <f>Source!G435</f>
        <v>Устройство стяжек цементных толщиной 20 мм</v>
      </c>
      <c r="D879" s="24" t="str">
        <f>Source!H435</f>
        <v>100 м2</v>
      </c>
      <c r="E879" s="11">
        <f>Source!I435</f>
        <v>1.4744999999999999</v>
      </c>
      <c r="F879" s="25">
        <f>Source!AL435+Source!AM435+Source!AO435</f>
        <v>366.49</v>
      </c>
      <c r="G879" s="26"/>
      <c r="H879" s="25"/>
      <c r="I879" s="26" t="str">
        <f>Source!BO435</f>
        <v/>
      </c>
      <c r="J879" s="26"/>
      <c r="K879" s="25"/>
      <c r="L879" s="27"/>
      <c r="S879">
        <f>ROUND((Source!FX435/100)*((ROUND(Source!AF435*Source!I435, 2)+ROUND(Source!AE435*Source!I435, 2))), 2)</f>
        <v>623.87</v>
      </c>
      <c r="T879">
        <f>Source!X435</f>
        <v>625.55999999999995</v>
      </c>
      <c r="U879">
        <f>ROUND((Source!FY435/100)*((ROUND(Source!AF435*Source!I435, 2)+ROUND(Source!AE435*Source!I435, 2))), 2)</f>
        <v>359.28</v>
      </c>
      <c r="V879">
        <f>Source!Y435</f>
        <v>360.68</v>
      </c>
    </row>
    <row r="880" spans="1:26" x14ac:dyDescent="0.2">
      <c r="C880" s="20" t="str">
        <f>"Объем: "&amp;Source!I435&amp;"=147,45/"&amp;"100"</f>
        <v>Объем: 1,4745=147,45/100</v>
      </c>
    </row>
    <row r="881" spans="1:26" ht="14.25" x14ac:dyDescent="0.2">
      <c r="A881" s="40"/>
      <c r="B881" s="41"/>
      <c r="C881" s="41" t="s">
        <v>1496</v>
      </c>
      <c r="D881" s="24"/>
      <c r="E881" s="11"/>
      <c r="F881" s="25">
        <f>Source!AO435</f>
        <v>313.70999999999998</v>
      </c>
      <c r="G881" s="26" t="str">
        <f>Source!DG435</f>
        <v>)*1,15</v>
      </c>
      <c r="H881" s="25">
        <f>ROUND(Source!AF435*Source!I435, 2)</f>
        <v>531.96</v>
      </c>
      <c r="I881" s="26"/>
      <c r="J881" s="26">
        <f>IF(Source!BA435&lt;&gt; 0, Source!BA435, 1)</f>
        <v>1</v>
      </c>
      <c r="K881" s="25">
        <f>Source!S435</f>
        <v>531.96</v>
      </c>
      <c r="L881" s="27"/>
      <c r="R881">
        <f>H881</f>
        <v>531.96</v>
      </c>
    </row>
    <row r="882" spans="1:26" ht="14.25" x14ac:dyDescent="0.2">
      <c r="A882" s="40"/>
      <c r="B882" s="41"/>
      <c r="C882" s="41" t="s">
        <v>279</v>
      </c>
      <c r="D882" s="24"/>
      <c r="E882" s="11"/>
      <c r="F882" s="25">
        <f>Source!AM435</f>
        <v>44.24</v>
      </c>
      <c r="G882" s="26" t="str">
        <f>Source!DE435</f>
        <v>)*1,25</v>
      </c>
      <c r="H882" s="25">
        <f>ROUND(Source!AD435*Source!I435, 2)</f>
        <v>81.540000000000006</v>
      </c>
      <c r="I882" s="26"/>
      <c r="J882" s="26">
        <f>IF(Source!BB435&lt;&gt; 0, Source!BB435, 1)</f>
        <v>1</v>
      </c>
      <c r="K882" s="25">
        <f>Source!Q435</f>
        <v>81.540000000000006</v>
      </c>
      <c r="L882" s="27"/>
    </row>
    <row r="883" spans="1:26" ht="14.25" x14ac:dyDescent="0.2">
      <c r="A883" s="40"/>
      <c r="B883" s="41"/>
      <c r="C883" s="41" t="s">
        <v>1497</v>
      </c>
      <c r="D883" s="24"/>
      <c r="E883" s="11"/>
      <c r="F883" s="25">
        <f>Source!AN435</f>
        <v>17.149999999999999</v>
      </c>
      <c r="G883" s="26" t="str">
        <f>Source!DF435</f>
        <v>)*1,25</v>
      </c>
      <c r="H883" s="28">
        <f>ROUND(Source!AE435*Source!I435, 2)</f>
        <v>31.61</v>
      </c>
      <c r="I883" s="26"/>
      <c r="J883" s="26">
        <f>IF(Source!BS435&lt;&gt; 0, Source!BS435, 1)</f>
        <v>1</v>
      </c>
      <c r="K883" s="28">
        <f>Source!R435</f>
        <v>31.61</v>
      </c>
      <c r="L883" s="27"/>
      <c r="R883">
        <f>H883</f>
        <v>31.61</v>
      </c>
    </row>
    <row r="884" spans="1:26" ht="14.25" x14ac:dyDescent="0.2">
      <c r="A884" s="40"/>
      <c r="B884" s="41"/>
      <c r="C884" s="41" t="s">
        <v>1503</v>
      </c>
      <c r="D884" s="24"/>
      <c r="E884" s="11"/>
      <c r="F884" s="25">
        <f>Source!AL435</f>
        <v>8.5399999999999991</v>
      </c>
      <c r="G884" s="26" t="str">
        <f>Source!DD435</f>
        <v/>
      </c>
      <c r="H884" s="25">
        <f>ROUND(Source!AC435*Source!I435, 2)</f>
        <v>12.59</v>
      </c>
      <c r="I884" s="26"/>
      <c r="J884" s="26">
        <f>IF(Source!BC435&lt;&gt; 0, Source!BC435, 1)</f>
        <v>1</v>
      </c>
      <c r="K884" s="25">
        <f>Source!P435</f>
        <v>12.59</v>
      </c>
      <c r="L884" s="27"/>
    </row>
    <row r="885" spans="1:26" ht="14.25" x14ac:dyDescent="0.2">
      <c r="A885" s="40"/>
      <c r="B885" s="41"/>
      <c r="C885" s="41" t="s">
        <v>1498</v>
      </c>
      <c r="D885" s="24" t="s">
        <v>1499</v>
      </c>
      <c r="E885" s="11">
        <f>Source!BZ435</f>
        <v>123</v>
      </c>
      <c r="F885" s="48" t="str">
        <f>CONCATENATE(" )", Source!DL435, Source!FT435, "=", Source!FX435)</f>
        <v xml:space="preserve"> )*0,9=110,7</v>
      </c>
      <c r="G885" s="49"/>
      <c r="H885" s="25">
        <f>SUM(S879:S888)</f>
        <v>623.87</v>
      </c>
      <c r="I885" s="29"/>
      <c r="J885" s="23">
        <f>Source!AT435</f>
        <v>111</v>
      </c>
      <c r="K885" s="25">
        <f>SUM(T879:T888)</f>
        <v>625.55999999999995</v>
      </c>
      <c r="L885" s="27"/>
    </row>
    <row r="886" spans="1:26" ht="14.25" x14ac:dyDescent="0.2">
      <c r="A886" s="40"/>
      <c r="B886" s="41"/>
      <c r="C886" s="41" t="s">
        <v>1500</v>
      </c>
      <c r="D886" s="24" t="s">
        <v>1499</v>
      </c>
      <c r="E886" s="11">
        <f>Source!CA435</f>
        <v>75</v>
      </c>
      <c r="F886" s="48" t="str">
        <f>CONCATENATE(" )", Source!DM435, Source!FU435, "=", Source!FY435)</f>
        <v xml:space="preserve"> )*0,85=63,75</v>
      </c>
      <c r="G886" s="49"/>
      <c r="H886" s="25">
        <f>SUM(U879:U888)</f>
        <v>359.28</v>
      </c>
      <c r="I886" s="29"/>
      <c r="J886" s="23">
        <f>Source!AU435</f>
        <v>64</v>
      </c>
      <c r="K886" s="25">
        <f>SUM(V879:V888)</f>
        <v>360.68</v>
      </c>
      <c r="L886" s="27"/>
    </row>
    <row r="887" spans="1:26" ht="14.25" x14ac:dyDescent="0.2">
      <c r="A887" s="40"/>
      <c r="B887" s="41"/>
      <c r="C887" s="41" t="s">
        <v>1501</v>
      </c>
      <c r="D887" s="24" t="s">
        <v>1502</v>
      </c>
      <c r="E887" s="11">
        <f>Source!AQ435</f>
        <v>39.51</v>
      </c>
      <c r="F887" s="25"/>
      <c r="G887" s="26" t="str">
        <f>Source!DI435</f>
        <v>)*1,15</v>
      </c>
      <c r="H887" s="25"/>
      <c r="I887" s="26"/>
      <c r="J887" s="26"/>
      <c r="K887" s="25"/>
      <c r="L887" s="36">
        <f>Source!U435</f>
        <v>66.996119249999992</v>
      </c>
    </row>
    <row r="888" spans="1:26" ht="28.5" x14ac:dyDescent="0.2">
      <c r="A888" s="42" t="str">
        <f>Source!E437</f>
        <v>88,1</v>
      </c>
      <c r="B888" s="43" t="str">
        <f>Source!F437</f>
        <v>04.3.01.09-0014</v>
      </c>
      <c r="C888" s="43" t="str">
        <f>Source!G437</f>
        <v>Раствор готовый кладочный цементный марки 100</v>
      </c>
      <c r="D888" s="30" t="str">
        <f>Source!H437</f>
        <v>м3</v>
      </c>
      <c r="E888" s="31">
        <f>Source!I437</f>
        <v>3.0079799999999999</v>
      </c>
      <c r="F888" s="32">
        <f>Source!AL437+Source!AM437+Source!AO437</f>
        <v>519.79999999999995</v>
      </c>
      <c r="G888" s="37" t="s">
        <v>6</v>
      </c>
      <c r="H888" s="32">
        <f>ROUND(Source!AC437*Source!I437, 2)+ROUND(Source!AD437*Source!I437, 2)+ROUND(Source!AF437*Source!I437, 2)</f>
        <v>1563.55</v>
      </c>
      <c r="I888" s="33"/>
      <c r="J888" s="33">
        <f>IF(Source!BC437&lt;&gt; 0, Source!BC437, 1)</f>
        <v>1</v>
      </c>
      <c r="K888" s="32">
        <f>Source!O437</f>
        <v>1563.55</v>
      </c>
      <c r="L888" s="38"/>
      <c r="S888">
        <f>ROUND((Source!FX437/100)*((ROUND(Source!AF437*Source!I437, 2)+ROUND(Source!AE437*Source!I437, 2))), 2)</f>
        <v>0</v>
      </c>
      <c r="T888">
        <f>Source!X437</f>
        <v>0</v>
      </c>
      <c r="U888">
        <f>ROUND((Source!FY437/100)*((ROUND(Source!AF437*Source!I437, 2)+ROUND(Source!AE437*Source!I437, 2))), 2)</f>
        <v>0</v>
      </c>
      <c r="V888">
        <f>Source!Y437</f>
        <v>0</v>
      </c>
      <c r="W888">
        <f>IF(Source!BI437&lt;=1,H888, 0)</f>
        <v>1563.55</v>
      </c>
      <c r="X888">
        <f>IF(Source!BI437=2,H888, 0)</f>
        <v>0</v>
      </c>
      <c r="Y888">
        <f>IF(Source!BI437=3,H888, 0)</f>
        <v>0</v>
      </c>
      <c r="Z888">
        <f>IF(Source!BI437=4,H888, 0)</f>
        <v>0</v>
      </c>
    </row>
    <row r="889" spans="1:26" ht="15" x14ac:dyDescent="0.25">
      <c r="G889" s="46">
        <f>H881+H882+H884+H885+H886+SUM(H888:H888)</f>
        <v>3172.79</v>
      </c>
      <c r="H889" s="46"/>
      <c r="J889" s="46">
        <f>K881+K882+K884+K885+K886+SUM(K888:K888)</f>
        <v>3175.88</v>
      </c>
      <c r="K889" s="46"/>
      <c r="L889" s="35">
        <f>Source!U435</f>
        <v>66.996119249999992</v>
      </c>
      <c r="O889" s="21">
        <f>G889</f>
        <v>3172.79</v>
      </c>
      <c r="P889" s="21">
        <f>J889</f>
        <v>3175.88</v>
      </c>
      <c r="Q889" s="21">
        <f>L889</f>
        <v>66.996119249999992</v>
      </c>
      <c r="W889">
        <f>IF(Source!BI435&lt;=1,H881+H882+H884+H885+H886, 0)</f>
        <v>1609.24</v>
      </c>
      <c r="X889">
        <f>IF(Source!BI435=2,H881+H882+H884+H885+H886, 0)</f>
        <v>0</v>
      </c>
      <c r="Y889">
        <f>IF(Source!BI435=3,H881+H882+H884+H885+H886, 0)</f>
        <v>0</v>
      </c>
      <c r="Z889">
        <f>IF(Source!BI435=4,H881+H882+H884+H885+H886, 0)</f>
        <v>0</v>
      </c>
    </row>
    <row r="890" spans="1:26" ht="42.75" x14ac:dyDescent="0.2">
      <c r="A890" s="40" t="str">
        <f>Source!E439</f>
        <v>89</v>
      </c>
      <c r="B890" s="41" t="str">
        <f>Source!F439</f>
        <v>11-01-011-02</v>
      </c>
      <c r="C890" s="41" t="str">
        <f>Source!G439</f>
        <v>Устройство стяжек на каждые 5 мм изменения толщины стяжки добавлять или исключать к расценке 11-01-011-01</v>
      </c>
      <c r="D890" s="24" t="str">
        <f>Source!H439</f>
        <v>100 м2</v>
      </c>
      <c r="E890" s="11">
        <f>Source!I439</f>
        <v>1.4744999999999999</v>
      </c>
      <c r="F890" s="25">
        <f>Source!AL439+Source!AM439+Source!AO439</f>
        <v>11.69</v>
      </c>
      <c r="G890" s="26"/>
      <c r="H890" s="25"/>
      <c r="I890" s="26" t="str">
        <f>Source!BO439</f>
        <v/>
      </c>
      <c r="J890" s="26"/>
      <c r="K890" s="25"/>
      <c r="L890" s="27"/>
      <c r="S890">
        <f>ROUND((Source!FX439/100)*((ROUND(Source!AF439*Source!I439, 2)+ROUND(Source!AE439*Source!I439, 2))), 2)</f>
        <v>79.48</v>
      </c>
      <c r="T890">
        <f>Source!X439</f>
        <v>79.7</v>
      </c>
      <c r="U890">
        <f>ROUND((Source!FY439/100)*((ROUND(Source!AF439*Source!I439, 2)+ROUND(Source!AE439*Source!I439, 2))), 2)</f>
        <v>45.77</v>
      </c>
      <c r="V890">
        <f>Source!Y439</f>
        <v>45.95</v>
      </c>
    </row>
    <row r="891" spans="1:26" x14ac:dyDescent="0.2">
      <c r="C891" s="20" t="str">
        <f>"Объем: "&amp;Source!I439&amp;"=147,45/"&amp;"100"</f>
        <v>Объем: 1,4745=147,45/100</v>
      </c>
    </row>
    <row r="892" spans="1:26" ht="14.25" x14ac:dyDescent="0.2">
      <c r="A892" s="40"/>
      <c r="B892" s="41"/>
      <c r="C892" s="41" t="s">
        <v>1496</v>
      </c>
      <c r="D892" s="24"/>
      <c r="E892" s="11"/>
      <c r="F892" s="25">
        <f>Source!AO439</f>
        <v>3.97</v>
      </c>
      <c r="G892" s="26" t="str">
        <f>Source!DG439</f>
        <v>)*1,15*6</v>
      </c>
      <c r="H892" s="25">
        <f>ROUND(Source!AF439*Source!I439, 2)</f>
        <v>40.39</v>
      </c>
      <c r="I892" s="26"/>
      <c r="J892" s="26">
        <f>IF(Source!BA439&lt;&gt; 0, Source!BA439, 1)</f>
        <v>1</v>
      </c>
      <c r="K892" s="25">
        <f>Source!S439</f>
        <v>40.39</v>
      </c>
      <c r="L892" s="27"/>
      <c r="R892">
        <f>H892</f>
        <v>40.39</v>
      </c>
    </row>
    <row r="893" spans="1:26" ht="14.25" x14ac:dyDescent="0.2">
      <c r="A893" s="40"/>
      <c r="B893" s="41"/>
      <c r="C893" s="41" t="s">
        <v>279</v>
      </c>
      <c r="D893" s="24"/>
      <c r="E893" s="11"/>
      <c r="F893" s="25">
        <f>Source!AM439</f>
        <v>7.72</v>
      </c>
      <c r="G893" s="26" t="str">
        <f>Source!DE439</f>
        <v>)*1,25*6</v>
      </c>
      <c r="H893" s="25">
        <f>ROUND(Source!AD439*Source!I439, 2)</f>
        <v>85.37</v>
      </c>
      <c r="I893" s="26"/>
      <c r="J893" s="26">
        <f>IF(Source!BB439&lt;&gt; 0, Source!BB439, 1)</f>
        <v>1</v>
      </c>
      <c r="K893" s="25">
        <f>Source!Q439</f>
        <v>85.37</v>
      </c>
      <c r="L893" s="27"/>
    </row>
    <row r="894" spans="1:26" ht="14.25" x14ac:dyDescent="0.2">
      <c r="A894" s="40"/>
      <c r="B894" s="41"/>
      <c r="C894" s="41" t="s">
        <v>1497</v>
      </c>
      <c r="D894" s="24"/>
      <c r="E894" s="11"/>
      <c r="F894" s="25">
        <f>Source!AN439</f>
        <v>2.84</v>
      </c>
      <c r="G894" s="26" t="str">
        <f>Source!DF439</f>
        <v>)*1,25*6</v>
      </c>
      <c r="H894" s="28">
        <f>ROUND(Source!AE439*Source!I439, 2)</f>
        <v>31.41</v>
      </c>
      <c r="I894" s="26"/>
      <c r="J894" s="26">
        <f>IF(Source!BS439&lt;&gt; 0, Source!BS439, 1)</f>
        <v>1</v>
      </c>
      <c r="K894" s="28">
        <f>Source!R439</f>
        <v>31.41</v>
      </c>
      <c r="L894" s="27"/>
      <c r="R894">
        <f>H894</f>
        <v>31.41</v>
      </c>
    </row>
    <row r="895" spans="1:26" ht="14.25" x14ac:dyDescent="0.2">
      <c r="A895" s="40"/>
      <c r="B895" s="41"/>
      <c r="C895" s="41" t="s">
        <v>1498</v>
      </c>
      <c r="D895" s="24" t="s">
        <v>1499</v>
      </c>
      <c r="E895" s="11">
        <f>Source!BZ439</f>
        <v>123</v>
      </c>
      <c r="F895" s="48" t="str">
        <f>CONCATENATE(" )", Source!DL439, Source!FT439, "=", Source!FX439)</f>
        <v xml:space="preserve"> )*0,9=110,7</v>
      </c>
      <c r="G895" s="49"/>
      <c r="H895" s="25">
        <f>SUM(S890:S898)</f>
        <v>79.48</v>
      </c>
      <c r="I895" s="29"/>
      <c r="J895" s="23">
        <f>Source!AT439</f>
        <v>111</v>
      </c>
      <c r="K895" s="25">
        <f>SUM(T890:T898)</f>
        <v>79.7</v>
      </c>
      <c r="L895" s="27"/>
    </row>
    <row r="896" spans="1:26" ht="14.25" x14ac:dyDescent="0.2">
      <c r="A896" s="40"/>
      <c r="B896" s="41"/>
      <c r="C896" s="41" t="s">
        <v>1500</v>
      </c>
      <c r="D896" s="24" t="s">
        <v>1499</v>
      </c>
      <c r="E896" s="11">
        <f>Source!CA439</f>
        <v>75</v>
      </c>
      <c r="F896" s="48" t="str">
        <f>CONCATENATE(" )", Source!DM439, Source!FU439, "=", Source!FY439)</f>
        <v xml:space="preserve"> )*0,85=63,75</v>
      </c>
      <c r="G896" s="49"/>
      <c r="H896" s="25">
        <f>SUM(U890:U898)</f>
        <v>45.77</v>
      </c>
      <c r="I896" s="29"/>
      <c r="J896" s="23">
        <f>Source!AU439</f>
        <v>64</v>
      </c>
      <c r="K896" s="25">
        <f>SUM(V890:V898)</f>
        <v>45.95</v>
      </c>
      <c r="L896" s="27"/>
    </row>
    <row r="897" spans="1:26" ht="14.25" x14ac:dyDescent="0.2">
      <c r="A897" s="40"/>
      <c r="B897" s="41"/>
      <c r="C897" s="41" t="s">
        <v>1501</v>
      </c>
      <c r="D897" s="24" t="s">
        <v>1502</v>
      </c>
      <c r="E897" s="11">
        <f>Source!AQ439</f>
        <v>0.5</v>
      </c>
      <c r="F897" s="25"/>
      <c r="G897" s="26" t="str">
        <f>Source!DI439</f>
        <v>)*1,15*6</v>
      </c>
      <c r="H897" s="25"/>
      <c r="I897" s="26"/>
      <c r="J897" s="26"/>
      <c r="K897" s="25"/>
      <c r="L897" s="36">
        <f>Source!U439</f>
        <v>5.0870249999999997</v>
      </c>
    </row>
    <row r="898" spans="1:26" ht="28.5" x14ac:dyDescent="0.2">
      <c r="A898" s="42" t="str">
        <f>Source!E441</f>
        <v>89,1</v>
      </c>
      <c r="B898" s="43" t="str">
        <f>Source!F441</f>
        <v>04.3.01.09-0014</v>
      </c>
      <c r="C898" s="43" t="str">
        <f>Source!G441</f>
        <v>Раствор готовый кладочный цементный марки 100</v>
      </c>
      <c r="D898" s="30" t="str">
        <f>Source!H441</f>
        <v>м3</v>
      </c>
      <c r="E898" s="31">
        <f>Source!I441</f>
        <v>4.5119699999999998</v>
      </c>
      <c r="F898" s="32">
        <f>Source!AL441+Source!AM441+Source!AO441</f>
        <v>519.79999999999995</v>
      </c>
      <c r="G898" s="37" t="s">
        <v>1506</v>
      </c>
      <c r="H898" s="32">
        <f>ROUND(Source!AC441*Source!I441, 2)+ROUND(Source!AD441*Source!I441, 2)+ROUND(Source!AF441*Source!I441, 2)</f>
        <v>2345.3200000000002</v>
      </c>
      <c r="I898" s="33"/>
      <c r="J898" s="33">
        <f>IF(Source!BC441&lt;&gt; 0, Source!BC441, 1)</f>
        <v>1</v>
      </c>
      <c r="K898" s="32">
        <f>Source!O441</f>
        <v>2345.3200000000002</v>
      </c>
      <c r="L898" s="38"/>
      <c r="S898">
        <f>ROUND((Source!FX441/100)*((ROUND(Source!AF441*Source!I441, 2)+ROUND(Source!AE441*Source!I441, 2))), 2)</f>
        <v>0</v>
      </c>
      <c r="T898">
        <f>Source!X441</f>
        <v>0</v>
      </c>
      <c r="U898">
        <f>ROUND((Source!FY441/100)*((ROUND(Source!AF441*Source!I441, 2)+ROUND(Source!AE441*Source!I441, 2))), 2)</f>
        <v>0</v>
      </c>
      <c r="V898">
        <f>Source!Y441</f>
        <v>0</v>
      </c>
      <c r="W898">
        <f>IF(Source!BI441&lt;=1,H898, 0)</f>
        <v>2345.3200000000002</v>
      </c>
      <c r="X898">
        <f>IF(Source!BI441=2,H898, 0)</f>
        <v>0</v>
      </c>
      <c r="Y898">
        <f>IF(Source!BI441=3,H898, 0)</f>
        <v>0</v>
      </c>
      <c r="Z898">
        <f>IF(Source!BI441=4,H898, 0)</f>
        <v>0</v>
      </c>
    </row>
    <row r="899" spans="1:26" ht="15" x14ac:dyDescent="0.25">
      <c r="G899" s="46">
        <f>H892+H893+H895+H896+SUM(H898:H898)</f>
        <v>2596.3300000000004</v>
      </c>
      <c r="H899" s="46"/>
      <c r="J899" s="46">
        <f>K892+K893+K895+K896+SUM(K898:K898)</f>
        <v>2596.73</v>
      </c>
      <c r="K899" s="46"/>
      <c r="L899" s="35">
        <f>Source!U439</f>
        <v>5.0870249999999997</v>
      </c>
      <c r="O899" s="21">
        <f>G899</f>
        <v>2596.3300000000004</v>
      </c>
      <c r="P899" s="21">
        <f>J899</f>
        <v>2596.73</v>
      </c>
      <c r="Q899" s="21">
        <f>L899</f>
        <v>5.0870249999999997</v>
      </c>
      <c r="W899">
        <f>IF(Source!BI439&lt;=1,H892+H893+H895+H896, 0)</f>
        <v>251.01000000000002</v>
      </c>
      <c r="X899">
        <f>IF(Source!BI439=2,H892+H893+H895+H896, 0)</f>
        <v>0</v>
      </c>
      <c r="Y899">
        <f>IF(Source!BI439=3,H892+H893+H895+H896, 0)</f>
        <v>0</v>
      </c>
      <c r="Z899">
        <f>IF(Source!BI439=4,H892+H893+H895+H896, 0)</f>
        <v>0</v>
      </c>
    </row>
    <row r="900" spans="1:26" ht="42.75" x14ac:dyDescent="0.2">
      <c r="A900" s="40" t="str">
        <f>Source!E443</f>
        <v>90</v>
      </c>
      <c r="B900" s="41" t="str">
        <f>Source!F443</f>
        <v>11-01-011-09</v>
      </c>
      <c r="C900" s="41" t="str">
        <f>Source!G443</f>
        <v>Устройство стяжек из выравнивающей смеси типа "Ветонит" 3000, толщиной 3 мм</v>
      </c>
      <c r="D900" s="24" t="str">
        <f>Source!H443</f>
        <v>100 м2</v>
      </c>
      <c r="E900" s="11">
        <f>Source!I443</f>
        <v>1.3685</v>
      </c>
      <c r="F900" s="25">
        <f>Source!AL443+Source!AM443+Source!AO443</f>
        <v>5981.97</v>
      </c>
      <c r="G900" s="26"/>
      <c r="H900" s="25"/>
      <c r="I900" s="26" t="str">
        <f>Source!BO443</f>
        <v/>
      </c>
      <c r="J900" s="26"/>
      <c r="K900" s="25"/>
      <c r="L900" s="27"/>
      <c r="S900">
        <f>ROUND((Source!FX443/100)*((ROUND(Source!AF443*Source!I443, 2)+ROUND(Source!AE443*Source!I443, 2))), 2)</f>
        <v>458.64</v>
      </c>
      <c r="T900">
        <f>Source!X443</f>
        <v>459.88</v>
      </c>
      <c r="U900">
        <f>ROUND((Source!FY443/100)*((ROUND(Source!AF443*Source!I443, 2)+ROUND(Source!AE443*Source!I443, 2))), 2)</f>
        <v>264.12</v>
      </c>
      <c r="V900">
        <f>Source!Y443</f>
        <v>265.16000000000003</v>
      </c>
    </row>
    <row r="901" spans="1:26" x14ac:dyDescent="0.2">
      <c r="C901" s="20" t="str">
        <f>"Объем: "&amp;Source!I443&amp;"=136,85/"&amp;"100"</f>
        <v>Объем: 1,3685=136,85/100</v>
      </c>
    </row>
    <row r="902" spans="1:26" ht="14.25" x14ac:dyDescent="0.2">
      <c r="A902" s="40"/>
      <c r="B902" s="41"/>
      <c r="C902" s="41" t="s">
        <v>1496</v>
      </c>
      <c r="D902" s="24"/>
      <c r="E902" s="11"/>
      <c r="F902" s="25">
        <f>Source!AO443</f>
        <v>262.13</v>
      </c>
      <c r="G902" s="26" t="str">
        <f>Source!DG443</f>
        <v>)*1,15</v>
      </c>
      <c r="H902" s="25">
        <f>ROUND(Source!AF443*Source!I443, 2)</f>
        <v>412.53</v>
      </c>
      <c r="I902" s="26"/>
      <c r="J902" s="26">
        <f>IF(Source!BA443&lt;&gt; 0, Source!BA443, 1)</f>
        <v>1</v>
      </c>
      <c r="K902" s="25">
        <f>Source!S443</f>
        <v>412.53</v>
      </c>
      <c r="L902" s="27"/>
      <c r="R902">
        <f>H902</f>
        <v>412.53</v>
      </c>
    </row>
    <row r="903" spans="1:26" ht="14.25" x14ac:dyDescent="0.2">
      <c r="A903" s="40"/>
      <c r="B903" s="41"/>
      <c r="C903" s="41" t="s">
        <v>279</v>
      </c>
      <c r="D903" s="24"/>
      <c r="E903" s="11"/>
      <c r="F903" s="25">
        <f>Source!AM443</f>
        <v>3.25</v>
      </c>
      <c r="G903" s="26" t="str">
        <f>Source!DE443</f>
        <v>)*1,25</v>
      </c>
      <c r="H903" s="25">
        <f>ROUND(Source!AD443*Source!I443, 2)</f>
        <v>5.56</v>
      </c>
      <c r="I903" s="26"/>
      <c r="J903" s="26">
        <f>IF(Source!BB443&lt;&gt; 0, Source!BB443, 1)</f>
        <v>1</v>
      </c>
      <c r="K903" s="25">
        <f>Source!Q443</f>
        <v>5.56</v>
      </c>
      <c r="L903" s="27"/>
    </row>
    <row r="904" spans="1:26" ht="14.25" x14ac:dyDescent="0.2">
      <c r="A904" s="40"/>
      <c r="B904" s="41"/>
      <c r="C904" s="41" t="s">
        <v>1497</v>
      </c>
      <c r="D904" s="24"/>
      <c r="E904" s="11"/>
      <c r="F904" s="25">
        <f>Source!AN443</f>
        <v>1.04</v>
      </c>
      <c r="G904" s="26" t="str">
        <f>Source!DF443</f>
        <v>)*1,25</v>
      </c>
      <c r="H904" s="28">
        <f>ROUND(Source!AE443*Source!I443, 2)</f>
        <v>1.78</v>
      </c>
      <c r="I904" s="26"/>
      <c r="J904" s="26">
        <f>IF(Source!BS443&lt;&gt; 0, Source!BS443, 1)</f>
        <v>1</v>
      </c>
      <c r="K904" s="28">
        <f>Source!R443</f>
        <v>1.78</v>
      </c>
      <c r="L904" s="27"/>
      <c r="R904">
        <f>H904</f>
        <v>1.78</v>
      </c>
    </row>
    <row r="905" spans="1:26" ht="14.25" x14ac:dyDescent="0.2">
      <c r="A905" s="40"/>
      <c r="B905" s="41"/>
      <c r="C905" s="41" t="s">
        <v>1503</v>
      </c>
      <c r="D905" s="24"/>
      <c r="E905" s="11"/>
      <c r="F905" s="25">
        <f>Source!AL443</f>
        <v>5716.59</v>
      </c>
      <c r="G905" s="26" t="str">
        <f>Source!DD443</f>
        <v/>
      </c>
      <c r="H905" s="25">
        <f>ROUND(Source!AC443*Source!I443, 2)</f>
        <v>7823.15</v>
      </c>
      <c r="I905" s="26"/>
      <c r="J905" s="26">
        <f>IF(Source!BC443&lt;&gt; 0, Source!BC443, 1)</f>
        <v>1</v>
      </c>
      <c r="K905" s="25">
        <f>Source!P443</f>
        <v>7823.15</v>
      </c>
      <c r="L905" s="27"/>
    </row>
    <row r="906" spans="1:26" ht="14.25" x14ac:dyDescent="0.2">
      <c r="A906" s="40"/>
      <c r="B906" s="41"/>
      <c r="C906" s="41" t="s">
        <v>1498</v>
      </c>
      <c r="D906" s="24" t="s">
        <v>1499</v>
      </c>
      <c r="E906" s="11">
        <f>Source!BZ443</f>
        <v>123</v>
      </c>
      <c r="F906" s="48" t="str">
        <f>CONCATENATE(" )", Source!DL443, Source!FT443, "=", Source!FX443)</f>
        <v xml:space="preserve"> )*0,9=110,7</v>
      </c>
      <c r="G906" s="49"/>
      <c r="H906" s="25">
        <f>SUM(S900:S908)</f>
        <v>458.64</v>
      </c>
      <c r="I906" s="29"/>
      <c r="J906" s="23">
        <f>Source!AT443</f>
        <v>111</v>
      </c>
      <c r="K906" s="25">
        <f>SUM(T900:T908)</f>
        <v>459.88</v>
      </c>
      <c r="L906" s="27"/>
    </row>
    <row r="907" spans="1:26" ht="14.25" x14ac:dyDescent="0.2">
      <c r="A907" s="40"/>
      <c r="B907" s="41"/>
      <c r="C907" s="41" t="s">
        <v>1500</v>
      </c>
      <c r="D907" s="24" t="s">
        <v>1499</v>
      </c>
      <c r="E907" s="11">
        <f>Source!CA443</f>
        <v>75</v>
      </c>
      <c r="F907" s="48" t="str">
        <f>CONCATENATE(" )", Source!DM443, Source!FU443, "=", Source!FY443)</f>
        <v xml:space="preserve"> )*0,85=63,75</v>
      </c>
      <c r="G907" s="49"/>
      <c r="H907" s="25">
        <f>SUM(U900:U908)</f>
        <v>264.12</v>
      </c>
      <c r="I907" s="29"/>
      <c r="J907" s="23">
        <f>Source!AU443</f>
        <v>64</v>
      </c>
      <c r="K907" s="25">
        <f>SUM(V900:V908)</f>
        <v>265.16000000000003</v>
      </c>
      <c r="L907" s="27"/>
    </row>
    <row r="908" spans="1:26" ht="14.25" x14ac:dyDescent="0.2">
      <c r="A908" s="42"/>
      <c r="B908" s="43"/>
      <c r="C908" s="43" t="s">
        <v>1501</v>
      </c>
      <c r="D908" s="30" t="s">
        <v>1502</v>
      </c>
      <c r="E908" s="31">
        <f>Source!AQ443</f>
        <v>30.73</v>
      </c>
      <c r="F908" s="32"/>
      <c r="G908" s="33" t="str">
        <f>Source!DI443</f>
        <v>)*1,15</v>
      </c>
      <c r="H908" s="32"/>
      <c r="I908" s="33"/>
      <c r="J908" s="33"/>
      <c r="K908" s="32"/>
      <c r="L908" s="34">
        <f>Source!U443</f>
        <v>48.362105750000005</v>
      </c>
    </row>
    <row r="909" spans="1:26" ht="15" x14ac:dyDescent="0.25">
      <c r="G909" s="46">
        <f>H902+H903+H905+H906+H907</f>
        <v>8964</v>
      </c>
      <c r="H909" s="46"/>
      <c r="J909" s="46">
        <f>K902+K903+K905+K906+K907</f>
        <v>8966.2799999999988</v>
      </c>
      <c r="K909" s="46"/>
      <c r="L909" s="35">
        <f>Source!U443</f>
        <v>48.362105750000005</v>
      </c>
      <c r="O909" s="21">
        <f>G909</f>
        <v>8964</v>
      </c>
      <c r="P909" s="21">
        <f>J909</f>
        <v>8966.2799999999988</v>
      </c>
      <c r="Q909" s="21">
        <f>L909</f>
        <v>48.362105750000005</v>
      </c>
      <c r="W909">
        <f>IF(Source!BI443&lt;=1,H902+H903+H905+H906+H907, 0)</f>
        <v>8964</v>
      </c>
      <c r="X909">
        <f>IF(Source!BI443=2,H902+H903+H905+H906+H907, 0)</f>
        <v>0</v>
      </c>
      <c r="Y909">
        <f>IF(Source!BI443=3,H902+H903+H905+H906+H907, 0)</f>
        <v>0</v>
      </c>
      <c r="Z909">
        <f>IF(Source!BI443=4,H902+H903+H905+H906+H907, 0)</f>
        <v>0</v>
      </c>
    </row>
    <row r="910" spans="1:26" ht="28.5" x14ac:dyDescent="0.2">
      <c r="A910" s="40" t="str">
        <f>Source!E445</f>
        <v>91</v>
      </c>
      <c r="B910" s="41" t="str">
        <f>Source!F445</f>
        <v>11-01-047-01</v>
      </c>
      <c r="C910" s="41" t="str">
        <f>Source!G445</f>
        <v>Устройство покрытий из плит керамогранитных размером 30х30 см</v>
      </c>
      <c r="D910" s="24" t="str">
        <f>Source!H445</f>
        <v>100 м2</v>
      </c>
      <c r="E910" s="11">
        <f>Source!I445</f>
        <v>1.5358000000000001</v>
      </c>
      <c r="F910" s="25">
        <f>Source!AL445+Source!AM445+Source!AO445</f>
        <v>21576.86</v>
      </c>
      <c r="G910" s="26"/>
      <c r="H910" s="25"/>
      <c r="I910" s="26" t="str">
        <f>Source!BO445</f>
        <v/>
      </c>
      <c r="J910" s="26"/>
      <c r="K910" s="25"/>
      <c r="L910" s="27"/>
      <c r="S910">
        <f>ROUND((Source!FX445/100)*((ROUND(Source!AF445*Source!I445, 2)+ROUND(Source!AE445*Source!I445, 2))), 2)</f>
        <v>5341.67</v>
      </c>
      <c r="T910">
        <f>Source!X445</f>
        <v>5356.15</v>
      </c>
      <c r="U910">
        <f>ROUND((Source!FY445/100)*((ROUND(Source!AF445*Source!I445, 2)+ROUND(Source!AE445*Source!I445, 2))), 2)</f>
        <v>3076.17</v>
      </c>
      <c r="V910">
        <f>Source!Y445</f>
        <v>3088.23</v>
      </c>
    </row>
    <row r="911" spans="1:26" x14ac:dyDescent="0.2">
      <c r="C911" s="20" t="str">
        <f>"Объем: "&amp;Source!I445&amp;"=153,58/"&amp;"100"</f>
        <v>Объем: 1,5358=153,58/100</v>
      </c>
    </row>
    <row r="912" spans="1:26" ht="14.25" x14ac:dyDescent="0.2">
      <c r="A912" s="40"/>
      <c r="B912" s="41"/>
      <c r="C912" s="41" t="s">
        <v>1496</v>
      </c>
      <c r="D912" s="24"/>
      <c r="E912" s="11"/>
      <c r="F912" s="25">
        <f>Source!AO445</f>
        <v>2713.07</v>
      </c>
      <c r="G912" s="26" t="str">
        <f>Source!DG445</f>
        <v>)*1,15</v>
      </c>
      <c r="H912" s="25">
        <f>ROUND(Source!AF445*Source!I445, 2)</f>
        <v>4791.74</v>
      </c>
      <c r="I912" s="26"/>
      <c r="J912" s="26">
        <f>IF(Source!BA445&lt;&gt; 0, Source!BA445, 1)</f>
        <v>1</v>
      </c>
      <c r="K912" s="25">
        <f>Source!S445</f>
        <v>4791.74</v>
      </c>
      <c r="L912" s="27"/>
      <c r="R912">
        <f>H912</f>
        <v>4791.74</v>
      </c>
    </row>
    <row r="913" spans="1:26" ht="14.25" x14ac:dyDescent="0.2">
      <c r="A913" s="40"/>
      <c r="B913" s="41"/>
      <c r="C913" s="41" t="s">
        <v>279</v>
      </c>
      <c r="D913" s="24"/>
      <c r="E913" s="11"/>
      <c r="F913" s="25">
        <f>Source!AM445</f>
        <v>24.15</v>
      </c>
      <c r="G913" s="26" t="str">
        <f>Source!DE445</f>
        <v>)*1,25</v>
      </c>
      <c r="H913" s="25">
        <f>ROUND(Source!AD445*Source!I445, 2)</f>
        <v>46.37</v>
      </c>
      <c r="I913" s="26"/>
      <c r="J913" s="26">
        <f>IF(Source!BB445&lt;&gt; 0, Source!BB445, 1)</f>
        <v>1</v>
      </c>
      <c r="K913" s="25">
        <f>Source!Q445</f>
        <v>46.37</v>
      </c>
      <c r="L913" s="27"/>
    </row>
    <row r="914" spans="1:26" ht="14.25" x14ac:dyDescent="0.2">
      <c r="A914" s="40"/>
      <c r="B914" s="41"/>
      <c r="C914" s="41" t="s">
        <v>1497</v>
      </c>
      <c r="D914" s="24"/>
      <c r="E914" s="11"/>
      <c r="F914" s="25">
        <f>Source!AN445</f>
        <v>17.510000000000002</v>
      </c>
      <c r="G914" s="26" t="str">
        <f>Source!DF445</f>
        <v>)*1,25</v>
      </c>
      <c r="H914" s="28">
        <f>ROUND(Source!AE445*Source!I445, 2)</f>
        <v>33.619999999999997</v>
      </c>
      <c r="I914" s="26"/>
      <c r="J914" s="26">
        <f>IF(Source!BS445&lt;&gt; 0, Source!BS445, 1)</f>
        <v>1</v>
      </c>
      <c r="K914" s="28">
        <f>Source!R445</f>
        <v>33.619999999999997</v>
      </c>
      <c r="L914" s="27"/>
      <c r="R914">
        <f>H914</f>
        <v>33.619999999999997</v>
      </c>
    </row>
    <row r="915" spans="1:26" ht="14.25" x14ac:dyDescent="0.2">
      <c r="A915" s="40"/>
      <c r="B915" s="41"/>
      <c r="C915" s="41" t="s">
        <v>1503</v>
      </c>
      <c r="D915" s="24"/>
      <c r="E915" s="11"/>
      <c r="F915" s="25">
        <f>Source!AL445</f>
        <v>18839.64</v>
      </c>
      <c r="G915" s="26" t="str">
        <f>Source!DD445</f>
        <v/>
      </c>
      <c r="H915" s="25">
        <f>ROUND(Source!AC445*Source!I445, 2)</f>
        <v>28933.919999999998</v>
      </c>
      <c r="I915" s="26"/>
      <c r="J915" s="26">
        <f>IF(Source!BC445&lt;&gt; 0, Source!BC445, 1)</f>
        <v>1</v>
      </c>
      <c r="K915" s="25">
        <f>Source!P445</f>
        <v>28933.919999999998</v>
      </c>
      <c r="L915" s="27"/>
    </row>
    <row r="916" spans="1:26" ht="14.25" x14ac:dyDescent="0.2">
      <c r="A916" s="40"/>
      <c r="B916" s="41"/>
      <c r="C916" s="41" t="s">
        <v>1498</v>
      </c>
      <c r="D916" s="24" t="s">
        <v>1499</v>
      </c>
      <c r="E916" s="11">
        <f>Source!BZ445</f>
        <v>123</v>
      </c>
      <c r="F916" s="48" t="str">
        <f>CONCATENATE(" )", Source!DL445, Source!FT445, "=", Source!FX445)</f>
        <v xml:space="preserve"> )*0,9=110,7</v>
      </c>
      <c r="G916" s="49"/>
      <c r="H916" s="25">
        <f>SUM(S910:S921)</f>
        <v>5341.67</v>
      </c>
      <c r="I916" s="29"/>
      <c r="J916" s="23">
        <f>Source!AT445</f>
        <v>111</v>
      </c>
      <c r="K916" s="25">
        <f>SUM(T910:T921)</f>
        <v>5356.15</v>
      </c>
      <c r="L916" s="27"/>
    </row>
    <row r="917" spans="1:26" ht="14.25" x14ac:dyDescent="0.2">
      <c r="A917" s="40"/>
      <c r="B917" s="41"/>
      <c r="C917" s="41" t="s">
        <v>1500</v>
      </c>
      <c r="D917" s="24" t="s">
        <v>1499</v>
      </c>
      <c r="E917" s="11">
        <f>Source!CA445</f>
        <v>75</v>
      </c>
      <c r="F917" s="48" t="str">
        <f>CONCATENATE(" )", Source!DM445, Source!FU445, "=", Source!FY445)</f>
        <v xml:space="preserve"> )*0,85=63,75</v>
      </c>
      <c r="G917" s="49"/>
      <c r="H917" s="25">
        <f>SUM(U910:U921)</f>
        <v>3076.17</v>
      </c>
      <c r="I917" s="29"/>
      <c r="J917" s="23">
        <f>Source!AU445</f>
        <v>64</v>
      </c>
      <c r="K917" s="25">
        <f>SUM(V910:V921)</f>
        <v>3088.23</v>
      </c>
      <c r="L917" s="27"/>
    </row>
    <row r="918" spans="1:26" ht="14.25" x14ac:dyDescent="0.2">
      <c r="A918" s="40"/>
      <c r="B918" s="41"/>
      <c r="C918" s="41" t="s">
        <v>1501</v>
      </c>
      <c r="D918" s="24" t="s">
        <v>1502</v>
      </c>
      <c r="E918" s="11">
        <f>Source!AQ445</f>
        <v>310.42</v>
      </c>
      <c r="F918" s="25"/>
      <c r="G918" s="26" t="str">
        <f>Source!DI445</f>
        <v>)*1,15</v>
      </c>
      <c r="H918" s="25"/>
      <c r="I918" s="26"/>
      <c r="J918" s="26"/>
      <c r="K918" s="25"/>
      <c r="L918" s="36">
        <f>Source!U445</f>
        <v>548.25449140000001</v>
      </c>
    </row>
    <row r="919" spans="1:26" ht="28.5" x14ac:dyDescent="0.2">
      <c r="A919" s="40" t="str">
        <f>Source!E447</f>
        <v>91,1</v>
      </c>
      <c r="B919" s="41" t="str">
        <f>Source!F447</f>
        <v>14.3.01.02-0103</v>
      </c>
      <c r="C919" s="41" t="str">
        <f>Source!G447</f>
        <v>Грунтовка воднодисперсионная CERESIT CT 17</v>
      </c>
      <c r="D919" s="24" t="str">
        <f>Source!H447</f>
        <v>л</v>
      </c>
      <c r="E919" s="11">
        <f>Source!I447</f>
        <v>19.965399999999999</v>
      </c>
      <c r="F919" s="25">
        <f>Source!AL447+Source!AM447+Source!AO447</f>
        <v>9.14</v>
      </c>
      <c r="G919" s="39" t="s">
        <v>6</v>
      </c>
      <c r="H919" s="25">
        <f>ROUND(Source!AC447*Source!I447, 2)+ROUND(Source!AD447*Source!I447, 2)+ROUND(Source!AF447*Source!I447, 2)</f>
        <v>182.48</v>
      </c>
      <c r="I919" s="26"/>
      <c r="J919" s="26">
        <f>IF(Source!BC447&lt;&gt; 0, Source!BC447, 1)</f>
        <v>1</v>
      </c>
      <c r="K919" s="25">
        <f>Source!O447</f>
        <v>182.48</v>
      </c>
      <c r="L919" s="27"/>
      <c r="S919">
        <f>ROUND((Source!FX447/100)*((ROUND(Source!AF447*Source!I447, 2)+ROUND(Source!AE447*Source!I447, 2))), 2)</f>
        <v>0</v>
      </c>
      <c r="T919">
        <f>Source!X447</f>
        <v>0</v>
      </c>
      <c r="U919">
        <f>ROUND((Source!FY447/100)*((ROUND(Source!AF447*Source!I447, 2)+ROUND(Source!AE447*Source!I447, 2))), 2)</f>
        <v>0</v>
      </c>
      <c r="V919">
        <f>Source!Y447</f>
        <v>0</v>
      </c>
      <c r="W919">
        <f>IF(Source!BI447&lt;=1,H919, 0)</f>
        <v>182.48</v>
      </c>
      <c r="X919">
        <f>IF(Source!BI447=2,H919, 0)</f>
        <v>0</v>
      </c>
      <c r="Y919">
        <f>IF(Source!BI447=3,H919, 0)</f>
        <v>0</v>
      </c>
      <c r="Z919">
        <f>IF(Source!BI447=4,H919, 0)</f>
        <v>0</v>
      </c>
    </row>
    <row r="920" spans="1:26" ht="42.75" x14ac:dyDescent="0.2">
      <c r="A920" s="40" t="str">
        <f>Source!E449</f>
        <v>91,2</v>
      </c>
      <c r="B920" s="41" t="str">
        <f>Source!F449</f>
        <v>06.2.05.03-0003</v>
      </c>
      <c r="C920" s="41" t="str">
        <f>Source!G449</f>
        <v>Гранит керамический многоцветный неполированный, размером 400х400х9 мм</v>
      </c>
      <c r="D920" s="24" t="str">
        <f>Source!H449</f>
        <v>м2</v>
      </c>
      <c r="E920" s="11">
        <f>Source!I449</f>
        <v>-156.6516</v>
      </c>
      <c r="F920" s="25">
        <f>Source!AL449+Source!AM449+Source!AO449</f>
        <v>140.44999999999999</v>
      </c>
      <c r="G920" s="39" t="s">
        <v>6</v>
      </c>
      <c r="H920" s="25">
        <f>ROUND(Source!AC449*Source!I449, 2)+ROUND(Source!AD449*Source!I449, 2)+ROUND(Source!AF449*Source!I449, 2)</f>
        <v>-22001.72</v>
      </c>
      <c r="I920" s="26"/>
      <c r="J920" s="26">
        <f>IF(Source!BC449&lt;&gt; 0, Source!BC449, 1)</f>
        <v>1</v>
      </c>
      <c r="K920" s="25">
        <f>Source!O449</f>
        <v>-22001.72</v>
      </c>
      <c r="L920" s="27"/>
      <c r="S920">
        <f>ROUND((Source!FX449/100)*((ROUND(Source!AF449*Source!I449, 2)+ROUND(Source!AE449*Source!I449, 2))), 2)</f>
        <v>0</v>
      </c>
      <c r="T920">
        <f>Source!X449</f>
        <v>0</v>
      </c>
      <c r="U920">
        <f>ROUND((Source!FY449/100)*((ROUND(Source!AF449*Source!I449, 2)+ROUND(Source!AE449*Source!I449, 2))), 2)</f>
        <v>0</v>
      </c>
      <c r="V920">
        <f>Source!Y449</f>
        <v>0</v>
      </c>
      <c r="W920">
        <f>IF(Source!BI449&lt;=1,H920, 0)</f>
        <v>-22001.72</v>
      </c>
      <c r="X920">
        <f>IF(Source!BI449=2,H920, 0)</f>
        <v>0</v>
      </c>
      <c r="Y920">
        <f>IF(Source!BI449=3,H920, 0)</f>
        <v>0</v>
      </c>
      <c r="Z920">
        <f>IF(Source!BI449=4,H920, 0)</f>
        <v>0</v>
      </c>
    </row>
    <row r="921" spans="1:26" ht="28.5" x14ac:dyDescent="0.2">
      <c r="A921" s="42" t="str">
        <f>Source!E451</f>
        <v>91,3</v>
      </c>
      <c r="B921" s="43" t="str">
        <f>Source!F451</f>
        <v>06.2.05.03-0042</v>
      </c>
      <c r="C921" s="43" t="str">
        <f>Source!G451</f>
        <v>Плитки керамогранитные размером 300х300х8 мм</v>
      </c>
      <c r="D921" s="30" t="str">
        <f>Source!H451</f>
        <v>м2</v>
      </c>
      <c r="E921" s="31">
        <f>Source!I451</f>
        <v>156.6516</v>
      </c>
      <c r="F921" s="32">
        <f>Source!AL451+Source!AM451+Source!AO451</f>
        <v>57.79</v>
      </c>
      <c r="G921" s="37" t="s">
        <v>6</v>
      </c>
      <c r="H921" s="32">
        <f>ROUND(Source!AC451*Source!I451, 2)+ROUND(Source!AD451*Source!I451, 2)+ROUND(Source!AF451*Source!I451, 2)</f>
        <v>9052.9</v>
      </c>
      <c r="I921" s="33"/>
      <c r="J921" s="33">
        <f>IF(Source!BC451&lt;&gt; 0, Source!BC451, 1)</f>
        <v>1</v>
      </c>
      <c r="K921" s="32">
        <f>Source!O451</f>
        <v>9052.9</v>
      </c>
      <c r="L921" s="38"/>
      <c r="S921">
        <f>ROUND((Source!FX451/100)*((ROUND(Source!AF451*Source!I451, 2)+ROUND(Source!AE451*Source!I451, 2))), 2)</f>
        <v>0</v>
      </c>
      <c r="T921">
        <f>Source!X451</f>
        <v>0</v>
      </c>
      <c r="U921">
        <f>ROUND((Source!FY451/100)*((ROUND(Source!AF451*Source!I451, 2)+ROUND(Source!AE451*Source!I451, 2))), 2)</f>
        <v>0</v>
      </c>
      <c r="V921">
        <f>Source!Y451</f>
        <v>0</v>
      </c>
      <c r="W921">
        <f>IF(Source!BI451&lt;=1,H921, 0)</f>
        <v>9052.9</v>
      </c>
      <c r="X921">
        <f>IF(Source!BI451=2,H921, 0)</f>
        <v>0</v>
      </c>
      <c r="Y921">
        <f>IF(Source!BI451=3,H921, 0)</f>
        <v>0</v>
      </c>
      <c r="Z921">
        <f>IF(Source!BI451=4,H921, 0)</f>
        <v>0</v>
      </c>
    </row>
    <row r="922" spans="1:26" ht="15" x14ac:dyDescent="0.25">
      <c r="G922" s="46">
        <f>H912+H913+H915+H916+H917+SUM(H919:H921)</f>
        <v>29423.529999999992</v>
      </c>
      <c r="H922" s="46"/>
      <c r="J922" s="46">
        <f>K912+K913+K915+K916+K917+SUM(K919:K921)</f>
        <v>29450.07</v>
      </c>
      <c r="K922" s="46"/>
      <c r="L922" s="35">
        <f>Source!U445</f>
        <v>548.25449140000001</v>
      </c>
      <c r="O922" s="21">
        <f>G922</f>
        <v>29423.529999999992</v>
      </c>
      <c r="P922" s="21">
        <f>J922</f>
        <v>29450.07</v>
      </c>
      <c r="Q922" s="21">
        <f>L922</f>
        <v>548.25449140000001</v>
      </c>
      <c r="W922">
        <f>IF(Source!BI445&lt;=1,H912+H913+H915+H916+H917, 0)</f>
        <v>42189.869999999995</v>
      </c>
      <c r="X922">
        <f>IF(Source!BI445=2,H912+H913+H915+H916+H917, 0)</f>
        <v>0</v>
      </c>
      <c r="Y922">
        <f>IF(Source!BI445=3,H912+H913+H915+H916+H917, 0)</f>
        <v>0</v>
      </c>
      <c r="Z922">
        <f>IF(Source!BI445=4,H912+H913+H915+H916+H917, 0)</f>
        <v>0</v>
      </c>
    </row>
    <row r="923" spans="1:26" ht="57" x14ac:dyDescent="0.2">
      <c r="A923" s="40" t="str">
        <f>Source!E453</f>
        <v>92</v>
      </c>
      <c r="B923" s="41" t="str">
        <f>Source!F453</f>
        <v>15-02-019-03</v>
      </c>
      <c r="C923" s="41" t="str">
        <f>Source!G453</f>
        <v>Сплошное выравнивание внутренних поверхностей (однослойное оштукатуривание) из сухих растворных смесей толщиной до 10 мм стен</v>
      </c>
      <c r="D923" s="24" t="str">
        <f>Source!H453</f>
        <v>100 м2</v>
      </c>
      <c r="E923" s="11">
        <f>Source!I453</f>
        <v>1.8785000000000001</v>
      </c>
      <c r="F923" s="25">
        <f>Source!AL453+Source!AM453+Source!AO453</f>
        <v>295.40999999999997</v>
      </c>
      <c r="G923" s="26"/>
      <c r="H923" s="25"/>
      <c r="I923" s="26" t="str">
        <f>Source!BO453</f>
        <v/>
      </c>
      <c r="J923" s="26"/>
      <c r="K923" s="25"/>
      <c r="L923" s="27"/>
      <c r="S923">
        <f>ROUND((Source!FX453/100)*((ROUND(Source!AF453*Source!I453, 2)+ROUND(Source!AE453*Source!I453, 2))), 2)</f>
        <v>588.14</v>
      </c>
      <c r="T923">
        <f>Source!X453</f>
        <v>591.25</v>
      </c>
      <c r="U923">
        <f>ROUND((Source!FY453/100)*((ROUND(Source!AF453*Source!I453, 2)+ROUND(Source!AE453*Source!I453, 2))), 2)</f>
        <v>290.95999999999998</v>
      </c>
      <c r="V923">
        <f>Source!Y453</f>
        <v>292.51</v>
      </c>
    </row>
    <row r="924" spans="1:26" x14ac:dyDescent="0.2">
      <c r="C924" s="20" t="str">
        <f>"Объем: "&amp;Source!I453&amp;"=187,85/"&amp;"100"</f>
        <v>Объем: 1,8785=187,85/100</v>
      </c>
    </row>
    <row r="925" spans="1:26" ht="14.25" x14ac:dyDescent="0.2">
      <c r="A925" s="40"/>
      <c r="B925" s="41"/>
      <c r="C925" s="41" t="s">
        <v>1496</v>
      </c>
      <c r="D925" s="24"/>
      <c r="E925" s="11"/>
      <c r="F925" s="25">
        <f>Source!AO453</f>
        <v>277.14</v>
      </c>
      <c r="G925" s="26" t="str">
        <f>Source!DG453</f>
        <v>)*1,15</v>
      </c>
      <c r="H925" s="25">
        <f>ROUND(Source!AF453*Source!I453, 2)</f>
        <v>598.70000000000005</v>
      </c>
      <c r="I925" s="26"/>
      <c r="J925" s="26">
        <f>IF(Source!BA453&lt;&gt; 0, Source!BA453, 1)</f>
        <v>1</v>
      </c>
      <c r="K925" s="25">
        <f>Source!S453</f>
        <v>598.70000000000005</v>
      </c>
      <c r="L925" s="27"/>
      <c r="R925">
        <f>H925</f>
        <v>598.70000000000005</v>
      </c>
    </row>
    <row r="926" spans="1:26" ht="14.25" x14ac:dyDescent="0.2">
      <c r="A926" s="40"/>
      <c r="B926" s="41"/>
      <c r="C926" s="41" t="s">
        <v>279</v>
      </c>
      <c r="D926" s="24"/>
      <c r="E926" s="11"/>
      <c r="F926" s="25">
        <f>Source!AM453</f>
        <v>17.03</v>
      </c>
      <c r="G926" s="26" t="str">
        <f>Source!DE453</f>
        <v>)*1,25</v>
      </c>
      <c r="H926" s="25">
        <f>ROUND(Source!AD453*Source!I453, 2)</f>
        <v>39.99</v>
      </c>
      <c r="I926" s="26"/>
      <c r="J926" s="26">
        <f>IF(Source!BB453&lt;&gt; 0, Source!BB453, 1)</f>
        <v>1</v>
      </c>
      <c r="K926" s="25">
        <f>Source!Q453</f>
        <v>39.99</v>
      </c>
      <c r="L926" s="27"/>
    </row>
    <row r="927" spans="1:26" ht="14.25" x14ac:dyDescent="0.2">
      <c r="A927" s="40"/>
      <c r="B927" s="41"/>
      <c r="C927" s="41" t="s">
        <v>1497</v>
      </c>
      <c r="D927" s="24"/>
      <c r="E927" s="11"/>
      <c r="F927" s="25">
        <f>Source!AN453</f>
        <v>10.08</v>
      </c>
      <c r="G927" s="26" t="str">
        <f>Source!DF453</f>
        <v>)*1,25</v>
      </c>
      <c r="H927" s="28">
        <f>ROUND(Source!AE453*Source!I453, 2)</f>
        <v>23.67</v>
      </c>
      <c r="I927" s="26"/>
      <c r="J927" s="26">
        <f>IF(Source!BS453&lt;&gt; 0, Source!BS453, 1)</f>
        <v>1</v>
      </c>
      <c r="K927" s="28">
        <f>Source!R453</f>
        <v>23.67</v>
      </c>
      <c r="L927" s="27"/>
      <c r="R927">
        <f>H927</f>
        <v>23.67</v>
      </c>
    </row>
    <row r="928" spans="1:26" ht="14.25" x14ac:dyDescent="0.2">
      <c r="A928" s="40"/>
      <c r="B928" s="41"/>
      <c r="C928" s="41" t="s">
        <v>1503</v>
      </c>
      <c r="D928" s="24"/>
      <c r="E928" s="11"/>
      <c r="F928" s="25">
        <f>Source!AL453</f>
        <v>1.24</v>
      </c>
      <c r="G928" s="26" t="str">
        <f>Source!DD453</f>
        <v/>
      </c>
      <c r="H928" s="25">
        <f>ROUND(Source!AC453*Source!I453, 2)</f>
        <v>2.33</v>
      </c>
      <c r="I928" s="26"/>
      <c r="J928" s="26">
        <f>IF(Source!BC453&lt;&gt; 0, Source!BC453, 1)</f>
        <v>1</v>
      </c>
      <c r="K928" s="25">
        <f>Source!P453</f>
        <v>2.33</v>
      </c>
      <c r="L928" s="27"/>
    </row>
    <row r="929" spans="1:26" ht="14.25" x14ac:dyDescent="0.2">
      <c r="A929" s="40"/>
      <c r="B929" s="41"/>
      <c r="C929" s="41" t="s">
        <v>1498</v>
      </c>
      <c r="D929" s="24" t="s">
        <v>1499</v>
      </c>
      <c r="E929" s="11">
        <f>Source!BZ453</f>
        <v>105</v>
      </c>
      <c r="F929" s="48" t="str">
        <f>CONCATENATE(" )", Source!DL453, Source!FT453, "=", Source!FX453)</f>
        <v xml:space="preserve"> )*0,9=94,5</v>
      </c>
      <c r="G929" s="49"/>
      <c r="H929" s="25">
        <f>SUM(S923:S933)</f>
        <v>588.14</v>
      </c>
      <c r="I929" s="29"/>
      <c r="J929" s="23">
        <f>Source!AT453</f>
        <v>95</v>
      </c>
      <c r="K929" s="25">
        <f>SUM(T923:T933)</f>
        <v>591.25</v>
      </c>
      <c r="L929" s="27"/>
    </row>
    <row r="930" spans="1:26" ht="14.25" x14ac:dyDescent="0.2">
      <c r="A930" s="40"/>
      <c r="B930" s="41"/>
      <c r="C930" s="41" t="s">
        <v>1500</v>
      </c>
      <c r="D930" s="24" t="s">
        <v>1499</v>
      </c>
      <c r="E930" s="11">
        <f>Source!CA453</f>
        <v>55</v>
      </c>
      <c r="F930" s="48" t="str">
        <f>CONCATENATE(" )", Source!DM453, Source!FU453, "=", Source!FY453)</f>
        <v xml:space="preserve"> )*0,85=46,75</v>
      </c>
      <c r="G930" s="49"/>
      <c r="H930" s="25">
        <f>SUM(U923:U933)</f>
        <v>290.95999999999998</v>
      </c>
      <c r="I930" s="29"/>
      <c r="J930" s="23">
        <f>Source!AU453</f>
        <v>47</v>
      </c>
      <c r="K930" s="25">
        <f>SUM(V923:V933)</f>
        <v>292.51</v>
      </c>
      <c r="L930" s="27"/>
    </row>
    <row r="931" spans="1:26" ht="14.25" x14ac:dyDescent="0.2">
      <c r="A931" s="40"/>
      <c r="B931" s="41"/>
      <c r="C931" s="41" t="s">
        <v>1501</v>
      </c>
      <c r="D931" s="24" t="s">
        <v>1502</v>
      </c>
      <c r="E931" s="11">
        <f>Source!AQ453</f>
        <v>32.49</v>
      </c>
      <c r="F931" s="25"/>
      <c r="G931" s="26" t="str">
        <f>Source!DI453</f>
        <v>)*1,15</v>
      </c>
      <c r="H931" s="25"/>
      <c r="I931" s="26"/>
      <c r="J931" s="26"/>
      <c r="K931" s="25"/>
      <c r="L931" s="36">
        <f>Source!U453</f>
        <v>70.187334750000005</v>
      </c>
    </row>
    <row r="932" spans="1:26" ht="28.5" x14ac:dyDescent="0.2">
      <c r="A932" s="40" t="str">
        <f>Source!E455</f>
        <v>92,1</v>
      </c>
      <c r="B932" s="41" t="str">
        <f>Source!F455</f>
        <v>04.3.02.05-0002</v>
      </c>
      <c r="C932" s="41" t="str">
        <f>Source!G455</f>
        <v>Смесь штукатурная «Ротбанд», КНАУФ</v>
      </c>
      <c r="D932" s="24" t="str">
        <f>Source!H455</f>
        <v>кг</v>
      </c>
      <c r="E932" s="11">
        <f>Source!I455</f>
        <v>1606.1175000000001</v>
      </c>
      <c r="F932" s="25">
        <f>Source!AL455+Source!AM455+Source!AO455</f>
        <v>2.0699999999999998</v>
      </c>
      <c r="G932" s="39" t="s">
        <v>6</v>
      </c>
      <c r="H932" s="25">
        <f>ROUND(Source!AC455*Source!I455, 2)+ROUND(Source!AD455*Source!I455, 2)+ROUND(Source!AF455*Source!I455, 2)</f>
        <v>3324.66</v>
      </c>
      <c r="I932" s="26"/>
      <c r="J932" s="26">
        <f>IF(Source!BC455&lt;&gt; 0, Source!BC455, 1)</f>
        <v>1</v>
      </c>
      <c r="K932" s="25">
        <f>Source!O455</f>
        <v>3324.66</v>
      </c>
      <c r="L932" s="27"/>
      <c r="S932">
        <f>ROUND((Source!FX455/100)*((ROUND(Source!AF455*Source!I455, 2)+ROUND(Source!AE455*Source!I455, 2))), 2)</f>
        <v>0</v>
      </c>
      <c r="T932">
        <f>Source!X455</f>
        <v>0</v>
      </c>
      <c r="U932">
        <f>ROUND((Source!FY455/100)*((ROUND(Source!AF455*Source!I455, 2)+ROUND(Source!AE455*Source!I455, 2))), 2)</f>
        <v>0</v>
      </c>
      <c r="V932">
        <f>Source!Y455</f>
        <v>0</v>
      </c>
      <c r="W932">
        <f>IF(Source!BI455&lt;=1,H932, 0)</f>
        <v>3324.66</v>
      </c>
      <c r="X932">
        <f>IF(Source!BI455=2,H932, 0)</f>
        <v>0</v>
      </c>
      <c r="Y932">
        <f>IF(Source!BI455=3,H932, 0)</f>
        <v>0</v>
      </c>
      <c r="Z932">
        <f>IF(Source!BI455=4,H932, 0)</f>
        <v>0</v>
      </c>
    </row>
    <row r="933" spans="1:26" ht="28.5" x14ac:dyDescent="0.2">
      <c r="A933" s="42" t="str">
        <f>Source!E457</f>
        <v>92,2</v>
      </c>
      <c r="B933" s="43" t="str">
        <f>Source!F457</f>
        <v>14.3.01.01-0001</v>
      </c>
      <c r="C933" s="43" t="str">
        <f>Source!G457</f>
        <v>Грунтовка: «Бетоконтакт», КНАУФ</v>
      </c>
      <c r="D933" s="30" t="str">
        <f>Source!H457</f>
        <v>кг</v>
      </c>
      <c r="E933" s="31">
        <f>Source!I457</f>
        <v>24.420500000000001</v>
      </c>
      <c r="F933" s="32">
        <f>Source!AL457+Source!AM457+Source!AO457</f>
        <v>15.09</v>
      </c>
      <c r="G933" s="37" t="s">
        <v>6</v>
      </c>
      <c r="H933" s="32">
        <f>ROUND(Source!AC457*Source!I457, 2)+ROUND(Source!AD457*Source!I457, 2)+ROUND(Source!AF457*Source!I457, 2)</f>
        <v>368.51</v>
      </c>
      <c r="I933" s="33"/>
      <c r="J933" s="33">
        <f>IF(Source!BC457&lt;&gt; 0, Source!BC457, 1)</f>
        <v>1</v>
      </c>
      <c r="K933" s="32">
        <f>Source!O457</f>
        <v>368.51</v>
      </c>
      <c r="L933" s="38"/>
      <c r="S933">
        <f>ROUND((Source!FX457/100)*((ROUND(Source!AF457*Source!I457, 2)+ROUND(Source!AE457*Source!I457, 2))), 2)</f>
        <v>0</v>
      </c>
      <c r="T933">
        <f>Source!X457</f>
        <v>0</v>
      </c>
      <c r="U933">
        <f>ROUND((Source!FY457/100)*((ROUND(Source!AF457*Source!I457, 2)+ROUND(Source!AE457*Source!I457, 2))), 2)</f>
        <v>0</v>
      </c>
      <c r="V933">
        <f>Source!Y457</f>
        <v>0</v>
      </c>
      <c r="W933">
        <f>IF(Source!BI457&lt;=1,H933, 0)</f>
        <v>368.51</v>
      </c>
      <c r="X933">
        <f>IF(Source!BI457=2,H933, 0)</f>
        <v>0</v>
      </c>
      <c r="Y933">
        <f>IF(Source!BI457=3,H933, 0)</f>
        <v>0</v>
      </c>
      <c r="Z933">
        <f>IF(Source!BI457=4,H933, 0)</f>
        <v>0</v>
      </c>
    </row>
    <row r="934" spans="1:26" ht="15" x14ac:dyDescent="0.25">
      <c r="G934" s="46">
        <f>H925+H926+H928+H929+H930+SUM(H932:H933)</f>
        <v>5213.29</v>
      </c>
      <c r="H934" s="46"/>
      <c r="J934" s="46">
        <f>K925+K926+K928+K929+K930+SUM(K932:K933)</f>
        <v>5217.95</v>
      </c>
      <c r="K934" s="46"/>
      <c r="L934" s="35">
        <f>Source!U453</f>
        <v>70.187334750000005</v>
      </c>
      <c r="O934" s="21">
        <f>G934</f>
        <v>5213.29</v>
      </c>
      <c r="P934" s="21">
        <f>J934</f>
        <v>5217.95</v>
      </c>
      <c r="Q934" s="21">
        <f>L934</f>
        <v>70.187334750000005</v>
      </c>
      <c r="W934">
        <f>IF(Source!BI453&lt;=1,H925+H926+H928+H929+H930, 0)</f>
        <v>1520.1200000000001</v>
      </c>
      <c r="X934">
        <f>IF(Source!BI453=2,H925+H926+H928+H929+H930, 0)</f>
        <v>0</v>
      </c>
      <c r="Y934">
        <f>IF(Source!BI453=3,H925+H926+H928+H929+H930, 0)</f>
        <v>0</v>
      </c>
      <c r="Z934">
        <f>IF(Source!BI453=4,H925+H926+H928+H929+H930, 0)</f>
        <v>0</v>
      </c>
    </row>
    <row r="935" spans="1:26" ht="71.25" x14ac:dyDescent="0.2">
      <c r="A935" s="40" t="str">
        <f>Source!E459</f>
        <v>93</v>
      </c>
      <c r="B935" s="41" t="str">
        <f>Source!F459</f>
        <v>15-02-019-05</v>
      </c>
      <c r="C935" s="41" t="str">
        <f>Source!G459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935" s="24" t="str">
        <f>Source!H459</f>
        <v>100 м2</v>
      </c>
      <c r="E935" s="11">
        <f>Source!I459</f>
        <v>0.83169999999999999</v>
      </c>
      <c r="F935" s="25">
        <f>Source!AL459+Source!AM459+Source!AO459</f>
        <v>739.34</v>
      </c>
      <c r="G935" s="26"/>
      <c r="H935" s="25"/>
      <c r="I935" s="26" t="str">
        <f>Source!BO459</f>
        <v/>
      </c>
      <c r="J935" s="26"/>
      <c r="K935" s="25"/>
      <c r="L935" s="27"/>
      <c r="S935">
        <f>ROUND((Source!FX459/100)*((ROUND(Source!AF459*Source!I459, 2)+ROUND(Source!AE459*Source!I459, 2))), 2)</f>
        <v>659.35</v>
      </c>
      <c r="T935">
        <f>Source!X459</f>
        <v>662.83</v>
      </c>
      <c r="U935">
        <f>ROUND((Source!FY459/100)*((ROUND(Source!AF459*Source!I459, 2)+ROUND(Source!AE459*Source!I459, 2))), 2)</f>
        <v>326.18</v>
      </c>
      <c r="V935">
        <f>Source!Y459</f>
        <v>327.93</v>
      </c>
    </row>
    <row r="936" spans="1:26" x14ac:dyDescent="0.2">
      <c r="C936" s="20" t="str">
        <f>"Объем: "&amp;Source!I459&amp;"=83,17/"&amp;"100"</f>
        <v>Объем: 0,8317=83,17/100</v>
      </c>
    </row>
    <row r="937" spans="1:26" ht="14.25" x14ac:dyDescent="0.2">
      <c r="A937" s="40"/>
      <c r="B937" s="41"/>
      <c r="C937" s="41" t="s">
        <v>1496</v>
      </c>
      <c r="D937" s="24"/>
      <c r="E937" s="11"/>
      <c r="F937" s="25">
        <f>Source!AO459</f>
        <v>713.71</v>
      </c>
      <c r="G937" s="26" t="str">
        <f>Source!DG459</f>
        <v>)*1,15</v>
      </c>
      <c r="H937" s="25">
        <f>ROUND(Source!AF459*Source!I459, 2)</f>
        <v>682.63</v>
      </c>
      <c r="I937" s="26"/>
      <c r="J937" s="26">
        <f>IF(Source!BA459&lt;&gt; 0, Source!BA459, 1)</f>
        <v>1</v>
      </c>
      <c r="K937" s="25">
        <f>Source!S459</f>
        <v>682.63</v>
      </c>
      <c r="L937" s="27"/>
      <c r="R937">
        <f>H937</f>
        <v>682.63</v>
      </c>
    </row>
    <row r="938" spans="1:26" ht="14.25" x14ac:dyDescent="0.2">
      <c r="A938" s="40"/>
      <c r="B938" s="41"/>
      <c r="C938" s="41" t="s">
        <v>279</v>
      </c>
      <c r="D938" s="24"/>
      <c r="E938" s="11"/>
      <c r="F938" s="25">
        <f>Source!AM459</f>
        <v>23.82</v>
      </c>
      <c r="G938" s="26" t="str">
        <f>Source!DE459</f>
        <v>)*1,25</v>
      </c>
      <c r="H938" s="25">
        <f>ROUND(Source!AD459*Source!I459, 2)</f>
        <v>24.77</v>
      </c>
      <c r="I938" s="26"/>
      <c r="J938" s="26">
        <f>IF(Source!BB459&lt;&gt; 0, Source!BB459, 1)</f>
        <v>1</v>
      </c>
      <c r="K938" s="25">
        <f>Source!Q459</f>
        <v>24.77</v>
      </c>
      <c r="L938" s="27"/>
    </row>
    <row r="939" spans="1:26" ht="14.25" x14ac:dyDescent="0.2">
      <c r="A939" s="40"/>
      <c r="B939" s="41"/>
      <c r="C939" s="41" t="s">
        <v>1497</v>
      </c>
      <c r="D939" s="24"/>
      <c r="E939" s="11"/>
      <c r="F939" s="25">
        <f>Source!AN459</f>
        <v>14.51</v>
      </c>
      <c r="G939" s="26" t="str">
        <f>Source!DF459</f>
        <v>)*1,25</v>
      </c>
      <c r="H939" s="28">
        <f>ROUND(Source!AE459*Source!I459, 2)</f>
        <v>15.09</v>
      </c>
      <c r="I939" s="26"/>
      <c r="J939" s="26">
        <f>IF(Source!BS459&lt;&gt; 0, Source!BS459, 1)</f>
        <v>1</v>
      </c>
      <c r="K939" s="28">
        <f>Source!R459</f>
        <v>15.09</v>
      </c>
      <c r="L939" s="27"/>
      <c r="R939">
        <f>H939</f>
        <v>15.09</v>
      </c>
    </row>
    <row r="940" spans="1:26" ht="14.25" x14ac:dyDescent="0.2">
      <c r="A940" s="40"/>
      <c r="B940" s="41"/>
      <c r="C940" s="41" t="s">
        <v>1503</v>
      </c>
      <c r="D940" s="24"/>
      <c r="E940" s="11"/>
      <c r="F940" s="25">
        <f>Source!AL459</f>
        <v>1.81</v>
      </c>
      <c r="G940" s="26" t="str">
        <f>Source!DD459</f>
        <v/>
      </c>
      <c r="H940" s="25">
        <f>ROUND(Source!AC459*Source!I459, 2)</f>
        <v>1.51</v>
      </c>
      <c r="I940" s="26"/>
      <c r="J940" s="26">
        <f>IF(Source!BC459&lt;&gt; 0, Source!BC459, 1)</f>
        <v>1</v>
      </c>
      <c r="K940" s="25">
        <f>Source!P459</f>
        <v>1.51</v>
      </c>
      <c r="L940" s="27"/>
    </row>
    <row r="941" spans="1:26" ht="14.25" x14ac:dyDescent="0.2">
      <c r="A941" s="40"/>
      <c r="B941" s="41"/>
      <c r="C941" s="41" t="s">
        <v>1498</v>
      </c>
      <c r="D941" s="24" t="s">
        <v>1499</v>
      </c>
      <c r="E941" s="11">
        <f>Source!BZ459</f>
        <v>105</v>
      </c>
      <c r="F941" s="48" t="str">
        <f>CONCATENATE(" )", Source!DL459, Source!FT459, "=", Source!FX459)</f>
        <v xml:space="preserve"> )*0,9=94,5</v>
      </c>
      <c r="G941" s="49"/>
      <c r="H941" s="25">
        <f>SUM(S935:S945)</f>
        <v>659.35</v>
      </c>
      <c r="I941" s="29"/>
      <c r="J941" s="23">
        <f>Source!AT459</f>
        <v>95</v>
      </c>
      <c r="K941" s="25">
        <f>SUM(T935:T945)</f>
        <v>662.83</v>
      </c>
      <c r="L941" s="27"/>
    </row>
    <row r="942" spans="1:26" ht="14.25" x14ac:dyDescent="0.2">
      <c r="A942" s="40"/>
      <c r="B942" s="41"/>
      <c r="C942" s="41" t="s">
        <v>1500</v>
      </c>
      <c r="D942" s="24" t="s">
        <v>1499</v>
      </c>
      <c r="E942" s="11">
        <f>Source!CA459</f>
        <v>55</v>
      </c>
      <c r="F942" s="48" t="str">
        <f>CONCATENATE(" )", Source!DM459, Source!FU459, "=", Source!FY459)</f>
        <v xml:space="preserve"> )*0,85=46,75</v>
      </c>
      <c r="G942" s="49"/>
      <c r="H942" s="25">
        <f>SUM(U935:U945)</f>
        <v>326.18</v>
      </c>
      <c r="I942" s="29"/>
      <c r="J942" s="23">
        <f>Source!AU459</f>
        <v>47</v>
      </c>
      <c r="K942" s="25">
        <f>SUM(V935:V945)</f>
        <v>327.93</v>
      </c>
      <c r="L942" s="27"/>
    </row>
    <row r="943" spans="1:26" ht="14.25" x14ac:dyDescent="0.2">
      <c r="A943" s="40"/>
      <c r="B943" s="41"/>
      <c r="C943" s="41" t="s">
        <v>1501</v>
      </c>
      <c r="D943" s="24" t="s">
        <v>1502</v>
      </c>
      <c r="E943" s="11">
        <f>Source!AQ459</f>
        <v>83.67</v>
      </c>
      <c r="F943" s="25"/>
      <c r="G943" s="26" t="str">
        <f>Source!DI459</f>
        <v>)*1,15</v>
      </c>
      <c r="H943" s="25"/>
      <c r="I943" s="26"/>
      <c r="J943" s="26"/>
      <c r="K943" s="25"/>
      <c r="L943" s="36">
        <f>Source!U459</f>
        <v>80.026589849999993</v>
      </c>
    </row>
    <row r="944" spans="1:26" ht="28.5" x14ac:dyDescent="0.2">
      <c r="A944" s="40" t="str">
        <f>Source!E461</f>
        <v>93,1</v>
      </c>
      <c r="B944" s="41" t="str">
        <f>Source!F461</f>
        <v>04.3.02.05-0002</v>
      </c>
      <c r="C944" s="41" t="str">
        <f>Source!G461</f>
        <v>Смесь штукатурная «Ротбанд», КНАУФ</v>
      </c>
      <c r="D944" s="24" t="str">
        <f>Source!H461</f>
        <v>кг</v>
      </c>
      <c r="E944" s="11">
        <f>Source!I461</f>
        <v>1022.991</v>
      </c>
      <c r="F944" s="25">
        <f>Source!AL461+Source!AM461+Source!AO461</f>
        <v>2.0699999999999998</v>
      </c>
      <c r="G944" s="39" t="s">
        <v>6</v>
      </c>
      <c r="H944" s="25">
        <f>ROUND(Source!AC461*Source!I461, 2)+ROUND(Source!AD461*Source!I461, 2)+ROUND(Source!AF461*Source!I461, 2)</f>
        <v>2117.59</v>
      </c>
      <c r="I944" s="26"/>
      <c r="J944" s="26">
        <f>IF(Source!BC461&lt;&gt; 0, Source!BC461, 1)</f>
        <v>1</v>
      </c>
      <c r="K944" s="25">
        <f>Source!O461</f>
        <v>2117.59</v>
      </c>
      <c r="L944" s="27"/>
      <c r="S944">
        <f>ROUND((Source!FX461/100)*((ROUND(Source!AF461*Source!I461, 2)+ROUND(Source!AE461*Source!I461, 2))), 2)</f>
        <v>0</v>
      </c>
      <c r="T944">
        <f>Source!X461</f>
        <v>0</v>
      </c>
      <c r="U944">
        <f>ROUND((Source!FY461/100)*((ROUND(Source!AF461*Source!I461, 2)+ROUND(Source!AE461*Source!I461, 2))), 2)</f>
        <v>0</v>
      </c>
      <c r="V944">
        <f>Source!Y461</f>
        <v>0</v>
      </c>
      <c r="W944">
        <f>IF(Source!BI461&lt;=1,H944, 0)</f>
        <v>2117.59</v>
      </c>
      <c r="X944">
        <f>IF(Source!BI461=2,H944, 0)</f>
        <v>0</v>
      </c>
      <c r="Y944">
        <f>IF(Source!BI461=3,H944, 0)</f>
        <v>0</v>
      </c>
      <c r="Z944">
        <f>IF(Source!BI461=4,H944, 0)</f>
        <v>0</v>
      </c>
    </row>
    <row r="945" spans="1:26" ht="28.5" x14ac:dyDescent="0.2">
      <c r="A945" s="42" t="str">
        <f>Source!E463</f>
        <v>93,2</v>
      </c>
      <c r="B945" s="43" t="str">
        <f>Source!F463</f>
        <v>14.3.01.01-0001</v>
      </c>
      <c r="C945" s="43" t="str">
        <f>Source!G463</f>
        <v>Грунтовка: «Бетоконтакт», КНАУФ</v>
      </c>
      <c r="D945" s="30" t="str">
        <f>Source!H463</f>
        <v>кг</v>
      </c>
      <c r="E945" s="31">
        <f>Source!I463</f>
        <v>10.812099999999999</v>
      </c>
      <c r="F945" s="32">
        <f>Source!AL463+Source!AM463+Source!AO463</f>
        <v>15.09</v>
      </c>
      <c r="G945" s="37" t="s">
        <v>6</v>
      </c>
      <c r="H945" s="32">
        <f>ROUND(Source!AC463*Source!I463, 2)+ROUND(Source!AD463*Source!I463, 2)+ROUND(Source!AF463*Source!I463, 2)</f>
        <v>163.15</v>
      </c>
      <c r="I945" s="33"/>
      <c r="J945" s="33">
        <f>IF(Source!BC463&lt;&gt; 0, Source!BC463, 1)</f>
        <v>1</v>
      </c>
      <c r="K945" s="32">
        <f>Source!O463</f>
        <v>163.15</v>
      </c>
      <c r="L945" s="38"/>
      <c r="S945">
        <f>ROUND((Source!FX463/100)*((ROUND(Source!AF463*Source!I463, 2)+ROUND(Source!AE463*Source!I463, 2))), 2)</f>
        <v>0</v>
      </c>
      <c r="T945">
        <f>Source!X463</f>
        <v>0</v>
      </c>
      <c r="U945">
        <f>ROUND((Source!FY463/100)*((ROUND(Source!AF463*Source!I463, 2)+ROUND(Source!AE463*Source!I463, 2))), 2)</f>
        <v>0</v>
      </c>
      <c r="V945">
        <f>Source!Y463</f>
        <v>0</v>
      </c>
      <c r="W945">
        <f>IF(Source!BI463&lt;=1,H945, 0)</f>
        <v>163.15</v>
      </c>
      <c r="X945">
        <f>IF(Source!BI463=2,H945, 0)</f>
        <v>0</v>
      </c>
      <c r="Y945">
        <f>IF(Source!BI463=3,H945, 0)</f>
        <v>0</v>
      </c>
      <c r="Z945">
        <f>IF(Source!BI463=4,H945, 0)</f>
        <v>0</v>
      </c>
    </row>
    <row r="946" spans="1:26" ht="15" x14ac:dyDescent="0.25">
      <c r="G946" s="46">
        <f>H937+H938+H940+H941+H942+SUM(H944:H945)</f>
        <v>3975.1800000000003</v>
      </c>
      <c r="H946" s="46"/>
      <c r="J946" s="46">
        <f>K937+K938+K940+K941+K942+SUM(K944:K945)</f>
        <v>3980.4100000000003</v>
      </c>
      <c r="K946" s="46"/>
      <c r="L946" s="35">
        <f>Source!U459</f>
        <v>80.026589849999993</v>
      </c>
      <c r="O946" s="21">
        <f>G946</f>
        <v>3975.1800000000003</v>
      </c>
      <c r="P946" s="21">
        <f>J946</f>
        <v>3980.4100000000003</v>
      </c>
      <c r="Q946" s="21">
        <f>L946</f>
        <v>80.026589849999993</v>
      </c>
      <c r="W946">
        <f>IF(Source!BI459&lt;=1,H937+H938+H940+H941+H942, 0)</f>
        <v>1694.44</v>
      </c>
      <c r="X946">
        <f>IF(Source!BI459=2,H937+H938+H940+H941+H942, 0)</f>
        <v>0</v>
      </c>
      <c r="Y946">
        <f>IF(Source!BI459=3,H937+H938+H940+H941+H942, 0)</f>
        <v>0</v>
      </c>
      <c r="Z946">
        <f>IF(Source!BI459=4,H937+H938+H940+H941+H942, 0)</f>
        <v>0</v>
      </c>
    </row>
    <row r="947" spans="1:26" ht="28.5" x14ac:dyDescent="0.2">
      <c r="A947" s="40" t="str">
        <f>Source!E465</f>
        <v>94</v>
      </c>
      <c r="B947" s="41" t="str">
        <f>Source!F465</f>
        <v>15-04-006-03</v>
      </c>
      <c r="C947" s="41" t="str">
        <f>Source!G465</f>
        <v>Покрытие поверхностей грунтовкой глубокого проникновения за 1 раз стен</v>
      </c>
      <c r="D947" s="24" t="str">
        <f>Source!H465</f>
        <v>100 м2</v>
      </c>
      <c r="E947" s="11">
        <f>Source!I465</f>
        <v>0.39600000000000002</v>
      </c>
      <c r="F947" s="25">
        <f>Source!AL465+Source!AM465+Source!AO465</f>
        <v>64.16</v>
      </c>
      <c r="G947" s="26"/>
      <c r="H947" s="25"/>
      <c r="I947" s="26" t="str">
        <f>Source!BO465</f>
        <v/>
      </c>
      <c r="J947" s="26"/>
      <c r="K947" s="25"/>
      <c r="L947" s="27"/>
      <c r="S947">
        <f>ROUND((Source!FX465/100)*((ROUND(Source!AF465*Source!I465, 2)+ROUND(Source!AE465*Source!I465, 2))), 2)</f>
        <v>27.23</v>
      </c>
      <c r="T947">
        <f>Source!X465</f>
        <v>27.38</v>
      </c>
      <c r="U947">
        <f>ROUND((Source!FY465/100)*((ROUND(Source!AF465*Source!I465, 2)+ROUND(Source!AE465*Source!I465, 2))), 2)</f>
        <v>13.47</v>
      </c>
      <c r="V947">
        <f>Source!Y465</f>
        <v>13.55</v>
      </c>
    </row>
    <row r="948" spans="1:26" x14ac:dyDescent="0.2">
      <c r="C948" s="20" t="str">
        <f>"Объем: "&amp;Source!I465&amp;"=39,6/"&amp;"100"</f>
        <v>Объем: 0,396=39,6/100</v>
      </c>
    </row>
    <row r="949" spans="1:26" ht="14.25" x14ac:dyDescent="0.2">
      <c r="A949" s="40"/>
      <c r="B949" s="41"/>
      <c r="C949" s="41" t="s">
        <v>1496</v>
      </c>
      <c r="D949" s="24"/>
      <c r="E949" s="11"/>
      <c r="F949" s="25">
        <f>Source!AO465</f>
        <v>63.01</v>
      </c>
      <c r="G949" s="26" t="str">
        <f>Source!DG465</f>
        <v>)*1,15</v>
      </c>
      <c r="H949" s="25">
        <f>ROUND(Source!AF465*Source!I465, 2)</f>
        <v>28.69</v>
      </c>
      <c r="I949" s="26"/>
      <c r="J949" s="26">
        <f>IF(Source!BA465&lt;&gt; 0, Source!BA465, 1)</f>
        <v>1</v>
      </c>
      <c r="K949" s="25">
        <f>Source!S465</f>
        <v>28.69</v>
      </c>
      <c r="L949" s="27"/>
      <c r="R949">
        <f>H949</f>
        <v>28.69</v>
      </c>
    </row>
    <row r="950" spans="1:26" ht="14.25" x14ac:dyDescent="0.2">
      <c r="A950" s="40"/>
      <c r="B950" s="41"/>
      <c r="C950" s="41" t="s">
        <v>279</v>
      </c>
      <c r="D950" s="24"/>
      <c r="E950" s="11"/>
      <c r="F950" s="25">
        <f>Source!AM465</f>
        <v>0.97</v>
      </c>
      <c r="G950" s="26" t="str">
        <f>Source!DE465</f>
        <v>)*1,25</v>
      </c>
      <c r="H950" s="25">
        <f>ROUND(Source!AD465*Source!I465, 2)</f>
        <v>0.48</v>
      </c>
      <c r="I950" s="26"/>
      <c r="J950" s="26">
        <f>IF(Source!BB465&lt;&gt; 0, Source!BB465, 1)</f>
        <v>1</v>
      </c>
      <c r="K950" s="25">
        <f>Source!Q465</f>
        <v>0.48</v>
      </c>
      <c r="L950" s="27"/>
    </row>
    <row r="951" spans="1:26" ht="14.25" x14ac:dyDescent="0.2">
      <c r="A951" s="40"/>
      <c r="B951" s="41"/>
      <c r="C951" s="41" t="s">
        <v>1497</v>
      </c>
      <c r="D951" s="24"/>
      <c r="E951" s="11"/>
      <c r="F951" s="25">
        <f>Source!AN465</f>
        <v>0.26</v>
      </c>
      <c r="G951" s="26" t="str">
        <f>Source!DF465</f>
        <v>)*1,25</v>
      </c>
      <c r="H951" s="28">
        <f>ROUND(Source!AE465*Source!I465, 2)</f>
        <v>0.13</v>
      </c>
      <c r="I951" s="26"/>
      <c r="J951" s="26">
        <f>IF(Source!BS465&lt;&gt; 0, Source!BS465, 1)</f>
        <v>1</v>
      </c>
      <c r="K951" s="28">
        <f>Source!R465</f>
        <v>0.13</v>
      </c>
      <c r="L951" s="27"/>
      <c r="R951">
        <f>H951</f>
        <v>0.13</v>
      </c>
    </row>
    <row r="952" spans="1:26" ht="14.25" x14ac:dyDescent="0.2">
      <c r="A952" s="40"/>
      <c r="B952" s="41"/>
      <c r="C952" s="41" t="s">
        <v>1503</v>
      </c>
      <c r="D952" s="24"/>
      <c r="E952" s="11"/>
      <c r="F952" s="25">
        <f>Source!AL465</f>
        <v>0.18</v>
      </c>
      <c r="G952" s="26" t="str">
        <f>Source!DD465</f>
        <v/>
      </c>
      <c r="H952" s="25">
        <f>ROUND(Source!AC465*Source!I465, 2)</f>
        <v>7.0000000000000007E-2</v>
      </c>
      <c r="I952" s="26"/>
      <c r="J952" s="26">
        <f>IF(Source!BC465&lt;&gt; 0, Source!BC465, 1)</f>
        <v>1</v>
      </c>
      <c r="K952" s="25">
        <f>Source!P465</f>
        <v>7.0000000000000007E-2</v>
      </c>
      <c r="L952" s="27"/>
    </row>
    <row r="953" spans="1:26" ht="14.25" x14ac:dyDescent="0.2">
      <c r="A953" s="40"/>
      <c r="B953" s="41"/>
      <c r="C953" s="41" t="s">
        <v>1498</v>
      </c>
      <c r="D953" s="24" t="s">
        <v>1499</v>
      </c>
      <c r="E953" s="11">
        <f>Source!BZ465</f>
        <v>105</v>
      </c>
      <c r="F953" s="48" t="str">
        <f>CONCATENATE(" )", Source!DL465, Source!FT465, "=", Source!FX465)</f>
        <v xml:space="preserve"> )*0,9=94,5</v>
      </c>
      <c r="G953" s="49"/>
      <c r="H953" s="25">
        <f>SUM(S947:S956)</f>
        <v>27.23</v>
      </c>
      <c r="I953" s="29"/>
      <c r="J953" s="23">
        <f>Source!AT465</f>
        <v>95</v>
      </c>
      <c r="K953" s="25">
        <f>SUM(T947:T956)</f>
        <v>27.38</v>
      </c>
      <c r="L953" s="27"/>
    </row>
    <row r="954" spans="1:26" ht="14.25" x14ac:dyDescent="0.2">
      <c r="A954" s="40"/>
      <c r="B954" s="41"/>
      <c r="C954" s="41" t="s">
        <v>1500</v>
      </c>
      <c r="D954" s="24" t="s">
        <v>1499</v>
      </c>
      <c r="E954" s="11">
        <f>Source!CA465</f>
        <v>55</v>
      </c>
      <c r="F954" s="48" t="str">
        <f>CONCATENATE(" )", Source!DM465, Source!FU465, "=", Source!FY465)</f>
        <v xml:space="preserve"> )*0,85=46,75</v>
      </c>
      <c r="G954" s="49"/>
      <c r="H954" s="25">
        <f>SUM(U947:U956)</f>
        <v>13.47</v>
      </c>
      <c r="I954" s="29"/>
      <c r="J954" s="23">
        <f>Source!AU465</f>
        <v>47</v>
      </c>
      <c r="K954" s="25">
        <f>SUM(V947:V956)</f>
        <v>13.55</v>
      </c>
      <c r="L954" s="27"/>
    </row>
    <row r="955" spans="1:26" ht="14.25" x14ac:dyDescent="0.2">
      <c r="A955" s="40"/>
      <c r="B955" s="41"/>
      <c r="C955" s="41" t="s">
        <v>1501</v>
      </c>
      <c r="D955" s="24" t="s">
        <v>1502</v>
      </c>
      <c r="E955" s="11">
        <f>Source!AQ465</f>
        <v>6.55</v>
      </c>
      <c r="F955" s="25"/>
      <c r="G955" s="26" t="str">
        <f>Source!DI465</f>
        <v>)*1,15</v>
      </c>
      <c r="H955" s="25"/>
      <c r="I955" s="26"/>
      <c r="J955" s="26"/>
      <c r="K955" s="25"/>
      <c r="L955" s="36">
        <f>Source!U465</f>
        <v>2.9828699999999997</v>
      </c>
    </row>
    <row r="956" spans="1:26" ht="28.5" x14ac:dyDescent="0.2">
      <c r="A956" s="42" t="str">
        <f>Source!E467</f>
        <v>94,1</v>
      </c>
      <c r="B956" s="43" t="str">
        <f>Source!F467</f>
        <v>14.3.01.01-0001</v>
      </c>
      <c r="C956" s="43" t="str">
        <f>Source!G467</f>
        <v>Грунтовка: «Бетоконтакт», КНАУФ</v>
      </c>
      <c r="D956" s="30" t="str">
        <f>Source!H467</f>
        <v>кг</v>
      </c>
      <c r="E956" s="31">
        <f>Source!I467</f>
        <v>5.1479999999999997</v>
      </c>
      <c r="F956" s="32">
        <f>Source!AL467+Source!AM467+Source!AO467</f>
        <v>15.09</v>
      </c>
      <c r="G956" s="37" t="s">
        <v>6</v>
      </c>
      <c r="H956" s="32">
        <f>ROUND(Source!AC467*Source!I467, 2)+ROUND(Source!AD467*Source!I467, 2)+ROUND(Source!AF467*Source!I467, 2)</f>
        <v>77.680000000000007</v>
      </c>
      <c r="I956" s="33"/>
      <c r="J956" s="33">
        <f>IF(Source!BC467&lt;&gt; 0, Source!BC467, 1)</f>
        <v>1</v>
      </c>
      <c r="K956" s="32">
        <f>Source!O467</f>
        <v>77.680000000000007</v>
      </c>
      <c r="L956" s="38"/>
      <c r="S956">
        <f>ROUND((Source!FX467/100)*((ROUND(Source!AF467*Source!I467, 2)+ROUND(Source!AE467*Source!I467, 2))), 2)</f>
        <v>0</v>
      </c>
      <c r="T956">
        <f>Source!X467</f>
        <v>0</v>
      </c>
      <c r="U956">
        <f>ROUND((Source!FY467/100)*((ROUND(Source!AF467*Source!I467, 2)+ROUND(Source!AE467*Source!I467, 2))), 2)</f>
        <v>0</v>
      </c>
      <c r="V956">
        <f>Source!Y467</f>
        <v>0</v>
      </c>
      <c r="W956">
        <f>IF(Source!BI467&lt;=1,H956, 0)</f>
        <v>77.680000000000007</v>
      </c>
      <c r="X956">
        <f>IF(Source!BI467=2,H956, 0)</f>
        <v>0</v>
      </c>
      <c r="Y956">
        <f>IF(Source!BI467=3,H956, 0)</f>
        <v>0</v>
      </c>
      <c r="Z956">
        <f>IF(Source!BI467=4,H956, 0)</f>
        <v>0</v>
      </c>
    </row>
    <row r="957" spans="1:26" ht="15" x14ac:dyDescent="0.25">
      <c r="G957" s="46">
        <f>H949+H950+H952+H953+H954+SUM(H956:H956)</f>
        <v>147.62</v>
      </c>
      <c r="H957" s="46"/>
      <c r="J957" s="46">
        <f>K949+K950+K952+K953+K954+SUM(K956:K956)</f>
        <v>147.85000000000002</v>
      </c>
      <c r="K957" s="46"/>
      <c r="L957" s="35">
        <f>Source!U465</f>
        <v>2.9828699999999997</v>
      </c>
      <c r="O957" s="21">
        <f>G957</f>
        <v>147.62</v>
      </c>
      <c r="P957" s="21">
        <f>J957</f>
        <v>147.85000000000002</v>
      </c>
      <c r="Q957" s="21">
        <f>L957</f>
        <v>2.9828699999999997</v>
      </c>
      <c r="W957">
        <f>IF(Source!BI465&lt;=1,H949+H950+H952+H953+H954, 0)</f>
        <v>69.94</v>
      </c>
      <c r="X957">
        <f>IF(Source!BI465=2,H949+H950+H952+H953+H954, 0)</f>
        <v>0</v>
      </c>
      <c r="Y957">
        <f>IF(Source!BI465=3,H949+H950+H952+H953+H954, 0)</f>
        <v>0</v>
      </c>
      <c r="Z957">
        <f>IF(Source!BI465=4,H949+H950+H952+H953+H954, 0)</f>
        <v>0</v>
      </c>
    </row>
    <row r="958" spans="1:26" ht="71.25" x14ac:dyDescent="0.2">
      <c r="A958" s="40" t="str">
        <f>Source!E469</f>
        <v>95</v>
      </c>
      <c r="B958" s="41" t="str">
        <f>Source!F469</f>
        <v>61-2-9</v>
      </c>
      <c r="C958" s="41" t="str">
        <f>Source!G469</f>
        <v>Ремонт штукатурки внутренних стен по камню и бетону цементно-известковым раствором, площадью отдельных мест до 10 м2 толщиной слоя до 20 мм</v>
      </c>
      <c r="D958" s="24" t="str">
        <f>Source!H469</f>
        <v>100 м2</v>
      </c>
      <c r="E958" s="11">
        <f>Source!I469</f>
        <v>0.39600000000000002</v>
      </c>
      <c r="F958" s="25">
        <f>Source!AL469+Source!AM469+Source!AO469</f>
        <v>2553.1000000000004</v>
      </c>
      <c r="G958" s="26"/>
      <c r="H958" s="25"/>
      <c r="I958" s="26" t="str">
        <f>Source!BO469</f>
        <v/>
      </c>
      <c r="J958" s="26"/>
      <c r="K958" s="25"/>
      <c r="L958" s="27"/>
      <c r="S958">
        <f>ROUND((Source!FX469/100)*((ROUND(Source!AF469*Source!I469, 2)+ROUND(Source!AE469*Source!I469, 2))), 2)</f>
        <v>438.28</v>
      </c>
      <c r="T958">
        <f>Source!X469</f>
        <v>438.28</v>
      </c>
      <c r="U958">
        <f>ROUND((Source!FY469/100)*((ROUND(Source!AF469*Source!I469, 2)+ROUND(Source!AE469*Source!I469, 2))), 2)</f>
        <v>277.39</v>
      </c>
      <c r="V958">
        <f>Source!Y469</f>
        <v>277.39</v>
      </c>
    </row>
    <row r="959" spans="1:26" x14ac:dyDescent="0.2">
      <c r="C959" s="20" t="str">
        <f>"Объем: "&amp;Source!I469&amp;"=39,6/"&amp;"100"</f>
        <v>Объем: 0,396=39,6/100</v>
      </c>
    </row>
    <row r="960" spans="1:26" ht="14.25" x14ac:dyDescent="0.2">
      <c r="A960" s="40"/>
      <c r="B960" s="41"/>
      <c r="C960" s="41" t="s">
        <v>1496</v>
      </c>
      <c r="D960" s="24"/>
      <c r="E960" s="11"/>
      <c r="F960" s="25">
        <f>Source!AO469</f>
        <v>1391.91</v>
      </c>
      <c r="G960" s="26" t="str">
        <f>Source!DG469</f>
        <v/>
      </c>
      <c r="H960" s="25">
        <f>ROUND(Source!AF469*Source!I469, 2)</f>
        <v>551.20000000000005</v>
      </c>
      <c r="I960" s="26"/>
      <c r="J960" s="26">
        <f>IF(Source!BA469&lt;&gt; 0, Source!BA469, 1)</f>
        <v>1</v>
      </c>
      <c r="K960" s="25">
        <f>Source!S469</f>
        <v>551.20000000000005</v>
      </c>
      <c r="L960" s="27"/>
      <c r="R960">
        <f>H960</f>
        <v>551.20000000000005</v>
      </c>
    </row>
    <row r="961" spans="1:26" ht="14.25" x14ac:dyDescent="0.2">
      <c r="A961" s="40"/>
      <c r="B961" s="41"/>
      <c r="C961" s="41" t="s">
        <v>279</v>
      </c>
      <c r="D961" s="24"/>
      <c r="E961" s="11"/>
      <c r="F961" s="25">
        <f>Source!AM469</f>
        <v>20.94</v>
      </c>
      <c r="G961" s="26" t="str">
        <f>Source!DE469</f>
        <v/>
      </c>
      <c r="H961" s="25">
        <f>ROUND(Source!AD469*Source!I469, 2)</f>
        <v>8.2899999999999991</v>
      </c>
      <c r="I961" s="26"/>
      <c r="J961" s="26">
        <f>IF(Source!BB469&lt;&gt; 0, Source!BB469, 1)</f>
        <v>1</v>
      </c>
      <c r="K961" s="25">
        <f>Source!Q469</f>
        <v>8.2899999999999991</v>
      </c>
      <c r="L961" s="27"/>
    </row>
    <row r="962" spans="1:26" ht="14.25" x14ac:dyDescent="0.2">
      <c r="A962" s="40"/>
      <c r="B962" s="41"/>
      <c r="C962" s="41" t="s">
        <v>1497</v>
      </c>
      <c r="D962" s="24"/>
      <c r="E962" s="11"/>
      <c r="F962" s="25">
        <f>Source!AN469</f>
        <v>9.0500000000000007</v>
      </c>
      <c r="G962" s="26" t="str">
        <f>Source!DF469</f>
        <v/>
      </c>
      <c r="H962" s="28">
        <f>ROUND(Source!AE469*Source!I469, 2)</f>
        <v>3.58</v>
      </c>
      <c r="I962" s="26"/>
      <c r="J962" s="26">
        <f>IF(Source!BS469&lt;&gt; 0, Source!BS469, 1)</f>
        <v>1</v>
      </c>
      <c r="K962" s="28">
        <f>Source!R469</f>
        <v>3.58</v>
      </c>
      <c r="L962" s="27"/>
      <c r="R962">
        <f>H962</f>
        <v>3.58</v>
      </c>
    </row>
    <row r="963" spans="1:26" ht="14.25" x14ac:dyDescent="0.2">
      <c r="A963" s="40"/>
      <c r="B963" s="41"/>
      <c r="C963" s="41" t="s">
        <v>1503</v>
      </c>
      <c r="D963" s="24"/>
      <c r="E963" s="11"/>
      <c r="F963" s="25">
        <f>Source!AL469</f>
        <v>1140.25</v>
      </c>
      <c r="G963" s="26" t="str">
        <f>Source!DD469</f>
        <v/>
      </c>
      <c r="H963" s="25">
        <f>ROUND(Source!AC469*Source!I469, 2)</f>
        <v>451.54</v>
      </c>
      <c r="I963" s="26"/>
      <c r="J963" s="26">
        <f>IF(Source!BC469&lt;&gt; 0, Source!BC469, 1)</f>
        <v>1</v>
      </c>
      <c r="K963" s="25">
        <f>Source!P469</f>
        <v>451.54</v>
      </c>
      <c r="L963" s="27"/>
    </row>
    <row r="964" spans="1:26" ht="14.25" x14ac:dyDescent="0.2">
      <c r="A964" s="40"/>
      <c r="B964" s="41"/>
      <c r="C964" s="41" t="s">
        <v>1498</v>
      </c>
      <c r="D964" s="24" t="s">
        <v>1499</v>
      </c>
      <c r="E964" s="11">
        <f>Source!BZ469</f>
        <v>79</v>
      </c>
      <c r="F964" s="44"/>
      <c r="G964" s="26"/>
      <c r="H964" s="25">
        <f>SUM(S958:S967)</f>
        <v>438.28</v>
      </c>
      <c r="I964" s="29"/>
      <c r="J964" s="23">
        <f>Source!AT469</f>
        <v>79</v>
      </c>
      <c r="K964" s="25">
        <f>SUM(T958:T967)</f>
        <v>438.28</v>
      </c>
      <c r="L964" s="27"/>
    </row>
    <row r="965" spans="1:26" ht="14.25" x14ac:dyDescent="0.2">
      <c r="A965" s="40"/>
      <c r="B965" s="41"/>
      <c r="C965" s="41" t="s">
        <v>1500</v>
      </c>
      <c r="D965" s="24" t="s">
        <v>1499</v>
      </c>
      <c r="E965" s="11">
        <f>Source!CA469</f>
        <v>50</v>
      </c>
      <c r="F965" s="44"/>
      <c r="G965" s="26"/>
      <c r="H965" s="25">
        <f>SUM(U958:U967)</f>
        <v>277.39</v>
      </c>
      <c r="I965" s="29"/>
      <c r="J965" s="23">
        <f>Source!AU469</f>
        <v>50</v>
      </c>
      <c r="K965" s="25">
        <f>SUM(V958:V967)</f>
        <v>277.39</v>
      </c>
      <c r="L965" s="27"/>
    </row>
    <row r="966" spans="1:26" ht="14.25" x14ac:dyDescent="0.2">
      <c r="A966" s="40"/>
      <c r="B966" s="41"/>
      <c r="C966" s="41" t="s">
        <v>1501</v>
      </c>
      <c r="D966" s="24" t="s">
        <v>1502</v>
      </c>
      <c r="E966" s="11">
        <f>Source!AQ469</f>
        <v>157.1</v>
      </c>
      <c r="F966" s="25"/>
      <c r="G966" s="26" t="str">
        <f>Source!DI469</f>
        <v/>
      </c>
      <c r="H966" s="25"/>
      <c r="I966" s="26"/>
      <c r="J966" s="26"/>
      <c r="K966" s="25"/>
      <c r="L966" s="36">
        <f>Source!U469</f>
        <v>62.211600000000004</v>
      </c>
    </row>
    <row r="967" spans="1:26" ht="14.25" x14ac:dyDescent="0.2">
      <c r="A967" s="42" t="str">
        <f>Source!E471</f>
        <v>95,1</v>
      </c>
      <c r="B967" s="43" t="str">
        <f>Source!F471</f>
        <v>01.7.07.07</v>
      </c>
      <c r="C967" s="43" t="str">
        <f>Source!G471</f>
        <v>Строительный мусор</v>
      </c>
      <c r="D967" s="30" t="str">
        <f>Source!H471</f>
        <v>т</v>
      </c>
      <c r="E967" s="31">
        <f>Source!I471</f>
        <v>1.3384799999999999</v>
      </c>
      <c r="F967" s="32">
        <f>Source!AL471+Source!AM471+Source!AO471</f>
        <v>0</v>
      </c>
      <c r="G967" s="37" t="s">
        <v>6</v>
      </c>
      <c r="H967" s="32">
        <f>ROUND(Source!AC471*Source!I471, 2)+ROUND(Source!AD471*Source!I471, 2)+ROUND(Source!AF471*Source!I471, 2)</f>
        <v>0</v>
      </c>
      <c r="I967" s="33"/>
      <c r="J967" s="33">
        <f>IF(Source!BC471&lt;&gt; 0, Source!BC471, 1)</f>
        <v>1</v>
      </c>
      <c r="K967" s="32">
        <f>Source!O471</f>
        <v>0</v>
      </c>
      <c r="L967" s="38"/>
      <c r="S967">
        <f>ROUND((Source!FX471/100)*((ROUND(Source!AF471*Source!I471, 2)+ROUND(Source!AE471*Source!I471, 2))), 2)</f>
        <v>0</v>
      </c>
      <c r="T967">
        <f>Source!X471</f>
        <v>0</v>
      </c>
      <c r="U967">
        <f>ROUND((Source!FY471/100)*((ROUND(Source!AF471*Source!I471, 2)+ROUND(Source!AE471*Source!I471, 2))), 2)</f>
        <v>0</v>
      </c>
      <c r="V967">
        <f>Source!Y471</f>
        <v>0</v>
      </c>
      <c r="W967">
        <f>IF(Source!BI471&lt;=1,H967, 0)</f>
        <v>0</v>
      </c>
      <c r="X967">
        <f>IF(Source!BI471=2,H967, 0)</f>
        <v>0</v>
      </c>
      <c r="Y967">
        <f>IF(Source!BI471=3,H967, 0)</f>
        <v>0</v>
      </c>
      <c r="Z967">
        <f>IF(Source!BI471=4,H967, 0)</f>
        <v>0</v>
      </c>
    </row>
    <row r="968" spans="1:26" ht="15" x14ac:dyDescent="0.25">
      <c r="G968" s="46">
        <f>H960+H961+H963+H964+H965+SUM(H967:H967)</f>
        <v>1726.6999999999998</v>
      </c>
      <c r="H968" s="46"/>
      <c r="J968" s="46">
        <f>K960+K961+K963+K964+K965+SUM(K967:K967)</f>
        <v>1726.6999999999998</v>
      </c>
      <c r="K968" s="46"/>
      <c r="L968" s="35">
        <f>Source!U469</f>
        <v>62.211600000000004</v>
      </c>
      <c r="O968" s="21">
        <f>G968</f>
        <v>1726.6999999999998</v>
      </c>
      <c r="P968" s="21">
        <f>J968</f>
        <v>1726.6999999999998</v>
      </c>
      <c r="Q968" s="21">
        <f>L968</f>
        <v>62.211600000000004</v>
      </c>
      <c r="W968">
        <f>IF(Source!BI469&lt;=1,H960+H961+H963+H964+H965, 0)</f>
        <v>1726.6999999999998</v>
      </c>
      <c r="X968">
        <f>IF(Source!BI469=2,H960+H961+H963+H964+H965, 0)</f>
        <v>0</v>
      </c>
      <c r="Y968">
        <f>IF(Source!BI469=3,H960+H961+H963+H964+H965, 0)</f>
        <v>0</v>
      </c>
      <c r="Z968">
        <f>IF(Source!BI469=4,H960+H961+H963+H964+H965, 0)</f>
        <v>0</v>
      </c>
    </row>
    <row r="969" spans="1:26" ht="42.75" x14ac:dyDescent="0.2">
      <c r="A969" s="40" t="str">
        <f>Source!E473</f>
        <v>96</v>
      </c>
      <c r="B969" s="41" t="str">
        <f>Source!F473</f>
        <v>15-04-007-01</v>
      </c>
      <c r="C969" s="41" t="str">
        <f>Source!G473</f>
        <v>Окраска водно-дисперсионными акриловыми составами улучшенная по штукатурке стен</v>
      </c>
      <c r="D969" s="24" t="str">
        <f>Source!H473</f>
        <v>100 м2</v>
      </c>
      <c r="E969" s="11">
        <f>Source!I473</f>
        <v>2.7101999999999999</v>
      </c>
      <c r="F969" s="25">
        <f>Source!AL473+Source!AM473+Source!AO473</f>
        <v>1033.6799999999998</v>
      </c>
      <c r="G969" s="26"/>
      <c r="H969" s="25"/>
      <c r="I969" s="26" t="str">
        <f>Source!BO473</f>
        <v/>
      </c>
      <c r="J969" s="26"/>
      <c r="K969" s="25"/>
      <c r="L969" s="27"/>
      <c r="S969">
        <f>ROUND((Source!FX473/100)*((ROUND(Source!AF473*Source!I473, 2)+ROUND(Source!AE473*Source!I473, 2))), 2)</f>
        <v>1127.6199999999999</v>
      </c>
      <c r="T969">
        <f>Source!X473</f>
        <v>1133.5899999999999</v>
      </c>
      <c r="U969">
        <f>ROUND((Source!FY473/100)*((ROUND(Source!AF473*Source!I473, 2)+ROUND(Source!AE473*Source!I473, 2))), 2)</f>
        <v>557.84</v>
      </c>
      <c r="V969">
        <f>Source!Y473</f>
        <v>560.83000000000004</v>
      </c>
    </row>
    <row r="970" spans="1:26" x14ac:dyDescent="0.2">
      <c r="C970" s="20" t="str">
        <f>"Объем: "&amp;Source!I473&amp;"=271,02/"&amp;"100"</f>
        <v>Объем: 2,7102=271,02/100</v>
      </c>
    </row>
    <row r="971" spans="1:26" ht="14.25" x14ac:dyDescent="0.2">
      <c r="A971" s="40"/>
      <c r="B971" s="41"/>
      <c r="C971" s="41" t="s">
        <v>1496</v>
      </c>
      <c r="D971" s="24"/>
      <c r="E971" s="11"/>
      <c r="F971" s="25">
        <f>Source!AO473</f>
        <v>380.71</v>
      </c>
      <c r="G971" s="26" t="str">
        <f>Source!DG473</f>
        <v>)*1,15</v>
      </c>
      <c r="H971" s="25">
        <f>ROUND(Source!AF473*Source!I473, 2)</f>
        <v>1186.58</v>
      </c>
      <c r="I971" s="26"/>
      <c r="J971" s="26">
        <f>IF(Source!BA473&lt;&gt; 0, Source!BA473, 1)</f>
        <v>1</v>
      </c>
      <c r="K971" s="25">
        <f>Source!S473</f>
        <v>1186.58</v>
      </c>
      <c r="L971" s="27"/>
      <c r="R971">
        <f>H971</f>
        <v>1186.58</v>
      </c>
    </row>
    <row r="972" spans="1:26" ht="14.25" x14ac:dyDescent="0.2">
      <c r="A972" s="40"/>
      <c r="B972" s="41"/>
      <c r="C972" s="41" t="s">
        <v>279</v>
      </c>
      <c r="D972" s="24"/>
      <c r="E972" s="11"/>
      <c r="F972" s="25">
        <f>Source!AM473</f>
        <v>10.41</v>
      </c>
      <c r="G972" s="26" t="str">
        <f>Source!DE473</f>
        <v>)*1,25</v>
      </c>
      <c r="H972" s="25">
        <f>ROUND(Source!AD473*Source!I473, 2)</f>
        <v>35.26</v>
      </c>
      <c r="I972" s="26"/>
      <c r="J972" s="26">
        <f>IF(Source!BB473&lt;&gt; 0, Source!BB473, 1)</f>
        <v>1</v>
      </c>
      <c r="K972" s="25">
        <f>Source!Q473</f>
        <v>35.26</v>
      </c>
      <c r="L972" s="27"/>
    </row>
    <row r="973" spans="1:26" ht="14.25" x14ac:dyDescent="0.2">
      <c r="A973" s="40"/>
      <c r="B973" s="41"/>
      <c r="C973" s="41" t="s">
        <v>1497</v>
      </c>
      <c r="D973" s="24"/>
      <c r="E973" s="11"/>
      <c r="F973" s="25">
        <f>Source!AN473</f>
        <v>1.97</v>
      </c>
      <c r="G973" s="26" t="str">
        <f>Source!DF473</f>
        <v>)*1,25</v>
      </c>
      <c r="H973" s="28">
        <f>ROUND(Source!AE473*Source!I473, 2)</f>
        <v>6.67</v>
      </c>
      <c r="I973" s="26"/>
      <c r="J973" s="26">
        <f>IF(Source!BS473&lt;&gt; 0, Source!BS473, 1)</f>
        <v>1</v>
      </c>
      <c r="K973" s="28">
        <f>Source!R473</f>
        <v>6.67</v>
      </c>
      <c r="L973" s="27"/>
      <c r="R973">
        <f>H973</f>
        <v>6.67</v>
      </c>
    </row>
    <row r="974" spans="1:26" ht="14.25" x14ac:dyDescent="0.2">
      <c r="A974" s="40"/>
      <c r="B974" s="41"/>
      <c r="C974" s="41" t="s">
        <v>1503</v>
      </c>
      <c r="D974" s="24"/>
      <c r="E974" s="11"/>
      <c r="F974" s="25">
        <f>Source!AL473</f>
        <v>642.55999999999995</v>
      </c>
      <c r="G974" s="26" t="str">
        <f>Source!DD473</f>
        <v/>
      </c>
      <c r="H974" s="25">
        <f>ROUND(Source!AC473*Source!I473, 2)</f>
        <v>1741.47</v>
      </c>
      <c r="I974" s="26"/>
      <c r="J974" s="26">
        <f>IF(Source!BC473&lt;&gt; 0, Source!BC473, 1)</f>
        <v>1</v>
      </c>
      <c r="K974" s="25">
        <f>Source!P473</f>
        <v>1741.47</v>
      </c>
      <c r="L974" s="27"/>
    </row>
    <row r="975" spans="1:26" ht="14.25" x14ac:dyDescent="0.2">
      <c r="A975" s="40"/>
      <c r="B975" s="41"/>
      <c r="C975" s="41" t="s">
        <v>1498</v>
      </c>
      <c r="D975" s="24" t="s">
        <v>1499</v>
      </c>
      <c r="E975" s="11">
        <f>Source!BZ473</f>
        <v>105</v>
      </c>
      <c r="F975" s="48" t="str">
        <f>CONCATENATE(" )", Source!DL473, Source!FT473, "=", Source!FX473)</f>
        <v xml:space="preserve"> )*0,9=94,5</v>
      </c>
      <c r="G975" s="49"/>
      <c r="H975" s="25">
        <f>SUM(S969:S979)</f>
        <v>1127.6199999999999</v>
      </c>
      <c r="I975" s="29"/>
      <c r="J975" s="23">
        <f>Source!AT473</f>
        <v>95</v>
      </c>
      <c r="K975" s="25">
        <f>SUM(T969:T979)</f>
        <v>1133.5899999999999</v>
      </c>
      <c r="L975" s="27"/>
    </row>
    <row r="976" spans="1:26" ht="14.25" x14ac:dyDescent="0.2">
      <c r="A976" s="40"/>
      <c r="B976" s="41"/>
      <c r="C976" s="41" t="s">
        <v>1500</v>
      </c>
      <c r="D976" s="24" t="s">
        <v>1499</v>
      </c>
      <c r="E976" s="11">
        <f>Source!CA473</f>
        <v>55</v>
      </c>
      <c r="F976" s="48" t="str">
        <f>CONCATENATE(" )", Source!DM473, Source!FU473, "=", Source!FY473)</f>
        <v xml:space="preserve"> )*0,85=46,75</v>
      </c>
      <c r="G976" s="49"/>
      <c r="H976" s="25">
        <f>SUM(U969:U979)</f>
        <v>557.84</v>
      </c>
      <c r="I976" s="29"/>
      <c r="J976" s="23">
        <f>Source!AU473</f>
        <v>47</v>
      </c>
      <c r="K976" s="25">
        <f>SUM(V969:V979)</f>
        <v>560.83000000000004</v>
      </c>
      <c r="L976" s="27"/>
    </row>
    <row r="977" spans="1:26" ht="14.25" x14ac:dyDescent="0.2">
      <c r="A977" s="40"/>
      <c r="B977" s="41"/>
      <c r="C977" s="41" t="s">
        <v>1501</v>
      </c>
      <c r="D977" s="24" t="s">
        <v>1502</v>
      </c>
      <c r="E977" s="11">
        <f>Source!AQ473</f>
        <v>43.56</v>
      </c>
      <c r="F977" s="25"/>
      <c r="G977" s="26" t="str">
        <f>Source!DI473</f>
        <v>)*1,15</v>
      </c>
      <c r="H977" s="25"/>
      <c r="I977" s="26"/>
      <c r="J977" s="26"/>
      <c r="K977" s="25"/>
      <c r="L977" s="36">
        <f>Source!U473</f>
        <v>135.76475880000001</v>
      </c>
    </row>
    <row r="978" spans="1:26" ht="28.5" x14ac:dyDescent="0.2">
      <c r="A978" s="40" t="str">
        <f>Source!E475</f>
        <v>96,1</v>
      </c>
      <c r="B978" s="41" t="str">
        <f>Source!F475</f>
        <v>14.3.02.01-0015</v>
      </c>
      <c r="C978" s="41" t="str">
        <f>Source!G475</f>
        <v>Краска акриловая Alpina ULTRAWEISS, CAPAROL водно-дисперсионная</v>
      </c>
      <c r="D978" s="24" t="str">
        <f>Source!H475</f>
        <v>т</v>
      </c>
      <c r="E978" s="11">
        <f>Source!I475</f>
        <v>8.1306000000000003E-2</v>
      </c>
      <c r="F978" s="25">
        <f>Source!AL475+Source!AM475+Source!AO475</f>
        <v>13287.69</v>
      </c>
      <c r="G978" s="39" t="s">
        <v>6</v>
      </c>
      <c r="H978" s="25">
        <f>ROUND(Source!AC475*Source!I475, 2)+ROUND(Source!AD475*Source!I475, 2)+ROUND(Source!AF475*Source!I475, 2)</f>
        <v>1080.3699999999999</v>
      </c>
      <c r="I978" s="26"/>
      <c r="J978" s="26">
        <f>IF(Source!BC475&lt;&gt; 0, Source!BC475, 1)</f>
        <v>1</v>
      </c>
      <c r="K978" s="25">
        <f>Source!O475</f>
        <v>1080.3699999999999</v>
      </c>
      <c r="L978" s="27"/>
      <c r="S978">
        <f>ROUND((Source!FX475/100)*((ROUND(Source!AF475*Source!I475, 2)+ROUND(Source!AE475*Source!I475, 2))), 2)</f>
        <v>0</v>
      </c>
      <c r="T978">
        <f>Source!X475</f>
        <v>0</v>
      </c>
      <c r="U978">
        <f>ROUND((Source!FY475/100)*((ROUND(Source!AF475*Source!I475, 2)+ROUND(Source!AE475*Source!I475, 2))), 2)</f>
        <v>0</v>
      </c>
      <c r="V978">
        <f>Source!Y475</f>
        <v>0</v>
      </c>
      <c r="W978">
        <f>IF(Source!BI475&lt;=1,H978, 0)</f>
        <v>1080.3699999999999</v>
      </c>
      <c r="X978">
        <f>IF(Source!BI475=2,H978, 0)</f>
        <v>0</v>
      </c>
      <c r="Y978">
        <f>IF(Source!BI475=3,H978, 0)</f>
        <v>0</v>
      </c>
      <c r="Z978">
        <f>IF(Source!BI475=4,H978, 0)</f>
        <v>0</v>
      </c>
    </row>
    <row r="979" spans="1:26" ht="28.5" x14ac:dyDescent="0.2">
      <c r="A979" s="42" t="str">
        <f>Source!E477</f>
        <v>96,2</v>
      </c>
      <c r="B979" s="43" t="str">
        <f>Source!F477</f>
        <v>14.4.01.02-0023</v>
      </c>
      <c r="C979" s="43" t="str">
        <f>Source!G477</f>
        <v>Грунтовка акриловая CAPASOL, CAPAROL</v>
      </c>
      <c r="D979" s="30" t="str">
        <f>Source!H477</f>
        <v>л</v>
      </c>
      <c r="E979" s="31">
        <f>Source!I477</f>
        <v>38.755859999999998</v>
      </c>
      <c r="F979" s="32">
        <f>Source!AL477+Source!AM477+Source!AO477</f>
        <v>30.67</v>
      </c>
      <c r="G979" s="37" t="s">
        <v>6</v>
      </c>
      <c r="H979" s="32">
        <f>ROUND(Source!AC477*Source!I477, 2)+ROUND(Source!AD477*Source!I477, 2)+ROUND(Source!AF477*Source!I477, 2)</f>
        <v>1188.6400000000001</v>
      </c>
      <c r="I979" s="33"/>
      <c r="J979" s="33">
        <f>IF(Source!BC477&lt;&gt; 0, Source!BC477, 1)</f>
        <v>1</v>
      </c>
      <c r="K979" s="32">
        <f>Source!O477</f>
        <v>1188.6400000000001</v>
      </c>
      <c r="L979" s="38"/>
      <c r="S979">
        <f>ROUND((Source!FX477/100)*((ROUND(Source!AF477*Source!I477, 2)+ROUND(Source!AE477*Source!I477, 2))), 2)</f>
        <v>0</v>
      </c>
      <c r="T979">
        <f>Source!X477</f>
        <v>0</v>
      </c>
      <c r="U979">
        <f>ROUND((Source!FY477/100)*((ROUND(Source!AF477*Source!I477, 2)+ROUND(Source!AE477*Source!I477, 2))), 2)</f>
        <v>0</v>
      </c>
      <c r="V979">
        <f>Source!Y477</f>
        <v>0</v>
      </c>
      <c r="W979">
        <f>IF(Source!BI477&lt;=1,H979, 0)</f>
        <v>1188.6400000000001</v>
      </c>
      <c r="X979">
        <f>IF(Source!BI477=2,H979, 0)</f>
        <v>0</v>
      </c>
      <c r="Y979">
        <f>IF(Source!BI477=3,H979, 0)</f>
        <v>0</v>
      </c>
      <c r="Z979">
        <f>IF(Source!BI477=4,H979, 0)</f>
        <v>0</v>
      </c>
    </row>
    <row r="980" spans="1:26" ht="15" x14ac:dyDescent="0.25">
      <c r="G980" s="46">
        <f>H971+H972+H974+H975+H976+SUM(H978:H979)</f>
        <v>6917.78</v>
      </c>
      <c r="H980" s="46"/>
      <c r="J980" s="46">
        <f>K971+K972+K974+K975+K976+SUM(K978:K979)</f>
        <v>6926.74</v>
      </c>
      <c r="K980" s="46"/>
      <c r="L980" s="35">
        <f>Source!U473</f>
        <v>135.76475880000001</v>
      </c>
      <c r="O980" s="21">
        <f>G980</f>
        <v>6917.78</v>
      </c>
      <c r="P980" s="21">
        <f>J980</f>
        <v>6926.74</v>
      </c>
      <c r="Q980" s="21">
        <f>L980</f>
        <v>135.76475880000001</v>
      </c>
      <c r="W980">
        <f>IF(Source!BI473&lt;=1,H971+H972+H974+H975+H976, 0)</f>
        <v>4648.7699999999995</v>
      </c>
      <c r="X980">
        <f>IF(Source!BI473=2,H971+H972+H974+H975+H976, 0)</f>
        <v>0</v>
      </c>
      <c r="Y980">
        <f>IF(Source!BI473=3,H971+H972+H974+H975+H976, 0)</f>
        <v>0</v>
      </c>
      <c r="Z980">
        <f>IF(Source!BI473=4,H971+H972+H974+H975+H976, 0)</f>
        <v>0</v>
      </c>
    </row>
    <row r="981" spans="1:26" ht="42.75" x14ac:dyDescent="0.2">
      <c r="A981" s="40" t="str">
        <f>Source!E479</f>
        <v>97</v>
      </c>
      <c r="B981" s="41" t="str">
        <f>Source!F479</f>
        <v>15-04-007-02</v>
      </c>
      <c r="C981" s="41" t="str">
        <f>Source!G479</f>
        <v>Окраска водно-дисперсионными акриловыми составами улучшенная по штукатурке потолков</v>
      </c>
      <c r="D981" s="24" t="str">
        <f>Source!H479</f>
        <v>100 м2</v>
      </c>
      <c r="E981" s="11">
        <f>Source!I479</f>
        <v>0.1673</v>
      </c>
      <c r="F981" s="25">
        <f>Source!AL479+Source!AM479+Source!AO479</f>
        <v>1249.83</v>
      </c>
      <c r="G981" s="26"/>
      <c r="H981" s="25"/>
      <c r="I981" s="26" t="str">
        <f>Source!BO479</f>
        <v/>
      </c>
      <c r="J981" s="26"/>
      <c r="K981" s="25"/>
      <c r="L981" s="27"/>
      <c r="S981">
        <f>ROUND((Source!FX479/100)*((ROUND(Source!AF479*Source!I479, 2)+ROUND(Source!AE479*Source!I479, 2))), 2)</f>
        <v>100.53</v>
      </c>
      <c r="T981">
        <f>Source!X479</f>
        <v>101.06</v>
      </c>
      <c r="U981">
        <f>ROUND((Source!FY479/100)*((ROUND(Source!AF479*Source!I479, 2)+ROUND(Source!AE479*Source!I479, 2))), 2)</f>
        <v>49.73</v>
      </c>
      <c r="V981">
        <f>Source!Y479</f>
        <v>50</v>
      </c>
    </row>
    <row r="982" spans="1:26" x14ac:dyDescent="0.2">
      <c r="C982" s="20" t="str">
        <f>"Объем: "&amp;Source!I479&amp;"=16,73/"&amp;"100"</f>
        <v>Объем: 0,1673=16,73/100</v>
      </c>
    </row>
    <row r="983" spans="1:26" ht="14.25" x14ac:dyDescent="0.2">
      <c r="A983" s="40"/>
      <c r="B983" s="41"/>
      <c r="C983" s="41" t="s">
        <v>1496</v>
      </c>
      <c r="D983" s="24"/>
      <c r="E983" s="11"/>
      <c r="F983" s="25">
        <f>Source!AO479</f>
        <v>550.62</v>
      </c>
      <c r="G983" s="26" t="str">
        <f>Source!DG479</f>
        <v>)*1,15</v>
      </c>
      <c r="H983" s="25">
        <f>ROUND(Source!AF479*Source!I479, 2)</f>
        <v>105.94</v>
      </c>
      <c r="I983" s="26"/>
      <c r="J983" s="26">
        <f>IF(Source!BA479&lt;&gt; 0, Source!BA479, 1)</f>
        <v>1</v>
      </c>
      <c r="K983" s="25">
        <f>Source!S479</f>
        <v>105.94</v>
      </c>
      <c r="L983" s="27"/>
      <c r="R983">
        <f>H983</f>
        <v>105.94</v>
      </c>
    </row>
    <row r="984" spans="1:26" ht="14.25" x14ac:dyDescent="0.2">
      <c r="A984" s="40"/>
      <c r="B984" s="41"/>
      <c r="C984" s="41" t="s">
        <v>279</v>
      </c>
      <c r="D984" s="24"/>
      <c r="E984" s="11"/>
      <c r="F984" s="25">
        <f>Source!AM479</f>
        <v>11.06</v>
      </c>
      <c r="G984" s="26" t="str">
        <f>Source!DE479</f>
        <v>)*1,25</v>
      </c>
      <c r="H984" s="25">
        <f>ROUND(Source!AD479*Source!I479, 2)</f>
        <v>2.31</v>
      </c>
      <c r="I984" s="26"/>
      <c r="J984" s="26">
        <f>IF(Source!BB479&lt;&gt; 0, Source!BB479, 1)</f>
        <v>1</v>
      </c>
      <c r="K984" s="25">
        <f>Source!Q479</f>
        <v>2.31</v>
      </c>
      <c r="L984" s="27"/>
    </row>
    <row r="985" spans="1:26" ht="14.25" x14ac:dyDescent="0.2">
      <c r="A985" s="40"/>
      <c r="B985" s="41"/>
      <c r="C985" s="41" t="s">
        <v>1497</v>
      </c>
      <c r="D985" s="24"/>
      <c r="E985" s="11"/>
      <c r="F985" s="25">
        <f>Source!AN479</f>
        <v>2.09</v>
      </c>
      <c r="G985" s="26" t="str">
        <f>Source!DF479</f>
        <v>)*1,25</v>
      </c>
      <c r="H985" s="28">
        <f>ROUND(Source!AE479*Source!I479, 2)</f>
        <v>0.44</v>
      </c>
      <c r="I985" s="26"/>
      <c r="J985" s="26">
        <f>IF(Source!BS479&lt;&gt; 0, Source!BS479, 1)</f>
        <v>1</v>
      </c>
      <c r="K985" s="28">
        <f>Source!R479</f>
        <v>0.44</v>
      </c>
      <c r="L985" s="27"/>
      <c r="R985">
        <f>H985</f>
        <v>0.44</v>
      </c>
    </row>
    <row r="986" spans="1:26" ht="14.25" x14ac:dyDescent="0.2">
      <c r="A986" s="40"/>
      <c r="B986" s="41"/>
      <c r="C986" s="41" t="s">
        <v>1503</v>
      </c>
      <c r="D986" s="24"/>
      <c r="E986" s="11"/>
      <c r="F986" s="25">
        <f>Source!AL479</f>
        <v>688.15</v>
      </c>
      <c r="G986" s="26" t="str">
        <f>Source!DD479</f>
        <v/>
      </c>
      <c r="H986" s="25">
        <f>ROUND(Source!AC479*Source!I479, 2)</f>
        <v>115.13</v>
      </c>
      <c r="I986" s="26"/>
      <c r="J986" s="26">
        <f>IF(Source!BC479&lt;&gt; 0, Source!BC479, 1)</f>
        <v>1</v>
      </c>
      <c r="K986" s="25">
        <f>Source!P479</f>
        <v>115.13</v>
      </c>
      <c r="L986" s="27"/>
    </row>
    <row r="987" spans="1:26" ht="14.25" x14ac:dyDescent="0.2">
      <c r="A987" s="40"/>
      <c r="B987" s="41"/>
      <c r="C987" s="41" t="s">
        <v>1498</v>
      </c>
      <c r="D987" s="24" t="s">
        <v>1499</v>
      </c>
      <c r="E987" s="11">
        <f>Source!BZ479</f>
        <v>105</v>
      </c>
      <c r="F987" s="48" t="str">
        <f>CONCATENATE(" )", Source!DL479, Source!FT479, "=", Source!FX479)</f>
        <v xml:space="preserve"> )*0,9=94,5</v>
      </c>
      <c r="G987" s="49"/>
      <c r="H987" s="25">
        <f>SUM(S981:S991)</f>
        <v>100.53</v>
      </c>
      <c r="I987" s="29"/>
      <c r="J987" s="23">
        <f>Source!AT479</f>
        <v>95</v>
      </c>
      <c r="K987" s="25">
        <f>SUM(T981:T991)</f>
        <v>101.06</v>
      </c>
      <c r="L987" s="27"/>
    </row>
    <row r="988" spans="1:26" ht="14.25" x14ac:dyDescent="0.2">
      <c r="A988" s="40"/>
      <c r="B988" s="41"/>
      <c r="C988" s="41" t="s">
        <v>1500</v>
      </c>
      <c r="D988" s="24" t="s">
        <v>1499</v>
      </c>
      <c r="E988" s="11">
        <f>Source!CA479</f>
        <v>55</v>
      </c>
      <c r="F988" s="48" t="str">
        <f>CONCATENATE(" )", Source!DM479, Source!FU479, "=", Source!FY479)</f>
        <v xml:space="preserve"> )*0,85=46,75</v>
      </c>
      <c r="G988" s="49"/>
      <c r="H988" s="25">
        <f>SUM(U981:U991)</f>
        <v>49.73</v>
      </c>
      <c r="I988" s="29"/>
      <c r="J988" s="23">
        <f>Source!AU479</f>
        <v>47</v>
      </c>
      <c r="K988" s="25">
        <f>SUM(V981:V991)</f>
        <v>50</v>
      </c>
      <c r="L988" s="27"/>
    </row>
    <row r="989" spans="1:26" ht="14.25" x14ac:dyDescent="0.2">
      <c r="A989" s="40"/>
      <c r="B989" s="41"/>
      <c r="C989" s="41" t="s">
        <v>1501</v>
      </c>
      <c r="D989" s="24" t="s">
        <v>1502</v>
      </c>
      <c r="E989" s="11">
        <f>Source!AQ479</f>
        <v>63</v>
      </c>
      <c r="F989" s="25"/>
      <c r="G989" s="26" t="str">
        <f>Source!DI479</f>
        <v>)*1,15</v>
      </c>
      <c r="H989" s="25"/>
      <c r="I989" s="26"/>
      <c r="J989" s="26"/>
      <c r="K989" s="25"/>
      <c r="L989" s="36">
        <f>Source!U479</f>
        <v>12.120884999999998</v>
      </c>
    </row>
    <row r="990" spans="1:26" ht="28.5" x14ac:dyDescent="0.2">
      <c r="A990" s="40" t="str">
        <f>Source!E481</f>
        <v>97,1</v>
      </c>
      <c r="B990" s="41" t="str">
        <f>Source!F481</f>
        <v>14.3.02.01-0015</v>
      </c>
      <c r="C990" s="41" t="str">
        <f>Source!G481</f>
        <v>Краска акриловая Alpina ULTRAWEISS, CAPAROL водно-дисперсионная</v>
      </c>
      <c r="D990" s="24" t="str">
        <f>Source!H481</f>
        <v>т</v>
      </c>
      <c r="E990" s="11">
        <f>Source!I481</f>
        <v>5.520999999999999E-3</v>
      </c>
      <c r="F990" s="25">
        <f>Source!AL481+Source!AM481+Source!AO481</f>
        <v>13287.69</v>
      </c>
      <c r="G990" s="39" t="s">
        <v>6</v>
      </c>
      <c r="H990" s="25">
        <f>ROUND(Source!AC481*Source!I481, 2)+ROUND(Source!AD481*Source!I481, 2)+ROUND(Source!AF481*Source!I481, 2)</f>
        <v>73.36</v>
      </c>
      <c r="I990" s="26"/>
      <c r="J990" s="26">
        <f>IF(Source!BC481&lt;&gt; 0, Source!BC481, 1)</f>
        <v>1</v>
      </c>
      <c r="K990" s="25">
        <f>Source!O481</f>
        <v>73.36</v>
      </c>
      <c r="L990" s="27"/>
      <c r="S990">
        <f>ROUND((Source!FX481/100)*((ROUND(Source!AF481*Source!I481, 2)+ROUND(Source!AE481*Source!I481, 2))), 2)</f>
        <v>0</v>
      </c>
      <c r="T990">
        <f>Source!X481</f>
        <v>0</v>
      </c>
      <c r="U990">
        <f>ROUND((Source!FY481/100)*((ROUND(Source!AF481*Source!I481, 2)+ROUND(Source!AE481*Source!I481, 2))), 2)</f>
        <v>0</v>
      </c>
      <c r="V990">
        <f>Source!Y481</f>
        <v>0</v>
      </c>
      <c r="W990">
        <f>IF(Source!BI481&lt;=1,H990, 0)</f>
        <v>73.36</v>
      </c>
      <c r="X990">
        <f>IF(Source!BI481=2,H990, 0)</f>
        <v>0</v>
      </c>
      <c r="Y990">
        <f>IF(Source!BI481=3,H990, 0)</f>
        <v>0</v>
      </c>
      <c r="Z990">
        <f>IF(Source!BI481=4,H990, 0)</f>
        <v>0</v>
      </c>
    </row>
    <row r="991" spans="1:26" ht="28.5" x14ac:dyDescent="0.2">
      <c r="A991" s="42" t="str">
        <f>Source!E483</f>
        <v>97,2</v>
      </c>
      <c r="B991" s="43" t="str">
        <f>Source!F483</f>
        <v>14.4.01.02-0023</v>
      </c>
      <c r="C991" s="43" t="str">
        <f>Source!G483</f>
        <v>Грунтовка акриловая CAPASOL, CAPAROL</v>
      </c>
      <c r="D991" s="30" t="str">
        <f>Source!H483</f>
        <v>л</v>
      </c>
      <c r="E991" s="31">
        <f>Source!I483</f>
        <v>2.6266099999999999</v>
      </c>
      <c r="F991" s="32">
        <f>Source!AL483+Source!AM483+Source!AO483</f>
        <v>30.67</v>
      </c>
      <c r="G991" s="37" t="s">
        <v>6</v>
      </c>
      <c r="H991" s="32">
        <f>ROUND(Source!AC483*Source!I483, 2)+ROUND(Source!AD483*Source!I483, 2)+ROUND(Source!AF483*Source!I483, 2)</f>
        <v>80.56</v>
      </c>
      <c r="I991" s="33"/>
      <c r="J991" s="33">
        <f>IF(Source!BC483&lt;&gt; 0, Source!BC483, 1)</f>
        <v>1</v>
      </c>
      <c r="K991" s="32">
        <f>Source!O483</f>
        <v>80.56</v>
      </c>
      <c r="L991" s="38"/>
      <c r="S991">
        <f>ROUND((Source!FX483/100)*((ROUND(Source!AF483*Source!I483, 2)+ROUND(Source!AE483*Source!I483, 2))), 2)</f>
        <v>0</v>
      </c>
      <c r="T991">
        <f>Source!X483</f>
        <v>0</v>
      </c>
      <c r="U991">
        <f>ROUND((Source!FY483/100)*((ROUND(Source!AF483*Source!I483, 2)+ROUND(Source!AE483*Source!I483, 2))), 2)</f>
        <v>0</v>
      </c>
      <c r="V991">
        <f>Source!Y483</f>
        <v>0</v>
      </c>
      <c r="W991">
        <f>IF(Source!BI483&lt;=1,H991, 0)</f>
        <v>80.56</v>
      </c>
      <c r="X991">
        <f>IF(Source!BI483=2,H991, 0)</f>
        <v>0</v>
      </c>
      <c r="Y991">
        <f>IF(Source!BI483=3,H991, 0)</f>
        <v>0</v>
      </c>
      <c r="Z991">
        <f>IF(Source!BI483=4,H991, 0)</f>
        <v>0</v>
      </c>
    </row>
    <row r="992" spans="1:26" ht="15" x14ac:dyDescent="0.25">
      <c r="G992" s="46">
        <f>H983+H984+H986+H987+H988+SUM(H990:H991)</f>
        <v>527.55999999999995</v>
      </c>
      <c r="H992" s="46"/>
      <c r="J992" s="46">
        <f>K983+K984+K986+K987+K988+SUM(K990:K991)</f>
        <v>528.36</v>
      </c>
      <c r="K992" s="46"/>
      <c r="L992" s="35">
        <f>Source!U479</f>
        <v>12.120884999999998</v>
      </c>
      <c r="O992" s="21">
        <f>G992</f>
        <v>527.55999999999995</v>
      </c>
      <c r="P992" s="21">
        <f>J992</f>
        <v>528.36</v>
      </c>
      <c r="Q992" s="21">
        <f>L992</f>
        <v>12.120884999999998</v>
      </c>
      <c r="W992">
        <f>IF(Source!BI479&lt;=1,H983+H984+H986+H987+H988, 0)</f>
        <v>373.64</v>
      </c>
      <c r="X992">
        <f>IF(Source!BI479=2,H983+H984+H986+H987+H988, 0)</f>
        <v>0</v>
      </c>
      <c r="Y992">
        <f>IF(Source!BI479=3,H983+H984+H986+H987+H988, 0)</f>
        <v>0</v>
      </c>
      <c r="Z992">
        <f>IF(Source!BI479=4,H983+H984+H986+H987+H988, 0)</f>
        <v>0</v>
      </c>
    </row>
    <row r="993" spans="1:26" ht="42.75" x14ac:dyDescent="0.2">
      <c r="A993" s="40" t="str">
        <f>Source!E485</f>
        <v>98</v>
      </c>
      <c r="B993" s="41" t="str">
        <f>Source!F485</f>
        <v>15-01-047-15</v>
      </c>
      <c r="C993" s="41" t="str">
        <f>Source!G485</f>
        <v>Устройство подвесных потолков типа &lt;Армстронг&gt; по каркасу из оцинкованного профиля</v>
      </c>
      <c r="D993" s="24" t="str">
        <f>Source!H485</f>
        <v>100 м2</v>
      </c>
      <c r="E993" s="11">
        <f>Source!I485</f>
        <v>1.3685</v>
      </c>
      <c r="F993" s="25">
        <f>Source!AL485+Source!AM485+Source!AO485</f>
        <v>6623.23</v>
      </c>
      <c r="G993" s="26"/>
      <c r="H993" s="25"/>
      <c r="I993" s="26" t="str">
        <f>Source!BO485</f>
        <v/>
      </c>
      <c r="J993" s="26"/>
      <c r="K993" s="25"/>
      <c r="L993" s="27"/>
      <c r="S993">
        <f>ROUND((Source!FX485/100)*((ROUND(Source!AF485*Source!I485, 2)+ROUND(Source!AE485*Source!I485, 2))), 2)</f>
        <v>1534.85</v>
      </c>
      <c r="T993">
        <f>Source!X485</f>
        <v>1542.97</v>
      </c>
      <c r="U993">
        <f>ROUND((Source!FY485/100)*((ROUND(Source!AF485*Source!I485, 2)+ROUND(Source!AE485*Source!I485, 2))), 2)</f>
        <v>759.3</v>
      </c>
      <c r="V993">
        <f>Source!Y485</f>
        <v>763.36</v>
      </c>
    </row>
    <row r="994" spans="1:26" x14ac:dyDescent="0.2">
      <c r="C994" s="20" t="str">
        <f>"Объем: "&amp;Source!I485&amp;"=136,85/"&amp;"100"</f>
        <v>Объем: 1,3685=136,85/100</v>
      </c>
    </row>
    <row r="995" spans="1:26" ht="14.25" x14ac:dyDescent="0.2">
      <c r="A995" s="40"/>
      <c r="B995" s="41"/>
      <c r="C995" s="41" t="s">
        <v>1496</v>
      </c>
      <c r="D995" s="24"/>
      <c r="E995" s="11"/>
      <c r="F995" s="25">
        <f>Source!AO485</f>
        <v>963.12</v>
      </c>
      <c r="G995" s="26" t="str">
        <f>Source!DG485</f>
        <v>)*1,15</v>
      </c>
      <c r="H995" s="25">
        <f>ROUND(Source!AF485*Source!I485, 2)</f>
        <v>1515.74</v>
      </c>
      <c r="I995" s="26"/>
      <c r="J995" s="26">
        <f>IF(Source!BA485&lt;&gt; 0, Source!BA485, 1)</f>
        <v>1</v>
      </c>
      <c r="K995" s="25">
        <f>Source!S485</f>
        <v>1515.74</v>
      </c>
      <c r="L995" s="27"/>
      <c r="R995">
        <f>H995</f>
        <v>1515.74</v>
      </c>
    </row>
    <row r="996" spans="1:26" ht="14.25" x14ac:dyDescent="0.2">
      <c r="A996" s="40"/>
      <c r="B996" s="41"/>
      <c r="C996" s="41" t="s">
        <v>279</v>
      </c>
      <c r="D996" s="24"/>
      <c r="E996" s="11"/>
      <c r="F996" s="25">
        <f>Source!AM485</f>
        <v>324.70999999999998</v>
      </c>
      <c r="G996" s="26" t="str">
        <f>Source!DE485</f>
        <v>)*1,25</v>
      </c>
      <c r="H996" s="25">
        <f>ROUND(Source!AD485*Source!I485, 2)</f>
        <v>555.46</v>
      </c>
      <c r="I996" s="26"/>
      <c r="J996" s="26">
        <f>IF(Source!BB485&lt;&gt; 0, Source!BB485, 1)</f>
        <v>1</v>
      </c>
      <c r="K996" s="25">
        <f>Source!Q485</f>
        <v>555.46</v>
      </c>
      <c r="L996" s="27"/>
    </row>
    <row r="997" spans="1:26" ht="14.25" x14ac:dyDescent="0.2">
      <c r="A997" s="40"/>
      <c r="B997" s="41"/>
      <c r="C997" s="41" t="s">
        <v>1497</v>
      </c>
      <c r="D997" s="24"/>
      <c r="E997" s="11"/>
      <c r="F997" s="25">
        <f>Source!AN485</f>
        <v>63.39</v>
      </c>
      <c r="G997" s="26" t="str">
        <f>Source!DF485</f>
        <v>)*1,25</v>
      </c>
      <c r="H997" s="28">
        <f>ROUND(Source!AE485*Source!I485, 2)</f>
        <v>108.44</v>
      </c>
      <c r="I997" s="26"/>
      <c r="J997" s="26">
        <f>IF(Source!BS485&lt;&gt; 0, Source!BS485, 1)</f>
        <v>1</v>
      </c>
      <c r="K997" s="28">
        <f>Source!R485</f>
        <v>108.44</v>
      </c>
      <c r="L997" s="27"/>
      <c r="R997">
        <f>H997</f>
        <v>108.44</v>
      </c>
    </row>
    <row r="998" spans="1:26" ht="14.25" x14ac:dyDescent="0.2">
      <c r="A998" s="40"/>
      <c r="B998" s="41"/>
      <c r="C998" s="41" t="s">
        <v>1503</v>
      </c>
      <c r="D998" s="24"/>
      <c r="E998" s="11"/>
      <c r="F998" s="25">
        <f>Source!AL485</f>
        <v>5335.4</v>
      </c>
      <c r="G998" s="26" t="str">
        <f>Source!DD485</f>
        <v/>
      </c>
      <c r="H998" s="25">
        <f>ROUND(Source!AC485*Source!I485, 2)</f>
        <v>7301.49</v>
      </c>
      <c r="I998" s="26"/>
      <c r="J998" s="26">
        <f>IF(Source!BC485&lt;&gt; 0, Source!BC485, 1)</f>
        <v>1</v>
      </c>
      <c r="K998" s="25">
        <f>Source!P485</f>
        <v>7301.49</v>
      </c>
      <c r="L998" s="27"/>
    </row>
    <row r="999" spans="1:26" ht="14.25" x14ac:dyDescent="0.2">
      <c r="A999" s="40"/>
      <c r="B999" s="41"/>
      <c r="C999" s="41" t="s">
        <v>1498</v>
      </c>
      <c r="D999" s="24" t="s">
        <v>1499</v>
      </c>
      <c r="E999" s="11">
        <f>Source!BZ485</f>
        <v>105</v>
      </c>
      <c r="F999" s="48" t="str">
        <f>CONCATENATE(" )", Source!DL485, Source!FT485, "=", Source!FX485)</f>
        <v xml:space="preserve"> )*0,9=94,5</v>
      </c>
      <c r="G999" s="49"/>
      <c r="H999" s="25">
        <f>SUM(S993:S1001)</f>
        <v>1534.85</v>
      </c>
      <c r="I999" s="29"/>
      <c r="J999" s="23">
        <f>Source!AT485</f>
        <v>95</v>
      </c>
      <c r="K999" s="25">
        <f>SUM(T993:T1001)</f>
        <v>1542.97</v>
      </c>
      <c r="L999" s="27"/>
    </row>
    <row r="1000" spans="1:26" ht="14.25" x14ac:dyDescent="0.2">
      <c r="A1000" s="40"/>
      <c r="B1000" s="41"/>
      <c r="C1000" s="41" t="s">
        <v>1500</v>
      </c>
      <c r="D1000" s="24" t="s">
        <v>1499</v>
      </c>
      <c r="E1000" s="11">
        <f>Source!CA485</f>
        <v>55</v>
      </c>
      <c r="F1000" s="48" t="str">
        <f>CONCATENATE(" )", Source!DM485, Source!FU485, "=", Source!FY485)</f>
        <v xml:space="preserve"> )*0,85=46,75</v>
      </c>
      <c r="G1000" s="49"/>
      <c r="H1000" s="25">
        <f>SUM(U993:U1001)</f>
        <v>759.3</v>
      </c>
      <c r="I1000" s="29"/>
      <c r="J1000" s="23">
        <f>Source!AU485</f>
        <v>47</v>
      </c>
      <c r="K1000" s="25">
        <f>SUM(V993:V1001)</f>
        <v>763.36</v>
      </c>
      <c r="L1000" s="27"/>
    </row>
    <row r="1001" spans="1:26" ht="14.25" x14ac:dyDescent="0.2">
      <c r="A1001" s="42"/>
      <c r="B1001" s="43"/>
      <c r="C1001" s="43" t="s">
        <v>1501</v>
      </c>
      <c r="D1001" s="30" t="s">
        <v>1502</v>
      </c>
      <c r="E1001" s="31">
        <f>Source!AQ485</f>
        <v>102.46</v>
      </c>
      <c r="F1001" s="32"/>
      <c r="G1001" s="33" t="str">
        <f>Source!DI485</f>
        <v>)*1,15</v>
      </c>
      <c r="H1001" s="32"/>
      <c r="I1001" s="33"/>
      <c r="J1001" s="33"/>
      <c r="K1001" s="32"/>
      <c r="L1001" s="34">
        <f>Source!U485</f>
        <v>161.24898649999997</v>
      </c>
    </row>
    <row r="1002" spans="1:26" ht="15" x14ac:dyDescent="0.25">
      <c r="G1002" s="46">
        <f>H995+H996+H998+H999+H1000</f>
        <v>11666.839999999998</v>
      </c>
      <c r="H1002" s="46"/>
      <c r="J1002" s="46">
        <f>K995+K996+K998+K999+K1000</f>
        <v>11679.019999999999</v>
      </c>
      <c r="K1002" s="46"/>
      <c r="L1002" s="35">
        <f>Source!U485</f>
        <v>161.24898649999997</v>
      </c>
      <c r="O1002" s="21">
        <f>G1002</f>
        <v>11666.839999999998</v>
      </c>
      <c r="P1002" s="21">
        <f>J1002</f>
        <v>11679.019999999999</v>
      </c>
      <c r="Q1002" s="21">
        <f>L1002</f>
        <v>161.24898649999997</v>
      </c>
      <c r="W1002">
        <f>IF(Source!BI485&lt;=1,H995+H996+H998+H999+H1000, 0)</f>
        <v>11666.839999999998</v>
      </c>
      <c r="X1002">
        <f>IF(Source!BI485=2,H995+H996+H998+H999+H1000, 0)</f>
        <v>0</v>
      </c>
      <c r="Y1002">
        <f>IF(Source!BI485=3,H995+H996+H998+H999+H1000, 0)</f>
        <v>0</v>
      </c>
      <c r="Z1002">
        <f>IF(Source!BI485=4,H995+H996+H998+H999+H1000, 0)</f>
        <v>0</v>
      </c>
    </row>
    <row r="1003" spans="1:26" ht="71.25" x14ac:dyDescent="0.2">
      <c r="A1003" s="40" t="str">
        <f>Source!E487</f>
        <v>99</v>
      </c>
      <c r="B1003" s="41" t="str">
        <f>Source!F487</f>
        <v>10-01-034-06</v>
      </c>
      <c r="C1003" s="41" t="str">
        <f>Source!G487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003" s="24" t="str">
        <f>Source!H487</f>
        <v>100 м2</v>
      </c>
      <c r="E1003" s="11">
        <f>Source!I487</f>
        <v>6.88E-2</v>
      </c>
      <c r="F1003" s="25">
        <f>Source!AL487+Source!AM487+Source!AO487</f>
        <v>9827.15</v>
      </c>
      <c r="G1003" s="26"/>
      <c r="H1003" s="25"/>
      <c r="I1003" s="26" t="str">
        <f>Source!BO487</f>
        <v/>
      </c>
      <c r="J1003" s="26"/>
      <c r="K1003" s="25"/>
      <c r="L1003" s="27"/>
      <c r="S1003">
        <f>ROUND((Source!FX487/100)*((ROUND(Source!AF487*Source!I487, 2)+ROUND(Source!AE487*Source!I487, 2))), 2)</f>
        <v>111.62</v>
      </c>
      <c r="T1003">
        <f>Source!X487</f>
        <v>111.41</v>
      </c>
      <c r="U1003">
        <f>ROUND((Source!FY487/100)*((ROUND(Source!AF487*Source!I487, 2)+ROUND(Source!AE487*Source!I487, 2))), 2)</f>
        <v>56.28</v>
      </c>
      <c r="V1003">
        <f>Source!Y487</f>
        <v>56.75</v>
      </c>
    </row>
    <row r="1004" spans="1:26" x14ac:dyDescent="0.2">
      <c r="C1004" s="20" t="str">
        <f>"Объем: "&amp;Source!I487&amp;"=6,88/"&amp;"100"</f>
        <v>Объем: 0,0688=6,88/100</v>
      </c>
    </row>
    <row r="1005" spans="1:26" ht="14.25" x14ac:dyDescent="0.2">
      <c r="A1005" s="40"/>
      <c r="B1005" s="41"/>
      <c r="C1005" s="41" t="s">
        <v>1496</v>
      </c>
      <c r="D1005" s="24"/>
      <c r="E1005" s="11"/>
      <c r="F1005" s="25">
        <f>Source!AO487</f>
        <v>1273.5899999999999</v>
      </c>
      <c r="G1005" s="26" t="str">
        <f>Source!DG487</f>
        <v>)*1,15</v>
      </c>
      <c r="H1005" s="25">
        <f>ROUND(Source!AF487*Source!I487, 2)</f>
        <v>100.77</v>
      </c>
      <c r="I1005" s="26"/>
      <c r="J1005" s="26">
        <f>IF(Source!BA487&lt;&gt; 0, Source!BA487, 1)</f>
        <v>1</v>
      </c>
      <c r="K1005" s="25">
        <f>Source!S487</f>
        <v>100.77</v>
      </c>
      <c r="L1005" s="27"/>
      <c r="R1005">
        <f>H1005</f>
        <v>100.77</v>
      </c>
    </row>
    <row r="1006" spans="1:26" ht="14.25" x14ac:dyDescent="0.2">
      <c r="A1006" s="40"/>
      <c r="B1006" s="41"/>
      <c r="C1006" s="41" t="s">
        <v>279</v>
      </c>
      <c r="D1006" s="24"/>
      <c r="E1006" s="11"/>
      <c r="F1006" s="25">
        <f>Source!AM487</f>
        <v>255.21</v>
      </c>
      <c r="G1006" s="26" t="str">
        <f>Source!DE487</f>
        <v>)*1,25</v>
      </c>
      <c r="H1006" s="25">
        <f>ROUND(Source!AD487*Source!I487, 2)</f>
        <v>21.95</v>
      </c>
      <c r="I1006" s="26"/>
      <c r="J1006" s="26">
        <f>IF(Source!BB487&lt;&gt; 0, Source!BB487, 1)</f>
        <v>1</v>
      </c>
      <c r="K1006" s="25">
        <f>Source!Q487</f>
        <v>21.95</v>
      </c>
      <c r="L1006" s="27"/>
    </row>
    <row r="1007" spans="1:26" ht="14.25" x14ac:dyDescent="0.2">
      <c r="A1007" s="40"/>
      <c r="B1007" s="41"/>
      <c r="C1007" s="41" t="s">
        <v>1497</v>
      </c>
      <c r="D1007" s="24"/>
      <c r="E1007" s="11"/>
      <c r="F1007" s="25">
        <f>Source!AN487</f>
        <v>50.32</v>
      </c>
      <c r="G1007" s="26" t="str">
        <f>Source!DF487</f>
        <v>)*1,25</v>
      </c>
      <c r="H1007" s="28">
        <f>ROUND(Source!AE487*Source!I487, 2)</f>
        <v>4.33</v>
      </c>
      <c r="I1007" s="26"/>
      <c r="J1007" s="26">
        <f>IF(Source!BS487&lt;&gt; 0, Source!BS487, 1)</f>
        <v>1</v>
      </c>
      <c r="K1007" s="28">
        <f>Source!R487</f>
        <v>4.33</v>
      </c>
      <c r="L1007" s="27"/>
      <c r="R1007">
        <f>H1007</f>
        <v>4.33</v>
      </c>
    </row>
    <row r="1008" spans="1:26" ht="14.25" x14ac:dyDescent="0.2">
      <c r="A1008" s="40"/>
      <c r="B1008" s="41"/>
      <c r="C1008" s="41" t="s">
        <v>1503</v>
      </c>
      <c r="D1008" s="24"/>
      <c r="E1008" s="11"/>
      <c r="F1008" s="25">
        <f>Source!AL487</f>
        <v>8298.35</v>
      </c>
      <c r="G1008" s="26" t="str">
        <f>Source!DD487</f>
        <v/>
      </c>
      <c r="H1008" s="25">
        <f>ROUND(Source!AC487*Source!I487, 2)</f>
        <v>570.92999999999995</v>
      </c>
      <c r="I1008" s="26"/>
      <c r="J1008" s="26">
        <f>IF(Source!BC487&lt;&gt; 0, Source!BC487, 1)</f>
        <v>1</v>
      </c>
      <c r="K1008" s="25">
        <f>Source!P487</f>
        <v>570.92999999999995</v>
      </c>
      <c r="L1008" s="27"/>
    </row>
    <row r="1009" spans="1:26" ht="14.25" x14ac:dyDescent="0.2">
      <c r="A1009" s="40"/>
      <c r="B1009" s="41"/>
      <c r="C1009" s="41" t="s">
        <v>1498</v>
      </c>
      <c r="D1009" s="24" t="s">
        <v>1499</v>
      </c>
      <c r="E1009" s="11">
        <f>Source!BZ487</f>
        <v>118</v>
      </c>
      <c r="F1009" s="48" t="str">
        <f>CONCATENATE(" )", Source!DL487, Source!FT487, "=", Source!FX487)</f>
        <v xml:space="preserve"> )*0,9=106,2</v>
      </c>
      <c r="G1009" s="49"/>
      <c r="H1009" s="25">
        <f>SUM(S1003:S1012)</f>
        <v>111.62</v>
      </c>
      <c r="I1009" s="29"/>
      <c r="J1009" s="23">
        <f>Source!AT487</f>
        <v>106</v>
      </c>
      <c r="K1009" s="25">
        <f>SUM(T1003:T1012)</f>
        <v>111.41</v>
      </c>
      <c r="L1009" s="27"/>
    </row>
    <row r="1010" spans="1:26" ht="14.25" x14ac:dyDescent="0.2">
      <c r="A1010" s="40"/>
      <c r="B1010" s="41"/>
      <c r="C1010" s="41" t="s">
        <v>1500</v>
      </c>
      <c r="D1010" s="24" t="s">
        <v>1499</v>
      </c>
      <c r="E1010" s="11">
        <f>Source!CA487</f>
        <v>63</v>
      </c>
      <c r="F1010" s="48" t="str">
        <f>CONCATENATE(" )", Source!DM487, Source!FU487, "=", Source!FY487)</f>
        <v xml:space="preserve"> )*0,85=53,55</v>
      </c>
      <c r="G1010" s="49"/>
      <c r="H1010" s="25">
        <f>SUM(U1003:U1012)</f>
        <v>56.28</v>
      </c>
      <c r="I1010" s="29"/>
      <c r="J1010" s="23">
        <f>Source!AU487</f>
        <v>54</v>
      </c>
      <c r="K1010" s="25">
        <f>SUM(V1003:V1012)</f>
        <v>56.75</v>
      </c>
      <c r="L1010" s="27"/>
    </row>
    <row r="1011" spans="1:26" ht="14.25" x14ac:dyDescent="0.2">
      <c r="A1011" s="40"/>
      <c r="B1011" s="41"/>
      <c r="C1011" s="41" t="s">
        <v>1501</v>
      </c>
      <c r="D1011" s="24" t="s">
        <v>1502</v>
      </c>
      <c r="E1011" s="11">
        <f>Source!AQ487</f>
        <v>145.72</v>
      </c>
      <c r="F1011" s="25"/>
      <c r="G1011" s="26" t="str">
        <f>Source!DI487</f>
        <v>)*1,15</v>
      </c>
      <c r="H1011" s="25"/>
      <c r="I1011" s="26"/>
      <c r="J1011" s="26"/>
      <c r="K1011" s="25"/>
      <c r="L1011" s="36">
        <f>Source!U487</f>
        <v>11.529366399999999</v>
      </c>
    </row>
    <row r="1012" spans="1:26" ht="82.5" x14ac:dyDescent="0.2">
      <c r="A1012" s="42" t="str">
        <f>Source!E489</f>
        <v>99,1</v>
      </c>
      <c r="B1012" s="43" t="str">
        <f>Source!F489</f>
        <v>Цена поставщика</v>
      </c>
      <c r="C1012" s="43" t="s">
        <v>1504</v>
      </c>
      <c r="D1012" s="30" t="str">
        <f>Source!H489</f>
        <v>м2</v>
      </c>
      <c r="E1012" s="31">
        <f>Source!I489</f>
        <v>6.88</v>
      </c>
      <c r="F1012" s="32">
        <f>Source!AL489+Source!AM489+Source!AO489</f>
        <v>586.71</v>
      </c>
      <c r="G1012" s="37" t="s">
        <v>6</v>
      </c>
      <c r="H1012" s="32">
        <f>ROUND(Source!AC489*Source!I489, 2)+ROUND(Source!AD489*Source!I489, 2)+ROUND(Source!AF489*Source!I489, 2)</f>
        <v>4036.56</v>
      </c>
      <c r="I1012" s="33"/>
      <c r="J1012" s="33">
        <f>IF(Source!BC489&lt;&gt; 0, Source!BC489, 1)</f>
        <v>1</v>
      </c>
      <c r="K1012" s="32">
        <f>Source!O489</f>
        <v>4036.56</v>
      </c>
      <c r="L1012" s="38"/>
      <c r="S1012">
        <f>ROUND((Source!FX489/100)*((ROUND(Source!AF489*Source!I489, 2)+ROUND(Source!AE489*Source!I489, 2))), 2)</f>
        <v>0</v>
      </c>
      <c r="T1012">
        <f>Source!X489</f>
        <v>0</v>
      </c>
      <c r="U1012">
        <f>ROUND((Source!FY489/100)*((ROUND(Source!AF489*Source!I489, 2)+ROUND(Source!AE489*Source!I489, 2))), 2)</f>
        <v>0</v>
      </c>
      <c r="V1012">
        <f>Source!Y489</f>
        <v>0</v>
      </c>
      <c r="W1012">
        <f>IF(Source!BI489&lt;=1,H1012, 0)</f>
        <v>4036.56</v>
      </c>
      <c r="X1012">
        <f>IF(Source!BI489=2,H1012, 0)</f>
        <v>0</v>
      </c>
      <c r="Y1012">
        <f>IF(Source!BI489=3,H1012, 0)</f>
        <v>0</v>
      </c>
      <c r="Z1012">
        <f>IF(Source!BI489=4,H1012, 0)</f>
        <v>0</v>
      </c>
    </row>
    <row r="1013" spans="1:26" ht="15" x14ac:dyDescent="0.25">
      <c r="G1013" s="46">
        <f>H1005+H1006+H1008+H1009+H1010+SUM(H1012:H1012)</f>
        <v>4898.1099999999997</v>
      </c>
      <c r="H1013" s="46"/>
      <c r="J1013" s="46">
        <f>K1005+K1006+K1008+K1009+K1010+SUM(K1012:K1012)</f>
        <v>4898.37</v>
      </c>
      <c r="K1013" s="46"/>
      <c r="L1013" s="35">
        <f>Source!U487</f>
        <v>11.529366399999999</v>
      </c>
      <c r="O1013" s="21">
        <f>G1013</f>
        <v>4898.1099999999997</v>
      </c>
      <c r="P1013" s="21">
        <f>J1013</f>
        <v>4898.37</v>
      </c>
      <c r="Q1013" s="21">
        <f>L1013</f>
        <v>11.529366399999999</v>
      </c>
      <c r="W1013">
        <f>IF(Source!BI487&lt;=1,H1005+H1006+H1008+H1009+H1010, 0)</f>
        <v>861.55</v>
      </c>
      <c r="X1013">
        <f>IF(Source!BI487=2,H1005+H1006+H1008+H1009+H1010, 0)</f>
        <v>0</v>
      </c>
      <c r="Y1013">
        <f>IF(Source!BI487=3,H1005+H1006+H1008+H1009+H1010, 0)</f>
        <v>0</v>
      </c>
      <c r="Z1013">
        <f>IF(Source!BI487=4,H1005+H1006+H1008+H1009+H1010, 0)</f>
        <v>0</v>
      </c>
    </row>
    <row r="1014" spans="1:26" ht="42.75" x14ac:dyDescent="0.2">
      <c r="A1014" s="40" t="str">
        <f>Source!E491</f>
        <v>100</v>
      </c>
      <c r="B1014" s="41" t="str">
        <f>Source!F491</f>
        <v>10-01-035-03</v>
      </c>
      <c r="C1014" s="41" t="str">
        <f>Source!G491</f>
        <v>Установка подоконных досок из ПВХ в каменных стенах толщиной свыше 0,51 м</v>
      </c>
      <c r="D1014" s="24" t="str">
        <f>Source!H491</f>
        <v>100 м</v>
      </c>
      <c r="E1014" s="11">
        <f>Source!I491</f>
        <v>0.04</v>
      </c>
      <c r="F1014" s="25">
        <f>Source!AL491+Source!AM491+Source!AO491</f>
        <v>6481.1699999999992</v>
      </c>
      <c r="G1014" s="26"/>
      <c r="H1014" s="25"/>
      <c r="I1014" s="26" t="str">
        <f>Source!BO491</f>
        <v/>
      </c>
      <c r="J1014" s="26"/>
      <c r="K1014" s="25"/>
      <c r="L1014" s="27"/>
      <c r="S1014">
        <f>ROUND((Source!FX491/100)*((ROUND(Source!AF491*Source!I491, 2)+ROUND(Source!AE491*Source!I491, 2))), 2)</f>
        <v>9.14</v>
      </c>
      <c r="T1014">
        <f>Source!X491</f>
        <v>9.1300000000000008</v>
      </c>
      <c r="U1014">
        <f>ROUND((Source!FY491/100)*((ROUND(Source!AF491*Source!I491, 2)+ROUND(Source!AE491*Source!I491, 2))), 2)</f>
        <v>4.6100000000000003</v>
      </c>
      <c r="V1014">
        <f>Source!Y491</f>
        <v>4.6500000000000004</v>
      </c>
    </row>
    <row r="1015" spans="1:26" x14ac:dyDescent="0.2">
      <c r="C1015" s="20" t="str">
        <f>"Объем: "&amp;Source!I491&amp;"=4/"&amp;"100"</f>
        <v>Объем: 0,04=4/100</v>
      </c>
    </row>
    <row r="1016" spans="1:26" ht="14.25" x14ac:dyDescent="0.2">
      <c r="A1016" s="40"/>
      <c r="B1016" s="41"/>
      <c r="C1016" s="41" t="s">
        <v>1496</v>
      </c>
      <c r="D1016" s="24"/>
      <c r="E1016" s="11"/>
      <c r="F1016" s="25">
        <f>Source!AO491</f>
        <v>182.37</v>
      </c>
      <c r="G1016" s="26" t="str">
        <f>Source!DG491</f>
        <v>)*1,15</v>
      </c>
      <c r="H1016" s="25">
        <f>ROUND(Source!AF491*Source!I491, 2)</f>
        <v>8.39</v>
      </c>
      <c r="I1016" s="26"/>
      <c r="J1016" s="26">
        <f>IF(Source!BA491&lt;&gt; 0, Source!BA491, 1)</f>
        <v>1</v>
      </c>
      <c r="K1016" s="25">
        <f>Source!S491</f>
        <v>8.39</v>
      </c>
      <c r="L1016" s="27"/>
      <c r="R1016">
        <f>H1016</f>
        <v>8.39</v>
      </c>
    </row>
    <row r="1017" spans="1:26" ht="14.25" x14ac:dyDescent="0.2">
      <c r="A1017" s="40"/>
      <c r="B1017" s="41"/>
      <c r="C1017" s="41" t="s">
        <v>279</v>
      </c>
      <c r="D1017" s="24"/>
      <c r="E1017" s="11"/>
      <c r="F1017" s="25">
        <f>Source!AM491</f>
        <v>21.9</v>
      </c>
      <c r="G1017" s="26" t="str">
        <f>Source!DE491</f>
        <v>)*1,25</v>
      </c>
      <c r="H1017" s="25">
        <f>ROUND(Source!AD491*Source!I491, 2)</f>
        <v>1.1000000000000001</v>
      </c>
      <c r="I1017" s="26"/>
      <c r="J1017" s="26">
        <f>IF(Source!BB491&lt;&gt; 0, Source!BB491, 1)</f>
        <v>1</v>
      </c>
      <c r="K1017" s="25">
        <f>Source!Q491</f>
        <v>1.1000000000000001</v>
      </c>
      <c r="L1017" s="27"/>
    </row>
    <row r="1018" spans="1:26" ht="14.25" x14ac:dyDescent="0.2">
      <c r="A1018" s="40"/>
      <c r="B1018" s="41"/>
      <c r="C1018" s="41" t="s">
        <v>1497</v>
      </c>
      <c r="D1018" s="24"/>
      <c r="E1018" s="11"/>
      <c r="F1018" s="25">
        <f>Source!AN491</f>
        <v>4.43</v>
      </c>
      <c r="G1018" s="26" t="str">
        <f>Source!DF491</f>
        <v>)*1,25</v>
      </c>
      <c r="H1018" s="28">
        <f>ROUND(Source!AE491*Source!I491, 2)</f>
        <v>0.22</v>
      </c>
      <c r="I1018" s="26"/>
      <c r="J1018" s="26">
        <f>IF(Source!BS491&lt;&gt; 0, Source!BS491, 1)</f>
        <v>1</v>
      </c>
      <c r="K1018" s="28">
        <f>Source!R491</f>
        <v>0.22</v>
      </c>
      <c r="L1018" s="27"/>
      <c r="R1018">
        <f>H1018</f>
        <v>0.22</v>
      </c>
    </row>
    <row r="1019" spans="1:26" ht="14.25" x14ac:dyDescent="0.2">
      <c r="A1019" s="40"/>
      <c r="B1019" s="41"/>
      <c r="C1019" s="41" t="s">
        <v>1503</v>
      </c>
      <c r="D1019" s="24"/>
      <c r="E1019" s="11"/>
      <c r="F1019" s="25">
        <f>Source!AL491</f>
        <v>6276.9</v>
      </c>
      <c r="G1019" s="26" t="str">
        <f>Source!DD491</f>
        <v/>
      </c>
      <c r="H1019" s="25">
        <f>ROUND(Source!AC491*Source!I491, 2)</f>
        <v>251.08</v>
      </c>
      <c r="I1019" s="26"/>
      <c r="J1019" s="26">
        <f>IF(Source!BC491&lt;&gt; 0, Source!BC491, 1)</f>
        <v>1</v>
      </c>
      <c r="K1019" s="25">
        <f>Source!P491</f>
        <v>251.08</v>
      </c>
      <c r="L1019" s="27"/>
    </row>
    <row r="1020" spans="1:26" ht="14.25" x14ac:dyDescent="0.2">
      <c r="A1020" s="40"/>
      <c r="B1020" s="41"/>
      <c r="C1020" s="41" t="s">
        <v>1498</v>
      </c>
      <c r="D1020" s="24" t="s">
        <v>1499</v>
      </c>
      <c r="E1020" s="11">
        <f>Source!BZ491</f>
        <v>118</v>
      </c>
      <c r="F1020" s="48" t="str">
        <f>CONCATENATE(" )", Source!DL491, Source!FT491, "=", Source!FX491)</f>
        <v xml:space="preserve"> )*0,9=106,2</v>
      </c>
      <c r="G1020" s="49"/>
      <c r="H1020" s="25">
        <f>SUM(S1014:S1023)</f>
        <v>9.14</v>
      </c>
      <c r="I1020" s="29"/>
      <c r="J1020" s="23">
        <f>Source!AT491</f>
        <v>106</v>
      </c>
      <c r="K1020" s="25">
        <f>SUM(T1014:T1023)</f>
        <v>9.1300000000000008</v>
      </c>
      <c r="L1020" s="27"/>
    </row>
    <row r="1021" spans="1:26" ht="14.25" x14ac:dyDescent="0.2">
      <c r="A1021" s="40"/>
      <c r="B1021" s="41"/>
      <c r="C1021" s="41" t="s">
        <v>1500</v>
      </c>
      <c r="D1021" s="24" t="s">
        <v>1499</v>
      </c>
      <c r="E1021" s="11">
        <f>Source!CA491</f>
        <v>63</v>
      </c>
      <c r="F1021" s="48" t="str">
        <f>CONCATENATE(" )", Source!DM491, Source!FU491, "=", Source!FY491)</f>
        <v xml:space="preserve"> )*0,85=53,55</v>
      </c>
      <c r="G1021" s="49"/>
      <c r="H1021" s="25">
        <f>SUM(U1014:U1023)</f>
        <v>4.6100000000000003</v>
      </c>
      <c r="I1021" s="29"/>
      <c r="J1021" s="23">
        <f>Source!AU491</f>
        <v>54</v>
      </c>
      <c r="K1021" s="25">
        <f>SUM(V1014:V1023)</f>
        <v>4.6500000000000004</v>
      </c>
      <c r="L1021" s="27"/>
    </row>
    <row r="1022" spans="1:26" ht="14.25" x14ac:dyDescent="0.2">
      <c r="A1022" s="40"/>
      <c r="B1022" s="41"/>
      <c r="C1022" s="41" t="s">
        <v>1501</v>
      </c>
      <c r="D1022" s="24" t="s">
        <v>1502</v>
      </c>
      <c r="E1022" s="11">
        <f>Source!AQ491</f>
        <v>21.38</v>
      </c>
      <c r="F1022" s="25"/>
      <c r="G1022" s="26" t="str">
        <f>Source!DI491</f>
        <v>)*1,15</v>
      </c>
      <c r="H1022" s="25"/>
      <c r="I1022" s="26"/>
      <c r="J1022" s="26"/>
      <c r="K1022" s="25"/>
      <c r="L1022" s="36">
        <f>Source!U491</f>
        <v>0.98347999999999991</v>
      </c>
    </row>
    <row r="1023" spans="1:26" ht="28.5" x14ac:dyDescent="0.2">
      <c r="A1023" s="42" t="str">
        <f>Source!E493</f>
        <v>100,1</v>
      </c>
      <c r="B1023" s="43" t="str">
        <f>Source!F493</f>
        <v>11.3.03.01-0007</v>
      </c>
      <c r="C1023" s="43" t="str">
        <f>Source!G493</f>
        <v>Доски подоконные ПВХ, шириной 400 мм</v>
      </c>
      <c r="D1023" s="30" t="str">
        <f>Source!H493</f>
        <v>м</v>
      </c>
      <c r="E1023" s="31">
        <f>Source!I493</f>
        <v>4</v>
      </c>
      <c r="F1023" s="32">
        <f>Source!AL493+Source!AM493+Source!AO493</f>
        <v>49.56</v>
      </c>
      <c r="G1023" s="37" t="s">
        <v>6</v>
      </c>
      <c r="H1023" s="32">
        <f>ROUND(Source!AC493*Source!I493, 2)+ROUND(Source!AD493*Source!I493, 2)+ROUND(Source!AF493*Source!I493, 2)</f>
        <v>198.24</v>
      </c>
      <c r="I1023" s="33"/>
      <c r="J1023" s="33">
        <f>IF(Source!BC493&lt;&gt; 0, Source!BC493, 1)</f>
        <v>1</v>
      </c>
      <c r="K1023" s="32">
        <f>Source!O493</f>
        <v>198.24</v>
      </c>
      <c r="L1023" s="38"/>
      <c r="S1023">
        <f>ROUND((Source!FX493/100)*((ROUND(Source!AF493*Source!I493, 2)+ROUND(Source!AE493*Source!I493, 2))), 2)</f>
        <v>0</v>
      </c>
      <c r="T1023">
        <f>Source!X493</f>
        <v>0</v>
      </c>
      <c r="U1023">
        <f>ROUND((Source!FY493/100)*((ROUND(Source!AF493*Source!I493, 2)+ROUND(Source!AE493*Source!I493, 2))), 2)</f>
        <v>0</v>
      </c>
      <c r="V1023">
        <f>Source!Y493</f>
        <v>0</v>
      </c>
      <c r="W1023">
        <f>IF(Source!BI493&lt;=1,H1023, 0)</f>
        <v>198.24</v>
      </c>
      <c r="X1023">
        <f>IF(Source!BI493=2,H1023, 0)</f>
        <v>0</v>
      </c>
      <c r="Y1023">
        <f>IF(Source!BI493=3,H1023, 0)</f>
        <v>0</v>
      </c>
      <c r="Z1023">
        <f>IF(Source!BI493=4,H1023, 0)</f>
        <v>0</v>
      </c>
    </row>
    <row r="1024" spans="1:26" ht="15" x14ac:dyDescent="0.25">
      <c r="G1024" s="46">
        <f>H1016+H1017+H1019+H1020+H1021+SUM(H1023:H1023)</f>
        <v>472.56</v>
      </c>
      <c r="H1024" s="46"/>
      <c r="J1024" s="46">
        <f>K1016+K1017+K1019+K1020+K1021+SUM(K1023:K1023)</f>
        <v>472.59</v>
      </c>
      <c r="K1024" s="46"/>
      <c r="L1024" s="35">
        <f>Source!U491</f>
        <v>0.98347999999999991</v>
      </c>
      <c r="O1024" s="21">
        <f>G1024</f>
        <v>472.56</v>
      </c>
      <c r="P1024" s="21">
        <f>J1024</f>
        <v>472.59</v>
      </c>
      <c r="Q1024" s="21">
        <f>L1024</f>
        <v>0.98347999999999991</v>
      </c>
      <c r="W1024">
        <f>IF(Source!BI491&lt;=1,H1016+H1017+H1019+H1020+H1021, 0)</f>
        <v>274.32</v>
      </c>
      <c r="X1024">
        <f>IF(Source!BI491=2,H1016+H1017+H1019+H1020+H1021, 0)</f>
        <v>0</v>
      </c>
      <c r="Y1024">
        <f>IF(Source!BI491=3,H1016+H1017+H1019+H1020+H1021, 0)</f>
        <v>0</v>
      </c>
      <c r="Z1024">
        <f>IF(Source!BI491=4,H1016+H1017+H1019+H1020+H1021, 0)</f>
        <v>0</v>
      </c>
    </row>
    <row r="1025" spans="1:26" ht="57" x14ac:dyDescent="0.2">
      <c r="A1025" s="40" t="str">
        <f>Source!E495</f>
        <v>101</v>
      </c>
      <c r="B1025" s="41" t="str">
        <f>Source!F495</f>
        <v>10-01-039-01</v>
      </c>
      <c r="C1025" s="41" t="str">
        <f>Source!G495</f>
        <v>Установка блоков в наружных и внутренних дверных проемах в каменных стенах, площадь проема до 3 м2</v>
      </c>
      <c r="D1025" s="24" t="str">
        <f>Source!H495</f>
        <v>100 м2</v>
      </c>
      <c r="E1025" s="11">
        <f>Source!I495</f>
        <v>0.78539999999999999</v>
      </c>
      <c r="F1025" s="25">
        <f>Source!AL495+Source!AM495+Source!AO495</f>
        <v>3493.69</v>
      </c>
      <c r="G1025" s="26"/>
      <c r="H1025" s="25"/>
      <c r="I1025" s="26" t="str">
        <f>Source!BO495</f>
        <v/>
      </c>
      <c r="J1025" s="26"/>
      <c r="K1025" s="25"/>
      <c r="L1025" s="27"/>
      <c r="S1025">
        <f>ROUND((Source!FX495/100)*((ROUND(Source!AF495*Source!I495, 2)+ROUND(Source!AE495*Source!I495, 2))), 2)</f>
        <v>948.83</v>
      </c>
      <c r="T1025">
        <f>Source!X495</f>
        <v>947.05</v>
      </c>
      <c r="U1025">
        <f>ROUND((Source!FY495/100)*((ROUND(Source!AF495*Source!I495, 2)+ROUND(Source!AE495*Source!I495, 2))), 2)</f>
        <v>478.44</v>
      </c>
      <c r="V1025">
        <f>Source!Y495</f>
        <v>482.46</v>
      </c>
    </row>
    <row r="1026" spans="1:26" x14ac:dyDescent="0.2">
      <c r="C1026" s="20" t="str">
        <f>"Объем: "&amp;Source!I495&amp;"=(5,94+"&amp;"72,6)/"&amp;"100"</f>
        <v>Объем: 0,7854=(5,94+72,6)/100</v>
      </c>
    </row>
    <row r="1027" spans="1:26" ht="14.25" x14ac:dyDescent="0.2">
      <c r="A1027" s="40"/>
      <c r="B1027" s="41"/>
      <c r="C1027" s="41" t="s">
        <v>1496</v>
      </c>
      <c r="D1027" s="24"/>
      <c r="E1027" s="11"/>
      <c r="F1027" s="25">
        <f>Source!AO495</f>
        <v>821.89</v>
      </c>
      <c r="G1027" s="26" t="str">
        <f>Source!DG495</f>
        <v>)*1,15</v>
      </c>
      <c r="H1027" s="25">
        <f>ROUND(Source!AF495*Source!I495, 2)</f>
        <v>742.34</v>
      </c>
      <c r="I1027" s="26"/>
      <c r="J1027" s="26">
        <f>IF(Source!BA495&lt;&gt; 0, Source!BA495, 1)</f>
        <v>1</v>
      </c>
      <c r="K1027" s="25">
        <f>Source!S495</f>
        <v>742.34</v>
      </c>
      <c r="L1027" s="27"/>
      <c r="R1027">
        <f>H1027</f>
        <v>742.34</v>
      </c>
    </row>
    <row r="1028" spans="1:26" ht="14.25" x14ac:dyDescent="0.2">
      <c r="A1028" s="40"/>
      <c r="B1028" s="41"/>
      <c r="C1028" s="41" t="s">
        <v>279</v>
      </c>
      <c r="D1028" s="24"/>
      <c r="E1028" s="11"/>
      <c r="F1028" s="25">
        <f>Source!AM495</f>
        <v>967.98</v>
      </c>
      <c r="G1028" s="26" t="str">
        <f>Source!DE495</f>
        <v>)*1,25</v>
      </c>
      <c r="H1028" s="25">
        <f>ROUND(Source!AD495*Source!I495, 2)</f>
        <v>950.32</v>
      </c>
      <c r="I1028" s="26"/>
      <c r="J1028" s="26">
        <f>IF(Source!BB495&lt;&gt; 0, Source!BB495, 1)</f>
        <v>1</v>
      </c>
      <c r="K1028" s="25">
        <f>Source!Q495</f>
        <v>950.32</v>
      </c>
      <c r="L1028" s="27"/>
    </row>
    <row r="1029" spans="1:26" ht="14.25" x14ac:dyDescent="0.2">
      <c r="A1029" s="40"/>
      <c r="B1029" s="41"/>
      <c r="C1029" s="41" t="s">
        <v>1497</v>
      </c>
      <c r="D1029" s="24"/>
      <c r="E1029" s="11"/>
      <c r="F1029" s="25">
        <f>Source!AN495</f>
        <v>153.9</v>
      </c>
      <c r="G1029" s="26" t="str">
        <f>Source!DF495</f>
        <v>)*1,25</v>
      </c>
      <c r="H1029" s="28">
        <f>ROUND(Source!AE495*Source!I495, 2)</f>
        <v>151.1</v>
      </c>
      <c r="I1029" s="26"/>
      <c r="J1029" s="26">
        <f>IF(Source!BS495&lt;&gt; 0, Source!BS495, 1)</f>
        <v>1</v>
      </c>
      <c r="K1029" s="28">
        <f>Source!R495</f>
        <v>151.1</v>
      </c>
      <c r="L1029" s="27"/>
      <c r="R1029">
        <f>H1029</f>
        <v>151.1</v>
      </c>
    </row>
    <row r="1030" spans="1:26" ht="14.25" x14ac:dyDescent="0.2">
      <c r="A1030" s="40"/>
      <c r="B1030" s="41"/>
      <c r="C1030" s="41" t="s">
        <v>1503</v>
      </c>
      <c r="D1030" s="24"/>
      <c r="E1030" s="11"/>
      <c r="F1030" s="25">
        <f>Source!AL495</f>
        <v>1703.82</v>
      </c>
      <c r="G1030" s="26" t="str">
        <f>Source!DD495</f>
        <v/>
      </c>
      <c r="H1030" s="25">
        <f>ROUND(Source!AC495*Source!I495, 2)</f>
        <v>1338.18</v>
      </c>
      <c r="I1030" s="26"/>
      <c r="J1030" s="26">
        <f>IF(Source!BC495&lt;&gt; 0, Source!BC495, 1)</f>
        <v>1</v>
      </c>
      <c r="K1030" s="25">
        <f>Source!P495</f>
        <v>1338.18</v>
      </c>
      <c r="L1030" s="27"/>
    </row>
    <row r="1031" spans="1:26" ht="14.25" x14ac:dyDescent="0.2">
      <c r="A1031" s="40"/>
      <c r="B1031" s="41"/>
      <c r="C1031" s="41" t="s">
        <v>1498</v>
      </c>
      <c r="D1031" s="24" t="s">
        <v>1499</v>
      </c>
      <c r="E1031" s="11">
        <f>Source!BZ495</f>
        <v>118</v>
      </c>
      <c r="F1031" s="48" t="str">
        <f>CONCATENATE(" )", Source!DL495, Source!FT495, "=", Source!FX495)</f>
        <v xml:space="preserve"> )*0,9=106,2</v>
      </c>
      <c r="G1031" s="49"/>
      <c r="H1031" s="25">
        <f>SUM(S1025:S1038)</f>
        <v>948.83</v>
      </c>
      <c r="I1031" s="29"/>
      <c r="J1031" s="23">
        <f>Source!AT495</f>
        <v>106</v>
      </c>
      <c r="K1031" s="25">
        <f>SUM(T1025:T1038)</f>
        <v>947.05</v>
      </c>
      <c r="L1031" s="27"/>
    </row>
    <row r="1032" spans="1:26" ht="14.25" x14ac:dyDescent="0.2">
      <c r="A1032" s="40"/>
      <c r="B1032" s="41"/>
      <c r="C1032" s="41" t="s">
        <v>1500</v>
      </c>
      <c r="D1032" s="24" t="s">
        <v>1499</v>
      </c>
      <c r="E1032" s="11">
        <f>Source!CA495</f>
        <v>63</v>
      </c>
      <c r="F1032" s="48" t="str">
        <f>CONCATENATE(" )", Source!DM495, Source!FU495, "=", Source!FY495)</f>
        <v xml:space="preserve"> )*0,85=53,55</v>
      </c>
      <c r="G1032" s="49"/>
      <c r="H1032" s="25">
        <f>SUM(U1025:U1038)</f>
        <v>478.44</v>
      </c>
      <c r="I1032" s="29"/>
      <c r="J1032" s="23">
        <f>Source!AU495</f>
        <v>54</v>
      </c>
      <c r="K1032" s="25">
        <f>SUM(V1025:V1038)</f>
        <v>482.46</v>
      </c>
      <c r="L1032" s="27"/>
    </row>
    <row r="1033" spans="1:26" ht="14.25" x14ac:dyDescent="0.2">
      <c r="A1033" s="40"/>
      <c r="B1033" s="41"/>
      <c r="C1033" s="41" t="s">
        <v>1501</v>
      </c>
      <c r="D1033" s="24" t="s">
        <v>1502</v>
      </c>
      <c r="E1033" s="11">
        <f>Source!AQ495</f>
        <v>89.53</v>
      </c>
      <c r="F1033" s="25"/>
      <c r="G1033" s="26" t="str">
        <f>Source!DI495</f>
        <v>)*1,15</v>
      </c>
      <c r="H1033" s="25"/>
      <c r="I1033" s="26"/>
      <c r="J1033" s="26"/>
      <c r="K1033" s="25"/>
      <c r="L1033" s="36">
        <f>Source!U495</f>
        <v>80.864391299999994</v>
      </c>
    </row>
    <row r="1034" spans="1:26" ht="28.5" x14ac:dyDescent="0.2">
      <c r="A1034" s="40" t="str">
        <f>Source!E497</f>
        <v>101,1</v>
      </c>
      <c r="B1034" s="41" t="str">
        <f>Source!F497</f>
        <v>01.7.04.05-0001</v>
      </c>
      <c r="C1034" s="41" t="str">
        <f>Source!G497</f>
        <v>Скобяные изделия для блоков дверей, встроенных шкафов однопольных</v>
      </c>
      <c r="D1034" s="24" t="str">
        <f>Source!H497</f>
        <v>компл.</v>
      </c>
      <c r="E1034" s="11">
        <f>Source!I497</f>
        <v>44</v>
      </c>
      <c r="F1034" s="25">
        <f>Source!AL497+Source!AM497+Source!AO497</f>
        <v>71.3</v>
      </c>
      <c r="G1034" s="39" t="s">
        <v>6</v>
      </c>
      <c r="H1034" s="25">
        <f>ROUND(Source!AC497*Source!I497, 2)+ROUND(Source!AD497*Source!I497, 2)+ROUND(Source!AF497*Source!I497, 2)</f>
        <v>3137.2</v>
      </c>
      <c r="I1034" s="26"/>
      <c r="J1034" s="26">
        <f>IF(Source!BC497&lt;&gt; 0, Source!BC497, 1)</f>
        <v>1</v>
      </c>
      <c r="K1034" s="25">
        <f>Source!O497</f>
        <v>3137.2</v>
      </c>
      <c r="L1034" s="27"/>
      <c r="S1034">
        <f>ROUND((Source!FX497/100)*((ROUND(Source!AF497*Source!I497, 2)+ROUND(Source!AE497*Source!I497, 2))), 2)</f>
        <v>0</v>
      </c>
      <c r="T1034">
        <f>Source!X497</f>
        <v>0</v>
      </c>
      <c r="U1034">
        <f>ROUND((Source!FY497/100)*((ROUND(Source!AF497*Source!I497, 2)+ROUND(Source!AE497*Source!I497, 2))), 2)</f>
        <v>0</v>
      </c>
      <c r="V1034">
        <f>Source!Y497</f>
        <v>0</v>
      </c>
      <c r="W1034">
        <f>IF(Source!BI497&lt;=1,H1034, 0)</f>
        <v>3137.2</v>
      </c>
      <c r="X1034">
        <f>IF(Source!BI497=2,H1034, 0)</f>
        <v>0</v>
      </c>
      <c r="Y1034">
        <f>IF(Source!BI497=3,H1034, 0)</f>
        <v>0</v>
      </c>
      <c r="Z1034">
        <f>IF(Source!BI497=4,H1034, 0)</f>
        <v>0</v>
      </c>
    </row>
    <row r="1035" spans="1:26" ht="42.75" x14ac:dyDescent="0.2">
      <c r="A1035" s="40" t="str">
        <f>Source!E499</f>
        <v>101,2</v>
      </c>
      <c r="B1035" s="41" t="str">
        <f>Source!F499</f>
        <v>01.7.04.07-0003</v>
      </c>
      <c r="C1035" s="41" t="str">
        <f>Source!G499</f>
        <v>Скобяные изделия для блоков входных дверей в помещение однопольных</v>
      </c>
      <c r="D1035" s="24" t="str">
        <f>Source!H499</f>
        <v>компл.</v>
      </c>
      <c r="E1035" s="11">
        <f>Source!I499</f>
        <v>3</v>
      </c>
      <c r="F1035" s="25">
        <f>Source!AL499+Source!AM499+Source!AO499</f>
        <v>94.68</v>
      </c>
      <c r="G1035" s="39" t="s">
        <v>6</v>
      </c>
      <c r="H1035" s="25">
        <f>ROUND(Source!AC499*Source!I499, 2)+ROUND(Source!AD499*Source!I499, 2)+ROUND(Source!AF499*Source!I499, 2)</f>
        <v>284.04000000000002</v>
      </c>
      <c r="I1035" s="26"/>
      <c r="J1035" s="26">
        <f>IF(Source!BC499&lt;&gt; 0, Source!BC499, 1)</f>
        <v>1</v>
      </c>
      <c r="K1035" s="25">
        <f>Source!O499</f>
        <v>284.04000000000002</v>
      </c>
      <c r="L1035" s="27"/>
      <c r="S1035">
        <f>ROUND((Source!FX499/100)*((ROUND(Source!AF499*Source!I499, 2)+ROUND(Source!AE499*Source!I499, 2))), 2)</f>
        <v>0</v>
      </c>
      <c r="T1035">
        <f>Source!X499</f>
        <v>0</v>
      </c>
      <c r="U1035">
        <f>ROUND((Source!FY499/100)*((ROUND(Source!AF499*Source!I499, 2)+ROUND(Source!AE499*Source!I499, 2))), 2)</f>
        <v>0</v>
      </c>
      <c r="V1035">
        <f>Source!Y499</f>
        <v>0</v>
      </c>
      <c r="W1035">
        <f>IF(Source!BI499&lt;=1,H1035, 0)</f>
        <v>284.04000000000002</v>
      </c>
      <c r="X1035">
        <f>IF(Source!BI499=2,H1035, 0)</f>
        <v>0</v>
      </c>
      <c r="Y1035">
        <f>IF(Source!BI499=3,H1035, 0)</f>
        <v>0</v>
      </c>
      <c r="Z1035">
        <f>IF(Source!BI499=4,H1035, 0)</f>
        <v>0</v>
      </c>
    </row>
    <row r="1036" spans="1:26" ht="42.75" x14ac:dyDescent="0.2">
      <c r="A1036" s="40" t="str">
        <f>Source!E501</f>
        <v>101,3</v>
      </c>
      <c r="B1036" s="41" t="str">
        <f>Source!F501</f>
        <v>11.2.02.01-0032</v>
      </c>
      <c r="C1036" s="41" t="str">
        <f>Source!G501</f>
        <v>Блоки дверные внутренние однопольные глухие шлифованные, из массива сосны, тонированные</v>
      </c>
      <c r="D1036" s="24" t="str">
        <f>Source!H501</f>
        <v>м2</v>
      </c>
      <c r="E1036" s="11">
        <f>Source!I501</f>
        <v>5.94</v>
      </c>
      <c r="F1036" s="25">
        <f>Source!AL501+Source!AM501+Source!AO501</f>
        <v>1448.8</v>
      </c>
      <c r="G1036" s="39" t="s">
        <v>6</v>
      </c>
      <c r="H1036" s="25">
        <f>ROUND(Source!AC501*Source!I501, 2)+ROUND(Source!AD501*Source!I501, 2)+ROUND(Source!AF501*Source!I501, 2)</f>
        <v>8605.8700000000008</v>
      </c>
      <c r="I1036" s="26"/>
      <c r="J1036" s="26">
        <f>IF(Source!BC501&lt;&gt; 0, Source!BC501, 1)</f>
        <v>1</v>
      </c>
      <c r="K1036" s="25">
        <f>Source!O501</f>
        <v>8605.8700000000008</v>
      </c>
      <c r="L1036" s="27"/>
      <c r="S1036">
        <f>ROUND((Source!FX501/100)*((ROUND(Source!AF501*Source!I501, 2)+ROUND(Source!AE501*Source!I501, 2))), 2)</f>
        <v>0</v>
      </c>
      <c r="T1036">
        <f>Source!X501</f>
        <v>0</v>
      </c>
      <c r="U1036">
        <f>ROUND((Source!FY501/100)*((ROUND(Source!AF501*Source!I501, 2)+ROUND(Source!AE501*Source!I501, 2))), 2)</f>
        <v>0</v>
      </c>
      <c r="V1036">
        <f>Source!Y501</f>
        <v>0</v>
      </c>
      <c r="W1036">
        <f>IF(Source!BI501&lt;=1,H1036, 0)</f>
        <v>8605.8700000000008</v>
      </c>
      <c r="X1036">
        <f>IF(Source!BI501=2,H1036, 0)</f>
        <v>0</v>
      </c>
      <c r="Y1036">
        <f>IF(Source!BI501=3,H1036, 0)</f>
        <v>0</v>
      </c>
      <c r="Z1036">
        <f>IF(Source!BI501=4,H1036, 0)</f>
        <v>0</v>
      </c>
    </row>
    <row r="1037" spans="1:26" ht="71.25" x14ac:dyDescent="0.2">
      <c r="A1037" s="40" t="str">
        <f>Source!E503</f>
        <v>101,4</v>
      </c>
      <c r="B1037" s="41" t="str">
        <f>Source!F503</f>
        <v>11.2.02.01-0091</v>
      </c>
      <c r="C1037" s="41" t="str">
        <f>Source!G503</f>
        <v>Блоки дверные усиленные глухие со сплошным заполнением полотна, оклеенных твердыми ДВП однопольные с полотном глухим ДУ 22-7,5</v>
      </c>
      <c r="D1037" s="24" t="str">
        <f>Source!H503</f>
        <v>м2</v>
      </c>
      <c r="E1037" s="11">
        <f>Source!I503</f>
        <v>72.599999999999994</v>
      </c>
      <c r="F1037" s="25">
        <f>Source!AL503+Source!AM503+Source!AO503</f>
        <v>244.08</v>
      </c>
      <c r="G1037" s="39" t="s">
        <v>6</v>
      </c>
      <c r="H1037" s="25">
        <f>ROUND(Source!AC503*Source!I503, 2)+ROUND(Source!AD503*Source!I503, 2)+ROUND(Source!AF503*Source!I503, 2)</f>
        <v>17720.21</v>
      </c>
      <c r="I1037" s="26"/>
      <c r="J1037" s="26">
        <f>IF(Source!BC503&lt;&gt; 0, Source!BC503, 1)</f>
        <v>1</v>
      </c>
      <c r="K1037" s="25">
        <f>Source!O503</f>
        <v>17720.21</v>
      </c>
      <c r="L1037" s="27"/>
      <c r="S1037">
        <f>ROUND((Source!FX503/100)*((ROUND(Source!AF503*Source!I503, 2)+ROUND(Source!AE503*Source!I503, 2))), 2)</f>
        <v>0</v>
      </c>
      <c r="T1037">
        <f>Source!X503</f>
        <v>0</v>
      </c>
      <c r="U1037">
        <f>ROUND((Source!FY503/100)*((ROUND(Source!AF503*Source!I503, 2)+ROUND(Source!AE503*Source!I503, 2))), 2)</f>
        <v>0</v>
      </c>
      <c r="V1037">
        <f>Source!Y503</f>
        <v>0</v>
      </c>
      <c r="W1037">
        <f>IF(Source!BI503&lt;=1,H1037, 0)</f>
        <v>17720.21</v>
      </c>
      <c r="X1037">
        <f>IF(Source!BI503=2,H1037, 0)</f>
        <v>0</v>
      </c>
      <c r="Y1037">
        <f>IF(Source!BI503=3,H1037, 0)</f>
        <v>0</v>
      </c>
      <c r="Z1037">
        <f>IF(Source!BI503=4,H1037, 0)</f>
        <v>0</v>
      </c>
    </row>
    <row r="1038" spans="1:26" ht="28.5" x14ac:dyDescent="0.2">
      <c r="A1038" s="42" t="str">
        <f>Source!E505</f>
        <v>101,5</v>
      </c>
      <c r="B1038" s="43" t="str">
        <f>Source!F505</f>
        <v>01.7.04.04-0012</v>
      </c>
      <c r="C1038" s="43" t="str">
        <f>Source!G505</f>
        <v>Замок врезной оцинкованный с цилиндровым механизмом из латуни</v>
      </c>
      <c r="D1038" s="30" t="str">
        <f>Source!H505</f>
        <v>компл.</v>
      </c>
      <c r="E1038" s="31">
        <f>Source!I505</f>
        <v>47</v>
      </c>
      <c r="F1038" s="32">
        <f>Source!AL505+Source!AM505+Source!AO505</f>
        <v>92.52</v>
      </c>
      <c r="G1038" s="37" t="s">
        <v>6</v>
      </c>
      <c r="H1038" s="32">
        <f>ROUND(Source!AC505*Source!I505, 2)+ROUND(Source!AD505*Source!I505, 2)+ROUND(Source!AF505*Source!I505, 2)</f>
        <v>4348.4399999999996</v>
      </c>
      <c r="I1038" s="33"/>
      <c r="J1038" s="33">
        <f>IF(Source!BC505&lt;&gt; 0, Source!BC505, 1)</f>
        <v>1</v>
      </c>
      <c r="K1038" s="32">
        <f>Source!O505</f>
        <v>4348.4399999999996</v>
      </c>
      <c r="L1038" s="38"/>
      <c r="S1038">
        <f>ROUND((Source!FX505/100)*((ROUND(Source!AF505*Source!I505, 2)+ROUND(Source!AE505*Source!I505, 2))), 2)</f>
        <v>0</v>
      </c>
      <c r="T1038">
        <f>Source!X505</f>
        <v>0</v>
      </c>
      <c r="U1038">
        <f>ROUND((Source!FY505/100)*((ROUND(Source!AF505*Source!I505, 2)+ROUND(Source!AE505*Source!I505, 2))), 2)</f>
        <v>0</v>
      </c>
      <c r="V1038">
        <f>Source!Y505</f>
        <v>0</v>
      </c>
      <c r="W1038">
        <f>IF(Source!BI505&lt;=1,H1038, 0)</f>
        <v>4348.4399999999996</v>
      </c>
      <c r="X1038">
        <f>IF(Source!BI505=2,H1038, 0)</f>
        <v>0</v>
      </c>
      <c r="Y1038">
        <f>IF(Source!BI505=3,H1038, 0)</f>
        <v>0</v>
      </c>
      <c r="Z1038">
        <f>IF(Source!BI505=4,H1038, 0)</f>
        <v>0</v>
      </c>
    </row>
    <row r="1039" spans="1:26" ht="15" x14ac:dyDescent="0.25">
      <c r="G1039" s="46">
        <f>H1027+H1028+H1030+H1031+H1032+SUM(H1034:H1038)</f>
        <v>38553.870000000003</v>
      </c>
      <c r="H1039" s="46"/>
      <c r="J1039" s="46">
        <f>K1027+K1028+K1030+K1031+K1032+SUM(K1034:K1038)</f>
        <v>38556.11</v>
      </c>
      <c r="K1039" s="46"/>
      <c r="L1039" s="35">
        <f>Source!U495</f>
        <v>80.864391299999994</v>
      </c>
      <c r="O1039" s="21">
        <f>G1039</f>
        <v>38553.870000000003</v>
      </c>
      <c r="P1039" s="21">
        <f>J1039</f>
        <v>38556.11</v>
      </c>
      <c r="Q1039" s="21">
        <f>L1039</f>
        <v>80.864391299999994</v>
      </c>
      <c r="W1039">
        <f>IF(Source!BI495&lt;=1,H1027+H1028+H1030+H1031+H1032, 0)</f>
        <v>4458.1099999999997</v>
      </c>
      <c r="X1039">
        <f>IF(Source!BI495=2,H1027+H1028+H1030+H1031+H1032, 0)</f>
        <v>0</v>
      </c>
      <c r="Y1039">
        <f>IF(Source!BI495=3,H1027+H1028+H1030+H1031+H1032, 0)</f>
        <v>0</v>
      </c>
      <c r="Z1039">
        <f>IF(Source!BI495=4,H1027+H1028+H1030+H1031+H1032, 0)</f>
        <v>0</v>
      </c>
    </row>
    <row r="1040" spans="1:26" ht="28.5" x14ac:dyDescent="0.2">
      <c r="A1040" s="40" t="str">
        <f>Source!E507</f>
        <v>102</v>
      </c>
      <c r="B1040" s="41" t="str">
        <f>Source!F507</f>
        <v>09-04-013-02</v>
      </c>
      <c r="C1040" s="41" t="str">
        <f>Source!G507</f>
        <v>Установка противопожарных дверей двупольных глухих</v>
      </c>
      <c r="D1040" s="24" t="str">
        <f>Source!H507</f>
        <v>м2</v>
      </c>
      <c r="E1040" s="11">
        <f>Source!I507</f>
        <v>3.45</v>
      </c>
      <c r="F1040" s="25">
        <f>Source!AL507+Source!AM507+Source!AO507</f>
        <v>87.14</v>
      </c>
      <c r="G1040" s="26"/>
      <c r="H1040" s="25"/>
      <c r="I1040" s="26" t="str">
        <f>Source!BO507</f>
        <v/>
      </c>
      <c r="J1040" s="26"/>
      <c r="K1040" s="25"/>
      <c r="L1040" s="27"/>
      <c r="S1040">
        <f>ROUND((Source!FX507/100)*((ROUND(Source!AF507*Source!I507, 2)+ROUND(Source!AE507*Source!I507, 2))), 2)</f>
        <v>90.71</v>
      </c>
      <c r="T1040">
        <f>Source!X507</f>
        <v>90.71</v>
      </c>
      <c r="U1040">
        <f>ROUND((Source!FY507/100)*((ROUND(Source!AF507*Source!I507, 2)+ROUND(Source!AE507*Source!I507, 2))), 2)</f>
        <v>80.91</v>
      </c>
      <c r="V1040">
        <f>Source!Y507</f>
        <v>80.63</v>
      </c>
    </row>
    <row r="1041" spans="1:26" ht="14.25" x14ac:dyDescent="0.2">
      <c r="A1041" s="40"/>
      <c r="B1041" s="41"/>
      <c r="C1041" s="41" t="s">
        <v>1496</v>
      </c>
      <c r="D1041" s="24"/>
      <c r="E1041" s="11"/>
      <c r="F1041" s="25">
        <f>Source!AO507</f>
        <v>27.97</v>
      </c>
      <c r="G1041" s="26" t="str">
        <f>Source!DG507</f>
        <v>)*1,15</v>
      </c>
      <c r="H1041" s="25">
        <f>ROUND(Source!AF507*Source!I507, 2)</f>
        <v>110.99</v>
      </c>
      <c r="I1041" s="26"/>
      <c r="J1041" s="26">
        <f>IF(Source!BA507&lt;&gt; 0, Source!BA507, 1)</f>
        <v>1</v>
      </c>
      <c r="K1041" s="25">
        <f>Source!S507</f>
        <v>110.99</v>
      </c>
      <c r="L1041" s="27"/>
      <c r="R1041">
        <f>H1041</f>
        <v>110.99</v>
      </c>
    </row>
    <row r="1042" spans="1:26" ht="14.25" x14ac:dyDescent="0.2">
      <c r="A1042" s="40"/>
      <c r="B1042" s="41"/>
      <c r="C1042" s="41" t="s">
        <v>279</v>
      </c>
      <c r="D1042" s="24"/>
      <c r="E1042" s="11"/>
      <c r="F1042" s="25">
        <f>Source!AM507</f>
        <v>7.22</v>
      </c>
      <c r="G1042" s="26" t="str">
        <f>Source!DE507</f>
        <v>)*1,25</v>
      </c>
      <c r="H1042" s="25">
        <f>ROUND(Source!AD507*Source!I507, 2)</f>
        <v>31.15</v>
      </c>
      <c r="I1042" s="26"/>
      <c r="J1042" s="26">
        <f>IF(Source!BB507&lt;&gt; 0, Source!BB507, 1)</f>
        <v>1</v>
      </c>
      <c r="K1042" s="25">
        <f>Source!Q507</f>
        <v>31.15</v>
      </c>
      <c r="L1042" s="27"/>
    </row>
    <row r="1043" spans="1:26" ht="14.25" x14ac:dyDescent="0.2">
      <c r="A1043" s="40"/>
      <c r="B1043" s="41"/>
      <c r="C1043" s="41" t="s">
        <v>1497</v>
      </c>
      <c r="D1043" s="24"/>
      <c r="E1043" s="11"/>
      <c r="F1043" s="25">
        <f>Source!AN507</f>
        <v>0.23</v>
      </c>
      <c r="G1043" s="26" t="str">
        <f>Source!DF507</f>
        <v>)*1,25</v>
      </c>
      <c r="H1043" s="28">
        <f>ROUND(Source!AE507*Source!I507, 2)</f>
        <v>1</v>
      </c>
      <c r="I1043" s="26"/>
      <c r="J1043" s="26">
        <f>IF(Source!BS507&lt;&gt; 0, Source!BS507, 1)</f>
        <v>1</v>
      </c>
      <c r="K1043" s="28">
        <f>Source!R507</f>
        <v>1</v>
      </c>
      <c r="L1043" s="27"/>
      <c r="R1043">
        <f>H1043</f>
        <v>1</v>
      </c>
    </row>
    <row r="1044" spans="1:26" ht="14.25" x14ac:dyDescent="0.2">
      <c r="A1044" s="40"/>
      <c r="B1044" s="41"/>
      <c r="C1044" s="41" t="s">
        <v>1503</v>
      </c>
      <c r="D1044" s="24"/>
      <c r="E1044" s="11"/>
      <c r="F1044" s="25">
        <f>Source!AL507</f>
        <v>51.95</v>
      </c>
      <c r="G1044" s="26" t="str">
        <f>Source!DD507</f>
        <v/>
      </c>
      <c r="H1044" s="25">
        <f>ROUND(Source!AC507*Source!I507, 2)</f>
        <v>179.23</v>
      </c>
      <c r="I1044" s="26"/>
      <c r="J1044" s="26">
        <f>IF(Source!BC507&lt;&gt; 0, Source!BC507, 1)</f>
        <v>1</v>
      </c>
      <c r="K1044" s="25">
        <f>Source!P507</f>
        <v>179.23</v>
      </c>
      <c r="L1044" s="27"/>
    </row>
    <row r="1045" spans="1:26" ht="14.25" x14ac:dyDescent="0.2">
      <c r="A1045" s="40"/>
      <c r="B1045" s="41"/>
      <c r="C1045" s="41" t="s">
        <v>1498</v>
      </c>
      <c r="D1045" s="24" t="s">
        <v>1499</v>
      </c>
      <c r="E1045" s="11">
        <f>Source!BZ507</f>
        <v>90</v>
      </c>
      <c r="F1045" s="48" t="str">
        <f>CONCATENATE(" )", Source!DL507, Source!FT507, "=", Source!FX507)</f>
        <v xml:space="preserve"> )*0,9=81</v>
      </c>
      <c r="G1045" s="49"/>
      <c r="H1045" s="25">
        <f>SUM(S1040:S1050)</f>
        <v>90.71</v>
      </c>
      <c r="I1045" s="29"/>
      <c r="J1045" s="23">
        <f>Source!AT507</f>
        <v>81</v>
      </c>
      <c r="K1045" s="25">
        <f>SUM(T1040:T1050)</f>
        <v>90.71</v>
      </c>
      <c r="L1045" s="27"/>
    </row>
    <row r="1046" spans="1:26" ht="14.25" x14ac:dyDescent="0.2">
      <c r="A1046" s="40"/>
      <c r="B1046" s="41"/>
      <c r="C1046" s="41" t="s">
        <v>1500</v>
      </c>
      <c r="D1046" s="24" t="s">
        <v>1499</v>
      </c>
      <c r="E1046" s="11">
        <f>Source!CA507</f>
        <v>85</v>
      </c>
      <c r="F1046" s="48" t="str">
        <f>CONCATENATE(" )", Source!DM507, Source!FU507, "=", Source!FY507)</f>
        <v xml:space="preserve"> )*0,85=72,25</v>
      </c>
      <c r="G1046" s="49"/>
      <c r="H1046" s="25">
        <f>SUM(U1040:U1050)</f>
        <v>80.91</v>
      </c>
      <c r="I1046" s="29"/>
      <c r="J1046" s="23">
        <f>Source!AU507</f>
        <v>72</v>
      </c>
      <c r="K1046" s="25">
        <f>SUM(V1040:V1050)</f>
        <v>80.63</v>
      </c>
      <c r="L1046" s="27"/>
    </row>
    <row r="1047" spans="1:26" ht="14.25" x14ac:dyDescent="0.2">
      <c r="A1047" s="40"/>
      <c r="B1047" s="41"/>
      <c r="C1047" s="41" t="s">
        <v>1501</v>
      </c>
      <c r="D1047" s="24" t="s">
        <v>1502</v>
      </c>
      <c r="E1047" s="11">
        <f>Source!AQ507</f>
        <v>2.78</v>
      </c>
      <c r="F1047" s="25"/>
      <c r="G1047" s="26" t="str">
        <f>Source!DI507</f>
        <v>)*1,15</v>
      </c>
      <c r="H1047" s="25"/>
      <c r="I1047" s="26"/>
      <c r="J1047" s="26"/>
      <c r="K1047" s="25"/>
      <c r="L1047" s="36">
        <f>Source!U507</f>
        <v>11.029649999999998</v>
      </c>
    </row>
    <row r="1048" spans="1:26" ht="42.75" x14ac:dyDescent="0.2">
      <c r="A1048" s="40" t="str">
        <f>Source!E509</f>
        <v>102,1</v>
      </c>
      <c r="B1048" s="41" t="str">
        <f>Source!F509</f>
        <v>07.1.01.01-0008</v>
      </c>
      <c r="C1048" s="41" t="str">
        <f>Source!G509</f>
        <v>Дверь противопожарная металлическая двупольная ДПМ-02/60, размером 1500х2300 мм</v>
      </c>
      <c r="D1048" s="24" t="str">
        <f>Source!H509</f>
        <v>шт.</v>
      </c>
      <c r="E1048" s="11">
        <f>Source!I509</f>
        <v>1</v>
      </c>
      <c r="F1048" s="25">
        <f>Source!AL509+Source!AM509+Source!AO509</f>
        <v>5451.21</v>
      </c>
      <c r="G1048" s="39" t="s">
        <v>6</v>
      </c>
      <c r="H1048" s="25">
        <f>ROUND(Source!AC509*Source!I509, 2)+ROUND(Source!AD509*Source!I509, 2)+ROUND(Source!AF509*Source!I509, 2)</f>
        <v>5451.21</v>
      </c>
      <c r="I1048" s="26"/>
      <c r="J1048" s="26">
        <f>IF(Source!BC509&lt;&gt; 0, Source!BC509, 1)</f>
        <v>1</v>
      </c>
      <c r="K1048" s="25">
        <f>Source!O509</f>
        <v>5451.21</v>
      </c>
      <c r="L1048" s="27"/>
      <c r="S1048">
        <f>ROUND((Source!FX509/100)*((ROUND(Source!AF509*Source!I509, 2)+ROUND(Source!AE509*Source!I509, 2))), 2)</f>
        <v>0</v>
      </c>
      <c r="T1048">
        <f>Source!X509</f>
        <v>0</v>
      </c>
      <c r="U1048">
        <f>ROUND((Source!FY509/100)*((ROUND(Source!AF509*Source!I509, 2)+ROUND(Source!AE509*Source!I509, 2))), 2)</f>
        <v>0</v>
      </c>
      <c r="V1048">
        <f>Source!Y509</f>
        <v>0</v>
      </c>
      <c r="W1048">
        <f>IF(Source!BI509&lt;=1,H1048, 0)</f>
        <v>5451.21</v>
      </c>
      <c r="X1048">
        <f>IF(Source!BI509=2,H1048, 0)</f>
        <v>0</v>
      </c>
      <c r="Y1048">
        <f>IF(Source!BI509=3,H1048, 0)</f>
        <v>0</v>
      </c>
      <c r="Z1048">
        <f>IF(Source!BI509=4,H1048, 0)</f>
        <v>0</v>
      </c>
    </row>
    <row r="1049" spans="1:26" ht="28.5" x14ac:dyDescent="0.2">
      <c r="A1049" s="40" t="str">
        <f>Source!E511</f>
        <v>102,2</v>
      </c>
      <c r="B1049" s="41" t="str">
        <f>Source!F511</f>
        <v>01.7.04.07-0001</v>
      </c>
      <c r="C1049" s="41" t="str">
        <f>Source!G511</f>
        <v>Скобяные изделия для блоков входных дверей в здание двупольных</v>
      </c>
      <c r="D1049" s="24" t="str">
        <f>Source!H511</f>
        <v>компл.</v>
      </c>
      <c r="E1049" s="11">
        <f>Source!I511</f>
        <v>1</v>
      </c>
      <c r="F1049" s="25">
        <f>Source!AL511+Source!AM511+Source!AO511</f>
        <v>94.68</v>
      </c>
      <c r="G1049" s="39" t="s">
        <v>6</v>
      </c>
      <c r="H1049" s="25">
        <f>ROUND(Source!AC511*Source!I511, 2)+ROUND(Source!AD511*Source!I511, 2)+ROUND(Source!AF511*Source!I511, 2)</f>
        <v>94.68</v>
      </c>
      <c r="I1049" s="26"/>
      <c r="J1049" s="26">
        <f>IF(Source!BC511&lt;&gt; 0, Source!BC511, 1)</f>
        <v>1</v>
      </c>
      <c r="K1049" s="25">
        <f>Source!O511</f>
        <v>94.68</v>
      </c>
      <c r="L1049" s="27"/>
      <c r="S1049">
        <f>ROUND((Source!FX511/100)*((ROUND(Source!AF511*Source!I511, 2)+ROUND(Source!AE511*Source!I511, 2))), 2)</f>
        <v>0</v>
      </c>
      <c r="T1049">
        <f>Source!X511</f>
        <v>0</v>
      </c>
      <c r="U1049">
        <f>ROUND((Source!FY511/100)*((ROUND(Source!AF511*Source!I511, 2)+ROUND(Source!AE511*Source!I511, 2))), 2)</f>
        <v>0</v>
      </c>
      <c r="V1049">
        <f>Source!Y511</f>
        <v>0</v>
      </c>
      <c r="W1049">
        <f>IF(Source!BI511&lt;=1,H1049, 0)</f>
        <v>94.68</v>
      </c>
      <c r="X1049">
        <f>IF(Source!BI511=2,H1049, 0)</f>
        <v>0</v>
      </c>
      <c r="Y1049">
        <f>IF(Source!BI511=3,H1049, 0)</f>
        <v>0</v>
      </c>
      <c r="Z1049">
        <f>IF(Source!BI511=4,H1049, 0)</f>
        <v>0</v>
      </c>
    </row>
    <row r="1050" spans="1:26" ht="28.5" x14ac:dyDescent="0.2">
      <c r="A1050" s="42" t="str">
        <f>Source!E513</f>
        <v>102,3</v>
      </c>
      <c r="B1050" s="43" t="str">
        <f>Source!F513</f>
        <v>01.7.04.04-0012</v>
      </c>
      <c r="C1050" s="43" t="str">
        <f>Source!G513</f>
        <v>Замок врезной оцинкованный с цилиндровым механизмом из латуни</v>
      </c>
      <c r="D1050" s="30" t="str">
        <f>Source!H513</f>
        <v>компл.</v>
      </c>
      <c r="E1050" s="31">
        <f>Source!I513</f>
        <v>1</v>
      </c>
      <c r="F1050" s="32">
        <f>Source!AL513+Source!AM513+Source!AO513</f>
        <v>92.52</v>
      </c>
      <c r="G1050" s="37" t="s">
        <v>6</v>
      </c>
      <c r="H1050" s="32">
        <f>ROUND(Source!AC513*Source!I513, 2)+ROUND(Source!AD513*Source!I513, 2)+ROUND(Source!AF513*Source!I513, 2)</f>
        <v>92.52</v>
      </c>
      <c r="I1050" s="33"/>
      <c r="J1050" s="33">
        <f>IF(Source!BC513&lt;&gt; 0, Source!BC513, 1)</f>
        <v>1</v>
      </c>
      <c r="K1050" s="32">
        <f>Source!O513</f>
        <v>92.52</v>
      </c>
      <c r="L1050" s="38"/>
      <c r="S1050">
        <f>ROUND((Source!FX513/100)*((ROUND(Source!AF513*Source!I513, 2)+ROUND(Source!AE513*Source!I513, 2))), 2)</f>
        <v>0</v>
      </c>
      <c r="T1050">
        <f>Source!X513</f>
        <v>0</v>
      </c>
      <c r="U1050">
        <f>ROUND((Source!FY513/100)*((ROUND(Source!AF513*Source!I513, 2)+ROUND(Source!AE513*Source!I513, 2))), 2)</f>
        <v>0</v>
      </c>
      <c r="V1050">
        <f>Source!Y513</f>
        <v>0</v>
      </c>
      <c r="W1050">
        <f>IF(Source!BI513&lt;=1,H1050, 0)</f>
        <v>92.52</v>
      </c>
      <c r="X1050">
        <f>IF(Source!BI513=2,H1050, 0)</f>
        <v>0</v>
      </c>
      <c r="Y1050">
        <f>IF(Source!BI513=3,H1050, 0)</f>
        <v>0</v>
      </c>
      <c r="Z1050">
        <f>IF(Source!BI513=4,H1050, 0)</f>
        <v>0</v>
      </c>
    </row>
    <row r="1051" spans="1:26" ht="15" x14ac:dyDescent="0.25">
      <c r="G1051" s="46">
        <f>H1041+H1042+H1044+H1045+H1046+SUM(H1048:H1050)</f>
        <v>6131.4000000000005</v>
      </c>
      <c r="H1051" s="46"/>
      <c r="J1051" s="46">
        <f>K1041+K1042+K1044+K1045+K1046+SUM(K1048:K1050)</f>
        <v>6131.1200000000008</v>
      </c>
      <c r="K1051" s="46"/>
      <c r="L1051" s="35">
        <f>Source!U507</f>
        <v>11.029649999999998</v>
      </c>
      <c r="O1051" s="21">
        <f>G1051</f>
        <v>6131.4000000000005</v>
      </c>
      <c r="P1051" s="21">
        <f>J1051</f>
        <v>6131.1200000000008</v>
      </c>
      <c r="Q1051" s="21">
        <f>L1051</f>
        <v>11.029649999999998</v>
      </c>
      <c r="W1051">
        <f>IF(Source!BI507&lt;=1,H1041+H1042+H1044+H1045+H1046, 0)</f>
        <v>492.99</v>
      </c>
      <c r="X1051">
        <f>IF(Source!BI507=2,H1041+H1042+H1044+H1045+H1046, 0)</f>
        <v>0</v>
      </c>
      <c r="Y1051">
        <f>IF(Source!BI507=3,H1041+H1042+H1044+H1045+H1046, 0)</f>
        <v>0</v>
      </c>
      <c r="Z1051">
        <f>IF(Source!BI507=4,H1041+H1042+H1044+H1045+H1046, 0)</f>
        <v>0</v>
      </c>
    </row>
    <row r="1052" spans="1:26" ht="28.5" x14ac:dyDescent="0.2">
      <c r="A1052" s="40" t="str">
        <f>Source!E515</f>
        <v>103</v>
      </c>
      <c r="B1052" s="41" t="str">
        <f>Source!F515</f>
        <v>09-04-012-01</v>
      </c>
      <c r="C1052" s="41" t="str">
        <f>Source!G515</f>
        <v>Установка металлических дверных блоков в готовые проемы</v>
      </c>
      <c r="D1052" s="24" t="str">
        <f>Source!H515</f>
        <v>м2</v>
      </c>
      <c r="E1052" s="11">
        <f>Source!I515</f>
        <v>60.49</v>
      </c>
      <c r="F1052" s="25">
        <f>Source!AL515+Source!AM515+Source!AO515</f>
        <v>63.94</v>
      </c>
      <c r="G1052" s="26"/>
      <c r="H1052" s="25"/>
      <c r="I1052" s="26" t="str">
        <f>Source!BO515</f>
        <v/>
      </c>
      <c r="J1052" s="26"/>
      <c r="K1052" s="25"/>
      <c r="L1052" s="27"/>
      <c r="S1052">
        <f>ROUND((Source!FX515/100)*((ROUND(Source!AF515*Source!I515, 2)+ROUND(Source!AE515*Source!I515, 2))), 2)</f>
        <v>1462.07</v>
      </c>
      <c r="T1052">
        <f>Source!X515</f>
        <v>1462.07</v>
      </c>
      <c r="U1052">
        <f>ROUND((Source!FY515/100)*((ROUND(Source!AF515*Source!I515, 2)+ROUND(Source!AE515*Source!I515, 2))), 2)</f>
        <v>1304.1300000000001</v>
      </c>
      <c r="V1052">
        <f>Source!Y515</f>
        <v>1299.6199999999999</v>
      </c>
    </row>
    <row r="1053" spans="1:26" x14ac:dyDescent="0.2">
      <c r="C1053" s="20" t="str">
        <f>"Объем: "&amp;Source!I515&amp;"=51,75+"&amp;"8,74"</f>
        <v>Объем: 60,49=51,75+8,74</v>
      </c>
    </row>
    <row r="1054" spans="1:26" ht="14.25" x14ac:dyDescent="0.2">
      <c r="A1054" s="40"/>
      <c r="B1054" s="41"/>
      <c r="C1054" s="41" t="s">
        <v>1496</v>
      </c>
      <c r="D1054" s="24"/>
      <c r="E1054" s="11"/>
      <c r="F1054" s="25">
        <f>Source!AO515</f>
        <v>23.81</v>
      </c>
      <c r="G1054" s="26" t="str">
        <f>Source!DG515</f>
        <v>)*1,15</v>
      </c>
      <c r="H1054" s="25">
        <f>ROUND(Source!AF515*Source!I515, 2)</f>
        <v>1656.22</v>
      </c>
      <c r="I1054" s="26"/>
      <c r="J1054" s="26">
        <f>IF(Source!BA515&lt;&gt; 0, Source!BA515, 1)</f>
        <v>1</v>
      </c>
      <c r="K1054" s="25">
        <f>Source!S515</f>
        <v>1656.22</v>
      </c>
      <c r="L1054" s="27"/>
      <c r="R1054">
        <f>H1054</f>
        <v>1656.22</v>
      </c>
    </row>
    <row r="1055" spans="1:26" ht="14.25" x14ac:dyDescent="0.2">
      <c r="A1055" s="40"/>
      <c r="B1055" s="41"/>
      <c r="C1055" s="41" t="s">
        <v>279</v>
      </c>
      <c r="D1055" s="24"/>
      <c r="E1055" s="11"/>
      <c r="F1055" s="25">
        <f>Source!AM515</f>
        <v>14.41</v>
      </c>
      <c r="G1055" s="26" t="str">
        <f>Source!DE515</f>
        <v>)*1,25</v>
      </c>
      <c r="H1055" s="25">
        <f>ROUND(Source!AD515*Source!I515, 2)</f>
        <v>1089.42</v>
      </c>
      <c r="I1055" s="26"/>
      <c r="J1055" s="26">
        <f>IF(Source!BB515&lt;&gt; 0, Source!BB515, 1)</f>
        <v>1</v>
      </c>
      <c r="K1055" s="25">
        <f>Source!Q515</f>
        <v>1089.42</v>
      </c>
      <c r="L1055" s="27"/>
    </row>
    <row r="1056" spans="1:26" ht="14.25" x14ac:dyDescent="0.2">
      <c r="A1056" s="40"/>
      <c r="B1056" s="41"/>
      <c r="C1056" s="41" t="s">
        <v>1497</v>
      </c>
      <c r="D1056" s="24"/>
      <c r="E1056" s="11"/>
      <c r="F1056" s="25">
        <f>Source!AN515</f>
        <v>1.97</v>
      </c>
      <c r="G1056" s="26" t="str">
        <f>Source!DF515</f>
        <v>)*1,25</v>
      </c>
      <c r="H1056" s="28">
        <f>ROUND(Source!AE515*Source!I515, 2)</f>
        <v>148.81</v>
      </c>
      <c r="I1056" s="26"/>
      <c r="J1056" s="26">
        <f>IF(Source!BS515&lt;&gt; 0, Source!BS515, 1)</f>
        <v>1</v>
      </c>
      <c r="K1056" s="28">
        <f>Source!R515</f>
        <v>148.81</v>
      </c>
      <c r="L1056" s="27"/>
      <c r="R1056">
        <f>H1056</f>
        <v>148.81</v>
      </c>
    </row>
    <row r="1057" spans="1:26" ht="14.25" x14ac:dyDescent="0.2">
      <c r="A1057" s="40"/>
      <c r="B1057" s="41"/>
      <c r="C1057" s="41" t="s">
        <v>1503</v>
      </c>
      <c r="D1057" s="24"/>
      <c r="E1057" s="11"/>
      <c r="F1057" s="25">
        <f>Source!AL515</f>
        <v>25.72</v>
      </c>
      <c r="G1057" s="26" t="str">
        <f>Source!DD515</f>
        <v/>
      </c>
      <c r="H1057" s="25">
        <f>ROUND(Source!AC515*Source!I515, 2)</f>
        <v>1555.8</v>
      </c>
      <c r="I1057" s="26"/>
      <c r="J1057" s="26">
        <f>IF(Source!BC515&lt;&gt; 0, Source!BC515, 1)</f>
        <v>1</v>
      </c>
      <c r="K1057" s="25">
        <f>Source!P515</f>
        <v>1555.8</v>
      </c>
      <c r="L1057" s="27"/>
    </row>
    <row r="1058" spans="1:26" ht="14.25" x14ac:dyDescent="0.2">
      <c r="A1058" s="40"/>
      <c r="B1058" s="41"/>
      <c r="C1058" s="41" t="s">
        <v>1498</v>
      </c>
      <c r="D1058" s="24" t="s">
        <v>1499</v>
      </c>
      <c r="E1058" s="11">
        <f>Source!BZ515</f>
        <v>90</v>
      </c>
      <c r="F1058" s="48" t="str">
        <f>CONCATENATE(" )", Source!DL515, Source!FT515, "=", Source!FX515)</f>
        <v xml:space="preserve"> )*0,9=81</v>
      </c>
      <c r="G1058" s="49"/>
      <c r="H1058" s="25">
        <f>SUM(S1052:S1064)</f>
        <v>1462.07</v>
      </c>
      <c r="I1058" s="29"/>
      <c r="J1058" s="23">
        <f>Source!AT515</f>
        <v>81</v>
      </c>
      <c r="K1058" s="25">
        <f>SUM(T1052:T1064)</f>
        <v>1462.07</v>
      </c>
      <c r="L1058" s="27"/>
    </row>
    <row r="1059" spans="1:26" ht="14.25" x14ac:dyDescent="0.2">
      <c r="A1059" s="40"/>
      <c r="B1059" s="41"/>
      <c r="C1059" s="41" t="s">
        <v>1500</v>
      </c>
      <c r="D1059" s="24" t="s">
        <v>1499</v>
      </c>
      <c r="E1059" s="11">
        <f>Source!CA515</f>
        <v>85</v>
      </c>
      <c r="F1059" s="48" t="str">
        <f>CONCATENATE(" )", Source!DM515, Source!FU515, "=", Source!FY515)</f>
        <v xml:space="preserve"> )*0,85=72,25</v>
      </c>
      <c r="G1059" s="49"/>
      <c r="H1059" s="25">
        <f>SUM(U1052:U1064)</f>
        <v>1304.1300000000001</v>
      </c>
      <c r="I1059" s="29"/>
      <c r="J1059" s="23">
        <f>Source!AU515</f>
        <v>72</v>
      </c>
      <c r="K1059" s="25">
        <f>SUM(V1052:V1064)</f>
        <v>1299.6199999999999</v>
      </c>
      <c r="L1059" s="27"/>
    </row>
    <row r="1060" spans="1:26" ht="14.25" x14ac:dyDescent="0.2">
      <c r="A1060" s="40"/>
      <c r="B1060" s="41"/>
      <c r="C1060" s="41" t="s">
        <v>1501</v>
      </c>
      <c r="D1060" s="24" t="s">
        <v>1502</v>
      </c>
      <c r="E1060" s="11">
        <f>Source!AQ515</f>
        <v>2.4</v>
      </c>
      <c r="F1060" s="25"/>
      <c r="G1060" s="26" t="str">
        <f>Source!DI515</f>
        <v>)*1,15</v>
      </c>
      <c r="H1060" s="25"/>
      <c r="I1060" s="26"/>
      <c r="J1060" s="26"/>
      <c r="K1060" s="25"/>
      <c r="L1060" s="36">
        <f>Source!U515</f>
        <v>166.95239999999998</v>
      </c>
    </row>
    <row r="1061" spans="1:26" ht="28.5" x14ac:dyDescent="0.2">
      <c r="A1061" s="40" t="str">
        <f>Source!E517</f>
        <v>103,1</v>
      </c>
      <c r="B1061" s="41" t="str">
        <f>Source!F517</f>
        <v>01.7.04.07-0001</v>
      </c>
      <c r="C1061" s="41" t="str">
        <f>Source!G517</f>
        <v>Скобяные изделия для блоков входных дверей в здание двупольных</v>
      </c>
      <c r="D1061" s="24" t="str">
        <f>Source!H517</f>
        <v>компл.</v>
      </c>
      <c r="E1061" s="11">
        <f>Source!I517</f>
        <v>17</v>
      </c>
      <c r="F1061" s="25">
        <f>Source!AL517+Source!AM517+Source!AO517</f>
        <v>94.68</v>
      </c>
      <c r="G1061" s="39" t="s">
        <v>6</v>
      </c>
      <c r="H1061" s="25">
        <f>ROUND(Source!AC517*Source!I517, 2)+ROUND(Source!AD517*Source!I517, 2)+ROUND(Source!AF517*Source!I517, 2)</f>
        <v>1609.56</v>
      </c>
      <c r="I1061" s="26"/>
      <c r="J1061" s="26">
        <f>IF(Source!BC517&lt;&gt; 0, Source!BC517, 1)</f>
        <v>1</v>
      </c>
      <c r="K1061" s="25">
        <f>Source!O517</f>
        <v>1609.56</v>
      </c>
      <c r="L1061" s="27"/>
      <c r="S1061">
        <f>ROUND((Source!FX517/100)*((ROUND(Source!AF517*Source!I517, 2)+ROUND(Source!AE517*Source!I517, 2))), 2)</f>
        <v>0</v>
      </c>
      <c r="T1061">
        <f>Source!X517</f>
        <v>0</v>
      </c>
      <c r="U1061">
        <f>ROUND((Source!FY517/100)*((ROUND(Source!AF517*Source!I517, 2)+ROUND(Source!AE517*Source!I517, 2))), 2)</f>
        <v>0</v>
      </c>
      <c r="V1061">
        <f>Source!Y517</f>
        <v>0</v>
      </c>
      <c r="W1061">
        <f>IF(Source!BI517&lt;=1,H1061, 0)</f>
        <v>1609.56</v>
      </c>
      <c r="X1061">
        <f>IF(Source!BI517=2,H1061, 0)</f>
        <v>0</v>
      </c>
      <c r="Y1061">
        <f>IF(Source!BI517=3,H1061, 0)</f>
        <v>0</v>
      </c>
      <c r="Z1061">
        <f>IF(Source!BI517=4,H1061, 0)</f>
        <v>0</v>
      </c>
    </row>
    <row r="1062" spans="1:26" ht="28.5" x14ac:dyDescent="0.2">
      <c r="A1062" s="40" t="str">
        <f>Source!E519</f>
        <v>103,2</v>
      </c>
      <c r="B1062" s="41" t="str">
        <f>Source!F519</f>
        <v>07.1.01.03-0002</v>
      </c>
      <c r="C1062" s="41" t="str">
        <f>Source!G519</f>
        <v>Блок дверной стальной наружный двупольный</v>
      </c>
      <c r="D1062" s="24" t="str">
        <f>Source!H519</f>
        <v>м2</v>
      </c>
      <c r="E1062" s="11">
        <f>Source!I519</f>
        <v>15</v>
      </c>
      <c r="F1062" s="25">
        <f>Source!AL519+Source!AM519+Source!AO519</f>
        <v>1465.11</v>
      </c>
      <c r="G1062" s="39" t="s">
        <v>6</v>
      </c>
      <c r="H1062" s="25">
        <f>ROUND(Source!AC519*Source!I519, 2)+ROUND(Source!AD519*Source!I519, 2)+ROUND(Source!AF519*Source!I519, 2)</f>
        <v>21976.65</v>
      </c>
      <c r="I1062" s="26"/>
      <c r="J1062" s="26">
        <f>IF(Source!BC519&lt;&gt; 0, Source!BC519, 1)</f>
        <v>1</v>
      </c>
      <c r="K1062" s="25">
        <f>Source!O519</f>
        <v>21976.65</v>
      </c>
      <c r="L1062" s="27"/>
      <c r="S1062">
        <f>ROUND((Source!FX519/100)*((ROUND(Source!AF519*Source!I519, 2)+ROUND(Source!AE519*Source!I519, 2))), 2)</f>
        <v>0</v>
      </c>
      <c r="T1062">
        <f>Source!X519</f>
        <v>0</v>
      </c>
      <c r="U1062">
        <f>ROUND((Source!FY519/100)*((ROUND(Source!AF519*Source!I519, 2)+ROUND(Source!AE519*Source!I519, 2))), 2)</f>
        <v>0</v>
      </c>
      <c r="V1062">
        <f>Source!Y519</f>
        <v>0</v>
      </c>
      <c r="W1062">
        <f>IF(Source!BI519&lt;=1,H1062, 0)</f>
        <v>21976.65</v>
      </c>
      <c r="X1062">
        <f>IF(Source!BI519=2,H1062, 0)</f>
        <v>0</v>
      </c>
      <c r="Y1062">
        <f>IF(Source!BI519=3,H1062, 0)</f>
        <v>0</v>
      </c>
      <c r="Z1062">
        <f>IF(Source!BI519=4,H1062, 0)</f>
        <v>0</v>
      </c>
    </row>
    <row r="1063" spans="1:26" ht="28.5" x14ac:dyDescent="0.2">
      <c r="A1063" s="40" t="str">
        <f>Source!E521</f>
        <v>103,3</v>
      </c>
      <c r="B1063" s="41" t="str">
        <f>Source!F521</f>
        <v>07.1.01.03-0021</v>
      </c>
      <c r="C1063" s="41" t="str">
        <f>Source!G521</f>
        <v>Двери стальные утепленные двупольные</v>
      </c>
      <c r="D1063" s="24" t="str">
        <f>Source!H521</f>
        <v>шт.</v>
      </c>
      <c r="E1063" s="11">
        <f>Source!I521</f>
        <v>2</v>
      </c>
      <c r="F1063" s="25">
        <f>Source!AL521+Source!AM521+Source!AO521</f>
        <v>3462.65</v>
      </c>
      <c r="G1063" s="39" t="s">
        <v>6</v>
      </c>
      <c r="H1063" s="25">
        <f>ROUND(Source!AC521*Source!I521, 2)+ROUND(Source!AD521*Source!I521, 2)+ROUND(Source!AF521*Source!I521, 2)</f>
        <v>6925.3</v>
      </c>
      <c r="I1063" s="26"/>
      <c r="J1063" s="26">
        <f>IF(Source!BC521&lt;&gt; 0, Source!BC521, 1)</f>
        <v>1</v>
      </c>
      <c r="K1063" s="25">
        <f>Source!O521</f>
        <v>6925.3</v>
      </c>
      <c r="L1063" s="27"/>
      <c r="S1063">
        <f>ROUND((Source!FX521/100)*((ROUND(Source!AF521*Source!I521, 2)+ROUND(Source!AE521*Source!I521, 2))), 2)</f>
        <v>0</v>
      </c>
      <c r="T1063">
        <f>Source!X521</f>
        <v>0</v>
      </c>
      <c r="U1063">
        <f>ROUND((Source!FY521/100)*((ROUND(Source!AF521*Source!I521, 2)+ROUND(Source!AE521*Source!I521, 2))), 2)</f>
        <v>0</v>
      </c>
      <c r="V1063">
        <f>Source!Y521</f>
        <v>0</v>
      </c>
      <c r="W1063">
        <f>IF(Source!BI521&lt;=1,H1063, 0)</f>
        <v>6925.3</v>
      </c>
      <c r="X1063">
        <f>IF(Source!BI521=2,H1063, 0)</f>
        <v>0</v>
      </c>
      <c r="Y1063">
        <f>IF(Source!BI521=3,H1063, 0)</f>
        <v>0</v>
      </c>
      <c r="Z1063">
        <f>IF(Source!BI521=4,H1063, 0)</f>
        <v>0</v>
      </c>
    </row>
    <row r="1064" spans="1:26" ht="28.5" x14ac:dyDescent="0.2">
      <c r="A1064" s="42" t="str">
        <f>Source!E523</f>
        <v>103,4</v>
      </c>
      <c r="B1064" s="43" t="str">
        <f>Source!F523</f>
        <v>01.7.04.04-0012</v>
      </c>
      <c r="C1064" s="43" t="str">
        <f>Source!G523</f>
        <v>Замок врезной оцинкованный с цилиндровым механизмом из латуни</v>
      </c>
      <c r="D1064" s="30" t="str">
        <f>Source!H523</f>
        <v>компл.</v>
      </c>
      <c r="E1064" s="31">
        <f>Source!I523</f>
        <v>17</v>
      </c>
      <c r="F1064" s="32">
        <f>Source!AL523+Source!AM523+Source!AO523</f>
        <v>92.52</v>
      </c>
      <c r="G1064" s="37" t="s">
        <v>6</v>
      </c>
      <c r="H1064" s="32">
        <f>ROUND(Source!AC523*Source!I523, 2)+ROUND(Source!AD523*Source!I523, 2)+ROUND(Source!AF523*Source!I523, 2)</f>
        <v>1572.84</v>
      </c>
      <c r="I1064" s="33"/>
      <c r="J1064" s="33">
        <f>IF(Source!BC523&lt;&gt; 0, Source!BC523, 1)</f>
        <v>1</v>
      </c>
      <c r="K1064" s="32">
        <f>Source!O523</f>
        <v>1572.84</v>
      </c>
      <c r="L1064" s="38"/>
      <c r="S1064">
        <f>ROUND((Source!FX523/100)*((ROUND(Source!AF523*Source!I523, 2)+ROUND(Source!AE523*Source!I523, 2))), 2)</f>
        <v>0</v>
      </c>
      <c r="T1064">
        <f>Source!X523</f>
        <v>0</v>
      </c>
      <c r="U1064">
        <f>ROUND((Source!FY523/100)*((ROUND(Source!AF523*Source!I523, 2)+ROUND(Source!AE523*Source!I523, 2))), 2)</f>
        <v>0</v>
      </c>
      <c r="V1064">
        <f>Source!Y523</f>
        <v>0</v>
      </c>
      <c r="W1064">
        <f>IF(Source!BI523&lt;=1,H1064, 0)</f>
        <v>1572.84</v>
      </c>
      <c r="X1064">
        <f>IF(Source!BI523=2,H1064, 0)</f>
        <v>0</v>
      </c>
      <c r="Y1064">
        <f>IF(Source!BI523=3,H1064, 0)</f>
        <v>0</v>
      </c>
      <c r="Z1064">
        <f>IF(Source!BI523=4,H1064, 0)</f>
        <v>0</v>
      </c>
    </row>
    <row r="1065" spans="1:26" ht="15" x14ac:dyDescent="0.25">
      <c r="G1065" s="46">
        <f>H1054+H1055+H1057+H1058+H1059+SUM(H1061:H1064)</f>
        <v>39151.990000000005</v>
      </c>
      <c r="H1065" s="46"/>
      <c r="J1065" s="46">
        <f>K1054+K1055+K1057+K1058+K1059+SUM(K1061:K1064)</f>
        <v>39147.480000000003</v>
      </c>
      <c r="K1065" s="46"/>
      <c r="L1065" s="35">
        <f>Source!U515</f>
        <v>166.95239999999998</v>
      </c>
      <c r="O1065" s="21">
        <f>G1065</f>
        <v>39151.990000000005</v>
      </c>
      <c r="P1065" s="21">
        <f>J1065</f>
        <v>39147.480000000003</v>
      </c>
      <c r="Q1065" s="21">
        <f>L1065</f>
        <v>166.95239999999998</v>
      </c>
      <c r="W1065">
        <f>IF(Source!BI515&lt;=1,H1054+H1055+H1057+H1058+H1059, 0)</f>
        <v>7067.64</v>
      </c>
      <c r="X1065">
        <f>IF(Source!BI515=2,H1054+H1055+H1057+H1058+H1059, 0)</f>
        <v>0</v>
      </c>
      <c r="Y1065">
        <f>IF(Source!BI515=3,H1054+H1055+H1057+H1058+H1059, 0)</f>
        <v>0</v>
      </c>
      <c r="Z1065">
        <f>IF(Source!BI515=4,H1054+H1055+H1057+H1058+H1059, 0)</f>
        <v>0</v>
      </c>
    </row>
    <row r="1066" spans="1:26" ht="28.5" x14ac:dyDescent="0.2">
      <c r="A1066" s="40" t="str">
        <f>Source!E525</f>
        <v>104</v>
      </c>
      <c r="B1066" s="41" t="str">
        <f>Source!F525</f>
        <v>09-04-012-02</v>
      </c>
      <c r="C1066" s="41" t="str">
        <f>Source!G525</f>
        <v>Установка дверного доводчика к металлическим и деревянным дверям</v>
      </c>
      <c r="D1066" s="24" t="str">
        <f>Source!H525</f>
        <v>ШТ</v>
      </c>
      <c r="E1066" s="11">
        <f>Source!I525</f>
        <v>21</v>
      </c>
      <c r="F1066" s="25">
        <f>Source!AL525+Source!AM525+Source!AO525</f>
        <v>13.84</v>
      </c>
      <c r="G1066" s="26"/>
      <c r="H1066" s="25"/>
      <c r="I1066" s="26" t="str">
        <f>Source!BO525</f>
        <v/>
      </c>
      <c r="J1066" s="26"/>
      <c r="K1066" s="25"/>
      <c r="L1066" s="27"/>
      <c r="S1066">
        <f>ROUND((Source!FX525/100)*((ROUND(Source!AF525*Source!I525, 2)+ROUND(Source!AE525*Source!I525, 2))), 2)</f>
        <v>215.35</v>
      </c>
      <c r="T1066">
        <f>Source!X525</f>
        <v>215.35</v>
      </c>
      <c r="U1066">
        <f>ROUND((Source!FY525/100)*((ROUND(Source!AF525*Source!I525, 2)+ROUND(Source!AE525*Source!I525, 2))), 2)</f>
        <v>192.08</v>
      </c>
      <c r="V1066">
        <f>Source!Y525</f>
        <v>191.42</v>
      </c>
    </row>
    <row r="1067" spans="1:26" ht="14.25" x14ac:dyDescent="0.2">
      <c r="A1067" s="40"/>
      <c r="B1067" s="41"/>
      <c r="C1067" s="41" t="s">
        <v>1496</v>
      </c>
      <c r="D1067" s="24"/>
      <c r="E1067" s="11"/>
      <c r="F1067" s="25">
        <f>Source!AO525</f>
        <v>11.01</v>
      </c>
      <c r="G1067" s="26" t="str">
        <f>Source!DG525</f>
        <v>)*1,15</v>
      </c>
      <c r="H1067" s="25">
        <f>ROUND(Source!AF525*Source!I525, 2)</f>
        <v>265.86</v>
      </c>
      <c r="I1067" s="26"/>
      <c r="J1067" s="26">
        <f>IF(Source!BA525&lt;&gt; 0, Source!BA525, 1)</f>
        <v>1</v>
      </c>
      <c r="K1067" s="25">
        <f>Source!S525</f>
        <v>265.86</v>
      </c>
      <c r="L1067" s="27"/>
      <c r="R1067">
        <f>H1067</f>
        <v>265.86</v>
      </c>
    </row>
    <row r="1068" spans="1:26" ht="14.25" x14ac:dyDescent="0.2">
      <c r="A1068" s="40"/>
      <c r="B1068" s="41"/>
      <c r="C1068" s="41" t="s">
        <v>279</v>
      </c>
      <c r="D1068" s="24"/>
      <c r="E1068" s="11"/>
      <c r="F1068" s="25">
        <f>Source!AM525</f>
        <v>2.11</v>
      </c>
      <c r="G1068" s="26" t="str">
        <f>Source!DE525</f>
        <v>)*1,25</v>
      </c>
      <c r="H1068" s="25">
        <f>ROUND(Source!AD525*Source!I525, 2)</f>
        <v>55.44</v>
      </c>
      <c r="I1068" s="26"/>
      <c r="J1068" s="26">
        <f>IF(Source!BB525&lt;&gt; 0, Source!BB525, 1)</f>
        <v>1</v>
      </c>
      <c r="K1068" s="25">
        <f>Source!Q525</f>
        <v>55.44</v>
      </c>
      <c r="L1068" s="27"/>
    </row>
    <row r="1069" spans="1:26" ht="14.25" x14ac:dyDescent="0.2">
      <c r="A1069" s="40"/>
      <c r="B1069" s="41"/>
      <c r="C1069" s="41" t="s">
        <v>1503</v>
      </c>
      <c r="D1069" s="24"/>
      <c r="E1069" s="11"/>
      <c r="F1069" s="25">
        <f>Source!AL525</f>
        <v>0.72</v>
      </c>
      <c r="G1069" s="26" t="str">
        <f>Source!DD525</f>
        <v/>
      </c>
      <c r="H1069" s="25">
        <f>ROUND(Source!AC525*Source!I525, 2)</f>
        <v>15.12</v>
      </c>
      <c r="I1069" s="26"/>
      <c r="J1069" s="26">
        <f>IF(Source!BC525&lt;&gt; 0, Source!BC525, 1)</f>
        <v>1</v>
      </c>
      <c r="K1069" s="25">
        <f>Source!P525</f>
        <v>15.12</v>
      </c>
      <c r="L1069" s="27"/>
    </row>
    <row r="1070" spans="1:26" ht="14.25" x14ac:dyDescent="0.2">
      <c r="A1070" s="40"/>
      <c r="B1070" s="41"/>
      <c r="C1070" s="41" t="s">
        <v>1498</v>
      </c>
      <c r="D1070" s="24" t="s">
        <v>1499</v>
      </c>
      <c r="E1070" s="11">
        <f>Source!BZ525</f>
        <v>90</v>
      </c>
      <c r="F1070" s="48" t="str">
        <f>CONCATENATE(" )", Source!DL525, Source!FT525, "=", Source!FX525)</f>
        <v xml:space="preserve"> )*0,9=81</v>
      </c>
      <c r="G1070" s="49"/>
      <c r="H1070" s="25">
        <f>SUM(S1066:S1074)</f>
        <v>215.35</v>
      </c>
      <c r="I1070" s="29"/>
      <c r="J1070" s="23">
        <f>Source!AT525</f>
        <v>81</v>
      </c>
      <c r="K1070" s="25">
        <f>SUM(T1066:T1074)</f>
        <v>215.35</v>
      </c>
      <c r="L1070" s="27"/>
    </row>
    <row r="1071" spans="1:26" ht="14.25" x14ac:dyDescent="0.2">
      <c r="A1071" s="40"/>
      <c r="B1071" s="41"/>
      <c r="C1071" s="41" t="s">
        <v>1500</v>
      </c>
      <c r="D1071" s="24" t="s">
        <v>1499</v>
      </c>
      <c r="E1071" s="11">
        <f>Source!CA525</f>
        <v>85</v>
      </c>
      <c r="F1071" s="48" t="str">
        <f>CONCATENATE(" )", Source!DM525, Source!FU525, "=", Source!FY525)</f>
        <v xml:space="preserve"> )*0,85=72,25</v>
      </c>
      <c r="G1071" s="49"/>
      <c r="H1071" s="25">
        <f>SUM(U1066:U1074)</f>
        <v>192.08</v>
      </c>
      <c r="I1071" s="29"/>
      <c r="J1071" s="23">
        <f>Source!AU525</f>
        <v>72</v>
      </c>
      <c r="K1071" s="25">
        <f>SUM(V1066:V1074)</f>
        <v>191.42</v>
      </c>
      <c r="L1071" s="27"/>
    </row>
    <row r="1072" spans="1:26" ht="14.25" x14ac:dyDescent="0.2">
      <c r="A1072" s="40"/>
      <c r="B1072" s="41"/>
      <c r="C1072" s="41" t="s">
        <v>1501</v>
      </c>
      <c r="D1072" s="24" t="s">
        <v>1502</v>
      </c>
      <c r="E1072" s="11">
        <f>Source!AQ525</f>
        <v>1.1100000000000001</v>
      </c>
      <c r="F1072" s="25"/>
      <c r="G1072" s="26" t="str">
        <f>Source!DI525</f>
        <v>)*1,15</v>
      </c>
      <c r="H1072" s="25"/>
      <c r="I1072" s="26"/>
      <c r="J1072" s="26"/>
      <c r="K1072" s="25"/>
      <c r="L1072" s="36">
        <f>Source!U525</f>
        <v>26.8065</v>
      </c>
    </row>
    <row r="1073" spans="1:26" ht="28.5" x14ac:dyDescent="0.2">
      <c r="A1073" s="40" t="str">
        <f>Source!E527</f>
        <v>104,1</v>
      </c>
      <c r="B1073" s="41" t="str">
        <f>Source!F527</f>
        <v>01.7.04.01-0001</v>
      </c>
      <c r="C1073" s="41" t="str">
        <f>Source!G527</f>
        <v>Доводчик дверной DS 73 BC "Серия Premium", усилие закрывания EN2-5</v>
      </c>
      <c r="D1073" s="24" t="str">
        <f>Source!H527</f>
        <v>шт.</v>
      </c>
      <c r="E1073" s="11">
        <f>Source!I527</f>
        <v>18</v>
      </c>
      <c r="F1073" s="25">
        <f>Source!AL527+Source!AM527+Source!AO527</f>
        <v>371.2</v>
      </c>
      <c r="G1073" s="39" t="s">
        <v>6</v>
      </c>
      <c r="H1073" s="25">
        <f>ROUND(Source!AC527*Source!I527, 2)+ROUND(Source!AD527*Source!I527, 2)+ROUND(Source!AF527*Source!I527, 2)</f>
        <v>6681.6</v>
      </c>
      <c r="I1073" s="26"/>
      <c r="J1073" s="26">
        <f>IF(Source!BC527&lt;&gt; 0, Source!BC527, 1)</f>
        <v>1</v>
      </c>
      <c r="K1073" s="25">
        <f>Source!O527</f>
        <v>6681.6</v>
      </c>
      <c r="L1073" s="27"/>
      <c r="S1073">
        <f>ROUND((Source!FX527/100)*((ROUND(Source!AF527*Source!I527, 2)+ROUND(Source!AE527*Source!I527, 2))), 2)</f>
        <v>0</v>
      </c>
      <c r="T1073">
        <f>Source!X527</f>
        <v>0</v>
      </c>
      <c r="U1073">
        <f>ROUND((Source!FY527/100)*((ROUND(Source!AF527*Source!I527, 2)+ROUND(Source!AE527*Source!I527, 2))), 2)</f>
        <v>0</v>
      </c>
      <c r="V1073">
        <f>Source!Y527</f>
        <v>0</v>
      </c>
      <c r="W1073">
        <f>IF(Source!BI527&lt;=1,H1073, 0)</f>
        <v>6681.6</v>
      </c>
      <c r="X1073">
        <f>IF(Source!BI527=2,H1073, 0)</f>
        <v>0</v>
      </c>
      <c r="Y1073">
        <f>IF(Source!BI527=3,H1073, 0)</f>
        <v>0</v>
      </c>
      <c r="Z1073">
        <f>IF(Source!BI527=4,H1073, 0)</f>
        <v>0</v>
      </c>
    </row>
    <row r="1074" spans="1:26" ht="42.75" x14ac:dyDescent="0.2">
      <c r="A1074" s="42" t="str">
        <f>Source!E529</f>
        <v>104,2</v>
      </c>
      <c r="B1074" s="43" t="str">
        <f>Source!F529</f>
        <v>01.7.04.01-0002</v>
      </c>
      <c r="C1074" s="43" t="str">
        <f>Source!G529</f>
        <v>Доводчик дверной гидравлический TS-68 с зубчатым приводом (нагрузка до 90 кг)</v>
      </c>
      <c r="D1074" s="30" t="str">
        <f>Source!H529</f>
        <v>шт.</v>
      </c>
      <c r="E1074" s="31">
        <f>Source!I529</f>
        <v>3</v>
      </c>
      <c r="F1074" s="32">
        <f>Source!AL529+Source!AM529+Source!AO529</f>
        <v>272.22000000000003</v>
      </c>
      <c r="G1074" s="37" t="s">
        <v>6</v>
      </c>
      <c r="H1074" s="32">
        <f>ROUND(Source!AC529*Source!I529, 2)+ROUND(Source!AD529*Source!I529, 2)+ROUND(Source!AF529*Source!I529, 2)</f>
        <v>816.66</v>
      </c>
      <c r="I1074" s="33"/>
      <c r="J1074" s="33">
        <f>IF(Source!BC529&lt;&gt; 0, Source!BC529, 1)</f>
        <v>1</v>
      </c>
      <c r="K1074" s="32">
        <f>Source!O529</f>
        <v>816.66</v>
      </c>
      <c r="L1074" s="38"/>
      <c r="S1074">
        <f>ROUND((Source!FX529/100)*((ROUND(Source!AF529*Source!I529, 2)+ROUND(Source!AE529*Source!I529, 2))), 2)</f>
        <v>0</v>
      </c>
      <c r="T1074">
        <f>Source!X529</f>
        <v>0</v>
      </c>
      <c r="U1074">
        <f>ROUND((Source!FY529/100)*((ROUND(Source!AF529*Source!I529, 2)+ROUND(Source!AE529*Source!I529, 2))), 2)</f>
        <v>0</v>
      </c>
      <c r="V1074">
        <f>Source!Y529</f>
        <v>0</v>
      </c>
      <c r="W1074">
        <f>IF(Source!BI529&lt;=1,H1074, 0)</f>
        <v>816.66</v>
      </c>
      <c r="X1074">
        <f>IF(Source!BI529=2,H1074, 0)</f>
        <v>0</v>
      </c>
      <c r="Y1074">
        <f>IF(Source!BI529=3,H1074, 0)</f>
        <v>0</v>
      </c>
      <c r="Z1074">
        <f>IF(Source!BI529=4,H1074, 0)</f>
        <v>0</v>
      </c>
    </row>
    <row r="1075" spans="1:26" ht="15" x14ac:dyDescent="0.25">
      <c r="G1075" s="46">
        <f>H1067+H1068+H1069+H1070+H1071+SUM(H1073:H1074)</f>
        <v>8242.11</v>
      </c>
      <c r="H1075" s="46"/>
      <c r="J1075" s="46">
        <f>K1067+K1068+K1069+K1070+K1071+SUM(K1073:K1074)</f>
        <v>8241.4500000000007</v>
      </c>
      <c r="K1075" s="46"/>
      <c r="L1075" s="35">
        <f>Source!U525</f>
        <v>26.8065</v>
      </c>
      <c r="O1075" s="21">
        <f>G1075</f>
        <v>8242.11</v>
      </c>
      <c r="P1075" s="21">
        <f>J1075</f>
        <v>8241.4500000000007</v>
      </c>
      <c r="Q1075" s="21">
        <f>L1075</f>
        <v>26.8065</v>
      </c>
      <c r="W1075">
        <f>IF(Source!BI525&lt;=1,H1067+H1068+H1069+H1070+H1071, 0)</f>
        <v>743.85</v>
      </c>
      <c r="X1075">
        <f>IF(Source!BI525=2,H1067+H1068+H1069+H1070+H1071, 0)</f>
        <v>0</v>
      </c>
      <c r="Y1075">
        <f>IF(Source!BI525=3,H1067+H1068+H1069+H1070+H1071, 0)</f>
        <v>0</v>
      </c>
      <c r="Z1075">
        <f>IF(Source!BI525=4,H1067+H1068+H1069+H1070+H1071, 0)</f>
        <v>0</v>
      </c>
    </row>
    <row r="1076" spans="1:26" ht="57" x14ac:dyDescent="0.2">
      <c r="A1076" s="40" t="str">
        <f>Source!E531</f>
        <v>105</v>
      </c>
      <c r="B1076" s="41" t="str">
        <f>Source!F531</f>
        <v>26-01-018-01</v>
      </c>
      <c r="C1076" s="41" t="str">
        <f>Source!G531</f>
        <v>Изоляция плоских и криволинейных поверхностей труб пластинами (плитами) из вспененного каучука, вспененного полиэтилена</v>
      </c>
      <c r="D1076" s="24" t="str">
        <f>Source!H531</f>
        <v>10 м2</v>
      </c>
      <c r="E1076" s="11">
        <f>Source!I531</f>
        <v>0.63</v>
      </c>
      <c r="F1076" s="25">
        <f>Source!AL531+Source!AM531+Source!AO531</f>
        <v>282.23</v>
      </c>
      <c r="G1076" s="26"/>
      <c r="H1076" s="25"/>
      <c r="I1076" s="26" t="str">
        <f>Source!BO531</f>
        <v/>
      </c>
      <c r="J1076" s="26"/>
      <c r="K1076" s="25"/>
      <c r="L1076" s="27"/>
      <c r="S1076">
        <f>ROUND((Source!FX531/100)*((ROUND(Source!AF531*Source!I531, 2)+ROUND(Source!AE531*Source!I531, 2))), 2)</f>
        <v>46.68</v>
      </c>
      <c r="T1076">
        <f>Source!X531</f>
        <v>46.68</v>
      </c>
      <c r="U1076">
        <f>ROUND((Source!FY531/100)*((ROUND(Source!AF531*Source!I531, 2)+ROUND(Source!AE531*Source!I531, 2))), 2)</f>
        <v>30.86</v>
      </c>
      <c r="V1076">
        <f>Source!Y531</f>
        <v>31.12</v>
      </c>
    </row>
    <row r="1077" spans="1:26" x14ac:dyDescent="0.2">
      <c r="C1077" s="20" t="str">
        <f>"Объем: "&amp;Source!I531&amp;"=6,3/"&amp;"10"</f>
        <v>Объем: 0,63=6,3/10</v>
      </c>
    </row>
    <row r="1078" spans="1:26" ht="14.25" x14ac:dyDescent="0.2">
      <c r="A1078" s="40"/>
      <c r="B1078" s="41"/>
      <c r="C1078" s="41" t="s">
        <v>1496</v>
      </c>
      <c r="D1078" s="24"/>
      <c r="E1078" s="11"/>
      <c r="F1078" s="25">
        <f>Source!AO531</f>
        <v>66.17</v>
      </c>
      <c r="G1078" s="26" t="str">
        <f>Source!DG531</f>
        <v>)*1,15</v>
      </c>
      <c r="H1078" s="25">
        <f>ROUND(Source!AF531*Source!I531, 2)</f>
        <v>47.94</v>
      </c>
      <c r="I1078" s="26"/>
      <c r="J1078" s="26">
        <f>IF(Source!BA531&lt;&gt; 0, Source!BA531, 1)</f>
        <v>1</v>
      </c>
      <c r="K1078" s="25">
        <f>Source!S531</f>
        <v>47.94</v>
      </c>
      <c r="L1078" s="27"/>
      <c r="R1078">
        <f>H1078</f>
        <v>47.94</v>
      </c>
    </row>
    <row r="1079" spans="1:26" ht="14.25" x14ac:dyDescent="0.2">
      <c r="A1079" s="40"/>
      <c r="B1079" s="41"/>
      <c r="C1079" s="41" t="s">
        <v>279</v>
      </c>
      <c r="D1079" s="24"/>
      <c r="E1079" s="11"/>
      <c r="F1079" s="25">
        <f>Source!AM531</f>
        <v>28.26</v>
      </c>
      <c r="G1079" s="26" t="str">
        <f>Source!DE531</f>
        <v>)*1,25</v>
      </c>
      <c r="H1079" s="25">
        <f>ROUND(Source!AD531*Source!I531, 2)</f>
        <v>22.26</v>
      </c>
      <c r="I1079" s="26"/>
      <c r="J1079" s="26">
        <f>IF(Source!BB531&lt;&gt; 0, Source!BB531, 1)</f>
        <v>1</v>
      </c>
      <c r="K1079" s="25">
        <f>Source!Q531</f>
        <v>22.26</v>
      </c>
      <c r="L1079" s="27"/>
    </row>
    <row r="1080" spans="1:26" ht="14.25" x14ac:dyDescent="0.2">
      <c r="A1080" s="40"/>
      <c r="B1080" s="41"/>
      <c r="C1080" s="41" t="s">
        <v>1497</v>
      </c>
      <c r="D1080" s="24"/>
      <c r="E1080" s="11"/>
      <c r="F1080" s="25">
        <f>Source!AN531</f>
        <v>4.99</v>
      </c>
      <c r="G1080" s="26" t="str">
        <f>Source!DF531</f>
        <v>)*1,25</v>
      </c>
      <c r="H1080" s="28">
        <f>ROUND(Source!AE531*Source!I531, 2)</f>
        <v>3.93</v>
      </c>
      <c r="I1080" s="26"/>
      <c r="J1080" s="26">
        <f>IF(Source!BS531&lt;&gt; 0, Source!BS531, 1)</f>
        <v>1</v>
      </c>
      <c r="K1080" s="28">
        <f>Source!R531</f>
        <v>3.93</v>
      </c>
      <c r="L1080" s="27"/>
      <c r="R1080">
        <f>H1080</f>
        <v>3.93</v>
      </c>
    </row>
    <row r="1081" spans="1:26" ht="14.25" x14ac:dyDescent="0.2">
      <c r="A1081" s="40"/>
      <c r="B1081" s="41"/>
      <c r="C1081" s="41" t="s">
        <v>1503</v>
      </c>
      <c r="D1081" s="24"/>
      <c r="E1081" s="11"/>
      <c r="F1081" s="25">
        <f>Source!AL531</f>
        <v>187.8</v>
      </c>
      <c r="G1081" s="26" t="str">
        <f>Source!DD531</f>
        <v/>
      </c>
      <c r="H1081" s="25">
        <f>ROUND(Source!AC531*Source!I531, 2)</f>
        <v>118.31</v>
      </c>
      <c r="I1081" s="26"/>
      <c r="J1081" s="26">
        <f>IF(Source!BC531&lt;&gt; 0, Source!BC531, 1)</f>
        <v>1</v>
      </c>
      <c r="K1081" s="25">
        <f>Source!P531</f>
        <v>118.31</v>
      </c>
      <c r="L1081" s="27"/>
    </row>
    <row r="1082" spans="1:26" ht="14.25" x14ac:dyDescent="0.2">
      <c r="A1082" s="40"/>
      <c r="B1082" s="41"/>
      <c r="C1082" s="41" t="s">
        <v>1498</v>
      </c>
      <c r="D1082" s="24" t="s">
        <v>1499</v>
      </c>
      <c r="E1082" s="11">
        <f>Source!BZ531</f>
        <v>100</v>
      </c>
      <c r="F1082" s="48" t="str">
        <f>CONCATENATE(" )", Source!DL531, Source!FT531, "=", Source!FX531)</f>
        <v xml:space="preserve"> )*0,9=90</v>
      </c>
      <c r="G1082" s="49"/>
      <c r="H1082" s="25">
        <f>SUM(S1076:S1085)</f>
        <v>46.68</v>
      </c>
      <c r="I1082" s="29"/>
      <c r="J1082" s="23">
        <f>Source!AT531</f>
        <v>90</v>
      </c>
      <c r="K1082" s="25">
        <f>SUM(T1076:T1085)</f>
        <v>46.68</v>
      </c>
      <c r="L1082" s="27"/>
    </row>
    <row r="1083" spans="1:26" ht="14.25" x14ac:dyDescent="0.2">
      <c r="A1083" s="40"/>
      <c r="B1083" s="41"/>
      <c r="C1083" s="41" t="s">
        <v>1500</v>
      </c>
      <c r="D1083" s="24" t="s">
        <v>1499</v>
      </c>
      <c r="E1083" s="11">
        <f>Source!CA531</f>
        <v>70</v>
      </c>
      <c r="F1083" s="48" t="str">
        <f>CONCATENATE(" )", Source!DM531, Source!FU531, "=", Source!FY531)</f>
        <v xml:space="preserve"> )*0,85=59,5</v>
      </c>
      <c r="G1083" s="49"/>
      <c r="H1083" s="25">
        <f>SUM(U1076:U1085)</f>
        <v>30.86</v>
      </c>
      <c r="I1083" s="29"/>
      <c r="J1083" s="23">
        <f>Source!AU531</f>
        <v>60</v>
      </c>
      <c r="K1083" s="25">
        <f>SUM(V1076:V1085)</f>
        <v>31.12</v>
      </c>
      <c r="L1083" s="27"/>
    </row>
    <row r="1084" spans="1:26" ht="14.25" x14ac:dyDescent="0.2">
      <c r="A1084" s="40"/>
      <c r="B1084" s="41"/>
      <c r="C1084" s="41" t="s">
        <v>1501</v>
      </c>
      <c r="D1084" s="24" t="s">
        <v>1502</v>
      </c>
      <c r="E1084" s="11">
        <f>Source!AQ531</f>
        <v>6.67</v>
      </c>
      <c r="F1084" s="25"/>
      <c r="G1084" s="26" t="str">
        <f>Source!DI531</f>
        <v>)*1,15</v>
      </c>
      <c r="H1084" s="25"/>
      <c r="I1084" s="26"/>
      <c r="J1084" s="26"/>
      <c r="K1084" s="25"/>
      <c r="L1084" s="36">
        <f>Source!U531</f>
        <v>4.8324150000000001</v>
      </c>
    </row>
    <row r="1085" spans="1:26" ht="28.5" x14ac:dyDescent="0.2">
      <c r="A1085" s="42" t="str">
        <f>Source!E533</f>
        <v>105,1</v>
      </c>
      <c r="B1085" s="43" t="str">
        <f>Source!F533</f>
        <v>12.2.07.01-0001</v>
      </c>
      <c r="C1085" s="43" t="str">
        <f>Source!G533</f>
        <v>Рулоны из вспененного каучука K-FLEX ENERGO EXPERT BK, толщиной 10 мм</v>
      </c>
      <c r="D1085" s="30" t="str">
        <f>Source!H533</f>
        <v>м2</v>
      </c>
      <c r="E1085" s="31">
        <f>Source!I533</f>
        <v>6.93</v>
      </c>
      <c r="F1085" s="32">
        <f>Source!AL533+Source!AM533+Source!AO533</f>
        <v>291.16000000000003</v>
      </c>
      <c r="G1085" s="37" t="s">
        <v>6</v>
      </c>
      <c r="H1085" s="32">
        <f>ROUND(Source!AC533*Source!I533, 2)+ROUND(Source!AD533*Source!I533, 2)+ROUND(Source!AF533*Source!I533, 2)</f>
        <v>2017.74</v>
      </c>
      <c r="I1085" s="33"/>
      <c r="J1085" s="33">
        <f>IF(Source!BC533&lt;&gt; 0, Source!BC533, 1)</f>
        <v>1</v>
      </c>
      <c r="K1085" s="32">
        <f>Source!O533</f>
        <v>2017.74</v>
      </c>
      <c r="L1085" s="38"/>
      <c r="S1085">
        <f>ROUND((Source!FX533/100)*((ROUND(Source!AF533*Source!I533, 2)+ROUND(Source!AE533*Source!I533, 2))), 2)</f>
        <v>0</v>
      </c>
      <c r="T1085">
        <f>Source!X533</f>
        <v>0</v>
      </c>
      <c r="U1085">
        <f>ROUND((Source!FY533/100)*((ROUND(Source!AF533*Source!I533, 2)+ROUND(Source!AE533*Source!I533, 2))), 2)</f>
        <v>0</v>
      </c>
      <c r="V1085">
        <f>Source!Y533</f>
        <v>0</v>
      </c>
      <c r="W1085">
        <f>IF(Source!BI533&lt;=1,H1085, 0)</f>
        <v>2017.74</v>
      </c>
      <c r="X1085">
        <f>IF(Source!BI533=2,H1085, 0)</f>
        <v>0</v>
      </c>
      <c r="Y1085">
        <f>IF(Source!BI533=3,H1085, 0)</f>
        <v>0</v>
      </c>
      <c r="Z1085">
        <f>IF(Source!BI533=4,H1085, 0)</f>
        <v>0</v>
      </c>
    </row>
    <row r="1086" spans="1:26" ht="15" x14ac:dyDescent="0.25">
      <c r="G1086" s="46">
        <f>H1078+H1079+H1081+H1082+H1083+SUM(H1085:H1085)</f>
        <v>2283.79</v>
      </c>
      <c r="H1086" s="46"/>
      <c r="J1086" s="46">
        <f>K1078+K1079+K1081+K1082+K1083+SUM(K1085:K1085)</f>
        <v>2284.0500000000002</v>
      </c>
      <c r="K1086" s="46"/>
      <c r="L1086" s="35">
        <f>Source!U531</f>
        <v>4.8324150000000001</v>
      </c>
      <c r="O1086" s="21">
        <f>G1086</f>
        <v>2283.79</v>
      </c>
      <c r="P1086" s="21">
        <f>J1086</f>
        <v>2284.0500000000002</v>
      </c>
      <c r="Q1086" s="21">
        <f>L1086</f>
        <v>4.8324150000000001</v>
      </c>
      <c r="W1086">
        <f>IF(Source!BI531&lt;=1,H1078+H1079+H1081+H1082+H1083, 0)</f>
        <v>266.05</v>
      </c>
      <c r="X1086">
        <f>IF(Source!BI531=2,H1078+H1079+H1081+H1082+H1083, 0)</f>
        <v>0</v>
      </c>
      <c r="Y1086">
        <f>IF(Source!BI531=3,H1078+H1079+H1081+H1082+H1083, 0)</f>
        <v>0</v>
      </c>
      <c r="Z1086">
        <f>IF(Source!BI531=4,H1078+H1079+H1081+H1082+H1083, 0)</f>
        <v>0</v>
      </c>
    </row>
    <row r="1087" spans="1:26" ht="28.5" x14ac:dyDescent="0.2">
      <c r="A1087" s="40" t="str">
        <f>Source!E535</f>
        <v>106</v>
      </c>
      <c r="B1087" s="41" t="str">
        <f>Source!F535</f>
        <v>18-03-001-02</v>
      </c>
      <c r="C1087" s="41" t="str">
        <f>Source!G535</f>
        <v>Установка радиаторов стальных</v>
      </c>
      <c r="D1087" s="24" t="str">
        <f>Source!H535</f>
        <v>100 квт</v>
      </c>
      <c r="E1087" s="11">
        <f>Source!I535</f>
        <v>0.11423999999999999</v>
      </c>
      <c r="F1087" s="25">
        <f>Source!AL535+Source!AM535+Source!AO535</f>
        <v>1942.27</v>
      </c>
      <c r="G1087" s="26"/>
      <c r="H1087" s="25"/>
      <c r="I1087" s="26" t="str">
        <f>Source!BO535</f>
        <v/>
      </c>
      <c r="J1087" s="26"/>
      <c r="K1087" s="25"/>
      <c r="L1087" s="27"/>
      <c r="S1087">
        <f>ROUND((Source!FX535/100)*((ROUND(Source!AF535*Source!I535, 2)+ROUND(Source!AE535*Source!I535, 2))), 2)</f>
        <v>95.43</v>
      </c>
      <c r="T1087">
        <f>Source!X535</f>
        <v>95.27</v>
      </c>
      <c r="U1087">
        <f>ROUND((Source!FY535/100)*((ROUND(Source!AF535*Source!I535, 2)+ROUND(Source!AE535*Source!I535, 2))), 2)</f>
        <v>58.44</v>
      </c>
      <c r="V1087">
        <f>Source!Y535</f>
        <v>58.82</v>
      </c>
    </row>
    <row r="1088" spans="1:26" x14ac:dyDescent="0.2">
      <c r="C1088" s="20" t="str">
        <f>"Объем: "&amp;Source!I535&amp;"=11,424/"&amp;"100"</f>
        <v>Объем: 0,11424=11,424/100</v>
      </c>
    </row>
    <row r="1089" spans="1:26" ht="14.25" x14ac:dyDescent="0.2">
      <c r="A1089" s="40"/>
      <c r="B1089" s="41"/>
      <c r="C1089" s="41" t="s">
        <v>1496</v>
      </c>
      <c r="D1089" s="24"/>
      <c r="E1089" s="11"/>
      <c r="F1089" s="25">
        <f>Source!AO535</f>
        <v>588.42999999999995</v>
      </c>
      <c r="G1089" s="26" t="str">
        <f>Source!DG535</f>
        <v>)*1,15</v>
      </c>
      <c r="H1089" s="25">
        <f>ROUND(Source!AF535*Source!I535, 2)</f>
        <v>77.31</v>
      </c>
      <c r="I1089" s="26"/>
      <c r="J1089" s="26">
        <f>IF(Source!BA535&lt;&gt; 0, Source!BA535, 1)</f>
        <v>1</v>
      </c>
      <c r="K1089" s="25">
        <f>Source!S535</f>
        <v>77.31</v>
      </c>
      <c r="L1089" s="27"/>
      <c r="R1089">
        <f>H1089</f>
        <v>77.31</v>
      </c>
    </row>
    <row r="1090" spans="1:26" ht="14.25" x14ac:dyDescent="0.2">
      <c r="A1090" s="40"/>
      <c r="B1090" s="41"/>
      <c r="C1090" s="41" t="s">
        <v>279</v>
      </c>
      <c r="D1090" s="24"/>
      <c r="E1090" s="11"/>
      <c r="F1090" s="25">
        <f>Source!AM535</f>
        <v>192.58</v>
      </c>
      <c r="G1090" s="26" t="str">
        <f>Source!DE535</f>
        <v>)*1,25</v>
      </c>
      <c r="H1090" s="25">
        <f>ROUND(Source!AD535*Source!I535, 2)</f>
        <v>27.5</v>
      </c>
      <c r="I1090" s="26"/>
      <c r="J1090" s="26">
        <f>IF(Source!BB535&lt;&gt; 0, Source!BB535, 1)</f>
        <v>1</v>
      </c>
      <c r="K1090" s="25">
        <f>Source!Q535</f>
        <v>27.5</v>
      </c>
      <c r="L1090" s="27"/>
    </row>
    <row r="1091" spans="1:26" ht="14.25" x14ac:dyDescent="0.2">
      <c r="A1091" s="40"/>
      <c r="B1091" s="41"/>
      <c r="C1091" s="41" t="s">
        <v>1497</v>
      </c>
      <c r="D1091" s="24"/>
      <c r="E1091" s="11"/>
      <c r="F1091" s="25">
        <f>Source!AN535</f>
        <v>38.75</v>
      </c>
      <c r="G1091" s="26" t="str">
        <f>Source!DF535</f>
        <v>)*1,25</v>
      </c>
      <c r="H1091" s="28">
        <f>ROUND(Source!AE535*Source!I535, 2)</f>
        <v>5.53</v>
      </c>
      <c r="I1091" s="26"/>
      <c r="J1091" s="26">
        <f>IF(Source!BS535&lt;&gt; 0, Source!BS535, 1)</f>
        <v>1</v>
      </c>
      <c r="K1091" s="28">
        <f>Source!R535</f>
        <v>5.53</v>
      </c>
      <c r="L1091" s="27"/>
      <c r="R1091">
        <f>H1091</f>
        <v>5.53</v>
      </c>
    </row>
    <row r="1092" spans="1:26" ht="14.25" x14ac:dyDescent="0.2">
      <c r="A1092" s="40"/>
      <c r="B1092" s="41"/>
      <c r="C1092" s="41" t="s">
        <v>1503</v>
      </c>
      <c r="D1092" s="24"/>
      <c r="E1092" s="11"/>
      <c r="F1092" s="25">
        <f>Source!AL535</f>
        <v>1161.26</v>
      </c>
      <c r="G1092" s="26" t="str">
        <f>Source!DD535</f>
        <v/>
      </c>
      <c r="H1092" s="25">
        <f>ROUND(Source!AC535*Source!I535, 2)</f>
        <v>132.66</v>
      </c>
      <c r="I1092" s="26"/>
      <c r="J1092" s="26">
        <f>IF(Source!BC535&lt;&gt; 0, Source!BC535, 1)</f>
        <v>1</v>
      </c>
      <c r="K1092" s="25">
        <f>Source!P535</f>
        <v>132.66</v>
      </c>
      <c r="L1092" s="27"/>
    </row>
    <row r="1093" spans="1:26" ht="14.25" x14ac:dyDescent="0.2">
      <c r="A1093" s="40"/>
      <c r="B1093" s="41"/>
      <c r="C1093" s="41" t="s">
        <v>1498</v>
      </c>
      <c r="D1093" s="24" t="s">
        <v>1499</v>
      </c>
      <c r="E1093" s="11">
        <f>Source!BZ535</f>
        <v>128</v>
      </c>
      <c r="F1093" s="48" t="str">
        <f>CONCATENATE(" )", Source!DL535, Source!FT535, "=", Source!FX535)</f>
        <v xml:space="preserve"> )*0,9=115,2</v>
      </c>
      <c r="G1093" s="49"/>
      <c r="H1093" s="25">
        <f>SUM(S1087:S1097)</f>
        <v>95.43</v>
      </c>
      <c r="I1093" s="29"/>
      <c r="J1093" s="23">
        <f>Source!AT535</f>
        <v>115</v>
      </c>
      <c r="K1093" s="25">
        <f>SUM(T1087:T1097)</f>
        <v>95.27</v>
      </c>
      <c r="L1093" s="27"/>
    </row>
    <row r="1094" spans="1:26" ht="14.25" x14ac:dyDescent="0.2">
      <c r="A1094" s="40"/>
      <c r="B1094" s="41"/>
      <c r="C1094" s="41" t="s">
        <v>1500</v>
      </c>
      <c r="D1094" s="24" t="s">
        <v>1499</v>
      </c>
      <c r="E1094" s="11">
        <f>Source!CA535</f>
        <v>83</v>
      </c>
      <c r="F1094" s="48" t="str">
        <f>CONCATENATE(" )", Source!DM535, Source!FU535, "=", Source!FY535)</f>
        <v xml:space="preserve"> )*0,85=70,55</v>
      </c>
      <c r="G1094" s="49"/>
      <c r="H1094" s="25">
        <f>SUM(U1087:U1097)</f>
        <v>58.44</v>
      </c>
      <c r="I1094" s="29"/>
      <c r="J1094" s="23">
        <f>Source!AU535</f>
        <v>71</v>
      </c>
      <c r="K1094" s="25">
        <f>SUM(V1087:V1097)</f>
        <v>58.82</v>
      </c>
      <c r="L1094" s="27"/>
    </row>
    <row r="1095" spans="1:26" ht="14.25" x14ac:dyDescent="0.2">
      <c r="A1095" s="40"/>
      <c r="B1095" s="41"/>
      <c r="C1095" s="41" t="s">
        <v>1501</v>
      </c>
      <c r="D1095" s="24" t="s">
        <v>1502</v>
      </c>
      <c r="E1095" s="11">
        <f>Source!AQ535</f>
        <v>65.599999999999994</v>
      </c>
      <c r="F1095" s="25"/>
      <c r="G1095" s="26" t="str">
        <f>Source!DI535</f>
        <v>)*1,15</v>
      </c>
      <c r="H1095" s="25"/>
      <c r="I1095" s="26"/>
      <c r="J1095" s="26"/>
      <c r="K1095" s="25"/>
      <c r="L1095" s="36">
        <f>Source!U535</f>
        <v>8.6182655999999973</v>
      </c>
    </row>
    <row r="1096" spans="1:26" ht="28.5" x14ac:dyDescent="0.2">
      <c r="A1096" s="40" t="str">
        <f>Source!E537</f>
        <v>106,1</v>
      </c>
      <c r="B1096" s="41" t="str">
        <f>Source!F537</f>
        <v>01.7.15.07-0009</v>
      </c>
      <c r="C1096" s="41" t="str">
        <f>Source!G537</f>
        <v>Дюбели пластмассовые с шурупами 8х60 мм</v>
      </c>
      <c r="D1096" s="24" t="str">
        <f>Source!H537</f>
        <v>100 шт.</v>
      </c>
      <c r="E1096" s="11">
        <f>Source!I537</f>
        <v>0.12</v>
      </c>
      <c r="F1096" s="25">
        <f>Source!AL537+Source!AM537+Source!AO537</f>
        <v>29.6</v>
      </c>
      <c r="G1096" s="39" t="s">
        <v>6</v>
      </c>
      <c r="H1096" s="25">
        <f>ROUND(Source!AC537*Source!I537, 2)+ROUND(Source!AD537*Source!I537, 2)+ROUND(Source!AF537*Source!I537, 2)</f>
        <v>3.55</v>
      </c>
      <c r="I1096" s="26"/>
      <c r="J1096" s="26">
        <f>IF(Source!BC537&lt;&gt; 0, Source!BC537, 1)</f>
        <v>1</v>
      </c>
      <c r="K1096" s="25">
        <f>Source!O537</f>
        <v>3.55</v>
      </c>
      <c r="L1096" s="27"/>
      <c r="S1096">
        <f>ROUND((Source!FX537/100)*((ROUND(Source!AF537*Source!I537, 2)+ROUND(Source!AE537*Source!I537, 2))), 2)</f>
        <v>0</v>
      </c>
      <c r="T1096">
        <f>Source!X537</f>
        <v>0</v>
      </c>
      <c r="U1096">
        <f>ROUND((Source!FY537/100)*((ROUND(Source!AF537*Source!I537, 2)+ROUND(Source!AE537*Source!I537, 2))), 2)</f>
        <v>0</v>
      </c>
      <c r="V1096">
        <f>Source!Y537</f>
        <v>0</v>
      </c>
      <c r="W1096">
        <f>IF(Source!BI537&lt;=1,H1096, 0)</f>
        <v>3.55</v>
      </c>
      <c r="X1096">
        <f>IF(Source!BI537=2,H1096, 0)</f>
        <v>0</v>
      </c>
      <c r="Y1096">
        <f>IF(Source!BI537=3,H1096, 0)</f>
        <v>0</v>
      </c>
      <c r="Z1096">
        <f>IF(Source!BI537=4,H1096, 0)</f>
        <v>0</v>
      </c>
    </row>
    <row r="1097" spans="1:26" ht="42.75" x14ac:dyDescent="0.2">
      <c r="A1097" s="42" t="str">
        <f>Source!E539</f>
        <v>106,2</v>
      </c>
      <c r="B1097" s="43" t="str">
        <f>Source!F539</f>
        <v>18.5.10.05-0013</v>
      </c>
      <c r="C1097" s="43" t="str">
        <f>Source!G539</f>
        <v>Радиаторы биметаллические, марка «Rifar-B 500», количество секций 4, мощность 816 Вт</v>
      </c>
      <c r="D1097" s="30" t="str">
        <f>Source!H539</f>
        <v>шт.</v>
      </c>
      <c r="E1097" s="31">
        <f>Source!I539</f>
        <v>14</v>
      </c>
      <c r="F1097" s="32">
        <f>Source!AL539+Source!AM539+Source!AO539</f>
        <v>571.42999999999995</v>
      </c>
      <c r="G1097" s="37" t="s">
        <v>6</v>
      </c>
      <c r="H1097" s="32">
        <f>ROUND(Source!AC539*Source!I539, 2)+ROUND(Source!AD539*Source!I539, 2)+ROUND(Source!AF539*Source!I539, 2)</f>
        <v>8000.02</v>
      </c>
      <c r="I1097" s="33"/>
      <c r="J1097" s="33">
        <f>IF(Source!BC539&lt;&gt; 0, Source!BC539, 1)</f>
        <v>1</v>
      </c>
      <c r="K1097" s="32">
        <f>Source!O539</f>
        <v>8000.02</v>
      </c>
      <c r="L1097" s="38"/>
      <c r="S1097">
        <f>ROUND((Source!FX539/100)*((ROUND(Source!AF539*Source!I539, 2)+ROUND(Source!AE539*Source!I539, 2))), 2)</f>
        <v>0</v>
      </c>
      <c r="T1097">
        <f>Source!X539</f>
        <v>0</v>
      </c>
      <c r="U1097">
        <f>ROUND((Source!FY539/100)*((ROUND(Source!AF539*Source!I539, 2)+ROUND(Source!AE539*Source!I539, 2))), 2)</f>
        <v>0</v>
      </c>
      <c r="V1097">
        <f>Source!Y539</f>
        <v>0</v>
      </c>
      <c r="W1097">
        <f>IF(Source!BI539&lt;=1,H1097, 0)</f>
        <v>8000.02</v>
      </c>
      <c r="X1097">
        <f>IF(Source!BI539=2,H1097, 0)</f>
        <v>0</v>
      </c>
      <c r="Y1097">
        <f>IF(Source!BI539=3,H1097, 0)</f>
        <v>0</v>
      </c>
      <c r="Z1097">
        <f>IF(Source!BI539=4,H1097, 0)</f>
        <v>0</v>
      </c>
    </row>
    <row r="1098" spans="1:26" ht="15" x14ac:dyDescent="0.25">
      <c r="G1098" s="46">
        <f>H1089+H1090+H1092+H1093+H1094+SUM(H1096:H1097)</f>
        <v>8394.91</v>
      </c>
      <c r="H1098" s="46"/>
      <c r="J1098" s="46">
        <f>K1089+K1090+K1092+K1093+K1094+SUM(K1096:K1097)</f>
        <v>8395.130000000001</v>
      </c>
      <c r="K1098" s="46"/>
      <c r="L1098" s="35">
        <f>Source!U535</f>
        <v>8.6182655999999973</v>
      </c>
      <c r="O1098" s="21">
        <f>G1098</f>
        <v>8394.91</v>
      </c>
      <c r="P1098" s="21">
        <f>J1098</f>
        <v>8395.130000000001</v>
      </c>
      <c r="Q1098" s="21">
        <f>L1098</f>
        <v>8.6182655999999973</v>
      </c>
      <c r="W1098">
        <f>IF(Source!BI535&lt;=1,H1089+H1090+H1092+H1093+H1094, 0)</f>
        <v>391.34</v>
      </c>
      <c r="X1098">
        <f>IF(Source!BI535=2,H1089+H1090+H1092+H1093+H1094, 0)</f>
        <v>0</v>
      </c>
      <c r="Y1098">
        <f>IF(Source!BI535=3,H1089+H1090+H1092+H1093+H1094, 0)</f>
        <v>0</v>
      </c>
      <c r="Z1098">
        <f>IF(Source!BI535=4,H1089+H1090+H1092+H1093+H1094, 0)</f>
        <v>0</v>
      </c>
    </row>
    <row r="1099" spans="1:26" ht="57" x14ac:dyDescent="0.2">
      <c r="A1099" s="40" t="str">
        <f>Source!E541</f>
        <v>107</v>
      </c>
      <c r="B1099" s="41" t="str">
        <f>Source!F541</f>
        <v>м10-08-002-03</v>
      </c>
      <c r="C1099" s="41" t="str">
        <f>Source!G541</f>
        <v>Демонтаж. Извещатель ПС автоматический тепловой, дымовой, световой во взрывозащищенном исполнении</v>
      </c>
      <c r="D1099" s="24" t="str">
        <f>Source!H541</f>
        <v>ШТ</v>
      </c>
      <c r="E1099" s="11">
        <f>Source!I541</f>
        <v>20</v>
      </c>
      <c r="F1099" s="25">
        <f>Source!AL541+Source!AM541+Source!AO541</f>
        <v>23.03</v>
      </c>
      <c r="G1099" s="26"/>
      <c r="H1099" s="25"/>
      <c r="I1099" s="26" t="str">
        <f>Source!BO541</f>
        <v/>
      </c>
      <c r="J1099" s="26"/>
      <c r="K1099" s="25"/>
      <c r="L1099" s="27"/>
      <c r="S1099">
        <f>ROUND((Source!FX541/100)*((ROUND(Source!AF541*Source!I541, 2)+ROUND(Source!AE541*Source!I541, 2))), 2)</f>
        <v>317.76</v>
      </c>
      <c r="T1099">
        <f>Source!X541</f>
        <v>317.76</v>
      </c>
      <c r="U1099">
        <f>ROUND((Source!FY541/100)*((ROUND(Source!AF541*Source!I541, 2)+ROUND(Source!AE541*Source!I541, 2))), 2)</f>
        <v>238.32</v>
      </c>
      <c r="V1099">
        <f>Source!Y541</f>
        <v>238.32</v>
      </c>
    </row>
    <row r="1100" spans="1:26" ht="14.25" x14ac:dyDescent="0.2">
      <c r="A1100" s="40"/>
      <c r="B1100" s="41"/>
      <c r="C1100" s="41" t="s">
        <v>1496</v>
      </c>
      <c r="D1100" s="24"/>
      <c r="E1100" s="11"/>
      <c r="F1100" s="25">
        <f>Source!AO541</f>
        <v>19.86</v>
      </c>
      <c r="G1100" s="26" t="str">
        <f>Source!DG541</f>
        <v/>
      </c>
      <c r="H1100" s="25">
        <f>ROUND(Source!AF541*Source!I541, 2)</f>
        <v>397.2</v>
      </c>
      <c r="I1100" s="26"/>
      <c r="J1100" s="26">
        <f>IF(Source!BA541&lt;&gt; 0, Source!BA541, 1)</f>
        <v>1</v>
      </c>
      <c r="K1100" s="25">
        <f>Source!S541</f>
        <v>397.2</v>
      </c>
      <c r="L1100" s="27"/>
      <c r="R1100">
        <f>H1100</f>
        <v>397.2</v>
      </c>
    </row>
    <row r="1101" spans="1:26" ht="14.25" x14ac:dyDescent="0.2">
      <c r="A1101" s="40"/>
      <c r="B1101" s="41"/>
      <c r="C1101" s="41" t="s">
        <v>1503</v>
      </c>
      <c r="D1101" s="24"/>
      <c r="E1101" s="11"/>
      <c r="F1101" s="25">
        <f>Source!AL541</f>
        <v>3.17</v>
      </c>
      <c r="G1101" s="26" t="str">
        <f>Source!DD541</f>
        <v/>
      </c>
      <c r="H1101" s="25">
        <f>ROUND(Source!AC541*Source!I541, 2)</f>
        <v>63.4</v>
      </c>
      <c r="I1101" s="26"/>
      <c r="J1101" s="26">
        <f>IF(Source!BC541&lt;&gt; 0, Source!BC541, 1)</f>
        <v>1</v>
      </c>
      <c r="K1101" s="25">
        <f>Source!P541</f>
        <v>63.4</v>
      </c>
      <c r="L1101" s="27"/>
    </row>
    <row r="1102" spans="1:26" ht="14.25" x14ac:dyDescent="0.2">
      <c r="A1102" s="40"/>
      <c r="B1102" s="41"/>
      <c r="C1102" s="41" t="s">
        <v>1498</v>
      </c>
      <c r="D1102" s="24" t="s">
        <v>1499</v>
      </c>
      <c r="E1102" s="11">
        <f>Source!BZ541</f>
        <v>80</v>
      </c>
      <c r="F1102" s="44"/>
      <c r="G1102" s="26"/>
      <c r="H1102" s="25">
        <f>SUM(S1099:S1104)</f>
        <v>317.76</v>
      </c>
      <c r="I1102" s="29"/>
      <c r="J1102" s="23">
        <f>Source!AT541</f>
        <v>80</v>
      </c>
      <c r="K1102" s="25">
        <f>SUM(T1099:T1104)</f>
        <v>317.76</v>
      </c>
      <c r="L1102" s="27"/>
    </row>
    <row r="1103" spans="1:26" ht="14.25" x14ac:dyDescent="0.2">
      <c r="A1103" s="40"/>
      <c r="B1103" s="41"/>
      <c r="C1103" s="41" t="s">
        <v>1500</v>
      </c>
      <c r="D1103" s="24" t="s">
        <v>1499</v>
      </c>
      <c r="E1103" s="11">
        <f>Source!CA541</f>
        <v>60</v>
      </c>
      <c r="F1103" s="44"/>
      <c r="G1103" s="26"/>
      <c r="H1103" s="25">
        <f>SUM(U1099:U1104)</f>
        <v>238.32</v>
      </c>
      <c r="I1103" s="29"/>
      <c r="J1103" s="23">
        <f>Source!AU541</f>
        <v>60</v>
      </c>
      <c r="K1103" s="25">
        <f>SUM(V1099:V1104)</f>
        <v>238.32</v>
      </c>
      <c r="L1103" s="27"/>
    </row>
    <row r="1104" spans="1:26" ht="14.25" x14ac:dyDescent="0.2">
      <c r="A1104" s="42"/>
      <c r="B1104" s="43"/>
      <c r="C1104" s="43" t="s">
        <v>1501</v>
      </c>
      <c r="D1104" s="30" t="s">
        <v>1502</v>
      </c>
      <c r="E1104" s="31">
        <f>Source!AQ541</f>
        <v>1.68</v>
      </c>
      <c r="F1104" s="32"/>
      <c r="G1104" s="33" t="str">
        <f>Source!DI541</f>
        <v/>
      </c>
      <c r="H1104" s="32"/>
      <c r="I1104" s="33"/>
      <c r="J1104" s="33"/>
      <c r="K1104" s="32"/>
      <c r="L1104" s="34">
        <f>Source!U541</f>
        <v>33.6</v>
      </c>
    </row>
    <row r="1105" spans="1:26" ht="15" x14ac:dyDescent="0.25">
      <c r="G1105" s="46">
        <f>H1100+H1101+H1102+H1103</f>
        <v>1016.6799999999998</v>
      </c>
      <c r="H1105" s="46"/>
      <c r="J1105" s="46">
        <f>K1100+K1101+K1102+K1103</f>
        <v>1016.6799999999998</v>
      </c>
      <c r="K1105" s="46"/>
      <c r="L1105" s="35">
        <f>Source!U541</f>
        <v>33.6</v>
      </c>
      <c r="O1105" s="21">
        <f>G1105</f>
        <v>1016.6799999999998</v>
      </c>
      <c r="P1105" s="21">
        <f>J1105</f>
        <v>1016.6799999999998</v>
      </c>
      <c r="Q1105" s="21">
        <f>L1105</f>
        <v>33.6</v>
      </c>
      <c r="W1105">
        <f>IF(Source!BI541&lt;=1,H1100+H1101+H1102+H1103, 0)</f>
        <v>0</v>
      </c>
      <c r="X1105">
        <f>IF(Source!BI541=2,H1100+H1101+H1102+H1103, 0)</f>
        <v>1016.6799999999998</v>
      </c>
      <c r="Y1105">
        <f>IF(Source!BI541=3,H1100+H1101+H1102+H1103, 0)</f>
        <v>0</v>
      </c>
      <c r="Z1105">
        <f>IF(Source!BI541=4,H1100+H1101+H1102+H1103, 0)</f>
        <v>0</v>
      </c>
    </row>
    <row r="1106" spans="1:26" ht="28.5" x14ac:dyDescent="0.2">
      <c r="A1106" s="40" t="str">
        <f>Source!E547</f>
        <v>108</v>
      </c>
      <c r="B1106" s="41" t="str">
        <f>Source!F547</f>
        <v>м08-03-594-11</v>
      </c>
      <c r="C1106" s="41" t="str">
        <f>Source!G547</f>
        <v>Светильник в подвесных потолках, устанавливаемый на подвесках</v>
      </c>
      <c r="D1106" s="24" t="str">
        <f>Source!H547</f>
        <v>100 ШТ</v>
      </c>
      <c r="E1106" s="11">
        <f>Source!I547</f>
        <v>0.26</v>
      </c>
      <c r="F1106" s="25">
        <f>Source!AL547+Source!AM547+Source!AO547</f>
        <v>5915.77</v>
      </c>
      <c r="G1106" s="26"/>
      <c r="H1106" s="25"/>
      <c r="I1106" s="26" t="str">
        <f>Source!BO547</f>
        <v/>
      </c>
      <c r="J1106" s="26"/>
      <c r="K1106" s="25"/>
      <c r="L1106" s="27"/>
      <c r="S1106">
        <f>ROUND((Source!FX547/100)*((ROUND(Source!AF547*Source!I547, 2)+ROUND(Source!AE547*Source!I547, 2))), 2)</f>
        <v>627.51</v>
      </c>
      <c r="T1106">
        <f>Source!X547</f>
        <v>627.51</v>
      </c>
      <c r="U1106">
        <f>ROUND((Source!FY547/100)*((ROUND(Source!AF547*Source!I547, 2)+ROUND(Source!AE547*Source!I547, 2))), 2)</f>
        <v>429.35</v>
      </c>
      <c r="V1106">
        <f>Source!Y547</f>
        <v>429.35</v>
      </c>
    </row>
    <row r="1107" spans="1:26" x14ac:dyDescent="0.2">
      <c r="C1107" s="20" t="str">
        <f>"Объем: "&amp;Source!I547&amp;"=26/"&amp;"100"</f>
        <v>Объем: 0,26=26/100</v>
      </c>
    </row>
    <row r="1108" spans="1:26" ht="14.25" x14ac:dyDescent="0.2">
      <c r="A1108" s="40"/>
      <c r="B1108" s="41"/>
      <c r="C1108" s="41" t="s">
        <v>1496</v>
      </c>
      <c r="D1108" s="24"/>
      <c r="E1108" s="11"/>
      <c r="F1108" s="25">
        <f>Source!AO547</f>
        <v>2515.71</v>
      </c>
      <c r="G1108" s="26" t="str">
        <f>Source!DG547</f>
        <v/>
      </c>
      <c r="H1108" s="25">
        <f>ROUND(Source!AF547*Source!I547, 2)</f>
        <v>654.08000000000004</v>
      </c>
      <c r="I1108" s="26"/>
      <c r="J1108" s="26">
        <f>IF(Source!BA547&lt;&gt; 0, Source!BA547, 1)</f>
        <v>1</v>
      </c>
      <c r="K1108" s="25">
        <f>Source!S547</f>
        <v>654.08000000000004</v>
      </c>
      <c r="L1108" s="27"/>
      <c r="R1108">
        <f>H1108</f>
        <v>654.08000000000004</v>
      </c>
    </row>
    <row r="1109" spans="1:26" ht="14.25" x14ac:dyDescent="0.2">
      <c r="A1109" s="40"/>
      <c r="B1109" s="41"/>
      <c r="C1109" s="41" t="s">
        <v>279</v>
      </c>
      <c r="D1109" s="24"/>
      <c r="E1109" s="11"/>
      <c r="F1109" s="25">
        <f>Source!AM547</f>
        <v>186.8</v>
      </c>
      <c r="G1109" s="26" t="str">
        <f>Source!DE547</f>
        <v/>
      </c>
      <c r="H1109" s="25">
        <f>ROUND(Source!AD547*Source!I547, 2)</f>
        <v>48.57</v>
      </c>
      <c r="I1109" s="26"/>
      <c r="J1109" s="26">
        <f>IF(Source!BB547&lt;&gt; 0, Source!BB547, 1)</f>
        <v>1</v>
      </c>
      <c r="K1109" s="25">
        <f>Source!Q547</f>
        <v>48.57</v>
      </c>
      <c r="L1109" s="27"/>
    </row>
    <row r="1110" spans="1:26" ht="14.25" x14ac:dyDescent="0.2">
      <c r="A1110" s="40"/>
      <c r="B1110" s="41"/>
      <c r="C1110" s="41" t="s">
        <v>1497</v>
      </c>
      <c r="D1110" s="24"/>
      <c r="E1110" s="11"/>
      <c r="F1110" s="25">
        <f>Source!AN547</f>
        <v>24.85</v>
      </c>
      <c r="G1110" s="26" t="str">
        <f>Source!DF547</f>
        <v/>
      </c>
      <c r="H1110" s="28">
        <f>ROUND(Source!AE547*Source!I547, 2)</f>
        <v>6.46</v>
      </c>
      <c r="I1110" s="26"/>
      <c r="J1110" s="26">
        <f>IF(Source!BS547&lt;&gt; 0, Source!BS547, 1)</f>
        <v>1</v>
      </c>
      <c r="K1110" s="28">
        <f>Source!R547</f>
        <v>6.46</v>
      </c>
      <c r="L1110" s="27"/>
      <c r="R1110">
        <f>H1110</f>
        <v>6.46</v>
      </c>
    </row>
    <row r="1111" spans="1:26" ht="14.25" x14ac:dyDescent="0.2">
      <c r="A1111" s="40"/>
      <c r="B1111" s="41"/>
      <c r="C1111" s="41" t="s">
        <v>1503</v>
      </c>
      <c r="D1111" s="24"/>
      <c r="E1111" s="11"/>
      <c r="F1111" s="25">
        <f>Source!AL547</f>
        <v>3213.26</v>
      </c>
      <c r="G1111" s="26" t="str">
        <f>Source!DD547</f>
        <v/>
      </c>
      <c r="H1111" s="25">
        <f>ROUND(Source!AC547*Source!I547, 2)</f>
        <v>835.45</v>
      </c>
      <c r="I1111" s="26"/>
      <c r="J1111" s="26">
        <f>IF(Source!BC547&lt;&gt; 0, Source!BC547, 1)</f>
        <v>1</v>
      </c>
      <c r="K1111" s="25">
        <f>Source!P547</f>
        <v>835.45</v>
      </c>
      <c r="L1111" s="27"/>
    </row>
    <row r="1112" spans="1:26" ht="14.25" x14ac:dyDescent="0.2">
      <c r="A1112" s="40"/>
      <c r="B1112" s="41"/>
      <c r="C1112" s="41" t="s">
        <v>1498</v>
      </c>
      <c r="D1112" s="24" t="s">
        <v>1499</v>
      </c>
      <c r="E1112" s="11">
        <f>Source!BZ547</f>
        <v>95</v>
      </c>
      <c r="F1112" s="44"/>
      <c r="G1112" s="26"/>
      <c r="H1112" s="25">
        <f>SUM(S1106:S1115)</f>
        <v>627.51</v>
      </c>
      <c r="I1112" s="29"/>
      <c r="J1112" s="23">
        <f>Source!AT547</f>
        <v>95</v>
      </c>
      <c r="K1112" s="25">
        <f>SUM(T1106:T1115)</f>
        <v>627.51</v>
      </c>
      <c r="L1112" s="27"/>
    </row>
    <row r="1113" spans="1:26" ht="14.25" x14ac:dyDescent="0.2">
      <c r="A1113" s="40"/>
      <c r="B1113" s="41"/>
      <c r="C1113" s="41" t="s">
        <v>1500</v>
      </c>
      <c r="D1113" s="24" t="s">
        <v>1499</v>
      </c>
      <c r="E1113" s="11">
        <f>Source!CA547</f>
        <v>65</v>
      </c>
      <c r="F1113" s="44"/>
      <c r="G1113" s="26"/>
      <c r="H1113" s="25">
        <f>SUM(U1106:U1115)</f>
        <v>429.35</v>
      </c>
      <c r="I1113" s="29"/>
      <c r="J1113" s="23">
        <f>Source!AU547</f>
        <v>65</v>
      </c>
      <c r="K1113" s="25">
        <f>SUM(V1106:V1115)</f>
        <v>429.35</v>
      </c>
      <c r="L1113" s="27"/>
    </row>
    <row r="1114" spans="1:26" ht="14.25" x14ac:dyDescent="0.2">
      <c r="A1114" s="40"/>
      <c r="B1114" s="41"/>
      <c r="C1114" s="41" t="s">
        <v>1501</v>
      </c>
      <c r="D1114" s="24" t="s">
        <v>1502</v>
      </c>
      <c r="E1114" s="11">
        <f>Source!AQ547</f>
        <v>253.6</v>
      </c>
      <c r="F1114" s="25"/>
      <c r="G1114" s="26" t="str">
        <f>Source!DI547</f>
        <v/>
      </c>
      <c r="H1114" s="25"/>
      <c r="I1114" s="26"/>
      <c r="J1114" s="26"/>
      <c r="K1114" s="25"/>
      <c r="L1114" s="36">
        <f>Source!U547</f>
        <v>65.936000000000007</v>
      </c>
    </row>
    <row r="1115" spans="1:26" ht="28.5" x14ac:dyDescent="0.2">
      <c r="A1115" s="42" t="str">
        <f>Source!E549</f>
        <v>108,1</v>
      </c>
      <c r="B1115" s="43" t="str">
        <f>Source!F549</f>
        <v>20.3.03.04-0323</v>
      </c>
      <c r="C1115" s="43" t="str">
        <f>Source!G549</f>
        <v>Светильник светодиодный DMS Армстронг DMS-AA-035-DS6-PR прим.</v>
      </c>
      <c r="D1115" s="30" t="str">
        <f>Source!H549</f>
        <v>шт.</v>
      </c>
      <c r="E1115" s="31">
        <f>Source!I549</f>
        <v>26</v>
      </c>
      <c r="F1115" s="32">
        <f>Source!AL549+Source!AM549+Source!AO549</f>
        <v>331.52</v>
      </c>
      <c r="G1115" s="37" t="s">
        <v>6</v>
      </c>
      <c r="H1115" s="32">
        <f>ROUND(Source!AC549*Source!I549, 2)+ROUND(Source!AD549*Source!I549, 2)+ROUND(Source!AF549*Source!I549, 2)</f>
        <v>8619.52</v>
      </c>
      <c r="I1115" s="33"/>
      <c r="J1115" s="33">
        <f>IF(Source!BC549&lt;&gt; 0, Source!BC549, 1)</f>
        <v>1</v>
      </c>
      <c r="K1115" s="32">
        <f>Source!O549</f>
        <v>8619.52</v>
      </c>
      <c r="L1115" s="38"/>
      <c r="S1115">
        <f>ROUND((Source!FX549/100)*((ROUND(Source!AF549*Source!I549, 2)+ROUND(Source!AE549*Source!I549, 2))), 2)</f>
        <v>0</v>
      </c>
      <c r="T1115">
        <f>Source!X549</f>
        <v>0</v>
      </c>
      <c r="U1115">
        <f>ROUND((Source!FY549/100)*((ROUND(Source!AF549*Source!I549, 2)+ROUND(Source!AE549*Source!I549, 2))), 2)</f>
        <v>0</v>
      </c>
      <c r="V1115">
        <f>Source!Y549</f>
        <v>0</v>
      </c>
      <c r="W1115">
        <f>IF(Source!BI549&lt;=1,H1115, 0)</f>
        <v>0</v>
      </c>
      <c r="X1115">
        <f>IF(Source!BI549=2,H1115, 0)</f>
        <v>8619.52</v>
      </c>
      <c r="Y1115">
        <f>IF(Source!BI549=3,H1115, 0)</f>
        <v>0</v>
      </c>
      <c r="Z1115">
        <f>IF(Source!BI549=4,H1115, 0)</f>
        <v>0</v>
      </c>
    </row>
    <row r="1116" spans="1:26" ht="15" x14ac:dyDescent="0.25">
      <c r="G1116" s="46">
        <f>H1108+H1109+H1111+H1112+H1113+SUM(H1115:H1115)</f>
        <v>11214.48</v>
      </c>
      <c r="H1116" s="46"/>
      <c r="J1116" s="46">
        <f>K1108+K1109+K1111+K1112+K1113+SUM(K1115:K1115)</f>
        <v>11214.48</v>
      </c>
      <c r="K1116" s="46"/>
      <c r="L1116" s="35">
        <f>Source!U547</f>
        <v>65.936000000000007</v>
      </c>
      <c r="O1116" s="21">
        <f>G1116</f>
        <v>11214.48</v>
      </c>
      <c r="P1116" s="21">
        <f>J1116</f>
        <v>11214.48</v>
      </c>
      <c r="Q1116" s="21">
        <f>L1116</f>
        <v>65.936000000000007</v>
      </c>
      <c r="W1116">
        <f>IF(Source!BI547&lt;=1,H1108+H1109+H1111+H1112+H1113, 0)</f>
        <v>0</v>
      </c>
      <c r="X1116">
        <f>IF(Source!BI547=2,H1108+H1109+H1111+H1112+H1113, 0)</f>
        <v>2594.96</v>
      </c>
      <c r="Y1116">
        <f>IF(Source!BI547=3,H1108+H1109+H1111+H1112+H1113, 0)</f>
        <v>0</v>
      </c>
      <c r="Z1116">
        <f>IF(Source!BI547=4,H1108+H1109+H1111+H1112+H1113, 0)</f>
        <v>0</v>
      </c>
    </row>
    <row r="1117" spans="1:26" ht="28.5" x14ac:dyDescent="0.2">
      <c r="A1117" s="40" t="str">
        <f>Source!E551</f>
        <v>109</v>
      </c>
      <c r="B1117" s="41" t="str">
        <f>Source!F551</f>
        <v>м08-02-390-01</v>
      </c>
      <c r="C1117" s="41" t="str">
        <f>Source!G551</f>
        <v>Короба пластмассовые шириной до 40 мм</v>
      </c>
      <c r="D1117" s="24" t="str">
        <f>Source!H551</f>
        <v>100 м</v>
      </c>
      <c r="E1117" s="11">
        <f>Source!I551</f>
        <v>0.05</v>
      </c>
      <c r="F1117" s="25">
        <f>Source!AL551+Source!AM551+Source!AO551</f>
        <v>206.76</v>
      </c>
      <c r="G1117" s="26"/>
      <c r="H1117" s="25"/>
      <c r="I1117" s="26" t="str">
        <f>Source!BO551</f>
        <v/>
      </c>
      <c r="J1117" s="26"/>
      <c r="K1117" s="25"/>
      <c r="L1117" s="27"/>
      <c r="S1117">
        <f>ROUND((Source!FX551/100)*((ROUND(Source!AF551*Source!I551, 2)+ROUND(Source!AE551*Source!I551, 2))), 2)</f>
        <v>7.37</v>
      </c>
      <c r="T1117">
        <f>Source!X551</f>
        <v>7.37</v>
      </c>
      <c r="U1117">
        <f>ROUND((Source!FY551/100)*((ROUND(Source!AF551*Source!I551, 2)+ROUND(Source!AE551*Source!I551, 2))), 2)</f>
        <v>5.04</v>
      </c>
      <c r="V1117">
        <f>Source!Y551</f>
        <v>5.04</v>
      </c>
    </row>
    <row r="1118" spans="1:26" x14ac:dyDescent="0.2">
      <c r="C1118" s="20" t="str">
        <f>"Объем: "&amp;Source!I551&amp;"=5/"&amp;"100"</f>
        <v>Объем: 0,05=5/100</v>
      </c>
    </row>
    <row r="1119" spans="1:26" ht="14.25" x14ac:dyDescent="0.2">
      <c r="A1119" s="40"/>
      <c r="B1119" s="41"/>
      <c r="C1119" s="41" t="s">
        <v>1496</v>
      </c>
      <c r="D1119" s="24"/>
      <c r="E1119" s="11"/>
      <c r="F1119" s="25">
        <f>Source!AO551</f>
        <v>154.91999999999999</v>
      </c>
      <c r="G1119" s="26" t="str">
        <f>Source!DG551</f>
        <v/>
      </c>
      <c r="H1119" s="25">
        <f>ROUND(Source!AF551*Source!I551, 2)</f>
        <v>7.75</v>
      </c>
      <c r="I1119" s="26"/>
      <c r="J1119" s="26">
        <f>IF(Source!BA551&lt;&gt; 0, Source!BA551, 1)</f>
        <v>1</v>
      </c>
      <c r="K1119" s="25">
        <f>Source!S551</f>
        <v>7.75</v>
      </c>
      <c r="L1119" s="27"/>
      <c r="R1119">
        <f>H1119</f>
        <v>7.75</v>
      </c>
    </row>
    <row r="1120" spans="1:26" ht="14.25" x14ac:dyDescent="0.2">
      <c r="A1120" s="40"/>
      <c r="B1120" s="41"/>
      <c r="C1120" s="41" t="s">
        <v>279</v>
      </c>
      <c r="D1120" s="24"/>
      <c r="E1120" s="11"/>
      <c r="F1120" s="25">
        <f>Source!AM551</f>
        <v>0.31</v>
      </c>
      <c r="G1120" s="26" t="str">
        <f>Source!DE551</f>
        <v/>
      </c>
      <c r="H1120" s="25">
        <f>ROUND(Source!AD551*Source!I551, 2)</f>
        <v>0.02</v>
      </c>
      <c r="I1120" s="26"/>
      <c r="J1120" s="26">
        <f>IF(Source!BB551&lt;&gt; 0, Source!BB551, 1)</f>
        <v>1</v>
      </c>
      <c r="K1120" s="25">
        <f>Source!Q551</f>
        <v>0.02</v>
      </c>
      <c r="L1120" s="27"/>
    </row>
    <row r="1121" spans="1:26" ht="14.25" x14ac:dyDescent="0.2">
      <c r="A1121" s="40"/>
      <c r="B1121" s="41"/>
      <c r="C1121" s="41" t="s">
        <v>1497</v>
      </c>
      <c r="D1121" s="24"/>
      <c r="E1121" s="11"/>
      <c r="F1121" s="25">
        <f>Source!AN551</f>
        <v>0.14000000000000001</v>
      </c>
      <c r="G1121" s="26" t="str">
        <f>Source!DF551</f>
        <v/>
      </c>
      <c r="H1121" s="28">
        <f>ROUND(Source!AE551*Source!I551, 2)</f>
        <v>0.01</v>
      </c>
      <c r="I1121" s="26"/>
      <c r="J1121" s="26">
        <f>IF(Source!BS551&lt;&gt; 0, Source!BS551, 1)</f>
        <v>1</v>
      </c>
      <c r="K1121" s="28">
        <f>Source!R551</f>
        <v>0.01</v>
      </c>
      <c r="L1121" s="27"/>
      <c r="R1121">
        <f>H1121</f>
        <v>0.01</v>
      </c>
    </row>
    <row r="1122" spans="1:26" ht="14.25" x14ac:dyDescent="0.2">
      <c r="A1122" s="40"/>
      <c r="B1122" s="41"/>
      <c r="C1122" s="41" t="s">
        <v>1503</v>
      </c>
      <c r="D1122" s="24"/>
      <c r="E1122" s="11"/>
      <c r="F1122" s="25">
        <f>Source!AL551</f>
        <v>51.53</v>
      </c>
      <c r="G1122" s="26" t="str">
        <f>Source!DD551</f>
        <v/>
      </c>
      <c r="H1122" s="25">
        <f>ROUND(Source!AC551*Source!I551, 2)</f>
        <v>2.58</v>
      </c>
      <c r="I1122" s="26"/>
      <c r="J1122" s="26">
        <f>IF(Source!BC551&lt;&gt; 0, Source!BC551, 1)</f>
        <v>1</v>
      </c>
      <c r="K1122" s="25">
        <f>Source!P551</f>
        <v>2.58</v>
      </c>
      <c r="L1122" s="27"/>
    </row>
    <row r="1123" spans="1:26" ht="14.25" x14ac:dyDescent="0.2">
      <c r="A1123" s="40"/>
      <c r="B1123" s="41"/>
      <c r="C1123" s="41" t="s">
        <v>1498</v>
      </c>
      <c r="D1123" s="24" t="s">
        <v>1499</v>
      </c>
      <c r="E1123" s="11">
        <f>Source!BZ551</f>
        <v>95</v>
      </c>
      <c r="F1123" s="44"/>
      <c r="G1123" s="26"/>
      <c r="H1123" s="25">
        <f>SUM(S1117:S1126)</f>
        <v>7.37</v>
      </c>
      <c r="I1123" s="29"/>
      <c r="J1123" s="23">
        <f>Source!AT551</f>
        <v>95</v>
      </c>
      <c r="K1123" s="25">
        <f>SUM(T1117:T1126)</f>
        <v>7.37</v>
      </c>
      <c r="L1123" s="27"/>
    </row>
    <row r="1124" spans="1:26" ht="14.25" x14ac:dyDescent="0.2">
      <c r="A1124" s="40"/>
      <c r="B1124" s="41"/>
      <c r="C1124" s="41" t="s">
        <v>1500</v>
      </c>
      <c r="D1124" s="24" t="s">
        <v>1499</v>
      </c>
      <c r="E1124" s="11">
        <f>Source!CA551</f>
        <v>65</v>
      </c>
      <c r="F1124" s="44"/>
      <c r="G1124" s="26"/>
      <c r="H1124" s="25">
        <f>SUM(U1117:U1126)</f>
        <v>5.04</v>
      </c>
      <c r="I1124" s="29"/>
      <c r="J1124" s="23">
        <f>Source!AU551</f>
        <v>65</v>
      </c>
      <c r="K1124" s="25">
        <f>SUM(V1117:V1126)</f>
        <v>5.04</v>
      </c>
      <c r="L1124" s="27"/>
    </row>
    <row r="1125" spans="1:26" ht="14.25" x14ac:dyDescent="0.2">
      <c r="A1125" s="40"/>
      <c r="B1125" s="41"/>
      <c r="C1125" s="41" t="s">
        <v>1501</v>
      </c>
      <c r="D1125" s="24" t="s">
        <v>1502</v>
      </c>
      <c r="E1125" s="11">
        <f>Source!AQ551</f>
        <v>16.29</v>
      </c>
      <c r="F1125" s="25"/>
      <c r="G1125" s="26" t="str">
        <f>Source!DI551</f>
        <v/>
      </c>
      <c r="H1125" s="25"/>
      <c r="I1125" s="26"/>
      <c r="J1125" s="26"/>
      <c r="K1125" s="25"/>
      <c r="L1125" s="36">
        <f>Source!U551</f>
        <v>0.8145</v>
      </c>
    </row>
    <row r="1126" spans="1:26" ht="28.5" x14ac:dyDescent="0.2">
      <c r="A1126" s="42" t="str">
        <f>Source!E553</f>
        <v>109,1</v>
      </c>
      <c r="B1126" s="43" t="str">
        <f>Source!F553</f>
        <v>20.2.05.04-0022</v>
      </c>
      <c r="C1126" s="43" t="str">
        <f>Source!G553</f>
        <v>Кабель-канал (короб) "Efapel" 12x10 мм</v>
      </c>
      <c r="D1126" s="30" t="str">
        <f>Source!H553</f>
        <v>100 м</v>
      </c>
      <c r="E1126" s="31">
        <f>Source!I553</f>
        <v>0.05</v>
      </c>
      <c r="F1126" s="32">
        <f>Source!AL553+Source!AM553+Source!AO553</f>
        <v>114.75</v>
      </c>
      <c r="G1126" s="37" t="s">
        <v>6</v>
      </c>
      <c r="H1126" s="32">
        <f>ROUND(Source!AC553*Source!I553, 2)+ROUND(Source!AD553*Source!I553, 2)+ROUND(Source!AF553*Source!I553, 2)</f>
        <v>5.74</v>
      </c>
      <c r="I1126" s="33"/>
      <c r="J1126" s="33">
        <f>IF(Source!BC553&lt;&gt; 0, Source!BC553, 1)</f>
        <v>1</v>
      </c>
      <c r="K1126" s="32">
        <f>Source!O553</f>
        <v>5.74</v>
      </c>
      <c r="L1126" s="38"/>
      <c r="S1126">
        <f>ROUND((Source!FX553/100)*((ROUND(Source!AF553*Source!I553, 2)+ROUND(Source!AE553*Source!I553, 2))), 2)</f>
        <v>0</v>
      </c>
      <c r="T1126">
        <f>Source!X553</f>
        <v>0</v>
      </c>
      <c r="U1126">
        <f>ROUND((Source!FY553/100)*((ROUND(Source!AF553*Source!I553, 2)+ROUND(Source!AE553*Source!I553, 2))), 2)</f>
        <v>0</v>
      </c>
      <c r="V1126">
        <f>Source!Y553</f>
        <v>0</v>
      </c>
      <c r="W1126">
        <f>IF(Source!BI553&lt;=1,H1126, 0)</f>
        <v>0</v>
      </c>
      <c r="X1126">
        <f>IF(Source!BI553=2,H1126, 0)</f>
        <v>5.74</v>
      </c>
      <c r="Y1126">
        <f>IF(Source!BI553=3,H1126, 0)</f>
        <v>0</v>
      </c>
      <c r="Z1126">
        <f>IF(Source!BI553=4,H1126, 0)</f>
        <v>0</v>
      </c>
    </row>
    <row r="1127" spans="1:26" ht="15" x14ac:dyDescent="0.25">
      <c r="G1127" s="46">
        <f>H1119+H1120+H1122+H1123+H1124+SUM(H1126:H1126)</f>
        <v>28.5</v>
      </c>
      <c r="H1127" s="46"/>
      <c r="J1127" s="46">
        <f>K1119+K1120+K1122+K1123+K1124+SUM(K1126:K1126)</f>
        <v>28.5</v>
      </c>
      <c r="K1127" s="46"/>
      <c r="L1127" s="35">
        <f>Source!U551</f>
        <v>0.8145</v>
      </c>
      <c r="O1127" s="21">
        <f>G1127</f>
        <v>28.5</v>
      </c>
      <c r="P1127" s="21">
        <f>J1127</f>
        <v>28.5</v>
      </c>
      <c r="Q1127" s="21">
        <f>L1127</f>
        <v>0.8145</v>
      </c>
      <c r="W1127">
        <f>IF(Source!BI551&lt;=1,H1119+H1120+H1122+H1123+H1124, 0)</f>
        <v>0</v>
      </c>
      <c r="X1127">
        <f>IF(Source!BI551=2,H1119+H1120+H1122+H1123+H1124, 0)</f>
        <v>22.759999999999998</v>
      </c>
      <c r="Y1127">
        <f>IF(Source!BI551=3,H1119+H1120+H1122+H1123+H1124, 0)</f>
        <v>0</v>
      </c>
      <c r="Z1127">
        <f>IF(Source!BI551=4,H1119+H1120+H1122+H1123+H1124, 0)</f>
        <v>0</v>
      </c>
    </row>
    <row r="1128" spans="1:26" ht="42.75" x14ac:dyDescent="0.2">
      <c r="A1128" s="40" t="str">
        <f>Source!E555</f>
        <v>110</v>
      </c>
      <c r="B1128" s="41" t="str">
        <f>Source!F555</f>
        <v>м08-03-591-01</v>
      </c>
      <c r="C1128" s="41" t="str">
        <f>Source!G555</f>
        <v>Выключатель одноклавишный неутопленного типа при открытой проводке</v>
      </c>
      <c r="D1128" s="24" t="str">
        <f>Source!H555</f>
        <v>100 ШТ</v>
      </c>
      <c r="E1128" s="11">
        <f>Source!I555</f>
        <v>0.08</v>
      </c>
      <c r="F1128" s="25">
        <f>Source!AL555+Source!AM555+Source!AO555</f>
        <v>423.97</v>
      </c>
      <c r="G1128" s="26"/>
      <c r="H1128" s="25"/>
      <c r="I1128" s="26" t="str">
        <f>Source!BO555</f>
        <v/>
      </c>
      <c r="J1128" s="26"/>
      <c r="K1128" s="25"/>
      <c r="L1128" s="27"/>
      <c r="S1128">
        <f>ROUND((Source!FX555/100)*((ROUND(Source!AF555*Source!I555, 2)+ROUND(Source!AE555*Source!I555, 2))), 2)</f>
        <v>23.87</v>
      </c>
      <c r="T1128">
        <f>Source!X555</f>
        <v>23.87</v>
      </c>
      <c r="U1128">
        <f>ROUND((Source!FY555/100)*((ROUND(Source!AF555*Source!I555, 2)+ROUND(Source!AE555*Source!I555, 2))), 2)</f>
        <v>16.329999999999998</v>
      </c>
      <c r="V1128">
        <f>Source!Y555</f>
        <v>16.329999999999998</v>
      </c>
    </row>
    <row r="1129" spans="1:26" x14ac:dyDescent="0.2">
      <c r="C1129" s="20" t="str">
        <f>"Объем: "&amp;Source!I555&amp;"=8/"&amp;"100"</f>
        <v>Объем: 0,08=8/100</v>
      </c>
    </row>
    <row r="1130" spans="1:26" ht="14.25" x14ac:dyDescent="0.2">
      <c r="A1130" s="40"/>
      <c r="B1130" s="41"/>
      <c r="C1130" s="41" t="s">
        <v>1496</v>
      </c>
      <c r="D1130" s="24"/>
      <c r="E1130" s="11"/>
      <c r="F1130" s="25">
        <f>Source!AO555</f>
        <v>313.47000000000003</v>
      </c>
      <c r="G1130" s="26" t="str">
        <f>Source!DG555</f>
        <v/>
      </c>
      <c r="H1130" s="25">
        <f>ROUND(Source!AF555*Source!I555, 2)</f>
        <v>25.08</v>
      </c>
      <c r="I1130" s="26"/>
      <c r="J1130" s="26">
        <f>IF(Source!BA555&lt;&gt; 0, Source!BA555, 1)</f>
        <v>1</v>
      </c>
      <c r="K1130" s="25">
        <f>Source!S555</f>
        <v>25.08</v>
      </c>
      <c r="L1130" s="27"/>
      <c r="R1130">
        <f>H1130</f>
        <v>25.08</v>
      </c>
    </row>
    <row r="1131" spans="1:26" ht="14.25" x14ac:dyDescent="0.2">
      <c r="A1131" s="40"/>
      <c r="B1131" s="41"/>
      <c r="C1131" s="41" t="s">
        <v>279</v>
      </c>
      <c r="D1131" s="24"/>
      <c r="E1131" s="11"/>
      <c r="F1131" s="25">
        <f>Source!AM555</f>
        <v>4.67</v>
      </c>
      <c r="G1131" s="26" t="str">
        <f>Source!DE555</f>
        <v/>
      </c>
      <c r="H1131" s="25">
        <f>ROUND(Source!AD555*Source!I555, 2)</f>
        <v>0.37</v>
      </c>
      <c r="I1131" s="26"/>
      <c r="J1131" s="26">
        <f>IF(Source!BB555&lt;&gt; 0, Source!BB555, 1)</f>
        <v>1</v>
      </c>
      <c r="K1131" s="25">
        <f>Source!Q555</f>
        <v>0.37</v>
      </c>
      <c r="L1131" s="27"/>
    </row>
    <row r="1132" spans="1:26" ht="14.25" x14ac:dyDescent="0.2">
      <c r="A1132" s="40"/>
      <c r="B1132" s="41"/>
      <c r="C1132" s="41" t="s">
        <v>1497</v>
      </c>
      <c r="D1132" s="24"/>
      <c r="E1132" s="11"/>
      <c r="F1132" s="25">
        <f>Source!AN555</f>
        <v>0.64</v>
      </c>
      <c r="G1132" s="26" t="str">
        <f>Source!DF555</f>
        <v/>
      </c>
      <c r="H1132" s="28">
        <f>ROUND(Source!AE555*Source!I555, 2)</f>
        <v>0.05</v>
      </c>
      <c r="I1132" s="26"/>
      <c r="J1132" s="26">
        <f>IF(Source!BS555&lt;&gt; 0, Source!BS555, 1)</f>
        <v>1</v>
      </c>
      <c r="K1132" s="28">
        <f>Source!R555</f>
        <v>0.05</v>
      </c>
      <c r="L1132" s="27"/>
      <c r="R1132">
        <f>H1132</f>
        <v>0.05</v>
      </c>
    </row>
    <row r="1133" spans="1:26" ht="14.25" x14ac:dyDescent="0.2">
      <c r="A1133" s="40"/>
      <c r="B1133" s="41"/>
      <c r="C1133" s="41" t="s">
        <v>1503</v>
      </c>
      <c r="D1133" s="24"/>
      <c r="E1133" s="11"/>
      <c r="F1133" s="25">
        <f>Source!AL555</f>
        <v>105.83</v>
      </c>
      <c r="G1133" s="26" t="str">
        <f>Source!DD555</f>
        <v/>
      </c>
      <c r="H1133" s="25">
        <f>ROUND(Source!AC555*Source!I555, 2)</f>
        <v>8.4700000000000006</v>
      </c>
      <c r="I1133" s="26"/>
      <c r="J1133" s="26">
        <f>IF(Source!BC555&lt;&gt; 0, Source!BC555, 1)</f>
        <v>1</v>
      </c>
      <c r="K1133" s="25">
        <f>Source!P555</f>
        <v>8.4700000000000006</v>
      </c>
      <c r="L1133" s="27"/>
    </row>
    <row r="1134" spans="1:26" ht="14.25" x14ac:dyDescent="0.2">
      <c r="A1134" s="40"/>
      <c r="B1134" s="41"/>
      <c r="C1134" s="41" t="s">
        <v>1498</v>
      </c>
      <c r="D1134" s="24" t="s">
        <v>1499</v>
      </c>
      <c r="E1134" s="11">
        <f>Source!BZ555</f>
        <v>95</v>
      </c>
      <c r="F1134" s="44"/>
      <c r="G1134" s="26"/>
      <c r="H1134" s="25">
        <f>SUM(S1128:S1137)</f>
        <v>23.87</v>
      </c>
      <c r="I1134" s="29"/>
      <c r="J1134" s="23">
        <f>Source!AT555</f>
        <v>95</v>
      </c>
      <c r="K1134" s="25">
        <f>SUM(T1128:T1137)</f>
        <v>23.87</v>
      </c>
      <c r="L1134" s="27"/>
    </row>
    <row r="1135" spans="1:26" ht="14.25" x14ac:dyDescent="0.2">
      <c r="A1135" s="40"/>
      <c r="B1135" s="41"/>
      <c r="C1135" s="41" t="s">
        <v>1500</v>
      </c>
      <c r="D1135" s="24" t="s">
        <v>1499</v>
      </c>
      <c r="E1135" s="11">
        <f>Source!CA555</f>
        <v>65</v>
      </c>
      <c r="F1135" s="44"/>
      <c r="G1135" s="26"/>
      <c r="H1135" s="25">
        <f>SUM(U1128:U1137)</f>
        <v>16.329999999999998</v>
      </c>
      <c r="I1135" s="29"/>
      <c r="J1135" s="23">
        <f>Source!AU555</f>
        <v>65</v>
      </c>
      <c r="K1135" s="25">
        <f>SUM(V1128:V1137)</f>
        <v>16.329999999999998</v>
      </c>
      <c r="L1135" s="27"/>
    </row>
    <row r="1136" spans="1:26" ht="14.25" x14ac:dyDescent="0.2">
      <c r="A1136" s="40"/>
      <c r="B1136" s="41"/>
      <c r="C1136" s="41" t="s">
        <v>1501</v>
      </c>
      <c r="D1136" s="24" t="s">
        <v>1502</v>
      </c>
      <c r="E1136" s="11">
        <f>Source!AQ555</f>
        <v>31.6</v>
      </c>
      <c r="F1136" s="25"/>
      <c r="G1136" s="26" t="str">
        <f>Source!DI555</f>
        <v/>
      </c>
      <c r="H1136" s="25"/>
      <c r="I1136" s="26"/>
      <c r="J1136" s="26"/>
      <c r="K1136" s="25"/>
      <c r="L1136" s="36">
        <f>Source!U555</f>
        <v>2.528</v>
      </c>
    </row>
    <row r="1137" spans="1:26" ht="28.5" x14ac:dyDescent="0.2">
      <c r="A1137" s="42" t="str">
        <f>Source!E557</f>
        <v>110,1</v>
      </c>
      <c r="B1137" s="43" t="str">
        <f>Source!F557</f>
        <v>20.4.01.01-0031</v>
      </c>
      <c r="C1137" s="43" t="str">
        <f>Source!G557</f>
        <v>Выключатель одноклавишный для открытой проводки</v>
      </c>
      <c r="D1137" s="30" t="str">
        <f>Source!H557</f>
        <v>10 шт.</v>
      </c>
      <c r="E1137" s="31">
        <f>Source!I557</f>
        <v>0.8</v>
      </c>
      <c r="F1137" s="32">
        <f>Source!AL557+Source!AM557+Source!AO557</f>
        <v>68</v>
      </c>
      <c r="G1137" s="37" t="s">
        <v>6</v>
      </c>
      <c r="H1137" s="32">
        <f>ROUND(Source!AC557*Source!I557, 2)+ROUND(Source!AD557*Source!I557, 2)+ROUND(Source!AF557*Source!I557, 2)</f>
        <v>54.4</v>
      </c>
      <c r="I1137" s="33"/>
      <c r="J1137" s="33">
        <f>IF(Source!BC557&lt;&gt; 0, Source!BC557, 1)</f>
        <v>1</v>
      </c>
      <c r="K1137" s="32">
        <f>Source!O557</f>
        <v>54.4</v>
      </c>
      <c r="L1137" s="38"/>
      <c r="S1137">
        <f>ROUND((Source!FX557/100)*((ROUND(Source!AF557*Source!I557, 2)+ROUND(Source!AE557*Source!I557, 2))), 2)</f>
        <v>0</v>
      </c>
      <c r="T1137">
        <f>Source!X557</f>
        <v>0</v>
      </c>
      <c r="U1137">
        <f>ROUND((Source!FY557/100)*((ROUND(Source!AF557*Source!I557, 2)+ROUND(Source!AE557*Source!I557, 2))), 2)</f>
        <v>0</v>
      </c>
      <c r="V1137">
        <f>Source!Y557</f>
        <v>0</v>
      </c>
      <c r="W1137">
        <f>IF(Source!BI557&lt;=1,H1137, 0)</f>
        <v>0</v>
      </c>
      <c r="X1137">
        <f>IF(Source!BI557=2,H1137, 0)</f>
        <v>54.4</v>
      </c>
      <c r="Y1137">
        <f>IF(Source!BI557=3,H1137, 0)</f>
        <v>0</v>
      </c>
      <c r="Z1137">
        <f>IF(Source!BI557=4,H1137, 0)</f>
        <v>0</v>
      </c>
    </row>
    <row r="1138" spans="1:26" ht="15" x14ac:dyDescent="0.25">
      <c r="G1138" s="46">
        <f>H1130+H1131+H1133+H1134+H1135+SUM(H1137:H1137)</f>
        <v>128.52000000000001</v>
      </c>
      <c r="H1138" s="46"/>
      <c r="J1138" s="46">
        <f>K1130+K1131+K1133+K1134+K1135+SUM(K1137:K1137)</f>
        <v>128.52000000000001</v>
      </c>
      <c r="K1138" s="46"/>
      <c r="L1138" s="35">
        <f>Source!U555</f>
        <v>2.528</v>
      </c>
      <c r="O1138" s="21">
        <f>G1138</f>
        <v>128.52000000000001</v>
      </c>
      <c r="P1138" s="21">
        <f>J1138</f>
        <v>128.52000000000001</v>
      </c>
      <c r="Q1138" s="21">
        <f>L1138</f>
        <v>2.528</v>
      </c>
      <c r="W1138">
        <f>IF(Source!BI555&lt;=1,H1130+H1131+H1133+H1134+H1135, 0)</f>
        <v>0</v>
      </c>
      <c r="X1138">
        <f>IF(Source!BI555=2,H1130+H1131+H1133+H1134+H1135, 0)</f>
        <v>74.12</v>
      </c>
      <c r="Y1138">
        <f>IF(Source!BI555=3,H1130+H1131+H1133+H1134+H1135, 0)</f>
        <v>0</v>
      </c>
      <c r="Z1138">
        <f>IF(Source!BI555=4,H1130+H1131+H1133+H1134+H1135, 0)</f>
        <v>0</v>
      </c>
    </row>
    <row r="1139" spans="1:26" ht="28.5" x14ac:dyDescent="0.2">
      <c r="A1139" s="40" t="str">
        <f>Source!E559</f>
        <v>111</v>
      </c>
      <c r="B1139" s="41" t="str">
        <f>Source!F559</f>
        <v>м08-10-010-01</v>
      </c>
      <c r="C1139" s="41" t="str">
        <f>Source!G559</f>
        <v>Прокладка труб гофрированных ПВХ для защиты проводов и кабелей</v>
      </c>
      <c r="D1139" s="24" t="str">
        <f>Source!H559</f>
        <v>100 м</v>
      </c>
      <c r="E1139" s="11">
        <f>Source!I559</f>
        <v>1.86</v>
      </c>
      <c r="F1139" s="25">
        <f>Source!AL559+Source!AM559+Source!AO559</f>
        <v>156.32999999999998</v>
      </c>
      <c r="G1139" s="26"/>
      <c r="H1139" s="25"/>
      <c r="I1139" s="26" t="str">
        <f>Source!BO559</f>
        <v/>
      </c>
      <c r="J1139" s="26"/>
      <c r="K1139" s="25"/>
      <c r="L1139" s="27"/>
      <c r="S1139">
        <f>ROUND((Source!FX559/100)*((ROUND(Source!AF559*Source!I559, 2)+ROUND(Source!AE559*Source!I559, 2))), 2)</f>
        <v>246.56</v>
      </c>
      <c r="T1139">
        <f>Source!X559</f>
        <v>246.56</v>
      </c>
      <c r="U1139">
        <f>ROUND((Source!FY559/100)*((ROUND(Source!AF559*Source!I559, 2)+ROUND(Source!AE559*Source!I559, 2))), 2)</f>
        <v>168.7</v>
      </c>
      <c r="V1139">
        <f>Source!Y559</f>
        <v>168.7</v>
      </c>
    </row>
    <row r="1140" spans="1:26" x14ac:dyDescent="0.2">
      <c r="C1140" s="20" t="str">
        <f>"Объем: "&amp;Source!I559&amp;"=186/"&amp;"100"</f>
        <v>Объем: 1,86=186/100</v>
      </c>
    </row>
    <row r="1141" spans="1:26" ht="14.25" x14ac:dyDescent="0.2">
      <c r="A1141" s="40"/>
      <c r="B1141" s="41"/>
      <c r="C1141" s="41" t="s">
        <v>1496</v>
      </c>
      <c r="D1141" s="24"/>
      <c r="E1141" s="11"/>
      <c r="F1141" s="25">
        <f>Source!AO559</f>
        <v>139.54</v>
      </c>
      <c r="G1141" s="26" t="str">
        <f>Source!DG559</f>
        <v/>
      </c>
      <c r="H1141" s="25">
        <f>ROUND(Source!AF559*Source!I559, 2)</f>
        <v>259.54000000000002</v>
      </c>
      <c r="I1141" s="26"/>
      <c r="J1141" s="26">
        <f>IF(Source!BA559&lt;&gt; 0, Source!BA559, 1)</f>
        <v>1</v>
      </c>
      <c r="K1141" s="25">
        <f>Source!S559</f>
        <v>259.54000000000002</v>
      </c>
      <c r="L1141" s="27"/>
      <c r="R1141">
        <f>H1141</f>
        <v>259.54000000000002</v>
      </c>
    </row>
    <row r="1142" spans="1:26" ht="14.25" x14ac:dyDescent="0.2">
      <c r="A1142" s="40"/>
      <c r="B1142" s="41"/>
      <c r="C1142" s="41" t="s">
        <v>1503</v>
      </c>
      <c r="D1142" s="24"/>
      <c r="E1142" s="11"/>
      <c r="F1142" s="25">
        <f>Source!AL559</f>
        <v>16.79</v>
      </c>
      <c r="G1142" s="26" t="str">
        <f>Source!DD559</f>
        <v/>
      </c>
      <c r="H1142" s="25">
        <f>ROUND(Source!AC559*Source!I559, 2)</f>
        <v>31.23</v>
      </c>
      <c r="I1142" s="26"/>
      <c r="J1142" s="26">
        <f>IF(Source!BC559&lt;&gt; 0, Source!BC559, 1)</f>
        <v>1</v>
      </c>
      <c r="K1142" s="25">
        <f>Source!P559</f>
        <v>31.23</v>
      </c>
      <c r="L1142" s="27"/>
    </row>
    <row r="1143" spans="1:26" ht="14.25" x14ac:dyDescent="0.2">
      <c r="A1143" s="40"/>
      <c r="B1143" s="41"/>
      <c r="C1143" s="41" t="s">
        <v>1498</v>
      </c>
      <c r="D1143" s="24" t="s">
        <v>1499</v>
      </c>
      <c r="E1143" s="11">
        <f>Source!BZ559</f>
        <v>95</v>
      </c>
      <c r="F1143" s="44"/>
      <c r="G1143" s="26"/>
      <c r="H1143" s="25">
        <f>SUM(S1139:S1147)</f>
        <v>246.56</v>
      </c>
      <c r="I1143" s="29"/>
      <c r="J1143" s="23">
        <f>Source!AT559</f>
        <v>95</v>
      </c>
      <c r="K1143" s="25">
        <f>SUM(T1139:T1147)</f>
        <v>246.56</v>
      </c>
      <c r="L1143" s="27"/>
    </row>
    <row r="1144" spans="1:26" ht="14.25" x14ac:dyDescent="0.2">
      <c r="A1144" s="40"/>
      <c r="B1144" s="41"/>
      <c r="C1144" s="41" t="s">
        <v>1500</v>
      </c>
      <c r="D1144" s="24" t="s">
        <v>1499</v>
      </c>
      <c r="E1144" s="11">
        <f>Source!CA559</f>
        <v>65</v>
      </c>
      <c r="F1144" s="44"/>
      <c r="G1144" s="26"/>
      <c r="H1144" s="25">
        <f>SUM(U1139:U1147)</f>
        <v>168.7</v>
      </c>
      <c r="I1144" s="29"/>
      <c r="J1144" s="23">
        <f>Source!AU559</f>
        <v>65</v>
      </c>
      <c r="K1144" s="25">
        <f>SUM(V1139:V1147)</f>
        <v>168.7</v>
      </c>
      <c r="L1144" s="27"/>
    </row>
    <row r="1145" spans="1:26" ht="14.25" x14ac:dyDescent="0.2">
      <c r="A1145" s="40"/>
      <c r="B1145" s="41"/>
      <c r="C1145" s="41" t="s">
        <v>1501</v>
      </c>
      <c r="D1145" s="24" t="s">
        <v>1502</v>
      </c>
      <c r="E1145" s="11">
        <f>Source!AQ559</f>
        <v>15.2</v>
      </c>
      <c r="F1145" s="25"/>
      <c r="G1145" s="26" t="str">
        <f>Source!DI559</f>
        <v/>
      </c>
      <c r="H1145" s="25"/>
      <c r="I1145" s="26"/>
      <c r="J1145" s="26"/>
      <c r="K1145" s="25"/>
      <c r="L1145" s="36">
        <f>Source!U559</f>
        <v>28.271999999999998</v>
      </c>
    </row>
    <row r="1146" spans="1:26" ht="28.5" x14ac:dyDescent="0.2">
      <c r="A1146" s="40" t="str">
        <f>Source!E561</f>
        <v>111,1</v>
      </c>
      <c r="B1146" s="41" t="str">
        <f>Source!F561</f>
        <v>23.8.03.02-0001</v>
      </c>
      <c r="C1146" s="41" t="str">
        <f>Source!G561</f>
        <v>Клипса для крепежа гофротрубы, диаметром 16 мм</v>
      </c>
      <c r="D1146" s="24" t="str">
        <f>Source!H561</f>
        <v>10 шт.</v>
      </c>
      <c r="E1146" s="11">
        <f>Source!I561</f>
        <v>32.549999999999997</v>
      </c>
      <c r="F1146" s="25">
        <f>Source!AL561+Source!AM561+Source!AO561</f>
        <v>1.8</v>
      </c>
      <c r="G1146" s="39" t="s">
        <v>6</v>
      </c>
      <c r="H1146" s="25">
        <f>ROUND(Source!AC561*Source!I561, 2)+ROUND(Source!AD561*Source!I561, 2)+ROUND(Source!AF561*Source!I561, 2)</f>
        <v>58.59</v>
      </c>
      <c r="I1146" s="26"/>
      <c r="J1146" s="26">
        <f>IF(Source!BC561&lt;&gt; 0, Source!BC561, 1)</f>
        <v>1</v>
      </c>
      <c r="K1146" s="25">
        <f>Source!O561</f>
        <v>58.59</v>
      </c>
      <c r="L1146" s="27"/>
      <c r="S1146">
        <f>ROUND((Source!FX561/100)*((ROUND(Source!AF561*Source!I561, 2)+ROUND(Source!AE561*Source!I561, 2))), 2)</f>
        <v>0</v>
      </c>
      <c r="T1146">
        <f>Source!X561</f>
        <v>0</v>
      </c>
      <c r="U1146">
        <f>ROUND((Source!FY561/100)*((ROUND(Source!AF561*Source!I561, 2)+ROUND(Source!AE561*Source!I561, 2))), 2)</f>
        <v>0</v>
      </c>
      <c r="V1146">
        <f>Source!Y561</f>
        <v>0</v>
      </c>
      <c r="W1146">
        <f>IF(Source!BI561&lt;=1,H1146, 0)</f>
        <v>0</v>
      </c>
      <c r="X1146">
        <f>IF(Source!BI561=2,H1146, 0)</f>
        <v>58.59</v>
      </c>
      <c r="Y1146">
        <f>IF(Source!BI561=3,H1146, 0)</f>
        <v>0</v>
      </c>
      <c r="Z1146">
        <f>IF(Source!BI561=4,H1146, 0)</f>
        <v>0</v>
      </c>
    </row>
    <row r="1147" spans="1:26" ht="42.75" x14ac:dyDescent="0.2">
      <c r="A1147" s="42" t="str">
        <f>Source!E563</f>
        <v>111,2</v>
      </c>
      <c r="B1147" s="43" t="str">
        <f>Source!F563</f>
        <v>24.3.01.02-0041</v>
      </c>
      <c r="C1147" s="43" t="str">
        <f>Source!G563</f>
        <v>Трубы гибкие гофрированные тяжелые из самозатухающего ПВХ (IP55) серии FH, с зондом, диаметром 16 мм</v>
      </c>
      <c r="D1147" s="30" t="str">
        <f>Source!H563</f>
        <v>10 м</v>
      </c>
      <c r="E1147" s="31">
        <f>Source!I563</f>
        <v>18.600000000000001</v>
      </c>
      <c r="F1147" s="32">
        <f>Source!AL563+Source!AM563+Source!AO563</f>
        <v>33.81</v>
      </c>
      <c r="G1147" s="37" t="s">
        <v>6</v>
      </c>
      <c r="H1147" s="32">
        <f>ROUND(Source!AC563*Source!I563, 2)+ROUND(Source!AD563*Source!I563, 2)+ROUND(Source!AF563*Source!I563, 2)</f>
        <v>628.87</v>
      </c>
      <c r="I1147" s="33"/>
      <c r="J1147" s="33">
        <f>IF(Source!BC563&lt;&gt; 0, Source!BC563, 1)</f>
        <v>1</v>
      </c>
      <c r="K1147" s="32">
        <f>Source!O563</f>
        <v>628.87</v>
      </c>
      <c r="L1147" s="38"/>
      <c r="S1147">
        <f>ROUND((Source!FX563/100)*((ROUND(Source!AF563*Source!I563, 2)+ROUND(Source!AE563*Source!I563, 2))), 2)</f>
        <v>0</v>
      </c>
      <c r="T1147">
        <f>Source!X563</f>
        <v>0</v>
      </c>
      <c r="U1147">
        <f>ROUND((Source!FY563/100)*((ROUND(Source!AF563*Source!I563, 2)+ROUND(Source!AE563*Source!I563, 2))), 2)</f>
        <v>0</v>
      </c>
      <c r="V1147">
        <f>Source!Y563</f>
        <v>0</v>
      </c>
      <c r="W1147">
        <f>IF(Source!BI563&lt;=1,H1147, 0)</f>
        <v>0</v>
      </c>
      <c r="X1147">
        <f>IF(Source!BI563=2,H1147, 0)</f>
        <v>628.87</v>
      </c>
      <c r="Y1147">
        <f>IF(Source!BI563=3,H1147, 0)</f>
        <v>0</v>
      </c>
      <c r="Z1147">
        <f>IF(Source!BI563=4,H1147, 0)</f>
        <v>0</v>
      </c>
    </row>
    <row r="1148" spans="1:26" ht="15" x14ac:dyDescent="0.25">
      <c r="G1148" s="46">
        <f>H1141+H1142+H1143+H1144+SUM(H1146:H1147)</f>
        <v>1393.49</v>
      </c>
      <c r="H1148" s="46"/>
      <c r="J1148" s="46">
        <f>K1141+K1142+K1143+K1144+SUM(K1146:K1147)</f>
        <v>1393.49</v>
      </c>
      <c r="K1148" s="46"/>
      <c r="L1148" s="35">
        <f>Source!U559</f>
        <v>28.271999999999998</v>
      </c>
      <c r="O1148" s="21">
        <f>G1148</f>
        <v>1393.49</v>
      </c>
      <c r="P1148" s="21">
        <f>J1148</f>
        <v>1393.49</v>
      </c>
      <c r="Q1148" s="21">
        <f>L1148</f>
        <v>28.271999999999998</v>
      </c>
      <c r="W1148">
        <f>IF(Source!BI559&lt;=1,H1141+H1142+H1143+H1144, 0)</f>
        <v>0</v>
      </c>
      <c r="X1148">
        <f>IF(Source!BI559=2,H1141+H1142+H1143+H1144, 0)</f>
        <v>706.03</v>
      </c>
      <c r="Y1148">
        <f>IF(Source!BI559=3,H1141+H1142+H1143+H1144, 0)</f>
        <v>0</v>
      </c>
      <c r="Z1148">
        <f>IF(Source!BI559=4,H1141+H1142+H1143+H1144, 0)</f>
        <v>0</v>
      </c>
    </row>
    <row r="1149" spans="1:26" ht="71.25" x14ac:dyDescent="0.2">
      <c r="A1149" s="40" t="str">
        <f>Source!E565</f>
        <v>112</v>
      </c>
      <c r="B1149" s="41" t="str">
        <f>Source!F565</f>
        <v>м08-02-412-02</v>
      </c>
      <c r="C1149" s="41" t="str">
        <f>Source!G565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1149" s="24" t="str">
        <f>Source!H565</f>
        <v>100 м</v>
      </c>
      <c r="E1149" s="11">
        <f>Source!I565</f>
        <v>1.64</v>
      </c>
      <c r="F1149" s="25">
        <f>Source!AL565+Source!AM565+Source!AO565</f>
        <v>68.7</v>
      </c>
      <c r="G1149" s="26"/>
      <c r="H1149" s="25"/>
      <c r="I1149" s="26" t="str">
        <f>Source!BO565</f>
        <v/>
      </c>
      <c r="J1149" s="26"/>
      <c r="K1149" s="25"/>
      <c r="L1149" s="27"/>
      <c r="S1149">
        <f>ROUND((Source!FX565/100)*((ROUND(Source!AF565*Source!I565, 2)+ROUND(Source!AE565*Source!I565, 2))), 2)</f>
        <v>79.72</v>
      </c>
      <c r="T1149">
        <f>Source!X565</f>
        <v>79.72</v>
      </c>
      <c r="U1149">
        <f>ROUND((Source!FY565/100)*((ROUND(Source!AF565*Source!I565, 2)+ROUND(Source!AE565*Source!I565, 2))), 2)</f>
        <v>54.55</v>
      </c>
      <c r="V1149">
        <f>Source!Y565</f>
        <v>54.55</v>
      </c>
    </row>
    <row r="1150" spans="1:26" x14ac:dyDescent="0.2">
      <c r="C1150" s="20" t="str">
        <f>"Объем: "&amp;Source!I565&amp;"=164/"&amp;"100"</f>
        <v>Объем: 1,64=164/100</v>
      </c>
    </row>
    <row r="1151" spans="1:26" ht="14.25" x14ac:dyDescent="0.2">
      <c r="A1151" s="40"/>
      <c r="B1151" s="41"/>
      <c r="C1151" s="41" t="s">
        <v>1496</v>
      </c>
      <c r="D1151" s="24"/>
      <c r="E1151" s="11"/>
      <c r="F1151" s="25">
        <f>Source!AO565</f>
        <v>50.67</v>
      </c>
      <c r="G1151" s="26" t="str">
        <f>Source!DG565</f>
        <v/>
      </c>
      <c r="H1151" s="25">
        <f>ROUND(Source!AF565*Source!I565, 2)</f>
        <v>83.1</v>
      </c>
      <c r="I1151" s="26"/>
      <c r="J1151" s="26">
        <f>IF(Source!BA565&lt;&gt; 0, Source!BA565, 1)</f>
        <v>1</v>
      </c>
      <c r="K1151" s="25">
        <f>Source!S565</f>
        <v>83.1</v>
      </c>
      <c r="L1151" s="27"/>
      <c r="R1151">
        <f>H1151</f>
        <v>83.1</v>
      </c>
    </row>
    <row r="1152" spans="1:26" ht="14.25" x14ac:dyDescent="0.2">
      <c r="A1152" s="40"/>
      <c r="B1152" s="41"/>
      <c r="C1152" s="41" t="s">
        <v>279</v>
      </c>
      <c r="D1152" s="24"/>
      <c r="E1152" s="11"/>
      <c r="F1152" s="25">
        <f>Source!AM565</f>
        <v>3.55</v>
      </c>
      <c r="G1152" s="26" t="str">
        <f>Source!DE565</f>
        <v/>
      </c>
      <c r="H1152" s="25">
        <f>ROUND(Source!AD565*Source!I565, 2)</f>
        <v>5.82</v>
      </c>
      <c r="I1152" s="26"/>
      <c r="J1152" s="26">
        <f>IF(Source!BB565&lt;&gt; 0, Source!BB565, 1)</f>
        <v>1</v>
      </c>
      <c r="K1152" s="25">
        <f>Source!Q565</f>
        <v>5.82</v>
      </c>
      <c r="L1152" s="27"/>
    </row>
    <row r="1153" spans="1:26" ht="14.25" x14ac:dyDescent="0.2">
      <c r="A1153" s="40"/>
      <c r="B1153" s="41"/>
      <c r="C1153" s="41" t="s">
        <v>1497</v>
      </c>
      <c r="D1153" s="24"/>
      <c r="E1153" s="11"/>
      <c r="F1153" s="25">
        <f>Source!AN565</f>
        <v>0.5</v>
      </c>
      <c r="G1153" s="26" t="str">
        <f>Source!DF565</f>
        <v/>
      </c>
      <c r="H1153" s="28">
        <f>ROUND(Source!AE565*Source!I565, 2)</f>
        <v>0.82</v>
      </c>
      <c r="I1153" s="26"/>
      <c r="J1153" s="26">
        <f>IF(Source!BS565&lt;&gt; 0, Source!BS565, 1)</f>
        <v>1</v>
      </c>
      <c r="K1153" s="28">
        <f>Source!R565</f>
        <v>0.82</v>
      </c>
      <c r="L1153" s="27"/>
      <c r="R1153">
        <f>H1153</f>
        <v>0.82</v>
      </c>
    </row>
    <row r="1154" spans="1:26" ht="14.25" x14ac:dyDescent="0.2">
      <c r="A1154" s="40"/>
      <c r="B1154" s="41"/>
      <c r="C1154" s="41" t="s">
        <v>1503</v>
      </c>
      <c r="D1154" s="24"/>
      <c r="E1154" s="11"/>
      <c r="F1154" s="25">
        <f>Source!AL565</f>
        <v>14.48</v>
      </c>
      <c r="G1154" s="26" t="str">
        <f>Source!DD565</f>
        <v/>
      </c>
      <c r="H1154" s="25">
        <f>ROUND(Source!AC565*Source!I565, 2)</f>
        <v>23.75</v>
      </c>
      <c r="I1154" s="26"/>
      <c r="J1154" s="26">
        <f>IF(Source!BC565&lt;&gt; 0, Source!BC565, 1)</f>
        <v>1</v>
      </c>
      <c r="K1154" s="25">
        <f>Source!P565</f>
        <v>23.75</v>
      </c>
      <c r="L1154" s="27"/>
    </row>
    <row r="1155" spans="1:26" ht="14.25" x14ac:dyDescent="0.2">
      <c r="A1155" s="40"/>
      <c r="B1155" s="41"/>
      <c r="C1155" s="41" t="s">
        <v>1498</v>
      </c>
      <c r="D1155" s="24" t="s">
        <v>1499</v>
      </c>
      <c r="E1155" s="11">
        <f>Source!BZ565</f>
        <v>95</v>
      </c>
      <c r="F1155" s="44"/>
      <c r="G1155" s="26"/>
      <c r="H1155" s="25">
        <f>SUM(S1149:S1157)</f>
        <v>79.72</v>
      </c>
      <c r="I1155" s="29"/>
      <c r="J1155" s="23">
        <f>Source!AT565</f>
        <v>95</v>
      </c>
      <c r="K1155" s="25">
        <f>SUM(T1149:T1157)</f>
        <v>79.72</v>
      </c>
      <c r="L1155" s="27"/>
    </row>
    <row r="1156" spans="1:26" ht="14.25" x14ac:dyDescent="0.2">
      <c r="A1156" s="40"/>
      <c r="B1156" s="41"/>
      <c r="C1156" s="41" t="s">
        <v>1500</v>
      </c>
      <c r="D1156" s="24" t="s">
        <v>1499</v>
      </c>
      <c r="E1156" s="11">
        <f>Source!CA565</f>
        <v>65</v>
      </c>
      <c r="F1156" s="44"/>
      <c r="G1156" s="26"/>
      <c r="H1156" s="25">
        <f>SUM(U1149:U1157)</f>
        <v>54.55</v>
      </c>
      <c r="I1156" s="29"/>
      <c r="J1156" s="23">
        <f>Source!AU565</f>
        <v>65</v>
      </c>
      <c r="K1156" s="25">
        <f>SUM(V1149:V1157)</f>
        <v>54.55</v>
      </c>
      <c r="L1156" s="27"/>
    </row>
    <row r="1157" spans="1:26" ht="14.25" x14ac:dyDescent="0.2">
      <c r="A1157" s="42"/>
      <c r="B1157" s="43"/>
      <c r="C1157" s="43" t="s">
        <v>1501</v>
      </c>
      <c r="D1157" s="30" t="s">
        <v>1502</v>
      </c>
      <c r="E1157" s="31">
        <f>Source!AQ565</f>
        <v>5.39</v>
      </c>
      <c r="F1157" s="32"/>
      <c r="G1157" s="33" t="str">
        <f>Source!DI565</f>
        <v/>
      </c>
      <c r="H1157" s="32"/>
      <c r="I1157" s="33"/>
      <c r="J1157" s="33"/>
      <c r="K1157" s="32"/>
      <c r="L1157" s="34">
        <f>Source!U565</f>
        <v>8.839599999999999</v>
      </c>
    </row>
    <row r="1158" spans="1:26" ht="15" x14ac:dyDescent="0.25">
      <c r="G1158" s="46">
        <f>H1151+H1152+H1154+H1155+H1156</f>
        <v>246.94</v>
      </c>
      <c r="H1158" s="46"/>
      <c r="J1158" s="46">
        <f>K1151+K1152+K1154+K1155+K1156</f>
        <v>246.94</v>
      </c>
      <c r="K1158" s="46"/>
      <c r="L1158" s="35">
        <f>Source!U565</f>
        <v>8.839599999999999</v>
      </c>
      <c r="O1158" s="21">
        <f>G1158</f>
        <v>246.94</v>
      </c>
      <c r="P1158" s="21">
        <f>J1158</f>
        <v>246.94</v>
      </c>
      <c r="Q1158" s="21">
        <f>L1158</f>
        <v>8.839599999999999</v>
      </c>
      <c r="W1158">
        <f>IF(Source!BI565&lt;=1,H1151+H1152+H1154+H1155+H1156, 0)</f>
        <v>0</v>
      </c>
      <c r="X1158">
        <f>IF(Source!BI565=2,H1151+H1152+H1154+H1155+H1156, 0)</f>
        <v>246.94</v>
      </c>
      <c r="Y1158">
        <f>IF(Source!BI565=3,H1151+H1152+H1154+H1155+H1156, 0)</f>
        <v>0</v>
      </c>
      <c r="Z1158">
        <f>IF(Source!BI565=4,H1151+H1152+H1154+H1155+H1156, 0)</f>
        <v>0</v>
      </c>
    </row>
    <row r="1159" spans="1:26" ht="42.75" x14ac:dyDescent="0.2">
      <c r="A1159" s="40" t="str">
        <f>Source!E567</f>
        <v>113</v>
      </c>
      <c r="B1159" s="41" t="str">
        <f>Source!F567</f>
        <v>м08-03-526-01</v>
      </c>
      <c r="C1159" s="41" t="str">
        <f>Source!G567</f>
        <v>Автомат одно-, двух-, трехполюсный, устанавливаемый на конструкции на стене или колонне, на ток до 25 А</v>
      </c>
      <c r="D1159" s="24" t="str">
        <f>Source!H567</f>
        <v>ШТ</v>
      </c>
      <c r="E1159" s="11">
        <f>Source!I567</f>
        <v>2</v>
      </c>
      <c r="F1159" s="25">
        <f>Source!AL567+Source!AM567+Source!AO567</f>
        <v>35.980000000000004</v>
      </c>
      <c r="G1159" s="26"/>
      <c r="H1159" s="25"/>
      <c r="I1159" s="26" t="str">
        <f>Source!BO567</f>
        <v/>
      </c>
      <c r="J1159" s="26"/>
      <c r="K1159" s="25"/>
      <c r="L1159" s="27"/>
      <c r="S1159">
        <f>ROUND((Source!FX567/100)*((ROUND(Source!AF567*Source!I567, 2)+ROUND(Source!AE567*Source!I567, 2))), 2)</f>
        <v>28.2</v>
      </c>
      <c r="T1159">
        <f>Source!X567</f>
        <v>28.2</v>
      </c>
      <c r="U1159">
        <f>ROUND((Source!FY567/100)*((ROUND(Source!AF567*Source!I567, 2)+ROUND(Source!AE567*Source!I567, 2))), 2)</f>
        <v>19.29</v>
      </c>
      <c r="V1159">
        <f>Source!Y567</f>
        <v>19.29</v>
      </c>
    </row>
    <row r="1160" spans="1:26" ht="14.25" x14ac:dyDescent="0.2">
      <c r="A1160" s="40"/>
      <c r="B1160" s="41"/>
      <c r="C1160" s="41" t="s">
        <v>1496</v>
      </c>
      <c r="D1160" s="24"/>
      <c r="E1160" s="11"/>
      <c r="F1160" s="25">
        <f>Source!AO567</f>
        <v>14.84</v>
      </c>
      <c r="G1160" s="26" t="str">
        <f>Source!DG567</f>
        <v/>
      </c>
      <c r="H1160" s="25">
        <f>ROUND(Source!AF567*Source!I567, 2)</f>
        <v>29.68</v>
      </c>
      <c r="I1160" s="26"/>
      <c r="J1160" s="26">
        <f>IF(Source!BA567&lt;&gt; 0, Source!BA567, 1)</f>
        <v>1</v>
      </c>
      <c r="K1160" s="25">
        <f>Source!S567</f>
        <v>29.68</v>
      </c>
      <c r="L1160" s="27"/>
      <c r="R1160">
        <f>H1160</f>
        <v>29.68</v>
      </c>
    </row>
    <row r="1161" spans="1:26" ht="14.25" x14ac:dyDescent="0.2">
      <c r="A1161" s="40"/>
      <c r="B1161" s="41"/>
      <c r="C1161" s="41" t="s">
        <v>279</v>
      </c>
      <c r="D1161" s="24"/>
      <c r="E1161" s="11"/>
      <c r="F1161" s="25">
        <f>Source!AM567</f>
        <v>1.05</v>
      </c>
      <c r="G1161" s="26" t="str">
        <f>Source!DE567</f>
        <v/>
      </c>
      <c r="H1161" s="25">
        <f>ROUND(Source!AD567*Source!I567, 2)</f>
        <v>2.1</v>
      </c>
      <c r="I1161" s="26"/>
      <c r="J1161" s="26">
        <f>IF(Source!BB567&lt;&gt; 0, Source!BB567, 1)</f>
        <v>1</v>
      </c>
      <c r="K1161" s="25">
        <f>Source!Q567</f>
        <v>2.1</v>
      </c>
      <c r="L1161" s="27"/>
    </row>
    <row r="1162" spans="1:26" ht="14.25" x14ac:dyDescent="0.2">
      <c r="A1162" s="40"/>
      <c r="B1162" s="41"/>
      <c r="C1162" s="41" t="s">
        <v>1503</v>
      </c>
      <c r="D1162" s="24"/>
      <c r="E1162" s="11"/>
      <c r="F1162" s="25">
        <f>Source!AL567</f>
        <v>20.09</v>
      </c>
      <c r="G1162" s="26" t="str">
        <f>Source!DD567</f>
        <v/>
      </c>
      <c r="H1162" s="25">
        <f>ROUND(Source!AC567*Source!I567, 2)</f>
        <v>40.18</v>
      </c>
      <c r="I1162" s="26"/>
      <c r="J1162" s="26">
        <f>IF(Source!BC567&lt;&gt; 0, Source!BC567, 1)</f>
        <v>1</v>
      </c>
      <c r="K1162" s="25">
        <f>Source!P567</f>
        <v>40.18</v>
      </c>
      <c r="L1162" s="27"/>
    </row>
    <row r="1163" spans="1:26" ht="14.25" x14ac:dyDescent="0.2">
      <c r="A1163" s="40"/>
      <c r="B1163" s="41"/>
      <c r="C1163" s="41" t="s">
        <v>1498</v>
      </c>
      <c r="D1163" s="24" t="s">
        <v>1499</v>
      </c>
      <c r="E1163" s="11">
        <f>Source!BZ567</f>
        <v>95</v>
      </c>
      <c r="F1163" s="44"/>
      <c r="G1163" s="26"/>
      <c r="H1163" s="25">
        <f>SUM(S1159:S1166)</f>
        <v>28.2</v>
      </c>
      <c r="I1163" s="29"/>
      <c r="J1163" s="23">
        <f>Source!AT567</f>
        <v>95</v>
      </c>
      <c r="K1163" s="25">
        <f>SUM(T1159:T1166)</f>
        <v>28.2</v>
      </c>
      <c r="L1163" s="27"/>
    </row>
    <row r="1164" spans="1:26" ht="14.25" x14ac:dyDescent="0.2">
      <c r="A1164" s="40"/>
      <c r="B1164" s="41"/>
      <c r="C1164" s="41" t="s">
        <v>1500</v>
      </c>
      <c r="D1164" s="24" t="s">
        <v>1499</v>
      </c>
      <c r="E1164" s="11">
        <f>Source!CA567</f>
        <v>65</v>
      </c>
      <c r="F1164" s="44"/>
      <c r="G1164" s="26"/>
      <c r="H1164" s="25">
        <f>SUM(U1159:U1166)</f>
        <v>19.29</v>
      </c>
      <c r="I1164" s="29"/>
      <c r="J1164" s="23">
        <f>Source!AU567</f>
        <v>65</v>
      </c>
      <c r="K1164" s="25">
        <f>SUM(V1159:V1166)</f>
        <v>19.29</v>
      </c>
      <c r="L1164" s="27"/>
    </row>
    <row r="1165" spans="1:26" ht="14.25" x14ac:dyDescent="0.2">
      <c r="A1165" s="40"/>
      <c r="B1165" s="41"/>
      <c r="C1165" s="41" t="s">
        <v>1501</v>
      </c>
      <c r="D1165" s="24" t="s">
        <v>1502</v>
      </c>
      <c r="E1165" s="11">
        <f>Source!AQ567</f>
        <v>1.56</v>
      </c>
      <c r="F1165" s="25"/>
      <c r="G1165" s="26" t="str">
        <f>Source!DI567</f>
        <v/>
      </c>
      <c r="H1165" s="25"/>
      <c r="I1165" s="26"/>
      <c r="J1165" s="26"/>
      <c r="K1165" s="25"/>
      <c r="L1165" s="36">
        <f>Source!U567</f>
        <v>3.12</v>
      </c>
    </row>
    <row r="1166" spans="1:26" ht="28.5" x14ac:dyDescent="0.2">
      <c r="A1166" s="42" t="str">
        <f>Source!E569</f>
        <v>113,1</v>
      </c>
      <c r="B1166" s="43" t="str">
        <f>Source!F569</f>
        <v>62.1.01.09-0090</v>
      </c>
      <c r="C1166" s="43" t="str">
        <f>Source!G569</f>
        <v>Выключатели автоматические «АВВ» 3Р 16А</v>
      </c>
      <c r="D1166" s="30" t="str">
        <f>Source!H569</f>
        <v>шт.</v>
      </c>
      <c r="E1166" s="31">
        <f>Source!I569</f>
        <v>2</v>
      </c>
      <c r="F1166" s="32">
        <f>Source!AL569+Source!AM569+Source!AO569</f>
        <v>159.06</v>
      </c>
      <c r="G1166" s="37" t="s">
        <v>6</v>
      </c>
      <c r="H1166" s="32">
        <f>ROUND(Source!AC569*Source!I569, 2)+ROUND(Source!AD569*Source!I569, 2)+ROUND(Source!AF569*Source!I569, 2)</f>
        <v>318.12</v>
      </c>
      <c r="I1166" s="33"/>
      <c r="J1166" s="33">
        <f>IF(Source!BC569&lt;&gt; 0, Source!BC569, 1)</f>
        <v>1</v>
      </c>
      <c r="K1166" s="32">
        <f>Source!O569</f>
        <v>318.12</v>
      </c>
      <c r="L1166" s="38"/>
      <c r="S1166">
        <f>ROUND((Source!FX569/100)*((ROUND(Source!AF569*Source!I569, 2)+ROUND(Source!AE569*Source!I569, 2))), 2)</f>
        <v>0</v>
      </c>
      <c r="T1166">
        <f>Source!X569</f>
        <v>0</v>
      </c>
      <c r="U1166">
        <f>ROUND((Source!FY569/100)*((ROUND(Source!AF569*Source!I569, 2)+ROUND(Source!AE569*Source!I569, 2))), 2)</f>
        <v>0</v>
      </c>
      <c r="V1166">
        <f>Source!Y569</f>
        <v>0</v>
      </c>
      <c r="W1166">
        <f>IF(Source!BI569&lt;=1,H1166, 0)</f>
        <v>0</v>
      </c>
      <c r="X1166">
        <f>IF(Source!BI569=2,H1166, 0)</f>
        <v>318.12</v>
      </c>
      <c r="Y1166">
        <f>IF(Source!BI569=3,H1166, 0)</f>
        <v>0</v>
      </c>
      <c r="Z1166">
        <f>IF(Source!BI569=4,H1166, 0)</f>
        <v>0</v>
      </c>
    </row>
    <row r="1167" spans="1:26" ht="15" x14ac:dyDescent="0.25">
      <c r="G1167" s="46">
        <f>H1160+H1161+H1162+H1163+H1164+SUM(H1166:H1166)</f>
        <v>437.57000000000005</v>
      </c>
      <c r="H1167" s="46"/>
      <c r="J1167" s="46">
        <f>K1160+K1161+K1162+K1163+K1164+SUM(K1166:K1166)</f>
        <v>437.57000000000005</v>
      </c>
      <c r="K1167" s="46"/>
      <c r="L1167" s="35">
        <f>Source!U567</f>
        <v>3.12</v>
      </c>
      <c r="O1167" s="21">
        <f>G1167</f>
        <v>437.57000000000005</v>
      </c>
      <c r="P1167" s="21">
        <f>J1167</f>
        <v>437.57000000000005</v>
      </c>
      <c r="Q1167" s="21">
        <f>L1167</f>
        <v>3.12</v>
      </c>
      <c r="W1167">
        <f>IF(Source!BI567&lt;=1,H1160+H1161+H1162+H1163+H1164, 0)</f>
        <v>0</v>
      </c>
      <c r="X1167">
        <f>IF(Source!BI567=2,H1160+H1161+H1162+H1163+H1164, 0)</f>
        <v>119.45000000000002</v>
      </c>
      <c r="Y1167">
        <f>IF(Source!BI567=3,H1160+H1161+H1162+H1163+H1164, 0)</f>
        <v>0</v>
      </c>
      <c r="Z1167">
        <f>IF(Source!BI567=4,H1160+H1161+H1162+H1163+H1164, 0)</f>
        <v>0</v>
      </c>
    </row>
    <row r="1168" spans="1:26" ht="28.5" x14ac:dyDescent="0.2">
      <c r="A1168" s="40" t="str">
        <f>Source!E571</f>
        <v>114</v>
      </c>
      <c r="B1168" s="41" t="str">
        <f>Source!F571</f>
        <v>м08-02-390-01</v>
      </c>
      <c r="C1168" s="41" t="str">
        <f>Source!G571</f>
        <v>Короба пластмассовые шириной до 40 мм</v>
      </c>
      <c r="D1168" s="24" t="str">
        <f>Source!H571</f>
        <v>100 м</v>
      </c>
      <c r="E1168" s="11">
        <f>Source!I571</f>
        <v>0.2</v>
      </c>
      <c r="F1168" s="25">
        <f>Source!AL571+Source!AM571+Source!AO571</f>
        <v>206.76</v>
      </c>
      <c r="G1168" s="26"/>
      <c r="H1168" s="25"/>
      <c r="I1168" s="26" t="str">
        <f>Source!BO571</f>
        <v/>
      </c>
      <c r="J1168" s="26"/>
      <c r="K1168" s="25"/>
      <c r="L1168" s="27"/>
      <c r="S1168">
        <f>ROUND((Source!FX571/100)*((ROUND(Source!AF571*Source!I571, 2)+ROUND(Source!AE571*Source!I571, 2))), 2)</f>
        <v>29.46</v>
      </c>
      <c r="T1168">
        <f>Source!X571</f>
        <v>29.46</v>
      </c>
      <c r="U1168">
        <f>ROUND((Source!FY571/100)*((ROUND(Source!AF571*Source!I571, 2)+ROUND(Source!AE571*Source!I571, 2))), 2)</f>
        <v>20.16</v>
      </c>
      <c r="V1168">
        <f>Source!Y571</f>
        <v>20.16</v>
      </c>
    </row>
    <row r="1169" spans="1:26" x14ac:dyDescent="0.2">
      <c r="C1169" s="20" t="str">
        <f>"Объем: "&amp;Source!I571&amp;"=20/"&amp;"100"</f>
        <v>Объем: 0,2=20/100</v>
      </c>
    </row>
    <row r="1170" spans="1:26" ht="14.25" x14ac:dyDescent="0.2">
      <c r="A1170" s="40"/>
      <c r="B1170" s="41"/>
      <c r="C1170" s="41" t="s">
        <v>1496</v>
      </c>
      <c r="D1170" s="24"/>
      <c r="E1170" s="11"/>
      <c r="F1170" s="25">
        <f>Source!AO571</f>
        <v>154.91999999999999</v>
      </c>
      <c r="G1170" s="26" t="str">
        <f>Source!DG571</f>
        <v/>
      </c>
      <c r="H1170" s="25">
        <f>ROUND(Source!AF571*Source!I571, 2)</f>
        <v>30.98</v>
      </c>
      <c r="I1170" s="26"/>
      <c r="J1170" s="26">
        <f>IF(Source!BA571&lt;&gt; 0, Source!BA571, 1)</f>
        <v>1</v>
      </c>
      <c r="K1170" s="25">
        <f>Source!S571</f>
        <v>30.98</v>
      </c>
      <c r="L1170" s="27"/>
      <c r="R1170">
        <f>H1170</f>
        <v>30.98</v>
      </c>
    </row>
    <row r="1171" spans="1:26" ht="14.25" x14ac:dyDescent="0.2">
      <c r="A1171" s="40"/>
      <c r="B1171" s="41"/>
      <c r="C1171" s="41" t="s">
        <v>279</v>
      </c>
      <c r="D1171" s="24"/>
      <c r="E1171" s="11"/>
      <c r="F1171" s="25">
        <f>Source!AM571</f>
        <v>0.31</v>
      </c>
      <c r="G1171" s="26" t="str">
        <f>Source!DE571</f>
        <v/>
      </c>
      <c r="H1171" s="25">
        <f>ROUND(Source!AD571*Source!I571, 2)</f>
        <v>0.06</v>
      </c>
      <c r="I1171" s="26"/>
      <c r="J1171" s="26">
        <f>IF(Source!BB571&lt;&gt; 0, Source!BB571, 1)</f>
        <v>1</v>
      </c>
      <c r="K1171" s="25">
        <f>Source!Q571</f>
        <v>0.06</v>
      </c>
      <c r="L1171" s="27"/>
    </row>
    <row r="1172" spans="1:26" ht="14.25" x14ac:dyDescent="0.2">
      <c r="A1172" s="40"/>
      <c r="B1172" s="41"/>
      <c r="C1172" s="41" t="s">
        <v>1497</v>
      </c>
      <c r="D1172" s="24"/>
      <c r="E1172" s="11"/>
      <c r="F1172" s="25">
        <f>Source!AN571</f>
        <v>0.14000000000000001</v>
      </c>
      <c r="G1172" s="26" t="str">
        <f>Source!DF571</f>
        <v/>
      </c>
      <c r="H1172" s="28">
        <f>ROUND(Source!AE571*Source!I571, 2)</f>
        <v>0.03</v>
      </c>
      <c r="I1172" s="26"/>
      <c r="J1172" s="26">
        <f>IF(Source!BS571&lt;&gt; 0, Source!BS571, 1)</f>
        <v>1</v>
      </c>
      <c r="K1172" s="28">
        <f>Source!R571</f>
        <v>0.03</v>
      </c>
      <c r="L1172" s="27"/>
      <c r="R1172">
        <f>H1172</f>
        <v>0.03</v>
      </c>
    </row>
    <row r="1173" spans="1:26" ht="14.25" x14ac:dyDescent="0.2">
      <c r="A1173" s="40"/>
      <c r="B1173" s="41"/>
      <c r="C1173" s="41" t="s">
        <v>1503</v>
      </c>
      <c r="D1173" s="24"/>
      <c r="E1173" s="11"/>
      <c r="F1173" s="25">
        <f>Source!AL571</f>
        <v>51.53</v>
      </c>
      <c r="G1173" s="26" t="str">
        <f>Source!DD571</f>
        <v/>
      </c>
      <c r="H1173" s="25">
        <f>ROUND(Source!AC571*Source!I571, 2)</f>
        <v>10.31</v>
      </c>
      <c r="I1173" s="26"/>
      <c r="J1173" s="26">
        <f>IF(Source!BC571&lt;&gt; 0, Source!BC571, 1)</f>
        <v>1</v>
      </c>
      <c r="K1173" s="25">
        <f>Source!P571</f>
        <v>10.31</v>
      </c>
      <c r="L1173" s="27"/>
    </row>
    <row r="1174" spans="1:26" ht="14.25" x14ac:dyDescent="0.2">
      <c r="A1174" s="40"/>
      <c r="B1174" s="41"/>
      <c r="C1174" s="41" t="s">
        <v>1498</v>
      </c>
      <c r="D1174" s="24" t="s">
        <v>1499</v>
      </c>
      <c r="E1174" s="11">
        <f>Source!BZ571</f>
        <v>95</v>
      </c>
      <c r="F1174" s="44"/>
      <c r="G1174" s="26"/>
      <c r="H1174" s="25">
        <f>SUM(S1168:S1177)</f>
        <v>29.46</v>
      </c>
      <c r="I1174" s="29"/>
      <c r="J1174" s="23">
        <f>Source!AT571</f>
        <v>95</v>
      </c>
      <c r="K1174" s="25">
        <f>SUM(T1168:T1177)</f>
        <v>29.46</v>
      </c>
      <c r="L1174" s="27"/>
    </row>
    <row r="1175" spans="1:26" ht="14.25" x14ac:dyDescent="0.2">
      <c r="A1175" s="40"/>
      <c r="B1175" s="41"/>
      <c r="C1175" s="41" t="s">
        <v>1500</v>
      </c>
      <c r="D1175" s="24" t="s">
        <v>1499</v>
      </c>
      <c r="E1175" s="11">
        <f>Source!CA571</f>
        <v>65</v>
      </c>
      <c r="F1175" s="44"/>
      <c r="G1175" s="26"/>
      <c r="H1175" s="25">
        <f>SUM(U1168:U1177)</f>
        <v>20.16</v>
      </c>
      <c r="I1175" s="29"/>
      <c r="J1175" s="23">
        <f>Source!AU571</f>
        <v>65</v>
      </c>
      <c r="K1175" s="25">
        <f>SUM(V1168:V1177)</f>
        <v>20.16</v>
      </c>
      <c r="L1175" s="27"/>
    </row>
    <row r="1176" spans="1:26" ht="14.25" x14ac:dyDescent="0.2">
      <c r="A1176" s="40"/>
      <c r="B1176" s="41"/>
      <c r="C1176" s="41" t="s">
        <v>1501</v>
      </c>
      <c r="D1176" s="24" t="s">
        <v>1502</v>
      </c>
      <c r="E1176" s="11">
        <f>Source!AQ571</f>
        <v>16.29</v>
      </c>
      <c r="F1176" s="25"/>
      <c r="G1176" s="26" t="str">
        <f>Source!DI571</f>
        <v/>
      </c>
      <c r="H1176" s="25"/>
      <c r="I1176" s="26"/>
      <c r="J1176" s="26"/>
      <c r="K1176" s="25"/>
      <c r="L1176" s="36">
        <f>Source!U571</f>
        <v>3.258</v>
      </c>
    </row>
    <row r="1177" spans="1:26" ht="28.5" x14ac:dyDescent="0.2">
      <c r="A1177" s="42" t="str">
        <f>Source!E573</f>
        <v>114,1</v>
      </c>
      <c r="B1177" s="43" t="str">
        <f>Source!F573</f>
        <v>20.2.05.04-0022</v>
      </c>
      <c r="C1177" s="43" t="str">
        <f>Source!G573</f>
        <v>Кабель-канал (короб) "Efapel" 12x10 мм</v>
      </c>
      <c r="D1177" s="30" t="str">
        <f>Source!H573</f>
        <v>100 м</v>
      </c>
      <c r="E1177" s="31">
        <f>Source!I573</f>
        <v>0.2</v>
      </c>
      <c r="F1177" s="32">
        <f>Source!AL573+Source!AM573+Source!AO573</f>
        <v>114.75</v>
      </c>
      <c r="G1177" s="37" t="s">
        <v>6</v>
      </c>
      <c r="H1177" s="32">
        <f>ROUND(Source!AC573*Source!I573, 2)+ROUND(Source!AD573*Source!I573, 2)+ROUND(Source!AF573*Source!I573, 2)</f>
        <v>22.95</v>
      </c>
      <c r="I1177" s="33"/>
      <c r="J1177" s="33">
        <f>IF(Source!BC573&lt;&gt; 0, Source!BC573, 1)</f>
        <v>1</v>
      </c>
      <c r="K1177" s="32">
        <f>Source!O573</f>
        <v>22.95</v>
      </c>
      <c r="L1177" s="38"/>
      <c r="S1177">
        <f>ROUND((Source!FX573/100)*((ROUND(Source!AF573*Source!I573, 2)+ROUND(Source!AE573*Source!I573, 2))), 2)</f>
        <v>0</v>
      </c>
      <c r="T1177">
        <f>Source!X573</f>
        <v>0</v>
      </c>
      <c r="U1177">
        <f>ROUND((Source!FY573/100)*((ROUND(Source!AF573*Source!I573, 2)+ROUND(Source!AE573*Source!I573, 2))), 2)</f>
        <v>0</v>
      </c>
      <c r="V1177">
        <f>Source!Y573</f>
        <v>0</v>
      </c>
      <c r="W1177">
        <f>IF(Source!BI573&lt;=1,H1177, 0)</f>
        <v>0</v>
      </c>
      <c r="X1177">
        <f>IF(Source!BI573=2,H1177, 0)</f>
        <v>22.95</v>
      </c>
      <c r="Y1177">
        <f>IF(Source!BI573=3,H1177, 0)</f>
        <v>0</v>
      </c>
      <c r="Z1177">
        <f>IF(Source!BI573=4,H1177, 0)</f>
        <v>0</v>
      </c>
    </row>
    <row r="1178" spans="1:26" ht="15" x14ac:dyDescent="0.25">
      <c r="G1178" s="46">
        <f>H1170+H1171+H1173+H1174+H1175+SUM(H1177:H1177)</f>
        <v>113.92</v>
      </c>
      <c r="H1178" s="46"/>
      <c r="J1178" s="46">
        <f>K1170+K1171+K1173+K1174+K1175+SUM(K1177:K1177)</f>
        <v>113.92</v>
      </c>
      <c r="K1178" s="46"/>
      <c r="L1178" s="35">
        <f>Source!U571</f>
        <v>3.258</v>
      </c>
      <c r="O1178" s="21">
        <f>G1178</f>
        <v>113.92</v>
      </c>
      <c r="P1178" s="21">
        <f>J1178</f>
        <v>113.92</v>
      </c>
      <c r="Q1178" s="21">
        <f>L1178</f>
        <v>3.258</v>
      </c>
      <c r="W1178">
        <f>IF(Source!BI571&lt;=1,H1170+H1171+H1173+H1174+H1175, 0)</f>
        <v>0</v>
      </c>
      <c r="X1178">
        <f>IF(Source!BI571=2,H1170+H1171+H1173+H1174+H1175, 0)</f>
        <v>90.97</v>
      </c>
      <c r="Y1178">
        <f>IF(Source!BI571=3,H1170+H1171+H1173+H1174+H1175, 0)</f>
        <v>0</v>
      </c>
      <c r="Z1178">
        <f>IF(Source!BI571=4,H1170+H1171+H1173+H1174+H1175, 0)</f>
        <v>0</v>
      </c>
    </row>
    <row r="1179" spans="1:26" ht="28.5" x14ac:dyDescent="0.2">
      <c r="A1179" s="40" t="str">
        <f>Source!E575</f>
        <v>115</v>
      </c>
      <c r="B1179" s="41" t="str">
        <f>Source!F575</f>
        <v>м08-02-399-02</v>
      </c>
      <c r="C1179" s="41" t="str">
        <f>Source!G575</f>
        <v>Провод в коробах, сечением до 35 мм2</v>
      </c>
      <c r="D1179" s="24" t="str">
        <f>Source!H575</f>
        <v>100 м</v>
      </c>
      <c r="E1179" s="11">
        <f>Source!I575</f>
        <v>0.68</v>
      </c>
      <c r="F1179" s="25">
        <f>Source!AL575+Source!AM575+Source!AO575</f>
        <v>50.72</v>
      </c>
      <c r="G1179" s="26"/>
      <c r="H1179" s="25"/>
      <c r="I1179" s="26" t="str">
        <f>Source!BO575</f>
        <v/>
      </c>
      <c r="J1179" s="26"/>
      <c r="K1179" s="25"/>
      <c r="L1179" s="27"/>
      <c r="S1179">
        <f>ROUND((Source!FX575/100)*((ROUND(Source!AF575*Source!I575, 2)+ROUND(Source!AE575*Source!I575, 2))), 2)</f>
        <v>23</v>
      </c>
      <c r="T1179">
        <f>Source!X575</f>
        <v>23</v>
      </c>
      <c r="U1179">
        <f>ROUND((Source!FY575/100)*((ROUND(Source!AF575*Source!I575, 2)+ROUND(Source!AE575*Source!I575, 2))), 2)</f>
        <v>15.74</v>
      </c>
      <c r="V1179">
        <f>Source!Y575</f>
        <v>15.74</v>
      </c>
    </row>
    <row r="1180" spans="1:26" x14ac:dyDescent="0.2">
      <c r="C1180" s="20" t="str">
        <f>"Объем: "&amp;Source!I575&amp;"=68/"&amp;"100"</f>
        <v>Объем: 0,68=68/100</v>
      </c>
    </row>
    <row r="1181" spans="1:26" ht="14.25" x14ac:dyDescent="0.2">
      <c r="A1181" s="40"/>
      <c r="B1181" s="41"/>
      <c r="C1181" s="41" t="s">
        <v>1496</v>
      </c>
      <c r="D1181" s="24"/>
      <c r="E1181" s="11"/>
      <c r="F1181" s="25">
        <f>Source!AO575</f>
        <v>35.340000000000003</v>
      </c>
      <c r="G1181" s="26" t="str">
        <f>Source!DG575</f>
        <v/>
      </c>
      <c r="H1181" s="25">
        <f>ROUND(Source!AF575*Source!I575, 2)</f>
        <v>24.03</v>
      </c>
      <c r="I1181" s="26"/>
      <c r="J1181" s="26">
        <f>IF(Source!BA575&lt;&gt; 0, Source!BA575, 1)</f>
        <v>1</v>
      </c>
      <c r="K1181" s="25">
        <f>Source!S575</f>
        <v>24.03</v>
      </c>
      <c r="L1181" s="27"/>
      <c r="R1181">
        <f>H1181</f>
        <v>24.03</v>
      </c>
    </row>
    <row r="1182" spans="1:26" ht="14.25" x14ac:dyDescent="0.2">
      <c r="A1182" s="40"/>
      <c r="B1182" s="41"/>
      <c r="C1182" s="41" t="s">
        <v>279</v>
      </c>
      <c r="D1182" s="24"/>
      <c r="E1182" s="11"/>
      <c r="F1182" s="25">
        <f>Source!AM575</f>
        <v>1.78</v>
      </c>
      <c r="G1182" s="26" t="str">
        <f>Source!DE575</f>
        <v/>
      </c>
      <c r="H1182" s="25">
        <f>ROUND(Source!AD575*Source!I575, 2)</f>
        <v>1.21</v>
      </c>
      <c r="I1182" s="26"/>
      <c r="J1182" s="26">
        <f>IF(Source!BB575&lt;&gt; 0, Source!BB575, 1)</f>
        <v>1</v>
      </c>
      <c r="K1182" s="25">
        <f>Source!Q575</f>
        <v>1.21</v>
      </c>
      <c r="L1182" s="27"/>
    </row>
    <row r="1183" spans="1:26" ht="14.25" x14ac:dyDescent="0.2">
      <c r="A1183" s="40"/>
      <c r="B1183" s="41"/>
      <c r="C1183" s="41" t="s">
        <v>1497</v>
      </c>
      <c r="D1183" s="24"/>
      <c r="E1183" s="11"/>
      <c r="F1183" s="25">
        <f>Source!AN575</f>
        <v>0.26</v>
      </c>
      <c r="G1183" s="26" t="str">
        <f>Source!DF575</f>
        <v/>
      </c>
      <c r="H1183" s="28">
        <f>ROUND(Source!AE575*Source!I575, 2)</f>
        <v>0.18</v>
      </c>
      <c r="I1183" s="26"/>
      <c r="J1183" s="26">
        <f>IF(Source!BS575&lt;&gt; 0, Source!BS575, 1)</f>
        <v>1</v>
      </c>
      <c r="K1183" s="28">
        <f>Source!R575</f>
        <v>0.18</v>
      </c>
      <c r="L1183" s="27"/>
      <c r="R1183">
        <f>H1183</f>
        <v>0.18</v>
      </c>
    </row>
    <row r="1184" spans="1:26" ht="14.25" x14ac:dyDescent="0.2">
      <c r="A1184" s="40"/>
      <c r="B1184" s="41"/>
      <c r="C1184" s="41" t="s">
        <v>1503</v>
      </c>
      <c r="D1184" s="24"/>
      <c r="E1184" s="11"/>
      <c r="F1184" s="25">
        <f>Source!AL575</f>
        <v>13.6</v>
      </c>
      <c r="G1184" s="26" t="str">
        <f>Source!DD575</f>
        <v/>
      </c>
      <c r="H1184" s="25">
        <f>ROUND(Source!AC575*Source!I575, 2)</f>
        <v>9.25</v>
      </c>
      <c r="I1184" s="26"/>
      <c r="J1184" s="26">
        <f>IF(Source!BC575&lt;&gt; 0, Source!BC575, 1)</f>
        <v>1</v>
      </c>
      <c r="K1184" s="25">
        <f>Source!P575</f>
        <v>9.25</v>
      </c>
      <c r="L1184" s="27"/>
    </row>
    <row r="1185" spans="1:26" ht="14.25" x14ac:dyDescent="0.2">
      <c r="A1185" s="40"/>
      <c r="B1185" s="41"/>
      <c r="C1185" s="41" t="s">
        <v>1498</v>
      </c>
      <c r="D1185" s="24" t="s">
        <v>1499</v>
      </c>
      <c r="E1185" s="11">
        <f>Source!BZ575</f>
        <v>95</v>
      </c>
      <c r="F1185" s="44"/>
      <c r="G1185" s="26"/>
      <c r="H1185" s="25">
        <f>SUM(S1179:S1188)</f>
        <v>23</v>
      </c>
      <c r="I1185" s="29"/>
      <c r="J1185" s="23">
        <f>Source!AT575</f>
        <v>95</v>
      </c>
      <c r="K1185" s="25">
        <f>SUM(T1179:T1188)</f>
        <v>23</v>
      </c>
      <c r="L1185" s="27"/>
    </row>
    <row r="1186" spans="1:26" ht="14.25" x14ac:dyDescent="0.2">
      <c r="A1186" s="40"/>
      <c r="B1186" s="41"/>
      <c r="C1186" s="41" t="s">
        <v>1500</v>
      </c>
      <c r="D1186" s="24" t="s">
        <v>1499</v>
      </c>
      <c r="E1186" s="11">
        <f>Source!CA575</f>
        <v>65</v>
      </c>
      <c r="F1186" s="44"/>
      <c r="G1186" s="26"/>
      <c r="H1186" s="25">
        <f>SUM(U1179:U1188)</f>
        <v>15.74</v>
      </c>
      <c r="I1186" s="29"/>
      <c r="J1186" s="23">
        <f>Source!AU575</f>
        <v>65</v>
      </c>
      <c r="K1186" s="25">
        <f>SUM(V1179:V1188)</f>
        <v>15.74</v>
      </c>
      <c r="L1186" s="27"/>
    </row>
    <row r="1187" spans="1:26" ht="14.25" x14ac:dyDescent="0.2">
      <c r="A1187" s="40"/>
      <c r="B1187" s="41"/>
      <c r="C1187" s="41" t="s">
        <v>1501</v>
      </c>
      <c r="D1187" s="24" t="s">
        <v>1502</v>
      </c>
      <c r="E1187" s="11">
        <f>Source!AQ575</f>
        <v>3.76</v>
      </c>
      <c r="F1187" s="25"/>
      <c r="G1187" s="26" t="str">
        <f>Source!DI575</f>
        <v/>
      </c>
      <c r="H1187" s="25"/>
      <c r="I1187" s="26"/>
      <c r="J1187" s="26"/>
      <c r="K1187" s="25"/>
      <c r="L1187" s="36">
        <f>Source!U575</f>
        <v>2.5568</v>
      </c>
    </row>
    <row r="1188" spans="1:26" ht="85.5" x14ac:dyDescent="0.2">
      <c r="A1188" s="42" t="str">
        <f>Source!E577</f>
        <v>115,1</v>
      </c>
      <c r="B1188" s="43" t="str">
        <f>Source!F577</f>
        <v>21.1.06.09-0152</v>
      </c>
      <c r="C1188" s="43" t="str">
        <f>Source!G577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188" s="30" t="str">
        <f>Source!H577</f>
        <v>1000 м</v>
      </c>
      <c r="E1188" s="31">
        <f>Source!I577</f>
        <v>6.8000000000000005E-2</v>
      </c>
      <c r="F1188" s="32">
        <f>Source!AL577+Source!AM577+Source!AO577</f>
        <v>6920.41</v>
      </c>
      <c r="G1188" s="37" t="s">
        <v>6</v>
      </c>
      <c r="H1188" s="32">
        <f>ROUND(Source!AC577*Source!I577, 2)+ROUND(Source!AD577*Source!I577, 2)+ROUND(Source!AF577*Source!I577, 2)</f>
        <v>470.59</v>
      </c>
      <c r="I1188" s="33"/>
      <c r="J1188" s="33">
        <f>IF(Source!BC577&lt;&gt; 0, Source!BC577, 1)</f>
        <v>1</v>
      </c>
      <c r="K1188" s="32">
        <f>Source!O577</f>
        <v>470.59</v>
      </c>
      <c r="L1188" s="38"/>
      <c r="S1188">
        <f>ROUND((Source!FX577/100)*((ROUND(Source!AF577*Source!I577, 2)+ROUND(Source!AE577*Source!I577, 2))), 2)</f>
        <v>0</v>
      </c>
      <c r="T1188">
        <f>Source!X577</f>
        <v>0</v>
      </c>
      <c r="U1188">
        <f>ROUND((Source!FY577/100)*((ROUND(Source!AF577*Source!I577, 2)+ROUND(Source!AE577*Source!I577, 2))), 2)</f>
        <v>0</v>
      </c>
      <c r="V1188">
        <f>Source!Y577</f>
        <v>0</v>
      </c>
      <c r="W1188">
        <f>IF(Source!BI577&lt;=1,H1188, 0)</f>
        <v>0</v>
      </c>
      <c r="X1188">
        <f>IF(Source!BI577=2,H1188, 0)</f>
        <v>470.59</v>
      </c>
      <c r="Y1188">
        <f>IF(Source!BI577=3,H1188, 0)</f>
        <v>0</v>
      </c>
      <c r="Z1188">
        <f>IF(Source!BI577=4,H1188, 0)</f>
        <v>0</v>
      </c>
    </row>
    <row r="1189" spans="1:26" ht="15" x14ac:dyDescent="0.25">
      <c r="G1189" s="46">
        <f>H1181+H1182+H1184+H1185+H1186+SUM(H1188:H1188)</f>
        <v>543.81999999999994</v>
      </c>
      <c r="H1189" s="46"/>
      <c r="J1189" s="46">
        <f>K1181+K1182+K1184+K1185+K1186+SUM(K1188:K1188)</f>
        <v>543.81999999999994</v>
      </c>
      <c r="K1189" s="46"/>
      <c r="L1189" s="35">
        <f>Source!U575</f>
        <v>2.5568</v>
      </c>
      <c r="O1189" s="21">
        <f>G1189</f>
        <v>543.81999999999994</v>
      </c>
      <c r="P1189" s="21">
        <f>J1189</f>
        <v>543.81999999999994</v>
      </c>
      <c r="Q1189" s="21">
        <f>L1189</f>
        <v>2.5568</v>
      </c>
      <c r="W1189">
        <f>IF(Source!BI575&lt;=1,H1181+H1182+H1184+H1185+H1186, 0)</f>
        <v>0</v>
      </c>
      <c r="X1189">
        <f>IF(Source!BI575=2,H1181+H1182+H1184+H1185+H1186, 0)</f>
        <v>73.23</v>
      </c>
      <c r="Y1189">
        <f>IF(Source!BI575=3,H1181+H1182+H1184+H1185+H1186, 0)</f>
        <v>0</v>
      </c>
      <c r="Z1189">
        <f>IF(Source!BI575=4,H1181+H1182+H1184+H1185+H1186, 0)</f>
        <v>0</v>
      </c>
    </row>
    <row r="1190" spans="1:26" ht="42.75" x14ac:dyDescent="0.2">
      <c r="A1190" s="40" t="str">
        <f>Source!E579</f>
        <v>116</v>
      </c>
      <c r="B1190" s="41" t="str">
        <f>Source!F579</f>
        <v>м08-03-591-01</v>
      </c>
      <c r="C1190" s="41" t="str">
        <f>Source!G579</f>
        <v>Выключатель одноклавишный неутопленного типа при открытой проводке</v>
      </c>
      <c r="D1190" s="24" t="str">
        <f>Source!H579</f>
        <v>100 ШТ</v>
      </c>
      <c r="E1190" s="11">
        <f>Source!I579</f>
        <v>0.08</v>
      </c>
      <c r="F1190" s="25">
        <f>Source!AL579+Source!AM579+Source!AO579</f>
        <v>423.97</v>
      </c>
      <c r="G1190" s="26"/>
      <c r="H1190" s="25"/>
      <c r="I1190" s="26" t="str">
        <f>Source!BO579</f>
        <v/>
      </c>
      <c r="J1190" s="26"/>
      <c r="K1190" s="25"/>
      <c r="L1190" s="27"/>
      <c r="S1190">
        <f>ROUND((Source!FX579/100)*((ROUND(Source!AF579*Source!I579, 2)+ROUND(Source!AE579*Source!I579, 2))), 2)</f>
        <v>23.87</v>
      </c>
      <c r="T1190">
        <f>Source!X579</f>
        <v>23.87</v>
      </c>
      <c r="U1190">
        <f>ROUND((Source!FY579/100)*((ROUND(Source!AF579*Source!I579, 2)+ROUND(Source!AE579*Source!I579, 2))), 2)</f>
        <v>16.329999999999998</v>
      </c>
      <c r="V1190">
        <f>Source!Y579</f>
        <v>16.329999999999998</v>
      </c>
    </row>
    <row r="1191" spans="1:26" x14ac:dyDescent="0.2">
      <c r="C1191" s="20" t="str">
        <f>"Объем: "&amp;Source!I579&amp;"=8/"&amp;"100"</f>
        <v>Объем: 0,08=8/100</v>
      </c>
    </row>
    <row r="1192" spans="1:26" ht="14.25" x14ac:dyDescent="0.2">
      <c r="A1192" s="40"/>
      <c r="B1192" s="41"/>
      <c r="C1192" s="41" t="s">
        <v>1496</v>
      </c>
      <c r="D1192" s="24"/>
      <c r="E1192" s="11"/>
      <c r="F1192" s="25">
        <f>Source!AO579</f>
        <v>313.47000000000003</v>
      </c>
      <c r="G1192" s="26" t="str">
        <f>Source!DG579</f>
        <v/>
      </c>
      <c r="H1192" s="25">
        <f>ROUND(Source!AF579*Source!I579, 2)</f>
        <v>25.08</v>
      </c>
      <c r="I1192" s="26"/>
      <c r="J1192" s="26">
        <f>IF(Source!BA579&lt;&gt; 0, Source!BA579, 1)</f>
        <v>1</v>
      </c>
      <c r="K1192" s="25">
        <f>Source!S579</f>
        <v>25.08</v>
      </c>
      <c r="L1192" s="27"/>
      <c r="R1192">
        <f>H1192</f>
        <v>25.08</v>
      </c>
    </row>
    <row r="1193" spans="1:26" ht="14.25" x14ac:dyDescent="0.2">
      <c r="A1193" s="40"/>
      <c r="B1193" s="41"/>
      <c r="C1193" s="41" t="s">
        <v>279</v>
      </c>
      <c r="D1193" s="24"/>
      <c r="E1193" s="11"/>
      <c r="F1193" s="25">
        <f>Source!AM579</f>
        <v>4.67</v>
      </c>
      <c r="G1193" s="26" t="str">
        <f>Source!DE579</f>
        <v/>
      </c>
      <c r="H1193" s="25">
        <f>ROUND(Source!AD579*Source!I579, 2)</f>
        <v>0.37</v>
      </c>
      <c r="I1193" s="26"/>
      <c r="J1193" s="26">
        <f>IF(Source!BB579&lt;&gt; 0, Source!BB579, 1)</f>
        <v>1</v>
      </c>
      <c r="K1193" s="25">
        <f>Source!Q579</f>
        <v>0.37</v>
      </c>
      <c r="L1193" s="27"/>
    </row>
    <row r="1194" spans="1:26" ht="14.25" x14ac:dyDescent="0.2">
      <c r="A1194" s="40"/>
      <c r="B1194" s="41"/>
      <c r="C1194" s="41" t="s">
        <v>1497</v>
      </c>
      <c r="D1194" s="24"/>
      <c r="E1194" s="11"/>
      <c r="F1194" s="25">
        <f>Source!AN579</f>
        <v>0.64</v>
      </c>
      <c r="G1194" s="26" t="str">
        <f>Source!DF579</f>
        <v/>
      </c>
      <c r="H1194" s="28">
        <f>ROUND(Source!AE579*Source!I579, 2)</f>
        <v>0.05</v>
      </c>
      <c r="I1194" s="26"/>
      <c r="J1194" s="26">
        <f>IF(Source!BS579&lt;&gt; 0, Source!BS579, 1)</f>
        <v>1</v>
      </c>
      <c r="K1194" s="28">
        <f>Source!R579</f>
        <v>0.05</v>
      </c>
      <c r="L1194" s="27"/>
      <c r="R1194">
        <f>H1194</f>
        <v>0.05</v>
      </c>
    </row>
    <row r="1195" spans="1:26" ht="14.25" x14ac:dyDescent="0.2">
      <c r="A1195" s="40"/>
      <c r="B1195" s="41"/>
      <c r="C1195" s="41" t="s">
        <v>1503</v>
      </c>
      <c r="D1195" s="24"/>
      <c r="E1195" s="11"/>
      <c r="F1195" s="25">
        <f>Source!AL579</f>
        <v>105.83</v>
      </c>
      <c r="G1195" s="26" t="str">
        <f>Source!DD579</f>
        <v/>
      </c>
      <c r="H1195" s="25">
        <f>ROUND(Source!AC579*Source!I579, 2)</f>
        <v>8.4700000000000006</v>
      </c>
      <c r="I1195" s="26"/>
      <c r="J1195" s="26">
        <f>IF(Source!BC579&lt;&gt; 0, Source!BC579, 1)</f>
        <v>1</v>
      </c>
      <c r="K1195" s="25">
        <f>Source!P579</f>
        <v>8.4700000000000006</v>
      </c>
      <c r="L1195" s="27"/>
    </row>
    <row r="1196" spans="1:26" ht="14.25" x14ac:dyDescent="0.2">
      <c r="A1196" s="40"/>
      <c r="B1196" s="41"/>
      <c r="C1196" s="41" t="s">
        <v>1498</v>
      </c>
      <c r="D1196" s="24" t="s">
        <v>1499</v>
      </c>
      <c r="E1196" s="11">
        <f>Source!BZ579</f>
        <v>95</v>
      </c>
      <c r="F1196" s="44"/>
      <c r="G1196" s="26"/>
      <c r="H1196" s="25">
        <f>SUM(S1190:S1199)</f>
        <v>23.87</v>
      </c>
      <c r="I1196" s="29"/>
      <c r="J1196" s="23">
        <f>Source!AT579</f>
        <v>95</v>
      </c>
      <c r="K1196" s="25">
        <f>SUM(T1190:T1199)</f>
        <v>23.87</v>
      </c>
      <c r="L1196" s="27"/>
    </row>
    <row r="1197" spans="1:26" ht="14.25" x14ac:dyDescent="0.2">
      <c r="A1197" s="40"/>
      <c r="B1197" s="41"/>
      <c r="C1197" s="41" t="s">
        <v>1500</v>
      </c>
      <c r="D1197" s="24" t="s">
        <v>1499</v>
      </c>
      <c r="E1197" s="11">
        <f>Source!CA579</f>
        <v>65</v>
      </c>
      <c r="F1197" s="44"/>
      <c r="G1197" s="26"/>
      <c r="H1197" s="25">
        <f>SUM(U1190:U1199)</f>
        <v>16.329999999999998</v>
      </c>
      <c r="I1197" s="29"/>
      <c r="J1197" s="23">
        <f>Source!AU579</f>
        <v>65</v>
      </c>
      <c r="K1197" s="25">
        <f>SUM(V1190:V1199)</f>
        <v>16.329999999999998</v>
      </c>
      <c r="L1197" s="27"/>
    </row>
    <row r="1198" spans="1:26" ht="14.25" x14ac:dyDescent="0.2">
      <c r="A1198" s="40"/>
      <c r="B1198" s="41"/>
      <c r="C1198" s="41" t="s">
        <v>1501</v>
      </c>
      <c r="D1198" s="24" t="s">
        <v>1502</v>
      </c>
      <c r="E1198" s="11">
        <f>Source!AQ579</f>
        <v>31.6</v>
      </c>
      <c r="F1198" s="25"/>
      <c r="G1198" s="26" t="str">
        <f>Source!DI579</f>
        <v/>
      </c>
      <c r="H1198" s="25"/>
      <c r="I1198" s="26"/>
      <c r="J1198" s="26"/>
      <c r="K1198" s="25"/>
      <c r="L1198" s="36">
        <f>Source!U579</f>
        <v>2.528</v>
      </c>
    </row>
    <row r="1199" spans="1:26" ht="28.5" x14ac:dyDescent="0.2">
      <c r="A1199" s="42" t="str">
        <f>Source!E581</f>
        <v>116,1</v>
      </c>
      <c r="B1199" s="43" t="str">
        <f>Source!F581</f>
        <v>20.4.01.01-0031</v>
      </c>
      <c r="C1199" s="43" t="str">
        <f>Source!G581</f>
        <v>Выключатель одноклавишный для открытой проводки</v>
      </c>
      <c r="D1199" s="30" t="str">
        <f>Source!H581</f>
        <v>10 шт.</v>
      </c>
      <c r="E1199" s="31">
        <f>Source!I581</f>
        <v>0.8</v>
      </c>
      <c r="F1199" s="32">
        <f>Source!AL581+Source!AM581+Source!AO581</f>
        <v>68</v>
      </c>
      <c r="G1199" s="37" t="s">
        <v>6</v>
      </c>
      <c r="H1199" s="32">
        <f>ROUND(Source!AC581*Source!I581, 2)+ROUND(Source!AD581*Source!I581, 2)+ROUND(Source!AF581*Source!I581, 2)</f>
        <v>54.4</v>
      </c>
      <c r="I1199" s="33"/>
      <c r="J1199" s="33">
        <f>IF(Source!BC581&lt;&gt; 0, Source!BC581, 1)</f>
        <v>1</v>
      </c>
      <c r="K1199" s="32">
        <f>Source!O581</f>
        <v>54.4</v>
      </c>
      <c r="L1199" s="38"/>
      <c r="S1199">
        <f>ROUND((Source!FX581/100)*((ROUND(Source!AF581*Source!I581, 2)+ROUND(Source!AE581*Source!I581, 2))), 2)</f>
        <v>0</v>
      </c>
      <c r="T1199">
        <f>Source!X581</f>
        <v>0</v>
      </c>
      <c r="U1199">
        <f>ROUND((Source!FY581/100)*((ROUND(Source!AF581*Source!I581, 2)+ROUND(Source!AE581*Source!I581, 2))), 2)</f>
        <v>0</v>
      </c>
      <c r="V1199">
        <f>Source!Y581</f>
        <v>0</v>
      </c>
      <c r="W1199">
        <f>IF(Source!BI581&lt;=1,H1199, 0)</f>
        <v>0</v>
      </c>
      <c r="X1199">
        <f>IF(Source!BI581=2,H1199, 0)</f>
        <v>54.4</v>
      </c>
      <c r="Y1199">
        <f>IF(Source!BI581=3,H1199, 0)</f>
        <v>0</v>
      </c>
      <c r="Z1199">
        <f>IF(Source!BI581=4,H1199, 0)</f>
        <v>0</v>
      </c>
    </row>
    <row r="1200" spans="1:26" ht="15" x14ac:dyDescent="0.25">
      <c r="G1200" s="46">
        <f>H1192+H1193+H1195+H1196+H1197+SUM(H1199:H1199)</f>
        <v>128.52000000000001</v>
      </c>
      <c r="H1200" s="46"/>
      <c r="J1200" s="46">
        <f>K1192+K1193+K1195+K1196+K1197+SUM(K1199:K1199)</f>
        <v>128.52000000000001</v>
      </c>
      <c r="K1200" s="46"/>
      <c r="L1200" s="35">
        <f>Source!U579</f>
        <v>2.528</v>
      </c>
      <c r="O1200" s="21">
        <f>G1200</f>
        <v>128.52000000000001</v>
      </c>
      <c r="P1200" s="21">
        <f>J1200</f>
        <v>128.52000000000001</v>
      </c>
      <c r="Q1200" s="21">
        <f>L1200</f>
        <v>2.528</v>
      </c>
      <c r="W1200">
        <f>IF(Source!BI579&lt;=1,H1192+H1193+H1195+H1196+H1197, 0)</f>
        <v>0</v>
      </c>
      <c r="X1200">
        <f>IF(Source!BI579=2,H1192+H1193+H1195+H1196+H1197, 0)</f>
        <v>74.12</v>
      </c>
      <c r="Y1200">
        <f>IF(Source!BI579=3,H1192+H1193+H1195+H1196+H1197, 0)</f>
        <v>0</v>
      </c>
      <c r="Z1200">
        <f>IF(Source!BI579=4,H1192+H1193+H1195+H1196+H1197, 0)</f>
        <v>0</v>
      </c>
    </row>
    <row r="1202" spans="1:26" ht="15" x14ac:dyDescent="0.25">
      <c r="A1202" s="51" t="str">
        <f>CONCATENATE("Итого по разделу: ",IF(Source!G583&lt;&gt;"Новый раздел", Source!G583, ""))</f>
        <v>Итого по разделу: Коридор</v>
      </c>
      <c r="B1202" s="51"/>
      <c r="C1202" s="51"/>
      <c r="D1202" s="51"/>
      <c r="E1202" s="51"/>
      <c r="F1202" s="51"/>
      <c r="G1202" s="50">
        <f>SUM(O751:O1201)</f>
        <v>214310.50999999995</v>
      </c>
      <c r="H1202" s="50"/>
      <c r="I1202" s="22"/>
      <c r="J1202" s="50">
        <f>SUM(P751:P1201)</f>
        <v>214382.94000000003</v>
      </c>
      <c r="K1202" s="50"/>
      <c r="L1202" s="35">
        <f>SUM(Q751:Q1201)</f>
        <v>2291.3186147999991</v>
      </c>
    </row>
    <row r="1203" spans="1:26" ht="14.25" x14ac:dyDescent="0.2">
      <c r="C1203" s="53" t="str">
        <f>Source!H611</f>
        <v>Всего с НР и СП</v>
      </c>
      <c r="D1203" s="53"/>
      <c r="E1203" s="53"/>
      <c r="F1203" s="53"/>
      <c r="G1203" s="53"/>
      <c r="H1203" s="53"/>
      <c r="I1203" s="53"/>
      <c r="J1203" s="52">
        <f>IF(Source!P611=0, "", Source!P611)</f>
        <v>214382.94</v>
      </c>
      <c r="K1203" s="52"/>
    </row>
    <row r="1204" spans="1:26" ht="14.25" x14ac:dyDescent="0.2">
      <c r="C1204" s="53" t="str">
        <f>Source!H612</f>
        <v>Итого с индексом пересчета в текущий уровень цен на 1 кв. 2018 г. К - 6,53</v>
      </c>
      <c r="D1204" s="53"/>
      <c r="E1204" s="53"/>
      <c r="F1204" s="53"/>
      <c r="G1204" s="53"/>
      <c r="H1204" s="53"/>
      <c r="I1204" s="53"/>
      <c r="J1204" s="52">
        <f>IF(Source!P612=0, "", Source!P612)</f>
        <v>1399920.6</v>
      </c>
      <c r="K1204" s="52"/>
    </row>
    <row r="1206" spans="1:26" ht="16.5" x14ac:dyDescent="0.25">
      <c r="A1206" s="47" t="str">
        <f>CONCATENATE("Раздел: ",IF(Source!G614&lt;&gt;"Новый раздел", Source!G614, ""))</f>
        <v>Раздел: Лестница А</v>
      </c>
      <c r="B1206" s="47"/>
      <c r="C1206" s="47"/>
      <c r="D1206" s="47"/>
      <c r="E1206" s="47"/>
      <c r="F1206" s="47"/>
      <c r="G1206" s="47"/>
      <c r="H1206" s="47"/>
      <c r="I1206" s="47"/>
      <c r="J1206" s="47"/>
      <c r="K1206" s="47"/>
      <c r="L1206" s="47"/>
    </row>
    <row r="1207" spans="1:26" ht="42.75" x14ac:dyDescent="0.2">
      <c r="A1207" s="40" t="str">
        <f>Source!E619</f>
        <v>117</v>
      </c>
      <c r="B1207" s="41" t="str">
        <f>Source!F619</f>
        <v>09-06-001-02</v>
      </c>
      <c r="C1207" s="41" t="str">
        <f>Source!G619</f>
        <v>Демонтаж решеток из полосовой и тонколистовой стали  12кг х 6,8м2 = 81,6 кг</v>
      </c>
      <c r="D1207" s="24" t="str">
        <f>Source!H619</f>
        <v>т</v>
      </c>
      <c r="E1207" s="11">
        <f>Source!I619</f>
        <v>8.1600000000000006E-2</v>
      </c>
      <c r="F1207" s="25">
        <f>Source!AL619+Source!AM619+Source!AO619</f>
        <v>641</v>
      </c>
      <c r="G1207" s="26"/>
      <c r="H1207" s="25"/>
      <c r="I1207" s="26" t="str">
        <f>Source!BO619</f>
        <v/>
      </c>
      <c r="J1207" s="26"/>
      <c r="K1207" s="25"/>
      <c r="L1207" s="27"/>
      <c r="S1207">
        <f>ROUND((Source!FX619/100)*((ROUND(Source!AF619*Source!I619, 2)+ROUND(Source!AE619*Source!I619, 2))), 2)</f>
        <v>20.23</v>
      </c>
      <c r="T1207">
        <f>Source!X619</f>
        <v>20.23</v>
      </c>
      <c r="U1207">
        <f>ROUND((Source!FY619/100)*((ROUND(Source!AF619*Source!I619, 2)+ROUND(Source!AE619*Source!I619, 2))), 2)</f>
        <v>18.04</v>
      </c>
      <c r="V1207">
        <f>Source!Y619</f>
        <v>17.98</v>
      </c>
    </row>
    <row r="1208" spans="1:26" ht="14.25" x14ac:dyDescent="0.2">
      <c r="A1208" s="40"/>
      <c r="B1208" s="41"/>
      <c r="C1208" s="41" t="s">
        <v>1496</v>
      </c>
      <c r="D1208" s="24"/>
      <c r="E1208" s="11"/>
      <c r="F1208" s="25">
        <f>Source!AO619</f>
        <v>433.24</v>
      </c>
      <c r="G1208" s="26" t="str">
        <f>Source!DG619</f>
        <v>)*0,7</v>
      </c>
      <c r="H1208" s="25">
        <f>ROUND(Source!AF619*Source!I619, 2)</f>
        <v>24.75</v>
      </c>
      <c r="I1208" s="26"/>
      <c r="J1208" s="26">
        <f>IF(Source!BA619&lt;&gt; 0, Source!BA619, 1)</f>
        <v>1</v>
      </c>
      <c r="K1208" s="25">
        <f>Source!S619</f>
        <v>24.75</v>
      </c>
      <c r="L1208" s="27"/>
      <c r="R1208">
        <f>H1208</f>
        <v>24.75</v>
      </c>
    </row>
    <row r="1209" spans="1:26" ht="14.25" x14ac:dyDescent="0.2">
      <c r="A1209" s="40"/>
      <c r="B1209" s="41"/>
      <c r="C1209" s="41" t="s">
        <v>279</v>
      </c>
      <c r="D1209" s="24"/>
      <c r="E1209" s="11"/>
      <c r="F1209" s="25">
        <f>Source!AM619</f>
        <v>125.8</v>
      </c>
      <c r="G1209" s="26" t="str">
        <f>Source!DE619</f>
        <v>)*0,7</v>
      </c>
      <c r="H1209" s="25">
        <f>ROUND(Source!AD619*Source!I619, 2)</f>
        <v>7.19</v>
      </c>
      <c r="I1209" s="26"/>
      <c r="J1209" s="26">
        <f>IF(Source!BB619&lt;&gt; 0, Source!BB619, 1)</f>
        <v>1</v>
      </c>
      <c r="K1209" s="25">
        <f>Source!Q619</f>
        <v>7.19</v>
      </c>
      <c r="L1209" s="27"/>
    </row>
    <row r="1210" spans="1:26" ht="14.25" x14ac:dyDescent="0.2">
      <c r="A1210" s="40"/>
      <c r="B1210" s="41"/>
      <c r="C1210" s="41" t="s">
        <v>1497</v>
      </c>
      <c r="D1210" s="24"/>
      <c r="E1210" s="11"/>
      <c r="F1210" s="25">
        <f>Source!AN619</f>
        <v>3.82</v>
      </c>
      <c r="G1210" s="26" t="str">
        <f>Source!DF619</f>
        <v>)*0,7</v>
      </c>
      <c r="H1210" s="28">
        <f>ROUND(Source!AE619*Source!I619, 2)</f>
        <v>0.22</v>
      </c>
      <c r="I1210" s="26"/>
      <c r="J1210" s="26">
        <f>IF(Source!BS619&lt;&gt; 0, Source!BS619, 1)</f>
        <v>1</v>
      </c>
      <c r="K1210" s="28">
        <f>Source!R619</f>
        <v>0.22</v>
      </c>
      <c r="L1210" s="27"/>
      <c r="R1210">
        <f>H1210</f>
        <v>0.22</v>
      </c>
    </row>
    <row r="1211" spans="1:26" ht="14.25" x14ac:dyDescent="0.2">
      <c r="A1211" s="40"/>
      <c r="B1211" s="41"/>
      <c r="C1211" s="41" t="s">
        <v>1498</v>
      </c>
      <c r="D1211" s="24" t="s">
        <v>1499</v>
      </c>
      <c r="E1211" s="11">
        <f>Source!BZ619</f>
        <v>90</v>
      </c>
      <c r="F1211" s="48" t="str">
        <f>CONCATENATE(" )", Source!DL619, Source!FT619, "=", Source!FX619)</f>
        <v xml:space="preserve"> )*0,9=81</v>
      </c>
      <c r="G1211" s="49"/>
      <c r="H1211" s="25">
        <f>SUM(S1207:S1213)</f>
        <v>20.23</v>
      </c>
      <c r="I1211" s="29"/>
      <c r="J1211" s="23">
        <f>Source!AT619</f>
        <v>81</v>
      </c>
      <c r="K1211" s="25">
        <f>SUM(T1207:T1213)</f>
        <v>20.23</v>
      </c>
      <c r="L1211" s="27"/>
    </row>
    <row r="1212" spans="1:26" ht="14.25" x14ac:dyDescent="0.2">
      <c r="A1212" s="40"/>
      <c r="B1212" s="41"/>
      <c r="C1212" s="41" t="s">
        <v>1500</v>
      </c>
      <c r="D1212" s="24" t="s">
        <v>1499</v>
      </c>
      <c r="E1212" s="11">
        <f>Source!CA619</f>
        <v>85</v>
      </c>
      <c r="F1212" s="48" t="str">
        <f>CONCATENATE(" )", Source!DM619, Source!FU619, "=", Source!FY619)</f>
        <v xml:space="preserve"> )*0,85=72,25</v>
      </c>
      <c r="G1212" s="49"/>
      <c r="H1212" s="25">
        <f>SUM(U1207:U1213)</f>
        <v>18.04</v>
      </c>
      <c r="I1212" s="29"/>
      <c r="J1212" s="23">
        <f>Source!AU619</f>
        <v>72</v>
      </c>
      <c r="K1212" s="25">
        <f>SUM(V1207:V1213)</f>
        <v>17.98</v>
      </c>
      <c r="L1212" s="27"/>
    </row>
    <row r="1213" spans="1:26" ht="14.25" x14ac:dyDescent="0.2">
      <c r="A1213" s="42"/>
      <c r="B1213" s="43"/>
      <c r="C1213" s="43" t="s">
        <v>1501</v>
      </c>
      <c r="D1213" s="30" t="s">
        <v>1502</v>
      </c>
      <c r="E1213" s="31">
        <f>Source!AQ619</f>
        <v>50.79</v>
      </c>
      <c r="F1213" s="32"/>
      <c r="G1213" s="33" t="str">
        <f>Source!DI619</f>
        <v>)*0,7</v>
      </c>
      <c r="H1213" s="32"/>
      <c r="I1213" s="33"/>
      <c r="J1213" s="33"/>
      <c r="K1213" s="32"/>
      <c r="L1213" s="34">
        <f>Source!U619</f>
        <v>2.9011247999999998</v>
      </c>
    </row>
    <row r="1214" spans="1:26" ht="15" x14ac:dyDescent="0.25">
      <c r="G1214" s="46">
        <f>H1208+H1209+H1211+H1212</f>
        <v>70.210000000000008</v>
      </c>
      <c r="H1214" s="46"/>
      <c r="J1214" s="46">
        <f>K1208+K1209+K1211+K1212</f>
        <v>70.150000000000006</v>
      </c>
      <c r="K1214" s="46"/>
      <c r="L1214" s="35">
        <f>Source!U619</f>
        <v>2.9011247999999998</v>
      </c>
      <c r="O1214" s="21">
        <f>G1214</f>
        <v>70.210000000000008</v>
      </c>
      <c r="P1214" s="21">
        <f>J1214</f>
        <v>70.150000000000006</v>
      </c>
      <c r="Q1214" s="21">
        <f>L1214</f>
        <v>2.9011247999999998</v>
      </c>
      <c r="W1214">
        <f>IF(Source!BI619&lt;=1,H1208+H1209+H1211+H1212, 0)</f>
        <v>70.210000000000008</v>
      </c>
      <c r="X1214">
        <f>IF(Source!BI619=2,H1208+H1209+H1211+H1212, 0)</f>
        <v>0</v>
      </c>
      <c r="Y1214">
        <f>IF(Source!BI619=3,H1208+H1209+H1211+H1212, 0)</f>
        <v>0</v>
      </c>
      <c r="Z1214">
        <f>IF(Source!BI619=4,H1208+H1209+H1211+H1212, 0)</f>
        <v>0</v>
      </c>
    </row>
    <row r="1215" spans="1:26" ht="28.5" x14ac:dyDescent="0.2">
      <c r="A1215" s="40" t="str">
        <f>Source!E621</f>
        <v>118</v>
      </c>
      <c r="B1215" s="41" t="str">
        <f>Source!F621</f>
        <v>67-4-5</v>
      </c>
      <c r="C1215" s="41" t="str">
        <f>Source!G621</f>
        <v>Демонтаж светильников для люминесцентных ламп</v>
      </c>
      <c r="D1215" s="24" t="str">
        <f>Source!H621</f>
        <v>100 ШТ</v>
      </c>
      <c r="E1215" s="11">
        <f>Source!I621</f>
        <v>0.05</v>
      </c>
      <c r="F1215" s="25">
        <f>Source!AL621+Source!AM621+Source!AO621</f>
        <v>145.97999999999999</v>
      </c>
      <c r="G1215" s="26"/>
      <c r="H1215" s="25"/>
      <c r="I1215" s="26" t="str">
        <f>Source!BO621</f>
        <v/>
      </c>
      <c r="J1215" s="26"/>
      <c r="K1215" s="25"/>
      <c r="L1215" s="27"/>
      <c r="S1215">
        <f>ROUND((Source!FX621/100)*((ROUND(Source!AF621*Source!I621, 2)+ROUND(Source!AE621*Source!I621, 2))), 2)</f>
        <v>6.14</v>
      </c>
      <c r="T1215">
        <f>Source!X621</f>
        <v>6.14</v>
      </c>
      <c r="U1215">
        <f>ROUND((Source!FY621/100)*((ROUND(Source!AF621*Source!I621, 2)+ROUND(Source!AE621*Source!I621, 2))), 2)</f>
        <v>4.6900000000000004</v>
      </c>
      <c r="V1215">
        <f>Source!Y621</f>
        <v>4.6900000000000004</v>
      </c>
    </row>
    <row r="1216" spans="1:26" x14ac:dyDescent="0.2">
      <c r="C1216" s="20" t="str">
        <f>"Объем: "&amp;Source!I621&amp;"=5/"&amp;"100"</f>
        <v>Объем: 0,05=5/100</v>
      </c>
    </row>
    <row r="1217" spans="1:26" ht="14.25" x14ac:dyDescent="0.2">
      <c r="A1217" s="40"/>
      <c r="B1217" s="41"/>
      <c r="C1217" s="41" t="s">
        <v>1496</v>
      </c>
      <c r="D1217" s="24"/>
      <c r="E1217" s="11"/>
      <c r="F1217" s="25">
        <f>Source!AO621</f>
        <v>143.47999999999999</v>
      </c>
      <c r="G1217" s="26" t="str">
        <f>Source!DG621</f>
        <v/>
      </c>
      <c r="H1217" s="25">
        <f>ROUND(Source!AF621*Source!I621, 2)</f>
        <v>7.17</v>
      </c>
      <c r="I1217" s="26"/>
      <c r="J1217" s="26">
        <f>IF(Source!BA621&lt;&gt; 0, Source!BA621, 1)</f>
        <v>1</v>
      </c>
      <c r="K1217" s="25">
        <f>Source!S621</f>
        <v>7.17</v>
      </c>
      <c r="L1217" s="27"/>
      <c r="R1217">
        <f>H1217</f>
        <v>7.17</v>
      </c>
    </row>
    <row r="1218" spans="1:26" ht="14.25" x14ac:dyDescent="0.2">
      <c r="A1218" s="40"/>
      <c r="B1218" s="41"/>
      <c r="C1218" s="41" t="s">
        <v>279</v>
      </c>
      <c r="D1218" s="24"/>
      <c r="E1218" s="11"/>
      <c r="F1218" s="25">
        <f>Source!AM621</f>
        <v>2.5</v>
      </c>
      <c r="G1218" s="26" t="str">
        <f>Source!DE621</f>
        <v/>
      </c>
      <c r="H1218" s="25">
        <f>ROUND(Source!AD621*Source!I621, 2)</f>
        <v>0.13</v>
      </c>
      <c r="I1218" s="26"/>
      <c r="J1218" s="26">
        <f>IF(Source!BB621&lt;&gt; 0, Source!BB621, 1)</f>
        <v>1</v>
      </c>
      <c r="K1218" s="25">
        <f>Source!Q621</f>
        <v>0.13</v>
      </c>
      <c r="L1218" s="27"/>
    </row>
    <row r="1219" spans="1:26" ht="14.25" x14ac:dyDescent="0.2">
      <c r="A1219" s="40"/>
      <c r="B1219" s="41"/>
      <c r="C1219" s="41" t="s">
        <v>1497</v>
      </c>
      <c r="D1219" s="24"/>
      <c r="E1219" s="11"/>
      <c r="F1219" s="25">
        <f>Source!AN621</f>
        <v>1.08</v>
      </c>
      <c r="G1219" s="26" t="str">
        <f>Source!DF621</f>
        <v/>
      </c>
      <c r="H1219" s="28">
        <f>ROUND(Source!AE621*Source!I621, 2)</f>
        <v>0.05</v>
      </c>
      <c r="I1219" s="26"/>
      <c r="J1219" s="26">
        <f>IF(Source!BS621&lt;&gt; 0, Source!BS621, 1)</f>
        <v>1</v>
      </c>
      <c r="K1219" s="28">
        <f>Source!R621</f>
        <v>0.05</v>
      </c>
      <c r="L1219" s="27"/>
      <c r="R1219">
        <f>H1219</f>
        <v>0.05</v>
      </c>
    </row>
    <row r="1220" spans="1:26" ht="14.25" x14ac:dyDescent="0.2">
      <c r="A1220" s="40"/>
      <c r="B1220" s="41"/>
      <c r="C1220" s="41" t="s">
        <v>1498</v>
      </c>
      <c r="D1220" s="24" t="s">
        <v>1499</v>
      </c>
      <c r="E1220" s="11">
        <f>Source!BZ621</f>
        <v>85</v>
      </c>
      <c r="F1220" s="44"/>
      <c r="G1220" s="26"/>
      <c r="H1220" s="25">
        <f>SUM(S1215:S1222)</f>
        <v>6.14</v>
      </c>
      <c r="I1220" s="29"/>
      <c r="J1220" s="23">
        <f>Source!AT621</f>
        <v>85</v>
      </c>
      <c r="K1220" s="25">
        <f>SUM(T1215:T1222)</f>
        <v>6.14</v>
      </c>
      <c r="L1220" s="27"/>
    </row>
    <row r="1221" spans="1:26" ht="14.25" x14ac:dyDescent="0.2">
      <c r="A1221" s="40"/>
      <c r="B1221" s="41"/>
      <c r="C1221" s="41" t="s">
        <v>1500</v>
      </c>
      <c r="D1221" s="24" t="s">
        <v>1499</v>
      </c>
      <c r="E1221" s="11">
        <f>Source!CA621</f>
        <v>65</v>
      </c>
      <c r="F1221" s="44"/>
      <c r="G1221" s="26"/>
      <c r="H1221" s="25">
        <f>SUM(U1215:U1222)</f>
        <v>4.6900000000000004</v>
      </c>
      <c r="I1221" s="29"/>
      <c r="J1221" s="23">
        <f>Source!AU621</f>
        <v>65</v>
      </c>
      <c r="K1221" s="25">
        <f>SUM(V1215:V1222)</f>
        <v>4.6900000000000004</v>
      </c>
      <c r="L1221" s="27"/>
    </row>
    <row r="1222" spans="1:26" ht="14.25" x14ac:dyDescent="0.2">
      <c r="A1222" s="42"/>
      <c r="B1222" s="43"/>
      <c r="C1222" s="43" t="s">
        <v>1501</v>
      </c>
      <c r="D1222" s="30" t="s">
        <v>1502</v>
      </c>
      <c r="E1222" s="31">
        <f>Source!AQ621</f>
        <v>17.89</v>
      </c>
      <c r="F1222" s="32"/>
      <c r="G1222" s="33" t="str">
        <f>Source!DI621</f>
        <v/>
      </c>
      <c r="H1222" s="32"/>
      <c r="I1222" s="33"/>
      <c r="J1222" s="33"/>
      <c r="K1222" s="32"/>
      <c r="L1222" s="34">
        <f>Source!U621</f>
        <v>0.89450000000000007</v>
      </c>
    </row>
    <row r="1223" spans="1:26" ht="15" x14ac:dyDescent="0.25">
      <c r="G1223" s="46">
        <f>H1217+H1218+H1220+H1221</f>
        <v>18.13</v>
      </c>
      <c r="H1223" s="46"/>
      <c r="J1223" s="46">
        <f>K1217+K1218+K1220+K1221</f>
        <v>18.13</v>
      </c>
      <c r="K1223" s="46"/>
      <c r="L1223" s="35">
        <f>Source!U621</f>
        <v>0.89450000000000007</v>
      </c>
      <c r="O1223" s="21">
        <f>G1223</f>
        <v>18.13</v>
      </c>
      <c r="P1223" s="21">
        <f>J1223</f>
        <v>18.13</v>
      </c>
      <c r="Q1223" s="21">
        <f>L1223</f>
        <v>0.89450000000000007</v>
      </c>
      <c r="W1223">
        <f>IF(Source!BI621&lt;=1,H1217+H1218+H1220+H1221, 0)</f>
        <v>18.13</v>
      </c>
      <c r="X1223">
        <f>IF(Source!BI621=2,H1217+H1218+H1220+H1221, 0)</f>
        <v>0</v>
      </c>
      <c r="Y1223">
        <f>IF(Source!BI621=3,H1217+H1218+H1220+H1221, 0)</f>
        <v>0</v>
      </c>
      <c r="Z1223">
        <f>IF(Source!BI621=4,H1217+H1218+H1220+H1221, 0)</f>
        <v>0</v>
      </c>
    </row>
    <row r="1224" spans="1:26" ht="42.75" x14ac:dyDescent="0.2">
      <c r="A1224" s="40" t="str">
        <f>Source!E623</f>
        <v>119</v>
      </c>
      <c r="B1224" s="41" t="str">
        <f>Source!F623</f>
        <v>46-04-012-02</v>
      </c>
      <c r="C1224" s="41" t="str">
        <f>Source!G623</f>
        <v>Разборка деревянных заполнений проемов оконных без подоконных досок</v>
      </c>
      <c r="D1224" s="24" t="str">
        <f>Source!H623</f>
        <v>100 м2</v>
      </c>
      <c r="E1224" s="11">
        <f>Source!I623</f>
        <v>0.37640000000000001</v>
      </c>
      <c r="F1224" s="25">
        <f>Source!AL623+Source!AM623+Source!AO623</f>
        <v>1639.5800000000002</v>
      </c>
      <c r="G1224" s="26"/>
      <c r="H1224" s="25"/>
      <c r="I1224" s="26" t="str">
        <f>Source!BO623</f>
        <v/>
      </c>
      <c r="J1224" s="26"/>
      <c r="K1224" s="25"/>
      <c r="L1224" s="27"/>
      <c r="S1224">
        <f>ROUND((Source!FX623/100)*((ROUND(Source!AF623*Source!I623, 2)+ROUND(Source!AE623*Source!I623, 2))), 2)</f>
        <v>559.75</v>
      </c>
      <c r="T1224">
        <f>Source!X623</f>
        <v>559.75</v>
      </c>
      <c r="U1224">
        <f>ROUND((Source!FY623/100)*((ROUND(Source!AF623*Source!I623, 2)+ROUND(Source!AE623*Source!I623, 2))), 2)</f>
        <v>336.41</v>
      </c>
      <c r="V1224">
        <f>Source!Y623</f>
        <v>339.24</v>
      </c>
    </row>
    <row r="1225" spans="1:26" x14ac:dyDescent="0.2">
      <c r="C1225" s="20" t="str">
        <f>"Объем: "&amp;Source!I623&amp;"=(3,44+"&amp;"34,2)/"&amp;"100"</f>
        <v>Объем: 0,3764=(3,44+34,2)/100</v>
      </c>
    </row>
    <row r="1226" spans="1:26" ht="14.25" x14ac:dyDescent="0.2">
      <c r="A1226" s="40"/>
      <c r="B1226" s="41"/>
      <c r="C1226" s="41" t="s">
        <v>1496</v>
      </c>
      <c r="D1226" s="24"/>
      <c r="E1226" s="11"/>
      <c r="F1226" s="25">
        <f>Source!AO623</f>
        <v>1397.63</v>
      </c>
      <c r="G1226" s="26" t="str">
        <f>Source!DG623</f>
        <v/>
      </c>
      <c r="H1226" s="25">
        <f>ROUND(Source!AF623*Source!I623, 2)</f>
        <v>526.07000000000005</v>
      </c>
      <c r="I1226" s="26"/>
      <c r="J1226" s="26">
        <f>IF(Source!BA623&lt;&gt; 0, Source!BA623, 1)</f>
        <v>1</v>
      </c>
      <c r="K1226" s="25">
        <f>Source!S623</f>
        <v>526.07000000000005</v>
      </c>
      <c r="L1226" s="27"/>
      <c r="R1226">
        <f>H1226</f>
        <v>526.07000000000005</v>
      </c>
    </row>
    <row r="1227" spans="1:26" ht="14.25" x14ac:dyDescent="0.2">
      <c r="A1227" s="40"/>
      <c r="B1227" s="41"/>
      <c r="C1227" s="41" t="s">
        <v>279</v>
      </c>
      <c r="D1227" s="24"/>
      <c r="E1227" s="11"/>
      <c r="F1227" s="25">
        <f>Source!AM623</f>
        <v>241.95</v>
      </c>
      <c r="G1227" s="26" t="str">
        <f>Source!DE623</f>
        <v/>
      </c>
      <c r="H1227" s="25">
        <f>ROUND(Source!AD623*Source!I623, 2)</f>
        <v>91.07</v>
      </c>
      <c r="I1227" s="26"/>
      <c r="J1227" s="26">
        <f>IF(Source!BB623&lt;&gt; 0, Source!BB623, 1)</f>
        <v>1</v>
      </c>
      <c r="K1227" s="25">
        <f>Source!Q623</f>
        <v>91.07</v>
      </c>
      <c r="L1227" s="27"/>
    </row>
    <row r="1228" spans="1:26" ht="14.25" x14ac:dyDescent="0.2">
      <c r="A1228" s="40"/>
      <c r="B1228" s="41"/>
      <c r="C1228" s="41" t="s">
        <v>1497</v>
      </c>
      <c r="D1228" s="24"/>
      <c r="E1228" s="11"/>
      <c r="F1228" s="25">
        <f>Source!AN623</f>
        <v>104.49</v>
      </c>
      <c r="G1228" s="26" t="str">
        <f>Source!DF623</f>
        <v/>
      </c>
      <c r="H1228" s="28">
        <f>ROUND(Source!AE623*Source!I623, 2)</f>
        <v>39.33</v>
      </c>
      <c r="I1228" s="26"/>
      <c r="J1228" s="26">
        <f>IF(Source!BS623&lt;&gt; 0, Source!BS623, 1)</f>
        <v>1</v>
      </c>
      <c r="K1228" s="28">
        <f>Source!R623</f>
        <v>39.33</v>
      </c>
      <c r="L1228" s="27"/>
      <c r="R1228">
        <f>H1228</f>
        <v>39.33</v>
      </c>
    </row>
    <row r="1229" spans="1:26" ht="14.25" x14ac:dyDescent="0.2">
      <c r="A1229" s="40"/>
      <c r="B1229" s="41"/>
      <c r="C1229" s="41" t="s">
        <v>1498</v>
      </c>
      <c r="D1229" s="24" t="s">
        <v>1499</v>
      </c>
      <c r="E1229" s="11">
        <f>Source!BZ623</f>
        <v>110</v>
      </c>
      <c r="F1229" s="48" t="str">
        <f>CONCATENATE(" )", Source!DL623, Source!FT623, "=", Source!FX623)</f>
        <v xml:space="preserve"> )*0,9=99</v>
      </c>
      <c r="G1229" s="49"/>
      <c r="H1229" s="25">
        <f>SUM(S1224:S1231)</f>
        <v>559.75</v>
      </c>
      <c r="I1229" s="29"/>
      <c r="J1229" s="23">
        <f>Source!AT623</f>
        <v>99</v>
      </c>
      <c r="K1229" s="25">
        <f>SUM(T1224:T1231)</f>
        <v>559.75</v>
      </c>
      <c r="L1229" s="27"/>
    </row>
    <row r="1230" spans="1:26" ht="14.25" x14ac:dyDescent="0.2">
      <c r="A1230" s="40"/>
      <c r="B1230" s="41"/>
      <c r="C1230" s="41" t="s">
        <v>1500</v>
      </c>
      <c r="D1230" s="24" t="s">
        <v>1499</v>
      </c>
      <c r="E1230" s="11">
        <f>Source!CA623</f>
        <v>70</v>
      </c>
      <c r="F1230" s="48" t="str">
        <f>CONCATENATE(" )", Source!DM623, Source!FU623, "=", Source!FY623)</f>
        <v xml:space="preserve"> )*0,85=59,5</v>
      </c>
      <c r="G1230" s="49"/>
      <c r="H1230" s="25">
        <f>SUM(U1224:U1231)</f>
        <v>336.41</v>
      </c>
      <c r="I1230" s="29"/>
      <c r="J1230" s="23">
        <f>Source!AU623</f>
        <v>60</v>
      </c>
      <c r="K1230" s="25">
        <f>SUM(V1224:V1231)</f>
        <v>339.24</v>
      </c>
      <c r="L1230" s="27"/>
    </row>
    <row r="1231" spans="1:26" ht="14.25" x14ac:dyDescent="0.2">
      <c r="A1231" s="42"/>
      <c r="B1231" s="43"/>
      <c r="C1231" s="43" t="s">
        <v>1501</v>
      </c>
      <c r="D1231" s="30" t="s">
        <v>1502</v>
      </c>
      <c r="E1231" s="31">
        <f>Source!AQ623</f>
        <v>172.76</v>
      </c>
      <c r="F1231" s="32"/>
      <c r="G1231" s="33" t="str">
        <f>Source!DI623</f>
        <v/>
      </c>
      <c r="H1231" s="32"/>
      <c r="I1231" s="33"/>
      <c r="J1231" s="33"/>
      <c r="K1231" s="32"/>
      <c r="L1231" s="34">
        <f>Source!U623</f>
        <v>65.026864000000003</v>
      </c>
    </row>
    <row r="1232" spans="1:26" ht="15" x14ac:dyDescent="0.25">
      <c r="G1232" s="46">
        <f>H1226+H1227+H1229+H1230</f>
        <v>1513.3000000000002</v>
      </c>
      <c r="H1232" s="46"/>
      <c r="J1232" s="46">
        <f>K1226+K1227+K1229+K1230</f>
        <v>1516.13</v>
      </c>
      <c r="K1232" s="46"/>
      <c r="L1232" s="35">
        <f>Source!U623</f>
        <v>65.026864000000003</v>
      </c>
      <c r="O1232" s="21">
        <f>G1232</f>
        <v>1513.3000000000002</v>
      </c>
      <c r="P1232" s="21">
        <f>J1232</f>
        <v>1516.13</v>
      </c>
      <c r="Q1232" s="21">
        <f>L1232</f>
        <v>65.026864000000003</v>
      </c>
      <c r="W1232">
        <f>IF(Source!BI623&lt;=1,H1226+H1227+H1229+H1230, 0)</f>
        <v>1513.3000000000002</v>
      </c>
      <c r="X1232">
        <f>IF(Source!BI623=2,H1226+H1227+H1229+H1230, 0)</f>
        <v>0</v>
      </c>
      <c r="Y1232">
        <f>IF(Source!BI623=3,H1226+H1227+H1229+H1230, 0)</f>
        <v>0</v>
      </c>
      <c r="Z1232">
        <f>IF(Source!BI623=4,H1226+H1227+H1229+H1230, 0)</f>
        <v>0</v>
      </c>
    </row>
    <row r="1233" spans="1:26" ht="14.25" x14ac:dyDescent="0.2">
      <c r="A1233" s="40" t="str">
        <f>Source!E625</f>
        <v>120</v>
      </c>
      <c r="B1233" s="41" t="str">
        <f>Source!F625</f>
        <v>56-3-1</v>
      </c>
      <c r="C1233" s="41" t="str">
        <f>Source!G625</f>
        <v>Снятие подоконных досок бетонных</v>
      </c>
      <c r="D1233" s="24" t="str">
        <f>Source!H625</f>
        <v>100 м2</v>
      </c>
      <c r="E1233" s="11">
        <f>Source!I625</f>
        <v>8.3199999999999996E-2</v>
      </c>
      <c r="F1233" s="25">
        <f>Source!AL625+Source!AM625+Source!AO625</f>
        <v>2172.79</v>
      </c>
      <c r="G1233" s="26"/>
      <c r="H1233" s="25"/>
      <c r="I1233" s="26" t="str">
        <f>Source!BO625</f>
        <v/>
      </c>
      <c r="J1233" s="26"/>
      <c r="K1233" s="25"/>
      <c r="L1233" s="27"/>
      <c r="S1233">
        <f>ROUND((Source!FX625/100)*((ROUND(Source!AF625*Source!I625, 2)+ROUND(Source!AE625*Source!I625, 2))), 2)</f>
        <v>144.4</v>
      </c>
      <c r="T1233">
        <f>Source!X625</f>
        <v>144.4</v>
      </c>
      <c r="U1233">
        <f>ROUND((Source!FY625/100)*((ROUND(Source!AF625*Source!I625, 2)+ROUND(Source!AE625*Source!I625, 2))), 2)</f>
        <v>109.18</v>
      </c>
      <c r="V1233">
        <f>Source!Y625</f>
        <v>109.18</v>
      </c>
    </row>
    <row r="1234" spans="1:26" x14ac:dyDescent="0.2">
      <c r="C1234" s="20" t="str">
        <f>"Объем: "&amp;Source!I625&amp;"=8,32/"&amp;"100"</f>
        <v>Объем: 0,0832=8,32/100</v>
      </c>
    </row>
    <row r="1235" spans="1:26" ht="14.25" x14ac:dyDescent="0.2">
      <c r="A1235" s="40"/>
      <c r="B1235" s="41"/>
      <c r="C1235" s="41" t="s">
        <v>1496</v>
      </c>
      <c r="D1235" s="24"/>
      <c r="E1235" s="11"/>
      <c r="F1235" s="25">
        <f>Source!AO625</f>
        <v>2116.61</v>
      </c>
      <c r="G1235" s="26" t="str">
        <f>Source!DG625</f>
        <v/>
      </c>
      <c r="H1235" s="25">
        <f>ROUND(Source!AF625*Source!I625, 2)</f>
        <v>176.1</v>
      </c>
      <c r="I1235" s="26"/>
      <c r="J1235" s="26">
        <f>IF(Source!BA625&lt;&gt; 0, Source!BA625, 1)</f>
        <v>1</v>
      </c>
      <c r="K1235" s="25">
        <f>Source!S625</f>
        <v>176.1</v>
      </c>
      <c r="L1235" s="27"/>
      <c r="R1235">
        <f>H1235</f>
        <v>176.1</v>
      </c>
    </row>
    <row r="1236" spans="1:26" ht="14.25" x14ac:dyDescent="0.2">
      <c r="A1236" s="40"/>
      <c r="B1236" s="41"/>
      <c r="C1236" s="41" t="s">
        <v>279</v>
      </c>
      <c r="D1236" s="24"/>
      <c r="E1236" s="11"/>
      <c r="F1236" s="25">
        <f>Source!AM625</f>
        <v>56.18</v>
      </c>
      <c r="G1236" s="26" t="str">
        <f>Source!DE625</f>
        <v/>
      </c>
      <c r="H1236" s="25">
        <f>ROUND(Source!AD625*Source!I625, 2)</f>
        <v>4.67</v>
      </c>
      <c r="I1236" s="26"/>
      <c r="J1236" s="26">
        <f>IF(Source!BB625&lt;&gt; 0, Source!BB625, 1)</f>
        <v>1</v>
      </c>
      <c r="K1236" s="25">
        <f>Source!Q625</f>
        <v>4.67</v>
      </c>
      <c r="L1236" s="27"/>
    </row>
    <row r="1237" spans="1:26" ht="14.25" x14ac:dyDescent="0.2">
      <c r="A1237" s="40"/>
      <c r="B1237" s="41"/>
      <c r="C1237" s="41" t="s">
        <v>1498</v>
      </c>
      <c r="D1237" s="24" t="s">
        <v>1499</v>
      </c>
      <c r="E1237" s="11">
        <f>Source!BZ625</f>
        <v>82</v>
      </c>
      <c r="F1237" s="44"/>
      <c r="G1237" s="26"/>
      <c r="H1237" s="25">
        <f>SUM(S1233:S1240)</f>
        <v>144.4</v>
      </c>
      <c r="I1237" s="29"/>
      <c r="J1237" s="23">
        <f>Source!AT625</f>
        <v>82</v>
      </c>
      <c r="K1237" s="25">
        <f>SUM(T1233:T1240)</f>
        <v>144.4</v>
      </c>
      <c r="L1237" s="27"/>
    </row>
    <row r="1238" spans="1:26" ht="14.25" x14ac:dyDescent="0.2">
      <c r="A1238" s="40"/>
      <c r="B1238" s="41"/>
      <c r="C1238" s="41" t="s">
        <v>1500</v>
      </c>
      <c r="D1238" s="24" t="s">
        <v>1499</v>
      </c>
      <c r="E1238" s="11">
        <f>Source!CA625</f>
        <v>62</v>
      </c>
      <c r="F1238" s="44"/>
      <c r="G1238" s="26"/>
      <c r="H1238" s="25">
        <f>SUM(U1233:U1240)</f>
        <v>109.18</v>
      </c>
      <c r="I1238" s="29"/>
      <c r="J1238" s="23">
        <f>Source!AU625</f>
        <v>62</v>
      </c>
      <c r="K1238" s="25">
        <f>SUM(V1233:V1240)</f>
        <v>109.18</v>
      </c>
      <c r="L1238" s="27"/>
    </row>
    <row r="1239" spans="1:26" ht="14.25" x14ac:dyDescent="0.2">
      <c r="A1239" s="40"/>
      <c r="B1239" s="41"/>
      <c r="C1239" s="41" t="s">
        <v>1501</v>
      </c>
      <c r="D1239" s="24" t="s">
        <v>1502</v>
      </c>
      <c r="E1239" s="11">
        <f>Source!AQ625</f>
        <v>275.60000000000002</v>
      </c>
      <c r="F1239" s="25"/>
      <c r="G1239" s="26" t="str">
        <f>Source!DI625</f>
        <v/>
      </c>
      <c r="H1239" s="25"/>
      <c r="I1239" s="26"/>
      <c r="J1239" s="26"/>
      <c r="K1239" s="25"/>
      <c r="L1239" s="36">
        <f>Source!U625</f>
        <v>22.929919999999999</v>
      </c>
    </row>
    <row r="1240" spans="1:26" ht="14.25" x14ac:dyDescent="0.2">
      <c r="A1240" s="42" t="str">
        <f>Source!E627</f>
        <v>120,1</v>
      </c>
      <c r="B1240" s="43" t="str">
        <f>Source!F627</f>
        <v>01.7.07.07</v>
      </c>
      <c r="C1240" s="43" t="str">
        <f>Source!G627</f>
        <v>Строительный мусор</v>
      </c>
      <c r="D1240" s="30" t="str">
        <f>Source!H627</f>
        <v>т</v>
      </c>
      <c r="E1240" s="31">
        <f>Source!I627</f>
        <v>1.1148800000000001</v>
      </c>
      <c r="F1240" s="32">
        <f>Source!AL627+Source!AM627+Source!AO627</f>
        <v>0</v>
      </c>
      <c r="G1240" s="37" t="s">
        <v>6</v>
      </c>
      <c r="H1240" s="32">
        <f>ROUND(Source!AC627*Source!I627, 2)+ROUND(Source!AD627*Source!I627, 2)+ROUND(Source!AF627*Source!I627, 2)</f>
        <v>0</v>
      </c>
      <c r="I1240" s="33"/>
      <c r="J1240" s="33">
        <f>IF(Source!BC627&lt;&gt; 0, Source!BC627, 1)</f>
        <v>1</v>
      </c>
      <c r="K1240" s="32">
        <f>Source!O627</f>
        <v>0</v>
      </c>
      <c r="L1240" s="38"/>
      <c r="S1240">
        <f>ROUND((Source!FX627/100)*((ROUND(Source!AF627*Source!I627, 2)+ROUND(Source!AE627*Source!I627, 2))), 2)</f>
        <v>0</v>
      </c>
      <c r="T1240">
        <f>Source!X627</f>
        <v>0</v>
      </c>
      <c r="U1240">
        <f>ROUND((Source!FY627/100)*((ROUND(Source!AF627*Source!I627, 2)+ROUND(Source!AE627*Source!I627, 2))), 2)</f>
        <v>0</v>
      </c>
      <c r="V1240">
        <f>Source!Y627</f>
        <v>0</v>
      </c>
      <c r="W1240">
        <f>IF(Source!BI627&lt;=1,H1240, 0)</f>
        <v>0</v>
      </c>
      <c r="X1240">
        <f>IF(Source!BI627=2,H1240, 0)</f>
        <v>0</v>
      </c>
      <c r="Y1240">
        <f>IF(Source!BI627=3,H1240, 0)</f>
        <v>0</v>
      </c>
      <c r="Z1240">
        <f>IF(Source!BI627=4,H1240, 0)</f>
        <v>0</v>
      </c>
    </row>
    <row r="1241" spans="1:26" ht="15" x14ac:dyDescent="0.25">
      <c r="G1241" s="46">
        <f>H1235+H1236+H1237+H1238+SUM(H1240:H1240)</f>
        <v>434.34999999999997</v>
      </c>
      <c r="H1241" s="46"/>
      <c r="J1241" s="46">
        <f>K1235+K1236+K1237+K1238+SUM(K1240:K1240)</f>
        <v>434.34999999999997</v>
      </c>
      <c r="K1241" s="46"/>
      <c r="L1241" s="35">
        <f>Source!U625</f>
        <v>22.929919999999999</v>
      </c>
      <c r="O1241" s="21">
        <f>G1241</f>
        <v>434.34999999999997</v>
      </c>
      <c r="P1241" s="21">
        <f>J1241</f>
        <v>434.34999999999997</v>
      </c>
      <c r="Q1241" s="21">
        <f>L1241</f>
        <v>22.929919999999999</v>
      </c>
      <c r="W1241">
        <f>IF(Source!BI625&lt;=1,H1235+H1236+H1237+H1238, 0)</f>
        <v>434.34999999999997</v>
      </c>
      <c r="X1241">
        <f>IF(Source!BI625=2,H1235+H1236+H1237+H1238, 0)</f>
        <v>0</v>
      </c>
      <c r="Y1241">
        <f>IF(Source!BI625=3,H1235+H1236+H1237+H1238, 0)</f>
        <v>0</v>
      </c>
      <c r="Z1241">
        <f>IF(Source!BI625=4,H1235+H1236+H1237+H1238, 0)</f>
        <v>0</v>
      </c>
    </row>
    <row r="1242" spans="1:26" ht="28.5" x14ac:dyDescent="0.2">
      <c r="A1242" s="40" t="str">
        <f>Source!E629</f>
        <v>121</v>
      </c>
      <c r="B1242" s="41" t="str">
        <f>Source!F629</f>
        <v>46-02-009-02</v>
      </c>
      <c r="C1242" s="41" t="str">
        <f>Source!G629</f>
        <v>Отбивка штукатурки с поверхностей стен и откосов  кирпичных</v>
      </c>
      <c r="D1242" s="24" t="str">
        <f>Source!H629</f>
        <v>100 м2</v>
      </c>
      <c r="E1242" s="11">
        <f>Source!I629</f>
        <v>2.3826000000000001</v>
      </c>
      <c r="F1242" s="25">
        <f>Source!AL629+Source!AM629+Source!AO629</f>
        <v>178</v>
      </c>
      <c r="G1242" s="26"/>
      <c r="H1242" s="25"/>
      <c r="I1242" s="26" t="str">
        <f>Source!BO629</f>
        <v/>
      </c>
      <c r="J1242" s="26"/>
      <c r="K1242" s="25"/>
      <c r="L1242" s="27"/>
      <c r="S1242">
        <f>ROUND((Source!FX629/100)*((ROUND(Source!AF629*Source!I629, 2)+ROUND(Source!AE629*Source!I629, 2))), 2)</f>
        <v>419.86</v>
      </c>
      <c r="T1242">
        <f>Source!X629</f>
        <v>419.86</v>
      </c>
      <c r="U1242">
        <f>ROUND((Source!FY629/100)*((ROUND(Source!AF629*Source!I629, 2)+ROUND(Source!AE629*Source!I629, 2))), 2)</f>
        <v>252.34</v>
      </c>
      <c r="V1242">
        <f>Source!Y629</f>
        <v>254.46</v>
      </c>
    </row>
    <row r="1243" spans="1:26" x14ac:dyDescent="0.2">
      <c r="C1243" s="20" t="str">
        <f>"Объем: "&amp;Source!I629&amp;"=238,26/"&amp;"100"</f>
        <v>Объем: 2,3826=238,26/100</v>
      </c>
    </row>
    <row r="1244" spans="1:26" ht="14.25" x14ac:dyDescent="0.2">
      <c r="A1244" s="40"/>
      <c r="B1244" s="41"/>
      <c r="C1244" s="41" t="s">
        <v>1496</v>
      </c>
      <c r="D1244" s="24"/>
      <c r="E1244" s="11"/>
      <c r="F1244" s="25">
        <f>Source!AO629</f>
        <v>178</v>
      </c>
      <c r="G1244" s="26" t="str">
        <f>Source!DG629</f>
        <v/>
      </c>
      <c r="H1244" s="25">
        <f>ROUND(Source!AF629*Source!I629, 2)</f>
        <v>424.1</v>
      </c>
      <c r="I1244" s="26"/>
      <c r="J1244" s="26">
        <f>IF(Source!BA629&lt;&gt; 0, Source!BA629, 1)</f>
        <v>1</v>
      </c>
      <c r="K1244" s="25">
        <f>Source!S629</f>
        <v>424.1</v>
      </c>
      <c r="L1244" s="27"/>
      <c r="R1244">
        <f>H1244</f>
        <v>424.1</v>
      </c>
    </row>
    <row r="1245" spans="1:26" ht="14.25" x14ac:dyDescent="0.2">
      <c r="A1245" s="40"/>
      <c r="B1245" s="41"/>
      <c r="C1245" s="41" t="s">
        <v>1498</v>
      </c>
      <c r="D1245" s="24" t="s">
        <v>1499</v>
      </c>
      <c r="E1245" s="11">
        <f>Source!BZ629</f>
        <v>110</v>
      </c>
      <c r="F1245" s="48" t="str">
        <f>CONCATENATE(" )", Source!DL629, Source!FT629, "=", Source!FX629)</f>
        <v xml:space="preserve"> )*0,9=99</v>
      </c>
      <c r="G1245" s="49"/>
      <c r="H1245" s="25">
        <f>SUM(S1242:S1247)</f>
        <v>419.86</v>
      </c>
      <c r="I1245" s="29"/>
      <c r="J1245" s="23">
        <f>Source!AT629</f>
        <v>99</v>
      </c>
      <c r="K1245" s="25">
        <f>SUM(T1242:T1247)</f>
        <v>419.86</v>
      </c>
      <c r="L1245" s="27"/>
    </row>
    <row r="1246" spans="1:26" ht="14.25" x14ac:dyDescent="0.2">
      <c r="A1246" s="40"/>
      <c r="B1246" s="41"/>
      <c r="C1246" s="41" t="s">
        <v>1500</v>
      </c>
      <c r="D1246" s="24" t="s">
        <v>1499</v>
      </c>
      <c r="E1246" s="11">
        <f>Source!CA629</f>
        <v>70</v>
      </c>
      <c r="F1246" s="48" t="str">
        <f>CONCATENATE(" )", Source!DM629, Source!FU629, "=", Source!FY629)</f>
        <v xml:space="preserve"> )*0,85=59,5</v>
      </c>
      <c r="G1246" s="49"/>
      <c r="H1246" s="25">
        <f>SUM(U1242:U1247)</f>
        <v>252.34</v>
      </c>
      <c r="I1246" s="29"/>
      <c r="J1246" s="23">
        <f>Source!AU629</f>
        <v>60</v>
      </c>
      <c r="K1246" s="25">
        <f>SUM(V1242:V1247)</f>
        <v>254.46</v>
      </c>
      <c r="L1246" s="27"/>
    </row>
    <row r="1247" spans="1:26" ht="14.25" x14ac:dyDescent="0.2">
      <c r="A1247" s="42"/>
      <c r="B1247" s="43"/>
      <c r="C1247" s="43" t="s">
        <v>1501</v>
      </c>
      <c r="D1247" s="30" t="s">
        <v>1502</v>
      </c>
      <c r="E1247" s="31">
        <f>Source!AQ629</f>
        <v>22.82</v>
      </c>
      <c r="F1247" s="32"/>
      <c r="G1247" s="33" t="str">
        <f>Source!DI629</f>
        <v/>
      </c>
      <c r="H1247" s="32"/>
      <c r="I1247" s="33"/>
      <c r="J1247" s="33"/>
      <c r="K1247" s="32"/>
      <c r="L1247" s="34">
        <f>Source!U629</f>
        <v>54.370932000000003</v>
      </c>
    </row>
    <row r="1248" spans="1:26" ht="15" x14ac:dyDescent="0.25">
      <c r="G1248" s="46">
        <f>H1244+H1245+H1246</f>
        <v>1096.3</v>
      </c>
      <c r="H1248" s="46"/>
      <c r="J1248" s="46">
        <f>K1244+K1245+K1246</f>
        <v>1098.42</v>
      </c>
      <c r="K1248" s="46"/>
      <c r="L1248" s="35">
        <f>Source!U629</f>
        <v>54.370932000000003</v>
      </c>
      <c r="O1248" s="21">
        <f>G1248</f>
        <v>1096.3</v>
      </c>
      <c r="P1248" s="21">
        <f>J1248</f>
        <v>1098.42</v>
      </c>
      <c r="Q1248" s="21">
        <f>L1248</f>
        <v>54.370932000000003</v>
      </c>
      <c r="W1248">
        <f>IF(Source!BI629&lt;=1,H1244+H1245+H1246, 0)</f>
        <v>1096.3</v>
      </c>
      <c r="X1248">
        <f>IF(Source!BI629=2,H1244+H1245+H1246, 0)</f>
        <v>0</v>
      </c>
      <c r="Y1248">
        <f>IF(Source!BI629=3,H1244+H1245+H1246, 0)</f>
        <v>0</v>
      </c>
      <c r="Z1248">
        <f>IF(Source!BI629=4,H1244+H1245+H1246, 0)</f>
        <v>0</v>
      </c>
    </row>
    <row r="1249" spans="1:26" ht="28.5" x14ac:dyDescent="0.2">
      <c r="A1249" s="40" t="str">
        <f>Source!E631</f>
        <v>122</v>
      </c>
      <c r="B1249" s="41" t="str">
        <f>Source!F631</f>
        <v>57-2-3</v>
      </c>
      <c r="C1249" s="41" t="str">
        <f>Source!G631</f>
        <v>Разборка покрытий полов из керамических плиток</v>
      </c>
      <c r="D1249" s="24" t="str">
        <f>Source!H631</f>
        <v>100 м2</v>
      </c>
      <c r="E1249" s="11">
        <f>Source!I631</f>
        <v>0.37959999999999999</v>
      </c>
      <c r="F1249" s="25">
        <f>Source!AL631+Source!AM631+Source!AO631</f>
        <v>641</v>
      </c>
      <c r="G1249" s="26"/>
      <c r="H1249" s="25"/>
      <c r="I1249" s="26" t="str">
        <f>Source!BO631</f>
        <v/>
      </c>
      <c r="J1249" s="26"/>
      <c r="K1249" s="25"/>
      <c r="L1249" s="27"/>
      <c r="S1249">
        <f>ROUND((Source!FX631/100)*((ROUND(Source!AF631*Source!I631, 2)+ROUND(Source!AE631*Source!I631, 2))), 2)</f>
        <v>186.9</v>
      </c>
      <c r="T1249">
        <f>Source!X631</f>
        <v>186.9</v>
      </c>
      <c r="U1249">
        <f>ROUND((Source!FY631/100)*((ROUND(Source!AF631*Source!I631, 2)+ROUND(Source!AE631*Source!I631, 2))), 2)</f>
        <v>158.86000000000001</v>
      </c>
      <c r="V1249">
        <f>Source!Y631</f>
        <v>158.86000000000001</v>
      </c>
    </row>
    <row r="1250" spans="1:26" x14ac:dyDescent="0.2">
      <c r="C1250" s="20" t="str">
        <f>"Объем: "&amp;Source!I631&amp;"=37,96/"&amp;"100"</f>
        <v>Объем: 0,3796=37,96/100</v>
      </c>
    </row>
    <row r="1251" spans="1:26" ht="14.25" x14ac:dyDescent="0.2">
      <c r="A1251" s="40"/>
      <c r="B1251" s="41"/>
      <c r="C1251" s="41" t="s">
        <v>1496</v>
      </c>
      <c r="D1251" s="24"/>
      <c r="E1251" s="11"/>
      <c r="F1251" s="25">
        <f>Source!AO631</f>
        <v>595.99</v>
      </c>
      <c r="G1251" s="26" t="str">
        <f>Source!DG631</f>
        <v/>
      </c>
      <c r="H1251" s="25">
        <f>ROUND(Source!AF631*Source!I631, 2)</f>
        <v>226.24</v>
      </c>
      <c r="I1251" s="26"/>
      <c r="J1251" s="26">
        <f>IF(Source!BA631&lt;&gt; 0, Source!BA631, 1)</f>
        <v>1</v>
      </c>
      <c r="K1251" s="25">
        <f>Source!S631</f>
        <v>226.24</v>
      </c>
      <c r="L1251" s="27"/>
      <c r="R1251">
        <f>H1251</f>
        <v>226.24</v>
      </c>
    </row>
    <row r="1252" spans="1:26" ht="14.25" x14ac:dyDescent="0.2">
      <c r="A1252" s="40"/>
      <c r="B1252" s="41"/>
      <c r="C1252" s="41" t="s">
        <v>279</v>
      </c>
      <c r="D1252" s="24"/>
      <c r="E1252" s="11"/>
      <c r="F1252" s="25">
        <f>Source!AM631</f>
        <v>45.01</v>
      </c>
      <c r="G1252" s="26" t="str">
        <f>Source!DE631</f>
        <v/>
      </c>
      <c r="H1252" s="25">
        <f>ROUND(Source!AD631*Source!I631, 2)</f>
        <v>17.09</v>
      </c>
      <c r="I1252" s="26"/>
      <c r="J1252" s="26">
        <f>IF(Source!BB631&lt;&gt; 0, Source!BB631, 1)</f>
        <v>1</v>
      </c>
      <c r="K1252" s="25">
        <f>Source!Q631</f>
        <v>17.09</v>
      </c>
      <c r="L1252" s="27"/>
    </row>
    <row r="1253" spans="1:26" ht="14.25" x14ac:dyDescent="0.2">
      <c r="A1253" s="40"/>
      <c r="B1253" s="41"/>
      <c r="C1253" s="41" t="s">
        <v>1497</v>
      </c>
      <c r="D1253" s="24"/>
      <c r="E1253" s="11"/>
      <c r="F1253" s="25">
        <f>Source!AN631</f>
        <v>19.440000000000001</v>
      </c>
      <c r="G1253" s="26" t="str">
        <f>Source!DF631</f>
        <v/>
      </c>
      <c r="H1253" s="28">
        <f>ROUND(Source!AE631*Source!I631, 2)</f>
        <v>7.38</v>
      </c>
      <c r="I1253" s="26"/>
      <c r="J1253" s="26">
        <f>IF(Source!BS631&lt;&gt; 0, Source!BS631, 1)</f>
        <v>1</v>
      </c>
      <c r="K1253" s="28">
        <f>Source!R631</f>
        <v>7.38</v>
      </c>
      <c r="L1253" s="27"/>
      <c r="R1253">
        <f>H1253</f>
        <v>7.38</v>
      </c>
    </row>
    <row r="1254" spans="1:26" ht="14.25" x14ac:dyDescent="0.2">
      <c r="A1254" s="40"/>
      <c r="B1254" s="41"/>
      <c r="C1254" s="41" t="s">
        <v>1498</v>
      </c>
      <c r="D1254" s="24" t="s">
        <v>1499</v>
      </c>
      <c r="E1254" s="11">
        <f>Source!BZ631</f>
        <v>80</v>
      </c>
      <c r="F1254" s="44"/>
      <c r="G1254" s="26"/>
      <c r="H1254" s="25">
        <f>SUM(S1249:S1257)</f>
        <v>186.9</v>
      </c>
      <c r="I1254" s="29"/>
      <c r="J1254" s="23">
        <f>Source!AT631</f>
        <v>80</v>
      </c>
      <c r="K1254" s="25">
        <f>SUM(T1249:T1257)</f>
        <v>186.9</v>
      </c>
      <c r="L1254" s="27"/>
    </row>
    <row r="1255" spans="1:26" ht="14.25" x14ac:dyDescent="0.2">
      <c r="A1255" s="40"/>
      <c r="B1255" s="41"/>
      <c r="C1255" s="41" t="s">
        <v>1500</v>
      </c>
      <c r="D1255" s="24" t="s">
        <v>1499</v>
      </c>
      <c r="E1255" s="11">
        <f>Source!CA631</f>
        <v>68</v>
      </c>
      <c r="F1255" s="44"/>
      <c r="G1255" s="26"/>
      <c r="H1255" s="25">
        <f>SUM(U1249:U1257)</f>
        <v>158.86000000000001</v>
      </c>
      <c r="I1255" s="29"/>
      <c r="J1255" s="23">
        <f>Source!AU631</f>
        <v>68</v>
      </c>
      <c r="K1255" s="25">
        <f>SUM(V1249:V1257)</f>
        <v>158.86000000000001</v>
      </c>
      <c r="L1255" s="27"/>
    </row>
    <row r="1256" spans="1:26" ht="14.25" x14ac:dyDescent="0.2">
      <c r="A1256" s="40"/>
      <c r="B1256" s="41"/>
      <c r="C1256" s="41" t="s">
        <v>1501</v>
      </c>
      <c r="D1256" s="24" t="s">
        <v>1502</v>
      </c>
      <c r="E1256" s="11">
        <f>Source!AQ631</f>
        <v>69.87</v>
      </c>
      <c r="F1256" s="25"/>
      <c r="G1256" s="26" t="str">
        <f>Source!DI631</f>
        <v/>
      </c>
      <c r="H1256" s="25"/>
      <c r="I1256" s="26"/>
      <c r="J1256" s="26"/>
      <c r="K1256" s="25"/>
      <c r="L1256" s="36">
        <f>Source!U631</f>
        <v>26.522652000000001</v>
      </c>
    </row>
    <row r="1257" spans="1:26" ht="14.25" x14ac:dyDescent="0.2">
      <c r="A1257" s="42" t="str">
        <f>Source!E633</f>
        <v>122,1</v>
      </c>
      <c r="B1257" s="43" t="str">
        <f>Source!F633</f>
        <v>01.7.07.07</v>
      </c>
      <c r="C1257" s="43" t="str">
        <f>Source!G633</f>
        <v>Строительный мусор</v>
      </c>
      <c r="D1257" s="30" t="str">
        <f>Source!H633</f>
        <v>т</v>
      </c>
      <c r="E1257" s="31">
        <f>Source!I633</f>
        <v>1.9739200000000001</v>
      </c>
      <c r="F1257" s="32">
        <f>Source!AL633+Source!AM633+Source!AO633</f>
        <v>0</v>
      </c>
      <c r="G1257" s="37" t="s">
        <v>6</v>
      </c>
      <c r="H1257" s="32">
        <f>ROUND(Source!AC633*Source!I633, 2)+ROUND(Source!AD633*Source!I633, 2)+ROUND(Source!AF633*Source!I633, 2)</f>
        <v>0</v>
      </c>
      <c r="I1257" s="33"/>
      <c r="J1257" s="33">
        <f>IF(Source!BC633&lt;&gt; 0, Source!BC633, 1)</f>
        <v>1</v>
      </c>
      <c r="K1257" s="32">
        <f>Source!O633</f>
        <v>0</v>
      </c>
      <c r="L1257" s="38"/>
      <c r="S1257">
        <f>ROUND((Source!FX633/100)*((ROUND(Source!AF633*Source!I633, 2)+ROUND(Source!AE633*Source!I633, 2))), 2)</f>
        <v>0</v>
      </c>
      <c r="T1257">
        <f>Source!X633</f>
        <v>0</v>
      </c>
      <c r="U1257">
        <f>ROUND((Source!FY633/100)*((ROUND(Source!AF633*Source!I633, 2)+ROUND(Source!AE633*Source!I633, 2))), 2)</f>
        <v>0</v>
      </c>
      <c r="V1257">
        <f>Source!Y633</f>
        <v>0</v>
      </c>
      <c r="W1257">
        <f>IF(Source!BI633&lt;=1,H1257, 0)</f>
        <v>0</v>
      </c>
      <c r="X1257">
        <f>IF(Source!BI633=2,H1257, 0)</f>
        <v>0</v>
      </c>
      <c r="Y1257">
        <f>IF(Source!BI633=3,H1257, 0)</f>
        <v>0</v>
      </c>
      <c r="Z1257">
        <f>IF(Source!BI633=4,H1257, 0)</f>
        <v>0</v>
      </c>
    </row>
    <row r="1258" spans="1:26" ht="15" x14ac:dyDescent="0.25">
      <c r="G1258" s="46">
        <f>H1251+H1252+H1254+H1255+SUM(H1257:H1257)</f>
        <v>589.09</v>
      </c>
      <c r="H1258" s="46"/>
      <c r="J1258" s="46">
        <f>K1251+K1252+K1254+K1255+SUM(K1257:K1257)</f>
        <v>589.09</v>
      </c>
      <c r="K1258" s="46"/>
      <c r="L1258" s="35">
        <f>Source!U631</f>
        <v>26.522652000000001</v>
      </c>
      <c r="O1258" s="21">
        <f>G1258</f>
        <v>589.09</v>
      </c>
      <c r="P1258" s="21">
        <f>J1258</f>
        <v>589.09</v>
      </c>
      <c r="Q1258" s="21">
        <f>L1258</f>
        <v>26.522652000000001</v>
      </c>
      <c r="W1258">
        <f>IF(Source!BI631&lt;=1,H1251+H1252+H1254+H1255, 0)</f>
        <v>589.09</v>
      </c>
      <c r="X1258">
        <f>IF(Source!BI631=2,H1251+H1252+H1254+H1255, 0)</f>
        <v>0</v>
      </c>
      <c r="Y1258">
        <f>IF(Source!BI631=3,H1251+H1252+H1254+H1255, 0)</f>
        <v>0</v>
      </c>
      <c r="Z1258">
        <f>IF(Source!BI631=4,H1251+H1252+H1254+H1255, 0)</f>
        <v>0</v>
      </c>
    </row>
    <row r="1259" spans="1:26" ht="28.5" x14ac:dyDescent="0.2">
      <c r="A1259" s="40" t="str">
        <f>Source!E635</f>
        <v>123</v>
      </c>
      <c r="B1259" s="41" t="str">
        <f>Source!F635</f>
        <v>07-05-015-01</v>
      </c>
      <c r="C1259" s="41" t="str">
        <f>Source!G635</f>
        <v>Демонтаж ступеней отдельных гладких по готовому основанию</v>
      </c>
      <c r="D1259" s="24" t="str">
        <f>Source!H635</f>
        <v>100 м</v>
      </c>
      <c r="E1259" s="11">
        <f>Source!I635</f>
        <v>1.56</v>
      </c>
      <c r="F1259" s="25">
        <f>Source!AL635+Source!AM635+Source!AO635</f>
        <v>1313.0900000000001</v>
      </c>
      <c r="G1259" s="26"/>
      <c r="H1259" s="25"/>
      <c r="I1259" s="26" t="str">
        <f>Source!BO635</f>
        <v/>
      </c>
      <c r="J1259" s="26"/>
      <c r="K1259" s="25"/>
      <c r="L1259" s="27"/>
      <c r="S1259">
        <f>ROUND((Source!FX635/100)*((ROUND(Source!AF635*Source!I635, 2)+ROUND(Source!AE635*Source!I635, 2))), 2)</f>
        <v>1890.5</v>
      </c>
      <c r="T1259">
        <f>Source!X635</f>
        <v>1897.28</v>
      </c>
      <c r="U1259">
        <f>ROUND((Source!FY635/100)*((ROUND(Source!AF635*Source!I635, 2)+ROUND(Source!AE635*Source!I635, 2))), 2)</f>
        <v>1151.92</v>
      </c>
      <c r="V1259">
        <f>Source!Y635</f>
        <v>1151.92</v>
      </c>
    </row>
    <row r="1260" spans="1:26" x14ac:dyDescent="0.2">
      <c r="C1260" s="20" t="str">
        <f>"Объем: "&amp;Source!I635&amp;"=156/"&amp;"100"</f>
        <v>Объем: 1,56=156/100</v>
      </c>
    </row>
    <row r="1261" spans="1:26" ht="14.25" x14ac:dyDescent="0.2">
      <c r="A1261" s="40"/>
      <c r="B1261" s="41"/>
      <c r="C1261" s="41" t="s">
        <v>1496</v>
      </c>
      <c r="D1261" s="24"/>
      <c r="E1261" s="11"/>
      <c r="F1261" s="25">
        <f>Source!AO635</f>
        <v>1067.72</v>
      </c>
      <c r="G1261" s="26" t="str">
        <f>Source!DG635</f>
        <v>)*0,8</v>
      </c>
      <c r="H1261" s="25">
        <f>ROUND(Source!AF635*Source!I635, 2)</f>
        <v>1332.52</v>
      </c>
      <c r="I1261" s="26"/>
      <c r="J1261" s="26">
        <f>IF(Source!BA635&lt;&gt; 0, Source!BA635, 1)</f>
        <v>1</v>
      </c>
      <c r="K1261" s="25">
        <f>Source!S635</f>
        <v>1332.52</v>
      </c>
      <c r="L1261" s="27"/>
      <c r="R1261">
        <f>H1261</f>
        <v>1332.52</v>
      </c>
    </row>
    <row r="1262" spans="1:26" ht="14.25" x14ac:dyDescent="0.2">
      <c r="A1262" s="40"/>
      <c r="B1262" s="41"/>
      <c r="C1262" s="41" t="s">
        <v>279</v>
      </c>
      <c r="D1262" s="24"/>
      <c r="E1262" s="11"/>
      <c r="F1262" s="25">
        <f>Source!AM635</f>
        <v>123.89</v>
      </c>
      <c r="G1262" s="26" t="str">
        <f>Source!DE635</f>
        <v>)*0,8</v>
      </c>
      <c r="H1262" s="25">
        <f>ROUND(Source!AD635*Source!I635, 2)</f>
        <v>154.61000000000001</v>
      </c>
      <c r="I1262" s="26"/>
      <c r="J1262" s="26">
        <f>IF(Source!BB635&lt;&gt; 0, Source!BB635, 1)</f>
        <v>1</v>
      </c>
      <c r="K1262" s="25">
        <f>Source!Q635</f>
        <v>154.61000000000001</v>
      </c>
      <c r="L1262" s="27"/>
    </row>
    <row r="1263" spans="1:26" ht="14.25" x14ac:dyDescent="0.2">
      <c r="A1263" s="40"/>
      <c r="B1263" s="41"/>
      <c r="C1263" s="41" t="s">
        <v>1497</v>
      </c>
      <c r="D1263" s="24"/>
      <c r="E1263" s="11"/>
      <c r="F1263" s="25">
        <f>Source!AN635</f>
        <v>18.18</v>
      </c>
      <c r="G1263" s="26" t="str">
        <f>Source!DF635</f>
        <v>)*0,8</v>
      </c>
      <c r="H1263" s="28">
        <f>ROUND(Source!AE635*Source!I635, 2)</f>
        <v>22.68</v>
      </c>
      <c r="I1263" s="26"/>
      <c r="J1263" s="26">
        <f>IF(Source!BS635&lt;&gt; 0, Source!BS635, 1)</f>
        <v>1</v>
      </c>
      <c r="K1263" s="28">
        <f>Source!R635</f>
        <v>22.68</v>
      </c>
      <c r="L1263" s="27"/>
      <c r="R1263">
        <f>H1263</f>
        <v>22.68</v>
      </c>
    </row>
    <row r="1264" spans="1:26" ht="14.25" x14ac:dyDescent="0.2">
      <c r="A1264" s="40"/>
      <c r="B1264" s="41"/>
      <c r="C1264" s="41" t="s">
        <v>1498</v>
      </c>
      <c r="D1264" s="24" t="s">
        <v>1499</v>
      </c>
      <c r="E1264" s="11">
        <f>Source!BZ635</f>
        <v>155</v>
      </c>
      <c r="F1264" s="48" t="str">
        <f>CONCATENATE(" )", Source!DL635, Source!FT635, "=", Source!FX635)</f>
        <v xml:space="preserve"> )*0,9=139,5</v>
      </c>
      <c r="G1264" s="49"/>
      <c r="H1264" s="25">
        <f>SUM(S1259:S1266)</f>
        <v>1890.5</v>
      </c>
      <c r="I1264" s="29"/>
      <c r="J1264" s="23">
        <f>Source!AT635</f>
        <v>140</v>
      </c>
      <c r="K1264" s="25">
        <f>SUM(T1259:T1266)</f>
        <v>1897.28</v>
      </c>
      <c r="L1264" s="27"/>
    </row>
    <row r="1265" spans="1:26" ht="14.25" x14ac:dyDescent="0.2">
      <c r="A1265" s="40"/>
      <c r="B1265" s="41"/>
      <c r="C1265" s="41" t="s">
        <v>1500</v>
      </c>
      <c r="D1265" s="24" t="s">
        <v>1499</v>
      </c>
      <c r="E1265" s="11">
        <f>Source!CA635</f>
        <v>100</v>
      </c>
      <c r="F1265" s="48" t="str">
        <f>CONCATENATE(" )", Source!DM635, Source!FU635, "=", Source!FY635)</f>
        <v xml:space="preserve"> )*0,85=85</v>
      </c>
      <c r="G1265" s="49"/>
      <c r="H1265" s="25">
        <f>SUM(U1259:U1266)</f>
        <v>1151.92</v>
      </c>
      <c r="I1265" s="29"/>
      <c r="J1265" s="23">
        <f>Source!AU635</f>
        <v>85</v>
      </c>
      <c r="K1265" s="25">
        <f>SUM(V1259:V1266)</f>
        <v>1151.92</v>
      </c>
      <c r="L1265" s="27"/>
    </row>
    <row r="1266" spans="1:26" ht="14.25" x14ac:dyDescent="0.2">
      <c r="A1266" s="42"/>
      <c r="B1266" s="43"/>
      <c r="C1266" s="43" t="s">
        <v>1501</v>
      </c>
      <c r="D1266" s="30" t="s">
        <v>1502</v>
      </c>
      <c r="E1266" s="31">
        <f>Source!AQ635</f>
        <v>117.72</v>
      </c>
      <c r="F1266" s="32"/>
      <c r="G1266" s="33" t="str">
        <f>Source!DI635</f>
        <v>)*0,8</v>
      </c>
      <c r="H1266" s="32"/>
      <c r="I1266" s="33"/>
      <c r="J1266" s="33"/>
      <c r="K1266" s="32"/>
      <c r="L1266" s="34">
        <f>Source!U635</f>
        <v>146.91455999999999</v>
      </c>
    </row>
    <row r="1267" spans="1:26" ht="15" x14ac:dyDescent="0.25">
      <c r="G1267" s="46">
        <f>H1261+H1262+H1264+H1265</f>
        <v>4529.55</v>
      </c>
      <c r="H1267" s="46"/>
      <c r="J1267" s="46">
        <f>K1261+K1262+K1264+K1265</f>
        <v>4536.33</v>
      </c>
      <c r="K1267" s="46"/>
      <c r="L1267" s="35">
        <f>Source!U635</f>
        <v>146.91455999999999</v>
      </c>
      <c r="O1267" s="21">
        <f>G1267</f>
        <v>4529.55</v>
      </c>
      <c r="P1267" s="21">
        <f>J1267</f>
        <v>4536.33</v>
      </c>
      <c r="Q1267" s="21">
        <f>L1267</f>
        <v>146.91455999999999</v>
      </c>
      <c r="W1267">
        <f>IF(Source!BI635&lt;=1,H1261+H1262+H1264+H1265, 0)</f>
        <v>4529.55</v>
      </c>
      <c r="X1267">
        <f>IF(Source!BI635=2,H1261+H1262+H1264+H1265, 0)</f>
        <v>0</v>
      </c>
      <c r="Y1267">
        <f>IF(Source!BI635=3,H1261+H1262+H1264+H1265, 0)</f>
        <v>0</v>
      </c>
      <c r="Z1267">
        <f>IF(Source!BI635=4,H1261+H1262+H1264+H1265, 0)</f>
        <v>0</v>
      </c>
    </row>
    <row r="1268" spans="1:26" ht="14.25" x14ac:dyDescent="0.2">
      <c r="A1268" s="40" t="str">
        <f>Source!E637</f>
        <v>124</v>
      </c>
      <c r="B1268" s="41" t="str">
        <f>Source!F637</f>
        <v>57-2-4</v>
      </c>
      <c r="C1268" s="41" t="str">
        <f>Source!G637</f>
        <v>Разборка покрытий полов цементных</v>
      </c>
      <c r="D1268" s="24" t="str">
        <f>Source!H637</f>
        <v>100 м2</v>
      </c>
      <c r="E1268" s="11">
        <f>Source!I637</f>
        <v>0.75919999999999999</v>
      </c>
      <c r="F1268" s="25">
        <f>Source!AL637+Source!AM637+Source!AO637</f>
        <v>1687.56</v>
      </c>
      <c r="G1268" s="26"/>
      <c r="H1268" s="25"/>
      <c r="I1268" s="26" t="str">
        <f>Source!BO637</f>
        <v/>
      </c>
      <c r="J1268" s="26"/>
      <c r="K1268" s="25"/>
      <c r="L1268" s="27"/>
      <c r="S1268">
        <f>ROUND((Source!FX637/100)*((ROUND(Source!AF637*Source!I637, 2)+ROUND(Source!AE637*Source!I637, 2))), 2)</f>
        <v>590.86</v>
      </c>
      <c r="T1268">
        <f>Source!X637</f>
        <v>590.86</v>
      </c>
      <c r="U1268">
        <f>ROUND((Source!FY637/100)*((ROUND(Source!AF637*Source!I637, 2)+ROUND(Source!AE637*Source!I637, 2))), 2)</f>
        <v>502.23</v>
      </c>
      <c r="V1268">
        <f>Source!Y637</f>
        <v>502.23</v>
      </c>
    </row>
    <row r="1269" spans="1:26" x14ac:dyDescent="0.2">
      <c r="C1269" s="20" t="str">
        <f>"Объем: "&amp;Source!I637&amp;"=75,92/"&amp;"100"</f>
        <v>Объем: 0,7592=75,92/100</v>
      </c>
    </row>
    <row r="1270" spans="1:26" ht="14.25" x14ac:dyDescent="0.2">
      <c r="A1270" s="40"/>
      <c r="B1270" s="41"/>
      <c r="C1270" s="41" t="s">
        <v>1496</v>
      </c>
      <c r="D1270" s="24"/>
      <c r="E1270" s="11"/>
      <c r="F1270" s="25">
        <f>Source!AO637</f>
        <v>948.54</v>
      </c>
      <c r="G1270" s="26" t="str">
        <f>Source!DG637</f>
        <v/>
      </c>
      <c r="H1270" s="25">
        <f>ROUND(Source!AF637*Source!I637, 2)</f>
        <v>720.13</v>
      </c>
      <c r="I1270" s="26"/>
      <c r="J1270" s="26">
        <f>IF(Source!BA637&lt;&gt; 0, Source!BA637, 1)</f>
        <v>1</v>
      </c>
      <c r="K1270" s="25">
        <f>Source!S637</f>
        <v>720.13</v>
      </c>
      <c r="L1270" s="27"/>
      <c r="R1270">
        <f>H1270</f>
        <v>720.13</v>
      </c>
    </row>
    <row r="1271" spans="1:26" ht="14.25" x14ac:dyDescent="0.2">
      <c r="A1271" s="40"/>
      <c r="B1271" s="41"/>
      <c r="C1271" s="41" t="s">
        <v>279</v>
      </c>
      <c r="D1271" s="24"/>
      <c r="E1271" s="11"/>
      <c r="F1271" s="25">
        <f>Source!AM637</f>
        <v>739.02</v>
      </c>
      <c r="G1271" s="26" t="str">
        <f>Source!DE637</f>
        <v/>
      </c>
      <c r="H1271" s="25">
        <f>ROUND(Source!AD637*Source!I637, 2)</f>
        <v>561.05999999999995</v>
      </c>
      <c r="I1271" s="26"/>
      <c r="J1271" s="26">
        <f>IF(Source!BB637&lt;&gt; 0, Source!BB637, 1)</f>
        <v>1</v>
      </c>
      <c r="K1271" s="25">
        <f>Source!Q637</f>
        <v>561.05999999999995</v>
      </c>
      <c r="L1271" s="27"/>
    </row>
    <row r="1272" spans="1:26" ht="14.25" x14ac:dyDescent="0.2">
      <c r="A1272" s="40"/>
      <c r="B1272" s="41"/>
      <c r="C1272" s="41" t="s">
        <v>1497</v>
      </c>
      <c r="D1272" s="24"/>
      <c r="E1272" s="11"/>
      <c r="F1272" s="25">
        <f>Source!AN637</f>
        <v>24.3</v>
      </c>
      <c r="G1272" s="26" t="str">
        <f>Source!DF637</f>
        <v/>
      </c>
      <c r="H1272" s="28">
        <f>ROUND(Source!AE637*Source!I637, 2)</f>
        <v>18.45</v>
      </c>
      <c r="I1272" s="26"/>
      <c r="J1272" s="26">
        <f>IF(Source!BS637&lt;&gt; 0, Source!BS637, 1)</f>
        <v>1</v>
      </c>
      <c r="K1272" s="28">
        <f>Source!R637</f>
        <v>18.45</v>
      </c>
      <c r="L1272" s="27"/>
      <c r="R1272">
        <f>H1272</f>
        <v>18.45</v>
      </c>
    </row>
    <row r="1273" spans="1:26" ht="14.25" x14ac:dyDescent="0.2">
      <c r="A1273" s="40"/>
      <c r="B1273" s="41"/>
      <c r="C1273" s="41" t="s">
        <v>1498</v>
      </c>
      <c r="D1273" s="24" t="s">
        <v>1499</v>
      </c>
      <c r="E1273" s="11">
        <f>Source!BZ637</f>
        <v>80</v>
      </c>
      <c r="F1273" s="44"/>
      <c r="G1273" s="26"/>
      <c r="H1273" s="25">
        <f>SUM(S1268:S1276)</f>
        <v>590.86</v>
      </c>
      <c r="I1273" s="29"/>
      <c r="J1273" s="23">
        <f>Source!AT637</f>
        <v>80</v>
      </c>
      <c r="K1273" s="25">
        <f>SUM(T1268:T1276)</f>
        <v>590.86</v>
      </c>
      <c r="L1273" s="27"/>
    </row>
    <row r="1274" spans="1:26" ht="14.25" x14ac:dyDescent="0.2">
      <c r="A1274" s="40"/>
      <c r="B1274" s="41"/>
      <c r="C1274" s="41" t="s">
        <v>1500</v>
      </c>
      <c r="D1274" s="24" t="s">
        <v>1499</v>
      </c>
      <c r="E1274" s="11">
        <f>Source!CA637</f>
        <v>68</v>
      </c>
      <c r="F1274" s="44"/>
      <c r="G1274" s="26"/>
      <c r="H1274" s="25">
        <f>SUM(U1268:U1276)</f>
        <v>502.23</v>
      </c>
      <c r="I1274" s="29"/>
      <c r="J1274" s="23">
        <f>Source!AU637</f>
        <v>68</v>
      </c>
      <c r="K1274" s="25">
        <f>SUM(V1268:V1276)</f>
        <v>502.23</v>
      </c>
      <c r="L1274" s="27"/>
    </row>
    <row r="1275" spans="1:26" ht="14.25" x14ac:dyDescent="0.2">
      <c r="A1275" s="40"/>
      <c r="B1275" s="41"/>
      <c r="C1275" s="41" t="s">
        <v>1501</v>
      </c>
      <c r="D1275" s="24" t="s">
        <v>1502</v>
      </c>
      <c r="E1275" s="11">
        <f>Source!AQ637</f>
        <v>111.2</v>
      </c>
      <c r="F1275" s="25"/>
      <c r="G1275" s="26" t="str">
        <f>Source!DI637</f>
        <v/>
      </c>
      <c r="H1275" s="25"/>
      <c r="I1275" s="26"/>
      <c r="J1275" s="26"/>
      <c r="K1275" s="25"/>
      <c r="L1275" s="36">
        <f>Source!U637</f>
        <v>84.42304</v>
      </c>
    </row>
    <row r="1276" spans="1:26" ht="14.25" x14ac:dyDescent="0.2">
      <c r="A1276" s="42" t="str">
        <f>Source!E639</f>
        <v>124,1</v>
      </c>
      <c r="B1276" s="43" t="str">
        <f>Source!F639</f>
        <v>01.7.07.07</v>
      </c>
      <c r="C1276" s="43" t="str">
        <f>Source!G639</f>
        <v>Строительный мусор</v>
      </c>
      <c r="D1276" s="30" t="str">
        <f>Source!H639</f>
        <v>т</v>
      </c>
      <c r="E1276" s="31">
        <f>Source!I639</f>
        <v>5.0107200000000001</v>
      </c>
      <c r="F1276" s="32">
        <f>Source!AL639+Source!AM639+Source!AO639</f>
        <v>0</v>
      </c>
      <c r="G1276" s="37" t="s">
        <v>6</v>
      </c>
      <c r="H1276" s="32">
        <f>ROUND(Source!AC639*Source!I639, 2)+ROUND(Source!AD639*Source!I639, 2)+ROUND(Source!AF639*Source!I639, 2)</f>
        <v>0</v>
      </c>
      <c r="I1276" s="33"/>
      <c r="J1276" s="33">
        <f>IF(Source!BC639&lt;&gt; 0, Source!BC639, 1)</f>
        <v>1</v>
      </c>
      <c r="K1276" s="32">
        <f>Source!O639</f>
        <v>0</v>
      </c>
      <c r="L1276" s="38"/>
      <c r="S1276">
        <f>ROUND((Source!FX639/100)*((ROUND(Source!AF639*Source!I639, 2)+ROUND(Source!AE639*Source!I639, 2))), 2)</f>
        <v>0</v>
      </c>
      <c r="T1276">
        <f>Source!X639</f>
        <v>0</v>
      </c>
      <c r="U1276">
        <f>ROUND((Source!FY639/100)*((ROUND(Source!AF639*Source!I639, 2)+ROUND(Source!AE639*Source!I639, 2))), 2)</f>
        <v>0</v>
      </c>
      <c r="V1276">
        <f>Source!Y639</f>
        <v>0</v>
      </c>
      <c r="W1276">
        <f>IF(Source!BI639&lt;=1,H1276, 0)</f>
        <v>0</v>
      </c>
      <c r="X1276">
        <f>IF(Source!BI639=2,H1276, 0)</f>
        <v>0</v>
      </c>
      <c r="Y1276">
        <f>IF(Source!BI639=3,H1276, 0)</f>
        <v>0</v>
      </c>
      <c r="Z1276">
        <f>IF(Source!BI639=4,H1276, 0)</f>
        <v>0</v>
      </c>
    </row>
    <row r="1277" spans="1:26" ht="15" x14ac:dyDescent="0.25">
      <c r="G1277" s="46">
        <f>H1270+H1271+H1273+H1274+SUM(H1276:H1276)</f>
        <v>2374.2800000000002</v>
      </c>
      <c r="H1277" s="46"/>
      <c r="J1277" s="46">
        <f>K1270+K1271+K1273+K1274+SUM(K1276:K1276)</f>
        <v>2374.2800000000002</v>
      </c>
      <c r="K1277" s="46"/>
      <c r="L1277" s="35">
        <f>Source!U637</f>
        <v>84.42304</v>
      </c>
      <c r="O1277" s="21">
        <f>G1277</f>
        <v>2374.2800000000002</v>
      </c>
      <c r="P1277" s="21">
        <f>J1277</f>
        <v>2374.2800000000002</v>
      </c>
      <c r="Q1277" s="21">
        <f>L1277</f>
        <v>84.42304</v>
      </c>
      <c r="W1277">
        <f>IF(Source!BI637&lt;=1,H1270+H1271+H1273+H1274, 0)</f>
        <v>2374.2800000000002</v>
      </c>
      <c r="X1277">
        <f>IF(Source!BI637=2,H1270+H1271+H1273+H1274, 0)</f>
        <v>0</v>
      </c>
      <c r="Y1277">
        <f>IF(Source!BI637=3,H1270+H1271+H1273+H1274, 0)</f>
        <v>0</v>
      </c>
      <c r="Z1277">
        <f>IF(Source!BI637=4,H1270+H1271+H1273+H1274, 0)</f>
        <v>0</v>
      </c>
    </row>
    <row r="1278" spans="1:26" ht="28.5" x14ac:dyDescent="0.2">
      <c r="A1278" s="40" t="str">
        <f>Source!E641</f>
        <v>125</v>
      </c>
      <c r="B1278" s="41" t="str">
        <f>Source!F641</f>
        <v>13-06-003-01</v>
      </c>
      <c r="C1278" s="41" t="str">
        <f>Source!G641</f>
        <v>Очистка поверхности потолков от краски щетками</v>
      </c>
      <c r="D1278" s="24" t="str">
        <f>Source!H641</f>
        <v>м2</v>
      </c>
      <c r="E1278" s="11">
        <f>Source!I641</f>
        <v>75.92</v>
      </c>
      <c r="F1278" s="25">
        <f>Source!AL641+Source!AM641+Source!AO641</f>
        <v>7.68</v>
      </c>
      <c r="G1278" s="26"/>
      <c r="H1278" s="25"/>
      <c r="I1278" s="26" t="str">
        <f>Source!BO641</f>
        <v/>
      </c>
      <c r="J1278" s="26"/>
      <c r="K1278" s="25"/>
      <c r="L1278" s="27"/>
      <c r="S1278">
        <f>ROUND((Source!FX641/100)*((ROUND(Source!AF641*Source!I641, 2)+ROUND(Source!AE641*Source!I641, 2))), 2)</f>
        <v>543</v>
      </c>
      <c r="T1278">
        <f>Source!X641</f>
        <v>543</v>
      </c>
      <c r="U1278">
        <f>ROUND((Source!FY641/100)*((ROUND(Source!AF641*Source!I641, 2)+ROUND(Source!AE641*Source!I641, 2))), 2)</f>
        <v>398.87</v>
      </c>
      <c r="V1278">
        <f>Source!Y641</f>
        <v>402.22</v>
      </c>
    </row>
    <row r="1279" spans="1:26" ht="14.25" x14ac:dyDescent="0.2">
      <c r="A1279" s="40"/>
      <c r="B1279" s="41"/>
      <c r="C1279" s="41" t="s">
        <v>1496</v>
      </c>
      <c r="D1279" s="24"/>
      <c r="E1279" s="11"/>
      <c r="F1279" s="25">
        <f>Source!AO641</f>
        <v>7.68</v>
      </c>
      <c r="G1279" s="26" t="str">
        <f>Source!DG641</f>
        <v>)*1,15</v>
      </c>
      <c r="H1279" s="25">
        <f>ROUND(Source!AF641*Source!I641, 2)</f>
        <v>670.37</v>
      </c>
      <c r="I1279" s="26"/>
      <c r="J1279" s="26">
        <f>IF(Source!BA641&lt;&gt; 0, Source!BA641, 1)</f>
        <v>1</v>
      </c>
      <c r="K1279" s="25">
        <f>Source!S641</f>
        <v>670.37</v>
      </c>
      <c r="L1279" s="27"/>
      <c r="R1279">
        <f>H1279</f>
        <v>670.37</v>
      </c>
    </row>
    <row r="1280" spans="1:26" ht="14.25" x14ac:dyDescent="0.2">
      <c r="A1280" s="40"/>
      <c r="B1280" s="41"/>
      <c r="C1280" s="41" t="s">
        <v>1498</v>
      </c>
      <c r="D1280" s="24" t="s">
        <v>1499</v>
      </c>
      <c r="E1280" s="11">
        <f>Source!BZ641</f>
        <v>90</v>
      </c>
      <c r="F1280" s="48" t="str">
        <f>CONCATENATE(" )", Source!DL641, Source!FT641, "=", Source!FX641)</f>
        <v xml:space="preserve"> )*0,9=81</v>
      </c>
      <c r="G1280" s="49"/>
      <c r="H1280" s="25">
        <f>SUM(S1278:S1282)</f>
        <v>543</v>
      </c>
      <c r="I1280" s="29"/>
      <c r="J1280" s="23">
        <f>Source!AT641</f>
        <v>81</v>
      </c>
      <c r="K1280" s="25">
        <f>SUM(T1278:T1282)</f>
        <v>543</v>
      </c>
      <c r="L1280" s="27"/>
    </row>
    <row r="1281" spans="1:26" ht="14.25" x14ac:dyDescent="0.2">
      <c r="A1281" s="40"/>
      <c r="B1281" s="41"/>
      <c r="C1281" s="41" t="s">
        <v>1500</v>
      </c>
      <c r="D1281" s="24" t="s">
        <v>1499</v>
      </c>
      <c r="E1281" s="11">
        <f>Source!CA641</f>
        <v>70</v>
      </c>
      <c r="F1281" s="48" t="str">
        <f>CONCATENATE(" )", Source!DM641, Source!FU641, "=", Source!FY641)</f>
        <v xml:space="preserve"> )*0,85=59,5</v>
      </c>
      <c r="G1281" s="49"/>
      <c r="H1281" s="25">
        <f>SUM(U1278:U1282)</f>
        <v>398.87</v>
      </c>
      <c r="I1281" s="29"/>
      <c r="J1281" s="23">
        <f>Source!AU641</f>
        <v>60</v>
      </c>
      <c r="K1281" s="25">
        <f>SUM(V1278:V1282)</f>
        <v>402.22</v>
      </c>
      <c r="L1281" s="27"/>
    </row>
    <row r="1282" spans="1:26" ht="14.25" x14ac:dyDescent="0.2">
      <c r="A1282" s="42"/>
      <c r="B1282" s="43"/>
      <c r="C1282" s="43" t="s">
        <v>1501</v>
      </c>
      <c r="D1282" s="30" t="s">
        <v>1502</v>
      </c>
      <c r="E1282" s="31">
        <f>Source!AQ641</f>
        <v>0.9</v>
      </c>
      <c r="F1282" s="32"/>
      <c r="G1282" s="33" t="str">
        <f>Source!DI641</f>
        <v>)*1,15</v>
      </c>
      <c r="H1282" s="32"/>
      <c r="I1282" s="33"/>
      <c r="J1282" s="33"/>
      <c r="K1282" s="32"/>
      <c r="L1282" s="34">
        <f>Source!U641</f>
        <v>78.577199999999991</v>
      </c>
    </row>
    <row r="1283" spans="1:26" ht="15" x14ac:dyDescent="0.25">
      <c r="G1283" s="46">
        <f>H1279+H1280+H1281</f>
        <v>1612.2399999999998</v>
      </c>
      <c r="H1283" s="46"/>
      <c r="J1283" s="46">
        <f>K1279+K1280+K1281</f>
        <v>1615.59</v>
      </c>
      <c r="K1283" s="46"/>
      <c r="L1283" s="35">
        <f>Source!U641</f>
        <v>78.577199999999991</v>
      </c>
      <c r="O1283" s="21">
        <f>G1283</f>
        <v>1612.2399999999998</v>
      </c>
      <c r="P1283" s="21">
        <f>J1283</f>
        <v>1615.59</v>
      </c>
      <c r="Q1283" s="21">
        <f>L1283</f>
        <v>78.577199999999991</v>
      </c>
      <c r="W1283">
        <f>IF(Source!BI641&lt;=1,H1279+H1280+H1281, 0)</f>
        <v>1612.2399999999998</v>
      </c>
      <c r="X1283">
        <f>IF(Source!BI641=2,H1279+H1280+H1281, 0)</f>
        <v>0</v>
      </c>
      <c r="Y1283">
        <f>IF(Source!BI641=3,H1279+H1280+H1281, 0)</f>
        <v>0</v>
      </c>
      <c r="Z1283">
        <f>IF(Source!BI641=4,H1279+H1280+H1281, 0)</f>
        <v>0</v>
      </c>
    </row>
    <row r="1284" spans="1:26" ht="14.25" x14ac:dyDescent="0.2">
      <c r="A1284" s="40" t="str">
        <f>Source!E643</f>
        <v>126</v>
      </c>
      <c r="B1284" s="41" t="str">
        <f>Source!F643</f>
        <v>65-19-1</v>
      </c>
      <c r="C1284" s="41" t="str">
        <f>Source!G643</f>
        <v>Демонтаж радиаторов весом до 80 кг</v>
      </c>
      <c r="D1284" s="24" t="str">
        <f>Source!H643</f>
        <v>100 ШТ</v>
      </c>
      <c r="E1284" s="11">
        <f>Source!I643</f>
        <v>0.06</v>
      </c>
      <c r="F1284" s="25">
        <f>Source!AL643+Source!AM643+Source!AO643</f>
        <v>935.72</v>
      </c>
      <c r="G1284" s="26"/>
      <c r="H1284" s="25"/>
      <c r="I1284" s="26" t="str">
        <f>Source!BO643</f>
        <v/>
      </c>
      <c r="J1284" s="26"/>
      <c r="K1284" s="25"/>
      <c r="L1284" s="27"/>
      <c r="S1284">
        <f>ROUND((Source!FX643/100)*((ROUND(Source!AF643*Source!I643, 2)+ROUND(Source!AE643*Source!I643, 2))), 2)</f>
        <v>39.78</v>
      </c>
      <c r="T1284">
        <f>Source!X643</f>
        <v>39.78</v>
      </c>
      <c r="U1284">
        <f>ROUND((Source!FY643/100)*((ROUND(Source!AF643*Source!I643, 2)+ROUND(Source!AE643*Source!I643, 2))), 2)</f>
        <v>26.88</v>
      </c>
      <c r="V1284">
        <f>Source!Y643</f>
        <v>26.88</v>
      </c>
    </row>
    <row r="1285" spans="1:26" x14ac:dyDescent="0.2">
      <c r="C1285" s="20" t="str">
        <f>"Объем: "&amp;Source!I643&amp;"=6/"&amp;"100"</f>
        <v>Объем: 0,06=6/100</v>
      </c>
    </row>
    <row r="1286" spans="1:26" ht="14.25" x14ac:dyDescent="0.2">
      <c r="A1286" s="40"/>
      <c r="B1286" s="41"/>
      <c r="C1286" s="41" t="s">
        <v>1496</v>
      </c>
      <c r="D1286" s="24"/>
      <c r="E1286" s="11"/>
      <c r="F1286" s="25">
        <f>Source!AO643</f>
        <v>865.7</v>
      </c>
      <c r="G1286" s="26" t="str">
        <f>Source!DG643</f>
        <v/>
      </c>
      <c r="H1286" s="25">
        <f>ROUND(Source!AF643*Source!I643, 2)</f>
        <v>51.94</v>
      </c>
      <c r="I1286" s="26"/>
      <c r="J1286" s="26">
        <f>IF(Source!BA643&lt;&gt; 0, Source!BA643, 1)</f>
        <v>1</v>
      </c>
      <c r="K1286" s="25">
        <f>Source!S643</f>
        <v>51.94</v>
      </c>
      <c r="L1286" s="27"/>
      <c r="R1286">
        <f>H1286</f>
        <v>51.94</v>
      </c>
    </row>
    <row r="1287" spans="1:26" ht="14.25" x14ac:dyDescent="0.2">
      <c r="A1287" s="40"/>
      <c r="B1287" s="41"/>
      <c r="C1287" s="41" t="s">
        <v>279</v>
      </c>
      <c r="D1287" s="24"/>
      <c r="E1287" s="11"/>
      <c r="F1287" s="25">
        <f>Source!AM643</f>
        <v>70.02</v>
      </c>
      <c r="G1287" s="26" t="str">
        <f>Source!DE643</f>
        <v/>
      </c>
      <c r="H1287" s="25">
        <f>ROUND(Source!AD643*Source!I643, 2)</f>
        <v>4.2</v>
      </c>
      <c r="I1287" s="26"/>
      <c r="J1287" s="26">
        <f>IF(Source!BB643&lt;&gt; 0, Source!BB643, 1)</f>
        <v>1</v>
      </c>
      <c r="K1287" s="25">
        <f>Source!Q643</f>
        <v>4.2</v>
      </c>
      <c r="L1287" s="27"/>
    </row>
    <row r="1288" spans="1:26" ht="14.25" x14ac:dyDescent="0.2">
      <c r="A1288" s="40"/>
      <c r="B1288" s="41"/>
      <c r="C1288" s="41" t="s">
        <v>1497</v>
      </c>
      <c r="D1288" s="24"/>
      <c r="E1288" s="11"/>
      <c r="F1288" s="25">
        <f>Source!AN643</f>
        <v>30.24</v>
      </c>
      <c r="G1288" s="26" t="str">
        <f>Source!DF643</f>
        <v/>
      </c>
      <c r="H1288" s="28">
        <f>ROUND(Source!AE643*Source!I643, 2)</f>
        <v>1.81</v>
      </c>
      <c r="I1288" s="26"/>
      <c r="J1288" s="26">
        <f>IF(Source!BS643&lt;&gt; 0, Source!BS643, 1)</f>
        <v>1</v>
      </c>
      <c r="K1288" s="28">
        <f>Source!R643</f>
        <v>1.81</v>
      </c>
      <c r="L1288" s="27"/>
      <c r="R1288">
        <f>H1288</f>
        <v>1.81</v>
      </c>
    </row>
    <row r="1289" spans="1:26" ht="14.25" x14ac:dyDescent="0.2">
      <c r="A1289" s="40"/>
      <c r="B1289" s="41"/>
      <c r="C1289" s="41" t="s">
        <v>1498</v>
      </c>
      <c r="D1289" s="24" t="s">
        <v>1499</v>
      </c>
      <c r="E1289" s="11">
        <f>Source!BZ643</f>
        <v>74</v>
      </c>
      <c r="F1289" s="44"/>
      <c r="G1289" s="26"/>
      <c r="H1289" s="25">
        <f>SUM(S1284:S1291)</f>
        <v>39.78</v>
      </c>
      <c r="I1289" s="29"/>
      <c r="J1289" s="23">
        <f>Source!AT643</f>
        <v>74</v>
      </c>
      <c r="K1289" s="25">
        <f>SUM(T1284:T1291)</f>
        <v>39.78</v>
      </c>
      <c r="L1289" s="27"/>
    </row>
    <row r="1290" spans="1:26" ht="14.25" x14ac:dyDescent="0.2">
      <c r="A1290" s="40"/>
      <c r="B1290" s="41"/>
      <c r="C1290" s="41" t="s">
        <v>1500</v>
      </c>
      <c r="D1290" s="24" t="s">
        <v>1499</v>
      </c>
      <c r="E1290" s="11">
        <f>Source!CA643</f>
        <v>50</v>
      </c>
      <c r="F1290" s="44"/>
      <c r="G1290" s="26"/>
      <c r="H1290" s="25">
        <f>SUM(U1284:U1291)</f>
        <v>26.88</v>
      </c>
      <c r="I1290" s="29"/>
      <c r="J1290" s="23">
        <f>Source!AU643</f>
        <v>50</v>
      </c>
      <c r="K1290" s="25">
        <f>SUM(V1284:V1291)</f>
        <v>26.88</v>
      </c>
      <c r="L1290" s="27"/>
    </row>
    <row r="1291" spans="1:26" ht="14.25" x14ac:dyDescent="0.2">
      <c r="A1291" s="42"/>
      <c r="B1291" s="43"/>
      <c r="C1291" s="43" t="s">
        <v>1501</v>
      </c>
      <c r="D1291" s="30" t="s">
        <v>1502</v>
      </c>
      <c r="E1291" s="31">
        <f>Source!AQ643</f>
        <v>110</v>
      </c>
      <c r="F1291" s="32"/>
      <c r="G1291" s="33" t="str">
        <f>Source!DI643</f>
        <v/>
      </c>
      <c r="H1291" s="32"/>
      <c r="I1291" s="33"/>
      <c r="J1291" s="33"/>
      <c r="K1291" s="32"/>
      <c r="L1291" s="34">
        <f>Source!U643</f>
        <v>6.6</v>
      </c>
    </row>
    <row r="1292" spans="1:26" ht="15" x14ac:dyDescent="0.25">
      <c r="G1292" s="46">
        <f>H1286+H1287+H1289+H1290</f>
        <v>122.8</v>
      </c>
      <c r="H1292" s="46"/>
      <c r="J1292" s="46">
        <f>K1286+K1287+K1289+K1290</f>
        <v>122.8</v>
      </c>
      <c r="K1292" s="46"/>
      <c r="L1292" s="35">
        <f>Source!U643</f>
        <v>6.6</v>
      </c>
      <c r="O1292" s="21">
        <f>G1292</f>
        <v>122.8</v>
      </c>
      <c r="P1292" s="21">
        <f>J1292</f>
        <v>122.8</v>
      </c>
      <c r="Q1292" s="21">
        <f>L1292</f>
        <v>6.6</v>
      </c>
      <c r="W1292">
        <f>IF(Source!BI643&lt;=1,H1286+H1287+H1289+H1290, 0)</f>
        <v>122.8</v>
      </c>
      <c r="X1292">
        <f>IF(Source!BI643=2,H1286+H1287+H1289+H1290, 0)</f>
        <v>0</v>
      </c>
      <c r="Y1292">
        <f>IF(Source!BI643=3,H1286+H1287+H1289+H1290, 0)</f>
        <v>0</v>
      </c>
      <c r="Z1292">
        <f>IF(Source!BI643=4,H1286+H1287+H1289+H1290, 0)</f>
        <v>0</v>
      </c>
    </row>
    <row r="1293" spans="1:26" ht="14.25" x14ac:dyDescent="0.2">
      <c r="A1293" s="40" t="str">
        <f>Source!E645</f>
        <v>127</v>
      </c>
      <c r="B1293" s="41" t="str">
        <f>Source!F645</f>
        <v>67-4-1</v>
      </c>
      <c r="C1293" s="41" t="str">
        <f>Source!G645</f>
        <v>Демонтаж выключателей, розеток</v>
      </c>
      <c r="D1293" s="24" t="str">
        <f>Source!H645</f>
        <v>100 ШТ</v>
      </c>
      <c r="E1293" s="11">
        <f>Source!I645</f>
        <v>0.06</v>
      </c>
      <c r="F1293" s="25">
        <f>Source!AL645+Source!AM645+Source!AO645</f>
        <v>45.55</v>
      </c>
      <c r="G1293" s="26"/>
      <c r="H1293" s="25"/>
      <c r="I1293" s="26" t="str">
        <f>Source!BO645</f>
        <v/>
      </c>
      <c r="J1293" s="26"/>
      <c r="K1293" s="25"/>
      <c r="L1293" s="27"/>
      <c r="S1293">
        <f>ROUND((Source!FX645/100)*((ROUND(Source!AF645*Source!I645, 2)+ROUND(Source!AE645*Source!I645, 2))), 2)</f>
        <v>2.3199999999999998</v>
      </c>
      <c r="T1293">
        <f>Source!X645</f>
        <v>2.3199999999999998</v>
      </c>
      <c r="U1293">
        <f>ROUND((Source!FY645/100)*((ROUND(Source!AF645*Source!I645, 2)+ROUND(Source!AE645*Source!I645, 2))), 2)</f>
        <v>1.77</v>
      </c>
      <c r="V1293">
        <f>Source!Y645</f>
        <v>1.77</v>
      </c>
    </row>
    <row r="1294" spans="1:26" x14ac:dyDescent="0.2">
      <c r="C1294" s="20" t="str">
        <f>"Объем: "&amp;Source!I645&amp;"=6/"&amp;"100"</f>
        <v>Объем: 0,06=6/100</v>
      </c>
    </row>
    <row r="1295" spans="1:26" ht="14.25" x14ac:dyDescent="0.2">
      <c r="A1295" s="40"/>
      <c r="B1295" s="41"/>
      <c r="C1295" s="41" t="s">
        <v>1496</v>
      </c>
      <c r="D1295" s="24"/>
      <c r="E1295" s="11"/>
      <c r="F1295" s="25">
        <f>Source!AO645</f>
        <v>45.55</v>
      </c>
      <c r="G1295" s="26" t="str">
        <f>Source!DG645</f>
        <v/>
      </c>
      <c r="H1295" s="25">
        <f>ROUND(Source!AF645*Source!I645, 2)</f>
        <v>2.73</v>
      </c>
      <c r="I1295" s="26"/>
      <c r="J1295" s="26">
        <f>IF(Source!BA645&lt;&gt; 0, Source!BA645, 1)</f>
        <v>1</v>
      </c>
      <c r="K1295" s="25">
        <f>Source!S645</f>
        <v>2.73</v>
      </c>
      <c r="L1295" s="27"/>
      <c r="R1295">
        <f>H1295</f>
        <v>2.73</v>
      </c>
    </row>
    <row r="1296" spans="1:26" ht="14.25" x14ac:dyDescent="0.2">
      <c r="A1296" s="40"/>
      <c r="B1296" s="41"/>
      <c r="C1296" s="41" t="s">
        <v>1498</v>
      </c>
      <c r="D1296" s="24" t="s">
        <v>1499</v>
      </c>
      <c r="E1296" s="11">
        <f>Source!BZ645</f>
        <v>85</v>
      </c>
      <c r="F1296" s="44"/>
      <c r="G1296" s="26"/>
      <c r="H1296" s="25">
        <f>SUM(S1293:S1298)</f>
        <v>2.3199999999999998</v>
      </c>
      <c r="I1296" s="29"/>
      <c r="J1296" s="23">
        <f>Source!AT645</f>
        <v>85</v>
      </c>
      <c r="K1296" s="25">
        <f>SUM(T1293:T1298)</f>
        <v>2.3199999999999998</v>
      </c>
      <c r="L1296" s="27"/>
    </row>
    <row r="1297" spans="1:26" ht="14.25" x14ac:dyDescent="0.2">
      <c r="A1297" s="40"/>
      <c r="B1297" s="41"/>
      <c r="C1297" s="41" t="s">
        <v>1500</v>
      </c>
      <c r="D1297" s="24" t="s">
        <v>1499</v>
      </c>
      <c r="E1297" s="11">
        <f>Source!CA645</f>
        <v>65</v>
      </c>
      <c r="F1297" s="44"/>
      <c r="G1297" s="26"/>
      <c r="H1297" s="25">
        <f>SUM(U1293:U1298)</f>
        <v>1.77</v>
      </c>
      <c r="I1297" s="29"/>
      <c r="J1297" s="23">
        <f>Source!AU645</f>
        <v>65</v>
      </c>
      <c r="K1297" s="25">
        <f>SUM(V1293:V1298)</f>
        <v>1.77</v>
      </c>
      <c r="L1297" s="27"/>
    </row>
    <row r="1298" spans="1:26" ht="14.25" x14ac:dyDescent="0.2">
      <c r="A1298" s="42"/>
      <c r="B1298" s="43"/>
      <c r="C1298" s="43" t="s">
        <v>1501</v>
      </c>
      <c r="D1298" s="30" t="s">
        <v>1502</v>
      </c>
      <c r="E1298" s="31">
        <f>Source!AQ645</f>
        <v>5.84</v>
      </c>
      <c r="F1298" s="32"/>
      <c r="G1298" s="33" t="str">
        <f>Source!DI645</f>
        <v/>
      </c>
      <c r="H1298" s="32"/>
      <c r="I1298" s="33"/>
      <c r="J1298" s="33"/>
      <c r="K1298" s="32"/>
      <c r="L1298" s="34">
        <f>Source!U645</f>
        <v>0.35039999999999999</v>
      </c>
    </row>
    <row r="1299" spans="1:26" ht="15" x14ac:dyDescent="0.25">
      <c r="G1299" s="46">
        <f>H1295+H1296+H1297</f>
        <v>6.82</v>
      </c>
      <c r="H1299" s="46"/>
      <c r="J1299" s="46">
        <f>K1295+K1296+K1297</f>
        <v>6.82</v>
      </c>
      <c r="K1299" s="46"/>
      <c r="L1299" s="35">
        <f>Source!U645</f>
        <v>0.35039999999999999</v>
      </c>
      <c r="O1299" s="21">
        <f>G1299</f>
        <v>6.82</v>
      </c>
      <c r="P1299" s="21">
        <f>J1299</f>
        <v>6.82</v>
      </c>
      <c r="Q1299" s="21">
        <f>L1299</f>
        <v>0.35039999999999999</v>
      </c>
      <c r="W1299">
        <f>IF(Source!BI645&lt;=1,H1295+H1296+H1297, 0)</f>
        <v>6.82</v>
      </c>
      <c r="X1299">
        <f>IF(Source!BI645=2,H1295+H1296+H1297, 0)</f>
        <v>0</v>
      </c>
      <c r="Y1299">
        <f>IF(Source!BI645=3,H1295+H1296+H1297, 0)</f>
        <v>0</v>
      </c>
      <c r="Z1299">
        <f>IF(Source!BI645=4,H1295+H1296+H1297, 0)</f>
        <v>0</v>
      </c>
    </row>
    <row r="1300" spans="1:26" ht="57" x14ac:dyDescent="0.2">
      <c r="A1300" s="40" t="str">
        <f>Source!E647</f>
        <v>128</v>
      </c>
      <c r="B1300" s="41" t="str">
        <f>Source!F647</f>
        <v>65-14-1</v>
      </c>
      <c r="C1300" s="41" t="str">
        <f>Source!G647</f>
        <v>Разборка трубопроводов из водогазопроводных труб в зданиях и сооружениях на резьбе диаметром до 32 мм</v>
      </c>
      <c r="D1300" s="24" t="str">
        <f>Source!H647</f>
        <v>100 м</v>
      </c>
      <c r="E1300" s="11">
        <f>Source!I647</f>
        <v>0.2</v>
      </c>
      <c r="F1300" s="25">
        <f>Source!AL647+Source!AM647+Source!AO647</f>
        <v>322.43</v>
      </c>
      <c r="G1300" s="26"/>
      <c r="H1300" s="25"/>
      <c r="I1300" s="26" t="str">
        <f>Source!BO647</f>
        <v/>
      </c>
      <c r="J1300" s="26"/>
      <c r="K1300" s="25"/>
      <c r="L1300" s="27"/>
      <c r="S1300">
        <f>ROUND((Source!FX647/100)*((ROUND(Source!AF647*Source!I647, 2)+ROUND(Source!AE647*Source!I647, 2))), 2)</f>
        <v>47.72</v>
      </c>
      <c r="T1300">
        <f>Source!X647</f>
        <v>47.72</v>
      </c>
      <c r="U1300">
        <f>ROUND((Source!FY647/100)*((ROUND(Source!AF647*Source!I647, 2)+ROUND(Source!AE647*Source!I647, 2))), 2)</f>
        <v>32.25</v>
      </c>
      <c r="V1300">
        <f>Source!Y647</f>
        <v>32.25</v>
      </c>
    </row>
    <row r="1301" spans="1:26" x14ac:dyDescent="0.2">
      <c r="C1301" s="20" t="str">
        <f>"Объем: "&amp;Source!I647&amp;"=20/"&amp;"100"</f>
        <v>Объем: 0,2=20/100</v>
      </c>
    </row>
    <row r="1302" spans="1:26" ht="14.25" x14ac:dyDescent="0.2">
      <c r="A1302" s="40"/>
      <c r="B1302" s="41"/>
      <c r="C1302" s="41" t="s">
        <v>1496</v>
      </c>
      <c r="D1302" s="24"/>
      <c r="E1302" s="11"/>
      <c r="F1302" s="25">
        <f>Source!AO647</f>
        <v>322.43</v>
      </c>
      <c r="G1302" s="26" t="str">
        <f>Source!DG647</f>
        <v/>
      </c>
      <c r="H1302" s="25">
        <f>ROUND(Source!AF647*Source!I647, 2)</f>
        <v>64.489999999999995</v>
      </c>
      <c r="I1302" s="26"/>
      <c r="J1302" s="26">
        <f>IF(Source!BA647&lt;&gt; 0, Source!BA647, 1)</f>
        <v>1</v>
      </c>
      <c r="K1302" s="25">
        <f>Source!S647</f>
        <v>64.489999999999995</v>
      </c>
      <c r="L1302" s="27"/>
      <c r="R1302">
        <f>H1302</f>
        <v>64.489999999999995</v>
      </c>
    </row>
    <row r="1303" spans="1:26" ht="14.25" x14ac:dyDescent="0.2">
      <c r="A1303" s="40"/>
      <c r="B1303" s="41"/>
      <c r="C1303" s="41" t="s">
        <v>1498</v>
      </c>
      <c r="D1303" s="24" t="s">
        <v>1499</v>
      </c>
      <c r="E1303" s="11">
        <f>Source!BZ647</f>
        <v>74</v>
      </c>
      <c r="F1303" s="44"/>
      <c r="G1303" s="26"/>
      <c r="H1303" s="25">
        <f>SUM(S1300:S1305)</f>
        <v>47.72</v>
      </c>
      <c r="I1303" s="29"/>
      <c r="J1303" s="23">
        <f>Source!AT647</f>
        <v>74</v>
      </c>
      <c r="K1303" s="25">
        <f>SUM(T1300:T1305)</f>
        <v>47.72</v>
      </c>
      <c r="L1303" s="27"/>
    </row>
    <row r="1304" spans="1:26" ht="14.25" x14ac:dyDescent="0.2">
      <c r="A1304" s="40"/>
      <c r="B1304" s="41"/>
      <c r="C1304" s="41" t="s">
        <v>1500</v>
      </c>
      <c r="D1304" s="24" t="s">
        <v>1499</v>
      </c>
      <c r="E1304" s="11">
        <f>Source!CA647</f>
        <v>50</v>
      </c>
      <c r="F1304" s="44"/>
      <c r="G1304" s="26"/>
      <c r="H1304" s="25">
        <f>SUM(U1300:U1305)</f>
        <v>32.25</v>
      </c>
      <c r="I1304" s="29"/>
      <c r="J1304" s="23">
        <f>Source!AU647</f>
        <v>50</v>
      </c>
      <c r="K1304" s="25">
        <f>SUM(V1300:V1305)</f>
        <v>32.25</v>
      </c>
      <c r="L1304" s="27"/>
    </row>
    <row r="1305" spans="1:26" ht="14.25" x14ac:dyDescent="0.2">
      <c r="A1305" s="42"/>
      <c r="B1305" s="43"/>
      <c r="C1305" s="43" t="s">
        <v>1501</v>
      </c>
      <c r="D1305" s="30" t="s">
        <v>1502</v>
      </c>
      <c r="E1305" s="31">
        <f>Source!AQ647</f>
        <v>37.799999999999997</v>
      </c>
      <c r="F1305" s="32"/>
      <c r="G1305" s="33" t="str">
        <f>Source!DI647</f>
        <v/>
      </c>
      <c r="H1305" s="32"/>
      <c r="I1305" s="33"/>
      <c r="J1305" s="33"/>
      <c r="K1305" s="32"/>
      <c r="L1305" s="34">
        <f>Source!U647</f>
        <v>7.56</v>
      </c>
    </row>
    <row r="1306" spans="1:26" ht="15" x14ac:dyDescent="0.25">
      <c r="G1306" s="46">
        <f>H1302+H1303+H1304</f>
        <v>144.45999999999998</v>
      </c>
      <c r="H1306" s="46"/>
      <c r="J1306" s="46">
        <f>K1302+K1303+K1304</f>
        <v>144.45999999999998</v>
      </c>
      <c r="K1306" s="46"/>
      <c r="L1306" s="35">
        <f>Source!U647</f>
        <v>7.56</v>
      </c>
      <c r="O1306" s="21">
        <f>G1306</f>
        <v>144.45999999999998</v>
      </c>
      <c r="P1306" s="21">
        <f>J1306</f>
        <v>144.45999999999998</v>
      </c>
      <c r="Q1306" s="21">
        <f>L1306</f>
        <v>7.56</v>
      </c>
      <c r="W1306">
        <f>IF(Source!BI647&lt;=1,H1302+H1303+H1304, 0)</f>
        <v>144.45999999999998</v>
      </c>
      <c r="X1306">
        <f>IF(Source!BI647=2,H1302+H1303+H1304, 0)</f>
        <v>0</v>
      </c>
      <c r="Y1306">
        <f>IF(Source!BI647=3,H1302+H1303+H1304, 0)</f>
        <v>0</v>
      </c>
      <c r="Z1306">
        <f>IF(Source!BI647=4,H1302+H1303+H1304, 0)</f>
        <v>0</v>
      </c>
    </row>
    <row r="1307" spans="1:26" ht="57" x14ac:dyDescent="0.2">
      <c r="A1307" s="40" t="str">
        <f>Source!E649</f>
        <v>129</v>
      </c>
      <c r="B1307" s="41" t="str">
        <f>Source!F649</f>
        <v>15-02-019-03</v>
      </c>
      <c r="C1307" s="41" t="str">
        <f>Source!G649</f>
        <v>Сплошное выравнивание внутренних поверхностей (однослойное оштукатуривание) из сухих растворных смесей толщиной до 10 мм стен</v>
      </c>
      <c r="D1307" s="24" t="str">
        <f>Source!H649</f>
        <v>100 м2</v>
      </c>
      <c r="E1307" s="11">
        <f>Source!I649</f>
        <v>2.3826000000000001</v>
      </c>
      <c r="F1307" s="25">
        <f>Source!AL649+Source!AM649+Source!AO649</f>
        <v>295.40999999999997</v>
      </c>
      <c r="G1307" s="26"/>
      <c r="H1307" s="25"/>
      <c r="I1307" s="26" t="str">
        <f>Source!BO649</f>
        <v/>
      </c>
      <c r="J1307" s="26"/>
      <c r="K1307" s="25"/>
      <c r="L1307" s="27"/>
      <c r="S1307">
        <f>ROUND((Source!FX649/100)*((ROUND(Source!AF649*Source!I649, 2)+ROUND(Source!AE649*Source!I649, 2))), 2)</f>
        <v>745.96</v>
      </c>
      <c r="T1307">
        <f>Source!X649</f>
        <v>749.91</v>
      </c>
      <c r="U1307">
        <f>ROUND((Source!FY649/100)*((ROUND(Source!AF649*Source!I649, 2)+ROUND(Source!AE649*Source!I649, 2))), 2)</f>
        <v>369.04</v>
      </c>
      <c r="V1307">
        <f>Source!Y649</f>
        <v>371.01</v>
      </c>
    </row>
    <row r="1308" spans="1:26" x14ac:dyDescent="0.2">
      <c r="C1308" s="20" t="str">
        <f>"Объем: "&amp;Source!I649&amp;"=238,26/"&amp;"100"</f>
        <v>Объем: 2,3826=238,26/100</v>
      </c>
    </row>
    <row r="1309" spans="1:26" ht="14.25" x14ac:dyDescent="0.2">
      <c r="A1309" s="40"/>
      <c r="B1309" s="41"/>
      <c r="C1309" s="41" t="s">
        <v>1496</v>
      </c>
      <c r="D1309" s="24"/>
      <c r="E1309" s="11"/>
      <c r="F1309" s="25">
        <f>Source!AO649</f>
        <v>277.14</v>
      </c>
      <c r="G1309" s="26" t="str">
        <f>Source!DG649</f>
        <v>)*1,15</v>
      </c>
      <c r="H1309" s="25">
        <f>ROUND(Source!AF649*Source!I649, 2)</f>
        <v>759.36</v>
      </c>
      <c r="I1309" s="26"/>
      <c r="J1309" s="26">
        <f>IF(Source!BA649&lt;&gt; 0, Source!BA649, 1)</f>
        <v>1</v>
      </c>
      <c r="K1309" s="25">
        <f>Source!S649</f>
        <v>759.36</v>
      </c>
      <c r="L1309" s="27"/>
      <c r="R1309">
        <f>H1309</f>
        <v>759.36</v>
      </c>
    </row>
    <row r="1310" spans="1:26" ht="14.25" x14ac:dyDescent="0.2">
      <c r="A1310" s="40"/>
      <c r="B1310" s="41"/>
      <c r="C1310" s="41" t="s">
        <v>279</v>
      </c>
      <c r="D1310" s="24"/>
      <c r="E1310" s="11"/>
      <c r="F1310" s="25">
        <f>Source!AM649</f>
        <v>17.03</v>
      </c>
      <c r="G1310" s="26" t="str">
        <f>Source!DE649</f>
        <v>)*1,25</v>
      </c>
      <c r="H1310" s="25">
        <f>ROUND(Source!AD649*Source!I649, 2)</f>
        <v>50.73</v>
      </c>
      <c r="I1310" s="26"/>
      <c r="J1310" s="26">
        <f>IF(Source!BB649&lt;&gt; 0, Source!BB649, 1)</f>
        <v>1</v>
      </c>
      <c r="K1310" s="25">
        <f>Source!Q649</f>
        <v>50.73</v>
      </c>
      <c r="L1310" s="27"/>
    </row>
    <row r="1311" spans="1:26" ht="14.25" x14ac:dyDescent="0.2">
      <c r="A1311" s="40"/>
      <c r="B1311" s="41"/>
      <c r="C1311" s="41" t="s">
        <v>1497</v>
      </c>
      <c r="D1311" s="24"/>
      <c r="E1311" s="11"/>
      <c r="F1311" s="25">
        <f>Source!AN649</f>
        <v>10.08</v>
      </c>
      <c r="G1311" s="26" t="str">
        <f>Source!DF649</f>
        <v>)*1,25</v>
      </c>
      <c r="H1311" s="28">
        <f>ROUND(Source!AE649*Source!I649, 2)</f>
        <v>30.02</v>
      </c>
      <c r="I1311" s="26"/>
      <c r="J1311" s="26">
        <f>IF(Source!BS649&lt;&gt; 0, Source!BS649, 1)</f>
        <v>1</v>
      </c>
      <c r="K1311" s="28">
        <f>Source!R649</f>
        <v>30.02</v>
      </c>
      <c r="L1311" s="27"/>
      <c r="R1311">
        <f>H1311</f>
        <v>30.02</v>
      </c>
    </row>
    <row r="1312" spans="1:26" ht="14.25" x14ac:dyDescent="0.2">
      <c r="A1312" s="40"/>
      <c r="B1312" s="41"/>
      <c r="C1312" s="41" t="s">
        <v>1503</v>
      </c>
      <c r="D1312" s="24"/>
      <c r="E1312" s="11"/>
      <c r="F1312" s="25">
        <f>Source!AL649</f>
        <v>1.24</v>
      </c>
      <c r="G1312" s="26" t="str">
        <f>Source!DD649</f>
        <v/>
      </c>
      <c r="H1312" s="25">
        <f>ROUND(Source!AC649*Source!I649, 2)</f>
        <v>2.95</v>
      </c>
      <c r="I1312" s="26"/>
      <c r="J1312" s="26">
        <f>IF(Source!BC649&lt;&gt; 0, Source!BC649, 1)</f>
        <v>1</v>
      </c>
      <c r="K1312" s="25">
        <f>Source!P649</f>
        <v>2.95</v>
      </c>
      <c r="L1312" s="27"/>
    </row>
    <row r="1313" spans="1:26" ht="14.25" x14ac:dyDescent="0.2">
      <c r="A1313" s="40"/>
      <c r="B1313" s="41"/>
      <c r="C1313" s="41" t="s">
        <v>1498</v>
      </c>
      <c r="D1313" s="24" t="s">
        <v>1499</v>
      </c>
      <c r="E1313" s="11">
        <f>Source!BZ649</f>
        <v>105</v>
      </c>
      <c r="F1313" s="48" t="str">
        <f>CONCATENATE(" )", Source!DL649, Source!FT649, "=", Source!FX649)</f>
        <v xml:space="preserve"> )*0,9=94,5</v>
      </c>
      <c r="G1313" s="49"/>
      <c r="H1313" s="25">
        <f>SUM(S1307:S1317)</f>
        <v>745.96</v>
      </c>
      <c r="I1313" s="29"/>
      <c r="J1313" s="23">
        <f>Source!AT649</f>
        <v>95</v>
      </c>
      <c r="K1313" s="25">
        <f>SUM(T1307:T1317)</f>
        <v>749.91</v>
      </c>
      <c r="L1313" s="27"/>
    </row>
    <row r="1314" spans="1:26" ht="14.25" x14ac:dyDescent="0.2">
      <c r="A1314" s="40"/>
      <c r="B1314" s="41"/>
      <c r="C1314" s="41" t="s">
        <v>1500</v>
      </c>
      <c r="D1314" s="24" t="s">
        <v>1499</v>
      </c>
      <c r="E1314" s="11">
        <f>Source!CA649</f>
        <v>55</v>
      </c>
      <c r="F1314" s="48" t="str">
        <f>CONCATENATE(" )", Source!DM649, Source!FU649, "=", Source!FY649)</f>
        <v xml:space="preserve"> )*0,85=46,75</v>
      </c>
      <c r="G1314" s="49"/>
      <c r="H1314" s="25">
        <f>SUM(U1307:U1317)</f>
        <v>369.04</v>
      </c>
      <c r="I1314" s="29"/>
      <c r="J1314" s="23">
        <f>Source!AU649</f>
        <v>47</v>
      </c>
      <c r="K1314" s="25">
        <f>SUM(V1307:V1317)</f>
        <v>371.01</v>
      </c>
      <c r="L1314" s="27"/>
    </row>
    <row r="1315" spans="1:26" ht="14.25" x14ac:dyDescent="0.2">
      <c r="A1315" s="40"/>
      <c r="B1315" s="41"/>
      <c r="C1315" s="41" t="s">
        <v>1501</v>
      </c>
      <c r="D1315" s="24" t="s">
        <v>1502</v>
      </c>
      <c r="E1315" s="11">
        <f>Source!AQ649</f>
        <v>32.49</v>
      </c>
      <c r="F1315" s="25"/>
      <c r="G1315" s="26" t="str">
        <f>Source!DI649</f>
        <v>)*1,15</v>
      </c>
      <c r="H1315" s="25"/>
      <c r="I1315" s="26"/>
      <c r="J1315" s="26"/>
      <c r="K1315" s="25"/>
      <c r="L1315" s="36">
        <f>Source!U649</f>
        <v>89.022275100000002</v>
      </c>
    </row>
    <row r="1316" spans="1:26" ht="28.5" x14ac:dyDescent="0.2">
      <c r="A1316" s="40" t="str">
        <f>Source!E651</f>
        <v>129,1</v>
      </c>
      <c r="B1316" s="41" t="str">
        <f>Source!F651</f>
        <v>04.3.02.05-0002</v>
      </c>
      <c r="C1316" s="41" t="str">
        <f>Source!G651</f>
        <v>Смесь штукатурная «Ротбанд», КНАУФ</v>
      </c>
      <c r="D1316" s="24" t="str">
        <f>Source!H651</f>
        <v>кг</v>
      </c>
      <c r="E1316" s="11">
        <f>Source!I651</f>
        <v>2025.21</v>
      </c>
      <c r="F1316" s="25">
        <f>Source!AL651+Source!AM651+Source!AO651</f>
        <v>2.0699999999999998</v>
      </c>
      <c r="G1316" s="39" t="s">
        <v>6</v>
      </c>
      <c r="H1316" s="25">
        <f>ROUND(Source!AC651*Source!I651, 2)+ROUND(Source!AD651*Source!I651, 2)+ROUND(Source!AF651*Source!I651, 2)</f>
        <v>4192.18</v>
      </c>
      <c r="I1316" s="26"/>
      <c r="J1316" s="26">
        <f>IF(Source!BC651&lt;&gt; 0, Source!BC651, 1)</f>
        <v>1</v>
      </c>
      <c r="K1316" s="25">
        <f>Source!O651</f>
        <v>4192.18</v>
      </c>
      <c r="L1316" s="27"/>
      <c r="S1316">
        <f>ROUND((Source!FX651/100)*((ROUND(Source!AF651*Source!I651, 2)+ROUND(Source!AE651*Source!I651, 2))), 2)</f>
        <v>0</v>
      </c>
      <c r="T1316">
        <f>Source!X651</f>
        <v>0</v>
      </c>
      <c r="U1316">
        <f>ROUND((Source!FY651/100)*((ROUND(Source!AF651*Source!I651, 2)+ROUND(Source!AE651*Source!I651, 2))), 2)</f>
        <v>0</v>
      </c>
      <c r="V1316">
        <f>Source!Y651</f>
        <v>0</v>
      </c>
      <c r="W1316">
        <f>IF(Source!BI651&lt;=1,H1316, 0)</f>
        <v>4192.18</v>
      </c>
      <c r="X1316">
        <f>IF(Source!BI651=2,H1316, 0)</f>
        <v>0</v>
      </c>
      <c r="Y1316">
        <f>IF(Source!BI651=3,H1316, 0)</f>
        <v>0</v>
      </c>
      <c r="Z1316">
        <f>IF(Source!BI651=4,H1316, 0)</f>
        <v>0</v>
      </c>
    </row>
    <row r="1317" spans="1:26" ht="28.5" x14ac:dyDescent="0.2">
      <c r="A1317" s="42" t="str">
        <f>Source!E653</f>
        <v>129,2</v>
      </c>
      <c r="B1317" s="43" t="str">
        <f>Source!F653</f>
        <v>14.3.01.01-0001</v>
      </c>
      <c r="C1317" s="43" t="str">
        <f>Source!G653</f>
        <v>Грунтовка: «Бетоконтакт», КНАУФ</v>
      </c>
      <c r="D1317" s="30" t="str">
        <f>Source!H653</f>
        <v>кг</v>
      </c>
      <c r="E1317" s="31">
        <f>Source!I653</f>
        <v>30.973800000000001</v>
      </c>
      <c r="F1317" s="32">
        <f>Source!AL653+Source!AM653+Source!AO653</f>
        <v>15.09</v>
      </c>
      <c r="G1317" s="37" t="s">
        <v>6</v>
      </c>
      <c r="H1317" s="32">
        <f>ROUND(Source!AC653*Source!I653, 2)+ROUND(Source!AD653*Source!I653, 2)+ROUND(Source!AF653*Source!I653, 2)</f>
        <v>467.39</v>
      </c>
      <c r="I1317" s="33"/>
      <c r="J1317" s="33">
        <f>IF(Source!BC653&lt;&gt; 0, Source!BC653, 1)</f>
        <v>1</v>
      </c>
      <c r="K1317" s="32">
        <f>Source!O653</f>
        <v>467.39</v>
      </c>
      <c r="L1317" s="38"/>
      <c r="S1317">
        <f>ROUND((Source!FX653/100)*((ROUND(Source!AF653*Source!I653, 2)+ROUND(Source!AE653*Source!I653, 2))), 2)</f>
        <v>0</v>
      </c>
      <c r="T1317">
        <f>Source!X653</f>
        <v>0</v>
      </c>
      <c r="U1317">
        <f>ROUND((Source!FY653/100)*((ROUND(Source!AF653*Source!I653, 2)+ROUND(Source!AE653*Source!I653, 2))), 2)</f>
        <v>0</v>
      </c>
      <c r="V1317">
        <f>Source!Y653</f>
        <v>0</v>
      </c>
      <c r="W1317">
        <f>IF(Source!BI653&lt;=1,H1317, 0)</f>
        <v>467.39</v>
      </c>
      <c r="X1317">
        <f>IF(Source!BI653=2,H1317, 0)</f>
        <v>0</v>
      </c>
      <c r="Y1317">
        <f>IF(Source!BI653=3,H1317, 0)</f>
        <v>0</v>
      </c>
      <c r="Z1317">
        <f>IF(Source!BI653=4,H1317, 0)</f>
        <v>0</v>
      </c>
    </row>
    <row r="1318" spans="1:26" ht="15" x14ac:dyDescent="0.25">
      <c r="G1318" s="46">
        <f>H1309+H1310+H1312+H1313+H1314+SUM(H1316:H1317)</f>
        <v>6587.6100000000006</v>
      </c>
      <c r="H1318" s="46"/>
      <c r="J1318" s="46">
        <f>K1309+K1310+K1312+K1313+K1314+SUM(K1316:K1317)</f>
        <v>6593.5300000000007</v>
      </c>
      <c r="K1318" s="46"/>
      <c r="L1318" s="35">
        <f>Source!U649</f>
        <v>89.022275100000002</v>
      </c>
      <c r="O1318" s="21">
        <f>G1318</f>
        <v>6587.6100000000006</v>
      </c>
      <c r="P1318" s="21">
        <f>J1318</f>
        <v>6593.5300000000007</v>
      </c>
      <c r="Q1318" s="21">
        <f>L1318</f>
        <v>89.022275100000002</v>
      </c>
      <c r="W1318">
        <f>IF(Source!BI649&lt;=1,H1309+H1310+H1312+H1313+H1314, 0)</f>
        <v>1928.04</v>
      </c>
      <c r="X1318">
        <f>IF(Source!BI649=2,H1309+H1310+H1312+H1313+H1314, 0)</f>
        <v>0</v>
      </c>
      <c r="Y1318">
        <f>IF(Source!BI649=3,H1309+H1310+H1312+H1313+H1314, 0)</f>
        <v>0</v>
      </c>
      <c r="Z1318">
        <f>IF(Source!BI649=4,H1309+H1310+H1312+H1313+H1314, 0)</f>
        <v>0</v>
      </c>
    </row>
    <row r="1319" spans="1:26" ht="71.25" x14ac:dyDescent="0.2">
      <c r="A1319" s="40" t="str">
        <f>Source!E655</f>
        <v>130</v>
      </c>
      <c r="B1319" s="41" t="str">
        <f>Source!F655</f>
        <v>15-02-019-05</v>
      </c>
      <c r="C1319" s="41" t="str">
        <f>Source!G655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1319" s="24" t="str">
        <f>Source!H655</f>
        <v>100 м2</v>
      </c>
      <c r="E1319" s="11">
        <f>Source!I655</f>
        <v>0.12720000000000001</v>
      </c>
      <c r="F1319" s="25">
        <f>Source!AL655+Source!AM655+Source!AO655</f>
        <v>739.34</v>
      </c>
      <c r="G1319" s="26"/>
      <c r="H1319" s="25"/>
      <c r="I1319" s="26" t="str">
        <f>Source!BO655</f>
        <v/>
      </c>
      <c r="J1319" s="26"/>
      <c r="K1319" s="25"/>
      <c r="L1319" s="27"/>
      <c r="S1319">
        <f>ROUND((Source!FX655/100)*((ROUND(Source!AF655*Source!I655, 2)+ROUND(Source!AE655*Source!I655, 2))), 2)</f>
        <v>100.84</v>
      </c>
      <c r="T1319">
        <f>Source!X655</f>
        <v>101.37</v>
      </c>
      <c r="U1319">
        <f>ROUND((Source!FY655/100)*((ROUND(Source!AF655*Source!I655, 2)+ROUND(Source!AE655*Source!I655, 2))), 2)</f>
        <v>49.89</v>
      </c>
      <c r="V1319">
        <f>Source!Y655</f>
        <v>50.15</v>
      </c>
    </row>
    <row r="1320" spans="1:26" x14ac:dyDescent="0.2">
      <c r="C1320" s="20" t="str">
        <f>"Объем: "&amp;Source!I655&amp;"=12,72/"&amp;"100"</f>
        <v>Объем: 0,1272=12,72/100</v>
      </c>
    </row>
    <row r="1321" spans="1:26" ht="14.25" x14ac:dyDescent="0.2">
      <c r="A1321" s="40"/>
      <c r="B1321" s="41"/>
      <c r="C1321" s="41" t="s">
        <v>1496</v>
      </c>
      <c r="D1321" s="24"/>
      <c r="E1321" s="11"/>
      <c r="F1321" s="25">
        <f>Source!AO655</f>
        <v>713.71</v>
      </c>
      <c r="G1321" s="26" t="str">
        <f>Source!DG655</f>
        <v>)*1,15</v>
      </c>
      <c r="H1321" s="25">
        <f>ROUND(Source!AF655*Source!I655, 2)</f>
        <v>104.4</v>
      </c>
      <c r="I1321" s="26"/>
      <c r="J1321" s="26">
        <f>IF(Source!BA655&lt;&gt; 0, Source!BA655, 1)</f>
        <v>1</v>
      </c>
      <c r="K1321" s="25">
        <f>Source!S655</f>
        <v>104.4</v>
      </c>
      <c r="L1321" s="27"/>
      <c r="R1321">
        <f>H1321</f>
        <v>104.4</v>
      </c>
    </row>
    <row r="1322" spans="1:26" ht="14.25" x14ac:dyDescent="0.2">
      <c r="A1322" s="40"/>
      <c r="B1322" s="41"/>
      <c r="C1322" s="41" t="s">
        <v>279</v>
      </c>
      <c r="D1322" s="24"/>
      <c r="E1322" s="11"/>
      <c r="F1322" s="25">
        <f>Source!AM655</f>
        <v>23.82</v>
      </c>
      <c r="G1322" s="26" t="str">
        <f>Source!DE655</f>
        <v>)*1,25</v>
      </c>
      <c r="H1322" s="25">
        <f>ROUND(Source!AD655*Source!I655, 2)</f>
        <v>3.79</v>
      </c>
      <c r="I1322" s="26"/>
      <c r="J1322" s="26">
        <f>IF(Source!BB655&lt;&gt; 0, Source!BB655, 1)</f>
        <v>1</v>
      </c>
      <c r="K1322" s="25">
        <f>Source!Q655</f>
        <v>3.79</v>
      </c>
      <c r="L1322" s="27"/>
    </row>
    <row r="1323" spans="1:26" ht="14.25" x14ac:dyDescent="0.2">
      <c r="A1323" s="40"/>
      <c r="B1323" s="41"/>
      <c r="C1323" s="41" t="s">
        <v>1497</v>
      </c>
      <c r="D1323" s="24"/>
      <c r="E1323" s="11"/>
      <c r="F1323" s="25">
        <f>Source!AN655</f>
        <v>14.51</v>
      </c>
      <c r="G1323" s="26" t="str">
        <f>Source!DF655</f>
        <v>)*1,25</v>
      </c>
      <c r="H1323" s="28">
        <f>ROUND(Source!AE655*Source!I655, 2)</f>
        <v>2.31</v>
      </c>
      <c r="I1323" s="26"/>
      <c r="J1323" s="26">
        <f>IF(Source!BS655&lt;&gt; 0, Source!BS655, 1)</f>
        <v>1</v>
      </c>
      <c r="K1323" s="28">
        <f>Source!R655</f>
        <v>2.31</v>
      </c>
      <c r="L1323" s="27"/>
      <c r="R1323">
        <f>H1323</f>
        <v>2.31</v>
      </c>
    </row>
    <row r="1324" spans="1:26" ht="14.25" x14ac:dyDescent="0.2">
      <c r="A1324" s="40"/>
      <c r="B1324" s="41"/>
      <c r="C1324" s="41" t="s">
        <v>1503</v>
      </c>
      <c r="D1324" s="24"/>
      <c r="E1324" s="11"/>
      <c r="F1324" s="25">
        <f>Source!AL655</f>
        <v>1.81</v>
      </c>
      <c r="G1324" s="26" t="str">
        <f>Source!DD655</f>
        <v/>
      </c>
      <c r="H1324" s="25">
        <f>ROUND(Source!AC655*Source!I655, 2)</f>
        <v>0.23</v>
      </c>
      <c r="I1324" s="26"/>
      <c r="J1324" s="26">
        <f>IF(Source!BC655&lt;&gt; 0, Source!BC655, 1)</f>
        <v>1</v>
      </c>
      <c r="K1324" s="25">
        <f>Source!P655</f>
        <v>0.23</v>
      </c>
      <c r="L1324" s="27"/>
    </row>
    <row r="1325" spans="1:26" ht="14.25" x14ac:dyDescent="0.2">
      <c r="A1325" s="40"/>
      <c r="B1325" s="41"/>
      <c r="C1325" s="41" t="s">
        <v>1498</v>
      </c>
      <c r="D1325" s="24" t="s">
        <v>1499</v>
      </c>
      <c r="E1325" s="11">
        <f>Source!BZ655</f>
        <v>105</v>
      </c>
      <c r="F1325" s="48" t="str">
        <f>CONCATENATE(" )", Source!DL655, Source!FT655, "=", Source!FX655)</f>
        <v xml:space="preserve"> )*0,9=94,5</v>
      </c>
      <c r="G1325" s="49"/>
      <c r="H1325" s="25">
        <f>SUM(S1319:S1329)</f>
        <v>100.84</v>
      </c>
      <c r="I1325" s="29"/>
      <c r="J1325" s="23">
        <f>Source!AT655</f>
        <v>95</v>
      </c>
      <c r="K1325" s="25">
        <f>SUM(T1319:T1329)</f>
        <v>101.37</v>
      </c>
      <c r="L1325" s="27"/>
    </row>
    <row r="1326" spans="1:26" ht="14.25" x14ac:dyDescent="0.2">
      <c r="A1326" s="40"/>
      <c r="B1326" s="41"/>
      <c r="C1326" s="41" t="s">
        <v>1500</v>
      </c>
      <c r="D1326" s="24" t="s">
        <v>1499</v>
      </c>
      <c r="E1326" s="11">
        <f>Source!CA655</f>
        <v>55</v>
      </c>
      <c r="F1326" s="48" t="str">
        <f>CONCATENATE(" )", Source!DM655, Source!FU655, "=", Source!FY655)</f>
        <v xml:space="preserve"> )*0,85=46,75</v>
      </c>
      <c r="G1326" s="49"/>
      <c r="H1326" s="25">
        <f>SUM(U1319:U1329)</f>
        <v>49.89</v>
      </c>
      <c r="I1326" s="29"/>
      <c r="J1326" s="23">
        <f>Source!AU655</f>
        <v>47</v>
      </c>
      <c r="K1326" s="25">
        <f>SUM(V1319:V1329)</f>
        <v>50.15</v>
      </c>
      <c r="L1326" s="27"/>
    </row>
    <row r="1327" spans="1:26" ht="14.25" x14ac:dyDescent="0.2">
      <c r="A1327" s="40"/>
      <c r="B1327" s="41"/>
      <c r="C1327" s="41" t="s">
        <v>1501</v>
      </c>
      <c r="D1327" s="24" t="s">
        <v>1502</v>
      </c>
      <c r="E1327" s="11">
        <f>Source!AQ655</f>
        <v>83.67</v>
      </c>
      <c r="F1327" s="25"/>
      <c r="G1327" s="26" t="str">
        <f>Source!DI655</f>
        <v>)*1,15</v>
      </c>
      <c r="H1327" s="25"/>
      <c r="I1327" s="26"/>
      <c r="J1327" s="26"/>
      <c r="K1327" s="25"/>
      <c r="L1327" s="36">
        <f>Source!U655</f>
        <v>12.239247600000001</v>
      </c>
    </row>
    <row r="1328" spans="1:26" ht="28.5" x14ac:dyDescent="0.2">
      <c r="A1328" s="40" t="str">
        <f>Source!E657</f>
        <v>130,1</v>
      </c>
      <c r="B1328" s="41" t="str">
        <f>Source!F657</f>
        <v>04.3.02.05-0002</v>
      </c>
      <c r="C1328" s="41" t="str">
        <f>Source!G657</f>
        <v>Смесь штукатурная «Ротбанд», КНАУФ</v>
      </c>
      <c r="D1328" s="24" t="str">
        <f>Source!H657</f>
        <v>кг</v>
      </c>
      <c r="E1328" s="11">
        <f>Source!I657</f>
        <v>156.45599999999999</v>
      </c>
      <c r="F1328" s="25">
        <f>Source!AL657+Source!AM657+Source!AO657</f>
        <v>2.0699999999999998</v>
      </c>
      <c r="G1328" s="39" t="s">
        <v>6</v>
      </c>
      <c r="H1328" s="25">
        <f>ROUND(Source!AC657*Source!I657, 2)+ROUND(Source!AD657*Source!I657, 2)+ROUND(Source!AF657*Source!I657, 2)</f>
        <v>323.86</v>
      </c>
      <c r="I1328" s="26"/>
      <c r="J1328" s="26">
        <f>IF(Source!BC657&lt;&gt; 0, Source!BC657, 1)</f>
        <v>1</v>
      </c>
      <c r="K1328" s="25">
        <f>Source!O657</f>
        <v>323.86</v>
      </c>
      <c r="L1328" s="27"/>
      <c r="S1328">
        <f>ROUND((Source!FX657/100)*((ROUND(Source!AF657*Source!I657, 2)+ROUND(Source!AE657*Source!I657, 2))), 2)</f>
        <v>0</v>
      </c>
      <c r="T1328">
        <f>Source!X657</f>
        <v>0</v>
      </c>
      <c r="U1328">
        <f>ROUND((Source!FY657/100)*((ROUND(Source!AF657*Source!I657, 2)+ROUND(Source!AE657*Source!I657, 2))), 2)</f>
        <v>0</v>
      </c>
      <c r="V1328">
        <f>Source!Y657</f>
        <v>0</v>
      </c>
      <c r="W1328">
        <f>IF(Source!BI657&lt;=1,H1328, 0)</f>
        <v>323.86</v>
      </c>
      <c r="X1328">
        <f>IF(Source!BI657=2,H1328, 0)</f>
        <v>0</v>
      </c>
      <c r="Y1328">
        <f>IF(Source!BI657=3,H1328, 0)</f>
        <v>0</v>
      </c>
      <c r="Z1328">
        <f>IF(Source!BI657=4,H1328, 0)</f>
        <v>0</v>
      </c>
    </row>
    <row r="1329" spans="1:26" ht="28.5" x14ac:dyDescent="0.2">
      <c r="A1329" s="42" t="str">
        <f>Source!E659</f>
        <v>130,2</v>
      </c>
      <c r="B1329" s="43" t="str">
        <f>Source!F659</f>
        <v>14.3.01.01-0001</v>
      </c>
      <c r="C1329" s="43" t="str">
        <f>Source!G659</f>
        <v>Грунтовка: «Бетоконтакт», КНАУФ</v>
      </c>
      <c r="D1329" s="30" t="str">
        <f>Source!H659</f>
        <v>кг</v>
      </c>
      <c r="E1329" s="31">
        <f>Source!I659</f>
        <v>1.6536</v>
      </c>
      <c r="F1329" s="32">
        <f>Source!AL659+Source!AM659+Source!AO659</f>
        <v>15.09</v>
      </c>
      <c r="G1329" s="37" t="s">
        <v>6</v>
      </c>
      <c r="H1329" s="32">
        <f>ROUND(Source!AC659*Source!I659, 2)+ROUND(Source!AD659*Source!I659, 2)+ROUND(Source!AF659*Source!I659, 2)</f>
        <v>24.95</v>
      </c>
      <c r="I1329" s="33"/>
      <c r="J1329" s="33">
        <f>IF(Source!BC659&lt;&gt; 0, Source!BC659, 1)</f>
        <v>1</v>
      </c>
      <c r="K1329" s="32">
        <f>Source!O659</f>
        <v>24.95</v>
      </c>
      <c r="L1329" s="38"/>
      <c r="S1329">
        <f>ROUND((Source!FX659/100)*((ROUND(Source!AF659*Source!I659, 2)+ROUND(Source!AE659*Source!I659, 2))), 2)</f>
        <v>0</v>
      </c>
      <c r="T1329">
        <f>Source!X659</f>
        <v>0</v>
      </c>
      <c r="U1329">
        <f>ROUND((Source!FY659/100)*((ROUND(Source!AF659*Source!I659, 2)+ROUND(Source!AE659*Source!I659, 2))), 2)</f>
        <v>0</v>
      </c>
      <c r="V1329">
        <f>Source!Y659</f>
        <v>0</v>
      </c>
      <c r="W1329">
        <f>IF(Source!BI659&lt;=1,H1329, 0)</f>
        <v>24.95</v>
      </c>
      <c r="X1329">
        <f>IF(Source!BI659=2,H1329, 0)</f>
        <v>0</v>
      </c>
      <c r="Y1329">
        <f>IF(Source!BI659=3,H1329, 0)</f>
        <v>0</v>
      </c>
      <c r="Z1329">
        <f>IF(Source!BI659=4,H1329, 0)</f>
        <v>0</v>
      </c>
    </row>
    <row r="1330" spans="1:26" ht="15" x14ac:dyDescent="0.25">
      <c r="G1330" s="46">
        <f>H1321+H1322+H1324+H1325+H1326+SUM(H1328:H1329)</f>
        <v>607.96</v>
      </c>
      <c r="H1330" s="46"/>
      <c r="J1330" s="46">
        <f>K1321+K1322+K1324+K1325+K1326+SUM(K1328:K1329)</f>
        <v>608.75</v>
      </c>
      <c r="K1330" s="46"/>
      <c r="L1330" s="35">
        <f>Source!U655</f>
        <v>12.239247600000001</v>
      </c>
      <c r="O1330" s="21">
        <f>G1330</f>
        <v>607.96</v>
      </c>
      <c r="P1330" s="21">
        <f>J1330</f>
        <v>608.75</v>
      </c>
      <c r="Q1330" s="21">
        <f>L1330</f>
        <v>12.239247600000001</v>
      </c>
      <c r="W1330">
        <f>IF(Source!BI655&lt;=1,H1321+H1322+H1324+H1325+H1326, 0)</f>
        <v>259.15000000000003</v>
      </c>
      <c r="X1330">
        <f>IF(Source!BI655=2,H1321+H1322+H1324+H1325+H1326, 0)</f>
        <v>0</v>
      </c>
      <c r="Y1330">
        <f>IF(Source!BI655=3,H1321+H1322+H1324+H1325+H1326, 0)</f>
        <v>0</v>
      </c>
      <c r="Z1330">
        <f>IF(Source!BI655=4,H1321+H1322+H1324+H1325+H1326, 0)</f>
        <v>0</v>
      </c>
    </row>
    <row r="1331" spans="1:26" ht="42.75" x14ac:dyDescent="0.2">
      <c r="A1331" s="40" t="str">
        <f>Source!E661</f>
        <v>131</v>
      </c>
      <c r="B1331" s="41" t="str">
        <f>Source!F661</f>
        <v>15-04-007-01</v>
      </c>
      <c r="C1331" s="41" t="str">
        <f>Source!G661</f>
        <v>Окраска водно-дисперсионными акриловыми составами улучшенная по штукатурке стен</v>
      </c>
      <c r="D1331" s="24" t="str">
        <f>Source!H661</f>
        <v>100 м2</v>
      </c>
      <c r="E1331" s="11">
        <f>Source!I661</f>
        <v>2.3826000000000001</v>
      </c>
      <c r="F1331" s="25">
        <f>Source!AL661+Source!AM661+Source!AO661</f>
        <v>1033.6799999999998</v>
      </c>
      <c r="G1331" s="26"/>
      <c r="H1331" s="25"/>
      <c r="I1331" s="26" t="str">
        <f>Source!BO661</f>
        <v/>
      </c>
      <c r="J1331" s="26"/>
      <c r="K1331" s="25"/>
      <c r="L1331" s="27"/>
      <c r="S1331">
        <f>ROUND((Source!FX661/100)*((ROUND(Source!AF661*Source!I661, 2)+ROUND(Source!AE661*Source!I661, 2))), 2)</f>
        <v>991.31</v>
      </c>
      <c r="T1331">
        <f>Source!X661</f>
        <v>996.56</v>
      </c>
      <c r="U1331">
        <f>ROUND((Source!FY661/100)*((ROUND(Source!AF661*Source!I661, 2)+ROUND(Source!AE661*Source!I661, 2))), 2)</f>
        <v>490.41</v>
      </c>
      <c r="V1331">
        <f>Source!Y661</f>
        <v>493.03</v>
      </c>
    </row>
    <row r="1332" spans="1:26" x14ac:dyDescent="0.2">
      <c r="C1332" s="20" t="str">
        <f>"Объем: "&amp;Source!I661&amp;"=(225,54+"&amp;"12,72)/"&amp;"100"</f>
        <v>Объем: 2,3826=(225,54+12,72)/100</v>
      </c>
    </row>
    <row r="1333" spans="1:26" ht="14.25" x14ac:dyDescent="0.2">
      <c r="A1333" s="40"/>
      <c r="B1333" s="41"/>
      <c r="C1333" s="41" t="s">
        <v>1496</v>
      </c>
      <c r="D1333" s="24"/>
      <c r="E1333" s="11"/>
      <c r="F1333" s="25">
        <f>Source!AO661</f>
        <v>380.71</v>
      </c>
      <c r="G1333" s="26" t="str">
        <f>Source!DG661</f>
        <v>)*1,15</v>
      </c>
      <c r="H1333" s="25">
        <f>ROUND(Source!AF661*Source!I661, 2)</f>
        <v>1043.1500000000001</v>
      </c>
      <c r="I1333" s="26"/>
      <c r="J1333" s="26">
        <f>IF(Source!BA661&lt;&gt; 0, Source!BA661, 1)</f>
        <v>1</v>
      </c>
      <c r="K1333" s="25">
        <f>Source!S661</f>
        <v>1043.1500000000001</v>
      </c>
      <c r="L1333" s="27"/>
      <c r="R1333">
        <f>H1333</f>
        <v>1043.1500000000001</v>
      </c>
    </row>
    <row r="1334" spans="1:26" ht="14.25" x14ac:dyDescent="0.2">
      <c r="A1334" s="40"/>
      <c r="B1334" s="41"/>
      <c r="C1334" s="41" t="s">
        <v>279</v>
      </c>
      <c r="D1334" s="24"/>
      <c r="E1334" s="11"/>
      <c r="F1334" s="25">
        <f>Source!AM661</f>
        <v>10.41</v>
      </c>
      <c r="G1334" s="26" t="str">
        <f>Source!DE661</f>
        <v>)*1,25</v>
      </c>
      <c r="H1334" s="25">
        <f>ROUND(Source!AD661*Source!I661, 2)</f>
        <v>31</v>
      </c>
      <c r="I1334" s="26"/>
      <c r="J1334" s="26">
        <f>IF(Source!BB661&lt;&gt; 0, Source!BB661, 1)</f>
        <v>1</v>
      </c>
      <c r="K1334" s="25">
        <f>Source!Q661</f>
        <v>31</v>
      </c>
      <c r="L1334" s="27"/>
    </row>
    <row r="1335" spans="1:26" ht="14.25" x14ac:dyDescent="0.2">
      <c r="A1335" s="40"/>
      <c r="B1335" s="41"/>
      <c r="C1335" s="41" t="s">
        <v>1497</v>
      </c>
      <c r="D1335" s="24"/>
      <c r="E1335" s="11"/>
      <c r="F1335" s="25">
        <f>Source!AN661</f>
        <v>1.97</v>
      </c>
      <c r="G1335" s="26" t="str">
        <f>Source!DF661</f>
        <v>)*1,25</v>
      </c>
      <c r="H1335" s="28">
        <f>ROUND(Source!AE661*Source!I661, 2)</f>
        <v>5.86</v>
      </c>
      <c r="I1335" s="26"/>
      <c r="J1335" s="26">
        <f>IF(Source!BS661&lt;&gt; 0, Source!BS661, 1)</f>
        <v>1</v>
      </c>
      <c r="K1335" s="28">
        <f>Source!R661</f>
        <v>5.86</v>
      </c>
      <c r="L1335" s="27"/>
      <c r="R1335">
        <f>H1335</f>
        <v>5.86</v>
      </c>
    </row>
    <row r="1336" spans="1:26" ht="14.25" x14ac:dyDescent="0.2">
      <c r="A1336" s="40"/>
      <c r="B1336" s="41"/>
      <c r="C1336" s="41" t="s">
        <v>1503</v>
      </c>
      <c r="D1336" s="24"/>
      <c r="E1336" s="11"/>
      <c r="F1336" s="25">
        <f>Source!AL661</f>
        <v>642.55999999999995</v>
      </c>
      <c r="G1336" s="26" t="str">
        <f>Source!DD661</f>
        <v/>
      </c>
      <c r="H1336" s="25">
        <f>ROUND(Source!AC661*Source!I661, 2)</f>
        <v>1530.96</v>
      </c>
      <c r="I1336" s="26"/>
      <c r="J1336" s="26">
        <f>IF(Source!BC661&lt;&gt; 0, Source!BC661, 1)</f>
        <v>1</v>
      </c>
      <c r="K1336" s="25">
        <f>Source!P661</f>
        <v>1530.96</v>
      </c>
      <c r="L1336" s="27"/>
    </row>
    <row r="1337" spans="1:26" ht="14.25" x14ac:dyDescent="0.2">
      <c r="A1337" s="40"/>
      <c r="B1337" s="41"/>
      <c r="C1337" s="41" t="s">
        <v>1498</v>
      </c>
      <c r="D1337" s="24" t="s">
        <v>1499</v>
      </c>
      <c r="E1337" s="11">
        <f>Source!BZ661</f>
        <v>105</v>
      </c>
      <c r="F1337" s="48" t="str">
        <f>CONCATENATE(" )", Source!DL661, Source!FT661, "=", Source!FX661)</f>
        <v xml:space="preserve"> )*0,9=94,5</v>
      </c>
      <c r="G1337" s="49"/>
      <c r="H1337" s="25">
        <f>SUM(S1331:S1341)</f>
        <v>991.31</v>
      </c>
      <c r="I1337" s="29"/>
      <c r="J1337" s="23">
        <f>Source!AT661</f>
        <v>95</v>
      </c>
      <c r="K1337" s="25">
        <f>SUM(T1331:T1341)</f>
        <v>996.56</v>
      </c>
      <c r="L1337" s="27"/>
    </row>
    <row r="1338" spans="1:26" ht="14.25" x14ac:dyDescent="0.2">
      <c r="A1338" s="40"/>
      <c r="B1338" s="41"/>
      <c r="C1338" s="41" t="s">
        <v>1500</v>
      </c>
      <c r="D1338" s="24" t="s">
        <v>1499</v>
      </c>
      <c r="E1338" s="11">
        <f>Source!CA661</f>
        <v>55</v>
      </c>
      <c r="F1338" s="48" t="str">
        <f>CONCATENATE(" )", Source!DM661, Source!FU661, "=", Source!FY661)</f>
        <v xml:space="preserve"> )*0,85=46,75</v>
      </c>
      <c r="G1338" s="49"/>
      <c r="H1338" s="25">
        <f>SUM(U1331:U1341)</f>
        <v>490.41</v>
      </c>
      <c r="I1338" s="29"/>
      <c r="J1338" s="23">
        <f>Source!AU661</f>
        <v>47</v>
      </c>
      <c r="K1338" s="25">
        <f>SUM(V1331:V1341)</f>
        <v>493.03</v>
      </c>
      <c r="L1338" s="27"/>
    </row>
    <row r="1339" spans="1:26" ht="14.25" x14ac:dyDescent="0.2">
      <c r="A1339" s="40"/>
      <c r="B1339" s="41"/>
      <c r="C1339" s="41" t="s">
        <v>1501</v>
      </c>
      <c r="D1339" s="24" t="s">
        <v>1502</v>
      </c>
      <c r="E1339" s="11">
        <f>Source!AQ661</f>
        <v>43.56</v>
      </c>
      <c r="F1339" s="25"/>
      <c r="G1339" s="26" t="str">
        <f>Source!DI661</f>
        <v>)*1,15</v>
      </c>
      <c r="H1339" s="25"/>
      <c r="I1339" s="26"/>
      <c r="J1339" s="26"/>
      <c r="K1339" s="25"/>
      <c r="L1339" s="36">
        <f>Source!U661</f>
        <v>119.35396440000001</v>
      </c>
    </row>
    <row r="1340" spans="1:26" ht="28.5" x14ac:dyDescent="0.2">
      <c r="A1340" s="40" t="str">
        <f>Source!E663</f>
        <v>131,1</v>
      </c>
      <c r="B1340" s="41" t="str">
        <f>Source!F663</f>
        <v>14.3.02.01-0015</v>
      </c>
      <c r="C1340" s="41" t="str">
        <f>Source!G663</f>
        <v>Краска акриловая Alpina ULTRAWEISS, CAPAROL водно-дисперсионная</v>
      </c>
      <c r="D1340" s="24" t="str">
        <f>Source!H663</f>
        <v>т</v>
      </c>
      <c r="E1340" s="11">
        <f>Source!I663</f>
        <v>7.1478E-2</v>
      </c>
      <c r="F1340" s="25">
        <f>Source!AL663+Source!AM663+Source!AO663</f>
        <v>13287.69</v>
      </c>
      <c r="G1340" s="39" t="s">
        <v>6</v>
      </c>
      <c r="H1340" s="25">
        <f>ROUND(Source!AC663*Source!I663, 2)+ROUND(Source!AD663*Source!I663, 2)+ROUND(Source!AF663*Source!I663, 2)</f>
        <v>949.78</v>
      </c>
      <c r="I1340" s="26"/>
      <c r="J1340" s="26">
        <f>IF(Source!BC663&lt;&gt; 0, Source!BC663, 1)</f>
        <v>1</v>
      </c>
      <c r="K1340" s="25">
        <f>Source!O663</f>
        <v>949.78</v>
      </c>
      <c r="L1340" s="27"/>
      <c r="S1340">
        <f>ROUND((Source!FX663/100)*((ROUND(Source!AF663*Source!I663, 2)+ROUND(Source!AE663*Source!I663, 2))), 2)</f>
        <v>0</v>
      </c>
      <c r="T1340">
        <f>Source!X663</f>
        <v>0</v>
      </c>
      <c r="U1340">
        <f>ROUND((Source!FY663/100)*((ROUND(Source!AF663*Source!I663, 2)+ROUND(Source!AE663*Source!I663, 2))), 2)</f>
        <v>0</v>
      </c>
      <c r="V1340">
        <f>Source!Y663</f>
        <v>0</v>
      </c>
      <c r="W1340">
        <f>IF(Source!BI663&lt;=1,H1340, 0)</f>
        <v>949.78</v>
      </c>
      <c r="X1340">
        <f>IF(Source!BI663=2,H1340, 0)</f>
        <v>0</v>
      </c>
      <c r="Y1340">
        <f>IF(Source!BI663=3,H1340, 0)</f>
        <v>0</v>
      </c>
      <c r="Z1340">
        <f>IF(Source!BI663=4,H1340, 0)</f>
        <v>0</v>
      </c>
    </row>
    <row r="1341" spans="1:26" ht="28.5" x14ac:dyDescent="0.2">
      <c r="A1341" s="42" t="str">
        <f>Source!E665</f>
        <v>131,2</v>
      </c>
      <c r="B1341" s="43" t="str">
        <f>Source!F665</f>
        <v>14.4.01.02-0023</v>
      </c>
      <c r="C1341" s="43" t="str">
        <f>Source!G665</f>
        <v>Грунтовка акриловая CAPASOL, CAPAROL</v>
      </c>
      <c r="D1341" s="30" t="str">
        <f>Source!H665</f>
        <v>л</v>
      </c>
      <c r="E1341" s="31">
        <f>Source!I665</f>
        <v>34.071179999999998</v>
      </c>
      <c r="F1341" s="32">
        <f>Source!AL665+Source!AM665+Source!AO665</f>
        <v>30.67</v>
      </c>
      <c r="G1341" s="37" t="s">
        <v>6</v>
      </c>
      <c r="H1341" s="32">
        <f>ROUND(Source!AC665*Source!I665, 2)+ROUND(Source!AD665*Source!I665, 2)+ROUND(Source!AF665*Source!I665, 2)</f>
        <v>1044.96</v>
      </c>
      <c r="I1341" s="33"/>
      <c r="J1341" s="33">
        <f>IF(Source!BC665&lt;&gt; 0, Source!BC665, 1)</f>
        <v>1</v>
      </c>
      <c r="K1341" s="32">
        <f>Source!O665</f>
        <v>1044.96</v>
      </c>
      <c r="L1341" s="38"/>
      <c r="S1341">
        <f>ROUND((Source!FX665/100)*((ROUND(Source!AF665*Source!I665, 2)+ROUND(Source!AE665*Source!I665, 2))), 2)</f>
        <v>0</v>
      </c>
      <c r="T1341">
        <f>Source!X665</f>
        <v>0</v>
      </c>
      <c r="U1341">
        <f>ROUND((Source!FY665/100)*((ROUND(Source!AF665*Source!I665, 2)+ROUND(Source!AE665*Source!I665, 2))), 2)</f>
        <v>0</v>
      </c>
      <c r="V1341">
        <f>Source!Y665</f>
        <v>0</v>
      </c>
      <c r="W1341">
        <f>IF(Source!BI665&lt;=1,H1341, 0)</f>
        <v>1044.96</v>
      </c>
      <c r="X1341">
        <f>IF(Source!BI665=2,H1341, 0)</f>
        <v>0</v>
      </c>
      <c r="Y1341">
        <f>IF(Source!BI665=3,H1341, 0)</f>
        <v>0</v>
      </c>
      <c r="Z1341">
        <f>IF(Source!BI665=4,H1341, 0)</f>
        <v>0</v>
      </c>
    </row>
    <row r="1342" spans="1:26" ht="15" x14ac:dyDescent="0.25">
      <c r="G1342" s="46">
        <f>H1333+H1334+H1336+H1337+H1338+SUM(H1340:H1341)</f>
        <v>6081.57</v>
      </c>
      <c r="H1342" s="46"/>
      <c r="J1342" s="46">
        <f>K1333+K1334+K1336+K1337+K1338+SUM(K1340:K1341)</f>
        <v>6089.44</v>
      </c>
      <c r="K1342" s="46"/>
      <c r="L1342" s="35">
        <f>Source!U661</f>
        <v>119.35396440000001</v>
      </c>
      <c r="O1342" s="21">
        <f>G1342</f>
        <v>6081.57</v>
      </c>
      <c r="P1342" s="21">
        <f>J1342</f>
        <v>6089.44</v>
      </c>
      <c r="Q1342" s="21">
        <f>L1342</f>
        <v>119.35396440000001</v>
      </c>
      <c r="W1342">
        <f>IF(Source!BI661&lt;=1,H1333+H1334+H1336+H1337+H1338, 0)</f>
        <v>4086.83</v>
      </c>
      <c r="X1342">
        <f>IF(Source!BI661=2,H1333+H1334+H1336+H1337+H1338, 0)</f>
        <v>0</v>
      </c>
      <c r="Y1342">
        <f>IF(Source!BI661=3,H1333+H1334+H1336+H1337+H1338, 0)</f>
        <v>0</v>
      </c>
      <c r="Z1342">
        <f>IF(Source!BI661=4,H1333+H1334+H1336+H1337+H1338, 0)</f>
        <v>0</v>
      </c>
    </row>
    <row r="1343" spans="1:26" ht="42.75" x14ac:dyDescent="0.2">
      <c r="A1343" s="40" t="str">
        <f>Source!E667</f>
        <v>132</v>
      </c>
      <c r="B1343" s="41" t="str">
        <f>Source!F667</f>
        <v>15-04-007-02</v>
      </c>
      <c r="C1343" s="41" t="str">
        <f>Source!G667</f>
        <v>Окраска водно-дисперсионными акриловыми составами улучшенная по штукатурке потолков</v>
      </c>
      <c r="D1343" s="24" t="str">
        <f>Source!H667</f>
        <v>100 м2</v>
      </c>
      <c r="E1343" s="11">
        <f>Source!I667</f>
        <v>0.75919999999999999</v>
      </c>
      <c r="F1343" s="25">
        <f>Source!AL667+Source!AM667+Source!AO667</f>
        <v>1249.83</v>
      </c>
      <c r="G1343" s="26"/>
      <c r="H1343" s="25"/>
      <c r="I1343" s="26" t="str">
        <f>Source!BO667</f>
        <v/>
      </c>
      <c r="J1343" s="26"/>
      <c r="K1343" s="25"/>
      <c r="L1343" s="27"/>
      <c r="S1343">
        <f>ROUND((Source!FX667/100)*((ROUND(Source!AF667*Source!I667, 2)+ROUND(Source!AE667*Source!I667, 2))), 2)</f>
        <v>456.16</v>
      </c>
      <c r="T1343">
        <f>Source!X667</f>
        <v>458.57</v>
      </c>
      <c r="U1343">
        <f>ROUND((Source!FY667/100)*((ROUND(Source!AF667*Source!I667, 2)+ROUND(Source!AE667*Source!I667, 2))), 2)</f>
        <v>225.67</v>
      </c>
      <c r="V1343">
        <f>Source!Y667</f>
        <v>226.87</v>
      </c>
    </row>
    <row r="1344" spans="1:26" x14ac:dyDescent="0.2">
      <c r="C1344" s="20" t="str">
        <f>"Объем: "&amp;Source!I667&amp;"=75,92/"&amp;"100"</f>
        <v>Объем: 0,7592=75,92/100</v>
      </c>
    </row>
    <row r="1345" spans="1:26" ht="14.25" x14ac:dyDescent="0.2">
      <c r="A1345" s="40"/>
      <c r="B1345" s="41"/>
      <c r="C1345" s="41" t="s">
        <v>1496</v>
      </c>
      <c r="D1345" s="24"/>
      <c r="E1345" s="11"/>
      <c r="F1345" s="25">
        <f>Source!AO667</f>
        <v>550.62</v>
      </c>
      <c r="G1345" s="26" t="str">
        <f>Source!DG667</f>
        <v>)*1,15</v>
      </c>
      <c r="H1345" s="25">
        <f>ROUND(Source!AF667*Source!I667, 2)</f>
        <v>480.73</v>
      </c>
      <c r="I1345" s="26"/>
      <c r="J1345" s="26">
        <f>IF(Source!BA667&lt;&gt; 0, Source!BA667, 1)</f>
        <v>1</v>
      </c>
      <c r="K1345" s="25">
        <f>Source!S667</f>
        <v>480.73</v>
      </c>
      <c r="L1345" s="27"/>
      <c r="R1345">
        <f>H1345</f>
        <v>480.73</v>
      </c>
    </row>
    <row r="1346" spans="1:26" ht="14.25" x14ac:dyDescent="0.2">
      <c r="A1346" s="40"/>
      <c r="B1346" s="41"/>
      <c r="C1346" s="41" t="s">
        <v>279</v>
      </c>
      <c r="D1346" s="24"/>
      <c r="E1346" s="11"/>
      <c r="F1346" s="25">
        <f>Source!AM667</f>
        <v>11.06</v>
      </c>
      <c r="G1346" s="26" t="str">
        <f>Source!DE667</f>
        <v>)*1,25</v>
      </c>
      <c r="H1346" s="25">
        <f>ROUND(Source!AD667*Source!I667, 2)</f>
        <v>10.49</v>
      </c>
      <c r="I1346" s="26"/>
      <c r="J1346" s="26">
        <f>IF(Source!BB667&lt;&gt; 0, Source!BB667, 1)</f>
        <v>1</v>
      </c>
      <c r="K1346" s="25">
        <f>Source!Q667</f>
        <v>10.49</v>
      </c>
      <c r="L1346" s="27"/>
    </row>
    <row r="1347" spans="1:26" ht="14.25" x14ac:dyDescent="0.2">
      <c r="A1347" s="40"/>
      <c r="B1347" s="41"/>
      <c r="C1347" s="41" t="s">
        <v>1497</v>
      </c>
      <c r="D1347" s="24"/>
      <c r="E1347" s="11"/>
      <c r="F1347" s="25">
        <f>Source!AN667</f>
        <v>2.09</v>
      </c>
      <c r="G1347" s="26" t="str">
        <f>Source!DF667</f>
        <v>)*1,25</v>
      </c>
      <c r="H1347" s="28">
        <f>ROUND(Source!AE667*Source!I667, 2)</f>
        <v>1.98</v>
      </c>
      <c r="I1347" s="26"/>
      <c r="J1347" s="26">
        <f>IF(Source!BS667&lt;&gt; 0, Source!BS667, 1)</f>
        <v>1</v>
      </c>
      <c r="K1347" s="28">
        <f>Source!R667</f>
        <v>1.98</v>
      </c>
      <c r="L1347" s="27"/>
      <c r="R1347">
        <f>H1347</f>
        <v>1.98</v>
      </c>
    </row>
    <row r="1348" spans="1:26" ht="14.25" x14ac:dyDescent="0.2">
      <c r="A1348" s="40"/>
      <c r="B1348" s="41"/>
      <c r="C1348" s="41" t="s">
        <v>1503</v>
      </c>
      <c r="D1348" s="24"/>
      <c r="E1348" s="11"/>
      <c r="F1348" s="25">
        <f>Source!AL667</f>
        <v>688.15</v>
      </c>
      <c r="G1348" s="26" t="str">
        <f>Source!DD667</f>
        <v/>
      </c>
      <c r="H1348" s="25">
        <f>ROUND(Source!AC667*Source!I667, 2)</f>
        <v>522.44000000000005</v>
      </c>
      <c r="I1348" s="26"/>
      <c r="J1348" s="26">
        <f>IF(Source!BC667&lt;&gt; 0, Source!BC667, 1)</f>
        <v>1</v>
      </c>
      <c r="K1348" s="25">
        <f>Source!P667</f>
        <v>522.44000000000005</v>
      </c>
      <c r="L1348" s="27"/>
    </row>
    <row r="1349" spans="1:26" ht="14.25" x14ac:dyDescent="0.2">
      <c r="A1349" s="40"/>
      <c r="B1349" s="41"/>
      <c r="C1349" s="41" t="s">
        <v>1498</v>
      </c>
      <c r="D1349" s="24" t="s">
        <v>1499</v>
      </c>
      <c r="E1349" s="11">
        <f>Source!BZ667</f>
        <v>105</v>
      </c>
      <c r="F1349" s="48" t="str">
        <f>CONCATENATE(" )", Source!DL667, Source!FT667, "=", Source!FX667)</f>
        <v xml:space="preserve"> )*0,9=94,5</v>
      </c>
      <c r="G1349" s="49"/>
      <c r="H1349" s="25">
        <f>SUM(S1343:S1353)</f>
        <v>456.16</v>
      </c>
      <c r="I1349" s="29"/>
      <c r="J1349" s="23">
        <f>Source!AT667</f>
        <v>95</v>
      </c>
      <c r="K1349" s="25">
        <f>SUM(T1343:T1353)</f>
        <v>458.57</v>
      </c>
      <c r="L1349" s="27"/>
    </row>
    <row r="1350" spans="1:26" ht="14.25" x14ac:dyDescent="0.2">
      <c r="A1350" s="40"/>
      <c r="B1350" s="41"/>
      <c r="C1350" s="41" t="s">
        <v>1500</v>
      </c>
      <c r="D1350" s="24" t="s">
        <v>1499</v>
      </c>
      <c r="E1350" s="11">
        <f>Source!CA667</f>
        <v>55</v>
      </c>
      <c r="F1350" s="48" t="str">
        <f>CONCATENATE(" )", Source!DM667, Source!FU667, "=", Source!FY667)</f>
        <v xml:space="preserve"> )*0,85=46,75</v>
      </c>
      <c r="G1350" s="49"/>
      <c r="H1350" s="25">
        <f>SUM(U1343:U1353)</f>
        <v>225.67</v>
      </c>
      <c r="I1350" s="29"/>
      <c r="J1350" s="23">
        <f>Source!AU667</f>
        <v>47</v>
      </c>
      <c r="K1350" s="25">
        <f>SUM(V1343:V1353)</f>
        <v>226.87</v>
      </c>
      <c r="L1350" s="27"/>
    </row>
    <row r="1351" spans="1:26" ht="14.25" x14ac:dyDescent="0.2">
      <c r="A1351" s="40"/>
      <c r="B1351" s="41"/>
      <c r="C1351" s="41" t="s">
        <v>1501</v>
      </c>
      <c r="D1351" s="24" t="s">
        <v>1502</v>
      </c>
      <c r="E1351" s="11">
        <f>Source!AQ667</f>
        <v>63</v>
      </c>
      <c r="F1351" s="25"/>
      <c r="G1351" s="26" t="str">
        <f>Source!DI667</f>
        <v>)*1,15</v>
      </c>
      <c r="H1351" s="25"/>
      <c r="I1351" s="26"/>
      <c r="J1351" s="26"/>
      <c r="K1351" s="25"/>
      <c r="L1351" s="36">
        <f>Source!U667</f>
        <v>55.004039999999989</v>
      </c>
    </row>
    <row r="1352" spans="1:26" ht="28.5" x14ac:dyDescent="0.2">
      <c r="A1352" s="40" t="str">
        <f>Source!E669</f>
        <v>132,1</v>
      </c>
      <c r="B1352" s="41" t="str">
        <f>Source!F669</f>
        <v>14.3.02.01-0015</v>
      </c>
      <c r="C1352" s="41" t="str">
        <f>Source!G669</f>
        <v>Краска акриловая Alpina ULTRAWEISS, CAPAROL водно-дисперсионная</v>
      </c>
      <c r="D1352" s="24" t="str">
        <f>Source!H669</f>
        <v>т</v>
      </c>
      <c r="E1352" s="11">
        <f>Source!I669</f>
        <v>2.5054000000000003E-2</v>
      </c>
      <c r="F1352" s="25">
        <f>Source!AL669+Source!AM669+Source!AO669</f>
        <v>13287.69</v>
      </c>
      <c r="G1352" s="39" t="s">
        <v>6</v>
      </c>
      <c r="H1352" s="25">
        <f>ROUND(Source!AC669*Source!I669, 2)+ROUND(Source!AD669*Source!I669, 2)+ROUND(Source!AF669*Source!I669, 2)</f>
        <v>332.91</v>
      </c>
      <c r="I1352" s="26"/>
      <c r="J1352" s="26">
        <f>IF(Source!BC669&lt;&gt; 0, Source!BC669, 1)</f>
        <v>1</v>
      </c>
      <c r="K1352" s="25">
        <f>Source!O669</f>
        <v>332.91</v>
      </c>
      <c r="L1352" s="27"/>
      <c r="S1352">
        <f>ROUND((Source!FX669/100)*((ROUND(Source!AF669*Source!I669, 2)+ROUND(Source!AE669*Source!I669, 2))), 2)</f>
        <v>0</v>
      </c>
      <c r="T1352">
        <f>Source!X669</f>
        <v>0</v>
      </c>
      <c r="U1352">
        <f>ROUND((Source!FY669/100)*((ROUND(Source!AF669*Source!I669, 2)+ROUND(Source!AE669*Source!I669, 2))), 2)</f>
        <v>0</v>
      </c>
      <c r="V1352">
        <f>Source!Y669</f>
        <v>0</v>
      </c>
      <c r="W1352">
        <f>IF(Source!BI669&lt;=1,H1352, 0)</f>
        <v>332.91</v>
      </c>
      <c r="X1352">
        <f>IF(Source!BI669=2,H1352, 0)</f>
        <v>0</v>
      </c>
      <c r="Y1352">
        <f>IF(Source!BI669=3,H1352, 0)</f>
        <v>0</v>
      </c>
      <c r="Z1352">
        <f>IF(Source!BI669=4,H1352, 0)</f>
        <v>0</v>
      </c>
    </row>
    <row r="1353" spans="1:26" ht="28.5" x14ac:dyDescent="0.2">
      <c r="A1353" s="42" t="str">
        <f>Source!E671</f>
        <v>132,2</v>
      </c>
      <c r="B1353" s="43" t="str">
        <f>Source!F671</f>
        <v>14.4.01.02-0023</v>
      </c>
      <c r="C1353" s="43" t="str">
        <f>Source!G671</f>
        <v>Грунтовка акриловая CAPASOL, CAPAROL</v>
      </c>
      <c r="D1353" s="30" t="str">
        <f>Source!H671</f>
        <v>л</v>
      </c>
      <c r="E1353" s="31">
        <f>Source!I671</f>
        <v>11.91944</v>
      </c>
      <c r="F1353" s="32">
        <f>Source!AL671+Source!AM671+Source!AO671</f>
        <v>30.67</v>
      </c>
      <c r="G1353" s="37" t="s">
        <v>6</v>
      </c>
      <c r="H1353" s="32">
        <f>ROUND(Source!AC671*Source!I671, 2)+ROUND(Source!AD671*Source!I671, 2)+ROUND(Source!AF671*Source!I671, 2)</f>
        <v>365.57</v>
      </c>
      <c r="I1353" s="33"/>
      <c r="J1353" s="33">
        <f>IF(Source!BC671&lt;&gt; 0, Source!BC671, 1)</f>
        <v>1</v>
      </c>
      <c r="K1353" s="32">
        <f>Source!O671</f>
        <v>365.57</v>
      </c>
      <c r="L1353" s="38"/>
      <c r="S1353">
        <f>ROUND((Source!FX671/100)*((ROUND(Source!AF671*Source!I671, 2)+ROUND(Source!AE671*Source!I671, 2))), 2)</f>
        <v>0</v>
      </c>
      <c r="T1353">
        <f>Source!X671</f>
        <v>0</v>
      </c>
      <c r="U1353">
        <f>ROUND((Source!FY671/100)*((ROUND(Source!AF671*Source!I671, 2)+ROUND(Source!AE671*Source!I671, 2))), 2)</f>
        <v>0</v>
      </c>
      <c r="V1353">
        <f>Source!Y671</f>
        <v>0</v>
      </c>
      <c r="W1353">
        <f>IF(Source!BI671&lt;=1,H1353, 0)</f>
        <v>365.57</v>
      </c>
      <c r="X1353">
        <f>IF(Source!BI671=2,H1353, 0)</f>
        <v>0</v>
      </c>
      <c r="Y1353">
        <f>IF(Source!BI671=3,H1353, 0)</f>
        <v>0</v>
      </c>
      <c r="Z1353">
        <f>IF(Source!BI671=4,H1353, 0)</f>
        <v>0</v>
      </c>
    </row>
    <row r="1354" spans="1:26" ht="15" x14ac:dyDescent="0.25">
      <c r="G1354" s="46">
        <f>H1345+H1346+H1348+H1349+H1350+SUM(H1352:H1353)</f>
        <v>2393.9700000000003</v>
      </c>
      <c r="H1354" s="46"/>
      <c r="J1354" s="46">
        <f>K1345+K1346+K1348+K1349+K1350+SUM(K1352:K1353)</f>
        <v>2397.58</v>
      </c>
      <c r="K1354" s="46"/>
      <c r="L1354" s="35">
        <f>Source!U667</f>
        <v>55.004039999999989</v>
      </c>
      <c r="O1354" s="21">
        <f>G1354</f>
        <v>2393.9700000000003</v>
      </c>
      <c r="P1354" s="21">
        <f>J1354</f>
        <v>2397.58</v>
      </c>
      <c r="Q1354" s="21">
        <f>L1354</f>
        <v>55.004039999999989</v>
      </c>
      <c r="W1354">
        <f>IF(Source!BI667&lt;=1,H1345+H1346+H1348+H1349+H1350, 0)</f>
        <v>1695.4900000000002</v>
      </c>
      <c r="X1354">
        <f>IF(Source!BI667=2,H1345+H1346+H1348+H1349+H1350, 0)</f>
        <v>0</v>
      </c>
      <c r="Y1354">
        <f>IF(Source!BI667=3,H1345+H1346+H1348+H1349+H1350, 0)</f>
        <v>0</v>
      </c>
      <c r="Z1354">
        <f>IF(Source!BI667=4,H1345+H1346+H1348+H1349+H1350, 0)</f>
        <v>0</v>
      </c>
    </row>
    <row r="1355" spans="1:26" ht="42.75" x14ac:dyDescent="0.2">
      <c r="A1355" s="40" t="str">
        <f>Source!E673</f>
        <v>133</v>
      </c>
      <c r="B1355" s="41" t="str">
        <f>Source!F673</f>
        <v>11-01-011-09</v>
      </c>
      <c r="C1355" s="41" t="str">
        <f>Source!G673</f>
        <v>Устройство стяжек из выравнивающей смеси типа "Ветонит" 3000, толщиной 3 мм</v>
      </c>
      <c r="D1355" s="24" t="str">
        <f>Source!H673</f>
        <v>100 м2</v>
      </c>
      <c r="E1355" s="11">
        <f>Source!I673</f>
        <v>0.37959999999999999</v>
      </c>
      <c r="F1355" s="25">
        <f>Source!AL673+Source!AM673+Source!AO673</f>
        <v>5981.97</v>
      </c>
      <c r="G1355" s="26"/>
      <c r="H1355" s="25"/>
      <c r="I1355" s="26" t="str">
        <f>Source!BO673</f>
        <v/>
      </c>
      <c r="J1355" s="26"/>
      <c r="K1355" s="25"/>
      <c r="L1355" s="27"/>
      <c r="S1355">
        <f>ROUND((Source!FX673/100)*((ROUND(Source!AF673*Source!I673, 2)+ROUND(Source!AE673*Source!I673, 2))), 2)</f>
        <v>127.22</v>
      </c>
      <c r="T1355">
        <f>Source!X673</f>
        <v>127.56</v>
      </c>
      <c r="U1355">
        <f>ROUND((Source!FY673/100)*((ROUND(Source!AF673*Source!I673, 2)+ROUND(Source!AE673*Source!I673, 2))), 2)</f>
        <v>73.260000000000005</v>
      </c>
      <c r="V1355">
        <f>Source!Y673</f>
        <v>73.55</v>
      </c>
    </row>
    <row r="1356" spans="1:26" x14ac:dyDescent="0.2">
      <c r="C1356" s="20" t="str">
        <f>"Объем: "&amp;Source!I673&amp;"=37,96/"&amp;"100"</f>
        <v>Объем: 0,3796=37,96/100</v>
      </c>
    </row>
    <row r="1357" spans="1:26" ht="14.25" x14ac:dyDescent="0.2">
      <c r="A1357" s="40"/>
      <c r="B1357" s="41"/>
      <c r="C1357" s="41" t="s">
        <v>1496</v>
      </c>
      <c r="D1357" s="24"/>
      <c r="E1357" s="11"/>
      <c r="F1357" s="25">
        <f>Source!AO673</f>
        <v>262.13</v>
      </c>
      <c r="G1357" s="26" t="str">
        <f>Source!DG673</f>
        <v>)*1,15</v>
      </c>
      <c r="H1357" s="25">
        <f>ROUND(Source!AF673*Source!I673, 2)</f>
        <v>114.43</v>
      </c>
      <c r="I1357" s="26"/>
      <c r="J1357" s="26">
        <f>IF(Source!BA673&lt;&gt; 0, Source!BA673, 1)</f>
        <v>1</v>
      </c>
      <c r="K1357" s="25">
        <f>Source!S673</f>
        <v>114.43</v>
      </c>
      <c r="L1357" s="27"/>
      <c r="R1357">
        <f>H1357</f>
        <v>114.43</v>
      </c>
    </row>
    <row r="1358" spans="1:26" ht="14.25" x14ac:dyDescent="0.2">
      <c r="A1358" s="40"/>
      <c r="B1358" s="41"/>
      <c r="C1358" s="41" t="s">
        <v>279</v>
      </c>
      <c r="D1358" s="24"/>
      <c r="E1358" s="11"/>
      <c r="F1358" s="25">
        <f>Source!AM673</f>
        <v>3.25</v>
      </c>
      <c r="G1358" s="26" t="str">
        <f>Source!DE673</f>
        <v>)*1,25</v>
      </c>
      <c r="H1358" s="25">
        <f>ROUND(Source!AD673*Source!I673, 2)</f>
        <v>1.54</v>
      </c>
      <c r="I1358" s="26"/>
      <c r="J1358" s="26">
        <f>IF(Source!BB673&lt;&gt; 0, Source!BB673, 1)</f>
        <v>1</v>
      </c>
      <c r="K1358" s="25">
        <f>Source!Q673</f>
        <v>1.54</v>
      </c>
      <c r="L1358" s="27"/>
    </row>
    <row r="1359" spans="1:26" ht="14.25" x14ac:dyDescent="0.2">
      <c r="A1359" s="40"/>
      <c r="B1359" s="41"/>
      <c r="C1359" s="41" t="s">
        <v>1497</v>
      </c>
      <c r="D1359" s="24"/>
      <c r="E1359" s="11"/>
      <c r="F1359" s="25">
        <f>Source!AN673</f>
        <v>1.04</v>
      </c>
      <c r="G1359" s="26" t="str">
        <f>Source!DF673</f>
        <v>)*1,25</v>
      </c>
      <c r="H1359" s="28">
        <f>ROUND(Source!AE673*Source!I673, 2)</f>
        <v>0.49</v>
      </c>
      <c r="I1359" s="26"/>
      <c r="J1359" s="26">
        <f>IF(Source!BS673&lt;&gt; 0, Source!BS673, 1)</f>
        <v>1</v>
      </c>
      <c r="K1359" s="28">
        <f>Source!R673</f>
        <v>0.49</v>
      </c>
      <c r="L1359" s="27"/>
      <c r="R1359">
        <f>H1359</f>
        <v>0.49</v>
      </c>
    </row>
    <row r="1360" spans="1:26" ht="14.25" x14ac:dyDescent="0.2">
      <c r="A1360" s="40"/>
      <c r="B1360" s="41"/>
      <c r="C1360" s="41" t="s">
        <v>1503</v>
      </c>
      <c r="D1360" s="24"/>
      <c r="E1360" s="11"/>
      <c r="F1360" s="25">
        <f>Source!AL673</f>
        <v>5716.59</v>
      </c>
      <c r="G1360" s="26" t="str">
        <f>Source!DD673</f>
        <v/>
      </c>
      <c r="H1360" s="25">
        <f>ROUND(Source!AC673*Source!I673, 2)</f>
        <v>2170.02</v>
      </c>
      <c r="I1360" s="26"/>
      <c r="J1360" s="26">
        <f>IF(Source!BC673&lt;&gt; 0, Source!BC673, 1)</f>
        <v>1</v>
      </c>
      <c r="K1360" s="25">
        <f>Source!P673</f>
        <v>2170.02</v>
      </c>
      <c r="L1360" s="27"/>
    </row>
    <row r="1361" spans="1:26" ht="14.25" x14ac:dyDescent="0.2">
      <c r="A1361" s="40"/>
      <c r="B1361" s="41"/>
      <c r="C1361" s="41" t="s">
        <v>1498</v>
      </c>
      <c r="D1361" s="24" t="s">
        <v>1499</v>
      </c>
      <c r="E1361" s="11">
        <f>Source!BZ673</f>
        <v>123</v>
      </c>
      <c r="F1361" s="48" t="str">
        <f>CONCATENATE(" )", Source!DL673, Source!FT673, "=", Source!FX673)</f>
        <v xml:space="preserve"> )*0,9=110,7</v>
      </c>
      <c r="G1361" s="49"/>
      <c r="H1361" s="25">
        <f>SUM(S1355:S1363)</f>
        <v>127.22</v>
      </c>
      <c r="I1361" s="29"/>
      <c r="J1361" s="23">
        <f>Source!AT673</f>
        <v>111</v>
      </c>
      <c r="K1361" s="25">
        <f>SUM(T1355:T1363)</f>
        <v>127.56</v>
      </c>
      <c r="L1361" s="27"/>
    </row>
    <row r="1362" spans="1:26" ht="14.25" x14ac:dyDescent="0.2">
      <c r="A1362" s="40"/>
      <c r="B1362" s="41"/>
      <c r="C1362" s="41" t="s">
        <v>1500</v>
      </c>
      <c r="D1362" s="24" t="s">
        <v>1499</v>
      </c>
      <c r="E1362" s="11">
        <f>Source!CA673</f>
        <v>75</v>
      </c>
      <c r="F1362" s="48" t="str">
        <f>CONCATENATE(" )", Source!DM673, Source!FU673, "=", Source!FY673)</f>
        <v xml:space="preserve"> )*0,85=63,75</v>
      </c>
      <c r="G1362" s="49"/>
      <c r="H1362" s="25">
        <f>SUM(U1355:U1363)</f>
        <v>73.260000000000005</v>
      </c>
      <c r="I1362" s="29"/>
      <c r="J1362" s="23">
        <f>Source!AU673</f>
        <v>64</v>
      </c>
      <c r="K1362" s="25">
        <f>SUM(V1355:V1363)</f>
        <v>73.55</v>
      </c>
      <c r="L1362" s="27"/>
    </row>
    <row r="1363" spans="1:26" ht="14.25" x14ac:dyDescent="0.2">
      <c r="A1363" s="42"/>
      <c r="B1363" s="43"/>
      <c r="C1363" s="43" t="s">
        <v>1501</v>
      </c>
      <c r="D1363" s="30" t="s">
        <v>1502</v>
      </c>
      <c r="E1363" s="31">
        <f>Source!AQ673</f>
        <v>30.73</v>
      </c>
      <c r="F1363" s="32"/>
      <c r="G1363" s="33" t="str">
        <f>Source!DI673</f>
        <v>)*1,15</v>
      </c>
      <c r="H1363" s="32"/>
      <c r="I1363" s="33"/>
      <c r="J1363" s="33"/>
      <c r="K1363" s="32"/>
      <c r="L1363" s="34">
        <f>Source!U673</f>
        <v>13.4148742</v>
      </c>
    </row>
    <row r="1364" spans="1:26" ht="15" x14ac:dyDescent="0.25">
      <c r="G1364" s="46">
        <f>H1357+H1358+H1360+H1361+H1362</f>
        <v>2486.4699999999998</v>
      </c>
      <c r="H1364" s="46"/>
      <c r="J1364" s="46">
        <f>K1357+K1358+K1360+K1361+K1362</f>
        <v>2487.1</v>
      </c>
      <c r="K1364" s="46"/>
      <c r="L1364" s="35">
        <f>Source!U673</f>
        <v>13.4148742</v>
      </c>
      <c r="O1364" s="21">
        <f>G1364</f>
        <v>2486.4699999999998</v>
      </c>
      <c r="P1364" s="21">
        <f>J1364</f>
        <v>2487.1</v>
      </c>
      <c r="Q1364" s="21">
        <f>L1364</f>
        <v>13.4148742</v>
      </c>
      <c r="W1364">
        <f>IF(Source!BI673&lt;=1,H1357+H1358+H1360+H1361+H1362, 0)</f>
        <v>2486.4699999999998</v>
      </c>
      <c r="X1364">
        <f>IF(Source!BI673=2,H1357+H1358+H1360+H1361+H1362, 0)</f>
        <v>0</v>
      </c>
      <c r="Y1364">
        <f>IF(Source!BI673=3,H1357+H1358+H1360+H1361+H1362, 0)</f>
        <v>0</v>
      </c>
      <c r="Z1364">
        <f>IF(Source!BI673=4,H1357+H1358+H1360+H1361+H1362, 0)</f>
        <v>0</v>
      </c>
    </row>
    <row r="1365" spans="1:26" ht="28.5" x14ac:dyDescent="0.2">
      <c r="A1365" s="40" t="str">
        <f>Source!E675</f>
        <v>134</v>
      </c>
      <c r="B1365" s="41" t="str">
        <f>Source!F675</f>
        <v>11-01-047-01</v>
      </c>
      <c r="C1365" s="41" t="str">
        <f>Source!G675</f>
        <v>Устройство покрытий из плит керамогранитных размером 30х30 см</v>
      </c>
      <c r="D1365" s="24" t="str">
        <f>Source!H675</f>
        <v>100 м2</v>
      </c>
      <c r="E1365" s="11">
        <f>Source!I675</f>
        <v>0.37959999999999999</v>
      </c>
      <c r="F1365" s="25">
        <f>Source!AL675+Source!AM675+Source!AO675</f>
        <v>21576.86</v>
      </c>
      <c r="G1365" s="26"/>
      <c r="H1365" s="25"/>
      <c r="I1365" s="26" t="str">
        <f>Source!BO675</f>
        <v/>
      </c>
      <c r="J1365" s="26"/>
      <c r="K1365" s="25"/>
      <c r="L1365" s="27"/>
      <c r="S1365">
        <f>ROUND((Source!FX675/100)*((ROUND(Source!AF675*Source!I675, 2)+ROUND(Source!AE675*Source!I675, 2))), 2)</f>
        <v>1320.29</v>
      </c>
      <c r="T1365">
        <f>Source!X675</f>
        <v>1323.86</v>
      </c>
      <c r="U1365">
        <f>ROUND((Source!FY675/100)*((ROUND(Source!AF675*Source!I675, 2)+ROUND(Source!AE675*Source!I675, 2))), 2)</f>
        <v>760.33</v>
      </c>
      <c r="V1365">
        <f>Source!Y675</f>
        <v>763.31</v>
      </c>
    </row>
    <row r="1366" spans="1:26" x14ac:dyDescent="0.2">
      <c r="C1366" s="20" t="str">
        <f>"Объем: "&amp;Source!I675&amp;"=37,96/"&amp;"100"</f>
        <v>Объем: 0,3796=37,96/100</v>
      </c>
    </row>
    <row r="1367" spans="1:26" ht="14.25" x14ac:dyDescent="0.2">
      <c r="A1367" s="40"/>
      <c r="B1367" s="41"/>
      <c r="C1367" s="41" t="s">
        <v>1496</v>
      </c>
      <c r="D1367" s="24"/>
      <c r="E1367" s="11"/>
      <c r="F1367" s="25">
        <f>Source!AO675</f>
        <v>2713.07</v>
      </c>
      <c r="G1367" s="26" t="str">
        <f>Source!DG675</f>
        <v>)*1,15</v>
      </c>
      <c r="H1367" s="25">
        <f>ROUND(Source!AF675*Source!I675, 2)</f>
        <v>1184.3599999999999</v>
      </c>
      <c r="I1367" s="26"/>
      <c r="J1367" s="26">
        <f>IF(Source!BA675&lt;&gt; 0, Source!BA675, 1)</f>
        <v>1</v>
      </c>
      <c r="K1367" s="25">
        <f>Source!S675</f>
        <v>1184.3599999999999</v>
      </c>
      <c r="L1367" s="27"/>
      <c r="R1367">
        <f>H1367</f>
        <v>1184.3599999999999</v>
      </c>
    </row>
    <row r="1368" spans="1:26" ht="14.25" x14ac:dyDescent="0.2">
      <c r="A1368" s="40"/>
      <c r="B1368" s="41"/>
      <c r="C1368" s="41" t="s">
        <v>279</v>
      </c>
      <c r="D1368" s="24"/>
      <c r="E1368" s="11"/>
      <c r="F1368" s="25">
        <f>Source!AM675</f>
        <v>24.15</v>
      </c>
      <c r="G1368" s="26" t="str">
        <f>Source!DE675</f>
        <v>)*1,25</v>
      </c>
      <c r="H1368" s="25">
        <f>ROUND(Source!AD675*Source!I675, 2)</f>
        <v>11.46</v>
      </c>
      <c r="I1368" s="26"/>
      <c r="J1368" s="26">
        <f>IF(Source!BB675&lt;&gt; 0, Source!BB675, 1)</f>
        <v>1</v>
      </c>
      <c r="K1368" s="25">
        <f>Source!Q675</f>
        <v>11.46</v>
      </c>
      <c r="L1368" s="27"/>
    </row>
    <row r="1369" spans="1:26" ht="14.25" x14ac:dyDescent="0.2">
      <c r="A1369" s="40"/>
      <c r="B1369" s="41"/>
      <c r="C1369" s="41" t="s">
        <v>1497</v>
      </c>
      <c r="D1369" s="24"/>
      <c r="E1369" s="11"/>
      <c r="F1369" s="25">
        <f>Source!AN675</f>
        <v>17.510000000000002</v>
      </c>
      <c r="G1369" s="26" t="str">
        <f>Source!DF675</f>
        <v>)*1,25</v>
      </c>
      <c r="H1369" s="28">
        <f>ROUND(Source!AE675*Source!I675, 2)</f>
        <v>8.31</v>
      </c>
      <c r="I1369" s="26"/>
      <c r="J1369" s="26">
        <f>IF(Source!BS675&lt;&gt; 0, Source!BS675, 1)</f>
        <v>1</v>
      </c>
      <c r="K1369" s="28">
        <f>Source!R675</f>
        <v>8.31</v>
      </c>
      <c r="L1369" s="27"/>
      <c r="R1369">
        <f>H1369</f>
        <v>8.31</v>
      </c>
    </row>
    <row r="1370" spans="1:26" ht="14.25" x14ac:dyDescent="0.2">
      <c r="A1370" s="40"/>
      <c r="B1370" s="41"/>
      <c r="C1370" s="41" t="s">
        <v>1503</v>
      </c>
      <c r="D1370" s="24"/>
      <c r="E1370" s="11"/>
      <c r="F1370" s="25">
        <f>Source!AL675</f>
        <v>18839.64</v>
      </c>
      <c r="G1370" s="26" t="str">
        <f>Source!DD675</f>
        <v/>
      </c>
      <c r="H1370" s="25">
        <f>ROUND(Source!AC675*Source!I675, 2)</f>
        <v>7151.53</v>
      </c>
      <c r="I1370" s="26"/>
      <c r="J1370" s="26">
        <f>IF(Source!BC675&lt;&gt; 0, Source!BC675, 1)</f>
        <v>1</v>
      </c>
      <c r="K1370" s="25">
        <f>Source!P675</f>
        <v>7151.53</v>
      </c>
      <c r="L1370" s="27"/>
    </row>
    <row r="1371" spans="1:26" ht="14.25" x14ac:dyDescent="0.2">
      <c r="A1371" s="40"/>
      <c r="B1371" s="41"/>
      <c r="C1371" s="41" t="s">
        <v>1498</v>
      </c>
      <c r="D1371" s="24" t="s">
        <v>1499</v>
      </c>
      <c r="E1371" s="11">
        <f>Source!BZ675</f>
        <v>123</v>
      </c>
      <c r="F1371" s="48" t="str">
        <f>CONCATENATE(" )", Source!DL675, Source!FT675, "=", Source!FX675)</f>
        <v xml:space="preserve"> )*0,9=110,7</v>
      </c>
      <c r="G1371" s="49"/>
      <c r="H1371" s="25">
        <f>SUM(S1365:S1376)</f>
        <v>1320.29</v>
      </c>
      <c r="I1371" s="29"/>
      <c r="J1371" s="23">
        <f>Source!AT675</f>
        <v>111</v>
      </c>
      <c r="K1371" s="25">
        <f>SUM(T1365:T1376)</f>
        <v>1323.86</v>
      </c>
      <c r="L1371" s="27"/>
    </row>
    <row r="1372" spans="1:26" ht="14.25" x14ac:dyDescent="0.2">
      <c r="A1372" s="40"/>
      <c r="B1372" s="41"/>
      <c r="C1372" s="41" t="s">
        <v>1500</v>
      </c>
      <c r="D1372" s="24" t="s">
        <v>1499</v>
      </c>
      <c r="E1372" s="11">
        <f>Source!CA675</f>
        <v>75</v>
      </c>
      <c r="F1372" s="48" t="str">
        <f>CONCATENATE(" )", Source!DM675, Source!FU675, "=", Source!FY675)</f>
        <v xml:space="preserve"> )*0,85=63,75</v>
      </c>
      <c r="G1372" s="49"/>
      <c r="H1372" s="25">
        <f>SUM(U1365:U1376)</f>
        <v>760.33</v>
      </c>
      <c r="I1372" s="29"/>
      <c r="J1372" s="23">
        <f>Source!AU675</f>
        <v>64</v>
      </c>
      <c r="K1372" s="25">
        <f>SUM(V1365:V1376)</f>
        <v>763.31</v>
      </c>
      <c r="L1372" s="27"/>
    </row>
    <row r="1373" spans="1:26" ht="14.25" x14ac:dyDescent="0.2">
      <c r="A1373" s="40"/>
      <c r="B1373" s="41"/>
      <c r="C1373" s="41" t="s">
        <v>1501</v>
      </c>
      <c r="D1373" s="24" t="s">
        <v>1502</v>
      </c>
      <c r="E1373" s="11">
        <f>Source!AQ675</f>
        <v>310.42</v>
      </c>
      <c r="F1373" s="25"/>
      <c r="G1373" s="26" t="str">
        <f>Source!DI675</f>
        <v>)*1,15</v>
      </c>
      <c r="H1373" s="25"/>
      <c r="I1373" s="26"/>
      <c r="J1373" s="26"/>
      <c r="K1373" s="25"/>
      <c r="L1373" s="36">
        <f>Source!U675</f>
        <v>135.51074679999999</v>
      </c>
    </row>
    <row r="1374" spans="1:26" ht="28.5" x14ac:dyDescent="0.2">
      <c r="A1374" s="40" t="str">
        <f>Source!E677</f>
        <v>134,1</v>
      </c>
      <c r="B1374" s="41" t="str">
        <f>Source!F677</f>
        <v>14.3.01.02-0103</v>
      </c>
      <c r="C1374" s="41" t="str">
        <f>Source!G677</f>
        <v>Грунтовка воднодисперсионная CERESIT CT 17</v>
      </c>
      <c r="D1374" s="24" t="str">
        <f>Source!H677</f>
        <v>л</v>
      </c>
      <c r="E1374" s="11">
        <f>Source!I677</f>
        <v>4.9348000000000001</v>
      </c>
      <c r="F1374" s="25">
        <f>Source!AL677+Source!AM677+Source!AO677</f>
        <v>9.14</v>
      </c>
      <c r="G1374" s="39" t="s">
        <v>6</v>
      </c>
      <c r="H1374" s="25">
        <f>ROUND(Source!AC677*Source!I677, 2)+ROUND(Source!AD677*Source!I677, 2)+ROUND(Source!AF677*Source!I677, 2)</f>
        <v>45.1</v>
      </c>
      <c r="I1374" s="26"/>
      <c r="J1374" s="26">
        <f>IF(Source!BC677&lt;&gt; 0, Source!BC677, 1)</f>
        <v>1</v>
      </c>
      <c r="K1374" s="25">
        <f>Source!O677</f>
        <v>45.1</v>
      </c>
      <c r="L1374" s="27"/>
      <c r="S1374">
        <f>ROUND((Source!FX677/100)*((ROUND(Source!AF677*Source!I677, 2)+ROUND(Source!AE677*Source!I677, 2))), 2)</f>
        <v>0</v>
      </c>
      <c r="T1374">
        <f>Source!X677</f>
        <v>0</v>
      </c>
      <c r="U1374">
        <f>ROUND((Source!FY677/100)*((ROUND(Source!AF677*Source!I677, 2)+ROUND(Source!AE677*Source!I677, 2))), 2)</f>
        <v>0</v>
      </c>
      <c r="V1374">
        <f>Source!Y677</f>
        <v>0</v>
      </c>
      <c r="W1374">
        <f>IF(Source!BI677&lt;=1,H1374, 0)</f>
        <v>45.1</v>
      </c>
      <c r="X1374">
        <f>IF(Source!BI677=2,H1374, 0)</f>
        <v>0</v>
      </c>
      <c r="Y1374">
        <f>IF(Source!BI677=3,H1374, 0)</f>
        <v>0</v>
      </c>
      <c r="Z1374">
        <f>IF(Source!BI677=4,H1374, 0)</f>
        <v>0</v>
      </c>
    </row>
    <row r="1375" spans="1:26" ht="42.75" x14ac:dyDescent="0.2">
      <c r="A1375" s="40" t="str">
        <f>Source!E679</f>
        <v>134,2</v>
      </c>
      <c r="B1375" s="41" t="str">
        <f>Source!F679</f>
        <v>06.2.05.03-0003</v>
      </c>
      <c r="C1375" s="41" t="str">
        <f>Source!G679</f>
        <v>Гранит керамический многоцветный неполированный, размером 400х400х9 мм</v>
      </c>
      <c r="D1375" s="24" t="str">
        <f>Source!H679</f>
        <v>м2</v>
      </c>
      <c r="E1375" s="11">
        <f>Source!I679</f>
        <v>-38.719200000000001</v>
      </c>
      <c r="F1375" s="25">
        <f>Source!AL679+Source!AM679+Source!AO679</f>
        <v>140.44999999999999</v>
      </c>
      <c r="G1375" s="39" t="s">
        <v>6</v>
      </c>
      <c r="H1375" s="25">
        <f>ROUND(Source!AC679*Source!I679, 2)+ROUND(Source!AD679*Source!I679, 2)+ROUND(Source!AF679*Source!I679, 2)</f>
        <v>-5438.11</v>
      </c>
      <c r="I1375" s="26"/>
      <c r="J1375" s="26">
        <f>IF(Source!BC679&lt;&gt; 0, Source!BC679, 1)</f>
        <v>1</v>
      </c>
      <c r="K1375" s="25">
        <f>Source!O679</f>
        <v>-5438.11</v>
      </c>
      <c r="L1375" s="27"/>
      <c r="S1375">
        <f>ROUND((Source!FX679/100)*((ROUND(Source!AF679*Source!I679, 2)+ROUND(Source!AE679*Source!I679, 2))), 2)</f>
        <v>0</v>
      </c>
      <c r="T1375">
        <f>Source!X679</f>
        <v>0</v>
      </c>
      <c r="U1375">
        <f>ROUND((Source!FY679/100)*((ROUND(Source!AF679*Source!I679, 2)+ROUND(Source!AE679*Source!I679, 2))), 2)</f>
        <v>0</v>
      </c>
      <c r="V1375">
        <f>Source!Y679</f>
        <v>0</v>
      </c>
      <c r="W1375">
        <f>IF(Source!BI679&lt;=1,H1375, 0)</f>
        <v>-5438.11</v>
      </c>
      <c r="X1375">
        <f>IF(Source!BI679=2,H1375, 0)</f>
        <v>0</v>
      </c>
      <c r="Y1375">
        <f>IF(Source!BI679=3,H1375, 0)</f>
        <v>0</v>
      </c>
      <c r="Z1375">
        <f>IF(Source!BI679=4,H1375, 0)</f>
        <v>0</v>
      </c>
    </row>
    <row r="1376" spans="1:26" ht="28.5" x14ac:dyDescent="0.2">
      <c r="A1376" s="42" t="str">
        <f>Source!E681</f>
        <v>134,3</v>
      </c>
      <c r="B1376" s="43" t="str">
        <f>Source!F681</f>
        <v>06.2.05.03-0042</v>
      </c>
      <c r="C1376" s="43" t="str">
        <f>Source!G681</f>
        <v>Плитки керамогранитные размером 300х300х8 мм</v>
      </c>
      <c r="D1376" s="30" t="str">
        <f>Source!H681</f>
        <v>м2</v>
      </c>
      <c r="E1376" s="31">
        <f>Source!I681</f>
        <v>38.719200000000001</v>
      </c>
      <c r="F1376" s="32">
        <f>Source!AL681+Source!AM681+Source!AO681</f>
        <v>57.79</v>
      </c>
      <c r="G1376" s="37" t="s">
        <v>6</v>
      </c>
      <c r="H1376" s="32">
        <f>ROUND(Source!AC681*Source!I681, 2)+ROUND(Source!AD681*Source!I681, 2)+ROUND(Source!AF681*Source!I681, 2)</f>
        <v>2237.58</v>
      </c>
      <c r="I1376" s="33"/>
      <c r="J1376" s="33">
        <f>IF(Source!BC681&lt;&gt; 0, Source!BC681, 1)</f>
        <v>1</v>
      </c>
      <c r="K1376" s="32">
        <f>Source!O681</f>
        <v>2237.58</v>
      </c>
      <c r="L1376" s="38"/>
      <c r="S1376">
        <f>ROUND((Source!FX681/100)*((ROUND(Source!AF681*Source!I681, 2)+ROUND(Source!AE681*Source!I681, 2))), 2)</f>
        <v>0</v>
      </c>
      <c r="T1376">
        <f>Source!X681</f>
        <v>0</v>
      </c>
      <c r="U1376">
        <f>ROUND((Source!FY681/100)*((ROUND(Source!AF681*Source!I681, 2)+ROUND(Source!AE681*Source!I681, 2))), 2)</f>
        <v>0</v>
      </c>
      <c r="V1376">
        <f>Source!Y681</f>
        <v>0</v>
      </c>
      <c r="W1376">
        <f>IF(Source!BI681&lt;=1,H1376, 0)</f>
        <v>2237.58</v>
      </c>
      <c r="X1376">
        <f>IF(Source!BI681=2,H1376, 0)</f>
        <v>0</v>
      </c>
      <c r="Y1376">
        <f>IF(Source!BI681=3,H1376, 0)</f>
        <v>0</v>
      </c>
      <c r="Z1376">
        <f>IF(Source!BI681=4,H1376, 0)</f>
        <v>0</v>
      </c>
    </row>
    <row r="1377" spans="1:26" ht="15" x14ac:dyDescent="0.25">
      <c r="G1377" s="46">
        <f>H1367+H1368+H1370+H1371+H1372+SUM(H1374:H1376)</f>
        <v>7272.54</v>
      </c>
      <c r="H1377" s="46"/>
      <c r="J1377" s="46">
        <f>K1367+K1368+K1370+K1371+K1372+SUM(K1374:K1376)</f>
        <v>7279.0900000000011</v>
      </c>
      <c r="K1377" s="46"/>
      <c r="L1377" s="35">
        <f>Source!U675</f>
        <v>135.51074679999999</v>
      </c>
      <c r="O1377" s="21">
        <f>G1377</f>
        <v>7272.54</v>
      </c>
      <c r="P1377" s="21">
        <f>J1377</f>
        <v>7279.0900000000011</v>
      </c>
      <c r="Q1377" s="21">
        <f>L1377</f>
        <v>135.51074679999999</v>
      </c>
      <c r="W1377">
        <f>IF(Source!BI675&lt;=1,H1367+H1368+H1370+H1371+H1372, 0)</f>
        <v>10427.969999999999</v>
      </c>
      <c r="X1377">
        <f>IF(Source!BI675=2,H1367+H1368+H1370+H1371+H1372, 0)</f>
        <v>0</v>
      </c>
      <c r="Y1377">
        <f>IF(Source!BI675=3,H1367+H1368+H1370+H1371+H1372, 0)</f>
        <v>0</v>
      </c>
      <c r="Z1377">
        <f>IF(Source!BI675=4,H1367+H1368+H1370+H1371+H1372, 0)</f>
        <v>0</v>
      </c>
    </row>
    <row r="1378" spans="1:26" ht="71.25" x14ac:dyDescent="0.2">
      <c r="A1378" s="40" t="str">
        <f>Source!E683</f>
        <v>135</v>
      </c>
      <c r="B1378" s="41" t="str">
        <f>Source!F683</f>
        <v>10-01-034-06</v>
      </c>
      <c r="C1378" s="41" t="str">
        <f>Source!G683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378" s="24" t="str">
        <f>Source!H683</f>
        <v>100 м2</v>
      </c>
      <c r="E1378" s="11">
        <f>Source!I683</f>
        <v>3.44E-2</v>
      </c>
      <c r="F1378" s="25">
        <f>Source!AL683+Source!AM683+Source!AO683</f>
        <v>9827.15</v>
      </c>
      <c r="G1378" s="26"/>
      <c r="H1378" s="25"/>
      <c r="I1378" s="26" t="str">
        <f>Source!BO683</f>
        <v/>
      </c>
      <c r="J1378" s="26"/>
      <c r="K1378" s="25"/>
      <c r="L1378" s="27"/>
      <c r="S1378">
        <f>ROUND((Source!FX683/100)*((ROUND(Source!AF683*Source!I683, 2)+ROUND(Source!AE683*Source!I683, 2))), 2)</f>
        <v>55.8</v>
      </c>
      <c r="T1378">
        <f>Source!X683</f>
        <v>55.69</v>
      </c>
      <c r="U1378">
        <f>ROUND((Source!FY683/100)*((ROUND(Source!AF683*Source!I683, 2)+ROUND(Source!AE683*Source!I683, 2))), 2)</f>
        <v>28.14</v>
      </c>
      <c r="V1378">
        <f>Source!Y683</f>
        <v>28.37</v>
      </c>
    </row>
    <row r="1379" spans="1:26" x14ac:dyDescent="0.2">
      <c r="C1379" s="20" t="str">
        <f>"Объем: "&amp;Source!I683&amp;"=3,44/"&amp;"100"</f>
        <v>Объем: 0,0344=3,44/100</v>
      </c>
    </row>
    <row r="1380" spans="1:26" ht="14.25" x14ac:dyDescent="0.2">
      <c r="A1380" s="40"/>
      <c r="B1380" s="41"/>
      <c r="C1380" s="41" t="s">
        <v>1496</v>
      </c>
      <c r="D1380" s="24"/>
      <c r="E1380" s="11"/>
      <c r="F1380" s="25">
        <f>Source!AO683</f>
        <v>1273.5899999999999</v>
      </c>
      <c r="G1380" s="26" t="str">
        <f>Source!DG683</f>
        <v>)*1,15</v>
      </c>
      <c r="H1380" s="25">
        <f>ROUND(Source!AF683*Source!I683, 2)</f>
        <v>50.38</v>
      </c>
      <c r="I1380" s="26"/>
      <c r="J1380" s="26">
        <f>IF(Source!BA683&lt;&gt; 0, Source!BA683, 1)</f>
        <v>1</v>
      </c>
      <c r="K1380" s="25">
        <f>Source!S683</f>
        <v>50.38</v>
      </c>
      <c r="L1380" s="27"/>
      <c r="R1380">
        <f>H1380</f>
        <v>50.38</v>
      </c>
    </row>
    <row r="1381" spans="1:26" ht="14.25" x14ac:dyDescent="0.2">
      <c r="A1381" s="40"/>
      <c r="B1381" s="41"/>
      <c r="C1381" s="41" t="s">
        <v>279</v>
      </c>
      <c r="D1381" s="24"/>
      <c r="E1381" s="11"/>
      <c r="F1381" s="25">
        <f>Source!AM683</f>
        <v>255.21</v>
      </c>
      <c r="G1381" s="26" t="str">
        <f>Source!DE683</f>
        <v>)*1,25</v>
      </c>
      <c r="H1381" s="25">
        <f>ROUND(Source!AD683*Source!I683, 2)</f>
        <v>10.97</v>
      </c>
      <c r="I1381" s="26"/>
      <c r="J1381" s="26">
        <f>IF(Source!BB683&lt;&gt; 0, Source!BB683, 1)</f>
        <v>1</v>
      </c>
      <c r="K1381" s="25">
        <f>Source!Q683</f>
        <v>10.97</v>
      </c>
      <c r="L1381" s="27"/>
    </row>
    <row r="1382" spans="1:26" ht="14.25" x14ac:dyDescent="0.2">
      <c r="A1382" s="40"/>
      <c r="B1382" s="41"/>
      <c r="C1382" s="41" t="s">
        <v>1497</v>
      </c>
      <c r="D1382" s="24"/>
      <c r="E1382" s="11"/>
      <c r="F1382" s="25">
        <f>Source!AN683</f>
        <v>50.32</v>
      </c>
      <c r="G1382" s="26" t="str">
        <f>Source!DF683</f>
        <v>)*1,25</v>
      </c>
      <c r="H1382" s="28">
        <f>ROUND(Source!AE683*Source!I683, 2)</f>
        <v>2.16</v>
      </c>
      <c r="I1382" s="26"/>
      <c r="J1382" s="26">
        <f>IF(Source!BS683&lt;&gt; 0, Source!BS683, 1)</f>
        <v>1</v>
      </c>
      <c r="K1382" s="28">
        <f>Source!R683</f>
        <v>2.16</v>
      </c>
      <c r="L1382" s="27"/>
      <c r="R1382">
        <f>H1382</f>
        <v>2.16</v>
      </c>
    </row>
    <row r="1383" spans="1:26" ht="14.25" x14ac:dyDescent="0.2">
      <c r="A1383" s="40"/>
      <c r="B1383" s="41"/>
      <c r="C1383" s="41" t="s">
        <v>1503</v>
      </c>
      <c r="D1383" s="24"/>
      <c r="E1383" s="11"/>
      <c r="F1383" s="25">
        <f>Source!AL683</f>
        <v>8298.35</v>
      </c>
      <c r="G1383" s="26" t="str">
        <f>Source!DD683</f>
        <v/>
      </c>
      <c r="H1383" s="25">
        <f>ROUND(Source!AC683*Source!I683, 2)</f>
        <v>285.45999999999998</v>
      </c>
      <c r="I1383" s="26"/>
      <c r="J1383" s="26">
        <f>IF(Source!BC683&lt;&gt; 0, Source!BC683, 1)</f>
        <v>1</v>
      </c>
      <c r="K1383" s="25">
        <f>Source!P683</f>
        <v>285.45999999999998</v>
      </c>
      <c r="L1383" s="27"/>
    </row>
    <row r="1384" spans="1:26" ht="14.25" x14ac:dyDescent="0.2">
      <c r="A1384" s="40"/>
      <c r="B1384" s="41"/>
      <c r="C1384" s="41" t="s">
        <v>1498</v>
      </c>
      <c r="D1384" s="24" t="s">
        <v>1499</v>
      </c>
      <c r="E1384" s="11">
        <f>Source!BZ683</f>
        <v>118</v>
      </c>
      <c r="F1384" s="48" t="str">
        <f>CONCATENATE(" )", Source!DL683, Source!FT683, "=", Source!FX683)</f>
        <v xml:space="preserve"> )*0,9=106,2</v>
      </c>
      <c r="G1384" s="49"/>
      <c r="H1384" s="25">
        <f>SUM(S1378:S1387)</f>
        <v>55.8</v>
      </c>
      <c r="I1384" s="29"/>
      <c r="J1384" s="23">
        <f>Source!AT683</f>
        <v>106</v>
      </c>
      <c r="K1384" s="25">
        <f>SUM(T1378:T1387)</f>
        <v>55.69</v>
      </c>
      <c r="L1384" s="27"/>
    </row>
    <row r="1385" spans="1:26" ht="14.25" x14ac:dyDescent="0.2">
      <c r="A1385" s="40"/>
      <c r="B1385" s="41"/>
      <c r="C1385" s="41" t="s">
        <v>1500</v>
      </c>
      <c r="D1385" s="24" t="s">
        <v>1499</v>
      </c>
      <c r="E1385" s="11">
        <f>Source!CA683</f>
        <v>63</v>
      </c>
      <c r="F1385" s="48" t="str">
        <f>CONCATENATE(" )", Source!DM683, Source!FU683, "=", Source!FY683)</f>
        <v xml:space="preserve"> )*0,85=53,55</v>
      </c>
      <c r="G1385" s="49"/>
      <c r="H1385" s="25">
        <f>SUM(U1378:U1387)</f>
        <v>28.14</v>
      </c>
      <c r="I1385" s="29"/>
      <c r="J1385" s="23">
        <f>Source!AU683</f>
        <v>54</v>
      </c>
      <c r="K1385" s="25">
        <f>SUM(V1378:V1387)</f>
        <v>28.37</v>
      </c>
      <c r="L1385" s="27"/>
    </row>
    <row r="1386" spans="1:26" ht="14.25" x14ac:dyDescent="0.2">
      <c r="A1386" s="40"/>
      <c r="B1386" s="41"/>
      <c r="C1386" s="41" t="s">
        <v>1501</v>
      </c>
      <c r="D1386" s="24" t="s">
        <v>1502</v>
      </c>
      <c r="E1386" s="11">
        <f>Source!AQ683</f>
        <v>145.72</v>
      </c>
      <c r="F1386" s="25"/>
      <c r="G1386" s="26" t="str">
        <f>Source!DI683</f>
        <v>)*1,15</v>
      </c>
      <c r="H1386" s="25"/>
      <c r="I1386" s="26"/>
      <c r="J1386" s="26"/>
      <c r="K1386" s="25"/>
      <c r="L1386" s="36">
        <f>Source!U683</f>
        <v>5.7646831999999995</v>
      </c>
    </row>
    <row r="1387" spans="1:26" ht="82.5" x14ac:dyDescent="0.2">
      <c r="A1387" s="42" t="str">
        <f>Source!E685</f>
        <v>135,1</v>
      </c>
      <c r="B1387" s="43" t="str">
        <f>Source!F685</f>
        <v>Цена поставщика</v>
      </c>
      <c r="C1387" s="43" t="s">
        <v>1504</v>
      </c>
      <c r="D1387" s="30" t="str">
        <f>Source!H685</f>
        <v>м2</v>
      </c>
      <c r="E1387" s="31">
        <f>Source!I685</f>
        <v>3.44</v>
      </c>
      <c r="F1387" s="32">
        <f>Source!AL685+Source!AM685+Source!AO685</f>
        <v>586.71</v>
      </c>
      <c r="G1387" s="37" t="s">
        <v>6</v>
      </c>
      <c r="H1387" s="32">
        <f>ROUND(Source!AC685*Source!I685, 2)+ROUND(Source!AD685*Source!I685, 2)+ROUND(Source!AF685*Source!I685, 2)</f>
        <v>2018.28</v>
      </c>
      <c r="I1387" s="33"/>
      <c r="J1387" s="33">
        <f>IF(Source!BC685&lt;&gt; 0, Source!BC685, 1)</f>
        <v>1</v>
      </c>
      <c r="K1387" s="32">
        <f>Source!O685</f>
        <v>2018.28</v>
      </c>
      <c r="L1387" s="38"/>
      <c r="S1387">
        <f>ROUND((Source!FX685/100)*((ROUND(Source!AF685*Source!I685, 2)+ROUND(Source!AE685*Source!I685, 2))), 2)</f>
        <v>0</v>
      </c>
      <c r="T1387">
        <f>Source!X685</f>
        <v>0</v>
      </c>
      <c r="U1387">
        <f>ROUND((Source!FY685/100)*((ROUND(Source!AF685*Source!I685, 2)+ROUND(Source!AE685*Source!I685, 2))), 2)</f>
        <v>0</v>
      </c>
      <c r="V1387">
        <f>Source!Y685</f>
        <v>0</v>
      </c>
      <c r="W1387">
        <f>IF(Source!BI685&lt;=1,H1387, 0)</f>
        <v>2018.28</v>
      </c>
      <c r="X1387">
        <f>IF(Source!BI685=2,H1387, 0)</f>
        <v>0</v>
      </c>
      <c r="Y1387">
        <f>IF(Source!BI685=3,H1387, 0)</f>
        <v>0</v>
      </c>
      <c r="Z1387">
        <f>IF(Source!BI685=4,H1387, 0)</f>
        <v>0</v>
      </c>
    </row>
    <row r="1388" spans="1:26" ht="15" x14ac:dyDescent="0.25">
      <c r="G1388" s="46">
        <f>H1380+H1381+H1383+H1384+H1385+SUM(H1387:H1387)</f>
        <v>2449.0299999999997</v>
      </c>
      <c r="H1388" s="46"/>
      <c r="J1388" s="46">
        <f>K1380+K1381+K1383+K1384+K1385+SUM(K1387:K1387)</f>
        <v>2449.15</v>
      </c>
      <c r="K1388" s="46"/>
      <c r="L1388" s="35">
        <f>Source!U683</f>
        <v>5.7646831999999995</v>
      </c>
      <c r="O1388" s="21">
        <f>G1388</f>
        <v>2449.0299999999997</v>
      </c>
      <c r="P1388" s="21">
        <f>J1388</f>
        <v>2449.15</v>
      </c>
      <c r="Q1388" s="21">
        <f>L1388</f>
        <v>5.7646831999999995</v>
      </c>
      <c r="W1388">
        <f>IF(Source!BI683&lt;=1,H1380+H1381+H1383+H1384+H1385, 0)</f>
        <v>430.75</v>
      </c>
      <c r="X1388">
        <f>IF(Source!BI683=2,H1380+H1381+H1383+H1384+H1385, 0)</f>
        <v>0</v>
      </c>
      <c r="Y1388">
        <f>IF(Source!BI683=3,H1380+H1381+H1383+H1384+H1385, 0)</f>
        <v>0</v>
      </c>
      <c r="Z1388">
        <f>IF(Source!BI683=4,H1380+H1381+H1383+H1384+H1385, 0)</f>
        <v>0</v>
      </c>
    </row>
    <row r="1389" spans="1:26" ht="99.75" x14ac:dyDescent="0.2">
      <c r="A1389" s="40" t="str">
        <f>Source!E687</f>
        <v>136</v>
      </c>
      <c r="B1389" s="41" t="str">
        <f>Source!F687</f>
        <v>10-01-034-08</v>
      </c>
      <c r="C1389" s="41" t="str">
        <f>Source!G687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1389" s="24" t="str">
        <f>Source!H687</f>
        <v>100 м2</v>
      </c>
      <c r="E1389" s="11">
        <f>Source!I687</f>
        <v>0.34200000000000003</v>
      </c>
      <c r="F1389" s="25">
        <f>Source!AL687+Source!AM687+Source!AO687</f>
        <v>10107.89</v>
      </c>
      <c r="G1389" s="26"/>
      <c r="H1389" s="25"/>
      <c r="I1389" s="26" t="str">
        <f>Source!BO687</f>
        <v/>
      </c>
      <c r="J1389" s="26"/>
      <c r="K1389" s="25"/>
      <c r="L1389" s="27"/>
      <c r="S1389">
        <f>ROUND((Source!FX687/100)*((ROUND(Source!AF687*Source!I687, 2)+ROUND(Source!AE687*Source!I687, 2))), 2)</f>
        <v>567.36</v>
      </c>
      <c r="T1389">
        <f>Source!X687</f>
        <v>566.29</v>
      </c>
      <c r="U1389">
        <f>ROUND((Source!FY687/100)*((ROUND(Source!AF687*Source!I687, 2)+ROUND(Source!AE687*Source!I687, 2))), 2)</f>
        <v>286.08999999999997</v>
      </c>
      <c r="V1389">
        <f>Source!Y687</f>
        <v>288.49</v>
      </c>
    </row>
    <row r="1390" spans="1:26" x14ac:dyDescent="0.2">
      <c r="C1390" s="20" t="str">
        <f>"Объем: "&amp;Source!I687&amp;"=34,2/"&amp;"100"</f>
        <v>Объем: 0,342=34,2/100</v>
      </c>
    </row>
    <row r="1391" spans="1:26" ht="14.25" x14ac:dyDescent="0.2">
      <c r="A1391" s="40"/>
      <c r="B1391" s="41"/>
      <c r="C1391" s="41" t="s">
        <v>1496</v>
      </c>
      <c r="D1391" s="24"/>
      <c r="E1391" s="11"/>
      <c r="F1391" s="25">
        <f>Source!AO687</f>
        <v>1303.6600000000001</v>
      </c>
      <c r="G1391" s="26" t="str">
        <f>Source!DG687</f>
        <v>)*1,15</v>
      </c>
      <c r="H1391" s="25">
        <f>ROUND(Source!AF687*Source!I687, 2)</f>
        <v>512.73</v>
      </c>
      <c r="I1391" s="26"/>
      <c r="J1391" s="26">
        <f>IF(Source!BA687&lt;&gt; 0, Source!BA687, 1)</f>
        <v>1</v>
      </c>
      <c r="K1391" s="25">
        <f>Source!S687</f>
        <v>512.73</v>
      </c>
      <c r="L1391" s="27"/>
      <c r="R1391">
        <f>H1391</f>
        <v>512.73</v>
      </c>
    </row>
    <row r="1392" spans="1:26" ht="14.25" x14ac:dyDescent="0.2">
      <c r="A1392" s="40"/>
      <c r="B1392" s="41"/>
      <c r="C1392" s="41" t="s">
        <v>279</v>
      </c>
      <c r="D1392" s="24"/>
      <c r="E1392" s="11"/>
      <c r="F1392" s="25">
        <f>Source!AM687</f>
        <v>255.21</v>
      </c>
      <c r="G1392" s="26" t="str">
        <f>Source!DE687</f>
        <v>)*1,25</v>
      </c>
      <c r="H1392" s="25">
        <f>ROUND(Source!AD687*Source!I687, 2)</f>
        <v>109.1</v>
      </c>
      <c r="I1392" s="26"/>
      <c r="J1392" s="26">
        <f>IF(Source!BB687&lt;&gt; 0, Source!BB687, 1)</f>
        <v>1</v>
      </c>
      <c r="K1392" s="25">
        <f>Source!Q687</f>
        <v>109.1</v>
      </c>
      <c r="L1392" s="27"/>
    </row>
    <row r="1393" spans="1:26" ht="14.25" x14ac:dyDescent="0.2">
      <c r="A1393" s="40"/>
      <c r="B1393" s="41"/>
      <c r="C1393" s="41" t="s">
        <v>1497</v>
      </c>
      <c r="D1393" s="24"/>
      <c r="E1393" s="11"/>
      <c r="F1393" s="25">
        <f>Source!AN687</f>
        <v>50.32</v>
      </c>
      <c r="G1393" s="26" t="str">
        <f>Source!DF687</f>
        <v>)*1,25</v>
      </c>
      <c r="H1393" s="28">
        <f>ROUND(Source!AE687*Source!I687, 2)</f>
        <v>21.51</v>
      </c>
      <c r="I1393" s="26"/>
      <c r="J1393" s="26">
        <f>IF(Source!BS687&lt;&gt; 0, Source!BS687, 1)</f>
        <v>1</v>
      </c>
      <c r="K1393" s="28">
        <f>Source!R687</f>
        <v>21.51</v>
      </c>
      <c r="L1393" s="27"/>
      <c r="R1393">
        <f>H1393</f>
        <v>21.51</v>
      </c>
    </row>
    <row r="1394" spans="1:26" ht="14.25" x14ac:dyDescent="0.2">
      <c r="A1394" s="40"/>
      <c r="B1394" s="41"/>
      <c r="C1394" s="41" t="s">
        <v>1503</v>
      </c>
      <c r="D1394" s="24"/>
      <c r="E1394" s="11"/>
      <c r="F1394" s="25">
        <f>Source!AL687</f>
        <v>8549.02</v>
      </c>
      <c r="G1394" s="26" t="str">
        <f>Source!DD687</f>
        <v/>
      </c>
      <c r="H1394" s="25">
        <f>ROUND(Source!AC687*Source!I687, 2)</f>
        <v>2923.76</v>
      </c>
      <c r="I1394" s="26"/>
      <c r="J1394" s="26">
        <f>IF(Source!BC687&lt;&gt; 0, Source!BC687, 1)</f>
        <v>1</v>
      </c>
      <c r="K1394" s="25">
        <f>Source!P687</f>
        <v>2923.76</v>
      </c>
      <c r="L1394" s="27"/>
    </row>
    <row r="1395" spans="1:26" ht="14.25" x14ac:dyDescent="0.2">
      <c r="A1395" s="40"/>
      <c r="B1395" s="41"/>
      <c r="C1395" s="41" t="s">
        <v>1498</v>
      </c>
      <c r="D1395" s="24" t="s">
        <v>1499</v>
      </c>
      <c r="E1395" s="11">
        <f>Source!BZ687</f>
        <v>118</v>
      </c>
      <c r="F1395" s="48" t="str">
        <f>CONCATENATE(" )", Source!DL687, Source!FT687, "=", Source!FX687)</f>
        <v xml:space="preserve"> )*0,9=106,2</v>
      </c>
      <c r="G1395" s="49"/>
      <c r="H1395" s="25">
        <f>SUM(S1389:S1398)</f>
        <v>567.36</v>
      </c>
      <c r="I1395" s="29"/>
      <c r="J1395" s="23">
        <f>Source!AT687</f>
        <v>106</v>
      </c>
      <c r="K1395" s="25">
        <f>SUM(T1389:T1398)</f>
        <v>566.29</v>
      </c>
      <c r="L1395" s="27"/>
    </row>
    <row r="1396" spans="1:26" ht="14.25" x14ac:dyDescent="0.2">
      <c r="A1396" s="40"/>
      <c r="B1396" s="41"/>
      <c r="C1396" s="41" t="s">
        <v>1500</v>
      </c>
      <c r="D1396" s="24" t="s">
        <v>1499</v>
      </c>
      <c r="E1396" s="11">
        <f>Source!CA687</f>
        <v>63</v>
      </c>
      <c r="F1396" s="48" t="str">
        <f>CONCATENATE(" )", Source!DM687, Source!FU687, "=", Source!FY687)</f>
        <v xml:space="preserve"> )*0,85=53,55</v>
      </c>
      <c r="G1396" s="49"/>
      <c r="H1396" s="25">
        <f>SUM(U1389:U1398)</f>
        <v>286.08999999999997</v>
      </c>
      <c r="I1396" s="29"/>
      <c r="J1396" s="23">
        <f>Source!AU687</f>
        <v>54</v>
      </c>
      <c r="K1396" s="25">
        <f>SUM(V1389:V1398)</f>
        <v>288.49</v>
      </c>
      <c r="L1396" s="27"/>
    </row>
    <row r="1397" spans="1:26" ht="14.25" x14ac:dyDescent="0.2">
      <c r="A1397" s="40"/>
      <c r="B1397" s="41"/>
      <c r="C1397" s="41" t="s">
        <v>1501</v>
      </c>
      <c r="D1397" s="24" t="s">
        <v>1502</v>
      </c>
      <c r="E1397" s="11">
        <f>Source!AQ687</f>
        <v>149.16</v>
      </c>
      <c r="F1397" s="25"/>
      <c r="G1397" s="26" t="str">
        <f>Source!DI687</f>
        <v>)*1,15</v>
      </c>
      <c r="H1397" s="25"/>
      <c r="I1397" s="26"/>
      <c r="J1397" s="26"/>
      <c r="K1397" s="25"/>
      <c r="L1397" s="36">
        <f>Source!U687</f>
        <v>58.664628</v>
      </c>
    </row>
    <row r="1398" spans="1:26" ht="82.5" x14ac:dyDescent="0.2">
      <c r="A1398" s="42" t="str">
        <f>Source!E689</f>
        <v>136,1</v>
      </c>
      <c r="B1398" s="43" t="str">
        <f>Source!F689</f>
        <v>Цена поставщика</v>
      </c>
      <c r="C1398" s="43" t="s">
        <v>1507</v>
      </c>
      <c r="D1398" s="30" t="str">
        <f>Source!H689</f>
        <v>м2</v>
      </c>
      <c r="E1398" s="31">
        <f>Source!I689</f>
        <v>34.200000000000003</v>
      </c>
      <c r="F1398" s="32">
        <f>Source!AL689+Source!AM689+Source!AO689</f>
        <v>512.63</v>
      </c>
      <c r="G1398" s="37" t="s">
        <v>6</v>
      </c>
      <c r="H1398" s="32">
        <f>ROUND(Source!AC689*Source!I689, 2)+ROUND(Source!AD689*Source!I689, 2)+ROUND(Source!AF689*Source!I689, 2)</f>
        <v>17531.95</v>
      </c>
      <c r="I1398" s="33"/>
      <c r="J1398" s="33">
        <f>IF(Source!BC689&lt;&gt; 0, Source!BC689, 1)</f>
        <v>1</v>
      </c>
      <c r="K1398" s="32">
        <f>Source!O689</f>
        <v>17531.95</v>
      </c>
      <c r="L1398" s="38"/>
      <c r="S1398">
        <f>ROUND((Source!FX689/100)*((ROUND(Source!AF689*Source!I689, 2)+ROUND(Source!AE689*Source!I689, 2))), 2)</f>
        <v>0</v>
      </c>
      <c r="T1398">
        <f>Source!X689</f>
        <v>0</v>
      </c>
      <c r="U1398">
        <f>ROUND((Source!FY689/100)*((ROUND(Source!AF689*Source!I689, 2)+ROUND(Source!AE689*Source!I689, 2))), 2)</f>
        <v>0</v>
      </c>
      <c r="V1398">
        <f>Source!Y689</f>
        <v>0</v>
      </c>
      <c r="W1398">
        <f>IF(Source!BI689&lt;=1,H1398, 0)</f>
        <v>17531.95</v>
      </c>
      <c r="X1398">
        <f>IF(Source!BI689=2,H1398, 0)</f>
        <v>0</v>
      </c>
      <c r="Y1398">
        <f>IF(Source!BI689=3,H1398, 0)</f>
        <v>0</v>
      </c>
      <c r="Z1398">
        <f>IF(Source!BI689=4,H1398, 0)</f>
        <v>0</v>
      </c>
    </row>
    <row r="1399" spans="1:26" ht="15" x14ac:dyDescent="0.25">
      <c r="G1399" s="46">
        <f>H1391+H1392+H1394+H1395+H1396+SUM(H1398:H1398)</f>
        <v>21930.99</v>
      </c>
      <c r="H1399" s="46"/>
      <c r="J1399" s="46">
        <f>K1391+K1392+K1394+K1395+K1396+SUM(K1398:K1398)</f>
        <v>21932.32</v>
      </c>
      <c r="K1399" s="46"/>
      <c r="L1399" s="35">
        <f>Source!U687</f>
        <v>58.664628</v>
      </c>
      <c r="O1399" s="21">
        <f>G1399</f>
        <v>21930.99</v>
      </c>
      <c r="P1399" s="21">
        <f>J1399</f>
        <v>21932.32</v>
      </c>
      <c r="Q1399" s="21">
        <f>L1399</f>
        <v>58.664628</v>
      </c>
      <c r="W1399">
        <f>IF(Source!BI687&lt;=1,H1391+H1392+H1394+H1395+H1396, 0)</f>
        <v>4399.04</v>
      </c>
      <c r="X1399">
        <f>IF(Source!BI687=2,H1391+H1392+H1394+H1395+H1396, 0)</f>
        <v>0</v>
      </c>
      <c r="Y1399">
        <f>IF(Source!BI687=3,H1391+H1392+H1394+H1395+H1396, 0)</f>
        <v>0</v>
      </c>
      <c r="Z1399">
        <f>IF(Source!BI687=4,H1391+H1392+H1394+H1395+H1396, 0)</f>
        <v>0</v>
      </c>
    </row>
    <row r="1400" spans="1:26" ht="42.75" x14ac:dyDescent="0.2">
      <c r="A1400" s="40" t="str">
        <f>Source!E691</f>
        <v>137</v>
      </c>
      <c r="B1400" s="41" t="str">
        <f>Source!F691</f>
        <v>10-01-035-03</v>
      </c>
      <c r="C1400" s="41" t="str">
        <f>Source!G691</f>
        <v>Установка подоконных досок из ПВХ в каменных стенах толщиной свыше 0,51 м</v>
      </c>
      <c r="D1400" s="24" t="str">
        <f>Source!H691</f>
        <v>100 м</v>
      </c>
      <c r="E1400" s="11">
        <f>Source!I691</f>
        <v>0.20799999999999999</v>
      </c>
      <c r="F1400" s="25">
        <f>Source!AL691+Source!AM691+Source!AO691</f>
        <v>6481.1699999999992</v>
      </c>
      <c r="G1400" s="26"/>
      <c r="H1400" s="25"/>
      <c r="I1400" s="26" t="str">
        <f>Source!BO691</f>
        <v/>
      </c>
      <c r="J1400" s="26"/>
      <c r="K1400" s="25"/>
      <c r="L1400" s="27"/>
      <c r="S1400">
        <f>ROUND((Source!FX691/100)*((ROUND(Source!AF691*Source!I691, 2)+ROUND(Source!AE691*Source!I691, 2))), 2)</f>
        <v>47.55</v>
      </c>
      <c r="T1400">
        <f>Source!X691</f>
        <v>47.46</v>
      </c>
      <c r="U1400">
        <f>ROUND((Source!FY691/100)*((ROUND(Source!AF691*Source!I691, 2)+ROUND(Source!AE691*Source!I691, 2))), 2)</f>
        <v>23.97</v>
      </c>
      <c r="V1400">
        <f>Source!Y691</f>
        <v>24.18</v>
      </c>
    </row>
    <row r="1401" spans="1:26" x14ac:dyDescent="0.2">
      <c r="C1401" s="20" t="str">
        <f>"Объем: "&amp;Source!I691&amp;"=20,8/"&amp;"100"</f>
        <v>Объем: 0,208=20,8/100</v>
      </c>
    </row>
    <row r="1402" spans="1:26" ht="14.25" x14ac:dyDescent="0.2">
      <c r="A1402" s="40"/>
      <c r="B1402" s="41"/>
      <c r="C1402" s="41" t="s">
        <v>1496</v>
      </c>
      <c r="D1402" s="24"/>
      <c r="E1402" s="11"/>
      <c r="F1402" s="25">
        <f>Source!AO691</f>
        <v>182.37</v>
      </c>
      <c r="G1402" s="26" t="str">
        <f>Source!DG691</f>
        <v>)*1,15</v>
      </c>
      <c r="H1402" s="25">
        <f>ROUND(Source!AF691*Source!I691, 2)</f>
        <v>43.62</v>
      </c>
      <c r="I1402" s="26"/>
      <c r="J1402" s="26">
        <f>IF(Source!BA691&lt;&gt; 0, Source!BA691, 1)</f>
        <v>1</v>
      </c>
      <c r="K1402" s="25">
        <f>Source!S691</f>
        <v>43.62</v>
      </c>
      <c r="L1402" s="27"/>
      <c r="R1402">
        <f>H1402</f>
        <v>43.62</v>
      </c>
    </row>
    <row r="1403" spans="1:26" ht="14.25" x14ac:dyDescent="0.2">
      <c r="A1403" s="40"/>
      <c r="B1403" s="41"/>
      <c r="C1403" s="41" t="s">
        <v>279</v>
      </c>
      <c r="D1403" s="24"/>
      <c r="E1403" s="11"/>
      <c r="F1403" s="25">
        <f>Source!AM691</f>
        <v>21.9</v>
      </c>
      <c r="G1403" s="26" t="str">
        <f>Source!DE691</f>
        <v>)*1,25</v>
      </c>
      <c r="H1403" s="25">
        <f>ROUND(Source!AD691*Source!I691, 2)</f>
        <v>5.7</v>
      </c>
      <c r="I1403" s="26"/>
      <c r="J1403" s="26">
        <f>IF(Source!BB691&lt;&gt; 0, Source!BB691, 1)</f>
        <v>1</v>
      </c>
      <c r="K1403" s="25">
        <f>Source!Q691</f>
        <v>5.7</v>
      </c>
      <c r="L1403" s="27"/>
    </row>
    <row r="1404" spans="1:26" ht="14.25" x14ac:dyDescent="0.2">
      <c r="A1404" s="40"/>
      <c r="B1404" s="41"/>
      <c r="C1404" s="41" t="s">
        <v>1497</v>
      </c>
      <c r="D1404" s="24"/>
      <c r="E1404" s="11"/>
      <c r="F1404" s="25">
        <f>Source!AN691</f>
        <v>4.43</v>
      </c>
      <c r="G1404" s="26" t="str">
        <f>Source!DF691</f>
        <v>)*1,25</v>
      </c>
      <c r="H1404" s="28">
        <f>ROUND(Source!AE691*Source!I691, 2)</f>
        <v>1.1499999999999999</v>
      </c>
      <c r="I1404" s="26"/>
      <c r="J1404" s="26">
        <f>IF(Source!BS691&lt;&gt; 0, Source!BS691, 1)</f>
        <v>1</v>
      </c>
      <c r="K1404" s="28">
        <f>Source!R691</f>
        <v>1.1499999999999999</v>
      </c>
      <c r="L1404" s="27"/>
      <c r="R1404">
        <f>H1404</f>
        <v>1.1499999999999999</v>
      </c>
    </row>
    <row r="1405" spans="1:26" ht="14.25" x14ac:dyDescent="0.2">
      <c r="A1405" s="40"/>
      <c r="B1405" s="41"/>
      <c r="C1405" s="41" t="s">
        <v>1503</v>
      </c>
      <c r="D1405" s="24"/>
      <c r="E1405" s="11"/>
      <c r="F1405" s="25">
        <f>Source!AL691</f>
        <v>6276.9</v>
      </c>
      <c r="G1405" s="26" t="str">
        <f>Source!DD691</f>
        <v/>
      </c>
      <c r="H1405" s="25">
        <f>ROUND(Source!AC691*Source!I691, 2)</f>
        <v>1305.5999999999999</v>
      </c>
      <c r="I1405" s="26"/>
      <c r="J1405" s="26">
        <f>IF(Source!BC691&lt;&gt; 0, Source!BC691, 1)</f>
        <v>1</v>
      </c>
      <c r="K1405" s="25">
        <f>Source!P691</f>
        <v>1305.5999999999999</v>
      </c>
      <c r="L1405" s="27"/>
    </row>
    <row r="1406" spans="1:26" ht="14.25" x14ac:dyDescent="0.2">
      <c r="A1406" s="40"/>
      <c r="B1406" s="41"/>
      <c r="C1406" s="41" t="s">
        <v>1498</v>
      </c>
      <c r="D1406" s="24" t="s">
        <v>1499</v>
      </c>
      <c r="E1406" s="11">
        <f>Source!BZ691</f>
        <v>118</v>
      </c>
      <c r="F1406" s="48" t="str">
        <f>CONCATENATE(" )", Source!DL691, Source!FT691, "=", Source!FX691)</f>
        <v xml:space="preserve"> )*0,9=106,2</v>
      </c>
      <c r="G1406" s="49"/>
      <c r="H1406" s="25">
        <f>SUM(S1400:S1409)</f>
        <v>47.55</v>
      </c>
      <c r="I1406" s="29"/>
      <c r="J1406" s="23">
        <f>Source!AT691</f>
        <v>106</v>
      </c>
      <c r="K1406" s="25">
        <f>SUM(T1400:T1409)</f>
        <v>47.46</v>
      </c>
      <c r="L1406" s="27"/>
    </row>
    <row r="1407" spans="1:26" ht="14.25" x14ac:dyDescent="0.2">
      <c r="A1407" s="40"/>
      <c r="B1407" s="41"/>
      <c r="C1407" s="41" t="s">
        <v>1500</v>
      </c>
      <c r="D1407" s="24" t="s">
        <v>1499</v>
      </c>
      <c r="E1407" s="11">
        <f>Source!CA691</f>
        <v>63</v>
      </c>
      <c r="F1407" s="48" t="str">
        <f>CONCATENATE(" )", Source!DM691, Source!FU691, "=", Source!FY691)</f>
        <v xml:space="preserve"> )*0,85=53,55</v>
      </c>
      <c r="G1407" s="49"/>
      <c r="H1407" s="25">
        <f>SUM(U1400:U1409)</f>
        <v>23.97</v>
      </c>
      <c r="I1407" s="29"/>
      <c r="J1407" s="23">
        <f>Source!AU691</f>
        <v>54</v>
      </c>
      <c r="K1407" s="25">
        <f>SUM(V1400:V1409)</f>
        <v>24.18</v>
      </c>
      <c r="L1407" s="27"/>
    </row>
    <row r="1408" spans="1:26" ht="14.25" x14ac:dyDescent="0.2">
      <c r="A1408" s="40"/>
      <c r="B1408" s="41"/>
      <c r="C1408" s="41" t="s">
        <v>1501</v>
      </c>
      <c r="D1408" s="24" t="s">
        <v>1502</v>
      </c>
      <c r="E1408" s="11">
        <f>Source!AQ691</f>
        <v>21.38</v>
      </c>
      <c r="F1408" s="25"/>
      <c r="G1408" s="26" t="str">
        <f>Source!DI691</f>
        <v>)*1,15</v>
      </c>
      <c r="H1408" s="25"/>
      <c r="I1408" s="26"/>
      <c r="J1408" s="26"/>
      <c r="K1408" s="25"/>
      <c r="L1408" s="36">
        <f>Source!U691</f>
        <v>5.1140959999999991</v>
      </c>
    </row>
    <row r="1409" spans="1:26" ht="28.5" x14ac:dyDescent="0.2">
      <c r="A1409" s="42" t="str">
        <f>Source!E693</f>
        <v>137,1</v>
      </c>
      <c r="B1409" s="43" t="str">
        <f>Source!F693</f>
        <v>11.3.03.01-0007</v>
      </c>
      <c r="C1409" s="43" t="str">
        <f>Source!G693</f>
        <v>Доски подоконные ПВХ, шириной 400 мм</v>
      </c>
      <c r="D1409" s="30" t="str">
        <f>Source!H693</f>
        <v>м</v>
      </c>
      <c r="E1409" s="31">
        <f>Source!I693</f>
        <v>20.8</v>
      </c>
      <c r="F1409" s="32">
        <f>Source!AL693+Source!AM693+Source!AO693</f>
        <v>49.56</v>
      </c>
      <c r="G1409" s="37" t="s">
        <v>6</v>
      </c>
      <c r="H1409" s="32">
        <f>ROUND(Source!AC693*Source!I693, 2)+ROUND(Source!AD693*Source!I693, 2)+ROUND(Source!AF693*Source!I693, 2)</f>
        <v>1030.8499999999999</v>
      </c>
      <c r="I1409" s="33"/>
      <c r="J1409" s="33">
        <f>IF(Source!BC693&lt;&gt; 0, Source!BC693, 1)</f>
        <v>1</v>
      </c>
      <c r="K1409" s="32">
        <f>Source!O693</f>
        <v>1030.8499999999999</v>
      </c>
      <c r="L1409" s="38"/>
      <c r="S1409">
        <f>ROUND((Source!FX693/100)*((ROUND(Source!AF693*Source!I693, 2)+ROUND(Source!AE693*Source!I693, 2))), 2)</f>
        <v>0</v>
      </c>
      <c r="T1409">
        <f>Source!X693</f>
        <v>0</v>
      </c>
      <c r="U1409">
        <f>ROUND((Source!FY693/100)*((ROUND(Source!AF693*Source!I693, 2)+ROUND(Source!AE693*Source!I693, 2))), 2)</f>
        <v>0</v>
      </c>
      <c r="V1409">
        <f>Source!Y693</f>
        <v>0</v>
      </c>
      <c r="W1409">
        <f>IF(Source!BI693&lt;=1,H1409, 0)</f>
        <v>1030.8499999999999</v>
      </c>
      <c r="X1409">
        <f>IF(Source!BI693=2,H1409, 0)</f>
        <v>0</v>
      </c>
      <c r="Y1409">
        <f>IF(Source!BI693=3,H1409, 0)</f>
        <v>0</v>
      </c>
      <c r="Z1409">
        <f>IF(Source!BI693=4,H1409, 0)</f>
        <v>0</v>
      </c>
    </row>
    <row r="1410" spans="1:26" ht="15" x14ac:dyDescent="0.25">
      <c r="G1410" s="46">
        <f>H1402+H1403+H1405+H1406+H1407+SUM(H1409:H1409)</f>
        <v>2457.29</v>
      </c>
      <c r="H1410" s="46"/>
      <c r="J1410" s="46">
        <f>K1402+K1403+K1405+K1406+K1407+SUM(K1409:K1409)</f>
        <v>2457.41</v>
      </c>
      <c r="K1410" s="46"/>
      <c r="L1410" s="35">
        <f>Source!U691</f>
        <v>5.1140959999999991</v>
      </c>
      <c r="O1410" s="21">
        <f>G1410</f>
        <v>2457.29</v>
      </c>
      <c r="P1410" s="21">
        <f>J1410</f>
        <v>2457.41</v>
      </c>
      <c r="Q1410" s="21">
        <f>L1410</f>
        <v>5.1140959999999991</v>
      </c>
      <c r="W1410">
        <f>IF(Source!BI691&lt;=1,H1402+H1403+H1405+H1406+H1407, 0)</f>
        <v>1426.4399999999998</v>
      </c>
      <c r="X1410">
        <f>IF(Source!BI691=2,H1402+H1403+H1405+H1406+H1407, 0)</f>
        <v>0</v>
      </c>
      <c r="Y1410">
        <f>IF(Source!BI691=3,H1402+H1403+H1405+H1406+H1407, 0)</f>
        <v>0</v>
      </c>
      <c r="Z1410">
        <f>IF(Source!BI691=4,H1402+H1403+H1405+H1406+H1407, 0)</f>
        <v>0</v>
      </c>
    </row>
    <row r="1411" spans="1:26" ht="28.5" x14ac:dyDescent="0.2">
      <c r="A1411" s="40" t="str">
        <f>Source!E695</f>
        <v>138</v>
      </c>
      <c r="B1411" s="41" t="str">
        <f>Source!F695</f>
        <v>07-05-015-01</v>
      </c>
      <c r="C1411" s="41" t="str">
        <f>Source!G695</f>
        <v>Установка ступеней отдельных гладких по готовому основанию</v>
      </c>
      <c r="D1411" s="24" t="str">
        <f>Source!H695</f>
        <v>100 м</v>
      </c>
      <c r="E1411" s="11">
        <f>Source!I695</f>
        <v>1.56</v>
      </c>
      <c r="F1411" s="25">
        <f>Source!AL695+Source!AM695+Source!AO695</f>
        <v>1313.0900000000001</v>
      </c>
      <c r="G1411" s="26"/>
      <c r="H1411" s="25"/>
      <c r="I1411" s="26" t="str">
        <f>Source!BO695</f>
        <v/>
      </c>
      <c r="J1411" s="26"/>
      <c r="K1411" s="25"/>
      <c r="L1411" s="27"/>
      <c r="S1411">
        <f>ROUND((Source!FX695/100)*((ROUND(Source!AF695*Source!I695, 2)+ROUND(Source!AE695*Source!I695, 2))), 2)</f>
        <v>2721.58</v>
      </c>
      <c r="T1411">
        <f>Source!X695</f>
        <v>2731.33</v>
      </c>
      <c r="U1411">
        <f>ROUND((Source!FY695/100)*((ROUND(Source!AF695*Source!I695, 2)+ROUND(Source!AE695*Source!I695, 2))), 2)</f>
        <v>1658.31</v>
      </c>
      <c r="V1411">
        <f>Source!Y695</f>
        <v>1658.31</v>
      </c>
    </row>
    <row r="1412" spans="1:26" x14ac:dyDescent="0.2">
      <c r="C1412" s="20" t="str">
        <f>"Объем: "&amp;Source!I695&amp;"=156/"&amp;"100"</f>
        <v>Объем: 1,56=156/100</v>
      </c>
    </row>
    <row r="1413" spans="1:26" ht="14.25" x14ac:dyDescent="0.2">
      <c r="A1413" s="40"/>
      <c r="B1413" s="41"/>
      <c r="C1413" s="41" t="s">
        <v>1496</v>
      </c>
      <c r="D1413" s="24"/>
      <c r="E1413" s="11"/>
      <c r="F1413" s="25">
        <f>Source!AO695</f>
        <v>1067.72</v>
      </c>
      <c r="G1413" s="26" t="str">
        <f>Source!DG695</f>
        <v>)*1,15</v>
      </c>
      <c r="H1413" s="25">
        <f>ROUND(Source!AF695*Source!I695, 2)</f>
        <v>1915.49</v>
      </c>
      <c r="I1413" s="26"/>
      <c r="J1413" s="26">
        <f>IF(Source!BA695&lt;&gt; 0, Source!BA695, 1)</f>
        <v>1</v>
      </c>
      <c r="K1413" s="25">
        <f>Source!S695</f>
        <v>1915.49</v>
      </c>
      <c r="L1413" s="27"/>
      <c r="R1413">
        <f>H1413</f>
        <v>1915.49</v>
      </c>
    </row>
    <row r="1414" spans="1:26" ht="14.25" x14ac:dyDescent="0.2">
      <c r="A1414" s="40"/>
      <c r="B1414" s="41"/>
      <c r="C1414" s="41" t="s">
        <v>279</v>
      </c>
      <c r="D1414" s="24"/>
      <c r="E1414" s="11"/>
      <c r="F1414" s="25">
        <f>Source!AM695</f>
        <v>123.89</v>
      </c>
      <c r="G1414" s="26" t="str">
        <f>Source!DE695</f>
        <v>)*1,25</v>
      </c>
      <c r="H1414" s="25">
        <f>ROUND(Source!AD695*Source!I695, 2)</f>
        <v>241.6</v>
      </c>
      <c r="I1414" s="26"/>
      <c r="J1414" s="26">
        <f>IF(Source!BB695&lt;&gt; 0, Source!BB695, 1)</f>
        <v>1</v>
      </c>
      <c r="K1414" s="25">
        <f>Source!Q695</f>
        <v>241.6</v>
      </c>
      <c r="L1414" s="27"/>
    </row>
    <row r="1415" spans="1:26" ht="14.25" x14ac:dyDescent="0.2">
      <c r="A1415" s="40"/>
      <c r="B1415" s="41"/>
      <c r="C1415" s="41" t="s">
        <v>1497</v>
      </c>
      <c r="D1415" s="24"/>
      <c r="E1415" s="11"/>
      <c r="F1415" s="25">
        <f>Source!AN695</f>
        <v>18.18</v>
      </c>
      <c r="G1415" s="26" t="str">
        <f>Source!DF695</f>
        <v>)*1,25</v>
      </c>
      <c r="H1415" s="28">
        <f>ROUND(Source!AE695*Source!I695, 2)</f>
        <v>35.46</v>
      </c>
      <c r="I1415" s="26"/>
      <c r="J1415" s="26">
        <f>IF(Source!BS695&lt;&gt; 0, Source!BS695, 1)</f>
        <v>1</v>
      </c>
      <c r="K1415" s="28">
        <f>Source!R695</f>
        <v>35.46</v>
      </c>
      <c r="L1415" s="27"/>
      <c r="R1415">
        <f>H1415</f>
        <v>35.46</v>
      </c>
    </row>
    <row r="1416" spans="1:26" ht="14.25" x14ac:dyDescent="0.2">
      <c r="A1416" s="40"/>
      <c r="B1416" s="41"/>
      <c r="C1416" s="41" t="s">
        <v>1503</v>
      </c>
      <c r="D1416" s="24"/>
      <c r="E1416" s="11"/>
      <c r="F1416" s="25">
        <f>Source!AL695</f>
        <v>121.48</v>
      </c>
      <c r="G1416" s="26" t="str">
        <f>Source!DD695</f>
        <v/>
      </c>
      <c r="H1416" s="25">
        <f>ROUND(Source!AC695*Source!I695, 2)</f>
        <v>189.51</v>
      </c>
      <c r="I1416" s="26"/>
      <c r="J1416" s="26">
        <f>IF(Source!BC695&lt;&gt; 0, Source!BC695, 1)</f>
        <v>1</v>
      </c>
      <c r="K1416" s="25">
        <f>Source!P695</f>
        <v>189.51</v>
      </c>
      <c r="L1416" s="27"/>
    </row>
    <row r="1417" spans="1:26" ht="14.25" x14ac:dyDescent="0.2">
      <c r="A1417" s="40"/>
      <c r="B1417" s="41"/>
      <c r="C1417" s="41" t="s">
        <v>1498</v>
      </c>
      <c r="D1417" s="24" t="s">
        <v>1499</v>
      </c>
      <c r="E1417" s="11">
        <f>Source!BZ695</f>
        <v>155</v>
      </c>
      <c r="F1417" s="48" t="str">
        <f>CONCATENATE(" )", Source!DL695, Source!FT695, "=", Source!FX695)</f>
        <v xml:space="preserve"> )*0,9=139,5</v>
      </c>
      <c r="G1417" s="49"/>
      <c r="H1417" s="25">
        <f>SUM(S1411:S1420)</f>
        <v>2721.58</v>
      </c>
      <c r="I1417" s="29"/>
      <c r="J1417" s="23">
        <f>Source!AT695</f>
        <v>140</v>
      </c>
      <c r="K1417" s="25">
        <f>SUM(T1411:T1420)</f>
        <v>2731.33</v>
      </c>
      <c r="L1417" s="27"/>
    </row>
    <row r="1418" spans="1:26" ht="14.25" x14ac:dyDescent="0.2">
      <c r="A1418" s="40"/>
      <c r="B1418" s="41"/>
      <c r="C1418" s="41" t="s">
        <v>1500</v>
      </c>
      <c r="D1418" s="24" t="s">
        <v>1499</v>
      </c>
      <c r="E1418" s="11">
        <f>Source!CA695</f>
        <v>100</v>
      </c>
      <c r="F1418" s="48" t="str">
        <f>CONCATENATE(" )", Source!DM695, Source!FU695, "=", Source!FY695)</f>
        <v xml:space="preserve"> )*0,85=85</v>
      </c>
      <c r="G1418" s="49"/>
      <c r="H1418" s="25">
        <f>SUM(U1411:U1420)</f>
        <v>1658.31</v>
      </c>
      <c r="I1418" s="29"/>
      <c r="J1418" s="23">
        <f>Source!AU695</f>
        <v>85</v>
      </c>
      <c r="K1418" s="25">
        <f>SUM(V1411:V1420)</f>
        <v>1658.31</v>
      </c>
      <c r="L1418" s="27"/>
    </row>
    <row r="1419" spans="1:26" ht="14.25" x14ac:dyDescent="0.2">
      <c r="A1419" s="40"/>
      <c r="B1419" s="41"/>
      <c r="C1419" s="41" t="s">
        <v>1501</v>
      </c>
      <c r="D1419" s="24" t="s">
        <v>1502</v>
      </c>
      <c r="E1419" s="11">
        <f>Source!AQ695</f>
        <v>117.72</v>
      </c>
      <c r="F1419" s="25"/>
      <c r="G1419" s="26" t="str">
        <f>Source!DI695</f>
        <v>)*1,15</v>
      </c>
      <c r="H1419" s="25"/>
      <c r="I1419" s="26"/>
      <c r="J1419" s="26"/>
      <c r="K1419" s="25"/>
      <c r="L1419" s="36">
        <f>Source!U695</f>
        <v>211.18967999999998</v>
      </c>
    </row>
    <row r="1420" spans="1:26" ht="42.75" x14ac:dyDescent="0.2">
      <c r="A1420" s="42" t="str">
        <f>Source!E697</f>
        <v>138,1</v>
      </c>
      <c r="B1420" s="43" t="str">
        <f>Source!F697</f>
        <v>05.1.07.28-0018</v>
      </c>
      <c r="C1420" s="43" t="str">
        <f>Source!G697</f>
        <v>Проступи накладные 2 ЛН 13.5 /бетон В25 (М350), объем 0,025 м3, расход арматуры 0,37 кг/ (серия 1.050.9-4.93)</v>
      </c>
      <c r="D1420" s="30" t="str">
        <f>Source!H697</f>
        <v>шт.</v>
      </c>
      <c r="E1420" s="31">
        <f>Source!I697</f>
        <v>115.99999999999999</v>
      </c>
      <c r="F1420" s="32">
        <f>Source!AL697+Source!AM697+Source!AO697</f>
        <v>47.71</v>
      </c>
      <c r="G1420" s="37" t="s">
        <v>6</v>
      </c>
      <c r="H1420" s="32">
        <f>ROUND(Source!AC697*Source!I697, 2)+ROUND(Source!AD697*Source!I697, 2)+ROUND(Source!AF697*Source!I697, 2)</f>
        <v>5534.36</v>
      </c>
      <c r="I1420" s="33"/>
      <c r="J1420" s="33">
        <f>IF(Source!BC697&lt;&gt; 0, Source!BC697, 1)</f>
        <v>1</v>
      </c>
      <c r="K1420" s="32">
        <f>Source!O697</f>
        <v>5534.36</v>
      </c>
      <c r="L1420" s="38"/>
      <c r="S1420">
        <f>ROUND((Source!FX697/100)*((ROUND(Source!AF697*Source!I697, 2)+ROUND(Source!AE697*Source!I697, 2))), 2)</f>
        <v>0</v>
      </c>
      <c r="T1420">
        <f>Source!X697</f>
        <v>0</v>
      </c>
      <c r="U1420">
        <f>ROUND((Source!FY697/100)*((ROUND(Source!AF697*Source!I697, 2)+ROUND(Source!AE697*Source!I697, 2))), 2)</f>
        <v>0</v>
      </c>
      <c r="V1420">
        <f>Source!Y697</f>
        <v>0</v>
      </c>
      <c r="W1420">
        <f>IF(Source!BI697&lt;=1,H1420, 0)</f>
        <v>5534.36</v>
      </c>
      <c r="X1420">
        <f>IF(Source!BI697=2,H1420, 0)</f>
        <v>0</v>
      </c>
      <c r="Y1420">
        <f>IF(Source!BI697=3,H1420, 0)</f>
        <v>0</v>
      </c>
      <c r="Z1420">
        <f>IF(Source!BI697=4,H1420, 0)</f>
        <v>0</v>
      </c>
    </row>
    <row r="1421" spans="1:26" ht="15" x14ac:dyDescent="0.25">
      <c r="G1421" s="46">
        <f>H1413+H1414+H1416+H1417+H1418+SUM(H1420:H1420)</f>
        <v>12260.849999999999</v>
      </c>
      <c r="H1421" s="46"/>
      <c r="J1421" s="46">
        <f>K1413+K1414+K1416+K1417+K1418+SUM(K1420:K1420)</f>
        <v>12270.599999999999</v>
      </c>
      <c r="K1421" s="46"/>
      <c r="L1421" s="35">
        <f>Source!U695</f>
        <v>211.18967999999998</v>
      </c>
      <c r="O1421" s="21">
        <f>G1421</f>
        <v>12260.849999999999</v>
      </c>
      <c r="P1421" s="21">
        <f>J1421</f>
        <v>12270.599999999999</v>
      </c>
      <c r="Q1421" s="21">
        <f>L1421</f>
        <v>211.18967999999998</v>
      </c>
      <c r="W1421">
        <f>IF(Source!BI695&lt;=1,H1413+H1414+H1416+H1417+H1418, 0)</f>
        <v>6726.49</v>
      </c>
      <c r="X1421">
        <f>IF(Source!BI695=2,H1413+H1414+H1416+H1417+H1418, 0)</f>
        <v>0</v>
      </c>
      <c r="Y1421">
        <f>IF(Source!BI695=3,H1413+H1414+H1416+H1417+H1418, 0)</f>
        <v>0</v>
      </c>
      <c r="Z1421">
        <f>IF(Source!BI695=4,H1413+H1414+H1416+H1417+H1418, 0)</f>
        <v>0</v>
      </c>
    </row>
    <row r="1422" spans="1:26" ht="28.5" x14ac:dyDescent="0.2">
      <c r="A1422" s="40" t="str">
        <f>Source!E699</f>
        <v>139</v>
      </c>
      <c r="B1422" s="41" t="str">
        <f>Source!F699</f>
        <v>18-03-001-02</v>
      </c>
      <c r="C1422" s="41" t="str">
        <f>Source!G699</f>
        <v>Установка радиаторов стальных</v>
      </c>
      <c r="D1422" s="24" t="str">
        <f>Source!H699</f>
        <v>100 квт</v>
      </c>
      <c r="E1422" s="11">
        <f>Source!I699</f>
        <v>0.34272000000000002</v>
      </c>
      <c r="F1422" s="25">
        <f>Source!AL699+Source!AM699+Source!AO699</f>
        <v>1942.27</v>
      </c>
      <c r="G1422" s="26"/>
      <c r="H1422" s="25"/>
      <c r="I1422" s="26" t="str">
        <f>Source!BO699</f>
        <v/>
      </c>
      <c r="J1422" s="26"/>
      <c r="K1422" s="25"/>
      <c r="L1422" s="27"/>
      <c r="S1422">
        <f>ROUND((Source!FX699/100)*((ROUND(Source!AF699*Source!I699, 2)+ROUND(Source!AE699*Source!I699, 2))), 2)</f>
        <v>286.3</v>
      </c>
      <c r="T1422">
        <f>Source!X699</f>
        <v>285.8</v>
      </c>
      <c r="U1422">
        <f>ROUND((Source!FY699/100)*((ROUND(Source!AF699*Source!I699, 2)+ROUND(Source!AE699*Source!I699, 2))), 2)</f>
        <v>175.33</v>
      </c>
      <c r="V1422">
        <f>Source!Y699</f>
        <v>176.45</v>
      </c>
    </row>
    <row r="1423" spans="1:26" x14ac:dyDescent="0.2">
      <c r="C1423" s="20" t="str">
        <f>"Объем: "&amp;Source!I699&amp;"=34,272/"&amp;"100"</f>
        <v>Объем: 0,34272=34,272/100</v>
      </c>
    </row>
    <row r="1424" spans="1:26" ht="14.25" x14ac:dyDescent="0.2">
      <c r="A1424" s="40"/>
      <c r="B1424" s="41"/>
      <c r="C1424" s="41" t="s">
        <v>1496</v>
      </c>
      <c r="D1424" s="24"/>
      <c r="E1424" s="11"/>
      <c r="F1424" s="25">
        <f>Source!AO699</f>
        <v>588.42999999999995</v>
      </c>
      <c r="G1424" s="26" t="str">
        <f>Source!DG699</f>
        <v>)*1,15</v>
      </c>
      <c r="H1424" s="25">
        <f>ROUND(Source!AF699*Source!I699, 2)</f>
        <v>231.92</v>
      </c>
      <c r="I1424" s="26"/>
      <c r="J1424" s="26">
        <f>IF(Source!BA699&lt;&gt; 0, Source!BA699, 1)</f>
        <v>1</v>
      </c>
      <c r="K1424" s="25">
        <f>Source!S699</f>
        <v>231.92</v>
      </c>
      <c r="L1424" s="27"/>
      <c r="R1424">
        <f>H1424</f>
        <v>231.92</v>
      </c>
    </row>
    <row r="1425" spans="1:26" ht="14.25" x14ac:dyDescent="0.2">
      <c r="A1425" s="40"/>
      <c r="B1425" s="41"/>
      <c r="C1425" s="41" t="s">
        <v>279</v>
      </c>
      <c r="D1425" s="24"/>
      <c r="E1425" s="11"/>
      <c r="F1425" s="25">
        <f>Source!AM699</f>
        <v>192.58</v>
      </c>
      <c r="G1425" s="26" t="str">
        <f>Source!DE699</f>
        <v>)*1,25</v>
      </c>
      <c r="H1425" s="25">
        <f>ROUND(Source!AD699*Source!I699, 2)</f>
        <v>82.5</v>
      </c>
      <c r="I1425" s="26"/>
      <c r="J1425" s="26">
        <f>IF(Source!BB699&lt;&gt; 0, Source!BB699, 1)</f>
        <v>1</v>
      </c>
      <c r="K1425" s="25">
        <f>Source!Q699</f>
        <v>82.5</v>
      </c>
      <c r="L1425" s="27"/>
    </row>
    <row r="1426" spans="1:26" ht="14.25" x14ac:dyDescent="0.2">
      <c r="A1426" s="40"/>
      <c r="B1426" s="41"/>
      <c r="C1426" s="41" t="s">
        <v>1497</v>
      </c>
      <c r="D1426" s="24"/>
      <c r="E1426" s="11"/>
      <c r="F1426" s="25">
        <f>Source!AN699</f>
        <v>38.75</v>
      </c>
      <c r="G1426" s="26" t="str">
        <f>Source!DF699</f>
        <v>)*1,25</v>
      </c>
      <c r="H1426" s="28">
        <f>ROUND(Source!AE699*Source!I699, 2)</f>
        <v>16.600000000000001</v>
      </c>
      <c r="I1426" s="26"/>
      <c r="J1426" s="26">
        <f>IF(Source!BS699&lt;&gt; 0, Source!BS699, 1)</f>
        <v>1</v>
      </c>
      <c r="K1426" s="28">
        <f>Source!R699</f>
        <v>16.600000000000001</v>
      </c>
      <c r="L1426" s="27"/>
      <c r="R1426">
        <f>H1426</f>
        <v>16.600000000000001</v>
      </c>
    </row>
    <row r="1427" spans="1:26" ht="14.25" x14ac:dyDescent="0.2">
      <c r="A1427" s="40"/>
      <c r="B1427" s="41"/>
      <c r="C1427" s="41" t="s">
        <v>1503</v>
      </c>
      <c r="D1427" s="24"/>
      <c r="E1427" s="11"/>
      <c r="F1427" s="25">
        <f>Source!AL699</f>
        <v>1161.26</v>
      </c>
      <c r="G1427" s="26" t="str">
        <f>Source!DD699</f>
        <v/>
      </c>
      <c r="H1427" s="25">
        <f>ROUND(Source!AC699*Source!I699, 2)</f>
        <v>397.99</v>
      </c>
      <c r="I1427" s="26"/>
      <c r="J1427" s="26">
        <f>IF(Source!BC699&lt;&gt; 0, Source!BC699, 1)</f>
        <v>1</v>
      </c>
      <c r="K1427" s="25">
        <f>Source!P699</f>
        <v>397.99</v>
      </c>
      <c r="L1427" s="27"/>
    </row>
    <row r="1428" spans="1:26" ht="14.25" x14ac:dyDescent="0.2">
      <c r="A1428" s="40"/>
      <c r="B1428" s="41"/>
      <c r="C1428" s="41" t="s">
        <v>1498</v>
      </c>
      <c r="D1428" s="24" t="s">
        <v>1499</v>
      </c>
      <c r="E1428" s="11">
        <f>Source!BZ699</f>
        <v>128</v>
      </c>
      <c r="F1428" s="48" t="str">
        <f>CONCATENATE(" )", Source!DL699, Source!FT699, "=", Source!FX699)</f>
        <v xml:space="preserve"> )*0,9=115,2</v>
      </c>
      <c r="G1428" s="49"/>
      <c r="H1428" s="25">
        <f>SUM(S1422:S1432)</f>
        <v>286.3</v>
      </c>
      <c r="I1428" s="29"/>
      <c r="J1428" s="23">
        <f>Source!AT699</f>
        <v>115</v>
      </c>
      <c r="K1428" s="25">
        <f>SUM(T1422:T1432)</f>
        <v>285.8</v>
      </c>
      <c r="L1428" s="27"/>
    </row>
    <row r="1429" spans="1:26" ht="14.25" x14ac:dyDescent="0.2">
      <c r="A1429" s="40"/>
      <c r="B1429" s="41"/>
      <c r="C1429" s="41" t="s">
        <v>1500</v>
      </c>
      <c r="D1429" s="24" t="s">
        <v>1499</v>
      </c>
      <c r="E1429" s="11">
        <f>Source!CA699</f>
        <v>83</v>
      </c>
      <c r="F1429" s="48" t="str">
        <f>CONCATENATE(" )", Source!DM699, Source!FU699, "=", Source!FY699)</f>
        <v xml:space="preserve"> )*0,85=70,55</v>
      </c>
      <c r="G1429" s="49"/>
      <c r="H1429" s="25">
        <f>SUM(U1422:U1432)</f>
        <v>175.33</v>
      </c>
      <c r="I1429" s="29"/>
      <c r="J1429" s="23">
        <f>Source!AU699</f>
        <v>71</v>
      </c>
      <c r="K1429" s="25">
        <f>SUM(V1422:V1432)</f>
        <v>176.45</v>
      </c>
      <c r="L1429" s="27"/>
    </row>
    <row r="1430" spans="1:26" ht="14.25" x14ac:dyDescent="0.2">
      <c r="A1430" s="40"/>
      <c r="B1430" s="41"/>
      <c r="C1430" s="41" t="s">
        <v>1501</v>
      </c>
      <c r="D1430" s="24" t="s">
        <v>1502</v>
      </c>
      <c r="E1430" s="11">
        <f>Source!AQ699</f>
        <v>65.599999999999994</v>
      </c>
      <c r="F1430" s="25"/>
      <c r="G1430" s="26" t="str">
        <f>Source!DI699</f>
        <v>)*1,15</v>
      </c>
      <c r="H1430" s="25"/>
      <c r="I1430" s="26"/>
      <c r="J1430" s="26"/>
      <c r="K1430" s="25"/>
      <c r="L1430" s="36">
        <f>Source!U699</f>
        <v>25.854796799999995</v>
      </c>
    </row>
    <row r="1431" spans="1:26" ht="28.5" x14ac:dyDescent="0.2">
      <c r="A1431" s="40" t="str">
        <f>Source!E701</f>
        <v>139,1</v>
      </c>
      <c r="B1431" s="41" t="str">
        <f>Source!F701</f>
        <v>01.7.15.07-0009</v>
      </c>
      <c r="C1431" s="41" t="str">
        <f>Source!G701</f>
        <v>Дюбели пластмассовые с шурупами 8х60 мм</v>
      </c>
      <c r="D1431" s="24" t="str">
        <f>Source!H701</f>
        <v>100 шт.</v>
      </c>
      <c r="E1431" s="11">
        <f>Source!I701</f>
        <v>0.48</v>
      </c>
      <c r="F1431" s="25">
        <f>Source!AL701+Source!AM701+Source!AO701</f>
        <v>29.6</v>
      </c>
      <c r="G1431" s="39" t="s">
        <v>6</v>
      </c>
      <c r="H1431" s="25">
        <f>ROUND(Source!AC701*Source!I701, 2)+ROUND(Source!AD701*Source!I701, 2)+ROUND(Source!AF701*Source!I701, 2)</f>
        <v>14.21</v>
      </c>
      <c r="I1431" s="26"/>
      <c r="J1431" s="26">
        <f>IF(Source!BC701&lt;&gt; 0, Source!BC701, 1)</f>
        <v>1</v>
      </c>
      <c r="K1431" s="25">
        <f>Source!O701</f>
        <v>14.21</v>
      </c>
      <c r="L1431" s="27"/>
      <c r="S1431">
        <f>ROUND((Source!FX701/100)*((ROUND(Source!AF701*Source!I701, 2)+ROUND(Source!AE701*Source!I701, 2))), 2)</f>
        <v>0</v>
      </c>
      <c r="T1431">
        <f>Source!X701</f>
        <v>0</v>
      </c>
      <c r="U1431">
        <f>ROUND((Source!FY701/100)*((ROUND(Source!AF701*Source!I701, 2)+ROUND(Source!AE701*Source!I701, 2))), 2)</f>
        <v>0</v>
      </c>
      <c r="V1431">
        <f>Source!Y701</f>
        <v>0</v>
      </c>
      <c r="W1431">
        <f>IF(Source!BI701&lt;=1,H1431, 0)</f>
        <v>14.21</v>
      </c>
      <c r="X1431">
        <f>IF(Source!BI701=2,H1431, 0)</f>
        <v>0</v>
      </c>
      <c r="Y1431">
        <f>IF(Source!BI701=3,H1431, 0)</f>
        <v>0</v>
      </c>
      <c r="Z1431">
        <f>IF(Source!BI701=4,H1431, 0)</f>
        <v>0</v>
      </c>
    </row>
    <row r="1432" spans="1:26" ht="42.75" x14ac:dyDescent="0.2">
      <c r="A1432" s="42" t="str">
        <f>Source!E703</f>
        <v>139,2</v>
      </c>
      <c r="B1432" s="43" t="str">
        <f>Source!F703</f>
        <v>18.5.10.05-0013</v>
      </c>
      <c r="C1432" s="43" t="str">
        <f>Source!G703</f>
        <v>Радиаторы биметаллические, марка «Rifar-B 500», количество секций 4, мощность 816 Вт</v>
      </c>
      <c r="D1432" s="30" t="str">
        <f>Source!H703</f>
        <v>шт.</v>
      </c>
      <c r="E1432" s="31">
        <f>Source!I703</f>
        <v>42</v>
      </c>
      <c r="F1432" s="32">
        <f>Source!AL703+Source!AM703+Source!AO703</f>
        <v>571.42999999999995</v>
      </c>
      <c r="G1432" s="37" t="s">
        <v>6</v>
      </c>
      <c r="H1432" s="32">
        <f>ROUND(Source!AC703*Source!I703, 2)+ROUND(Source!AD703*Source!I703, 2)+ROUND(Source!AF703*Source!I703, 2)</f>
        <v>24000.06</v>
      </c>
      <c r="I1432" s="33"/>
      <c r="J1432" s="33">
        <f>IF(Source!BC703&lt;&gt; 0, Source!BC703, 1)</f>
        <v>1</v>
      </c>
      <c r="K1432" s="32">
        <f>Source!O703</f>
        <v>24000.06</v>
      </c>
      <c r="L1432" s="38"/>
      <c r="S1432">
        <f>ROUND((Source!FX703/100)*((ROUND(Source!AF703*Source!I703, 2)+ROUND(Source!AE703*Source!I703, 2))), 2)</f>
        <v>0</v>
      </c>
      <c r="T1432">
        <f>Source!X703</f>
        <v>0</v>
      </c>
      <c r="U1432">
        <f>ROUND((Source!FY703/100)*((ROUND(Source!AF703*Source!I703, 2)+ROUND(Source!AE703*Source!I703, 2))), 2)</f>
        <v>0</v>
      </c>
      <c r="V1432">
        <f>Source!Y703</f>
        <v>0</v>
      </c>
      <c r="W1432">
        <f>IF(Source!BI703&lt;=1,H1432, 0)</f>
        <v>24000.06</v>
      </c>
      <c r="X1432">
        <f>IF(Source!BI703=2,H1432, 0)</f>
        <v>0</v>
      </c>
      <c r="Y1432">
        <f>IF(Source!BI703=3,H1432, 0)</f>
        <v>0</v>
      </c>
      <c r="Z1432">
        <f>IF(Source!BI703=4,H1432, 0)</f>
        <v>0</v>
      </c>
    </row>
    <row r="1433" spans="1:26" ht="15" x14ac:dyDescent="0.25">
      <c r="G1433" s="46">
        <f>H1424+H1425+H1427+H1428+H1429+SUM(H1431:H1432)</f>
        <v>25188.31</v>
      </c>
      <c r="H1433" s="46"/>
      <c r="J1433" s="46">
        <f>K1424+K1425+K1427+K1428+K1429+SUM(K1431:K1432)</f>
        <v>25188.93</v>
      </c>
      <c r="K1433" s="46"/>
      <c r="L1433" s="35">
        <f>Source!U699</f>
        <v>25.854796799999995</v>
      </c>
      <c r="O1433" s="21">
        <f>G1433</f>
        <v>25188.31</v>
      </c>
      <c r="P1433" s="21">
        <f>J1433</f>
        <v>25188.93</v>
      </c>
      <c r="Q1433" s="21">
        <f>L1433</f>
        <v>25.854796799999995</v>
      </c>
      <c r="W1433">
        <f>IF(Source!BI699&lt;=1,H1424+H1425+H1427+H1428+H1429, 0)</f>
        <v>1174.04</v>
      </c>
      <c r="X1433">
        <f>IF(Source!BI699=2,H1424+H1425+H1427+H1428+H1429, 0)</f>
        <v>0</v>
      </c>
      <c r="Y1433">
        <f>IF(Source!BI699=3,H1424+H1425+H1427+H1428+H1429, 0)</f>
        <v>0</v>
      </c>
      <c r="Z1433">
        <f>IF(Source!BI699=4,H1424+H1425+H1427+H1428+H1429, 0)</f>
        <v>0</v>
      </c>
    </row>
    <row r="1434" spans="1:26" ht="57" x14ac:dyDescent="0.2">
      <c r="A1434" s="40" t="str">
        <f>Source!E705</f>
        <v>140</v>
      </c>
      <c r="B1434" s="41" t="str">
        <f>Source!F705</f>
        <v>16-02-002-03</v>
      </c>
      <c r="C1434" s="41" t="str">
        <f>Source!G705</f>
        <v>Прокладка трубопроводов водоснабжения из стальных водогазопроводных оцинкованных труб диаметром 25 мм</v>
      </c>
      <c r="D1434" s="24" t="str">
        <f>Source!H705</f>
        <v>100 м</v>
      </c>
      <c r="E1434" s="11">
        <f>Source!I705</f>
        <v>0.2</v>
      </c>
      <c r="F1434" s="25">
        <f>Source!AL705+Source!AM705+Source!AO705</f>
        <v>434.91</v>
      </c>
      <c r="G1434" s="26"/>
      <c r="H1434" s="25"/>
      <c r="I1434" s="26" t="str">
        <f>Source!BO705</f>
        <v/>
      </c>
      <c r="J1434" s="26"/>
      <c r="K1434" s="25"/>
      <c r="L1434" s="27"/>
      <c r="S1434">
        <f>ROUND((Source!FX705/100)*((ROUND(Source!AF705*Source!I705, 2)+ROUND(Source!AE705*Source!I705, 2))), 2)</f>
        <v>96.54</v>
      </c>
      <c r="T1434">
        <f>Source!X705</f>
        <v>96.37</v>
      </c>
      <c r="U1434">
        <f>ROUND((Source!FY705/100)*((ROUND(Source!AF705*Source!I705, 2)+ROUND(Source!AE705*Source!I705, 2))), 2)</f>
        <v>59.12</v>
      </c>
      <c r="V1434">
        <f>Source!Y705</f>
        <v>59.5</v>
      </c>
    </row>
    <row r="1435" spans="1:26" x14ac:dyDescent="0.2">
      <c r="C1435" s="20" t="str">
        <f>"Объем: "&amp;Source!I705&amp;"=20/"&amp;"100"</f>
        <v>Объем: 0,2=20/100</v>
      </c>
    </row>
    <row r="1436" spans="1:26" ht="14.25" x14ac:dyDescent="0.2">
      <c r="A1436" s="40"/>
      <c r="B1436" s="41"/>
      <c r="C1436" s="41" t="s">
        <v>1496</v>
      </c>
      <c r="D1436" s="24"/>
      <c r="E1436" s="11"/>
      <c r="F1436" s="25">
        <f>Source!AO705</f>
        <v>356.61</v>
      </c>
      <c r="G1436" s="26" t="str">
        <f>Source!DG705</f>
        <v>)*1,15</v>
      </c>
      <c r="H1436" s="25">
        <f>ROUND(Source!AF705*Source!I705, 2)</f>
        <v>82.02</v>
      </c>
      <c r="I1436" s="26"/>
      <c r="J1436" s="26">
        <f>IF(Source!BA705&lt;&gt; 0, Source!BA705, 1)</f>
        <v>1</v>
      </c>
      <c r="K1436" s="25">
        <f>Source!S705</f>
        <v>82.02</v>
      </c>
      <c r="L1436" s="27"/>
      <c r="R1436">
        <f>H1436</f>
        <v>82.02</v>
      </c>
    </row>
    <row r="1437" spans="1:26" ht="14.25" x14ac:dyDescent="0.2">
      <c r="A1437" s="40"/>
      <c r="B1437" s="41"/>
      <c r="C1437" s="41" t="s">
        <v>279</v>
      </c>
      <c r="D1437" s="24"/>
      <c r="E1437" s="11"/>
      <c r="F1437" s="25">
        <f>Source!AM705</f>
        <v>45.33</v>
      </c>
      <c r="G1437" s="26" t="str">
        <f>Source!DE705</f>
        <v>)*1,25</v>
      </c>
      <c r="H1437" s="25">
        <f>ROUND(Source!AD705*Source!I705, 2)</f>
        <v>11.33</v>
      </c>
      <c r="I1437" s="26"/>
      <c r="J1437" s="26">
        <f>IF(Source!BB705&lt;&gt; 0, Source!BB705, 1)</f>
        <v>1</v>
      </c>
      <c r="K1437" s="25">
        <f>Source!Q705</f>
        <v>11.33</v>
      </c>
      <c r="L1437" s="27"/>
    </row>
    <row r="1438" spans="1:26" ht="14.25" x14ac:dyDescent="0.2">
      <c r="A1438" s="40"/>
      <c r="B1438" s="41"/>
      <c r="C1438" s="41" t="s">
        <v>1497</v>
      </c>
      <c r="D1438" s="24"/>
      <c r="E1438" s="11"/>
      <c r="F1438" s="25">
        <f>Source!AN705</f>
        <v>7.13</v>
      </c>
      <c r="G1438" s="26" t="str">
        <f>Source!DF705</f>
        <v>)*1,25</v>
      </c>
      <c r="H1438" s="28">
        <f>ROUND(Source!AE705*Source!I705, 2)</f>
        <v>1.78</v>
      </c>
      <c r="I1438" s="26"/>
      <c r="J1438" s="26">
        <f>IF(Source!BS705&lt;&gt; 0, Source!BS705, 1)</f>
        <v>1</v>
      </c>
      <c r="K1438" s="28">
        <f>Source!R705</f>
        <v>1.78</v>
      </c>
      <c r="L1438" s="27"/>
      <c r="R1438">
        <f>H1438</f>
        <v>1.78</v>
      </c>
    </row>
    <row r="1439" spans="1:26" ht="14.25" x14ac:dyDescent="0.2">
      <c r="A1439" s="40"/>
      <c r="B1439" s="41"/>
      <c r="C1439" s="41" t="s">
        <v>1503</v>
      </c>
      <c r="D1439" s="24"/>
      <c r="E1439" s="11"/>
      <c r="F1439" s="25">
        <f>Source!AL705</f>
        <v>32.97</v>
      </c>
      <c r="G1439" s="26" t="str">
        <f>Source!DD705</f>
        <v/>
      </c>
      <c r="H1439" s="25">
        <f>ROUND(Source!AC705*Source!I705, 2)</f>
        <v>6.59</v>
      </c>
      <c r="I1439" s="26"/>
      <c r="J1439" s="26">
        <f>IF(Source!BC705&lt;&gt; 0, Source!BC705, 1)</f>
        <v>1</v>
      </c>
      <c r="K1439" s="25">
        <f>Source!P705</f>
        <v>6.59</v>
      </c>
      <c r="L1439" s="27"/>
    </row>
    <row r="1440" spans="1:26" ht="14.25" x14ac:dyDescent="0.2">
      <c r="A1440" s="40"/>
      <c r="B1440" s="41"/>
      <c r="C1440" s="41" t="s">
        <v>1498</v>
      </c>
      <c r="D1440" s="24" t="s">
        <v>1499</v>
      </c>
      <c r="E1440" s="11">
        <f>Source!BZ705</f>
        <v>128</v>
      </c>
      <c r="F1440" s="48" t="str">
        <f>CONCATENATE(" )", Source!DL705, Source!FT705, "=", Source!FX705)</f>
        <v xml:space="preserve"> )*0,9=115,2</v>
      </c>
      <c r="G1440" s="49"/>
      <c r="H1440" s="25">
        <f>SUM(S1434:S1443)</f>
        <v>96.54</v>
      </c>
      <c r="I1440" s="29"/>
      <c r="J1440" s="23">
        <f>Source!AT705</f>
        <v>115</v>
      </c>
      <c r="K1440" s="25">
        <f>SUM(T1434:T1443)</f>
        <v>96.37</v>
      </c>
      <c r="L1440" s="27"/>
    </row>
    <row r="1441" spans="1:26" ht="14.25" x14ac:dyDescent="0.2">
      <c r="A1441" s="40"/>
      <c r="B1441" s="41"/>
      <c r="C1441" s="41" t="s">
        <v>1500</v>
      </c>
      <c r="D1441" s="24" t="s">
        <v>1499</v>
      </c>
      <c r="E1441" s="11">
        <f>Source!CA705</f>
        <v>83</v>
      </c>
      <c r="F1441" s="48" t="str">
        <f>CONCATENATE(" )", Source!DM705, Source!FU705, "=", Source!FY705)</f>
        <v xml:space="preserve"> )*0,85=70,55</v>
      </c>
      <c r="G1441" s="49"/>
      <c r="H1441" s="25">
        <f>SUM(U1434:U1443)</f>
        <v>59.12</v>
      </c>
      <c r="I1441" s="29"/>
      <c r="J1441" s="23">
        <f>Source!AU705</f>
        <v>71</v>
      </c>
      <c r="K1441" s="25">
        <f>SUM(V1434:V1443)</f>
        <v>59.5</v>
      </c>
      <c r="L1441" s="27"/>
    </row>
    <row r="1442" spans="1:26" ht="14.25" x14ac:dyDescent="0.2">
      <c r="A1442" s="40"/>
      <c r="B1442" s="41"/>
      <c r="C1442" s="41" t="s">
        <v>1501</v>
      </c>
      <c r="D1442" s="24" t="s">
        <v>1502</v>
      </c>
      <c r="E1442" s="11">
        <f>Source!AQ705</f>
        <v>37.07</v>
      </c>
      <c r="F1442" s="25"/>
      <c r="G1442" s="26" t="str">
        <f>Source!DI705</f>
        <v>)*1,15</v>
      </c>
      <c r="H1442" s="25"/>
      <c r="I1442" s="26"/>
      <c r="J1442" s="26"/>
      <c r="K1442" s="25"/>
      <c r="L1442" s="36">
        <f>Source!U705</f>
        <v>8.5260999999999996</v>
      </c>
    </row>
    <row r="1443" spans="1:26" ht="71.25" x14ac:dyDescent="0.2">
      <c r="A1443" s="42" t="str">
        <f>Source!E707</f>
        <v>140,1</v>
      </c>
      <c r="B1443" s="43" t="str">
        <f>Source!F707</f>
        <v>18.2.07.01-0006</v>
      </c>
      <c r="C1443" s="43" t="str">
        <f>Source!G707</f>
        <v>Узлы укрупненные монтажные (трубопроводы) из стальных водогазопроводных  оцинкованных труб с гильзами для водоснабжения диаметром 25 мм</v>
      </c>
      <c r="D1443" s="30" t="str">
        <f>Source!H707</f>
        <v>м</v>
      </c>
      <c r="E1443" s="31">
        <f>Source!I707</f>
        <v>20</v>
      </c>
      <c r="F1443" s="32">
        <f>Source!AL707+Source!AM707+Source!AO707</f>
        <v>35.71</v>
      </c>
      <c r="G1443" s="37" t="s">
        <v>6</v>
      </c>
      <c r="H1443" s="32">
        <f>ROUND(Source!AC707*Source!I707, 2)+ROUND(Source!AD707*Source!I707, 2)+ROUND(Source!AF707*Source!I707, 2)</f>
        <v>714.2</v>
      </c>
      <c r="I1443" s="33"/>
      <c r="J1443" s="33">
        <f>IF(Source!BC707&lt;&gt; 0, Source!BC707, 1)</f>
        <v>1</v>
      </c>
      <c r="K1443" s="32">
        <f>Source!O707</f>
        <v>714.2</v>
      </c>
      <c r="L1443" s="38"/>
      <c r="S1443">
        <f>ROUND((Source!FX707/100)*((ROUND(Source!AF707*Source!I707, 2)+ROUND(Source!AE707*Source!I707, 2))), 2)</f>
        <v>0</v>
      </c>
      <c r="T1443">
        <f>Source!X707</f>
        <v>0</v>
      </c>
      <c r="U1443">
        <f>ROUND((Source!FY707/100)*((ROUND(Source!AF707*Source!I707, 2)+ROUND(Source!AE707*Source!I707, 2))), 2)</f>
        <v>0</v>
      </c>
      <c r="V1443">
        <f>Source!Y707</f>
        <v>0</v>
      </c>
      <c r="W1443">
        <f>IF(Source!BI707&lt;=1,H1443, 0)</f>
        <v>714.2</v>
      </c>
      <c r="X1443">
        <f>IF(Source!BI707=2,H1443, 0)</f>
        <v>0</v>
      </c>
      <c r="Y1443">
        <f>IF(Source!BI707=3,H1443, 0)</f>
        <v>0</v>
      </c>
      <c r="Z1443">
        <f>IF(Source!BI707=4,H1443, 0)</f>
        <v>0</v>
      </c>
    </row>
    <row r="1444" spans="1:26" ht="15" x14ac:dyDescent="0.25">
      <c r="G1444" s="46">
        <f>H1436+H1437+H1439+H1440+H1441+SUM(H1443:H1443)</f>
        <v>969.80000000000007</v>
      </c>
      <c r="H1444" s="46"/>
      <c r="J1444" s="46">
        <f>K1436+K1437+K1439+K1440+K1441+SUM(K1443:K1443)</f>
        <v>970.01</v>
      </c>
      <c r="K1444" s="46"/>
      <c r="L1444" s="35">
        <f>Source!U705</f>
        <v>8.5260999999999996</v>
      </c>
      <c r="O1444" s="21">
        <f>G1444</f>
        <v>969.80000000000007</v>
      </c>
      <c r="P1444" s="21">
        <f>J1444</f>
        <v>970.01</v>
      </c>
      <c r="Q1444" s="21">
        <f>L1444</f>
        <v>8.5260999999999996</v>
      </c>
      <c r="W1444">
        <f>IF(Source!BI705&lt;=1,H1436+H1437+H1439+H1440+H1441, 0)</f>
        <v>255.60000000000002</v>
      </c>
      <c r="X1444">
        <f>IF(Source!BI705=2,H1436+H1437+H1439+H1440+H1441, 0)</f>
        <v>0</v>
      </c>
      <c r="Y1444">
        <f>IF(Source!BI705=3,H1436+H1437+H1439+H1440+H1441, 0)</f>
        <v>0</v>
      </c>
      <c r="Z1444">
        <f>IF(Source!BI705=4,H1436+H1437+H1439+H1440+H1441, 0)</f>
        <v>0</v>
      </c>
    </row>
    <row r="1445" spans="1:26" ht="42.75" x14ac:dyDescent="0.2">
      <c r="A1445" s="40" t="str">
        <f>Source!E709</f>
        <v>141</v>
      </c>
      <c r="B1445" s="41" t="str">
        <f>Source!F709</f>
        <v>м08-03-526-01</v>
      </c>
      <c r="C1445" s="41" t="str">
        <f>Source!G709</f>
        <v>Автомат одно-, двух-, трехполюсный, устанавливаемый на конструкции на стене или колонне, на ток до 25 А</v>
      </c>
      <c r="D1445" s="24" t="str">
        <f>Source!H709</f>
        <v>ШТ</v>
      </c>
      <c r="E1445" s="11">
        <f>Source!I709</f>
        <v>1</v>
      </c>
      <c r="F1445" s="25">
        <f>Source!AL709+Source!AM709+Source!AO709</f>
        <v>35.980000000000004</v>
      </c>
      <c r="G1445" s="26"/>
      <c r="H1445" s="25"/>
      <c r="I1445" s="26" t="str">
        <f>Source!BO709</f>
        <v/>
      </c>
      <c r="J1445" s="26"/>
      <c r="K1445" s="25"/>
      <c r="L1445" s="27"/>
      <c r="S1445">
        <f>ROUND((Source!FX709/100)*((ROUND(Source!AF709*Source!I709, 2)+ROUND(Source!AE709*Source!I709, 2))), 2)</f>
        <v>14.1</v>
      </c>
      <c r="T1445">
        <f>Source!X709</f>
        <v>14.1</v>
      </c>
      <c r="U1445">
        <f>ROUND((Source!FY709/100)*((ROUND(Source!AF709*Source!I709, 2)+ROUND(Source!AE709*Source!I709, 2))), 2)</f>
        <v>9.65</v>
      </c>
      <c r="V1445">
        <f>Source!Y709</f>
        <v>9.65</v>
      </c>
    </row>
    <row r="1446" spans="1:26" ht="14.25" x14ac:dyDescent="0.2">
      <c r="A1446" s="40"/>
      <c r="B1446" s="41"/>
      <c r="C1446" s="41" t="s">
        <v>1496</v>
      </c>
      <c r="D1446" s="24"/>
      <c r="E1446" s="11"/>
      <c r="F1446" s="25">
        <f>Source!AO709</f>
        <v>14.84</v>
      </c>
      <c r="G1446" s="26" t="str">
        <f>Source!DG709</f>
        <v/>
      </c>
      <c r="H1446" s="25">
        <f>ROUND(Source!AF709*Source!I709, 2)</f>
        <v>14.84</v>
      </c>
      <c r="I1446" s="26"/>
      <c r="J1446" s="26">
        <f>IF(Source!BA709&lt;&gt; 0, Source!BA709, 1)</f>
        <v>1</v>
      </c>
      <c r="K1446" s="25">
        <f>Source!S709</f>
        <v>14.84</v>
      </c>
      <c r="L1446" s="27"/>
      <c r="R1446">
        <f>H1446</f>
        <v>14.84</v>
      </c>
    </row>
    <row r="1447" spans="1:26" ht="14.25" x14ac:dyDescent="0.2">
      <c r="A1447" s="40"/>
      <c r="B1447" s="41"/>
      <c r="C1447" s="41" t="s">
        <v>279</v>
      </c>
      <c r="D1447" s="24"/>
      <c r="E1447" s="11"/>
      <c r="F1447" s="25">
        <f>Source!AM709</f>
        <v>1.05</v>
      </c>
      <c r="G1447" s="26" t="str">
        <f>Source!DE709</f>
        <v/>
      </c>
      <c r="H1447" s="25">
        <f>ROUND(Source!AD709*Source!I709, 2)</f>
        <v>1.05</v>
      </c>
      <c r="I1447" s="26"/>
      <c r="J1447" s="26">
        <f>IF(Source!BB709&lt;&gt; 0, Source!BB709, 1)</f>
        <v>1</v>
      </c>
      <c r="K1447" s="25">
        <f>Source!Q709</f>
        <v>1.05</v>
      </c>
      <c r="L1447" s="27"/>
    </row>
    <row r="1448" spans="1:26" ht="14.25" x14ac:dyDescent="0.2">
      <c r="A1448" s="40"/>
      <c r="B1448" s="41"/>
      <c r="C1448" s="41" t="s">
        <v>1503</v>
      </c>
      <c r="D1448" s="24"/>
      <c r="E1448" s="11"/>
      <c r="F1448" s="25">
        <f>Source!AL709</f>
        <v>20.09</v>
      </c>
      <c r="G1448" s="26" t="str">
        <f>Source!DD709</f>
        <v/>
      </c>
      <c r="H1448" s="25">
        <f>ROUND(Source!AC709*Source!I709, 2)</f>
        <v>20.09</v>
      </c>
      <c r="I1448" s="26"/>
      <c r="J1448" s="26">
        <f>IF(Source!BC709&lt;&gt; 0, Source!BC709, 1)</f>
        <v>1</v>
      </c>
      <c r="K1448" s="25">
        <f>Source!P709</f>
        <v>20.09</v>
      </c>
      <c r="L1448" s="27"/>
    </row>
    <row r="1449" spans="1:26" ht="14.25" x14ac:dyDescent="0.2">
      <c r="A1449" s="40"/>
      <c r="B1449" s="41"/>
      <c r="C1449" s="41" t="s">
        <v>1498</v>
      </c>
      <c r="D1449" s="24" t="s">
        <v>1499</v>
      </c>
      <c r="E1449" s="11">
        <f>Source!BZ709</f>
        <v>95</v>
      </c>
      <c r="F1449" s="44"/>
      <c r="G1449" s="26"/>
      <c r="H1449" s="25">
        <f>SUM(S1445:S1452)</f>
        <v>14.1</v>
      </c>
      <c r="I1449" s="29"/>
      <c r="J1449" s="23">
        <f>Source!AT709</f>
        <v>95</v>
      </c>
      <c r="K1449" s="25">
        <f>SUM(T1445:T1452)</f>
        <v>14.1</v>
      </c>
      <c r="L1449" s="27"/>
    </row>
    <row r="1450" spans="1:26" ht="14.25" x14ac:dyDescent="0.2">
      <c r="A1450" s="40"/>
      <c r="B1450" s="41"/>
      <c r="C1450" s="41" t="s">
        <v>1500</v>
      </c>
      <c r="D1450" s="24" t="s">
        <v>1499</v>
      </c>
      <c r="E1450" s="11">
        <f>Source!CA709</f>
        <v>65</v>
      </c>
      <c r="F1450" s="44"/>
      <c r="G1450" s="26"/>
      <c r="H1450" s="25">
        <f>SUM(U1445:U1452)</f>
        <v>9.65</v>
      </c>
      <c r="I1450" s="29"/>
      <c r="J1450" s="23">
        <f>Source!AU709</f>
        <v>65</v>
      </c>
      <c r="K1450" s="25">
        <f>SUM(V1445:V1452)</f>
        <v>9.65</v>
      </c>
      <c r="L1450" s="27"/>
    </row>
    <row r="1451" spans="1:26" ht="14.25" x14ac:dyDescent="0.2">
      <c r="A1451" s="40"/>
      <c r="B1451" s="41"/>
      <c r="C1451" s="41" t="s">
        <v>1501</v>
      </c>
      <c r="D1451" s="24" t="s">
        <v>1502</v>
      </c>
      <c r="E1451" s="11">
        <f>Source!AQ709</f>
        <v>1.56</v>
      </c>
      <c r="F1451" s="25"/>
      <c r="G1451" s="26" t="str">
        <f>Source!DI709</f>
        <v/>
      </c>
      <c r="H1451" s="25"/>
      <c r="I1451" s="26"/>
      <c r="J1451" s="26"/>
      <c r="K1451" s="25"/>
      <c r="L1451" s="36">
        <f>Source!U709</f>
        <v>1.56</v>
      </c>
    </row>
    <row r="1452" spans="1:26" ht="28.5" x14ac:dyDescent="0.2">
      <c r="A1452" s="42" t="str">
        <f>Source!E711</f>
        <v>141,1</v>
      </c>
      <c r="B1452" s="43" t="str">
        <f>Source!F711</f>
        <v>62.1.01.09-0090</v>
      </c>
      <c r="C1452" s="43" t="str">
        <f>Source!G711</f>
        <v>Выключатели автоматические «АВВ» 3Р 16А</v>
      </c>
      <c r="D1452" s="30" t="str">
        <f>Source!H711</f>
        <v>шт.</v>
      </c>
      <c r="E1452" s="31">
        <f>Source!I711</f>
        <v>1</v>
      </c>
      <c r="F1452" s="32">
        <f>Source!AL711+Source!AM711+Source!AO711</f>
        <v>159.06</v>
      </c>
      <c r="G1452" s="37" t="s">
        <v>6</v>
      </c>
      <c r="H1452" s="32">
        <f>ROUND(Source!AC711*Source!I711, 2)+ROUND(Source!AD711*Source!I711, 2)+ROUND(Source!AF711*Source!I711, 2)</f>
        <v>159.06</v>
      </c>
      <c r="I1452" s="33"/>
      <c r="J1452" s="33">
        <f>IF(Source!BC711&lt;&gt; 0, Source!BC711, 1)</f>
        <v>1</v>
      </c>
      <c r="K1452" s="32">
        <f>Source!O711</f>
        <v>159.06</v>
      </c>
      <c r="L1452" s="38"/>
      <c r="S1452">
        <f>ROUND((Source!FX711/100)*((ROUND(Source!AF711*Source!I711, 2)+ROUND(Source!AE711*Source!I711, 2))), 2)</f>
        <v>0</v>
      </c>
      <c r="T1452">
        <f>Source!X711</f>
        <v>0</v>
      </c>
      <c r="U1452">
        <f>ROUND((Source!FY711/100)*((ROUND(Source!AF711*Source!I711, 2)+ROUND(Source!AE711*Source!I711, 2))), 2)</f>
        <v>0</v>
      </c>
      <c r="V1452">
        <f>Source!Y711</f>
        <v>0</v>
      </c>
      <c r="W1452">
        <f>IF(Source!BI711&lt;=1,H1452, 0)</f>
        <v>0</v>
      </c>
      <c r="X1452">
        <f>IF(Source!BI711=2,H1452, 0)</f>
        <v>159.06</v>
      </c>
      <c r="Y1452">
        <f>IF(Source!BI711=3,H1452, 0)</f>
        <v>0</v>
      </c>
      <c r="Z1452">
        <f>IF(Source!BI711=4,H1452, 0)</f>
        <v>0</v>
      </c>
    </row>
    <row r="1453" spans="1:26" ht="15" x14ac:dyDescent="0.25">
      <c r="G1453" s="46">
        <f>H1446+H1447+H1448+H1449+H1450+SUM(H1452:H1452)</f>
        <v>218.79000000000002</v>
      </c>
      <c r="H1453" s="46"/>
      <c r="J1453" s="46">
        <f>K1446+K1447+K1448+K1449+K1450+SUM(K1452:K1452)</f>
        <v>218.79000000000002</v>
      </c>
      <c r="K1453" s="46"/>
      <c r="L1453" s="35">
        <f>Source!U709</f>
        <v>1.56</v>
      </c>
      <c r="O1453" s="21">
        <f>G1453</f>
        <v>218.79000000000002</v>
      </c>
      <c r="P1453" s="21">
        <f>J1453</f>
        <v>218.79000000000002</v>
      </c>
      <c r="Q1453" s="21">
        <f>L1453</f>
        <v>1.56</v>
      </c>
      <c r="W1453">
        <f>IF(Source!BI709&lt;=1,H1446+H1447+H1448+H1449+H1450, 0)</f>
        <v>0</v>
      </c>
      <c r="X1453">
        <f>IF(Source!BI709=2,H1446+H1447+H1448+H1449+H1450, 0)</f>
        <v>59.730000000000004</v>
      </c>
      <c r="Y1453">
        <f>IF(Source!BI709=3,H1446+H1447+H1448+H1449+H1450, 0)</f>
        <v>0</v>
      </c>
      <c r="Z1453">
        <f>IF(Source!BI709=4,H1446+H1447+H1448+H1449+H1450, 0)</f>
        <v>0</v>
      </c>
    </row>
    <row r="1454" spans="1:26" ht="28.5" x14ac:dyDescent="0.2">
      <c r="A1454" s="40" t="str">
        <f>Source!E713</f>
        <v>142</v>
      </c>
      <c r="B1454" s="41" t="str">
        <f>Source!F713</f>
        <v>м08-03-594-11</v>
      </c>
      <c r="C1454" s="41" t="str">
        <f>Source!G713</f>
        <v>Светильник в подвесных потолках, устанавливаемый на подвесках</v>
      </c>
      <c r="D1454" s="24" t="str">
        <f>Source!H713</f>
        <v>100 ШТ</v>
      </c>
      <c r="E1454" s="11">
        <f>Source!I713</f>
        <v>0.06</v>
      </c>
      <c r="F1454" s="25">
        <f>Source!AL713+Source!AM713+Source!AO713</f>
        <v>5915.77</v>
      </c>
      <c r="G1454" s="26"/>
      <c r="H1454" s="25"/>
      <c r="I1454" s="26" t="str">
        <f>Source!BO713</f>
        <v/>
      </c>
      <c r="J1454" s="26"/>
      <c r="K1454" s="25"/>
      <c r="L1454" s="27"/>
      <c r="S1454">
        <f>ROUND((Source!FX713/100)*((ROUND(Source!AF713*Source!I713, 2)+ROUND(Source!AE713*Source!I713, 2))), 2)</f>
        <v>144.81</v>
      </c>
      <c r="T1454">
        <f>Source!X713</f>
        <v>144.81</v>
      </c>
      <c r="U1454">
        <f>ROUND((Source!FY713/100)*((ROUND(Source!AF713*Source!I713, 2)+ROUND(Source!AE713*Source!I713, 2))), 2)</f>
        <v>99.08</v>
      </c>
      <c r="V1454">
        <f>Source!Y713</f>
        <v>99.08</v>
      </c>
    </row>
    <row r="1455" spans="1:26" x14ac:dyDescent="0.2">
      <c r="C1455" s="20" t="str">
        <f>"Объем: "&amp;Source!I713&amp;"=6/"&amp;"100"</f>
        <v>Объем: 0,06=6/100</v>
      </c>
    </row>
    <row r="1456" spans="1:26" ht="14.25" x14ac:dyDescent="0.2">
      <c r="A1456" s="40"/>
      <c r="B1456" s="41"/>
      <c r="C1456" s="41" t="s">
        <v>1496</v>
      </c>
      <c r="D1456" s="24"/>
      <c r="E1456" s="11"/>
      <c r="F1456" s="25">
        <f>Source!AO713</f>
        <v>2515.71</v>
      </c>
      <c r="G1456" s="26" t="str">
        <f>Source!DG713</f>
        <v/>
      </c>
      <c r="H1456" s="25">
        <f>ROUND(Source!AF713*Source!I713, 2)</f>
        <v>150.94</v>
      </c>
      <c r="I1456" s="26"/>
      <c r="J1456" s="26">
        <f>IF(Source!BA713&lt;&gt; 0, Source!BA713, 1)</f>
        <v>1</v>
      </c>
      <c r="K1456" s="25">
        <f>Source!S713</f>
        <v>150.94</v>
      </c>
      <c r="L1456" s="27"/>
      <c r="R1456">
        <f>H1456</f>
        <v>150.94</v>
      </c>
    </row>
    <row r="1457" spans="1:26" ht="14.25" x14ac:dyDescent="0.2">
      <c r="A1457" s="40"/>
      <c r="B1457" s="41"/>
      <c r="C1457" s="41" t="s">
        <v>279</v>
      </c>
      <c r="D1457" s="24"/>
      <c r="E1457" s="11"/>
      <c r="F1457" s="25">
        <f>Source!AM713</f>
        <v>186.8</v>
      </c>
      <c r="G1457" s="26" t="str">
        <f>Source!DE713</f>
        <v/>
      </c>
      <c r="H1457" s="25">
        <f>ROUND(Source!AD713*Source!I713, 2)</f>
        <v>11.21</v>
      </c>
      <c r="I1457" s="26"/>
      <c r="J1457" s="26">
        <f>IF(Source!BB713&lt;&gt; 0, Source!BB713, 1)</f>
        <v>1</v>
      </c>
      <c r="K1457" s="25">
        <f>Source!Q713</f>
        <v>11.21</v>
      </c>
      <c r="L1457" s="27"/>
    </row>
    <row r="1458" spans="1:26" ht="14.25" x14ac:dyDescent="0.2">
      <c r="A1458" s="40"/>
      <c r="B1458" s="41"/>
      <c r="C1458" s="41" t="s">
        <v>1497</v>
      </c>
      <c r="D1458" s="24"/>
      <c r="E1458" s="11"/>
      <c r="F1458" s="25">
        <f>Source!AN713</f>
        <v>24.85</v>
      </c>
      <c r="G1458" s="26" t="str">
        <f>Source!DF713</f>
        <v/>
      </c>
      <c r="H1458" s="28">
        <f>ROUND(Source!AE713*Source!I713, 2)</f>
        <v>1.49</v>
      </c>
      <c r="I1458" s="26"/>
      <c r="J1458" s="26">
        <f>IF(Source!BS713&lt;&gt; 0, Source!BS713, 1)</f>
        <v>1</v>
      </c>
      <c r="K1458" s="28">
        <f>Source!R713</f>
        <v>1.49</v>
      </c>
      <c r="L1458" s="27"/>
      <c r="R1458">
        <f>H1458</f>
        <v>1.49</v>
      </c>
    </row>
    <row r="1459" spans="1:26" ht="14.25" x14ac:dyDescent="0.2">
      <c r="A1459" s="40"/>
      <c r="B1459" s="41"/>
      <c r="C1459" s="41" t="s">
        <v>1503</v>
      </c>
      <c r="D1459" s="24"/>
      <c r="E1459" s="11"/>
      <c r="F1459" s="25">
        <f>Source!AL713</f>
        <v>3213.26</v>
      </c>
      <c r="G1459" s="26" t="str">
        <f>Source!DD713</f>
        <v/>
      </c>
      <c r="H1459" s="25">
        <f>ROUND(Source!AC713*Source!I713, 2)</f>
        <v>192.8</v>
      </c>
      <c r="I1459" s="26"/>
      <c r="J1459" s="26">
        <f>IF(Source!BC713&lt;&gt; 0, Source!BC713, 1)</f>
        <v>1</v>
      </c>
      <c r="K1459" s="25">
        <f>Source!P713</f>
        <v>192.8</v>
      </c>
      <c r="L1459" s="27"/>
    </row>
    <row r="1460" spans="1:26" ht="14.25" x14ac:dyDescent="0.2">
      <c r="A1460" s="40"/>
      <c r="B1460" s="41"/>
      <c r="C1460" s="41" t="s">
        <v>1498</v>
      </c>
      <c r="D1460" s="24" t="s">
        <v>1499</v>
      </c>
      <c r="E1460" s="11">
        <f>Source!BZ713</f>
        <v>95</v>
      </c>
      <c r="F1460" s="44"/>
      <c r="G1460" s="26"/>
      <c r="H1460" s="25">
        <f>SUM(S1454:S1463)</f>
        <v>144.81</v>
      </c>
      <c r="I1460" s="29"/>
      <c r="J1460" s="23">
        <f>Source!AT713</f>
        <v>95</v>
      </c>
      <c r="K1460" s="25">
        <f>SUM(T1454:T1463)</f>
        <v>144.81</v>
      </c>
      <c r="L1460" s="27"/>
    </row>
    <row r="1461" spans="1:26" ht="14.25" x14ac:dyDescent="0.2">
      <c r="A1461" s="40"/>
      <c r="B1461" s="41"/>
      <c r="C1461" s="41" t="s">
        <v>1500</v>
      </c>
      <c r="D1461" s="24" t="s">
        <v>1499</v>
      </c>
      <c r="E1461" s="11">
        <f>Source!CA713</f>
        <v>65</v>
      </c>
      <c r="F1461" s="44"/>
      <c r="G1461" s="26"/>
      <c r="H1461" s="25">
        <f>SUM(U1454:U1463)</f>
        <v>99.08</v>
      </c>
      <c r="I1461" s="29"/>
      <c r="J1461" s="23">
        <f>Source!AU713</f>
        <v>65</v>
      </c>
      <c r="K1461" s="25">
        <f>SUM(V1454:V1463)</f>
        <v>99.08</v>
      </c>
      <c r="L1461" s="27"/>
    </row>
    <row r="1462" spans="1:26" ht="14.25" x14ac:dyDescent="0.2">
      <c r="A1462" s="40"/>
      <c r="B1462" s="41"/>
      <c r="C1462" s="41" t="s">
        <v>1501</v>
      </c>
      <c r="D1462" s="24" t="s">
        <v>1502</v>
      </c>
      <c r="E1462" s="11">
        <f>Source!AQ713</f>
        <v>253.6</v>
      </c>
      <c r="F1462" s="25"/>
      <c r="G1462" s="26" t="str">
        <f>Source!DI713</f>
        <v/>
      </c>
      <c r="H1462" s="25"/>
      <c r="I1462" s="26"/>
      <c r="J1462" s="26"/>
      <c r="K1462" s="25"/>
      <c r="L1462" s="36">
        <f>Source!U713</f>
        <v>15.215999999999999</v>
      </c>
    </row>
    <row r="1463" spans="1:26" ht="28.5" x14ac:dyDescent="0.2">
      <c r="A1463" s="42" t="str">
        <f>Source!E715</f>
        <v>142,1</v>
      </c>
      <c r="B1463" s="43" t="str">
        <f>Source!F715</f>
        <v>20.3.03.04-0323</v>
      </c>
      <c r="C1463" s="43" t="str">
        <f>Source!G715</f>
        <v>Светильник светодиодный DMS Армстронг DMS-AA-035-DS6-PR прим.</v>
      </c>
      <c r="D1463" s="30" t="str">
        <f>Source!H715</f>
        <v>шт.</v>
      </c>
      <c r="E1463" s="31">
        <f>Source!I715</f>
        <v>6</v>
      </c>
      <c r="F1463" s="32">
        <f>Source!AL715+Source!AM715+Source!AO715</f>
        <v>331.52</v>
      </c>
      <c r="G1463" s="37" t="s">
        <v>6</v>
      </c>
      <c r="H1463" s="32">
        <f>ROUND(Source!AC715*Source!I715, 2)+ROUND(Source!AD715*Source!I715, 2)+ROUND(Source!AF715*Source!I715, 2)</f>
        <v>1989.12</v>
      </c>
      <c r="I1463" s="33"/>
      <c r="J1463" s="33">
        <f>IF(Source!BC715&lt;&gt; 0, Source!BC715, 1)</f>
        <v>1</v>
      </c>
      <c r="K1463" s="32">
        <f>Source!O715</f>
        <v>1989.12</v>
      </c>
      <c r="L1463" s="38"/>
      <c r="S1463">
        <f>ROUND((Source!FX715/100)*((ROUND(Source!AF715*Source!I715, 2)+ROUND(Source!AE715*Source!I715, 2))), 2)</f>
        <v>0</v>
      </c>
      <c r="T1463">
        <f>Source!X715</f>
        <v>0</v>
      </c>
      <c r="U1463">
        <f>ROUND((Source!FY715/100)*((ROUND(Source!AF715*Source!I715, 2)+ROUND(Source!AE715*Source!I715, 2))), 2)</f>
        <v>0</v>
      </c>
      <c r="V1463">
        <f>Source!Y715</f>
        <v>0</v>
      </c>
      <c r="W1463">
        <f>IF(Source!BI715&lt;=1,H1463, 0)</f>
        <v>0</v>
      </c>
      <c r="X1463">
        <f>IF(Source!BI715=2,H1463, 0)</f>
        <v>1989.12</v>
      </c>
      <c r="Y1463">
        <f>IF(Source!BI715=3,H1463, 0)</f>
        <v>0</v>
      </c>
      <c r="Z1463">
        <f>IF(Source!BI715=4,H1463, 0)</f>
        <v>0</v>
      </c>
    </row>
    <row r="1464" spans="1:26" ht="15" x14ac:dyDescent="0.25">
      <c r="G1464" s="46">
        <f>H1456+H1457+H1459+H1460+H1461+SUM(H1463:H1463)</f>
        <v>2587.96</v>
      </c>
      <c r="H1464" s="46"/>
      <c r="J1464" s="46">
        <f>K1456+K1457+K1459+K1460+K1461+SUM(K1463:K1463)</f>
        <v>2587.96</v>
      </c>
      <c r="K1464" s="46"/>
      <c r="L1464" s="35">
        <f>Source!U713</f>
        <v>15.215999999999999</v>
      </c>
      <c r="O1464" s="21">
        <f>G1464</f>
        <v>2587.96</v>
      </c>
      <c r="P1464" s="21">
        <f>J1464</f>
        <v>2587.96</v>
      </c>
      <c r="Q1464" s="21">
        <f>L1464</f>
        <v>15.215999999999999</v>
      </c>
      <c r="W1464">
        <f>IF(Source!BI713&lt;=1,H1456+H1457+H1459+H1460+H1461, 0)</f>
        <v>0</v>
      </c>
      <c r="X1464">
        <f>IF(Source!BI713=2,H1456+H1457+H1459+H1460+H1461, 0)</f>
        <v>598.84</v>
      </c>
      <c r="Y1464">
        <f>IF(Source!BI713=3,H1456+H1457+H1459+H1460+H1461, 0)</f>
        <v>0</v>
      </c>
      <c r="Z1464">
        <f>IF(Source!BI713=4,H1456+H1457+H1459+H1460+H1461, 0)</f>
        <v>0</v>
      </c>
    </row>
    <row r="1465" spans="1:26" ht="42.75" x14ac:dyDescent="0.2">
      <c r="A1465" s="40" t="str">
        <f>Source!E717</f>
        <v>143</v>
      </c>
      <c r="B1465" s="41" t="str">
        <f>Source!F717</f>
        <v>м08-03-591-01</v>
      </c>
      <c r="C1465" s="41" t="str">
        <f>Source!G717</f>
        <v>Выключатель одноклавишный неутопленного типа при открытой проводке</v>
      </c>
      <c r="D1465" s="24" t="str">
        <f>Source!H717</f>
        <v>100 ШТ</v>
      </c>
      <c r="E1465" s="11">
        <f>Source!I717</f>
        <v>0.04</v>
      </c>
      <c r="F1465" s="25">
        <f>Source!AL717+Source!AM717+Source!AO717</f>
        <v>423.97</v>
      </c>
      <c r="G1465" s="26"/>
      <c r="H1465" s="25"/>
      <c r="I1465" s="26" t="str">
        <f>Source!BO717</f>
        <v/>
      </c>
      <c r="J1465" s="26"/>
      <c r="K1465" s="25"/>
      <c r="L1465" s="27"/>
      <c r="S1465">
        <f>ROUND((Source!FX717/100)*((ROUND(Source!AF717*Source!I717, 2)+ROUND(Source!AE717*Source!I717, 2))), 2)</f>
        <v>11.94</v>
      </c>
      <c r="T1465">
        <f>Source!X717</f>
        <v>11.94</v>
      </c>
      <c r="U1465">
        <f>ROUND((Source!FY717/100)*((ROUND(Source!AF717*Source!I717, 2)+ROUND(Source!AE717*Source!I717, 2))), 2)</f>
        <v>8.17</v>
      </c>
      <c r="V1465">
        <f>Source!Y717</f>
        <v>8.17</v>
      </c>
    </row>
    <row r="1466" spans="1:26" x14ac:dyDescent="0.2">
      <c r="C1466" s="20" t="str">
        <f>"Объем: "&amp;Source!I717&amp;"=4/"&amp;"100"</f>
        <v>Объем: 0,04=4/100</v>
      </c>
    </row>
    <row r="1467" spans="1:26" ht="14.25" x14ac:dyDescent="0.2">
      <c r="A1467" s="40"/>
      <c r="B1467" s="41"/>
      <c r="C1467" s="41" t="s">
        <v>1496</v>
      </c>
      <c r="D1467" s="24"/>
      <c r="E1467" s="11"/>
      <c r="F1467" s="25">
        <f>Source!AO717</f>
        <v>313.47000000000003</v>
      </c>
      <c r="G1467" s="26" t="str">
        <f>Source!DG717</f>
        <v/>
      </c>
      <c r="H1467" s="25">
        <f>ROUND(Source!AF717*Source!I717, 2)</f>
        <v>12.54</v>
      </c>
      <c r="I1467" s="26"/>
      <c r="J1467" s="26">
        <f>IF(Source!BA717&lt;&gt; 0, Source!BA717, 1)</f>
        <v>1</v>
      </c>
      <c r="K1467" s="25">
        <f>Source!S717</f>
        <v>12.54</v>
      </c>
      <c r="L1467" s="27"/>
      <c r="R1467">
        <f>H1467</f>
        <v>12.54</v>
      </c>
    </row>
    <row r="1468" spans="1:26" ht="14.25" x14ac:dyDescent="0.2">
      <c r="A1468" s="40"/>
      <c r="B1468" s="41"/>
      <c r="C1468" s="41" t="s">
        <v>279</v>
      </c>
      <c r="D1468" s="24"/>
      <c r="E1468" s="11"/>
      <c r="F1468" s="25">
        <f>Source!AM717</f>
        <v>4.67</v>
      </c>
      <c r="G1468" s="26" t="str">
        <f>Source!DE717</f>
        <v/>
      </c>
      <c r="H1468" s="25">
        <f>ROUND(Source!AD717*Source!I717, 2)</f>
        <v>0.19</v>
      </c>
      <c r="I1468" s="26"/>
      <c r="J1468" s="26">
        <f>IF(Source!BB717&lt;&gt; 0, Source!BB717, 1)</f>
        <v>1</v>
      </c>
      <c r="K1468" s="25">
        <f>Source!Q717</f>
        <v>0.19</v>
      </c>
      <c r="L1468" s="27"/>
    </row>
    <row r="1469" spans="1:26" ht="14.25" x14ac:dyDescent="0.2">
      <c r="A1469" s="40"/>
      <c r="B1469" s="41"/>
      <c r="C1469" s="41" t="s">
        <v>1497</v>
      </c>
      <c r="D1469" s="24"/>
      <c r="E1469" s="11"/>
      <c r="F1469" s="25">
        <f>Source!AN717</f>
        <v>0.64</v>
      </c>
      <c r="G1469" s="26" t="str">
        <f>Source!DF717</f>
        <v/>
      </c>
      <c r="H1469" s="28">
        <f>ROUND(Source!AE717*Source!I717, 2)</f>
        <v>0.03</v>
      </c>
      <c r="I1469" s="26"/>
      <c r="J1469" s="26">
        <f>IF(Source!BS717&lt;&gt; 0, Source!BS717, 1)</f>
        <v>1</v>
      </c>
      <c r="K1469" s="28">
        <f>Source!R717</f>
        <v>0.03</v>
      </c>
      <c r="L1469" s="27"/>
      <c r="R1469">
        <f>H1469</f>
        <v>0.03</v>
      </c>
    </row>
    <row r="1470" spans="1:26" ht="14.25" x14ac:dyDescent="0.2">
      <c r="A1470" s="40"/>
      <c r="B1470" s="41"/>
      <c r="C1470" s="41" t="s">
        <v>1503</v>
      </c>
      <c r="D1470" s="24"/>
      <c r="E1470" s="11"/>
      <c r="F1470" s="25">
        <f>Source!AL717</f>
        <v>105.83</v>
      </c>
      <c r="G1470" s="26" t="str">
        <f>Source!DD717</f>
        <v/>
      </c>
      <c r="H1470" s="25">
        <f>ROUND(Source!AC717*Source!I717, 2)</f>
        <v>4.2300000000000004</v>
      </c>
      <c r="I1470" s="26"/>
      <c r="J1470" s="26">
        <f>IF(Source!BC717&lt;&gt; 0, Source!BC717, 1)</f>
        <v>1</v>
      </c>
      <c r="K1470" s="25">
        <f>Source!P717</f>
        <v>4.2300000000000004</v>
      </c>
      <c r="L1470" s="27"/>
    </row>
    <row r="1471" spans="1:26" ht="14.25" x14ac:dyDescent="0.2">
      <c r="A1471" s="40"/>
      <c r="B1471" s="41"/>
      <c r="C1471" s="41" t="s">
        <v>1498</v>
      </c>
      <c r="D1471" s="24" t="s">
        <v>1499</v>
      </c>
      <c r="E1471" s="11">
        <f>Source!BZ717</f>
        <v>95</v>
      </c>
      <c r="F1471" s="44"/>
      <c r="G1471" s="26"/>
      <c r="H1471" s="25">
        <f>SUM(S1465:S1474)</f>
        <v>11.94</v>
      </c>
      <c r="I1471" s="29"/>
      <c r="J1471" s="23">
        <f>Source!AT717</f>
        <v>95</v>
      </c>
      <c r="K1471" s="25">
        <f>SUM(T1465:T1474)</f>
        <v>11.94</v>
      </c>
      <c r="L1471" s="27"/>
    </row>
    <row r="1472" spans="1:26" ht="14.25" x14ac:dyDescent="0.2">
      <c r="A1472" s="40"/>
      <c r="B1472" s="41"/>
      <c r="C1472" s="41" t="s">
        <v>1500</v>
      </c>
      <c r="D1472" s="24" t="s">
        <v>1499</v>
      </c>
      <c r="E1472" s="11">
        <f>Source!CA717</f>
        <v>65</v>
      </c>
      <c r="F1472" s="44"/>
      <c r="G1472" s="26"/>
      <c r="H1472" s="25">
        <f>SUM(U1465:U1474)</f>
        <v>8.17</v>
      </c>
      <c r="I1472" s="29"/>
      <c r="J1472" s="23">
        <f>Source!AU717</f>
        <v>65</v>
      </c>
      <c r="K1472" s="25">
        <f>SUM(V1465:V1474)</f>
        <v>8.17</v>
      </c>
      <c r="L1472" s="27"/>
    </row>
    <row r="1473" spans="1:26" ht="14.25" x14ac:dyDescent="0.2">
      <c r="A1473" s="40"/>
      <c r="B1473" s="41"/>
      <c r="C1473" s="41" t="s">
        <v>1501</v>
      </c>
      <c r="D1473" s="24" t="s">
        <v>1502</v>
      </c>
      <c r="E1473" s="11">
        <f>Source!AQ717</f>
        <v>31.6</v>
      </c>
      <c r="F1473" s="25"/>
      <c r="G1473" s="26" t="str">
        <f>Source!DI717</f>
        <v/>
      </c>
      <c r="H1473" s="25"/>
      <c r="I1473" s="26"/>
      <c r="J1473" s="26"/>
      <c r="K1473" s="25"/>
      <c r="L1473" s="36">
        <f>Source!U717</f>
        <v>1.264</v>
      </c>
    </row>
    <row r="1474" spans="1:26" ht="28.5" x14ac:dyDescent="0.2">
      <c r="A1474" s="42" t="str">
        <f>Source!E719</f>
        <v>143,1</v>
      </c>
      <c r="B1474" s="43" t="str">
        <f>Source!F719</f>
        <v>20.4.01.01-0031</v>
      </c>
      <c r="C1474" s="43" t="str">
        <f>Source!G719</f>
        <v>Выключатель одноклавишный для открытой проводки</v>
      </c>
      <c r="D1474" s="30" t="str">
        <f>Source!H719</f>
        <v>10 шт.</v>
      </c>
      <c r="E1474" s="31">
        <f>Source!I719</f>
        <v>0.4</v>
      </c>
      <c r="F1474" s="32">
        <f>Source!AL719+Source!AM719+Source!AO719</f>
        <v>68</v>
      </c>
      <c r="G1474" s="37" t="s">
        <v>6</v>
      </c>
      <c r="H1474" s="32">
        <f>ROUND(Source!AC719*Source!I719, 2)+ROUND(Source!AD719*Source!I719, 2)+ROUND(Source!AF719*Source!I719, 2)</f>
        <v>27.2</v>
      </c>
      <c r="I1474" s="33"/>
      <c r="J1474" s="33">
        <f>IF(Source!BC719&lt;&gt; 0, Source!BC719, 1)</f>
        <v>1</v>
      </c>
      <c r="K1474" s="32">
        <f>Source!O719</f>
        <v>27.2</v>
      </c>
      <c r="L1474" s="38"/>
      <c r="S1474">
        <f>ROUND((Source!FX719/100)*((ROUND(Source!AF719*Source!I719, 2)+ROUND(Source!AE719*Source!I719, 2))), 2)</f>
        <v>0</v>
      </c>
      <c r="T1474">
        <f>Source!X719</f>
        <v>0</v>
      </c>
      <c r="U1474">
        <f>ROUND((Source!FY719/100)*((ROUND(Source!AF719*Source!I719, 2)+ROUND(Source!AE719*Source!I719, 2))), 2)</f>
        <v>0</v>
      </c>
      <c r="V1474">
        <f>Source!Y719</f>
        <v>0</v>
      </c>
      <c r="W1474">
        <f>IF(Source!BI719&lt;=1,H1474, 0)</f>
        <v>0</v>
      </c>
      <c r="X1474">
        <f>IF(Source!BI719=2,H1474, 0)</f>
        <v>27.2</v>
      </c>
      <c r="Y1474">
        <f>IF(Source!BI719=3,H1474, 0)</f>
        <v>0</v>
      </c>
      <c r="Z1474">
        <f>IF(Source!BI719=4,H1474, 0)</f>
        <v>0</v>
      </c>
    </row>
    <row r="1475" spans="1:26" ht="15" x14ac:dyDescent="0.25">
      <c r="G1475" s="46">
        <f>H1467+H1468+H1470+H1471+H1472+SUM(H1474:H1474)</f>
        <v>64.27</v>
      </c>
      <c r="H1475" s="46"/>
      <c r="J1475" s="46">
        <f>K1467+K1468+K1470+K1471+K1472+SUM(K1474:K1474)</f>
        <v>64.27</v>
      </c>
      <c r="K1475" s="46"/>
      <c r="L1475" s="35">
        <f>Source!U717</f>
        <v>1.264</v>
      </c>
      <c r="O1475" s="21">
        <f>G1475</f>
        <v>64.27</v>
      </c>
      <c r="P1475" s="21">
        <f>J1475</f>
        <v>64.27</v>
      </c>
      <c r="Q1475" s="21">
        <f>L1475</f>
        <v>1.264</v>
      </c>
      <c r="W1475">
        <f>IF(Source!BI717&lt;=1,H1467+H1468+H1470+H1471+H1472, 0)</f>
        <v>0</v>
      </c>
      <c r="X1475">
        <f>IF(Source!BI717=2,H1467+H1468+H1470+H1471+H1472, 0)</f>
        <v>37.07</v>
      </c>
      <c r="Y1475">
        <f>IF(Source!BI717=3,H1467+H1468+H1470+H1471+H1472, 0)</f>
        <v>0</v>
      </c>
      <c r="Z1475">
        <f>IF(Source!BI717=4,H1467+H1468+H1470+H1471+H1472, 0)</f>
        <v>0</v>
      </c>
    </row>
    <row r="1476" spans="1:26" ht="28.5" x14ac:dyDescent="0.2">
      <c r="A1476" s="40" t="str">
        <f>Source!E721</f>
        <v>144</v>
      </c>
      <c r="B1476" s="41" t="str">
        <f>Source!F721</f>
        <v>м08-02-399-02</v>
      </c>
      <c r="C1476" s="41" t="str">
        <f>Source!G721</f>
        <v>Провод в коробах, сечением до 35 мм2</v>
      </c>
      <c r="D1476" s="24" t="str">
        <f>Source!H721</f>
        <v>100 м</v>
      </c>
      <c r="E1476" s="11">
        <f>Source!I721</f>
        <v>0.68</v>
      </c>
      <c r="F1476" s="25">
        <f>Source!AL721+Source!AM721+Source!AO721</f>
        <v>50.72</v>
      </c>
      <c r="G1476" s="26"/>
      <c r="H1476" s="25"/>
      <c r="I1476" s="26" t="str">
        <f>Source!BO721</f>
        <v/>
      </c>
      <c r="J1476" s="26"/>
      <c r="K1476" s="25"/>
      <c r="L1476" s="27"/>
      <c r="S1476">
        <f>ROUND((Source!FX721/100)*((ROUND(Source!AF721*Source!I721, 2)+ROUND(Source!AE721*Source!I721, 2))), 2)</f>
        <v>23</v>
      </c>
      <c r="T1476">
        <f>Source!X721</f>
        <v>23</v>
      </c>
      <c r="U1476">
        <f>ROUND((Source!FY721/100)*((ROUND(Source!AF721*Source!I721, 2)+ROUND(Source!AE721*Source!I721, 2))), 2)</f>
        <v>15.74</v>
      </c>
      <c r="V1476">
        <f>Source!Y721</f>
        <v>15.74</v>
      </c>
    </row>
    <row r="1477" spans="1:26" x14ac:dyDescent="0.2">
      <c r="C1477" s="20" t="str">
        <f>"Объем: "&amp;Source!I721&amp;"=68/"&amp;"100"</f>
        <v>Объем: 0,68=68/100</v>
      </c>
    </row>
    <row r="1478" spans="1:26" ht="14.25" x14ac:dyDescent="0.2">
      <c r="A1478" s="40"/>
      <c r="B1478" s="41"/>
      <c r="C1478" s="41" t="s">
        <v>1496</v>
      </c>
      <c r="D1478" s="24"/>
      <c r="E1478" s="11"/>
      <c r="F1478" s="25">
        <f>Source!AO721</f>
        <v>35.340000000000003</v>
      </c>
      <c r="G1478" s="26" t="str">
        <f>Source!DG721</f>
        <v/>
      </c>
      <c r="H1478" s="25">
        <f>ROUND(Source!AF721*Source!I721, 2)</f>
        <v>24.03</v>
      </c>
      <c r="I1478" s="26"/>
      <c r="J1478" s="26">
        <f>IF(Source!BA721&lt;&gt; 0, Source!BA721, 1)</f>
        <v>1</v>
      </c>
      <c r="K1478" s="25">
        <f>Source!S721</f>
        <v>24.03</v>
      </c>
      <c r="L1478" s="27"/>
      <c r="R1478">
        <f>H1478</f>
        <v>24.03</v>
      </c>
    </row>
    <row r="1479" spans="1:26" ht="14.25" x14ac:dyDescent="0.2">
      <c r="A1479" s="40"/>
      <c r="B1479" s="41"/>
      <c r="C1479" s="41" t="s">
        <v>279</v>
      </c>
      <c r="D1479" s="24"/>
      <c r="E1479" s="11"/>
      <c r="F1479" s="25">
        <f>Source!AM721</f>
        <v>1.78</v>
      </c>
      <c r="G1479" s="26" t="str">
        <f>Source!DE721</f>
        <v/>
      </c>
      <c r="H1479" s="25">
        <f>ROUND(Source!AD721*Source!I721, 2)</f>
        <v>1.21</v>
      </c>
      <c r="I1479" s="26"/>
      <c r="J1479" s="26">
        <f>IF(Source!BB721&lt;&gt; 0, Source!BB721, 1)</f>
        <v>1</v>
      </c>
      <c r="K1479" s="25">
        <f>Source!Q721</f>
        <v>1.21</v>
      </c>
      <c r="L1479" s="27"/>
    </row>
    <row r="1480" spans="1:26" ht="14.25" x14ac:dyDescent="0.2">
      <c r="A1480" s="40"/>
      <c r="B1480" s="41"/>
      <c r="C1480" s="41" t="s">
        <v>1497</v>
      </c>
      <c r="D1480" s="24"/>
      <c r="E1480" s="11"/>
      <c r="F1480" s="25">
        <f>Source!AN721</f>
        <v>0.26</v>
      </c>
      <c r="G1480" s="26" t="str">
        <f>Source!DF721</f>
        <v/>
      </c>
      <c r="H1480" s="28">
        <f>ROUND(Source!AE721*Source!I721, 2)</f>
        <v>0.18</v>
      </c>
      <c r="I1480" s="26"/>
      <c r="J1480" s="26">
        <f>IF(Source!BS721&lt;&gt; 0, Source!BS721, 1)</f>
        <v>1</v>
      </c>
      <c r="K1480" s="28">
        <f>Source!R721</f>
        <v>0.18</v>
      </c>
      <c r="L1480" s="27"/>
      <c r="R1480">
        <f>H1480</f>
        <v>0.18</v>
      </c>
    </row>
    <row r="1481" spans="1:26" ht="14.25" x14ac:dyDescent="0.2">
      <c r="A1481" s="40"/>
      <c r="B1481" s="41"/>
      <c r="C1481" s="41" t="s">
        <v>1503</v>
      </c>
      <c r="D1481" s="24"/>
      <c r="E1481" s="11"/>
      <c r="F1481" s="25">
        <f>Source!AL721</f>
        <v>13.6</v>
      </c>
      <c r="G1481" s="26" t="str">
        <f>Source!DD721</f>
        <v/>
      </c>
      <c r="H1481" s="25">
        <f>ROUND(Source!AC721*Source!I721, 2)</f>
        <v>9.25</v>
      </c>
      <c r="I1481" s="26"/>
      <c r="J1481" s="26">
        <f>IF(Source!BC721&lt;&gt; 0, Source!BC721, 1)</f>
        <v>1</v>
      </c>
      <c r="K1481" s="25">
        <f>Source!P721</f>
        <v>9.25</v>
      </c>
      <c r="L1481" s="27"/>
    </row>
    <row r="1482" spans="1:26" ht="14.25" x14ac:dyDescent="0.2">
      <c r="A1482" s="40"/>
      <c r="B1482" s="41"/>
      <c r="C1482" s="41" t="s">
        <v>1498</v>
      </c>
      <c r="D1482" s="24" t="s">
        <v>1499</v>
      </c>
      <c r="E1482" s="11">
        <f>Source!BZ721</f>
        <v>95</v>
      </c>
      <c r="F1482" s="44"/>
      <c r="G1482" s="26"/>
      <c r="H1482" s="25">
        <f>SUM(S1476:S1485)</f>
        <v>23</v>
      </c>
      <c r="I1482" s="29"/>
      <c r="J1482" s="23">
        <f>Source!AT721</f>
        <v>95</v>
      </c>
      <c r="K1482" s="25">
        <f>SUM(T1476:T1485)</f>
        <v>23</v>
      </c>
      <c r="L1482" s="27"/>
    </row>
    <row r="1483" spans="1:26" ht="14.25" x14ac:dyDescent="0.2">
      <c r="A1483" s="40"/>
      <c r="B1483" s="41"/>
      <c r="C1483" s="41" t="s">
        <v>1500</v>
      </c>
      <c r="D1483" s="24" t="s">
        <v>1499</v>
      </c>
      <c r="E1483" s="11">
        <f>Source!CA721</f>
        <v>65</v>
      </c>
      <c r="F1483" s="44"/>
      <c r="G1483" s="26"/>
      <c r="H1483" s="25">
        <f>SUM(U1476:U1485)</f>
        <v>15.74</v>
      </c>
      <c r="I1483" s="29"/>
      <c r="J1483" s="23">
        <f>Source!AU721</f>
        <v>65</v>
      </c>
      <c r="K1483" s="25">
        <f>SUM(V1476:V1485)</f>
        <v>15.74</v>
      </c>
      <c r="L1483" s="27"/>
    </row>
    <row r="1484" spans="1:26" ht="14.25" x14ac:dyDescent="0.2">
      <c r="A1484" s="40"/>
      <c r="B1484" s="41"/>
      <c r="C1484" s="41" t="s">
        <v>1501</v>
      </c>
      <c r="D1484" s="24" t="s">
        <v>1502</v>
      </c>
      <c r="E1484" s="11">
        <f>Source!AQ721</f>
        <v>3.76</v>
      </c>
      <c r="F1484" s="25"/>
      <c r="G1484" s="26" t="str">
        <f>Source!DI721</f>
        <v/>
      </c>
      <c r="H1484" s="25"/>
      <c r="I1484" s="26"/>
      <c r="J1484" s="26"/>
      <c r="K1484" s="25"/>
      <c r="L1484" s="36">
        <f>Source!U721</f>
        <v>2.5568</v>
      </c>
    </row>
    <row r="1485" spans="1:26" ht="85.5" x14ac:dyDescent="0.2">
      <c r="A1485" s="42" t="str">
        <f>Source!E723</f>
        <v>144,1</v>
      </c>
      <c r="B1485" s="43" t="str">
        <f>Source!F723</f>
        <v>21.1.06.09-0152</v>
      </c>
      <c r="C1485" s="43" t="str">
        <f>Source!G723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485" s="30" t="str">
        <f>Source!H723</f>
        <v>1000 м</v>
      </c>
      <c r="E1485" s="31">
        <f>Source!I723</f>
        <v>6.8000000000000005E-2</v>
      </c>
      <c r="F1485" s="32">
        <f>Source!AL723+Source!AM723+Source!AO723</f>
        <v>6920.41</v>
      </c>
      <c r="G1485" s="37" t="s">
        <v>6</v>
      </c>
      <c r="H1485" s="32">
        <f>ROUND(Source!AC723*Source!I723, 2)+ROUND(Source!AD723*Source!I723, 2)+ROUND(Source!AF723*Source!I723, 2)</f>
        <v>470.59</v>
      </c>
      <c r="I1485" s="33"/>
      <c r="J1485" s="33">
        <f>IF(Source!BC723&lt;&gt; 0, Source!BC723, 1)</f>
        <v>1</v>
      </c>
      <c r="K1485" s="32">
        <f>Source!O723</f>
        <v>470.59</v>
      </c>
      <c r="L1485" s="38"/>
      <c r="S1485">
        <f>ROUND((Source!FX723/100)*((ROUND(Source!AF723*Source!I723, 2)+ROUND(Source!AE723*Source!I723, 2))), 2)</f>
        <v>0</v>
      </c>
      <c r="T1485">
        <f>Source!X723</f>
        <v>0</v>
      </c>
      <c r="U1485">
        <f>ROUND((Source!FY723/100)*((ROUND(Source!AF723*Source!I723, 2)+ROUND(Source!AE723*Source!I723, 2))), 2)</f>
        <v>0</v>
      </c>
      <c r="V1485">
        <f>Source!Y723</f>
        <v>0</v>
      </c>
      <c r="W1485">
        <f>IF(Source!BI723&lt;=1,H1485, 0)</f>
        <v>0</v>
      </c>
      <c r="X1485">
        <f>IF(Source!BI723=2,H1485, 0)</f>
        <v>470.59</v>
      </c>
      <c r="Y1485">
        <f>IF(Source!BI723=3,H1485, 0)</f>
        <v>0</v>
      </c>
      <c r="Z1485">
        <f>IF(Source!BI723=4,H1485, 0)</f>
        <v>0</v>
      </c>
    </row>
    <row r="1486" spans="1:26" ht="15" x14ac:dyDescent="0.25">
      <c r="G1486" s="46">
        <f>H1478+H1479+H1481+H1482+H1483+SUM(H1485:H1485)</f>
        <v>543.81999999999994</v>
      </c>
      <c r="H1486" s="46"/>
      <c r="J1486" s="46">
        <f>K1478+K1479+K1481+K1482+K1483+SUM(K1485:K1485)</f>
        <v>543.81999999999994</v>
      </c>
      <c r="K1486" s="46"/>
      <c r="L1486" s="35">
        <f>Source!U721</f>
        <v>2.5568</v>
      </c>
      <c r="O1486" s="21">
        <f>G1486</f>
        <v>543.81999999999994</v>
      </c>
      <c r="P1486" s="21">
        <f>J1486</f>
        <v>543.81999999999994</v>
      </c>
      <c r="Q1486" s="21">
        <f>L1486</f>
        <v>2.5568</v>
      </c>
      <c r="W1486">
        <f>IF(Source!BI721&lt;=1,H1478+H1479+H1481+H1482+H1483, 0)</f>
        <v>0</v>
      </c>
      <c r="X1486">
        <f>IF(Source!BI721=2,H1478+H1479+H1481+H1482+H1483, 0)</f>
        <v>73.23</v>
      </c>
      <c r="Y1486">
        <f>IF(Source!BI721=3,H1478+H1479+H1481+H1482+H1483, 0)</f>
        <v>0</v>
      </c>
      <c r="Z1486">
        <f>IF(Source!BI721=4,H1478+H1479+H1481+H1482+H1483, 0)</f>
        <v>0</v>
      </c>
    </row>
    <row r="1487" spans="1:26" ht="28.5" x14ac:dyDescent="0.2">
      <c r="A1487" s="40" t="str">
        <f>Source!E725</f>
        <v>145</v>
      </c>
      <c r="B1487" s="41" t="str">
        <f>Source!F725</f>
        <v>м08-02-390-01</v>
      </c>
      <c r="C1487" s="41" t="str">
        <f>Source!G725</f>
        <v>Короба пластмассовые шириной до 40 мм</v>
      </c>
      <c r="D1487" s="24" t="str">
        <f>Source!H725</f>
        <v>100 м</v>
      </c>
      <c r="E1487" s="11">
        <f>Source!I725</f>
        <v>0.2</v>
      </c>
      <c r="F1487" s="25">
        <f>Source!AL725+Source!AM725+Source!AO725</f>
        <v>206.76</v>
      </c>
      <c r="G1487" s="26"/>
      <c r="H1487" s="25"/>
      <c r="I1487" s="26" t="str">
        <f>Source!BO725</f>
        <v/>
      </c>
      <c r="J1487" s="26"/>
      <c r="K1487" s="25"/>
      <c r="L1487" s="27"/>
      <c r="S1487">
        <f>ROUND((Source!FX725/100)*((ROUND(Source!AF725*Source!I725, 2)+ROUND(Source!AE725*Source!I725, 2))), 2)</f>
        <v>29.46</v>
      </c>
      <c r="T1487">
        <f>Source!X725</f>
        <v>29.46</v>
      </c>
      <c r="U1487">
        <f>ROUND((Source!FY725/100)*((ROUND(Source!AF725*Source!I725, 2)+ROUND(Source!AE725*Source!I725, 2))), 2)</f>
        <v>20.16</v>
      </c>
      <c r="V1487">
        <f>Source!Y725</f>
        <v>20.16</v>
      </c>
    </row>
    <row r="1488" spans="1:26" x14ac:dyDescent="0.2">
      <c r="C1488" s="20" t="str">
        <f>"Объем: "&amp;Source!I725&amp;"=20/"&amp;"100"</f>
        <v>Объем: 0,2=20/100</v>
      </c>
    </row>
    <row r="1489" spans="1:26" ht="14.25" x14ac:dyDescent="0.2">
      <c r="A1489" s="40"/>
      <c r="B1489" s="41"/>
      <c r="C1489" s="41" t="s">
        <v>1496</v>
      </c>
      <c r="D1489" s="24"/>
      <c r="E1489" s="11"/>
      <c r="F1489" s="25">
        <f>Source!AO725</f>
        <v>154.91999999999999</v>
      </c>
      <c r="G1489" s="26" t="str">
        <f>Source!DG725</f>
        <v/>
      </c>
      <c r="H1489" s="25">
        <f>ROUND(Source!AF725*Source!I725, 2)</f>
        <v>30.98</v>
      </c>
      <c r="I1489" s="26"/>
      <c r="J1489" s="26">
        <f>IF(Source!BA725&lt;&gt; 0, Source!BA725, 1)</f>
        <v>1</v>
      </c>
      <c r="K1489" s="25">
        <f>Source!S725</f>
        <v>30.98</v>
      </c>
      <c r="L1489" s="27"/>
      <c r="R1489">
        <f>H1489</f>
        <v>30.98</v>
      </c>
    </row>
    <row r="1490" spans="1:26" ht="14.25" x14ac:dyDescent="0.2">
      <c r="A1490" s="40"/>
      <c r="B1490" s="41"/>
      <c r="C1490" s="41" t="s">
        <v>279</v>
      </c>
      <c r="D1490" s="24"/>
      <c r="E1490" s="11"/>
      <c r="F1490" s="25">
        <f>Source!AM725</f>
        <v>0.31</v>
      </c>
      <c r="G1490" s="26" t="str">
        <f>Source!DE725</f>
        <v/>
      </c>
      <c r="H1490" s="25">
        <f>ROUND(Source!AD725*Source!I725, 2)</f>
        <v>0.06</v>
      </c>
      <c r="I1490" s="26"/>
      <c r="J1490" s="26">
        <f>IF(Source!BB725&lt;&gt; 0, Source!BB725, 1)</f>
        <v>1</v>
      </c>
      <c r="K1490" s="25">
        <f>Source!Q725</f>
        <v>0.06</v>
      </c>
      <c r="L1490" s="27"/>
    </row>
    <row r="1491" spans="1:26" ht="14.25" x14ac:dyDescent="0.2">
      <c r="A1491" s="40"/>
      <c r="B1491" s="41"/>
      <c r="C1491" s="41" t="s">
        <v>1497</v>
      </c>
      <c r="D1491" s="24"/>
      <c r="E1491" s="11"/>
      <c r="F1491" s="25">
        <f>Source!AN725</f>
        <v>0.14000000000000001</v>
      </c>
      <c r="G1491" s="26" t="str">
        <f>Source!DF725</f>
        <v/>
      </c>
      <c r="H1491" s="28">
        <f>ROUND(Source!AE725*Source!I725, 2)</f>
        <v>0.03</v>
      </c>
      <c r="I1491" s="26"/>
      <c r="J1491" s="26">
        <f>IF(Source!BS725&lt;&gt; 0, Source!BS725, 1)</f>
        <v>1</v>
      </c>
      <c r="K1491" s="28">
        <f>Source!R725</f>
        <v>0.03</v>
      </c>
      <c r="L1491" s="27"/>
      <c r="R1491">
        <f>H1491</f>
        <v>0.03</v>
      </c>
    </row>
    <row r="1492" spans="1:26" ht="14.25" x14ac:dyDescent="0.2">
      <c r="A1492" s="40"/>
      <c r="B1492" s="41"/>
      <c r="C1492" s="41" t="s">
        <v>1503</v>
      </c>
      <c r="D1492" s="24"/>
      <c r="E1492" s="11"/>
      <c r="F1492" s="25">
        <f>Source!AL725</f>
        <v>51.53</v>
      </c>
      <c r="G1492" s="26" t="str">
        <f>Source!DD725</f>
        <v/>
      </c>
      <c r="H1492" s="25">
        <f>ROUND(Source!AC725*Source!I725, 2)</f>
        <v>10.31</v>
      </c>
      <c r="I1492" s="26"/>
      <c r="J1492" s="26">
        <f>IF(Source!BC725&lt;&gt; 0, Source!BC725, 1)</f>
        <v>1</v>
      </c>
      <c r="K1492" s="25">
        <f>Source!P725</f>
        <v>10.31</v>
      </c>
      <c r="L1492" s="27"/>
    </row>
    <row r="1493" spans="1:26" ht="14.25" x14ac:dyDescent="0.2">
      <c r="A1493" s="40"/>
      <c r="B1493" s="41"/>
      <c r="C1493" s="41" t="s">
        <v>1498</v>
      </c>
      <c r="D1493" s="24" t="s">
        <v>1499</v>
      </c>
      <c r="E1493" s="11">
        <f>Source!BZ725</f>
        <v>95</v>
      </c>
      <c r="F1493" s="44"/>
      <c r="G1493" s="26"/>
      <c r="H1493" s="25">
        <f>SUM(S1487:S1496)</f>
        <v>29.46</v>
      </c>
      <c r="I1493" s="29"/>
      <c r="J1493" s="23">
        <f>Source!AT725</f>
        <v>95</v>
      </c>
      <c r="K1493" s="25">
        <f>SUM(T1487:T1496)</f>
        <v>29.46</v>
      </c>
      <c r="L1493" s="27"/>
    </row>
    <row r="1494" spans="1:26" ht="14.25" x14ac:dyDescent="0.2">
      <c r="A1494" s="40"/>
      <c r="B1494" s="41"/>
      <c r="C1494" s="41" t="s">
        <v>1500</v>
      </c>
      <c r="D1494" s="24" t="s">
        <v>1499</v>
      </c>
      <c r="E1494" s="11">
        <f>Source!CA725</f>
        <v>65</v>
      </c>
      <c r="F1494" s="44"/>
      <c r="G1494" s="26"/>
      <c r="H1494" s="25">
        <f>SUM(U1487:U1496)</f>
        <v>20.16</v>
      </c>
      <c r="I1494" s="29"/>
      <c r="J1494" s="23">
        <f>Source!AU725</f>
        <v>65</v>
      </c>
      <c r="K1494" s="25">
        <f>SUM(V1487:V1496)</f>
        <v>20.16</v>
      </c>
      <c r="L1494" s="27"/>
    </row>
    <row r="1495" spans="1:26" ht="14.25" x14ac:dyDescent="0.2">
      <c r="A1495" s="40"/>
      <c r="B1495" s="41"/>
      <c r="C1495" s="41" t="s">
        <v>1501</v>
      </c>
      <c r="D1495" s="24" t="s">
        <v>1502</v>
      </c>
      <c r="E1495" s="11">
        <f>Source!AQ725</f>
        <v>16.29</v>
      </c>
      <c r="F1495" s="25"/>
      <c r="G1495" s="26" t="str">
        <f>Source!DI725</f>
        <v/>
      </c>
      <c r="H1495" s="25"/>
      <c r="I1495" s="26"/>
      <c r="J1495" s="26"/>
      <c r="K1495" s="25"/>
      <c r="L1495" s="36">
        <f>Source!U725</f>
        <v>3.258</v>
      </c>
    </row>
    <row r="1496" spans="1:26" ht="28.5" x14ac:dyDescent="0.2">
      <c r="A1496" s="42" t="str">
        <f>Source!E727</f>
        <v>145,1</v>
      </c>
      <c r="B1496" s="43" t="str">
        <f>Source!F727</f>
        <v>20.2.05.04-0022</v>
      </c>
      <c r="C1496" s="43" t="str">
        <f>Source!G727</f>
        <v>Кабель-канал (короб) "Efapel" 12x10 мм</v>
      </c>
      <c r="D1496" s="30" t="str">
        <f>Source!H727</f>
        <v>100 м</v>
      </c>
      <c r="E1496" s="31">
        <f>Source!I727</f>
        <v>0.2</v>
      </c>
      <c r="F1496" s="32">
        <f>Source!AL727+Source!AM727+Source!AO727</f>
        <v>114.75</v>
      </c>
      <c r="G1496" s="37" t="s">
        <v>6</v>
      </c>
      <c r="H1496" s="32">
        <f>ROUND(Source!AC727*Source!I727, 2)+ROUND(Source!AD727*Source!I727, 2)+ROUND(Source!AF727*Source!I727, 2)</f>
        <v>22.95</v>
      </c>
      <c r="I1496" s="33"/>
      <c r="J1496" s="33">
        <f>IF(Source!BC727&lt;&gt; 0, Source!BC727, 1)</f>
        <v>1</v>
      </c>
      <c r="K1496" s="32">
        <f>Source!O727</f>
        <v>22.95</v>
      </c>
      <c r="L1496" s="38"/>
      <c r="S1496">
        <f>ROUND((Source!FX727/100)*((ROUND(Source!AF727*Source!I727, 2)+ROUND(Source!AE727*Source!I727, 2))), 2)</f>
        <v>0</v>
      </c>
      <c r="T1496">
        <f>Source!X727</f>
        <v>0</v>
      </c>
      <c r="U1496">
        <f>ROUND((Source!FY727/100)*((ROUND(Source!AF727*Source!I727, 2)+ROUND(Source!AE727*Source!I727, 2))), 2)</f>
        <v>0</v>
      </c>
      <c r="V1496">
        <f>Source!Y727</f>
        <v>0</v>
      </c>
      <c r="W1496">
        <f>IF(Source!BI727&lt;=1,H1496, 0)</f>
        <v>0</v>
      </c>
      <c r="X1496">
        <f>IF(Source!BI727=2,H1496, 0)</f>
        <v>22.95</v>
      </c>
      <c r="Y1496">
        <f>IF(Source!BI727=3,H1496, 0)</f>
        <v>0</v>
      </c>
      <c r="Z1496">
        <f>IF(Source!BI727=4,H1496, 0)</f>
        <v>0</v>
      </c>
    </row>
    <row r="1497" spans="1:26" ht="15" x14ac:dyDescent="0.25">
      <c r="G1497" s="46">
        <f>H1489+H1490+H1492+H1493+H1494+SUM(H1496:H1496)</f>
        <v>113.92</v>
      </c>
      <c r="H1497" s="46"/>
      <c r="J1497" s="46">
        <f>K1489+K1490+K1492+K1493+K1494+SUM(K1496:K1496)</f>
        <v>113.92</v>
      </c>
      <c r="K1497" s="46"/>
      <c r="L1497" s="35">
        <f>Source!U725</f>
        <v>3.258</v>
      </c>
      <c r="O1497" s="21">
        <f>G1497</f>
        <v>113.92</v>
      </c>
      <c r="P1497" s="21">
        <f>J1497</f>
        <v>113.92</v>
      </c>
      <c r="Q1497" s="21">
        <f>L1497</f>
        <v>3.258</v>
      </c>
      <c r="W1497">
        <f>IF(Source!BI725&lt;=1,H1489+H1490+H1492+H1493+H1494, 0)</f>
        <v>0</v>
      </c>
      <c r="X1497">
        <f>IF(Source!BI725=2,H1489+H1490+H1492+H1493+H1494, 0)</f>
        <v>90.97</v>
      </c>
      <c r="Y1497">
        <f>IF(Source!BI725=3,H1489+H1490+H1492+H1493+H1494, 0)</f>
        <v>0</v>
      </c>
      <c r="Z1497">
        <f>IF(Source!BI725=4,H1489+H1490+H1492+H1493+H1494, 0)</f>
        <v>0</v>
      </c>
    </row>
    <row r="1499" spans="1:26" ht="15" x14ac:dyDescent="0.25">
      <c r="A1499" s="51" t="str">
        <f>CONCATENATE("Итого по разделу: ",IF(Source!G729&lt;&gt;"Новый раздел", Source!G729, ""))</f>
        <v>Итого по разделу: Лестница А</v>
      </c>
      <c r="B1499" s="51"/>
      <c r="C1499" s="51"/>
      <c r="D1499" s="51"/>
      <c r="E1499" s="51"/>
      <c r="F1499" s="51"/>
      <c r="G1499" s="50">
        <f>SUM(O1206:O1498)</f>
        <v>106726.68000000001</v>
      </c>
      <c r="H1499" s="50"/>
      <c r="I1499" s="22"/>
      <c r="J1499" s="50">
        <f>SUM(P1206:P1498)</f>
        <v>106779.21999999999</v>
      </c>
      <c r="K1499" s="50"/>
      <c r="L1499" s="35">
        <f>SUM(Q1206:Q1498)</f>
        <v>1260.5851249</v>
      </c>
    </row>
    <row r="1500" spans="1:26" ht="14.25" x14ac:dyDescent="0.2">
      <c r="C1500" s="53" t="str">
        <f>Source!H757</f>
        <v>Всего с НР и СП</v>
      </c>
      <c r="D1500" s="53"/>
      <c r="E1500" s="53"/>
      <c r="F1500" s="53"/>
      <c r="G1500" s="53"/>
      <c r="H1500" s="53"/>
      <c r="I1500" s="53"/>
      <c r="J1500" s="52">
        <f>IF(Source!P757=0, "", Source!P757)</f>
        <v>106779.22</v>
      </c>
      <c r="K1500" s="52"/>
    </row>
    <row r="1501" spans="1:26" ht="14.25" x14ac:dyDescent="0.2">
      <c r="C1501" s="53" t="str">
        <f>Source!H758</f>
        <v>Итого с индексом пересчета в текущий уровень цен на 1 кв. 2018 г. К - 6,53</v>
      </c>
      <c r="D1501" s="53"/>
      <c r="E1501" s="53"/>
      <c r="F1501" s="53"/>
      <c r="G1501" s="53"/>
      <c r="H1501" s="53"/>
      <c r="I1501" s="53"/>
      <c r="J1501" s="52">
        <f>IF(Source!P758=0, "", Source!P758)</f>
        <v>697268.31</v>
      </c>
      <c r="K1501" s="52"/>
    </row>
    <row r="1503" spans="1:26" ht="16.5" x14ac:dyDescent="0.25">
      <c r="A1503" s="47" t="str">
        <f>CONCATENATE("Раздел: ",IF(Source!G760&lt;&gt;"Новый раздел", Source!G760, ""))</f>
        <v>Раздел: Помещение в осях 1-1/А-Б</v>
      </c>
      <c r="B1503" s="47"/>
      <c r="C1503" s="47"/>
      <c r="D1503" s="47"/>
      <c r="E1503" s="47"/>
      <c r="F1503" s="47"/>
      <c r="G1503" s="47"/>
      <c r="H1503" s="47"/>
      <c r="I1503" s="47"/>
      <c r="J1503" s="47"/>
      <c r="K1503" s="47"/>
      <c r="L1503" s="47"/>
    </row>
    <row r="1504" spans="1:26" ht="42.75" x14ac:dyDescent="0.2">
      <c r="A1504" s="40" t="str">
        <f>Source!E765</f>
        <v>146</v>
      </c>
      <c r="B1504" s="41" t="str">
        <f>Source!F765</f>
        <v>46-04-012-02</v>
      </c>
      <c r="C1504" s="41" t="str">
        <f>Source!G765</f>
        <v>Разборка деревянных заполнений проемов оконных без подоконных досок</v>
      </c>
      <c r="D1504" s="24" t="str">
        <f>Source!H765</f>
        <v>100 м2</v>
      </c>
      <c r="E1504" s="11">
        <f>Source!I765</f>
        <v>3.44E-2</v>
      </c>
      <c r="F1504" s="25">
        <f>Source!AL765+Source!AM765+Source!AO765</f>
        <v>1639.5800000000002</v>
      </c>
      <c r="G1504" s="26"/>
      <c r="H1504" s="25"/>
      <c r="I1504" s="26" t="str">
        <f>Source!BO765</f>
        <v/>
      </c>
      <c r="J1504" s="26"/>
      <c r="K1504" s="25"/>
      <c r="L1504" s="27"/>
      <c r="S1504">
        <f>ROUND((Source!FX765/100)*((ROUND(Source!AF765*Source!I765, 2)+ROUND(Source!AE765*Source!I765, 2))), 2)</f>
        <v>51.15</v>
      </c>
      <c r="T1504">
        <f>Source!X765</f>
        <v>51.15</v>
      </c>
      <c r="U1504">
        <f>ROUND((Source!FY765/100)*((ROUND(Source!AF765*Source!I765, 2)+ROUND(Source!AE765*Source!I765, 2))), 2)</f>
        <v>30.74</v>
      </c>
      <c r="V1504">
        <f>Source!Y765</f>
        <v>31</v>
      </c>
    </row>
    <row r="1505" spans="1:26" x14ac:dyDescent="0.2">
      <c r="C1505" s="20" t="str">
        <f>"Объем: "&amp;Source!I765&amp;"=3,44/"&amp;"100"</f>
        <v>Объем: 0,0344=3,44/100</v>
      </c>
    </row>
    <row r="1506" spans="1:26" ht="14.25" x14ac:dyDescent="0.2">
      <c r="A1506" s="40"/>
      <c r="B1506" s="41"/>
      <c r="C1506" s="41" t="s">
        <v>1496</v>
      </c>
      <c r="D1506" s="24"/>
      <c r="E1506" s="11"/>
      <c r="F1506" s="25">
        <f>Source!AO765</f>
        <v>1397.63</v>
      </c>
      <c r="G1506" s="26" t="str">
        <f>Source!DG765</f>
        <v/>
      </c>
      <c r="H1506" s="25">
        <f>ROUND(Source!AF765*Source!I765, 2)</f>
        <v>48.08</v>
      </c>
      <c r="I1506" s="26"/>
      <c r="J1506" s="26">
        <f>IF(Source!BA765&lt;&gt; 0, Source!BA765, 1)</f>
        <v>1</v>
      </c>
      <c r="K1506" s="25">
        <f>Source!S765</f>
        <v>48.08</v>
      </c>
      <c r="L1506" s="27"/>
      <c r="R1506">
        <f>H1506</f>
        <v>48.08</v>
      </c>
    </row>
    <row r="1507" spans="1:26" ht="14.25" x14ac:dyDescent="0.2">
      <c r="A1507" s="40"/>
      <c r="B1507" s="41"/>
      <c r="C1507" s="41" t="s">
        <v>279</v>
      </c>
      <c r="D1507" s="24"/>
      <c r="E1507" s="11"/>
      <c r="F1507" s="25">
        <f>Source!AM765</f>
        <v>241.95</v>
      </c>
      <c r="G1507" s="26" t="str">
        <f>Source!DE765</f>
        <v/>
      </c>
      <c r="H1507" s="25">
        <f>ROUND(Source!AD765*Source!I765, 2)</f>
        <v>8.32</v>
      </c>
      <c r="I1507" s="26"/>
      <c r="J1507" s="26">
        <f>IF(Source!BB765&lt;&gt; 0, Source!BB765, 1)</f>
        <v>1</v>
      </c>
      <c r="K1507" s="25">
        <f>Source!Q765</f>
        <v>8.32</v>
      </c>
      <c r="L1507" s="27"/>
    </row>
    <row r="1508" spans="1:26" ht="14.25" x14ac:dyDescent="0.2">
      <c r="A1508" s="40"/>
      <c r="B1508" s="41"/>
      <c r="C1508" s="41" t="s">
        <v>1497</v>
      </c>
      <c r="D1508" s="24"/>
      <c r="E1508" s="11"/>
      <c r="F1508" s="25">
        <f>Source!AN765</f>
        <v>104.49</v>
      </c>
      <c r="G1508" s="26" t="str">
        <f>Source!DF765</f>
        <v/>
      </c>
      <c r="H1508" s="28">
        <f>ROUND(Source!AE765*Source!I765, 2)</f>
        <v>3.59</v>
      </c>
      <c r="I1508" s="26"/>
      <c r="J1508" s="26">
        <f>IF(Source!BS765&lt;&gt; 0, Source!BS765, 1)</f>
        <v>1</v>
      </c>
      <c r="K1508" s="28">
        <f>Source!R765</f>
        <v>3.59</v>
      </c>
      <c r="L1508" s="27"/>
      <c r="R1508">
        <f>H1508</f>
        <v>3.59</v>
      </c>
    </row>
    <row r="1509" spans="1:26" ht="14.25" x14ac:dyDescent="0.2">
      <c r="A1509" s="40"/>
      <c r="B1509" s="41"/>
      <c r="C1509" s="41" t="s">
        <v>1498</v>
      </c>
      <c r="D1509" s="24" t="s">
        <v>1499</v>
      </c>
      <c r="E1509" s="11">
        <f>Source!BZ765</f>
        <v>110</v>
      </c>
      <c r="F1509" s="48" t="str">
        <f>CONCATENATE(" )", Source!DL765, Source!FT765, "=", Source!FX765)</f>
        <v xml:space="preserve"> )*0,9=99</v>
      </c>
      <c r="G1509" s="49"/>
      <c r="H1509" s="25">
        <f>SUM(S1504:S1511)</f>
        <v>51.15</v>
      </c>
      <c r="I1509" s="29"/>
      <c r="J1509" s="23">
        <f>Source!AT765</f>
        <v>99</v>
      </c>
      <c r="K1509" s="25">
        <f>SUM(T1504:T1511)</f>
        <v>51.15</v>
      </c>
      <c r="L1509" s="27"/>
    </row>
    <row r="1510" spans="1:26" ht="14.25" x14ac:dyDescent="0.2">
      <c r="A1510" s="40"/>
      <c r="B1510" s="41"/>
      <c r="C1510" s="41" t="s">
        <v>1500</v>
      </c>
      <c r="D1510" s="24" t="s">
        <v>1499</v>
      </c>
      <c r="E1510" s="11">
        <f>Source!CA765</f>
        <v>70</v>
      </c>
      <c r="F1510" s="48" t="str">
        <f>CONCATENATE(" )", Source!DM765, Source!FU765, "=", Source!FY765)</f>
        <v xml:space="preserve"> )*0,85=59,5</v>
      </c>
      <c r="G1510" s="49"/>
      <c r="H1510" s="25">
        <f>SUM(U1504:U1511)</f>
        <v>30.74</v>
      </c>
      <c r="I1510" s="29"/>
      <c r="J1510" s="23">
        <f>Source!AU765</f>
        <v>60</v>
      </c>
      <c r="K1510" s="25">
        <f>SUM(V1504:V1511)</f>
        <v>31</v>
      </c>
      <c r="L1510" s="27"/>
    </row>
    <row r="1511" spans="1:26" ht="14.25" x14ac:dyDescent="0.2">
      <c r="A1511" s="42"/>
      <c r="B1511" s="43"/>
      <c r="C1511" s="43" t="s">
        <v>1501</v>
      </c>
      <c r="D1511" s="30" t="s">
        <v>1502</v>
      </c>
      <c r="E1511" s="31">
        <f>Source!AQ765</f>
        <v>172.76</v>
      </c>
      <c r="F1511" s="32"/>
      <c r="G1511" s="33" t="str">
        <f>Source!DI765</f>
        <v/>
      </c>
      <c r="H1511" s="32"/>
      <c r="I1511" s="33"/>
      <c r="J1511" s="33"/>
      <c r="K1511" s="32"/>
      <c r="L1511" s="34">
        <f>Source!U765</f>
        <v>5.9429439999999998</v>
      </c>
    </row>
    <row r="1512" spans="1:26" ht="15" x14ac:dyDescent="0.25">
      <c r="G1512" s="46">
        <f>H1506+H1507+H1509+H1510</f>
        <v>138.29</v>
      </c>
      <c r="H1512" s="46"/>
      <c r="J1512" s="46">
        <f>K1506+K1507+K1509+K1510</f>
        <v>138.55000000000001</v>
      </c>
      <c r="K1512" s="46"/>
      <c r="L1512" s="35">
        <f>Source!U765</f>
        <v>5.9429439999999998</v>
      </c>
      <c r="O1512" s="21">
        <f>G1512</f>
        <v>138.29</v>
      </c>
      <c r="P1512" s="21">
        <f>J1512</f>
        <v>138.55000000000001</v>
      </c>
      <c r="Q1512" s="21">
        <f>L1512</f>
        <v>5.9429439999999998</v>
      </c>
      <c r="W1512">
        <f>IF(Source!BI765&lt;=1,H1506+H1507+H1509+H1510, 0)</f>
        <v>138.29</v>
      </c>
      <c r="X1512">
        <f>IF(Source!BI765=2,H1506+H1507+H1509+H1510, 0)</f>
        <v>0</v>
      </c>
      <c r="Y1512">
        <f>IF(Source!BI765=3,H1506+H1507+H1509+H1510, 0)</f>
        <v>0</v>
      </c>
      <c r="Z1512">
        <f>IF(Source!BI765=4,H1506+H1507+H1509+H1510, 0)</f>
        <v>0</v>
      </c>
    </row>
    <row r="1513" spans="1:26" ht="14.25" x14ac:dyDescent="0.2">
      <c r="A1513" s="40" t="str">
        <f>Source!E767</f>
        <v>147</v>
      </c>
      <c r="B1513" s="41" t="str">
        <f>Source!F767</f>
        <v>56-3-1</v>
      </c>
      <c r="C1513" s="41" t="str">
        <f>Source!G767</f>
        <v>Снятие подоконных досок бетонных</v>
      </c>
      <c r="D1513" s="24" t="str">
        <f>Source!H767</f>
        <v>100 м2</v>
      </c>
      <c r="E1513" s="11">
        <f>Source!I767</f>
        <v>7.1999999999999998E-3</v>
      </c>
      <c r="F1513" s="25">
        <f>Source!AL767+Source!AM767+Source!AO767</f>
        <v>2172.79</v>
      </c>
      <c r="G1513" s="26"/>
      <c r="H1513" s="25"/>
      <c r="I1513" s="26" t="str">
        <f>Source!BO767</f>
        <v/>
      </c>
      <c r="J1513" s="26"/>
      <c r="K1513" s="25"/>
      <c r="L1513" s="27"/>
      <c r="S1513">
        <f>ROUND((Source!FX767/100)*((ROUND(Source!AF767*Source!I767, 2)+ROUND(Source!AE767*Source!I767, 2))), 2)</f>
        <v>12.5</v>
      </c>
      <c r="T1513">
        <f>Source!X767</f>
        <v>12.5</v>
      </c>
      <c r="U1513">
        <f>ROUND((Source!FY767/100)*((ROUND(Source!AF767*Source!I767, 2)+ROUND(Source!AE767*Source!I767, 2))), 2)</f>
        <v>9.4499999999999993</v>
      </c>
      <c r="V1513">
        <f>Source!Y767</f>
        <v>9.4499999999999993</v>
      </c>
    </row>
    <row r="1514" spans="1:26" x14ac:dyDescent="0.2">
      <c r="C1514" s="20" t="str">
        <f>"Объем: "&amp;Source!I767&amp;"=0,72/"&amp;"100"</f>
        <v>Объем: 0,0072=0,72/100</v>
      </c>
    </row>
    <row r="1515" spans="1:26" ht="14.25" x14ac:dyDescent="0.2">
      <c r="A1515" s="40"/>
      <c r="B1515" s="41"/>
      <c r="C1515" s="41" t="s">
        <v>1496</v>
      </c>
      <c r="D1515" s="24"/>
      <c r="E1515" s="11"/>
      <c r="F1515" s="25">
        <f>Source!AO767</f>
        <v>2116.61</v>
      </c>
      <c r="G1515" s="26" t="str">
        <f>Source!DG767</f>
        <v/>
      </c>
      <c r="H1515" s="25">
        <f>ROUND(Source!AF767*Source!I767, 2)</f>
        <v>15.24</v>
      </c>
      <c r="I1515" s="26"/>
      <c r="J1515" s="26">
        <f>IF(Source!BA767&lt;&gt; 0, Source!BA767, 1)</f>
        <v>1</v>
      </c>
      <c r="K1515" s="25">
        <f>Source!S767</f>
        <v>15.24</v>
      </c>
      <c r="L1515" s="27"/>
      <c r="R1515">
        <f>H1515</f>
        <v>15.24</v>
      </c>
    </row>
    <row r="1516" spans="1:26" ht="14.25" x14ac:dyDescent="0.2">
      <c r="A1516" s="40"/>
      <c r="B1516" s="41"/>
      <c r="C1516" s="41" t="s">
        <v>279</v>
      </c>
      <c r="D1516" s="24"/>
      <c r="E1516" s="11"/>
      <c r="F1516" s="25">
        <f>Source!AM767</f>
        <v>56.18</v>
      </c>
      <c r="G1516" s="26" t="str">
        <f>Source!DE767</f>
        <v/>
      </c>
      <c r="H1516" s="25">
        <f>ROUND(Source!AD767*Source!I767, 2)</f>
        <v>0.4</v>
      </c>
      <c r="I1516" s="26"/>
      <c r="J1516" s="26">
        <f>IF(Source!BB767&lt;&gt; 0, Source!BB767, 1)</f>
        <v>1</v>
      </c>
      <c r="K1516" s="25">
        <f>Source!Q767</f>
        <v>0.4</v>
      </c>
      <c r="L1516" s="27"/>
    </row>
    <row r="1517" spans="1:26" ht="14.25" x14ac:dyDescent="0.2">
      <c r="A1517" s="40"/>
      <c r="B1517" s="41"/>
      <c r="C1517" s="41" t="s">
        <v>1498</v>
      </c>
      <c r="D1517" s="24" t="s">
        <v>1499</v>
      </c>
      <c r="E1517" s="11">
        <f>Source!BZ767</f>
        <v>82</v>
      </c>
      <c r="F1517" s="44"/>
      <c r="G1517" s="26"/>
      <c r="H1517" s="25">
        <f>SUM(S1513:S1520)</f>
        <v>12.5</v>
      </c>
      <c r="I1517" s="29"/>
      <c r="J1517" s="23">
        <f>Source!AT767</f>
        <v>82</v>
      </c>
      <c r="K1517" s="25">
        <f>SUM(T1513:T1520)</f>
        <v>12.5</v>
      </c>
      <c r="L1517" s="27"/>
    </row>
    <row r="1518" spans="1:26" ht="14.25" x14ac:dyDescent="0.2">
      <c r="A1518" s="40"/>
      <c r="B1518" s="41"/>
      <c r="C1518" s="41" t="s">
        <v>1500</v>
      </c>
      <c r="D1518" s="24" t="s">
        <v>1499</v>
      </c>
      <c r="E1518" s="11">
        <f>Source!CA767</f>
        <v>62</v>
      </c>
      <c r="F1518" s="44"/>
      <c r="G1518" s="26"/>
      <c r="H1518" s="25">
        <f>SUM(U1513:U1520)</f>
        <v>9.4499999999999993</v>
      </c>
      <c r="I1518" s="29"/>
      <c r="J1518" s="23">
        <f>Source!AU767</f>
        <v>62</v>
      </c>
      <c r="K1518" s="25">
        <f>SUM(V1513:V1520)</f>
        <v>9.4499999999999993</v>
      </c>
      <c r="L1518" s="27"/>
    </row>
    <row r="1519" spans="1:26" ht="14.25" x14ac:dyDescent="0.2">
      <c r="A1519" s="40"/>
      <c r="B1519" s="41"/>
      <c r="C1519" s="41" t="s">
        <v>1501</v>
      </c>
      <c r="D1519" s="24" t="s">
        <v>1502</v>
      </c>
      <c r="E1519" s="11">
        <f>Source!AQ767</f>
        <v>275.60000000000002</v>
      </c>
      <c r="F1519" s="25"/>
      <c r="G1519" s="26" t="str">
        <f>Source!DI767</f>
        <v/>
      </c>
      <c r="H1519" s="25"/>
      <c r="I1519" s="26"/>
      <c r="J1519" s="26"/>
      <c r="K1519" s="25"/>
      <c r="L1519" s="36">
        <f>Source!U767</f>
        <v>1.9843200000000001</v>
      </c>
    </row>
    <row r="1520" spans="1:26" ht="14.25" x14ac:dyDescent="0.2">
      <c r="A1520" s="42" t="str">
        <f>Source!E769</f>
        <v>147,1</v>
      </c>
      <c r="B1520" s="43" t="str">
        <f>Source!F769</f>
        <v>01.7.07.07</v>
      </c>
      <c r="C1520" s="43" t="str">
        <f>Source!G769</f>
        <v>Строительный мусор</v>
      </c>
      <c r="D1520" s="30" t="str">
        <f>Source!H769</f>
        <v>т</v>
      </c>
      <c r="E1520" s="31">
        <f>Source!I769</f>
        <v>9.6479999999999996E-2</v>
      </c>
      <c r="F1520" s="32">
        <f>Source!AL769+Source!AM769+Source!AO769</f>
        <v>0</v>
      </c>
      <c r="G1520" s="37" t="s">
        <v>6</v>
      </c>
      <c r="H1520" s="32">
        <f>ROUND(Source!AC769*Source!I769, 2)+ROUND(Source!AD769*Source!I769, 2)+ROUND(Source!AF769*Source!I769, 2)</f>
        <v>0</v>
      </c>
      <c r="I1520" s="33"/>
      <c r="J1520" s="33">
        <f>IF(Source!BC769&lt;&gt; 0, Source!BC769, 1)</f>
        <v>1</v>
      </c>
      <c r="K1520" s="32">
        <f>Source!O769</f>
        <v>0</v>
      </c>
      <c r="L1520" s="38"/>
      <c r="S1520">
        <f>ROUND((Source!FX769/100)*((ROUND(Source!AF769*Source!I769, 2)+ROUND(Source!AE769*Source!I769, 2))), 2)</f>
        <v>0</v>
      </c>
      <c r="T1520">
        <f>Source!X769</f>
        <v>0</v>
      </c>
      <c r="U1520">
        <f>ROUND((Source!FY769/100)*((ROUND(Source!AF769*Source!I769, 2)+ROUND(Source!AE769*Source!I769, 2))), 2)</f>
        <v>0</v>
      </c>
      <c r="V1520">
        <f>Source!Y769</f>
        <v>0</v>
      </c>
      <c r="W1520">
        <f>IF(Source!BI769&lt;=1,H1520, 0)</f>
        <v>0</v>
      </c>
      <c r="X1520">
        <f>IF(Source!BI769=2,H1520, 0)</f>
        <v>0</v>
      </c>
      <c r="Y1520">
        <f>IF(Source!BI769=3,H1520, 0)</f>
        <v>0</v>
      </c>
      <c r="Z1520">
        <f>IF(Source!BI769=4,H1520, 0)</f>
        <v>0</v>
      </c>
    </row>
    <row r="1521" spans="1:26" ht="15" x14ac:dyDescent="0.25">
      <c r="G1521" s="46">
        <f>H1515+H1516+H1517+H1518+SUM(H1520:H1520)</f>
        <v>37.590000000000003</v>
      </c>
      <c r="H1521" s="46"/>
      <c r="J1521" s="46">
        <f>K1515+K1516+K1517+K1518+SUM(K1520:K1520)</f>
        <v>37.590000000000003</v>
      </c>
      <c r="K1521" s="46"/>
      <c r="L1521" s="35">
        <f>Source!U767</f>
        <v>1.9843200000000001</v>
      </c>
      <c r="O1521" s="21">
        <f>G1521</f>
        <v>37.590000000000003</v>
      </c>
      <c r="P1521" s="21">
        <f>J1521</f>
        <v>37.590000000000003</v>
      </c>
      <c r="Q1521" s="21">
        <f>L1521</f>
        <v>1.9843200000000001</v>
      </c>
      <c r="W1521">
        <f>IF(Source!BI767&lt;=1,H1515+H1516+H1517+H1518, 0)</f>
        <v>37.590000000000003</v>
      </c>
      <c r="X1521">
        <f>IF(Source!BI767=2,H1515+H1516+H1517+H1518, 0)</f>
        <v>0</v>
      </c>
      <c r="Y1521">
        <f>IF(Source!BI767=3,H1515+H1516+H1517+H1518, 0)</f>
        <v>0</v>
      </c>
      <c r="Z1521">
        <f>IF(Source!BI767=4,H1515+H1516+H1517+H1518, 0)</f>
        <v>0</v>
      </c>
    </row>
    <row r="1522" spans="1:26" ht="28.5" x14ac:dyDescent="0.2">
      <c r="A1522" s="40" t="str">
        <f>Source!E771</f>
        <v>148</v>
      </c>
      <c r="B1522" s="41" t="str">
        <f>Source!F771</f>
        <v>46-02-009-02</v>
      </c>
      <c r="C1522" s="41" t="str">
        <f>Source!G771</f>
        <v>Отбивка штукатурки с поверхностей стен и откосов  кирпичных</v>
      </c>
      <c r="D1522" s="24" t="str">
        <f>Source!H771</f>
        <v>100 м2</v>
      </c>
      <c r="E1522" s="11">
        <f>Source!I771</f>
        <v>0.2863</v>
      </c>
      <c r="F1522" s="25">
        <f>Source!AL771+Source!AM771+Source!AO771</f>
        <v>178</v>
      </c>
      <c r="G1522" s="26"/>
      <c r="H1522" s="25"/>
      <c r="I1522" s="26" t="str">
        <f>Source!BO771</f>
        <v/>
      </c>
      <c r="J1522" s="26"/>
      <c r="K1522" s="25"/>
      <c r="L1522" s="27"/>
      <c r="S1522">
        <f>ROUND((Source!FX771/100)*((ROUND(Source!AF771*Source!I771, 2)+ROUND(Source!AE771*Source!I771, 2))), 2)</f>
        <v>50.45</v>
      </c>
      <c r="T1522">
        <f>Source!X771</f>
        <v>50.45</v>
      </c>
      <c r="U1522">
        <f>ROUND((Source!FY771/100)*((ROUND(Source!AF771*Source!I771, 2)+ROUND(Source!AE771*Source!I771, 2))), 2)</f>
        <v>30.32</v>
      </c>
      <c r="V1522">
        <f>Source!Y771</f>
        <v>30.58</v>
      </c>
    </row>
    <row r="1523" spans="1:26" x14ac:dyDescent="0.2">
      <c r="C1523" s="20" t="str">
        <f>"Объем: "&amp;Source!I771&amp;"=28,63/"&amp;"100"</f>
        <v>Объем: 0,2863=28,63/100</v>
      </c>
    </row>
    <row r="1524" spans="1:26" ht="14.25" x14ac:dyDescent="0.2">
      <c r="A1524" s="40"/>
      <c r="B1524" s="41"/>
      <c r="C1524" s="41" t="s">
        <v>1496</v>
      </c>
      <c r="D1524" s="24"/>
      <c r="E1524" s="11"/>
      <c r="F1524" s="25">
        <f>Source!AO771</f>
        <v>178</v>
      </c>
      <c r="G1524" s="26" t="str">
        <f>Source!DG771</f>
        <v/>
      </c>
      <c r="H1524" s="25">
        <f>ROUND(Source!AF771*Source!I771, 2)</f>
        <v>50.96</v>
      </c>
      <c r="I1524" s="26"/>
      <c r="J1524" s="26">
        <f>IF(Source!BA771&lt;&gt; 0, Source!BA771, 1)</f>
        <v>1</v>
      </c>
      <c r="K1524" s="25">
        <f>Source!S771</f>
        <v>50.96</v>
      </c>
      <c r="L1524" s="27"/>
      <c r="R1524">
        <f>H1524</f>
        <v>50.96</v>
      </c>
    </row>
    <row r="1525" spans="1:26" ht="14.25" x14ac:dyDescent="0.2">
      <c r="A1525" s="40"/>
      <c r="B1525" s="41"/>
      <c r="C1525" s="41" t="s">
        <v>1498</v>
      </c>
      <c r="D1525" s="24" t="s">
        <v>1499</v>
      </c>
      <c r="E1525" s="11">
        <f>Source!BZ771</f>
        <v>110</v>
      </c>
      <c r="F1525" s="48" t="str">
        <f>CONCATENATE(" )", Source!DL771, Source!FT771, "=", Source!FX771)</f>
        <v xml:space="preserve"> )*0,9=99</v>
      </c>
      <c r="G1525" s="49"/>
      <c r="H1525" s="25">
        <f>SUM(S1522:S1527)</f>
        <v>50.45</v>
      </c>
      <c r="I1525" s="29"/>
      <c r="J1525" s="23">
        <f>Source!AT771</f>
        <v>99</v>
      </c>
      <c r="K1525" s="25">
        <f>SUM(T1522:T1527)</f>
        <v>50.45</v>
      </c>
      <c r="L1525" s="27"/>
    </row>
    <row r="1526" spans="1:26" ht="14.25" x14ac:dyDescent="0.2">
      <c r="A1526" s="40"/>
      <c r="B1526" s="41"/>
      <c r="C1526" s="41" t="s">
        <v>1500</v>
      </c>
      <c r="D1526" s="24" t="s">
        <v>1499</v>
      </c>
      <c r="E1526" s="11">
        <f>Source!CA771</f>
        <v>70</v>
      </c>
      <c r="F1526" s="48" t="str">
        <f>CONCATENATE(" )", Source!DM771, Source!FU771, "=", Source!FY771)</f>
        <v xml:space="preserve"> )*0,85=59,5</v>
      </c>
      <c r="G1526" s="49"/>
      <c r="H1526" s="25">
        <f>SUM(U1522:U1527)</f>
        <v>30.32</v>
      </c>
      <c r="I1526" s="29"/>
      <c r="J1526" s="23">
        <f>Source!AU771</f>
        <v>60</v>
      </c>
      <c r="K1526" s="25">
        <f>SUM(V1522:V1527)</f>
        <v>30.58</v>
      </c>
      <c r="L1526" s="27"/>
    </row>
    <row r="1527" spans="1:26" ht="14.25" x14ac:dyDescent="0.2">
      <c r="A1527" s="42"/>
      <c r="B1527" s="43"/>
      <c r="C1527" s="43" t="s">
        <v>1501</v>
      </c>
      <c r="D1527" s="30" t="s">
        <v>1502</v>
      </c>
      <c r="E1527" s="31">
        <f>Source!AQ771</f>
        <v>22.82</v>
      </c>
      <c r="F1527" s="32"/>
      <c r="G1527" s="33" t="str">
        <f>Source!DI771</f>
        <v/>
      </c>
      <c r="H1527" s="32"/>
      <c r="I1527" s="33"/>
      <c r="J1527" s="33"/>
      <c r="K1527" s="32"/>
      <c r="L1527" s="34">
        <f>Source!U771</f>
        <v>6.533366</v>
      </c>
    </row>
    <row r="1528" spans="1:26" ht="15" x14ac:dyDescent="0.25">
      <c r="G1528" s="46">
        <f>H1524+H1525+H1526</f>
        <v>131.72999999999999</v>
      </c>
      <c r="H1528" s="46"/>
      <c r="J1528" s="46">
        <f>K1524+K1525+K1526</f>
        <v>131.99</v>
      </c>
      <c r="K1528" s="46"/>
      <c r="L1528" s="35">
        <f>Source!U771</f>
        <v>6.533366</v>
      </c>
      <c r="O1528" s="21">
        <f>G1528</f>
        <v>131.72999999999999</v>
      </c>
      <c r="P1528" s="21">
        <f>J1528</f>
        <v>131.99</v>
      </c>
      <c r="Q1528" s="21">
        <f>L1528</f>
        <v>6.533366</v>
      </c>
      <c r="W1528">
        <f>IF(Source!BI771&lt;=1,H1524+H1525+H1526, 0)</f>
        <v>131.72999999999999</v>
      </c>
      <c r="X1528">
        <f>IF(Source!BI771=2,H1524+H1525+H1526, 0)</f>
        <v>0</v>
      </c>
      <c r="Y1528">
        <f>IF(Source!BI771=3,H1524+H1525+H1526, 0)</f>
        <v>0</v>
      </c>
      <c r="Z1528">
        <f>IF(Source!BI771=4,H1524+H1525+H1526, 0)</f>
        <v>0</v>
      </c>
    </row>
    <row r="1529" spans="1:26" ht="28.5" x14ac:dyDescent="0.2">
      <c r="A1529" s="40" t="str">
        <f>Source!E773</f>
        <v>149</v>
      </c>
      <c r="B1529" s="41" t="str">
        <f>Source!F773</f>
        <v>57-2-1</v>
      </c>
      <c r="C1529" s="41" t="str">
        <f>Source!G773</f>
        <v>Разборка покрытий полов из линолеума и релина</v>
      </c>
      <c r="D1529" s="24" t="str">
        <f>Source!H773</f>
        <v>100 м2</v>
      </c>
      <c r="E1529" s="11">
        <f>Source!I773</f>
        <v>0.1172</v>
      </c>
      <c r="F1529" s="25">
        <f>Source!AL773+Source!AM773+Source!AO773</f>
        <v>92.9</v>
      </c>
      <c r="G1529" s="26"/>
      <c r="H1529" s="25"/>
      <c r="I1529" s="26" t="str">
        <f>Source!BO773</f>
        <v/>
      </c>
      <c r="J1529" s="26"/>
      <c r="K1529" s="25"/>
      <c r="L1529" s="27"/>
      <c r="S1529">
        <f>ROUND((Source!FX773/100)*((ROUND(Source!AF773*Source!I773, 2)+ROUND(Source!AE773*Source!I773, 2))), 2)</f>
        <v>8.5</v>
      </c>
      <c r="T1529">
        <f>Source!X773</f>
        <v>8.5</v>
      </c>
      <c r="U1529">
        <f>ROUND((Source!FY773/100)*((ROUND(Source!AF773*Source!I773, 2)+ROUND(Source!AE773*Source!I773, 2))), 2)</f>
        <v>7.22</v>
      </c>
      <c r="V1529">
        <f>Source!Y773</f>
        <v>7.22</v>
      </c>
    </row>
    <row r="1530" spans="1:26" x14ac:dyDescent="0.2">
      <c r="C1530" s="20" t="str">
        <f>"Объем: "&amp;Source!I773&amp;"=11,72/"&amp;"100"</f>
        <v>Объем: 0,1172=11,72/100</v>
      </c>
    </row>
    <row r="1531" spans="1:26" ht="14.25" x14ac:dyDescent="0.2">
      <c r="A1531" s="40"/>
      <c r="B1531" s="41"/>
      <c r="C1531" s="41" t="s">
        <v>1496</v>
      </c>
      <c r="D1531" s="24"/>
      <c r="E1531" s="11"/>
      <c r="F1531" s="25">
        <f>Source!AO773</f>
        <v>88.84</v>
      </c>
      <c r="G1531" s="26" t="str">
        <f>Source!DG773</f>
        <v/>
      </c>
      <c r="H1531" s="25">
        <f>ROUND(Source!AF773*Source!I773, 2)</f>
        <v>10.41</v>
      </c>
      <c r="I1531" s="26"/>
      <c r="J1531" s="26">
        <f>IF(Source!BA773&lt;&gt; 0, Source!BA773, 1)</f>
        <v>1</v>
      </c>
      <c r="K1531" s="25">
        <f>Source!S773</f>
        <v>10.41</v>
      </c>
      <c r="L1531" s="27"/>
      <c r="R1531">
        <f>H1531</f>
        <v>10.41</v>
      </c>
    </row>
    <row r="1532" spans="1:26" ht="14.25" x14ac:dyDescent="0.2">
      <c r="A1532" s="40"/>
      <c r="B1532" s="41"/>
      <c r="C1532" s="41" t="s">
        <v>279</v>
      </c>
      <c r="D1532" s="24"/>
      <c r="E1532" s="11"/>
      <c r="F1532" s="25">
        <f>Source!AM773</f>
        <v>4.0599999999999996</v>
      </c>
      <c r="G1532" s="26" t="str">
        <f>Source!DE773</f>
        <v/>
      </c>
      <c r="H1532" s="25">
        <f>ROUND(Source!AD773*Source!I773, 2)</f>
        <v>0.48</v>
      </c>
      <c r="I1532" s="26"/>
      <c r="J1532" s="26">
        <f>IF(Source!BB773&lt;&gt; 0, Source!BB773, 1)</f>
        <v>1</v>
      </c>
      <c r="K1532" s="25">
        <f>Source!Q773</f>
        <v>0.48</v>
      </c>
      <c r="L1532" s="27"/>
    </row>
    <row r="1533" spans="1:26" ht="14.25" x14ac:dyDescent="0.2">
      <c r="A1533" s="40"/>
      <c r="B1533" s="41"/>
      <c r="C1533" s="41" t="s">
        <v>1497</v>
      </c>
      <c r="D1533" s="24"/>
      <c r="E1533" s="11"/>
      <c r="F1533" s="25">
        <f>Source!AN773</f>
        <v>1.76</v>
      </c>
      <c r="G1533" s="26" t="str">
        <f>Source!DF773</f>
        <v/>
      </c>
      <c r="H1533" s="28">
        <f>ROUND(Source!AE773*Source!I773, 2)</f>
        <v>0.21</v>
      </c>
      <c r="I1533" s="26"/>
      <c r="J1533" s="26">
        <f>IF(Source!BS773&lt;&gt; 0, Source!BS773, 1)</f>
        <v>1</v>
      </c>
      <c r="K1533" s="28">
        <f>Source!R773</f>
        <v>0.21</v>
      </c>
      <c r="L1533" s="27"/>
      <c r="R1533">
        <f>H1533</f>
        <v>0.21</v>
      </c>
    </row>
    <row r="1534" spans="1:26" ht="14.25" x14ac:dyDescent="0.2">
      <c r="A1534" s="40"/>
      <c r="B1534" s="41"/>
      <c r="C1534" s="41" t="s">
        <v>1498</v>
      </c>
      <c r="D1534" s="24" t="s">
        <v>1499</v>
      </c>
      <c r="E1534" s="11">
        <f>Source!BZ773</f>
        <v>80</v>
      </c>
      <c r="F1534" s="44"/>
      <c r="G1534" s="26"/>
      <c r="H1534" s="25">
        <f>SUM(S1529:S1537)</f>
        <v>8.5</v>
      </c>
      <c r="I1534" s="29"/>
      <c r="J1534" s="23">
        <f>Source!AT773</f>
        <v>80</v>
      </c>
      <c r="K1534" s="25">
        <f>SUM(T1529:T1537)</f>
        <v>8.5</v>
      </c>
      <c r="L1534" s="27"/>
    </row>
    <row r="1535" spans="1:26" ht="14.25" x14ac:dyDescent="0.2">
      <c r="A1535" s="40"/>
      <c r="B1535" s="41"/>
      <c r="C1535" s="41" t="s">
        <v>1500</v>
      </c>
      <c r="D1535" s="24" t="s">
        <v>1499</v>
      </c>
      <c r="E1535" s="11">
        <f>Source!CA773</f>
        <v>68</v>
      </c>
      <c r="F1535" s="44"/>
      <c r="G1535" s="26"/>
      <c r="H1535" s="25">
        <f>SUM(U1529:U1537)</f>
        <v>7.22</v>
      </c>
      <c r="I1535" s="29"/>
      <c r="J1535" s="23">
        <f>Source!AU773</f>
        <v>68</v>
      </c>
      <c r="K1535" s="25">
        <f>SUM(V1529:V1537)</f>
        <v>7.22</v>
      </c>
      <c r="L1535" s="27"/>
    </row>
    <row r="1536" spans="1:26" ht="14.25" x14ac:dyDescent="0.2">
      <c r="A1536" s="40"/>
      <c r="B1536" s="41"/>
      <c r="C1536" s="41" t="s">
        <v>1501</v>
      </c>
      <c r="D1536" s="24" t="s">
        <v>1502</v>
      </c>
      <c r="E1536" s="11">
        <f>Source!AQ773</f>
        <v>11.39</v>
      </c>
      <c r="F1536" s="25"/>
      <c r="G1536" s="26" t="str">
        <f>Source!DI773</f>
        <v/>
      </c>
      <c r="H1536" s="25"/>
      <c r="I1536" s="26"/>
      <c r="J1536" s="26"/>
      <c r="K1536" s="25"/>
      <c r="L1536" s="36">
        <f>Source!U773</f>
        <v>1.334908</v>
      </c>
    </row>
    <row r="1537" spans="1:26" ht="14.25" x14ac:dyDescent="0.2">
      <c r="A1537" s="42" t="str">
        <f>Source!E775</f>
        <v>149,1</v>
      </c>
      <c r="B1537" s="43" t="str">
        <f>Source!F775</f>
        <v>01.7.07.07</v>
      </c>
      <c r="C1537" s="43" t="str">
        <f>Source!G775</f>
        <v>Строительный мусор</v>
      </c>
      <c r="D1537" s="30" t="str">
        <f>Source!H775</f>
        <v>т</v>
      </c>
      <c r="E1537" s="31">
        <f>Source!I775</f>
        <v>5.5084000000000001E-2</v>
      </c>
      <c r="F1537" s="32">
        <f>Source!AL775+Source!AM775+Source!AO775</f>
        <v>0</v>
      </c>
      <c r="G1537" s="37" t="s">
        <v>6</v>
      </c>
      <c r="H1537" s="32">
        <f>ROUND(Source!AC775*Source!I775, 2)+ROUND(Source!AD775*Source!I775, 2)+ROUND(Source!AF775*Source!I775, 2)</f>
        <v>0</v>
      </c>
      <c r="I1537" s="33"/>
      <c r="J1537" s="33">
        <f>IF(Source!BC775&lt;&gt; 0, Source!BC775, 1)</f>
        <v>1</v>
      </c>
      <c r="K1537" s="32">
        <f>Source!O775</f>
        <v>0</v>
      </c>
      <c r="L1537" s="38"/>
      <c r="S1537">
        <f>ROUND((Source!FX775/100)*((ROUND(Source!AF775*Source!I775, 2)+ROUND(Source!AE775*Source!I775, 2))), 2)</f>
        <v>0</v>
      </c>
      <c r="T1537">
        <f>Source!X775</f>
        <v>0</v>
      </c>
      <c r="U1537">
        <f>ROUND((Source!FY775/100)*((ROUND(Source!AF775*Source!I775, 2)+ROUND(Source!AE775*Source!I775, 2))), 2)</f>
        <v>0</v>
      </c>
      <c r="V1537">
        <f>Source!Y775</f>
        <v>0</v>
      </c>
      <c r="W1537">
        <f>IF(Source!BI775&lt;=1,H1537, 0)</f>
        <v>0</v>
      </c>
      <c r="X1537">
        <f>IF(Source!BI775=2,H1537, 0)</f>
        <v>0</v>
      </c>
      <c r="Y1537">
        <f>IF(Source!BI775=3,H1537, 0)</f>
        <v>0</v>
      </c>
      <c r="Z1537">
        <f>IF(Source!BI775=4,H1537, 0)</f>
        <v>0</v>
      </c>
    </row>
    <row r="1538" spans="1:26" ht="15" x14ac:dyDescent="0.25">
      <c r="G1538" s="46">
        <f>H1531+H1532+H1534+H1535+SUM(H1537:H1537)</f>
        <v>26.61</v>
      </c>
      <c r="H1538" s="46"/>
      <c r="J1538" s="46">
        <f>K1531+K1532+K1534+K1535+SUM(K1537:K1537)</f>
        <v>26.61</v>
      </c>
      <c r="K1538" s="46"/>
      <c r="L1538" s="35">
        <f>Source!U773</f>
        <v>1.334908</v>
      </c>
      <c r="O1538" s="21">
        <f>G1538</f>
        <v>26.61</v>
      </c>
      <c r="P1538" s="21">
        <f>J1538</f>
        <v>26.61</v>
      </c>
      <c r="Q1538" s="21">
        <f>L1538</f>
        <v>1.334908</v>
      </c>
      <c r="W1538">
        <f>IF(Source!BI773&lt;=1,H1531+H1532+H1534+H1535, 0)</f>
        <v>26.61</v>
      </c>
      <c r="X1538">
        <f>IF(Source!BI773=2,H1531+H1532+H1534+H1535, 0)</f>
        <v>0</v>
      </c>
      <c r="Y1538">
        <f>IF(Source!BI773=3,H1531+H1532+H1534+H1535, 0)</f>
        <v>0</v>
      </c>
      <c r="Z1538">
        <f>IF(Source!BI773=4,H1531+H1532+H1534+H1535, 0)</f>
        <v>0</v>
      </c>
    </row>
    <row r="1539" spans="1:26" ht="14.25" x14ac:dyDescent="0.2">
      <c r="A1539" s="40" t="str">
        <f>Source!E777</f>
        <v>150</v>
      </c>
      <c r="B1539" s="41" t="str">
        <f>Source!F777</f>
        <v>57-2-4</v>
      </c>
      <c r="C1539" s="41" t="str">
        <f>Source!G777</f>
        <v>Разборка покрытий полов цементных</v>
      </c>
      <c r="D1539" s="24" t="str">
        <f>Source!H777</f>
        <v>100 м2</v>
      </c>
      <c r="E1539" s="11">
        <f>Source!I777</f>
        <v>0.1172</v>
      </c>
      <c r="F1539" s="25">
        <f>Source!AL777+Source!AM777+Source!AO777</f>
        <v>1687.56</v>
      </c>
      <c r="G1539" s="26"/>
      <c r="H1539" s="25"/>
      <c r="I1539" s="26" t="str">
        <f>Source!BO777</f>
        <v/>
      </c>
      <c r="J1539" s="26"/>
      <c r="K1539" s="25"/>
      <c r="L1539" s="27"/>
      <c r="S1539">
        <f>ROUND((Source!FX777/100)*((ROUND(Source!AF777*Source!I777, 2)+ROUND(Source!AE777*Source!I777, 2))), 2)</f>
        <v>91.22</v>
      </c>
      <c r="T1539">
        <f>Source!X777</f>
        <v>91.22</v>
      </c>
      <c r="U1539">
        <f>ROUND((Source!FY777/100)*((ROUND(Source!AF777*Source!I777, 2)+ROUND(Source!AE777*Source!I777, 2))), 2)</f>
        <v>77.53</v>
      </c>
      <c r="V1539">
        <f>Source!Y777</f>
        <v>77.53</v>
      </c>
    </row>
    <row r="1540" spans="1:26" x14ac:dyDescent="0.2">
      <c r="C1540" s="20" t="str">
        <f>"Объем: "&amp;Source!I777&amp;"=11,72/"&amp;"100"</f>
        <v>Объем: 0,1172=11,72/100</v>
      </c>
    </row>
    <row r="1541" spans="1:26" ht="14.25" x14ac:dyDescent="0.2">
      <c r="A1541" s="40"/>
      <c r="B1541" s="41"/>
      <c r="C1541" s="41" t="s">
        <v>1496</v>
      </c>
      <c r="D1541" s="24"/>
      <c r="E1541" s="11"/>
      <c r="F1541" s="25">
        <f>Source!AO777</f>
        <v>948.54</v>
      </c>
      <c r="G1541" s="26" t="str">
        <f>Source!DG777</f>
        <v/>
      </c>
      <c r="H1541" s="25">
        <f>ROUND(Source!AF777*Source!I777, 2)</f>
        <v>111.17</v>
      </c>
      <c r="I1541" s="26"/>
      <c r="J1541" s="26">
        <f>IF(Source!BA777&lt;&gt; 0, Source!BA777, 1)</f>
        <v>1</v>
      </c>
      <c r="K1541" s="25">
        <f>Source!S777</f>
        <v>111.17</v>
      </c>
      <c r="L1541" s="27"/>
      <c r="R1541">
        <f>H1541</f>
        <v>111.17</v>
      </c>
    </row>
    <row r="1542" spans="1:26" ht="14.25" x14ac:dyDescent="0.2">
      <c r="A1542" s="40"/>
      <c r="B1542" s="41"/>
      <c r="C1542" s="41" t="s">
        <v>279</v>
      </c>
      <c r="D1542" s="24"/>
      <c r="E1542" s="11"/>
      <c r="F1542" s="25">
        <f>Source!AM777</f>
        <v>739.02</v>
      </c>
      <c r="G1542" s="26" t="str">
        <f>Source!DE777</f>
        <v/>
      </c>
      <c r="H1542" s="25">
        <f>ROUND(Source!AD777*Source!I777, 2)</f>
        <v>86.61</v>
      </c>
      <c r="I1542" s="26"/>
      <c r="J1542" s="26">
        <f>IF(Source!BB777&lt;&gt; 0, Source!BB777, 1)</f>
        <v>1</v>
      </c>
      <c r="K1542" s="25">
        <f>Source!Q777</f>
        <v>86.61</v>
      </c>
      <c r="L1542" s="27"/>
    </row>
    <row r="1543" spans="1:26" ht="14.25" x14ac:dyDescent="0.2">
      <c r="A1543" s="40"/>
      <c r="B1543" s="41"/>
      <c r="C1543" s="41" t="s">
        <v>1497</v>
      </c>
      <c r="D1543" s="24"/>
      <c r="E1543" s="11"/>
      <c r="F1543" s="25">
        <f>Source!AN777</f>
        <v>24.3</v>
      </c>
      <c r="G1543" s="26" t="str">
        <f>Source!DF777</f>
        <v/>
      </c>
      <c r="H1543" s="28">
        <f>ROUND(Source!AE777*Source!I777, 2)</f>
        <v>2.85</v>
      </c>
      <c r="I1543" s="26"/>
      <c r="J1543" s="26">
        <f>IF(Source!BS777&lt;&gt; 0, Source!BS777, 1)</f>
        <v>1</v>
      </c>
      <c r="K1543" s="28">
        <f>Source!R777</f>
        <v>2.85</v>
      </c>
      <c r="L1543" s="27"/>
      <c r="R1543">
        <f>H1543</f>
        <v>2.85</v>
      </c>
    </row>
    <row r="1544" spans="1:26" ht="14.25" x14ac:dyDescent="0.2">
      <c r="A1544" s="40"/>
      <c r="B1544" s="41"/>
      <c r="C1544" s="41" t="s">
        <v>1498</v>
      </c>
      <c r="D1544" s="24" t="s">
        <v>1499</v>
      </c>
      <c r="E1544" s="11">
        <f>Source!BZ777</f>
        <v>80</v>
      </c>
      <c r="F1544" s="44"/>
      <c r="G1544" s="26"/>
      <c r="H1544" s="25">
        <f>SUM(S1539:S1547)</f>
        <v>91.22</v>
      </c>
      <c r="I1544" s="29"/>
      <c r="J1544" s="23">
        <f>Source!AT777</f>
        <v>80</v>
      </c>
      <c r="K1544" s="25">
        <f>SUM(T1539:T1547)</f>
        <v>91.22</v>
      </c>
      <c r="L1544" s="27"/>
    </row>
    <row r="1545" spans="1:26" ht="14.25" x14ac:dyDescent="0.2">
      <c r="A1545" s="40"/>
      <c r="B1545" s="41"/>
      <c r="C1545" s="41" t="s">
        <v>1500</v>
      </c>
      <c r="D1545" s="24" t="s">
        <v>1499</v>
      </c>
      <c r="E1545" s="11">
        <f>Source!CA777</f>
        <v>68</v>
      </c>
      <c r="F1545" s="44"/>
      <c r="G1545" s="26"/>
      <c r="H1545" s="25">
        <f>SUM(U1539:U1547)</f>
        <v>77.53</v>
      </c>
      <c r="I1545" s="29"/>
      <c r="J1545" s="23">
        <f>Source!AU777</f>
        <v>68</v>
      </c>
      <c r="K1545" s="25">
        <f>SUM(V1539:V1547)</f>
        <v>77.53</v>
      </c>
      <c r="L1545" s="27"/>
    </row>
    <row r="1546" spans="1:26" ht="14.25" x14ac:dyDescent="0.2">
      <c r="A1546" s="40"/>
      <c r="B1546" s="41"/>
      <c r="C1546" s="41" t="s">
        <v>1501</v>
      </c>
      <c r="D1546" s="24" t="s">
        <v>1502</v>
      </c>
      <c r="E1546" s="11">
        <f>Source!AQ777</f>
        <v>111.2</v>
      </c>
      <c r="F1546" s="25"/>
      <c r="G1546" s="26" t="str">
        <f>Source!DI777</f>
        <v/>
      </c>
      <c r="H1546" s="25"/>
      <c r="I1546" s="26"/>
      <c r="J1546" s="26"/>
      <c r="K1546" s="25"/>
      <c r="L1546" s="36">
        <f>Source!U777</f>
        <v>13.032640000000001</v>
      </c>
    </row>
    <row r="1547" spans="1:26" ht="14.25" x14ac:dyDescent="0.2">
      <c r="A1547" s="42" t="str">
        <f>Source!E779</f>
        <v>150,1</v>
      </c>
      <c r="B1547" s="43" t="str">
        <f>Source!F779</f>
        <v>01.7.07.07</v>
      </c>
      <c r="C1547" s="43" t="str">
        <f>Source!G779</f>
        <v>Строительный мусор</v>
      </c>
      <c r="D1547" s="30" t="str">
        <f>Source!H779</f>
        <v>т</v>
      </c>
      <c r="E1547" s="31">
        <f>Source!I779</f>
        <v>0.77351999999999999</v>
      </c>
      <c r="F1547" s="32">
        <f>Source!AL779+Source!AM779+Source!AO779</f>
        <v>0</v>
      </c>
      <c r="G1547" s="37" t="s">
        <v>6</v>
      </c>
      <c r="H1547" s="32">
        <f>ROUND(Source!AC779*Source!I779, 2)+ROUND(Source!AD779*Source!I779, 2)+ROUND(Source!AF779*Source!I779, 2)</f>
        <v>0</v>
      </c>
      <c r="I1547" s="33"/>
      <c r="J1547" s="33">
        <f>IF(Source!BC779&lt;&gt; 0, Source!BC779, 1)</f>
        <v>1</v>
      </c>
      <c r="K1547" s="32">
        <f>Source!O779</f>
        <v>0</v>
      </c>
      <c r="L1547" s="38"/>
      <c r="S1547">
        <f>ROUND((Source!FX779/100)*((ROUND(Source!AF779*Source!I779, 2)+ROUND(Source!AE779*Source!I779, 2))), 2)</f>
        <v>0</v>
      </c>
      <c r="T1547">
        <f>Source!X779</f>
        <v>0</v>
      </c>
      <c r="U1547">
        <f>ROUND((Source!FY779/100)*((ROUND(Source!AF779*Source!I779, 2)+ROUND(Source!AE779*Source!I779, 2))), 2)</f>
        <v>0</v>
      </c>
      <c r="V1547">
        <f>Source!Y779</f>
        <v>0</v>
      </c>
      <c r="W1547">
        <f>IF(Source!BI779&lt;=1,H1547, 0)</f>
        <v>0</v>
      </c>
      <c r="X1547">
        <f>IF(Source!BI779=2,H1547, 0)</f>
        <v>0</v>
      </c>
      <c r="Y1547">
        <f>IF(Source!BI779=3,H1547, 0)</f>
        <v>0</v>
      </c>
      <c r="Z1547">
        <f>IF(Source!BI779=4,H1547, 0)</f>
        <v>0</v>
      </c>
    </row>
    <row r="1548" spans="1:26" ht="15" x14ac:dyDescent="0.25">
      <c r="G1548" s="46">
        <f>H1541+H1542+H1544+H1545+SUM(H1547:H1547)</f>
        <v>366.53</v>
      </c>
      <c r="H1548" s="46"/>
      <c r="J1548" s="46">
        <f>K1541+K1542+K1544+K1545+SUM(K1547:K1547)</f>
        <v>366.53</v>
      </c>
      <c r="K1548" s="46"/>
      <c r="L1548" s="35">
        <f>Source!U777</f>
        <v>13.032640000000001</v>
      </c>
      <c r="O1548" s="21">
        <f>G1548</f>
        <v>366.53</v>
      </c>
      <c r="P1548" s="21">
        <f>J1548</f>
        <v>366.53</v>
      </c>
      <c r="Q1548" s="21">
        <f>L1548</f>
        <v>13.032640000000001</v>
      </c>
      <c r="W1548">
        <f>IF(Source!BI777&lt;=1,H1541+H1542+H1544+H1545, 0)</f>
        <v>366.53</v>
      </c>
      <c r="X1548">
        <f>IF(Source!BI777=2,H1541+H1542+H1544+H1545, 0)</f>
        <v>0</v>
      </c>
      <c r="Y1548">
        <f>IF(Source!BI777=3,H1541+H1542+H1544+H1545, 0)</f>
        <v>0</v>
      </c>
      <c r="Z1548">
        <f>IF(Source!BI777=4,H1541+H1542+H1544+H1545, 0)</f>
        <v>0</v>
      </c>
    </row>
    <row r="1549" spans="1:26" ht="28.5" x14ac:dyDescent="0.2">
      <c r="A1549" s="40" t="str">
        <f>Source!E781</f>
        <v>151</v>
      </c>
      <c r="B1549" s="41" t="str">
        <f>Source!F781</f>
        <v>13-06-003-01</v>
      </c>
      <c r="C1549" s="41" t="str">
        <f>Source!G781</f>
        <v>Очистка поверхности потолков от краски щетками</v>
      </c>
      <c r="D1549" s="24" t="str">
        <f>Source!H781</f>
        <v>м2</v>
      </c>
      <c r="E1549" s="11">
        <f>Source!I781</f>
        <v>11.72</v>
      </c>
      <c r="F1549" s="25">
        <f>Source!AL781+Source!AM781+Source!AO781</f>
        <v>7.68</v>
      </c>
      <c r="G1549" s="26"/>
      <c r="H1549" s="25"/>
      <c r="I1549" s="26" t="str">
        <f>Source!BO781</f>
        <v/>
      </c>
      <c r="J1549" s="26"/>
      <c r="K1549" s="25"/>
      <c r="L1549" s="27"/>
      <c r="S1549">
        <f>ROUND((Source!FX781/100)*((ROUND(Source!AF781*Source!I781, 2)+ROUND(Source!AE781*Source!I781, 2))), 2)</f>
        <v>83.83</v>
      </c>
      <c r="T1549">
        <f>Source!X781</f>
        <v>83.83</v>
      </c>
      <c r="U1549">
        <f>ROUND((Source!FY781/100)*((ROUND(Source!AF781*Source!I781, 2)+ROUND(Source!AE781*Source!I781, 2))), 2)</f>
        <v>61.58</v>
      </c>
      <c r="V1549">
        <f>Source!Y781</f>
        <v>62.09</v>
      </c>
    </row>
    <row r="1550" spans="1:26" ht="14.25" x14ac:dyDescent="0.2">
      <c r="A1550" s="40"/>
      <c r="B1550" s="41"/>
      <c r="C1550" s="41" t="s">
        <v>1496</v>
      </c>
      <c r="D1550" s="24"/>
      <c r="E1550" s="11"/>
      <c r="F1550" s="25">
        <f>Source!AO781</f>
        <v>7.68</v>
      </c>
      <c r="G1550" s="26" t="str">
        <f>Source!DG781</f>
        <v>)*1,15</v>
      </c>
      <c r="H1550" s="25">
        <f>ROUND(Source!AF781*Source!I781, 2)</f>
        <v>103.49</v>
      </c>
      <c r="I1550" s="26"/>
      <c r="J1550" s="26">
        <f>IF(Source!BA781&lt;&gt; 0, Source!BA781, 1)</f>
        <v>1</v>
      </c>
      <c r="K1550" s="25">
        <f>Source!S781</f>
        <v>103.49</v>
      </c>
      <c r="L1550" s="27"/>
      <c r="R1550">
        <f>H1550</f>
        <v>103.49</v>
      </c>
    </row>
    <row r="1551" spans="1:26" ht="14.25" x14ac:dyDescent="0.2">
      <c r="A1551" s="40"/>
      <c r="B1551" s="41"/>
      <c r="C1551" s="41" t="s">
        <v>1498</v>
      </c>
      <c r="D1551" s="24" t="s">
        <v>1499</v>
      </c>
      <c r="E1551" s="11">
        <f>Source!BZ781</f>
        <v>90</v>
      </c>
      <c r="F1551" s="48" t="str">
        <f>CONCATENATE(" )", Source!DL781, Source!FT781, "=", Source!FX781)</f>
        <v xml:space="preserve"> )*0,9=81</v>
      </c>
      <c r="G1551" s="49"/>
      <c r="H1551" s="25">
        <f>SUM(S1549:S1553)</f>
        <v>83.83</v>
      </c>
      <c r="I1551" s="29"/>
      <c r="J1551" s="23">
        <f>Source!AT781</f>
        <v>81</v>
      </c>
      <c r="K1551" s="25">
        <f>SUM(T1549:T1553)</f>
        <v>83.83</v>
      </c>
      <c r="L1551" s="27"/>
    </row>
    <row r="1552" spans="1:26" ht="14.25" x14ac:dyDescent="0.2">
      <c r="A1552" s="40"/>
      <c r="B1552" s="41"/>
      <c r="C1552" s="41" t="s">
        <v>1500</v>
      </c>
      <c r="D1552" s="24" t="s">
        <v>1499</v>
      </c>
      <c r="E1552" s="11">
        <f>Source!CA781</f>
        <v>70</v>
      </c>
      <c r="F1552" s="48" t="str">
        <f>CONCATENATE(" )", Source!DM781, Source!FU781, "=", Source!FY781)</f>
        <v xml:space="preserve"> )*0,85=59,5</v>
      </c>
      <c r="G1552" s="49"/>
      <c r="H1552" s="25">
        <f>SUM(U1549:U1553)</f>
        <v>61.58</v>
      </c>
      <c r="I1552" s="29"/>
      <c r="J1552" s="23">
        <f>Source!AU781</f>
        <v>60</v>
      </c>
      <c r="K1552" s="25">
        <f>SUM(V1549:V1553)</f>
        <v>62.09</v>
      </c>
      <c r="L1552" s="27"/>
    </row>
    <row r="1553" spans="1:26" ht="14.25" x14ac:dyDescent="0.2">
      <c r="A1553" s="42"/>
      <c r="B1553" s="43"/>
      <c r="C1553" s="43" t="s">
        <v>1501</v>
      </c>
      <c r="D1553" s="30" t="s">
        <v>1502</v>
      </c>
      <c r="E1553" s="31">
        <f>Source!AQ781</f>
        <v>0.9</v>
      </c>
      <c r="F1553" s="32"/>
      <c r="G1553" s="33" t="str">
        <f>Source!DI781</f>
        <v>)*1,15</v>
      </c>
      <c r="H1553" s="32"/>
      <c r="I1553" s="33"/>
      <c r="J1553" s="33"/>
      <c r="K1553" s="32"/>
      <c r="L1553" s="34">
        <f>Source!U781</f>
        <v>12.1302</v>
      </c>
    </row>
    <row r="1554" spans="1:26" ht="15" x14ac:dyDescent="0.25">
      <c r="G1554" s="46">
        <f>H1550+H1551+H1552</f>
        <v>248.89999999999998</v>
      </c>
      <c r="H1554" s="46"/>
      <c r="J1554" s="46">
        <f>K1550+K1551+K1552</f>
        <v>249.41</v>
      </c>
      <c r="K1554" s="46"/>
      <c r="L1554" s="35">
        <f>Source!U781</f>
        <v>12.1302</v>
      </c>
      <c r="O1554" s="21">
        <f>G1554</f>
        <v>248.89999999999998</v>
      </c>
      <c r="P1554" s="21">
        <f>J1554</f>
        <v>249.41</v>
      </c>
      <c r="Q1554" s="21">
        <f>L1554</f>
        <v>12.1302</v>
      </c>
      <c r="W1554">
        <f>IF(Source!BI781&lt;=1,H1550+H1551+H1552, 0)</f>
        <v>248.89999999999998</v>
      </c>
      <c r="X1554">
        <f>IF(Source!BI781=2,H1550+H1551+H1552, 0)</f>
        <v>0</v>
      </c>
      <c r="Y1554">
        <f>IF(Source!BI781=3,H1550+H1551+H1552, 0)</f>
        <v>0</v>
      </c>
      <c r="Z1554">
        <f>IF(Source!BI781=4,H1550+H1551+H1552, 0)</f>
        <v>0</v>
      </c>
    </row>
    <row r="1555" spans="1:26" ht="28.5" x14ac:dyDescent="0.2">
      <c r="A1555" s="40" t="str">
        <f>Source!E783</f>
        <v>152</v>
      </c>
      <c r="B1555" s="41" t="str">
        <f>Source!F783</f>
        <v>11-01-011-01</v>
      </c>
      <c r="C1555" s="41" t="str">
        <f>Source!G783</f>
        <v>Устройство стяжек цементных толщиной 20 мм</v>
      </c>
      <c r="D1555" s="24" t="str">
        <f>Source!H783</f>
        <v>100 м2</v>
      </c>
      <c r="E1555" s="11">
        <f>Source!I783</f>
        <v>0.1172</v>
      </c>
      <c r="F1555" s="25">
        <f>Source!AL783+Source!AM783+Source!AO783</f>
        <v>366.49</v>
      </c>
      <c r="G1555" s="26"/>
      <c r="H1555" s="25"/>
      <c r="I1555" s="26" t="str">
        <f>Source!BO783</f>
        <v/>
      </c>
      <c r="J1555" s="26"/>
      <c r="K1555" s="25"/>
      <c r="L1555" s="27"/>
      <c r="S1555">
        <f>ROUND((Source!FX783/100)*((ROUND(Source!AF783*Source!I783, 2)+ROUND(Source!AE783*Source!I783, 2))), 2)</f>
        <v>49.58</v>
      </c>
      <c r="T1555">
        <f>Source!X783</f>
        <v>49.72</v>
      </c>
      <c r="U1555">
        <f>ROUND((Source!FY783/100)*((ROUND(Source!AF783*Source!I783, 2)+ROUND(Source!AE783*Source!I783, 2))), 2)</f>
        <v>28.55</v>
      </c>
      <c r="V1555">
        <f>Source!Y783</f>
        <v>28.67</v>
      </c>
    </row>
    <row r="1556" spans="1:26" x14ac:dyDescent="0.2">
      <c r="C1556" s="20" t="str">
        <f>"Объем: "&amp;Source!I783&amp;"=11,72/"&amp;"100"</f>
        <v>Объем: 0,1172=11,72/100</v>
      </c>
    </row>
    <row r="1557" spans="1:26" ht="14.25" x14ac:dyDescent="0.2">
      <c r="A1557" s="40"/>
      <c r="B1557" s="41"/>
      <c r="C1557" s="41" t="s">
        <v>1496</v>
      </c>
      <c r="D1557" s="24"/>
      <c r="E1557" s="11"/>
      <c r="F1557" s="25">
        <f>Source!AO783</f>
        <v>313.70999999999998</v>
      </c>
      <c r="G1557" s="26" t="str">
        <f>Source!DG783</f>
        <v>)*1,15</v>
      </c>
      <c r="H1557" s="25">
        <f>ROUND(Source!AF783*Source!I783, 2)</f>
        <v>42.28</v>
      </c>
      <c r="I1557" s="26"/>
      <c r="J1557" s="26">
        <f>IF(Source!BA783&lt;&gt; 0, Source!BA783, 1)</f>
        <v>1</v>
      </c>
      <c r="K1557" s="25">
        <f>Source!S783</f>
        <v>42.28</v>
      </c>
      <c r="L1557" s="27"/>
      <c r="R1557">
        <f>H1557</f>
        <v>42.28</v>
      </c>
    </row>
    <row r="1558" spans="1:26" ht="14.25" x14ac:dyDescent="0.2">
      <c r="A1558" s="40"/>
      <c r="B1558" s="41"/>
      <c r="C1558" s="41" t="s">
        <v>279</v>
      </c>
      <c r="D1558" s="24"/>
      <c r="E1558" s="11"/>
      <c r="F1558" s="25">
        <f>Source!AM783</f>
        <v>44.24</v>
      </c>
      <c r="G1558" s="26" t="str">
        <f>Source!DE783</f>
        <v>)*1,25</v>
      </c>
      <c r="H1558" s="25">
        <f>ROUND(Source!AD783*Source!I783, 2)</f>
        <v>6.48</v>
      </c>
      <c r="I1558" s="26"/>
      <c r="J1558" s="26">
        <f>IF(Source!BB783&lt;&gt; 0, Source!BB783, 1)</f>
        <v>1</v>
      </c>
      <c r="K1558" s="25">
        <f>Source!Q783</f>
        <v>6.48</v>
      </c>
      <c r="L1558" s="27"/>
    </row>
    <row r="1559" spans="1:26" ht="14.25" x14ac:dyDescent="0.2">
      <c r="A1559" s="40"/>
      <c r="B1559" s="41"/>
      <c r="C1559" s="41" t="s">
        <v>1497</v>
      </c>
      <c r="D1559" s="24"/>
      <c r="E1559" s="11"/>
      <c r="F1559" s="25">
        <f>Source!AN783</f>
        <v>17.149999999999999</v>
      </c>
      <c r="G1559" s="26" t="str">
        <f>Source!DF783</f>
        <v>)*1,25</v>
      </c>
      <c r="H1559" s="28">
        <f>ROUND(Source!AE783*Source!I783, 2)</f>
        <v>2.5099999999999998</v>
      </c>
      <c r="I1559" s="26"/>
      <c r="J1559" s="26">
        <f>IF(Source!BS783&lt;&gt; 0, Source!BS783, 1)</f>
        <v>1</v>
      </c>
      <c r="K1559" s="28">
        <f>Source!R783</f>
        <v>2.5099999999999998</v>
      </c>
      <c r="L1559" s="27"/>
      <c r="R1559">
        <f>H1559</f>
        <v>2.5099999999999998</v>
      </c>
    </row>
    <row r="1560" spans="1:26" ht="14.25" x14ac:dyDescent="0.2">
      <c r="A1560" s="40"/>
      <c r="B1560" s="41"/>
      <c r="C1560" s="41" t="s">
        <v>1503</v>
      </c>
      <c r="D1560" s="24"/>
      <c r="E1560" s="11"/>
      <c r="F1560" s="25">
        <f>Source!AL783</f>
        <v>8.5399999999999991</v>
      </c>
      <c r="G1560" s="26" t="str">
        <f>Source!DD783</f>
        <v/>
      </c>
      <c r="H1560" s="25">
        <f>ROUND(Source!AC783*Source!I783, 2)</f>
        <v>1</v>
      </c>
      <c r="I1560" s="26"/>
      <c r="J1560" s="26">
        <f>IF(Source!BC783&lt;&gt; 0, Source!BC783, 1)</f>
        <v>1</v>
      </c>
      <c r="K1560" s="25">
        <f>Source!P783</f>
        <v>1</v>
      </c>
      <c r="L1560" s="27"/>
    </row>
    <row r="1561" spans="1:26" ht="14.25" x14ac:dyDescent="0.2">
      <c r="A1561" s="40"/>
      <c r="B1561" s="41"/>
      <c r="C1561" s="41" t="s">
        <v>1498</v>
      </c>
      <c r="D1561" s="24" t="s">
        <v>1499</v>
      </c>
      <c r="E1561" s="11">
        <f>Source!BZ783</f>
        <v>123</v>
      </c>
      <c r="F1561" s="48" t="str">
        <f>CONCATENATE(" )", Source!DL783, Source!FT783, "=", Source!FX783)</f>
        <v xml:space="preserve"> )*0,9=110,7</v>
      </c>
      <c r="G1561" s="49"/>
      <c r="H1561" s="25">
        <f>SUM(S1555:S1564)</f>
        <v>49.58</v>
      </c>
      <c r="I1561" s="29"/>
      <c r="J1561" s="23">
        <f>Source!AT783</f>
        <v>111</v>
      </c>
      <c r="K1561" s="25">
        <f>SUM(T1555:T1564)</f>
        <v>49.72</v>
      </c>
      <c r="L1561" s="27"/>
    </row>
    <row r="1562" spans="1:26" ht="14.25" x14ac:dyDescent="0.2">
      <c r="A1562" s="40"/>
      <c r="B1562" s="41"/>
      <c r="C1562" s="41" t="s">
        <v>1500</v>
      </c>
      <c r="D1562" s="24" t="s">
        <v>1499</v>
      </c>
      <c r="E1562" s="11">
        <f>Source!CA783</f>
        <v>75</v>
      </c>
      <c r="F1562" s="48" t="str">
        <f>CONCATENATE(" )", Source!DM783, Source!FU783, "=", Source!FY783)</f>
        <v xml:space="preserve"> )*0,85=63,75</v>
      </c>
      <c r="G1562" s="49"/>
      <c r="H1562" s="25">
        <f>SUM(U1555:U1564)</f>
        <v>28.55</v>
      </c>
      <c r="I1562" s="29"/>
      <c r="J1562" s="23">
        <f>Source!AU783</f>
        <v>64</v>
      </c>
      <c r="K1562" s="25">
        <f>SUM(V1555:V1564)</f>
        <v>28.67</v>
      </c>
      <c r="L1562" s="27"/>
    </row>
    <row r="1563" spans="1:26" ht="14.25" x14ac:dyDescent="0.2">
      <c r="A1563" s="40"/>
      <c r="B1563" s="41"/>
      <c r="C1563" s="41" t="s">
        <v>1501</v>
      </c>
      <c r="D1563" s="24" t="s">
        <v>1502</v>
      </c>
      <c r="E1563" s="11">
        <f>Source!AQ783</f>
        <v>39.51</v>
      </c>
      <c r="F1563" s="25"/>
      <c r="G1563" s="26" t="str">
        <f>Source!DI783</f>
        <v>)*1,15</v>
      </c>
      <c r="H1563" s="25"/>
      <c r="I1563" s="26"/>
      <c r="J1563" s="26"/>
      <c r="K1563" s="25"/>
      <c r="L1563" s="36">
        <f>Source!U783</f>
        <v>5.3251577999999995</v>
      </c>
    </row>
    <row r="1564" spans="1:26" ht="28.5" x14ac:dyDescent="0.2">
      <c r="A1564" s="42" t="str">
        <f>Source!E785</f>
        <v>152,1</v>
      </c>
      <c r="B1564" s="43" t="str">
        <f>Source!F785</f>
        <v>04.3.01.09-0014</v>
      </c>
      <c r="C1564" s="43" t="str">
        <f>Source!G785</f>
        <v>Раствор готовый кладочный цементный марки 100</v>
      </c>
      <c r="D1564" s="30" t="str">
        <f>Source!H785</f>
        <v>м3</v>
      </c>
      <c r="E1564" s="31">
        <f>Source!I785</f>
        <v>0.23908799999999999</v>
      </c>
      <c r="F1564" s="32">
        <f>Source!AL785+Source!AM785+Source!AO785</f>
        <v>519.79999999999995</v>
      </c>
      <c r="G1564" s="37" t="s">
        <v>6</v>
      </c>
      <c r="H1564" s="32">
        <f>ROUND(Source!AC785*Source!I785, 2)+ROUND(Source!AD785*Source!I785, 2)+ROUND(Source!AF785*Source!I785, 2)</f>
        <v>124.28</v>
      </c>
      <c r="I1564" s="33"/>
      <c r="J1564" s="33">
        <f>IF(Source!BC785&lt;&gt; 0, Source!BC785, 1)</f>
        <v>1</v>
      </c>
      <c r="K1564" s="32">
        <f>Source!O785</f>
        <v>124.28</v>
      </c>
      <c r="L1564" s="38"/>
      <c r="S1564">
        <f>ROUND((Source!FX785/100)*((ROUND(Source!AF785*Source!I785, 2)+ROUND(Source!AE785*Source!I785, 2))), 2)</f>
        <v>0</v>
      </c>
      <c r="T1564">
        <f>Source!X785</f>
        <v>0</v>
      </c>
      <c r="U1564">
        <f>ROUND((Source!FY785/100)*((ROUND(Source!AF785*Source!I785, 2)+ROUND(Source!AE785*Source!I785, 2))), 2)</f>
        <v>0</v>
      </c>
      <c r="V1564">
        <f>Source!Y785</f>
        <v>0</v>
      </c>
      <c r="W1564">
        <f>IF(Source!BI785&lt;=1,H1564, 0)</f>
        <v>124.28</v>
      </c>
      <c r="X1564">
        <f>IF(Source!BI785=2,H1564, 0)</f>
        <v>0</v>
      </c>
      <c r="Y1564">
        <f>IF(Source!BI785=3,H1564, 0)</f>
        <v>0</v>
      </c>
      <c r="Z1564">
        <f>IF(Source!BI785=4,H1564, 0)</f>
        <v>0</v>
      </c>
    </row>
    <row r="1565" spans="1:26" ht="15" x14ac:dyDescent="0.25">
      <c r="G1565" s="46">
        <f>H1557+H1558+H1560+H1561+H1562+SUM(H1564:H1564)</f>
        <v>252.17000000000002</v>
      </c>
      <c r="H1565" s="46"/>
      <c r="J1565" s="46">
        <f>K1557+K1558+K1560+K1561+K1562+SUM(K1564:K1564)</f>
        <v>252.43</v>
      </c>
      <c r="K1565" s="46"/>
      <c r="L1565" s="35">
        <f>Source!U783</f>
        <v>5.3251577999999995</v>
      </c>
      <c r="O1565" s="21">
        <f>G1565</f>
        <v>252.17000000000002</v>
      </c>
      <c r="P1565" s="21">
        <f>J1565</f>
        <v>252.43</v>
      </c>
      <c r="Q1565" s="21">
        <f>L1565</f>
        <v>5.3251577999999995</v>
      </c>
      <c r="W1565">
        <f>IF(Source!BI783&lt;=1,H1557+H1558+H1560+H1561+H1562, 0)</f>
        <v>127.89</v>
      </c>
      <c r="X1565">
        <f>IF(Source!BI783=2,H1557+H1558+H1560+H1561+H1562, 0)</f>
        <v>0</v>
      </c>
      <c r="Y1565">
        <f>IF(Source!BI783=3,H1557+H1558+H1560+H1561+H1562, 0)</f>
        <v>0</v>
      </c>
      <c r="Z1565">
        <f>IF(Source!BI783=4,H1557+H1558+H1560+H1561+H1562, 0)</f>
        <v>0</v>
      </c>
    </row>
    <row r="1566" spans="1:26" ht="42.75" x14ac:dyDescent="0.2">
      <c r="A1566" s="40" t="str">
        <f>Source!E787</f>
        <v>153</v>
      </c>
      <c r="B1566" s="41" t="str">
        <f>Source!F787</f>
        <v>11-01-011-02</v>
      </c>
      <c r="C1566" s="41" t="str">
        <f>Source!G787</f>
        <v>Устройство стяжек на каждые 5 мм изменения толщины стяжки добавлять или исключать к расценке 11-01-011-01</v>
      </c>
      <c r="D1566" s="24" t="str">
        <f>Source!H787</f>
        <v>100 м2</v>
      </c>
      <c r="E1566" s="11">
        <f>Source!I787</f>
        <v>0.1172</v>
      </c>
      <c r="F1566" s="25">
        <f>Source!AL787+Source!AM787+Source!AO787</f>
        <v>11.69</v>
      </c>
      <c r="G1566" s="26"/>
      <c r="H1566" s="25"/>
      <c r="I1566" s="26" t="str">
        <f>Source!BO787</f>
        <v/>
      </c>
      <c r="J1566" s="26"/>
      <c r="K1566" s="25"/>
      <c r="L1566" s="27"/>
      <c r="S1566">
        <f>ROUND((Source!FX787/100)*((ROUND(Source!AF787*Source!I787, 2)+ROUND(Source!AE787*Source!I787, 2))), 2)</f>
        <v>6.32</v>
      </c>
      <c r="T1566">
        <f>Source!X787</f>
        <v>6.34</v>
      </c>
      <c r="U1566">
        <f>ROUND((Source!FY787/100)*((ROUND(Source!AF787*Source!I787, 2)+ROUND(Source!AE787*Source!I787, 2))), 2)</f>
        <v>3.64</v>
      </c>
      <c r="V1566">
        <f>Source!Y787</f>
        <v>3.65</v>
      </c>
    </row>
    <row r="1567" spans="1:26" x14ac:dyDescent="0.2">
      <c r="C1567" s="20" t="str">
        <f>"Объем: "&amp;Source!I787&amp;"=11,72/"&amp;"100"</f>
        <v>Объем: 0,1172=11,72/100</v>
      </c>
    </row>
    <row r="1568" spans="1:26" ht="14.25" x14ac:dyDescent="0.2">
      <c r="A1568" s="40"/>
      <c r="B1568" s="41"/>
      <c r="C1568" s="41" t="s">
        <v>1496</v>
      </c>
      <c r="D1568" s="24"/>
      <c r="E1568" s="11"/>
      <c r="F1568" s="25">
        <f>Source!AO787</f>
        <v>3.97</v>
      </c>
      <c r="G1568" s="26" t="str">
        <f>Source!DG787</f>
        <v>)*1,15*6</v>
      </c>
      <c r="H1568" s="25">
        <f>ROUND(Source!AF787*Source!I787, 2)</f>
        <v>3.21</v>
      </c>
      <c r="I1568" s="26"/>
      <c r="J1568" s="26">
        <f>IF(Source!BA787&lt;&gt; 0, Source!BA787, 1)</f>
        <v>1</v>
      </c>
      <c r="K1568" s="25">
        <f>Source!S787</f>
        <v>3.21</v>
      </c>
      <c r="L1568" s="27"/>
      <c r="R1568">
        <f>H1568</f>
        <v>3.21</v>
      </c>
    </row>
    <row r="1569" spans="1:26" ht="14.25" x14ac:dyDescent="0.2">
      <c r="A1569" s="40"/>
      <c r="B1569" s="41"/>
      <c r="C1569" s="41" t="s">
        <v>279</v>
      </c>
      <c r="D1569" s="24"/>
      <c r="E1569" s="11"/>
      <c r="F1569" s="25">
        <f>Source!AM787</f>
        <v>7.72</v>
      </c>
      <c r="G1569" s="26" t="str">
        <f>Source!DE787</f>
        <v>)*1,25*6</v>
      </c>
      <c r="H1569" s="25">
        <f>ROUND(Source!AD787*Source!I787, 2)</f>
        <v>6.79</v>
      </c>
      <c r="I1569" s="26"/>
      <c r="J1569" s="26">
        <f>IF(Source!BB787&lt;&gt; 0, Source!BB787, 1)</f>
        <v>1</v>
      </c>
      <c r="K1569" s="25">
        <f>Source!Q787</f>
        <v>6.79</v>
      </c>
      <c r="L1569" s="27"/>
    </row>
    <row r="1570" spans="1:26" ht="14.25" x14ac:dyDescent="0.2">
      <c r="A1570" s="40"/>
      <c r="B1570" s="41"/>
      <c r="C1570" s="41" t="s">
        <v>1497</v>
      </c>
      <c r="D1570" s="24"/>
      <c r="E1570" s="11"/>
      <c r="F1570" s="25">
        <f>Source!AN787</f>
        <v>2.84</v>
      </c>
      <c r="G1570" s="26" t="str">
        <f>Source!DF787</f>
        <v>)*1,25*6</v>
      </c>
      <c r="H1570" s="28">
        <f>ROUND(Source!AE787*Source!I787, 2)</f>
        <v>2.5</v>
      </c>
      <c r="I1570" s="26"/>
      <c r="J1570" s="26">
        <f>IF(Source!BS787&lt;&gt; 0, Source!BS787, 1)</f>
        <v>1</v>
      </c>
      <c r="K1570" s="28">
        <f>Source!R787</f>
        <v>2.5</v>
      </c>
      <c r="L1570" s="27"/>
      <c r="R1570">
        <f>H1570</f>
        <v>2.5</v>
      </c>
    </row>
    <row r="1571" spans="1:26" ht="14.25" x14ac:dyDescent="0.2">
      <c r="A1571" s="40"/>
      <c r="B1571" s="41"/>
      <c r="C1571" s="41" t="s">
        <v>1498</v>
      </c>
      <c r="D1571" s="24" t="s">
        <v>1499</v>
      </c>
      <c r="E1571" s="11">
        <f>Source!BZ787</f>
        <v>123</v>
      </c>
      <c r="F1571" s="48" t="str">
        <f>CONCATENATE(" )", Source!DL787, Source!FT787, "=", Source!FX787)</f>
        <v xml:space="preserve"> )*0,9=110,7</v>
      </c>
      <c r="G1571" s="49"/>
      <c r="H1571" s="25">
        <f>SUM(S1566:S1574)</f>
        <v>6.32</v>
      </c>
      <c r="I1571" s="29"/>
      <c r="J1571" s="23">
        <f>Source!AT787</f>
        <v>111</v>
      </c>
      <c r="K1571" s="25">
        <f>SUM(T1566:T1574)</f>
        <v>6.34</v>
      </c>
      <c r="L1571" s="27"/>
    </row>
    <row r="1572" spans="1:26" ht="14.25" x14ac:dyDescent="0.2">
      <c r="A1572" s="40"/>
      <c r="B1572" s="41"/>
      <c r="C1572" s="41" t="s">
        <v>1500</v>
      </c>
      <c r="D1572" s="24" t="s">
        <v>1499</v>
      </c>
      <c r="E1572" s="11">
        <f>Source!CA787</f>
        <v>75</v>
      </c>
      <c r="F1572" s="48" t="str">
        <f>CONCATENATE(" )", Source!DM787, Source!FU787, "=", Source!FY787)</f>
        <v xml:space="preserve"> )*0,85=63,75</v>
      </c>
      <c r="G1572" s="49"/>
      <c r="H1572" s="25">
        <f>SUM(U1566:U1574)</f>
        <v>3.64</v>
      </c>
      <c r="I1572" s="29"/>
      <c r="J1572" s="23">
        <f>Source!AU787</f>
        <v>64</v>
      </c>
      <c r="K1572" s="25">
        <f>SUM(V1566:V1574)</f>
        <v>3.65</v>
      </c>
      <c r="L1572" s="27"/>
    </row>
    <row r="1573" spans="1:26" ht="14.25" x14ac:dyDescent="0.2">
      <c r="A1573" s="40"/>
      <c r="B1573" s="41"/>
      <c r="C1573" s="41" t="s">
        <v>1501</v>
      </c>
      <c r="D1573" s="24" t="s">
        <v>1502</v>
      </c>
      <c r="E1573" s="11">
        <f>Source!AQ787</f>
        <v>0.5</v>
      </c>
      <c r="F1573" s="25"/>
      <c r="G1573" s="26" t="str">
        <f>Source!DI787</f>
        <v>)*1,15*6</v>
      </c>
      <c r="H1573" s="25"/>
      <c r="I1573" s="26"/>
      <c r="J1573" s="26"/>
      <c r="K1573" s="25"/>
      <c r="L1573" s="36">
        <f>Source!U787</f>
        <v>0.40433999999999998</v>
      </c>
    </row>
    <row r="1574" spans="1:26" ht="28.5" x14ac:dyDescent="0.2">
      <c r="A1574" s="42" t="str">
        <f>Source!E789</f>
        <v>153,1</v>
      </c>
      <c r="B1574" s="43" t="str">
        <f>Source!F789</f>
        <v>04.3.01.09-0014</v>
      </c>
      <c r="C1574" s="43" t="str">
        <f>Source!G789</f>
        <v>Раствор готовый кладочный цементный марки 100</v>
      </c>
      <c r="D1574" s="30" t="str">
        <f>Source!H789</f>
        <v>м3</v>
      </c>
      <c r="E1574" s="31">
        <f>Source!I789</f>
        <v>0.35863200000000001</v>
      </c>
      <c r="F1574" s="32">
        <f>Source!AL789+Source!AM789+Source!AO789</f>
        <v>519.79999999999995</v>
      </c>
      <c r="G1574" s="37" t="s">
        <v>1506</v>
      </c>
      <c r="H1574" s="32">
        <f>ROUND(Source!AC789*Source!I789, 2)+ROUND(Source!AD789*Source!I789, 2)+ROUND(Source!AF789*Source!I789, 2)</f>
        <v>186.42</v>
      </c>
      <c r="I1574" s="33"/>
      <c r="J1574" s="33">
        <f>IF(Source!BC789&lt;&gt; 0, Source!BC789, 1)</f>
        <v>1</v>
      </c>
      <c r="K1574" s="32">
        <f>Source!O789</f>
        <v>186.42</v>
      </c>
      <c r="L1574" s="38"/>
      <c r="S1574">
        <f>ROUND((Source!FX789/100)*((ROUND(Source!AF789*Source!I789, 2)+ROUND(Source!AE789*Source!I789, 2))), 2)</f>
        <v>0</v>
      </c>
      <c r="T1574">
        <f>Source!X789</f>
        <v>0</v>
      </c>
      <c r="U1574">
        <f>ROUND((Source!FY789/100)*((ROUND(Source!AF789*Source!I789, 2)+ROUND(Source!AE789*Source!I789, 2))), 2)</f>
        <v>0</v>
      </c>
      <c r="V1574">
        <f>Source!Y789</f>
        <v>0</v>
      </c>
      <c r="W1574">
        <f>IF(Source!BI789&lt;=1,H1574, 0)</f>
        <v>186.42</v>
      </c>
      <c r="X1574">
        <f>IF(Source!BI789=2,H1574, 0)</f>
        <v>0</v>
      </c>
      <c r="Y1574">
        <f>IF(Source!BI789=3,H1574, 0)</f>
        <v>0</v>
      </c>
      <c r="Z1574">
        <f>IF(Source!BI789=4,H1574, 0)</f>
        <v>0</v>
      </c>
    </row>
    <row r="1575" spans="1:26" ht="15" x14ac:dyDescent="0.25">
      <c r="G1575" s="46">
        <f>H1568+H1569+H1571+H1572+SUM(H1574:H1574)</f>
        <v>206.38</v>
      </c>
      <c r="H1575" s="46"/>
      <c r="J1575" s="46">
        <f>K1568+K1569+K1571+K1572+SUM(K1574:K1574)</f>
        <v>206.41</v>
      </c>
      <c r="K1575" s="46"/>
      <c r="L1575" s="35">
        <f>Source!U787</f>
        <v>0.40433999999999998</v>
      </c>
      <c r="O1575" s="21">
        <f>G1575</f>
        <v>206.38</v>
      </c>
      <c r="P1575" s="21">
        <f>J1575</f>
        <v>206.41</v>
      </c>
      <c r="Q1575" s="21">
        <f>L1575</f>
        <v>0.40433999999999998</v>
      </c>
      <c r="W1575">
        <f>IF(Source!BI787&lt;=1,H1568+H1569+H1571+H1572, 0)</f>
        <v>19.96</v>
      </c>
      <c r="X1575">
        <f>IF(Source!BI787=2,H1568+H1569+H1571+H1572, 0)</f>
        <v>0</v>
      </c>
      <c r="Y1575">
        <f>IF(Source!BI787=3,H1568+H1569+H1571+H1572, 0)</f>
        <v>0</v>
      </c>
      <c r="Z1575">
        <f>IF(Source!BI787=4,H1568+H1569+H1571+H1572, 0)</f>
        <v>0</v>
      </c>
    </row>
    <row r="1576" spans="1:26" ht="57" x14ac:dyDescent="0.2">
      <c r="A1576" s="40" t="str">
        <f>Source!E791</f>
        <v>154</v>
      </c>
      <c r="B1576" s="41" t="str">
        <f>Source!F791</f>
        <v>15-02-019-03</v>
      </c>
      <c r="C1576" s="41" t="str">
        <f>Source!G791</f>
        <v>Сплошное выравнивание внутренних поверхностей (однослойное оштукатуривание) из сухих растворных смесей толщиной до 10 мм стен</v>
      </c>
      <c r="D1576" s="24" t="str">
        <f>Source!H791</f>
        <v>100 м2</v>
      </c>
      <c r="E1576" s="11">
        <f>Source!I791</f>
        <v>0.26979999999999998</v>
      </c>
      <c r="F1576" s="25">
        <f>Source!AL791+Source!AM791+Source!AO791</f>
        <v>295.40999999999997</v>
      </c>
      <c r="G1576" s="26"/>
      <c r="H1576" s="25"/>
      <c r="I1576" s="26" t="str">
        <f>Source!BO791</f>
        <v/>
      </c>
      <c r="J1576" s="26"/>
      <c r="K1576" s="25"/>
      <c r="L1576" s="27"/>
      <c r="S1576">
        <f>ROUND((Source!FX791/100)*((ROUND(Source!AF791*Source!I791, 2)+ROUND(Source!AE791*Source!I791, 2))), 2)</f>
        <v>84.47</v>
      </c>
      <c r="T1576">
        <f>Source!X791</f>
        <v>84.92</v>
      </c>
      <c r="U1576">
        <f>ROUND((Source!FY791/100)*((ROUND(Source!AF791*Source!I791, 2)+ROUND(Source!AE791*Source!I791, 2))), 2)</f>
        <v>41.79</v>
      </c>
      <c r="V1576">
        <f>Source!Y791</f>
        <v>42.01</v>
      </c>
    </row>
    <row r="1577" spans="1:26" x14ac:dyDescent="0.2">
      <c r="C1577" s="20" t="str">
        <f>"Объем: "&amp;Source!I791&amp;"=26,98/"&amp;"100"</f>
        <v>Объем: 0,2698=26,98/100</v>
      </c>
    </row>
    <row r="1578" spans="1:26" ht="14.25" x14ac:dyDescent="0.2">
      <c r="A1578" s="40"/>
      <c r="B1578" s="41"/>
      <c r="C1578" s="41" t="s">
        <v>1496</v>
      </c>
      <c r="D1578" s="24"/>
      <c r="E1578" s="11"/>
      <c r="F1578" s="25">
        <f>Source!AO791</f>
        <v>277.14</v>
      </c>
      <c r="G1578" s="26" t="str">
        <f>Source!DG791</f>
        <v>)*1,15</v>
      </c>
      <c r="H1578" s="25">
        <f>ROUND(Source!AF791*Source!I791, 2)</f>
        <v>85.99</v>
      </c>
      <c r="I1578" s="26"/>
      <c r="J1578" s="26">
        <f>IF(Source!BA791&lt;&gt; 0, Source!BA791, 1)</f>
        <v>1</v>
      </c>
      <c r="K1578" s="25">
        <f>Source!S791</f>
        <v>85.99</v>
      </c>
      <c r="L1578" s="27"/>
      <c r="R1578">
        <f>H1578</f>
        <v>85.99</v>
      </c>
    </row>
    <row r="1579" spans="1:26" ht="14.25" x14ac:dyDescent="0.2">
      <c r="A1579" s="40"/>
      <c r="B1579" s="41"/>
      <c r="C1579" s="41" t="s">
        <v>279</v>
      </c>
      <c r="D1579" s="24"/>
      <c r="E1579" s="11"/>
      <c r="F1579" s="25">
        <f>Source!AM791</f>
        <v>17.03</v>
      </c>
      <c r="G1579" s="26" t="str">
        <f>Source!DE791</f>
        <v>)*1,25</v>
      </c>
      <c r="H1579" s="25">
        <f>ROUND(Source!AD791*Source!I791, 2)</f>
        <v>5.74</v>
      </c>
      <c r="I1579" s="26"/>
      <c r="J1579" s="26">
        <f>IF(Source!BB791&lt;&gt; 0, Source!BB791, 1)</f>
        <v>1</v>
      </c>
      <c r="K1579" s="25">
        <f>Source!Q791</f>
        <v>5.74</v>
      </c>
      <c r="L1579" s="27"/>
    </row>
    <row r="1580" spans="1:26" ht="14.25" x14ac:dyDescent="0.2">
      <c r="A1580" s="40"/>
      <c r="B1580" s="41"/>
      <c r="C1580" s="41" t="s">
        <v>1497</v>
      </c>
      <c r="D1580" s="24"/>
      <c r="E1580" s="11"/>
      <c r="F1580" s="25">
        <f>Source!AN791</f>
        <v>10.08</v>
      </c>
      <c r="G1580" s="26" t="str">
        <f>Source!DF791</f>
        <v>)*1,25</v>
      </c>
      <c r="H1580" s="28">
        <f>ROUND(Source!AE791*Source!I791, 2)</f>
        <v>3.4</v>
      </c>
      <c r="I1580" s="26"/>
      <c r="J1580" s="26">
        <f>IF(Source!BS791&lt;&gt; 0, Source!BS791, 1)</f>
        <v>1</v>
      </c>
      <c r="K1580" s="28">
        <f>Source!R791</f>
        <v>3.4</v>
      </c>
      <c r="L1580" s="27"/>
      <c r="R1580">
        <f>H1580</f>
        <v>3.4</v>
      </c>
    </row>
    <row r="1581" spans="1:26" ht="14.25" x14ac:dyDescent="0.2">
      <c r="A1581" s="40"/>
      <c r="B1581" s="41"/>
      <c r="C1581" s="41" t="s">
        <v>1503</v>
      </c>
      <c r="D1581" s="24"/>
      <c r="E1581" s="11"/>
      <c r="F1581" s="25">
        <f>Source!AL791</f>
        <v>1.24</v>
      </c>
      <c r="G1581" s="26" t="str">
        <f>Source!DD791</f>
        <v/>
      </c>
      <c r="H1581" s="25">
        <f>ROUND(Source!AC791*Source!I791, 2)</f>
        <v>0.33</v>
      </c>
      <c r="I1581" s="26"/>
      <c r="J1581" s="26">
        <f>IF(Source!BC791&lt;&gt; 0, Source!BC791, 1)</f>
        <v>1</v>
      </c>
      <c r="K1581" s="25">
        <f>Source!P791</f>
        <v>0.33</v>
      </c>
      <c r="L1581" s="27"/>
    </row>
    <row r="1582" spans="1:26" ht="14.25" x14ac:dyDescent="0.2">
      <c r="A1582" s="40"/>
      <c r="B1582" s="41"/>
      <c r="C1582" s="41" t="s">
        <v>1498</v>
      </c>
      <c r="D1582" s="24" t="s">
        <v>1499</v>
      </c>
      <c r="E1582" s="11">
        <f>Source!BZ791</f>
        <v>105</v>
      </c>
      <c r="F1582" s="48" t="str">
        <f>CONCATENATE(" )", Source!DL791, Source!FT791, "=", Source!FX791)</f>
        <v xml:space="preserve"> )*0,9=94,5</v>
      </c>
      <c r="G1582" s="49"/>
      <c r="H1582" s="25">
        <f>SUM(S1576:S1586)</f>
        <v>84.47</v>
      </c>
      <c r="I1582" s="29"/>
      <c r="J1582" s="23">
        <f>Source!AT791</f>
        <v>95</v>
      </c>
      <c r="K1582" s="25">
        <f>SUM(T1576:T1586)</f>
        <v>84.92</v>
      </c>
      <c r="L1582" s="27"/>
    </row>
    <row r="1583" spans="1:26" ht="14.25" x14ac:dyDescent="0.2">
      <c r="A1583" s="40"/>
      <c r="B1583" s="41"/>
      <c r="C1583" s="41" t="s">
        <v>1500</v>
      </c>
      <c r="D1583" s="24" t="s">
        <v>1499</v>
      </c>
      <c r="E1583" s="11">
        <f>Source!CA791</f>
        <v>55</v>
      </c>
      <c r="F1583" s="48" t="str">
        <f>CONCATENATE(" )", Source!DM791, Source!FU791, "=", Source!FY791)</f>
        <v xml:space="preserve"> )*0,85=46,75</v>
      </c>
      <c r="G1583" s="49"/>
      <c r="H1583" s="25">
        <f>SUM(U1576:U1586)</f>
        <v>41.79</v>
      </c>
      <c r="I1583" s="29"/>
      <c r="J1583" s="23">
        <f>Source!AU791</f>
        <v>47</v>
      </c>
      <c r="K1583" s="25">
        <f>SUM(V1576:V1586)</f>
        <v>42.01</v>
      </c>
      <c r="L1583" s="27"/>
    </row>
    <row r="1584" spans="1:26" ht="14.25" x14ac:dyDescent="0.2">
      <c r="A1584" s="40"/>
      <c r="B1584" s="41"/>
      <c r="C1584" s="41" t="s">
        <v>1501</v>
      </c>
      <c r="D1584" s="24" t="s">
        <v>1502</v>
      </c>
      <c r="E1584" s="11">
        <f>Source!AQ791</f>
        <v>32.49</v>
      </c>
      <c r="F1584" s="25"/>
      <c r="G1584" s="26" t="str">
        <f>Source!DI791</f>
        <v>)*1,15</v>
      </c>
      <c r="H1584" s="25"/>
      <c r="I1584" s="26"/>
      <c r="J1584" s="26"/>
      <c r="K1584" s="25"/>
      <c r="L1584" s="36">
        <f>Source!U791</f>
        <v>10.0806723</v>
      </c>
    </row>
    <row r="1585" spans="1:26" ht="28.5" x14ac:dyDescent="0.2">
      <c r="A1585" s="40" t="str">
        <f>Source!E793</f>
        <v>154,1</v>
      </c>
      <c r="B1585" s="41" t="str">
        <f>Source!F793</f>
        <v>04.3.02.05-0002</v>
      </c>
      <c r="C1585" s="41" t="str">
        <f>Source!G793</f>
        <v>Смесь штукатурная «Ротбанд», КНАУФ</v>
      </c>
      <c r="D1585" s="24" t="str">
        <f>Source!H793</f>
        <v>кг</v>
      </c>
      <c r="E1585" s="11">
        <f>Source!I793</f>
        <v>229.33</v>
      </c>
      <c r="F1585" s="25">
        <f>Source!AL793+Source!AM793+Source!AO793</f>
        <v>2.0699999999999998</v>
      </c>
      <c r="G1585" s="39" t="s">
        <v>6</v>
      </c>
      <c r="H1585" s="25">
        <f>ROUND(Source!AC793*Source!I793, 2)+ROUND(Source!AD793*Source!I793, 2)+ROUND(Source!AF793*Source!I793, 2)</f>
        <v>474.71</v>
      </c>
      <c r="I1585" s="26"/>
      <c r="J1585" s="26">
        <f>IF(Source!BC793&lt;&gt; 0, Source!BC793, 1)</f>
        <v>1</v>
      </c>
      <c r="K1585" s="25">
        <f>Source!O793</f>
        <v>474.71</v>
      </c>
      <c r="L1585" s="27"/>
      <c r="S1585">
        <f>ROUND((Source!FX793/100)*((ROUND(Source!AF793*Source!I793, 2)+ROUND(Source!AE793*Source!I793, 2))), 2)</f>
        <v>0</v>
      </c>
      <c r="T1585">
        <f>Source!X793</f>
        <v>0</v>
      </c>
      <c r="U1585">
        <f>ROUND((Source!FY793/100)*((ROUND(Source!AF793*Source!I793, 2)+ROUND(Source!AE793*Source!I793, 2))), 2)</f>
        <v>0</v>
      </c>
      <c r="V1585">
        <f>Source!Y793</f>
        <v>0</v>
      </c>
      <c r="W1585">
        <f>IF(Source!BI793&lt;=1,H1585, 0)</f>
        <v>474.71</v>
      </c>
      <c r="X1585">
        <f>IF(Source!BI793=2,H1585, 0)</f>
        <v>0</v>
      </c>
      <c r="Y1585">
        <f>IF(Source!BI793=3,H1585, 0)</f>
        <v>0</v>
      </c>
      <c r="Z1585">
        <f>IF(Source!BI793=4,H1585, 0)</f>
        <v>0</v>
      </c>
    </row>
    <row r="1586" spans="1:26" ht="28.5" x14ac:dyDescent="0.2">
      <c r="A1586" s="42" t="str">
        <f>Source!E795</f>
        <v>154,2</v>
      </c>
      <c r="B1586" s="43" t="str">
        <f>Source!F795</f>
        <v>14.3.01.01-0001</v>
      </c>
      <c r="C1586" s="43" t="str">
        <f>Source!G795</f>
        <v>Грунтовка: «Бетоконтакт», КНАУФ</v>
      </c>
      <c r="D1586" s="30" t="str">
        <f>Source!H795</f>
        <v>кг</v>
      </c>
      <c r="E1586" s="31">
        <f>Source!I795</f>
        <v>3.5074000000000001</v>
      </c>
      <c r="F1586" s="32">
        <f>Source!AL795+Source!AM795+Source!AO795</f>
        <v>15.09</v>
      </c>
      <c r="G1586" s="37" t="s">
        <v>6</v>
      </c>
      <c r="H1586" s="32">
        <f>ROUND(Source!AC795*Source!I795, 2)+ROUND(Source!AD795*Source!I795, 2)+ROUND(Source!AF795*Source!I795, 2)</f>
        <v>52.93</v>
      </c>
      <c r="I1586" s="33"/>
      <c r="J1586" s="33">
        <f>IF(Source!BC795&lt;&gt; 0, Source!BC795, 1)</f>
        <v>1</v>
      </c>
      <c r="K1586" s="32">
        <f>Source!O795</f>
        <v>52.93</v>
      </c>
      <c r="L1586" s="38"/>
      <c r="S1586">
        <f>ROUND((Source!FX795/100)*((ROUND(Source!AF795*Source!I795, 2)+ROUND(Source!AE795*Source!I795, 2))), 2)</f>
        <v>0</v>
      </c>
      <c r="T1586">
        <f>Source!X795</f>
        <v>0</v>
      </c>
      <c r="U1586">
        <f>ROUND((Source!FY795/100)*((ROUND(Source!AF795*Source!I795, 2)+ROUND(Source!AE795*Source!I795, 2))), 2)</f>
        <v>0</v>
      </c>
      <c r="V1586">
        <f>Source!Y795</f>
        <v>0</v>
      </c>
      <c r="W1586">
        <f>IF(Source!BI795&lt;=1,H1586, 0)</f>
        <v>52.93</v>
      </c>
      <c r="X1586">
        <f>IF(Source!BI795=2,H1586, 0)</f>
        <v>0</v>
      </c>
      <c r="Y1586">
        <f>IF(Source!BI795=3,H1586, 0)</f>
        <v>0</v>
      </c>
      <c r="Z1586">
        <f>IF(Source!BI795=4,H1586, 0)</f>
        <v>0</v>
      </c>
    </row>
    <row r="1587" spans="1:26" ht="15" x14ac:dyDescent="0.25">
      <c r="G1587" s="46">
        <f>H1578+H1579+H1581+H1582+H1583+SUM(H1585:H1586)</f>
        <v>745.95999999999992</v>
      </c>
      <c r="H1587" s="46"/>
      <c r="J1587" s="46">
        <f>K1578+K1579+K1581+K1582+K1583+SUM(K1585:K1586)</f>
        <v>746.63</v>
      </c>
      <c r="K1587" s="46"/>
      <c r="L1587" s="35">
        <f>Source!U791</f>
        <v>10.0806723</v>
      </c>
      <c r="O1587" s="21">
        <f>G1587</f>
        <v>745.95999999999992</v>
      </c>
      <c r="P1587" s="21">
        <f>J1587</f>
        <v>746.63</v>
      </c>
      <c r="Q1587" s="21">
        <f>L1587</f>
        <v>10.0806723</v>
      </c>
      <c r="W1587">
        <f>IF(Source!BI791&lt;=1,H1578+H1579+H1581+H1582+H1583, 0)</f>
        <v>218.31999999999996</v>
      </c>
      <c r="X1587">
        <f>IF(Source!BI791=2,H1578+H1579+H1581+H1582+H1583, 0)</f>
        <v>0</v>
      </c>
      <c r="Y1587">
        <f>IF(Source!BI791=3,H1578+H1579+H1581+H1582+H1583, 0)</f>
        <v>0</v>
      </c>
      <c r="Z1587">
        <f>IF(Source!BI791=4,H1578+H1579+H1581+H1582+H1583, 0)</f>
        <v>0</v>
      </c>
    </row>
    <row r="1588" spans="1:26" ht="71.25" x14ac:dyDescent="0.2">
      <c r="A1588" s="40" t="str">
        <f>Source!E797</f>
        <v>155</v>
      </c>
      <c r="B1588" s="41" t="str">
        <f>Source!F797</f>
        <v>15-02-019-05</v>
      </c>
      <c r="C1588" s="41" t="str">
        <f>Source!G797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1588" s="24" t="str">
        <f>Source!H797</f>
        <v>100 м2</v>
      </c>
      <c r="E1588" s="11">
        <f>Source!I797</f>
        <v>1.6500000000000001E-2</v>
      </c>
      <c r="F1588" s="25">
        <f>Source!AL797+Source!AM797+Source!AO797</f>
        <v>739.34</v>
      </c>
      <c r="G1588" s="26"/>
      <c r="H1588" s="25"/>
      <c r="I1588" s="26" t="str">
        <f>Source!BO797</f>
        <v/>
      </c>
      <c r="J1588" s="26"/>
      <c r="K1588" s="25"/>
      <c r="L1588" s="27"/>
      <c r="S1588">
        <f>ROUND((Source!FX797/100)*((ROUND(Source!AF797*Source!I797, 2)+ROUND(Source!AE797*Source!I797, 2))), 2)</f>
        <v>13.08</v>
      </c>
      <c r="T1588">
        <f>Source!X797</f>
        <v>13.15</v>
      </c>
      <c r="U1588">
        <f>ROUND((Source!FY797/100)*((ROUND(Source!AF797*Source!I797, 2)+ROUND(Source!AE797*Source!I797, 2))), 2)</f>
        <v>6.47</v>
      </c>
      <c r="V1588">
        <f>Source!Y797</f>
        <v>6.5</v>
      </c>
    </row>
    <row r="1589" spans="1:26" x14ac:dyDescent="0.2">
      <c r="C1589" s="20" t="str">
        <f>"Объем: "&amp;Source!I797&amp;"=1,65/"&amp;"100"</f>
        <v>Объем: 0,0165=1,65/100</v>
      </c>
    </row>
    <row r="1590" spans="1:26" ht="14.25" x14ac:dyDescent="0.2">
      <c r="A1590" s="40"/>
      <c r="B1590" s="41"/>
      <c r="C1590" s="41" t="s">
        <v>1496</v>
      </c>
      <c r="D1590" s="24"/>
      <c r="E1590" s="11"/>
      <c r="F1590" s="25">
        <f>Source!AO797</f>
        <v>713.71</v>
      </c>
      <c r="G1590" s="26" t="str">
        <f>Source!DG797</f>
        <v>)*1,15</v>
      </c>
      <c r="H1590" s="25">
        <f>ROUND(Source!AF797*Source!I797, 2)</f>
        <v>13.54</v>
      </c>
      <c r="I1590" s="26"/>
      <c r="J1590" s="26">
        <f>IF(Source!BA797&lt;&gt; 0, Source!BA797, 1)</f>
        <v>1</v>
      </c>
      <c r="K1590" s="25">
        <f>Source!S797</f>
        <v>13.54</v>
      </c>
      <c r="L1590" s="27"/>
      <c r="R1590">
        <f>H1590</f>
        <v>13.54</v>
      </c>
    </row>
    <row r="1591" spans="1:26" ht="14.25" x14ac:dyDescent="0.2">
      <c r="A1591" s="40"/>
      <c r="B1591" s="41"/>
      <c r="C1591" s="41" t="s">
        <v>279</v>
      </c>
      <c r="D1591" s="24"/>
      <c r="E1591" s="11"/>
      <c r="F1591" s="25">
        <f>Source!AM797</f>
        <v>23.82</v>
      </c>
      <c r="G1591" s="26" t="str">
        <f>Source!DE797</f>
        <v>)*1,25</v>
      </c>
      <c r="H1591" s="25">
        <f>ROUND(Source!AD797*Source!I797, 2)</f>
        <v>0.49</v>
      </c>
      <c r="I1591" s="26"/>
      <c r="J1591" s="26">
        <f>IF(Source!BB797&lt;&gt; 0, Source!BB797, 1)</f>
        <v>1</v>
      </c>
      <c r="K1591" s="25">
        <f>Source!Q797</f>
        <v>0.49</v>
      </c>
      <c r="L1591" s="27"/>
    </row>
    <row r="1592" spans="1:26" ht="14.25" x14ac:dyDescent="0.2">
      <c r="A1592" s="40"/>
      <c r="B1592" s="41"/>
      <c r="C1592" s="41" t="s">
        <v>1497</v>
      </c>
      <c r="D1592" s="24"/>
      <c r="E1592" s="11"/>
      <c r="F1592" s="25">
        <f>Source!AN797</f>
        <v>14.51</v>
      </c>
      <c r="G1592" s="26" t="str">
        <f>Source!DF797</f>
        <v>)*1,25</v>
      </c>
      <c r="H1592" s="28">
        <f>ROUND(Source!AE797*Source!I797, 2)</f>
        <v>0.3</v>
      </c>
      <c r="I1592" s="26"/>
      <c r="J1592" s="26">
        <f>IF(Source!BS797&lt;&gt; 0, Source!BS797, 1)</f>
        <v>1</v>
      </c>
      <c r="K1592" s="28">
        <f>Source!R797</f>
        <v>0.3</v>
      </c>
      <c r="L1592" s="27"/>
      <c r="R1592">
        <f>H1592</f>
        <v>0.3</v>
      </c>
    </row>
    <row r="1593" spans="1:26" ht="14.25" x14ac:dyDescent="0.2">
      <c r="A1593" s="40"/>
      <c r="B1593" s="41"/>
      <c r="C1593" s="41" t="s">
        <v>1503</v>
      </c>
      <c r="D1593" s="24"/>
      <c r="E1593" s="11"/>
      <c r="F1593" s="25">
        <f>Source!AL797</f>
        <v>1.81</v>
      </c>
      <c r="G1593" s="26" t="str">
        <f>Source!DD797</f>
        <v/>
      </c>
      <c r="H1593" s="25">
        <f>ROUND(Source!AC797*Source!I797, 2)</f>
        <v>0.03</v>
      </c>
      <c r="I1593" s="26"/>
      <c r="J1593" s="26">
        <f>IF(Source!BC797&lt;&gt; 0, Source!BC797, 1)</f>
        <v>1</v>
      </c>
      <c r="K1593" s="25">
        <f>Source!P797</f>
        <v>0.03</v>
      </c>
      <c r="L1593" s="27"/>
    </row>
    <row r="1594" spans="1:26" ht="14.25" x14ac:dyDescent="0.2">
      <c r="A1594" s="40"/>
      <c r="B1594" s="41"/>
      <c r="C1594" s="41" t="s">
        <v>1498</v>
      </c>
      <c r="D1594" s="24" t="s">
        <v>1499</v>
      </c>
      <c r="E1594" s="11">
        <f>Source!BZ797</f>
        <v>105</v>
      </c>
      <c r="F1594" s="48" t="str">
        <f>CONCATENATE(" )", Source!DL797, Source!FT797, "=", Source!FX797)</f>
        <v xml:space="preserve"> )*0,9=94,5</v>
      </c>
      <c r="G1594" s="49"/>
      <c r="H1594" s="25">
        <f>SUM(S1588:S1598)</f>
        <v>13.08</v>
      </c>
      <c r="I1594" s="29"/>
      <c r="J1594" s="23">
        <f>Source!AT797</f>
        <v>95</v>
      </c>
      <c r="K1594" s="25">
        <f>SUM(T1588:T1598)</f>
        <v>13.15</v>
      </c>
      <c r="L1594" s="27"/>
    </row>
    <row r="1595" spans="1:26" ht="14.25" x14ac:dyDescent="0.2">
      <c r="A1595" s="40"/>
      <c r="B1595" s="41"/>
      <c r="C1595" s="41" t="s">
        <v>1500</v>
      </c>
      <c r="D1595" s="24" t="s">
        <v>1499</v>
      </c>
      <c r="E1595" s="11">
        <f>Source!CA797</f>
        <v>55</v>
      </c>
      <c r="F1595" s="48" t="str">
        <f>CONCATENATE(" )", Source!DM797, Source!FU797, "=", Source!FY797)</f>
        <v xml:space="preserve"> )*0,85=46,75</v>
      </c>
      <c r="G1595" s="49"/>
      <c r="H1595" s="25">
        <f>SUM(U1588:U1598)</f>
        <v>6.47</v>
      </c>
      <c r="I1595" s="29"/>
      <c r="J1595" s="23">
        <f>Source!AU797</f>
        <v>47</v>
      </c>
      <c r="K1595" s="25">
        <f>SUM(V1588:V1598)</f>
        <v>6.5</v>
      </c>
      <c r="L1595" s="27"/>
    </row>
    <row r="1596" spans="1:26" ht="14.25" x14ac:dyDescent="0.2">
      <c r="A1596" s="40"/>
      <c r="B1596" s="41"/>
      <c r="C1596" s="41" t="s">
        <v>1501</v>
      </c>
      <c r="D1596" s="24" t="s">
        <v>1502</v>
      </c>
      <c r="E1596" s="11">
        <f>Source!AQ797</f>
        <v>83.67</v>
      </c>
      <c r="F1596" s="25"/>
      <c r="G1596" s="26" t="str">
        <f>Source!DI797</f>
        <v>)*1,15</v>
      </c>
      <c r="H1596" s="25"/>
      <c r="I1596" s="26"/>
      <c r="J1596" s="26"/>
      <c r="K1596" s="25"/>
      <c r="L1596" s="36">
        <f>Source!U797</f>
        <v>1.5876382500000001</v>
      </c>
    </row>
    <row r="1597" spans="1:26" ht="28.5" x14ac:dyDescent="0.2">
      <c r="A1597" s="40" t="str">
        <f>Source!E799</f>
        <v>155,1</v>
      </c>
      <c r="B1597" s="41" t="str">
        <f>Source!F799</f>
        <v>04.3.02.05-0002</v>
      </c>
      <c r="C1597" s="41" t="str">
        <f>Source!G799</f>
        <v>Смесь штукатурная «Ротбанд», КНАУФ</v>
      </c>
      <c r="D1597" s="24" t="str">
        <f>Source!H799</f>
        <v>кг</v>
      </c>
      <c r="E1597" s="11">
        <f>Source!I799</f>
        <v>20.295000000000002</v>
      </c>
      <c r="F1597" s="25">
        <f>Source!AL799+Source!AM799+Source!AO799</f>
        <v>2.0699999999999998</v>
      </c>
      <c r="G1597" s="39" t="s">
        <v>6</v>
      </c>
      <c r="H1597" s="25">
        <f>ROUND(Source!AC799*Source!I799, 2)+ROUND(Source!AD799*Source!I799, 2)+ROUND(Source!AF799*Source!I799, 2)</f>
        <v>42.01</v>
      </c>
      <c r="I1597" s="26"/>
      <c r="J1597" s="26">
        <f>IF(Source!BC799&lt;&gt; 0, Source!BC799, 1)</f>
        <v>1</v>
      </c>
      <c r="K1597" s="25">
        <f>Source!O799</f>
        <v>42.01</v>
      </c>
      <c r="L1597" s="27"/>
      <c r="S1597">
        <f>ROUND((Source!FX799/100)*((ROUND(Source!AF799*Source!I799, 2)+ROUND(Source!AE799*Source!I799, 2))), 2)</f>
        <v>0</v>
      </c>
      <c r="T1597">
        <f>Source!X799</f>
        <v>0</v>
      </c>
      <c r="U1597">
        <f>ROUND((Source!FY799/100)*((ROUND(Source!AF799*Source!I799, 2)+ROUND(Source!AE799*Source!I799, 2))), 2)</f>
        <v>0</v>
      </c>
      <c r="V1597">
        <f>Source!Y799</f>
        <v>0</v>
      </c>
      <c r="W1597">
        <f>IF(Source!BI799&lt;=1,H1597, 0)</f>
        <v>42.01</v>
      </c>
      <c r="X1597">
        <f>IF(Source!BI799=2,H1597, 0)</f>
        <v>0</v>
      </c>
      <c r="Y1597">
        <f>IF(Source!BI799=3,H1597, 0)</f>
        <v>0</v>
      </c>
      <c r="Z1597">
        <f>IF(Source!BI799=4,H1597, 0)</f>
        <v>0</v>
      </c>
    </row>
    <row r="1598" spans="1:26" ht="28.5" x14ac:dyDescent="0.2">
      <c r="A1598" s="42" t="str">
        <f>Source!E801</f>
        <v>155,2</v>
      </c>
      <c r="B1598" s="43" t="str">
        <f>Source!F801</f>
        <v>14.3.01.01-0001</v>
      </c>
      <c r="C1598" s="43" t="str">
        <f>Source!G801</f>
        <v>Грунтовка: «Бетоконтакт», КНАУФ</v>
      </c>
      <c r="D1598" s="30" t="str">
        <f>Source!H801</f>
        <v>кг</v>
      </c>
      <c r="E1598" s="31">
        <f>Source!I801</f>
        <v>0.21450000000000002</v>
      </c>
      <c r="F1598" s="32">
        <f>Source!AL801+Source!AM801+Source!AO801</f>
        <v>15.09</v>
      </c>
      <c r="G1598" s="37" t="s">
        <v>6</v>
      </c>
      <c r="H1598" s="32">
        <f>ROUND(Source!AC801*Source!I801, 2)+ROUND(Source!AD801*Source!I801, 2)+ROUND(Source!AF801*Source!I801, 2)</f>
        <v>3.24</v>
      </c>
      <c r="I1598" s="33"/>
      <c r="J1598" s="33">
        <f>IF(Source!BC801&lt;&gt; 0, Source!BC801, 1)</f>
        <v>1</v>
      </c>
      <c r="K1598" s="32">
        <f>Source!O801</f>
        <v>3.24</v>
      </c>
      <c r="L1598" s="38"/>
      <c r="S1598">
        <f>ROUND((Source!FX801/100)*((ROUND(Source!AF801*Source!I801, 2)+ROUND(Source!AE801*Source!I801, 2))), 2)</f>
        <v>0</v>
      </c>
      <c r="T1598">
        <f>Source!X801</f>
        <v>0</v>
      </c>
      <c r="U1598">
        <f>ROUND((Source!FY801/100)*((ROUND(Source!AF801*Source!I801, 2)+ROUND(Source!AE801*Source!I801, 2))), 2)</f>
        <v>0</v>
      </c>
      <c r="V1598">
        <f>Source!Y801</f>
        <v>0</v>
      </c>
      <c r="W1598">
        <f>IF(Source!BI801&lt;=1,H1598, 0)</f>
        <v>3.24</v>
      </c>
      <c r="X1598">
        <f>IF(Source!BI801=2,H1598, 0)</f>
        <v>0</v>
      </c>
      <c r="Y1598">
        <f>IF(Source!BI801=3,H1598, 0)</f>
        <v>0</v>
      </c>
      <c r="Z1598">
        <f>IF(Source!BI801=4,H1598, 0)</f>
        <v>0</v>
      </c>
    </row>
    <row r="1599" spans="1:26" ht="15" x14ac:dyDescent="0.25">
      <c r="G1599" s="46">
        <f>H1590+H1591+H1593+H1594+H1595+SUM(H1597:H1598)</f>
        <v>78.86</v>
      </c>
      <c r="H1599" s="46"/>
      <c r="J1599" s="46">
        <f>K1590+K1591+K1593+K1594+K1595+SUM(K1597:K1598)</f>
        <v>78.960000000000008</v>
      </c>
      <c r="K1599" s="46"/>
      <c r="L1599" s="35">
        <f>Source!U797</f>
        <v>1.5876382500000001</v>
      </c>
      <c r="O1599" s="21">
        <f>G1599</f>
        <v>78.86</v>
      </c>
      <c r="P1599" s="21">
        <f>J1599</f>
        <v>78.960000000000008</v>
      </c>
      <c r="Q1599" s="21">
        <f>L1599</f>
        <v>1.5876382500000001</v>
      </c>
      <c r="W1599">
        <f>IF(Source!BI797&lt;=1,H1590+H1591+H1593+H1594+H1595, 0)</f>
        <v>33.61</v>
      </c>
      <c r="X1599">
        <f>IF(Source!BI797=2,H1590+H1591+H1593+H1594+H1595, 0)</f>
        <v>0</v>
      </c>
      <c r="Y1599">
        <f>IF(Source!BI797=3,H1590+H1591+H1593+H1594+H1595, 0)</f>
        <v>0</v>
      </c>
      <c r="Z1599">
        <f>IF(Source!BI797=4,H1590+H1591+H1593+H1594+H1595, 0)</f>
        <v>0</v>
      </c>
    </row>
    <row r="1600" spans="1:26" ht="42.75" x14ac:dyDescent="0.2">
      <c r="A1600" s="40" t="str">
        <f>Source!E803</f>
        <v>156</v>
      </c>
      <c r="B1600" s="41" t="str">
        <f>Source!F803</f>
        <v>15-04-007-01</v>
      </c>
      <c r="C1600" s="41" t="str">
        <f>Source!G803</f>
        <v>Окраска водно-дисперсионными акриловыми составами улучшенная по штукатурке стен</v>
      </c>
      <c r="D1600" s="24" t="str">
        <f>Source!H803</f>
        <v>100 м2</v>
      </c>
      <c r="E1600" s="11">
        <f>Source!I803</f>
        <v>0.2863</v>
      </c>
      <c r="F1600" s="25">
        <f>Source!AL803+Source!AM803+Source!AO803</f>
        <v>1033.6799999999998</v>
      </c>
      <c r="G1600" s="26"/>
      <c r="H1600" s="25"/>
      <c r="I1600" s="26" t="str">
        <f>Source!BO803</f>
        <v/>
      </c>
      <c r="J1600" s="26"/>
      <c r="K1600" s="25"/>
      <c r="L1600" s="27"/>
      <c r="S1600">
        <f>ROUND((Source!FX803/100)*((ROUND(Source!AF803*Source!I803, 2)+ROUND(Source!AE803*Source!I803, 2))), 2)</f>
        <v>119.12</v>
      </c>
      <c r="T1600">
        <f>Source!X803</f>
        <v>119.75</v>
      </c>
      <c r="U1600">
        <f>ROUND((Source!FY803/100)*((ROUND(Source!AF803*Source!I803, 2)+ROUND(Source!AE803*Source!I803, 2))), 2)</f>
        <v>58.93</v>
      </c>
      <c r="V1600">
        <f>Source!Y803</f>
        <v>59.24</v>
      </c>
    </row>
    <row r="1601" spans="1:26" x14ac:dyDescent="0.2">
      <c r="C1601" s="20" t="str">
        <f>"Объем: "&amp;Source!I803&amp;"=28,63/"&amp;"100"</f>
        <v>Объем: 0,2863=28,63/100</v>
      </c>
    </row>
    <row r="1602" spans="1:26" ht="14.25" x14ac:dyDescent="0.2">
      <c r="A1602" s="40"/>
      <c r="B1602" s="41"/>
      <c r="C1602" s="41" t="s">
        <v>1496</v>
      </c>
      <c r="D1602" s="24"/>
      <c r="E1602" s="11"/>
      <c r="F1602" s="25">
        <f>Source!AO803</f>
        <v>380.71</v>
      </c>
      <c r="G1602" s="26" t="str">
        <f>Source!DG803</f>
        <v>)*1,15</v>
      </c>
      <c r="H1602" s="25">
        <f>ROUND(Source!AF803*Source!I803, 2)</f>
        <v>125.35</v>
      </c>
      <c r="I1602" s="26"/>
      <c r="J1602" s="26">
        <f>IF(Source!BA803&lt;&gt; 0, Source!BA803, 1)</f>
        <v>1</v>
      </c>
      <c r="K1602" s="25">
        <f>Source!S803</f>
        <v>125.35</v>
      </c>
      <c r="L1602" s="27"/>
      <c r="R1602">
        <f>H1602</f>
        <v>125.35</v>
      </c>
    </row>
    <row r="1603" spans="1:26" ht="14.25" x14ac:dyDescent="0.2">
      <c r="A1603" s="40"/>
      <c r="B1603" s="41"/>
      <c r="C1603" s="41" t="s">
        <v>279</v>
      </c>
      <c r="D1603" s="24"/>
      <c r="E1603" s="11"/>
      <c r="F1603" s="25">
        <f>Source!AM803</f>
        <v>10.41</v>
      </c>
      <c r="G1603" s="26" t="str">
        <f>Source!DE803</f>
        <v>)*1,25</v>
      </c>
      <c r="H1603" s="25">
        <f>ROUND(Source!AD803*Source!I803, 2)</f>
        <v>3.72</v>
      </c>
      <c r="I1603" s="26"/>
      <c r="J1603" s="26">
        <f>IF(Source!BB803&lt;&gt; 0, Source!BB803, 1)</f>
        <v>1</v>
      </c>
      <c r="K1603" s="25">
        <f>Source!Q803</f>
        <v>3.72</v>
      </c>
      <c r="L1603" s="27"/>
    </row>
    <row r="1604" spans="1:26" ht="14.25" x14ac:dyDescent="0.2">
      <c r="A1604" s="40"/>
      <c r="B1604" s="41"/>
      <c r="C1604" s="41" t="s">
        <v>1497</v>
      </c>
      <c r="D1604" s="24"/>
      <c r="E1604" s="11"/>
      <c r="F1604" s="25">
        <f>Source!AN803</f>
        <v>1.97</v>
      </c>
      <c r="G1604" s="26" t="str">
        <f>Source!DF803</f>
        <v>)*1,25</v>
      </c>
      <c r="H1604" s="28">
        <f>ROUND(Source!AE803*Source!I803, 2)</f>
        <v>0.7</v>
      </c>
      <c r="I1604" s="26"/>
      <c r="J1604" s="26">
        <f>IF(Source!BS803&lt;&gt; 0, Source!BS803, 1)</f>
        <v>1</v>
      </c>
      <c r="K1604" s="28">
        <f>Source!R803</f>
        <v>0.7</v>
      </c>
      <c r="L1604" s="27"/>
      <c r="R1604">
        <f>H1604</f>
        <v>0.7</v>
      </c>
    </row>
    <row r="1605" spans="1:26" ht="14.25" x14ac:dyDescent="0.2">
      <c r="A1605" s="40"/>
      <c r="B1605" s="41"/>
      <c r="C1605" s="41" t="s">
        <v>1503</v>
      </c>
      <c r="D1605" s="24"/>
      <c r="E1605" s="11"/>
      <c r="F1605" s="25">
        <f>Source!AL803</f>
        <v>642.55999999999995</v>
      </c>
      <c r="G1605" s="26" t="str">
        <f>Source!DD803</f>
        <v/>
      </c>
      <c r="H1605" s="25">
        <f>ROUND(Source!AC803*Source!I803, 2)</f>
        <v>183.96</v>
      </c>
      <c r="I1605" s="26"/>
      <c r="J1605" s="26">
        <f>IF(Source!BC803&lt;&gt; 0, Source!BC803, 1)</f>
        <v>1</v>
      </c>
      <c r="K1605" s="25">
        <f>Source!P803</f>
        <v>183.96</v>
      </c>
      <c r="L1605" s="27"/>
    </row>
    <row r="1606" spans="1:26" ht="14.25" x14ac:dyDescent="0.2">
      <c r="A1606" s="40"/>
      <c r="B1606" s="41"/>
      <c r="C1606" s="41" t="s">
        <v>1498</v>
      </c>
      <c r="D1606" s="24" t="s">
        <v>1499</v>
      </c>
      <c r="E1606" s="11">
        <f>Source!BZ803</f>
        <v>105</v>
      </c>
      <c r="F1606" s="48" t="str">
        <f>CONCATENATE(" )", Source!DL803, Source!FT803, "=", Source!FX803)</f>
        <v xml:space="preserve"> )*0,9=94,5</v>
      </c>
      <c r="G1606" s="49"/>
      <c r="H1606" s="25">
        <f>SUM(S1600:S1610)</f>
        <v>119.12</v>
      </c>
      <c r="I1606" s="29"/>
      <c r="J1606" s="23">
        <f>Source!AT803</f>
        <v>95</v>
      </c>
      <c r="K1606" s="25">
        <f>SUM(T1600:T1610)</f>
        <v>119.75</v>
      </c>
      <c r="L1606" s="27"/>
    </row>
    <row r="1607" spans="1:26" ht="14.25" x14ac:dyDescent="0.2">
      <c r="A1607" s="40"/>
      <c r="B1607" s="41"/>
      <c r="C1607" s="41" t="s">
        <v>1500</v>
      </c>
      <c r="D1607" s="24" t="s">
        <v>1499</v>
      </c>
      <c r="E1607" s="11">
        <f>Source!CA803</f>
        <v>55</v>
      </c>
      <c r="F1607" s="48" t="str">
        <f>CONCATENATE(" )", Source!DM803, Source!FU803, "=", Source!FY803)</f>
        <v xml:space="preserve"> )*0,85=46,75</v>
      </c>
      <c r="G1607" s="49"/>
      <c r="H1607" s="25">
        <f>SUM(U1600:U1610)</f>
        <v>58.93</v>
      </c>
      <c r="I1607" s="29"/>
      <c r="J1607" s="23">
        <f>Source!AU803</f>
        <v>47</v>
      </c>
      <c r="K1607" s="25">
        <f>SUM(V1600:V1610)</f>
        <v>59.24</v>
      </c>
      <c r="L1607" s="27"/>
    </row>
    <row r="1608" spans="1:26" ht="14.25" x14ac:dyDescent="0.2">
      <c r="A1608" s="40"/>
      <c r="B1608" s="41"/>
      <c r="C1608" s="41" t="s">
        <v>1501</v>
      </c>
      <c r="D1608" s="24" t="s">
        <v>1502</v>
      </c>
      <c r="E1608" s="11">
        <f>Source!AQ803</f>
        <v>43.56</v>
      </c>
      <c r="F1608" s="25"/>
      <c r="G1608" s="26" t="str">
        <f>Source!DI803</f>
        <v>)*1,15</v>
      </c>
      <c r="H1608" s="25"/>
      <c r="I1608" s="26"/>
      <c r="J1608" s="26"/>
      <c r="K1608" s="25"/>
      <c r="L1608" s="36">
        <f>Source!U803</f>
        <v>14.341912199999999</v>
      </c>
    </row>
    <row r="1609" spans="1:26" ht="28.5" x14ac:dyDescent="0.2">
      <c r="A1609" s="40" t="str">
        <f>Source!E805</f>
        <v>156,1</v>
      </c>
      <c r="B1609" s="41" t="str">
        <f>Source!F805</f>
        <v>14.3.02.01-0015</v>
      </c>
      <c r="C1609" s="41" t="str">
        <f>Source!G805</f>
        <v>Краска акриловая Alpina ULTRAWEISS, CAPAROL водно-дисперсионная</v>
      </c>
      <c r="D1609" s="24" t="str">
        <f>Source!H805</f>
        <v>т</v>
      </c>
      <c r="E1609" s="11">
        <f>Source!I805</f>
        <v>8.5889999999999994E-3</v>
      </c>
      <c r="F1609" s="25">
        <f>Source!AL805+Source!AM805+Source!AO805</f>
        <v>13287.69</v>
      </c>
      <c r="G1609" s="39" t="s">
        <v>6</v>
      </c>
      <c r="H1609" s="25">
        <f>ROUND(Source!AC805*Source!I805, 2)+ROUND(Source!AD805*Source!I805, 2)+ROUND(Source!AF805*Source!I805, 2)</f>
        <v>114.13</v>
      </c>
      <c r="I1609" s="26"/>
      <c r="J1609" s="26">
        <f>IF(Source!BC805&lt;&gt; 0, Source!BC805, 1)</f>
        <v>1</v>
      </c>
      <c r="K1609" s="25">
        <f>Source!O805</f>
        <v>114.13</v>
      </c>
      <c r="L1609" s="27"/>
      <c r="S1609">
        <f>ROUND((Source!FX805/100)*((ROUND(Source!AF805*Source!I805, 2)+ROUND(Source!AE805*Source!I805, 2))), 2)</f>
        <v>0</v>
      </c>
      <c r="T1609">
        <f>Source!X805</f>
        <v>0</v>
      </c>
      <c r="U1609">
        <f>ROUND((Source!FY805/100)*((ROUND(Source!AF805*Source!I805, 2)+ROUND(Source!AE805*Source!I805, 2))), 2)</f>
        <v>0</v>
      </c>
      <c r="V1609">
        <f>Source!Y805</f>
        <v>0</v>
      </c>
      <c r="W1609">
        <f>IF(Source!BI805&lt;=1,H1609, 0)</f>
        <v>114.13</v>
      </c>
      <c r="X1609">
        <f>IF(Source!BI805=2,H1609, 0)</f>
        <v>0</v>
      </c>
      <c r="Y1609">
        <f>IF(Source!BI805=3,H1609, 0)</f>
        <v>0</v>
      </c>
      <c r="Z1609">
        <f>IF(Source!BI805=4,H1609, 0)</f>
        <v>0</v>
      </c>
    </row>
    <row r="1610" spans="1:26" ht="28.5" x14ac:dyDescent="0.2">
      <c r="A1610" s="42" t="str">
        <f>Source!E807</f>
        <v>156,2</v>
      </c>
      <c r="B1610" s="43" t="str">
        <f>Source!F807</f>
        <v>14.4.01.02-0023</v>
      </c>
      <c r="C1610" s="43" t="str">
        <f>Source!G807</f>
        <v>Грунтовка акриловая CAPASOL, CAPAROL</v>
      </c>
      <c r="D1610" s="30" t="str">
        <f>Source!H807</f>
        <v>л</v>
      </c>
      <c r="E1610" s="31">
        <f>Source!I807</f>
        <v>4.0940899999999996</v>
      </c>
      <c r="F1610" s="32">
        <f>Source!AL807+Source!AM807+Source!AO807</f>
        <v>30.67</v>
      </c>
      <c r="G1610" s="37" t="s">
        <v>6</v>
      </c>
      <c r="H1610" s="32">
        <f>ROUND(Source!AC807*Source!I807, 2)+ROUND(Source!AD807*Source!I807, 2)+ROUND(Source!AF807*Source!I807, 2)</f>
        <v>125.57</v>
      </c>
      <c r="I1610" s="33"/>
      <c r="J1610" s="33">
        <f>IF(Source!BC807&lt;&gt; 0, Source!BC807, 1)</f>
        <v>1</v>
      </c>
      <c r="K1610" s="32">
        <f>Source!O807</f>
        <v>125.57</v>
      </c>
      <c r="L1610" s="38"/>
      <c r="S1610">
        <f>ROUND((Source!FX807/100)*((ROUND(Source!AF807*Source!I807, 2)+ROUND(Source!AE807*Source!I807, 2))), 2)</f>
        <v>0</v>
      </c>
      <c r="T1610">
        <f>Source!X807</f>
        <v>0</v>
      </c>
      <c r="U1610">
        <f>ROUND((Source!FY807/100)*((ROUND(Source!AF807*Source!I807, 2)+ROUND(Source!AE807*Source!I807, 2))), 2)</f>
        <v>0</v>
      </c>
      <c r="V1610">
        <f>Source!Y807</f>
        <v>0</v>
      </c>
      <c r="W1610">
        <f>IF(Source!BI807&lt;=1,H1610, 0)</f>
        <v>125.57</v>
      </c>
      <c r="X1610">
        <f>IF(Source!BI807=2,H1610, 0)</f>
        <v>0</v>
      </c>
      <c r="Y1610">
        <f>IF(Source!BI807=3,H1610, 0)</f>
        <v>0</v>
      </c>
      <c r="Z1610">
        <f>IF(Source!BI807=4,H1610, 0)</f>
        <v>0</v>
      </c>
    </row>
    <row r="1611" spans="1:26" ht="15" x14ac:dyDescent="0.25">
      <c r="G1611" s="46">
        <f>H1602+H1603+H1605+H1606+H1607+SUM(H1609:H1610)</f>
        <v>730.78</v>
      </c>
      <c r="H1611" s="46"/>
      <c r="J1611" s="46">
        <f>K1602+K1603+K1605+K1606+K1607+SUM(K1609:K1610)</f>
        <v>731.72</v>
      </c>
      <c r="K1611" s="46"/>
      <c r="L1611" s="35">
        <f>Source!U803</f>
        <v>14.341912199999999</v>
      </c>
      <c r="O1611" s="21">
        <f>G1611</f>
        <v>730.78</v>
      </c>
      <c r="P1611" s="21">
        <f>J1611</f>
        <v>731.72</v>
      </c>
      <c r="Q1611" s="21">
        <f>L1611</f>
        <v>14.341912199999999</v>
      </c>
      <c r="W1611">
        <f>IF(Source!BI803&lt;=1,H1602+H1603+H1605+H1606+H1607, 0)</f>
        <v>491.08</v>
      </c>
      <c r="X1611">
        <f>IF(Source!BI803=2,H1602+H1603+H1605+H1606+H1607, 0)</f>
        <v>0</v>
      </c>
      <c r="Y1611">
        <f>IF(Source!BI803=3,H1602+H1603+H1605+H1606+H1607, 0)</f>
        <v>0</v>
      </c>
      <c r="Z1611">
        <f>IF(Source!BI803=4,H1602+H1603+H1605+H1606+H1607, 0)</f>
        <v>0</v>
      </c>
    </row>
    <row r="1612" spans="1:26" ht="42.75" x14ac:dyDescent="0.2">
      <c r="A1612" s="40" t="str">
        <f>Source!E809</f>
        <v>157</v>
      </c>
      <c r="B1612" s="41" t="str">
        <f>Source!F809</f>
        <v>15-04-007-02</v>
      </c>
      <c r="C1612" s="41" t="str">
        <f>Source!G809</f>
        <v>Окраска водно-дисперсионными акриловыми составами улучшенная по штукатурке потолков</v>
      </c>
      <c r="D1612" s="24" t="str">
        <f>Source!H809</f>
        <v>100 м2</v>
      </c>
      <c r="E1612" s="11">
        <f>Source!I809</f>
        <v>0.1172</v>
      </c>
      <c r="F1612" s="25">
        <f>Source!AL809+Source!AM809+Source!AO809</f>
        <v>1249.83</v>
      </c>
      <c r="G1612" s="26"/>
      <c r="H1612" s="25"/>
      <c r="I1612" s="26" t="str">
        <f>Source!BO809</f>
        <v/>
      </c>
      <c r="J1612" s="26"/>
      <c r="K1612" s="25"/>
      <c r="L1612" s="27"/>
      <c r="S1612">
        <f>ROUND((Source!FX809/100)*((ROUND(Source!AF809*Source!I809, 2)+ROUND(Source!AE809*Source!I809, 2))), 2)</f>
        <v>70.42</v>
      </c>
      <c r="T1612">
        <f>Source!X809</f>
        <v>70.790000000000006</v>
      </c>
      <c r="U1612">
        <f>ROUND((Source!FY809/100)*((ROUND(Source!AF809*Source!I809, 2)+ROUND(Source!AE809*Source!I809, 2))), 2)</f>
        <v>34.840000000000003</v>
      </c>
      <c r="V1612">
        <f>Source!Y809</f>
        <v>35.020000000000003</v>
      </c>
    </row>
    <row r="1613" spans="1:26" x14ac:dyDescent="0.2">
      <c r="C1613" s="20" t="str">
        <f>"Объем: "&amp;Source!I809&amp;"=11,72/"&amp;"100"</f>
        <v>Объем: 0,1172=11,72/100</v>
      </c>
    </row>
    <row r="1614" spans="1:26" ht="14.25" x14ac:dyDescent="0.2">
      <c r="A1614" s="40"/>
      <c r="B1614" s="41"/>
      <c r="C1614" s="41" t="s">
        <v>1496</v>
      </c>
      <c r="D1614" s="24"/>
      <c r="E1614" s="11"/>
      <c r="F1614" s="25">
        <f>Source!AO809</f>
        <v>550.62</v>
      </c>
      <c r="G1614" s="26" t="str">
        <f>Source!DG809</f>
        <v>)*1,15</v>
      </c>
      <c r="H1614" s="25">
        <f>ROUND(Source!AF809*Source!I809, 2)</f>
        <v>74.209999999999994</v>
      </c>
      <c r="I1614" s="26"/>
      <c r="J1614" s="26">
        <f>IF(Source!BA809&lt;&gt; 0, Source!BA809, 1)</f>
        <v>1</v>
      </c>
      <c r="K1614" s="25">
        <f>Source!S809</f>
        <v>74.209999999999994</v>
      </c>
      <c r="L1614" s="27"/>
      <c r="R1614">
        <f>H1614</f>
        <v>74.209999999999994</v>
      </c>
    </row>
    <row r="1615" spans="1:26" ht="14.25" x14ac:dyDescent="0.2">
      <c r="A1615" s="40"/>
      <c r="B1615" s="41"/>
      <c r="C1615" s="41" t="s">
        <v>279</v>
      </c>
      <c r="D1615" s="24"/>
      <c r="E1615" s="11"/>
      <c r="F1615" s="25">
        <f>Source!AM809</f>
        <v>11.06</v>
      </c>
      <c r="G1615" s="26" t="str">
        <f>Source!DE809</f>
        <v>)*1,25</v>
      </c>
      <c r="H1615" s="25">
        <f>ROUND(Source!AD809*Source!I809, 2)</f>
        <v>1.62</v>
      </c>
      <c r="I1615" s="26"/>
      <c r="J1615" s="26">
        <f>IF(Source!BB809&lt;&gt; 0, Source!BB809, 1)</f>
        <v>1</v>
      </c>
      <c r="K1615" s="25">
        <f>Source!Q809</f>
        <v>1.62</v>
      </c>
      <c r="L1615" s="27"/>
    </row>
    <row r="1616" spans="1:26" ht="14.25" x14ac:dyDescent="0.2">
      <c r="A1616" s="40"/>
      <c r="B1616" s="41"/>
      <c r="C1616" s="41" t="s">
        <v>1497</v>
      </c>
      <c r="D1616" s="24"/>
      <c r="E1616" s="11"/>
      <c r="F1616" s="25">
        <f>Source!AN809</f>
        <v>2.09</v>
      </c>
      <c r="G1616" s="26" t="str">
        <f>Source!DF809</f>
        <v>)*1,25</v>
      </c>
      <c r="H1616" s="28">
        <f>ROUND(Source!AE809*Source!I809, 2)</f>
        <v>0.31</v>
      </c>
      <c r="I1616" s="26"/>
      <c r="J1616" s="26">
        <f>IF(Source!BS809&lt;&gt; 0, Source!BS809, 1)</f>
        <v>1</v>
      </c>
      <c r="K1616" s="28">
        <f>Source!R809</f>
        <v>0.31</v>
      </c>
      <c r="L1616" s="27"/>
      <c r="R1616">
        <f>H1616</f>
        <v>0.31</v>
      </c>
    </row>
    <row r="1617" spans="1:26" ht="14.25" x14ac:dyDescent="0.2">
      <c r="A1617" s="40"/>
      <c r="B1617" s="41"/>
      <c r="C1617" s="41" t="s">
        <v>1503</v>
      </c>
      <c r="D1617" s="24"/>
      <c r="E1617" s="11"/>
      <c r="F1617" s="25">
        <f>Source!AL809</f>
        <v>688.15</v>
      </c>
      <c r="G1617" s="26" t="str">
        <f>Source!DD809</f>
        <v/>
      </c>
      <c r="H1617" s="25">
        <f>ROUND(Source!AC809*Source!I809, 2)</f>
        <v>80.650000000000006</v>
      </c>
      <c r="I1617" s="26"/>
      <c r="J1617" s="26">
        <f>IF(Source!BC809&lt;&gt; 0, Source!BC809, 1)</f>
        <v>1</v>
      </c>
      <c r="K1617" s="25">
        <f>Source!P809</f>
        <v>80.650000000000006</v>
      </c>
      <c r="L1617" s="27"/>
    </row>
    <row r="1618" spans="1:26" ht="14.25" x14ac:dyDescent="0.2">
      <c r="A1618" s="40"/>
      <c r="B1618" s="41"/>
      <c r="C1618" s="41" t="s">
        <v>1498</v>
      </c>
      <c r="D1618" s="24" t="s">
        <v>1499</v>
      </c>
      <c r="E1618" s="11">
        <f>Source!BZ809</f>
        <v>105</v>
      </c>
      <c r="F1618" s="48" t="str">
        <f>CONCATENATE(" )", Source!DL809, Source!FT809, "=", Source!FX809)</f>
        <v xml:space="preserve"> )*0,9=94,5</v>
      </c>
      <c r="G1618" s="49"/>
      <c r="H1618" s="25">
        <f>SUM(S1612:S1622)</f>
        <v>70.42</v>
      </c>
      <c r="I1618" s="29"/>
      <c r="J1618" s="23">
        <f>Source!AT809</f>
        <v>95</v>
      </c>
      <c r="K1618" s="25">
        <f>SUM(T1612:T1622)</f>
        <v>70.790000000000006</v>
      </c>
      <c r="L1618" s="27"/>
    </row>
    <row r="1619" spans="1:26" ht="14.25" x14ac:dyDescent="0.2">
      <c r="A1619" s="40"/>
      <c r="B1619" s="41"/>
      <c r="C1619" s="41" t="s">
        <v>1500</v>
      </c>
      <c r="D1619" s="24" t="s">
        <v>1499</v>
      </c>
      <c r="E1619" s="11">
        <f>Source!CA809</f>
        <v>55</v>
      </c>
      <c r="F1619" s="48" t="str">
        <f>CONCATENATE(" )", Source!DM809, Source!FU809, "=", Source!FY809)</f>
        <v xml:space="preserve"> )*0,85=46,75</v>
      </c>
      <c r="G1619" s="49"/>
      <c r="H1619" s="25">
        <f>SUM(U1612:U1622)</f>
        <v>34.840000000000003</v>
      </c>
      <c r="I1619" s="29"/>
      <c r="J1619" s="23">
        <f>Source!AU809</f>
        <v>47</v>
      </c>
      <c r="K1619" s="25">
        <f>SUM(V1612:V1622)</f>
        <v>35.020000000000003</v>
      </c>
      <c r="L1619" s="27"/>
    </row>
    <row r="1620" spans="1:26" ht="14.25" x14ac:dyDescent="0.2">
      <c r="A1620" s="40"/>
      <c r="B1620" s="41"/>
      <c r="C1620" s="41" t="s">
        <v>1501</v>
      </c>
      <c r="D1620" s="24" t="s">
        <v>1502</v>
      </c>
      <c r="E1620" s="11">
        <f>Source!AQ809</f>
        <v>63</v>
      </c>
      <c r="F1620" s="25"/>
      <c r="G1620" s="26" t="str">
        <f>Source!DI809</f>
        <v>)*1,15</v>
      </c>
      <c r="H1620" s="25"/>
      <c r="I1620" s="26"/>
      <c r="J1620" s="26"/>
      <c r="K1620" s="25"/>
      <c r="L1620" s="36">
        <f>Source!U809</f>
        <v>8.4911399999999979</v>
      </c>
    </row>
    <row r="1621" spans="1:26" ht="28.5" x14ac:dyDescent="0.2">
      <c r="A1621" s="40" t="str">
        <f>Source!E811</f>
        <v>157,1</v>
      </c>
      <c r="B1621" s="41" t="str">
        <f>Source!F811</f>
        <v>14.3.02.01-0015</v>
      </c>
      <c r="C1621" s="41" t="str">
        <f>Source!G811</f>
        <v>Краска акриловая Alpina ULTRAWEISS, CAPAROL водно-дисперсионная</v>
      </c>
      <c r="D1621" s="24" t="str">
        <f>Source!H811</f>
        <v>т</v>
      </c>
      <c r="E1621" s="11">
        <f>Source!I811</f>
        <v>3.8679999999999999E-3</v>
      </c>
      <c r="F1621" s="25">
        <f>Source!AL811+Source!AM811+Source!AO811</f>
        <v>13287.69</v>
      </c>
      <c r="G1621" s="39" t="s">
        <v>6</v>
      </c>
      <c r="H1621" s="25">
        <f>ROUND(Source!AC811*Source!I811, 2)+ROUND(Source!AD811*Source!I811, 2)+ROUND(Source!AF811*Source!I811, 2)</f>
        <v>51.4</v>
      </c>
      <c r="I1621" s="26"/>
      <c r="J1621" s="26">
        <f>IF(Source!BC811&lt;&gt; 0, Source!BC811, 1)</f>
        <v>1</v>
      </c>
      <c r="K1621" s="25">
        <f>Source!O811</f>
        <v>51.4</v>
      </c>
      <c r="L1621" s="27"/>
      <c r="S1621">
        <f>ROUND((Source!FX811/100)*((ROUND(Source!AF811*Source!I811, 2)+ROUND(Source!AE811*Source!I811, 2))), 2)</f>
        <v>0</v>
      </c>
      <c r="T1621">
        <f>Source!X811</f>
        <v>0</v>
      </c>
      <c r="U1621">
        <f>ROUND((Source!FY811/100)*((ROUND(Source!AF811*Source!I811, 2)+ROUND(Source!AE811*Source!I811, 2))), 2)</f>
        <v>0</v>
      </c>
      <c r="V1621">
        <f>Source!Y811</f>
        <v>0</v>
      </c>
      <c r="W1621">
        <f>IF(Source!BI811&lt;=1,H1621, 0)</f>
        <v>51.4</v>
      </c>
      <c r="X1621">
        <f>IF(Source!BI811=2,H1621, 0)</f>
        <v>0</v>
      </c>
      <c r="Y1621">
        <f>IF(Source!BI811=3,H1621, 0)</f>
        <v>0</v>
      </c>
      <c r="Z1621">
        <f>IF(Source!BI811=4,H1621, 0)</f>
        <v>0</v>
      </c>
    </row>
    <row r="1622" spans="1:26" ht="28.5" x14ac:dyDescent="0.2">
      <c r="A1622" s="42" t="str">
        <f>Source!E813</f>
        <v>157,2</v>
      </c>
      <c r="B1622" s="43" t="str">
        <f>Source!F813</f>
        <v>14.4.01.02-0023</v>
      </c>
      <c r="C1622" s="43" t="str">
        <f>Source!G813</f>
        <v>Грунтовка акриловая CAPASOL, CAPAROL</v>
      </c>
      <c r="D1622" s="30" t="str">
        <f>Source!H813</f>
        <v>л</v>
      </c>
      <c r="E1622" s="31">
        <f>Source!I813</f>
        <v>1.8400399999999999</v>
      </c>
      <c r="F1622" s="32">
        <f>Source!AL813+Source!AM813+Source!AO813</f>
        <v>30.67</v>
      </c>
      <c r="G1622" s="37" t="s">
        <v>6</v>
      </c>
      <c r="H1622" s="32">
        <f>ROUND(Source!AC813*Source!I813, 2)+ROUND(Source!AD813*Source!I813, 2)+ROUND(Source!AF813*Source!I813, 2)</f>
        <v>56.43</v>
      </c>
      <c r="I1622" s="33"/>
      <c r="J1622" s="33">
        <f>IF(Source!BC813&lt;&gt; 0, Source!BC813, 1)</f>
        <v>1</v>
      </c>
      <c r="K1622" s="32">
        <f>Source!O813</f>
        <v>56.43</v>
      </c>
      <c r="L1622" s="38"/>
      <c r="S1622">
        <f>ROUND((Source!FX813/100)*((ROUND(Source!AF813*Source!I813, 2)+ROUND(Source!AE813*Source!I813, 2))), 2)</f>
        <v>0</v>
      </c>
      <c r="T1622">
        <f>Source!X813</f>
        <v>0</v>
      </c>
      <c r="U1622">
        <f>ROUND((Source!FY813/100)*((ROUND(Source!AF813*Source!I813, 2)+ROUND(Source!AE813*Source!I813, 2))), 2)</f>
        <v>0</v>
      </c>
      <c r="V1622">
        <f>Source!Y813</f>
        <v>0</v>
      </c>
      <c r="W1622">
        <f>IF(Source!BI813&lt;=1,H1622, 0)</f>
        <v>56.43</v>
      </c>
      <c r="X1622">
        <f>IF(Source!BI813=2,H1622, 0)</f>
        <v>0</v>
      </c>
      <c r="Y1622">
        <f>IF(Source!BI813=3,H1622, 0)</f>
        <v>0</v>
      </c>
      <c r="Z1622">
        <f>IF(Source!BI813=4,H1622, 0)</f>
        <v>0</v>
      </c>
    </row>
    <row r="1623" spans="1:26" ht="15" x14ac:dyDescent="0.25">
      <c r="G1623" s="46">
        <f>H1614+H1615+H1617+H1618+H1619+SUM(H1621:H1622)</f>
        <v>369.57</v>
      </c>
      <c r="H1623" s="46"/>
      <c r="J1623" s="46">
        <f>K1614+K1615+K1617+K1618+K1619+SUM(K1621:K1622)</f>
        <v>370.12</v>
      </c>
      <c r="K1623" s="46"/>
      <c r="L1623" s="35">
        <f>Source!U809</f>
        <v>8.4911399999999979</v>
      </c>
      <c r="O1623" s="21">
        <f>G1623</f>
        <v>369.57</v>
      </c>
      <c r="P1623" s="21">
        <f>J1623</f>
        <v>370.12</v>
      </c>
      <c r="Q1623" s="21">
        <f>L1623</f>
        <v>8.4911399999999979</v>
      </c>
      <c r="W1623">
        <f>IF(Source!BI809&lt;=1,H1614+H1615+H1617+H1618+H1619, 0)</f>
        <v>261.74</v>
      </c>
      <c r="X1623">
        <f>IF(Source!BI809=2,H1614+H1615+H1617+H1618+H1619, 0)</f>
        <v>0</v>
      </c>
      <c r="Y1623">
        <f>IF(Source!BI809=3,H1614+H1615+H1617+H1618+H1619, 0)</f>
        <v>0</v>
      </c>
      <c r="Z1623">
        <f>IF(Source!BI809=4,H1614+H1615+H1617+H1618+H1619, 0)</f>
        <v>0</v>
      </c>
    </row>
    <row r="1624" spans="1:26" ht="42.75" x14ac:dyDescent="0.2">
      <c r="A1624" s="40" t="str">
        <f>Source!E815</f>
        <v>158</v>
      </c>
      <c r="B1624" s="41" t="str">
        <f>Source!F815</f>
        <v>11-01-011-09</v>
      </c>
      <c r="C1624" s="41" t="str">
        <f>Source!G815</f>
        <v>Устройство стяжек из выравнивающей смеси типа "Ветонит" 3000, толщиной 3 мм</v>
      </c>
      <c r="D1624" s="24" t="str">
        <f>Source!H815</f>
        <v>100 м2</v>
      </c>
      <c r="E1624" s="11">
        <f>Source!I815</f>
        <v>0.1172</v>
      </c>
      <c r="F1624" s="25">
        <f>Source!AL815+Source!AM815+Source!AO815</f>
        <v>5981.97</v>
      </c>
      <c r="G1624" s="26"/>
      <c r="H1624" s="25"/>
      <c r="I1624" s="26" t="str">
        <f>Source!BO815</f>
        <v/>
      </c>
      <c r="J1624" s="26"/>
      <c r="K1624" s="25"/>
      <c r="L1624" s="27"/>
      <c r="S1624">
        <f>ROUND((Source!FX815/100)*((ROUND(Source!AF815*Source!I815, 2)+ROUND(Source!AE815*Source!I815, 2))), 2)</f>
        <v>39.28</v>
      </c>
      <c r="T1624">
        <f>Source!X815</f>
        <v>39.380000000000003</v>
      </c>
      <c r="U1624">
        <f>ROUND((Source!FY815/100)*((ROUND(Source!AF815*Source!I815, 2)+ROUND(Source!AE815*Source!I815, 2))), 2)</f>
        <v>22.62</v>
      </c>
      <c r="V1624">
        <f>Source!Y815</f>
        <v>22.71</v>
      </c>
    </row>
    <row r="1625" spans="1:26" x14ac:dyDescent="0.2">
      <c r="C1625" s="20" t="str">
        <f>"Объем: "&amp;Source!I815&amp;"=11,72/"&amp;"100"</f>
        <v>Объем: 0,1172=11,72/100</v>
      </c>
    </row>
    <row r="1626" spans="1:26" ht="14.25" x14ac:dyDescent="0.2">
      <c r="A1626" s="40"/>
      <c r="B1626" s="41"/>
      <c r="C1626" s="41" t="s">
        <v>1496</v>
      </c>
      <c r="D1626" s="24"/>
      <c r="E1626" s="11"/>
      <c r="F1626" s="25">
        <f>Source!AO815</f>
        <v>262.13</v>
      </c>
      <c r="G1626" s="26" t="str">
        <f>Source!DG815</f>
        <v>)*1,15</v>
      </c>
      <c r="H1626" s="25">
        <f>ROUND(Source!AF815*Source!I815, 2)</f>
        <v>35.33</v>
      </c>
      <c r="I1626" s="26"/>
      <c r="J1626" s="26">
        <f>IF(Source!BA815&lt;&gt; 0, Source!BA815, 1)</f>
        <v>1</v>
      </c>
      <c r="K1626" s="25">
        <f>Source!S815</f>
        <v>35.33</v>
      </c>
      <c r="L1626" s="27"/>
      <c r="R1626">
        <f>H1626</f>
        <v>35.33</v>
      </c>
    </row>
    <row r="1627" spans="1:26" ht="14.25" x14ac:dyDescent="0.2">
      <c r="A1627" s="40"/>
      <c r="B1627" s="41"/>
      <c r="C1627" s="41" t="s">
        <v>279</v>
      </c>
      <c r="D1627" s="24"/>
      <c r="E1627" s="11"/>
      <c r="F1627" s="25">
        <f>Source!AM815</f>
        <v>3.25</v>
      </c>
      <c r="G1627" s="26" t="str">
        <f>Source!DE815</f>
        <v>)*1,25</v>
      </c>
      <c r="H1627" s="25">
        <f>ROUND(Source!AD815*Source!I815, 2)</f>
        <v>0.48</v>
      </c>
      <c r="I1627" s="26"/>
      <c r="J1627" s="26">
        <f>IF(Source!BB815&lt;&gt; 0, Source!BB815, 1)</f>
        <v>1</v>
      </c>
      <c r="K1627" s="25">
        <f>Source!Q815</f>
        <v>0.48</v>
      </c>
      <c r="L1627" s="27"/>
    </row>
    <row r="1628" spans="1:26" ht="14.25" x14ac:dyDescent="0.2">
      <c r="A1628" s="40"/>
      <c r="B1628" s="41"/>
      <c r="C1628" s="41" t="s">
        <v>1497</v>
      </c>
      <c r="D1628" s="24"/>
      <c r="E1628" s="11"/>
      <c r="F1628" s="25">
        <f>Source!AN815</f>
        <v>1.04</v>
      </c>
      <c r="G1628" s="26" t="str">
        <f>Source!DF815</f>
        <v>)*1,25</v>
      </c>
      <c r="H1628" s="28">
        <f>ROUND(Source!AE815*Source!I815, 2)</f>
        <v>0.15</v>
      </c>
      <c r="I1628" s="26"/>
      <c r="J1628" s="26">
        <f>IF(Source!BS815&lt;&gt; 0, Source!BS815, 1)</f>
        <v>1</v>
      </c>
      <c r="K1628" s="28">
        <f>Source!R815</f>
        <v>0.15</v>
      </c>
      <c r="L1628" s="27"/>
      <c r="R1628">
        <f>H1628</f>
        <v>0.15</v>
      </c>
    </row>
    <row r="1629" spans="1:26" ht="14.25" x14ac:dyDescent="0.2">
      <c r="A1629" s="40"/>
      <c r="B1629" s="41"/>
      <c r="C1629" s="41" t="s">
        <v>1503</v>
      </c>
      <c r="D1629" s="24"/>
      <c r="E1629" s="11"/>
      <c r="F1629" s="25">
        <f>Source!AL815</f>
        <v>5716.59</v>
      </c>
      <c r="G1629" s="26" t="str">
        <f>Source!DD815</f>
        <v/>
      </c>
      <c r="H1629" s="25">
        <f>ROUND(Source!AC815*Source!I815, 2)</f>
        <v>669.98</v>
      </c>
      <c r="I1629" s="26"/>
      <c r="J1629" s="26">
        <f>IF(Source!BC815&lt;&gt; 0, Source!BC815, 1)</f>
        <v>1</v>
      </c>
      <c r="K1629" s="25">
        <f>Source!P815</f>
        <v>669.98</v>
      </c>
      <c r="L1629" s="27"/>
    </row>
    <row r="1630" spans="1:26" ht="14.25" x14ac:dyDescent="0.2">
      <c r="A1630" s="40"/>
      <c r="B1630" s="41"/>
      <c r="C1630" s="41" t="s">
        <v>1498</v>
      </c>
      <c r="D1630" s="24" t="s">
        <v>1499</v>
      </c>
      <c r="E1630" s="11">
        <f>Source!BZ815</f>
        <v>123</v>
      </c>
      <c r="F1630" s="48" t="str">
        <f>CONCATENATE(" )", Source!DL815, Source!FT815, "=", Source!FX815)</f>
        <v xml:space="preserve"> )*0,9=110,7</v>
      </c>
      <c r="G1630" s="49"/>
      <c r="H1630" s="25">
        <f>SUM(S1624:S1632)</f>
        <v>39.28</v>
      </c>
      <c r="I1630" s="29"/>
      <c r="J1630" s="23">
        <f>Source!AT815</f>
        <v>111</v>
      </c>
      <c r="K1630" s="25">
        <f>SUM(T1624:T1632)</f>
        <v>39.380000000000003</v>
      </c>
      <c r="L1630" s="27"/>
    </row>
    <row r="1631" spans="1:26" ht="14.25" x14ac:dyDescent="0.2">
      <c r="A1631" s="40"/>
      <c r="B1631" s="41"/>
      <c r="C1631" s="41" t="s">
        <v>1500</v>
      </c>
      <c r="D1631" s="24" t="s">
        <v>1499</v>
      </c>
      <c r="E1631" s="11">
        <f>Source!CA815</f>
        <v>75</v>
      </c>
      <c r="F1631" s="48" t="str">
        <f>CONCATENATE(" )", Source!DM815, Source!FU815, "=", Source!FY815)</f>
        <v xml:space="preserve"> )*0,85=63,75</v>
      </c>
      <c r="G1631" s="49"/>
      <c r="H1631" s="25">
        <f>SUM(U1624:U1632)</f>
        <v>22.62</v>
      </c>
      <c r="I1631" s="29"/>
      <c r="J1631" s="23">
        <f>Source!AU815</f>
        <v>64</v>
      </c>
      <c r="K1631" s="25">
        <f>SUM(V1624:V1632)</f>
        <v>22.71</v>
      </c>
      <c r="L1631" s="27"/>
    </row>
    <row r="1632" spans="1:26" ht="14.25" x14ac:dyDescent="0.2">
      <c r="A1632" s="42"/>
      <c r="B1632" s="43"/>
      <c r="C1632" s="43" t="s">
        <v>1501</v>
      </c>
      <c r="D1632" s="30" t="s">
        <v>1502</v>
      </c>
      <c r="E1632" s="31">
        <f>Source!AQ815</f>
        <v>30.73</v>
      </c>
      <c r="F1632" s="32"/>
      <c r="G1632" s="33" t="str">
        <f>Source!DI815</f>
        <v>)*1,15</v>
      </c>
      <c r="H1632" s="32"/>
      <c r="I1632" s="33"/>
      <c r="J1632" s="33"/>
      <c r="K1632" s="32"/>
      <c r="L1632" s="34">
        <f>Source!U815</f>
        <v>4.1417894000000004</v>
      </c>
    </row>
    <row r="1633" spans="1:26" ht="15" x14ac:dyDescent="0.25">
      <c r="G1633" s="46">
        <f>H1626+H1627+H1629+H1630+H1631</f>
        <v>767.68999999999994</v>
      </c>
      <c r="H1633" s="46"/>
      <c r="J1633" s="46">
        <f>K1626+K1627+K1629+K1630+K1631</f>
        <v>767.88</v>
      </c>
      <c r="K1633" s="46"/>
      <c r="L1633" s="35">
        <f>Source!U815</f>
        <v>4.1417894000000004</v>
      </c>
      <c r="O1633" s="21">
        <f>G1633</f>
        <v>767.68999999999994</v>
      </c>
      <c r="P1633" s="21">
        <f>J1633</f>
        <v>767.88</v>
      </c>
      <c r="Q1633" s="21">
        <f>L1633</f>
        <v>4.1417894000000004</v>
      </c>
      <c r="W1633">
        <f>IF(Source!BI815&lt;=1,H1626+H1627+H1629+H1630+H1631, 0)</f>
        <v>767.68999999999994</v>
      </c>
      <c r="X1633">
        <f>IF(Source!BI815=2,H1626+H1627+H1629+H1630+H1631, 0)</f>
        <v>0</v>
      </c>
      <c r="Y1633">
        <f>IF(Source!BI815=3,H1626+H1627+H1629+H1630+H1631, 0)</f>
        <v>0</v>
      </c>
      <c r="Z1633">
        <f>IF(Source!BI815=4,H1626+H1627+H1629+H1630+H1631, 0)</f>
        <v>0</v>
      </c>
    </row>
    <row r="1634" spans="1:26" ht="28.5" x14ac:dyDescent="0.2">
      <c r="A1634" s="40" t="str">
        <f>Source!E817</f>
        <v>159</v>
      </c>
      <c r="B1634" s="41" t="str">
        <f>Source!F817</f>
        <v>11-01-047-01</v>
      </c>
      <c r="C1634" s="41" t="str">
        <f>Source!G817</f>
        <v>Устройство покрытий из плит керамогранитных размером 30х30 см</v>
      </c>
      <c r="D1634" s="24" t="str">
        <f>Source!H817</f>
        <v>100 м2</v>
      </c>
      <c r="E1634" s="11">
        <f>Source!I817</f>
        <v>0.1172</v>
      </c>
      <c r="F1634" s="25">
        <f>Source!AL817+Source!AM817+Source!AO817</f>
        <v>21576.86</v>
      </c>
      <c r="G1634" s="26"/>
      <c r="H1634" s="25"/>
      <c r="I1634" s="26" t="str">
        <f>Source!BO817</f>
        <v/>
      </c>
      <c r="J1634" s="26"/>
      <c r="K1634" s="25"/>
      <c r="L1634" s="27"/>
      <c r="S1634">
        <f>ROUND((Source!FX817/100)*((ROUND(Source!AF817*Source!I817, 2)+ROUND(Source!AE817*Source!I817, 2))), 2)</f>
        <v>407.64</v>
      </c>
      <c r="T1634">
        <f>Source!X817</f>
        <v>408.75</v>
      </c>
      <c r="U1634">
        <f>ROUND((Source!FY817/100)*((ROUND(Source!AF817*Source!I817, 2)+ROUND(Source!AE817*Source!I817, 2))), 2)</f>
        <v>234.75</v>
      </c>
      <c r="V1634">
        <f>Source!Y817</f>
        <v>235.67</v>
      </c>
    </row>
    <row r="1635" spans="1:26" x14ac:dyDescent="0.2">
      <c r="C1635" s="20" t="str">
        <f>"Объем: "&amp;Source!I817&amp;"=11,72/"&amp;"100"</f>
        <v>Объем: 0,1172=11,72/100</v>
      </c>
    </row>
    <row r="1636" spans="1:26" ht="14.25" x14ac:dyDescent="0.2">
      <c r="A1636" s="40"/>
      <c r="B1636" s="41"/>
      <c r="C1636" s="41" t="s">
        <v>1496</v>
      </c>
      <c r="D1636" s="24"/>
      <c r="E1636" s="11"/>
      <c r="F1636" s="25">
        <f>Source!AO817</f>
        <v>2713.07</v>
      </c>
      <c r="G1636" s="26" t="str">
        <f>Source!DG817</f>
        <v>)*1,15</v>
      </c>
      <c r="H1636" s="25">
        <f>ROUND(Source!AF817*Source!I817, 2)</f>
        <v>365.67</v>
      </c>
      <c r="I1636" s="26"/>
      <c r="J1636" s="26">
        <f>IF(Source!BA817&lt;&gt; 0, Source!BA817, 1)</f>
        <v>1</v>
      </c>
      <c r="K1636" s="25">
        <f>Source!S817</f>
        <v>365.67</v>
      </c>
      <c r="L1636" s="27"/>
      <c r="R1636">
        <f>H1636</f>
        <v>365.67</v>
      </c>
    </row>
    <row r="1637" spans="1:26" ht="14.25" x14ac:dyDescent="0.2">
      <c r="A1637" s="40"/>
      <c r="B1637" s="41"/>
      <c r="C1637" s="41" t="s">
        <v>279</v>
      </c>
      <c r="D1637" s="24"/>
      <c r="E1637" s="11"/>
      <c r="F1637" s="25">
        <f>Source!AM817</f>
        <v>24.15</v>
      </c>
      <c r="G1637" s="26" t="str">
        <f>Source!DE817</f>
        <v>)*1,25</v>
      </c>
      <c r="H1637" s="25">
        <f>ROUND(Source!AD817*Source!I817, 2)</f>
        <v>3.54</v>
      </c>
      <c r="I1637" s="26"/>
      <c r="J1637" s="26">
        <f>IF(Source!BB817&lt;&gt; 0, Source!BB817, 1)</f>
        <v>1</v>
      </c>
      <c r="K1637" s="25">
        <f>Source!Q817</f>
        <v>3.54</v>
      </c>
      <c r="L1637" s="27"/>
    </row>
    <row r="1638" spans="1:26" ht="14.25" x14ac:dyDescent="0.2">
      <c r="A1638" s="40"/>
      <c r="B1638" s="41"/>
      <c r="C1638" s="41" t="s">
        <v>1497</v>
      </c>
      <c r="D1638" s="24"/>
      <c r="E1638" s="11"/>
      <c r="F1638" s="25">
        <f>Source!AN817</f>
        <v>17.510000000000002</v>
      </c>
      <c r="G1638" s="26" t="str">
        <f>Source!DF817</f>
        <v>)*1,25</v>
      </c>
      <c r="H1638" s="28">
        <f>ROUND(Source!AE817*Source!I817, 2)</f>
        <v>2.57</v>
      </c>
      <c r="I1638" s="26"/>
      <c r="J1638" s="26">
        <f>IF(Source!BS817&lt;&gt; 0, Source!BS817, 1)</f>
        <v>1</v>
      </c>
      <c r="K1638" s="28">
        <f>Source!R817</f>
        <v>2.57</v>
      </c>
      <c r="L1638" s="27"/>
      <c r="R1638">
        <f>H1638</f>
        <v>2.57</v>
      </c>
    </row>
    <row r="1639" spans="1:26" ht="14.25" x14ac:dyDescent="0.2">
      <c r="A1639" s="40"/>
      <c r="B1639" s="41"/>
      <c r="C1639" s="41" t="s">
        <v>1503</v>
      </c>
      <c r="D1639" s="24"/>
      <c r="E1639" s="11"/>
      <c r="F1639" s="25">
        <f>Source!AL817</f>
        <v>18839.64</v>
      </c>
      <c r="G1639" s="26" t="str">
        <f>Source!DD817</f>
        <v/>
      </c>
      <c r="H1639" s="25">
        <f>ROUND(Source!AC817*Source!I817, 2)</f>
        <v>2208.0100000000002</v>
      </c>
      <c r="I1639" s="26"/>
      <c r="J1639" s="26">
        <f>IF(Source!BC817&lt;&gt; 0, Source!BC817, 1)</f>
        <v>1</v>
      </c>
      <c r="K1639" s="25">
        <f>Source!P817</f>
        <v>2208.0100000000002</v>
      </c>
      <c r="L1639" s="27"/>
    </row>
    <row r="1640" spans="1:26" ht="14.25" x14ac:dyDescent="0.2">
      <c r="A1640" s="40"/>
      <c r="B1640" s="41"/>
      <c r="C1640" s="41" t="s">
        <v>1498</v>
      </c>
      <c r="D1640" s="24" t="s">
        <v>1499</v>
      </c>
      <c r="E1640" s="11">
        <f>Source!BZ817</f>
        <v>123</v>
      </c>
      <c r="F1640" s="48" t="str">
        <f>CONCATENATE(" )", Source!DL817, Source!FT817, "=", Source!FX817)</f>
        <v xml:space="preserve"> )*0,9=110,7</v>
      </c>
      <c r="G1640" s="49"/>
      <c r="H1640" s="25">
        <f>SUM(S1634:S1645)</f>
        <v>407.64</v>
      </c>
      <c r="I1640" s="29"/>
      <c r="J1640" s="23">
        <f>Source!AT817</f>
        <v>111</v>
      </c>
      <c r="K1640" s="25">
        <f>SUM(T1634:T1645)</f>
        <v>408.75</v>
      </c>
      <c r="L1640" s="27"/>
    </row>
    <row r="1641" spans="1:26" ht="14.25" x14ac:dyDescent="0.2">
      <c r="A1641" s="40"/>
      <c r="B1641" s="41"/>
      <c r="C1641" s="41" t="s">
        <v>1500</v>
      </c>
      <c r="D1641" s="24" t="s">
        <v>1499</v>
      </c>
      <c r="E1641" s="11">
        <f>Source!CA817</f>
        <v>75</v>
      </c>
      <c r="F1641" s="48" t="str">
        <f>CONCATENATE(" )", Source!DM817, Source!FU817, "=", Source!FY817)</f>
        <v xml:space="preserve"> )*0,85=63,75</v>
      </c>
      <c r="G1641" s="49"/>
      <c r="H1641" s="25">
        <f>SUM(U1634:U1645)</f>
        <v>234.75</v>
      </c>
      <c r="I1641" s="29"/>
      <c r="J1641" s="23">
        <f>Source!AU817</f>
        <v>64</v>
      </c>
      <c r="K1641" s="25">
        <f>SUM(V1634:V1645)</f>
        <v>235.67</v>
      </c>
      <c r="L1641" s="27"/>
    </row>
    <row r="1642" spans="1:26" ht="14.25" x14ac:dyDescent="0.2">
      <c r="A1642" s="40"/>
      <c r="B1642" s="41"/>
      <c r="C1642" s="41" t="s">
        <v>1501</v>
      </c>
      <c r="D1642" s="24" t="s">
        <v>1502</v>
      </c>
      <c r="E1642" s="11">
        <f>Source!AQ817</f>
        <v>310.42</v>
      </c>
      <c r="F1642" s="25"/>
      <c r="G1642" s="26" t="str">
        <f>Source!DI817</f>
        <v>)*1,15</v>
      </c>
      <c r="H1642" s="25"/>
      <c r="I1642" s="26"/>
      <c r="J1642" s="26"/>
      <c r="K1642" s="25"/>
      <c r="L1642" s="36">
        <f>Source!U817</f>
        <v>41.838407599999996</v>
      </c>
    </row>
    <row r="1643" spans="1:26" ht="28.5" x14ac:dyDescent="0.2">
      <c r="A1643" s="40" t="str">
        <f>Source!E819</f>
        <v>159,1</v>
      </c>
      <c r="B1643" s="41" t="str">
        <f>Source!F819</f>
        <v>14.3.01.02-0103</v>
      </c>
      <c r="C1643" s="41" t="str">
        <f>Source!G819</f>
        <v>Грунтовка воднодисперсионная CERESIT CT 17</v>
      </c>
      <c r="D1643" s="24" t="str">
        <f>Source!H819</f>
        <v>л</v>
      </c>
      <c r="E1643" s="11">
        <f>Source!I819</f>
        <v>1.5236000000000001</v>
      </c>
      <c r="F1643" s="25">
        <f>Source!AL819+Source!AM819+Source!AO819</f>
        <v>9.14</v>
      </c>
      <c r="G1643" s="39" t="s">
        <v>6</v>
      </c>
      <c r="H1643" s="25">
        <f>ROUND(Source!AC819*Source!I819, 2)+ROUND(Source!AD819*Source!I819, 2)+ROUND(Source!AF819*Source!I819, 2)</f>
        <v>13.93</v>
      </c>
      <c r="I1643" s="26"/>
      <c r="J1643" s="26">
        <f>IF(Source!BC819&lt;&gt; 0, Source!BC819, 1)</f>
        <v>1</v>
      </c>
      <c r="K1643" s="25">
        <f>Source!O819</f>
        <v>13.93</v>
      </c>
      <c r="L1643" s="27"/>
      <c r="S1643">
        <f>ROUND((Source!FX819/100)*((ROUND(Source!AF819*Source!I819, 2)+ROUND(Source!AE819*Source!I819, 2))), 2)</f>
        <v>0</v>
      </c>
      <c r="T1643">
        <f>Source!X819</f>
        <v>0</v>
      </c>
      <c r="U1643">
        <f>ROUND((Source!FY819/100)*((ROUND(Source!AF819*Source!I819, 2)+ROUND(Source!AE819*Source!I819, 2))), 2)</f>
        <v>0</v>
      </c>
      <c r="V1643">
        <f>Source!Y819</f>
        <v>0</v>
      </c>
      <c r="W1643">
        <f>IF(Source!BI819&lt;=1,H1643, 0)</f>
        <v>13.93</v>
      </c>
      <c r="X1643">
        <f>IF(Source!BI819=2,H1643, 0)</f>
        <v>0</v>
      </c>
      <c r="Y1643">
        <f>IF(Source!BI819=3,H1643, 0)</f>
        <v>0</v>
      </c>
      <c r="Z1643">
        <f>IF(Source!BI819=4,H1643, 0)</f>
        <v>0</v>
      </c>
    </row>
    <row r="1644" spans="1:26" ht="42.75" x14ac:dyDescent="0.2">
      <c r="A1644" s="40" t="str">
        <f>Source!E821</f>
        <v>159,2</v>
      </c>
      <c r="B1644" s="41" t="str">
        <f>Source!F821</f>
        <v>06.2.05.03-0003</v>
      </c>
      <c r="C1644" s="41" t="str">
        <f>Source!G821</f>
        <v>Гранит керамический многоцветный неполированный, размером 400х400х9 мм</v>
      </c>
      <c r="D1644" s="24" t="str">
        <f>Source!H821</f>
        <v>м2</v>
      </c>
      <c r="E1644" s="11">
        <f>Source!I821</f>
        <v>-11.9544</v>
      </c>
      <c r="F1644" s="25">
        <f>Source!AL821+Source!AM821+Source!AO821</f>
        <v>140.44999999999999</v>
      </c>
      <c r="G1644" s="39" t="s">
        <v>6</v>
      </c>
      <c r="H1644" s="25">
        <f>ROUND(Source!AC821*Source!I821, 2)+ROUND(Source!AD821*Source!I821, 2)+ROUND(Source!AF821*Source!I821, 2)</f>
        <v>-1679</v>
      </c>
      <c r="I1644" s="26"/>
      <c r="J1644" s="26">
        <f>IF(Source!BC821&lt;&gt; 0, Source!BC821, 1)</f>
        <v>1</v>
      </c>
      <c r="K1644" s="25">
        <f>Source!O821</f>
        <v>-1679</v>
      </c>
      <c r="L1644" s="27"/>
      <c r="S1644">
        <f>ROUND((Source!FX821/100)*((ROUND(Source!AF821*Source!I821, 2)+ROUND(Source!AE821*Source!I821, 2))), 2)</f>
        <v>0</v>
      </c>
      <c r="T1644">
        <f>Source!X821</f>
        <v>0</v>
      </c>
      <c r="U1644">
        <f>ROUND((Source!FY821/100)*((ROUND(Source!AF821*Source!I821, 2)+ROUND(Source!AE821*Source!I821, 2))), 2)</f>
        <v>0</v>
      </c>
      <c r="V1644">
        <f>Source!Y821</f>
        <v>0</v>
      </c>
      <c r="W1644">
        <f>IF(Source!BI821&lt;=1,H1644, 0)</f>
        <v>-1679</v>
      </c>
      <c r="X1644">
        <f>IF(Source!BI821=2,H1644, 0)</f>
        <v>0</v>
      </c>
      <c r="Y1644">
        <f>IF(Source!BI821=3,H1644, 0)</f>
        <v>0</v>
      </c>
      <c r="Z1644">
        <f>IF(Source!BI821=4,H1644, 0)</f>
        <v>0</v>
      </c>
    </row>
    <row r="1645" spans="1:26" ht="28.5" x14ac:dyDescent="0.2">
      <c r="A1645" s="42" t="str">
        <f>Source!E823</f>
        <v>159,3</v>
      </c>
      <c r="B1645" s="43" t="str">
        <f>Source!F823</f>
        <v>06.2.05.03-0042</v>
      </c>
      <c r="C1645" s="43" t="str">
        <f>Source!G823</f>
        <v>Плитки керамогранитные размером 300х300х8 мм</v>
      </c>
      <c r="D1645" s="30" t="str">
        <f>Source!H823</f>
        <v>м2</v>
      </c>
      <c r="E1645" s="31">
        <f>Source!I823</f>
        <v>11.9544</v>
      </c>
      <c r="F1645" s="32">
        <f>Source!AL823+Source!AM823+Source!AO823</f>
        <v>57.79</v>
      </c>
      <c r="G1645" s="37" t="s">
        <v>6</v>
      </c>
      <c r="H1645" s="32">
        <f>ROUND(Source!AC823*Source!I823, 2)+ROUND(Source!AD823*Source!I823, 2)+ROUND(Source!AF823*Source!I823, 2)</f>
        <v>690.84</v>
      </c>
      <c r="I1645" s="33"/>
      <c r="J1645" s="33">
        <f>IF(Source!BC823&lt;&gt; 0, Source!BC823, 1)</f>
        <v>1</v>
      </c>
      <c r="K1645" s="32">
        <f>Source!O823</f>
        <v>690.84</v>
      </c>
      <c r="L1645" s="38"/>
      <c r="S1645">
        <f>ROUND((Source!FX823/100)*((ROUND(Source!AF823*Source!I823, 2)+ROUND(Source!AE823*Source!I823, 2))), 2)</f>
        <v>0</v>
      </c>
      <c r="T1645">
        <f>Source!X823</f>
        <v>0</v>
      </c>
      <c r="U1645">
        <f>ROUND((Source!FY823/100)*((ROUND(Source!AF823*Source!I823, 2)+ROUND(Source!AE823*Source!I823, 2))), 2)</f>
        <v>0</v>
      </c>
      <c r="V1645">
        <f>Source!Y823</f>
        <v>0</v>
      </c>
      <c r="W1645">
        <f>IF(Source!BI823&lt;=1,H1645, 0)</f>
        <v>690.84</v>
      </c>
      <c r="X1645">
        <f>IF(Source!BI823=2,H1645, 0)</f>
        <v>0</v>
      </c>
      <c r="Y1645">
        <f>IF(Source!BI823=3,H1645, 0)</f>
        <v>0</v>
      </c>
      <c r="Z1645">
        <f>IF(Source!BI823=4,H1645, 0)</f>
        <v>0</v>
      </c>
    </row>
    <row r="1646" spans="1:26" ht="15" x14ac:dyDescent="0.25">
      <c r="G1646" s="46">
        <f>H1636+H1637+H1639+H1640+H1641+SUM(H1643:H1645)</f>
        <v>2245.38</v>
      </c>
      <c r="H1646" s="46"/>
      <c r="J1646" s="46">
        <f>K1636+K1637+K1639+K1640+K1641+SUM(K1643:K1645)</f>
        <v>2247.4100000000003</v>
      </c>
      <c r="K1646" s="46"/>
      <c r="L1646" s="35">
        <f>Source!U817</f>
        <v>41.838407599999996</v>
      </c>
      <c r="O1646" s="21">
        <f>G1646</f>
        <v>2245.38</v>
      </c>
      <c r="P1646" s="21">
        <f>J1646</f>
        <v>2247.4100000000003</v>
      </c>
      <c r="Q1646" s="21">
        <f>L1646</f>
        <v>41.838407599999996</v>
      </c>
      <c r="W1646">
        <f>IF(Source!BI817&lt;=1,H1636+H1637+H1639+H1640+H1641, 0)</f>
        <v>3219.61</v>
      </c>
      <c r="X1646">
        <f>IF(Source!BI817=2,H1636+H1637+H1639+H1640+H1641, 0)</f>
        <v>0</v>
      </c>
      <c r="Y1646">
        <f>IF(Source!BI817=3,H1636+H1637+H1639+H1640+H1641, 0)</f>
        <v>0</v>
      </c>
      <c r="Z1646">
        <f>IF(Source!BI817=4,H1636+H1637+H1639+H1640+H1641, 0)</f>
        <v>0</v>
      </c>
    </row>
    <row r="1647" spans="1:26" ht="71.25" x14ac:dyDescent="0.2">
      <c r="A1647" s="40" t="str">
        <f>Source!E825</f>
        <v>160</v>
      </c>
      <c r="B1647" s="41" t="str">
        <f>Source!F825</f>
        <v>10-01-034-06</v>
      </c>
      <c r="C1647" s="41" t="str">
        <f>Source!G825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647" s="24" t="str">
        <f>Source!H825</f>
        <v>100 м2</v>
      </c>
      <c r="E1647" s="11">
        <f>Source!I825</f>
        <v>3.44E-2</v>
      </c>
      <c r="F1647" s="25">
        <f>Source!AL825+Source!AM825+Source!AO825</f>
        <v>9827.15</v>
      </c>
      <c r="G1647" s="26"/>
      <c r="H1647" s="25"/>
      <c r="I1647" s="26" t="str">
        <f>Source!BO825</f>
        <v/>
      </c>
      <c r="J1647" s="26"/>
      <c r="K1647" s="25"/>
      <c r="L1647" s="27"/>
      <c r="S1647">
        <f>ROUND((Source!FX825/100)*((ROUND(Source!AF825*Source!I825, 2)+ROUND(Source!AE825*Source!I825, 2))), 2)</f>
        <v>55.8</v>
      </c>
      <c r="T1647">
        <f>Source!X825</f>
        <v>55.69</v>
      </c>
      <c r="U1647">
        <f>ROUND((Source!FY825/100)*((ROUND(Source!AF825*Source!I825, 2)+ROUND(Source!AE825*Source!I825, 2))), 2)</f>
        <v>28.14</v>
      </c>
      <c r="V1647">
        <f>Source!Y825</f>
        <v>28.37</v>
      </c>
    </row>
    <row r="1648" spans="1:26" x14ac:dyDescent="0.2">
      <c r="C1648" s="20" t="str">
        <f>"Объем: "&amp;Source!I825&amp;"=3,44/"&amp;"100"</f>
        <v>Объем: 0,0344=3,44/100</v>
      </c>
    </row>
    <row r="1649" spans="1:26" ht="14.25" x14ac:dyDescent="0.2">
      <c r="A1649" s="40"/>
      <c r="B1649" s="41"/>
      <c r="C1649" s="41" t="s">
        <v>1496</v>
      </c>
      <c r="D1649" s="24"/>
      <c r="E1649" s="11"/>
      <c r="F1649" s="25">
        <f>Source!AO825</f>
        <v>1273.5899999999999</v>
      </c>
      <c r="G1649" s="26" t="str">
        <f>Source!DG825</f>
        <v>)*1,15</v>
      </c>
      <c r="H1649" s="25">
        <f>ROUND(Source!AF825*Source!I825, 2)</f>
        <v>50.38</v>
      </c>
      <c r="I1649" s="26"/>
      <c r="J1649" s="26">
        <f>IF(Source!BA825&lt;&gt; 0, Source!BA825, 1)</f>
        <v>1</v>
      </c>
      <c r="K1649" s="25">
        <f>Source!S825</f>
        <v>50.38</v>
      </c>
      <c r="L1649" s="27"/>
      <c r="R1649">
        <f>H1649</f>
        <v>50.38</v>
      </c>
    </row>
    <row r="1650" spans="1:26" ht="14.25" x14ac:dyDescent="0.2">
      <c r="A1650" s="40"/>
      <c r="B1650" s="41"/>
      <c r="C1650" s="41" t="s">
        <v>279</v>
      </c>
      <c r="D1650" s="24"/>
      <c r="E1650" s="11"/>
      <c r="F1650" s="25">
        <f>Source!AM825</f>
        <v>255.21</v>
      </c>
      <c r="G1650" s="26" t="str">
        <f>Source!DE825</f>
        <v>)*1,25</v>
      </c>
      <c r="H1650" s="25">
        <f>ROUND(Source!AD825*Source!I825, 2)</f>
        <v>10.97</v>
      </c>
      <c r="I1650" s="26"/>
      <c r="J1650" s="26">
        <f>IF(Source!BB825&lt;&gt; 0, Source!BB825, 1)</f>
        <v>1</v>
      </c>
      <c r="K1650" s="25">
        <f>Source!Q825</f>
        <v>10.97</v>
      </c>
      <c r="L1650" s="27"/>
    </row>
    <row r="1651" spans="1:26" ht="14.25" x14ac:dyDescent="0.2">
      <c r="A1651" s="40"/>
      <c r="B1651" s="41"/>
      <c r="C1651" s="41" t="s">
        <v>1497</v>
      </c>
      <c r="D1651" s="24"/>
      <c r="E1651" s="11"/>
      <c r="F1651" s="25">
        <f>Source!AN825</f>
        <v>50.32</v>
      </c>
      <c r="G1651" s="26" t="str">
        <f>Source!DF825</f>
        <v>)*1,25</v>
      </c>
      <c r="H1651" s="28">
        <f>ROUND(Source!AE825*Source!I825, 2)</f>
        <v>2.16</v>
      </c>
      <c r="I1651" s="26"/>
      <c r="J1651" s="26">
        <f>IF(Source!BS825&lt;&gt; 0, Source!BS825, 1)</f>
        <v>1</v>
      </c>
      <c r="K1651" s="28">
        <f>Source!R825</f>
        <v>2.16</v>
      </c>
      <c r="L1651" s="27"/>
      <c r="R1651">
        <f>H1651</f>
        <v>2.16</v>
      </c>
    </row>
    <row r="1652" spans="1:26" ht="14.25" x14ac:dyDescent="0.2">
      <c r="A1652" s="40"/>
      <c r="B1652" s="41"/>
      <c r="C1652" s="41" t="s">
        <v>1503</v>
      </c>
      <c r="D1652" s="24"/>
      <c r="E1652" s="11"/>
      <c r="F1652" s="25">
        <f>Source!AL825</f>
        <v>8298.35</v>
      </c>
      <c r="G1652" s="26" t="str">
        <f>Source!DD825</f>
        <v/>
      </c>
      <c r="H1652" s="25">
        <f>ROUND(Source!AC825*Source!I825, 2)</f>
        <v>285.45999999999998</v>
      </c>
      <c r="I1652" s="26"/>
      <c r="J1652" s="26">
        <f>IF(Source!BC825&lt;&gt; 0, Source!BC825, 1)</f>
        <v>1</v>
      </c>
      <c r="K1652" s="25">
        <f>Source!P825</f>
        <v>285.45999999999998</v>
      </c>
      <c r="L1652" s="27"/>
    </row>
    <row r="1653" spans="1:26" ht="14.25" x14ac:dyDescent="0.2">
      <c r="A1653" s="40"/>
      <c r="B1653" s="41"/>
      <c r="C1653" s="41" t="s">
        <v>1498</v>
      </c>
      <c r="D1653" s="24" t="s">
        <v>1499</v>
      </c>
      <c r="E1653" s="11">
        <f>Source!BZ825</f>
        <v>118</v>
      </c>
      <c r="F1653" s="48" t="str">
        <f>CONCATENATE(" )", Source!DL825, Source!FT825, "=", Source!FX825)</f>
        <v xml:space="preserve"> )*0,9=106,2</v>
      </c>
      <c r="G1653" s="49"/>
      <c r="H1653" s="25">
        <f>SUM(S1647:S1656)</f>
        <v>55.8</v>
      </c>
      <c r="I1653" s="29"/>
      <c r="J1653" s="23">
        <f>Source!AT825</f>
        <v>106</v>
      </c>
      <c r="K1653" s="25">
        <f>SUM(T1647:T1656)</f>
        <v>55.69</v>
      </c>
      <c r="L1653" s="27"/>
    </row>
    <row r="1654" spans="1:26" ht="14.25" x14ac:dyDescent="0.2">
      <c r="A1654" s="40"/>
      <c r="B1654" s="41"/>
      <c r="C1654" s="41" t="s">
        <v>1500</v>
      </c>
      <c r="D1654" s="24" t="s">
        <v>1499</v>
      </c>
      <c r="E1654" s="11">
        <f>Source!CA825</f>
        <v>63</v>
      </c>
      <c r="F1654" s="48" t="str">
        <f>CONCATENATE(" )", Source!DM825, Source!FU825, "=", Source!FY825)</f>
        <v xml:space="preserve"> )*0,85=53,55</v>
      </c>
      <c r="G1654" s="49"/>
      <c r="H1654" s="25">
        <f>SUM(U1647:U1656)</f>
        <v>28.14</v>
      </c>
      <c r="I1654" s="29"/>
      <c r="J1654" s="23">
        <f>Source!AU825</f>
        <v>54</v>
      </c>
      <c r="K1654" s="25">
        <f>SUM(V1647:V1656)</f>
        <v>28.37</v>
      </c>
      <c r="L1654" s="27"/>
    </row>
    <row r="1655" spans="1:26" ht="14.25" x14ac:dyDescent="0.2">
      <c r="A1655" s="40"/>
      <c r="B1655" s="41"/>
      <c r="C1655" s="41" t="s">
        <v>1501</v>
      </c>
      <c r="D1655" s="24" t="s">
        <v>1502</v>
      </c>
      <c r="E1655" s="11">
        <f>Source!AQ825</f>
        <v>145.72</v>
      </c>
      <c r="F1655" s="25"/>
      <c r="G1655" s="26" t="str">
        <f>Source!DI825</f>
        <v>)*1,15</v>
      </c>
      <c r="H1655" s="25"/>
      <c r="I1655" s="26"/>
      <c r="J1655" s="26"/>
      <c r="K1655" s="25"/>
      <c r="L1655" s="36">
        <f>Source!U825</f>
        <v>5.7646831999999995</v>
      </c>
    </row>
    <row r="1656" spans="1:26" ht="82.5" x14ac:dyDescent="0.2">
      <c r="A1656" s="42" t="str">
        <f>Source!E827</f>
        <v>160,1</v>
      </c>
      <c r="B1656" s="43" t="str">
        <f>Source!F827</f>
        <v>Цена поставщика</v>
      </c>
      <c r="C1656" s="43" t="s">
        <v>1504</v>
      </c>
      <c r="D1656" s="30" t="str">
        <f>Source!H827</f>
        <v>м2</v>
      </c>
      <c r="E1656" s="31">
        <f>Source!I827</f>
        <v>3.44</v>
      </c>
      <c r="F1656" s="32">
        <f>Source!AL827+Source!AM827+Source!AO827</f>
        <v>586.71</v>
      </c>
      <c r="G1656" s="37" t="s">
        <v>6</v>
      </c>
      <c r="H1656" s="32">
        <f>ROUND(Source!AC827*Source!I827, 2)+ROUND(Source!AD827*Source!I827, 2)+ROUND(Source!AF827*Source!I827, 2)</f>
        <v>2018.28</v>
      </c>
      <c r="I1656" s="33"/>
      <c r="J1656" s="33">
        <f>IF(Source!BC827&lt;&gt; 0, Source!BC827, 1)</f>
        <v>1</v>
      </c>
      <c r="K1656" s="32">
        <f>Source!O827</f>
        <v>2018.28</v>
      </c>
      <c r="L1656" s="38"/>
      <c r="S1656">
        <f>ROUND((Source!FX827/100)*((ROUND(Source!AF827*Source!I827, 2)+ROUND(Source!AE827*Source!I827, 2))), 2)</f>
        <v>0</v>
      </c>
      <c r="T1656">
        <f>Source!X827</f>
        <v>0</v>
      </c>
      <c r="U1656">
        <f>ROUND((Source!FY827/100)*((ROUND(Source!AF827*Source!I827, 2)+ROUND(Source!AE827*Source!I827, 2))), 2)</f>
        <v>0</v>
      </c>
      <c r="V1656">
        <f>Source!Y827</f>
        <v>0</v>
      </c>
      <c r="W1656">
        <f>IF(Source!BI827&lt;=1,H1656, 0)</f>
        <v>2018.28</v>
      </c>
      <c r="X1656">
        <f>IF(Source!BI827=2,H1656, 0)</f>
        <v>0</v>
      </c>
      <c r="Y1656">
        <f>IF(Source!BI827=3,H1656, 0)</f>
        <v>0</v>
      </c>
      <c r="Z1656">
        <f>IF(Source!BI827=4,H1656, 0)</f>
        <v>0</v>
      </c>
    </row>
    <row r="1657" spans="1:26" ht="15" x14ac:dyDescent="0.25">
      <c r="G1657" s="46">
        <f>H1649+H1650+H1652+H1653+H1654+SUM(H1656:H1656)</f>
        <v>2449.0299999999997</v>
      </c>
      <c r="H1657" s="46"/>
      <c r="J1657" s="46">
        <f>K1649+K1650+K1652+K1653+K1654+SUM(K1656:K1656)</f>
        <v>2449.15</v>
      </c>
      <c r="K1657" s="46"/>
      <c r="L1657" s="35">
        <f>Source!U825</f>
        <v>5.7646831999999995</v>
      </c>
      <c r="O1657" s="21">
        <f>G1657</f>
        <v>2449.0299999999997</v>
      </c>
      <c r="P1657" s="21">
        <f>J1657</f>
        <v>2449.15</v>
      </c>
      <c r="Q1657" s="21">
        <f>L1657</f>
        <v>5.7646831999999995</v>
      </c>
      <c r="W1657">
        <f>IF(Source!BI825&lt;=1,H1649+H1650+H1652+H1653+H1654, 0)</f>
        <v>430.75</v>
      </c>
      <c r="X1657">
        <f>IF(Source!BI825=2,H1649+H1650+H1652+H1653+H1654, 0)</f>
        <v>0</v>
      </c>
      <c r="Y1657">
        <f>IF(Source!BI825=3,H1649+H1650+H1652+H1653+H1654, 0)</f>
        <v>0</v>
      </c>
      <c r="Z1657">
        <f>IF(Source!BI825=4,H1649+H1650+H1652+H1653+H1654, 0)</f>
        <v>0</v>
      </c>
    </row>
    <row r="1658" spans="1:26" ht="42.75" x14ac:dyDescent="0.2">
      <c r="A1658" s="40" t="str">
        <f>Source!E829</f>
        <v>161</v>
      </c>
      <c r="B1658" s="41" t="str">
        <f>Source!F829</f>
        <v>10-01-035-03</v>
      </c>
      <c r="C1658" s="41" t="str">
        <f>Source!G829</f>
        <v>Установка подоконных досок из ПВХ в каменных стенах толщиной свыше 0,51 м</v>
      </c>
      <c r="D1658" s="24" t="str">
        <f>Source!H829</f>
        <v>100 м</v>
      </c>
      <c r="E1658" s="11">
        <f>Source!I829</f>
        <v>1.9E-2</v>
      </c>
      <c r="F1658" s="25">
        <f>Source!AL829+Source!AM829+Source!AO829</f>
        <v>6481.1699999999992</v>
      </c>
      <c r="G1658" s="26"/>
      <c r="H1658" s="25"/>
      <c r="I1658" s="26" t="str">
        <f>Source!BO829</f>
        <v/>
      </c>
      <c r="J1658" s="26"/>
      <c r="K1658" s="25"/>
      <c r="L1658" s="27"/>
      <c r="S1658">
        <f>ROUND((Source!FX829/100)*((ROUND(Source!AF829*Source!I829, 2)+ROUND(Source!AE829*Source!I829, 2))), 2)</f>
        <v>4.34</v>
      </c>
      <c r="T1658">
        <f>Source!X829</f>
        <v>4.34</v>
      </c>
      <c r="U1658">
        <f>ROUND((Source!FY829/100)*((ROUND(Source!AF829*Source!I829, 2)+ROUND(Source!AE829*Source!I829, 2))), 2)</f>
        <v>2.19</v>
      </c>
      <c r="V1658">
        <f>Source!Y829</f>
        <v>2.21</v>
      </c>
    </row>
    <row r="1659" spans="1:26" x14ac:dyDescent="0.2">
      <c r="C1659" s="20" t="str">
        <f>"Объем: "&amp;Source!I829&amp;"=1,9/"&amp;"100"</f>
        <v>Объем: 0,019=1,9/100</v>
      </c>
    </row>
    <row r="1660" spans="1:26" ht="14.25" x14ac:dyDescent="0.2">
      <c r="A1660" s="40"/>
      <c r="B1660" s="41"/>
      <c r="C1660" s="41" t="s">
        <v>1496</v>
      </c>
      <c r="D1660" s="24"/>
      <c r="E1660" s="11"/>
      <c r="F1660" s="25">
        <f>Source!AO829</f>
        <v>182.37</v>
      </c>
      <c r="G1660" s="26" t="str">
        <f>Source!DG829</f>
        <v>)*1,15</v>
      </c>
      <c r="H1660" s="25">
        <f>ROUND(Source!AF829*Source!I829, 2)</f>
        <v>3.98</v>
      </c>
      <c r="I1660" s="26"/>
      <c r="J1660" s="26">
        <f>IF(Source!BA829&lt;&gt; 0, Source!BA829, 1)</f>
        <v>1</v>
      </c>
      <c r="K1660" s="25">
        <f>Source!S829</f>
        <v>3.98</v>
      </c>
      <c r="L1660" s="27"/>
      <c r="R1660">
        <f>H1660</f>
        <v>3.98</v>
      </c>
    </row>
    <row r="1661" spans="1:26" ht="14.25" x14ac:dyDescent="0.2">
      <c r="A1661" s="40"/>
      <c r="B1661" s="41"/>
      <c r="C1661" s="41" t="s">
        <v>279</v>
      </c>
      <c r="D1661" s="24"/>
      <c r="E1661" s="11"/>
      <c r="F1661" s="25">
        <f>Source!AM829</f>
        <v>21.9</v>
      </c>
      <c r="G1661" s="26" t="str">
        <f>Source!DE829</f>
        <v>)*1,25</v>
      </c>
      <c r="H1661" s="25">
        <f>ROUND(Source!AD829*Source!I829, 2)</f>
        <v>0.52</v>
      </c>
      <c r="I1661" s="26"/>
      <c r="J1661" s="26">
        <f>IF(Source!BB829&lt;&gt; 0, Source!BB829, 1)</f>
        <v>1</v>
      </c>
      <c r="K1661" s="25">
        <f>Source!Q829</f>
        <v>0.52</v>
      </c>
      <c r="L1661" s="27"/>
    </row>
    <row r="1662" spans="1:26" ht="14.25" x14ac:dyDescent="0.2">
      <c r="A1662" s="40"/>
      <c r="B1662" s="41"/>
      <c r="C1662" s="41" t="s">
        <v>1497</v>
      </c>
      <c r="D1662" s="24"/>
      <c r="E1662" s="11"/>
      <c r="F1662" s="25">
        <f>Source!AN829</f>
        <v>4.43</v>
      </c>
      <c r="G1662" s="26" t="str">
        <f>Source!DF829</f>
        <v>)*1,25</v>
      </c>
      <c r="H1662" s="28">
        <f>ROUND(Source!AE829*Source!I829, 2)</f>
        <v>0.11</v>
      </c>
      <c r="I1662" s="26"/>
      <c r="J1662" s="26">
        <f>IF(Source!BS829&lt;&gt; 0, Source!BS829, 1)</f>
        <v>1</v>
      </c>
      <c r="K1662" s="28">
        <f>Source!R829</f>
        <v>0.11</v>
      </c>
      <c r="L1662" s="27"/>
      <c r="R1662">
        <f>H1662</f>
        <v>0.11</v>
      </c>
    </row>
    <row r="1663" spans="1:26" ht="14.25" x14ac:dyDescent="0.2">
      <c r="A1663" s="40"/>
      <c r="B1663" s="41"/>
      <c r="C1663" s="41" t="s">
        <v>1503</v>
      </c>
      <c r="D1663" s="24"/>
      <c r="E1663" s="11"/>
      <c r="F1663" s="25">
        <f>Source!AL829</f>
        <v>6276.9</v>
      </c>
      <c r="G1663" s="26" t="str">
        <f>Source!DD829</f>
        <v/>
      </c>
      <c r="H1663" s="25">
        <f>ROUND(Source!AC829*Source!I829, 2)</f>
        <v>119.26</v>
      </c>
      <c r="I1663" s="26"/>
      <c r="J1663" s="26">
        <f>IF(Source!BC829&lt;&gt; 0, Source!BC829, 1)</f>
        <v>1</v>
      </c>
      <c r="K1663" s="25">
        <f>Source!P829</f>
        <v>119.26</v>
      </c>
      <c r="L1663" s="27"/>
    </row>
    <row r="1664" spans="1:26" ht="14.25" x14ac:dyDescent="0.2">
      <c r="A1664" s="40"/>
      <c r="B1664" s="41"/>
      <c r="C1664" s="41" t="s">
        <v>1498</v>
      </c>
      <c r="D1664" s="24" t="s">
        <v>1499</v>
      </c>
      <c r="E1664" s="11">
        <f>Source!BZ829</f>
        <v>118</v>
      </c>
      <c r="F1664" s="48" t="str">
        <f>CONCATENATE(" )", Source!DL829, Source!FT829, "=", Source!FX829)</f>
        <v xml:space="preserve"> )*0,9=106,2</v>
      </c>
      <c r="G1664" s="49"/>
      <c r="H1664" s="25">
        <f>SUM(S1658:S1667)</f>
        <v>4.34</v>
      </c>
      <c r="I1664" s="29"/>
      <c r="J1664" s="23">
        <f>Source!AT829</f>
        <v>106</v>
      </c>
      <c r="K1664" s="25">
        <f>SUM(T1658:T1667)</f>
        <v>4.34</v>
      </c>
      <c r="L1664" s="27"/>
    </row>
    <row r="1665" spans="1:26" ht="14.25" x14ac:dyDescent="0.2">
      <c r="A1665" s="40"/>
      <c r="B1665" s="41"/>
      <c r="C1665" s="41" t="s">
        <v>1500</v>
      </c>
      <c r="D1665" s="24" t="s">
        <v>1499</v>
      </c>
      <c r="E1665" s="11">
        <f>Source!CA829</f>
        <v>63</v>
      </c>
      <c r="F1665" s="48" t="str">
        <f>CONCATENATE(" )", Source!DM829, Source!FU829, "=", Source!FY829)</f>
        <v xml:space="preserve"> )*0,85=53,55</v>
      </c>
      <c r="G1665" s="49"/>
      <c r="H1665" s="25">
        <f>SUM(U1658:U1667)</f>
        <v>2.19</v>
      </c>
      <c r="I1665" s="29"/>
      <c r="J1665" s="23">
        <f>Source!AU829</f>
        <v>54</v>
      </c>
      <c r="K1665" s="25">
        <f>SUM(V1658:V1667)</f>
        <v>2.21</v>
      </c>
      <c r="L1665" s="27"/>
    </row>
    <row r="1666" spans="1:26" ht="14.25" x14ac:dyDescent="0.2">
      <c r="A1666" s="40"/>
      <c r="B1666" s="41"/>
      <c r="C1666" s="41" t="s">
        <v>1501</v>
      </c>
      <c r="D1666" s="24" t="s">
        <v>1502</v>
      </c>
      <c r="E1666" s="11">
        <f>Source!AQ829</f>
        <v>21.38</v>
      </c>
      <c r="F1666" s="25"/>
      <c r="G1666" s="26" t="str">
        <f>Source!DI829</f>
        <v>)*1,15</v>
      </c>
      <c r="H1666" s="25"/>
      <c r="I1666" s="26"/>
      <c r="J1666" s="26"/>
      <c r="K1666" s="25"/>
      <c r="L1666" s="36">
        <f>Source!U829</f>
        <v>0.46715299999999993</v>
      </c>
    </row>
    <row r="1667" spans="1:26" ht="28.5" x14ac:dyDescent="0.2">
      <c r="A1667" s="42" t="str">
        <f>Source!E831</f>
        <v>161,1</v>
      </c>
      <c r="B1667" s="43" t="str">
        <f>Source!F831</f>
        <v>11.3.03.01-0007</v>
      </c>
      <c r="C1667" s="43" t="str">
        <f>Source!G831</f>
        <v>Доски подоконные ПВХ, шириной 400 мм</v>
      </c>
      <c r="D1667" s="30" t="str">
        <f>Source!H831</f>
        <v>м</v>
      </c>
      <c r="E1667" s="31">
        <f>Source!I831</f>
        <v>1.9</v>
      </c>
      <c r="F1667" s="32">
        <f>Source!AL831+Source!AM831+Source!AO831</f>
        <v>49.56</v>
      </c>
      <c r="G1667" s="37" t="s">
        <v>6</v>
      </c>
      <c r="H1667" s="32">
        <f>ROUND(Source!AC831*Source!I831, 2)+ROUND(Source!AD831*Source!I831, 2)+ROUND(Source!AF831*Source!I831, 2)</f>
        <v>94.16</v>
      </c>
      <c r="I1667" s="33"/>
      <c r="J1667" s="33">
        <f>IF(Source!BC831&lt;&gt; 0, Source!BC831, 1)</f>
        <v>1</v>
      </c>
      <c r="K1667" s="32">
        <f>Source!O831</f>
        <v>94.16</v>
      </c>
      <c r="L1667" s="38"/>
      <c r="S1667">
        <f>ROUND((Source!FX831/100)*((ROUND(Source!AF831*Source!I831, 2)+ROUND(Source!AE831*Source!I831, 2))), 2)</f>
        <v>0</v>
      </c>
      <c r="T1667">
        <f>Source!X831</f>
        <v>0</v>
      </c>
      <c r="U1667">
        <f>ROUND((Source!FY831/100)*((ROUND(Source!AF831*Source!I831, 2)+ROUND(Source!AE831*Source!I831, 2))), 2)</f>
        <v>0</v>
      </c>
      <c r="V1667">
        <f>Source!Y831</f>
        <v>0</v>
      </c>
      <c r="W1667">
        <f>IF(Source!BI831&lt;=1,H1667, 0)</f>
        <v>94.16</v>
      </c>
      <c r="X1667">
        <f>IF(Source!BI831=2,H1667, 0)</f>
        <v>0</v>
      </c>
      <c r="Y1667">
        <f>IF(Source!BI831=3,H1667, 0)</f>
        <v>0</v>
      </c>
      <c r="Z1667">
        <f>IF(Source!BI831=4,H1667, 0)</f>
        <v>0</v>
      </c>
    </row>
    <row r="1668" spans="1:26" ht="15" x14ac:dyDescent="0.25">
      <c r="G1668" s="46">
        <f>H1660+H1661+H1663+H1664+H1665+SUM(H1667:H1667)</f>
        <v>224.45</v>
      </c>
      <c r="H1668" s="46"/>
      <c r="J1668" s="46">
        <f>K1660+K1661+K1663+K1664+K1665+SUM(K1667:K1667)</f>
        <v>224.47</v>
      </c>
      <c r="K1668" s="46"/>
      <c r="L1668" s="35">
        <f>Source!U829</f>
        <v>0.46715299999999993</v>
      </c>
      <c r="O1668" s="21">
        <f>G1668</f>
        <v>224.45</v>
      </c>
      <c r="P1668" s="21">
        <f>J1668</f>
        <v>224.47</v>
      </c>
      <c r="Q1668" s="21">
        <f>L1668</f>
        <v>0.46715299999999993</v>
      </c>
      <c r="W1668">
        <f>IF(Source!BI829&lt;=1,H1660+H1661+H1663+H1664+H1665, 0)</f>
        <v>130.29</v>
      </c>
      <c r="X1668">
        <f>IF(Source!BI829=2,H1660+H1661+H1663+H1664+H1665, 0)</f>
        <v>0</v>
      </c>
      <c r="Y1668">
        <f>IF(Source!BI829=3,H1660+H1661+H1663+H1664+H1665, 0)</f>
        <v>0</v>
      </c>
      <c r="Z1668">
        <f>IF(Source!BI829=4,H1660+H1661+H1663+H1664+H1665, 0)</f>
        <v>0</v>
      </c>
    </row>
    <row r="1670" spans="1:26" ht="15" x14ac:dyDescent="0.25">
      <c r="A1670" s="51" t="str">
        <f>CONCATENATE("Итого по разделу: ",IF(Source!G833&lt;&gt;"Новый раздел", Source!G833, ""))</f>
        <v>Итого по разделу: Помещение в осях 1-1/А-Б</v>
      </c>
      <c r="B1670" s="51"/>
      <c r="C1670" s="51"/>
      <c r="D1670" s="51"/>
      <c r="E1670" s="51"/>
      <c r="F1670" s="51"/>
      <c r="G1670" s="50">
        <f>SUM(O1503:O1669)</f>
        <v>9019.9200000000019</v>
      </c>
      <c r="H1670" s="50"/>
      <c r="I1670" s="22"/>
      <c r="J1670" s="50">
        <f>SUM(P1503:P1669)</f>
        <v>9025.8599999999988</v>
      </c>
      <c r="K1670" s="50"/>
      <c r="L1670" s="35">
        <f>SUM(Q1503:Q1669)</f>
        <v>133.40127174999998</v>
      </c>
    </row>
    <row r="1671" spans="1:26" ht="14.25" x14ac:dyDescent="0.2">
      <c r="C1671" s="53" t="str">
        <f>Source!H861</f>
        <v>Всего с НР и СП</v>
      </c>
      <c r="D1671" s="53"/>
      <c r="E1671" s="53"/>
      <c r="F1671" s="53"/>
      <c r="G1671" s="53"/>
      <c r="H1671" s="53"/>
      <c r="I1671" s="53"/>
      <c r="J1671" s="52">
        <f>IF(Source!P861=0, "", Source!P861)</f>
        <v>9025.86</v>
      </c>
      <c r="K1671" s="52"/>
    </row>
    <row r="1672" spans="1:26" ht="14.25" x14ac:dyDescent="0.2">
      <c r="C1672" s="53" t="str">
        <f>Source!H862</f>
        <v>Итого с индексом пересчета в текущий уровень цен на 1 кв. 2018 г. К - 6,53</v>
      </c>
      <c r="D1672" s="53"/>
      <c r="E1672" s="53"/>
      <c r="F1672" s="53"/>
      <c r="G1672" s="53"/>
      <c r="H1672" s="53"/>
      <c r="I1672" s="53"/>
      <c r="J1672" s="52">
        <f>IF(Source!P862=0, "", Source!P862)</f>
        <v>58938.87</v>
      </c>
      <c r="K1672" s="52"/>
    </row>
    <row r="1674" spans="1:26" ht="16.5" x14ac:dyDescent="0.25">
      <c r="A1674" s="47" t="str">
        <f>CONCATENATE("Раздел: ",IF(Source!G864&lt;&gt;"Новый раздел", Source!G864, ""))</f>
        <v>Раздел: Пусконаладочные работы</v>
      </c>
      <c r="B1674" s="47"/>
      <c r="C1674" s="47"/>
      <c r="D1674" s="47"/>
      <c r="E1674" s="47"/>
      <c r="F1674" s="47"/>
      <c r="G1674" s="47"/>
      <c r="H1674" s="47"/>
      <c r="I1674" s="47"/>
      <c r="J1674" s="47"/>
      <c r="K1674" s="47"/>
      <c r="L1674" s="47"/>
    </row>
    <row r="1675" spans="1:26" ht="114" x14ac:dyDescent="0.2">
      <c r="A1675" s="40" t="str">
        <f>Source!E869</f>
        <v>162</v>
      </c>
      <c r="B1675" s="41" t="str">
        <f>Source!F869</f>
        <v>п01-11-028-01</v>
      </c>
      <c r="C1675" s="41" t="str">
        <f>Source!G869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675" s="24" t="str">
        <f>Source!H869</f>
        <v>ШТ</v>
      </c>
      <c r="E1675" s="11">
        <f>Source!I869</f>
        <v>4</v>
      </c>
      <c r="F1675" s="25">
        <f>Source!AL869+Source!AM869+Source!AO869</f>
        <v>4.0999999999999996</v>
      </c>
      <c r="G1675" s="26"/>
      <c r="H1675" s="25"/>
      <c r="I1675" s="26" t="str">
        <f>Source!BO869</f>
        <v/>
      </c>
      <c r="J1675" s="26"/>
      <c r="K1675" s="25"/>
      <c r="L1675" s="27"/>
      <c r="S1675">
        <f>ROUND((Source!FX869/100)*((ROUND(Source!AF869*Source!I869, 2)+ROUND(Source!AE869*Source!I869, 2))), 2)</f>
        <v>8.5299999999999994</v>
      </c>
      <c r="T1675">
        <f>Source!X869</f>
        <v>8.5299999999999994</v>
      </c>
      <c r="U1675">
        <f>ROUND((Source!FY869/100)*((ROUND(Source!AF869*Source!I869, 2)+ROUND(Source!AE869*Source!I869, 2))), 2)</f>
        <v>5.25</v>
      </c>
      <c r="V1675">
        <f>Source!Y869</f>
        <v>5.25</v>
      </c>
    </row>
    <row r="1676" spans="1:26" ht="14.25" x14ac:dyDescent="0.2">
      <c r="A1676" s="40"/>
      <c r="B1676" s="41"/>
      <c r="C1676" s="41" t="s">
        <v>1496</v>
      </c>
      <c r="D1676" s="24"/>
      <c r="E1676" s="11"/>
      <c r="F1676" s="25">
        <f>Source!AO869</f>
        <v>4.0999999999999996</v>
      </c>
      <c r="G1676" s="26" t="str">
        <f>Source!DG869</f>
        <v>)*0,8</v>
      </c>
      <c r="H1676" s="25">
        <f>ROUND(Source!AF869*Source!I869, 2)</f>
        <v>13.12</v>
      </c>
      <c r="I1676" s="26"/>
      <c r="J1676" s="26">
        <f>IF(Source!BA869&lt;&gt; 0, Source!BA869, 1)</f>
        <v>1</v>
      </c>
      <c r="K1676" s="25">
        <f>Source!S869</f>
        <v>13.12</v>
      </c>
      <c r="L1676" s="27"/>
      <c r="R1676">
        <f>H1676</f>
        <v>13.12</v>
      </c>
    </row>
    <row r="1677" spans="1:26" ht="14.25" x14ac:dyDescent="0.2">
      <c r="A1677" s="40"/>
      <c r="B1677" s="41"/>
      <c r="C1677" s="41" t="s">
        <v>1498</v>
      </c>
      <c r="D1677" s="24" t="s">
        <v>1499</v>
      </c>
      <c r="E1677" s="11">
        <f>Source!BZ869</f>
        <v>65</v>
      </c>
      <c r="F1677" s="44"/>
      <c r="G1677" s="26"/>
      <c r="H1677" s="25">
        <f>SUM(S1675:S1679)</f>
        <v>8.5299999999999994</v>
      </c>
      <c r="I1677" s="29"/>
      <c r="J1677" s="23">
        <f>Source!AT869</f>
        <v>65</v>
      </c>
      <c r="K1677" s="25">
        <f>SUM(T1675:T1679)</f>
        <v>8.5299999999999994</v>
      </c>
      <c r="L1677" s="27"/>
    </row>
    <row r="1678" spans="1:26" ht="14.25" x14ac:dyDescent="0.2">
      <c r="A1678" s="40"/>
      <c r="B1678" s="41"/>
      <c r="C1678" s="41" t="s">
        <v>1500</v>
      </c>
      <c r="D1678" s="24" t="s">
        <v>1499</v>
      </c>
      <c r="E1678" s="11">
        <f>Source!CA869</f>
        <v>40</v>
      </c>
      <c r="F1678" s="44"/>
      <c r="G1678" s="26"/>
      <c r="H1678" s="25">
        <f>SUM(U1675:U1679)</f>
        <v>5.25</v>
      </c>
      <c r="I1678" s="29"/>
      <c r="J1678" s="23">
        <f>Source!AU869</f>
        <v>40</v>
      </c>
      <c r="K1678" s="25">
        <f>SUM(V1675:V1679)</f>
        <v>5.25</v>
      </c>
      <c r="L1678" s="27"/>
    </row>
    <row r="1679" spans="1:26" ht="14.25" x14ac:dyDescent="0.2">
      <c r="A1679" s="42"/>
      <c r="B1679" s="43"/>
      <c r="C1679" s="43" t="s">
        <v>1501</v>
      </c>
      <c r="D1679" s="30" t="s">
        <v>1502</v>
      </c>
      <c r="E1679" s="31">
        <f>Source!AQ869</f>
        <v>0.32</v>
      </c>
      <c r="F1679" s="32"/>
      <c r="G1679" s="33" t="str">
        <f>Source!DI869</f>
        <v>)*0,8</v>
      </c>
      <c r="H1679" s="32"/>
      <c r="I1679" s="33"/>
      <c r="J1679" s="33"/>
      <c r="K1679" s="32"/>
      <c r="L1679" s="34">
        <f>Source!U869</f>
        <v>1.024</v>
      </c>
    </row>
    <row r="1680" spans="1:26" ht="15" x14ac:dyDescent="0.25">
      <c r="G1680" s="46">
        <f>H1676+H1677+H1678</f>
        <v>26.9</v>
      </c>
      <c r="H1680" s="46"/>
      <c r="J1680" s="46">
        <f>K1676+K1677+K1678</f>
        <v>26.9</v>
      </c>
      <c r="K1680" s="46"/>
      <c r="L1680" s="35">
        <f>Source!U869</f>
        <v>1.024</v>
      </c>
      <c r="O1680" s="21">
        <f>G1680</f>
        <v>26.9</v>
      </c>
      <c r="P1680" s="21">
        <f>J1680</f>
        <v>26.9</v>
      </c>
      <c r="Q1680" s="21">
        <f>L1680</f>
        <v>1.024</v>
      </c>
      <c r="W1680">
        <f>IF(Source!BI869&lt;=1,H1676+H1677+H1678, 0)</f>
        <v>0</v>
      </c>
      <c r="X1680">
        <f>IF(Source!BI869=2,H1676+H1677+H1678, 0)</f>
        <v>0</v>
      </c>
      <c r="Y1680">
        <f>IF(Source!BI869=3,H1676+H1677+H1678, 0)</f>
        <v>0</v>
      </c>
      <c r="Z1680">
        <f>IF(Source!BI869=4,H1676+H1677+H1678, 0)</f>
        <v>26.9</v>
      </c>
    </row>
    <row r="1681" spans="1:26" ht="42.75" x14ac:dyDescent="0.2">
      <c r="A1681" s="40" t="str">
        <f>Source!E871</f>
        <v>163</v>
      </c>
      <c r="B1681" s="41" t="str">
        <f>Source!F871</f>
        <v>п01-11-011-01</v>
      </c>
      <c r="C1681" s="41" t="str">
        <f>Source!G871</f>
        <v>Проверка наличия цепи между заземлителями и заземленными элементами</v>
      </c>
      <c r="D1681" s="24" t="str">
        <f>Source!H871</f>
        <v>100 измерений</v>
      </c>
      <c r="E1681" s="11">
        <f>Source!I871</f>
        <v>0.1</v>
      </c>
      <c r="F1681" s="25">
        <f>Source!AL871+Source!AM871+Source!AO871</f>
        <v>165.95</v>
      </c>
      <c r="G1681" s="26"/>
      <c r="H1681" s="25"/>
      <c r="I1681" s="26" t="str">
        <f>Source!BO871</f>
        <v/>
      </c>
      <c r="J1681" s="26"/>
      <c r="K1681" s="25"/>
      <c r="L1681" s="27"/>
      <c r="S1681">
        <f>ROUND((Source!FX871/100)*((ROUND(Source!AF871*Source!I871, 2)+ROUND(Source!AE871*Source!I871, 2))), 2)</f>
        <v>8.6300000000000008</v>
      </c>
      <c r="T1681">
        <f>Source!X871</f>
        <v>8.6300000000000008</v>
      </c>
      <c r="U1681">
        <f>ROUND((Source!FY871/100)*((ROUND(Source!AF871*Source!I871, 2)+ROUND(Source!AE871*Source!I871, 2))), 2)</f>
        <v>5.31</v>
      </c>
      <c r="V1681">
        <f>Source!Y871</f>
        <v>5.31</v>
      </c>
    </row>
    <row r="1682" spans="1:26" x14ac:dyDescent="0.2">
      <c r="C1682" s="20" t="str">
        <f>"Объем: "&amp;Source!I871&amp;"=10/"&amp;"100"</f>
        <v>Объем: 0,1=10/100</v>
      </c>
    </row>
    <row r="1683" spans="1:26" ht="14.25" x14ac:dyDescent="0.2">
      <c r="A1683" s="40"/>
      <c r="B1683" s="41"/>
      <c r="C1683" s="41" t="s">
        <v>1496</v>
      </c>
      <c r="D1683" s="24"/>
      <c r="E1683" s="11"/>
      <c r="F1683" s="25">
        <f>Source!AO871</f>
        <v>165.95</v>
      </c>
      <c r="G1683" s="26" t="str">
        <f>Source!DG871</f>
        <v>)*0,8</v>
      </c>
      <c r="H1683" s="25">
        <f>ROUND(Source!AF871*Source!I871, 2)</f>
        <v>13.28</v>
      </c>
      <c r="I1683" s="26"/>
      <c r="J1683" s="26">
        <f>IF(Source!BA871&lt;&gt; 0, Source!BA871, 1)</f>
        <v>1</v>
      </c>
      <c r="K1683" s="25">
        <f>Source!S871</f>
        <v>13.28</v>
      </c>
      <c r="L1683" s="27"/>
      <c r="R1683">
        <f>H1683</f>
        <v>13.28</v>
      </c>
    </row>
    <row r="1684" spans="1:26" ht="14.25" x14ac:dyDescent="0.2">
      <c r="A1684" s="40"/>
      <c r="B1684" s="41"/>
      <c r="C1684" s="41" t="s">
        <v>1498</v>
      </c>
      <c r="D1684" s="24" t="s">
        <v>1499</v>
      </c>
      <c r="E1684" s="11">
        <f>Source!BZ871</f>
        <v>65</v>
      </c>
      <c r="F1684" s="44"/>
      <c r="G1684" s="26"/>
      <c r="H1684" s="25">
        <f>SUM(S1681:S1686)</f>
        <v>8.6300000000000008</v>
      </c>
      <c r="I1684" s="29"/>
      <c r="J1684" s="23">
        <f>Source!AT871</f>
        <v>65</v>
      </c>
      <c r="K1684" s="25">
        <f>SUM(T1681:T1686)</f>
        <v>8.6300000000000008</v>
      </c>
      <c r="L1684" s="27"/>
    </row>
    <row r="1685" spans="1:26" ht="14.25" x14ac:dyDescent="0.2">
      <c r="A1685" s="40"/>
      <c r="B1685" s="41"/>
      <c r="C1685" s="41" t="s">
        <v>1500</v>
      </c>
      <c r="D1685" s="24" t="s">
        <v>1499</v>
      </c>
      <c r="E1685" s="11">
        <f>Source!CA871</f>
        <v>40</v>
      </c>
      <c r="F1685" s="44"/>
      <c r="G1685" s="26"/>
      <c r="H1685" s="25">
        <f>SUM(U1681:U1686)</f>
        <v>5.31</v>
      </c>
      <c r="I1685" s="29"/>
      <c r="J1685" s="23">
        <f>Source!AU871</f>
        <v>40</v>
      </c>
      <c r="K1685" s="25">
        <f>SUM(V1681:V1686)</f>
        <v>5.31</v>
      </c>
      <c r="L1685" s="27"/>
    </row>
    <row r="1686" spans="1:26" ht="14.25" x14ac:dyDescent="0.2">
      <c r="A1686" s="42"/>
      <c r="B1686" s="43"/>
      <c r="C1686" s="43" t="s">
        <v>1501</v>
      </c>
      <c r="D1686" s="30" t="s">
        <v>1502</v>
      </c>
      <c r="E1686" s="31">
        <f>Source!AQ871</f>
        <v>12.96</v>
      </c>
      <c r="F1686" s="32"/>
      <c r="G1686" s="33" t="str">
        <f>Source!DI871</f>
        <v>)*0,8</v>
      </c>
      <c r="H1686" s="32"/>
      <c r="I1686" s="33"/>
      <c r="J1686" s="33"/>
      <c r="K1686" s="32"/>
      <c r="L1686" s="34">
        <f>Source!U871</f>
        <v>1.0368000000000002</v>
      </c>
    </row>
    <row r="1687" spans="1:26" ht="15" x14ac:dyDescent="0.25">
      <c r="G1687" s="46">
        <f>H1683+H1684+H1685</f>
        <v>27.22</v>
      </c>
      <c r="H1687" s="46"/>
      <c r="J1687" s="46">
        <f>K1683+K1684+K1685</f>
        <v>27.22</v>
      </c>
      <c r="K1687" s="46"/>
      <c r="L1687" s="35">
        <f>Source!U871</f>
        <v>1.0368000000000002</v>
      </c>
      <c r="O1687" s="21">
        <f>G1687</f>
        <v>27.22</v>
      </c>
      <c r="P1687" s="21">
        <f>J1687</f>
        <v>27.22</v>
      </c>
      <c r="Q1687" s="21">
        <f>L1687</f>
        <v>1.0368000000000002</v>
      </c>
      <c r="W1687">
        <f>IF(Source!BI871&lt;=1,H1683+H1684+H1685, 0)</f>
        <v>0</v>
      </c>
      <c r="X1687">
        <f>IF(Source!BI871=2,H1683+H1684+H1685, 0)</f>
        <v>0</v>
      </c>
      <c r="Y1687">
        <f>IF(Source!BI871=3,H1683+H1684+H1685, 0)</f>
        <v>0</v>
      </c>
      <c r="Z1687">
        <f>IF(Source!BI871=4,H1683+H1684+H1685, 0)</f>
        <v>27.22</v>
      </c>
    </row>
    <row r="1688" spans="1:26" ht="28.5" x14ac:dyDescent="0.2">
      <c r="A1688" s="40" t="str">
        <f>Source!E873</f>
        <v>164</v>
      </c>
      <c r="B1688" s="41" t="str">
        <f>Source!F873</f>
        <v>п01-11-013-01</v>
      </c>
      <c r="C1688" s="41" t="str">
        <f>Source!G873</f>
        <v>Замер полного сопротивления цепи "фаза-нуль"</v>
      </c>
      <c r="D1688" s="24" t="str">
        <f>Source!H873</f>
        <v>ШТ</v>
      </c>
      <c r="E1688" s="11">
        <f>Source!I873</f>
        <v>2</v>
      </c>
      <c r="F1688" s="25">
        <f>Source!AL873+Source!AM873+Source!AO873</f>
        <v>15.62</v>
      </c>
      <c r="G1688" s="26"/>
      <c r="H1688" s="25"/>
      <c r="I1688" s="26" t="str">
        <f>Source!BO873</f>
        <v/>
      </c>
      <c r="J1688" s="26"/>
      <c r="K1688" s="25"/>
      <c r="L1688" s="27"/>
      <c r="S1688">
        <f>ROUND((Source!FX873/100)*((ROUND(Source!AF873*Source!I873, 2)+ROUND(Source!AE873*Source!I873, 2))), 2)</f>
        <v>16.25</v>
      </c>
      <c r="T1688">
        <f>Source!X873</f>
        <v>16.25</v>
      </c>
      <c r="U1688">
        <f>ROUND((Source!FY873/100)*((ROUND(Source!AF873*Source!I873, 2)+ROUND(Source!AE873*Source!I873, 2))), 2)</f>
        <v>10</v>
      </c>
      <c r="V1688">
        <f>Source!Y873</f>
        <v>10</v>
      </c>
    </row>
    <row r="1689" spans="1:26" ht="14.25" x14ac:dyDescent="0.2">
      <c r="A1689" s="40"/>
      <c r="B1689" s="41"/>
      <c r="C1689" s="41" t="s">
        <v>1496</v>
      </c>
      <c r="D1689" s="24"/>
      <c r="E1689" s="11"/>
      <c r="F1689" s="25">
        <f>Source!AO873</f>
        <v>15.62</v>
      </c>
      <c r="G1689" s="26" t="str">
        <f>Source!DG873</f>
        <v>)*0,8</v>
      </c>
      <c r="H1689" s="25">
        <f>ROUND(Source!AF873*Source!I873, 2)</f>
        <v>25</v>
      </c>
      <c r="I1689" s="26"/>
      <c r="J1689" s="26">
        <f>IF(Source!BA873&lt;&gt; 0, Source!BA873, 1)</f>
        <v>1</v>
      </c>
      <c r="K1689" s="25">
        <f>Source!S873</f>
        <v>25</v>
      </c>
      <c r="L1689" s="27"/>
      <c r="R1689">
        <f>H1689</f>
        <v>25</v>
      </c>
    </row>
    <row r="1690" spans="1:26" ht="14.25" x14ac:dyDescent="0.2">
      <c r="A1690" s="40"/>
      <c r="B1690" s="41"/>
      <c r="C1690" s="41" t="s">
        <v>1498</v>
      </c>
      <c r="D1690" s="24" t="s">
        <v>1499</v>
      </c>
      <c r="E1690" s="11">
        <f>Source!BZ873</f>
        <v>65</v>
      </c>
      <c r="F1690" s="44"/>
      <c r="G1690" s="26"/>
      <c r="H1690" s="25">
        <f>SUM(S1688:S1692)</f>
        <v>16.25</v>
      </c>
      <c r="I1690" s="29"/>
      <c r="J1690" s="23">
        <f>Source!AT873</f>
        <v>65</v>
      </c>
      <c r="K1690" s="25">
        <f>SUM(T1688:T1692)</f>
        <v>16.25</v>
      </c>
      <c r="L1690" s="27"/>
    </row>
    <row r="1691" spans="1:26" ht="14.25" x14ac:dyDescent="0.2">
      <c r="A1691" s="40"/>
      <c r="B1691" s="41"/>
      <c r="C1691" s="41" t="s">
        <v>1500</v>
      </c>
      <c r="D1691" s="24" t="s">
        <v>1499</v>
      </c>
      <c r="E1691" s="11">
        <f>Source!CA873</f>
        <v>40</v>
      </c>
      <c r="F1691" s="44"/>
      <c r="G1691" s="26"/>
      <c r="H1691" s="25">
        <f>SUM(U1688:U1692)</f>
        <v>10</v>
      </c>
      <c r="I1691" s="29"/>
      <c r="J1691" s="23">
        <f>Source!AU873</f>
        <v>40</v>
      </c>
      <c r="K1691" s="25">
        <f>SUM(V1688:V1692)</f>
        <v>10</v>
      </c>
      <c r="L1691" s="27"/>
    </row>
    <row r="1692" spans="1:26" ht="14.25" x14ac:dyDescent="0.2">
      <c r="A1692" s="42"/>
      <c r="B1692" s="43"/>
      <c r="C1692" s="43" t="s">
        <v>1501</v>
      </c>
      <c r="D1692" s="30" t="s">
        <v>1502</v>
      </c>
      <c r="E1692" s="31">
        <f>Source!AQ873</f>
        <v>1.22</v>
      </c>
      <c r="F1692" s="32"/>
      <c r="G1692" s="33" t="str">
        <f>Source!DI873</f>
        <v>)*0,8</v>
      </c>
      <c r="H1692" s="32"/>
      <c r="I1692" s="33"/>
      <c r="J1692" s="33"/>
      <c r="K1692" s="32"/>
      <c r="L1692" s="34">
        <f>Source!U873</f>
        <v>1.952</v>
      </c>
    </row>
    <row r="1693" spans="1:26" ht="15" x14ac:dyDescent="0.25">
      <c r="G1693" s="46">
        <f>H1689+H1690+H1691</f>
        <v>51.25</v>
      </c>
      <c r="H1693" s="46"/>
      <c r="J1693" s="46">
        <f>K1689+K1690+K1691</f>
        <v>51.25</v>
      </c>
      <c r="K1693" s="46"/>
      <c r="L1693" s="35">
        <f>Source!U873</f>
        <v>1.952</v>
      </c>
      <c r="O1693" s="21">
        <f>G1693</f>
        <v>51.25</v>
      </c>
      <c r="P1693" s="21">
        <f>J1693</f>
        <v>51.25</v>
      </c>
      <c r="Q1693" s="21">
        <f>L1693</f>
        <v>1.952</v>
      </c>
      <c r="W1693">
        <f>IF(Source!BI873&lt;=1,H1689+H1690+H1691, 0)</f>
        <v>0</v>
      </c>
      <c r="X1693">
        <f>IF(Source!BI873=2,H1689+H1690+H1691, 0)</f>
        <v>0</v>
      </c>
      <c r="Y1693">
        <f>IF(Source!BI873=3,H1689+H1690+H1691, 0)</f>
        <v>0</v>
      </c>
      <c r="Z1693">
        <f>IF(Source!BI873=4,H1689+H1690+H1691, 0)</f>
        <v>51.25</v>
      </c>
    </row>
    <row r="1694" spans="1:26" ht="42.75" x14ac:dyDescent="0.2">
      <c r="A1694" s="40" t="str">
        <f>Source!E875</f>
        <v>165</v>
      </c>
      <c r="B1694" s="41" t="str">
        <f>Source!F875</f>
        <v>п01-03-002-18</v>
      </c>
      <c r="C1694" s="41" t="str">
        <f>Source!G875</f>
        <v>Выключатель трехполюсный напряжением до 1 кВ с устройством защитного отключения</v>
      </c>
      <c r="D1694" s="24" t="str">
        <f>Source!H875</f>
        <v>ШТ</v>
      </c>
      <c r="E1694" s="11">
        <f>Source!I875</f>
        <v>4</v>
      </c>
      <c r="F1694" s="25">
        <f>Source!AL875+Source!AM875+Source!AO875</f>
        <v>33.83</v>
      </c>
      <c r="G1694" s="26"/>
      <c r="H1694" s="25"/>
      <c r="I1694" s="26" t="str">
        <f>Source!BO875</f>
        <v/>
      </c>
      <c r="J1694" s="26"/>
      <c r="K1694" s="25"/>
      <c r="L1694" s="27"/>
      <c r="S1694">
        <f>ROUND((Source!FX875/100)*((ROUND(Source!AF875*Source!I875, 2)+ROUND(Source!AE875*Source!I875, 2))), 2)</f>
        <v>70.36</v>
      </c>
      <c r="T1694">
        <f>Source!X875</f>
        <v>70.36</v>
      </c>
      <c r="U1694">
        <f>ROUND((Source!FY875/100)*((ROUND(Source!AF875*Source!I875, 2)+ROUND(Source!AE875*Source!I875, 2))), 2)</f>
        <v>43.3</v>
      </c>
      <c r="V1694">
        <f>Source!Y875</f>
        <v>43.3</v>
      </c>
    </row>
    <row r="1695" spans="1:26" ht="14.25" x14ac:dyDescent="0.2">
      <c r="A1695" s="40"/>
      <c r="B1695" s="41"/>
      <c r="C1695" s="41" t="s">
        <v>1496</v>
      </c>
      <c r="D1695" s="24"/>
      <c r="E1695" s="11"/>
      <c r="F1695" s="25">
        <f>Source!AO875</f>
        <v>33.83</v>
      </c>
      <c r="G1695" s="26" t="str">
        <f>Source!DG875</f>
        <v>)*0,8</v>
      </c>
      <c r="H1695" s="25">
        <f>ROUND(Source!AF875*Source!I875, 2)</f>
        <v>108.24</v>
      </c>
      <c r="I1695" s="26"/>
      <c r="J1695" s="26">
        <f>IF(Source!BA875&lt;&gt; 0, Source!BA875, 1)</f>
        <v>1</v>
      </c>
      <c r="K1695" s="25">
        <f>Source!S875</f>
        <v>108.24</v>
      </c>
      <c r="L1695" s="27"/>
      <c r="R1695">
        <f>H1695</f>
        <v>108.24</v>
      </c>
    </row>
    <row r="1696" spans="1:26" ht="14.25" x14ac:dyDescent="0.2">
      <c r="A1696" s="40"/>
      <c r="B1696" s="41"/>
      <c r="C1696" s="41" t="s">
        <v>1498</v>
      </c>
      <c r="D1696" s="24" t="s">
        <v>1499</v>
      </c>
      <c r="E1696" s="11">
        <f>Source!BZ875</f>
        <v>65</v>
      </c>
      <c r="F1696" s="44"/>
      <c r="G1696" s="26"/>
      <c r="H1696" s="25">
        <f>SUM(S1694:S1698)</f>
        <v>70.36</v>
      </c>
      <c r="I1696" s="29"/>
      <c r="J1696" s="23">
        <f>Source!AT875</f>
        <v>65</v>
      </c>
      <c r="K1696" s="25">
        <f>SUM(T1694:T1698)</f>
        <v>70.36</v>
      </c>
      <c r="L1696" s="27"/>
    </row>
    <row r="1697" spans="1:26" ht="14.25" x14ac:dyDescent="0.2">
      <c r="A1697" s="40"/>
      <c r="B1697" s="41"/>
      <c r="C1697" s="41" t="s">
        <v>1500</v>
      </c>
      <c r="D1697" s="24" t="s">
        <v>1499</v>
      </c>
      <c r="E1697" s="11">
        <f>Source!CA875</f>
        <v>40</v>
      </c>
      <c r="F1697" s="44"/>
      <c r="G1697" s="26"/>
      <c r="H1697" s="25">
        <f>SUM(U1694:U1698)</f>
        <v>43.3</v>
      </c>
      <c r="I1697" s="29"/>
      <c r="J1697" s="23">
        <f>Source!AU875</f>
        <v>40</v>
      </c>
      <c r="K1697" s="25">
        <f>SUM(V1694:V1698)</f>
        <v>43.3</v>
      </c>
      <c r="L1697" s="27"/>
    </row>
    <row r="1698" spans="1:26" ht="14.25" x14ac:dyDescent="0.2">
      <c r="A1698" s="42"/>
      <c r="B1698" s="43"/>
      <c r="C1698" s="43" t="s">
        <v>1501</v>
      </c>
      <c r="D1698" s="30" t="s">
        <v>1502</v>
      </c>
      <c r="E1698" s="31">
        <f>Source!AQ875</f>
        <v>3.6</v>
      </c>
      <c r="F1698" s="32"/>
      <c r="G1698" s="33" t="str">
        <f>Source!DI875</f>
        <v>)*0,8</v>
      </c>
      <c r="H1698" s="32"/>
      <c r="I1698" s="33"/>
      <c r="J1698" s="33"/>
      <c r="K1698" s="32"/>
      <c r="L1698" s="34">
        <f>Source!U875</f>
        <v>11.520000000000001</v>
      </c>
    </row>
    <row r="1699" spans="1:26" ht="15" x14ac:dyDescent="0.25">
      <c r="G1699" s="46">
        <f>H1695+H1696+H1697</f>
        <v>221.89999999999998</v>
      </c>
      <c r="H1699" s="46"/>
      <c r="J1699" s="46">
        <f>K1695+K1696+K1697</f>
        <v>221.89999999999998</v>
      </c>
      <c r="K1699" s="46"/>
      <c r="L1699" s="35">
        <f>Source!U875</f>
        <v>11.520000000000001</v>
      </c>
      <c r="O1699" s="21">
        <f>G1699</f>
        <v>221.89999999999998</v>
      </c>
      <c r="P1699" s="21">
        <f>J1699</f>
        <v>221.89999999999998</v>
      </c>
      <c r="Q1699" s="21">
        <f>L1699</f>
        <v>11.520000000000001</v>
      </c>
      <c r="W1699">
        <f>IF(Source!BI875&lt;=1,H1695+H1696+H1697, 0)</f>
        <v>0</v>
      </c>
      <c r="X1699">
        <f>IF(Source!BI875=2,H1695+H1696+H1697, 0)</f>
        <v>0</v>
      </c>
      <c r="Y1699">
        <f>IF(Source!BI875=3,H1695+H1696+H1697, 0)</f>
        <v>0</v>
      </c>
      <c r="Z1699">
        <f>IF(Source!BI875=4,H1695+H1696+H1697, 0)</f>
        <v>221.89999999999998</v>
      </c>
    </row>
    <row r="1701" spans="1:26" ht="15" x14ac:dyDescent="0.25">
      <c r="A1701" s="51" t="str">
        <f>CONCATENATE("Итого по разделу: ",IF(Source!G877&lt;&gt;"Новый раздел", Source!G877, ""))</f>
        <v>Итого по разделу: Пусконаладочные работы</v>
      </c>
      <c r="B1701" s="51"/>
      <c r="C1701" s="51"/>
      <c r="D1701" s="51"/>
      <c r="E1701" s="51"/>
      <c r="F1701" s="51"/>
      <c r="G1701" s="50">
        <f>SUM(O1674:O1700)</f>
        <v>327.27</v>
      </c>
      <c r="H1701" s="50"/>
      <c r="I1701" s="22"/>
      <c r="J1701" s="50">
        <f>SUM(P1674:P1700)</f>
        <v>327.27</v>
      </c>
      <c r="K1701" s="50"/>
      <c r="L1701" s="35">
        <f>SUM(Q1674:Q1700)</f>
        <v>15.532800000000002</v>
      </c>
    </row>
    <row r="1702" spans="1:26" ht="14.25" x14ac:dyDescent="0.2">
      <c r="C1702" s="53" t="str">
        <f>Source!H905</f>
        <v>Всего с НР и СП</v>
      </c>
      <c r="D1702" s="53"/>
      <c r="E1702" s="53"/>
      <c r="F1702" s="53"/>
      <c r="G1702" s="53"/>
      <c r="H1702" s="53"/>
      <c r="I1702" s="53"/>
      <c r="J1702" s="52">
        <f>IF(Source!P905=0, "", Source!P905)</f>
        <v>327.27</v>
      </c>
      <c r="K1702" s="52"/>
    </row>
    <row r="1703" spans="1:26" ht="14.25" x14ac:dyDescent="0.2">
      <c r="C1703" s="53" t="str">
        <f>Source!H906</f>
        <v>Итого с индексом пересчета в текущий уровень цен на 1 кв. 2018 г. К - 18,85</v>
      </c>
      <c r="D1703" s="53"/>
      <c r="E1703" s="53"/>
      <c r="F1703" s="53"/>
      <c r="G1703" s="53"/>
      <c r="H1703" s="53"/>
      <c r="I1703" s="53"/>
      <c r="J1703" s="52">
        <f>IF(Source!P906=0, "", Source!P906)</f>
        <v>6169.04</v>
      </c>
      <c r="K1703" s="52"/>
    </row>
    <row r="1705" spans="1:26" ht="15" x14ac:dyDescent="0.25">
      <c r="A1705" s="51" t="str">
        <f>CONCATENATE("Итого по локальной смете: ",IF(Source!G908&lt;&gt;"Новая локальная смета", Source!G908, ""))</f>
        <v xml:space="preserve">Итого по локальной смете: </v>
      </c>
      <c r="B1705" s="51"/>
      <c r="C1705" s="51"/>
      <c r="D1705" s="51"/>
      <c r="E1705" s="51"/>
      <c r="F1705" s="51"/>
      <c r="G1705" s="50">
        <f>SUM(O20:O1704)</f>
        <v>539215.75</v>
      </c>
      <c r="H1705" s="50"/>
      <c r="I1705" s="22"/>
      <c r="J1705" s="50">
        <f>SUM(P20:P1704)</f>
        <v>539437.90000000037</v>
      </c>
      <c r="K1705" s="50"/>
      <c r="L1705" s="35">
        <f>SUM(Q20:Q1704)</f>
        <v>5815.5783601400008</v>
      </c>
    </row>
    <row r="1706" spans="1:26" ht="14.25" x14ac:dyDescent="0.2">
      <c r="C1706" s="53" t="str">
        <f>Source!H936</f>
        <v>Всего с НР и СП</v>
      </c>
      <c r="D1706" s="53"/>
      <c r="E1706" s="53"/>
      <c r="F1706" s="53"/>
      <c r="G1706" s="53"/>
      <c r="H1706" s="53"/>
      <c r="I1706" s="53"/>
      <c r="J1706" s="54">
        <f>IF(Source!P936=0, "", Source!P936)</f>
        <v>3526561.47</v>
      </c>
      <c r="K1706" s="54"/>
    </row>
    <row r="1707" spans="1:26" ht="14.25" x14ac:dyDescent="0.2">
      <c r="C1707" s="53" t="str">
        <f>Source!H937</f>
        <v>НДС 18%</v>
      </c>
      <c r="D1707" s="53"/>
      <c r="E1707" s="53"/>
      <c r="F1707" s="53"/>
      <c r="G1707" s="53"/>
      <c r="H1707" s="53"/>
      <c r="I1707" s="53"/>
      <c r="J1707" s="52">
        <f>IF(Source!P937=0, "", Source!P937)</f>
        <v>634781.06000000006</v>
      </c>
      <c r="K1707" s="52"/>
    </row>
    <row r="1708" spans="1:26" ht="14.25" x14ac:dyDescent="0.2">
      <c r="C1708" s="53" t="str">
        <f>Source!H938</f>
        <v>Всего по смете</v>
      </c>
      <c r="D1708" s="53"/>
      <c r="E1708" s="53"/>
      <c r="F1708" s="53"/>
      <c r="G1708" s="53"/>
      <c r="H1708" s="53"/>
      <c r="I1708" s="53"/>
      <c r="J1708" s="52">
        <f>IF(Source!P938=0, "", Source!P938)</f>
        <v>4161342.53</v>
      </c>
      <c r="K1708" s="52"/>
    </row>
  </sheetData>
  <mergeCells count="641">
    <mergeCell ref="C11:F11"/>
    <mergeCell ref="G11:H11"/>
    <mergeCell ref="I11:J11"/>
    <mergeCell ref="K11:L11"/>
    <mergeCell ref="B4:K4"/>
    <mergeCell ref="B6:K6"/>
    <mergeCell ref="B7:K7"/>
    <mergeCell ref="G9:H9"/>
    <mergeCell ref="I9:J9"/>
    <mergeCell ref="C10:F10"/>
    <mergeCell ref="G10:H10"/>
    <mergeCell ref="I10:J10"/>
    <mergeCell ref="K10:L10"/>
    <mergeCell ref="C13:F13"/>
    <mergeCell ref="G13:H13"/>
    <mergeCell ref="I13:J13"/>
    <mergeCell ref="K13:L13"/>
    <mergeCell ref="C14:F14"/>
    <mergeCell ref="G14:H14"/>
    <mergeCell ref="I14:J14"/>
    <mergeCell ref="K14:L14"/>
    <mergeCell ref="C12:F12"/>
    <mergeCell ref="G12:H12"/>
    <mergeCell ref="I12:J12"/>
    <mergeCell ref="K12:L12"/>
    <mergeCell ref="J472:K472"/>
    <mergeCell ref="G472:H472"/>
    <mergeCell ref="F470:G470"/>
    <mergeCell ref="F469:G469"/>
    <mergeCell ref="J463:K463"/>
    <mergeCell ref="G463:H463"/>
    <mergeCell ref="A454:L454"/>
    <mergeCell ref="G450:H450"/>
    <mergeCell ref="C15:F15"/>
    <mergeCell ref="G15:H15"/>
    <mergeCell ref="I15:J15"/>
    <mergeCell ref="K15:L15"/>
    <mergeCell ref="A17:L17"/>
    <mergeCell ref="C346:I346"/>
    <mergeCell ref="J346:K346"/>
    <mergeCell ref="F76:G76"/>
    <mergeCell ref="F75:G75"/>
    <mergeCell ref="J70:K70"/>
    <mergeCell ref="G63:H63"/>
    <mergeCell ref="F61:G61"/>
    <mergeCell ref="F60:G60"/>
    <mergeCell ref="J54:K54"/>
    <mergeCell ref="G54:H54"/>
    <mergeCell ref="A21:L21"/>
    <mergeCell ref="C347:I347"/>
    <mergeCell ref="J347:K347"/>
    <mergeCell ref="C451:I451"/>
    <mergeCell ref="J451:K451"/>
    <mergeCell ref="C452:I452"/>
    <mergeCell ref="J452:K452"/>
    <mergeCell ref="J358:K358"/>
    <mergeCell ref="G358:H358"/>
    <mergeCell ref="A349:L349"/>
    <mergeCell ref="F410:G410"/>
    <mergeCell ref="G1699:H1699"/>
    <mergeCell ref="J1693:K1693"/>
    <mergeCell ref="C1204:I1204"/>
    <mergeCell ref="J1204:K1204"/>
    <mergeCell ref="C1500:I1500"/>
    <mergeCell ref="J1500:K1500"/>
    <mergeCell ref="C1501:I1501"/>
    <mergeCell ref="J1501:K1501"/>
    <mergeCell ref="F1212:G1212"/>
    <mergeCell ref="F1211:G1211"/>
    <mergeCell ref="A1206:L1206"/>
    <mergeCell ref="J1232:K1232"/>
    <mergeCell ref="G1232:H1232"/>
    <mergeCell ref="F1230:G1230"/>
    <mergeCell ref="F1229:G1229"/>
    <mergeCell ref="J1223:K1223"/>
    <mergeCell ref="G1223:H1223"/>
    <mergeCell ref="J1214:K1214"/>
    <mergeCell ref="G1214:H1214"/>
    <mergeCell ref="F1264:G1264"/>
    <mergeCell ref="J1258:K1258"/>
    <mergeCell ref="G1258:H1258"/>
    <mergeCell ref="J1248:K1248"/>
    <mergeCell ref="G1248:H1248"/>
    <mergeCell ref="C1708:I1708"/>
    <mergeCell ref="J1708:K1708"/>
    <mergeCell ref="G87:H87"/>
    <mergeCell ref="J78:K78"/>
    <mergeCell ref="G78:H78"/>
    <mergeCell ref="G113:H113"/>
    <mergeCell ref="F111:G111"/>
    <mergeCell ref="F110:G110"/>
    <mergeCell ref="C1703:I1703"/>
    <mergeCell ref="J1703:K1703"/>
    <mergeCell ref="C1706:I1706"/>
    <mergeCell ref="J1706:K1706"/>
    <mergeCell ref="C1707:I1707"/>
    <mergeCell ref="J1707:K1707"/>
    <mergeCell ref="C1671:I1671"/>
    <mergeCell ref="J1671:K1671"/>
    <mergeCell ref="C1672:I1672"/>
    <mergeCell ref="J132:K132"/>
    <mergeCell ref="G132:H132"/>
    <mergeCell ref="F129:G129"/>
    <mergeCell ref="F128:G128"/>
    <mergeCell ref="J121:K121"/>
    <mergeCell ref="F28:G28"/>
    <mergeCell ref="F27:G27"/>
    <mergeCell ref="F52:G52"/>
    <mergeCell ref="F51:G51"/>
    <mergeCell ref="J46:K46"/>
    <mergeCell ref="G46:H46"/>
    <mergeCell ref="J37:K37"/>
    <mergeCell ref="G37:H37"/>
    <mergeCell ref="G70:H70"/>
    <mergeCell ref="J63:K63"/>
    <mergeCell ref="F35:G35"/>
    <mergeCell ref="F34:G34"/>
    <mergeCell ref="J30:K30"/>
    <mergeCell ref="G30:H30"/>
    <mergeCell ref="J87:K87"/>
    <mergeCell ref="F190:G190"/>
    <mergeCell ref="J183:K183"/>
    <mergeCell ref="G183:H183"/>
    <mergeCell ref="F181:G181"/>
    <mergeCell ref="F180:G180"/>
    <mergeCell ref="J173:K173"/>
    <mergeCell ref="G173:H173"/>
    <mergeCell ref="J105:K105"/>
    <mergeCell ref="G105:H105"/>
    <mergeCell ref="F103:G103"/>
    <mergeCell ref="F102:G102"/>
    <mergeCell ref="J96:K96"/>
    <mergeCell ref="G96:H96"/>
    <mergeCell ref="F139:G139"/>
    <mergeCell ref="F138:G138"/>
    <mergeCell ref="F149:G149"/>
    <mergeCell ref="F148:G148"/>
    <mergeCell ref="J142:K142"/>
    <mergeCell ref="G142:H142"/>
    <mergeCell ref="G121:H121"/>
    <mergeCell ref="F119:G119"/>
    <mergeCell ref="F118:G118"/>
    <mergeCell ref="J113:K113"/>
    <mergeCell ref="J204:K204"/>
    <mergeCell ref="G204:H204"/>
    <mergeCell ref="F201:G201"/>
    <mergeCell ref="F200:G200"/>
    <mergeCell ref="J193:K193"/>
    <mergeCell ref="G193:H193"/>
    <mergeCell ref="F225:G225"/>
    <mergeCell ref="F94:G94"/>
    <mergeCell ref="F93:G93"/>
    <mergeCell ref="J152:K152"/>
    <mergeCell ref="G152:H152"/>
    <mergeCell ref="F170:G170"/>
    <mergeCell ref="F169:G169"/>
    <mergeCell ref="J163:K163"/>
    <mergeCell ref="G163:H163"/>
    <mergeCell ref="F160:G160"/>
    <mergeCell ref="F159:G159"/>
    <mergeCell ref="F191:G191"/>
    <mergeCell ref="F288:G288"/>
    <mergeCell ref="J281:K281"/>
    <mergeCell ref="G281:H281"/>
    <mergeCell ref="F246:G246"/>
    <mergeCell ref="F245:G245"/>
    <mergeCell ref="J238:K238"/>
    <mergeCell ref="G238:H238"/>
    <mergeCell ref="F235:G235"/>
    <mergeCell ref="F234:G234"/>
    <mergeCell ref="F224:G224"/>
    <mergeCell ref="J217:K217"/>
    <mergeCell ref="G217:H217"/>
    <mergeCell ref="F212:G212"/>
    <mergeCell ref="F211:G211"/>
    <mergeCell ref="J260:K260"/>
    <mergeCell ref="G260:H260"/>
    <mergeCell ref="F256:G256"/>
    <mergeCell ref="F255:G255"/>
    <mergeCell ref="J248:K248"/>
    <mergeCell ref="G248:H248"/>
    <mergeCell ref="J227:K227"/>
    <mergeCell ref="G227:H227"/>
    <mergeCell ref="F278:G278"/>
    <mergeCell ref="F277:G277"/>
    <mergeCell ref="J271:K271"/>
    <mergeCell ref="G271:H271"/>
    <mergeCell ref="F268:G268"/>
    <mergeCell ref="F267:G267"/>
    <mergeCell ref="J302:K302"/>
    <mergeCell ref="F338:G338"/>
    <mergeCell ref="J332:K332"/>
    <mergeCell ref="G332:H332"/>
    <mergeCell ref="J322:K322"/>
    <mergeCell ref="G322:H322"/>
    <mergeCell ref="F320:G320"/>
    <mergeCell ref="F319:G319"/>
    <mergeCell ref="J312:K312"/>
    <mergeCell ref="G312:H312"/>
    <mergeCell ref="F310:G310"/>
    <mergeCell ref="F309:G309"/>
    <mergeCell ref="G302:H302"/>
    <mergeCell ref="F299:G299"/>
    <mergeCell ref="F298:G298"/>
    <mergeCell ref="J291:K291"/>
    <mergeCell ref="G291:H291"/>
    <mergeCell ref="F289:G289"/>
    <mergeCell ref="G345:H345"/>
    <mergeCell ref="J345:K345"/>
    <mergeCell ref="A345:F345"/>
    <mergeCell ref="J343:K343"/>
    <mergeCell ref="G343:H343"/>
    <mergeCell ref="F339:G339"/>
    <mergeCell ref="F399:G399"/>
    <mergeCell ref="F398:G398"/>
    <mergeCell ref="J391:K391"/>
    <mergeCell ref="G391:H391"/>
    <mergeCell ref="F363:G363"/>
    <mergeCell ref="F362:G362"/>
    <mergeCell ref="J371:K371"/>
    <mergeCell ref="G371:H371"/>
    <mergeCell ref="F369:G369"/>
    <mergeCell ref="F368:G368"/>
    <mergeCell ref="J365:K365"/>
    <mergeCell ref="G365:H365"/>
    <mergeCell ref="F387:G387"/>
    <mergeCell ref="F386:G386"/>
    <mergeCell ref="J379:K379"/>
    <mergeCell ref="G379:H379"/>
    <mergeCell ref="F377:G377"/>
    <mergeCell ref="F376:G376"/>
    <mergeCell ref="J403:K403"/>
    <mergeCell ref="G403:H403"/>
    <mergeCell ref="F411:G411"/>
    <mergeCell ref="F530:G530"/>
    <mergeCell ref="F529:G529"/>
    <mergeCell ref="J526:K526"/>
    <mergeCell ref="G526:H526"/>
    <mergeCell ref="J516:K516"/>
    <mergeCell ref="G516:H516"/>
    <mergeCell ref="F514:G514"/>
    <mergeCell ref="F513:G513"/>
    <mergeCell ref="J507:K507"/>
    <mergeCell ref="J426:K426"/>
    <mergeCell ref="G426:H426"/>
    <mergeCell ref="F422:G422"/>
    <mergeCell ref="F421:G421"/>
    <mergeCell ref="J415:K415"/>
    <mergeCell ref="G415:H415"/>
    <mergeCell ref="J450:K450"/>
    <mergeCell ref="A450:F450"/>
    <mergeCell ref="J448:K448"/>
    <mergeCell ref="G448:H448"/>
    <mergeCell ref="J437:K437"/>
    <mergeCell ref="G437:H437"/>
    <mergeCell ref="F488:G488"/>
    <mergeCell ref="F487:G487"/>
    <mergeCell ref="J481:K481"/>
    <mergeCell ref="G481:H481"/>
    <mergeCell ref="J591:K591"/>
    <mergeCell ref="G591:H591"/>
    <mergeCell ref="F587:G587"/>
    <mergeCell ref="F586:G586"/>
    <mergeCell ref="J579:K579"/>
    <mergeCell ref="G579:H579"/>
    <mergeCell ref="G507:H507"/>
    <mergeCell ref="J497:K497"/>
    <mergeCell ref="G497:H497"/>
    <mergeCell ref="F495:G495"/>
    <mergeCell ref="F494:G494"/>
    <mergeCell ref="J490:K490"/>
    <mergeCell ref="G490:H490"/>
    <mergeCell ref="J532:K532"/>
    <mergeCell ref="G532:H532"/>
    <mergeCell ref="J555:K555"/>
    <mergeCell ref="G555:H555"/>
    <mergeCell ref="J548:K548"/>
    <mergeCell ref="G548:H548"/>
    <mergeCell ref="J541:K541"/>
    <mergeCell ref="G541:H541"/>
    <mergeCell ref="F575:G575"/>
    <mergeCell ref="F574:G574"/>
    <mergeCell ref="J567:K567"/>
    <mergeCell ref="G567:H567"/>
    <mergeCell ref="F563:G563"/>
    <mergeCell ref="F562:G562"/>
    <mergeCell ref="J658:K658"/>
    <mergeCell ref="G658:H658"/>
    <mergeCell ref="F655:G655"/>
    <mergeCell ref="J669:K669"/>
    <mergeCell ref="G669:H669"/>
    <mergeCell ref="F666:G666"/>
    <mergeCell ref="F665:G665"/>
    <mergeCell ref="F598:G598"/>
    <mergeCell ref="F633:G633"/>
    <mergeCell ref="J626:K626"/>
    <mergeCell ref="G626:H626"/>
    <mergeCell ref="F621:G621"/>
    <mergeCell ref="F620:G620"/>
    <mergeCell ref="J613:K613"/>
    <mergeCell ref="G613:H613"/>
    <mergeCell ref="F611:G611"/>
    <mergeCell ref="F610:G610"/>
    <mergeCell ref="J603:K603"/>
    <mergeCell ref="G603:H603"/>
    <mergeCell ref="F599:G599"/>
    <mergeCell ref="F654:G654"/>
    <mergeCell ref="J647:K647"/>
    <mergeCell ref="G647:H647"/>
    <mergeCell ref="F644:G644"/>
    <mergeCell ref="F643:G643"/>
    <mergeCell ref="J637:K637"/>
    <mergeCell ref="G637:H637"/>
    <mergeCell ref="F634:G634"/>
    <mergeCell ref="J745:K745"/>
    <mergeCell ref="G745:H745"/>
    <mergeCell ref="J734:K734"/>
    <mergeCell ref="G734:H734"/>
    <mergeCell ref="G747:H747"/>
    <mergeCell ref="J747:K747"/>
    <mergeCell ref="A747:F747"/>
    <mergeCell ref="J712:K712"/>
    <mergeCell ref="G712:H712"/>
    <mergeCell ref="F677:G677"/>
    <mergeCell ref="F676:G676"/>
    <mergeCell ref="J692:K692"/>
    <mergeCell ref="G692:H692"/>
    <mergeCell ref="F689:G689"/>
    <mergeCell ref="F688:G688"/>
    <mergeCell ref="J681:K681"/>
    <mergeCell ref="G681:H681"/>
    <mergeCell ref="J723:K723"/>
    <mergeCell ref="G723:H723"/>
    <mergeCell ref="J701:K701"/>
    <mergeCell ref="G701:H701"/>
    <mergeCell ref="J838:K838"/>
    <mergeCell ref="G838:H838"/>
    <mergeCell ref="F836:G836"/>
    <mergeCell ref="F835:G835"/>
    <mergeCell ref="J830:K830"/>
    <mergeCell ref="G830:H830"/>
    <mergeCell ref="F758:G758"/>
    <mergeCell ref="F757:G757"/>
    <mergeCell ref="A751:L751"/>
    <mergeCell ref="J811:K811"/>
    <mergeCell ref="G811:H811"/>
    <mergeCell ref="F782:G782"/>
    <mergeCell ref="J778:K778"/>
    <mergeCell ref="G778:H778"/>
    <mergeCell ref="F776:G776"/>
    <mergeCell ref="F775:G775"/>
    <mergeCell ref="J769:K769"/>
    <mergeCell ref="G769:H769"/>
    <mergeCell ref="F767:G767"/>
    <mergeCell ref="F766:G766"/>
    <mergeCell ref="J760:K760"/>
    <mergeCell ref="G760:H760"/>
    <mergeCell ref="C748:I748"/>
    <mergeCell ref="J748:K748"/>
    <mergeCell ref="C749:I749"/>
    <mergeCell ref="J749:K749"/>
    <mergeCell ref="J785:K785"/>
    <mergeCell ref="G785:H785"/>
    <mergeCell ref="F783:G783"/>
    <mergeCell ref="F907:G907"/>
    <mergeCell ref="F906:G906"/>
    <mergeCell ref="J899:K899"/>
    <mergeCell ref="G899:H899"/>
    <mergeCell ref="F896:G896"/>
    <mergeCell ref="F895:G895"/>
    <mergeCell ref="J889:K889"/>
    <mergeCell ref="F809:G809"/>
    <mergeCell ref="F808:G808"/>
    <mergeCell ref="J805:K805"/>
    <mergeCell ref="G805:H805"/>
    <mergeCell ref="J795:K795"/>
    <mergeCell ref="G795:H795"/>
    <mergeCell ref="F828:G828"/>
    <mergeCell ref="F827:G827"/>
    <mergeCell ref="J821:K821"/>
    <mergeCell ref="G821:H821"/>
    <mergeCell ref="J847:K847"/>
    <mergeCell ref="G847:H847"/>
    <mergeCell ref="G889:H889"/>
    <mergeCell ref="F886:G886"/>
    <mergeCell ref="F885:G885"/>
    <mergeCell ref="J878:K878"/>
    <mergeCell ref="G878:H878"/>
    <mergeCell ref="J869:K869"/>
    <mergeCell ref="G869:H869"/>
    <mergeCell ref="J862:K862"/>
    <mergeCell ref="G862:H862"/>
    <mergeCell ref="J856:K856"/>
    <mergeCell ref="G856:H856"/>
    <mergeCell ref="J909:K909"/>
    <mergeCell ref="G909:H909"/>
    <mergeCell ref="F929:G929"/>
    <mergeCell ref="J922:K922"/>
    <mergeCell ref="G922:H922"/>
    <mergeCell ref="F917:G917"/>
    <mergeCell ref="F916:G916"/>
    <mergeCell ref="F987:G987"/>
    <mergeCell ref="J980:K980"/>
    <mergeCell ref="G980:H980"/>
    <mergeCell ref="F976:G976"/>
    <mergeCell ref="J992:K992"/>
    <mergeCell ref="G992:H992"/>
    <mergeCell ref="F988:G988"/>
    <mergeCell ref="J968:K968"/>
    <mergeCell ref="G968:H968"/>
    <mergeCell ref="F930:G930"/>
    <mergeCell ref="F953:G953"/>
    <mergeCell ref="J946:K946"/>
    <mergeCell ref="G946:H946"/>
    <mergeCell ref="F942:G942"/>
    <mergeCell ref="F941:G941"/>
    <mergeCell ref="J934:K934"/>
    <mergeCell ref="G934:H934"/>
    <mergeCell ref="F975:G975"/>
    <mergeCell ref="J957:K957"/>
    <mergeCell ref="G957:H957"/>
    <mergeCell ref="F954:G954"/>
    <mergeCell ref="G1002:H1002"/>
    <mergeCell ref="F1000:G1000"/>
    <mergeCell ref="F999:G999"/>
    <mergeCell ref="F1032:G1032"/>
    <mergeCell ref="F1031:G1031"/>
    <mergeCell ref="J1024:K1024"/>
    <mergeCell ref="F1046:G1046"/>
    <mergeCell ref="F1045:G1045"/>
    <mergeCell ref="J1039:K1039"/>
    <mergeCell ref="G1039:H1039"/>
    <mergeCell ref="G1024:H1024"/>
    <mergeCell ref="F1021:G1021"/>
    <mergeCell ref="F1020:G1020"/>
    <mergeCell ref="J1013:K1013"/>
    <mergeCell ref="G1013:H1013"/>
    <mergeCell ref="F1010:G1010"/>
    <mergeCell ref="F1009:G1009"/>
    <mergeCell ref="J1002:K1002"/>
    <mergeCell ref="F1059:G1059"/>
    <mergeCell ref="F1058:G1058"/>
    <mergeCell ref="J1051:K1051"/>
    <mergeCell ref="G1051:H1051"/>
    <mergeCell ref="F1083:G1083"/>
    <mergeCell ref="F1082:G1082"/>
    <mergeCell ref="J1116:K1116"/>
    <mergeCell ref="G1116:H1116"/>
    <mergeCell ref="J1105:K1105"/>
    <mergeCell ref="G1105:H1105"/>
    <mergeCell ref="J1098:K1098"/>
    <mergeCell ref="G1098:H1098"/>
    <mergeCell ref="J1075:K1075"/>
    <mergeCell ref="G1075:H1075"/>
    <mergeCell ref="F1071:G1071"/>
    <mergeCell ref="F1070:G1070"/>
    <mergeCell ref="J1065:K1065"/>
    <mergeCell ref="G1065:H1065"/>
    <mergeCell ref="F1094:G1094"/>
    <mergeCell ref="F1093:G1093"/>
    <mergeCell ref="J1086:K1086"/>
    <mergeCell ref="G1086:H1086"/>
    <mergeCell ref="J1148:K1148"/>
    <mergeCell ref="G1148:H1148"/>
    <mergeCell ref="J1138:K1138"/>
    <mergeCell ref="G1138:H1138"/>
    <mergeCell ref="J1127:K1127"/>
    <mergeCell ref="G1127:H1127"/>
    <mergeCell ref="F1246:G1246"/>
    <mergeCell ref="F1245:G1245"/>
    <mergeCell ref="J1241:K1241"/>
    <mergeCell ref="G1241:H1241"/>
    <mergeCell ref="J1178:K1178"/>
    <mergeCell ref="G1178:H1178"/>
    <mergeCell ref="J1167:K1167"/>
    <mergeCell ref="G1167:H1167"/>
    <mergeCell ref="J1158:K1158"/>
    <mergeCell ref="G1158:H1158"/>
    <mergeCell ref="G1202:H1202"/>
    <mergeCell ref="J1202:K1202"/>
    <mergeCell ref="A1202:F1202"/>
    <mergeCell ref="J1200:K1200"/>
    <mergeCell ref="G1200:H1200"/>
    <mergeCell ref="J1189:K1189"/>
    <mergeCell ref="G1189:H1189"/>
    <mergeCell ref="C1203:I1203"/>
    <mergeCell ref="J1203:K1203"/>
    <mergeCell ref="J1277:K1277"/>
    <mergeCell ref="G1277:H1277"/>
    <mergeCell ref="J1267:K1267"/>
    <mergeCell ref="G1267:H1267"/>
    <mergeCell ref="F1265:G1265"/>
    <mergeCell ref="J1364:K1364"/>
    <mergeCell ref="G1364:H1364"/>
    <mergeCell ref="F1362:G1362"/>
    <mergeCell ref="F1361:G1361"/>
    <mergeCell ref="J1354:K1354"/>
    <mergeCell ref="J1292:K1292"/>
    <mergeCell ref="G1292:H1292"/>
    <mergeCell ref="J1283:K1283"/>
    <mergeCell ref="G1283:H1283"/>
    <mergeCell ref="F1281:G1281"/>
    <mergeCell ref="F1280:G1280"/>
    <mergeCell ref="F1314:G1314"/>
    <mergeCell ref="F1313:G1313"/>
    <mergeCell ref="J1306:K1306"/>
    <mergeCell ref="G1306:H1306"/>
    <mergeCell ref="J1299:K1299"/>
    <mergeCell ref="G1299:H1299"/>
    <mergeCell ref="F1337:G1337"/>
    <mergeCell ref="J1330:K1330"/>
    <mergeCell ref="G1330:H1330"/>
    <mergeCell ref="F1326:G1326"/>
    <mergeCell ref="F1325:G1325"/>
    <mergeCell ref="J1318:K1318"/>
    <mergeCell ref="G1318:H1318"/>
    <mergeCell ref="G1354:H1354"/>
    <mergeCell ref="F1350:G1350"/>
    <mergeCell ref="F1349:G1349"/>
    <mergeCell ref="J1342:K1342"/>
    <mergeCell ref="G1342:H1342"/>
    <mergeCell ref="F1338:G1338"/>
    <mergeCell ref="J1377:K1377"/>
    <mergeCell ref="G1377:H1377"/>
    <mergeCell ref="F1372:G1372"/>
    <mergeCell ref="F1371:G1371"/>
    <mergeCell ref="J1475:K1475"/>
    <mergeCell ref="G1475:H1475"/>
    <mergeCell ref="J1464:K1464"/>
    <mergeCell ref="G1464:H1464"/>
    <mergeCell ref="J1453:K1453"/>
    <mergeCell ref="G1453:H1453"/>
    <mergeCell ref="F1396:G1396"/>
    <mergeCell ref="F1395:G1395"/>
    <mergeCell ref="J1388:K1388"/>
    <mergeCell ref="G1388:H1388"/>
    <mergeCell ref="F1385:G1385"/>
    <mergeCell ref="F1384:G1384"/>
    <mergeCell ref="F1417:G1417"/>
    <mergeCell ref="J1410:K1410"/>
    <mergeCell ref="G1410:H1410"/>
    <mergeCell ref="F1407:G1407"/>
    <mergeCell ref="F1406:G1406"/>
    <mergeCell ref="J1399:K1399"/>
    <mergeCell ref="G1399:H1399"/>
    <mergeCell ref="F1429:G1429"/>
    <mergeCell ref="F1428:G1428"/>
    <mergeCell ref="J1421:K1421"/>
    <mergeCell ref="G1421:H1421"/>
    <mergeCell ref="F1418:G1418"/>
    <mergeCell ref="G1528:H1528"/>
    <mergeCell ref="F1526:G1526"/>
    <mergeCell ref="F1525:G1525"/>
    <mergeCell ref="J1521:K1521"/>
    <mergeCell ref="G1521:H1521"/>
    <mergeCell ref="J1444:K1444"/>
    <mergeCell ref="G1444:H1444"/>
    <mergeCell ref="F1441:G1441"/>
    <mergeCell ref="F1440:G1440"/>
    <mergeCell ref="J1433:K1433"/>
    <mergeCell ref="G1433:H1433"/>
    <mergeCell ref="J1497:K1497"/>
    <mergeCell ref="G1497:H1497"/>
    <mergeCell ref="J1486:K1486"/>
    <mergeCell ref="G1486:H1486"/>
    <mergeCell ref="F1509:G1509"/>
    <mergeCell ref="A1503:L1503"/>
    <mergeCell ref="G1499:H1499"/>
    <mergeCell ref="J1499:K1499"/>
    <mergeCell ref="A1499:F1499"/>
    <mergeCell ref="F1571:G1571"/>
    <mergeCell ref="J1565:K1565"/>
    <mergeCell ref="G1565:H1565"/>
    <mergeCell ref="J1512:K1512"/>
    <mergeCell ref="G1512:H1512"/>
    <mergeCell ref="F1510:G1510"/>
    <mergeCell ref="J1548:K1548"/>
    <mergeCell ref="G1548:H1548"/>
    <mergeCell ref="J1538:K1538"/>
    <mergeCell ref="G1538:H1538"/>
    <mergeCell ref="J1528:K1528"/>
    <mergeCell ref="F1552:G1552"/>
    <mergeCell ref="F1551:G1551"/>
    <mergeCell ref="F1630:G1630"/>
    <mergeCell ref="J1623:K1623"/>
    <mergeCell ref="G1623:H1623"/>
    <mergeCell ref="F1619:G1619"/>
    <mergeCell ref="F1618:G1618"/>
    <mergeCell ref="F1562:G1562"/>
    <mergeCell ref="F1561:G1561"/>
    <mergeCell ref="J1554:K1554"/>
    <mergeCell ref="G1554:H1554"/>
    <mergeCell ref="F1595:G1595"/>
    <mergeCell ref="F1594:G1594"/>
    <mergeCell ref="J1587:K1587"/>
    <mergeCell ref="G1587:H1587"/>
    <mergeCell ref="F1583:G1583"/>
    <mergeCell ref="F1582:G1582"/>
    <mergeCell ref="J1611:K1611"/>
    <mergeCell ref="G1611:H1611"/>
    <mergeCell ref="F1607:G1607"/>
    <mergeCell ref="F1606:G1606"/>
    <mergeCell ref="J1599:K1599"/>
    <mergeCell ref="G1599:H1599"/>
    <mergeCell ref="J1575:K1575"/>
    <mergeCell ref="G1575:H1575"/>
    <mergeCell ref="F1572:G1572"/>
    <mergeCell ref="F1631:G1631"/>
    <mergeCell ref="G1705:H1705"/>
    <mergeCell ref="J1705:K1705"/>
    <mergeCell ref="A1705:F1705"/>
    <mergeCell ref="G1701:H1701"/>
    <mergeCell ref="J1701:K1701"/>
    <mergeCell ref="F1664:G1664"/>
    <mergeCell ref="J1657:K1657"/>
    <mergeCell ref="G1657:H1657"/>
    <mergeCell ref="F1654:G1654"/>
    <mergeCell ref="F1653:G1653"/>
    <mergeCell ref="J1646:K1646"/>
    <mergeCell ref="G1646:H1646"/>
    <mergeCell ref="G1670:H1670"/>
    <mergeCell ref="J1670:K1670"/>
    <mergeCell ref="A1670:F1670"/>
    <mergeCell ref="J1668:K1668"/>
    <mergeCell ref="G1668:H1668"/>
    <mergeCell ref="F1665:G1665"/>
    <mergeCell ref="J1672:K1672"/>
    <mergeCell ref="C1702:I1702"/>
    <mergeCell ref="J1702:K1702"/>
    <mergeCell ref="A1701:F1701"/>
    <mergeCell ref="J1699:K1699"/>
    <mergeCell ref="G1693:H1693"/>
    <mergeCell ref="J1687:K1687"/>
    <mergeCell ref="G1687:H1687"/>
    <mergeCell ref="J1680:K1680"/>
    <mergeCell ref="G1680:H1680"/>
    <mergeCell ref="A1674:L1674"/>
    <mergeCell ref="F1641:G1641"/>
    <mergeCell ref="F1640:G1640"/>
    <mergeCell ref="J1633:K1633"/>
    <mergeCell ref="G1633:H1633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06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1001</v>
      </c>
      <c r="C12" s="1">
        <v>0</v>
      </c>
      <c r="D12" s="1">
        <f>ROW(A940)</f>
        <v>940</v>
      </c>
      <c r="E12" s="1">
        <v>0</v>
      </c>
      <c r="F12" s="1" t="s">
        <v>4</v>
      </c>
      <c r="G12" s="1" t="s">
        <v>1508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B940</f>
        <v>1001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 3</v>
      </c>
      <c r="G18" s="3" t="str">
        <f t="shared" si="0"/>
        <v xml:space="preserve"> Капитальный ремонт входной группы, лестницы "А", лестницы "Б" с цокольного по технический этаж, коридора цокольного этажа, вестибюля, коридора "1в", помещения в осях 1-1/А-Б первого этажа лабораторного корпуса "Д" НИЯУ МИФИ по адресу: г. Москва. Каширское шоссе, д.31, стр.17</v>
      </c>
      <c r="H18" s="3"/>
      <c r="I18" s="3"/>
      <c r="J18" s="3"/>
      <c r="K18" s="3"/>
      <c r="L18" s="3"/>
      <c r="M18" s="3"/>
      <c r="N18" s="3"/>
      <c r="O18" s="3">
        <f t="shared" ref="O18:AT18" si="1">O940</f>
        <v>451516.07</v>
      </c>
      <c r="P18" s="3">
        <f t="shared" si="1"/>
        <v>389079.28</v>
      </c>
      <c r="Q18" s="3">
        <f t="shared" si="1"/>
        <v>9921.3799999999992</v>
      </c>
      <c r="R18" s="3">
        <f t="shared" si="1"/>
        <v>1540.04</v>
      </c>
      <c r="S18" s="3">
        <f t="shared" si="1"/>
        <v>52515.41</v>
      </c>
      <c r="T18" s="3">
        <f t="shared" si="1"/>
        <v>0</v>
      </c>
      <c r="U18" s="3">
        <f t="shared" si="1"/>
        <v>5815.5783601399989</v>
      </c>
      <c r="V18" s="3">
        <f t="shared" si="1"/>
        <v>125.80709945999998</v>
      </c>
      <c r="W18" s="3">
        <f t="shared" si="1"/>
        <v>0</v>
      </c>
      <c r="X18" s="3">
        <f t="shared" si="1"/>
        <v>54504.14</v>
      </c>
      <c r="Y18" s="3">
        <f t="shared" si="1"/>
        <v>33417.69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539437.9</v>
      </c>
      <c r="AS18" s="3">
        <f t="shared" si="1"/>
        <v>515337.35</v>
      </c>
      <c r="AT18" s="3">
        <f t="shared" si="1"/>
        <v>23773.279999999999</v>
      </c>
      <c r="AU18" s="3">
        <f t="shared" ref="AU18:BZ18" si="2">AU940</f>
        <v>327.27</v>
      </c>
      <c r="AV18" s="3">
        <f t="shared" si="2"/>
        <v>389079.28</v>
      </c>
      <c r="AW18" s="3">
        <f t="shared" si="2"/>
        <v>389079.28</v>
      </c>
      <c r="AX18" s="3">
        <f t="shared" si="2"/>
        <v>0</v>
      </c>
      <c r="AY18" s="3">
        <f t="shared" si="2"/>
        <v>389079.28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CA940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DG940</f>
        <v>451516.07</v>
      </c>
      <c r="DH18" s="4">
        <f t="shared" si="4"/>
        <v>389079.28</v>
      </c>
      <c r="DI18" s="4">
        <f t="shared" si="4"/>
        <v>9921.3799999999992</v>
      </c>
      <c r="DJ18" s="4">
        <f t="shared" si="4"/>
        <v>1540.04</v>
      </c>
      <c r="DK18" s="4">
        <f t="shared" si="4"/>
        <v>52515.41</v>
      </c>
      <c r="DL18" s="4">
        <f t="shared" si="4"/>
        <v>0</v>
      </c>
      <c r="DM18" s="4">
        <f t="shared" si="4"/>
        <v>5815.5783601399989</v>
      </c>
      <c r="DN18" s="4">
        <f t="shared" si="4"/>
        <v>125.80709945999998</v>
      </c>
      <c r="DO18" s="4">
        <f t="shared" si="4"/>
        <v>0</v>
      </c>
      <c r="DP18" s="4">
        <f t="shared" si="4"/>
        <v>54504.14</v>
      </c>
      <c r="DQ18" s="4">
        <f t="shared" si="4"/>
        <v>33417.69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539437.9</v>
      </c>
      <c r="EK18" s="4">
        <f t="shared" si="4"/>
        <v>515337.35</v>
      </c>
      <c r="EL18" s="4">
        <f t="shared" si="4"/>
        <v>23773.279999999999</v>
      </c>
      <c r="EM18" s="4">
        <f t="shared" ref="EM18:FR18" si="5">EM940</f>
        <v>327.27</v>
      </c>
      <c r="EN18" s="4">
        <f t="shared" si="5"/>
        <v>389079.28</v>
      </c>
      <c r="EO18" s="4">
        <f t="shared" si="5"/>
        <v>389079.28</v>
      </c>
      <c r="EP18" s="4">
        <f t="shared" si="5"/>
        <v>0</v>
      </c>
      <c r="EQ18" s="4">
        <f t="shared" si="5"/>
        <v>389079.28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FS940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ROW(A908)</f>
        <v>908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B908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O908</f>
        <v>451516.07</v>
      </c>
      <c r="P22" s="3">
        <f t="shared" si="8"/>
        <v>389079.28</v>
      </c>
      <c r="Q22" s="3">
        <f t="shared" si="8"/>
        <v>9921.3799999999992</v>
      </c>
      <c r="R22" s="3">
        <f t="shared" si="8"/>
        <v>1540.04</v>
      </c>
      <c r="S22" s="3">
        <f t="shared" si="8"/>
        <v>52515.41</v>
      </c>
      <c r="T22" s="3">
        <f t="shared" si="8"/>
        <v>0</v>
      </c>
      <c r="U22" s="3">
        <f t="shared" si="8"/>
        <v>5815.5783601399989</v>
      </c>
      <c r="V22" s="3">
        <f t="shared" si="8"/>
        <v>125.80709945999998</v>
      </c>
      <c r="W22" s="3">
        <f t="shared" si="8"/>
        <v>0</v>
      </c>
      <c r="X22" s="3">
        <f t="shared" si="8"/>
        <v>54504.14</v>
      </c>
      <c r="Y22" s="3">
        <f t="shared" si="8"/>
        <v>33417.69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539437.9</v>
      </c>
      <c r="AS22" s="3">
        <f t="shared" si="8"/>
        <v>515337.35</v>
      </c>
      <c r="AT22" s="3">
        <f t="shared" si="8"/>
        <v>23773.279999999999</v>
      </c>
      <c r="AU22" s="3">
        <f t="shared" ref="AU22:BZ22" si="9">AU908</f>
        <v>327.27</v>
      </c>
      <c r="AV22" s="3">
        <f t="shared" si="9"/>
        <v>389079.28</v>
      </c>
      <c r="AW22" s="3">
        <f t="shared" si="9"/>
        <v>389079.28</v>
      </c>
      <c r="AX22" s="3">
        <f t="shared" si="9"/>
        <v>0</v>
      </c>
      <c r="AY22" s="3">
        <f t="shared" si="9"/>
        <v>389079.28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CA908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DG908</f>
        <v>451516.07</v>
      </c>
      <c r="DH22" s="4">
        <f t="shared" si="11"/>
        <v>389079.28</v>
      </c>
      <c r="DI22" s="4">
        <f t="shared" si="11"/>
        <v>9921.3799999999992</v>
      </c>
      <c r="DJ22" s="4">
        <f t="shared" si="11"/>
        <v>1540.04</v>
      </c>
      <c r="DK22" s="4">
        <f t="shared" si="11"/>
        <v>52515.41</v>
      </c>
      <c r="DL22" s="4">
        <f t="shared" si="11"/>
        <v>0</v>
      </c>
      <c r="DM22" s="4">
        <f t="shared" si="11"/>
        <v>5815.5783601399989</v>
      </c>
      <c r="DN22" s="4">
        <f t="shared" si="11"/>
        <v>125.80709945999998</v>
      </c>
      <c r="DO22" s="4">
        <f t="shared" si="11"/>
        <v>0</v>
      </c>
      <c r="DP22" s="4">
        <f t="shared" si="11"/>
        <v>54504.14</v>
      </c>
      <c r="DQ22" s="4">
        <f t="shared" si="11"/>
        <v>33417.69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539437.9</v>
      </c>
      <c r="EK22" s="4">
        <f t="shared" si="11"/>
        <v>515337.35</v>
      </c>
      <c r="EL22" s="4">
        <f t="shared" si="11"/>
        <v>23773.279999999999</v>
      </c>
      <c r="EM22" s="4">
        <f t="shared" ref="EM22:FR22" si="12">EM908</f>
        <v>327.27</v>
      </c>
      <c r="EN22" s="4">
        <f t="shared" si="12"/>
        <v>389079.28</v>
      </c>
      <c r="EO22" s="4">
        <f t="shared" si="12"/>
        <v>389079.28</v>
      </c>
      <c r="EP22" s="4">
        <f t="shared" si="12"/>
        <v>0</v>
      </c>
      <c r="EQ22" s="4">
        <f t="shared" si="12"/>
        <v>389079.28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FS908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ROW(A135)</f>
        <v>135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B135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Крыльцо</v>
      </c>
      <c r="H26" s="3"/>
      <c r="I26" s="3"/>
      <c r="J26" s="3"/>
      <c r="K26" s="3"/>
      <c r="L26" s="3"/>
      <c r="M26" s="3"/>
      <c r="N26" s="3"/>
      <c r="O26" s="3">
        <f t="shared" ref="O26:AT26" si="15">O135</f>
        <v>58589.05</v>
      </c>
      <c r="P26" s="3">
        <f t="shared" si="15"/>
        <v>49298.36</v>
      </c>
      <c r="Q26" s="3">
        <f t="shared" si="15"/>
        <v>1400</v>
      </c>
      <c r="R26" s="3">
        <f t="shared" si="15"/>
        <v>183.87</v>
      </c>
      <c r="S26" s="3">
        <f t="shared" si="15"/>
        <v>7890.69</v>
      </c>
      <c r="T26" s="3">
        <f t="shared" si="15"/>
        <v>0</v>
      </c>
      <c r="U26" s="3">
        <f t="shared" si="15"/>
        <v>786.72056818999999</v>
      </c>
      <c r="V26" s="3">
        <f t="shared" si="15"/>
        <v>15.690740109999998</v>
      </c>
      <c r="W26" s="3">
        <f t="shared" si="15"/>
        <v>0</v>
      </c>
      <c r="X26" s="3">
        <f t="shared" si="15"/>
        <v>7605.88</v>
      </c>
      <c r="Y26" s="3">
        <f t="shared" si="15"/>
        <v>4221.6000000000004</v>
      </c>
      <c r="Z26" s="3">
        <f t="shared" si="15"/>
        <v>0</v>
      </c>
      <c r="AA26" s="3">
        <f t="shared" si="15"/>
        <v>0</v>
      </c>
      <c r="AB26" s="3">
        <f t="shared" si="15"/>
        <v>58589.05</v>
      </c>
      <c r="AC26" s="3">
        <f t="shared" si="15"/>
        <v>49298.36</v>
      </c>
      <c r="AD26" s="3">
        <f t="shared" si="15"/>
        <v>1400</v>
      </c>
      <c r="AE26" s="3">
        <f t="shared" si="15"/>
        <v>183.87</v>
      </c>
      <c r="AF26" s="3">
        <f t="shared" si="15"/>
        <v>7890.69</v>
      </c>
      <c r="AG26" s="3">
        <f t="shared" si="15"/>
        <v>0</v>
      </c>
      <c r="AH26" s="3">
        <f t="shared" si="15"/>
        <v>786.72056818999999</v>
      </c>
      <c r="AI26" s="3">
        <f t="shared" si="15"/>
        <v>15.690740109999998</v>
      </c>
      <c r="AJ26" s="3">
        <f t="shared" si="15"/>
        <v>0</v>
      </c>
      <c r="AK26" s="3">
        <f t="shared" si="15"/>
        <v>7605.88</v>
      </c>
      <c r="AL26" s="3">
        <f t="shared" si="15"/>
        <v>4221.6000000000004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70416.53</v>
      </c>
      <c r="AS26" s="3">
        <f t="shared" si="15"/>
        <v>70416.53</v>
      </c>
      <c r="AT26" s="3">
        <f t="shared" si="15"/>
        <v>0</v>
      </c>
      <c r="AU26" s="3">
        <f t="shared" ref="AU26:BZ26" si="16">AU135</f>
        <v>0</v>
      </c>
      <c r="AV26" s="3">
        <f t="shared" si="16"/>
        <v>49298.36</v>
      </c>
      <c r="AW26" s="3">
        <f t="shared" si="16"/>
        <v>49298.36</v>
      </c>
      <c r="AX26" s="3">
        <f t="shared" si="16"/>
        <v>0</v>
      </c>
      <c r="AY26" s="3">
        <f t="shared" si="16"/>
        <v>49298.36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CA135</f>
        <v>70416.53</v>
      </c>
      <c r="CB26" s="3">
        <f t="shared" si="17"/>
        <v>70416.53</v>
      </c>
      <c r="CC26" s="3">
        <f t="shared" si="17"/>
        <v>0</v>
      </c>
      <c r="CD26" s="3">
        <f t="shared" si="17"/>
        <v>0</v>
      </c>
      <c r="CE26" s="3">
        <f t="shared" si="17"/>
        <v>49298.36</v>
      </c>
      <c r="CF26" s="3">
        <f t="shared" si="17"/>
        <v>49298.36</v>
      </c>
      <c r="CG26" s="3">
        <f t="shared" si="17"/>
        <v>0</v>
      </c>
      <c r="CH26" s="3">
        <f t="shared" si="17"/>
        <v>49298.36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DG135</f>
        <v>58589.05</v>
      </c>
      <c r="DH26" s="4">
        <f t="shared" si="18"/>
        <v>49298.36</v>
      </c>
      <c r="DI26" s="4">
        <f t="shared" si="18"/>
        <v>1400</v>
      </c>
      <c r="DJ26" s="4">
        <f t="shared" si="18"/>
        <v>183.87</v>
      </c>
      <c r="DK26" s="4">
        <f t="shared" si="18"/>
        <v>7890.69</v>
      </c>
      <c r="DL26" s="4">
        <f t="shared" si="18"/>
        <v>0</v>
      </c>
      <c r="DM26" s="4">
        <f t="shared" si="18"/>
        <v>786.72056818999999</v>
      </c>
      <c r="DN26" s="4">
        <f t="shared" si="18"/>
        <v>15.690740109999998</v>
      </c>
      <c r="DO26" s="4">
        <f t="shared" si="18"/>
        <v>0</v>
      </c>
      <c r="DP26" s="4">
        <f t="shared" si="18"/>
        <v>7605.88</v>
      </c>
      <c r="DQ26" s="4">
        <f t="shared" si="18"/>
        <v>4221.6000000000004</v>
      </c>
      <c r="DR26" s="4">
        <f t="shared" si="18"/>
        <v>0</v>
      </c>
      <c r="DS26" s="4">
        <f t="shared" si="18"/>
        <v>0</v>
      </c>
      <c r="DT26" s="4">
        <f t="shared" si="18"/>
        <v>58589.05</v>
      </c>
      <c r="DU26" s="4">
        <f t="shared" si="18"/>
        <v>49298.36</v>
      </c>
      <c r="DV26" s="4">
        <f t="shared" si="18"/>
        <v>1400</v>
      </c>
      <c r="DW26" s="4">
        <f t="shared" si="18"/>
        <v>183.87</v>
      </c>
      <c r="DX26" s="4">
        <f t="shared" si="18"/>
        <v>7890.69</v>
      </c>
      <c r="DY26" s="4">
        <f t="shared" si="18"/>
        <v>0</v>
      </c>
      <c r="DZ26" s="4">
        <f t="shared" si="18"/>
        <v>786.72056818999999</v>
      </c>
      <c r="EA26" s="4">
        <f t="shared" si="18"/>
        <v>15.690740109999998</v>
      </c>
      <c r="EB26" s="4">
        <f t="shared" si="18"/>
        <v>0</v>
      </c>
      <c r="EC26" s="4">
        <f t="shared" si="18"/>
        <v>7605.88</v>
      </c>
      <c r="ED26" s="4">
        <f t="shared" si="18"/>
        <v>4221.6000000000004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70416.53</v>
      </c>
      <c r="EK26" s="4">
        <f t="shared" si="18"/>
        <v>70416.53</v>
      </c>
      <c r="EL26" s="4">
        <f t="shared" si="18"/>
        <v>0</v>
      </c>
      <c r="EM26" s="4">
        <f t="shared" ref="EM26:FR26" si="19">EM135</f>
        <v>0</v>
      </c>
      <c r="EN26" s="4">
        <f t="shared" si="19"/>
        <v>49298.36</v>
      </c>
      <c r="EO26" s="4">
        <f t="shared" si="19"/>
        <v>49298.36</v>
      </c>
      <c r="EP26" s="4">
        <f t="shared" si="19"/>
        <v>0</v>
      </c>
      <c r="EQ26" s="4">
        <f t="shared" si="19"/>
        <v>49298.36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FS135</f>
        <v>70416.53</v>
      </c>
      <c r="FT26" s="4">
        <f t="shared" si="20"/>
        <v>70416.53</v>
      </c>
      <c r="FU26" s="4">
        <f t="shared" si="20"/>
        <v>0</v>
      </c>
      <c r="FV26" s="4">
        <f t="shared" si="20"/>
        <v>0</v>
      </c>
      <c r="FW26" s="4">
        <f t="shared" si="20"/>
        <v>49298.36</v>
      </c>
      <c r="FX26" s="4">
        <f t="shared" si="20"/>
        <v>49298.36</v>
      </c>
      <c r="FY26" s="4">
        <f t="shared" si="20"/>
        <v>0</v>
      </c>
      <c r="FZ26" s="4">
        <f t="shared" si="20"/>
        <v>49298.36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ROW(SmtRes!A11)</f>
        <v>11</v>
      </c>
      <c r="D28" s="2">
        <f>ROW(EtalonRes!A13)</f>
        <v>13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ROUND(25.73/100,9)</f>
        <v>0.25729999999999997</v>
      </c>
      <c r="J28" s="2">
        <v>0</v>
      </c>
      <c r="K28" s="2"/>
      <c r="L28" s="2"/>
      <c r="M28" s="2"/>
      <c r="N28" s="2"/>
      <c r="O28" s="2">
        <f t="shared" ref="O28:O59" si="21">ROUND(CP28,2)</f>
        <v>1789.32</v>
      </c>
      <c r="P28" s="2">
        <f t="shared" ref="P28:P59" si="22">ROUND(CQ28*I28,2)</f>
        <v>0</v>
      </c>
      <c r="Q28" s="2">
        <f t="shared" ref="Q28:Q59" si="23">ROUND(CR28*I28,2)</f>
        <v>58.2</v>
      </c>
      <c r="R28" s="2">
        <f t="shared" ref="R28:R59" si="24">ROUND(CS28*I28,2)</f>
        <v>18.02</v>
      </c>
      <c r="S28" s="2">
        <f t="shared" ref="S28:S59" si="25">ROUND(CT28*I28,2)</f>
        <v>1731.12</v>
      </c>
      <c r="T28" s="2">
        <f t="shared" ref="T28:T59" si="26">ROUND(CU28*I28,2)</f>
        <v>0</v>
      </c>
      <c r="U28" s="2">
        <f t="shared" ref="U28:U59" si="27">CV28*I28</f>
        <v>151.18948</v>
      </c>
      <c r="V28" s="2">
        <f t="shared" ref="V28:V59" si="28">CW28*I28</f>
        <v>1.3976535999999999</v>
      </c>
      <c r="W28" s="2">
        <f t="shared" ref="W28:W59" si="29">ROUND(CX28*I28,2)</f>
        <v>0</v>
      </c>
      <c r="X28" s="2">
        <f t="shared" ref="X28:X59" si="30">ROUND(CY28,2)</f>
        <v>1661.68</v>
      </c>
      <c r="Y28" s="2">
        <f t="shared" ref="Y28:Y59" si="31">ROUND(CZ28,2)</f>
        <v>822.1</v>
      </c>
      <c r="Z28" s="2"/>
      <c r="AA28" s="2">
        <v>27721505</v>
      </c>
      <c r="AB28" s="2">
        <f t="shared" ref="AB28:AB59" si="32">ROUND((AC28+AD28+AF28),2)</f>
        <v>6954.2</v>
      </c>
      <c r="AC28" s="2">
        <f>ROUND(((ES28*0)),2)</f>
        <v>0</v>
      </c>
      <c r="AD28" s="2">
        <f>ROUND(((((ET28*0.8))-((EU28*0.8)))+AE28),2)</f>
        <v>226.18</v>
      </c>
      <c r="AE28" s="2">
        <f>ROUND(((EU28*0.8)),2)</f>
        <v>70.03</v>
      </c>
      <c r="AF28" s="2">
        <f>ROUND(((EV28*0.8)),2)</f>
        <v>6728.02</v>
      </c>
      <c r="AG28" s="2">
        <f t="shared" ref="AG28:AG59" si="33">ROUND((AP28),2)</f>
        <v>0</v>
      </c>
      <c r="AH28" s="2">
        <f>((EW28*0.8))</f>
        <v>587.6</v>
      </c>
      <c r="AI28" s="2">
        <f>((EX28*0.8))</f>
        <v>5.4320000000000004</v>
      </c>
      <c r="AJ28" s="2">
        <f t="shared" ref="AJ28:AJ59" si="34">ROUND((AS28),2)</f>
        <v>0</v>
      </c>
      <c r="AK28" s="2">
        <v>14557.96</v>
      </c>
      <c r="AL28" s="2">
        <v>5865.2</v>
      </c>
      <c r="AM28" s="2">
        <v>282.73</v>
      </c>
      <c r="AN28" s="2">
        <v>87.54</v>
      </c>
      <c r="AO28" s="2">
        <v>8410.0300000000007</v>
      </c>
      <c r="AP28" s="2">
        <v>0</v>
      </c>
      <c r="AQ28" s="2">
        <v>734.5</v>
      </c>
      <c r="AR28" s="2">
        <v>6.79</v>
      </c>
      <c r="AS28" s="2">
        <v>0</v>
      </c>
      <c r="AT28" s="2">
        <v>95</v>
      </c>
      <c r="AU28" s="2">
        <v>47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15001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105</v>
      </c>
      <c r="CA28" s="2">
        <v>55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20</v>
      </c>
      <c r="CO28" s="2">
        <v>0</v>
      </c>
      <c r="CP28" s="2">
        <f t="shared" ref="CP28:CP59" si="35">(P28+Q28+S28)</f>
        <v>1789.32</v>
      </c>
      <c r="CQ28" s="2">
        <f t="shared" ref="CQ28:CQ59" si="36">AC28*BC28</f>
        <v>0</v>
      </c>
      <c r="CR28" s="2">
        <f t="shared" ref="CR28:CR59" si="37">AD28*BB28</f>
        <v>226.18</v>
      </c>
      <c r="CS28" s="2">
        <f t="shared" ref="CS28:CS59" si="38">AE28*BS28</f>
        <v>70.03</v>
      </c>
      <c r="CT28" s="2">
        <f t="shared" ref="CT28:CT59" si="39">AF28*BA28</f>
        <v>6728.02</v>
      </c>
      <c r="CU28" s="2">
        <f t="shared" ref="CU28:CU59" si="40">AG28</f>
        <v>0</v>
      </c>
      <c r="CV28" s="2">
        <f t="shared" ref="CV28:CV59" si="41">AH28</f>
        <v>587.6</v>
      </c>
      <c r="CW28" s="2">
        <f t="shared" ref="CW28:CW59" si="42">AI28</f>
        <v>5.4320000000000004</v>
      </c>
      <c r="CX28" s="2">
        <f t="shared" ref="CX28:CX59" si="43">AJ28</f>
        <v>0</v>
      </c>
      <c r="CY28" s="2">
        <f t="shared" ref="CY28:CY59" si="44">(((S28+R28)*AT28)/100)</f>
        <v>1661.683</v>
      </c>
      <c r="CZ28" s="2">
        <f t="shared" ref="CZ28:CZ59" si="45">(((S28+R28)*AU28)/100)</f>
        <v>822.09579999999983</v>
      </c>
      <c r="DA28" s="2"/>
      <c r="DB28" s="2"/>
      <c r="DC28" s="2" t="s">
        <v>6</v>
      </c>
      <c r="DD28" s="2" t="s">
        <v>21</v>
      </c>
      <c r="DE28" s="2" t="s">
        <v>22</v>
      </c>
      <c r="DF28" s="2" t="s">
        <v>22</v>
      </c>
      <c r="DG28" s="2" t="s">
        <v>22</v>
      </c>
      <c r="DH28" s="2" t="s">
        <v>6</v>
      </c>
      <c r="DI28" s="2" t="s">
        <v>22</v>
      </c>
      <c r="DJ28" s="2" t="s">
        <v>22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1003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27029049</v>
      </c>
      <c r="EF28" s="2">
        <v>2</v>
      </c>
      <c r="EG28" s="2" t="s">
        <v>23</v>
      </c>
      <c r="EH28" s="2">
        <v>0</v>
      </c>
      <c r="EI28" s="2" t="s">
        <v>6</v>
      </c>
      <c r="EJ28" s="2">
        <v>1</v>
      </c>
      <c r="EK28" s="2">
        <v>15001</v>
      </c>
      <c r="EL28" s="2" t="s">
        <v>24</v>
      </c>
      <c r="EM28" s="2" t="s">
        <v>25</v>
      </c>
      <c r="EN28" s="2"/>
      <c r="EO28" s="2" t="s">
        <v>26</v>
      </c>
      <c r="EP28" s="2"/>
      <c r="EQ28" s="2">
        <v>0</v>
      </c>
      <c r="ER28" s="2">
        <v>14557.96</v>
      </c>
      <c r="ES28" s="2">
        <v>5865.2</v>
      </c>
      <c r="ET28" s="2">
        <v>282.73</v>
      </c>
      <c r="EU28" s="2">
        <v>87.54</v>
      </c>
      <c r="EV28" s="2">
        <v>8410.0300000000007</v>
      </c>
      <c r="EW28" s="2">
        <v>734.5</v>
      </c>
      <c r="EX28" s="2">
        <v>6.79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6">ROUND(IF(AND(BH28=3,BI28=3),P28,0),2)</f>
        <v>0</v>
      </c>
      <c r="FS28" s="2">
        <v>0</v>
      </c>
      <c r="FT28" s="2" t="s">
        <v>27</v>
      </c>
      <c r="FU28" s="2" t="s">
        <v>28</v>
      </c>
      <c r="FV28" s="2"/>
      <c r="FW28" s="2"/>
      <c r="FX28" s="2">
        <v>94.5</v>
      </c>
      <c r="FY28" s="2">
        <v>46.75</v>
      </c>
      <c r="FZ28" s="2"/>
      <c r="GA28" s="2" t="s">
        <v>6</v>
      </c>
      <c r="GB28" s="2"/>
      <c r="GC28" s="2"/>
      <c r="GD28" s="2">
        <v>0</v>
      </c>
      <c r="GE28" s="2"/>
      <c r="GF28" s="2">
        <v>-277556662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7">ROUND(IF(AND(BH28=3,BI28=3,FS28&lt;&gt;0),P28,0),2)</f>
        <v>0</v>
      </c>
      <c r="GM28" s="2">
        <f t="shared" ref="GM28:GM59" si="48">ROUND(O28+X28+Y28+GK28,2)+GX28</f>
        <v>4273.1000000000004</v>
      </c>
      <c r="GN28" s="2">
        <f t="shared" ref="GN28:GN59" si="49">IF(OR(BI28=0,BI28=1),ROUND(O28+X28+Y28+GK28,2),0)</f>
        <v>4273.1000000000004</v>
      </c>
      <c r="GO28" s="2">
        <f t="shared" ref="GO28:GO59" si="50">IF(BI28=2,ROUND(O28+X28+Y28+GK28,2),0)</f>
        <v>0</v>
      </c>
      <c r="GP28" s="2">
        <f t="shared" ref="GP28:GP59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2">ROUND(GT28,2)</f>
        <v>0</v>
      </c>
      <c r="GW28" s="2">
        <v>1</v>
      </c>
      <c r="GX28" s="2">
        <f t="shared" ref="GX28:GX59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ROW(SmtRes!A22)</f>
        <v>22</v>
      </c>
      <c r="D29">
        <f>ROW(EtalonRes!A26)</f>
        <v>26</v>
      </c>
      <c r="E29" t="s">
        <v>15</v>
      </c>
      <c r="F29" t="s">
        <v>16</v>
      </c>
      <c r="G29" t="s">
        <v>17</v>
      </c>
      <c r="H29" t="s">
        <v>18</v>
      </c>
      <c r="I29">
        <f>ROUND(25.73/100,9)</f>
        <v>0.25729999999999997</v>
      </c>
      <c r="J29">
        <v>0</v>
      </c>
      <c r="O29">
        <f t="shared" si="21"/>
        <v>1789.32</v>
      </c>
      <c r="P29">
        <f t="shared" si="22"/>
        <v>0</v>
      </c>
      <c r="Q29">
        <f t="shared" si="23"/>
        <v>58.2</v>
      </c>
      <c r="R29">
        <f t="shared" si="24"/>
        <v>18.02</v>
      </c>
      <c r="S29">
        <f t="shared" si="25"/>
        <v>1731.12</v>
      </c>
      <c r="T29">
        <f t="shared" si="26"/>
        <v>0</v>
      </c>
      <c r="U29">
        <f t="shared" si="27"/>
        <v>151.18948</v>
      </c>
      <c r="V29">
        <f t="shared" si="28"/>
        <v>1.3976535999999999</v>
      </c>
      <c r="W29">
        <f t="shared" si="29"/>
        <v>0</v>
      </c>
      <c r="X29">
        <f t="shared" si="30"/>
        <v>1661.68</v>
      </c>
      <c r="Y29">
        <f t="shared" si="31"/>
        <v>822.1</v>
      </c>
      <c r="AA29">
        <v>27721504</v>
      </c>
      <c r="AB29">
        <f t="shared" si="32"/>
        <v>6954.2</v>
      </c>
      <c r="AC29">
        <f>ROUND(((ES29*0)),2)</f>
        <v>0</v>
      </c>
      <c r="AD29">
        <f>ROUND(((((ET29*0.8))-((EU29*0.8)))+AE29),2)</f>
        <v>226.18</v>
      </c>
      <c r="AE29">
        <f>ROUND(((EU29*0.8)),2)</f>
        <v>70.03</v>
      </c>
      <c r="AF29">
        <f>ROUND(((EV29*0.8)),2)</f>
        <v>6728.02</v>
      </c>
      <c r="AG29">
        <f t="shared" si="33"/>
        <v>0</v>
      </c>
      <c r="AH29">
        <f>((EW29*0.8))</f>
        <v>587.6</v>
      </c>
      <c r="AI29">
        <f>((EX29*0.8))</f>
        <v>5.4320000000000004</v>
      </c>
      <c r="AJ29">
        <f t="shared" si="34"/>
        <v>0</v>
      </c>
      <c r="AK29">
        <v>14557.96</v>
      </c>
      <c r="AL29">
        <v>5865.2</v>
      </c>
      <c r="AM29">
        <v>282.73</v>
      </c>
      <c r="AN29">
        <v>87.54</v>
      </c>
      <c r="AO29">
        <v>8410.0300000000007</v>
      </c>
      <c r="AP29">
        <v>0</v>
      </c>
      <c r="AQ29">
        <v>734.5</v>
      </c>
      <c r="AR29">
        <v>6.79</v>
      </c>
      <c r="AS29">
        <v>0</v>
      </c>
      <c r="AT29">
        <v>95</v>
      </c>
      <c r="AU29">
        <v>47</v>
      </c>
      <c r="AV29">
        <v>1</v>
      </c>
      <c r="AW29">
        <v>1</v>
      </c>
      <c r="AZ29">
        <v>1</v>
      </c>
      <c r="BA29">
        <v>1</v>
      </c>
      <c r="BB29">
        <v>1</v>
      </c>
      <c r="BC29">
        <v>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15001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105</v>
      </c>
      <c r="CA29">
        <v>55</v>
      </c>
      <c r="CF29">
        <v>0</v>
      </c>
      <c r="CG29">
        <v>0</v>
      </c>
      <c r="CM29">
        <v>0</v>
      </c>
      <c r="CN29" t="s">
        <v>20</v>
      </c>
      <c r="CO29">
        <v>0</v>
      </c>
      <c r="CP29">
        <f t="shared" si="35"/>
        <v>1789.32</v>
      </c>
      <c r="CQ29">
        <f t="shared" si="36"/>
        <v>0</v>
      </c>
      <c r="CR29">
        <f t="shared" si="37"/>
        <v>226.18</v>
      </c>
      <c r="CS29">
        <f t="shared" si="38"/>
        <v>70.03</v>
      </c>
      <c r="CT29">
        <f t="shared" si="39"/>
        <v>6728.02</v>
      </c>
      <c r="CU29">
        <f t="shared" si="40"/>
        <v>0</v>
      </c>
      <c r="CV29">
        <f t="shared" si="41"/>
        <v>587.6</v>
      </c>
      <c r="CW29">
        <f t="shared" si="42"/>
        <v>5.4320000000000004</v>
      </c>
      <c r="CX29">
        <f t="shared" si="43"/>
        <v>0</v>
      </c>
      <c r="CY29">
        <f t="shared" si="44"/>
        <v>1661.683</v>
      </c>
      <c r="CZ29">
        <f t="shared" si="45"/>
        <v>822.09579999999983</v>
      </c>
      <c r="DC29" t="s">
        <v>6</v>
      </c>
      <c r="DD29" t="s">
        <v>21</v>
      </c>
      <c r="DE29" t="s">
        <v>22</v>
      </c>
      <c r="DF29" t="s">
        <v>22</v>
      </c>
      <c r="DG29" t="s">
        <v>22</v>
      </c>
      <c r="DH29" t="s">
        <v>6</v>
      </c>
      <c r="DI29" t="s">
        <v>22</v>
      </c>
      <c r="DJ29" t="s">
        <v>22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18</v>
      </c>
      <c r="DW29" t="s">
        <v>18</v>
      </c>
      <c r="DX29">
        <v>100</v>
      </c>
      <c r="EE29">
        <v>27029049</v>
      </c>
      <c r="EF29">
        <v>2</v>
      </c>
      <c r="EG29" t="s">
        <v>23</v>
      </c>
      <c r="EH29">
        <v>0</v>
      </c>
      <c r="EI29" t="s">
        <v>6</v>
      </c>
      <c r="EJ29">
        <v>1</v>
      </c>
      <c r="EK29">
        <v>15001</v>
      </c>
      <c r="EL29" t="s">
        <v>24</v>
      </c>
      <c r="EM29" t="s">
        <v>25</v>
      </c>
      <c r="EO29" t="s">
        <v>26</v>
      </c>
      <c r="EQ29">
        <v>0</v>
      </c>
      <c r="ER29">
        <v>14557.96</v>
      </c>
      <c r="ES29">
        <v>5865.2</v>
      </c>
      <c r="ET29">
        <v>282.73</v>
      </c>
      <c r="EU29">
        <v>87.54</v>
      </c>
      <c r="EV29">
        <v>8410.0300000000007</v>
      </c>
      <c r="EW29">
        <v>734.5</v>
      </c>
      <c r="EX29">
        <v>6.79</v>
      </c>
      <c r="EY29">
        <v>0</v>
      </c>
      <c r="FQ29">
        <v>0</v>
      </c>
      <c r="FR29">
        <f t="shared" si="46"/>
        <v>0</v>
      </c>
      <c r="FS29">
        <v>0</v>
      </c>
      <c r="FT29" t="s">
        <v>27</v>
      </c>
      <c r="FU29" t="s">
        <v>28</v>
      </c>
      <c r="FX29">
        <v>94.5</v>
      </c>
      <c r="FY29">
        <v>46.75</v>
      </c>
      <c r="GA29" t="s">
        <v>6</v>
      </c>
      <c r="GD29">
        <v>0</v>
      </c>
      <c r="GF29">
        <v>-277556662</v>
      </c>
      <c r="GG29">
        <v>2</v>
      </c>
      <c r="GH29">
        <v>1</v>
      </c>
      <c r="GI29">
        <v>-2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4273.1000000000004</v>
      </c>
      <c r="GN29">
        <f t="shared" si="49"/>
        <v>4273.1000000000004</v>
      </c>
      <c r="GO29">
        <f t="shared" si="50"/>
        <v>0</v>
      </c>
      <c r="GP29">
        <f t="shared" si="51"/>
        <v>0</v>
      </c>
      <c r="GR29">
        <v>0</v>
      </c>
      <c r="GS29">
        <v>0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ROW(SmtRes!A23)</f>
        <v>23</v>
      </c>
      <c r="D30" s="2">
        <f>ROW(EtalonRes!A27)</f>
        <v>27</v>
      </c>
      <c r="E30" s="2" t="s">
        <v>29</v>
      </c>
      <c r="F30" s="2" t="s">
        <v>30</v>
      </c>
      <c r="G30" s="2" t="s">
        <v>31</v>
      </c>
      <c r="H30" s="2" t="s">
        <v>32</v>
      </c>
      <c r="I30" s="2">
        <f>ROUND(10.8/100,9)</f>
        <v>0.108</v>
      </c>
      <c r="J30" s="2">
        <v>0</v>
      </c>
      <c r="K30" s="2"/>
      <c r="L30" s="2"/>
      <c r="M30" s="2"/>
      <c r="N30" s="2"/>
      <c r="O30" s="2">
        <f t="shared" si="21"/>
        <v>19.22</v>
      </c>
      <c r="P30" s="2">
        <f t="shared" si="22"/>
        <v>0</v>
      </c>
      <c r="Q30" s="2">
        <f t="shared" si="23"/>
        <v>0</v>
      </c>
      <c r="R30" s="2">
        <f t="shared" si="24"/>
        <v>0</v>
      </c>
      <c r="S30" s="2">
        <f t="shared" si="25"/>
        <v>19.22</v>
      </c>
      <c r="T30" s="2">
        <f t="shared" si="26"/>
        <v>0</v>
      </c>
      <c r="U30" s="2">
        <f t="shared" si="27"/>
        <v>2.4645600000000001</v>
      </c>
      <c r="V30" s="2">
        <f t="shared" si="28"/>
        <v>0</v>
      </c>
      <c r="W30" s="2">
        <f t="shared" si="29"/>
        <v>0</v>
      </c>
      <c r="X30" s="2">
        <f t="shared" si="30"/>
        <v>19.03</v>
      </c>
      <c r="Y30" s="2">
        <f t="shared" si="31"/>
        <v>11.53</v>
      </c>
      <c r="Z30" s="2"/>
      <c r="AA30" s="2">
        <v>27721505</v>
      </c>
      <c r="AB30" s="2">
        <f t="shared" si="32"/>
        <v>178</v>
      </c>
      <c r="AC30" s="2">
        <f t="shared" ref="AC30:AC35" si="54">ROUND((ES30),2)</f>
        <v>0</v>
      </c>
      <c r="AD30" s="2">
        <f t="shared" ref="AD30:AD35" si="55">ROUND((((ET30)-(EU30))+AE30),2)</f>
        <v>0</v>
      </c>
      <c r="AE30" s="2">
        <f t="shared" ref="AE30:AF35" si="56">ROUND((EU30),2)</f>
        <v>0</v>
      </c>
      <c r="AF30" s="2">
        <f t="shared" si="56"/>
        <v>178</v>
      </c>
      <c r="AG30" s="2">
        <f t="shared" si="33"/>
        <v>0</v>
      </c>
      <c r="AH30" s="2">
        <f t="shared" ref="AH30:AI35" si="57">(EW30)</f>
        <v>22.82</v>
      </c>
      <c r="AI30" s="2">
        <f t="shared" si="57"/>
        <v>0</v>
      </c>
      <c r="AJ30" s="2">
        <f t="shared" si="34"/>
        <v>0</v>
      </c>
      <c r="AK30" s="2">
        <v>178</v>
      </c>
      <c r="AL30" s="2">
        <v>0</v>
      </c>
      <c r="AM30" s="2">
        <v>0</v>
      </c>
      <c r="AN30" s="2">
        <v>0</v>
      </c>
      <c r="AO30" s="2">
        <v>178</v>
      </c>
      <c r="AP30" s="2">
        <v>0</v>
      </c>
      <c r="AQ30" s="2">
        <v>22.82</v>
      </c>
      <c r="AR30" s="2">
        <v>0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33</v>
      </c>
      <c r="BK30" s="2"/>
      <c r="BL30" s="2"/>
      <c r="BM30" s="2">
        <v>46001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5"/>
        <v>19.22</v>
      </c>
      <c r="CQ30" s="2">
        <f t="shared" si="36"/>
        <v>0</v>
      </c>
      <c r="CR30" s="2">
        <f t="shared" si="37"/>
        <v>0</v>
      </c>
      <c r="CS30" s="2">
        <f t="shared" si="38"/>
        <v>0</v>
      </c>
      <c r="CT30" s="2">
        <f t="shared" si="39"/>
        <v>178</v>
      </c>
      <c r="CU30" s="2">
        <f t="shared" si="40"/>
        <v>0</v>
      </c>
      <c r="CV30" s="2">
        <f t="shared" si="41"/>
        <v>22.82</v>
      </c>
      <c r="CW30" s="2">
        <f t="shared" si="42"/>
        <v>0</v>
      </c>
      <c r="CX30" s="2">
        <f t="shared" si="43"/>
        <v>0</v>
      </c>
      <c r="CY30" s="2">
        <f t="shared" si="44"/>
        <v>19.027799999999999</v>
      </c>
      <c r="CZ30" s="2">
        <f t="shared" si="45"/>
        <v>11.531999999999998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32</v>
      </c>
      <c r="DW30" s="2" t="s">
        <v>32</v>
      </c>
      <c r="DX30" s="2">
        <v>100</v>
      </c>
      <c r="DY30" s="2"/>
      <c r="DZ30" s="2"/>
      <c r="EA30" s="2"/>
      <c r="EB30" s="2"/>
      <c r="EC30" s="2"/>
      <c r="ED30" s="2"/>
      <c r="EE30" s="2">
        <v>27029091</v>
      </c>
      <c r="EF30" s="2">
        <v>2</v>
      </c>
      <c r="EG30" s="2" t="s">
        <v>23</v>
      </c>
      <c r="EH30" s="2">
        <v>0</v>
      </c>
      <c r="EI30" s="2" t="s">
        <v>6</v>
      </c>
      <c r="EJ30" s="2">
        <v>1</v>
      </c>
      <c r="EK30" s="2">
        <v>46001</v>
      </c>
      <c r="EL30" s="2" t="s">
        <v>34</v>
      </c>
      <c r="EM30" s="2" t="s">
        <v>35</v>
      </c>
      <c r="EN30" s="2"/>
      <c r="EO30" s="2" t="s">
        <v>6</v>
      </c>
      <c r="EP30" s="2"/>
      <c r="EQ30" s="2">
        <v>0</v>
      </c>
      <c r="ER30" s="2">
        <v>178</v>
      </c>
      <c r="ES30" s="2">
        <v>0</v>
      </c>
      <c r="ET30" s="2">
        <v>0</v>
      </c>
      <c r="EU30" s="2">
        <v>0</v>
      </c>
      <c r="EV30" s="2">
        <v>178</v>
      </c>
      <c r="EW30" s="2">
        <v>22.82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27</v>
      </c>
      <c r="FU30" s="2" t="s">
        <v>28</v>
      </c>
      <c r="FV30" s="2"/>
      <c r="FW30" s="2"/>
      <c r="FX30" s="2">
        <v>99</v>
      </c>
      <c r="FY30" s="2">
        <v>59.5</v>
      </c>
      <c r="FZ30" s="2"/>
      <c r="GA30" s="2" t="s">
        <v>6</v>
      </c>
      <c r="GB30" s="2"/>
      <c r="GC30" s="2"/>
      <c r="GD30" s="2">
        <v>0</v>
      </c>
      <c r="GE30" s="2"/>
      <c r="GF30" s="2">
        <v>-832498853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49.78</v>
      </c>
      <c r="GN30" s="2">
        <f t="shared" si="49"/>
        <v>49.78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ROW(SmtRes!A24)</f>
        <v>24</v>
      </c>
      <c r="D31">
        <f>ROW(EtalonRes!A28)</f>
        <v>28</v>
      </c>
      <c r="E31" t="s">
        <v>29</v>
      </c>
      <c r="F31" t="s">
        <v>30</v>
      </c>
      <c r="G31" t="s">
        <v>31</v>
      </c>
      <c r="H31" t="s">
        <v>32</v>
      </c>
      <c r="I31">
        <f>ROUND(10.8/100,9)</f>
        <v>0.108</v>
      </c>
      <c r="J31">
        <v>0</v>
      </c>
      <c r="O31">
        <f t="shared" si="21"/>
        <v>19.22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19.22</v>
      </c>
      <c r="T31">
        <f t="shared" si="26"/>
        <v>0</v>
      </c>
      <c r="U31">
        <f t="shared" si="27"/>
        <v>2.4645600000000001</v>
      </c>
      <c r="V31">
        <f t="shared" si="28"/>
        <v>0</v>
      </c>
      <c r="W31">
        <f t="shared" si="29"/>
        <v>0</v>
      </c>
      <c r="X31">
        <f t="shared" si="30"/>
        <v>19.03</v>
      </c>
      <c r="Y31">
        <f t="shared" si="31"/>
        <v>11.53</v>
      </c>
      <c r="AA31">
        <v>27721504</v>
      </c>
      <c r="AB31">
        <f t="shared" si="32"/>
        <v>178</v>
      </c>
      <c r="AC31">
        <f t="shared" si="54"/>
        <v>0</v>
      </c>
      <c r="AD31">
        <f t="shared" si="55"/>
        <v>0</v>
      </c>
      <c r="AE31">
        <f t="shared" si="56"/>
        <v>0</v>
      </c>
      <c r="AF31">
        <f t="shared" si="56"/>
        <v>178</v>
      </c>
      <c r="AG31">
        <f t="shared" si="33"/>
        <v>0</v>
      </c>
      <c r="AH31">
        <f t="shared" si="57"/>
        <v>22.82</v>
      </c>
      <c r="AI31">
        <f t="shared" si="57"/>
        <v>0</v>
      </c>
      <c r="AJ31">
        <f t="shared" si="34"/>
        <v>0</v>
      </c>
      <c r="AK31">
        <v>178</v>
      </c>
      <c r="AL31">
        <v>0</v>
      </c>
      <c r="AM31">
        <v>0</v>
      </c>
      <c r="AN31">
        <v>0</v>
      </c>
      <c r="AO31">
        <v>178</v>
      </c>
      <c r="AP31">
        <v>0</v>
      </c>
      <c r="AQ31">
        <v>22.82</v>
      </c>
      <c r="AR31">
        <v>0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33</v>
      </c>
      <c r="BM31">
        <v>46001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5"/>
        <v>19.22</v>
      </c>
      <c r="CQ31">
        <f t="shared" si="36"/>
        <v>0</v>
      </c>
      <c r="CR31">
        <f t="shared" si="37"/>
        <v>0</v>
      </c>
      <c r="CS31">
        <f t="shared" si="38"/>
        <v>0</v>
      </c>
      <c r="CT31">
        <f t="shared" si="39"/>
        <v>178</v>
      </c>
      <c r="CU31">
        <f t="shared" si="40"/>
        <v>0</v>
      </c>
      <c r="CV31">
        <f t="shared" si="41"/>
        <v>22.82</v>
      </c>
      <c r="CW31">
        <f t="shared" si="42"/>
        <v>0</v>
      </c>
      <c r="CX31">
        <f t="shared" si="43"/>
        <v>0</v>
      </c>
      <c r="CY31">
        <f t="shared" si="44"/>
        <v>19.027799999999999</v>
      </c>
      <c r="CZ31">
        <f t="shared" si="45"/>
        <v>11.531999999999998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32</v>
      </c>
      <c r="DW31" t="s">
        <v>32</v>
      </c>
      <c r="DX31">
        <v>100</v>
      </c>
      <c r="EE31">
        <v>27029091</v>
      </c>
      <c r="EF31">
        <v>2</v>
      </c>
      <c r="EG31" t="s">
        <v>23</v>
      </c>
      <c r="EH31">
        <v>0</v>
      </c>
      <c r="EI31" t="s">
        <v>6</v>
      </c>
      <c r="EJ31">
        <v>1</v>
      </c>
      <c r="EK31">
        <v>46001</v>
      </c>
      <c r="EL31" t="s">
        <v>34</v>
      </c>
      <c r="EM31" t="s">
        <v>35</v>
      </c>
      <c r="EO31" t="s">
        <v>6</v>
      </c>
      <c r="EQ31">
        <v>0</v>
      </c>
      <c r="ER31">
        <v>178</v>
      </c>
      <c r="ES31">
        <v>0</v>
      </c>
      <c r="ET31">
        <v>0</v>
      </c>
      <c r="EU31">
        <v>0</v>
      </c>
      <c r="EV31">
        <v>178</v>
      </c>
      <c r="EW31">
        <v>22.82</v>
      </c>
      <c r="EX31">
        <v>0</v>
      </c>
      <c r="EY31">
        <v>0</v>
      </c>
      <c r="FQ31">
        <v>0</v>
      </c>
      <c r="FR31">
        <f t="shared" si="46"/>
        <v>0</v>
      </c>
      <c r="FS31">
        <v>0</v>
      </c>
      <c r="FT31" t="s">
        <v>27</v>
      </c>
      <c r="FU31" t="s">
        <v>28</v>
      </c>
      <c r="FX31">
        <v>99</v>
      </c>
      <c r="FY31">
        <v>59.5</v>
      </c>
      <c r="GA31" t="s">
        <v>6</v>
      </c>
      <c r="GD31">
        <v>0</v>
      </c>
      <c r="GF31">
        <v>-832498853</v>
      </c>
      <c r="GG31">
        <v>2</v>
      </c>
      <c r="GH31">
        <v>1</v>
      </c>
      <c r="GI31">
        <v>-2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49.78</v>
      </c>
      <c r="GN31">
        <f t="shared" si="49"/>
        <v>49.78</v>
      </c>
      <c r="GO31">
        <f t="shared" si="50"/>
        <v>0</v>
      </c>
      <c r="GP31">
        <f t="shared" si="51"/>
        <v>0</v>
      </c>
      <c r="GR31">
        <v>0</v>
      </c>
      <c r="GS31">
        <v>0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ROW(SmtRes!A27)</f>
        <v>27</v>
      </c>
      <c r="D32" s="2">
        <f>ROW(EtalonRes!A31)</f>
        <v>31</v>
      </c>
      <c r="E32" s="2" t="s">
        <v>36</v>
      </c>
      <c r="F32" s="2" t="s">
        <v>37</v>
      </c>
      <c r="G32" s="2" t="s">
        <v>38</v>
      </c>
      <c r="H32" s="2" t="s">
        <v>18</v>
      </c>
      <c r="I32" s="2">
        <f>ROUND(15.02/100,9)</f>
        <v>0.1502</v>
      </c>
      <c r="J32" s="2">
        <v>0</v>
      </c>
      <c r="K32" s="2"/>
      <c r="L32" s="2"/>
      <c r="M32" s="2"/>
      <c r="N32" s="2"/>
      <c r="O32" s="2">
        <f t="shared" si="21"/>
        <v>10.69</v>
      </c>
      <c r="P32" s="2">
        <f t="shared" si="22"/>
        <v>0</v>
      </c>
      <c r="Q32" s="2">
        <f t="shared" si="23"/>
        <v>0.03</v>
      </c>
      <c r="R32" s="2">
        <f t="shared" si="24"/>
        <v>0</v>
      </c>
      <c r="S32" s="2">
        <f t="shared" si="25"/>
        <v>10.66</v>
      </c>
      <c r="T32" s="2">
        <f t="shared" si="26"/>
        <v>0</v>
      </c>
      <c r="U32" s="2">
        <f t="shared" si="27"/>
        <v>1.3668199999999999</v>
      </c>
      <c r="V32" s="2">
        <f t="shared" si="28"/>
        <v>0</v>
      </c>
      <c r="W32" s="2">
        <f t="shared" si="29"/>
        <v>0</v>
      </c>
      <c r="X32" s="2">
        <f t="shared" si="30"/>
        <v>8.85</v>
      </c>
      <c r="Y32" s="2">
        <f t="shared" si="31"/>
        <v>6.93</v>
      </c>
      <c r="Z32" s="2"/>
      <c r="AA32" s="2">
        <v>27721505</v>
      </c>
      <c r="AB32" s="2">
        <f t="shared" si="32"/>
        <v>71.180000000000007</v>
      </c>
      <c r="AC32" s="2">
        <f t="shared" si="54"/>
        <v>0</v>
      </c>
      <c r="AD32" s="2">
        <f t="shared" si="55"/>
        <v>0.2</v>
      </c>
      <c r="AE32" s="2">
        <f t="shared" si="56"/>
        <v>0</v>
      </c>
      <c r="AF32" s="2">
        <f t="shared" si="56"/>
        <v>70.98</v>
      </c>
      <c r="AG32" s="2">
        <f t="shared" si="33"/>
        <v>0</v>
      </c>
      <c r="AH32" s="2">
        <f t="shared" si="57"/>
        <v>9.1</v>
      </c>
      <c r="AI32" s="2">
        <f t="shared" si="57"/>
        <v>0</v>
      </c>
      <c r="AJ32" s="2">
        <f t="shared" si="34"/>
        <v>0</v>
      </c>
      <c r="AK32" s="2">
        <v>71.180000000000007</v>
      </c>
      <c r="AL32" s="2">
        <v>0</v>
      </c>
      <c r="AM32" s="2">
        <v>0.2</v>
      </c>
      <c r="AN32" s="2">
        <v>0</v>
      </c>
      <c r="AO32" s="2">
        <v>70.98</v>
      </c>
      <c r="AP32" s="2">
        <v>0</v>
      </c>
      <c r="AQ32" s="2">
        <v>9.1</v>
      </c>
      <c r="AR32" s="2">
        <v>0</v>
      </c>
      <c r="AS32" s="2">
        <v>0</v>
      </c>
      <c r="AT32" s="2">
        <v>83</v>
      </c>
      <c r="AU32" s="2">
        <v>65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39</v>
      </c>
      <c r="BK32" s="2"/>
      <c r="BL32" s="2"/>
      <c r="BM32" s="2">
        <v>58001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83</v>
      </c>
      <c r="CA32" s="2">
        <v>65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5"/>
        <v>10.69</v>
      </c>
      <c r="CQ32" s="2">
        <f t="shared" si="36"/>
        <v>0</v>
      </c>
      <c r="CR32" s="2">
        <f t="shared" si="37"/>
        <v>0.2</v>
      </c>
      <c r="CS32" s="2">
        <f t="shared" si="38"/>
        <v>0</v>
      </c>
      <c r="CT32" s="2">
        <f t="shared" si="39"/>
        <v>70.98</v>
      </c>
      <c r="CU32" s="2">
        <f t="shared" si="40"/>
        <v>0</v>
      </c>
      <c r="CV32" s="2">
        <f t="shared" si="41"/>
        <v>9.1</v>
      </c>
      <c r="CW32" s="2">
        <f t="shared" si="42"/>
        <v>0</v>
      </c>
      <c r="CX32" s="2">
        <f t="shared" si="43"/>
        <v>0</v>
      </c>
      <c r="CY32" s="2">
        <f t="shared" si="44"/>
        <v>8.8477999999999994</v>
      </c>
      <c r="CZ32" s="2">
        <f t="shared" si="45"/>
        <v>6.9289999999999994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18</v>
      </c>
      <c r="DW32" s="2" t="s">
        <v>18</v>
      </c>
      <c r="DX32" s="2">
        <v>100</v>
      </c>
      <c r="DY32" s="2"/>
      <c r="DZ32" s="2"/>
      <c r="EA32" s="2"/>
      <c r="EB32" s="2"/>
      <c r="EC32" s="2"/>
      <c r="ED32" s="2"/>
      <c r="EE32" s="2">
        <v>27029103</v>
      </c>
      <c r="EF32" s="2">
        <v>6</v>
      </c>
      <c r="EG32" s="2" t="s">
        <v>40</v>
      </c>
      <c r="EH32" s="2">
        <v>0</v>
      </c>
      <c r="EI32" s="2" t="s">
        <v>6</v>
      </c>
      <c r="EJ32" s="2">
        <v>1</v>
      </c>
      <c r="EK32" s="2">
        <v>58001</v>
      </c>
      <c r="EL32" s="2" t="s">
        <v>41</v>
      </c>
      <c r="EM32" s="2" t="s">
        <v>42</v>
      </c>
      <c r="EN32" s="2"/>
      <c r="EO32" s="2" t="s">
        <v>6</v>
      </c>
      <c r="EP32" s="2"/>
      <c r="EQ32" s="2">
        <v>0</v>
      </c>
      <c r="ER32" s="2">
        <v>71.180000000000007</v>
      </c>
      <c r="ES32" s="2">
        <v>0</v>
      </c>
      <c r="ET32" s="2">
        <v>0.2</v>
      </c>
      <c r="EU32" s="2">
        <v>0</v>
      </c>
      <c r="EV32" s="2">
        <v>70.98</v>
      </c>
      <c r="EW32" s="2">
        <v>9.1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/>
      <c r="FU32" s="2"/>
      <c r="FV32" s="2"/>
      <c r="FW32" s="2"/>
      <c r="FX32" s="2">
        <v>83</v>
      </c>
      <c r="FY32" s="2">
        <v>65</v>
      </c>
      <c r="FZ32" s="2"/>
      <c r="GA32" s="2" t="s">
        <v>6</v>
      </c>
      <c r="GB32" s="2"/>
      <c r="GC32" s="2"/>
      <c r="GD32" s="2">
        <v>0</v>
      </c>
      <c r="GE32" s="2"/>
      <c r="GF32" s="2">
        <v>-1944869968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26.47</v>
      </c>
      <c r="GN32" s="2">
        <f t="shared" si="49"/>
        <v>26.47</v>
      </c>
      <c r="GO32" s="2">
        <f t="shared" si="50"/>
        <v>0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ROW(SmtRes!A30)</f>
        <v>30</v>
      </c>
      <c r="D33">
        <f>ROW(EtalonRes!A34)</f>
        <v>34</v>
      </c>
      <c r="E33" t="s">
        <v>36</v>
      </c>
      <c r="F33" t="s">
        <v>37</v>
      </c>
      <c r="G33" t="s">
        <v>38</v>
      </c>
      <c r="H33" t="s">
        <v>18</v>
      </c>
      <c r="I33">
        <f>ROUND(15.02/100,9)</f>
        <v>0.1502</v>
      </c>
      <c r="J33">
        <v>0</v>
      </c>
      <c r="O33">
        <f t="shared" si="21"/>
        <v>10.69</v>
      </c>
      <c r="P33">
        <f t="shared" si="22"/>
        <v>0</v>
      </c>
      <c r="Q33">
        <f t="shared" si="23"/>
        <v>0.03</v>
      </c>
      <c r="R33">
        <f t="shared" si="24"/>
        <v>0</v>
      </c>
      <c r="S33">
        <f t="shared" si="25"/>
        <v>10.66</v>
      </c>
      <c r="T33">
        <f t="shared" si="26"/>
        <v>0</v>
      </c>
      <c r="U33">
        <f t="shared" si="27"/>
        <v>1.3668199999999999</v>
      </c>
      <c r="V33">
        <f t="shared" si="28"/>
        <v>0</v>
      </c>
      <c r="W33">
        <f t="shared" si="29"/>
        <v>0</v>
      </c>
      <c r="X33">
        <f t="shared" si="30"/>
        <v>8.85</v>
      </c>
      <c r="Y33">
        <f t="shared" si="31"/>
        <v>6.93</v>
      </c>
      <c r="AA33">
        <v>27721504</v>
      </c>
      <c r="AB33">
        <f t="shared" si="32"/>
        <v>71.180000000000007</v>
      </c>
      <c r="AC33">
        <f t="shared" si="54"/>
        <v>0</v>
      </c>
      <c r="AD33">
        <f t="shared" si="55"/>
        <v>0.2</v>
      </c>
      <c r="AE33">
        <f t="shared" si="56"/>
        <v>0</v>
      </c>
      <c r="AF33">
        <f t="shared" si="56"/>
        <v>70.98</v>
      </c>
      <c r="AG33">
        <f t="shared" si="33"/>
        <v>0</v>
      </c>
      <c r="AH33">
        <f t="shared" si="57"/>
        <v>9.1</v>
      </c>
      <c r="AI33">
        <f t="shared" si="57"/>
        <v>0</v>
      </c>
      <c r="AJ33">
        <f t="shared" si="34"/>
        <v>0</v>
      </c>
      <c r="AK33">
        <v>71.180000000000007</v>
      </c>
      <c r="AL33">
        <v>0</v>
      </c>
      <c r="AM33">
        <v>0.2</v>
      </c>
      <c r="AN33">
        <v>0</v>
      </c>
      <c r="AO33">
        <v>70.98</v>
      </c>
      <c r="AP33">
        <v>0</v>
      </c>
      <c r="AQ33">
        <v>9.1</v>
      </c>
      <c r="AR33">
        <v>0</v>
      </c>
      <c r="AS33">
        <v>0</v>
      </c>
      <c r="AT33">
        <v>83</v>
      </c>
      <c r="AU33">
        <v>65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39</v>
      </c>
      <c r="BM33">
        <v>58001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83</v>
      </c>
      <c r="CA33">
        <v>65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5"/>
        <v>10.69</v>
      </c>
      <c r="CQ33">
        <f t="shared" si="36"/>
        <v>0</v>
      </c>
      <c r="CR33">
        <f t="shared" si="37"/>
        <v>0.2</v>
      </c>
      <c r="CS33">
        <f t="shared" si="38"/>
        <v>0</v>
      </c>
      <c r="CT33">
        <f t="shared" si="39"/>
        <v>70.98</v>
      </c>
      <c r="CU33">
        <f t="shared" si="40"/>
        <v>0</v>
      </c>
      <c r="CV33">
        <f t="shared" si="41"/>
        <v>9.1</v>
      </c>
      <c r="CW33">
        <f t="shared" si="42"/>
        <v>0</v>
      </c>
      <c r="CX33">
        <f t="shared" si="43"/>
        <v>0</v>
      </c>
      <c r="CY33">
        <f t="shared" si="44"/>
        <v>8.8477999999999994</v>
      </c>
      <c r="CZ33">
        <f t="shared" si="45"/>
        <v>6.9289999999999994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18</v>
      </c>
      <c r="DW33" t="s">
        <v>18</v>
      </c>
      <c r="DX33">
        <v>100</v>
      </c>
      <c r="EE33">
        <v>27029103</v>
      </c>
      <c r="EF33">
        <v>6</v>
      </c>
      <c r="EG33" t="s">
        <v>40</v>
      </c>
      <c r="EH33">
        <v>0</v>
      </c>
      <c r="EI33" t="s">
        <v>6</v>
      </c>
      <c r="EJ33">
        <v>1</v>
      </c>
      <c r="EK33">
        <v>58001</v>
      </c>
      <c r="EL33" t="s">
        <v>41</v>
      </c>
      <c r="EM33" t="s">
        <v>42</v>
      </c>
      <c r="EO33" t="s">
        <v>6</v>
      </c>
      <c r="EQ33">
        <v>0</v>
      </c>
      <c r="ER33">
        <v>71.180000000000007</v>
      </c>
      <c r="ES33">
        <v>0</v>
      </c>
      <c r="ET33">
        <v>0.2</v>
      </c>
      <c r="EU33">
        <v>0</v>
      </c>
      <c r="EV33">
        <v>70.98</v>
      </c>
      <c r="EW33">
        <v>9.1</v>
      </c>
      <c r="EX33">
        <v>0</v>
      </c>
      <c r="EY33">
        <v>0</v>
      </c>
      <c r="FQ33">
        <v>0</v>
      </c>
      <c r="FR33">
        <f t="shared" si="46"/>
        <v>0</v>
      </c>
      <c r="FS33">
        <v>0</v>
      </c>
      <c r="FX33">
        <v>83</v>
      </c>
      <c r="FY33">
        <v>65</v>
      </c>
      <c r="GA33" t="s">
        <v>6</v>
      </c>
      <c r="GD33">
        <v>0</v>
      </c>
      <c r="GF33">
        <v>-1944869968</v>
      </c>
      <c r="GG33">
        <v>2</v>
      </c>
      <c r="GH33">
        <v>1</v>
      </c>
      <c r="GI33">
        <v>-2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26.47</v>
      </c>
      <c r="GN33">
        <f t="shared" si="49"/>
        <v>26.47</v>
      </c>
      <c r="GO33">
        <f t="shared" si="50"/>
        <v>0</v>
      </c>
      <c r="GP33">
        <f t="shared" si="51"/>
        <v>0</v>
      </c>
      <c r="GR33">
        <v>0</v>
      </c>
      <c r="GS33">
        <v>0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27</v>
      </c>
      <c r="D34" s="2"/>
      <c r="E34" s="2" t="s">
        <v>43</v>
      </c>
      <c r="F34" s="2" t="s">
        <v>44</v>
      </c>
      <c r="G34" s="2" t="s">
        <v>45</v>
      </c>
      <c r="H34" s="2" t="s">
        <v>46</v>
      </c>
      <c r="I34" s="2">
        <f>I32*J34</f>
        <v>1.8023999999999998E-2</v>
      </c>
      <c r="J34" s="2">
        <v>0.12</v>
      </c>
      <c r="K34" s="2"/>
      <c r="L34" s="2"/>
      <c r="M34" s="2"/>
      <c r="N34" s="2"/>
      <c r="O34" s="2">
        <f t="shared" si="21"/>
        <v>0</v>
      </c>
      <c r="P34" s="2">
        <f t="shared" si="22"/>
        <v>0</v>
      </c>
      <c r="Q34" s="2">
        <f t="shared" si="23"/>
        <v>0</v>
      </c>
      <c r="R34" s="2">
        <f t="shared" si="24"/>
        <v>0</v>
      </c>
      <c r="S34" s="2">
        <f t="shared" si="25"/>
        <v>0</v>
      </c>
      <c r="T34" s="2">
        <f t="shared" si="26"/>
        <v>0</v>
      </c>
      <c r="U34" s="2">
        <f t="shared" si="27"/>
        <v>0</v>
      </c>
      <c r="V34" s="2">
        <f t="shared" si="28"/>
        <v>0</v>
      </c>
      <c r="W34" s="2">
        <f t="shared" si="29"/>
        <v>0</v>
      </c>
      <c r="X34" s="2">
        <f t="shared" si="30"/>
        <v>0</v>
      </c>
      <c r="Y34" s="2">
        <f t="shared" si="31"/>
        <v>0</v>
      </c>
      <c r="Z34" s="2"/>
      <c r="AA34" s="2">
        <v>27721505</v>
      </c>
      <c r="AB34" s="2">
        <f t="shared" si="32"/>
        <v>0</v>
      </c>
      <c r="AC34" s="2">
        <f t="shared" si="54"/>
        <v>0</v>
      </c>
      <c r="AD34" s="2">
        <f t="shared" si="55"/>
        <v>0</v>
      </c>
      <c r="AE34" s="2">
        <f t="shared" si="56"/>
        <v>0</v>
      </c>
      <c r="AF34" s="2">
        <f t="shared" si="56"/>
        <v>0</v>
      </c>
      <c r="AG34" s="2">
        <f t="shared" si="33"/>
        <v>0</v>
      </c>
      <c r="AH34" s="2">
        <f t="shared" si="57"/>
        <v>0</v>
      </c>
      <c r="AI34" s="2">
        <f t="shared" si="57"/>
        <v>0</v>
      </c>
      <c r="AJ34" s="2">
        <f t="shared" si="34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83</v>
      </c>
      <c r="AU34" s="2">
        <v>65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6</v>
      </c>
      <c r="BK34" s="2"/>
      <c r="BL34" s="2"/>
      <c r="BM34" s="2">
        <v>58001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83</v>
      </c>
      <c r="CA34" s="2">
        <v>65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5"/>
        <v>0</v>
      </c>
      <c r="CQ34" s="2">
        <f t="shared" si="36"/>
        <v>0</v>
      </c>
      <c r="CR34" s="2">
        <f t="shared" si="37"/>
        <v>0</v>
      </c>
      <c r="CS34" s="2">
        <f t="shared" si="38"/>
        <v>0</v>
      </c>
      <c r="CT34" s="2">
        <f t="shared" si="39"/>
        <v>0</v>
      </c>
      <c r="CU34" s="2">
        <f t="shared" si="40"/>
        <v>0</v>
      </c>
      <c r="CV34" s="2">
        <f t="shared" si="41"/>
        <v>0</v>
      </c>
      <c r="CW34" s="2">
        <f t="shared" si="42"/>
        <v>0</v>
      </c>
      <c r="CX34" s="2">
        <f t="shared" si="43"/>
        <v>0</v>
      </c>
      <c r="CY34" s="2">
        <f t="shared" si="44"/>
        <v>0</v>
      </c>
      <c r="CZ34" s="2">
        <f t="shared" si="45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1009</v>
      </c>
      <c r="DV34" s="2" t="s">
        <v>46</v>
      </c>
      <c r="DW34" s="2" t="s">
        <v>46</v>
      </c>
      <c r="DX34" s="2">
        <v>1000</v>
      </c>
      <c r="DY34" s="2"/>
      <c r="DZ34" s="2"/>
      <c r="EA34" s="2"/>
      <c r="EB34" s="2"/>
      <c r="EC34" s="2"/>
      <c r="ED34" s="2"/>
      <c r="EE34" s="2">
        <v>27029103</v>
      </c>
      <c r="EF34" s="2">
        <v>6</v>
      </c>
      <c r="EG34" s="2" t="s">
        <v>40</v>
      </c>
      <c r="EH34" s="2">
        <v>0</v>
      </c>
      <c r="EI34" s="2" t="s">
        <v>6</v>
      </c>
      <c r="EJ34" s="2">
        <v>1</v>
      </c>
      <c r="EK34" s="2">
        <v>58001</v>
      </c>
      <c r="EL34" s="2" t="s">
        <v>41</v>
      </c>
      <c r="EM34" s="2" t="s">
        <v>42</v>
      </c>
      <c r="EN34" s="2"/>
      <c r="EO34" s="2" t="s">
        <v>6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/>
      <c r="FU34" s="2"/>
      <c r="FV34" s="2"/>
      <c r="FW34" s="2"/>
      <c r="FX34" s="2">
        <v>83</v>
      </c>
      <c r="FY34" s="2">
        <v>65</v>
      </c>
      <c r="FZ34" s="2"/>
      <c r="GA34" s="2" t="s">
        <v>47</v>
      </c>
      <c r="GB34" s="2"/>
      <c r="GC34" s="2"/>
      <c r="GD34" s="2">
        <v>0</v>
      </c>
      <c r="GE34" s="2"/>
      <c r="GF34" s="2">
        <v>-179832266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0</v>
      </c>
      <c r="GN34" s="2">
        <f t="shared" si="49"/>
        <v>0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4</v>
      </c>
      <c r="GT34" s="2">
        <v>0</v>
      </c>
      <c r="GU34" s="2" t="s">
        <v>6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30</v>
      </c>
      <c r="E35" t="s">
        <v>43</v>
      </c>
      <c r="F35" t="s">
        <v>44</v>
      </c>
      <c r="G35" t="s">
        <v>45</v>
      </c>
      <c r="H35" t="s">
        <v>46</v>
      </c>
      <c r="I35">
        <f>I33*J35</f>
        <v>1.8023999999999998E-2</v>
      </c>
      <c r="J35">
        <v>0.12</v>
      </c>
      <c r="O35">
        <f t="shared" si="21"/>
        <v>0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27721504</v>
      </c>
      <c r="AB35">
        <f t="shared" si="32"/>
        <v>0</v>
      </c>
      <c r="AC35">
        <f t="shared" si="54"/>
        <v>0</v>
      </c>
      <c r="AD35">
        <f t="shared" si="55"/>
        <v>0</v>
      </c>
      <c r="AE35">
        <f t="shared" si="56"/>
        <v>0</v>
      </c>
      <c r="AF35">
        <f t="shared" si="56"/>
        <v>0</v>
      </c>
      <c r="AG35">
        <f t="shared" si="33"/>
        <v>0</v>
      </c>
      <c r="AH35">
        <f t="shared" si="57"/>
        <v>0</v>
      </c>
      <c r="AI35">
        <f t="shared" si="57"/>
        <v>0</v>
      </c>
      <c r="AJ35">
        <f t="shared" si="34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83</v>
      </c>
      <c r="AU35">
        <v>65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1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6</v>
      </c>
      <c r="BM35">
        <v>58001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83</v>
      </c>
      <c r="CA35">
        <v>65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5"/>
        <v>0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0</v>
      </c>
      <c r="CU35">
        <f t="shared" si="40"/>
        <v>0</v>
      </c>
      <c r="CV35">
        <f t="shared" si="41"/>
        <v>0</v>
      </c>
      <c r="CW35">
        <f t="shared" si="42"/>
        <v>0</v>
      </c>
      <c r="CX35">
        <f t="shared" si="43"/>
        <v>0</v>
      </c>
      <c r="CY35">
        <f t="shared" si="44"/>
        <v>0</v>
      </c>
      <c r="CZ35">
        <f t="shared" si="45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1009</v>
      </c>
      <c r="DV35" t="s">
        <v>46</v>
      </c>
      <c r="DW35" t="s">
        <v>46</v>
      </c>
      <c r="DX35">
        <v>1000</v>
      </c>
      <c r="EE35">
        <v>27029103</v>
      </c>
      <c r="EF35">
        <v>6</v>
      </c>
      <c r="EG35" t="s">
        <v>40</v>
      </c>
      <c r="EH35">
        <v>0</v>
      </c>
      <c r="EI35" t="s">
        <v>6</v>
      </c>
      <c r="EJ35">
        <v>1</v>
      </c>
      <c r="EK35">
        <v>58001</v>
      </c>
      <c r="EL35" t="s">
        <v>41</v>
      </c>
      <c r="EM35" t="s">
        <v>42</v>
      </c>
      <c r="EO35" t="s">
        <v>6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6"/>
        <v>0</v>
      </c>
      <c r="FS35">
        <v>0</v>
      </c>
      <c r="FX35">
        <v>83</v>
      </c>
      <c r="FY35">
        <v>65</v>
      </c>
      <c r="GA35" t="s">
        <v>6</v>
      </c>
      <c r="GD35">
        <v>0</v>
      </c>
      <c r="GF35">
        <v>-179832266</v>
      </c>
      <c r="GG35">
        <v>2</v>
      </c>
      <c r="GH35">
        <v>1</v>
      </c>
      <c r="GI35">
        <v>-2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0</v>
      </c>
      <c r="GN35">
        <f t="shared" si="49"/>
        <v>0</v>
      </c>
      <c r="GO35">
        <f t="shared" si="50"/>
        <v>0</v>
      </c>
      <c r="GP35">
        <f t="shared" si="51"/>
        <v>0</v>
      </c>
      <c r="GR35">
        <v>0</v>
      </c>
      <c r="GS35">
        <v>0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ROW(SmtRes!A48)</f>
        <v>48</v>
      </c>
      <c r="D36" s="2">
        <f>ROW(EtalonRes!A53)</f>
        <v>53</v>
      </c>
      <c r="E36" s="2" t="s">
        <v>48</v>
      </c>
      <c r="F36" s="2" t="s">
        <v>49</v>
      </c>
      <c r="G36" s="2" t="s">
        <v>50</v>
      </c>
      <c r="H36" s="2" t="s">
        <v>46</v>
      </c>
      <c r="I36" s="2">
        <v>4.1279999999999997E-2</v>
      </c>
      <c r="J36" s="2">
        <v>0</v>
      </c>
      <c r="K36" s="2"/>
      <c r="L36" s="2"/>
      <c r="M36" s="2"/>
      <c r="N36" s="2"/>
      <c r="O36" s="2">
        <f t="shared" si="21"/>
        <v>16.16</v>
      </c>
      <c r="P36" s="2">
        <f t="shared" si="22"/>
        <v>0</v>
      </c>
      <c r="Q36" s="2">
        <f t="shared" si="23"/>
        <v>3.64</v>
      </c>
      <c r="R36" s="2">
        <f t="shared" si="24"/>
        <v>0.11</v>
      </c>
      <c r="S36" s="2">
        <f t="shared" si="25"/>
        <v>12.52</v>
      </c>
      <c r="T36" s="2">
        <f t="shared" si="26"/>
        <v>0</v>
      </c>
      <c r="U36" s="2">
        <f t="shared" si="27"/>
        <v>1.4676278399999998</v>
      </c>
      <c r="V36" s="2">
        <f t="shared" si="28"/>
        <v>8.9577599999999986E-3</v>
      </c>
      <c r="W36" s="2">
        <f t="shared" si="29"/>
        <v>0</v>
      </c>
      <c r="X36" s="2">
        <f t="shared" si="30"/>
        <v>10.23</v>
      </c>
      <c r="Y36" s="2">
        <f t="shared" si="31"/>
        <v>9.09</v>
      </c>
      <c r="Z36" s="2"/>
      <c r="AA36" s="2">
        <v>27721505</v>
      </c>
      <c r="AB36" s="2">
        <f t="shared" si="32"/>
        <v>391.33</v>
      </c>
      <c r="AC36" s="2">
        <f>ROUND(((ES36*0)),2)</f>
        <v>0</v>
      </c>
      <c r="AD36" s="2">
        <f>ROUND(((((ET36*0.7))-((EU36*0.7)))+AE36),2)</f>
        <v>88.06</v>
      </c>
      <c r="AE36" s="2">
        <f>ROUND(((EU36*0.7)),2)</f>
        <v>2.67</v>
      </c>
      <c r="AF36" s="2">
        <f>ROUND(((EV36*0.7)),2)</f>
        <v>303.27</v>
      </c>
      <c r="AG36" s="2">
        <f t="shared" si="33"/>
        <v>0</v>
      </c>
      <c r="AH36" s="2">
        <f>((EW36*0.7))</f>
        <v>35.552999999999997</v>
      </c>
      <c r="AI36" s="2">
        <f>((EX36*0.7))</f>
        <v>0.217</v>
      </c>
      <c r="AJ36" s="2">
        <f t="shared" si="34"/>
        <v>0</v>
      </c>
      <c r="AK36" s="2">
        <v>641</v>
      </c>
      <c r="AL36" s="2">
        <v>81.96</v>
      </c>
      <c r="AM36" s="2">
        <v>125.8</v>
      </c>
      <c r="AN36" s="2">
        <v>3.82</v>
      </c>
      <c r="AO36" s="2">
        <v>433.24</v>
      </c>
      <c r="AP36" s="2">
        <v>0</v>
      </c>
      <c r="AQ36" s="2">
        <v>50.79</v>
      </c>
      <c r="AR36" s="2">
        <v>0.31</v>
      </c>
      <c r="AS36" s="2">
        <v>0</v>
      </c>
      <c r="AT36" s="2">
        <v>81</v>
      </c>
      <c r="AU36" s="2">
        <v>72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51</v>
      </c>
      <c r="BK36" s="2"/>
      <c r="BL36" s="2"/>
      <c r="BM36" s="2">
        <v>9001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90</v>
      </c>
      <c r="CA36" s="2">
        <v>85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52</v>
      </c>
      <c r="CO36" s="2">
        <v>0</v>
      </c>
      <c r="CP36" s="2">
        <f t="shared" si="35"/>
        <v>16.16</v>
      </c>
      <c r="CQ36" s="2">
        <f t="shared" si="36"/>
        <v>0</v>
      </c>
      <c r="CR36" s="2">
        <f t="shared" si="37"/>
        <v>88.06</v>
      </c>
      <c r="CS36" s="2">
        <f t="shared" si="38"/>
        <v>2.67</v>
      </c>
      <c r="CT36" s="2">
        <f t="shared" si="39"/>
        <v>303.27</v>
      </c>
      <c r="CU36" s="2">
        <f t="shared" si="40"/>
        <v>0</v>
      </c>
      <c r="CV36" s="2">
        <f t="shared" si="41"/>
        <v>35.552999999999997</v>
      </c>
      <c r="CW36" s="2">
        <f t="shared" si="42"/>
        <v>0.217</v>
      </c>
      <c r="CX36" s="2">
        <f t="shared" si="43"/>
        <v>0</v>
      </c>
      <c r="CY36" s="2">
        <f t="shared" si="44"/>
        <v>10.2303</v>
      </c>
      <c r="CZ36" s="2">
        <f t="shared" si="45"/>
        <v>9.0935999999999986</v>
      </c>
      <c r="DA36" s="2"/>
      <c r="DB36" s="2"/>
      <c r="DC36" s="2" t="s">
        <v>6</v>
      </c>
      <c r="DD36" s="2" t="s">
        <v>21</v>
      </c>
      <c r="DE36" s="2" t="s">
        <v>53</v>
      </c>
      <c r="DF36" s="2" t="s">
        <v>53</v>
      </c>
      <c r="DG36" s="2" t="s">
        <v>53</v>
      </c>
      <c r="DH36" s="2" t="s">
        <v>6</v>
      </c>
      <c r="DI36" s="2" t="s">
        <v>53</v>
      </c>
      <c r="DJ36" s="2" t="s">
        <v>53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46</v>
      </c>
      <c r="DW36" s="2" t="s">
        <v>46</v>
      </c>
      <c r="DX36" s="2">
        <v>1000</v>
      </c>
      <c r="DY36" s="2"/>
      <c r="DZ36" s="2"/>
      <c r="EA36" s="2"/>
      <c r="EB36" s="2"/>
      <c r="EC36" s="2"/>
      <c r="ED36" s="2"/>
      <c r="EE36" s="2">
        <v>27029022</v>
      </c>
      <c r="EF36" s="2">
        <v>2</v>
      </c>
      <c r="EG36" s="2" t="s">
        <v>23</v>
      </c>
      <c r="EH36" s="2">
        <v>0</v>
      </c>
      <c r="EI36" s="2" t="s">
        <v>6</v>
      </c>
      <c r="EJ36" s="2">
        <v>1</v>
      </c>
      <c r="EK36" s="2">
        <v>9001</v>
      </c>
      <c r="EL36" s="2" t="s">
        <v>54</v>
      </c>
      <c r="EM36" s="2" t="s">
        <v>55</v>
      </c>
      <c r="EN36" s="2"/>
      <c r="EO36" s="2" t="s">
        <v>56</v>
      </c>
      <c r="EP36" s="2"/>
      <c r="EQ36" s="2">
        <v>0</v>
      </c>
      <c r="ER36" s="2">
        <v>641</v>
      </c>
      <c r="ES36" s="2">
        <v>81.96</v>
      </c>
      <c r="ET36" s="2">
        <v>125.8</v>
      </c>
      <c r="EU36" s="2">
        <v>3.82</v>
      </c>
      <c r="EV36" s="2">
        <v>433.24</v>
      </c>
      <c r="EW36" s="2">
        <v>50.79</v>
      </c>
      <c r="EX36" s="2">
        <v>0.31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 t="s">
        <v>27</v>
      </c>
      <c r="FU36" s="2" t="s">
        <v>28</v>
      </c>
      <c r="FV36" s="2"/>
      <c r="FW36" s="2"/>
      <c r="FX36" s="2">
        <v>81</v>
      </c>
      <c r="FY36" s="2">
        <v>72.25</v>
      </c>
      <c r="FZ36" s="2"/>
      <c r="GA36" s="2" t="s">
        <v>6</v>
      </c>
      <c r="GB36" s="2"/>
      <c r="GC36" s="2"/>
      <c r="GD36" s="2">
        <v>0</v>
      </c>
      <c r="GE36" s="2"/>
      <c r="GF36" s="2">
        <v>-1527117950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35.479999999999997</v>
      </c>
      <c r="GN36" s="2">
        <f t="shared" si="49"/>
        <v>35.479999999999997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ROW(SmtRes!A66)</f>
        <v>66</v>
      </c>
      <c r="D37">
        <f>ROW(EtalonRes!A72)</f>
        <v>72</v>
      </c>
      <c r="E37" t="s">
        <v>48</v>
      </c>
      <c r="F37" t="s">
        <v>49</v>
      </c>
      <c r="G37" t="s">
        <v>50</v>
      </c>
      <c r="H37" t="s">
        <v>46</v>
      </c>
      <c r="I37">
        <v>4.1279999999999997E-2</v>
      </c>
      <c r="J37">
        <v>0</v>
      </c>
      <c r="O37">
        <f t="shared" si="21"/>
        <v>16.16</v>
      </c>
      <c r="P37">
        <f t="shared" si="22"/>
        <v>0</v>
      </c>
      <c r="Q37">
        <f t="shared" si="23"/>
        <v>3.64</v>
      </c>
      <c r="R37">
        <f t="shared" si="24"/>
        <v>0.11</v>
      </c>
      <c r="S37">
        <f t="shared" si="25"/>
        <v>12.52</v>
      </c>
      <c r="T37">
        <f t="shared" si="26"/>
        <v>0</v>
      </c>
      <c r="U37">
        <f t="shared" si="27"/>
        <v>1.4676278399999998</v>
      </c>
      <c r="V37">
        <f t="shared" si="28"/>
        <v>8.9577599999999986E-3</v>
      </c>
      <c r="W37">
        <f t="shared" si="29"/>
        <v>0</v>
      </c>
      <c r="X37">
        <f t="shared" si="30"/>
        <v>10.23</v>
      </c>
      <c r="Y37">
        <f t="shared" si="31"/>
        <v>9.09</v>
      </c>
      <c r="AA37">
        <v>27721504</v>
      </c>
      <c r="AB37">
        <f t="shared" si="32"/>
        <v>391.33</v>
      </c>
      <c r="AC37">
        <f>ROUND(((ES37*0)),2)</f>
        <v>0</v>
      </c>
      <c r="AD37">
        <f>ROUND(((((ET37*0.7))-((EU37*0.7)))+AE37),2)</f>
        <v>88.06</v>
      </c>
      <c r="AE37">
        <f>ROUND(((EU37*0.7)),2)</f>
        <v>2.67</v>
      </c>
      <c r="AF37">
        <f>ROUND(((EV37*0.7)),2)</f>
        <v>303.27</v>
      </c>
      <c r="AG37">
        <f t="shared" si="33"/>
        <v>0</v>
      </c>
      <c r="AH37">
        <f>((EW37*0.7))</f>
        <v>35.552999999999997</v>
      </c>
      <c r="AI37">
        <f>((EX37*0.7))</f>
        <v>0.217</v>
      </c>
      <c r="AJ37">
        <f t="shared" si="34"/>
        <v>0</v>
      </c>
      <c r="AK37">
        <v>641</v>
      </c>
      <c r="AL37">
        <v>81.96</v>
      </c>
      <c r="AM37">
        <v>125.8</v>
      </c>
      <c r="AN37">
        <v>3.82</v>
      </c>
      <c r="AO37">
        <v>433.24</v>
      </c>
      <c r="AP37">
        <v>0</v>
      </c>
      <c r="AQ37">
        <v>50.79</v>
      </c>
      <c r="AR37">
        <v>0.31</v>
      </c>
      <c r="AS37">
        <v>0</v>
      </c>
      <c r="AT37">
        <v>81</v>
      </c>
      <c r="AU37">
        <v>72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1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51</v>
      </c>
      <c r="BM37">
        <v>9001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90</v>
      </c>
      <c r="CA37">
        <v>85</v>
      </c>
      <c r="CF37">
        <v>0</v>
      </c>
      <c r="CG37">
        <v>0</v>
      </c>
      <c r="CM37">
        <v>0</v>
      </c>
      <c r="CN37" t="s">
        <v>52</v>
      </c>
      <c r="CO37">
        <v>0</v>
      </c>
      <c r="CP37">
        <f t="shared" si="35"/>
        <v>16.16</v>
      </c>
      <c r="CQ37">
        <f t="shared" si="36"/>
        <v>0</v>
      </c>
      <c r="CR37">
        <f t="shared" si="37"/>
        <v>88.06</v>
      </c>
      <c r="CS37">
        <f t="shared" si="38"/>
        <v>2.67</v>
      </c>
      <c r="CT37">
        <f t="shared" si="39"/>
        <v>303.27</v>
      </c>
      <c r="CU37">
        <f t="shared" si="40"/>
        <v>0</v>
      </c>
      <c r="CV37">
        <f t="shared" si="41"/>
        <v>35.552999999999997</v>
      </c>
      <c r="CW37">
        <f t="shared" si="42"/>
        <v>0.217</v>
      </c>
      <c r="CX37">
        <f t="shared" si="43"/>
        <v>0</v>
      </c>
      <c r="CY37">
        <f t="shared" si="44"/>
        <v>10.2303</v>
      </c>
      <c r="CZ37">
        <f t="shared" si="45"/>
        <v>9.0935999999999986</v>
      </c>
      <c r="DC37" t="s">
        <v>6</v>
      </c>
      <c r="DD37" t="s">
        <v>21</v>
      </c>
      <c r="DE37" t="s">
        <v>53</v>
      </c>
      <c r="DF37" t="s">
        <v>53</v>
      </c>
      <c r="DG37" t="s">
        <v>53</v>
      </c>
      <c r="DH37" t="s">
        <v>6</v>
      </c>
      <c r="DI37" t="s">
        <v>53</v>
      </c>
      <c r="DJ37" t="s">
        <v>53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46</v>
      </c>
      <c r="DW37" t="s">
        <v>46</v>
      </c>
      <c r="DX37">
        <v>1000</v>
      </c>
      <c r="EE37">
        <v>27029022</v>
      </c>
      <c r="EF37">
        <v>2</v>
      </c>
      <c r="EG37" t="s">
        <v>23</v>
      </c>
      <c r="EH37">
        <v>0</v>
      </c>
      <c r="EI37" t="s">
        <v>6</v>
      </c>
      <c r="EJ37">
        <v>1</v>
      </c>
      <c r="EK37">
        <v>9001</v>
      </c>
      <c r="EL37" t="s">
        <v>54</v>
      </c>
      <c r="EM37" t="s">
        <v>55</v>
      </c>
      <c r="EO37" t="s">
        <v>56</v>
      </c>
      <c r="EQ37">
        <v>0</v>
      </c>
      <c r="ER37">
        <v>641</v>
      </c>
      <c r="ES37">
        <v>81.96</v>
      </c>
      <c r="ET37">
        <v>125.8</v>
      </c>
      <c r="EU37">
        <v>3.82</v>
      </c>
      <c r="EV37">
        <v>433.24</v>
      </c>
      <c r="EW37">
        <v>50.79</v>
      </c>
      <c r="EX37">
        <v>0.31</v>
      </c>
      <c r="EY37">
        <v>0</v>
      </c>
      <c r="FQ37">
        <v>0</v>
      </c>
      <c r="FR37">
        <f t="shared" si="46"/>
        <v>0</v>
      </c>
      <c r="FS37">
        <v>0</v>
      </c>
      <c r="FT37" t="s">
        <v>27</v>
      </c>
      <c r="FU37" t="s">
        <v>28</v>
      </c>
      <c r="FX37">
        <v>81</v>
      </c>
      <c r="FY37">
        <v>72.25</v>
      </c>
      <c r="GA37" t="s">
        <v>6</v>
      </c>
      <c r="GD37">
        <v>0</v>
      </c>
      <c r="GF37">
        <v>-1527117950</v>
      </c>
      <c r="GG37">
        <v>2</v>
      </c>
      <c r="GH37">
        <v>1</v>
      </c>
      <c r="GI37">
        <v>-2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35.479999999999997</v>
      </c>
      <c r="GN37">
        <f t="shared" si="49"/>
        <v>35.479999999999997</v>
      </c>
      <c r="GO37">
        <f t="shared" si="50"/>
        <v>0</v>
      </c>
      <c r="GP37">
        <f t="shared" si="51"/>
        <v>0</v>
      </c>
      <c r="GR37">
        <v>0</v>
      </c>
      <c r="GS37">
        <v>0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ROW(SmtRes!A69)</f>
        <v>69</v>
      </c>
      <c r="D38" s="2">
        <f>ROW(EtalonRes!A75)</f>
        <v>75</v>
      </c>
      <c r="E38" s="2" t="s">
        <v>57</v>
      </c>
      <c r="F38" s="2" t="s">
        <v>58</v>
      </c>
      <c r="G38" s="2" t="s">
        <v>59</v>
      </c>
      <c r="H38" s="2" t="s">
        <v>32</v>
      </c>
      <c r="I38" s="2">
        <f>ROUND(5.75/100,9)</f>
        <v>5.7500000000000002E-2</v>
      </c>
      <c r="J38" s="2">
        <v>0</v>
      </c>
      <c r="K38" s="2"/>
      <c r="L38" s="2"/>
      <c r="M38" s="2"/>
      <c r="N38" s="2"/>
      <c r="O38" s="2">
        <f t="shared" si="21"/>
        <v>20.25</v>
      </c>
      <c r="P38" s="2">
        <f t="shared" si="22"/>
        <v>0</v>
      </c>
      <c r="Q38" s="2">
        <f t="shared" si="23"/>
        <v>6.56</v>
      </c>
      <c r="R38" s="2">
        <f t="shared" si="24"/>
        <v>2.83</v>
      </c>
      <c r="S38" s="2">
        <f t="shared" si="25"/>
        <v>13.69</v>
      </c>
      <c r="T38" s="2">
        <f t="shared" si="26"/>
        <v>0</v>
      </c>
      <c r="U38" s="2">
        <f t="shared" si="27"/>
        <v>1.7554750000000001</v>
      </c>
      <c r="V38" s="2">
        <f t="shared" si="28"/>
        <v>0.20987500000000001</v>
      </c>
      <c r="W38" s="2">
        <f t="shared" si="29"/>
        <v>0</v>
      </c>
      <c r="X38" s="2">
        <f t="shared" si="30"/>
        <v>16.350000000000001</v>
      </c>
      <c r="Y38" s="2">
        <f t="shared" si="31"/>
        <v>9.91</v>
      </c>
      <c r="Z38" s="2"/>
      <c r="AA38" s="2">
        <v>27721505</v>
      </c>
      <c r="AB38" s="2">
        <f t="shared" si="32"/>
        <v>352.23</v>
      </c>
      <c r="AC38" s="2">
        <f t="shared" ref="AC38:AC47" si="58">ROUND((ES38),2)</f>
        <v>0</v>
      </c>
      <c r="AD38" s="2">
        <f t="shared" ref="AD38:AD47" si="59">ROUND((((ET38)-(EU38))+AE38),2)</f>
        <v>114.1</v>
      </c>
      <c r="AE38" s="2">
        <f t="shared" ref="AE38:AE47" si="60">ROUND((EU38),2)</f>
        <v>49.28</v>
      </c>
      <c r="AF38" s="2">
        <f t="shared" ref="AF38:AF47" si="61">ROUND((EV38),2)</f>
        <v>238.13</v>
      </c>
      <c r="AG38" s="2">
        <f t="shared" si="33"/>
        <v>0</v>
      </c>
      <c r="AH38" s="2">
        <f t="shared" ref="AH38:AH47" si="62">(EW38)</f>
        <v>30.53</v>
      </c>
      <c r="AI38" s="2">
        <f t="shared" ref="AI38:AI47" si="63">(EX38)</f>
        <v>3.65</v>
      </c>
      <c r="AJ38" s="2">
        <f t="shared" si="34"/>
        <v>0</v>
      </c>
      <c r="AK38" s="2">
        <v>352.23</v>
      </c>
      <c r="AL38" s="2">
        <v>0</v>
      </c>
      <c r="AM38" s="2">
        <v>114.1</v>
      </c>
      <c r="AN38" s="2">
        <v>49.28</v>
      </c>
      <c r="AO38" s="2">
        <v>238.13</v>
      </c>
      <c r="AP38" s="2">
        <v>0</v>
      </c>
      <c r="AQ38" s="2">
        <v>30.53</v>
      </c>
      <c r="AR38" s="2">
        <v>3.65</v>
      </c>
      <c r="AS38" s="2">
        <v>0</v>
      </c>
      <c r="AT38" s="2">
        <v>99</v>
      </c>
      <c r="AU38" s="2">
        <v>60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60</v>
      </c>
      <c r="BK38" s="2"/>
      <c r="BL38" s="2"/>
      <c r="BM38" s="2">
        <v>46001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110</v>
      </c>
      <c r="CA38" s="2">
        <v>70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5"/>
        <v>20.25</v>
      </c>
      <c r="CQ38" s="2">
        <f t="shared" si="36"/>
        <v>0</v>
      </c>
      <c r="CR38" s="2">
        <f t="shared" si="37"/>
        <v>114.1</v>
      </c>
      <c r="CS38" s="2">
        <f t="shared" si="38"/>
        <v>49.28</v>
      </c>
      <c r="CT38" s="2">
        <f t="shared" si="39"/>
        <v>238.13</v>
      </c>
      <c r="CU38" s="2">
        <f t="shared" si="40"/>
        <v>0</v>
      </c>
      <c r="CV38" s="2">
        <f t="shared" si="41"/>
        <v>30.53</v>
      </c>
      <c r="CW38" s="2">
        <f t="shared" si="42"/>
        <v>3.65</v>
      </c>
      <c r="CX38" s="2">
        <f t="shared" si="43"/>
        <v>0</v>
      </c>
      <c r="CY38" s="2">
        <f t="shared" si="44"/>
        <v>16.354800000000001</v>
      </c>
      <c r="CZ38" s="2">
        <f t="shared" si="45"/>
        <v>9.911999999999999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32</v>
      </c>
      <c r="DW38" s="2" t="s">
        <v>32</v>
      </c>
      <c r="DX38" s="2">
        <v>100</v>
      </c>
      <c r="DY38" s="2"/>
      <c r="DZ38" s="2"/>
      <c r="EA38" s="2"/>
      <c r="EB38" s="2"/>
      <c r="EC38" s="2"/>
      <c r="ED38" s="2"/>
      <c r="EE38" s="2">
        <v>27029091</v>
      </c>
      <c r="EF38" s="2">
        <v>2</v>
      </c>
      <c r="EG38" s="2" t="s">
        <v>23</v>
      </c>
      <c r="EH38" s="2">
        <v>0</v>
      </c>
      <c r="EI38" s="2" t="s">
        <v>6</v>
      </c>
      <c r="EJ38" s="2">
        <v>1</v>
      </c>
      <c r="EK38" s="2">
        <v>46001</v>
      </c>
      <c r="EL38" s="2" t="s">
        <v>34</v>
      </c>
      <c r="EM38" s="2" t="s">
        <v>35</v>
      </c>
      <c r="EN38" s="2"/>
      <c r="EO38" s="2" t="s">
        <v>6</v>
      </c>
      <c r="EP38" s="2"/>
      <c r="EQ38" s="2">
        <v>0</v>
      </c>
      <c r="ER38" s="2">
        <v>352.23</v>
      </c>
      <c r="ES38" s="2">
        <v>0</v>
      </c>
      <c r="ET38" s="2">
        <v>114.1</v>
      </c>
      <c r="EU38" s="2">
        <v>49.28</v>
      </c>
      <c r="EV38" s="2">
        <v>238.13</v>
      </c>
      <c r="EW38" s="2">
        <v>30.53</v>
      </c>
      <c r="EX38" s="2">
        <v>3.65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6"/>
        <v>0</v>
      </c>
      <c r="FS38" s="2">
        <v>0</v>
      </c>
      <c r="FT38" s="2" t="s">
        <v>27</v>
      </c>
      <c r="FU38" s="2" t="s">
        <v>28</v>
      </c>
      <c r="FV38" s="2"/>
      <c r="FW38" s="2"/>
      <c r="FX38" s="2">
        <v>99</v>
      </c>
      <c r="FY38" s="2">
        <v>59.5</v>
      </c>
      <c r="FZ38" s="2"/>
      <c r="GA38" s="2" t="s">
        <v>6</v>
      </c>
      <c r="GB38" s="2"/>
      <c r="GC38" s="2"/>
      <c r="GD38" s="2">
        <v>0</v>
      </c>
      <c r="GE38" s="2"/>
      <c r="GF38" s="2">
        <v>1684720523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7"/>
        <v>0</v>
      </c>
      <c r="GM38" s="2">
        <f t="shared" si="48"/>
        <v>46.51</v>
      </c>
      <c r="GN38" s="2">
        <f t="shared" si="49"/>
        <v>46.51</v>
      </c>
      <c r="GO38" s="2">
        <f t="shared" si="50"/>
        <v>0</v>
      </c>
      <c r="GP38" s="2">
        <f t="shared" si="51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2"/>
        <v>0</v>
      </c>
      <c r="GW38" s="2">
        <v>1</v>
      </c>
      <c r="GX38" s="2">
        <f t="shared" si="53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ROW(SmtRes!A72)</f>
        <v>72</v>
      </c>
      <c r="D39">
        <f>ROW(EtalonRes!A78)</f>
        <v>78</v>
      </c>
      <c r="E39" t="s">
        <v>57</v>
      </c>
      <c r="F39" t="s">
        <v>58</v>
      </c>
      <c r="G39" t="s">
        <v>59</v>
      </c>
      <c r="H39" t="s">
        <v>32</v>
      </c>
      <c r="I39">
        <f>ROUND(5.75/100,9)</f>
        <v>5.7500000000000002E-2</v>
      </c>
      <c r="J39">
        <v>0</v>
      </c>
      <c r="O39">
        <f t="shared" si="21"/>
        <v>20.25</v>
      </c>
      <c r="P39">
        <f t="shared" si="22"/>
        <v>0</v>
      </c>
      <c r="Q39">
        <f t="shared" si="23"/>
        <v>6.56</v>
      </c>
      <c r="R39">
        <f t="shared" si="24"/>
        <v>2.83</v>
      </c>
      <c r="S39">
        <f t="shared" si="25"/>
        <v>13.69</v>
      </c>
      <c r="T39">
        <f t="shared" si="26"/>
        <v>0</v>
      </c>
      <c r="U39">
        <f t="shared" si="27"/>
        <v>1.7554750000000001</v>
      </c>
      <c r="V39">
        <f t="shared" si="28"/>
        <v>0.20987500000000001</v>
      </c>
      <c r="W39">
        <f t="shared" si="29"/>
        <v>0</v>
      </c>
      <c r="X39">
        <f t="shared" si="30"/>
        <v>16.350000000000001</v>
      </c>
      <c r="Y39">
        <f t="shared" si="31"/>
        <v>9.91</v>
      </c>
      <c r="AA39">
        <v>27721504</v>
      </c>
      <c r="AB39">
        <f t="shared" si="32"/>
        <v>352.23</v>
      </c>
      <c r="AC39">
        <f t="shared" si="58"/>
        <v>0</v>
      </c>
      <c r="AD39">
        <f t="shared" si="59"/>
        <v>114.1</v>
      </c>
      <c r="AE39">
        <f t="shared" si="60"/>
        <v>49.28</v>
      </c>
      <c r="AF39">
        <f t="shared" si="61"/>
        <v>238.13</v>
      </c>
      <c r="AG39">
        <f t="shared" si="33"/>
        <v>0</v>
      </c>
      <c r="AH39">
        <f t="shared" si="62"/>
        <v>30.53</v>
      </c>
      <c r="AI39">
        <f t="shared" si="63"/>
        <v>3.65</v>
      </c>
      <c r="AJ39">
        <f t="shared" si="34"/>
        <v>0</v>
      </c>
      <c r="AK39">
        <v>352.23</v>
      </c>
      <c r="AL39">
        <v>0</v>
      </c>
      <c r="AM39">
        <v>114.1</v>
      </c>
      <c r="AN39">
        <v>49.28</v>
      </c>
      <c r="AO39">
        <v>238.13</v>
      </c>
      <c r="AP39">
        <v>0</v>
      </c>
      <c r="AQ39">
        <v>30.53</v>
      </c>
      <c r="AR39">
        <v>3.65</v>
      </c>
      <c r="AS39">
        <v>0</v>
      </c>
      <c r="AT39">
        <v>99</v>
      </c>
      <c r="AU39">
        <v>60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1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60</v>
      </c>
      <c r="BM39">
        <v>46001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110</v>
      </c>
      <c r="CA39">
        <v>70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5"/>
        <v>20.25</v>
      </c>
      <c r="CQ39">
        <f t="shared" si="36"/>
        <v>0</v>
      </c>
      <c r="CR39">
        <f t="shared" si="37"/>
        <v>114.1</v>
      </c>
      <c r="CS39">
        <f t="shared" si="38"/>
        <v>49.28</v>
      </c>
      <c r="CT39">
        <f t="shared" si="39"/>
        <v>238.13</v>
      </c>
      <c r="CU39">
        <f t="shared" si="40"/>
        <v>0</v>
      </c>
      <c r="CV39">
        <f t="shared" si="41"/>
        <v>30.53</v>
      </c>
      <c r="CW39">
        <f t="shared" si="42"/>
        <v>3.65</v>
      </c>
      <c r="CX39">
        <f t="shared" si="43"/>
        <v>0</v>
      </c>
      <c r="CY39">
        <f t="shared" si="44"/>
        <v>16.354800000000001</v>
      </c>
      <c r="CZ39">
        <f t="shared" si="45"/>
        <v>9.911999999999999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32</v>
      </c>
      <c r="DW39" t="s">
        <v>32</v>
      </c>
      <c r="DX39">
        <v>100</v>
      </c>
      <c r="EE39">
        <v>27029091</v>
      </c>
      <c r="EF39">
        <v>2</v>
      </c>
      <c r="EG39" t="s">
        <v>23</v>
      </c>
      <c r="EH39">
        <v>0</v>
      </c>
      <c r="EI39" t="s">
        <v>6</v>
      </c>
      <c r="EJ39">
        <v>1</v>
      </c>
      <c r="EK39">
        <v>46001</v>
      </c>
      <c r="EL39" t="s">
        <v>34</v>
      </c>
      <c r="EM39" t="s">
        <v>35</v>
      </c>
      <c r="EO39" t="s">
        <v>6</v>
      </c>
      <c r="EQ39">
        <v>0</v>
      </c>
      <c r="ER39">
        <v>352.23</v>
      </c>
      <c r="ES39">
        <v>0</v>
      </c>
      <c r="ET39">
        <v>114.1</v>
      </c>
      <c r="EU39">
        <v>49.28</v>
      </c>
      <c r="EV39">
        <v>238.13</v>
      </c>
      <c r="EW39">
        <v>30.53</v>
      </c>
      <c r="EX39">
        <v>3.65</v>
      </c>
      <c r="EY39">
        <v>0</v>
      </c>
      <c r="FQ39">
        <v>0</v>
      </c>
      <c r="FR39">
        <f t="shared" si="46"/>
        <v>0</v>
      </c>
      <c r="FS39">
        <v>0</v>
      </c>
      <c r="FT39" t="s">
        <v>27</v>
      </c>
      <c r="FU39" t="s">
        <v>28</v>
      </c>
      <c r="FX39">
        <v>99</v>
      </c>
      <c r="FY39">
        <v>59.5</v>
      </c>
      <c r="GA39" t="s">
        <v>6</v>
      </c>
      <c r="GD39">
        <v>0</v>
      </c>
      <c r="GF39">
        <v>1684720523</v>
      </c>
      <c r="GG39">
        <v>2</v>
      </c>
      <c r="GH39">
        <v>1</v>
      </c>
      <c r="GI39">
        <v>-2</v>
      </c>
      <c r="GJ39">
        <v>0</v>
      </c>
      <c r="GK39">
        <f>ROUND(R39*(S12)/100,2)</f>
        <v>0</v>
      </c>
      <c r="GL39">
        <f t="shared" si="47"/>
        <v>0</v>
      </c>
      <c r="GM39">
        <f t="shared" si="48"/>
        <v>46.51</v>
      </c>
      <c r="GN39">
        <f t="shared" si="49"/>
        <v>46.51</v>
      </c>
      <c r="GO39">
        <f t="shared" si="50"/>
        <v>0</v>
      </c>
      <c r="GP39">
        <f t="shared" si="51"/>
        <v>0</v>
      </c>
      <c r="GR39">
        <v>0</v>
      </c>
      <c r="GS39">
        <v>0</v>
      </c>
      <c r="GT39">
        <v>0</v>
      </c>
      <c r="GU39" t="s">
        <v>6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ROW(SmtRes!A75)</f>
        <v>75</v>
      </c>
      <c r="D40" s="2">
        <f>ROW(EtalonRes!A81)</f>
        <v>81</v>
      </c>
      <c r="E40" s="2" t="s">
        <v>61</v>
      </c>
      <c r="F40" s="2" t="s">
        <v>62</v>
      </c>
      <c r="G40" s="2" t="s">
        <v>63</v>
      </c>
      <c r="H40" s="2" t="s">
        <v>64</v>
      </c>
      <c r="I40" s="2">
        <v>1.19</v>
      </c>
      <c r="J40" s="2">
        <v>0</v>
      </c>
      <c r="K40" s="2"/>
      <c r="L40" s="2"/>
      <c r="M40" s="2"/>
      <c r="N40" s="2"/>
      <c r="O40" s="2">
        <f t="shared" si="21"/>
        <v>522.42999999999995</v>
      </c>
      <c r="P40" s="2">
        <f t="shared" si="22"/>
        <v>0</v>
      </c>
      <c r="Q40" s="2">
        <f t="shared" si="23"/>
        <v>344.89</v>
      </c>
      <c r="R40" s="2">
        <f t="shared" si="24"/>
        <v>0</v>
      </c>
      <c r="S40" s="2">
        <f t="shared" si="25"/>
        <v>177.54</v>
      </c>
      <c r="T40" s="2">
        <f t="shared" si="26"/>
        <v>0</v>
      </c>
      <c r="U40" s="2">
        <f t="shared" si="27"/>
        <v>20.813099999999999</v>
      </c>
      <c r="V40" s="2">
        <f t="shared" si="28"/>
        <v>0</v>
      </c>
      <c r="W40" s="2">
        <f t="shared" si="29"/>
        <v>0</v>
      </c>
      <c r="X40" s="2">
        <f t="shared" si="30"/>
        <v>138.47999999999999</v>
      </c>
      <c r="Y40" s="2">
        <f t="shared" si="31"/>
        <v>88.77</v>
      </c>
      <c r="Z40" s="2"/>
      <c r="AA40" s="2">
        <v>27721505</v>
      </c>
      <c r="AB40" s="2">
        <f t="shared" si="32"/>
        <v>439.01</v>
      </c>
      <c r="AC40" s="2">
        <f t="shared" si="58"/>
        <v>0</v>
      </c>
      <c r="AD40" s="2">
        <f t="shared" si="59"/>
        <v>289.82</v>
      </c>
      <c r="AE40" s="2">
        <f t="shared" si="60"/>
        <v>0</v>
      </c>
      <c r="AF40" s="2">
        <f t="shared" si="61"/>
        <v>149.19</v>
      </c>
      <c r="AG40" s="2">
        <f t="shared" si="33"/>
        <v>0</v>
      </c>
      <c r="AH40" s="2">
        <f t="shared" si="62"/>
        <v>17.489999999999998</v>
      </c>
      <c r="AI40" s="2">
        <f t="shared" si="63"/>
        <v>0</v>
      </c>
      <c r="AJ40" s="2">
        <f t="shared" si="34"/>
        <v>0</v>
      </c>
      <c r="AK40" s="2">
        <v>439.01</v>
      </c>
      <c r="AL40" s="2">
        <v>0</v>
      </c>
      <c r="AM40" s="2">
        <v>289.82</v>
      </c>
      <c r="AN40" s="2">
        <v>0</v>
      </c>
      <c r="AO40" s="2">
        <v>149.19</v>
      </c>
      <c r="AP40" s="2">
        <v>0</v>
      </c>
      <c r="AQ40" s="2">
        <v>17.489999999999998</v>
      </c>
      <c r="AR40" s="2">
        <v>0</v>
      </c>
      <c r="AS40" s="2">
        <v>0</v>
      </c>
      <c r="AT40" s="2">
        <v>78</v>
      </c>
      <c r="AU40" s="2">
        <v>50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65</v>
      </c>
      <c r="BK40" s="2"/>
      <c r="BL40" s="2"/>
      <c r="BM40" s="2">
        <v>69001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78</v>
      </c>
      <c r="CA40" s="2">
        <v>50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5"/>
        <v>522.42999999999995</v>
      </c>
      <c r="CQ40" s="2">
        <f t="shared" si="36"/>
        <v>0</v>
      </c>
      <c r="CR40" s="2">
        <f t="shared" si="37"/>
        <v>289.82</v>
      </c>
      <c r="CS40" s="2">
        <f t="shared" si="38"/>
        <v>0</v>
      </c>
      <c r="CT40" s="2">
        <f t="shared" si="39"/>
        <v>149.19</v>
      </c>
      <c r="CU40" s="2">
        <f t="shared" si="40"/>
        <v>0</v>
      </c>
      <c r="CV40" s="2">
        <f t="shared" si="41"/>
        <v>17.489999999999998</v>
      </c>
      <c r="CW40" s="2">
        <f t="shared" si="42"/>
        <v>0</v>
      </c>
      <c r="CX40" s="2">
        <f t="shared" si="43"/>
        <v>0</v>
      </c>
      <c r="CY40" s="2">
        <f t="shared" si="44"/>
        <v>138.4812</v>
      </c>
      <c r="CZ40" s="2">
        <f t="shared" si="45"/>
        <v>88.77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1007</v>
      </c>
      <c r="DV40" s="2" t="s">
        <v>64</v>
      </c>
      <c r="DW40" s="2" t="s">
        <v>64</v>
      </c>
      <c r="DX40" s="2">
        <v>1</v>
      </c>
      <c r="DY40" s="2"/>
      <c r="DZ40" s="2"/>
      <c r="EA40" s="2"/>
      <c r="EB40" s="2"/>
      <c r="EC40" s="2"/>
      <c r="ED40" s="2"/>
      <c r="EE40" s="2">
        <v>27029150</v>
      </c>
      <c r="EF40" s="2">
        <v>6</v>
      </c>
      <c r="EG40" s="2" t="s">
        <v>40</v>
      </c>
      <c r="EH40" s="2">
        <v>0</v>
      </c>
      <c r="EI40" s="2" t="s">
        <v>6</v>
      </c>
      <c r="EJ40" s="2">
        <v>1</v>
      </c>
      <c r="EK40" s="2">
        <v>69001</v>
      </c>
      <c r="EL40" s="2" t="s">
        <v>66</v>
      </c>
      <c r="EM40" s="2" t="s">
        <v>67</v>
      </c>
      <c r="EN40" s="2"/>
      <c r="EO40" s="2" t="s">
        <v>6</v>
      </c>
      <c r="EP40" s="2"/>
      <c r="EQ40" s="2">
        <v>0</v>
      </c>
      <c r="ER40" s="2">
        <v>439.01</v>
      </c>
      <c r="ES40" s="2">
        <v>0</v>
      </c>
      <c r="ET40" s="2">
        <v>289.82</v>
      </c>
      <c r="EU40" s="2">
        <v>0</v>
      </c>
      <c r="EV40" s="2">
        <v>149.19</v>
      </c>
      <c r="EW40" s="2">
        <v>17.489999999999998</v>
      </c>
      <c r="EX40" s="2">
        <v>0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6"/>
        <v>0</v>
      </c>
      <c r="FS40" s="2">
        <v>0</v>
      </c>
      <c r="FT40" s="2"/>
      <c r="FU40" s="2"/>
      <c r="FV40" s="2"/>
      <c r="FW40" s="2"/>
      <c r="FX40" s="2">
        <v>78</v>
      </c>
      <c r="FY40" s="2">
        <v>50</v>
      </c>
      <c r="FZ40" s="2"/>
      <c r="GA40" s="2" t="s">
        <v>6</v>
      </c>
      <c r="GB40" s="2"/>
      <c r="GC40" s="2"/>
      <c r="GD40" s="2">
        <v>0</v>
      </c>
      <c r="GE40" s="2"/>
      <c r="GF40" s="2">
        <v>-576118124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7"/>
        <v>0</v>
      </c>
      <c r="GM40" s="2">
        <f t="shared" si="48"/>
        <v>749.68</v>
      </c>
      <c r="GN40" s="2">
        <f t="shared" si="49"/>
        <v>749.68</v>
      </c>
      <c r="GO40" s="2">
        <f t="shared" si="50"/>
        <v>0</v>
      </c>
      <c r="GP40" s="2">
        <f t="shared" si="51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2"/>
        <v>0</v>
      </c>
      <c r="GW40" s="2">
        <v>1</v>
      </c>
      <c r="GX40" s="2">
        <f t="shared" si="53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ROW(SmtRes!A78)</f>
        <v>78</v>
      </c>
      <c r="D41">
        <f>ROW(EtalonRes!A84)</f>
        <v>84</v>
      </c>
      <c r="E41" t="s">
        <v>61</v>
      </c>
      <c r="F41" t="s">
        <v>62</v>
      </c>
      <c r="G41" t="s">
        <v>63</v>
      </c>
      <c r="H41" t="s">
        <v>64</v>
      </c>
      <c r="I41">
        <v>1.19</v>
      </c>
      <c r="J41">
        <v>0</v>
      </c>
      <c r="O41">
        <f t="shared" si="21"/>
        <v>522.42999999999995</v>
      </c>
      <c r="P41">
        <f t="shared" si="22"/>
        <v>0</v>
      </c>
      <c r="Q41">
        <f t="shared" si="23"/>
        <v>344.89</v>
      </c>
      <c r="R41">
        <f t="shared" si="24"/>
        <v>0</v>
      </c>
      <c r="S41">
        <f t="shared" si="25"/>
        <v>177.54</v>
      </c>
      <c r="T41">
        <f t="shared" si="26"/>
        <v>0</v>
      </c>
      <c r="U41">
        <f t="shared" si="27"/>
        <v>20.813099999999999</v>
      </c>
      <c r="V41">
        <f t="shared" si="28"/>
        <v>0</v>
      </c>
      <c r="W41">
        <f t="shared" si="29"/>
        <v>0</v>
      </c>
      <c r="X41">
        <f t="shared" si="30"/>
        <v>138.47999999999999</v>
      </c>
      <c r="Y41">
        <f t="shared" si="31"/>
        <v>88.77</v>
      </c>
      <c r="AA41">
        <v>27721504</v>
      </c>
      <c r="AB41">
        <f t="shared" si="32"/>
        <v>439.01</v>
      </c>
      <c r="AC41">
        <f t="shared" si="58"/>
        <v>0</v>
      </c>
      <c r="AD41">
        <f t="shared" si="59"/>
        <v>289.82</v>
      </c>
      <c r="AE41">
        <f t="shared" si="60"/>
        <v>0</v>
      </c>
      <c r="AF41">
        <f t="shared" si="61"/>
        <v>149.19</v>
      </c>
      <c r="AG41">
        <f t="shared" si="33"/>
        <v>0</v>
      </c>
      <c r="AH41">
        <f t="shared" si="62"/>
        <v>17.489999999999998</v>
      </c>
      <c r="AI41">
        <f t="shared" si="63"/>
        <v>0</v>
      </c>
      <c r="AJ41">
        <f t="shared" si="34"/>
        <v>0</v>
      </c>
      <c r="AK41">
        <v>439.01</v>
      </c>
      <c r="AL41">
        <v>0</v>
      </c>
      <c r="AM41">
        <v>289.82</v>
      </c>
      <c r="AN41">
        <v>0</v>
      </c>
      <c r="AO41">
        <v>149.19</v>
      </c>
      <c r="AP41">
        <v>0</v>
      </c>
      <c r="AQ41">
        <v>17.489999999999998</v>
      </c>
      <c r="AR41">
        <v>0</v>
      </c>
      <c r="AS41">
        <v>0</v>
      </c>
      <c r="AT41">
        <v>78</v>
      </c>
      <c r="AU41">
        <v>50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65</v>
      </c>
      <c r="BM41">
        <v>69001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78</v>
      </c>
      <c r="CA41">
        <v>50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5"/>
        <v>522.42999999999995</v>
      </c>
      <c r="CQ41">
        <f t="shared" si="36"/>
        <v>0</v>
      </c>
      <c r="CR41">
        <f t="shared" si="37"/>
        <v>289.82</v>
      </c>
      <c r="CS41">
        <f t="shared" si="38"/>
        <v>0</v>
      </c>
      <c r="CT41">
        <f t="shared" si="39"/>
        <v>149.19</v>
      </c>
      <c r="CU41">
        <f t="shared" si="40"/>
        <v>0</v>
      </c>
      <c r="CV41">
        <f t="shared" si="41"/>
        <v>17.489999999999998</v>
      </c>
      <c r="CW41">
        <f t="shared" si="42"/>
        <v>0</v>
      </c>
      <c r="CX41">
        <f t="shared" si="43"/>
        <v>0</v>
      </c>
      <c r="CY41">
        <f t="shared" si="44"/>
        <v>138.4812</v>
      </c>
      <c r="CZ41">
        <f t="shared" si="45"/>
        <v>88.77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1007</v>
      </c>
      <c r="DV41" t="s">
        <v>64</v>
      </c>
      <c r="DW41" t="s">
        <v>64</v>
      </c>
      <c r="DX41">
        <v>1</v>
      </c>
      <c r="EE41">
        <v>27029150</v>
      </c>
      <c r="EF41">
        <v>6</v>
      </c>
      <c r="EG41" t="s">
        <v>40</v>
      </c>
      <c r="EH41">
        <v>0</v>
      </c>
      <c r="EI41" t="s">
        <v>6</v>
      </c>
      <c r="EJ41">
        <v>1</v>
      </c>
      <c r="EK41">
        <v>69001</v>
      </c>
      <c r="EL41" t="s">
        <v>66</v>
      </c>
      <c r="EM41" t="s">
        <v>67</v>
      </c>
      <c r="EO41" t="s">
        <v>6</v>
      </c>
      <c r="EQ41">
        <v>0</v>
      </c>
      <c r="ER41">
        <v>439.01</v>
      </c>
      <c r="ES41">
        <v>0</v>
      </c>
      <c r="ET41">
        <v>289.82</v>
      </c>
      <c r="EU41">
        <v>0</v>
      </c>
      <c r="EV41">
        <v>149.19</v>
      </c>
      <c r="EW41">
        <v>17.489999999999998</v>
      </c>
      <c r="EX41">
        <v>0</v>
      </c>
      <c r="EY41">
        <v>0</v>
      </c>
      <c r="FQ41">
        <v>0</v>
      </c>
      <c r="FR41">
        <f t="shared" si="46"/>
        <v>0</v>
      </c>
      <c r="FS41">
        <v>0</v>
      </c>
      <c r="FX41">
        <v>78</v>
      </c>
      <c r="FY41">
        <v>50</v>
      </c>
      <c r="GA41" t="s">
        <v>6</v>
      </c>
      <c r="GD41">
        <v>0</v>
      </c>
      <c r="GF41">
        <v>-576118124</v>
      </c>
      <c r="GG41">
        <v>2</v>
      </c>
      <c r="GH41">
        <v>1</v>
      </c>
      <c r="GI41">
        <v>-2</v>
      </c>
      <c r="GJ41">
        <v>0</v>
      </c>
      <c r="GK41">
        <f>ROUND(R41*(S12)/100,2)</f>
        <v>0</v>
      </c>
      <c r="GL41">
        <f t="shared" si="47"/>
        <v>0</v>
      </c>
      <c r="GM41">
        <f t="shared" si="48"/>
        <v>749.68</v>
      </c>
      <c r="GN41">
        <f t="shared" si="49"/>
        <v>749.68</v>
      </c>
      <c r="GO41">
        <f t="shared" si="50"/>
        <v>0</v>
      </c>
      <c r="GP41">
        <f t="shared" si="51"/>
        <v>0</v>
      </c>
      <c r="GR41">
        <v>0</v>
      </c>
      <c r="GS41">
        <v>0</v>
      </c>
      <c r="GT41">
        <v>0</v>
      </c>
      <c r="GU41" t="s">
        <v>6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ROW(SmtRes!A80)</f>
        <v>80</v>
      </c>
      <c r="D42" s="2">
        <f>ROW(EtalonRes!A86)</f>
        <v>86</v>
      </c>
      <c r="E42" s="2" t="s">
        <v>68</v>
      </c>
      <c r="F42" s="2" t="s">
        <v>69</v>
      </c>
      <c r="G42" s="2" t="s">
        <v>70</v>
      </c>
      <c r="H42" s="2" t="s">
        <v>32</v>
      </c>
      <c r="I42" s="2">
        <f>ROUND(40/100,9)</f>
        <v>0.4</v>
      </c>
      <c r="J42" s="2">
        <v>0</v>
      </c>
      <c r="K42" s="2"/>
      <c r="L42" s="2"/>
      <c r="M42" s="2"/>
      <c r="N42" s="2"/>
      <c r="O42" s="2">
        <f t="shared" si="21"/>
        <v>61.43</v>
      </c>
      <c r="P42" s="2">
        <f t="shared" si="22"/>
        <v>0</v>
      </c>
      <c r="Q42" s="2">
        <f t="shared" si="23"/>
        <v>16.57</v>
      </c>
      <c r="R42" s="2">
        <f t="shared" si="24"/>
        <v>0</v>
      </c>
      <c r="S42" s="2">
        <f t="shared" si="25"/>
        <v>44.86</v>
      </c>
      <c r="T42" s="2">
        <f t="shared" si="26"/>
        <v>0</v>
      </c>
      <c r="U42" s="2">
        <f t="shared" si="27"/>
        <v>5.7520000000000007</v>
      </c>
      <c r="V42" s="2">
        <f t="shared" si="28"/>
        <v>0</v>
      </c>
      <c r="W42" s="2">
        <f t="shared" si="29"/>
        <v>0</v>
      </c>
      <c r="X42" s="2">
        <f t="shared" si="30"/>
        <v>44.41</v>
      </c>
      <c r="Y42" s="2">
        <f t="shared" si="31"/>
        <v>26.92</v>
      </c>
      <c r="Z42" s="2"/>
      <c r="AA42" s="2">
        <v>27721505</v>
      </c>
      <c r="AB42" s="2">
        <f t="shared" si="32"/>
        <v>153.59</v>
      </c>
      <c r="AC42" s="2">
        <f t="shared" si="58"/>
        <v>0</v>
      </c>
      <c r="AD42" s="2">
        <f t="shared" si="59"/>
        <v>41.43</v>
      </c>
      <c r="AE42" s="2">
        <f t="shared" si="60"/>
        <v>0</v>
      </c>
      <c r="AF42" s="2">
        <f t="shared" si="61"/>
        <v>112.16</v>
      </c>
      <c r="AG42" s="2">
        <f t="shared" si="33"/>
        <v>0</v>
      </c>
      <c r="AH42" s="2">
        <f t="shared" si="62"/>
        <v>14.38</v>
      </c>
      <c r="AI42" s="2">
        <f t="shared" si="63"/>
        <v>0</v>
      </c>
      <c r="AJ42" s="2">
        <f t="shared" si="34"/>
        <v>0</v>
      </c>
      <c r="AK42" s="2">
        <v>153.59</v>
      </c>
      <c r="AL42" s="2">
        <v>0</v>
      </c>
      <c r="AM42" s="2">
        <v>41.43</v>
      </c>
      <c r="AN42" s="2">
        <v>0</v>
      </c>
      <c r="AO42" s="2">
        <v>112.16</v>
      </c>
      <c r="AP42" s="2">
        <v>0</v>
      </c>
      <c r="AQ42" s="2">
        <v>14.38</v>
      </c>
      <c r="AR42" s="2">
        <v>0</v>
      </c>
      <c r="AS42" s="2">
        <v>0</v>
      </c>
      <c r="AT42" s="2">
        <v>99</v>
      </c>
      <c r="AU42" s="2">
        <v>60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71</v>
      </c>
      <c r="BK42" s="2"/>
      <c r="BL42" s="2"/>
      <c r="BM42" s="2">
        <v>46001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110</v>
      </c>
      <c r="CA42" s="2">
        <v>70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5"/>
        <v>61.43</v>
      </c>
      <c r="CQ42" s="2">
        <f t="shared" si="36"/>
        <v>0</v>
      </c>
      <c r="CR42" s="2">
        <f t="shared" si="37"/>
        <v>41.43</v>
      </c>
      <c r="CS42" s="2">
        <f t="shared" si="38"/>
        <v>0</v>
      </c>
      <c r="CT42" s="2">
        <f t="shared" si="39"/>
        <v>112.16</v>
      </c>
      <c r="CU42" s="2">
        <f t="shared" si="40"/>
        <v>0</v>
      </c>
      <c r="CV42" s="2">
        <f t="shared" si="41"/>
        <v>14.38</v>
      </c>
      <c r="CW42" s="2">
        <f t="shared" si="42"/>
        <v>0</v>
      </c>
      <c r="CX42" s="2">
        <f t="shared" si="43"/>
        <v>0</v>
      </c>
      <c r="CY42" s="2">
        <f t="shared" si="44"/>
        <v>44.4114</v>
      </c>
      <c r="CZ42" s="2">
        <f t="shared" si="45"/>
        <v>26.916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32</v>
      </c>
      <c r="DW42" s="2" t="s">
        <v>32</v>
      </c>
      <c r="DX42" s="2">
        <v>100</v>
      </c>
      <c r="DY42" s="2"/>
      <c r="DZ42" s="2"/>
      <c r="EA42" s="2"/>
      <c r="EB42" s="2"/>
      <c r="EC42" s="2"/>
      <c r="ED42" s="2"/>
      <c r="EE42" s="2">
        <v>27029091</v>
      </c>
      <c r="EF42" s="2">
        <v>2</v>
      </c>
      <c r="EG42" s="2" t="s">
        <v>23</v>
      </c>
      <c r="EH42" s="2">
        <v>0</v>
      </c>
      <c r="EI42" s="2" t="s">
        <v>6</v>
      </c>
      <c r="EJ42" s="2">
        <v>1</v>
      </c>
      <c r="EK42" s="2">
        <v>46001</v>
      </c>
      <c r="EL42" s="2" t="s">
        <v>34</v>
      </c>
      <c r="EM42" s="2" t="s">
        <v>35</v>
      </c>
      <c r="EN42" s="2"/>
      <c r="EO42" s="2" t="s">
        <v>6</v>
      </c>
      <c r="EP42" s="2"/>
      <c r="EQ42" s="2">
        <v>0</v>
      </c>
      <c r="ER42" s="2">
        <v>153.59</v>
      </c>
      <c r="ES42" s="2">
        <v>0</v>
      </c>
      <c r="ET42" s="2">
        <v>41.43</v>
      </c>
      <c r="EU42" s="2">
        <v>0</v>
      </c>
      <c r="EV42" s="2">
        <v>112.16</v>
      </c>
      <c r="EW42" s="2">
        <v>14.38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6"/>
        <v>0</v>
      </c>
      <c r="FS42" s="2">
        <v>0</v>
      </c>
      <c r="FT42" s="2" t="s">
        <v>27</v>
      </c>
      <c r="FU42" s="2" t="s">
        <v>28</v>
      </c>
      <c r="FV42" s="2"/>
      <c r="FW42" s="2"/>
      <c r="FX42" s="2">
        <v>99</v>
      </c>
      <c r="FY42" s="2">
        <v>59.5</v>
      </c>
      <c r="FZ42" s="2"/>
      <c r="GA42" s="2" t="s">
        <v>6</v>
      </c>
      <c r="GB42" s="2"/>
      <c r="GC42" s="2"/>
      <c r="GD42" s="2">
        <v>0</v>
      </c>
      <c r="GE42" s="2"/>
      <c r="GF42" s="2">
        <v>467880597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7"/>
        <v>0</v>
      </c>
      <c r="GM42" s="2">
        <f t="shared" si="48"/>
        <v>132.76</v>
      </c>
      <c r="GN42" s="2">
        <f t="shared" si="49"/>
        <v>132.76</v>
      </c>
      <c r="GO42" s="2">
        <f t="shared" si="50"/>
        <v>0</v>
      </c>
      <c r="GP42" s="2">
        <f t="shared" si="51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2"/>
        <v>0</v>
      </c>
      <c r="GW42" s="2">
        <v>1</v>
      </c>
      <c r="GX42" s="2">
        <f t="shared" si="53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ROW(SmtRes!A82)</f>
        <v>82</v>
      </c>
      <c r="D43">
        <f>ROW(EtalonRes!A88)</f>
        <v>88</v>
      </c>
      <c r="E43" t="s">
        <v>68</v>
      </c>
      <c r="F43" t="s">
        <v>69</v>
      </c>
      <c r="G43" t="s">
        <v>70</v>
      </c>
      <c r="H43" t="s">
        <v>32</v>
      </c>
      <c r="I43">
        <f>ROUND(40/100,9)</f>
        <v>0.4</v>
      </c>
      <c r="J43">
        <v>0</v>
      </c>
      <c r="O43">
        <f t="shared" si="21"/>
        <v>61.43</v>
      </c>
      <c r="P43">
        <f t="shared" si="22"/>
        <v>0</v>
      </c>
      <c r="Q43">
        <f t="shared" si="23"/>
        <v>16.57</v>
      </c>
      <c r="R43">
        <f t="shared" si="24"/>
        <v>0</v>
      </c>
      <c r="S43">
        <f t="shared" si="25"/>
        <v>44.86</v>
      </c>
      <c r="T43">
        <f t="shared" si="26"/>
        <v>0</v>
      </c>
      <c r="U43">
        <f t="shared" si="27"/>
        <v>5.7520000000000007</v>
      </c>
      <c r="V43">
        <f t="shared" si="28"/>
        <v>0</v>
      </c>
      <c r="W43">
        <f t="shared" si="29"/>
        <v>0</v>
      </c>
      <c r="X43">
        <f t="shared" si="30"/>
        <v>44.41</v>
      </c>
      <c r="Y43">
        <f t="shared" si="31"/>
        <v>26.92</v>
      </c>
      <c r="AA43">
        <v>27721504</v>
      </c>
      <c r="AB43">
        <f t="shared" si="32"/>
        <v>153.59</v>
      </c>
      <c r="AC43">
        <f t="shared" si="58"/>
        <v>0</v>
      </c>
      <c r="AD43">
        <f t="shared" si="59"/>
        <v>41.43</v>
      </c>
      <c r="AE43">
        <f t="shared" si="60"/>
        <v>0</v>
      </c>
      <c r="AF43">
        <f t="shared" si="61"/>
        <v>112.16</v>
      </c>
      <c r="AG43">
        <f t="shared" si="33"/>
        <v>0</v>
      </c>
      <c r="AH43">
        <f t="shared" si="62"/>
        <v>14.38</v>
      </c>
      <c r="AI43">
        <f t="shared" si="63"/>
        <v>0</v>
      </c>
      <c r="AJ43">
        <f t="shared" si="34"/>
        <v>0</v>
      </c>
      <c r="AK43">
        <v>153.59</v>
      </c>
      <c r="AL43">
        <v>0</v>
      </c>
      <c r="AM43">
        <v>41.43</v>
      </c>
      <c r="AN43">
        <v>0</v>
      </c>
      <c r="AO43">
        <v>112.16</v>
      </c>
      <c r="AP43">
        <v>0</v>
      </c>
      <c r="AQ43">
        <v>14.38</v>
      </c>
      <c r="AR43">
        <v>0</v>
      </c>
      <c r="AS43">
        <v>0</v>
      </c>
      <c r="AT43">
        <v>99</v>
      </c>
      <c r="AU43">
        <v>60</v>
      </c>
      <c r="AV43">
        <v>1</v>
      </c>
      <c r="AW43">
        <v>1</v>
      </c>
      <c r="AZ43">
        <v>1</v>
      </c>
      <c r="BA43">
        <v>1</v>
      </c>
      <c r="BB43">
        <v>1</v>
      </c>
      <c r="BC43">
        <v>1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71</v>
      </c>
      <c r="BM43">
        <v>46001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110</v>
      </c>
      <c r="CA43">
        <v>70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5"/>
        <v>61.43</v>
      </c>
      <c r="CQ43">
        <f t="shared" si="36"/>
        <v>0</v>
      </c>
      <c r="CR43">
        <f t="shared" si="37"/>
        <v>41.43</v>
      </c>
      <c r="CS43">
        <f t="shared" si="38"/>
        <v>0</v>
      </c>
      <c r="CT43">
        <f t="shared" si="39"/>
        <v>112.16</v>
      </c>
      <c r="CU43">
        <f t="shared" si="40"/>
        <v>0</v>
      </c>
      <c r="CV43">
        <f t="shared" si="41"/>
        <v>14.38</v>
      </c>
      <c r="CW43">
        <f t="shared" si="42"/>
        <v>0</v>
      </c>
      <c r="CX43">
        <f t="shared" si="43"/>
        <v>0</v>
      </c>
      <c r="CY43">
        <f t="shared" si="44"/>
        <v>44.4114</v>
      </c>
      <c r="CZ43">
        <f t="shared" si="45"/>
        <v>26.916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32</v>
      </c>
      <c r="DW43" t="s">
        <v>32</v>
      </c>
      <c r="DX43">
        <v>100</v>
      </c>
      <c r="EE43">
        <v>27029091</v>
      </c>
      <c r="EF43">
        <v>2</v>
      </c>
      <c r="EG43" t="s">
        <v>23</v>
      </c>
      <c r="EH43">
        <v>0</v>
      </c>
      <c r="EI43" t="s">
        <v>6</v>
      </c>
      <c r="EJ43">
        <v>1</v>
      </c>
      <c r="EK43">
        <v>46001</v>
      </c>
      <c r="EL43" t="s">
        <v>34</v>
      </c>
      <c r="EM43" t="s">
        <v>35</v>
      </c>
      <c r="EO43" t="s">
        <v>6</v>
      </c>
      <c r="EQ43">
        <v>0</v>
      </c>
      <c r="ER43">
        <v>153.59</v>
      </c>
      <c r="ES43">
        <v>0</v>
      </c>
      <c r="ET43">
        <v>41.43</v>
      </c>
      <c r="EU43">
        <v>0</v>
      </c>
      <c r="EV43">
        <v>112.16</v>
      </c>
      <c r="EW43">
        <v>14.38</v>
      </c>
      <c r="EX43">
        <v>0</v>
      </c>
      <c r="EY43">
        <v>0</v>
      </c>
      <c r="FQ43">
        <v>0</v>
      </c>
      <c r="FR43">
        <f t="shared" si="46"/>
        <v>0</v>
      </c>
      <c r="FS43">
        <v>0</v>
      </c>
      <c r="FT43" t="s">
        <v>27</v>
      </c>
      <c r="FU43" t="s">
        <v>28</v>
      </c>
      <c r="FX43">
        <v>99</v>
      </c>
      <c r="FY43">
        <v>59.5</v>
      </c>
      <c r="GA43" t="s">
        <v>6</v>
      </c>
      <c r="GD43">
        <v>0</v>
      </c>
      <c r="GF43">
        <v>467880597</v>
      </c>
      <c r="GG43">
        <v>2</v>
      </c>
      <c r="GH43">
        <v>1</v>
      </c>
      <c r="GI43">
        <v>-2</v>
      </c>
      <c r="GJ43">
        <v>0</v>
      </c>
      <c r="GK43">
        <f>ROUND(R43*(S12)/100,2)</f>
        <v>0</v>
      </c>
      <c r="GL43">
        <f t="shared" si="47"/>
        <v>0</v>
      </c>
      <c r="GM43">
        <f t="shared" si="48"/>
        <v>132.76</v>
      </c>
      <c r="GN43">
        <f t="shared" si="49"/>
        <v>132.76</v>
      </c>
      <c r="GO43">
        <f t="shared" si="50"/>
        <v>0</v>
      </c>
      <c r="GP43">
        <f t="shared" si="51"/>
        <v>0</v>
      </c>
      <c r="GR43">
        <v>0</v>
      </c>
      <c r="GS43">
        <v>0</v>
      </c>
      <c r="GT43">
        <v>0</v>
      </c>
      <c r="GU43" t="s">
        <v>6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ROW(SmtRes!A85)</f>
        <v>85</v>
      </c>
      <c r="D44" s="2">
        <f>ROW(EtalonRes!A91)</f>
        <v>91</v>
      </c>
      <c r="E44" s="2" t="s">
        <v>72</v>
      </c>
      <c r="F44" s="2" t="s">
        <v>37</v>
      </c>
      <c r="G44" s="2" t="s">
        <v>38</v>
      </c>
      <c r="H44" s="2" t="s">
        <v>18</v>
      </c>
      <c r="I44" s="2">
        <f>ROUND(26/100,9)</f>
        <v>0.26</v>
      </c>
      <c r="J44" s="2">
        <v>0</v>
      </c>
      <c r="K44" s="2"/>
      <c r="L44" s="2"/>
      <c r="M44" s="2"/>
      <c r="N44" s="2"/>
      <c r="O44" s="2">
        <f t="shared" si="21"/>
        <v>18.5</v>
      </c>
      <c r="P44" s="2">
        <f t="shared" si="22"/>
        <v>0</v>
      </c>
      <c r="Q44" s="2">
        <f t="shared" si="23"/>
        <v>0.05</v>
      </c>
      <c r="R44" s="2">
        <f t="shared" si="24"/>
        <v>0</v>
      </c>
      <c r="S44" s="2">
        <f t="shared" si="25"/>
        <v>18.45</v>
      </c>
      <c r="T44" s="2">
        <f t="shared" si="26"/>
        <v>0</v>
      </c>
      <c r="U44" s="2">
        <f t="shared" si="27"/>
        <v>2.3660000000000001</v>
      </c>
      <c r="V44" s="2">
        <f t="shared" si="28"/>
        <v>0</v>
      </c>
      <c r="W44" s="2">
        <f t="shared" si="29"/>
        <v>0</v>
      </c>
      <c r="X44" s="2">
        <f t="shared" si="30"/>
        <v>15.31</v>
      </c>
      <c r="Y44" s="2">
        <f t="shared" si="31"/>
        <v>11.99</v>
      </c>
      <c r="Z44" s="2"/>
      <c r="AA44" s="2">
        <v>27721505</v>
      </c>
      <c r="AB44" s="2">
        <f t="shared" si="32"/>
        <v>71.180000000000007</v>
      </c>
      <c r="AC44" s="2">
        <f t="shared" si="58"/>
        <v>0</v>
      </c>
      <c r="AD44" s="2">
        <f t="shared" si="59"/>
        <v>0.2</v>
      </c>
      <c r="AE44" s="2">
        <f t="shared" si="60"/>
        <v>0</v>
      </c>
      <c r="AF44" s="2">
        <f t="shared" si="61"/>
        <v>70.98</v>
      </c>
      <c r="AG44" s="2">
        <f t="shared" si="33"/>
        <v>0</v>
      </c>
      <c r="AH44" s="2">
        <f t="shared" si="62"/>
        <v>9.1</v>
      </c>
      <c r="AI44" s="2">
        <f t="shared" si="63"/>
        <v>0</v>
      </c>
      <c r="AJ44" s="2">
        <f t="shared" si="34"/>
        <v>0</v>
      </c>
      <c r="AK44" s="2">
        <v>71.180000000000007</v>
      </c>
      <c r="AL44" s="2">
        <v>0</v>
      </c>
      <c r="AM44" s="2">
        <v>0.2</v>
      </c>
      <c r="AN44" s="2">
        <v>0</v>
      </c>
      <c r="AO44" s="2">
        <v>70.98</v>
      </c>
      <c r="AP44" s="2">
        <v>0</v>
      </c>
      <c r="AQ44" s="2">
        <v>9.1</v>
      </c>
      <c r="AR44" s="2">
        <v>0</v>
      </c>
      <c r="AS44" s="2">
        <v>0</v>
      </c>
      <c r="AT44" s="2">
        <v>83</v>
      </c>
      <c r="AU44" s="2">
        <v>65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73</v>
      </c>
      <c r="BK44" s="2"/>
      <c r="BL44" s="2"/>
      <c r="BM44" s="2">
        <v>58001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83</v>
      </c>
      <c r="CA44" s="2">
        <v>65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5"/>
        <v>18.5</v>
      </c>
      <c r="CQ44" s="2">
        <f t="shared" si="36"/>
        <v>0</v>
      </c>
      <c r="CR44" s="2">
        <f t="shared" si="37"/>
        <v>0.2</v>
      </c>
      <c r="CS44" s="2">
        <f t="shared" si="38"/>
        <v>0</v>
      </c>
      <c r="CT44" s="2">
        <f t="shared" si="39"/>
        <v>70.98</v>
      </c>
      <c r="CU44" s="2">
        <f t="shared" si="40"/>
        <v>0</v>
      </c>
      <c r="CV44" s="2">
        <f t="shared" si="41"/>
        <v>9.1</v>
      </c>
      <c r="CW44" s="2">
        <f t="shared" si="42"/>
        <v>0</v>
      </c>
      <c r="CX44" s="2">
        <f t="shared" si="43"/>
        <v>0</v>
      </c>
      <c r="CY44" s="2">
        <f t="shared" si="44"/>
        <v>15.313499999999999</v>
      </c>
      <c r="CZ44" s="2">
        <f t="shared" si="45"/>
        <v>11.9925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18</v>
      </c>
      <c r="DW44" s="2" t="s">
        <v>18</v>
      </c>
      <c r="DX44" s="2">
        <v>100</v>
      </c>
      <c r="DY44" s="2"/>
      <c r="DZ44" s="2"/>
      <c r="EA44" s="2"/>
      <c r="EB44" s="2"/>
      <c r="EC44" s="2"/>
      <c r="ED44" s="2"/>
      <c r="EE44" s="2">
        <v>27029103</v>
      </c>
      <c r="EF44" s="2">
        <v>6</v>
      </c>
      <c r="EG44" s="2" t="s">
        <v>40</v>
      </c>
      <c r="EH44" s="2">
        <v>0</v>
      </c>
      <c r="EI44" s="2" t="s">
        <v>6</v>
      </c>
      <c r="EJ44" s="2">
        <v>1</v>
      </c>
      <c r="EK44" s="2">
        <v>58001</v>
      </c>
      <c r="EL44" s="2" t="s">
        <v>41</v>
      </c>
      <c r="EM44" s="2" t="s">
        <v>42</v>
      </c>
      <c r="EN44" s="2"/>
      <c r="EO44" s="2" t="s">
        <v>6</v>
      </c>
      <c r="EP44" s="2"/>
      <c r="EQ44" s="2">
        <v>0</v>
      </c>
      <c r="ER44" s="2">
        <v>71.180000000000007</v>
      </c>
      <c r="ES44" s="2">
        <v>0</v>
      </c>
      <c r="ET44" s="2">
        <v>0.2</v>
      </c>
      <c r="EU44" s="2">
        <v>0</v>
      </c>
      <c r="EV44" s="2">
        <v>70.98</v>
      </c>
      <c r="EW44" s="2">
        <v>9.1</v>
      </c>
      <c r="EX44" s="2">
        <v>0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6"/>
        <v>0</v>
      </c>
      <c r="FS44" s="2">
        <v>0</v>
      </c>
      <c r="FT44" s="2"/>
      <c r="FU44" s="2"/>
      <c r="FV44" s="2"/>
      <c r="FW44" s="2"/>
      <c r="FX44" s="2">
        <v>83</v>
      </c>
      <c r="FY44" s="2">
        <v>65</v>
      </c>
      <c r="FZ44" s="2"/>
      <c r="GA44" s="2" t="s">
        <v>6</v>
      </c>
      <c r="GB44" s="2"/>
      <c r="GC44" s="2"/>
      <c r="GD44" s="2">
        <v>0</v>
      </c>
      <c r="GE44" s="2"/>
      <c r="GF44" s="2">
        <v>-902764851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7"/>
        <v>0</v>
      </c>
      <c r="GM44" s="2">
        <f t="shared" si="48"/>
        <v>45.8</v>
      </c>
      <c r="GN44" s="2">
        <f t="shared" si="49"/>
        <v>45.8</v>
      </c>
      <c r="GO44" s="2">
        <f t="shared" si="50"/>
        <v>0</v>
      </c>
      <c r="GP44" s="2">
        <f t="shared" si="51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2"/>
        <v>0</v>
      </c>
      <c r="GW44" s="2">
        <v>1</v>
      </c>
      <c r="GX44" s="2">
        <f t="shared" si="53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ROW(SmtRes!A88)</f>
        <v>88</v>
      </c>
      <c r="D45">
        <f>ROW(EtalonRes!A94)</f>
        <v>94</v>
      </c>
      <c r="E45" t="s">
        <v>72</v>
      </c>
      <c r="F45" t="s">
        <v>37</v>
      </c>
      <c r="G45" t="s">
        <v>38</v>
      </c>
      <c r="H45" t="s">
        <v>18</v>
      </c>
      <c r="I45">
        <f>ROUND(26/100,9)</f>
        <v>0.26</v>
      </c>
      <c r="J45">
        <v>0</v>
      </c>
      <c r="O45">
        <f t="shared" si="21"/>
        <v>18.5</v>
      </c>
      <c r="P45">
        <f t="shared" si="22"/>
        <v>0</v>
      </c>
      <c r="Q45">
        <f t="shared" si="23"/>
        <v>0.05</v>
      </c>
      <c r="R45">
        <f t="shared" si="24"/>
        <v>0</v>
      </c>
      <c r="S45">
        <f t="shared" si="25"/>
        <v>18.45</v>
      </c>
      <c r="T45">
        <f t="shared" si="26"/>
        <v>0</v>
      </c>
      <c r="U45">
        <f t="shared" si="27"/>
        <v>2.3660000000000001</v>
      </c>
      <c r="V45">
        <f t="shared" si="28"/>
        <v>0</v>
      </c>
      <c r="W45">
        <f t="shared" si="29"/>
        <v>0</v>
      </c>
      <c r="X45">
        <f t="shared" si="30"/>
        <v>15.31</v>
      </c>
      <c r="Y45">
        <f t="shared" si="31"/>
        <v>11.99</v>
      </c>
      <c r="AA45">
        <v>27721504</v>
      </c>
      <c r="AB45">
        <f t="shared" si="32"/>
        <v>71.180000000000007</v>
      </c>
      <c r="AC45">
        <f t="shared" si="58"/>
        <v>0</v>
      </c>
      <c r="AD45">
        <f t="shared" si="59"/>
        <v>0.2</v>
      </c>
      <c r="AE45">
        <f t="shared" si="60"/>
        <v>0</v>
      </c>
      <c r="AF45">
        <f t="shared" si="61"/>
        <v>70.98</v>
      </c>
      <c r="AG45">
        <f t="shared" si="33"/>
        <v>0</v>
      </c>
      <c r="AH45">
        <f t="shared" si="62"/>
        <v>9.1</v>
      </c>
      <c r="AI45">
        <f t="shared" si="63"/>
        <v>0</v>
      </c>
      <c r="AJ45">
        <f t="shared" si="34"/>
        <v>0</v>
      </c>
      <c r="AK45">
        <v>71.180000000000007</v>
      </c>
      <c r="AL45">
        <v>0</v>
      </c>
      <c r="AM45">
        <v>0.2</v>
      </c>
      <c r="AN45">
        <v>0</v>
      </c>
      <c r="AO45">
        <v>70.98</v>
      </c>
      <c r="AP45">
        <v>0</v>
      </c>
      <c r="AQ45">
        <v>9.1</v>
      </c>
      <c r="AR45">
        <v>0</v>
      </c>
      <c r="AS45">
        <v>0</v>
      </c>
      <c r="AT45">
        <v>83</v>
      </c>
      <c r="AU45">
        <v>65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1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73</v>
      </c>
      <c r="BM45">
        <v>58001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83</v>
      </c>
      <c r="CA45">
        <v>65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5"/>
        <v>18.5</v>
      </c>
      <c r="CQ45">
        <f t="shared" si="36"/>
        <v>0</v>
      </c>
      <c r="CR45">
        <f t="shared" si="37"/>
        <v>0.2</v>
      </c>
      <c r="CS45">
        <f t="shared" si="38"/>
        <v>0</v>
      </c>
      <c r="CT45">
        <f t="shared" si="39"/>
        <v>70.98</v>
      </c>
      <c r="CU45">
        <f t="shared" si="40"/>
        <v>0</v>
      </c>
      <c r="CV45">
        <f t="shared" si="41"/>
        <v>9.1</v>
      </c>
      <c r="CW45">
        <f t="shared" si="42"/>
        <v>0</v>
      </c>
      <c r="CX45">
        <f t="shared" si="43"/>
        <v>0</v>
      </c>
      <c r="CY45">
        <f t="shared" si="44"/>
        <v>15.313499999999999</v>
      </c>
      <c r="CZ45">
        <f t="shared" si="45"/>
        <v>11.9925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18</v>
      </c>
      <c r="DW45" t="s">
        <v>18</v>
      </c>
      <c r="DX45">
        <v>100</v>
      </c>
      <c r="EE45">
        <v>27029103</v>
      </c>
      <c r="EF45">
        <v>6</v>
      </c>
      <c r="EG45" t="s">
        <v>40</v>
      </c>
      <c r="EH45">
        <v>0</v>
      </c>
      <c r="EI45" t="s">
        <v>6</v>
      </c>
      <c r="EJ45">
        <v>1</v>
      </c>
      <c r="EK45">
        <v>58001</v>
      </c>
      <c r="EL45" t="s">
        <v>41</v>
      </c>
      <c r="EM45" t="s">
        <v>42</v>
      </c>
      <c r="EO45" t="s">
        <v>6</v>
      </c>
      <c r="EQ45">
        <v>0</v>
      </c>
      <c r="ER45">
        <v>71.180000000000007</v>
      </c>
      <c r="ES45">
        <v>0</v>
      </c>
      <c r="ET45">
        <v>0.2</v>
      </c>
      <c r="EU45">
        <v>0</v>
      </c>
      <c r="EV45">
        <v>70.98</v>
      </c>
      <c r="EW45">
        <v>9.1</v>
      </c>
      <c r="EX45">
        <v>0</v>
      </c>
      <c r="EY45">
        <v>0</v>
      </c>
      <c r="FQ45">
        <v>0</v>
      </c>
      <c r="FR45">
        <f t="shared" si="46"/>
        <v>0</v>
      </c>
      <c r="FS45">
        <v>0</v>
      </c>
      <c r="FX45">
        <v>83</v>
      </c>
      <c r="FY45">
        <v>65</v>
      </c>
      <c r="GA45" t="s">
        <v>6</v>
      </c>
      <c r="GD45">
        <v>0</v>
      </c>
      <c r="GF45">
        <v>-902764851</v>
      </c>
      <c r="GG45">
        <v>2</v>
      </c>
      <c r="GH45">
        <v>1</v>
      </c>
      <c r="GI45">
        <v>-2</v>
      </c>
      <c r="GJ45">
        <v>0</v>
      </c>
      <c r="GK45">
        <f>ROUND(R45*(S12)/100,2)</f>
        <v>0</v>
      </c>
      <c r="GL45">
        <f t="shared" si="47"/>
        <v>0</v>
      </c>
      <c r="GM45">
        <f t="shared" si="48"/>
        <v>45.8</v>
      </c>
      <c r="GN45">
        <f t="shared" si="49"/>
        <v>45.8</v>
      </c>
      <c r="GO45">
        <f t="shared" si="50"/>
        <v>0</v>
      </c>
      <c r="GP45">
        <f t="shared" si="51"/>
        <v>0</v>
      </c>
      <c r="GR45">
        <v>0</v>
      </c>
      <c r="GS45">
        <v>0</v>
      </c>
      <c r="GT45">
        <v>0</v>
      </c>
      <c r="GU45" t="s">
        <v>6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85</v>
      </c>
      <c r="D46" s="2"/>
      <c r="E46" s="2" t="s">
        <v>74</v>
      </c>
      <c r="F46" s="2" t="s">
        <v>44</v>
      </c>
      <c r="G46" s="2" t="s">
        <v>45</v>
      </c>
      <c r="H46" s="2" t="s">
        <v>46</v>
      </c>
      <c r="I46" s="2">
        <f>I44*J46</f>
        <v>3.1199999999999999E-2</v>
      </c>
      <c r="J46" s="2">
        <v>0.12</v>
      </c>
      <c r="K46" s="2"/>
      <c r="L46" s="2"/>
      <c r="M46" s="2"/>
      <c r="N46" s="2"/>
      <c r="O46" s="2">
        <f t="shared" si="21"/>
        <v>0</v>
      </c>
      <c r="P46" s="2">
        <f t="shared" si="22"/>
        <v>0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27721505</v>
      </c>
      <c r="AB46" s="2">
        <f t="shared" si="32"/>
        <v>0</v>
      </c>
      <c r="AC46" s="2">
        <f t="shared" si="58"/>
        <v>0</v>
      </c>
      <c r="AD46" s="2">
        <f t="shared" si="59"/>
        <v>0</v>
      </c>
      <c r="AE46" s="2">
        <f t="shared" si="60"/>
        <v>0</v>
      </c>
      <c r="AF46" s="2">
        <f t="shared" si="61"/>
        <v>0</v>
      </c>
      <c r="AG46" s="2">
        <f t="shared" si="33"/>
        <v>0</v>
      </c>
      <c r="AH46" s="2">
        <f t="shared" si="62"/>
        <v>0</v>
      </c>
      <c r="AI46" s="2">
        <f t="shared" si="63"/>
        <v>0</v>
      </c>
      <c r="AJ46" s="2">
        <f t="shared" si="34"/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83</v>
      </c>
      <c r="AU46" s="2">
        <v>65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6</v>
      </c>
      <c r="BK46" s="2"/>
      <c r="BL46" s="2"/>
      <c r="BM46" s="2">
        <v>58001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83</v>
      </c>
      <c r="CA46" s="2">
        <v>65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5"/>
        <v>0</v>
      </c>
      <c r="CQ46" s="2">
        <f t="shared" si="36"/>
        <v>0</v>
      </c>
      <c r="CR46" s="2">
        <f t="shared" si="37"/>
        <v>0</v>
      </c>
      <c r="CS46" s="2">
        <f t="shared" si="38"/>
        <v>0</v>
      </c>
      <c r="CT46" s="2">
        <f t="shared" si="39"/>
        <v>0</v>
      </c>
      <c r="CU46" s="2">
        <f t="shared" si="40"/>
        <v>0</v>
      </c>
      <c r="CV46" s="2">
        <f t="shared" si="41"/>
        <v>0</v>
      </c>
      <c r="CW46" s="2">
        <f t="shared" si="42"/>
        <v>0</v>
      </c>
      <c r="CX46" s="2">
        <f t="shared" si="43"/>
        <v>0</v>
      </c>
      <c r="CY46" s="2">
        <f t="shared" si="44"/>
        <v>0</v>
      </c>
      <c r="CZ46" s="2">
        <f t="shared" si="45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1009</v>
      </c>
      <c r="DV46" s="2" t="s">
        <v>46</v>
      </c>
      <c r="DW46" s="2" t="s">
        <v>46</v>
      </c>
      <c r="DX46" s="2">
        <v>1000</v>
      </c>
      <c r="DY46" s="2"/>
      <c r="DZ46" s="2"/>
      <c r="EA46" s="2"/>
      <c r="EB46" s="2"/>
      <c r="EC46" s="2"/>
      <c r="ED46" s="2"/>
      <c r="EE46" s="2">
        <v>27029103</v>
      </c>
      <c r="EF46" s="2">
        <v>6</v>
      </c>
      <c r="EG46" s="2" t="s">
        <v>40</v>
      </c>
      <c r="EH46" s="2">
        <v>0</v>
      </c>
      <c r="EI46" s="2" t="s">
        <v>6</v>
      </c>
      <c r="EJ46" s="2">
        <v>1</v>
      </c>
      <c r="EK46" s="2">
        <v>58001</v>
      </c>
      <c r="EL46" s="2" t="s">
        <v>41</v>
      </c>
      <c r="EM46" s="2" t="s">
        <v>42</v>
      </c>
      <c r="EN46" s="2"/>
      <c r="EO46" s="2" t="s">
        <v>6</v>
      </c>
      <c r="EP46" s="2"/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6"/>
        <v>0</v>
      </c>
      <c r="FS46" s="2">
        <v>0</v>
      </c>
      <c r="FT46" s="2"/>
      <c r="FU46" s="2"/>
      <c r="FV46" s="2"/>
      <c r="FW46" s="2"/>
      <c r="FX46" s="2">
        <v>83</v>
      </c>
      <c r="FY46" s="2">
        <v>65</v>
      </c>
      <c r="FZ46" s="2"/>
      <c r="GA46" s="2" t="s">
        <v>6</v>
      </c>
      <c r="GB46" s="2"/>
      <c r="GC46" s="2"/>
      <c r="GD46" s="2">
        <v>0</v>
      </c>
      <c r="GE46" s="2"/>
      <c r="GF46" s="2">
        <v>-179832266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7"/>
        <v>0</v>
      </c>
      <c r="GM46" s="2">
        <f t="shared" si="48"/>
        <v>0</v>
      </c>
      <c r="GN46" s="2">
        <f t="shared" si="49"/>
        <v>0</v>
      </c>
      <c r="GO46" s="2">
        <f t="shared" si="50"/>
        <v>0</v>
      </c>
      <c r="GP46" s="2">
        <f t="shared" si="51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2"/>
        <v>0</v>
      </c>
      <c r="GW46" s="2">
        <v>1</v>
      </c>
      <c r="GX46" s="2">
        <f t="shared" si="53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88</v>
      </c>
      <c r="E47" t="s">
        <v>74</v>
      </c>
      <c r="F47" t="s">
        <v>44</v>
      </c>
      <c r="G47" t="s">
        <v>45</v>
      </c>
      <c r="H47" t="s">
        <v>46</v>
      </c>
      <c r="I47">
        <f>I45*J47</f>
        <v>3.1199999999999999E-2</v>
      </c>
      <c r="J47">
        <v>0.12</v>
      </c>
      <c r="O47">
        <f t="shared" si="21"/>
        <v>0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27721504</v>
      </c>
      <c r="AB47">
        <f t="shared" si="32"/>
        <v>0</v>
      </c>
      <c r="AC47">
        <f t="shared" si="58"/>
        <v>0</v>
      </c>
      <c r="AD47">
        <f t="shared" si="59"/>
        <v>0</v>
      </c>
      <c r="AE47">
        <f t="shared" si="60"/>
        <v>0</v>
      </c>
      <c r="AF47">
        <f t="shared" si="61"/>
        <v>0</v>
      </c>
      <c r="AG47">
        <f t="shared" si="33"/>
        <v>0</v>
      </c>
      <c r="AH47">
        <f t="shared" si="62"/>
        <v>0</v>
      </c>
      <c r="AI47">
        <f t="shared" si="63"/>
        <v>0</v>
      </c>
      <c r="AJ47">
        <f t="shared" si="34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83</v>
      </c>
      <c r="AU47">
        <v>65</v>
      </c>
      <c r="AV47">
        <v>1</v>
      </c>
      <c r="AW47">
        <v>1</v>
      </c>
      <c r="AZ47">
        <v>1</v>
      </c>
      <c r="BA47">
        <v>1</v>
      </c>
      <c r="BB47">
        <v>1</v>
      </c>
      <c r="BC47">
        <v>1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6</v>
      </c>
      <c r="BM47">
        <v>58001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83</v>
      </c>
      <c r="CA47">
        <v>65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5"/>
        <v>0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0</v>
      </c>
      <c r="CU47">
        <f t="shared" si="40"/>
        <v>0</v>
      </c>
      <c r="CV47">
        <f t="shared" si="41"/>
        <v>0</v>
      </c>
      <c r="CW47">
        <f t="shared" si="42"/>
        <v>0</v>
      </c>
      <c r="CX47">
        <f t="shared" si="43"/>
        <v>0</v>
      </c>
      <c r="CY47">
        <f t="shared" si="44"/>
        <v>0</v>
      </c>
      <c r="CZ47">
        <f t="shared" si="45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46</v>
      </c>
      <c r="DW47" t="s">
        <v>46</v>
      </c>
      <c r="DX47">
        <v>1000</v>
      </c>
      <c r="EE47">
        <v>27029103</v>
      </c>
      <c r="EF47">
        <v>6</v>
      </c>
      <c r="EG47" t="s">
        <v>40</v>
      </c>
      <c r="EH47">
        <v>0</v>
      </c>
      <c r="EI47" t="s">
        <v>6</v>
      </c>
      <c r="EJ47">
        <v>1</v>
      </c>
      <c r="EK47">
        <v>58001</v>
      </c>
      <c r="EL47" t="s">
        <v>41</v>
      </c>
      <c r="EM47" t="s">
        <v>42</v>
      </c>
      <c r="EO47" t="s">
        <v>6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6"/>
        <v>0</v>
      </c>
      <c r="FS47">
        <v>0</v>
      </c>
      <c r="FX47">
        <v>83</v>
      </c>
      <c r="FY47">
        <v>65</v>
      </c>
      <c r="GA47" t="s">
        <v>6</v>
      </c>
      <c r="GD47">
        <v>0</v>
      </c>
      <c r="GF47">
        <v>-179832266</v>
      </c>
      <c r="GG47">
        <v>2</v>
      </c>
      <c r="GH47">
        <v>1</v>
      </c>
      <c r="GI47">
        <v>-2</v>
      </c>
      <c r="GJ47">
        <v>0</v>
      </c>
      <c r="GK47">
        <f>ROUND(R47*(S12)/100,2)</f>
        <v>0</v>
      </c>
      <c r="GL47">
        <f t="shared" si="47"/>
        <v>0</v>
      </c>
      <c r="GM47">
        <f t="shared" si="48"/>
        <v>0</v>
      </c>
      <c r="GN47">
        <f t="shared" si="49"/>
        <v>0</v>
      </c>
      <c r="GO47">
        <f t="shared" si="50"/>
        <v>0</v>
      </c>
      <c r="GP47">
        <f t="shared" si="51"/>
        <v>0</v>
      </c>
      <c r="GR47">
        <v>0</v>
      </c>
      <c r="GS47">
        <v>0</v>
      </c>
      <c r="GT47">
        <v>0</v>
      </c>
      <c r="GU47" t="s">
        <v>6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ROW(SmtRes!A95)</f>
        <v>95</v>
      </c>
      <c r="D48" s="2">
        <f>ROW(EtalonRes!A102)</f>
        <v>102</v>
      </c>
      <c r="E48" s="2" t="s">
        <v>75</v>
      </c>
      <c r="F48" s="2" t="s">
        <v>76</v>
      </c>
      <c r="G48" s="2" t="s">
        <v>77</v>
      </c>
      <c r="H48" s="2" t="s">
        <v>32</v>
      </c>
      <c r="I48" s="2">
        <f>ROUND(40/100,9)</f>
        <v>0.4</v>
      </c>
      <c r="J48" s="2">
        <v>0</v>
      </c>
      <c r="K48" s="2"/>
      <c r="L48" s="2"/>
      <c r="M48" s="2"/>
      <c r="N48" s="2"/>
      <c r="O48" s="2">
        <f t="shared" si="21"/>
        <v>136.22</v>
      </c>
      <c r="P48" s="2">
        <f t="shared" si="22"/>
        <v>0</v>
      </c>
      <c r="Q48" s="2">
        <f t="shared" si="23"/>
        <v>60.96</v>
      </c>
      <c r="R48" s="2">
        <f t="shared" si="24"/>
        <v>7</v>
      </c>
      <c r="S48" s="2">
        <f t="shared" si="25"/>
        <v>75.260000000000005</v>
      </c>
      <c r="T48" s="2">
        <f t="shared" si="26"/>
        <v>0</v>
      </c>
      <c r="U48" s="2">
        <f t="shared" si="27"/>
        <v>8.7103999999999999</v>
      </c>
      <c r="V48" s="2">
        <f t="shared" si="28"/>
        <v>0.62080000000000002</v>
      </c>
      <c r="W48" s="2">
        <f t="shared" si="29"/>
        <v>0</v>
      </c>
      <c r="X48" s="2">
        <f t="shared" si="30"/>
        <v>88.84</v>
      </c>
      <c r="Y48" s="2">
        <f t="shared" si="31"/>
        <v>45.24</v>
      </c>
      <c r="Z48" s="2"/>
      <c r="AA48" s="2">
        <v>27721505</v>
      </c>
      <c r="AB48" s="2">
        <f t="shared" si="32"/>
        <v>340.53</v>
      </c>
      <c r="AC48" s="2">
        <f>ROUND(((ES48*0)),2)</f>
        <v>0</v>
      </c>
      <c r="AD48" s="2">
        <f>ROUND(((((ET48*0.8))-((EU48*0.8)))+AE48),2)</f>
        <v>152.38999999999999</v>
      </c>
      <c r="AE48" s="2">
        <f>ROUND(((EU48*0.8)),2)</f>
        <v>17.489999999999998</v>
      </c>
      <c r="AF48" s="2">
        <f>ROUND(((EV48*0.8)),2)</f>
        <v>188.14</v>
      </c>
      <c r="AG48" s="2">
        <f t="shared" si="33"/>
        <v>0</v>
      </c>
      <c r="AH48" s="2">
        <f>((EW48*0.8))</f>
        <v>21.776</v>
      </c>
      <c r="AI48" s="2">
        <f>((EX48*0.8))</f>
        <v>1.552</v>
      </c>
      <c r="AJ48" s="2">
        <f t="shared" si="34"/>
        <v>0</v>
      </c>
      <c r="AK48" s="2">
        <v>462.33</v>
      </c>
      <c r="AL48" s="2">
        <v>36.67</v>
      </c>
      <c r="AM48" s="2">
        <v>190.48</v>
      </c>
      <c r="AN48" s="2">
        <v>21.86</v>
      </c>
      <c r="AO48" s="2">
        <v>235.18</v>
      </c>
      <c r="AP48" s="2">
        <v>0</v>
      </c>
      <c r="AQ48" s="2">
        <v>27.22</v>
      </c>
      <c r="AR48" s="2">
        <v>1.94</v>
      </c>
      <c r="AS48" s="2">
        <v>0</v>
      </c>
      <c r="AT48" s="2">
        <v>108</v>
      </c>
      <c r="AU48" s="2">
        <v>55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78</v>
      </c>
      <c r="BK48" s="2"/>
      <c r="BL48" s="2"/>
      <c r="BM48" s="2">
        <v>12001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120</v>
      </c>
      <c r="CA48" s="2">
        <v>65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20</v>
      </c>
      <c r="CO48" s="2">
        <v>0</v>
      </c>
      <c r="CP48" s="2">
        <f t="shared" si="35"/>
        <v>136.22</v>
      </c>
      <c r="CQ48" s="2">
        <f t="shared" si="36"/>
        <v>0</v>
      </c>
      <c r="CR48" s="2">
        <f t="shared" si="37"/>
        <v>152.38999999999999</v>
      </c>
      <c r="CS48" s="2">
        <f t="shared" si="38"/>
        <v>17.489999999999998</v>
      </c>
      <c r="CT48" s="2">
        <f t="shared" si="39"/>
        <v>188.14</v>
      </c>
      <c r="CU48" s="2">
        <f t="shared" si="40"/>
        <v>0</v>
      </c>
      <c r="CV48" s="2">
        <f t="shared" si="41"/>
        <v>21.776</v>
      </c>
      <c r="CW48" s="2">
        <f t="shared" si="42"/>
        <v>1.552</v>
      </c>
      <c r="CX48" s="2">
        <f t="shared" si="43"/>
        <v>0</v>
      </c>
      <c r="CY48" s="2">
        <f t="shared" si="44"/>
        <v>88.840800000000002</v>
      </c>
      <c r="CZ48" s="2">
        <f t="shared" si="45"/>
        <v>45.243000000000002</v>
      </c>
      <c r="DA48" s="2"/>
      <c r="DB48" s="2"/>
      <c r="DC48" s="2" t="s">
        <v>6</v>
      </c>
      <c r="DD48" s="2" t="s">
        <v>21</v>
      </c>
      <c r="DE48" s="2" t="s">
        <v>22</v>
      </c>
      <c r="DF48" s="2" t="s">
        <v>22</v>
      </c>
      <c r="DG48" s="2" t="s">
        <v>22</v>
      </c>
      <c r="DH48" s="2" t="s">
        <v>6</v>
      </c>
      <c r="DI48" s="2" t="s">
        <v>22</v>
      </c>
      <c r="DJ48" s="2" t="s">
        <v>22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32</v>
      </c>
      <c r="DW48" s="2" t="s">
        <v>32</v>
      </c>
      <c r="DX48" s="2">
        <v>100</v>
      </c>
      <c r="DY48" s="2"/>
      <c r="DZ48" s="2"/>
      <c r="EA48" s="2"/>
      <c r="EB48" s="2"/>
      <c r="EC48" s="2"/>
      <c r="ED48" s="2"/>
      <c r="EE48" s="2">
        <v>27029025</v>
      </c>
      <c r="EF48" s="2">
        <v>2</v>
      </c>
      <c r="EG48" s="2" t="s">
        <v>23</v>
      </c>
      <c r="EH48" s="2">
        <v>0</v>
      </c>
      <c r="EI48" s="2" t="s">
        <v>6</v>
      </c>
      <c r="EJ48" s="2">
        <v>1</v>
      </c>
      <c r="EK48" s="2">
        <v>12001</v>
      </c>
      <c r="EL48" s="2" t="s">
        <v>79</v>
      </c>
      <c r="EM48" s="2" t="s">
        <v>80</v>
      </c>
      <c r="EN48" s="2"/>
      <c r="EO48" s="2" t="s">
        <v>26</v>
      </c>
      <c r="EP48" s="2"/>
      <c r="EQ48" s="2">
        <v>0</v>
      </c>
      <c r="ER48" s="2">
        <v>462.33</v>
      </c>
      <c r="ES48" s="2">
        <v>36.67</v>
      </c>
      <c r="ET48" s="2">
        <v>190.48</v>
      </c>
      <c r="EU48" s="2">
        <v>21.86</v>
      </c>
      <c r="EV48" s="2">
        <v>235.18</v>
      </c>
      <c r="EW48" s="2">
        <v>27.22</v>
      </c>
      <c r="EX48" s="2">
        <v>1.94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6"/>
        <v>0</v>
      </c>
      <c r="FS48" s="2">
        <v>0</v>
      </c>
      <c r="FT48" s="2" t="s">
        <v>27</v>
      </c>
      <c r="FU48" s="2" t="s">
        <v>28</v>
      </c>
      <c r="FV48" s="2"/>
      <c r="FW48" s="2"/>
      <c r="FX48" s="2">
        <v>108</v>
      </c>
      <c r="FY48" s="2">
        <v>55.25</v>
      </c>
      <c r="FZ48" s="2"/>
      <c r="GA48" s="2" t="s">
        <v>6</v>
      </c>
      <c r="GB48" s="2"/>
      <c r="GC48" s="2"/>
      <c r="GD48" s="2">
        <v>0</v>
      </c>
      <c r="GE48" s="2"/>
      <c r="GF48" s="2">
        <v>330749866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7"/>
        <v>0</v>
      </c>
      <c r="GM48" s="2">
        <f t="shared" si="48"/>
        <v>270.3</v>
      </c>
      <c r="GN48" s="2">
        <f t="shared" si="49"/>
        <v>270.3</v>
      </c>
      <c r="GO48" s="2">
        <f t="shared" si="50"/>
        <v>0</v>
      </c>
      <c r="GP48" s="2">
        <f t="shared" si="51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2"/>
        <v>0</v>
      </c>
      <c r="GW48" s="2">
        <v>1</v>
      </c>
      <c r="GX48" s="2">
        <f t="shared" si="53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ROW(SmtRes!A102)</f>
        <v>102</v>
      </c>
      <c r="D49">
        <f>ROW(EtalonRes!A110)</f>
        <v>110</v>
      </c>
      <c r="E49" t="s">
        <v>75</v>
      </c>
      <c r="F49" t="s">
        <v>76</v>
      </c>
      <c r="G49" t="s">
        <v>77</v>
      </c>
      <c r="H49" t="s">
        <v>32</v>
      </c>
      <c r="I49">
        <f>ROUND(40/100,9)</f>
        <v>0.4</v>
      </c>
      <c r="J49">
        <v>0</v>
      </c>
      <c r="O49">
        <f t="shared" si="21"/>
        <v>136.22</v>
      </c>
      <c r="P49">
        <f t="shared" si="22"/>
        <v>0</v>
      </c>
      <c r="Q49">
        <f t="shared" si="23"/>
        <v>60.96</v>
      </c>
      <c r="R49">
        <f t="shared" si="24"/>
        <v>7</v>
      </c>
      <c r="S49">
        <f t="shared" si="25"/>
        <v>75.260000000000005</v>
      </c>
      <c r="T49">
        <f t="shared" si="26"/>
        <v>0</v>
      </c>
      <c r="U49">
        <f t="shared" si="27"/>
        <v>8.7103999999999999</v>
      </c>
      <c r="V49">
        <f t="shared" si="28"/>
        <v>0.62080000000000002</v>
      </c>
      <c r="W49">
        <f t="shared" si="29"/>
        <v>0</v>
      </c>
      <c r="X49">
        <f t="shared" si="30"/>
        <v>88.84</v>
      </c>
      <c r="Y49">
        <f t="shared" si="31"/>
        <v>45.24</v>
      </c>
      <c r="AA49">
        <v>27721504</v>
      </c>
      <c r="AB49">
        <f t="shared" si="32"/>
        <v>340.53</v>
      </c>
      <c r="AC49">
        <f>ROUND(((ES49*0)),2)</f>
        <v>0</v>
      </c>
      <c r="AD49">
        <f>ROUND(((((ET49*0.8))-((EU49*0.8)))+AE49),2)</f>
        <v>152.38999999999999</v>
      </c>
      <c r="AE49">
        <f>ROUND(((EU49*0.8)),2)</f>
        <v>17.489999999999998</v>
      </c>
      <c r="AF49">
        <f>ROUND(((EV49*0.8)),2)</f>
        <v>188.14</v>
      </c>
      <c r="AG49">
        <f t="shared" si="33"/>
        <v>0</v>
      </c>
      <c r="AH49">
        <f>((EW49*0.8))</f>
        <v>21.776</v>
      </c>
      <c r="AI49">
        <f>((EX49*0.8))</f>
        <v>1.552</v>
      </c>
      <c r="AJ49">
        <f t="shared" si="34"/>
        <v>0</v>
      </c>
      <c r="AK49">
        <v>462.33</v>
      </c>
      <c r="AL49">
        <v>36.67</v>
      </c>
      <c r="AM49">
        <v>190.48</v>
      </c>
      <c r="AN49">
        <v>21.86</v>
      </c>
      <c r="AO49">
        <v>235.18</v>
      </c>
      <c r="AP49">
        <v>0</v>
      </c>
      <c r="AQ49">
        <v>27.22</v>
      </c>
      <c r="AR49">
        <v>1.94</v>
      </c>
      <c r="AS49">
        <v>0</v>
      </c>
      <c r="AT49">
        <v>108</v>
      </c>
      <c r="AU49">
        <v>55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1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78</v>
      </c>
      <c r="BM49">
        <v>12001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120</v>
      </c>
      <c r="CA49">
        <v>65</v>
      </c>
      <c r="CF49">
        <v>0</v>
      </c>
      <c r="CG49">
        <v>0</v>
      </c>
      <c r="CM49">
        <v>0</v>
      </c>
      <c r="CN49" t="s">
        <v>20</v>
      </c>
      <c r="CO49">
        <v>0</v>
      </c>
      <c r="CP49">
        <f t="shared" si="35"/>
        <v>136.22</v>
      </c>
      <c r="CQ49">
        <f t="shared" si="36"/>
        <v>0</v>
      </c>
      <c r="CR49">
        <f t="shared" si="37"/>
        <v>152.38999999999999</v>
      </c>
      <c r="CS49">
        <f t="shared" si="38"/>
        <v>17.489999999999998</v>
      </c>
      <c r="CT49">
        <f t="shared" si="39"/>
        <v>188.14</v>
      </c>
      <c r="CU49">
        <f t="shared" si="40"/>
        <v>0</v>
      </c>
      <c r="CV49">
        <f t="shared" si="41"/>
        <v>21.776</v>
      </c>
      <c r="CW49">
        <f t="shared" si="42"/>
        <v>1.552</v>
      </c>
      <c r="CX49">
        <f t="shared" si="43"/>
        <v>0</v>
      </c>
      <c r="CY49">
        <f t="shared" si="44"/>
        <v>88.840800000000002</v>
      </c>
      <c r="CZ49">
        <f t="shared" si="45"/>
        <v>45.243000000000002</v>
      </c>
      <c r="DC49" t="s">
        <v>6</v>
      </c>
      <c r="DD49" t="s">
        <v>21</v>
      </c>
      <c r="DE49" t="s">
        <v>22</v>
      </c>
      <c r="DF49" t="s">
        <v>22</v>
      </c>
      <c r="DG49" t="s">
        <v>22</v>
      </c>
      <c r="DH49" t="s">
        <v>6</v>
      </c>
      <c r="DI49" t="s">
        <v>22</v>
      </c>
      <c r="DJ49" t="s">
        <v>22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32</v>
      </c>
      <c r="DW49" t="s">
        <v>32</v>
      </c>
      <c r="DX49">
        <v>100</v>
      </c>
      <c r="EE49">
        <v>27029025</v>
      </c>
      <c r="EF49">
        <v>2</v>
      </c>
      <c r="EG49" t="s">
        <v>23</v>
      </c>
      <c r="EH49">
        <v>0</v>
      </c>
      <c r="EI49" t="s">
        <v>6</v>
      </c>
      <c r="EJ49">
        <v>1</v>
      </c>
      <c r="EK49">
        <v>12001</v>
      </c>
      <c r="EL49" t="s">
        <v>79</v>
      </c>
      <c r="EM49" t="s">
        <v>80</v>
      </c>
      <c r="EO49" t="s">
        <v>26</v>
      </c>
      <c r="EQ49">
        <v>0</v>
      </c>
      <c r="ER49">
        <v>462.33</v>
      </c>
      <c r="ES49">
        <v>36.67</v>
      </c>
      <c r="ET49">
        <v>190.48</v>
      </c>
      <c r="EU49">
        <v>21.86</v>
      </c>
      <c r="EV49">
        <v>235.18</v>
      </c>
      <c r="EW49">
        <v>27.22</v>
      </c>
      <c r="EX49">
        <v>1.94</v>
      </c>
      <c r="EY49">
        <v>0</v>
      </c>
      <c r="FQ49">
        <v>0</v>
      </c>
      <c r="FR49">
        <f t="shared" si="46"/>
        <v>0</v>
      </c>
      <c r="FS49">
        <v>0</v>
      </c>
      <c r="FT49" t="s">
        <v>27</v>
      </c>
      <c r="FU49" t="s">
        <v>28</v>
      </c>
      <c r="FX49">
        <v>108</v>
      </c>
      <c r="FY49">
        <v>55.25</v>
      </c>
      <c r="GA49" t="s">
        <v>6</v>
      </c>
      <c r="GD49">
        <v>0</v>
      </c>
      <c r="GF49">
        <v>330749866</v>
      </c>
      <c r="GG49">
        <v>2</v>
      </c>
      <c r="GH49">
        <v>1</v>
      </c>
      <c r="GI49">
        <v>-2</v>
      </c>
      <c r="GJ49">
        <v>0</v>
      </c>
      <c r="GK49">
        <f>ROUND(R49*(S12)/100,2)</f>
        <v>0</v>
      </c>
      <c r="GL49">
        <f t="shared" si="47"/>
        <v>0</v>
      </c>
      <c r="GM49">
        <f t="shared" si="48"/>
        <v>270.3</v>
      </c>
      <c r="GN49">
        <f t="shared" si="49"/>
        <v>270.3</v>
      </c>
      <c r="GO49">
        <f t="shared" si="50"/>
        <v>0</v>
      </c>
      <c r="GP49">
        <f t="shared" si="51"/>
        <v>0</v>
      </c>
      <c r="GR49">
        <v>0</v>
      </c>
      <c r="GS49">
        <v>0</v>
      </c>
      <c r="GT49">
        <v>0</v>
      </c>
      <c r="GU49" t="s">
        <v>6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ROW(SmtRes!A106)</f>
        <v>106</v>
      </c>
      <c r="D50" s="2">
        <f>ROW(EtalonRes!A115)</f>
        <v>115</v>
      </c>
      <c r="E50" s="2" t="s">
        <v>81</v>
      </c>
      <c r="F50" s="2" t="s">
        <v>82</v>
      </c>
      <c r="G50" s="2" t="s">
        <v>83</v>
      </c>
      <c r="H50" s="2" t="s">
        <v>32</v>
      </c>
      <c r="I50" s="2">
        <f>ROUND(40/100,9)</f>
        <v>0.4</v>
      </c>
      <c r="J50" s="2">
        <v>0</v>
      </c>
      <c r="K50" s="2"/>
      <c r="L50" s="2"/>
      <c r="M50" s="2"/>
      <c r="N50" s="2"/>
      <c r="O50" s="2">
        <f t="shared" si="21"/>
        <v>126.56</v>
      </c>
      <c r="P50" s="2">
        <f t="shared" si="22"/>
        <v>0</v>
      </c>
      <c r="Q50" s="2">
        <f t="shared" si="23"/>
        <v>29.79</v>
      </c>
      <c r="R50" s="2">
        <f t="shared" si="24"/>
        <v>3.81</v>
      </c>
      <c r="S50" s="2">
        <f t="shared" si="25"/>
        <v>96.77</v>
      </c>
      <c r="T50" s="2">
        <f t="shared" si="26"/>
        <v>0</v>
      </c>
      <c r="U50" s="2">
        <f t="shared" si="27"/>
        <v>11.200000000000001</v>
      </c>
      <c r="V50" s="2">
        <f t="shared" si="28"/>
        <v>0.33600000000000002</v>
      </c>
      <c r="W50" s="2">
        <f t="shared" si="29"/>
        <v>0</v>
      </c>
      <c r="X50" s="2">
        <f t="shared" si="30"/>
        <v>108.63</v>
      </c>
      <c r="Y50" s="2">
        <f t="shared" si="31"/>
        <v>55.32</v>
      </c>
      <c r="Z50" s="2"/>
      <c r="AA50" s="2">
        <v>27721505</v>
      </c>
      <c r="AB50" s="2">
        <f t="shared" si="32"/>
        <v>316.39999999999998</v>
      </c>
      <c r="AC50" s="2">
        <f>ROUND(((ES50*0*35)),2)</f>
        <v>0</v>
      </c>
      <c r="AD50" s="2">
        <f>ROUND(((((ET50*0.8*35))-((EU50*0.8*35)))+AE50),2)</f>
        <v>74.48</v>
      </c>
      <c r="AE50" s="2">
        <f>ROUND(((EU50*0.8*35)),2)</f>
        <v>9.52</v>
      </c>
      <c r="AF50" s="2">
        <f>ROUND(((EV50*0.8*35)),2)</f>
        <v>241.92</v>
      </c>
      <c r="AG50" s="2">
        <f t="shared" si="33"/>
        <v>0</v>
      </c>
      <c r="AH50" s="2">
        <f>((EW50*0.8*35))</f>
        <v>28</v>
      </c>
      <c r="AI50" s="2">
        <f>((EX50*0.8*35))</f>
        <v>0.84</v>
      </c>
      <c r="AJ50" s="2">
        <f t="shared" si="34"/>
        <v>0</v>
      </c>
      <c r="AK50" s="2">
        <v>11.3</v>
      </c>
      <c r="AL50" s="2">
        <v>0</v>
      </c>
      <c r="AM50" s="2">
        <v>2.66</v>
      </c>
      <c r="AN50" s="2">
        <v>0.34</v>
      </c>
      <c r="AO50" s="2">
        <v>8.64</v>
      </c>
      <c r="AP50" s="2">
        <v>0</v>
      </c>
      <c r="AQ50" s="2">
        <v>1</v>
      </c>
      <c r="AR50" s="2">
        <v>0.03</v>
      </c>
      <c r="AS50" s="2">
        <v>0</v>
      </c>
      <c r="AT50" s="2">
        <v>108</v>
      </c>
      <c r="AU50" s="2">
        <v>55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84</v>
      </c>
      <c r="BK50" s="2"/>
      <c r="BL50" s="2"/>
      <c r="BM50" s="2">
        <v>12001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120</v>
      </c>
      <c r="CA50" s="2">
        <v>65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20</v>
      </c>
      <c r="CO50" s="2">
        <v>0</v>
      </c>
      <c r="CP50" s="2">
        <f t="shared" si="35"/>
        <v>126.56</v>
      </c>
      <c r="CQ50" s="2">
        <f t="shared" si="36"/>
        <v>0</v>
      </c>
      <c r="CR50" s="2">
        <f t="shared" si="37"/>
        <v>74.48</v>
      </c>
      <c r="CS50" s="2">
        <f t="shared" si="38"/>
        <v>9.52</v>
      </c>
      <c r="CT50" s="2">
        <f t="shared" si="39"/>
        <v>241.92</v>
      </c>
      <c r="CU50" s="2">
        <f t="shared" si="40"/>
        <v>0</v>
      </c>
      <c r="CV50" s="2">
        <f t="shared" si="41"/>
        <v>28</v>
      </c>
      <c r="CW50" s="2">
        <f t="shared" si="42"/>
        <v>0.84</v>
      </c>
      <c r="CX50" s="2">
        <f t="shared" si="43"/>
        <v>0</v>
      </c>
      <c r="CY50" s="2">
        <f t="shared" si="44"/>
        <v>108.62639999999999</v>
      </c>
      <c r="CZ50" s="2">
        <f t="shared" si="45"/>
        <v>55.318999999999996</v>
      </c>
      <c r="DA50" s="2"/>
      <c r="DB50" s="2"/>
      <c r="DC50" s="2" t="s">
        <v>6</v>
      </c>
      <c r="DD50" s="2" t="s">
        <v>85</v>
      </c>
      <c r="DE50" s="2" t="s">
        <v>86</v>
      </c>
      <c r="DF50" s="2" t="s">
        <v>86</v>
      </c>
      <c r="DG50" s="2" t="s">
        <v>86</v>
      </c>
      <c r="DH50" s="2" t="s">
        <v>6</v>
      </c>
      <c r="DI50" s="2" t="s">
        <v>86</v>
      </c>
      <c r="DJ50" s="2" t="s">
        <v>86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32</v>
      </c>
      <c r="DW50" s="2" t="s">
        <v>32</v>
      </c>
      <c r="DX50" s="2">
        <v>100</v>
      </c>
      <c r="DY50" s="2"/>
      <c r="DZ50" s="2"/>
      <c r="EA50" s="2"/>
      <c r="EB50" s="2"/>
      <c r="EC50" s="2"/>
      <c r="ED50" s="2"/>
      <c r="EE50" s="2">
        <v>27029025</v>
      </c>
      <c r="EF50" s="2">
        <v>2</v>
      </c>
      <c r="EG50" s="2" t="s">
        <v>23</v>
      </c>
      <c r="EH50" s="2">
        <v>0</v>
      </c>
      <c r="EI50" s="2" t="s">
        <v>6</v>
      </c>
      <c r="EJ50" s="2">
        <v>1</v>
      </c>
      <c r="EK50" s="2">
        <v>12001</v>
      </c>
      <c r="EL50" s="2" t="s">
        <v>79</v>
      </c>
      <c r="EM50" s="2" t="s">
        <v>80</v>
      </c>
      <c r="EN50" s="2"/>
      <c r="EO50" s="2" t="s">
        <v>26</v>
      </c>
      <c r="EP50" s="2"/>
      <c r="EQ50" s="2">
        <v>0</v>
      </c>
      <c r="ER50" s="2">
        <v>11.3</v>
      </c>
      <c r="ES50" s="2">
        <v>0</v>
      </c>
      <c r="ET50" s="2">
        <v>2.66</v>
      </c>
      <c r="EU50" s="2">
        <v>0.34</v>
      </c>
      <c r="EV50" s="2">
        <v>8.64</v>
      </c>
      <c r="EW50" s="2">
        <v>1</v>
      </c>
      <c r="EX50" s="2">
        <v>0.03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6"/>
        <v>0</v>
      </c>
      <c r="FS50" s="2">
        <v>0</v>
      </c>
      <c r="FT50" s="2" t="s">
        <v>27</v>
      </c>
      <c r="FU50" s="2" t="s">
        <v>28</v>
      </c>
      <c r="FV50" s="2"/>
      <c r="FW50" s="2"/>
      <c r="FX50" s="2">
        <v>108</v>
      </c>
      <c r="FY50" s="2">
        <v>55.25</v>
      </c>
      <c r="FZ50" s="2"/>
      <c r="GA50" s="2" t="s">
        <v>6</v>
      </c>
      <c r="GB50" s="2"/>
      <c r="GC50" s="2"/>
      <c r="GD50" s="2">
        <v>0</v>
      </c>
      <c r="GE50" s="2"/>
      <c r="GF50" s="2">
        <v>-1615390012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7"/>
        <v>0</v>
      </c>
      <c r="GM50" s="2">
        <f t="shared" si="48"/>
        <v>290.51</v>
      </c>
      <c r="GN50" s="2">
        <f t="shared" si="49"/>
        <v>290.51</v>
      </c>
      <c r="GO50" s="2">
        <f t="shared" si="50"/>
        <v>0</v>
      </c>
      <c r="GP50" s="2">
        <f t="shared" si="51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2"/>
        <v>0</v>
      </c>
      <c r="GW50" s="2">
        <v>1</v>
      </c>
      <c r="GX50" s="2">
        <f t="shared" si="53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ROW(SmtRes!A110)</f>
        <v>110</v>
      </c>
      <c r="D51">
        <f>ROW(EtalonRes!A120)</f>
        <v>120</v>
      </c>
      <c r="E51" t="s">
        <v>81</v>
      </c>
      <c r="F51" t="s">
        <v>82</v>
      </c>
      <c r="G51" t="s">
        <v>83</v>
      </c>
      <c r="H51" t="s">
        <v>32</v>
      </c>
      <c r="I51">
        <f>ROUND(40/100,9)</f>
        <v>0.4</v>
      </c>
      <c r="J51">
        <v>0</v>
      </c>
      <c r="O51">
        <f t="shared" si="21"/>
        <v>126.56</v>
      </c>
      <c r="P51">
        <f t="shared" si="22"/>
        <v>0</v>
      </c>
      <c r="Q51">
        <f t="shared" si="23"/>
        <v>29.79</v>
      </c>
      <c r="R51">
        <f t="shared" si="24"/>
        <v>3.81</v>
      </c>
      <c r="S51">
        <f t="shared" si="25"/>
        <v>96.77</v>
      </c>
      <c r="T51">
        <f t="shared" si="26"/>
        <v>0</v>
      </c>
      <c r="U51">
        <f t="shared" si="27"/>
        <v>11.200000000000001</v>
      </c>
      <c r="V51">
        <f t="shared" si="28"/>
        <v>0.33600000000000002</v>
      </c>
      <c r="W51">
        <f t="shared" si="29"/>
        <v>0</v>
      </c>
      <c r="X51">
        <f t="shared" si="30"/>
        <v>108.63</v>
      </c>
      <c r="Y51">
        <f t="shared" si="31"/>
        <v>55.32</v>
      </c>
      <c r="AA51">
        <v>27721504</v>
      </c>
      <c r="AB51">
        <f t="shared" si="32"/>
        <v>316.39999999999998</v>
      </c>
      <c r="AC51">
        <f>ROUND(((ES51*0*35)),2)</f>
        <v>0</v>
      </c>
      <c r="AD51">
        <f>ROUND(((((ET51*0.8*35))-((EU51*0.8*35)))+AE51),2)</f>
        <v>74.48</v>
      </c>
      <c r="AE51">
        <f>ROUND(((EU51*0.8*35)),2)</f>
        <v>9.52</v>
      </c>
      <c r="AF51">
        <f>ROUND(((EV51*0.8*35)),2)</f>
        <v>241.92</v>
      </c>
      <c r="AG51">
        <f t="shared" si="33"/>
        <v>0</v>
      </c>
      <c r="AH51">
        <f>((EW51*0.8*35))</f>
        <v>28</v>
      </c>
      <c r="AI51">
        <f>((EX51*0.8*35))</f>
        <v>0.84</v>
      </c>
      <c r="AJ51">
        <f t="shared" si="34"/>
        <v>0</v>
      </c>
      <c r="AK51">
        <v>11.3</v>
      </c>
      <c r="AL51">
        <v>0</v>
      </c>
      <c r="AM51">
        <v>2.66</v>
      </c>
      <c r="AN51">
        <v>0.34</v>
      </c>
      <c r="AO51">
        <v>8.64</v>
      </c>
      <c r="AP51">
        <v>0</v>
      </c>
      <c r="AQ51">
        <v>1</v>
      </c>
      <c r="AR51">
        <v>0.03</v>
      </c>
      <c r="AS51">
        <v>0</v>
      </c>
      <c r="AT51">
        <v>108</v>
      </c>
      <c r="AU51">
        <v>55</v>
      </c>
      <c r="AV51">
        <v>1</v>
      </c>
      <c r="AW51">
        <v>1</v>
      </c>
      <c r="AZ51">
        <v>1</v>
      </c>
      <c r="BA51">
        <v>1</v>
      </c>
      <c r="BB51">
        <v>1</v>
      </c>
      <c r="BC51">
        <v>1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84</v>
      </c>
      <c r="BM51">
        <v>12001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120</v>
      </c>
      <c r="CA51">
        <v>65</v>
      </c>
      <c r="CF51">
        <v>0</v>
      </c>
      <c r="CG51">
        <v>0</v>
      </c>
      <c r="CM51">
        <v>0</v>
      </c>
      <c r="CN51" t="s">
        <v>20</v>
      </c>
      <c r="CO51">
        <v>0</v>
      </c>
      <c r="CP51">
        <f t="shared" si="35"/>
        <v>126.56</v>
      </c>
      <c r="CQ51">
        <f t="shared" si="36"/>
        <v>0</v>
      </c>
      <c r="CR51">
        <f t="shared" si="37"/>
        <v>74.48</v>
      </c>
      <c r="CS51">
        <f t="shared" si="38"/>
        <v>9.52</v>
      </c>
      <c r="CT51">
        <f t="shared" si="39"/>
        <v>241.92</v>
      </c>
      <c r="CU51">
        <f t="shared" si="40"/>
        <v>0</v>
      </c>
      <c r="CV51">
        <f t="shared" si="41"/>
        <v>28</v>
      </c>
      <c r="CW51">
        <f t="shared" si="42"/>
        <v>0.84</v>
      </c>
      <c r="CX51">
        <f t="shared" si="43"/>
        <v>0</v>
      </c>
      <c r="CY51">
        <f t="shared" si="44"/>
        <v>108.62639999999999</v>
      </c>
      <c r="CZ51">
        <f t="shared" si="45"/>
        <v>55.318999999999996</v>
      </c>
      <c r="DC51" t="s">
        <v>6</v>
      </c>
      <c r="DD51" t="s">
        <v>85</v>
      </c>
      <c r="DE51" t="s">
        <v>86</v>
      </c>
      <c r="DF51" t="s">
        <v>86</v>
      </c>
      <c r="DG51" t="s">
        <v>86</v>
      </c>
      <c r="DH51" t="s">
        <v>6</v>
      </c>
      <c r="DI51" t="s">
        <v>86</v>
      </c>
      <c r="DJ51" t="s">
        <v>86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32</v>
      </c>
      <c r="DW51" t="s">
        <v>32</v>
      </c>
      <c r="DX51">
        <v>100</v>
      </c>
      <c r="EE51">
        <v>27029025</v>
      </c>
      <c r="EF51">
        <v>2</v>
      </c>
      <c r="EG51" t="s">
        <v>23</v>
      </c>
      <c r="EH51">
        <v>0</v>
      </c>
      <c r="EI51" t="s">
        <v>6</v>
      </c>
      <c r="EJ51">
        <v>1</v>
      </c>
      <c r="EK51">
        <v>12001</v>
      </c>
      <c r="EL51" t="s">
        <v>79</v>
      </c>
      <c r="EM51" t="s">
        <v>80</v>
      </c>
      <c r="EO51" t="s">
        <v>26</v>
      </c>
      <c r="EQ51">
        <v>0</v>
      </c>
      <c r="ER51">
        <v>11.3</v>
      </c>
      <c r="ES51">
        <v>0</v>
      </c>
      <c r="ET51">
        <v>2.66</v>
      </c>
      <c r="EU51">
        <v>0.34</v>
      </c>
      <c r="EV51">
        <v>8.64</v>
      </c>
      <c r="EW51">
        <v>1</v>
      </c>
      <c r="EX51">
        <v>0.03</v>
      </c>
      <c r="EY51">
        <v>0</v>
      </c>
      <c r="FQ51">
        <v>0</v>
      </c>
      <c r="FR51">
        <f t="shared" si="46"/>
        <v>0</v>
      </c>
      <c r="FS51">
        <v>0</v>
      </c>
      <c r="FT51" t="s">
        <v>27</v>
      </c>
      <c r="FU51" t="s">
        <v>28</v>
      </c>
      <c r="FX51">
        <v>108</v>
      </c>
      <c r="FY51">
        <v>55.25</v>
      </c>
      <c r="GA51" t="s">
        <v>6</v>
      </c>
      <c r="GD51">
        <v>0</v>
      </c>
      <c r="GF51">
        <v>-1615390012</v>
      </c>
      <c r="GG51">
        <v>2</v>
      </c>
      <c r="GH51">
        <v>1</v>
      </c>
      <c r="GI51">
        <v>-2</v>
      </c>
      <c r="GJ51">
        <v>0</v>
      </c>
      <c r="GK51">
        <f>ROUND(R51*(S12)/100,2)</f>
        <v>0</v>
      </c>
      <c r="GL51">
        <f t="shared" si="47"/>
        <v>0</v>
      </c>
      <c r="GM51">
        <f t="shared" si="48"/>
        <v>290.51</v>
      </c>
      <c r="GN51">
        <f t="shared" si="49"/>
        <v>290.51</v>
      </c>
      <c r="GO51">
        <f t="shared" si="50"/>
        <v>0</v>
      </c>
      <c r="GP51">
        <f t="shared" si="51"/>
        <v>0</v>
      </c>
      <c r="GR51">
        <v>0</v>
      </c>
      <c r="GS51">
        <v>0</v>
      </c>
      <c r="GT51">
        <v>0</v>
      </c>
      <c r="GU51" t="s">
        <v>6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ROW(SmtRes!A114)</f>
        <v>114</v>
      </c>
      <c r="D52" s="2">
        <f>ROW(EtalonRes!A125)</f>
        <v>125</v>
      </c>
      <c r="E52" s="2" t="s">
        <v>87</v>
      </c>
      <c r="F52" s="2" t="s">
        <v>88</v>
      </c>
      <c r="G52" s="2" t="s">
        <v>89</v>
      </c>
      <c r="H52" s="2" t="s">
        <v>64</v>
      </c>
      <c r="I52" s="2">
        <v>2</v>
      </c>
      <c r="J52" s="2">
        <v>0</v>
      </c>
      <c r="K52" s="2"/>
      <c r="L52" s="2"/>
      <c r="M52" s="2"/>
      <c r="N52" s="2"/>
      <c r="O52" s="2">
        <f t="shared" si="21"/>
        <v>86.2</v>
      </c>
      <c r="P52" s="2">
        <f t="shared" si="22"/>
        <v>0</v>
      </c>
      <c r="Q52" s="2">
        <f t="shared" si="23"/>
        <v>48.26</v>
      </c>
      <c r="R52" s="2">
        <f t="shared" si="24"/>
        <v>6.12</v>
      </c>
      <c r="S52" s="2">
        <f t="shared" si="25"/>
        <v>37.94</v>
      </c>
      <c r="T52" s="2">
        <f t="shared" si="26"/>
        <v>0</v>
      </c>
      <c r="U52" s="2">
        <f t="shared" si="27"/>
        <v>4.8640000000000008</v>
      </c>
      <c r="V52" s="2">
        <f t="shared" si="28"/>
        <v>0.54400000000000004</v>
      </c>
      <c r="W52" s="2">
        <f t="shared" si="29"/>
        <v>0</v>
      </c>
      <c r="X52" s="2">
        <f t="shared" si="30"/>
        <v>47.58</v>
      </c>
      <c r="Y52" s="2">
        <f t="shared" si="31"/>
        <v>24.23</v>
      </c>
      <c r="Z52" s="2"/>
      <c r="AA52" s="2">
        <v>27721505</v>
      </c>
      <c r="AB52" s="2">
        <f t="shared" si="32"/>
        <v>43.1</v>
      </c>
      <c r="AC52" s="2">
        <f>ROUND(((ES52*0)),2)</f>
        <v>0</v>
      </c>
      <c r="AD52" s="2">
        <f>ROUND(((((ET52*0.8))-((EU52*0.8)))+AE52),2)</f>
        <v>24.13</v>
      </c>
      <c r="AE52" s="2">
        <f>ROUND(((EU52*0.8)),2)</f>
        <v>3.06</v>
      </c>
      <c r="AF52" s="2">
        <f>ROUND(((EV52*0.8)),2)</f>
        <v>18.97</v>
      </c>
      <c r="AG52" s="2">
        <f t="shared" si="33"/>
        <v>0</v>
      </c>
      <c r="AH52" s="2">
        <f>((EW52*0.8))</f>
        <v>2.4320000000000004</v>
      </c>
      <c r="AI52" s="2">
        <f>((EX52*0.8))</f>
        <v>0.27200000000000002</v>
      </c>
      <c r="AJ52" s="2">
        <f t="shared" si="34"/>
        <v>0</v>
      </c>
      <c r="AK52" s="2">
        <v>53.88</v>
      </c>
      <c r="AL52" s="2">
        <v>0</v>
      </c>
      <c r="AM52" s="2">
        <v>30.17</v>
      </c>
      <c r="AN52" s="2">
        <v>3.83</v>
      </c>
      <c r="AO52" s="2">
        <v>23.71</v>
      </c>
      <c r="AP52" s="2">
        <v>0</v>
      </c>
      <c r="AQ52" s="2">
        <v>3.04</v>
      </c>
      <c r="AR52" s="2">
        <v>0.34</v>
      </c>
      <c r="AS52" s="2">
        <v>0</v>
      </c>
      <c r="AT52" s="2">
        <v>108</v>
      </c>
      <c r="AU52" s="2">
        <v>55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90</v>
      </c>
      <c r="BK52" s="2"/>
      <c r="BL52" s="2"/>
      <c r="BM52" s="2">
        <v>12001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120</v>
      </c>
      <c r="CA52" s="2">
        <v>65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91</v>
      </c>
      <c r="CO52" s="2">
        <v>0</v>
      </c>
      <c r="CP52" s="2">
        <f t="shared" si="35"/>
        <v>86.199999999999989</v>
      </c>
      <c r="CQ52" s="2">
        <f t="shared" si="36"/>
        <v>0</v>
      </c>
      <c r="CR52" s="2">
        <f t="shared" si="37"/>
        <v>24.13</v>
      </c>
      <c r="CS52" s="2">
        <f t="shared" si="38"/>
        <v>3.06</v>
      </c>
      <c r="CT52" s="2">
        <f t="shared" si="39"/>
        <v>18.97</v>
      </c>
      <c r="CU52" s="2">
        <f t="shared" si="40"/>
        <v>0</v>
      </c>
      <c r="CV52" s="2">
        <f t="shared" si="41"/>
        <v>2.4320000000000004</v>
      </c>
      <c r="CW52" s="2">
        <f t="shared" si="42"/>
        <v>0.27200000000000002</v>
      </c>
      <c r="CX52" s="2">
        <f t="shared" si="43"/>
        <v>0</v>
      </c>
      <c r="CY52" s="2">
        <f t="shared" si="44"/>
        <v>47.584799999999994</v>
      </c>
      <c r="CZ52" s="2">
        <f t="shared" si="45"/>
        <v>24.232999999999997</v>
      </c>
      <c r="DA52" s="2"/>
      <c r="DB52" s="2"/>
      <c r="DC52" s="2" t="s">
        <v>6</v>
      </c>
      <c r="DD52" s="2" t="s">
        <v>21</v>
      </c>
      <c r="DE52" s="2" t="s">
        <v>22</v>
      </c>
      <c r="DF52" s="2" t="s">
        <v>22</v>
      </c>
      <c r="DG52" s="2" t="s">
        <v>22</v>
      </c>
      <c r="DH52" s="2" t="s">
        <v>6</v>
      </c>
      <c r="DI52" s="2" t="s">
        <v>22</v>
      </c>
      <c r="DJ52" s="2" t="s">
        <v>22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1007</v>
      </c>
      <c r="DV52" s="2" t="s">
        <v>64</v>
      </c>
      <c r="DW52" s="2" t="s">
        <v>64</v>
      </c>
      <c r="DX52" s="2">
        <v>1</v>
      </c>
      <c r="DY52" s="2"/>
      <c r="DZ52" s="2"/>
      <c r="EA52" s="2"/>
      <c r="EB52" s="2"/>
      <c r="EC52" s="2"/>
      <c r="ED52" s="2"/>
      <c r="EE52" s="2">
        <v>27029025</v>
      </c>
      <c r="EF52" s="2">
        <v>2</v>
      </c>
      <c r="EG52" s="2" t="s">
        <v>23</v>
      </c>
      <c r="EH52" s="2">
        <v>0</v>
      </c>
      <c r="EI52" s="2" t="s">
        <v>6</v>
      </c>
      <c r="EJ52" s="2">
        <v>1</v>
      </c>
      <c r="EK52" s="2">
        <v>12001</v>
      </c>
      <c r="EL52" s="2" t="s">
        <v>79</v>
      </c>
      <c r="EM52" s="2" t="s">
        <v>80</v>
      </c>
      <c r="EN52" s="2"/>
      <c r="EO52" s="2" t="s">
        <v>92</v>
      </c>
      <c r="EP52" s="2"/>
      <c r="EQ52" s="2">
        <v>0</v>
      </c>
      <c r="ER52" s="2">
        <v>53.88</v>
      </c>
      <c r="ES52" s="2">
        <v>0</v>
      </c>
      <c r="ET52" s="2">
        <v>30.17</v>
      </c>
      <c r="EU52" s="2">
        <v>3.83</v>
      </c>
      <c r="EV52" s="2">
        <v>23.71</v>
      </c>
      <c r="EW52" s="2">
        <v>3.04</v>
      </c>
      <c r="EX52" s="2">
        <v>0.34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6"/>
        <v>0</v>
      </c>
      <c r="FS52" s="2">
        <v>0</v>
      </c>
      <c r="FT52" s="2" t="s">
        <v>27</v>
      </c>
      <c r="FU52" s="2" t="s">
        <v>28</v>
      </c>
      <c r="FV52" s="2"/>
      <c r="FW52" s="2"/>
      <c r="FX52" s="2">
        <v>108</v>
      </c>
      <c r="FY52" s="2">
        <v>55.25</v>
      </c>
      <c r="FZ52" s="2"/>
      <c r="GA52" s="2" t="s">
        <v>6</v>
      </c>
      <c r="GB52" s="2"/>
      <c r="GC52" s="2"/>
      <c r="GD52" s="2">
        <v>0</v>
      </c>
      <c r="GE52" s="2"/>
      <c r="GF52" s="2">
        <v>1391752134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7"/>
        <v>0</v>
      </c>
      <c r="GM52" s="2">
        <f t="shared" si="48"/>
        <v>158.01</v>
      </c>
      <c r="GN52" s="2">
        <f t="shared" si="49"/>
        <v>158.01</v>
      </c>
      <c r="GO52" s="2">
        <f t="shared" si="50"/>
        <v>0</v>
      </c>
      <c r="GP52" s="2">
        <f t="shared" si="51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2"/>
        <v>0</v>
      </c>
      <c r="GW52" s="2">
        <v>1</v>
      </c>
      <c r="GX52" s="2">
        <f t="shared" si="53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ROW(SmtRes!A118)</f>
        <v>118</v>
      </c>
      <c r="D53">
        <f>ROW(EtalonRes!A130)</f>
        <v>130</v>
      </c>
      <c r="E53" t="s">
        <v>87</v>
      </c>
      <c r="F53" t="s">
        <v>88</v>
      </c>
      <c r="G53" t="s">
        <v>89</v>
      </c>
      <c r="H53" t="s">
        <v>64</v>
      </c>
      <c r="I53">
        <v>2</v>
      </c>
      <c r="J53">
        <v>0</v>
      </c>
      <c r="O53">
        <f t="shared" si="21"/>
        <v>86.2</v>
      </c>
      <c r="P53">
        <f t="shared" si="22"/>
        <v>0</v>
      </c>
      <c r="Q53">
        <f t="shared" si="23"/>
        <v>48.26</v>
      </c>
      <c r="R53">
        <f t="shared" si="24"/>
        <v>6.12</v>
      </c>
      <c r="S53">
        <f t="shared" si="25"/>
        <v>37.94</v>
      </c>
      <c r="T53">
        <f t="shared" si="26"/>
        <v>0</v>
      </c>
      <c r="U53">
        <f t="shared" si="27"/>
        <v>4.8640000000000008</v>
      </c>
      <c r="V53">
        <f t="shared" si="28"/>
        <v>0.54400000000000004</v>
      </c>
      <c r="W53">
        <f t="shared" si="29"/>
        <v>0</v>
      </c>
      <c r="X53">
        <f t="shared" si="30"/>
        <v>47.58</v>
      </c>
      <c r="Y53">
        <f t="shared" si="31"/>
        <v>24.23</v>
      </c>
      <c r="AA53">
        <v>27721504</v>
      </c>
      <c r="AB53">
        <f t="shared" si="32"/>
        <v>43.1</v>
      </c>
      <c r="AC53">
        <f>ROUND(((ES53*0)),2)</f>
        <v>0</v>
      </c>
      <c r="AD53">
        <f>ROUND(((((ET53*0.8))-((EU53*0.8)))+AE53),2)</f>
        <v>24.13</v>
      </c>
      <c r="AE53">
        <f>ROUND(((EU53*0.8)),2)</f>
        <v>3.06</v>
      </c>
      <c r="AF53">
        <f>ROUND(((EV53*0.8)),2)</f>
        <v>18.97</v>
      </c>
      <c r="AG53">
        <f t="shared" si="33"/>
        <v>0</v>
      </c>
      <c r="AH53">
        <f>((EW53*0.8))</f>
        <v>2.4320000000000004</v>
      </c>
      <c r="AI53">
        <f>((EX53*0.8))</f>
        <v>0.27200000000000002</v>
      </c>
      <c r="AJ53">
        <f t="shared" si="34"/>
        <v>0</v>
      </c>
      <c r="AK53">
        <v>53.88</v>
      </c>
      <c r="AL53">
        <v>0</v>
      </c>
      <c r="AM53">
        <v>30.17</v>
      </c>
      <c r="AN53">
        <v>3.83</v>
      </c>
      <c r="AO53">
        <v>23.71</v>
      </c>
      <c r="AP53">
        <v>0</v>
      </c>
      <c r="AQ53">
        <v>3.04</v>
      </c>
      <c r="AR53">
        <v>0.34</v>
      </c>
      <c r="AS53">
        <v>0</v>
      </c>
      <c r="AT53">
        <v>108</v>
      </c>
      <c r="AU53">
        <v>55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1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90</v>
      </c>
      <c r="BM53">
        <v>12001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120</v>
      </c>
      <c r="CA53">
        <v>65</v>
      </c>
      <c r="CF53">
        <v>0</v>
      </c>
      <c r="CG53">
        <v>0</v>
      </c>
      <c r="CM53">
        <v>0</v>
      </c>
      <c r="CN53" t="s">
        <v>91</v>
      </c>
      <c r="CO53">
        <v>0</v>
      </c>
      <c r="CP53">
        <f t="shared" si="35"/>
        <v>86.199999999999989</v>
      </c>
      <c r="CQ53">
        <f t="shared" si="36"/>
        <v>0</v>
      </c>
      <c r="CR53">
        <f t="shared" si="37"/>
        <v>24.13</v>
      </c>
      <c r="CS53">
        <f t="shared" si="38"/>
        <v>3.06</v>
      </c>
      <c r="CT53">
        <f t="shared" si="39"/>
        <v>18.97</v>
      </c>
      <c r="CU53">
        <f t="shared" si="40"/>
        <v>0</v>
      </c>
      <c r="CV53">
        <f t="shared" si="41"/>
        <v>2.4320000000000004</v>
      </c>
      <c r="CW53">
        <f t="shared" si="42"/>
        <v>0.27200000000000002</v>
      </c>
      <c r="CX53">
        <f t="shared" si="43"/>
        <v>0</v>
      </c>
      <c r="CY53">
        <f t="shared" si="44"/>
        <v>47.584799999999994</v>
      </c>
      <c r="CZ53">
        <f t="shared" si="45"/>
        <v>24.232999999999997</v>
      </c>
      <c r="DC53" t="s">
        <v>6</v>
      </c>
      <c r="DD53" t="s">
        <v>21</v>
      </c>
      <c r="DE53" t="s">
        <v>22</v>
      </c>
      <c r="DF53" t="s">
        <v>22</v>
      </c>
      <c r="DG53" t="s">
        <v>22</v>
      </c>
      <c r="DH53" t="s">
        <v>6</v>
      </c>
      <c r="DI53" t="s">
        <v>22</v>
      </c>
      <c r="DJ53" t="s">
        <v>22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1007</v>
      </c>
      <c r="DV53" t="s">
        <v>64</v>
      </c>
      <c r="DW53" t="s">
        <v>64</v>
      </c>
      <c r="DX53">
        <v>1</v>
      </c>
      <c r="EE53">
        <v>27029025</v>
      </c>
      <c r="EF53">
        <v>2</v>
      </c>
      <c r="EG53" t="s">
        <v>23</v>
      </c>
      <c r="EH53">
        <v>0</v>
      </c>
      <c r="EI53" t="s">
        <v>6</v>
      </c>
      <c r="EJ53">
        <v>1</v>
      </c>
      <c r="EK53">
        <v>12001</v>
      </c>
      <c r="EL53" t="s">
        <v>79</v>
      </c>
      <c r="EM53" t="s">
        <v>80</v>
      </c>
      <c r="EO53" t="s">
        <v>92</v>
      </c>
      <c r="EQ53">
        <v>0</v>
      </c>
      <c r="ER53">
        <v>53.88</v>
      </c>
      <c r="ES53">
        <v>0</v>
      </c>
      <c r="ET53">
        <v>30.17</v>
      </c>
      <c r="EU53">
        <v>3.83</v>
      </c>
      <c r="EV53">
        <v>23.71</v>
      </c>
      <c r="EW53">
        <v>3.04</v>
      </c>
      <c r="EX53">
        <v>0.34</v>
      </c>
      <c r="EY53">
        <v>0</v>
      </c>
      <c r="FQ53">
        <v>0</v>
      </c>
      <c r="FR53">
        <f t="shared" si="46"/>
        <v>0</v>
      </c>
      <c r="FS53">
        <v>0</v>
      </c>
      <c r="FT53" t="s">
        <v>27</v>
      </c>
      <c r="FU53" t="s">
        <v>28</v>
      </c>
      <c r="FX53">
        <v>108</v>
      </c>
      <c r="FY53">
        <v>55.25</v>
      </c>
      <c r="GA53" t="s">
        <v>6</v>
      </c>
      <c r="GD53">
        <v>0</v>
      </c>
      <c r="GF53">
        <v>1391752134</v>
      </c>
      <c r="GG53">
        <v>2</v>
      </c>
      <c r="GH53">
        <v>1</v>
      </c>
      <c r="GI53">
        <v>-2</v>
      </c>
      <c r="GJ53">
        <v>0</v>
      </c>
      <c r="GK53">
        <f>ROUND(R53*(S12)/100,2)</f>
        <v>0</v>
      </c>
      <c r="GL53">
        <f t="shared" si="47"/>
        <v>0</v>
      </c>
      <c r="GM53">
        <f t="shared" si="48"/>
        <v>158.01</v>
      </c>
      <c r="GN53">
        <f t="shared" si="49"/>
        <v>158.01</v>
      </c>
      <c r="GO53">
        <f t="shared" si="50"/>
        <v>0</v>
      </c>
      <c r="GP53">
        <f t="shared" si="51"/>
        <v>0</v>
      </c>
      <c r="GR53">
        <v>0</v>
      </c>
      <c r="GS53">
        <v>0</v>
      </c>
      <c r="GT53">
        <v>0</v>
      </c>
      <c r="GU53" t="s">
        <v>6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ROW(SmtRes!A125)</f>
        <v>125</v>
      </c>
      <c r="D54" s="2">
        <f>ROW(EtalonRes!A139)</f>
        <v>139</v>
      </c>
      <c r="E54" s="2" t="s">
        <v>93</v>
      </c>
      <c r="F54" s="2" t="s">
        <v>94</v>
      </c>
      <c r="G54" s="2" t="s">
        <v>95</v>
      </c>
      <c r="H54" s="2" t="s">
        <v>96</v>
      </c>
      <c r="I54" s="2">
        <v>6.5</v>
      </c>
      <c r="J54" s="2">
        <v>0</v>
      </c>
      <c r="K54" s="2"/>
      <c r="L54" s="2"/>
      <c r="M54" s="2"/>
      <c r="N54" s="2"/>
      <c r="O54" s="2">
        <f t="shared" si="21"/>
        <v>173.95</v>
      </c>
      <c r="P54" s="2">
        <f t="shared" si="22"/>
        <v>0</v>
      </c>
      <c r="Q54" s="2">
        <f t="shared" si="23"/>
        <v>65.59</v>
      </c>
      <c r="R54" s="2">
        <f t="shared" si="24"/>
        <v>8.9700000000000006</v>
      </c>
      <c r="S54" s="2">
        <f t="shared" si="25"/>
        <v>108.36</v>
      </c>
      <c r="T54" s="2">
        <f t="shared" si="26"/>
        <v>0</v>
      </c>
      <c r="U54" s="2">
        <f t="shared" si="27"/>
        <v>10.92</v>
      </c>
      <c r="V54" s="2">
        <f t="shared" si="28"/>
        <v>0.77349999999999997</v>
      </c>
      <c r="W54" s="2">
        <f t="shared" si="29"/>
        <v>0</v>
      </c>
      <c r="X54" s="2">
        <f t="shared" si="30"/>
        <v>95.04</v>
      </c>
      <c r="Y54" s="2">
        <f t="shared" si="31"/>
        <v>84.48</v>
      </c>
      <c r="Z54" s="2"/>
      <c r="AA54" s="2">
        <v>27721505</v>
      </c>
      <c r="AB54" s="2">
        <f t="shared" si="32"/>
        <v>26.76</v>
      </c>
      <c r="AC54" s="2">
        <f>ROUND(((ES54*0)),2)</f>
        <v>0</v>
      </c>
      <c r="AD54" s="2">
        <f>ROUND(((((ET54*0.7))-((EU54*0.7)))+AE54),2)</f>
        <v>10.09</v>
      </c>
      <c r="AE54" s="2">
        <f>ROUND(((EU54*0.7)),2)</f>
        <v>1.38</v>
      </c>
      <c r="AF54" s="2">
        <f>ROUND(((EV54*0.7)),2)</f>
        <v>16.670000000000002</v>
      </c>
      <c r="AG54" s="2">
        <f t="shared" si="33"/>
        <v>0</v>
      </c>
      <c r="AH54" s="2">
        <f>((EW54*0.7))</f>
        <v>1.68</v>
      </c>
      <c r="AI54" s="2">
        <f>((EX54*0.7))</f>
        <v>0.11899999999999999</v>
      </c>
      <c r="AJ54" s="2">
        <f t="shared" si="34"/>
        <v>0</v>
      </c>
      <c r="AK54" s="2">
        <v>63.94</v>
      </c>
      <c r="AL54" s="2">
        <v>25.72</v>
      </c>
      <c r="AM54" s="2">
        <v>14.41</v>
      </c>
      <c r="AN54" s="2">
        <v>1.97</v>
      </c>
      <c r="AO54" s="2">
        <v>23.81</v>
      </c>
      <c r="AP54" s="2">
        <v>0</v>
      </c>
      <c r="AQ54" s="2">
        <v>2.4</v>
      </c>
      <c r="AR54" s="2">
        <v>0.17</v>
      </c>
      <c r="AS54" s="2">
        <v>0</v>
      </c>
      <c r="AT54" s="2">
        <v>81</v>
      </c>
      <c r="AU54" s="2">
        <v>72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97</v>
      </c>
      <c r="BK54" s="2"/>
      <c r="BL54" s="2"/>
      <c r="BM54" s="2">
        <v>9001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90</v>
      </c>
      <c r="CA54" s="2">
        <v>85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52</v>
      </c>
      <c r="CO54" s="2">
        <v>0</v>
      </c>
      <c r="CP54" s="2">
        <f t="shared" si="35"/>
        <v>173.95</v>
      </c>
      <c r="CQ54" s="2">
        <f t="shared" si="36"/>
        <v>0</v>
      </c>
      <c r="CR54" s="2">
        <f t="shared" si="37"/>
        <v>10.09</v>
      </c>
      <c r="CS54" s="2">
        <f t="shared" si="38"/>
        <v>1.38</v>
      </c>
      <c r="CT54" s="2">
        <f t="shared" si="39"/>
        <v>16.670000000000002</v>
      </c>
      <c r="CU54" s="2">
        <f t="shared" si="40"/>
        <v>0</v>
      </c>
      <c r="CV54" s="2">
        <f t="shared" si="41"/>
        <v>1.68</v>
      </c>
      <c r="CW54" s="2">
        <f t="shared" si="42"/>
        <v>0.11899999999999999</v>
      </c>
      <c r="CX54" s="2">
        <f t="shared" si="43"/>
        <v>0</v>
      </c>
      <c r="CY54" s="2">
        <f t="shared" si="44"/>
        <v>95.037300000000002</v>
      </c>
      <c r="CZ54" s="2">
        <f t="shared" si="45"/>
        <v>84.477599999999995</v>
      </c>
      <c r="DA54" s="2"/>
      <c r="DB54" s="2"/>
      <c r="DC54" s="2" t="s">
        <v>6</v>
      </c>
      <c r="DD54" s="2" t="s">
        <v>21</v>
      </c>
      <c r="DE54" s="2" t="s">
        <v>53</v>
      </c>
      <c r="DF54" s="2" t="s">
        <v>53</v>
      </c>
      <c r="DG54" s="2" t="s">
        <v>53</v>
      </c>
      <c r="DH54" s="2" t="s">
        <v>6</v>
      </c>
      <c r="DI54" s="2" t="s">
        <v>53</v>
      </c>
      <c r="DJ54" s="2" t="s">
        <v>53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96</v>
      </c>
      <c r="DW54" s="2" t="s">
        <v>96</v>
      </c>
      <c r="DX54" s="2">
        <v>1</v>
      </c>
      <c r="DY54" s="2"/>
      <c r="DZ54" s="2"/>
      <c r="EA54" s="2"/>
      <c r="EB54" s="2"/>
      <c r="EC54" s="2"/>
      <c r="ED54" s="2"/>
      <c r="EE54" s="2">
        <v>27029022</v>
      </c>
      <c r="EF54" s="2">
        <v>2</v>
      </c>
      <c r="EG54" s="2" t="s">
        <v>23</v>
      </c>
      <c r="EH54" s="2">
        <v>0</v>
      </c>
      <c r="EI54" s="2" t="s">
        <v>6</v>
      </c>
      <c r="EJ54" s="2">
        <v>1</v>
      </c>
      <c r="EK54" s="2">
        <v>9001</v>
      </c>
      <c r="EL54" s="2" t="s">
        <v>54</v>
      </c>
      <c r="EM54" s="2" t="s">
        <v>55</v>
      </c>
      <c r="EN54" s="2"/>
      <c r="EO54" s="2" t="s">
        <v>56</v>
      </c>
      <c r="EP54" s="2"/>
      <c r="EQ54" s="2">
        <v>0</v>
      </c>
      <c r="ER54" s="2">
        <v>63.94</v>
      </c>
      <c r="ES54" s="2">
        <v>25.72</v>
      </c>
      <c r="ET54" s="2">
        <v>14.41</v>
      </c>
      <c r="EU54" s="2">
        <v>1.97</v>
      </c>
      <c r="EV54" s="2">
        <v>23.81</v>
      </c>
      <c r="EW54" s="2">
        <v>2.4</v>
      </c>
      <c r="EX54" s="2">
        <v>0.17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6"/>
        <v>0</v>
      </c>
      <c r="FS54" s="2">
        <v>0</v>
      </c>
      <c r="FT54" s="2" t="s">
        <v>27</v>
      </c>
      <c r="FU54" s="2" t="s">
        <v>28</v>
      </c>
      <c r="FV54" s="2"/>
      <c r="FW54" s="2"/>
      <c r="FX54" s="2">
        <v>81</v>
      </c>
      <c r="FY54" s="2">
        <v>72.25</v>
      </c>
      <c r="FZ54" s="2"/>
      <c r="GA54" s="2" t="s">
        <v>6</v>
      </c>
      <c r="GB54" s="2"/>
      <c r="GC54" s="2"/>
      <c r="GD54" s="2">
        <v>0</v>
      </c>
      <c r="GE54" s="2"/>
      <c r="GF54" s="2">
        <v>574798821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7"/>
        <v>0</v>
      </c>
      <c r="GM54" s="2">
        <f t="shared" si="48"/>
        <v>353.47</v>
      </c>
      <c r="GN54" s="2">
        <f t="shared" si="49"/>
        <v>353.47</v>
      </c>
      <c r="GO54" s="2">
        <f t="shared" si="50"/>
        <v>0</v>
      </c>
      <c r="GP54" s="2">
        <f t="shared" si="51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2"/>
        <v>0</v>
      </c>
      <c r="GW54" s="2">
        <v>1</v>
      </c>
      <c r="GX54" s="2">
        <f t="shared" si="53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ROW(SmtRes!A132)</f>
        <v>132</v>
      </c>
      <c r="D55">
        <f>ROW(EtalonRes!A148)</f>
        <v>148</v>
      </c>
      <c r="E55" t="s">
        <v>93</v>
      </c>
      <c r="F55" t="s">
        <v>94</v>
      </c>
      <c r="G55" t="s">
        <v>95</v>
      </c>
      <c r="H55" t="s">
        <v>96</v>
      </c>
      <c r="I55">
        <v>6.5</v>
      </c>
      <c r="J55">
        <v>0</v>
      </c>
      <c r="O55">
        <f t="shared" si="21"/>
        <v>173.95</v>
      </c>
      <c r="P55">
        <f t="shared" si="22"/>
        <v>0</v>
      </c>
      <c r="Q55">
        <f t="shared" si="23"/>
        <v>65.59</v>
      </c>
      <c r="R55">
        <f t="shared" si="24"/>
        <v>8.9700000000000006</v>
      </c>
      <c r="S55">
        <f t="shared" si="25"/>
        <v>108.36</v>
      </c>
      <c r="T55">
        <f t="shared" si="26"/>
        <v>0</v>
      </c>
      <c r="U55">
        <f t="shared" si="27"/>
        <v>10.92</v>
      </c>
      <c r="V55">
        <f t="shared" si="28"/>
        <v>0.77349999999999997</v>
      </c>
      <c r="W55">
        <f t="shared" si="29"/>
        <v>0</v>
      </c>
      <c r="X55">
        <f t="shared" si="30"/>
        <v>95.04</v>
      </c>
      <c r="Y55">
        <f t="shared" si="31"/>
        <v>84.48</v>
      </c>
      <c r="AA55">
        <v>27721504</v>
      </c>
      <c r="AB55">
        <f t="shared" si="32"/>
        <v>26.76</v>
      </c>
      <c r="AC55">
        <f>ROUND(((ES55*0)),2)</f>
        <v>0</v>
      </c>
      <c r="AD55">
        <f>ROUND(((((ET55*0.7))-((EU55*0.7)))+AE55),2)</f>
        <v>10.09</v>
      </c>
      <c r="AE55">
        <f>ROUND(((EU55*0.7)),2)</f>
        <v>1.38</v>
      </c>
      <c r="AF55">
        <f>ROUND(((EV55*0.7)),2)</f>
        <v>16.670000000000002</v>
      </c>
      <c r="AG55">
        <f t="shared" si="33"/>
        <v>0</v>
      </c>
      <c r="AH55">
        <f>((EW55*0.7))</f>
        <v>1.68</v>
      </c>
      <c r="AI55">
        <f>((EX55*0.7))</f>
        <v>0.11899999999999999</v>
      </c>
      <c r="AJ55">
        <f t="shared" si="34"/>
        <v>0</v>
      </c>
      <c r="AK55">
        <v>63.94</v>
      </c>
      <c r="AL55">
        <v>25.72</v>
      </c>
      <c r="AM55">
        <v>14.41</v>
      </c>
      <c r="AN55">
        <v>1.97</v>
      </c>
      <c r="AO55">
        <v>23.81</v>
      </c>
      <c r="AP55">
        <v>0</v>
      </c>
      <c r="AQ55">
        <v>2.4</v>
      </c>
      <c r="AR55">
        <v>0.17</v>
      </c>
      <c r="AS55">
        <v>0</v>
      </c>
      <c r="AT55">
        <v>81</v>
      </c>
      <c r="AU55">
        <v>72</v>
      </c>
      <c r="AV55">
        <v>1</v>
      </c>
      <c r="AW55">
        <v>1</v>
      </c>
      <c r="AZ55">
        <v>1</v>
      </c>
      <c r="BA55">
        <v>1</v>
      </c>
      <c r="BB55">
        <v>1</v>
      </c>
      <c r="BC55">
        <v>1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97</v>
      </c>
      <c r="BM55">
        <v>9001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90</v>
      </c>
      <c r="CA55">
        <v>85</v>
      </c>
      <c r="CF55">
        <v>0</v>
      </c>
      <c r="CG55">
        <v>0</v>
      </c>
      <c r="CM55">
        <v>0</v>
      </c>
      <c r="CN55" t="s">
        <v>52</v>
      </c>
      <c r="CO55">
        <v>0</v>
      </c>
      <c r="CP55">
        <f t="shared" si="35"/>
        <v>173.95</v>
      </c>
      <c r="CQ55">
        <f t="shared" si="36"/>
        <v>0</v>
      </c>
      <c r="CR55">
        <f t="shared" si="37"/>
        <v>10.09</v>
      </c>
      <c r="CS55">
        <f t="shared" si="38"/>
        <v>1.38</v>
      </c>
      <c r="CT55">
        <f t="shared" si="39"/>
        <v>16.670000000000002</v>
      </c>
      <c r="CU55">
        <f t="shared" si="40"/>
        <v>0</v>
      </c>
      <c r="CV55">
        <f t="shared" si="41"/>
        <v>1.68</v>
      </c>
      <c r="CW55">
        <f t="shared" si="42"/>
        <v>0.11899999999999999</v>
      </c>
      <c r="CX55">
        <f t="shared" si="43"/>
        <v>0</v>
      </c>
      <c r="CY55">
        <f t="shared" si="44"/>
        <v>95.037300000000002</v>
      </c>
      <c r="CZ55">
        <f t="shared" si="45"/>
        <v>84.477599999999995</v>
      </c>
      <c r="DC55" t="s">
        <v>6</v>
      </c>
      <c r="DD55" t="s">
        <v>21</v>
      </c>
      <c r="DE55" t="s">
        <v>53</v>
      </c>
      <c r="DF55" t="s">
        <v>53</v>
      </c>
      <c r="DG55" t="s">
        <v>53</v>
      </c>
      <c r="DH55" t="s">
        <v>6</v>
      </c>
      <c r="DI55" t="s">
        <v>53</v>
      </c>
      <c r="DJ55" t="s">
        <v>53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96</v>
      </c>
      <c r="DW55" t="s">
        <v>96</v>
      </c>
      <c r="DX55">
        <v>1</v>
      </c>
      <c r="EE55">
        <v>27029022</v>
      </c>
      <c r="EF55">
        <v>2</v>
      </c>
      <c r="EG55" t="s">
        <v>23</v>
      </c>
      <c r="EH55">
        <v>0</v>
      </c>
      <c r="EI55" t="s">
        <v>6</v>
      </c>
      <c r="EJ55">
        <v>1</v>
      </c>
      <c r="EK55">
        <v>9001</v>
      </c>
      <c r="EL55" t="s">
        <v>54</v>
      </c>
      <c r="EM55" t="s">
        <v>55</v>
      </c>
      <c r="EO55" t="s">
        <v>56</v>
      </c>
      <c r="EQ55">
        <v>0</v>
      </c>
      <c r="ER55">
        <v>63.94</v>
      </c>
      <c r="ES55">
        <v>25.72</v>
      </c>
      <c r="ET55">
        <v>14.41</v>
      </c>
      <c r="EU55">
        <v>1.97</v>
      </c>
      <c r="EV55">
        <v>23.81</v>
      </c>
      <c r="EW55">
        <v>2.4</v>
      </c>
      <c r="EX55">
        <v>0.17</v>
      </c>
      <c r="EY55">
        <v>0</v>
      </c>
      <c r="FQ55">
        <v>0</v>
      </c>
      <c r="FR55">
        <f t="shared" si="46"/>
        <v>0</v>
      </c>
      <c r="FS55">
        <v>0</v>
      </c>
      <c r="FT55" t="s">
        <v>27</v>
      </c>
      <c r="FU55" t="s">
        <v>28</v>
      </c>
      <c r="FX55">
        <v>81</v>
      </c>
      <c r="FY55">
        <v>72.25</v>
      </c>
      <c r="GA55" t="s">
        <v>6</v>
      </c>
      <c r="GD55">
        <v>0</v>
      </c>
      <c r="GF55">
        <v>574798821</v>
      </c>
      <c r="GG55">
        <v>2</v>
      </c>
      <c r="GH55">
        <v>1</v>
      </c>
      <c r="GI55">
        <v>-2</v>
      </c>
      <c r="GJ55">
        <v>0</v>
      </c>
      <c r="GK55">
        <f>ROUND(R55*(S12)/100,2)</f>
        <v>0</v>
      </c>
      <c r="GL55">
        <f t="shared" si="47"/>
        <v>0</v>
      </c>
      <c r="GM55">
        <f t="shared" si="48"/>
        <v>353.47</v>
      </c>
      <c r="GN55">
        <f t="shared" si="49"/>
        <v>353.47</v>
      </c>
      <c r="GO55">
        <f t="shared" si="50"/>
        <v>0</v>
      </c>
      <c r="GP55">
        <f t="shared" si="51"/>
        <v>0</v>
      </c>
      <c r="GR55">
        <v>0</v>
      </c>
      <c r="GS55">
        <v>0</v>
      </c>
      <c r="GT55">
        <v>0</v>
      </c>
      <c r="GU55" t="s">
        <v>6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ROW(SmtRes!A137)</f>
        <v>137</v>
      </c>
      <c r="D56" s="2">
        <f>ROW(EtalonRes!A153)</f>
        <v>153</v>
      </c>
      <c r="E56" s="2" t="s">
        <v>98</v>
      </c>
      <c r="F56" s="2" t="s">
        <v>99</v>
      </c>
      <c r="G56" s="2" t="s">
        <v>100</v>
      </c>
      <c r="H56" s="2" t="s">
        <v>32</v>
      </c>
      <c r="I56" s="2">
        <f>ROUND(40/100,9)</f>
        <v>0.4</v>
      </c>
      <c r="J56" s="2">
        <v>0</v>
      </c>
      <c r="K56" s="2"/>
      <c r="L56" s="2"/>
      <c r="M56" s="2"/>
      <c r="N56" s="2"/>
      <c r="O56" s="2">
        <f t="shared" si="21"/>
        <v>398.51</v>
      </c>
      <c r="P56" s="2">
        <f t="shared" si="22"/>
        <v>332.55</v>
      </c>
      <c r="Q56" s="2">
        <f t="shared" si="23"/>
        <v>8.2200000000000006</v>
      </c>
      <c r="R56" s="2">
        <f t="shared" si="24"/>
        <v>1.45</v>
      </c>
      <c r="S56" s="2">
        <f t="shared" si="25"/>
        <v>57.74</v>
      </c>
      <c r="T56" s="2">
        <f t="shared" si="26"/>
        <v>0</v>
      </c>
      <c r="U56" s="2">
        <f t="shared" si="27"/>
        <v>6.6055999999999999</v>
      </c>
      <c r="V56" s="2">
        <f t="shared" si="28"/>
        <v>0.125</v>
      </c>
      <c r="W56" s="2">
        <f t="shared" si="29"/>
        <v>0</v>
      </c>
      <c r="X56" s="2">
        <f t="shared" si="30"/>
        <v>53.27</v>
      </c>
      <c r="Y56" s="2">
        <f t="shared" si="31"/>
        <v>35.51</v>
      </c>
      <c r="Z56" s="2"/>
      <c r="AA56" s="2">
        <v>27721505</v>
      </c>
      <c r="AB56" s="2">
        <f t="shared" si="32"/>
        <v>996.26</v>
      </c>
      <c r="AC56" s="2">
        <f t="shared" ref="AC56:AC71" si="64">ROUND((ES56),2)</f>
        <v>831.38</v>
      </c>
      <c r="AD56" s="2">
        <f>ROUND(((((ET56*1.25))-((EU56*1.25)))+AE56),2)</f>
        <v>20.54</v>
      </c>
      <c r="AE56" s="2">
        <f>ROUND(((EU56*1.25)),2)</f>
        <v>3.63</v>
      </c>
      <c r="AF56" s="2">
        <f>ROUND(((EV56*1.15)),2)</f>
        <v>144.34</v>
      </c>
      <c r="AG56" s="2">
        <f t="shared" si="33"/>
        <v>0</v>
      </c>
      <c r="AH56" s="2">
        <f>((EW56*1.15))</f>
        <v>16.513999999999999</v>
      </c>
      <c r="AI56" s="2">
        <f>((EX56*1.25))</f>
        <v>0.3125</v>
      </c>
      <c r="AJ56" s="2">
        <f t="shared" si="34"/>
        <v>0</v>
      </c>
      <c r="AK56" s="2">
        <v>973.32</v>
      </c>
      <c r="AL56" s="2">
        <v>831.38</v>
      </c>
      <c r="AM56" s="2">
        <v>16.43</v>
      </c>
      <c r="AN56" s="2">
        <v>2.9</v>
      </c>
      <c r="AO56" s="2">
        <v>125.51</v>
      </c>
      <c r="AP56" s="2">
        <v>0</v>
      </c>
      <c r="AQ56" s="2">
        <v>14.36</v>
      </c>
      <c r="AR56" s="2">
        <v>0.25</v>
      </c>
      <c r="AS56" s="2">
        <v>0</v>
      </c>
      <c r="AT56" s="2">
        <v>90</v>
      </c>
      <c r="AU56" s="2">
        <v>60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101</v>
      </c>
      <c r="BK56" s="2"/>
      <c r="BL56" s="2"/>
      <c r="BM56" s="2">
        <v>26001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100</v>
      </c>
      <c r="CA56" s="2">
        <v>70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1470</v>
      </c>
      <c r="CO56" s="2">
        <v>0</v>
      </c>
      <c r="CP56" s="2">
        <f t="shared" si="35"/>
        <v>398.51000000000005</v>
      </c>
      <c r="CQ56" s="2">
        <f t="shared" si="36"/>
        <v>831.38</v>
      </c>
      <c r="CR56" s="2">
        <f t="shared" si="37"/>
        <v>20.54</v>
      </c>
      <c r="CS56" s="2">
        <f t="shared" si="38"/>
        <v>3.63</v>
      </c>
      <c r="CT56" s="2">
        <f t="shared" si="39"/>
        <v>144.34</v>
      </c>
      <c r="CU56" s="2">
        <f t="shared" si="40"/>
        <v>0</v>
      </c>
      <c r="CV56" s="2">
        <f t="shared" si="41"/>
        <v>16.513999999999999</v>
      </c>
      <c r="CW56" s="2">
        <f t="shared" si="42"/>
        <v>0.3125</v>
      </c>
      <c r="CX56" s="2">
        <f t="shared" si="43"/>
        <v>0</v>
      </c>
      <c r="CY56" s="2">
        <f t="shared" si="44"/>
        <v>53.271000000000001</v>
      </c>
      <c r="CZ56" s="2">
        <f t="shared" si="45"/>
        <v>35.514000000000003</v>
      </c>
      <c r="DA56" s="2"/>
      <c r="DB56" s="2"/>
      <c r="DC56" s="2" t="s">
        <v>6</v>
      </c>
      <c r="DD56" s="2" t="s">
        <v>6</v>
      </c>
      <c r="DE56" s="2" t="s">
        <v>102</v>
      </c>
      <c r="DF56" s="2" t="s">
        <v>102</v>
      </c>
      <c r="DG56" s="2" t="s">
        <v>103</v>
      </c>
      <c r="DH56" s="2" t="s">
        <v>6</v>
      </c>
      <c r="DI56" s="2" t="s">
        <v>103</v>
      </c>
      <c r="DJ56" s="2" t="s">
        <v>102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32</v>
      </c>
      <c r="DW56" s="2" t="s">
        <v>32</v>
      </c>
      <c r="DX56" s="2">
        <v>100</v>
      </c>
      <c r="DY56" s="2"/>
      <c r="DZ56" s="2"/>
      <c r="EA56" s="2"/>
      <c r="EB56" s="2"/>
      <c r="EC56" s="2"/>
      <c r="ED56" s="2"/>
      <c r="EE56" s="2">
        <v>27029063</v>
      </c>
      <c r="EF56" s="2">
        <v>2</v>
      </c>
      <c r="EG56" s="2" t="s">
        <v>23</v>
      </c>
      <c r="EH56" s="2">
        <v>0</v>
      </c>
      <c r="EI56" s="2" t="s">
        <v>6</v>
      </c>
      <c r="EJ56" s="2">
        <v>1</v>
      </c>
      <c r="EK56" s="2">
        <v>26001</v>
      </c>
      <c r="EL56" s="2" t="s">
        <v>104</v>
      </c>
      <c r="EM56" s="2" t="s">
        <v>105</v>
      </c>
      <c r="EN56" s="2"/>
      <c r="EO56" s="2" t="s">
        <v>106</v>
      </c>
      <c r="EP56" s="2"/>
      <c r="EQ56" s="2">
        <v>0</v>
      </c>
      <c r="ER56" s="2">
        <v>973.32</v>
      </c>
      <c r="ES56" s="2">
        <v>831.38</v>
      </c>
      <c r="ET56" s="2">
        <v>16.43</v>
      </c>
      <c r="EU56" s="2">
        <v>2.9</v>
      </c>
      <c r="EV56" s="2">
        <v>125.51</v>
      </c>
      <c r="EW56" s="2">
        <v>14.36</v>
      </c>
      <c r="EX56" s="2">
        <v>0.25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6"/>
        <v>0</v>
      </c>
      <c r="FS56" s="2">
        <v>0</v>
      </c>
      <c r="FT56" s="2" t="s">
        <v>27</v>
      </c>
      <c r="FU56" s="2" t="s">
        <v>28</v>
      </c>
      <c r="FV56" s="2"/>
      <c r="FW56" s="2"/>
      <c r="FX56" s="2">
        <v>90</v>
      </c>
      <c r="FY56" s="2">
        <v>59.5</v>
      </c>
      <c r="FZ56" s="2"/>
      <c r="GA56" s="2" t="s">
        <v>6</v>
      </c>
      <c r="GB56" s="2"/>
      <c r="GC56" s="2"/>
      <c r="GD56" s="2">
        <v>0</v>
      </c>
      <c r="GE56" s="2"/>
      <c r="GF56" s="2">
        <v>1590775800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7"/>
        <v>0</v>
      </c>
      <c r="GM56" s="2">
        <f t="shared" si="48"/>
        <v>487.29</v>
      </c>
      <c r="GN56" s="2">
        <f t="shared" si="49"/>
        <v>487.29</v>
      </c>
      <c r="GO56" s="2">
        <f t="shared" si="50"/>
        <v>0</v>
      </c>
      <c r="GP56" s="2">
        <f t="shared" si="51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2"/>
        <v>0</v>
      </c>
      <c r="GW56" s="2">
        <v>1</v>
      </c>
      <c r="GX56" s="2">
        <f t="shared" si="53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ROW(SmtRes!A142)</f>
        <v>142</v>
      </c>
      <c r="D57">
        <f>ROW(EtalonRes!A158)</f>
        <v>158</v>
      </c>
      <c r="E57" t="s">
        <v>98</v>
      </c>
      <c r="F57" t="s">
        <v>99</v>
      </c>
      <c r="G57" t="s">
        <v>100</v>
      </c>
      <c r="H57" t="s">
        <v>32</v>
      </c>
      <c r="I57">
        <f>ROUND(40/100,9)</f>
        <v>0.4</v>
      </c>
      <c r="J57">
        <v>0</v>
      </c>
      <c r="O57">
        <f t="shared" si="21"/>
        <v>398.51</v>
      </c>
      <c r="P57">
        <f t="shared" si="22"/>
        <v>332.55</v>
      </c>
      <c r="Q57">
        <f t="shared" si="23"/>
        <v>8.2200000000000006</v>
      </c>
      <c r="R57">
        <f t="shared" si="24"/>
        <v>1.45</v>
      </c>
      <c r="S57">
        <f t="shared" si="25"/>
        <v>57.74</v>
      </c>
      <c r="T57">
        <f t="shared" si="26"/>
        <v>0</v>
      </c>
      <c r="U57">
        <f t="shared" si="27"/>
        <v>6.6055999999999999</v>
      </c>
      <c r="V57">
        <f t="shared" si="28"/>
        <v>0.125</v>
      </c>
      <c r="W57">
        <f t="shared" si="29"/>
        <v>0</v>
      </c>
      <c r="X57">
        <f t="shared" si="30"/>
        <v>53.27</v>
      </c>
      <c r="Y57">
        <f t="shared" si="31"/>
        <v>35.51</v>
      </c>
      <c r="AA57">
        <v>27721504</v>
      </c>
      <c r="AB57">
        <f t="shared" si="32"/>
        <v>996.26</v>
      </c>
      <c r="AC57">
        <f t="shared" si="64"/>
        <v>831.38</v>
      </c>
      <c r="AD57">
        <f>ROUND(((((ET57*1.25))-((EU57*1.25)))+AE57),2)</f>
        <v>20.54</v>
      </c>
      <c r="AE57">
        <f>ROUND(((EU57*1.25)),2)</f>
        <v>3.63</v>
      </c>
      <c r="AF57">
        <f>ROUND(((EV57*1.15)),2)</f>
        <v>144.34</v>
      </c>
      <c r="AG57">
        <f t="shared" si="33"/>
        <v>0</v>
      </c>
      <c r="AH57">
        <f>((EW57*1.15))</f>
        <v>16.513999999999999</v>
      </c>
      <c r="AI57">
        <f>((EX57*1.25))</f>
        <v>0.3125</v>
      </c>
      <c r="AJ57">
        <f t="shared" si="34"/>
        <v>0</v>
      </c>
      <c r="AK57">
        <v>973.32</v>
      </c>
      <c r="AL57">
        <v>831.38</v>
      </c>
      <c r="AM57">
        <v>16.43</v>
      </c>
      <c r="AN57">
        <v>2.9</v>
      </c>
      <c r="AO57">
        <v>125.51</v>
      </c>
      <c r="AP57">
        <v>0</v>
      </c>
      <c r="AQ57">
        <v>14.36</v>
      </c>
      <c r="AR57">
        <v>0.25</v>
      </c>
      <c r="AS57">
        <v>0</v>
      </c>
      <c r="AT57">
        <v>90</v>
      </c>
      <c r="AU57">
        <v>60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101</v>
      </c>
      <c r="BM57">
        <v>26001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100</v>
      </c>
      <c r="CA57">
        <v>70</v>
      </c>
      <c r="CF57">
        <v>0</v>
      </c>
      <c r="CG57">
        <v>0</v>
      </c>
      <c r="CM57">
        <v>0</v>
      </c>
      <c r="CN57" t="s">
        <v>1470</v>
      </c>
      <c r="CO57">
        <v>0</v>
      </c>
      <c r="CP57">
        <f t="shared" si="35"/>
        <v>398.51000000000005</v>
      </c>
      <c r="CQ57">
        <f t="shared" si="36"/>
        <v>831.38</v>
      </c>
      <c r="CR57">
        <f t="shared" si="37"/>
        <v>20.54</v>
      </c>
      <c r="CS57">
        <f t="shared" si="38"/>
        <v>3.63</v>
      </c>
      <c r="CT57">
        <f t="shared" si="39"/>
        <v>144.34</v>
      </c>
      <c r="CU57">
        <f t="shared" si="40"/>
        <v>0</v>
      </c>
      <c r="CV57">
        <f t="shared" si="41"/>
        <v>16.513999999999999</v>
      </c>
      <c r="CW57">
        <f t="shared" si="42"/>
        <v>0.3125</v>
      </c>
      <c r="CX57">
        <f t="shared" si="43"/>
        <v>0</v>
      </c>
      <c r="CY57">
        <f t="shared" si="44"/>
        <v>53.271000000000001</v>
      </c>
      <c r="CZ57">
        <f t="shared" si="45"/>
        <v>35.514000000000003</v>
      </c>
      <c r="DC57" t="s">
        <v>6</v>
      </c>
      <c r="DD57" t="s">
        <v>6</v>
      </c>
      <c r="DE57" t="s">
        <v>102</v>
      </c>
      <c r="DF57" t="s">
        <v>102</v>
      </c>
      <c r="DG57" t="s">
        <v>103</v>
      </c>
      <c r="DH57" t="s">
        <v>6</v>
      </c>
      <c r="DI57" t="s">
        <v>103</v>
      </c>
      <c r="DJ57" t="s">
        <v>102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32</v>
      </c>
      <c r="DW57" t="s">
        <v>32</v>
      </c>
      <c r="DX57">
        <v>100</v>
      </c>
      <c r="EE57">
        <v>27029063</v>
      </c>
      <c r="EF57">
        <v>2</v>
      </c>
      <c r="EG57" t="s">
        <v>23</v>
      </c>
      <c r="EH57">
        <v>0</v>
      </c>
      <c r="EI57" t="s">
        <v>6</v>
      </c>
      <c r="EJ57">
        <v>1</v>
      </c>
      <c r="EK57">
        <v>26001</v>
      </c>
      <c r="EL57" t="s">
        <v>104</v>
      </c>
      <c r="EM57" t="s">
        <v>105</v>
      </c>
      <c r="EO57" t="s">
        <v>106</v>
      </c>
      <c r="EQ57">
        <v>0</v>
      </c>
      <c r="ER57">
        <v>973.32</v>
      </c>
      <c r="ES57">
        <v>831.38</v>
      </c>
      <c r="ET57">
        <v>16.43</v>
      </c>
      <c r="EU57">
        <v>2.9</v>
      </c>
      <c r="EV57">
        <v>125.51</v>
      </c>
      <c r="EW57">
        <v>14.36</v>
      </c>
      <c r="EX57">
        <v>0.25</v>
      </c>
      <c r="EY57">
        <v>0</v>
      </c>
      <c r="FQ57">
        <v>0</v>
      </c>
      <c r="FR57">
        <f t="shared" si="46"/>
        <v>0</v>
      </c>
      <c r="FS57">
        <v>0</v>
      </c>
      <c r="FT57" t="s">
        <v>27</v>
      </c>
      <c r="FU57" t="s">
        <v>28</v>
      </c>
      <c r="FX57">
        <v>90</v>
      </c>
      <c r="FY57">
        <v>59.5</v>
      </c>
      <c r="GA57" t="s">
        <v>6</v>
      </c>
      <c r="GD57">
        <v>0</v>
      </c>
      <c r="GF57">
        <v>1590775800</v>
      </c>
      <c r="GG57">
        <v>2</v>
      </c>
      <c r="GH57">
        <v>1</v>
      </c>
      <c r="GI57">
        <v>-2</v>
      </c>
      <c r="GJ57">
        <v>0</v>
      </c>
      <c r="GK57">
        <f>ROUND(R57*(S12)/100,2)</f>
        <v>0</v>
      </c>
      <c r="GL57">
        <f t="shared" si="47"/>
        <v>0</v>
      </c>
      <c r="GM57">
        <f t="shared" si="48"/>
        <v>487.29</v>
      </c>
      <c r="GN57">
        <f t="shared" si="49"/>
        <v>487.29</v>
      </c>
      <c r="GO57">
        <f t="shared" si="50"/>
        <v>0</v>
      </c>
      <c r="GP57">
        <f t="shared" si="51"/>
        <v>0</v>
      </c>
      <c r="GR57">
        <v>0</v>
      </c>
      <c r="GS57">
        <v>0</v>
      </c>
      <c r="GT57">
        <v>0</v>
      </c>
      <c r="GU57" t="s">
        <v>6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137</v>
      </c>
      <c r="D58" s="2"/>
      <c r="E58" s="2" t="s">
        <v>107</v>
      </c>
      <c r="F58" s="2" t="s">
        <v>108</v>
      </c>
      <c r="G58" s="2" t="s">
        <v>109</v>
      </c>
      <c r="H58" s="2" t="s">
        <v>96</v>
      </c>
      <c r="I58" s="2">
        <f>I56*J58</f>
        <v>46</v>
      </c>
      <c r="J58" s="2">
        <v>115</v>
      </c>
      <c r="K58" s="2"/>
      <c r="L58" s="2"/>
      <c r="M58" s="2"/>
      <c r="N58" s="2"/>
      <c r="O58" s="2">
        <f t="shared" si="21"/>
        <v>560.74</v>
      </c>
      <c r="P58" s="2">
        <f t="shared" si="22"/>
        <v>560.74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27721505</v>
      </c>
      <c r="AB58" s="2">
        <f t="shared" si="32"/>
        <v>12.19</v>
      </c>
      <c r="AC58" s="2">
        <f t="shared" si="64"/>
        <v>12.19</v>
      </c>
      <c r="AD58" s="2">
        <f>ROUND((((ET58)-(EU58))+AE58),2)</f>
        <v>0</v>
      </c>
      <c r="AE58" s="2">
        <f>ROUND((EU58),2)</f>
        <v>0</v>
      </c>
      <c r="AF58" s="2">
        <f>ROUND((EV58),2)</f>
        <v>0</v>
      </c>
      <c r="AG58" s="2">
        <f t="shared" si="33"/>
        <v>0</v>
      </c>
      <c r="AH58" s="2">
        <f>(EW58)</f>
        <v>0</v>
      </c>
      <c r="AI58" s="2">
        <f>(EX58)</f>
        <v>0</v>
      </c>
      <c r="AJ58" s="2">
        <f t="shared" si="34"/>
        <v>0</v>
      </c>
      <c r="AK58" s="2">
        <v>12.19</v>
      </c>
      <c r="AL58" s="2">
        <v>12.19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90</v>
      </c>
      <c r="AU58" s="2">
        <v>60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110</v>
      </c>
      <c r="BK58" s="2"/>
      <c r="BL58" s="2"/>
      <c r="BM58" s="2">
        <v>26001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100</v>
      </c>
      <c r="CA58" s="2">
        <v>70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5"/>
        <v>560.74</v>
      </c>
      <c r="CQ58" s="2">
        <f t="shared" si="36"/>
        <v>12.19</v>
      </c>
      <c r="CR58" s="2">
        <f t="shared" si="37"/>
        <v>0</v>
      </c>
      <c r="CS58" s="2">
        <f t="shared" si="38"/>
        <v>0</v>
      </c>
      <c r="CT58" s="2">
        <f t="shared" si="39"/>
        <v>0</v>
      </c>
      <c r="CU58" s="2">
        <f t="shared" si="40"/>
        <v>0</v>
      </c>
      <c r="CV58" s="2">
        <f t="shared" si="41"/>
        <v>0</v>
      </c>
      <c r="CW58" s="2">
        <f t="shared" si="42"/>
        <v>0</v>
      </c>
      <c r="CX58" s="2">
        <f t="shared" si="43"/>
        <v>0</v>
      </c>
      <c r="CY58" s="2">
        <f t="shared" si="44"/>
        <v>0</v>
      </c>
      <c r="CZ58" s="2">
        <f t="shared" si="45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96</v>
      </c>
      <c r="DW58" s="2" t="s">
        <v>96</v>
      </c>
      <c r="DX58" s="2">
        <v>1</v>
      </c>
      <c r="DY58" s="2"/>
      <c r="DZ58" s="2"/>
      <c r="EA58" s="2"/>
      <c r="EB58" s="2"/>
      <c r="EC58" s="2"/>
      <c r="ED58" s="2"/>
      <c r="EE58" s="2">
        <v>27029063</v>
      </c>
      <c r="EF58" s="2">
        <v>2</v>
      </c>
      <c r="EG58" s="2" t="s">
        <v>23</v>
      </c>
      <c r="EH58" s="2">
        <v>0</v>
      </c>
      <c r="EI58" s="2" t="s">
        <v>6</v>
      </c>
      <c r="EJ58" s="2">
        <v>1</v>
      </c>
      <c r="EK58" s="2">
        <v>26001</v>
      </c>
      <c r="EL58" s="2" t="s">
        <v>104</v>
      </c>
      <c r="EM58" s="2" t="s">
        <v>105</v>
      </c>
      <c r="EN58" s="2"/>
      <c r="EO58" s="2" t="s">
        <v>6</v>
      </c>
      <c r="EP58" s="2"/>
      <c r="EQ58" s="2">
        <v>0</v>
      </c>
      <c r="ER58" s="2">
        <v>12.19</v>
      </c>
      <c r="ES58" s="2">
        <v>12.19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6"/>
        <v>0</v>
      </c>
      <c r="FS58" s="2">
        <v>0</v>
      </c>
      <c r="FT58" s="2" t="s">
        <v>27</v>
      </c>
      <c r="FU58" s="2" t="s">
        <v>28</v>
      </c>
      <c r="FV58" s="2"/>
      <c r="FW58" s="2"/>
      <c r="FX58" s="2">
        <v>90</v>
      </c>
      <c r="FY58" s="2">
        <v>59.5</v>
      </c>
      <c r="FZ58" s="2"/>
      <c r="GA58" s="2" t="s">
        <v>6</v>
      </c>
      <c r="GB58" s="2"/>
      <c r="GC58" s="2"/>
      <c r="GD58" s="2">
        <v>0</v>
      </c>
      <c r="GE58" s="2"/>
      <c r="GF58" s="2">
        <v>-543550502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7"/>
        <v>0</v>
      </c>
      <c r="GM58" s="2">
        <f t="shared" si="48"/>
        <v>560.74</v>
      </c>
      <c r="GN58" s="2">
        <f t="shared" si="49"/>
        <v>560.74</v>
      </c>
      <c r="GO58" s="2">
        <f t="shared" si="50"/>
        <v>0</v>
      </c>
      <c r="GP58" s="2">
        <f t="shared" si="51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2"/>
        <v>0</v>
      </c>
      <c r="GW58" s="2">
        <v>1</v>
      </c>
      <c r="GX58" s="2">
        <f t="shared" si="53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142</v>
      </c>
      <c r="E59" t="s">
        <v>107</v>
      </c>
      <c r="F59" t="s">
        <v>108</v>
      </c>
      <c r="G59" t="s">
        <v>109</v>
      </c>
      <c r="H59" t="s">
        <v>96</v>
      </c>
      <c r="I59">
        <f>I57*J59</f>
        <v>46</v>
      </c>
      <c r="J59">
        <v>115</v>
      </c>
      <c r="O59">
        <f t="shared" si="21"/>
        <v>560.74</v>
      </c>
      <c r="P59">
        <f t="shared" si="22"/>
        <v>560.74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27721504</v>
      </c>
      <c r="AB59">
        <f t="shared" si="32"/>
        <v>12.19</v>
      </c>
      <c r="AC59">
        <f t="shared" si="64"/>
        <v>12.19</v>
      </c>
      <c r="AD59">
        <f>ROUND((((ET59)-(EU59))+AE59),2)</f>
        <v>0</v>
      </c>
      <c r="AE59">
        <f>ROUND((EU59),2)</f>
        <v>0</v>
      </c>
      <c r="AF59">
        <f>ROUND((EV59),2)</f>
        <v>0</v>
      </c>
      <c r="AG59">
        <f t="shared" si="33"/>
        <v>0</v>
      </c>
      <c r="AH59">
        <f>(EW59)</f>
        <v>0</v>
      </c>
      <c r="AI59">
        <f>(EX59)</f>
        <v>0</v>
      </c>
      <c r="AJ59">
        <f t="shared" si="34"/>
        <v>0</v>
      </c>
      <c r="AK59">
        <v>12.19</v>
      </c>
      <c r="AL59">
        <v>12.19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90</v>
      </c>
      <c r="AU59">
        <v>60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1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110</v>
      </c>
      <c r="BM59">
        <v>26001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100</v>
      </c>
      <c r="CA59">
        <v>70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5"/>
        <v>560.74</v>
      </c>
      <c r="CQ59">
        <f t="shared" si="36"/>
        <v>12.19</v>
      </c>
      <c r="CR59">
        <f t="shared" si="37"/>
        <v>0</v>
      </c>
      <c r="CS59">
        <f t="shared" si="38"/>
        <v>0</v>
      </c>
      <c r="CT59">
        <f t="shared" si="39"/>
        <v>0</v>
      </c>
      <c r="CU59">
        <f t="shared" si="40"/>
        <v>0</v>
      </c>
      <c r="CV59">
        <f t="shared" si="41"/>
        <v>0</v>
      </c>
      <c r="CW59">
        <f t="shared" si="42"/>
        <v>0</v>
      </c>
      <c r="CX59">
        <f t="shared" si="43"/>
        <v>0</v>
      </c>
      <c r="CY59">
        <f t="shared" si="44"/>
        <v>0</v>
      </c>
      <c r="CZ59">
        <f t="shared" si="45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96</v>
      </c>
      <c r="DW59" t="s">
        <v>96</v>
      </c>
      <c r="DX59">
        <v>1</v>
      </c>
      <c r="EE59">
        <v>27029063</v>
      </c>
      <c r="EF59">
        <v>2</v>
      </c>
      <c r="EG59" t="s">
        <v>23</v>
      </c>
      <c r="EH59">
        <v>0</v>
      </c>
      <c r="EI59" t="s">
        <v>6</v>
      </c>
      <c r="EJ59">
        <v>1</v>
      </c>
      <c r="EK59">
        <v>26001</v>
      </c>
      <c r="EL59" t="s">
        <v>104</v>
      </c>
      <c r="EM59" t="s">
        <v>105</v>
      </c>
      <c r="EO59" t="s">
        <v>6</v>
      </c>
      <c r="EQ59">
        <v>0</v>
      </c>
      <c r="ER59">
        <v>12.19</v>
      </c>
      <c r="ES59">
        <v>12.19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6"/>
        <v>0</v>
      </c>
      <c r="FS59">
        <v>0</v>
      </c>
      <c r="FT59" t="s">
        <v>27</v>
      </c>
      <c r="FU59" t="s">
        <v>28</v>
      </c>
      <c r="FX59">
        <v>90</v>
      </c>
      <c r="FY59">
        <v>59.5</v>
      </c>
      <c r="GA59" t="s">
        <v>6</v>
      </c>
      <c r="GD59">
        <v>0</v>
      </c>
      <c r="GF59">
        <v>-543550502</v>
      </c>
      <c r="GG59">
        <v>2</v>
      </c>
      <c r="GH59">
        <v>1</v>
      </c>
      <c r="GI59">
        <v>-2</v>
      </c>
      <c r="GJ59">
        <v>0</v>
      </c>
      <c r="GK59">
        <f>ROUND(R59*(S12)/100,2)</f>
        <v>0</v>
      </c>
      <c r="GL59">
        <f t="shared" si="47"/>
        <v>0</v>
      </c>
      <c r="GM59">
        <f t="shared" si="48"/>
        <v>560.74</v>
      </c>
      <c r="GN59">
        <f t="shared" si="49"/>
        <v>560.74</v>
      </c>
      <c r="GO59">
        <f t="shared" si="50"/>
        <v>0</v>
      </c>
      <c r="GP59">
        <f t="shared" si="51"/>
        <v>0</v>
      </c>
      <c r="GR59">
        <v>0</v>
      </c>
      <c r="GS59">
        <v>0</v>
      </c>
      <c r="GT59">
        <v>0</v>
      </c>
      <c r="GU59" t="s">
        <v>6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ROW(SmtRes!A150)</f>
        <v>150</v>
      </c>
      <c r="D60" s="2">
        <f>ROW(EtalonRes!A166)</f>
        <v>166</v>
      </c>
      <c r="E60" s="2" t="s">
        <v>111</v>
      </c>
      <c r="F60" s="2" t="s">
        <v>112</v>
      </c>
      <c r="G60" s="2" t="s">
        <v>113</v>
      </c>
      <c r="H60" s="2" t="s">
        <v>64</v>
      </c>
      <c r="I60" s="2">
        <v>8</v>
      </c>
      <c r="J60" s="2">
        <v>0</v>
      </c>
      <c r="K60" s="2"/>
      <c r="L60" s="2"/>
      <c r="M60" s="2"/>
      <c r="N60" s="2"/>
      <c r="O60" s="2">
        <f t="shared" ref="O60:O91" si="65">ROUND(CP60,2)</f>
        <v>7447.68</v>
      </c>
      <c r="P60" s="2">
        <f t="shared" ref="P60:P91" si="66">ROUND(CQ60*I60,2)</f>
        <v>5423.44</v>
      </c>
      <c r="Q60" s="2">
        <f t="shared" ref="Q60:Q91" si="67">ROUND(CR60*I60,2)</f>
        <v>275.52</v>
      </c>
      <c r="R60" s="2">
        <f t="shared" ref="R60:R91" si="68">ROUND(CS60*I60,2)</f>
        <v>46.4</v>
      </c>
      <c r="S60" s="2">
        <f t="shared" ref="S60:S91" si="69">ROUND(CT60*I60,2)</f>
        <v>1748.72</v>
      </c>
      <c r="T60" s="2">
        <f t="shared" ref="T60:T91" si="70">ROUND(CU60*I60,2)</f>
        <v>0</v>
      </c>
      <c r="U60" s="2">
        <f t="shared" ref="U60:U91" si="71">CV60*I60</f>
        <v>202.39999999999998</v>
      </c>
      <c r="V60" s="2">
        <f t="shared" ref="V60:V91" si="72">CW60*I60</f>
        <v>4</v>
      </c>
      <c r="W60" s="2">
        <f t="shared" ref="W60:W91" si="73">ROUND(CX60*I60,2)</f>
        <v>0</v>
      </c>
      <c r="X60" s="2">
        <f t="shared" ref="X60:X91" si="74">ROUND(CY60,2)</f>
        <v>1615.61</v>
      </c>
      <c r="Y60" s="2">
        <f t="shared" ref="Y60:Y91" si="75">ROUND(CZ60,2)</f>
        <v>1077.07</v>
      </c>
      <c r="Z60" s="2"/>
      <c r="AA60" s="2">
        <v>27721505</v>
      </c>
      <c r="AB60" s="2">
        <f t="shared" ref="AB60:AB91" si="76">ROUND((AC60+AD60+AF60),2)</f>
        <v>930.96</v>
      </c>
      <c r="AC60" s="2">
        <f t="shared" si="64"/>
        <v>677.93</v>
      </c>
      <c r="AD60" s="2">
        <f>ROUND(((((ET60*1.25))-((EU60*1.25)))+AE60),2)</f>
        <v>34.44</v>
      </c>
      <c r="AE60" s="2">
        <f>ROUND(((EU60*1.25)),2)</f>
        <v>5.8</v>
      </c>
      <c r="AF60" s="2">
        <f>ROUND(((EV60*1.15)),2)</f>
        <v>218.59</v>
      </c>
      <c r="AG60" s="2">
        <f t="shared" ref="AG60:AG91" si="77">ROUND((AP60),2)</f>
        <v>0</v>
      </c>
      <c r="AH60" s="2">
        <f>((EW60*1.15))</f>
        <v>25.299999999999997</v>
      </c>
      <c r="AI60" s="2">
        <f>((EX60*1.25))</f>
        <v>0.5</v>
      </c>
      <c r="AJ60" s="2">
        <f t="shared" ref="AJ60:AJ91" si="78">ROUND((AS60),2)</f>
        <v>0</v>
      </c>
      <c r="AK60" s="2">
        <v>895.56</v>
      </c>
      <c r="AL60" s="2">
        <v>677.93</v>
      </c>
      <c r="AM60" s="2">
        <v>27.55</v>
      </c>
      <c r="AN60" s="2">
        <v>4.6399999999999997</v>
      </c>
      <c r="AO60" s="2">
        <v>190.08</v>
      </c>
      <c r="AP60" s="2">
        <v>0</v>
      </c>
      <c r="AQ60" s="2">
        <v>22</v>
      </c>
      <c r="AR60" s="2">
        <v>0.4</v>
      </c>
      <c r="AS60" s="2">
        <v>0</v>
      </c>
      <c r="AT60" s="2">
        <v>90</v>
      </c>
      <c r="AU60" s="2">
        <v>60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114</v>
      </c>
      <c r="BK60" s="2"/>
      <c r="BL60" s="2"/>
      <c r="BM60" s="2">
        <v>26001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100</v>
      </c>
      <c r="CA60" s="2">
        <v>70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1470</v>
      </c>
      <c r="CO60" s="2">
        <v>0</v>
      </c>
      <c r="CP60" s="2">
        <f t="shared" ref="CP60:CP91" si="79">(P60+Q60+S60)</f>
        <v>7447.6799999999994</v>
      </c>
      <c r="CQ60" s="2">
        <f t="shared" ref="CQ60:CQ91" si="80">AC60*BC60</f>
        <v>677.93</v>
      </c>
      <c r="CR60" s="2">
        <f t="shared" ref="CR60:CR91" si="81">AD60*BB60</f>
        <v>34.44</v>
      </c>
      <c r="CS60" s="2">
        <f t="shared" ref="CS60:CS91" si="82">AE60*BS60</f>
        <v>5.8</v>
      </c>
      <c r="CT60" s="2">
        <f t="shared" ref="CT60:CT91" si="83">AF60*BA60</f>
        <v>218.59</v>
      </c>
      <c r="CU60" s="2">
        <f t="shared" ref="CU60:CU91" si="84">AG60</f>
        <v>0</v>
      </c>
      <c r="CV60" s="2">
        <f t="shared" ref="CV60:CV91" si="85">AH60</f>
        <v>25.299999999999997</v>
      </c>
      <c r="CW60" s="2">
        <f t="shared" ref="CW60:CW91" si="86">AI60</f>
        <v>0.5</v>
      </c>
      <c r="CX60" s="2">
        <f t="shared" ref="CX60:CX91" si="87">AJ60</f>
        <v>0</v>
      </c>
      <c r="CY60" s="2">
        <f t="shared" ref="CY60:CY91" si="88">(((S60+R60)*AT60)/100)</f>
        <v>1615.6080000000002</v>
      </c>
      <c r="CZ60" s="2">
        <f t="shared" ref="CZ60:CZ91" si="89">(((S60+R60)*AU60)/100)</f>
        <v>1077.0720000000001</v>
      </c>
      <c r="DA60" s="2"/>
      <c r="DB60" s="2"/>
      <c r="DC60" s="2" t="s">
        <v>6</v>
      </c>
      <c r="DD60" s="2" t="s">
        <v>6</v>
      </c>
      <c r="DE60" s="2" t="s">
        <v>102</v>
      </c>
      <c r="DF60" s="2" t="s">
        <v>102</v>
      </c>
      <c r="DG60" s="2" t="s">
        <v>103</v>
      </c>
      <c r="DH60" s="2" t="s">
        <v>6</v>
      </c>
      <c r="DI60" s="2" t="s">
        <v>103</v>
      </c>
      <c r="DJ60" s="2" t="s">
        <v>102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1007</v>
      </c>
      <c r="DV60" s="2" t="s">
        <v>64</v>
      </c>
      <c r="DW60" s="2" t="s">
        <v>64</v>
      </c>
      <c r="DX60" s="2">
        <v>1</v>
      </c>
      <c r="DY60" s="2"/>
      <c r="DZ60" s="2"/>
      <c r="EA60" s="2"/>
      <c r="EB60" s="2"/>
      <c r="EC60" s="2"/>
      <c r="ED60" s="2"/>
      <c r="EE60" s="2">
        <v>27029063</v>
      </c>
      <c r="EF60" s="2">
        <v>2</v>
      </c>
      <c r="EG60" s="2" t="s">
        <v>23</v>
      </c>
      <c r="EH60" s="2">
        <v>0</v>
      </c>
      <c r="EI60" s="2" t="s">
        <v>6</v>
      </c>
      <c r="EJ60" s="2">
        <v>1</v>
      </c>
      <c r="EK60" s="2">
        <v>26001</v>
      </c>
      <c r="EL60" s="2" t="s">
        <v>104</v>
      </c>
      <c r="EM60" s="2" t="s">
        <v>105</v>
      </c>
      <c r="EN60" s="2"/>
      <c r="EO60" s="2" t="s">
        <v>106</v>
      </c>
      <c r="EP60" s="2"/>
      <c r="EQ60" s="2">
        <v>0</v>
      </c>
      <c r="ER60" s="2">
        <v>895.56</v>
      </c>
      <c r="ES60" s="2">
        <v>677.93</v>
      </c>
      <c r="ET60" s="2">
        <v>27.55</v>
      </c>
      <c r="EU60" s="2">
        <v>4.6399999999999997</v>
      </c>
      <c r="EV60" s="2">
        <v>190.08</v>
      </c>
      <c r="EW60" s="2">
        <v>22</v>
      </c>
      <c r="EX60" s="2">
        <v>0.4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0">ROUND(IF(AND(BH60=3,BI60=3),P60,0),2)</f>
        <v>0</v>
      </c>
      <c r="FS60" s="2">
        <v>0</v>
      </c>
      <c r="FT60" s="2" t="s">
        <v>27</v>
      </c>
      <c r="FU60" s="2" t="s">
        <v>28</v>
      </c>
      <c r="FV60" s="2"/>
      <c r="FW60" s="2"/>
      <c r="FX60" s="2">
        <v>90</v>
      </c>
      <c r="FY60" s="2">
        <v>59.5</v>
      </c>
      <c r="FZ60" s="2"/>
      <c r="GA60" s="2" t="s">
        <v>6</v>
      </c>
      <c r="GB60" s="2"/>
      <c r="GC60" s="2"/>
      <c r="GD60" s="2">
        <v>0</v>
      </c>
      <c r="GE60" s="2"/>
      <c r="GF60" s="2">
        <v>-1616721765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1">ROUND(IF(AND(BH60=3,BI60=3,FS60&lt;&gt;0),P60,0),2)</f>
        <v>0</v>
      </c>
      <c r="GM60" s="2">
        <f t="shared" ref="GM60:GM91" si="92">ROUND(O60+X60+Y60+GK60,2)+GX60</f>
        <v>10140.36</v>
      </c>
      <c r="GN60" s="2">
        <f t="shared" ref="GN60:GN91" si="93">IF(OR(BI60=0,BI60=1),ROUND(O60+X60+Y60+GK60,2),0)</f>
        <v>10140.36</v>
      </c>
      <c r="GO60" s="2">
        <f t="shared" ref="GO60:GO91" si="94">IF(BI60=2,ROUND(O60+X60+Y60+GK60,2),0)</f>
        <v>0</v>
      </c>
      <c r="GP60" s="2">
        <f t="shared" ref="GP60:GP91" si="95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ref="GV60:GV91" si="96">ROUND(GT60,2)</f>
        <v>0</v>
      </c>
      <c r="GW60" s="2">
        <v>1</v>
      </c>
      <c r="GX60" s="2">
        <f t="shared" ref="GX60:GX91" si="97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ROW(SmtRes!A158)</f>
        <v>158</v>
      </c>
      <c r="D61">
        <f>ROW(EtalonRes!A174)</f>
        <v>174</v>
      </c>
      <c r="E61" t="s">
        <v>111</v>
      </c>
      <c r="F61" t="s">
        <v>112</v>
      </c>
      <c r="G61" t="s">
        <v>113</v>
      </c>
      <c r="H61" t="s">
        <v>64</v>
      </c>
      <c r="I61">
        <v>8</v>
      </c>
      <c r="J61">
        <v>0</v>
      </c>
      <c r="O61">
        <f t="shared" si="65"/>
        <v>7447.68</v>
      </c>
      <c r="P61">
        <f t="shared" si="66"/>
        <v>5423.44</v>
      </c>
      <c r="Q61">
        <f t="shared" si="67"/>
        <v>275.52</v>
      </c>
      <c r="R61">
        <f t="shared" si="68"/>
        <v>46.4</v>
      </c>
      <c r="S61">
        <f t="shared" si="69"/>
        <v>1748.72</v>
      </c>
      <c r="T61">
        <f t="shared" si="70"/>
        <v>0</v>
      </c>
      <c r="U61">
        <f t="shared" si="71"/>
        <v>202.39999999999998</v>
      </c>
      <c r="V61">
        <f t="shared" si="72"/>
        <v>4</v>
      </c>
      <c r="W61">
        <f t="shared" si="73"/>
        <v>0</v>
      </c>
      <c r="X61">
        <f t="shared" si="74"/>
        <v>1615.61</v>
      </c>
      <c r="Y61">
        <f t="shared" si="75"/>
        <v>1077.07</v>
      </c>
      <c r="AA61">
        <v>27721504</v>
      </c>
      <c r="AB61">
        <f t="shared" si="76"/>
        <v>930.96</v>
      </c>
      <c r="AC61">
        <f t="shared" si="64"/>
        <v>677.93</v>
      </c>
      <c r="AD61">
        <f>ROUND(((((ET61*1.25))-((EU61*1.25)))+AE61),2)</f>
        <v>34.44</v>
      </c>
      <c r="AE61">
        <f>ROUND(((EU61*1.25)),2)</f>
        <v>5.8</v>
      </c>
      <c r="AF61">
        <f>ROUND(((EV61*1.15)),2)</f>
        <v>218.59</v>
      </c>
      <c r="AG61">
        <f t="shared" si="77"/>
        <v>0</v>
      </c>
      <c r="AH61">
        <f>((EW61*1.15))</f>
        <v>25.299999999999997</v>
      </c>
      <c r="AI61">
        <f>((EX61*1.25))</f>
        <v>0.5</v>
      </c>
      <c r="AJ61">
        <f t="shared" si="78"/>
        <v>0</v>
      </c>
      <c r="AK61">
        <v>895.56</v>
      </c>
      <c r="AL61">
        <v>677.93</v>
      </c>
      <c r="AM61">
        <v>27.55</v>
      </c>
      <c r="AN61">
        <v>4.6399999999999997</v>
      </c>
      <c r="AO61">
        <v>190.08</v>
      </c>
      <c r="AP61">
        <v>0</v>
      </c>
      <c r="AQ61">
        <v>22</v>
      </c>
      <c r="AR61">
        <v>0.4</v>
      </c>
      <c r="AS61">
        <v>0</v>
      </c>
      <c r="AT61">
        <v>90</v>
      </c>
      <c r="AU61">
        <v>60</v>
      </c>
      <c r="AV61">
        <v>1</v>
      </c>
      <c r="AW61">
        <v>1</v>
      </c>
      <c r="AZ61">
        <v>1</v>
      </c>
      <c r="BA61">
        <v>1</v>
      </c>
      <c r="BB61">
        <v>1</v>
      </c>
      <c r="BC61">
        <v>1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114</v>
      </c>
      <c r="BM61">
        <v>26001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100</v>
      </c>
      <c r="CA61">
        <v>70</v>
      </c>
      <c r="CF61">
        <v>0</v>
      </c>
      <c r="CG61">
        <v>0</v>
      </c>
      <c r="CM61">
        <v>0</v>
      </c>
      <c r="CN61" t="s">
        <v>1470</v>
      </c>
      <c r="CO61">
        <v>0</v>
      </c>
      <c r="CP61">
        <f t="shared" si="79"/>
        <v>7447.6799999999994</v>
      </c>
      <c r="CQ61">
        <f t="shared" si="80"/>
        <v>677.93</v>
      </c>
      <c r="CR61">
        <f t="shared" si="81"/>
        <v>34.44</v>
      </c>
      <c r="CS61">
        <f t="shared" si="82"/>
        <v>5.8</v>
      </c>
      <c r="CT61">
        <f t="shared" si="83"/>
        <v>218.59</v>
      </c>
      <c r="CU61">
        <f t="shared" si="84"/>
        <v>0</v>
      </c>
      <c r="CV61">
        <f t="shared" si="85"/>
        <v>25.299999999999997</v>
      </c>
      <c r="CW61">
        <f t="shared" si="86"/>
        <v>0.5</v>
      </c>
      <c r="CX61">
        <f t="shared" si="87"/>
        <v>0</v>
      </c>
      <c r="CY61">
        <f t="shared" si="88"/>
        <v>1615.6080000000002</v>
      </c>
      <c r="CZ61">
        <f t="shared" si="89"/>
        <v>1077.0720000000001</v>
      </c>
      <c r="DC61" t="s">
        <v>6</v>
      </c>
      <c r="DD61" t="s">
        <v>6</v>
      </c>
      <c r="DE61" t="s">
        <v>102</v>
      </c>
      <c r="DF61" t="s">
        <v>102</v>
      </c>
      <c r="DG61" t="s">
        <v>103</v>
      </c>
      <c r="DH61" t="s">
        <v>6</v>
      </c>
      <c r="DI61" t="s">
        <v>103</v>
      </c>
      <c r="DJ61" t="s">
        <v>102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64</v>
      </c>
      <c r="DW61" t="s">
        <v>64</v>
      </c>
      <c r="DX61">
        <v>1</v>
      </c>
      <c r="EE61">
        <v>27029063</v>
      </c>
      <c r="EF61">
        <v>2</v>
      </c>
      <c r="EG61" t="s">
        <v>23</v>
      </c>
      <c r="EH61">
        <v>0</v>
      </c>
      <c r="EI61" t="s">
        <v>6</v>
      </c>
      <c r="EJ61">
        <v>1</v>
      </c>
      <c r="EK61">
        <v>26001</v>
      </c>
      <c r="EL61" t="s">
        <v>104</v>
      </c>
      <c r="EM61" t="s">
        <v>105</v>
      </c>
      <c r="EO61" t="s">
        <v>106</v>
      </c>
      <c r="EQ61">
        <v>0</v>
      </c>
      <c r="ER61">
        <v>895.56</v>
      </c>
      <c r="ES61">
        <v>677.93</v>
      </c>
      <c r="ET61">
        <v>27.55</v>
      </c>
      <c r="EU61">
        <v>4.6399999999999997</v>
      </c>
      <c r="EV61">
        <v>190.08</v>
      </c>
      <c r="EW61">
        <v>22</v>
      </c>
      <c r="EX61">
        <v>0.4</v>
      </c>
      <c r="EY61">
        <v>0</v>
      </c>
      <c r="FQ61">
        <v>0</v>
      </c>
      <c r="FR61">
        <f t="shared" si="90"/>
        <v>0</v>
      </c>
      <c r="FS61">
        <v>0</v>
      </c>
      <c r="FT61" t="s">
        <v>27</v>
      </c>
      <c r="FU61" t="s">
        <v>28</v>
      </c>
      <c r="FX61">
        <v>90</v>
      </c>
      <c r="FY61">
        <v>59.5</v>
      </c>
      <c r="GA61" t="s">
        <v>6</v>
      </c>
      <c r="GD61">
        <v>0</v>
      </c>
      <c r="GF61">
        <v>-1616721765</v>
      </c>
      <c r="GG61">
        <v>2</v>
      </c>
      <c r="GH61">
        <v>1</v>
      </c>
      <c r="GI61">
        <v>-2</v>
      </c>
      <c r="GJ61">
        <v>0</v>
      </c>
      <c r="GK61">
        <f>ROUND(R61*(S12)/100,2)</f>
        <v>0</v>
      </c>
      <c r="GL61">
        <f t="shared" si="91"/>
        <v>0</v>
      </c>
      <c r="GM61">
        <f t="shared" si="92"/>
        <v>10140.36</v>
      </c>
      <c r="GN61">
        <f t="shared" si="93"/>
        <v>10140.36</v>
      </c>
      <c r="GO61">
        <f t="shared" si="94"/>
        <v>0</v>
      </c>
      <c r="GP61">
        <f t="shared" si="95"/>
        <v>0</v>
      </c>
      <c r="GR61">
        <v>0</v>
      </c>
      <c r="GS61">
        <v>0</v>
      </c>
      <c r="GT61">
        <v>0</v>
      </c>
      <c r="GU61" t="s">
        <v>6</v>
      </c>
      <c r="GV61">
        <f t="shared" si="96"/>
        <v>0</v>
      </c>
      <c r="GW61">
        <v>1</v>
      </c>
      <c r="GX61">
        <f t="shared" si="97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149</v>
      </c>
      <c r="D62" s="2"/>
      <c r="E62" s="2" t="s">
        <v>115</v>
      </c>
      <c r="F62" s="2" t="s">
        <v>116</v>
      </c>
      <c r="G62" s="2" t="s">
        <v>117</v>
      </c>
      <c r="H62" s="2" t="s">
        <v>64</v>
      </c>
      <c r="I62" s="2">
        <f>I60*J62</f>
        <v>8.4</v>
      </c>
      <c r="J62" s="2">
        <v>1.05</v>
      </c>
      <c r="K62" s="2"/>
      <c r="L62" s="2"/>
      <c r="M62" s="2"/>
      <c r="N62" s="2"/>
      <c r="O62" s="2">
        <f t="shared" si="65"/>
        <v>9655.3799999999992</v>
      </c>
      <c r="P62" s="2">
        <f t="shared" si="66"/>
        <v>9655.3799999999992</v>
      </c>
      <c r="Q62" s="2">
        <f t="shared" si="67"/>
        <v>0</v>
      </c>
      <c r="R62" s="2">
        <f t="shared" si="68"/>
        <v>0</v>
      </c>
      <c r="S62" s="2">
        <f t="shared" si="69"/>
        <v>0</v>
      </c>
      <c r="T62" s="2">
        <f t="shared" si="70"/>
        <v>0</v>
      </c>
      <c r="U62" s="2">
        <f t="shared" si="71"/>
        <v>0</v>
      </c>
      <c r="V62" s="2">
        <f t="shared" si="72"/>
        <v>0</v>
      </c>
      <c r="W62" s="2">
        <f t="shared" si="73"/>
        <v>0</v>
      </c>
      <c r="X62" s="2">
        <f t="shared" si="74"/>
        <v>0</v>
      </c>
      <c r="Y62" s="2">
        <f t="shared" si="75"/>
        <v>0</v>
      </c>
      <c r="Z62" s="2"/>
      <c r="AA62" s="2">
        <v>27721505</v>
      </c>
      <c r="AB62" s="2">
        <f t="shared" si="76"/>
        <v>1149.45</v>
      </c>
      <c r="AC62" s="2">
        <f t="shared" si="64"/>
        <v>1149.45</v>
      </c>
      <c r="AD62" s="2">
        <f>ROUND((((ET62)-(EU62))+AE62),2)</f>
        <v>0</v>
      </c>
      <c r="AE62" s="2">
        <f>ROUND((EU62),2)</f>
        <v>0</v>
      </c>
      <c r="AF62" s="2">
        <f>ROUND((EV62),2)</f>
        <v>0</v>
      </c>
      <c r="AG62" s="2">
        <f t="shared" si="77"/>
        <v>0</v>
      </c>
      <c r="AH62" s="2">
        <f>(EW62)</f>
        <v>0</v>
      </c>
      <c r="AI62" s="2">
        <f>(EX62)</f>
        <v>0</v>
      </c>
      <c r="AJ62" s="2">
        <f t="shared" si="78"/>
        <v>0</v>
      </c>
      <c r="AK62" s="2">
        <v>1149.45</v>
      </c>
      <c r="AL62" s="2">
        <v>1149.45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90</v>
      </c>
      <c r="AU62" s="2">
        <v>60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118</v>
      </c>
      <c r="BK62" s="2"/>
      <c r="BL62" s="2"/>
      <c r="BM62" s="2">
        <v>26001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100</v>
      </c>
      <c r="CA62" s="2">
        <v>70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79"/>
        <v>9655.3799999999992</v>
      </c>
      <c r="CQ62" s="2">
        <f t="shared" si="80"/>
        <v>1149.45</v>
      </c>
      <c r="CR62" s="2">
        <f t="shared" si="81"/>
        <v>0</v>
      </c>
      <c r="CS62" s="2">
        <f t="shared" si="82"/>
        <v>0</v>
      </c>
      <c r="CT62" s="2">
        <f t="shared" si="83"/>
        <v>0</v>
      </c>
      <c r="CU62" s="2">
        <f t="shared" si="84"/>
        <v>0</v>
      </c>
      <c r="CV62" s="2">
        <f t="shared" si="85"/>
        <v>0</v>
      </c>
      <c r="CW62" s="2">
        <f t="shared" si="86"/>
        <v>0</v>
      </c>
      <c r="CX62" s="2">
        <f t="shared" si="87"/>
        <v>0</v>
      </c>
      <c r="CY62" s="2">
        <f t="shared" si="88"/>
        <v>0</v>
      </c>
      <c r="CZ62" s="2">
        <f t="shared" si="89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1007</v>
      </c>
      <c r="DV62" s="2" t="s">
        <v>64</v>
      </c>
      <c r="DW62" s="2" t="s">
        <v>64</v>
      </c>
      <c r="DX62" s="2">
        <v>1</v>
      </c>
      <c r="DY62" s="2"/>
      <c r="DZ62" s="2"/>
      <c r="EA62" s="2"/>
      <c r="EB62" s="2"/>
      <c r="EC62" s="2"/>
      <c r="ED62" s="2"/>
      <c r="EE62" s="2">
        <v>27029063</v>
      </c>
      <c r="EF62" s="2">
        <v>2</v>
      </c>
      <c r="EG62" s="2" t="s">
        <v>23</v>
      </c>
      <c r="EH62" s="2">
        <v>0</v>
      </c>
      <c r="EI62" s="2" t="s">
        <v>6</v>
      </c>
      <c r="EJ62" s="2">
        <v>1</v>
      </c>
      <c r="EK62" s="2">
        <v>26001</v>
      </c>
      <c r="EL62" s="2" t="s">
        <v>104</v>
      </c>
      <c r="EM62" s="2" t="s">
        <v>105</v>
      </c>
      <c r="EN62" s="2"/>
      <c r="EO62" s="2" t="s">
        <v>6</v>
      </c>
      <c r="EP62" s="2"/>
      <c r="EQ62" s="2">
        <v>0</v>
      </c>
      <c r="ER62" s="2">
        <v>1149.45</v>
      </c>
      <c r="ES62" s="2">
        <v>1149.45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0"/>
        <v>0</v>
      </c>
      <c r="FS62" s="2">
        <v>0</v>
      </c>
      <c r="FT62" s="2" t="s">
        <v>27</v>
      </c>
      <c r="FU62" s="2" t="s">
        <v>28</v>
      </c>
      <c r="FV62" s="2"/>
      <c r="FW62" s="2"/>
      <c r="FX62" s="2">
        <v>90</v>
      </c>
      <c r="FY62" s="2">
        <v>59.5</v>
      </c>
      <c r="FZ62" s="2"/>
      <c r="GA62" s="2" t="s">
        <v>6</v>
      </c>
      <c r="GB62" s="2"/>
      <c r="GC62" s="2"/>
      <c r="GD62" s="2">
        <v>0</v>
      </c>
      <c r="GE62" s="2"/>
      <c r="GF62" s="2">
        <v>-1337485777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1"/>
        <v>0</v>
      </c>
      <c r="GM62" s="2">
        <f t="shared" si="92"/>
        <v>9655.3799999999992</v>
      </c>
      <c r="GN62" s="2">
        <f t="shared" si="93"/>
        <v>9655.3799999999992</v>
      </c>
      <c r="GO62" s="2">
        <f t="shared" si="94"/>
        <v>0</v>
      </c>
      <c r="GP62" s="2">
        <f t="shared" si="95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6"/>
        <v>0</v>
      </c>
      <c r="GW62" s="2">
        <v>1</v>
      </c>
      <c r="GX62" s="2">
        <f t="shared" si="97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157</v>
      </c>
      <c r="E63" t="s">
        <v>115</v>
      </c>
      <c r="F63" t="s">
        <v>116</v>
      </c>
      <c r="G63" t="s">
        <v>117</v>
      </c>
      <c r="H63" t="s">
        <v>64</v>
      </c>
      <c r="I63">
        <f>I61*J63</f>
        <v>8.4</v>
      </c>
      <c r="J63">
        <v>1.05</v>
      </c>
      <c r="O63">
        <f t="shared" si="65"/>
        <v>9655.3799999999992</v>
      </c>
      <c r="P63">
        <f t="shared" si="66"/>
        <v>9655.3799999999992</v>
      </c>
      <c r="Q63">
        <f t="shared" si="67"/>
        <v>0</v>
      </c>
      <c r="R63">
        <f t="shared" si="68"/>
        <v>0</v>
      </c>
      <c r="S63">
        <f t="shared" si="69"/>
        <v>0</v>
      </c>
      <c r="T63">
        <f t="shared" si="70"/>
        <v>0</v>
      </c>
      <c r="U63">
        <f t="shared" si="71"/>
        <v>0</v>
      </c>
      <c r="V63">
        <f t="shared" si="72"/>
        <v>0</v>
      </c>
      <c r="W63">
        <f t="shared" si="73"/>
        <v>0</v>
      </c>
      <c r="X63">
        <f t="shared" si="74"/>
        <v>0</v>
      </c>
      <c r="Y63">
        <f t="shared" si="75"/>
        <v>0</v>
      </c>
      <c r="AA63">
        <v>27721504</v>
      </c>
      <c r="AB63">
        <f t="shared" si="76"/>
        <v>1149.45</v>
      </c>
      <c r="AC63">
        <f t="shared" si="64"/>
        <v>1149.45</v>
      </c>
      <c r="AD63">
        <f>ROUND((((ET63)-(EU63))+AE63),2)</f>
        <v>0</v>
      </c>
      <c r="AE63">
        <f>ROUND((EU63),2)</f>
        <v>0</v>
      </c>
      <c r="AF63">
        <f>ROUND((EV63),2)</f>
        <v>0</v>
      </c>
      <c r="AG63">
        <f t="shared" si="77"/>
        <v>0</v>
      </c>
      <c r="AH63">
        <f>(EW63)</f>
        <v>0</v>
      </c>
      <c r="AI63">
        <f>(EX63)</f>
        <v>0</v>
      </c>
      <c r="AJ63">
        <f t="shared" si="78"/>
        <v>0</v>
      </c>
      <c r="AK63">
        <v>1149.45</v>
      </c>
      <c r="AL63">
        <v>1149.45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90</v>
      </c>
      <c r="AU63">
        <v>60</v>
      </c>
      <c r="AV63">
        <v>1</v>
      </c>
      <c r="AW63">
        <v>1</v>
      </c>
      <c r="AZ63">
        <v>1</v>
      </c>
      <c r="BA63">
        <v>1</v>
      </c>
      <c r="BB63">
        <v>1</v>
      </c>
      <c r="BC63">
        <v>1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118</v>
      </c>
      <c r="BM63">
        <v>26001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100</v>
      </c>
      <c r="CA63">
        <v>70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79"/>
        <v>9655.3799999999992</v>
      </c>
      <c r="CQ63">
        <f t="shared" si="80"/>
        <v>1149.45</v>
      </c>
      <c r="CR63">
        <f t="shared" si="81"/>
        <v>0</v>
      </c>
      <c r="CS63">
        <f t="shared" si="82"/>
        <v>0</v>
      </c>
      <c r="CT63">
        <f t="shared" si="83"/>
        <v>0</v>
      </c>
      <c r="CU63">
        <f t="shared" si="84"/>
        <v>0</v>
      </c>
      <c r="CV63">
        <f t="shared" si="85"/>
        <v>0</v>
      </c>
      <c r="CW63">
        <f t="shared" si="86"/>
        <v>0</v>
      </c>
      <c r="CX63">
        <f t="shared" si="87"/>
        <v>0</v>
      </c>
      <c r="CY63">
        <f t="shared" si="88"/>
        <v>0</v>
      </c>
      <c r="CZ63">
        <f t="shared" si="89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1007</v>
      </c>
      <c r="DV63" t="s">
        <v>64</v>
      </c>
      <c r="DW63" t="s">
        <v>64</v>
      </c>
      <c r="DX63">
        <v>1</v>
      </c>
      <c r="EE63">
        <v>27029063</v>
      </c>
      <c r="EF63">
        <v>2</v>
      </c>
      <c r="EG63" t="s">
        <v>23</v>
      </c>
      <c r="EH63">
        <v>0</v>
      </c>
      <c r="EI63" t="s">
        <v>6</v>
      </c>
      <c r="EJ63">
        <v>1</v>
      </c>
      <c r="EK63">
        <v>26001</v>
      </c>
      <c r="EL63" t="s">
        <v>104</v>
      </c>
      <c r="EM63" t="s">
        <v>105</v>
      </c>
      <c r="EO63" t="s">
        <v>6</v>
      </c>
      <c r="EQ63">
        <v>0</v>
      </c>
      <c r="ER63">
        <v>1149.45</v>
      </c>
      <c r="ES63">
        <v>1149.45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0"/>
        <v>0</v>
      </c>
      <c r="FS63">
        <v>0</v>
      </c>
      <c r="FT63" t="s">
        <v>27</v>
      </c>
      <c r="FU63" t="s">
        <v>28</v>
      </c>
      <c r="FX63">
        <v>90</v>
      </c>
      <c r="FY63">
        <v>59.5</v>
      </c>
      <c r="GA63" t="s">
        <v>6</v>
      </c>
      <c r="GD63">
        <v>0</v>
      </c>
      <c r="GF63">
        <v>-1337485777</v>
      </c>
      <c r="GG63">
        <v>2</v>
      </c>
      <c r="GH63">
        <v>1</v>
      </c>
      <c r="GI63">
        <v>-2</v>
      </c>
      <c r="GJ63">
        <v>0</v>
      </c>
      <c r="GK63">
        <f>ROUND(R63*(S12)/100,2)</f>
        <v>0</v>
      </c>
      <c r="GL63">
        <f t="shared" si="91"/>
        <v>0</v>
      </c>
      <c r="GM63">
        <f t="shared" si="92"/>
        <v>9655.3799999999992</v>
      </c>
      <c r="GN63">
        <f t="shared" si="93"/>
        <v>9655.3799999999992</v>
      </c>
      <c r="GO63">
        <f t="shared" si="94"/>
        <v>0</v>
      </c>
      <c r="GP63">
        <f t="shared" si="95"/>
        <v>0</v>
      </c>
      <c r="GR63">
        <v>0</v>
      </c>
      <c r="GS63">
        <v>0</v>
      </c>
      <c r="GT63">
        <v>0</v>
      </c>
      <c r="GU63" t="s">
        <v>6</v>
      </c>
      <c r="GV63">
        <f t="shared" si="96"/>
        <v>0</v>
      </c>
      <c r="GW63">
        <v>1</v>
      </c>
      <c r="GX63">
        <f t="shared" si="97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ROW(SmtRes!A164)</f>
        <v>164</v>
      </c>
      <c r="D64" s="2">
        <f>ROW(EtalonRes!A180)</f>
        <v>180</v>
      </c>
      <c r="E64" s="2" t="s">
        <v>119</v>
      </c>
      <c r="F64" s="2" t="s">
        <v>120</v>
      </c>
      <c r="G64" s="2" t="s">
        <v>121</v>
      </c>
      <c r="H64" s="2" t="s">
        <v>46</v>
      </c>
      <c r="I64" s="2">
        <v>0.1</v>
      </c>
      <c r="J64" s="2">
        <v>0</v>
      </c>
      <c r="K64" s="2"/>
      <c r="L64" s="2"/>
      <c r="M64" s="2"/>
      <c r="N64" s="2"/>
      <c r="O64" s="2">
        <f t="shared" si="65"/>
        <v>45.49</v>
      </c>
      <c r="P64" s="2">
        <f t="shared" si="66"/>
        <v>28.56</v>
      </c>
      <c r="Q64" s="2">
        <f t="shared" si="67"/>
        <v>4.05</v>
      </c>
      <c r="R64" s="2">
        <f t="shared" si="68"/>
        <v>0.59</v>
      </c>
      <c r="S64" s="2">
        <f t="shared" si="69"/>
        <v>12.88</v>
      </c>
      <c r="T64" s="2">
        <f t="shared" si="70"/>
        <v>0</v>
      </c>
      <c r="U64" s="2">
        <f t="shared" si="71"/>
        <v>1.4536</v>
      </c>
      <c r="V64" s="2">
        <f t="shared" si="72"/>
        <v>4.7500000000000001E-2</v>
      </c>
      <c r="W64" s="2">
        <f t="shared" si="73"/>
        <v>0</v>
      </c>
      <c r="X64" s="2">
        <f t="shared" si="74"/>
        <v>12.8</v>
      </c>
      <c r="Y64" s="2">
        <f t="shared" si="75"/>
        <v>7.41</v>
      </c>
      <c r="Z64" s="2"/>
      <c r="AA64" s="2">
        <v>27721505</v>
      </c>
      <c r="AB64" s="2">
        <f t="shared" si="76"/>
        <v>454.87</v>
      </c>
      <c r="AC64" s="2">
        <f t="shared" si="64"/>
        <v>285.60000000000002</v>
      </c>
      <c r="AD64" s="2">
        <f>ROUND(((((ET64*1.25))-((EU64*1.25)))+AE64),2)</f>
        <v>40.479999999999997</v>
      </c>
      <c r="AE64" s="2">
        <f>ROUND(((EU64*1.25)),2)</f>
        <v>5.89</v>
      </c>
      <c r="AF64" s="2">
        <f>ROUND(((EV64*1.15)),2)</f>
        <v>128.79</v>
      </c>
      <c r="AG64" s="2">
        <f t="shared" si="77"/>
        <v>0</v>
      </c>
      <c r="AH64" s="2">
        <f>((EW64*1.15))</f>
        <v>14.536</v>
      </c>
      <c r="AI64" s="2">
        <f>((EX64*1.25))</f>
        <v>0.47499999999999998</v>
      </c>
      <c r="AJ64" s="2">
        <f t="shared" si="78"/>
        <v>0</v>
      </c>
      <c r="AK64" s="2">
        <v>429.97</v>
      </c>
      <c r="AL64" s="2">
        <v>285.60000000000002</v>
      </c>
      <c r="AM64" s="2">
        <v>32.380000000000003</v>
      </c>
      <c r="AN64" s="2">
        <v>4.71</v>
      </c>
      <c r="AO64" s="2">
        <v>111.99</v>
      </c>
      <c r="AP64" s="2">
        <v>0</v>
      </c>
      <c r="AQ64" s="2">
        <v>12.64</v>
      </c>
      <c r="AR64" s="2">
        <v>0.38</v>
      </c>
      <c r="AS64" s="2">
        <v>0</v>
      </c>
      <c r="AT64" s="2">
        <v>95</v>
      </c>
      <c r="AU64" s="2">
        <v>55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122</v>
      </c>
      <c r="BK64" s="2"/>
      <c r="BL64" s="2"/>
      <c r="BM64" s="2">
        <v>6001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105</v>
      </c>
      <c r="CA64" s="2">
        <v>65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1470</v>
      </c>
      <c r="CO64" s="2">
        <v>0</v>
      </c>
      <c r="CP64" s="2">
        <f t="shared" si="79"/>
        <v>45.49</v>
      </c>
      <c r="CQ64" s="2">
        <f t="shared" si="80"/>
        <v>285.60000000000002</v>
      </c>
      <c r="CR64" s="2">
        <f t="shared" si="81"/>
        <v>40.479999999999997</v>
      </c>
      <c r="CS64" s="2">
        <f t="shared" si="82"/>
        <v>5.89</v>
      </c>
      <c r="CT64" s="2">
        <f t="shared" si="83"/>
        <v>128.79</v>
      </c>
      <c r="CU64" s="2">
        <f t="shared" si="84"/>
        <v>0</v>
      </c>
      <c r="CV64" s="2">
        <f t="shared" si="85"/>
        <v>14.536</v>
      </c>
      <c r="CW64" s="2">
        <f t="shared" si="86"/>
        <v>0.47499999999999998</v>
      </c>
      <c r="CX64" s="2">
        <f t="shared" si="87"/>
        <v>0</v>
      </c>
      <c r="CY64" s="2">
        <f t="shared" si="88"/>
        <v>12.796500000000002</v>
      </c>
      <c r="CZ64" s="2">
        <f t="shared" si="89"/>
        <v>7.4085000000000001</v>
      </c>
      <c r="DA64" s="2"/>
      <c r="DB64" s="2"/>
      <c r="DC64" s="2" t="s">
        <v>6</v>
      </c>
      <c r="DD64" s="2" t="s">
        <v>6</v>
      </c>
      <c r="DE64" s="2" t="s">
        <v>102</v>
      </c>
      <c r="DF64" s="2" t="s">
        <v>102</v>
      </c>
      <c r="DG64" s="2" t="s">
        <v>103</v>
      </c>
      <c r="DH64" s="2" t="s">
        <v>6</v>
      </c>
      <c r="DI64" s="2" t="s">
        <v>103</v>
      </c>
      <c r="DJ64" s="2" t="s">
        <v>102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1009</v>
      </c>
      <c r="DV64" s="2" t="s">
        <v>46</v>
      </c>
      <c r="DW64" s="2" t="s">
        <v>46</v>
      </c>
      <c r="DX64" s="2">
        <v>1000</v>
      </c>
      <c r="DY64" s="2"/>
      <c r="DZ64" s="2"/>
      <c r="EA64" s="2"/>
      <c r="EB64" s="2"/>
      <c r="EC64" s="2"/>
      <c r="ED64" s="2"/>
      <c r="EE64" s="2">
        <v>27029010</v>
      </c>
      <c r="EF64" s="2">
        <v>2</v>
      </c>
      <c r="EG64" s="2" t="s">
        <v>23</v>
      </c>
      <c r="EH64" s="2">
        <v>0</v>
      </c>
      <c r="EI64" s="2" t="s">
        <v>6</v>
      </c>
      <c r="EJ64" s="2">
        <v>1</v>
      </c>
      <c r="EK64" s="2">
        <v>6001</v>
      </c>
      <c r="EL64" s="2" t="s">
        <v>123</v>
      </c>
      <c r="EM64" s="2" t="s">
        <v>124</v>
      </c>
      <c r="EN64" s="2"/>
      <c r="EO64" s="2" t="s">
        <v>106</v>
      </c>
      <c r="EP64" s="2"/>
      <c r="EQ64" s="2">
        <v>0</v>
      </c>
      <c r="ER64" s="2">
        <v>429.97</v>
      </c>
      <c r="ES64" s="2">
        <v>285.60000000000002</v>
      </c>
      <c r="ET64" s="2">
        <v>32.380000000000003</v>
      </c>
      <c r="EU64" s="2">
        <v>4.71</v>
      </c>
      <c r="EV64" s="2">
        <v>111.99</v>
      </c>
      <c r="EW64" s="2">
        <v>12.64</v>
      </c>
      <c r="EX64" s="2">
        <v>0.38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0"/>
        <v>0</v>
      </c>
      <c r="FS64" s="2">
        <v>0</v>
      </c>
      <c r="FT64" s="2" t="s">
        <v>27</v>
      </c>
      <c r="FU64" s="2" t="s">
        <v>28</v>
      </c>
      <c r="FV64" s="2"/>
      <c r="FW64" s="2"/>
      <c r="FX64" s="2">
        <v>94.5</v>
      </c>
      <c r="FY64" s="2">
        <v>55.25</v>
      </c>
      <c r="FZ64" s="2"/>
      <c r="GA64" s="2" t="s">
        <v>6</v>
      </c>
      <c r="GB64" s="2"/>
      <c r="GC64" s="2"/>
      <c r="GD64" s="2">
        <v>0</v>
      </c>
      <c r="GE64" s="2"/>
      <c r="GF64" s="2">
        <v>1710702400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1"/>
        <v>0</v>
      </c>
      <c r="GM64" s="2">
        <f t="shared" si="92"/>
        <v>65.7</v>
      </c>
      <c r="GN64" s="2">
        <f t="shared" si="93"/>
        <v>65.7</v>
      </c>
      <c r="GO64" s="2">
        <f t="shared" si="94"/>
        <v>0</v>
      </c>
      <c r="GP64" s="2">
        <f t="shared" si="95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6"/>
        <v>0</v>
      </c>
      <c r="GW64" s="2">
        <v>1</v>
      </c>
      <c r="GX64" s="2">
        <f t="shared" si="97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ROW(SmtRes!A170)</f>
        <v>170</v>
      </c>
      <c r="D65">
        <f>ROW(EtalonRes!A186)</f>
        <v>186</v>
      </c>
      <c r="E65" t="s">
        <v>119</v>
      </c>
      <c r="F65" t="s">
        <v>120</v>
      </c>
      <c r="G65" t="s">
        <v>121</v>
      </c>
      <c r="H65" t="s">
        <v>46</v>
      </c>
      <c r="I65">
        <v>0.1</v>
      </c>
      <c r="J65">
        <v>0</v>
      </c>
      <c r="O65">
        <f t="shared" si="65"/>
        <v>45.49</v>
      </c>
      <c r="P65">
        <f t="shared" si="66"/>
        <v>28.56</v>
      </c>
      <c r="Q65">
        <f t="shared" si="67"/>
        <v>4.05</v>
      </c>
      <c r="R65">
        <f t="shared" si="68"/>
        <v>0.59</v>
      </c>
      <c r="S65">
        <f t="shared" si="69"/>
        <v>12.88</v>
      </c>
      <c r="T65">
        <f t="shared" si="70"/>
        <v>0</v>
      </c>
      <c r="U65">
        <f t="shared" si="71"/>
        <v>1.4536</v>
      </c>
      <c r="V65">
        <f t="shared" si="72"/>
        <v>4.7500000000000001E-2</v>
      </c>
      <c r="W65">
        <f t="shared" si="73"/>
        <v>0</v>
      </c>
      <c r="X65">
        <f t="shared" si="74"/>
        <v>12.8</v>
      </c>
      <c r="Y65">
        <f t="shared" si="75"/>
        <v>7.41</v>
      </c>
      <c r="AA65">
        <v>27721504</v>
      </c>
      <c r="AB65">
        <f t="shared" si="76"/>
        <v>454.87</v>
      </c>
      <c r="AC65">
        <f t="shared" si="64"/>
        <v>285.60000000000002</v>
      </c>
      <c r="AD65">
        <f>ROUND(((((ET65*1.25))-((EU65*1.25)))+AE65),2)</f>
        <v>40.479999999999997</v>
      </c>
      <c r="AE65">
        <f>ROUND(((EU65*1.25)),2)</f>
        <v>5.89</v>
      </c>
      <c r="AF65">
        <f>ROUND(((EV65*1.15)),2)</f>
        <v>128.79</v>
      </c>
      <c r="AG65">
        <f t="shared" si="77"/>
        <v>0</v>
      </c>
      <c r="AH65">
        <f>((EW65*1.15))</f>
        <v>14.536</v>
      </c>
      <c r="AI65">
        <f>((EX65*1.25))</f>
        <v>0.47499999999999998</v>
      </c>
      <c r="AJ65">
        <f t="shared" si="78"/>
        <v>0</v>
      </c>
      <c r="AK65">
        <v>429.97</v>
      </c>
      <c r="AL65">
        <v>285.60000000000002</v>
      </c>
      <c r="AM65">
        <v>32.380000000000003</v>
      </c>
      <c r="AN65">
        <v>4.71</v>
      </c>
      <c r="AO65">
        <v>111.99</v>
      </c>
      <c r="AP65">
        <v>0</v>
      </c>
      <c r="AQ65">
        <v>12.64</v>
      </c>
      <c r="AR65">
        <v>0.38</v>
      </c>
      <c r="AS65">
        <v>0</v>
      </c>
      <c r="AT65">
        <v>95</v>
      </c>
      <c r="AU65">
        <v>55</v>
      </c>
      <c r="AV65">
        <v>1</v>
      </c>
      <c r="AW65">
        <v>1</v>
      </c>
      <c r="AZ65">
        <v>1</v>
      </c>
      <c r="BA65">
        <v>1</v>
      </c>
      <c r="BB65">
        <v>1</v>
      </c>
      <c r="BC65">
        <v>1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122</v>
      </c>
      <c r="BM65">
        <v>6001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65</v>
      </c>
      <c r="CF65">
        <v>0</v>
      </c>
      <c r="CG65">
        <v>0</v>
      </c>
      <c r="CM65">
        <v>0</v>
      </c>
      <c r="CN65" t="s">
        <v>1470</v>
      </c>
      <c r="CO65">
        <v>0</v>
      </c>
      <c r="CP65">
        <f t="shared" si="79"/>
        <v>45.49</v>
      </c>
      <c r="CQ65">
        <f t="shared" si="80"/>
        <v>285.60000000000002</v>
      </c>
      <c r="CR65">
        <f t="shared" si="81"/>
        <v>40.479999999999997</v>
      </c>
      <c r="CS65">
        <f t="shared" si="82"/>
        <v>5.89</v>
      </c>
      <c r="CT65">
        <f t="shared" si="83"/>
        <v>128.79</v>
      </c>
      <c r="CU65">
        <f t="shared" si="84"/>
        <v>0</v>
      </c>
      <c r="CV65">
        <f t="shared" si="85"/>
        <v>14.536</v>
      </c>
      <c r="CW65">
        <f t="shared" si="86"/>
        <v>0.47499999999999998</v>
      </c>
      <c r="CX65">
        <f t="shared" si="87"/>
        <v>0</v>
      </c>
      <c r="CY65">
        <f t="shared" si="88"/>
        <v>12.796500000000002</v>
      </c>
      <c r="CZ65">
        <f t="shared" si="89"/>
        <v>7.4085000000000001</v>
      </c>
      <c r="DC65" t="s">
        <v>6</v>
      </c>
      <c r="DD65" t="s">
        <v>6</v>
      </c>
      <c r="DE65" t="s">
        <v>102</v>
      </c>
      <c r="DF65" t="s">
        <v>102</v>
      </c>
      <c r="DG65" t="s">
        <v>103</v>
      </c>
      <c r="DH65" t="s">
        <v>6</v>
      </c>
      <c r="DI65" t="s">
        <v>103</v>
      </c>
      <c r="DJ65" t="s">
        <v>102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46</v>
      </c>
      <c r="DW65" t="s">
        <v>46</v>
      </c>
      <c r="DX65">
        <v>1000</v>
      </c>
      <c r="EE65">
        <v>27029010</v>
      </c>
      <c r="EF65">
        <v>2</v>
      </c>
      <c r="EG65" t="s">
        <v>23</v>
      </c>
      <c r="EH65">
        <v>0</v>
      </c>
      <c r="EI65" t="s">
        <v>6</v>
      </c>
      <c r="EJ65">
        <v>1</v>
      </c>
      <c r="EK65">
        <v>6001</v>
      </c>
      <c r="EL65" t="s">
        <v>123</v>
      </c>
      <c r="EM65" t="s">
        <v>124</v>
      </c>
      <c r="EO65" t="s">
        <v>106</v>
      </c>
      <c r="EQ65">
        <v>0</v>
      </c>
      <c r="ER65">
        <v>429.97</v>
      </c>
      <c r="ES65">
        <v>285.60000000000002</v>
      </c>
      <c r="ET65">
        <v>32.380000000000003</v>
      </c>
      <c r="EU65">
        <v>4.71</v>
      </c>
      <c r="EV65">
        <v>111.99</v>
      </c>
      <c r="EW65">
        <v>12.64</v>
      </c>
      <c r="EX65">
        <v>0.38</v>
      </c>
      <c r="EY65">
        <v>0</v>
      </c>
      <c r="FQ65">
        <v>0</v>
      </c>
      <c r="FR65">
        <f t="shared" si="90"/>
        <v>0</v>
      </c>
      <c r="FS65">
        <v>0</v>
      </c>
      <c r="FT65" t="s">
        <v>27</v>
      </c>
      <c r="FU65" t="s">
        <v>28</v>
      </c>
      <c r="FX65">
        <v>94.5</v>
      </c>
      <c r="FY65">
        <v>55.25</v>
      </c>
      <c r="GA65" t="s">
        <v>6</v>
      </c>
      <c r="GD65">
        <v>0</v>
      </c>
      <c r="GF65">
        <v>1710702400</v>
      </c>
      <c r="GG65">
        <v>2</v>
      </c>
      <c r="GH65">
        <v>1</v>
      </c>
      <c r="GI65">
        <v>-2</v>
      </c>
      <c r="GJ65">
        <v>0</v>
      </c>
      <c r="GK65">
        <f>ROUND(R65*(S12)/100,2)</f>
        <v>0</v>
      </c>
      <c r="GL65">
        <f t="shared" si="91"/>
        <v>0</v>
      </c>
      <c r="GM65">
        <f t="shared" si="92"/>
        <v>65.7</v>
      </c>
      <c r="GN65">
        <f t="shared" si="93"/>
        <v>65.7</v>
      </c>
      <c r="GO65">
        <f t="shared" si="94"/>
        <v>0</v>
      </c>
      <c r="GP65">
        <f t="shared" si="95"/>
        <v>0</v>
      </c>
      <c r="GR65">
        <v>0</v>
      </c>
      <c r="GS65">
        <v>0</v>
      </c>
      <c r="GT65">
        <v>0</v>
      </c>
      <c r="GU65" t="s">
        <v>6</v>
      </c>
      <c r="GV65">
        <f t="shared" si="96"/>
        <v>0</v>
      </c>
      <c r="GW65">
        <v>1</v>
      </c>
      <c r="GX65">
        <f t="shared" si="97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163</v>
      </c>
      <c r="D66" s="2"/>
      <c r="E66" s="2" t="s">
        <v>125</v>
      </c>
      <c r="F66" s="2" t="s">
        <v>126</v>
      </c>
      <c r="G66" s="2" t="s">
        <v>127</v>
      </c>
      <c r="H66" s="2" t="s">
        <v>96</v>
      </c>
      <c r="I66" s="2">
        <f>I64*J66</f>
        <v>40</v>
      </c>
      <c r="J66" s="2">
        <v>400</v>
      </c>
      <c r="K66" s="2"/>
      <c r="L66" s="2"/>
      <c r="M66" s="2"/>
      <c r="N66" s="2"/>
      <c r="O66" s="2">
        <f t="shared" si="65"/>
        <v>811.6</v>
      </c>
      <c r="P66" s="2">
        <f t="shared" si="66"/>
        <v>811.6</v>
      </c>
      <c r="Q66" s="2">
        <f t="shared" si="67"/>
        <v>0</v>
      </c>
      <c r="R66" s="2">
        <f t="shared" si="68"/>
        <v>0</v>
      </c>
      <c r="S66" s="2">
        <f t="shared" si="69"/>
        <v>0</v>
      </c>
      <c r="T66" s="2">
        <f t="shared" si="70"/>
        <v>0</v>
      </c>
      <c r="U66" s="2">
        <f t="shared" si="71"/>
        <v>0</v>
      </c>
      <c r="V66" s="2">
        <f t="shared" si="72"/>
        <v>0</v>
      </c>
      <c r="W66" s="2">
        <f t="shared" si="73"/>
        <v>0</v>
      </c>
      <c r="X66" s="2">
        <f t="shared" si="74"/>
        <v>0</v>
      </c>
      <c r="Y66" s="2">
        <f t="shared" si="75"/>
        <v>0</v>
      </c>
      <c r="Z66" s="2"/>
      <c r="AA66" s="2">
        <v>27721505</v>
      </c>
      <c r="AB66" s="2">
        <f t="shared" si="76"/>
        <v>20.29</v>
      </c>
      <c r="AC66" s="2">
        <f t="shared" si="64"/>
        <v>20.29</v>
      </c>
      <c r="AD66" s="2">
        <f>ROUND((((ET66)-(EU66))+AE66),2)</f>
        <v>0</v>
      </c>
      <c r="AE66" s="2">
        <f>ROUND((EU66),2)</f>
        <v>0</v>
      </c>
      <c r="AF66" s="2">
        <f>ROUND((EV66),2)</f>
        <v>0</v>
      </c>
      <c r="AG66" s="2">
        <f t="shared" si="77"/>
        <v>0</v>
      </c>
      <c r="AH66" s="2">
        <f>(EW66)</f>
        <v>0</v>
      </c>
      <c r="AI66" s="2">
        <f>(EX66)</f>
        <v>0</v>
      </c>
      <c r="AJ66" s="2">
        <f t="shared" si="78"/>
        <v>0</v>
      </c>
      <c r="AK66" s="2">
        <v>20.29</v>
      </c>
      <c r="AL66" s="2">
        <v>20.29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95</v>
      </c>
      <c r="AU66" s="2">
        <v>55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128</v>
      </c>
      <c r="BK66" s="2"/>
      <c r="BL66" s="2"/>
      <c r="BM66" s="2">
        <v>6001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105</v>
      </c>
      <c r="CA66" s="2">
        <v>65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9"/>
        <v>811.6</v>
      </c>
      <c r="CQ66" s="2">
        <f t="shared" si="80"/>
        <v>20.29</v>
      </c>
      <c r="CR66" s="2">
        <f t="shared" si="81"/>
        <v>0</v>
      </c>
      <c r="CS66" s="2">
        <f t="shared" si="82"/>
        <v>0</v>
      </c>
      <c r="CT66" s="2">
        <f t="shared" si="83"/>
        <v>0</v>
      </c>
      <c r="CU66" s="2">
        <f t="shared" si="84"/>
        <v>0</v>
      </c>
      <c r="CV66" s="2">
        <f t="shared" si="85"/>
        <v>0</v>
      </c>
      <c r="CW66" s="2">
        <f t="shared" si="86"/>
        <v>0</v>
      </c>
      <c r="CX66" s="2">
        <f t="shared" si="87"/>
        <v>0</v>
      </c>
      <c r="CY66" s="2">
        <f t="shared" si="88"/>
        <v>0</v>
      </c>
      <c r="CZ66" s="2">
        <f t="shared" si="89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96</v>
      </c>
      <c r="DW66" s="2" t="s">
        <v>96</v>
      </c>
      <c r="DX66" s="2">
        <v>1</v>
      </c>
      <c r="DY66" s="2"/>
      <c r="DZ66" s="2"/>
      <c r="EA66" s="2"/>
      <c r="EB66" s="2"/>
      <c r="EC66" s="2"/>
      <c r="ED66" s="2"/>
      <c r="EE66" s="2">
        <v>27029010</v>
      </c>
      <c r="EF66" s="2">
        <v>2</v>
      </c>
      <c r="EG66" s="2" t="s">
        <v>23</v>
      </c>
      <c r="EH66" s="2">
        <v>0</v>
      </c>
      <c r="EI66" s="2" t="s">
        <v>6</v>
      </c>
      <c r="EJ66" s="2">
        <v>1</v>
      </c>
      <c r="EK66" s="2">
        <v>6001</v>
      </c>
      <c r="EL66" s="2" t="s">
        <v>123</v>
      </c>
      <c r="EM66" s="2" t="s">
        <v>124</v>
      </c>
      <c r="EN66" s="2"/>
      <c r="EO66" s="2" t="s">
        <v>6</v>
      </c>
      <c r="EP66" s="2"/>
      <c r="EQ66" s="2">
        <v>0</v>
      </c>
      <c r="ER66" s="2">
        <v>20.29</v>
      </c>
      <c r="ES66" s="2">
        <v>20.29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0"/>
        <v>0</v>
      </c>
      <c r="FS66" s="2">
        <v>0</v>
      </c>
      <c r="FT66" s="2" t="s">
        <v>27</v>
      </c>
      <c r="FU66" s="2" t="s">
        <v>28</v>
      </c>
      <c r="FV66" s="2"/>
      <c r="FW66" s="2"/>
      <c r="FX66" s="2">
        <v>94.5</v>
      </c>
      <c r="FY66" s="2">
        <v>55.25</v>
      </c>
      <c r="FZ66" s="2"/>
      <c r="GA66" s="2" t="s">
        <v>6</v>
      </c>
      <c r="GB66" s="2"/>
      <c r="GC66" s="2"/>
      <c r="GD66" s="2">
        <v>0</v>
      </c>
      <c r="GE66" s="2"/>
      <c r="GF66" s="2">
        <v>-551475679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1"/>
        <v>0</v>
      </c>
      <c r="GM66" s="2">
        <f t="shared" si="92"/>
        <v>811.6</v>
      </c>
      <c r="GN66" s="2">
        <f t="shared" si="93"/>
        <v>811.6</v>
      </c>
      <c r="GO66" s="2">
        <f t="shared" si="94"/>
        <v>0</v>
      </c>
      <c r="GP66" s="2">
        <f t="shared" si="95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6"/>
        <v>0</v>
      </c>
      <c r="GW66" s="2">
        <v>1</v>
      </c>
      <c r="GX66" s="2">
        <f t="shared" si="97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169</v>
      </c>
      <c r="E67" t="s">
        <v>125</v>
      </c>
      <c r="F67" t="s">
        <v>126</v>
      </c>
      <c r="G67" t="s">
        <v>127</v>
      </c>
      <c r="H67" t="s">
        <v>96</v>
      </c>
      <c r="I67">
        <f>I65*J67</f>
        <v>40</v>
      </c>
      <c r="J67">
        <v>400</v>
      </c>
      <c r="O67">
        <f t="shared" si="65"/>
        <v>811.6</v>
      </c>
      <c r="P67">
        <f t="shared" si="66"/>
        <v>811.6</v>
      </c>
      <c r="Q67">
        <f t="shared" si="67"/>
        <v>0</v>
      </c>
      <c r="R67">
        <f t="shared" si="68"/>
        <v>0</v>
      </c>
      <c r="S67">
        <f t="shared" si="69"/>
        <v>0</v>
      </c>
      <c r="T67">
        <f t="shared" si="70"/>
        <v>0</v>
      </c>
      <c r="U67">
        <f t="shared" si="71"/>
        <v>0</v>
      </c>
      <c r="V67">
        <f t="shared" si="72"/>
        <v>0</v>
      </c>
      <c r="W67">
        <f t="shared" si="73"/>
        <v>0</v>
      </c>
      <c r="X67">
        <f t="shared" si="74"/>
        <v>0</v>
      </c>
      <c r="Y67">
        <f t="shared" si="75"/>
        <v>0</v>
      </c>
      <c r="AA67">
        <v>27721504</v>
      </c>
      <c r="AB67">
        <f t="shared" si="76"/>
        <v>20.29</v>
      </c>
      <c r="AC67">
        <f t="shared" si="64"/>
        <v>20.29</v>
      </c>
      <c r="AD67">
        <f>ROUND((((ET67)-(EU67))+AE67),2)</f>
        <v>0</v>
      </c>
      <c r="AE67">
        <f>ROUND((EU67),2)</f>
        <v>0</v>
      </c>
      <c r="AF67">
        <f>ROUND((EV67),2)</f>
        <v>0</v>
      </c>
      <c r="AG67">
        <f t="shared" si="77"/>
        <v>0</v>
      </c>
      <c r="AH67">
        <f>(EW67)</f>
        <v>0</v>
      </c>
      <c r="AI67">
        <f>(EX67)</f>
        <v>0</v>
      </c>
      <c r="AJ67">
        <f t="shared" si="78"/>
        <v>0</v>
      </c>
      <c r="AK67">
        <v>20.29</v>
      </c>
      <c r="AL67">
        <v>20.29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55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1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128</v>
      </c>
      <c r="BM67">
        <v>6001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65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9"/>
        <v>811.6</v>
      </c>
      <c r="CQ67">
        <f t="shared" si="80"/>
        <v>20.29</v>
      </c>
      <c r="CR67">
        <f t="shared" si="81"/>
        <v>0</v>
      </c>
      <c r="CS67">
        <f t="shared" si="82"/>
        <v>0</v>
      </c>
      <c r="CT67">
        <f t="shared" si="83"/>
        <v>0</v>
      </c>
      <c r="CU67">
        <f t="shared" si="84"/>
        <v>0</v>
      </c>
      <c r="CV67">
        <f t="shared" si="85"/>
        <v>0</v>
      </c>
      <c r="CW67">
        <f t="shared" si="86"/>
        <v>0</v>
      </c>
      <c r="CX67">
        <f t="shared" si="87"/>
        <v>0</v>
      </c>
      <c r="CY67">
        <f t="shared" si="88"/>
        <v>0</v>
      </c>
      <c r="CZ67">
        <f t="shared" si="89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96</v>
      </c>
      <c r="DW67" t="s">
        <v>96</v>
      </c>
      <c r="DX67">
        <v>1</v>
      </c>
      <c r="EE67">
        <v>27029010</v>
      </c>
      <c r="EF67">
        <v>2</v>
      </c>
      <c r="EG67" t="s">
        <v>23</v>
      </c>
      <c r="EH67">
        <v>0</v>
      </c>
      <c r="EI67" t="s">
        <v>6</v>
      </c>
      <c r="EJ67">
        <v>1</v>
      </c>
      <c r="EK67">
        <v>6001</v>
      </c>
      <c r="EL67" t="s">
        <v>123</v>
      </c>
      <c r="EM67" t="s">
        <v>124</v>
      </c>
      <c r="EO67" t="s">
        <v>6</v>
      </c>
      <c r="EQ67">
        <v>0</v>
      </c>
      <c r="ER67">
        <v>20.29</v>
      </c>
      <c r="ES67">
        <v>20.29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0"/>
        <v>0</v>
      </c>
      <c r="FS67">
        <v>0</v>
      </c>
      <c r="FT67" t="s">
        <v>27</v>
      </c>
      <c r="FU67" t="s">
        <v>28</v>
      </c>
      <c r="FX67">
        <v>94.5</v>
      </c>
      <c r="FY67">
        <v>55.25</v>
      </c>
      <c r="GA67" t="s">
        <v>6</v>
      </c>
      <c r="GD67">
        <v>0</v>
      </c>
      <c r="GF67">
        <v>-551475679</v>
      </c>
      <c r="GG67">
        <v>2</v>
      </c>
      <c r="GH67">
        <v>1</v>
      </c>
      <c r="GI67">
        <v>-2</v>
      </c>
      <c r="GJ67">
        <v>0</v>
      </c>
      <c r="GK67">
        <f>ROUND(R67*(S12)/100,2)</f>
        <v>0</v>
      </c>
      <c r="GL67">
        <f t="shared" si="91"/>
        <v>0</v>
      </c>
      <c r="GM67">
        <f t="shared" si="92"/>
        <v>811.6</v>
      </c>
      <c r="GN67">
        <f t="shared" si="93"/>
        <v>811.6</v>
      </c>
      <c r="GO67">
        <f t="shared" si="94"/>
        <v>0</v>
      </c>
      <c r="GP67">
        <f t="shared" si="95"/>
        <v>0</v>
      </c>
      <c r="GR67">
        <v>0</v>
      </c>
      <c r="GS67">
        <v>0</v>
      </c>
      <c r="GT67">
        <v>0</v>
      </c>
      <c r="GU67" t="s">
        <v>6</v>
      </c>
      <c r="GV67">
        <f t="shared" si="96"/>
        <v>0</v>
      </c>
      <c r="GW67">
        <v>1</v>
      </c>
      <c r="GX67">
        <f t="shared" si="97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ROW(SmtRes!A178)</f>
        <v>178</v>
      </c>
      <c r="D68" s="2">
        <f>ROW(EtalonRes!A194)</f>
        <v>194</v>
      </c>
      <c r="E68" s="2" t="s">
        <v>129</v>
      </c>
      <c r="F68" s="2" t="s">
        <v>76</v>
      </c>
      <c r="G68" s="2" t="s">
        <v>130</v>
      </c>
      <c r="H68" s="2" t="s">
        <v>32</v>
      </c>
      <c r="I68" s="2">
        <f>ROUND(40/100,9)</f>
        <v>0.4</v>
      </c>
      <c r="J68" s="2">
        <v>0</v>
      </c>
      <c r="K68" s="2"/>
      <c r="L68" s="2"/>
      <c r="M68" s="2"/>
      <c r="N68" s="2"/>
      <c r="O68" s="2">
        <f t="shared" si="65"/>
        <v>218.09</v>
      </c>
      <c r="P68" s="2">
        <f t="shared" si="66"/>
        <v>14.67</v>
      </c>
      <c r="Q68" s="2">
        <f t="shared" si="67"/>
        <v>95.24</v>
      </c>
      <c r="R68" s="2">
        <f t="shared" si="68"/>
        <v>10.93</v>
      </c>
      <c r="S68" s="2">
        <f t="shared" si="69"/>
        <v>108.18</v>
      </c>
      <c r="T68" s="2">
        <f t="shared" si="70"/>
        <v>0</v>
      </c>
      <c r="U68" s="2">
        <f t="shared" si="71"/>
        <v>12.5212</v>
      </c>
      <c r="V68" s="2">
        <f t="shared" si="72"/>
        <v>0.97</v>
      </c>
      <c r="W68" s="2">
        <f t="shared" si="73"/>
        <v>0</v>
      </c>
      <c r="X68" s="2">
        <f t="shared" si="74"/>
        <v>128.63999999999999</v>
      </c>
      <c r="Y68" s="2">
        <f t="shared" si="75"/>
        <v>65.510000000000005</v>
      </c>
      <c r="Z68" s="2"/>
      <c r="AA68" s="2">
        <v>27721505</v>
      </c>
      <c r="AB68" s="2">
        <f t="shared" si="76"/>
        <v>545.24</v>
      </c>
      <c r="AC68" s="2">
        <f t="shared" si="64"/>
        <v>36.67</v>
      </c>
      <c r="AD68" s="2">
        <f>ROUND(((((ET68*1.25))-((EU68*1.25)))+AE68),2)</f>
        <v>238.11</v>
      </c>
      <c r="AE68" s="2">
        <f>ROUND(((EU68*1.25)),2)</f>
        <v>27.33</v>
      </c>
      <c r="AF68" s="2">
        <f>ROUND(((EV68*1.15)),2)</f>
        <v>270.45999999999998</v>
      </c>
      <c r="AG68" s="2">
        <f t="shared" si="77"/>
        <v>0</v>
      </c>
      <c r="AH68" s="2">
        <f>((EW68*1.15))</f>
        <v>31.302999999999997</v>
      </c>
      <c r="AI68" s="2">
        <f>((EX68*1.25))</f>
        <v>2.4249999999999998</v>
      </c>
      <c r="AJ68" s="2">
        <f t="shared" si="78"/>
        <v>0</v>
      </c>
      <c r="AK68" s="2">
        <v>462.33</v>
      </c>
      <c r="AL68" s="2">
        <v>36.67</v>
      </c>
      <c r="AM68" s="2">
        <v>190.48</v>
      </c>
      <c r="AN68" s="2">
        <v>21.86</v>
      </c>
      <c r="AO68" s="2">
        <v>235.18</v>
      </c>
      <c r="AP68" s="2">
        <v>0</v>
      </c>
      <c r="AQ68" s="2">
        <v>27.22</v>
      </c>
      <c r="AR68" s="2">
        <v>1.94</v>
      </c>
      <c r="AS68" s="2">
        <v>0</v>
      </c>
      <c r="AT68" s="2">
        <v>108</v>
      </c>
      <c r="AU68" s="2">
        <v>55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78</v>
      </c>
      <c r="BK68" s="2"/>
      <c r="BL68" s="2"/>
      <c r="BM68" s="2">
        <v>12001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120</v>
      </c>
      <c r="CA68" s="2">
        <v>65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1470</v>
      </c>
      <c r="CO68" s="2">
        <v>0</v>
      </c>
      <c r="CP68" s="2">
        <f t="shared" si="79"/>
        <v>218.09</v>
      </c>
      <c r="CQ68" s="2">
        <f t="shared" si="80"/>
        <v>36.67</v>
      </c>
      <c r="CR68" s="2">
        <f t="shared" si="81"/>
        <v>238.11</v>
      </c>
      <c r="CS68" s="2">
        <f t="shared" si="82"/>
        <v>27.33</v>
      </c>
      <c r="CT68" s="2">
        <f t="shared" si="83"/>
        <v>270.45999999999998</v>
      </c>
      <c r="CU68" s="2">
        <f t="shared" si="84"/>
        <v>0</v>
      </c>
      <c r="CV68" s="2">
        <f t="shared" si="85"/>
        <v>31.302999999999997</v>
      </c>
      <c r="CW68" s="2">
        <f t="shared" si="86"/>
        <v>2.4249999999999998</v>
      </c>
      <c r="CX68" s="2">
        <f t="shared" si="87"/>
        <v>0</v>
      </c>
      <c r="CY68" s="2">
        <f t="shared" si="88"/>
        <v>128.6388</v>
      </c>
      <c r="CZ68" s="2">
        <f t="shared" si="89"/>
        <v>65.510500000000008</v>
      </c>
      <c r="DA68" s="2"/>
      <c r="DB68" s="2"/>
      <c r="DC68" s="2" t="s">
        <v>6</v>
      </c>
      <c r="DD68" s="2" t="s">
        <v>6</v>
      </c>
      <c r="DE68" s="2" t="s">
        <v>102</v>
      </c>
      <c r="DF68" s="2" t="s">
        <v>102</v>
      </c>
      <c r="DG68" s="2" t="s">
        <v>103</v>
      </c>
      <c r="DH68" s="2" t="s">
        <v>6</v>
      </c>
      <c r="DI68" s="2" t="s">
        <v>103</v>
      </c>
      <c r="DJ68" s="2" t="s">
        <v>102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32</v>
      </c>
      <c r="DW68" s="2" t="s">
        <v>32</v>
      </c>
      <c r="DX68" s="2">
        <v>100</v>
      </c>
      <c r="DY68" s="2"/>
      <c r="DZ68" s="2"/>
      <c r="EA68" s="2"/>
      <c r="EB68" s="2"/>
      <c r="EC68" s="2"/>
      <c r="ED68" s="2"/>
      <c r="EE68" s="2">
        <v>27029025</v>
      </c>
      <c r="EF68" s="2">
        <v>2</v>
      </c>
      <c r="EG68" s="2" t="s">
        <v>23</v>
      </c>
      <c r="EH68" s="2">
        <v>0</v>
      </c>
      <c r="EI68" s="2" t="s">
        <v>6</v>
      </c>
      <c r="EJ68" s="2">
        <v>1</v>
      </c>
      <c r="EK68" s="2">
        <v>12001</v>
      </c>
      <c r="EL68" s="2" t="s">
        <v>79</v>
      </c>
      <c r="EM68" s="2" t="s">
        <v>80</v>
      </c>
      <c r="EN68" s="2"/>
      <c r="EO68" s="2" t="s">
        <v>106</v>
      </c>
      <c r="EP68" s="2"/>
      <c r="EQ68" s="2">
        <v>0</v>
      </c>
      <c r="ER68" s="2">
        <v>462.33</v>
      </c>
      <c r="ES68" s="2">
        <v>36.67</v>
      </c>
      <c r="ET68" s="2">
        <v>190.48</v>
      </c>
      <c r="EU68" s="2">
        <v>21.86</v>
      </c>
      <c r="EV68" s="2">
        <v>235.18</v>
      </c>
      <c r="EW68" s="2">
        <v>27.22</v>
      </c>
      <c r="EX68" s="2">
        <v>1.94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0"/>
        <v>0</v>
      </c>
      <c r="FS68" s="2">
        <v>0</v>
      </c>
      <c r="FT68" s="2" t="s">
        <v>27</v>
      </c>
      <c r="FU68" s="2" t="s">
        <v>28</v>
      </c>
      <c r="FV68" s="2"/>
      <c r="FW68" s="2"/>
      <c r="FX68" s="2">
        <v>108</v>
      </c>
      <c r="FY68" s="2">
        <v>55.25</v>
      </c>
      <c r="FZ68" s="2"/>
      <c r="GA68" s="2" t="s">
        <v>6</v>
      </c>
      <c r="GB68" s="2"/>
      <c r="GC68" s="2"/>
      <c r="GD68" s="2">
        <v>0</v>
      </c>
      <c r="GE68" s="2"/>
      <c r="GF68" s="2">
        <v>-540920407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1"/>
        <v>0</v>
      </c>
      <c r="GM68" s="2">
        <f t="shared" si="92"/>
        <v>412.24</v>
      </c>
      <c r="GN68" s="2">
        <f t="shared" si="93"/>
        <v>412.24</v>
      </c>
      <c r="GO68" s="2">
        <f t="shared" si="94"/>
        <v>0</v>
      </c>
      <c r="GP68" s="2">
        <f t="shared" si="95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6"/>
        <v>0</v>
      </c>
      <c r="GW68" s="2">
        <v>1</v>
      </c>
      <c r="GX68" s="2">
        <f t="shared" si="97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ROW(SmtRes!A186)</f>
        <v>186</v>
      </c>
      <c r="D69">
        <f>ROW(EtalonRes!A202)</f>
        <v>202</v>
      </c>
      <c r="E69" t="s">
        <v>129</v>
      </c>
      <c r="F69" t="s">
        <v>76</v>
      </c>
      <c r="G69" t="s">
        <v>130</v>
      </c>
      <c r="H69" t="s">
        <v>32</v>
      </c>
      <c r="I69">
        <f>ROUND(40/100,9)</f>
        <v>0.4</v>
      </c>
      <c r="J69">
        <v>0</v>
      </c>
      <c r="O69">
        <f t="shared" si="65"/>
        <v>218.09</v>
      </c>
      <c r="P69">
        <f t="shared" si="66"/>
        <v>14.67</v>
      </c>
      <c r="Q69">
        <f t="shared" si="67"/>
        <v>95.24</v>
      </c>
      <c r="R69">
        <f t="shared" si="68"/>
        <v>10.93</v>
      </c>
      <c r="S69">
        <f t="shared" si="69"/>
        <v>108.18</v>
      </c>
      <c r="T69">
        <f t="shared" si="70"/>
        <v>0</v>
      </c>
      <c r="U69">
        <f t="shared" si="71"/>
        <v>12.5212</v>
      </c>
      <c r="V69">
        <f t="shared" si="72"/>
        <v>0.97</v>
      </c>
      <c r="W69">
        <f t="shared" si="73"/>
        <v>0</v>
      </c>
      <c r="X69">
        <f t="shared" si="74"/>
        <v>128.63999999999999</v>
      </c>
      <c r="Y69">
        <f t="shared" si="75"/>
        <v>65.510000000000005</v>
      </c>
      <c r="AA69">
        <v>27721504</v>
      </c>
      <c r="AB69">
        <f t="shared" si="76"/>
        <v>545.24</v>
      </c>
      <c r="AC69">
        <f t="shared" si="64"/>
        <v>36.67</v>
      </c>
      <c r="AD69">
        <f>ROUND(((((ET69*1.25))-((EU69*1.25)))+AE69),2)</f>
        <v>238.11</v>
      </c>
      <c r="AE69">
        <f>ROUND(((EU69*1.25)),2)</f>
        <v>27.33</v>
      </c>
      <c r="AF69">
        <f>ROUND(((EV69*1.15)),2)</f>
        <v>270.45999999999998</v>
      </c>
      <c r="AG69">
        <f t="shared" si="77"/>
        <v>0</v>
      </c>
      <c r="AH69">
        <f>((EW69*1.15))</f>
        <v>31.302999999999997</v>
      </c>
      <c r="AI69">
        <f>((EX69*1.25))</f>
        <v>2.4249999999999998</v>
      </c>
      <c r="AJ69">
        <f t="shared" si="78"/>
        <v>0</v>
      </c>
      <c r="AK69">
        <v>462.33</v>
      </c>
      <c r="AL69">
        <v>36.67</v>
      </c>
      <c r="AM69">
        <v>190.48</v>
      </c>
      <c r="AN69">
        <v>21.86</v>
      </c>
      <c r="AO69">
        <v>235.18</v>
      </c>
      <c r="AP69">
        <v>0</v>
      </c>
      <c r="AQ69">
        <v>27.22</v>
      </c>
      <c r="AR69">
        <v>1.94</v>
      </c>
      <c r="AS69">
        <v>0</v>
      </c>
      <c r="AT69">
        <v>108</v>
      </c>
      <c r="AU69">
        <v>55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78</v>
      </c>
      <c r="BM69">
        <v>12001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120</v>
      </c>
      <c r="CA69">
        <v>65</v>
      </c>
      <c r="CF69">
        <v>0</v>
      </c>
      <c r="CG69">
        <v>0</v>
      </c>
      <c r="CM69">
        <v>0</v>
      </c>
      <c r="CN69" t="s">
        <v>1470</v>
      </c>
      <c r="CO69">
        <v>0</v>
      </c>
      <c r="CP69">
        <f t="shared" si="79"/>
        <v>218.09</v>
      </c>
      <c r="CQ69">
        <f t="shared" si="80"/>
        <v>36.67</v>
      </c>
      <c r="CR69">
        <f t="shared" si="81"/>
        <v>238.11</v>
      </c>
      <c r="CS69">
        <f t="shared" si="82"/>
        <v>27.33</v>
      </c>
      <c r="CT69">
        <f t="shared" si="83"/>
        <v>270.45999999999998</v>
      </c>
      <c r="CU69">
        <f t="shared" si="84"/>
        <v>0</v>
      </c>
      <c r="CV69">
        <f t="shared" si="85"/>
        <v>31.302999999999997</v>
      </c>
      <c r="CW69">
        <f t="shared" si="86"/>
        <v>2.4249999999999998</v>
      </c>
      <c r="CX69">
        <f t="shared" si="87"/>
        <v>0</v>
      </c>
      <c r="CY69">
        <f t="shared" si="88"/>
        <v>128.6388</v>
      </c>
      <c r="CZ69">
        <f t="shared" si="89"/>
        <v>65.510500000000008</v>
      </c>
      <c r="DC69" t="s">
        <v>6</v>
      </c>
      <c r="DD69" t="s">
        <v>6</v>
      </c>
      <c r="DE69" t="s">
        <v>102</v>
      </c>
      <c r="DF69" t="s">
        <v>102</v>
      </c>
      <c r="DG69" t="s">
        <v>103</v>
      </c>
      <c r="DH69" t="s">
        <v>6</v>
      </c>
      <c r="DI69" t="s">
        <v>103</v>
      </c>
      <c r="DJ69" t="s">
        <v>102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32</v>
      </c>
      <c r="DW69" t="s">
        <v>32</v>
      </c>
      <c r="DX69">
        <v>100</v>
      </c>
      <c r="EE69">
        <v>27029025</v>
      </c>
      <c r="EF69">
        <v>2</v>
      </c>
      <c r="EG69" t="s">
        <v>23</v>
      </c>
      <c r="EH69">
        <v>0</v>
      </c>
      <c r="EI69" t="s">
        <v>6</v>
      </c>
      <c r="EJ69">
        <v>1</v>
      </c>
      <c r="EK69">
        <v>12001</v>
      </c>
      <c r="EL69" t="s">
        <v>79</v>
      </c>
      <c r="EM69" t="s">
        <v>80</v>
      </c>
      <c r="EO69" t="s">
        <v>106</v>
      </c>
      <c r="EQ69">
        <v>0</v>
      </c>
      <c r="ER69">
        <v>462.33</v>
      </c>
      <c r="ES69">
        <v>36.67</v>
      </c>
      <c r="ET69">
        <v>190.48</v>
      </c>
      <c r="EU69">
        <v>21.86</v>
      </c>
      <c r="EV69">
        <v>235.18</v>
      </c>
      <c r="EW69">
        <v>27.22</v>
      </c>
      <c r="EX69">
        <v>1.94</v>
      </c>
      <c r="EY69">
        <v>0</v>
      </c>
      <c r="FQ69">
        <v>0</v>
      </c>
      <c r="FR69">
        <f t="shared" si="90"/>
        <v>0</v>
      </c>
      <c r="FS69">
        <v>0</v>
      </c>
      <c r="FT69" t="s">
        <v>27</v>
      </c>
      <c r="FU69" t="s">
        <v>28</v>
      </c>
      <c r="FX69">
        <v>108</v>
      </c>
      <c r="FY69">
        <v>55.25</v>
      </c>
      <c r="GA69" t="s">
        <v>6</v>
      </c>
      <c r="GD69">
        <v>0</v>
      </c>
      <c r="GF69">
        <v>-540920407</v>
      </c>
      <c r="GG69">
        <v>2</v>
      </c>
      <c r="GH69">
        <v>1</v>
      </c>
      <c r="GI69">
        <v>-2</v>
      </c>
      <c r="GJ69">
        <v>0</v>
      </c>
      <c r="GK69">
        <f>ROUND(R69*(S12)/100,2)</f>
        <v>0</v>
      </c>
      <c r="GL69">
        <f t="shared" si="91"/>
        <v>0</v>
      </c>
      <c r="GM69">
        <f t="shared" si="92"/>
        <v>412.24</v>
      </c>
      <c r="GN69">
        <f t="shared" si="93"/>
        <v>412.24</v>
      </c>
      <c r="GO69">
        <f t="shared" si="94"/>
        <v>0</v>
      </c>
      <c r="GP69">
        <f t="shared" si="95"/>
        <v>0</v>
      </c>
      <c r="GR69">
        <v>0</v>
      </c>
      <c r="GS69">
        <v>0</v>
      </c>
      <c r="GT69">
        <v>0</v>
      </c>
      <c r="GU69" t="s">
        <v>6</v>
      </c>
      <c r="GV69">
        <f t="shared" si="96"/>
        <v>0</v>
      </c>
      <c r="GW69">
        <v>1</v>
      </c>
      <c r="GX69">
        <f t="shared" si="97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177</v>
      </c>
      <c r="D70" s="2"/>
      <c r="E70" s="2" t="s">
        <v>131</v>
      </c>
      <c r="F70" s="2" t="s">
        <v>132</v>
      </c>
      <c r="G70" s="2" t="s">
        <v>133</v>
      </c>
      <c r="H70" s="2" t="s">
        <v>64</v>
      </c>
      <c r="I70" s="2">
        <f>I68*J70</f>
        <v>0.61199999999999999</v>
      </c>
      <c r="J70" s="2">
        <v>1.5299999999999998</v>
      </c>
      <c r="K70" s="2"/>
      <c r="L70" s="2"/>
      <c r="M70" s="2"/>
      <c r="N70" s="2"/>
      <c r="O70" s="2">
        <f t="shared" si="65"/>
        <v>318.12</v>
      </c>
      <c r="P70" s="2">
        <f t="shared" si="66"/>
        <v>318.12</v>
      </c>
      <c r="Q70" s="2">
        <f t="shared" si="67"/>
        <v>0</v>
      </c>
      <c r="R70" s="2">
        <f t="shared" si="68"/>
        <v>0</v>
      </c>
      <c r="S70" s="2">
        <f t="shared" si="69"/>
        <v>0</v>
      </c>
      <c r="T70" s="2">
        <f t="shared" si="70"/>
        <v>0</v>
      </c>
      <c r="U70" s="2">
        <f t="shared" si="71"/>
        <v>0</v>
      </c>
      <c r="V70" s="2">
        <f t="shared" si="72"/>
        <v>0</v>
      </c>
      <c r="W70" s="2">
        <f t="shared" si="73"/>
        <v>0</v>
      </c>
      <c r="X70" s="2">
        <f t="shared" si="74"/>
        <v>0</v>
      </c>
      <c r="Y70" s="2">
        <f t="shared" si="75"/>
        <v>0</v>
      </c>
      <c r="Z70" s="2"/>
      <c r="AA70" s="2">
        <v>27721505</v>
      </c>
      <c r="AB70" s="2">
        <f t="shared" si="76"/>
        <v>519.79999999999995</v>
      </c>
      <c r="AC70" s="2">
        <f t="shared" si="64"/>
        <v>519.79999999999995</v>
      </c>
      <c r="AD70" s="2">
        <f>ROUND((((ET70)-(EU70))+AE70),2)</f>
        <v>0</v>
      </c>
      <c r="AE70" s="2">
        <f>ROUND((EU70),2)</f>
        <v>0</v>
      </c>
      <c r="AF70" s="2">
        <f>ROUND((EV70),2)</f>
        <v>0</v>
      </c>
      <c r="AG70" s="2">
        <f t="shared" si="77"/>
        <v>0</v>
      </c>
      <c r="AH70" s="2">
        <f>(EW70)</f>
        <v>0</v>
      </c>
      <c r="AI70" s="2">
        <f>(EX70)</f>
        <v>0</v>
      </c>
      <c r="AJ70" s="2">
        <f t="shared" si="78"/>
        <v>0</v>
      </c>
      <c r="AK70" s="2">
        <v>519.79999999999995</v>
      </c>
      <c r="AL70" s="2">
        <v>519.79999999999995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108</v>
      </c>
      <c r="AU70" s="2">
        <v>55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134</v>
      </c>
      <c r="BK70" s="2"/>
      <c r="BL70" s="2"/>
      <c r="BM70" s="2">
        <v>12001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120</v>
      </c>
      <c r="CA70" s="2">
        <v>65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79"/>
        <v>318.12</v>
      </c>
      <c r="CQ70" s="2">
        <f t="shared" si="80"/>
        <v>519.79999999999995</v>
      </c>
      <c r="CR70" s="2">
        <f t="shared" si="81"/>
        <v>0</v>
      </c>
      <c r="CS70" s="2">
        <f t="shared" si="82"/>
        <v>0</v>
      </c>
      <c r="CT70" s="2">
        <f t="shared" si="83"/>
        <v>0</v>
      </c>
      <c r="CU70" s="2">
        <f t="shared" si="84"/>
        <v>0</v>
      </c>
      <c r="CV70" s="2">
        <f t="shared" si="85"/>
        <v>0</v>
      </c>
      <c r="CW70" s="2">
        <f t="shared" si="86"/>
        <v>0</v>
      </c>
      <c r="CX70" s="2">
        <f t="shared" si="87"/>
        <v>0</v>
      </c>
      <c r="CY70" s="2">
        <f t="shared" si="88"/>
        <v>0</v>
      </c>
      <c r="CZ70" s="2">
        <f t="shared" si="89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1007</v>
      </c>
      <c r="DV70" s="2" t="s">
        <v>64</v>
      </c>
      <c r="DW70" s="2" t="s">
        <v>64</v>
      </c>
      <c r="DX70" s="2">
        <v>1</v>
      </c>
      <c r="DY70" s="2"/>
      <c r="DZ70" s="2"/>
      <c r="EA70" s="2"/>
      <c r="EB70" s="2"/>
      <c r="EC70" s="2"/>
      <c r="ED70" s="2"/>
      <c r="EE70" s="2">
        <v>27029025</v>
      </c>
      <c r="EF70" s="2">
        <v>2</v>
      </c>
      <c r="EG70" s="2" t="s">
        <v>23</v>
      </c>
      <c r="EH70" s="2">
        <v>0</v>
      </c>
      <c r="EI70" s="2" t="s">
        <v>6</v>
      </c>
      <c r="EJ70" s="2">
        <v>1</v>
      </c>
      <c r="EK70" s="2">
        <v>12001</v>
      </c>
      <c r="EL70" s="2" t="s">
        <v>79</v>
      </c>
      <c r="EM70" s="2" t="s">
        <v>80</v>
      </c>
      <c r="EN70" s="2"/>
      <c r="EO70" s="2" t="s">
        <v>6</v>
      </c>
      <c r="EP70" s="2"/>
      <c r="EQ70" s="2">
        <v>0</v>
      </c>
      <c r="ER70" s="2">
        <v>519.79999999999995</v>
      </c>
      <c r="ES70" s="2">
        <v>519.79999999999995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0"/>
        <v>0</v>
      </c>
      <c r="FS70" s="2">
        <v>0</v>
      </c>
      <c r="FT70" s="2" t="s">
        <v>27</v>
      </c>
      <c r="FU70" s="2" t="s">
        <v>28</v>
      </c>
      <c r="FV70" s="2"/>
      <c r="FW70" s="2"/>
      <c r="FX70" s="2">
        <v>108</v>
      </c>
      <c r="FY70" s="2">
        <v>55.25</v>
      </c>
      <c r="FZ70" s="2"/>
      <c r="GA70" s="2" t="s">
        <v>6</v>
      </c>
      <c r="GB70" s="2"/>
      <c r="GC70" s="2"/>
      <c r="GD70" s="2">
        <v>0</v>
      </c>
      <c r="GE70" s="2"/>
      <c r="GF70" s="2">
        <v>519185539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1"/>
        <v>0</v>
      </c>
      <c r="GM70" s="2">
        <f t="shared" si="92"/>
        <v>318.12</v>
      </c>
      <c r="GN70" s="2">
        <f t="shared" si="93"/>
        <v>318.12</v>
      </c>
      <c r="GO70" s="2">
        <f t="shared" si="94"/>
        <v>0</v>
      </c>
      <c r="GP70" s="2">
        <f t="shared" si="95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6"/>
        <v>0</v>
      </c>
      <c r="GW70" s="2">
        <v>1</v>
      </c>
      <c r="GX70" s="2">
        <f t="shared" si="97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185</v>
      </c>
      <c r="E71" t="s">
        <v>131</v>
      </c>
      <c r="F71" t="s">
        <v>132</v>
      </c>
      <c r="G71" t="s">
        <v>133</v>
      </c>
      <c r="H71" t="s">
        <v>64</v>
      </c>
      <c r="I71">
        <f>I69*J71</f>
        <v>0.61199999999999999</v>
      </c>
      <c r="J71">
        <v>1.5299999999999998</v>
      </c>
      <c r="O71">
        <f t="shared" si="65"/>
        <v>318.12</v>
      </c>
      <c r="P71">
        <f t="shared" si="66"/>
        <v>318.12</v>
      </c>
      <c r="Q71">
        <f t="shared" si="67"/>
        <v>0</v>
      </c>
      <c r="R71">
        <f t="shared" si="68"/>
        <v>0</v>
      </c>
      <c r="S71">
        <f t="shared" si="69"/>
        <v>0</v>
      </c>
      <c r="T71">
        <f t="shared" si="70"/>
        <v>0</v>
      </c>
      <c r="U71">
        <f t="shared" si="71"/>
        <v>0</v>
      </c>
      <c r="V71">
        <f t="shared" si="72"/>
        <v>0</v>
      </c>
      <c r="W71">
        <f t="shared" si="73"/>
        <v>0</v>
      </c>
      <c r="X71">
        <f t="shared" si="74"/>
        <v>0</v>
      </c>
      <c r="Y71">
        <f t="shared" si="75"/>
        <v>0</v>
      </c>
      <c r="AA71">
        <v>27721504</v>
      </c>
      <c r="AB71">
        <f t="shared" si="76"/>
        <v>519.79999999999995</v>
      </c>
      <c r="AC71">
        <f t="shared" si="64"/>
        <v>519.79999999999995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77"/>
        <v>0</v>
      </c>
      <c r="AH71">
        <f>(EW71)</f>
        <v>0</v>
      </c>
      <c r="AI71">
        <f>(EX71)</f>
        <v>0</v>
      </c>
      <c r="AJ71">
        <f t="shared" si="78"/>
        <v>0</v>
      </c>
      <c r="AK71">
        <v>519.79999999999995</v>
      </c>
      <c r="AL71">
        <v>519.79999999999995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108</v>
      </c>
      <c r="AU71">
        <v>55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1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134</v>
      </c>
      <c r="BM71">
        <v>12001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120</v>
      </c>
      <c r="CA71">
        <v>65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79"/>
        <v>318.12</v>
      </c>
      <c r="CQ71">
        <f t="shared" si="80"/>
        <v>519.79999999999995</v>
      </c>
      <c r="CR71">
        <f t="shared" si="81"/>
        <v>0</v>
      </c>
      <c r="CS71">
        <f t="shared" si="82"/>
        <v>0</v>
      </c>
      <c r="CT71">
        <f t="shared" si="83"/>
        <v>0</v>
      </c>
      <c r="CU71">
        <f t="shared" si="84"/>
        <v>0</v>
      </c>
      <c r="CV71">
        <f t="shared" si="85"/>
        <v>0</v>
      </c>
      <c r="CW71">
        <f t="shared" si="86"/>
        <v>0</v>
      </c>
      <c r="CX71">
        <f t="shared" si="87"/>
        <v>0</v>
      </c>
      <c r="CY71">
        <f t="shared" si="88"/>
        <v>0</v>
      </c>
      <c r="CZ71">
        <f t="shared" si="89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64</v>
      </c>
      <c r="DW71" t="s">
        <v>64</v>
      </c>
      <c r="DX71">
        <v>1</v>
      </c>
      <c r="EE71">
        <v>27029025</v>
      </c>
      <c r="EF71">
        <v>2</v>
      </c>
      <c r="EG71" t="s">
        <v>23</v>
      </c>
      <c r="EH71">
        <v>0</v>
      </c>
      <c r="EI71" t="s">
        <v>6</v>
      </c>
      <c r="EJ71">
        <v>1</v>
      </c>
      <c r="EK71">
        <v>12001</v>
      </c>
      <c r="EL71" t="s">
        <v>79</v>
      </c>
      <c r="EM71" t="s">
        <v>80</v>
      </c>
      <c r="EO71" t="s">
        <v>6</v>
      </c>
      <c r="EQ71">
        <v>0</v>
      </c>
      <c r="ER71">
        <v>519.79999999999995</v>
      </c>
      <c r="ES71">
        <v>519.79999999999995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0"/>
        <v>0</v>
      </c>
      <c r="FS71">
        <v>0</v>
      </c>
      <c r="FT71" t="s">
        <v>27</v>
      </c>
      <c r="FU71" t="s">
        <v>28</v>
      </c>
      <c r="FX71">
        <v>108</v>
      </c>
      <c r="FY71">
        <v>55.25</v>
      </c>
      <c r="GA71" t="s">
        <v>6</v>
      </c>
      <c r="GD71">
        <v>0</v>
      </c>
      <c r="GF71">
        <v>519185539</v>
      </c>
      <c r="GG71">
        <v>2</v>
      </c>
      <c r="GH71">
        <v>1</v>
      </c>
      <c r="GI71">
        <v>-2</v>
      </c>
      <c r="GJ71">
        <v>0</v>
      </c>
      <c r="GK71">
        <f>ROUND(R71*(S12)/100,2)</f>
        <v>0</v>
      </c>
      <c r="GL71">
        <f t="shared" si="91"/>
        <v>0</v>
      </c>
      <c r="GM71">
        <f t="shared" si="92"/>
        <v>318.12</v>
      </c>
      <c r="GN71">
        <f t="shared" si="93"/>
        <v>318.12</v>
      </c>
      <c r="GO71">
        <f t="shared" si="94"/>
        <v>0</v>
      </c>
      <c r="GP71">
        <f t="shared" si="95"/>
        <v>0</v>
      </c>
      <c r="GR71">
        <v>0</v>
      </c>
      <c r="GS71">
        <v>0</v>
      </c>
      <c r="GT71">
        <v>0</v>
      </c>
      <c r="GU71" t="s">
        <v>6</v>
      </c>
      <c r="GV71">
        <f t="shared" si="96"/>
        <v>0</v>
      </c>
      <c r="GW71">
        <v>1</v>
      </c>
      <c r="GX71">
        <f t="shared" si="97"/>
        <v>0</v>
      </c>
      <c r="HA71">
        <v>0</v>
      </c>
      <c r="HB71"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ROW(SmtRes!A191)</f>
        <v>191</v>
      </c>
      <c r="D72" s="2">
        <f>ROW(EtalonRes!A207)</f>
        <v>207</v>
      </c>
      <c r="E72" s="2" t="s">
        <v>135</v>
      </c>
      <c r="F72" s="2" t="s">
        <v>82</v>
      </c>
      <c r="G72" s="2" t="s">
        <v>136</v>
      </c>
      <c r="H72" s="2" t="s">
        <v>32</v>
      </c>
      <c r="I72" s="2">
        <f>ROUND(40/100,9)</f>
        <v>0.4</v>
      </c>
      <c r="J72" s="2">
        <v>0</v>
      </c>
      <c r="K72" s="2"/>
      <c r="L72" s="2"/>
      <c r="M72" s="2"/>
      <c r="N72" s="2"/>
      <c r="O72" s="2">
        <f t="shared" si="65"/>
        <v>185.65</v>
      </c>
      <c r="P72" s="2">
        <f t="shared" si="66"/>
        <v>0</v>
      </c>
      <c r="Q72" s="2">
        <f t="shared" si="67"/>
        <v>46.55</v>
      </c>
      <c r="R72" s="2">
        <f t="shared" si="68"/>
        <v>5.95</v>
      </c>
      <c r="S72" s="2">
        <f t="shared" si="69"/>
        <v>139.1</v>
      </c>
      <c r="T72" s="2">
        <f t="shared" si="70"/>
        <v>0</v>
      </c>
      <c r="U72" s="2">
        <f t="shared" si="71"/>
        <v>16.100000000000001</v>
      </c>
      <c r="V72" s="2">
        <f t="shared" si="72"/>
        <v>0.52500000000000002</v>
      </c>
      <c r="W72" s="2">
        <f t="shared" si="73"/>
        <v>0</v>
      </c>
      <c r="X72" s="2">
        <f t="shared" si="74"/>
        <v>156.65</v>
      </c>
      <c r="Y72" s="2">
        <f t="shared" si="75"/>
        <v>79.78</v>
      </c>
      <c r="Z72" s="2"/>
      <c r="AA72" s="2">
        <v>27721505</v>
      </c>
      <c r="AB72" s="2">
        <f t="shared" si="76"/>
        <v>464.14</v>
      </c>
      <c r="AC72" s="2">
        <f>ROUND(((ES72*35)),2)</f>
        <v>0</v>
      </c>
      <c r="AD72" s="2">
        <f>ROUND(((((ET72*1.25*35))-((EU72*1.25*35)))+AE72),2)</f>
        <v>116.38</v>
      </c>
      <c r="AE72" s="2">
        <f>ROUND(((EU72*1.25*35)),2)</f>
        <v>14.88</v>
      </c>
      <c r="AF72" s="2">
        <f>ROUND(((EV72*1.15*35)),2)</f>
        <v>347.76</v>
      </c>
      <c r="AG72" s="2">
        <f t="shared" si="77"/>
        <v>0</v>
      </c>
      <c r="AH72" s="2">
        <f>((EW72*1.15*35))</f>
        <v>40.25</v>
      </c>
      <c r="AI72" s="2">
        <f>((EX72*1.25*35))</f>
        <v>1.3125</v>
      </c>
      <c r="AJ72" s="2">
        <f t="shared" si="78"/>
        <v>0</v>
      </c>
      <c r="AK72" s="2">
        <v>11.3</v>
      </c>
      <c r="AL72" s="2">
        <v>0</v>
      </c>
      <c r="AM72" s="2">
        <v>2.66</v>
      </c>
      <c r="AN72" s="2">
        <v>0.34</v>
      </c>
      <c r="AO72" s="2">
        <v>8.64</v>
      </c>
      <c r="AP72" s="2">
        <v>0</v>
      </c>
      <c r="AQ72" s="2">
        <v>1</v>
      </c>
      <c r="AR72" s="2">
        <v>0.03</v>
      </c>
      <c r="AS72" s="2">
        <v>0</v>
      </c>
      <c r="AT72" s="2">
        <v>108</v>
      </c>
      <c r="AU72" s="2">
        <v>55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0</v>
      </c>
      <c r="BI72" s="2">
        <v>1</v>
      </c>
      <c r="BJ72" s="2" t="s">
        <v>84</v>
      </c>
      <c r="BK72" s="2"/>
      <c r="BL72" s="2"/>
      <c r="BM72" s="2">
        <v>12001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120</v>
      </c>
      <c r="CA72" s="2">
        <v>65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1470</v>
      </c>
      <c r="CO72" s="2">
        <v>0</v>
      </c>
      <c r="CP72" s="2">
        <f t="shared" si="79"/>
        <v>185.64999999999998</v>
      </c>
      <c r="CQ72" s="2">
        <f t="shared" si="80"/>
        <v>0</v>
      </c>
      <c r="CR72" s="2">
        <f t="shared" si="81"/>
        <v>116.38</v>
      </c>
      <c r="CS72" s="2">
        <f t="shared" si="82"/>
        <v>14.88</v>
      </c>
      <c r="CT72" s="2">
        <f t="shared" si="83"/>
        <v>347.76</v>
      </c>
      <c r="CU72" s="2">
        <f t="shared" si="84"/>
        <v>0</v>
      </c>
      <c r="CV72" s="2">
        <f t="shared" si="85"/>
        <v>40.25</v>
      </c>
      <c r="CW72" s="2">
        <f t="shared" si="86"/>
        <v>1.3125</v>
      </c>
      <c r="CX72" s="2">
        <f t="shared" si="87"/>
        <v>0</v>
      </c>
      <c r="CY72" s="2">
        <f t="shared" si="88"/>
        <v>156.65399999999997</v>
      </c>
      <c r="CZ72" s="2">
        <f t="shared" si="89"/>
        <v>79.777499999999989</v>
      </c>
      <c r="DA72" s="2"/>
      <c r="DB72" s="2"/>
      <c r="DC72" s="2" t="s">
        <v>6</v>
      </c>
      <c r="DD72" s="2" t="s">
        <v>137</v>
      </c>
      <c r="DE72" s="2" t="s">
        <v>138</v>
      </c>
      <c r="DF72" s="2" t="s">
        <v>138</v>
      </c>
      <c r="DG72" s="2" t="s">
        <v>139</v>
      </c>
      <c r="DH72" s="2" t="s">
        <v>6</v>
      </c>
      <c r="DI72" s="2" t="s">
        <v>139</v>
      </c>
      <c r="DJ72" s="2" t="s">
        <v>138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1005</v>
      </c>
      <c r="DV72" s="2" t="s">
        <v>32</v>
      </c>
      <c r="DW72" s="2" t="s">
        <v>32</v>
      </c>
      <c r="DX72" s="2">
        <v>100</v>
      </c>
      <c r="DY72" s="2"/>
      <c r="DZ72" s="2"/>
      <c r="EA72" s="2"/>
      <c r="EB72" s="2"/>
      <c r="EC72" s="2"/>
      <c r="ED72" s="2"/>
      <c r="EE72" s="2">
        <v>27029025</v>
      </c>
      <c r="EF72" s="2">
        <v>2</v>
      </c>
      <c r="EG72" s="2" t="s">
        <v>23</v>
      </c>
      <c r="EH72" s="2">
        <v>0</v>
      </c>
      <c r="EI72" s="2" t="s">
        <v>6</v>
      </c>
      <c r="EJ72" s="2">
        <v>1</v>
      </c>
      <c r="EK72" s="2">
        <v>12001</v>
      </c>
      <c r="EL72" s="2" t="s">
        <v>79</v>
      </c>
      <c r="EM72" s="2" t="s">
        <v>80</v>
      </c>
      <c r="EN72" s="2"/>
      <c r="EO72" s="2" t="s">
        <v>106</v>
      </c>
      <c r="EP72" s="2"/>
      <c r="EQ72" s="2">
        <v>0</v>
      </c>
      <c r="ER72" s="2">
        <v>11.3</v>
      </c>
      <c r="ES72" s="2">
        <v>0</v>
      </c>
      <c r="ET72" s="2">
        <v>2.66</v>
      </c>
      <c r="EU72" s="2">
        <v>0.34</v>
      </c>
      <c r="EV72" s="2">
        <v>8.64</v>
      </c>
      <c r="EW72" s="2">
        <v>1</v>
      </c>
      <c r="EX72" s="2">
        <v>0.03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0"/>
        <v>0</v>
      </c>
      <c r="FS72" s="2">
        <v>0</v>
      </c>
      <c r="FT72" s="2" t="s">
        <v>27</v>
      </c>
      <c r="FU72" s="2" t="s">
        <v>28</v>
      </c>
      <c r="FV72" s="2"/>
      <c r="FW72" s="2"/>
      <c r="FX72" s="2">
        <v>108</v>
      </c>
      <c r="FY72" s="2">
        <v>55.25</v>
      </c>
      <c r="FZ72" s="2"/>
      <c r="GA72" s="2" t="s">
        <v>6</v>
      </c>
      <c r="GB72" s="2"/>
      <c r="GC72" s="2"/>
      <c r="GD72" s="2">
        <v>0</v>
      </c>
      <c r="GE72" s="2"/>
      <c r="GF72" s="2">
        <v>518591808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1"/>
        <v>0</v>
      </c>
      <c r="GM72" s="2">
        <f t="shared" si="92"/>
        <v>422.08</v>
      </c>
      <c r="GN72" s="2">
        <f t="shared" si="93"/>
        <v>422.08</v>
      </c>
      <c r="GO72" s="2">
        <f t="shared" si="94"/>
        <v>0</v>
      </c>
      <c r="GP72" s="2">
        <f t="shared" si="95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6"/>
        <v>0</v>
      </c>
      <c r="GW72" s="2">
        <v>1</v>
      </c>
      <c r="GX72" s="2">
        <f t="shared" si="97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ROW(SmtRes!A196)</f>
        <v>196</v>
      </c>
      <c r="D73">
        <f>ROW(EtalonRes!A212)</f>
        <v>212</v>
      </c>
      <c r="E73" t="s">
        <v>135</v>
      </c>
      <c r="F73" t="s">
        <v>82</v>
      </c>
      <c r="G73" t="s">
        <v>136</v>
      </c>
      <c r="H73" t="s">
        <v>32</v>
      </c>
      <c r="I73">
        <f>ROUND(40/100,9)</f>
        <v>0.4</v>
      </c>
      <c r="J73">
        <v>0</v>
      </c>
      <c r="O73">
        <f t="shared" si="65"/>
        <v>185.65</v>
      </c>
      <c r="P73">
        <f t="shared" si="66"/>
        <v>0</v>
      </c>
      <c r="Q73">
        <f t="shared" si="67"/>
        <v>46.55</v>
      </c>
      <c r="R73">
        <f t="shared" si="68"/>
        <v>5.95</v>
      </c>
      <c r="S73">
        <f t="shared" si="69"/>
        <v>139.1</v>
      </c>
      <c r="T73">
        <f t="shared" si="70"/>
        <v>0</v>
      </c>
      <c r="U73">
        <f t="shared" si="71"/>
        <v>16.100000000000001</v>
      </c>
      <c r="V73">
        <f t="shared" si="72"/>
        <v>0.52500000000000002</v>
      </c>
      <c r="W73">
        <f t="shared" si="73"/>
        <v>0</v>
      </c>
      <c r="X73">
        <f t="shared" si="74"/>
        <v>156.65</v>
      </c>
      <c r="Y73">
        <f t="shared" si="75"/>
        <v>79.78</v>
      </c>
      <c r="AA73">
        <v>27721504</v>
      </c>
      <c r="AB73">
        <f t="shared" si="76"/>
        <v>464.14</v>
      </c>
      <c r="AC73">
        <f>ROUND(((ES73*35)),2)</f>
        <v>0</v>
      </c>
      <c r="AD73">
        <f>ROUND(((((ET73*1.25*35))-((EU73*1.25*35)))+AE73),2)</f>
        <v>116.38</v>
      </c>
      <c r="AE73">
        <f>ROUND(((EU73*1.25*35)),2)</f>
        <v>14.88</v>
      </c>
      <c r="AF73">
        <f>ROUND(((EV73*1.15*35)),2)</f>
        <v>347.76</v>
      </c>
      <c r="AG73">
        <f t="shared" si="77"/>
        <v>0</v>
      </c>
      <c r="AH73">
        <f>((EW73*1.15*35))</f>
        <v>40.25</v>
      </c>
      <c r="AI73">
        <f>((EX73*1.25*35))</f>
        <v>1.3125</v>
      </c>
      <c r="AJ73">
        <f t="shared" si="78"/>
        <v>0</v>
      </c>
      <c r="AK73">
        <v>11.3</v>
      </c>
      <c r="AL73">
        <v>0</v>
      </c>
      <c r="AM73">
        <v>2.66</v>
      </c>
      <c r="AN73">
        <v>0.34</v>
      </c>
      <c r="AO73">
        <v>8.64</v>
      </c>
      <c r="AP73">
        <v>0</v>
      </c>
      <c r="AQ73">
        <v>1</v>
      </c>
      <c r="AR73">
        <v>0.03</v>
      </c>
      <c r="AS73">
        <v>0</v>
      </c>
      <c r="AT73">
        <v>108</v>
      </c>
      <c r="AU73">
        <v>55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84</v>
      </c>
      <c r="BM73">
        <v>12001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120</v>
      </c>
      <c r="CA73">
        <v>65</v>
      </c>
      <c r="CF73">
        <v>0</v>
      </c>
      <c r="CG73">
        <v>0</v>
      </c>
      <c r="CM73">
        <v>0</v>
      </c>
      <c r="CN73" t="s">
        <v>1470</v>
      </c>
      <c r="CO73">
        <v>0</v>
      </c>
      <c r="CP73">
        <f t="shared" si="79"/>
        <v>185.64999999999998</v>
      </c>
      <c r="CQ73">
        <f t="shared" si="80"/>
        <v>0</v>
      </c>
      <c r="CR73">
        <f t="shared" si="81"/>
        <v>116.38</v>
      </c>
      <c r="CS73">
        <f t="shared" si="82"/>
        <v>14.88</v>
      </c>
      <c r="CT73">
        <f t="shared" si="83"/>
        <v>347.76</v>
      </c>
      <c r="CU73">
        <f t="shared" si="84"/>
        <v>0</v>
      </c>
      <c r="CV73">
        <f t="shared" si="85"/>
        <v>40.25</v>
      </c>
      <c r="CW73">
        <f t="shared" si="86"/>
        <v>1.3125</v>
      </c>
      <c r="CX73">
        <f t="shared" si="87"/>
        <v>0</v>
      </c>
      <c r="CY73">
        <f t="shared" si="88"/>
        <v>156.65399999999997</v>
      </c>
      <c r="CZ73">
        <f t="shared" si="89"/>
        <v>79.777499999999989</v>
      </c>
      <c r="DC73" t="s">
        <v>6</v>
      </c>
      <c r="DD73" t="s">
        <v>137</v>
      </c>
      <c r="DE73" t="s">
        <v>138</v>
      </c>
      <c r="DF73" t="s">
        <v>138</v>
      </c>
      <c r="DG73" t="s">
        <v>139</v>
      </c>
      <c r="DH73" t="s">
        <v>6</v>
      </c>
      <c r="DI73" t="s">
        <v>139</v>
      </c>
      <c r="DJ73" t="s">
        <v>138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32</v>
      </c>
      <c r="DW73" t="s">
        <v>32</v>
      </c>
      <c r="DX73">
        <v>100</v>
      </c>
      <c r="EE73">
        <v>27029025</v>
      </c>
      <c r="EF73">
        <v>2</v>
      </c>
      <c r="EG73" t="s">
        <v>23</v>
      </c>
      <c r="EH73">
        <v>0</v>
      </c>
      <c r="EI73" t="s">
        <v>6</v>
      </c>
      <c r="EJ73">
        <v>1</v>
      </c>
      <c r="EK73">
        <v>12001</v>
      </c>
      <c r="EL73" t="s">
        <v>79</v>
      </c>
      <c r="EM73" t="s">
        <v>80</v>
      </c>
      <c r="EO73" t="s">
        <v>106</v>
      </c>
      <c r="EQ73">
        <v>0</v>
      </c>
      <c r="ER73">
        <v>11.3</v>
      </c>
      <c r="ES73">
        <v>0</v>
      </c>
      <c r="ET73">
        <v>2.66</v>
      </c>
      <c r="EU73">
        <v>0.34</v>
      </c>
      <c r="EV73">
        <v>8.64</v>
      </c>
      <c r="EW73">
        <v>1</v>
      </c>
      <c r="EX73">
        <v>0.03</v>
      </c>
      <c r="EY73">
        <v>0</v>
      </c>
      <c r="FQ73">
        <v>0</v>
      </c>
      <c r="FR73">
        <f t="shared" si="90"/>
        <v>0</v>
      </c>
      <c r="FS73">
        <v>0</v>
      </c>
      <c r="FT73" t="s">
        <v>27</v>
      </c>
      <c r="FU73" t="s">
        <v>28</v>
      </c>
      <c r="FX73">
        <v>108</v>
      </c>
      <c r="FY73">
        <v>55.25</v>
      </c>
      <c r="GA73" t="s">
        <v>6</v>
      </c>
      <c r="GD73">
        <v>0</v>
      </c>
      <c r="GF73">
        <v>518591808</v>
      </c>
      <c r="GG73">
        <v>2</v>
      </c>
      <c r="GH73">
        <v>1</v>
      </c>
      <c r="GI73">
        <v>-2</v>
      </c>
      <c r="GJ73">
        <v>0</v>
      </c>
      <c r="GK73">
        <f>ROUND(R73*(S12)/100,2)</f>
        <v>0</v>
      </c>
      <c r="GL73">
        <f t="shared" si="91"/>
        <v>0</v>
      </c>
      <c r="GM73">
        <f t="shared" si="92"/>
        <v>422.08</v>
      </c>
      <c r="GN73">
        <f t="shared" si="93"/>
        <v>422.08</v>
      </c>
      <c r="GO73">
        <f t="shared" si="94"/>
        <v>0</v>
      </c>
      <c r="GP73">
        <f t="shared" si="95"/>
        <v>0</v>
      </c>
      <c r="GR73">
        <v>0</v>
      </c>
      <c r="GS73">
        <v>0</v>
      </c>
      <c r="GT73">
        <v>0</v>
      </c>
      <c r="GU73" t="s">
        <v>6</v>
      </c>
      <c r="GV73">
        <f t="shared" si="96"/>
        <v>0</v>
      </c>
      <c r="GW73">
        <v>1</v>
      </c>
      <c r="GX73">
        <f t="shared" si="97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191</v>
      </c>
      <c r="D74" s="2"/>
      <c r="E74" s="2" t="s">
        <v>140</v>
      </c>
      <c r="F74" s="2" t="s">
        <v>132</v>
      </c>
      <c r="G74" s="2" t="s">
        <v>133</v>
      </c>
      <c r="H74" s="2" t="s">
        <v>64</v>
      </c>
      <c r="I74" s="2">
        <f>I72*J74</f>
        <v>1.4279999999999999</v>
      </c>
      <c r="J74" s="2">
        <v>3.57</v>
      </c>
      <c r="K74" s="2"/>
      <c r="L74" s="2"/>
      <c r="M74" s="2"/>
      <c r="N74" s="2"/>
      <c r="O74" s="2">
        <f t="shared" si="65"/>
        <v>742.27</v>
      </c>
      <c r="P74" s="2">
        <f t="shared" si="66"/>
        <v>742.27</v>
      </c>
      <c r="Q74" s="2">
        <f t="shared" si="67"/>
        <v>0</v>
      </c>
      <c r="R74" s="2">
        <f t="shared" si="68"/>
        <v>0</v>
      </c>
      <c r="S74" s="2">
        <f t="shared" si="69"/>
        <v>0</v>
      </c>
      <c r="T74" s="2">
        <f t="shared" si="70"/>
        <v>0</v>
      </c>
      <c r="U74" s="2">
        <f t="shared" si="71"/>
        <v>0</v>
      </c>
      <c r="V74" s="2">
        <f t="shared" si="72"/>
        <v>0</v>
      </c>
      <c r="W74" s="2">
        <f t="shared" si="73"/>
        <v>0</v>
      </c>
      <c r="X74" s="2">
        <f t="shared" si="74"/>
        <v>0</v>
      </c>
      <c r="Y74" s="2">
        <f t="shared" si="75"/>
        <v>0</v>
      </c>
      <c r="Z74" s="2"/>
      <c r="AA74" s="2">
        <v>27721505</v>
      </c>
      <c r="AB74" s="2">
        <f t="shared" si="76"/>
        <v>519.79999999999995</v>
      </c>
      <c r="AC74" s="2">
        <f t="shared" ref="AC74:AC109" si="98">ROUND((ES74),2)</f>
        <v>519.79999999999995</v>
      </c>
      <c r="AD74" s="2">
        <f>ROUND((((ET74)-(EU74))+AE74),2)</f>
        <v>0</v>
      </c>
      <c r="AE74" s="2">
        <f>ROUND((EU74),2)</f>
        <v>0</v>
      </c>
      <c r="AF74" s="2">
        <f>ROUND((EV74),2)</f>
        <v>0</v>
      </c>
      <c r="AG74" s="2">
        <f t="shared" si="77"/>
        <v>0</v>
      </c>
      <c r="AH74" s="2">
        <f>(EW74)</f>
        <v>0</v>
      </c>
      <c r="AI74" s="2">
        <f>(EX74)</f>
        <v>0</v>
      </c>
      <c r="AJ74" s="2">
        <f t="shared" si="78"/>
        <v>0</v>
      </c>
      <c r="AK74" s="2">
        <v>519.79999999999995</v>
      </c>
      <c r="AL74" s="2">
        <v>519.79999999999995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108</v>
      </c>
      <c r="AU74" s="2">
        <v>55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134</v>
      </c>
      <c r="BK74" s="2"/>
      <c r="BL74" s="2"/>
      <c r="BM74" s="2">
        <v>12001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120</v>
      </c>
      <c r="CA74" s="2">
        <v>65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1470</v>
      </c>
      <c r="CO74" s="2">
        <v>0</v>
      </c>
      <c r="CP74" s="2">
        <f t="shared" si="79"/>
        <v>742.27</v>
      </c>
      <c r="CQ74" s="2">
        <f t="shared" si="80"/>
        <v>519.79999999999995</v>
      </c>
      <c r="CR74" s="2">
        <f t="shared" si="81"/>
        <v>0</v>
      </c>
      <c r="CS74" s="2">
        <f t="shared" si="82"/>
        <v>0</v>
      </c>
      <c r="CT74" s="2">
        <f t="shared" si="83"/>
        <v>0</v>
      </c>
      <c r="CU74" s="2">
        <f t="shared" si="84"/>
        <v>0</v>
      </c>
      <c r="CV74" s="2">
        <f t="shared" si="85"/>
        <v>0</v>
      </c>
      <c r="CW74" s="2">
        <f t="shared" si="86"/>
        <v>0</v>
      </c>
      <c r="CX74" s="2">
        <f t="shared" si="87"/>
        <v>0</v>
      </c>
      <c r="CY74" s="2">
        <f t="shared" si="88"/>
        <v>0</v>
      </c>
      <c r="CZ74" s="2">
        <f t="shared" si="89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1007</v>
      </c>
      <c r="DV74" s="2" t="s">
        <v>64</v>
      </c>
      <c r="DW74" s="2" t="s">
        <v>64</v>
      </c>
      <c r="DX74" s="2">
        <v>1</v>
      </c>
      <c r="DY74" s="2"/>
      <c r="DZ74" s="2"/>
      <c r="EA74" s="2"/>
      <c r="EB74" s="2"/>
      <c r="EC74" s="2"/>
      <c r="ED74" s="2"/>
      <c r="EE74" s="2">
        <v>27029025</v>
      </c>
      <c r="EF74" s="2">
        <v>2</v>
      </c>
      <c r="EG74" s="2" t="s">
        <v>23</v>
      </c>
      <c r="EH74" s="2">
        <v>0</v>
      </c>
      <c r="EI74" s="2" t="s">
        <v>6</v>
      </c>
      <c r="EJ74" s="2">
        <v>1</v>
      </c>
      <c r="EK74" s="2">
        <v>12001</v>
      </c>
      <c r="EL74" s="2" t="s">
        <v>79</v>
      </c>
      <c r="EM74" s="2" t="s">
        <v>80</v>
      </c>
      <c r="EN74" s="2"/>
      <c r="EO74" s="2" t="s">
        <v>106</v>
      </c>
      <c r="EP74" s="2"/>
      <c r="EQ74" s="2">
        <v>0</v>
      </c>
      <c r="ER74" s="2">
        <v>519.79999999999995</v>
      </c>
      <c r="ES74" s="2">
        <v>519.79999999999995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0"/>
        <v>0</v>
      </c>
      <c r="FS74" s="2">
        <v>0</v>
      </c>
      <c r="FT74" s="2" t="s">
        <v>27</v>
      </c>
      <c r="FU74" s="2" t="s">
        <v>28</v>
      </c>
      <c r="FV74" s="2"/>
      <c r="FW74" s="2"/>
      <c r="FX74" s="2">
        <v>108</v>
      </c>
      <c r="FY74" s="2">
        <v>55.25</v>
      </c>
      <c r="FZ74" s="2"/>
      <c r="GA74" s="2" t="s">
        <v>6</v>
      </c>
      <c r="GB74" s="2"/>
      <c r="GC74" s="2"/>
      <c r="GD74" s="2">
        <v>0</v>
      </c>
      <c r="GE74" s="2"/>
      <c r="GF74" s="2">
        <v>519185539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1"/>
        <v>0</v>
      </c>
      <c r="GM74" s="2">
        <f t="shared" si="92"/>
        <v>742.27</v>
      </c>
      <c r="GN74" s="2">
        <f t="shared" si="93"/>
        <v>742.27</v>
      </c>
      <c r="GO74" s="2">
        <f t="shared" si="94"/>
        <v>0</v>
      </c>
      <c r="GP74" s="2">
        <f t="shared" si="95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6"/>
        <v>0</v>
      </c>
      <c r="GW74" s="2">
        <v>1</v>
      </c>
      <c r="GX74" s="2">
        <f t="shared" si="97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196</v>
      </c>
      <c r="E75" t="s">
        <v>140</v>
      </c>
      <c r="F75" t="s">
        <v>132</v>
      </c>
      <c r="G75" t="s">
        <v>133</v>
      </c>
      <c r="H75" t="s">
        <v>64</v>
      </c>
      <c r="I75">
        <f>I73*J75</f>
        <v>1.4279999999999999</v>
      </c>
      <c r="J75">
        <v>3.57</v>
      </c>
      <c r="O75">
        <f t="shared" si="65"/>
        <v>742.27</v>
      </c>
      <c r="P75">
        <f t="shared" si="66"/>
        <v>742.27</v>
      </c>
      <c r="Q75">
        <f t="shared" si="67"/>
        <v>0</v>
      </c>
      <c r="R75">
        <f t="shared" si="68"/>
        <v>0</v>
      </c>
      <c r="S75">
        <f t="shared" si="69"/>
        <v>0</v>
      </c>
      <c r="T75">
        <f t="shared" si="70"/>
        <v>0</v>
      </c>
      <c r="U75">
        <f t="shared" si="71"/>
        <v>0</v>
      </c>
      <c r="V75">
        <f t="shared" si="72"/>
        <v>0</v>
      </c>
      <c r="W75">
        <f t="shared" si="73"/>
        <v>0</v>
      </c>
      <c r="X75">
        <f t="shared" si="74"/>
        <v>0</v>
      </c>
      <c r="Y75">
        <f t="shared" si="75"/>
        <v>0</v>
      </c>
      <c r="AA75">
        <v>27721504</v>
      </c>
      <c r="AB75">
        <f t="shared" si="76"/>
        <v>519.79999999999995</v>
      </c>
      <c r="AC75">
        <f t="shared" si="98"/>
        <v>519.79999999999995</v>
      </c>
      <c r="AD75">
        <f>ROUND((((ET75)-(EU75))+AE75),2)</f>
        <v>0</v>
      </c>
      <c r="AE75">
        <f>ROUND((EU75),2)</f>
        <v>0</v>
      </c>
      <c r="AF75">
        <f>ROUND((EV75),2)</f>
        <v>0</v>
      </c>
      <c r="AG75">
        <f t="shared" si="77"/>
        <v>0</v>
      </c>
      <c r="AH75">
        <f>(EW75)</f>
        <v>0</v>
      </c>
      <c r="AI75">
        <f>(EX75)</f>
        <v>0</v>
      </c>
      <c r="AJ75">
        <f t="shared" si="78"/>
        <v>0</v>
      </c>
      <c r="AK75">
        <v>519.79999999999995</v>
      </c>
      <c r="AL75">
        <v>519.79999999999995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108</v>
      </c>
      <c r="AU75">
        <v>55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134</v>
      </c>
      <c r="BM75">
        <v>12001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120</v>
      </c>
      <c r="CA75">
        <v>65</v>
      </c>
      <c r="CF75">
        <v>0</v>
      </c>
      <c r="CG75">
        <v>0</v>
      </c>
      <c r="CM75">
        <v>0</v>
      </c>
      <c r="CN75" t="s">
        <v>1470</v>
      </c>
      <c r="CO75">
        <v>0</v>
      </c>
      <c r="CP75">
        <f t="shared" si="79"/>
        <v>742.27</v>
      </c>
      <c r="CQ75">
        <f t="shared" si="80"/>
        <v>519.79999999999995</v>
      </c>
      <c r="CR75">
        <f t="shared" si="81"/>
        <v>0</v>
      </c>
      <c r="CS75">
        <f t="shared" si="82"/>
        <v>0</v>
      </c>
      <c r="CT75">
        <f t="shared" si="83"/>
        <v>0</v>
      </c>
      <c r="CU75">
        <f t="shared" si="84"/>
        <v>0</v>
      </c>
      <c r="CV75">
        <f t="shared" si="85"/>
        <v>0</v>
      </c>
      <c r="CW75">
        <f t="shared" si="86"/>
        <v>0</v>
      </c>
      <c r="CX75">
        <f t="shared" si="87"/>
        <v>0</v>
      </c>
      <c r="CY75">
        <f t="shared" si="88"/>
        <v>0</v>
      </c>
      <c r="CZ75">
        <f t="shared" si="89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1007</v>
      </c>
      <c r="DV75" t="s">
        <v>64</v>
      </c>
      <c r="DW75" t="s">
        <v>64</v>
      </c>
      <c r="DX75">
        <v>1</v>
      </c>
      <c r="EE75">
        <v>27029025</v>
      </c>
      <c r="EF75">
        <v>2</v>
      </c>
      <c r="EG75" t="s">
        <v>23</v>
      </c>
      <c r="EH75">
        <v>0</v>
      </c>
      <c r="EI75" t="s">
        <v>6</v>
      </c>
      <c r="EJ75">
        <v>1</v>
      </c>
      <c r="EK75">
        <v>12001</v>
      </c>
      <c r="EL75" t="s">
        <v>79</v>
      </c>
      <c r="EM75" t="s">
        <v>80</v>
      </c>
      <c r="EO75" t="s">
        <v>106</v>
      </c>
      <c r="EQ75">
        <v>0</v>
      </c>
      <c r="ER75">
        <v>519.79999999999995</v>
      </c>
      <c r="ES75">
        <v>519.79999999999995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0"/>
        <v>0</v>
      </c>
      <c r="FS75">
        <v>0</v>
      </c>
      <c r="FT75" t="s">
        <v>27</v>
      </c>
      <c r="FU75" t="s">
        <v>28</v>
      </c>
      <c r="FX75">
        <v>108</v>
      </c>
      <c r="FY75">
        <v>55.25</v>
      </c>
      <c r="GA75" t="s">
        <v>6</v>
      </c>
      <c r="GD75">
        <v>0</v>
      </c>
      <c r="GF75">
        <v>519185539</v>
      </c>
      <c r="GG75">
        <v>2</v>
      </c>
      <c r="GH75">
        <v>1</v>
      </c>
      <c r="GI75">
        <v>-2</v>
      </c>
      <c r="GJ75">
        <v>0</v>
      </c>
      <c r="GK75">
        <f>ROUND(R75*(S12)/100,2)</f>
        <v>0</v>
      </c>
      <c r="GL75">
        <f t="shared" si="91"/>
        <v>0</v>
      </c>
      <c r="GM75">
        <f t="shared" si="92"/>
        <v>742.27</v>
      </c>
      <c r="GN75">
        <f t="shared" si="93"/>
        <v>742.27</v>
      </c>
      <c r="GO75">
        <f t="shared" si="94"/>
        <v>0</v>
      </c>
      <c r="GP75">
        <f t="shared" si="95"/>
        <v>0</v>
      </c>
      <c r="GR75">
        <v>0</v>
      </c>
      <c r="GS75">
        <v>0</v>
      </c>
      <c r="GT75">
        <v>0</v>
      </c>
      <c r="GU75" t="s">
        <v>6</v>
      </c>
      <c r="GV75">
        <f t="shared" si="96"/>
        <v>0</v>
      </c>
      <c r="GW75">
        <v>1</v>
      </c>
      <c r="GX75">
        <f t="shared" si="97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ROW(SmtRes!A205)</f>
        <v>205</v>
      </c>
      <c r="D76" s="2">
        <f>ROW(EtalonRes!A221)</f>
        <v>221</v>
      </c>
      <c r="E76" s="2" t="s">
        <v>141</v>
      </c>
      <c r="F76" s="2" t="s">
        <v>142</v>
      </c>
      <c r="G76" s="2" t="s">
        <v>143</v>
      </c>
      <c r="H76" s="2" t="s">
        <v>32</v>
      </c>
      <c r="I76" s="2">
        <f t="shared" ref="I76:I81" si="99">ROUND(40/100,9)</f>
        <v>0.4</v>
      </c>
      <c r="J76" s="2">
        <v>0</v>
      </c>
      <c r="K76" s="2"/>
      <c r="L76" s="2"/>
      <c r="M76" s="2"/>
      <c r="N76" s="2"/>
      <c r="O76" s="2">
        <f t="shared" si="65"/>
        <v>472.03</v>
      </c>
      <c r="P76" s="2">
        <f t="shared" si="66"/>
        <v>412.8</v>
      </c>
      <c r="Q76" s="2">
        <f t="shared" si="67"/>
        <v>16.97</v>
      </c>
      <c r="R76" s="2">
        <f t="shared" si="68"/>
        <v>0.59</v>
      </c>
      <c r="S76" s="2">
        <f t="shared" si="69"/>
        <v>42.26</v>
      </c>
      <c r="T76" s="2">
        <f t="shared" si="70"/>
        <v>0</v>
      </c>
      <c r="U76" s="2">
        <f t="shared" si="71"/>
        <v>4.8346</v>
      </c>
      <c r="V76" s="2">
        <f t="shared" si="72"/>
        <v>4.4999999999999998E-2</v>
      </c>
      <c r="W76" s="2">
        <f t="shared" si="73"/>
        <v>0</v>
      </c>
      <c r="X76" s="2">
        <f t="shared" si="74"/>
        <v>46.28</v>
      </c>
      <c r="Y76" s="2">
        <f t="shared" si="75"/>
        <v>23.57</v>
      </c>
      <c r="Z76" s="2"/>
      <c r="AA76" s="2">
        <v>27721505</v>
      </c>
      <c r="AB76" s="2">
        <f t="shared" si="76"/>
        <v>1180.05</v>
      </c>
      <c r="AC76" s="2">
        <f t="shared" si="98"/>
        <v>1031.99</v>
      </c>
      <c r="AD76" s="2">
        <f t="shared" ref="AD76:AD81" si="100">ROUND(((((ET76*1.25))-((EU76*1.25)))+AE76),2)</f>
        <v>42.42</v>
      </c>
      <c r="AE76" s="2">
        <f t="shared" ref="AE76:AE81" si="101">ROUND(((EU76*1.25)),2)</f>
        <v>1.48</v>
      </c>
      <c r="AF76" s="2">
        <f t="shared" ref="AF76:AF81" si="102">ROUND(((EV76*1.15)),2)</f>
        <v>105.64</v>
      </c>
      <c r="AG76" s="2">
        <f t="shared" si="77"/>
        <v>0</v>
      </c>
      <c r="AH76" s="2">
        <f t="shared" ref="AH76:AH81" si="103">((EW76*1.15))</f>
        <v>12.086499999999999</v>
      </c>
      <c r="AI76" s="2">
        <f t="shared" ref="AI76:AI81" si="104">((EX76*1.25))</f>
        <v>0.11249999999999999</v>
      </c>
      <c r="AJ76" s="2">
        <f t="shared" si="78"/>
        <v>0</v>
      </c>
      <c r="AK76" s="2">
        <v>1157.78</v>
      </c>
      <c r="AL76" s="2">
        <v>1031.99</v>
      </c>
      <c r="AM76" s="2">
        <v>33.93</v>
      </c>
      <c r="AN76" s="2">
        <v>1.18</v>
      </c>
      <c r="AO76" s="2">
        <v>91.86</v>
      </c>
      <c r="AP76" s="2">
        <v>0</v>
      </c>
      <c r="AQ76" s="2">
        <v>10.51</v>
      </c>
      <c r="AR76" s="2">
        <v>0.09</v>
      </c>
      <c r="AS76" s="2">
        <v>0</v>
      </c>
      <c r="AT76" s="2">
        <v>108</v>
      </c>
      <c r="AU76" s="2">
        <v>55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144</v>
      </c>
      <c r="BK76" s="2"/>
      <c r="BL76" s="2"/>
      <c r="BM76" s="2">
        <v>12001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120</v>
      </c>
      <c r="CA76" s="2">
        <v>65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1470</v>
      </c>
      <c r="CO76" s="2">
        <v>0</v>
      </c>
      <c r="CP76" s="2">
        <f t="shared" si="79"/>
        <v>472.03</v>
      </c>
      <c r="CQ76" s="2">
        <f t="shared" si="80"/>
        <v>1031.99</v>
      </c>
      <c r="CR76" s="2">
        <f t="shared" si="81"/>
        <v>42.42</v>
      </c>
      <c r="CS76" s="2">
        <f t="shared" si="82"/>
        <v>1.48</v>
      </c>
      <c r="CT76" s="2">
        <f t="shared" si="83"/>
        <v>105.64</v>
      </c>
      <c r="CU76" s="2">
        <f t="shared" si="84"/>
        <v>0</v>
      </c>
      <c r="CV76" s="2">
        <f t="shared" si="85"/>
        <v>12.086499999999999</v>
      </c>
      <c r="CW76" s="2">
        <f t="shared" si="86"/>
        <v>0.11249999999999999</v>
      </c>
      <c r="CX76" s="2">
        <f t="shared" si="87"/>
        <v>0</v>
      </c>
      <c r="CY76" s="2">
        <f t="shared" si="88"/>
        <v>46.277999999999999</v>
      </c>
      <c r="CZ76" s="2">
        <f t="shared" si="89"/>
        <v>23.567499999999999</v>
      </c>
      <c r="DA76" s="2"/>
      <c r="DB76" s="2"/>
      <c r="DC76" s="2" t="s">
        <v>6</v>
      </c>
      <c r="DD76" s="2" t="s">
        <v>6</v>
      </c>
      <c r="DE76" s="2" t="s">
        <v>102</v>
      </c>
      <c r="DF76" s="2" t="s">
        <v>102</v>
      </c>
      <c r="DG76" s="2" t="s">
        <v>103</v>
      </c>
      <c r="DH76" s="2" t="s">
        <v>6</v>
      </c>
      <c r="DI76" s="2" t="s">
        <v>103</v>
      </c>
      <c r="DJ76" s="2" t="s">
        <v>102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32</v>
      </c>
      <c r="DW76" s="2" t="s">
        <v>32</v>
      </c>
      <c r="DX76" s="2">
        <v>100</v>
      </c>
      <c r="DY76" s="2"/>
      <c r="DZ76" s="2"/>
      <c r="EA76" s="2"/>
      <c r="EB76" s="2"/>
      <c r="EC76" s="2"/>
      <c r="ED76" s="2"/>
      <c r="EE76" s="2">
        <v>27029025</v>
      </c>
      <c r="EF76" s="2">
        <v>2</v>
      </c>
      <c r="EG76" s="2" t="s">
        <v>23</v>
      </c>
      <c r="EH76" s="2">
        <v>0</v>
      </c>
      <c r="EI76" s="2" t="s">
        <v>6</v>
      </c>
      <c r="EJ76" s="2">
        <v>1</v>
      </c>
      <c r="EK76" s="2">
        <v>12001</v>
      </c>
      <c r="EL76" s="2" t="s">
        <v>79</v>
      </c>
      <c r="EM76" s="2" t="s">
        <v>80</v>
      </c>
      <c r="EN76" s="2"/>
      <c r="EO76" s="2" t="s">
        <v>106</v>
      </c>
      <c r="EP76" s="2"/>
      <c r="EQ76" s="2">
        <v>0</v>
      </c>
      <c r="ER76" s="2">
        <v>1157.78</v>
      </c>
      <c r="ES76" s="2">
        <v>1031.99</v>
      </c>
      <c r="ET76" s="2">
        <v>33.93</v>
      </c>
      <c r="EU76" s="2">
        <v>1.18</v>
      </c>
      <c r="EV76" s="2">
        <v>91.86</v>
      </c>
      <c r="EW76" s="2">
        <v>10.51</v>
      </c>
      <c r="EX76" s="2">
        <v>0.09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0"/>
        <v>0</v>
      </c>
      <c r="FS76" s="2">
        <v>0</v>
      </c>
      <c r="FT76" s="2" t="s">
        <v>27</v>
      </c>
      <c r="FU76" s="2" t="s">
        <v>28</v>
      </c>
      <c r="FV76" s="2"/>
      <c r="FW76" s="2"/>
      <c r="FX76" s="2">
        <v>108</v>
      </c>
      <c r="FY76" s="2">
        <v>55.25</v>
      </c>
      <c r="FZ76" s="2"/>
      <c r="GA76" s="2" t="s">
        <v>6</v>
      </c>
      <c r="GB76" s="2"/>
      <c r="GC76" s="2"/>
      <c r="GD76" s="2">
        <v>0</v>
      </c>
      <c r="GE76" s="2"/>
      <c r="GF76" s="2">
        <v>-1331707195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1"/>
        <v>0</v>
      </c>
      <c r="GM76" s="2">
        <f t="shared" si="92"/>
        <v>541.88</v>
      </c>
      <c r="GN76" s="2">
        <f t="shared" si="93"/>
        <v>541.88</v>
      </c>
      <c r="GO76" s="2">
        <f t="shared" si="94"/>
        <v>0</v>
      </c>
      <c r="GP76" s="2">
        <f t="shared" si="95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6"/>
        <v>0</v>
      </c>
      <c r="GW76" s="2">
        <v>1</v>
      </c>
      <c r="GX76" s="2">
        <f t="shared" si="97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ROW(SmtRes!A214)</f>
        <v>214</v>
      </c>
      <c r="D77">
        <f>ROW(EtalonRes!A230)</f>
        <v>230</v>
      </c>
      <c r="E77" t="s">
        <v>141</v>
      </c>
      <c r="F77" t="s">
        <v>142</v>
      </c>
      <c r="G77" t="s">
        <v>143</v>
      </c>
      <c r="H77" t="s">
        <v>32</v>
      </c>
      <c r="I77">
        <f t="shared" si="99"/>
        <v>0.4</v>
      </c>
      <c r="J77">
        <v>0</v>
      </c>
      <c r="O77">
        <f t="shared" si="65"/>
        <v>472.03</v>
      </c>
      <c r="P77">
        <f t="shared" si="66"/>
        <v>412.8</v>
      </c>
      <c r="Q77">
        <f t="shared" si="67"/>
        <v>16.97</v>
      </c>
      <c r="R77">
        <f t="shared" si="68"/>
        <v>0.59</v>
      </c>
      <c r="S77">
        <f t="shared" si="69"/>
        <v>42.26</v>
      </c>
      <c r="T77">
        <f t="shared" si="70"/>
        <v>0</v>
      </c>
      <c r="U77">
        <f t="shared" si="71"/>
        <v>4.8346</v>
      </c>
      <c r="V77">
        <f t="shared" si="72"/>
        <v>4.4999999999999998E-2</v>
      </c>
      <c r="W77">
        <f t="shared" si="73"/>
        <v>0</v>
      </c>
      <c r="X77">
        <f t="shared" si="74"/>
        <v>46.28</v>
      </c>
      <c r="Y77">
        <f t="shared" si="75"/>
        <v>23.57</v>
      </c>
      <c r="AA77">
        <v>27721504</v>
      </c>
      <c r="AB77">
        <f t="shared" si="76"/>
        <v>1180.05</v>
      </c>
      <c r="AC77">
        <f t="shared" si="98"/>
        <v>1031.99</v>
      </c>
      <c r="AD77">
        <f t="shared" si="100"/>
        <v>42.42</v>
      </c>
      <c r="AE77">
        <f t="shared" si="101"/>
        <v>1.48</v>
      </c>
      <c r="AF77">
        <f t="shared" si="102"/>
        <v>105.64</v>
      </c>
      <c r="AG77">
        <f t="shared" si="77"/>
        <v>0</v>
      </c>
      <c r="AH77">
        <f t="shared" si="103"/>
        <v>12.086499999999999</v>
      </c>
      <c r="AI77">
        <f t="shared" si="104"/>
        <v>0.11249999999999999</v>
      </c>
      <c r="AJ77">
        <f t="shared" si="78"/>
        <v>0</v>
      </c>
      <c r="AK77">
        <v>1157.78</v>
      </c>
      <c r="AL77">
        <v>1031.99</v>
      </c>
      <c r="AM77">
        <v>33.93</v>
      </c>
      <c r="AN77">
        <v>1.18</v>
      </c>
      <c r="AO77">
        <v>91.86</v>
      </c>
      <c r="AP77">
        <v>0</v>
      </c>
      <c r="AQ77">
        <v>10.51</v>
      </c>
      <c r="AR77">
        <v>0.09</v>
      </c>
      <c r="AS77">
        <v>0</v>
      </c>
      <c r="AT77">
        <v>108</v>
      </c>
      <c r="AU77">
        <v>55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1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144</v>
      </c>
      <c r="BM77">
        <v>12001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120</v>
      </c>
      <c r="CA77">
        <v>65</v>
      </c>
      <c r="CF77">
        <v>0</v>
      </c>
      <c r="CG77">
        <v>0</v>
      </c>
      <c r="CM77">
        <v>0</v>
      </c>
      <c r="CN77" t="s">
        <v>1470</v>
      </c>
      <c r="CO77">
        <v>0</v>
      </c>
      <c r="CP77">
        <f t="shared" si="79"/>
        <v>472.03</v>
      </c>
      <c r="CQ77">
        <f t="shared" si="80"/>
        <v>1031.99</v>
      </c>
      <c r="CR77">
        <f t="shared" si="81"/>
        <v>42.42</v>
      </c>
      <c r="CS77">
        <f t="shared" si="82"/>
        <v>1.48</v>
      </c>
      <c r="CT77">
        <f t="shared" si="83"/>
        <v>105.64</v>
      </c>
      <c r="CU77">
        <f t="shared" si="84"/>
        <v>0</v>
      </c>
      <c r="CV77">
        <f t="shared" si="85"/>
        <v>12.086499999999999</v>
      </c>
      <c r="CW77">
        <f t="shared" si="86"/>
        <v>0.11249999999999999</v>
      </c>
      <c r="CX77">
        <f t="shared" si="87"/>
        <v>0</v>
      </c>
      <c r="CY77">
        <f t="shared" si="88"/>
        <v>46.277999999999999</v>
      </c>
      <c r="CZ77">
        <f t="shared" si="89"/>
        <v>23.567499999999999</v>
      </c>
      <c r="DC77" t="s">
        <v>6</v>
      </c>
      <c r="DD77" t="s">
        <v>6</v>
      </c>
      <c r="DE77" t="s">
        <v>102</v>
      </c>
      <c r="DF77" t="s">
        <v>102</v>
      </c>
      <c r="DG77" t="s">
        <v>103</v>
      </c>
      <c r="DH77" t="s">
        <v>6</v>
      </c>
      <c r="DI77" t="s">
        <v>103</v>
      </c>
      <c r="DJ77" t="s">
        <v>102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32</v>
      </c>
      <c r="DW77" t="s">
        <v>32</v>
      </c>
      <c r="DX77">
        <v>100</v>
      </c>
      <c r="EE77">
        <v>27029025</v>
      </c>
      <c r="EF77">
        <v>2</v>
      </c>
      <c r="EG77" t="s">
        <v>23</v>
      </c>
      <c r="EH77">
        <v>0</v>
      </c>
      <c r="EI77" t="s">
        <v>6</v>
      </c>
      <c r="EJ77">
        <v>1</v>
      </c>
      <c r="EK77">
        <v>12001</v>
      </c>
      <c r="EL77" t="s">
        <v>79</v>
      </c>
      <c r="EM77" t="s">
        <v>80</v>
      </c>
      <c r="EO77" t="s">
        <v>106</v>
      </c>
      <c r="EQ77">
        <v>0</v>
      </c>
      <c r="ER77">
        <v>1157.78</v>
      </c>
      <c r="ES77">
        <v>1031.99</v>
      </c>
      <c r="ET77">
        <v>33.93</v>
      </c>
      <c r="EU77">
        <v>1.18</v>
      </c>
      <c r="EV77">
        <v>91.86</v>
      </c>
      <c r="EW77">
        <v>10.51</v>
      </c>
      <c r="EX77">
        <v>0.09</v>
      </c>
      <c r="EY77">
        <v>0</v>
      </c>
      <c r="FQ77">
        <v>0</v>
      </c>
      <c r="FR77">
        <f t="shared" si="90"/>
        <v>0</v>
      </c>
      <c r="FS77">
        <v>0</v>
      </c>
      <c r="FT77" t="s">
        <v>27</v>
      </c>
      <c r="FU77" t="s">
        <v>28</v>
      </c>
      <c r="FX77">
        <v>108</v>
      </c>
      <c r="FY77">
        <v>55.25</v>
      </c>
      <c r="GA77" t="s">
        <v>6</v>
      </c>
      <c r="GD77">
        <v>0</v>
      </c>
      <c r="GF77">
        <v>-1331707195</v>
      </c>
      <c r="GG77">
        <v>2</v>
      </c>
      <c r="GH77">
        <v>1</v>
      </c>
      <c r="GI77">
        <v>-2</v>
      </c>
      <c r="GJ77">
        <v>0</v>
      </c>
      <c r="GK77">
        <f>ROUND(R77*(S12)/100,2)</f>
        <v>0</v>
      </c>
      <c r="GL77">
        <f t="shared" si="91"/>
        <v>0</v>
      </c>
      <c r="GM77">
        <f t="shared" si="92"/>
        <v>541.88</v>
      </c>
      <c r="GN77">
        <f t="shared" si="93"/>
        <v>541.88</v>
      </c>
      <c r="GO77">
        <f t="shared" si="94"/>
        <v>0</v>
      </c>
      <c r="GP77">
        <f t="shared" si="95"/>
        <v>0</v>
      </c>
      <c r="GR77">
        <v>0</v>
      </c>
      <c r="GS77">
        <v>0</v>
      </c>
      <c r="GT77">
        <v>0</v>
      </c>
      <c r="GU77" t="s">
        <v>6</v>
      </c>
      <c r="GV77">
        <f t="shared" si="96"/>
        <v>0</v>
      </c>
      <c r="GW77">
        <v>1</v>
      </c>
      <c r="GX77">
        <f t="shared" si="97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ROW(SmtRes!A221)</f>
        <v>221</v>
      </c>
      <c r="D78" s="2">
        <f>ROW(EtalonRes!A237)</f>
        <v>237</v>
      </c>
      <c r="E78" s="2" t="s">
        <v>145</v>
      </c>
      <c r="F78" s="2" t="s">
        <v>146</v>
      </c>
      <c r="G78" s="2" t="s">
        <v>147</v>
      </c>
      <c r="H78" s="2" t="s">
        <v>32</v>
      </c>
      <c r="I78" s="2">
        <f t="shared" si="99"/>
        <v>0.4</v>
      </c>
      <c r="J78" s="2">
        <v>0</v>
      </c>
      <c r="K78" s="2"/>
      <c r="L78" s="2"/>
      <c r="M78" s="2"/>
      <c r="N78" s="2"/>
      <c r="O78" s="2">
        <f t="shared" si="65"/>
        <v>365.29</v>
      </c>
      <c r="P78" s="2">
        <f t="shared" si="66"/>
        <v>334.93</v>
      </c>
      <c r="Q78" s="2">
        <f t="shared" si="67"/>
        <v>11.5</v>
      </c>
      <c r="R78" s="2">
        <f t="shared" si="68"/>
        <v>0.26</v>
      </c>
      <c r="S78" s="2">
        <f t="shared" si="69"/>
        <v>18.86</v>
      </c>
      <c r="T78" s="2">
        <f t="shared" si="70"/>
        <v>0</v>
      </c>
      <c r="U78" s="2">
        <f t="shared" si="71"/>
        <v>2.1574000000000004</v>
      </c>
      <c r="V78" s="2">
        <f t="shared" si="72"/>
        <v>2.0000000000000004E-2</v>
      </c>
      <c r="W78" s="2">
        <f t="shared" si="73"/>
        <v>0</v>
      </c>
      <c r="X78" s="2">
        <f t="shared" si="74"/>
        <v>20.65</v>
      </c>
      <c r="Y78" s="2">
        <f t="shared" si="75"/>
        <v>10.52</v>
      </c>
      <c r="Z78" s="2"/>
      <c r="AA78" s="2">
        <v>27721505</v>
      </c>
      <c r="AB78" s="2">
        <f t="shared" si="76"/>
        <v>913.23</v>
      </c>
      <c r="AC78" s="2">
        <f t="shared" si="98"/>
        <v>837.33</v>
      </c>
      <c r="AD78" s="2">
        <f t="shared" si="100"/>
        <v>28.76</v>
      </c>
      <c r="AE78" s="2">
        <f t="shared" si="101"/>
        <v>0.66</v>
      </c>
      <c r="AF78" s="2">
        <f t="shared" si="102"/>
        <v>47.14</v>
      </c>
      <c r="AG78" s="2">
        <f t="shared" si="77"/>
        <v>0</v>
      </c>
      <c r="AH78" s="2">
        <f t="shared" si="103"/>
        <v>5.3935000000000004</v>
      </c>
      <c r="AI78" s="2">
        <f t="shared" si="104"/>
        <v>0.05</v>
      </c>
      <c r="AJ78" s="2">
        <f t="shared" si="78"/>
        <v>0</v>
      </c>
      <c r="AK78" s="2">
        <v>901.33</v>
      </c>
      <c r="AL78" s="2">
        <v>837.33</v>
      </c>
      <c r="AM78" s="2">
        <v>23.01</v>
      </c>
      <c r="AN78" s="2">
        <v>0.53</v>
      </c>
      <c r="AO78" s="2">
        <v>40.99</v>
      </c>
      <c r="AP78" s="2">
        <v>0</v>
      </c>
      <c r="AQ78" s="2">
        <v>4.6900000000000004</v>
      </c>
      <c r="AR78" s="2">
        <v>0.04</v>
      </c>
      <c r="AS78" s="2">
        <v>0</v>
      </c>
      <c r="AT78" s="2">
        <v>108</v>
      </c>
      <c r="AU78" s="2">
        <v>55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148</v>
      </c>
      <c r="BK78" s="2"/>
      <c r="BL78" s="2"/>
      <c r="BM78" s="2">
        <v>12001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120</v>
      </c>
      <c r="CA78" s="2">
        <v>65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1470</v>
      </c>
      <c r="CO78" s="2">
        <v>0</v>
      </c>
      <c r="CP78" s="2">
        <f t="shared" si="79"/>
        <v>365.29</v>
      </c>
      <c r="CQ78" s="2">
        <f t="shared" si="80"/>
        <v>837.33</v>
      </c>
      <c r="CR78" s="2">
        <f t="shared" si="81"/>
        <v>28.76</v>
      </c>
      <c r="CS78" s="2">
        <f t="shared" si="82"/>
        <v>0.66</v>
      </c>
      <c r="CT78" s="2">
        <f t="shared" si="83"/>
        <v>47.14</v>
      </c>
      <c r="CU78" s="2">
        <f t="shared" si="84"/>
        <v>0</v>
      </c>
      <c r="CV78" s="2">
        <f t="shared" si="85"/>
        <v>5.3935000000000004</v>
      </c>
      <c r="CW78" s="2">
        <f t="shared" si="86"/>
        <v>0.05</v>
      </c>
      <c r="CX78" s="2">
        <f t="shared" si="87"/>
        <v>0</v>
      </c>
      <c r="CY78" s="2">
        <f t="shared" si="88"/>
        <v>20.6496</v>
      </c>
      <c r="CZ78" s="2">
        <f t="shared" si="89"/>
        <v>10.516000000000002</v>
      </c>
      <c r="DA78" s="2"/>
      <c r="DB78" s="2"/>
      <c r="DC78" s="2" t="s">
        <v>6</v>
      </c>
      <c r="DD78" s="2" t="s">
        <v>6</v>
      </c>
      <c r="DE78" s="2" t="s">
        <v>102</v>
      </c>
      <c r="DF78" s="2" t="s">
        <v>102</v>
      </c>
      <c r="DG78" s="2" t="s">
        <v>103</v>
      </c>
      <c r="DH78" s="2" t="s">
        <v>6</v>
      </c>
      <c r="DI78" s="2" t="s">
        <v>103</v>
      </c>
      <c r="DJ78" s="2" t="s">
        <v>102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32</v>
      </c>
      <c r="DW78" s="2" t="s">
        <v>32</v>
      </c>
      <c r="DX78" s="2">
        <v>100</v>
      </c>
      <c r="DY78" s="2"/>
      <c r="DZ78" s="2"/>
      <c r="EA78" s="2"/>
      <c r="EB78" s="2"/>
      <c r="EC78" s="2"/>
      <c r="ED78" s="2"/>
      <c r="EE78" s="2">
        <v>27029025</v>
      </c>
      <c r="EF78" s="2">
        <v>2</v>
      </c>
      <c r="EG78" s="2" t="s">
        <v>23</v>
      </c>
      <c r="EH78" s="2">
        <v>0</v>
      </c>
      <c r="EI78" s="2" t="s">
        <v>6</v>
      </c>
      <c r="EJ78" s="2">
        <v>1</v>
      </c>
      <c r="EK78" s="2">
        <v>12001</v>
      </c>
      <c r="EL78" s="2" t="s">
        <v>79</v>
      </c>
      <c r="EM78" s="2" t="s">
        <v>80</v>
      </c>
      <c r="EN78" s="2"/>
      <c r="EO78" s="2" t="s">
        <v>106</v>
      </c>
      <c r="EP78" s="2"/>
      <c r="EQ78" s="2">
        <v>0</v>
      </c>
      <c r="ER78" s="2">
        <v>901.33</v>
      </c>
      <c r="ES78" s="2">
        <v>837.33</v>
      </c>
      <c r="ET78" s="2">
        <v>23.01</v>
      </c>
      <c r="EU78" s="2">
        <v>0.53</v>
      </c>
      <c r="EV78" s="2">
        <v>40.99</v>
      </c>
      <c r="EW78" s="2">
        <v>4.6900000000000004</v>
      </c>
      <c r="EX78" s="2">
        <v>0.04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0"/>
        <v>0</v>
      </c>
      <c r="FS78" s="2">
        <v>0</v>
      </c>
      <c r="FT78" s="2" t="s">
        <v>27</v>
      </c>
      <c r="FU78" s="2" t="s">
        <v>28</v>
      </c>
      <c r="FV78" s="2"/>
      <c r="FW78" s="2"/>
      <c r="FX78" s="2">
        <v>108</v>
      </c>
      <c r="FY78" s="2">
        <v>55.25</v>
      </c>
      <c r="FZ78" s="2"/>
      <c r="GA78" s="2" t="s">
        <v>6</v>
      </c>
      <c r="GB78" s="2"/>
      <c r="GC78" s="2"/>
      <c r="GD78" s="2">
        <v>0</v>
      </c>
      <c r="GE78" s="2"/>
      <c r="GF78" s="2">
        <v>-1416090250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1"/>
        <v>0</v>
      </c>
      <c r="GM78" s="2">
        <f t="shared" si="92"/>
        <v>396.46</v>
      </c>
      <c r="GN78" s="2">
        <f t="shared" si="93"/>
        <v>396.46</v>
      </c>
      <c r="GO78" s="2">
        <f t="shared" si="94"/>
        <v>0</v>
      </c>
      <c r="GP78" s="2">
        <f t="shared" si="95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6"/>
        <v>0</v>
      </c>
      <c r="GW78" s="2">
        <v>1</v>
      </c>
      <c r="GX78" s="2">
        <f t="shared" si="97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ROW(SmtRes!A228)</f>
        <v>228</v>
      </c>
      <c r="D79">
        <f>ROW(EtalonRes!A244)</f>
        <v>244</v>
      </c>
      <c r="E79" t="s">
        <v>145</v>
      </c>
      <c r="F79" t="s">
        <v>146</v>
      </c>
      <c r="G79" t="s">
        <v>147</v>
      </c>
      <c r="H79" t="s">
        <v>32</v>
      </c>
      <c r="I79">
        <f t="shared" si="99"/>
        <v>0.4</v>
      </c>
      <c r="J79">
        <v>0</v>
      </c>
      <c r="O79">
        <f t="shared" si="65"/>
        <v>365.29</v>
      </c>
      <c r="P79">
        <f t="shared" si="66"/>
        <v>334.93</v>
      </c>
      <c r="Q79">
        <f t="shared" si="67"/>
        <v>11.5</v>
      </c>
      <c r="R79">
        <f t="shared" si="68"/>
        <v>0.26</v>
      </c>
      <c r="S79">
        <f t="shared" si="69"/>
        <v>18.86</v>
      </c>
      <c r="T79">
        <f t="shared" si="70"/>
        <v>0</v>
      </c>
      <c r="U79">
        <f t="shared" si="71"/>
        <v>2.1574000000000004</v>
      </c>
      <c r="V79">
        <f t="shared" si="72"/>
        <v>2.0000000000000004E-2</v>
      </c>
      <c r="W79">
        <f t="shared" si="73"/>
        <v>0</v>
      </c>
      <c r="X79">
        <f t="shared" si="74"/>
        <v>20.65</v>
      </c>
      <c r="Y79">
        <f t="shared" si="75"/>
        <v>10.52</v>
      </c>
      <c r="AA79">
        <v>27721504</v>
      </c>
      <c r="AB79">
        <f t="shared" si="76"/>
        <v>913.23</v>
      </c>
      <c r="AC79">
        <f t="shared" si="98"/>
        <v>837.33</v>
      </c>
      <c r="AD79">
        <f t="shared" si="100"/>
        <v>28.76</v>
      </c>
      <c r="AE79">
        <f t="shared" si="101"/>
        <v>0.66</v>
      </c>
      <c r="AF79">
        <f t="shared" si="102"/>
        <v>47.14</v>
      </c>
      <c r="AG79">
        <f t="shared" si="77"/>
        <v>0</v>
      </c>
      <c r="AH79">
        <f t="shared" si="103"/>
        <v>5.3935000000000004</v>
      </c>
      <c r="AI79">
        <f t="shared" si="104"/>
        <v>0.05</v>
      </c>
      <c r="AJ79">
        <f t="shared" si="78"/>
        <v>0</v>
      </c>
      <c r="AK79">
        <v>901.33</v>
      </c>
      <c r="AL79">
        <v>837.33</v>
      </c>
      <c r="AM79">
        <v>23.01</v>
      </c>
      <c r="AN79">
        <v>0.53</v>
      </c>
      <c r="AO79">
        <v>40.99</v>
      </c>
      <c r="AP79">
        <v>0</v>
      </c>
      <c r="AQ79">
        <v>4.6900000000000004</v>
      </c>
      <c r="AR79">
        <v>0.04</v>
      </c>
      <c r="AS79">
        <v>0</v>
      </c>
      <c r="AT79">
        <v>108</v>
      </c>
      <c r="AU79">
        <v>55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148</v>
      </c>
      <c r="BM79">
        <v>12001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120</v>
      </c>
      <c r="CA79">
        <v>65</v>
      </c>
      <c r="CF79">
        <v>0</v>
      </c>
      <c r="CG79">
        <v>0</v>
      </c>
      <c r="CM79">
        <v>0</v>
      </c>
      <c r="CN79" t="s">
        <v>1470</v>
      </c>
      <c r="CO79">
        <v>0</v>
      </c>
      <c r="CP79">
        <f t="shared" si="79"/>
        <v>365.29</v>
      </c>
      <c r="CQ79">
        <f t="shared" si="80"/>
        <v>837.33</v>
      </c>
      <c r="CR79">
        <f t="shared" si="81"/>
        <v>28.76</v>
      </c>
      <c r="CS79">
        <f t="shared" si="82"/>
        <v>0.66</v>
      </c>
      <c r="CT79">
        <f t="shared" si="83"/>
        <v>47.14</v>
      </c>
      <c r="CU79">
        <f t="shared" si="84"/>
        <v>0</v>
      </c>
      <c r="CV79">
        <f t="shared" si="85"/>
        <v>5.3935000000000004</v>
      </c>
      <c r="CW79">
        <f t="shared" si="86"/>
        <v>0.05</v>
      </c>
      <c r="CX79">
        <f t="shared" si="87"/>
        <v>0</v>
      </c>
      <c r="CY79">
        <f t="shared" si="88"/>
        <v>20.6496</v>
      </c>
      <c r="CZ79">
        <f t="shared" si="89"/>
        <v>10.516000000000002</v>
      </c>
      <c r="DC79" t="s">
        <v>6</v>
      </c>
      <c r="DD79" t="s">
        <v>6</v>
      </c>
      <c r="DE79" t="s">
        <v>102</v>
      </c>
      <c r="DF79" t="s">
        <v>102</v>
      </c>
      <c r="DG79" t="s">
        <v>103</v>
      </c>
      <c r="DH79" t="s">
        <v>6</v>
      </c>
      <c r="DI79" t="s">
        <v>103</v>
      </c>
      <c r="DJ79" t="s">
        <v>102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32</v>
      </c>
      <c r="DW79" t="s">
        <v>32</v>
      </c>
      <c r="DX79">
        <v>100</v>
      </c>
      <c r="EE79">
        <v>27029025</v>
      </c>
      <c r="EF79">
        <v>2</v>
      </c>
      <c r="EG79" t="s">
        <v>23</v>
      </c>
      <c r="EH79">
        <v>0</v>
      </c>
      <c r="EI79" t="s">
        <v>6</v>
      </c>
      <c r="EJ79">
        <v>1</v>
      </c>
      <c r="EK79">
        <v>12001</v>
      </c>
      <c r="EL79" t="s">
        <v>79</v>
      </c>
      <c r="EM79" t="s">
        <v>80</v>
      </c>
      <c r="EO79" t="s">
        <v>106</v>
      </c>
      <c r="EQ79">
        <v>0</v>
      </c>
      <c r="ER79">
        <v>901.33</v>
      </c>
      <c r="ES79">
        <v>837.33</v>
      </c>
      <c r="ET79">
        <v>23.01</v>
      </c>
      <c r="EU79">
        <v>0.53</v>
      </c>
      <c r="EV79">
        <v>40.99</v>
      </c>
      <c r="EW79">
        <v>4.6900000000000004</v>
      </c>
      <c r="EX79">
        <v>0.04</v>
      </c>
      <c r="EY79">
        <v>0</v>
      </c>
      <c r="FQ79">
        <v>0</v>
      </c>
      <c r="FR79">
        <f t="shared" si="90"/>
        <v>0</v>
      </c>
      <c r="FS79">
        <v>0</v>
      </c>
      <c r="FT79" t="s">
        <v>27</v>
      </c>
      <c r="FU79" t="s">
        <v>28</v>
      </c>
      <c r="FX79">
        <v>108</v>
      </c>
      <c r="FY79">
        <v>55.25</v>
      </c>
      <c r="GA79" t="s">
        <v>6</v>
      </c>
      <c r="GD79">
        <v>0</v>
      </c>
      <c r="GF79">
        <v>-1416090250</v>
      </c>
      <c r="GG79">
        <v>2</v>
      </c>
      <c r="GH79">
        <v>1</v>
      </c>
      <c r="GI79">
        <v>-2</v>
      </c>
      <c r="GJ79">
        <v>0</v>
      </c>
      <c r="GK79">
        <f>ROUND(R79*(S12)/100,2)</f>
        <v>0</v>
      </c>
      <c r="GL79">
        <f t="shared" si="91"/>
        <v>0</v>
      </c>
      <c r="GM79">
        <f t="shared" si="92"/>
        <v>396.46</v>
      </c>
      <c r="GN79">
        <f t="shared" si="93"/>
        <v>396.46</v>
      </c>
      <c r="GO79">
        <f t="shared" si="94"/>
        <v>0</v>
      </c>
      <c r="GP79">
        <f t="shared" si="95"/>
        <v>0</v>
      </c>
      <c r="GR79">
        <v>0</v>
      </c>
      <c r="GS79">
        <v>0</v>
      </c>
      <c r="GT79">
        <v>0</v>
      </c>
      <c r="GU79" t="s">
        <v>6</v>
      </c>
      <c r="GV79">
        <f t="shared" si="96"/>
        <v>0</v>
      </c>
      <c r="GW79">
        <v>1</v>
      </c>
      <c r="GX79">
        <f t="shared" si="97"/>
        <v>0</v>
      </c>
      <c r="HA79">
        <v>0</v>
      </c>
      <c r="HB79">
        <v>0</v>
      </c>
      <c r="IK79">
        <v>0</v>
      </c>
    </row>
    <row r="80" spans="1:255" x14ac:dyDescent="0.2">
      <c r="A80" s="2">
        <v>17</v>
      </c>
      <c r="B80" s="2">
        <v>1</v>
      </c>
      <c r="C80" s="2">
        <f>ROW(SmtRes!A235)</f>
        <v>235</v>
      </c>
      <c r="D80" s="2">
        <f>ROW(EtalonRes!A251)</f>
        <v>251</v>
      </c>
      <c r="E80" s="2" t="s">
        <v>149</v>
      </c>
      <c r="F80" s="2" t="s">
        <v>150</v>
      </c>
      <c r="G80" s="2" t="s">
        <v>151</v>
      </c>
      <c r="H80" s="2" t="s">
        <v>32</v>
      </c>
      <c r="I80" s="2">
        <f t="shared" si="99"/>
        <v>0.4</v>
      </c>
      <c r="J80" s="2">
        <v>0</v>
      </c>
      <c r="K80" s="2"/>
      <c r="L80" s="2"/>
      <c r="M80" s="2"/>
      <c r="N80" s="2"/>
      <c r="O80" s="2">
        <f t="shared" si="65"/>
        <v>79.87</v>
      </c>
      <c r="P80" s="2">
        <f t="shared" si="66"/>
        <v>36.590000000000003</v>
      </c>
      <c r="Q80" s="2">
        <f t="shared" si="67"/>
        <v>6.78</v>
      </c>
      <c r="R80" s="2">
        <f t="shared" si="68"/>
        <v>1.04</v>
      </c>
      <c r="S80" s="2">
        <f t="shared" si="69"/>
        <v>36.5</v>
      </c>
      <c r="T80" s="2">
        <f t="shared" si="70"/>
        <v>0</v>
      </c>
      <c r="U80" s="2">
        <f t="shared" si="71"/>
        <v>3.8824000000000001</v>
      </c>
      <c r="V80" s="2">
        <f t="shared" si="72"/>
        <v>8.0000000000000016E-2</v>
      </c>
      <c r="W80" s="2">
        <f t="shared" si="73"/>
        <v>0</v>
      </c>
      <c r="X80" s="2">
        <f t="shared" si="74"/>
        <v>40.54</v>
      </c>
      <c r="Y80" s="2">
        <f t="shared" si="75"/>
        <v>20.65</v>
      </c>
      <c r="Z80" s="2"/>
      <c r="AA80" s="2">
        <v>27721505</v>
      </c>
      <c r="AB80" s="2">
        <f t="shared" si="76"/>
        <v>199.66</v>
      </c>
      <c r="AC80" s="2">
        <f t="shared" si="98"/>
        <v>91.47</v>
      </c>
      <c r="AD80" s="2">
        <f t="shared" si="100"/>
        <v>16.95</v>
      </c>
      <c r="AE80" s="2">
        <f t="shared" si="101"/>
        <v>2.59</v>
      </c>
      <c r="AF80" s="2">
        <f t="shared" si="102"/>
        <v>91.24</v>
      </c>
      <c r="AG80" s="2">
        <f t="shared" si="77"/>
        <v>0</v>
      </c>
      <c r="AH80" s="2">
        <f t="shared" si="103"/>
        <v>9.7059999999999995</v>
      </c>
      <c r="AI80" s="2">
        <f t="shared" si="104"/>
        <v>0.2</v>
      </c>
      <c r="AJ80" s="2">
        <f t="shared" si="78"/>
        <v>0</v>
      </c>
      <c r="AK80" s="2">
        <v>184.37</v>
      </c>
      <c r="AL80" s="2">
        <v>91.47</v>
      </c>
      <c r="AM80" s="2">
        <v>13.56</v>
      </c>
      <c r="AN80" s="2">
        <v>2.0699999999999998</v>
      </c>
      <c r="AO80" s="2">
        <v>79.34</v>
      </c>
      <c r="AP80" s="2">
        <v>0</v>
      </c>
      <c r="AQ80" s="2">
        <v>8.44</v>
      </c>
      <c r="AR80" s="2">
        <v>0.16</v>
      </c>
      <c r="AS80" s="2">
        <v>0</v>
      </c>
      <c r="AT80" s="2">
        <v>108</v>
      </c>
      <c r="AU80" s="2">
        <v>55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152</v>
      </c>
      <c r="BK80" s="2"/>
      <c r="BL80" s="2"/>
      <c r="BM80" s="2">
        <v>12001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120</v>
      </c>
      <c r="CA80" s="2">
        <v>65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1470</v>
      </c>
      <c r="CO80" s="2">
        <v>0</v>
      </c>
      <c r="CP80" s="2">
        <f t="shared" si="79"/>
        <v>79.87</v>
      </c>
      <c r="CQ80" s="2">
        <f t="shared" si="80"/>
        <v>91.47</v>
      </c>
      <c r="CR80" s="2">
        <f t="shared" si="81"/>
        <v>16.95</v>
      </c>
      <c r="CS80" s="2">
        <f t="shared" si="82"/>
        <v>2.59</v>
      </c>
      <c r="CT80" s="2">
        <f t="shared" si="83"/>
        <v>91.24</v>
      </c>
      <c r="CU80" s="2">
        <f t="shared" si="84"/>
        <v>0</v>
      </c>
      <c r="CV80" s="2">
        <f t="shared" si="85"/>
        <v>9.7059999999999995</v>
      </c>
      <c r="CW80" s="2">
        <f t="shared" si="86"/>
        <v>0.2</v>
      </c>
      <c r="CX80" s="2">
        <f t="shared" si="87"/>
        <v>0</v>
      </c>
      <c r="CY80" s="2">
        <f t="shared" si="88"/>
        <v>40.543199999999999</v>
      </c>
      <c r="CZ80" s="2">
        <f t="shared" si="89"/>
        <v>20.646999999999998</v>
      </c>
      <c r="DA80" s="2"/>
      <c r="DB80" s="2"/>
      <c r="DC80" s="2" t="s">
        <v>6</v>
      </c>
      <c r="DD80" s="2" t="s">
        <v>6</v>
      </c>
      <c r="DE80" s="2" t="s">
        <v>102</v>
      </c>
      <c r="DF80" s="2" t="s">
        <v>102</v>
      </c>
      <c r="DG80" s="2" t="s">
        <v>103</v>
      </c>
      <c r="DH80" s="2" t="s">
        <v>6</v>
      </c>
      <c r="DI80" s="2" t="s">
        <v>103</v>
      </c>
      <c r="DJ80" s="2" t="s">
        <v>102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1005</v>
      </c>
      <c r="DV80" s="2" t="s">
        <v>32</v>
      </c>
      <c r="DW80" s="2" t="s">
        <v>32</v>
      </c>
      <c r="DX80" s="2">
        <v>100</v>
      </c>
      <c r="DY80" s="2"/>
      <c r="DZ80" s="2"/>
      <c r="EA80" s="2"/>
      <c r="EB80" s="2"/>
      <c r="EC80" s="2"/>
      <c r="ED80" s="2"/>
      <c r="EE80" s="2">
        <v>27029025</v>
      </c>
      <c r="EF80" s="2">
        <v>2</v>
      </c>
      <c r="EG80" s="2" t="s">
        <v>23</v>
      </c>
      <c r="EH80" s="2">
        <v>0</v>
      </c>
      <c r="EI80" s="2" t="s">
        <v>6</v>
      </c>
      <c r="EJ80" s="2">
        <v>1</v>
      </c>
      <c r="EK80" s="2">
        <v>12001</v>
      </c>
      <c r="EL80" s="2" t="s">
        <v>79</v>
      </c>
      <c r="EM80" s="2" t="s">
        <v>80</v>
      </c>
      <c r="EN80" s="2"/>
      <c r="EO80" s="2" t="s">
        <v>106</v>
      </c>
      <c r="EP80" s="2"/>
      <c r="EQ80" s="2">
        <v>0</v>
      </c>
      <c r="ER80" s="2">
        <v>184.37</v>
      </c>
      <c r="ES80" s="2">
        <v>91.47</v>
      </c>
      <c r="ET80" s="2">
        <v>13.56</v>
      </c>
      <c r="EU80" s="2">
        <v>2.0699999999999998</v>
      </c>
      <c r="EV80" s="2">
        <v>79.34</v>
      </c>
      <c r="EW80" s="2">
        <v>8.44</v>
      </c>
      <c r="EX80" s="2">
        <v>0.16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0"/>
        <v>0</v>
      </c>
      <c r="FS80" s="2">
        <v>0</v>
      </c>
      <c r="FT80" s="2" t="s">
        <v>27</v>
      </c>
      <c r="FU80" s="2" t="s">
        <v>28</v>
      </c>
      <c r="FV80" s="2"/>
      <c r="FW80" s="2"/>
      <c r="FX80" s="2">
        <v>108</v>
      </c>
      <c r="FY80" s="2">
        <v>55.25</v>
      </c>
      <c r="FZ80" s="2"/>
      <c r="GA80" s="2" t="s">
        <v>6</v>
      </c>
      <c r="GB80" s="2"/>
      <c r="GC80" s="2"/>
      <c r="GD80" s="2">
        <v>0</v>
      </c>
      <c r="GE80" s="2"/>
      <c r="GF80" s="2">
        <v>1459090915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1"/>
        <v>0</v>
      </c>
      <c r="GM80" s="2">
        <f t="shared" si="92"/>
        <v>141.06</v>
      </c>
      <c r="GN80" s="2">
        <f t="shared" si="93"/>
        <v>141.06</v>
      </c>
      <c r="GO80" s="2">
        <f t="shared" si="94"/>
        <v>0</v>
      </c>
      <c r="GP80" s="2">
        <f t="shared" si="95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96"/>
        <v>0</v>
      </c>
      <c r="GW80" s="2">
        <v>1</v>
      </c>
      <c r="GX80" s="2">
        <f t="shared" si="97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ROW(SmtRes!A242)</f>
        <v>242</v>
      </c>
      <c r="D81">
        <f>ROW(EtalonRes!A258)</f>
        <v>258</v>
      </c>
      <c r="E81" t="s">
        <v>149</v>
      </c>
      <c r="F81" t="s">
        <v>150</v>
      </c>
      <c r="G81" t="s">
        <v>151</v>
      </c>
      <c r="H81" t="s">
        <v>32</v>
      </c>
      <c r="I81">
        <f t="shared" si="99"/>
        <v>0.4</v>
      </c>
      <c r="J81">
        <v>0</v>
      </c>
      <c r="O81">
        <f t="shared" si="65"/>
        <v>79.87</v>
      </c>
      <c r="P81">
        <f t="shared" si="66"/>
        <v>36.590000000000003</v>
      </c>
      <c r="Q81">
        <f t="shared" si="67"/>
        <v>6.78</v>
      </c>
      <c r="R81">
        <f t="shared" si="68"/>
        <v>1.04</v>
      </c>
      <c r="S81">
        <f t="shared" si="69"/>
        <v>36.5</v>
      </c>
      <c r="T81">
        <f t="shared" si="70"/>
        <v>0</v>
      </c>
      <c r="U81">
        <f t="shared" si="71"/>
        <v>3.8824000000000001</v>
      </c>
      <c r="V81">
        <f t="shared" si="72"/>
        <v>8.0000000000000016E-2</v>
      </c>
      <c r="W81">
        <f t="shared" si="73"/>
        <v>0</v>
      </c>
      <c r="X81">
        <f t="shared" si="74"/>
        <v>40.54</v>
      </c>
      <c r="Y81">
        <f t="shared" si="75"/>
        <v>20.65</v>
      </c>
      <c r="AA81">
        <v>27721504</v>
      </c>
      <c r="AB81">
        <f t="shared" si="76"/>
        <v>199.66</v>
      </c>
      <c r="AC81">
        <f t="shared" si="98"/>
        <v>91.47</v>
      </c>
      <c r="AD81">
        <f t="shared" si="100"/>
        <v>16.95</v>
      </c>
      <c r="AE81">
        <f t="shared" si="101"/>
        <v>2.59</v>
      </c>
      <c r="AF81">
        <f t="shared" si="102"/>
        <v>91.24</v>
      </c>
      <c r="AG81">
        <f t="shared" si="77"/>
        <v>0</v>
      </c>
      <c r="AH81">
        <f t="shared" si="103"/>
        <v>9.7059999999999995</v>
      </c>
      <c r="AI81">
        <f t="shared" si="104"/>
        <v>0.2</v>
      </c>
      <c r="AJ81">
        <f t="shared" si="78"/>
        <v>0</v>
      </c>
      <c r="AK81">
        <v>184.37</v>
      </c>
      <c r="AL81">
        <v>91.47</v>
      </c>
      <c r="AM81">
        <v>13.56</v>
      </c>
      <c r="AN81">
        <v>2.0699999999999998</v>
      </c>
      <c r="AO81">
        <v>79.34</v>
      </c>
      <c r="AP81">
        <v>0</v>
      </c>
      <c r="AQ81">
        <v>8.44</v>
      </c>
      <c r="AR81">
        <v>0.16</v>
      </c>
      <c r="AS81">
        <v>0</v>
      </c>
      <c r="AT81">
        <v>108</v>
      </c>
      <c r="AU81">
        <v>55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152</v>
      </c>
      <c r="BM81">
        <v>12001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120</v>
      </c>
      <c r="CA81">
        <v>65</v>
      </c>
      <c r="CF81">
        <v>0</v>
      </c>
      <c r="CG81">
        <v>0</v>
      </c>
      <c r="CM81">
        <v>0</v>
      </c>
      <c r="CN81" t="s">
        <v>1470</v>
      </c>
      <c r="CO81">
        <v>0</v>
      </c>
      <c r="CP81">
        <f t="shared" si="79"/>
        <v>79.87</v>
      </c>
      <c r="CQ81">
        <f t="shared" si="80"/>
        <v>91.47</v>
      </c>
      <c r="CR81">
        <f t="shared" si="81"/>
        <v>16.95</v>
      </c>
      <c r="CS81">
        <f t="shared" si="82"/>
        <v>2.59</v>
      </c>
      <c r="CT81">
        <f t="shared" si="83"/>
        <v>91.24</v>
      </c>
      <c r="CU81">
        <f t="shared" si="84"/>
        <v>0</v>
      </c>
      <c r="CV81">
        <f t="shared" si="85"/>
        <v>9.7059999999999995</v>
      </c>
      <c r="CW81">
        <f t="shared" si="86"/>
        <v>0.2</v>
      </c>
      <c r="CX81">
        <f t="shared" si="87"/>
        <v>0</v>
      </c>
      <c r="CY81">
        <f t="shared" si="88"/>
        <v>40.543199999999999</v>
      </c>
      <c r="CZ81">
        <f t="shared" si="89"/>
        <v>20.646999999999998</v>
      </c>
      <c r="DC81" t="s">
        <v>6</v>
      </c>
      <c r="DD81" t="s">
        <v>6</v>
      </c>
      <c r="DE81" t="s">
        <v>102</v>
      </c>
      <c r="DF81" t="s">
        <v>102</v>
      </c>
      <c r="DG81" t="s">
        <v>103</v>
      </c>
      <c r="DH81" t="s">
        <v>6</v>
      </c>
      <c r="DI81" t="s">
        <v>103</v>
      </c>
      <c r="DJ81" t="s">
        <v>102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32</v>
      </c>
      <c r="DW81" t="s">
        <v>32</v>
      </c>
      <c r="DX81">
        <v>100</v>
      </c>
      <c r="EE81">
        <v>27029025</v>
      </c>
      <c r="EF81">
        <v>2</v>
      </c>
      <c r="EG81" t="s">
        <v>23</v>
      </c>
      <c r="EH81">
        <v>0</v>
      </c>
      <c r="EI81" t="s">
        <v>6</v>
      </c>
      <c r="EJ81">
        <v>1</v>
      </c>
      <c r="EK81">
        <v>12001</v>
      </c>
      <c r="EL81" t="s">
        <v>79</v>
      </c>
      <c r="EM81" t="s">
        <v>80</v>
      </c>
      <c r="EO81" t="s">
        <v>106</v>
      </c>
      <c r="EQ81">
        <v>0</v>
      </c>
      <c r="ER81">
        <v>184.37</v>
      </c>
      <c r="ES81">
        <v>91.47</v>
      </c>
      <c r="ET81">
        <v>13.56</v>
      </c>
      <c r="EU81">
        <v>2.0699999999999998</v>
      </c>
      <c r="EV81">
        <v>79.34</v>
      </c>
      <c r="EW81">
        <v>8.44</v>
      </c>
      <c r="EX81">
        <v>0.16</v>
      </c>
      <c r="EY81">
        <v>0</v>
      </c>
      <c r="FQ81">
        <v>0</v>
      </c>
      <c r="FR81">
        <f t="shared" si="90"/>
        <v>0</v>
      </c>
      <c r="FS81">
        <v>0</v>
      </c>
      <c r="FT81" t="s">
        <v>27</v>
      </c>
      <c r="FU81" t="s">
        <v>28</v>
      </c>
      <c r="FX81">
        <v>108</v>
      </c>
      <c r="FY81">
        <v>55.25</v>
      </c>
      <c r="GA81" t="s">
        <v>6</v>
      </c>
      <c r="GD81">
        <v>0</v>
      </c>
      <c r="GF81">
        <v>1459090915</v>
      </c>
      <c r="GG81">
        <v>2</v>
      </c>
      <c r="GH81">
        <v>1</v>
      </c>
      <c r="GI81">
        <v>-2</v>
      </c>
      <c r="GJ81">
        <v>0</v>
      </c>
      <c r="GK81">
        <f>ROUND(R81*(S12)/100,2)</f>
        <v>0</v>
      </c>
      <c r="GL81">
        <f t="shared" si="91"/>
        <v>0</v>
      </c>
      <c r="GM81">
        <f t="shared" si="92"/>
        <v>141.06</v>
      </c>
      <c r="GN81">
        <f t="shared" si="93"/>
        <v>141.06</v>
      </c>
      <c r="GO81">
        <f t="shared" si="94"/>
        <v>0</v>
      </c>
      <c r="GP81">
        <f t="shared" si="95"/>
        <v>0</v>
      </c>
      <c r="GR81">
        <v>0</v>
      </c>
      <c r="GS81">
        <v>0</v>
      </c>
      <c r="GT81">
        <v>0</v>
      </c>
      <c r="GU81" t="s">
        <v>6</v>
      </c>
      <c r="GV81">
        <f t="shared" si="96"/>
        <v>0</v>
      </c>
      <c r="GW81">
        <v>1</v>
      </c>
      <c r="GX81">
        <f t="shared" si="97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235</v>
      </c>
      <c r="D82" s="2"/>
      <c r="E82" s="2" t="s">
        <v>153</v>
      </c>
      <c r="F82" s="2" t="s">
        <v>154</v>
      </c>
      <c r="G82" s="2" t="s">
        <v>155</v>
      </c>
      <c r="H82" s="2" t="s">
        <v>96</v>
      </c>
      <c r="I82" s="2">
        <f>I80*J82</f>
        <v>46.4</v>
      </c>
      <c r="J82" s="2">
        <v>115.99999999999999</v>
      </c>
      <c r="K82" s="2"/>
      <c r="L82" s="2"/>
      <c r="M82" s="2"/>
      <c r="N82" s="2"/>
      <c r="O82" s="2">
        <f t="shared" si="65"/>
        <v>2114.4499999999998</v>
      </c>
      <c r="P82" s="2">
        <f t="shared" si="66"/>
        <v>2114.4499999999998</v>
      </c>
      <c r="Q82" s="2">
        <f t="shared" si="67"/>
        <v>0</v>
      </c>
      <c r="R82" s="2">
        <f t="shared" si="68"/>
        <v>0</v>
      </c>
      <c r="S82" s="2">
        <f t="shared" si="69"/>
        <v>0</v>
      </c>
      <c r="T82" s="2">
        <f t="shared" si="70"/>
        <v>0</v>
      </c>
      <c r="U82" s="2">
        <f t="shared" si="71"/>
        <v>0</v>
      </c>
      <c r="V82" s="2">
        <f t="shared" si="72"/>
        <v>0</v>
      </c>
      <c r="W82" s="2">
        <f t="shared" si="73"/>
        <v>0</v>
      </c>
      <c r="X82" s="2">
        <f t="shared" si="74"/>
        <v>0</v>
      </c>
      <c r="Y82" s="2">
        <f t="shared" si="75"/>
        <v>0</v>
      </c>
      <c r="Z82" s="2"/>
      <c r="AA82" s="2">
        <v>27721505</v>
      </c>
      <c r="AB82" s="2">
        <f t="shared" si="76"/>
        <v>45.57</v>
      </c>
      <c r="AC82" s="2">
        <f t="shared" si="98"/>
        <v>45.57</v>
      </c>
      <c r="AD82" s="2">
        <f>ROUND((((ET82)-(EU82))+AE82),2)</f>
        <v>0</v>
      </c>
      <c r="AE82" s="2">
        <f>ROUND((EU82),2)</f>
        <v>0</v>
      </c>
      <c r="AF82" s="2">
        <f>ROUND((EV82),2)</f>
        <v>0</v>
      </c>
      <c r="AG82" s="2">
        <f t="shared" si="77"/>
        <v>0</v>
      </c>
      <c r="AH82" s="2">
        <f>(EW82)</f>
        <v>0</v>
      </c>
      <c r="AI82" s="2">
        <f>(EX82)</f>
        <v>0</v>
      </c>
      <c r="AJ82" s="2">
        <f t="shared" si="78"/>
        <v>0</v>
      </c>
      <c r="AK82" s="2">
        <v>45.57</v>
      </c>
      <c r="AL82" s="2">
        <v>45.57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108</v>
      </c>
      <c r="AU82" s="2">
        <v>55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156</v>
      </c>
      <c r="BK82" s="2"/>
      <c r="BL82" s="2"/>
      <c r="BM82" s="2">
        <v>12001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120</v>
      </c>
      <c r="CA82" s="2">
        <v>65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79"/>
        <v>2114.4499999999998</v>
      </c>
      <c r="CQ82" s="2">
        <f t="shared" si="80"/>
        <v>45.57</v>
      </c>
      <c r="CR82" s="2">
        <f t="shared" si="81"/>
        <v>0</v>
      </c>
      <c r="CS82" s="2">
        <f t="shared" si="82"/>
        <v>0</v>
      </c>
      <c r="CT82" s="2">
        <f t="shared" si="83"/>
        <v>0</v>
      </c>
      <c r="CU82" s="2">
        <f t="shared" si="84"/>
        <v>0</v>
      </c>
      <c r="CV82" s="2">
        <f t="shared" si="85"/>
        <v>0</v>
      </c>
      <c r="CW82" s="2">
        <f t="shared" si="86"/>
        <v>0</v>
      </c>
      <c r="CX82" s="2">
        <f t="shared" si="87"/>
        <v>0</v>
      </c>
      <c r="CY82" s="2">
        <f t="shared" si="88"/>
        <v>0</v>
      </c>
      <c r="CZ82" s="2">
        <f t="shared" si="89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96</v>
      </c>
      <c r="DW82" s="2" t="s">
        <v>96</v>
      </c>
      <c r="DX82" s="2">
        <v>1</v>
      </c>
      <c r="DY82" s="2"/>
      <c r="DZ82" s="2"/>
      <c r="EA82" s="2"/>
      <c r="EB82" s="2"/>
      <c r="EC82" s="2"/>
      <c r="ED82" s="2"/>
      <c r="EE82" s="2">
        <v>27029025</v>
      </c>
      <c r="EF82" s="2">
        <v>2</v>
      </c>
      <c r="EG82" s="2" t="s">
        <v>23</v>
      </c>
      <c r="EH82" s="2">
        <v>0</v>
      </c>
      <c r="EI82" s="2" t="s">
        <v>6</v>
      </c>
      <c r="EJ82" s="2">
        <v>1</v>
      </c>
      <c r="EK82" s="2">
        <v>12001</v>
      </c>
      <c r="EL82" s="2" t="s">
        <v>79</v>
      </c>
      <c r="EM82" s="2" t="s">
        <v>80</v>
      </c>
      <c r="EN82" s="2"/>
      <c r="EO82" s="2" t="s">
        <v>6</v>
      </c>
      <c r="EP82" s="2"/>
      <c r="EQ82" s="2">
        <v>0</v>
      </c>
      <c r="ER82" s="2">
        <v>45.57</v>
      </c>
      <c r="ES82" s="2">
        <v>45.57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0"/>
        <v>0</v>
      </c>
      <c r="FS82" s="2">
        <v>0</v>
      </c>
      <c r="FT82" s="2" t="s">
        <v>27</v>
      </c>
      <c r="FU82" s="2" t="s">
        <v>28</v>
      </c>
      <c r="FV82" s="2"/>
      <c r="FW82" s="2"/>
      <c r="FX82" s="2">
        <v>108</v>
      </c>
      <c r="FY82" s="2">
        <v>55.25</v>
      </c>
      <c r="FZ82" s="2"/>
      <c r="GA82" s="2" t="s">
        <v>6</v>
      </c>
      <c r="GB82" s="2"/>
      <c r="GC82" s="2"/>
      <c r="GD82" s="2">
        <v>0</v>
      </c>
      <c r="GE82" s="2"/>
      <c r="GF82" s="2">
        <v>1158014151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1"/>
        <v>0</v>
      </c>
      <c r="GM82" s="2">
        <f t="shared" si="92"/>
        <v>2114.4499999999998</v>
      </c>
      <c r="GN82" s="2">
        <f t="shared" si="93"/>
        <v>2114.4499999999998</v>
      </c>
      <c r="GO82" s="2">
        <f t="shared" si="94"/>
        <v>0</v>
      </c>
      <c r="GP82" s="2">
        <f t="shared" si="95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96"/>
        <v>0</v>
      </c>
      <c r="GW82" s="2">
        <v>1</v>
      </c>
      <c r="GX82" s="2">
        <f t="shared" si="97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242</v>
      </c>
      <c r="E83" t="s">
        <v>153</v>
      </c>
      <c r="F83" t="s">
        <v>154</v>
      </c>
      <c r="G83" t="s">
        <v>155</v>
      </c>
      <c r="H83" t="s">
        <v>96</v>
      </c>
      <c r="I83">
        <f>I81*J83</f>
        <v>46.4</v>
      </c>
      <c r="J83">
        <v>115.99999999999999</v>
      </c>
      <c r="O83">
        <f t="shared" si="65"/>
        <v>2114.4499999999998</v>
      </c>
      <c r="P83">
        <f t="shared" si="66"/>
        <v>2114.4499999999998</v>
      </c>
      <c r="Q83">
        <f t="shared" si="67"/>
        <v>0</v>
      </c>
      <c r="R83">
        <f t="shared" si="68"/>
        <v>0</v>
      </c>
      <c r="S83">
        <f t="shared" si="69"/>
        <v>0</v>
      </c>
      <c r="T83">
        <f t="shared" si="70"/>
        <v>0</v>
      </c>
      <c r="U83">
        <f t="shared" si="71"/>
        <v>0</v>
      </c>
      <c r="V83">
        <f t="shared" si="72"/>
        <v>0</v>
      </c>
      <c r="W83">
        <f t="shared" si="73"/>
        <v>0</v>
      </c>
      <c r="X83">
        <f t="shared" si="74"/>
        <v>0</v>
      </c>
      <c r="Y83">
        <f t="shared" si="75"/>
        <v>0</v>
      </c>
      <c r="AA83">
        <v>27721504</v>
      </c>
      <c r="AB83">
        <f t="shared" si="76"/>
        <v>45.57</v>
      </c>
      <c r="AC83">
        <f t="shared" si="98"/>
        <v>45.57</v>
      </c>
      <c r="AD83">
        <f>ROUND((((ET83)-(EU83))+AE83),2)</f>
        <v>0</v>
      </c>
      <c r="AE83">
        <f>ROUND((EU83),2)</f>
        <v>0</v>
      </c>
      <c r="AF83">
        <f>ROUND((EV83),2)</f>
        <v>0</v>
      </c>
      <c r="AG83">
        <f t="shared" si="77"/>
        <v>0</v>
      </c>
      <c r="AH83">
        <f>(EW83)</f>
        <v>0</v>
      </c>
      <c r="AI83">
        <f>(EX83)</f>
        <v>0</v>
      </c>
      <c r="AJ83">
        <f t="shared" si="78"/>
        <v>0</v>
      </c>
      <c r="AK83">
        <v>45.57</v>
      </c>
      <c r="AL83">
        <v>45.57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108</v>
      </c>
      <c r="AU83">
        <v>55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156</v>
      </c>
      <c r="BM83">
        <v>12001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120</v>
      </c>
      <c r="CA83">
        <v>65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79"/>
        <v>2114.4499999999998</v>
      </c>
      <c r="CQ83">
        <f t="shared" si="80"/>
        <v>45.57</v>
      </c>
      <c r="CR83">
        <f t="shared" si="81"/>
        <v>0</v>
      </c>
      <c r="CS83">
        <f t="shared" si="82"/>
        <v>0</v>
      </c>
      <c r="CT83">
        <f t="shared" si="83"/>
        <v>0</v>
      </c>
      <c r="CU83">
        <f t="shared" si="84"/>
        <v>0</v>
      </c>
      <c r="CV83">
        <f t="shared" si="85"/>
        <v>0</v>
      </c>
      <c r="CW83">
        <f t="shared" si="86"/>
        <v>0</v>
      </c>
      <c r="CX83">
        <f t="shared" si="87"/>
        <v>0</v>
      </c>
      <c r="CY83">
        <f t="shared" si="88"/>
        <v>0</v>
      </c>
      <c r="CZ83">
        <f t="shared" si="89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96</v>
      </c>
      <c r="DW83" t="s">
        <v>96</v>
      </c>
      <c r="DX83">
        <v>1</v>
      </c>
      <c r="EE83">
        <v>27029025</v>
      </c>
      <c r="EF83">
        <v>2</v>
      </c>
      <c r="EG83" t="s">
        <v>23</v>
      </c>
      <c r="EH83">
        <v>0</v>
      </c>
      <c r="EI83" t="s">
        <v>6</v>
      </c>
      <c r="EJ83">
        <v>1</v>
      </c>
      <c r="EK83">
        <v>12001</v>
      </c>
      <c r="EL83" t="s">
        <v>79</v>
      </c>
      <c r="EM83" t="s">
        <v>80</v>
      </c>
      <c r="EO83" t="s">
        <v>6</v>
      </c>
      <c r="EQ83">
        <v>0</v>
      </c>
      <c r="ER83">
        <v>45.57</v>
      </c>
      <c r="ES83">
        <v>45.57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0"/>
        <v>0</v>
      </c>
      <c r="FS83">
        <v>0</v>
      </c>
      <c r="FT83" t="s">
        <v>27</v>
      </c>
      <c r="FU83" t="s">
        <v>28</v>
      </c>
      <c r="FX83">
        <v>108</v>
      </c>
      <c r="FY83">
        <v>55.25</v>
      </c>
      <c r="GA83" t="s">
        <v>6</v>
      </c>
      <c r="GD83">
        <v>0</v>
      </c>
      <c r="GF83">
        <v>1158014151</v>
      </c>
      <c r="GG83">
        <v>2</v>
      </c>
      <c r="GH83">
        <v>1</v>
      </c>
      <c r="GI83">
        <v>-2</v>
      </c>
      <c r="GJ83">
        <v>0</v>
      </c>
      <c r="GK83">
        <f>ROUND(R83*(S12)/100,2)</f>
        <v>0</v>
      </c>
      <c r="GL83">
        <f t="shared" si="91"/>
        <v>0</v>
      </c>
      <c r="GM83">
        <f t="shared" si="92"/>
        <v>2114.4499999999998</v>
      </c>
      <c r="GN83">
        <f t="shared" si="93"/>
        <v>2114.4499999999998</v>
      </c>
      <c r="GO83">
        <f t="shared" si="94"/>
        <v>0</v>
      </c>
      <c r="GP83">
        <f t="shared" si="95"/>
        <v>0</v>
      </c>
      <c r="GR83">
        <v>0</v>
      </c>
      <c r="GS83">
        <v>0</v>
      </c>
      <c r="GT83">
        <v>0</v>
      </c>
      <c r="GU83" t="s">
        <v>6</v>
      </c>
      <c r="GV83">
        <f t="shared" si="96"/>
        <v>0</v>
      </c>
      <c r="GW83">
        <v>1</v>
      </c>
      <c r="GX83">
        <f t="shared" si="97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ROW(SmtRes!A252)</f>
        <v>252</v>
      </c>
      <c r="D84" s="2">
        <f>ROW(EtalonRes!A267)</f>
        <v>267</v>
      </c>
      <c r="E84" s="2" t="s">
        <v>157</v>
      </c>
      <c r="F84" s="2" t="s">
        <v>158</v>
      </c>
      <c r="G84" s="2" t="s">
        <v>159</v>
      </c>
      <c r="H84" s="2" t="s">
        <v>18</v>
      </c>
      <c r="I84" s="2">
        <f>ROUND(13/100,9)</f>
        <v>0.13</v>
      </c>
      <c r="J84" s="2">
        <v>0</v>
      </c>
      <c r="K84" s="2"/>
      <c r="L84" s="2"/>
      <c r="M84" s="2"/>
      <c r="N84" s="2"/>
      <c r="O84" s="2">
        <f t="shared" si="65"/>
        <v>331.55</v>
      </c>
      <c r="P84" s="2">
        <f t="shared" si="66"/>
        <v>266.62</v>
      </c>
      <c r="Q84" s="2">
        <f t="shared" si="67"/>
        <v>29.11</v>
      </c>
      <c r="R84" s="2">
        <f t="shared" si="68"/>
        <v>0.75</v>
      </c>
      <c r="S84" s="2">
        <f t="shared" si="69"/>
        <v>35.82</v>
      </c>
      <c r="T84" s="2">
        <f t="shared" si="70"/>
        <v>0</v>
      </c>
      <c r="U84" s="2">
        <f t="shared" si="71"/>
        <v>3.9019500000000003</v>
      </c>
      <c r="V84" s="2">
        <f t="shared" si="72"/>
        <v>5.8499999999999996E-2</v>
      </c>
      <c r="W84" s="2">
        <f t="shared" si="73"/>
        <v>0</v>
      </c>
      <c r="X84" s="2">
        <f t="shared" si="74"/>
        <v>39.5</v>
      </c>
      <c r="Y84" s="2">
        <f t="shared" si="75"/>
        <v>20.11</v>
      </c>
      <c r="Z84" s="2"/>
      <c r="AA84" s="2">
        <v>27721505</v>
      </c>
      <c r="AB84" s="2">
        <f t="shared" si="76"/>
        <v>2550.4</v>
      </c>
      <c r="AC84" s="2">
        <f t="shared" si="98"/>
        <v>2050.9499999999998</v>
      </c>
      <c r="AD84" s="2">
        <f>ROUND(((((ET84*1.25))-((EU84*1.25)))+AE84),2)</f>
        <v>223.91</v>
      </c>
      <c r="AE84" s="2">
        <f>ROUND(((EU84*1.25)),2)</f>
        <v>5.8</v>
      </c>
      <c r="AF84" s="2">
        <f>ROUND(((EV84*1.15)),2)</f>
        <v>275.54000000000002</v>
      </c>
      <c r="AG84" s="2">
        <f t="shared" si="77"/>
        <v>0</v>
      </c>
      <c r="AH84" s="2">
        <f>((EW84*1.15))</f>
        <v>30.015000000000001</v>
      </c>
      <c r="AI84" s="2">
        <f>((EX84*1.25))</f>
        <v>0.44999999999999996</v>
      </c>
      <c r="AJ84" s="2">
        <f t="shared" si="78"/>
        <v>0</v>
      </c>
      <c r="AK84" s="2">
        <v>2469.6799999999998</v>
      </c>
      <c r="AL84" s="2">
        <v>2050.9499999999998</v>
      </c>
      <c r="AM84" s="2">
        <v>179.13</v>
      </c>
      <c r="AN84" s="2">
        <v>4.6399999999999997</v>
      </c>
      <c r="AO84" s="2">
        <v>239.6</v>
      </c>
      <c r="AP84" s="2">
        <v>0</v>
      </c>
      <c r="AQ84" s="2">
        <v>26.1</v>
      </c>
      <c r="AR84" s="2">
        <v>0.36</v>
      </c>
      <c r="AS84" s="2">
        <v>0</v>
      </c>
      <c r="AT84" s="2">
        <v>108</v>
      </c>
      <c r="AU84" s="2">
        <v>55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160</v>
      </c>
      <c r="BK84" s="2"/>
      <c r="BL84" s="2"/>
      <c r="BM84" s="2">
        <v>12001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120</v>
      </c>
      <c r="CA84" s="2">
        <v>65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1470</v>
      </c>
      <c r="CO84" s="2">
        <v>0</v>
      </c>
      <c r="CP84" s="2">
        <f t="shared" si="79"/>
        <v>331.55</v>
      </c>
      <c r="CQ84" s="2">
        <f t="shared" si="80"/>
        <v>2050.9499999999998</v>
      </c>
      <c r="CR84" s="2">
        <f t="shared" si="81"/>
        <v>223.91</v>
      </c>
      <c r="CS84" s="2">
        <f t="shared" si="82"/>
        <v>5.8</v>
      </c>
      <c r="CT84" s="2">
        <f t="shared" si="83"/>
        <v>275.54000000000002</v>
      </c>
      <c r="CU84" s="2">
        <f t="shared" si="84"/>
        <v>0</v>
      </c>
      <c r="CV84" s="2">
        <f t="shared" si="85"/>
        <v>30.015000000000001</v>
      </c>
      <c r="CW84" s="2">
        <f t="shared" si="86"/>
        <v>0.44999999999999996</v>
      </c>
      <c r="CX84" s="2">
        <f t="shared" si="87"/>
        <v>0</v>
      </c>
      <c r="CY84" s="2">
        <f t="shared" si="88"/>
        <v>39.495599999999996</v>
      </c>
      <c r="CZ84" s="2">
        <f t="shared" si="89"/>
        <v>20.113499999999998</v>
      </c>
      <c r="DA84" s="2"/>
      <c r="DB84" s="2"/>
      <c r="DC84" s="2" t="s">
        <v>6</v>
      </c>
      <c r="DD84" s="2" t="s">
        <v>6</v>
      </c>
      <c r="DE84" s="2" t="s">
        <v>102</v>
      </c>
      <c r="DF84" s="2" t="s">
        <v>102</v>
      </c>
      <c r="DG84" s="2" t="s">
        <v>103</v>
      </c>
      <c r="DH84" s="2" t="s">
        <v>6</v>
      </c>
      <c r="DI84" s="2" t="s">
        <v>103</v>
      </c>
      <c r="DJ84" s="2" t="s">
        <v>102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18</v>
      </c>
      <c r="DW84" s="2" t="s">
        <v>18</v>
      </c>
      <c r="DX84" s="2">
        <v>100</v>
      </c>
      <c r="DY84" s="2"/>
      <c r="DZ84" s="2"/>
      <c r="EA84" s="2"/>
      <c r="EB84" s="2"/>
      <c r="EC84" s="2"/>
      <c r="ED84" s="2"/>
      <c r="EE84" s="2">
        <v>27029025</v>
      </c>
      <c r="EF84" s="2">
        <v>2</v>
      </c>
      <c r="EG84" s="2" t="s">
        <v>23</v>
      </c>
      <c r="EH84" s="2">
        <v>0</v>
      </c>
      <c r="EI84" s="2" t="s">
        <v>6</v>
      </c>
      <c r="EJ84" s="2">
        <v>1</v>
      </c>
      <c r="EK84" s="2">
        <v>12001</v>
      </c>
      <c r="EL84" s="2" t="s">
        <v>79</v>
      </c>
      <c r="EM84" s="2" t="s">
        <v>80</v>
      </c>
      <c r="EN84" s="2"/>
      <c r="EO84" s="2" t="s">
        <v>106</v>
      </c>
      <c r="EP84" s="2"/>
      <c r="EQ84" s="2">
        <v>0</v>
      </c>
      <c r="ER84" s="2">
        <v>2469.6799999999998</v>
      </c>
      <c r="ES84" s="2">
        <v>2050.9499999999998</v>
      </c>
      <c r="ET84" s="2">
        <v>179.13</v>
      </c>
      <c r="EU84" s="2">
        <v>4.6399999999999997</v>
      </c>
      <c r="EV84" s="2">
        <v>239.6</v>
      </c>
      <c r="EW84" s="2">
        <v>26.1</v>
      </c>
      <c r="EX84" s="2">
        <v>0.36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0"/>
        <v>0</v>
      </c>
      <c r="FS84" s="2">
        <v>0</v>
      </c>
      <c r="FT84" s="2" t="s">
        <v>27</v>
      </c>
      <c r="FU84" s="2" t="s">
        <v>28</v>
      </c>
      <c r="FV84" s="2"/>
      <c r="FW84" s="2"/>
      <c r="FX84" s="2">
        <v>108</v>
      </c>
      <c r="FY84" s="2">
        <v>55.25</v>
      </c>
      <c r="FZ84" s="2"/>
      <c r="GA84" s="2" t="s">
        <v>6</v>
      </c>
      <c r="GB84" s="2"/>
      <c r="GC84" s="2"/>
      <c r="GD84" s="2">
        <v>0</v>
      </c>
      <c r="GE84" s="2"/>
      <c r="GF84" s="2">
        <v>-1240260654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1"/>
        <v>0</v>
      </c>
      <c r="GM84" s="2">
        <f t="shared" si="92"/>
        <v>391.16</v>
      </c>
      <c r="GN84" s="2">
        <f t="shared" si="93"/>
        <v>391.16</v>
      </c>
      <c r="GO84" s="2">
        <f t="shared" si="94"/>
        <v>0</v>
      </c>
      <c r="GP84" s="2">
        <f t="shared" si="95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96"/>
        <v>0</v>
      </c>
      <c r="GW84" s="2">
        <v>1</v>
      </c>
      <c r="GX84" s="2">
        <f t="shared" si="97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ROW(SmtRes!A262)</f>
        <v>262</v>
      </c>
      <c r="D85">
        <f>ROW(EtalonRes!A276)</f>
        <v>276</v>
      </c>
      <c r="E85" t="s">
        <v>157</v>
      </c>
      <c r="F85" t="s">
        <v>158</v>
      </c>
      <c r="G85" t="s">
        <v>159</v>
      </c>
      <c r="H85" t="s">
        <v>18</v>
      </c>
      <c r="I85">
        <f>ROUND(13/100,9)</f>
        <v>0.13</v>
      </c>
      <c r="J85">
        <v>0</v>
      </c>
      <c r="O85">
        <f t="shared" si="65"/>
        <v>331.55</v>
      </c>
      <c r="P85">
        <f t="shared" si="66"/>
        <v>266.62</v>
      </c>
      <c r="Q85">
        <f t="shared" si="67"/>
        <v>29.11</v>
      </c>
      <c r="R85">
        <f t="shared" si="68"/>
        <v>0.75</v>
      </c>
      <c r="S85">
        <f t="shared" si="69"/>
        <v>35.82</v>
      </c>
      <c r="T85">
        <f t="shared" si="70"/>
        <v>0</v>
      </c>
      <c r="U85">
        <f t="shared" si="71"/>
        <v>3.9019500000000003</v>
      </c>
      <c r="V85">
        <f t="shared" si="72"/>
        <v>5.8499999999999996E-2</v>
      </c>
      <c r="W85">
        <f t="shared" si="73"/>
        <v>0</v>
      </c>
      <c r="X85">
        <f t="shared" si="74"/>
        <v>39.5</v>
      </c>
      <c r="Y85">
        <f t="shared" si="75"/>
        <v>20.11</v>
      </c>
      <c r="AA85">
        <v>27721504</v>
      </c>
      <c r="AB85">
        <f t="shared" si="76"/>
        <v>2550.4</v>
      </c>
      <c r="AC85">
        <f t="shared" si="98"/>
        <v>2050.9499999999998</v>
      </c>
      <c r="AD85">
        <f>ROUND(((((ET85*1.25))-((EU85*1.25)))+AE85),2)</f>
        <v>223.91</v>
      </c>
      <c r="AE85">
        <f>ROUND(((EU85*1.25)),2)</f>
        <v>5.8</v>
      </c>
      <c r="AF85">
        <f>ROUND(((EV85*1.15)),2)</f>
        <v>275.54000000000002</v>
      </c>
      <c r="AG85">
        <f t="shared" si="77"/>
        <v>0</v>
      </c>
      <c r="AH85">
        <f>((EW85*1.15))</f>
        <v>30.015000000000001</v>
      </c>
      <c r="AI85">
        <f>((EX85*1.25))</f>
        <v>0.44999999999999996</v>
      </c>
      <c r="AJ85">
        <f t="shared" si="78"/>
        <v>0</v>
      </c>
      <c r="AK85">
        <v>2469.6799999999998</v>
      </c>
      <c r="AL85">
        <v>2050.9499999999998</v>
      </c>
      <c r="AM85">
        <v>179.13</v>
      </c>
      <c r="AN85">
        <v>4.6399999999999997</v>
      </c>
      <c r="AO85">
        <v>239.6</v>
      </c>
      <c r="AP85">
        <v>0</v>
      </c>
      <c r="AQ85">
        <v>26.1</v>
      </c>
      <c r="AR85">
        <v>0.36</v>
      </c>
      <c r="AS85">
        <v>0</v>
      </c>
      <c r="AT85">
        <v>108</v>
      </c>
      <c r="AU85">
        <v>55</v>
      </c>
      <c r="AV85">
        <v>1</v>
      </c>
      <c r="AW85">
        <v>1</v>
      </c>
      <c r="AZ85">
        <v>1</v>
      </c>
      <c r="BA85">
        <v>1</v>
      </c>
      <c r="BB85">
        <v>1</v>
      </c>
      <c r="BC85">
        <v>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160</v>
      </c>
      <c r="BM85">
        <v>12001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120</v>
      </c>
      <c r="CA85">
        <v>65</v>
      </c>
      <c r="CF85">
        <v>0</v>
      </c>
      <c r="CG85">
        <v>0</v>
      </c>
      <c r="CM85">
        <v>0</v>
      </c>
      <c r="CN85" t="s">
        <v>1470</v>
      </c>
      <c r="CO85">
        <v>0</v>
      </c>
      <c r="CP85">
        <f t="shared" si="79"/>
        <v>331.55</v>
      </c>
      <c r="CQ85">
        <f t="shared" si="80"/>
        <v>2050.9499999999998</v>
      </c>
      <c r="CR85">
        <f t="shared" si="81"/>
        <v>223.91</v>
      </c>
      <c r="CS85">
        <f t="shared" si="82"/>
        <v>5.8</v>
      </c>
      <c r="CT85">
        <f t="shared" si="83"/>
        <v>275.54000000000002</v>
      </c>
      <c r="CU85">
        <f t="shared" si="84"/>
        <v>0</v>
      </c>
      <c r="CV85">
        <f t="shared" si="85"/>
        <v>30.015000000000001</v>
      </c>
      <c r="CW85">
        <f t="shared" si="86"/>
        <v>0.44999999999999996</v>
      </c>
      <c r="CX85">
        <f t="shared" si="87"/>
        <v>0</v>
      </c>
      <c r="CY85">
        <f t="shared" si="88"/>
        <v>39.495599999999996</v>
      </c>
      <c r="CZ85">
        <f t="shared" si="89"/>
        <v>20.113499999999998</v>
      </c>
      <c r="DC85" t="s">
        <v>6</v>
      </c>
      <c r="DD85" t="s">
        <v>6</v>
      </c>
      <c r="DE85" t="s">
        <v>102</v>
      </c>
      <c r="DF85" t="s">
        <v>102</v>
      </c>
      <c r="DG85" t="s">
        <v>103</v>
      </c>
      <c r="DH85" t="s">
        <v>6</v>
      </c>
      <c r="DI85" t="s">
        <v>103</v>
      </c>
      <c r="DJ85" t="s">
        <v>102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18</v>
      </c>
      <c r="DW85" t="s">
        <v>18</v>
      </c>
      <c r="DX85">
        <v>100</v>
      </c>
      <c r="EE85">
        <v>27029025</v>
      </c>
      <c r="EF85">
        <v>2</v>
      </c>
      <c r="EG85" t="s">
        <v>23</v>
      </c>
      <c r="EH85">
        <v>0</v>
      </c>
      <c r="EI85" t="s">
        <v>6</v>
      </c>
      <c r="EJ85">
        <v>1</v>
      </c>
      <c r="EK85">
        <v>12001</v>
      </c>
      <c r="EL85" t="s">
        <v>79</v>
      </c>
      <c r="EM85" t="s">
        <v>80</v>
      </c>
      <c r="EO85" t="s">
        <v>106</v>
      </c>
      <c r="EQ85">
        <v>0</v>
      </c>
      <c r="ER85">
        <v>2469.6799999999998</v>
      </c>
      <c r="ES85">
        <v>2050.9499999999998</v>
      </c>
      <c r="ET85">
        <v>179.13</v>
      </c>
      <c r="EU85">
        <v>4.6399999999999997</v>
      </c>
      <c r="EV85">
        <v>239.6</v>
      </c>
      <c r="EW85">
        <v>26.1</v>
      </c>
      <c r="EX85">
        <v>0.36</v>
      </c>
      <c r="EY85">
        <v>0</v>
      </c>
      <c r="FQ85">
        <v>0</v>
      </c>
      <c r="FR85">
        <f t="shared" si="90"/>
        <v>0</v>
      </c>
      <c r="FS85">
        <v>0</v>
      </c>
      <c r="FT85" t="s">
        <v>27</v>
      </c>
      <c r="FU85" t="s">
        <v>28</v>
      </c>
      <c r="FX85">
        <v>108</v>
      </c>
      <c r="FY85">
        <v>55.25</v>
      </c>
      <c r="GA85" t="s">
        <v>6</v>
      </c>
      <c r="GD85">
        <v>0</v>
      </c>
      <c r="GF85">
        <v>-1240260654</v>
      </c>
      <c r="GG85">
        <v>2</v>
      </c>
      <c r="GH85">
        <v>1</v>
      </c>
      <c r="GI85">
        <v>-2</v>
      </c>
      <c r="GJ85">
        <v>0</v>
      </c>
      <c r="GK85">
        <f>ROUND(R85*(S12)/100,2)</f>
        <v>0</v>
      </c>
      <c r="GL85">
        <f t="shared" si="91"/>
        <v>0</v>
      </c>
      <c r="GM85">
        <f t="shared" si="92"/>
        <v>391.16</v>
      </c>
      <c r="GN85">
        <f t="shared" si="93"/>
        <v>391.16</v>
      </c>
      <c r="GO85">
        <f t="shared" si="94"/>
        <v>0</v>
      </c>
      <c r="GP85">
        <f t="shared" si="95"/>
        <v>0</v>
      </c>
      <c r="GR85">
        <v>0</v>
      </c>
      <c r="GS85">
        <v>0</v>
      </c>
      <c r="GT85">
        <v>0</v>
      </c>
      <c r="GU85" t="s">
        <v>6</v>
      </c>
      <c r="GV85">
        <f t="shared" si="96"/>
        <v>0</v>
      </c>
      <c r="GW85">
        <v>1</v>
      </c>
      <c r="GX85">
        <f t="shared" si="97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250</v>
      </c>
      <c r="D86" s="2"/>
      <c r="E86" s="2" t="s">
        <v>161</v>
      </c>
      <c r="F86" s="2" t="s">
        <v>132</v>
      </c>
      <c r="G86" s="2" t="s">
        <v>133</v>
      </c>
      <c r="H86" s="2" t="s">
        <v>64</v>
      </c>
      <c r="I86" s="2">
        <f>I84*J86</f>
        <v>6.6299999999999998E-2</v>
      </c>
      <c r="J86" s="2">
        <v>0.51</v>
      </c>
      <c r="K86" s="2"/>
      <c r="L86" s="2"/>
      <c r="M86" s="2"/>
      <c r="N86" s="2"/>
      <c r="O86" s="2">
        <f t="shared" si="65"/>
        <v>34.46</v>
      </c>
      <c r="P86" s="2">
        <f t="shared" si="66"/>
        <v>34.46</v>
      </c>
      <c r="Q86" s="2">
        <f t="shared" si="67"/>
        <v>0</v>
      </c>
      <c r="R86" s="2">
        <f t="shared" si="68"/>
        <v>0</v>
      </c>
      <c r="S86" s="2">
        <f t="shared" si="69"/>
        <v>0</v>
      </c>
      <c r="T86" s="2">
        <f t="shared" si="70"/>
        <v>0</v>
      </c>
      <c r="U86" s="2">
        <f t="shared" si="71"/>
        <v>0</v>
      </c>
      <c r="V86" s="2">
        <f t="shared" si="72"/>
        <v>0</v>
      </c>
      <c r="W86" s="2">
        <f t="shared" si="73"/>
        <v>0</v>
      </c>
      <c r="X86" s="2">
        <f t="shared" si="74"/>
        <v>0</v>
      </c>
      <c r="Y86" s="2">
        <f t="shared" si="75"/>
        <v>0</v>
      </c>
      <c r="Z86" s="2"/>
      <c r="AA86" s="2">
        <v>27721505</v>
      </c>
      <c r="AB86" s="2">
        <f t="shared" si="76"/>
        <v>519.79999999999995</v>
      </c>
      <c r="AC86" s="2">
        <f t="shared" si="98"/>
        <v>519.79999999999995</v>
      </c>
      <c r="AD86" s="2">
        <f t="shared" ref="AD86:AD91" si="105">ROUND((((ET86)-(EU86))+AE86),2)</f>
        <v>0</v>
      </c>
      <c r="AE86" s="2">
        <f t="shared" ref="AE86:AF91" si="106">ROUND((EU86),2)</f>
        <v>0</v>
      </c>
      <c r="AF86" s="2">
        <f t="shared" si="106"/>
        <v>0</v>
      </c>
      <c r="AG86" s="2">
        <f t="shared" si="77"/>
        <v>0</v>
      </c>
      <c r="AH86" s="2">
        <f t="shared" ref="AH86:AI91" si="107">(EW86)</f>
        <v>0</v>
      </c>
      <c r="AI86" s="2">
        <f t="shared" si="107"/>
        <v>0</v>
      </c>
      <c r="AJ86" s="2">
        <f t="shared" si="78"/>
        <v>0</v>
      </c>
      <c r="AK86" s="2">
        <v>519.79999999999995</v>
      </c>
      <c r="AL86" s="2">
        <v>519.79999999999995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108</v>
      </c>
      <c r="AU86" s="2">
        <v>55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134</v>
      </c>
      <c r="BK86" s="2"/>
      <c r="BL86" s="2"/>
      <c r="BM86" s="2">
        <v>12001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120</v>
      </c>
      <c r="CA86" s="2">
        <v>65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79"/>
        <v>34.46</v>
      </c>
      <c r="CQ86" s="2">
        <f t="shared" si="80"/>
        <v>519.79999999999995</v>
      </c>
      <c r="CR86" s="2">
        <f t="shared" si="81"/>
        <v>0</v>
      </c>
      <c r="CS86" s="2">
        <f t="shared" si="82"/>
        <v>0</v>
      </c>
      <c r="CT86" s="2">
        <f t="shared" si="83"/>
        <v>0</v>
      </c>
      <c r="CU86" s="2">
        <f t="shared" si="84"/>
        <v>0</v>
      </c>
      <c r="CV86" s="2">
        <f t="shared" si="85"/>
        <v>0</v>
      </c>
      <c r="CW86" s="2">
        <f t="shared" si="86"/>
        <v>0</v>
      </c>
      <c r="CX86" s="2">
        <f t="shared" si="87"/>
        <v>0</v>
      </c>
      <c r="CY86" s="2">
        <f t="shared" si="88"/>
        <v>0</v>
      </c>
      <c r="CZ86" s="2">
        <f t="shared" si="89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1007</v>
      </c>
      <c r="DV86" s="2" t="s">
        <v>64</v>
      </c>
      <c r="DW86" s="2" t="s">
        <v>64</v>
      </c>
      <c r="DX86" s="2">
        <v>1</v>
      </c>
      <c r="DY86" s="2"/>
      <c r="DZ86" s="2"/>
      <c r="EA86" s="2"/>
      <c r="EB86" s="2"/>
      <c r="EC86" s="2"/>
      <c r="ED86" s="2"/>
      <c r="EE86" s="2">
        <v>27029025</v>
      </c>
      <c r="EF86" s="2">
        <v>2</v>
      </c>
      <c r="EG86" s="2" t="s">
        <v>23</v>
      </c>
      <c r="EH86" s="2">
        <v>0</v>
      </c>
      <c r="EI86" s="2" t="s">
        <v>6</v>
      </c>
      <c r="EJ86" s="2">
        <v>1</v>
      </c>
      <c r="EK86" s="2">
        <v>12001</v>
      </c>
      <c r="EL86" s="2" t="s">
        <v>79</v>
      </c>
      <c r="EM86" s="2" t="s">
        <v>80</v>
      </c>
      <c r="EN86" s="2"/>
      <c r="EO86" s="2" t="s">
        <v>6</v>
      </c>
      <c r="EP86" s="2"/>
      <c r="EQ86" s="2">
        <v>0</v>
      </c>
      <c r="ER86" s="2">
        <v>519.79999999999995</v>
      </c>
      <c r="ES86" s="2">
        <v>519.79999999999995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0"/>
        <v>0</v>
      </c>
      <c r="FS86" s="2">
        <v>0</v>
      </c>
      <c r="FT86" s="2" t="s">
        <v>27</v>
      </c>
      <c r="FU86" s="2" t="s">
        <v>28</v>
      </c>
      <c r="FV86" s="2"/>
      <c r="FW86" s="2"/>
      <c r="FX86" s="2">
        <v>108</v>
      </c>
      <c r="FY86" s="2">
        <v>55.25</v>
      </c>
      <c r="FZ86" s="2"/>
      <c r="GA86" s="2" t="s">
        <v>6</v>
      </c>
      <c r="GB86" s="2"/>
      <c r="GC86" s="2"/>
      <c r="GD86" s="2">
        <v>0</v>
      </c>
      <c r="GE86" s="2"/>
      <c r="GF86" s="2">
        <v>519185539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1"/>
        <v>0</v>
      </c>
      <c r="GM86" s="2">
        <f t="shared" si="92"/>
        <v>34.46</v>
      </c>
      <c r="GN86" s="2">
        <f t="shared" si="93"/>
        <v>34.46</v>
      </c>
      <c r="GO86" s="2">
        <f t="shared" si="94"/>
        <v>0</v>
      </c>
      <c r="GP86" s="2">
        <f t="shared" si="95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96"/>
        <v>0</v>
      </c>
      <c r="GW86" s="2">
        <v>1</v>
      </c>
      <c r="GX86" s="2">
        <f t="shared" si="97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260</v>
      </c>
      <c r="E87" t="s">
        <v>161</v>
      </c>
      <c r="F87" t="s">
        <v>132</v>
      </c>
      <c r="G87" t="s">
        <v>133</v>
      </c>
      <c r="H87" t="s">
        <v>64</v>
      </c>
      <c r="I87">
        <f>I85*J87</f>
        <v>6.6299999999999998E-2</v>
      </c>
      <c r="J87">
        <v>0.51</v>
      </c>
      <c r="O87">
        <f t="shared" si="65"/>
        <v>34.46</v>
      </c>
      <c r="P87">
        <f t="shared" si="66"/>
        <v>34.46</v>
      </c>
      <c r="Q87">
        <f t="shared" si="67"/>
        <v>0</v>
      </c>
      <c r="R87">
        <f t="shared" si="68"/>
        <v>0</v>
      </c>
      <c r="S87">
        <f t="shared" si="69"/>
        <v>0</v>
      </c>
      <c r="T87">
        <f t="shared" si="70"/>
        <v>0</v>
      </c>
      <c r="U87">
        <f t="shared" si="71"/>
        <v>0</v>
      </c>
      <c r="V87">
        <f t="shared" si="72"/>
        <v>0</v>
      </c>
      <c r="W87">
        <f t="shared" si="73"/>
        <v>0</v>
      </c>
      <c r="X87">
        <f t="shared" si="74"/>
        <v>0</v>
      </c>
      <c r="Y87">
        <f t="shared" si="75"/>
        <v>0</v>
      </c>
      <c r="AA87">
        <v>27721504</v>
      </c>
      <c r="AB87">
        <f t="shared" si="76"/>
        <v>519.79999999999995</v>
      </c>
      <c r="AC87">
        <f t="shared" si="98"/>
        <v>519.79999999999995</v>
      </c>
      <c r="AD87">
        <f t="shared" si="105"/>
        <v>0</v>
      </c>
      <c r="AE87">
        <f t="shared" si="106"/>
        <v>0</v>
      </c>
      <c r="AF87">
        <f t="shared" si="106"/>
        <v>0</v>
      </c>
      <c r="AG87">
        <f t="shared" si="77"/>
        <v>0</v>
      </c>
      <c r="AH87">
        <f t="shared" si="107"/>
        <v>0</v>
      </c>
      <c r="AI87">
        <f t="shared" si="107"/>
        <v>0</v>
      </c>
      <c r="AJ87">
        <f t="shared" si="78"/>
        <v>0</v>
      </c>
      <c r="AK87">
        <v>519.79999999999995</v>
      </c>
      <c r="AL87">
        <v>519.79999999999995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108</v>
      </c>
      <c r="AU87">
        <v>55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134</v>
      </c>
      <c r="BM87">
        <v>12001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120</v>
      </c>
      <c r="CA87">
        <v>65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79"/>
        <v>34.46</v>
      </c>
      <c r="CQ87">
        <f t="shared" si="80"/>
        <v>519.79999999999995</v>
      </c>
      <c r="CR87">
        <f t="shared" si="81"/>
        <v>0</v>
      </c>
      <c r="CS87">
        <f t="shared" si="82"/>
        <v>0</v>
      </c>
      <c r="CT87">
        <f t="shared" si="83"/>
        <v>0</v>
      </c>
      <c r="CU87">
        <f t="shared" si="84"/>
        <v>0</v>
      </c>
      <c r="CV87">
        <f t="shared" si="85"/>
        <v>0</v>
      </c>
      <c r="CW87">
        <f t="shared" si="86"/>
        <v>0</v>
      </c>
      <c r="CX87">
        <f t="shared" si="87"/>
        <v>0</v>
      </c>
      <c r="CY87">
        <f t="shared" si="88"/>
        <v>0</v>
      </c>
      <c r="CZ87">
        <f t="shared" si="89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1007</v>
      </c>
      <c r="DV87" t="s">
        <v>64</v>
      </c>
      <c r="DW87" t="s">
        <v>64</v>
      </c>
      <c r="DX87">
        <v>1</v>
      </c>
      <c r="EE87">
        <v>27029025</v>
      </c>
      <c r="EF87">
        <v>2</v>
      </c>
      <c r="EG87" t="s">
        <v>23</v>
      </c>
      <c r="EH87">
        <v>0</v>
      </c>
      <c r="EI87" t="s">
        <v>6</v>
      </c>
      <c r="EJ87">
        <v>1</v>
      </c>
      <c r="EK87">
        <v>12001</v>
      </c>
      <c r="EL87" t="s">
        <v>79</v>
      </c>
      <c r="EM87" t="s">
        <v>80</v>
      </c>
      <c r="EO87" t="s">
        <v>6</v>
      </c>
      <c r="EQ87">
        <v>0</v>
      </c>
      <c r="ER87">
        <v>519.79999999999995</v>
      </c>
      <c r="ES87">
        <v>519.79999999999995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0"/>
        <v>0</v>
      </c>
      <c r="FS87">
        <v>0</v>
      </c>
      <c r="FT87" t="s">
        <v>27</v>
      </c>
      <c r="FU87" t="s">
        <v>28</v>
      </c>
      <c r="FX87">
        <v>108</v>
      </c>
      <c r="FY87">
        <v>55.25</v>
      </c>
      <c r="GA87" t="s">
        <v>6</v>
      </c>
      <c r="GD87">
        <v>0</v>
      </c>
      <c r="GF87">
        <v>519185539</v>
      </c>
      <c r="GG87">
        <v>2</v>
      </c>
      <c r="GH87">
        <v>1</v>
      </c>
      <c r="GI87">
        <v>-2</v>
      </c>
      <c r="GJ87">
        <v>0</v>
      </c>
      <c r="GK87">
        <f>ROUND(R87*(S12)/100,2)</f>
        <v>0</v>
      </c>
      <c r="GL87">
        <f t="shared" si="91"/>
        <v>0</v>
      </c>
      <c r="GM87">
        <f t="shared" si="92"/>
        <v>34.46</v>
      </c>
      <c r="GN87">
        <f t="shared" si="93"/>
        <v>34.46</v>
      </c>
      <c r="GO87">
        <f t="shared" si="94"/>
        <v>0</v>
      </c>
      <c r="GP87">
        <f t="shared" si="95"/>
        <v>0</v>
      </c>
      <c r="GR87">
        <v>0</v>
      </c>
      <c r="GS87">
        <v>0</v>
      </c>
      <c r="GT87">
        <v>0</v>
      </c>
      <c r="GU87" t="s">
        <v>6</v>
      </c>
      <c r="GV87">
        <f t="shared" si="96"/>
        <v>0</v>
      </c>
      <c r="GW87">
        <v>1</v>
      </c>
      <c r="GX87">
        <f t="shared" si="97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251</v>
      </c>
      <c r="D88" s="2"/>
      <c r="E88" s="2" t="s">
        <v>162</v>
      </c>
      <c r="F88" s="2" t="s">
        <v>154</v>
      </c>
      <c r="G88" s="2" t="s">
        <v>155</v>
      </c>
      <c r="H88" s="2" t="s">
        <v>96</v>
      </c>
      <c r="I88" s="2">
        <f>I84*J88</f>
        <v>16.38</v>
      </c>
      <c r="J88" s="2">
        <v>125.99999999999999</v>
      </c>
      <c r="K88" s="2"/>
      <c r="L88" s="2"/>
      <c r="M88" s="2"/>
      <c r="N88" s="2"/>
      <c r="O88" s="2">
        <f t="shared" si="65"/>
        <v>746.44</v>
      </c>
      <c r="P88" s="2">
        <f t="shared" si="66"/>
        <v>746.44</v>
      </c>
      <c r="Q88" s="2">
        <f t="shared" si="67"/>
        <v>0</v>
      </c>
      <c r="R88" s="2">
        <f t="shared" si="68"/>
        <v>0</v>
      </c>
      <c r="S88" s="2">
        <f t="shared" si="69"/>
        <v>0</v>
      </c>
      <c r="T88" s="2">
        <f t="shared" si="70"/>
        <v>0</v>
      </c>
      <c r="U88" s="2">
        <f t="shared" si="71"/>
        <v>0</v>
      </c>
      <c r="V88" s="2">
        <f t="shared" si="72"/>
        <v>0</v>
      </c>
      <c r="W88" s="2">
        <f t="shared" si="73"/>
        <v>0</v>
      </c>
      <c r="X88" s="2">
        <f t="shared" si="74"/>
        <v>0</v>
      </c>
      <c r="Y88" s="2">
        <f t="shared" si="75"/>
        <v>0</v>
      </c>
      <c r="Z88" s="2"/>
      <c r="AA88" s="2">
        <v>27721505</v>
      </c>
      <c r="AB88" s="2">
        <f t="shared" si="76"/>
        <v>45.57</v>
      </c>
      <c r="AC88" s="2">
        <f t="shared" si="98"/>
        <v>45.57</v>
      </c>
      <c r="AD88" s="2">
        <f t="shared" si="105"/>
        <v>0</v>
      </c>
      <c r="AE88" s="2">
        <f t="shared" si="106"/>
        <v>0</v>
      </c>
      <c r="AF88" s="2">
        <f t="shared" si="106"/>
        <v>0</v>
      </c>
      <c r="AG88" s="2">
        <f t="shared" si="77"/>
        <v>0</v>
      </c>
      <c r="AH88" s="2">
        <f t="shared" si="107"/>
        <v>0</v>
      </c>
      <c r="AI88" s="2">
        <f t="shared" si="107"/>
        <v>0</v>
      </c>
      <c r="AJ88" s="2">
        <f t="shared" si="78"/>
        <v>0</v>
      </c>
      <c r="AK88" s="2">
        <v>45.57</v>
      </c>
      <c r="AL88" s="2">
        <v>45.57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108</v>
      </c>
      <c r="AU88" s="2">
        <v>55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156</v>
      </c>
      <c r="BK88" s="2"/>
      <c r="BL88" s="2"/>
      <c r="BM88" s="2">
        <v>12001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120</v>
      </c>
      <c r="CA88" s="2">
        <v>65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79"/>
        <v>746.44</v>
      </c>
      <c r="CQ88" s="2">
        <f t="shared" si="80"/>
        <v>45.57</v>
      </c>
      <c r="CR88" s="2">
        <f t="shared" si="81"/>
        <v>0</v>
      </c>
      <c r="CS88" s="2">
        <f t="shared" si="82"/>
        <v>0</v>
      </c>
      <c r="CT88" s="2">
        <f t="shared" si="83"/>
        <v>0</v>
      </c>
      <c r="CU88" s="2">
        <f t="shared" si="84"/>
        <v>0</v>
      </c>
      <c r="CV88" s="2">
        <f t="shared" si="85"/>
        <v>0</v>
      </c>
      <c r="CW88" s="2">
        <f t="shared" si="86"/>
        <v>0</v>
      </c>
      <c r="CX88" s="2">
        <f t="shared" si="87"/>
        <v>0</v>
      </c>
      <c r="CY88" s="2">
        <f t="shared" si="88"/>
        <v>0</v>
      </c>
      <c r="CZ88" s="2">
        <f t="shared" si="89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96</v>
      </c>
      <c r="DW88" s="2" t="s">
        <v>96</v>
      </c>
      <c r="DX88" s="2">
        <v>1</v>
      </c>
      <c r="DY88" s="2"/>
      <c r="DZ88" s="2"/>
      <c r="EA88" s="2"/>
      <c r="EB88" s="2"/>
      <c r="EC88" s="2"/>
      <c r="ED88" s="2"/>
      <c r="EE88" s="2">
        <v>27029025</v>
      </c>
      <c r="EF88" s="2">
        <v>2</v>
      </c>
      <c r="EG88" s="2" t="s">
        <v>23</v>
      </c>
      <c r="EH88" s="2">
        <v>0</v>
      </c>
      <c r="EI88" s="2" t="s">
        <v>6</v>
      </c>
      <c r="EJ88" s="2">
        <v>1</v>
      </c>
      <c r="EK88" s="2">
        <v>12001</v>
      </c>
      <c r="EL88" s="2" t="s">
        <v>79</v>
      </c>
      <c r="EM88" s="2" t="s">
        <v>80</v>
      </c>
      <c r="EN88" s="2"/>
      <c r="EO88" s="2" t="s">
        <v>6</v>
      </c>
      <c r="EP88" s="2"/>
      <c r="EQ88" s="2">
        <v>0</v>
      </c>
      <c r="ER88" s="2">
        <v>45.57</v>
      </c>
      <c r="ES88" s="2">
        <v>45.57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0"/>
        <v>0</v>
      </c>
      <c r="FS88" s="2">
        <v>0</v>
      </c>
      <c r="FT88" s="2" t="s">
        <v>27</v>
      </c>
      <c r="FU88" s="2" t="s">
        <v>28</v>
      </c>
      <c r="FV88" s="2"/>
      <c r="FW88" s="2"/>
      <c r="FX88" s="2">
        <v>108</v>
      </c>
      <c r="FY88" s="2">
        <v>55.25</v>
      </c>
      <c r="FZ88" s="2"/>
      <c r="GA88" s="2" t="s">
        <v>6</v>
      </c>
      <c r="GB88" s="2"/>
      <c r="GC88" s="2"/>
      <c r="GD88" s="2">
        <v>0</v>
      </c>
      <c r="GE88" s="2"/>
      <c r="GF88" s="2">
        <v>1158014151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1"/>
        <v>0</v>
      </c>
      <c r="GM88" s="2">
        <f t="shared" si="92"/>
        <v>746.44</v>
      </c>
      <c r="GN88" s="2">
        <f t="shared" si="93"/>
        <v>746.44</v>
      </c>
      <c r="GO88" s="2">
        <f t="shared" si="94"/>
        <v>0</v>
      </c>
      <c r="GP88" s="2">
        <f t="shared" si="95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96"/>
        <v>0</v>
      </c>
      <c r="GW88" s="2">
        <v>1</v>
      </c>
      <c r="GX88" s="2">
        <f t="shared" si="97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261</v>
      </c>
      <c r="E89" t="s">
        <v>162</v>
      </c>
      <c r="F89" t="s">
        <v>154</v>
      </c>
      <c r="G89" t="s">
        <v>155</v>
      </c>
      <c r="H89" t="s">
        <v>96</v>
      </c>
      <c r="I89">
        <f>I85*J89</f>
        <v>16.38</v>
      </c>
      <c r="J89">
        <v>125.99999999999999</v>
      </c>
      <c r="O89">
        <f t="shared" si="65"/>
        <v>746.44</v>
      </c>
      <c r="P89">
        <f t="shared" si="66"/>
        <v>746.44</v>
      </c>
      <c r="Q89">
        <f t="shared" si="67"/>
        <v>0</v>
      </c>
      <c r="R89">
        <f t="shared" si="68"/>
        <v>0</v>
      </c>
      <c r="S89">
        <f t="shared" si="69"/>
        <v>0</v>
      </c>
      <c r="T89">
        <f t="shared" si="70"/>
        <v>0</v>
      </c>
      <c r="U89">
        <f t="shared" si="71"/>
        <v>0</v>
      </c>
      <c r="V89">
        <f t="shared" si="72"/>
        <v>0</v>
      </c>
      <c r="W89">
        <f t="shared" si="73"/>
        <v>0</v>
      </c>
      <c r="X89">
        <f t="shared" si="74"/>
        <v>0</v>
      </c>
      <c r="Y89">
        <f t="shared" si="75"/>
        <v>0</v>
      </c>
      <c r="AA89">
        <v>27721504</v>
      </c>
      <c r="AB89">
        <f t="shared" si="76"/>
        <v>45.57</v>
      </c>
      <c r="AC89">
        <f t="shared" si="98"/>
        <v>45.57</v>
      </c>
      <c r="AD89">
        <f t="shared" si="105"/>
        <v>0</v>
      </c>
      <c r="AE89">
        <f t="shared" si="106"/>
        <v>0</v>
      </c>
      <c r="AF89">
        <f t="shared" si="106"/>
        <v>0</v>
      </c>
      <c r="AG89">
        <f t="shared" si="77"/>
        <v>0</v>
      </c>
      <c r="AH89">
        <f t="shared" si="107"/>
        <v>0</v>
      </c>
      <c r="AI89">
        <f t="shared" si="107"/>
        <v>0</v>
      </c>
      <c r="AJ89">
        <f t="shared" si="78"/>
        <v>0</v>
      </c>
      <c r="AK89">
        <v>45.57</v>
      </c>
      <c r="AL89">
        <v>45.57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108</v>
      </c>
      <c r="AU89">
        <v>55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1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156</v>
      </c>
      <c r="BM89">
        <v>12001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120</v>
      </c>
      <c r="CA89">
        <v>65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79"/>
        <v>746.44</v>
      </c>
      <c r="CQ89">
        <f t="shared" si="80"/>
        <v>45.57</v>
      </c>
      <c r="CR89">
        <f t="shared" si="81"/>
        <v>0</v>
      </c>
      <c r="CS89">
        <f t="shared" si="82"/>
        <v>0</v>
      </c>
      <c r="CT89">
        <f t="shared" si="83"/>
        <v>0</v>
      </c>
      <c r="CU89">
        <f t="shared" si="84"/>
        <v>0</v>
      </c>
      <c r="CV89">
        <f t="shared" si="85"/>
        <v>0</v>
      </c>
      <c r="CW89">
        <f t="shared" si="86"/>
        <v>0</v>
      </c>
      <c r="CX89">
        <f t="shared" si="87"/>
        <v>0</v>
      </c>
      <c r="CY89">
        <f t="shared" si="88"/>
        <v>0</v>
      </c>
      <c r="CZ89">
        <f t="shared" si="89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96</v>
      </c>
      <c r="DW89" t="s">
        <v>96</v>
      </c>
      <c r="DX89">
        <v>1</v>
      </c>
      <c r="EE89">
        <v>27029025</v>
      </c>
      <c r="EF89">
        <v>2</v>
      </c>
      <c r="EG89" t="s">
        <v>23</v>
      </c>
      <c r="EH89">
        <v>0</v>
      </c>
      <c r="EI89" t="s">
        <v>6</v>
      </c>
      <c r="EJ89">
        <v>1</v>
      </c>
      <c r="EK89">
        <v>12001</v>
      </c>
      <c r="EL89" t="s">
        <v>79</v>
      </c>
      <c r="EM89" t="s">
        <v>80</v>
      </c>
      <c r="EO89" t="s">
        <v>6</v>
      </c>
      <c r="EQ89">
        <v>0</v>
      </c>
      <c r="ER89">
        <v>45.57</v>
      </c>
      <c r="ES89">
        <v>45.57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0"/>
        <v>0</v>
      </c>
      <c r="FS89">
        <v>0</v>
      </c>
      <c r="FT89" t="s">
        <v>27</v>
      </c>
      <c r="FU89" t="s">
        <v>28</v>
      </c>
      <c r="FX89">
        <v>108</v>
      </c>
      <c r="FY89">
        <v>55.25</v>
      </c>
      <c r="GA89" t="s">
        <v>6</v>
      </c>
      <c r="GD89">
        <v>0</v>
      </c>
      <c r="GF89">
        <v>1158014151</v>
      </c>
      <c r="GG89">
        <v>2</v>
      </c>
      <c r="GH89">
        <v>1</v>
      </c>
      <c r="GI89">
        <v>-2</v>
      </c>
      <c r="GJ89">
        <v>0</v>
      </c>
      <c r="GK89">
        <f>ROUND(R89*(S12)/100,2)</f>
        <v>0</v>
      </c>
      <c r="GL89">
        <f t="shared" si="91"/>
        <v>0</v>
      </c>
      <c r="GM89">
        <f t="shared" si="92"/>
        <v>746.44</v>
      </c>
      <c r="GN89">
        <f t="shared" si="93"/>
        <v>746.44</v>
      </c>
      <c r="GO89">
        <f t="shared" si="94"/>
        <v>0</v>
      </c>
      <c r="GP89">
        <f t="shared" si="95"/>
        <v>0</v>
      </c>
      <c r="GR89">
        <v>0</v>
      </c>
      <c r="GS89">
        <v>0</v>
      </c>
      <c r="GT89">
        <v>0</v>
      </c>
      <c r="GU89" t="s">
        <v>6</v>
      </c>
      <c r="GV89">
        <f t="shared" si="96"/>
        <v>0</v>
      </c>
      <c r="GW89">
        <v>1</v>
      </c>
      <c r="GX89">
        <f t="shared" si="97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252</v>
      </c>
      <c r="D90" s="2"/>
      <c r="E90" s="2" t="s">
        <v>163</v>
      </c>
      <c r="F90" s="2" t="s">
        <v>164</v>
      </c>
      <c r="G90" s="2" t="s">
        <v>165</v>
      </c>
      <c r="H90" s="2" t="s">
        <v>96</v>
      </c>
      <c r="I90" s="2">
        <f>I84*J90</f>
        <v>16.38</v>
      </c>
      <c r="J90" s="2">
        <v>125.99999999999999</v>
      </c>
      <c r="K90" s="2"/>
      <c r="L90" s="2"/>
      <c r="M90" s="2"/>
      <c r="N90" s="2"/>
      <c r="O90" s="2">
        <f t="shared" si="65"/>
        <v>715.81</v>
      </c>
      <c r="P90" s="2">
        <f t="shared" si="66"/>
        <v>715.81</v>
      </c>
      <c r="Q90" s="2">
        <f t="shared" si="67"/>
        <v>0</v>
      </c>
      <c r="R90" s="2">
        <f t="shared" si="68"/>
        <v>0</v>
      </c>
      <c r="S90" s="2">
        <f t="shared" si="69"/>
        <v>0</v>
      </c>
      <c r="T90" s="2">
        <f t="shared" si="70"/>
        <v>0</v>
      </c>
      <c r="U90" s="2">
        <f t="shared" si="71"/>
        <v>0</v>
      </c>
      <c r="V90" s="2">
        <f t="shared" si="72"/>
        <v>0</v>
      </c>
      <c r="W90" s="2">
        <f t="shared" si="73"/>
        <v>0</v>
      </c>
      <c r="X90" s="2">
        <f t="shared" si="74"/>
        <v>0</v>
      </c>
      <c r="Y90" s="2">
        <f t="shared" si="75"/>
        <v>0</v>
      </c>
      <c r="Z90" s="2"/>
      <c r="AA90" s="2">
        <v>27721505</v>
      </c>
      <c r="AB90" s="2">
        <f t="shared" si="76"/>
        <v>43.7</v>
      </c>
      <c r="AC90" s="2">
        <f t="shared" si="98"/>
        <v>43.7</v>
      </c>
      <c r="AD90" s="2">
        <f t="shared" si="105"/>
        <v>0</v>
      </c>
      <c r="AE90" s="2">
        <f t="shared" si="106"/>
        <v>0</v>
      </c>
      <c r="AF90" s="2">
        <f t="shared" si="106"/>
        <v>0</v>
      </c>
      <c r="AG90" s="2">
        <f t="shared" si="77"/>
        <v>0</v>
      </c>
      <c r="AH90" s="2">
        <f t="shared" si="107"/>
        <v>0</v>
      </c>
      <c r="AI90" s="2">
        <f t="shared" si="107"/>
        <v>0</v>
      </c>
      <c r="AJ90" s="2">
        <f t="shared" si="78"/>
        <v>0</v>
      </c>
      <c r="AK90" s="2">
        <v>43.7</v>
      </c>
      <c r="AL90" s="2">
        <v>43.7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108</v>
      </c>
      <c r="AU90" s="2">
        <v>55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166</v>
      </c>
      <c r="BK90" s="2"/>
      <c r="BL90" s="2"/>
      <c r="BM90" s="2">
        <v>12001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120</v>
      </c>
      <c r="CA90" s="2">
        <v>65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79"/>
        <v>715.81</v>
      </c>
      <c r="CQ90" s="2">
        <f t="shared" si="80"/>
        <v>43.7</v>
      </c>
      <c r="CR90" s="2">
        <f t="shared" si="81"/>
        <v>0</v>
      </c>
      <c r="CS90" s="2">
        <f t="shared" si="82"/>
        <v>0</v>
      </c>
      <c r="CT90" s="2">
        <f t="shared" si="83"/>
        <v>0</v>
      </c>
      <c r="CU90" s="2">
        <f t="shared" si="84"/>
        <v>0</v>
      </c>
      <c r="CV90" s="2">
        <f t="shared" si="85"/>
        <v>0</v>
      </c>
      <c r="CW90" s="2">
        <f t="shared" si="86"/>
        <v>0</v>
      </c>
      <c r="CX90" s="2">
        <f t="shared" si="87"/>
        <v>0</v>
      </c>
      <c r="CY90" s="2">
        <f t="shared" si="88"/>
        <v>0</v>
      </c>
      <c r="CZ90" s="2">
        <f t="shared" si="89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96</v>
      </c>
      <c r="DW90" s="2" t="s">
        <v>96</v>
      </c>
      <c r="DX90" s="2">
        <v>1</v>
      </c>
      <c r="DY90" s="2"/>
      <c r="DZ90" s="2"/>
      <c r="EA90" s="2"/>
      <c r="EB90" s="2"/>
      <c r="EC90" s="2"/>
      <c r="ED90" s="2"/>
      <c r="EE90" s="2">
        <v>27029025</v>
      </c>
      <c r="EF90" s="2">
        <v>2</v>
      </c>
      <c r="EG90" s="2" t="s">
        <v>23</v>
      </c>
      <c r="EH90" s="2">
        <v>0</v>
      </c>
      <c r="EI90" s="2" t="s">
        <v>6</v>
      </c>
      <c r="EJ90" s="2">
        <v>1</v>
      </c>
      <c r="EK90" s="2">
        <v>12001</v>
      </c>
      <c r="EL90" s="2" t="s">
        <v>79</v>
      </c>
      <c r="EM90" s="2" t="s">
        <v>80</v>
      </c>
      <c r="EN90" s="2"/>
      <c r="EO90" s="2" t="s">
        <v>6</v>
      </c>
      <c r="EP90" s="2"/>
      <c r="EQ90" s="2">
        <v>0</v>
      </c>
      <c r="ER90" s="2">
        <v>43.7</v>
      </c>
      <c r="ES90" s="2">
        <v>43.7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0"/>
        <v>0</v>
      </c>
      <c r="FS90" s="2">
        <v>0</v>
      </c>
      <c r="FT90" s="2" t="s">
        <v>27</v>
      </c>
      <c r="FU90" s="2" t="s">
        <v>28</v>
      </c>
      <c r="FV90" s="2"/>
      <c r="FW90" s="2"/>
      <c r="FX90" s="2">
        <v>108</v>
      </c>
      <c r="FY90" s="2">
        <v>55.25</v>
      </c>
      <c r="FZ90" s="2"/>
      <c r="GA90" s="2" t="s">
        <v>6</v>
      </c>
      <c r="GB90" s="2"/>
      <c r="GC90" s="2"/>
      <c r="GD90" s="2">
        <v>0</v>
      </c>
      <c r="GE90" s="2"/>
      <c r="GF90" s="2">
        <v>-1883524377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1"/>
        <v>0</v>
      </c>
      <c r="GM90" s="2">
        <f t="shared" si="92"/>
        <v>715.81</v>
      </c>
      <c r="GN90" s="2">
        <f t="shared" si="93"/>
        <v>715.81</v>
      </c>
      <c r="GO90" s="2">
        <f t="shared" si="94"/>
        <v>0</v>
      </c>
      <c r="GP90" s="2">
        <f t="shared" si="95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96"/>
        <v>0</v>
      </c>
      <c r="GW90" s="2">
        <v>1</v>
      </c>
      <c r="GX90" s="2">
        <f t="shared" si="97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262</v>
      </c>
      <c r="E91" t="s">
        <v>163</v>
      </c>
      <c r="F91" t="s">
        <v>164</v>
      </c>
      <c r="G91" t="s">
        <v>165</v>
      </c>
      <c r="H91" t="s">
        <v>96</v>
      </c>
      <c r="I91">
        <f>I85*J91</f>
        <v>16.38</v>
      </c>
      <c r="J91">
        <v>125.99999999999999</v>
      </c>
      <c r="O91">
        <f t="shared" si="65"/>
        <v>715.81</v>
      </c>
      <c r="P91">
        <f t="shared" si="66"/>
        <v>715.81</v>
      </c>
      <c r="Q91">
        <f t="shared" si="67"/>
        <v>0</v>
      </c>
      <c r="R91">
        <f t="shared" si="68"/>
        <v>0</v>
      </c>
      <c r="S91">
        <f t="shared" si="69"/>
        <v>0</v>
      </c>
      <c r="T91">
        <f t="shared" si="70"/>
        <v>0</v>
      </c>
      <c r="U91">
        <f t="shared" si="71"/>
        <v>0</v>
      </c>
      <c r="V91">
        <f t="shared" si="72"/>
        <v>0</v>
      </c>
      <c r="W91">
        <f t="shared" si="73"/>
        <v>0</v>
      </c>
      <c r="X91">
        <f t="shared" si="74"/>
        <v>0</v>
      </c>
      <c r="Y91">
        <f t="shared" si="75"/>
        <v>0</v>
      </c>
      <c r="AA91">
        <v>27721504</v>
      </c>
      <c r="AB91">
        <f t="shared" si="76"/>
        <v>43.7</v>
      </c>
      <c r="AC91">
        <f t="shared" si="98"/>
        <v>43.7</v>
      </c>
      <c r="AD91">
        <f t="shared" si="105"/>
        <v>0</v>
      </c>
      <c r="AE91">
        <f t="shared" si="106"/>
        <v>0</v>
      </c>
      <c r="AF91">
        <f t="shared" si="106"/>
        <v>0</v>
      </c>
      <c r="AG91">
        <f t="shared" si="77"/>
        <v>0</v>
      </c>
      <c r="AH91">
        <f t="shared" si="107"/>
        <v>0</v>
      </c>
      <c r="AI91">
        <f t="shared" si="107"/>
        <v>0</v>
      </c>
      <c r="AJ91">
        <f t="shared" si="78"/>
        <v>0</v>
      </c>
      <c r="AK91">
        <v>43.7</v>
      </c>
      <c r="AL91">
        <v>43.7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108</v>
      </c>
      <c r="AU91">
        <v>55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1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166</v>
      </c>
      <c r="BM91">
        <v>12001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120</v>
      </c>
      <c r="CA91">
        <v>65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79"/>
        <v>715.81</v>
      </c>
      <c r="CQ91">
        <f t="shared" si="80"/>
        <v>43.7</v>
      </c>
      <c r="CR91">
        <f t="shared" si="81"/>
        <v>0</v>
      </c>
      <c r="CS91">
        <f t="shared" si="82"/>
        <v>0</v>
      </c>
      <c r="CT91">
        <f t="shared" si="83"/>
        <v>0</v>
      </c>
      <c r="CU91">
        <f t="shared" si="84"/>
        <v>0</v>
      </c>
      <c r="CV91">
        <f t="shared" si="85"/>
        <v>0</v>
      </c>
      <c r="CW91">
        <f t="shared" si="86"/>
        <v>0</v>
      </c>
      <c r="CX91">
        <f t="shared" si="87"/>
        <v>0</v>
      </c>
      <c r="CY91">
        <f t="shared" si="88"/>
        <v>0</v>
      </c>
      <c r="CZ91">
        <f t="shared" si="89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96</v>
      </c>
      <c r="DW91" t="s">
        <v>96</v>
      </c>
      <c r="DX91">
        <v>1</v>
      </c>
      <c r="EE91">
        <v>27029025</v>
      </c>
      <c r="EF91">
        <v>2</v>
      </c>
      <c r="EG91" t="s">
        <v>23</v>
      </c>
      <c r="EH91">
        <v>0</v>
      </c>
      <c r="EI91" t="s">
        <v>6</v>
      </c>
      <c r="EJ91">
        <v>1</v>
      </c>
      <c r="EK91">
        <v>12001</v>
      </c>
      <c r="EL91" t="s">
        <v>79</v>
      </c>
      <c r="EM91" t="s">
        <v>80</v>
      </c>
      <c r="EO91" t="s">
        <v>6</v>
      </c>
      <c r="EQ91">
        <v>0</v>
      </c>
      <c r="ER91">
        <v>43.7</v>
      </c>
      <c r="ES91">
        <v>43.7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0"/>
        <v>0</v>
      </c>
      <c r="FS91">
        <v>0</v>
      </c>
      <c r="FT91" t="s">
        <v>27</v>
      </c>
      <c r="FU91" t="s">
        <v>28</v>
      </c>
      <c r="FX91">
        <v>108</v>
      </c>
      <c r="FY91">
        <v>55.25</v>
      </c>
      <c r="GA91" t="s">
        <v>6</v>
      </c>
      <c r="GD91">
        <v>0</v>
      </c>
      <c r="GF91">
        <v>-1883524377</v>
      </c>
      <c r="GG91">
        <v>2</v>
      </c>
      <c r="GH91">
        <v>1</v>
      </c>
      <c r="GI91">
        <v>-2</v>
      </c>
      <c r="GJ91">
        <v>0</v>
      </c>
      <c r="GK91">
        <f>ROUND(R91*(S12)/100,2)</f>
        <v>0</v>
      </c>
      <c r="GL91">
        <f t="shared" si="91"/>
        <v>0</v>
      </c>
      <c r="GM91">
        <f t="shared" si="92"/>
        <v>715.81</v>
      </c>
      <c r="GN91">
        <f t="shared" si="93"/>
        <v>715.81</v>
      </c>
      <c r="GO91">
        <f t="shared" si="94"/>
        <v>0</v>
      </c>
      <c r="GP91">
        <f t="shared" si="95"/>
        <v>0</v>
      </c>
      <c r="GR91">
        <v>0</v>
      </c>
      <c r="GS91">
        <v>0</v>
      </c>
      <c r="GT91">
        <v>0</v>
      </c>
      <c r="GU91" t="s">
        <v>6</v>
      </c>
      <c r="GV91">
        <f t="shared" si="96"/>
        <v>0</v>
      </c>
      <c r="GW91">
        <v>1</v>
      </c>
      <c r="GX91">
        <f t="shared" si="97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ROW(SmtRes!A269)</f>
        <v>269</v>
      </c>
      <c r="D92" s="2">
        <f>ROW(EtalonRes!A283)</f>
        <v>283</v>
      </c>
      <c r="E92" s="2" t="s">
        <v>167</v>
      </c>
      <c r="F92" s="2" t="s">
        <v>168</v>
      </c>
      <c r="G92" s="2" t="s">
        <v>169</v>
      </c>
      <c r="H92" s="2" t="s">
        <v>32</v>
      </c>
      <c r="I92" s="2">
        <f>ROUND(9.01/100,9)</f>
        <v>9.01E-2</v>
      </c>
      <c r="J92" s="2">
        <v>0</v>
      </c>
      <c r="K92" s="2"/>
      <c r="L92" s="2"/>
      <c r="M92" s="2"/>
      <c r="N92" s="2"/>
      <c r="O92" s="2">
        <f t="shared" ref="O92:O123" si="108">ROUND(CP92,2)</f>
        <v>903.15</v>
      </c>
      <c r="P92" s="2">
        <f t="shared" ref="P92:P123" si="109">ROUND(CQ92*I92,2)</f>
        <v>801.04</v>
      </c>
      <c r="Q92" s="2">
        <f t="shared" ref="Q92:Q123" si="110">ROUND(CR92*I92,2)</f>
        <v>2.46</v>
      </c>
      <c r="R92" s="2">
        <f t="shared" ref="R92:R123" si="111">ROUND(CS92*I92,2)</f>
        <v>0.4</v>
      </c>
      <c r="S92" s="2">
        <f t="shared" ref="S92:S123" si="112">ROUND(CT92*I92,2)</f>
        <v>99.65</v>
      </c>
      <c r="T92" s="2">
        <f t="shared" ref="T92:T123" si="113">ROUND(CU92*I92,2)</f>
        <v>0</v>
      </c>
      <c r="U92" s="2">
        <f t="shared" ref="U92:U123" si="114">CV92*I92</f>
        <v>11.68259125</v>
      </c>
      <c r="V92" s="2">
        <f t="shared" ref="V92:V123" si="115">CW92*I92</f>
        <v>3.0408750000000002E-2</v>
      </c>
      <c r="W92" s="2">
        <f t="shared" ref="W92:W123" si="116">ROUND(CX92*I92,2)</f>
        <v>0</v>
      </c>
      <c r="X92" s="2">
        <f t="shared" ref="X92:X123" si="117">ROUND(CY92,2)</f>
        <v>108.05</v>
      </c>
      <c r="Y92" s="2">
        <f t="shared" ref="Y92:Y123" si="118">ROUND(CZ92,2)</f>
        <v>55.03</v>
      </c>
      <c r="Z92" s="2"/>
      <c r="AA92" s="2">
        <v>27721505</v>
      </c>
      <c r="AB92" s="2">
        <f t="shared" ref="AB92:AB123" si="119">ROUND((AC92+AD92+AF92),2)</f>
        <v>10023.950000000001</v>
      </c>
      <c r="AC92" s="2">
        <f t="shared" si="98"/>
        <v>8890.58</v>
      </c>
      <c r="AD92" s="2">
        <f>ROUND(((((ET92*1.25))-((EU92*1.25)))+AE92),2)</f>
        <v>27.35</v>
      </c>
      <c r="AE92" s="2">
        <f>ROUND(((EU92*1.25)),2)</f>
        <v>4.3899999999999997</v>
      </c>
      <c r="AF92" s="2">
        <f>ROUND(((EV92*1.15)),2)</f>
        <v>1106.02</v>
      </c>
      <c r="AG92" s="2">
        <f t="shared" ref="AG92:AG123" si="120">ROUND((AP92),2)</f>
        <v>0</v>
      </c>
      <c r="AH92" s="2">
        <f>((EW92*1.15))</f>
        <v>129.66249999999999</v>
      </c>
      <c r="AI92" s="2">
        <f>((EX92*1.25))</f>
        <v>0.33750000000000002</v>
      </c>
      <c r="AJ92" s="2">
        <f t="shared" ref="AJ92:AJ123" si="121">ROUND((AS92),2)</f>
        <v>0</v>
      </c>
      <c r="AK92" s="2">
        <v>9874.2199999999993</v>
      </c>
      <c r="AL92" s="2">
        <v>8890.58</v>
      </c>
      <c r="AM92" s="2">
        <v>21.88</v>
      </c>
      <c r="AN92" s="2">
        <v>3.51</v>
      </c>
      <c r="AO92" s="2">
        <v>961.76</v>
      </c>
      <c r="AP92" s="2">
        <v>0</v>
      </c>
      <c r="AQ92" s="2">
        <v>112.75</v>
      </c>
      <c r="AR92" s="2">
        <v>0.27</v>
      </c>
      <c r="AS92" s="2">
        <v>0</v>
      </c>
      <c r="AT92" s="2">
        <v>108</v>
      </c>
      <c r="AU92" s="2">
        <v>55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170</v>
      </c>
      <c r="BK92" s="2"/>
      <c r="BL92" s="2"/>
      <c r="BM92" s="2">
        <v>12001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120</v>
      </c>
      <c r="CA92" s="2">
        <v>65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1470</v>
      </c>
      <c r="CO92" s="2">
        <v>0</v>
      </c>
      <c r="CP92" s="2">
        <f t="shared" ref="CP92:CP123" si="122">(P92+Q92+S92)</f>
        <v>903.15</v>
      </c>
      <c r="CQ92" s="2">
        <f t="shared" ref="CQ92:CQ123" si="123">AC92*BC92</f>
        <v>8890.58</v>
      </c>
      <c r="CR92" s="2">
        <f t="shared" ref="CR92:CR123" si="124">AD92*BB92</f>
        <v>27.35</v>
      </c>
      <c r="CS92" s="2">
        <f t="shared" ref="CS92:CS123" si="125">AE92*BS92</f>
        <v>4.3899999999999997</v>
      </c>
      <c r="CT92" s="2">
        <f t="shared" ref="CT92:CT123" si="126">AF92*BA92</f>
        <v>1106.02</v>
      </c>
      <c r="CU92" s="2">
        <f t="shared" ref="CU92:CU123" si="127">AG92</f>
        <v>0</v>
      </c>
      <c r="CV92" s="2">
        <f t="shared" ref="CV92:CV123" si="128">AH92</f>
        <v>129.66249999999999</v>
      </c>
      <c r="CW92" s="2">
        <f t="shared" ref="CW92:CW123" si="129">AI92</f>
        <v>0.33750000000000002</v>
      </c>
      <c r="CX92" s="2">
        <f t="shared" ref="CX92:CX123" si="130">AJ92</f>
        <v>0</v>
      </c>
      <c r="CY92" s="2">
        <f t="shared" ref="CY92:CY123" si="131">(((S92+R92)*AT92)/100)</f>
        <v>108.05400000000002</v>
      </c>
      <c r="CZ92" s="2">
        <f t="shared" ref="CZ92:CZ123" si="132">(((S92+R92)*AU92)/100)</f>
        <v>55.027500000000011</v>
      </c>
      <c r="DA92" s="2"/>
      <c r="DB92" s="2"/>
      <c r="DC92" s="2" t="s">
        <v>6</v>
      </c>
      <c r="DD92" s="2" t="s">
        <v>6</v>
      </c>
      <c r="DE92" s="2" t="s">
        <v>102</v>
      </c>
      <c r="DF92" s="2" t="s">
        <v>102</v>
      </c>
      <c r="DG92" s="2" t="s">
        <v>103</v>
      </c>
      <c r="DH92" s="2" t="s">
        <v>6</v>
      </c>
      <c r="DI92" s="2" t="s">
        <v>103</v>
      </c>
      <c r="DJ92" s="2" t="s">
        <v>102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1005</v>
      </c>
      <c r="DV92" s="2" t="s">
        <v>32</v>
      </c>
      <c r="DW92" s="2" t="s">
        <v>32</v>
      </c>
      <c r="DX92" s="2">
        <v>100</v>
      </c>
      <c r="DY92" s="2"/>
      <c r="DZ92" s="2"/>
      <c r="EA92" s="2"/>
      <c r="EB92" s="2"/>
      <c r="EC92" s="2"/>
      <c r="ED92" s="2"/>
      <c r="EE92" s="2">
        <v>27029025</v>
      </c>
      <c r="EF92" s="2">
        <v>2</v>
      </c>
      <c r="EG92" s="2" t="s">
        <v>23</v>
      </c>
      <c r="EH92" s="2">
        <v>0</v>
      </c>
      <c r="EI92" s="2" t="s">
        <v>6</v>
      </c>
      <c r="EJ92" s="2">
        <v>1</v>
      </c>
      <c r="EK92" s="2">
        <v>12001</v>
      </c>
      <c r="EL92" s="2" t="s">
        <v>79</v>
      </c>
      <c r="EM92" s="2" t="s">
        <v>80</v>
      </c>
      <c r="EN92" s="2"/>
      <c r="EO92" s="2" t="s">
        <v>106</v>
      </c>
      <c r="EP92" s="2"/>
      <c r="EQ92" s="2">
        <v>0</v>
      </c>
      <c r="ER92" s="2">
        <v>9874.2199999999993</v>
      </c>
      <c r="ES92" s="2">
        <v>8890.58</v>
      </c>
      <c r="ET92" s="2">
        <v>21.88</v>
      </c>
      <c r="EU92" s="2">
        <v>3.51</v>
      </c>
      <c r="EV92" s="2">
        <v>961.76</v>
      </c>
      <c r="EW92" s="2">
        <v>112.75</v>
      </c>
      <c r="EX92" s="2">
        <v>0.27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3">ROUND(IF(AND(BH92=3,BI92=3),P92,0),2)</f>
        <v>0</v>
      </c>
      <c r="FS92" s="2">
        <v>0</v>
      </c>
      <c r="FT92" s="2" t="s">
        <v>27</v>
      </c>
      <c r="FU92" s="2" t="s">
        <v>28</v>
      </c>
      <c r="FV92" s="2"/>
      <c r="FW92" s="2"/>
      <c r="FX92" s="2">
        <v>108</v>
      </c>
      <c r="FY92" s="2">
        <v>55.25</v>
      </c>
      <c r="FZ92" s="2"/>
      <c r="GA92" s="2" t="s">
        <v>6</v>
      </c>
      <c r="GB92" s="2"/>
      <c r="GC92" s="2"/>
      <c r="GD92" s="2">
        <v>0</v>
      </c>
      <c r="GE92" s="2"/>
      <c r="GF92" s="2">
        <v>-1197977700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34">ROUND(IF(AND(BH92=3,BI92=3,FS92&lt;&gt;0),P92,0),2)</f>
        <v>0</v>
      </c>
      <c r="GM92" s="2">
        <f t="shared" ref="GM92:GM123" si="135">ROUND(O92+X92+Y92+GK92,2)+GX92</f>
        <v>1066.23</v>
      </c>
      <c r="GN92" s="2">
        <f t="shared" ref="GN92:GN123" si="136">IF(OR(BI92=0,BI92=1),ROUND(O92+X92+Y92+GK92,2),0)</f>
        <v>1066.23</v>
      </c>
      <c r="GO92" s="2">
        <f t="shared" ref="GO92:GO123" si="137">IF(BI92=2,ROUND(O92+X92+Y92+GK92,2),0)</f>
        <v>0</v>
      </c>
      <c r="GP92" s="2">
        <f t="shared" ref="GP92:GP123" si="138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123" si="139">ROUND(GT92,2)</f>
        <v>0</v>
      </c>
      <c r="GW92" s="2">
        <v>1</v>
      </c>
      <c r="GX92" s="2">
        <f t="shared" ref="GX92:GX123" si="140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ROW(SmtRes!A276)</f>
        <v>276</v>
      </c>
      <c r="D93">
        <f>ROW(EtalonRes!A290)</f>
        <v>290</v>
      </c>
      <c r="E93" t="s">
        <v>167</v>
      </c>
      <c r="F93" t="s">
        <v>168</v>
      </c>
      <c r="G93" t="s">
        <v>169</v>
      </c>
      <c r="H93" t="s">
        <v>32</v>
      </c>
      <c r="I93">
        <f>ROUND(9.01/100,9)</f>
        <v>9.01E-2</v>
      </c>
      <c r="J93">
        <v>0</v>
      </c>
      <c r="O93">
        <f t="shared" si="108"/>
        <v>903.15</v>
      </c>
      <c r="P93">
        <f t="shared" si="109"/>
        <v>801.04</v>
      </c>
      <c r="Q93">
        <f t="shared" si="110"/>
        <v>2.46</v>
      </c>
      <c r="R93">
        <f t="shared" si="111"/>
        <v>0.4</v>
      </c>
      <c r="S93">
        <f t="shared" si="112"/>
        <v>99.65</v>
      </c>
      <c r="T93">
        <f t="shared" si="113"/>
        <v>0</v>
      </c>
      <c r="U93">
        <f t="shared" si="114"/>
        <v>11.68259125</v>
      </c>
      <c r="V93">
        <f t="shared" si="115"/>
        <v>3.0408750000000002E-2</v>
      </c>
      <c r="W93">
        <f t="shared" si="116"/>
        <v>0</v>
      </c>
      <c r="X93">
        <f t="shared" si="117"/>
        <v>108.05</v>
      </c>
      <c r="Y93">
        <f t="shared" si="118"/>
        <v>55.03</v>
      </c>
      <c r="AA93">
        <v>27721504</v>
      </c>
      <c r="AB93">
        <f t="shared" si="119"/>
        <v>10023.950000000001</v>
      </c>
      <c r="AC93">
        <f t="shared" si="98"/>
        <v>8890.58</v>
      </c>
      <c r="AD93">
        <f>ROUND(((((ET93*1.25))-((EU93*1.25)))+AE93),2)</f>
        <v>27.35</v>
      </c>
      <c r="AE93">
        <f>ROUND(((EU93*1.25)),2)</f>
        <v>4.3899999999999997</v>
      </c>
      <c r="AF93">
        <f>ROUND(((EV93*1.15)),2)</f>
        <v>1106.02</v>
      </c>
      <c r="AG93">
        <f t="shared" si="120"/>
        <v>0</v>
      </c>
      <c r="AH93">
        <f>((EW93*1.15))</f>
        <v>129.66249999999999</v>
      </c>
      <c r="AI93">
        <f>((EX93*1.25))</f>
        <v>0.33750000000000002</v>
      </c>
      <c r="AJ93">
        <f t="shared" si="121"/>
        <v>0</v>
      </c>
      <c r="AK93">
        <v>9874.2199999999993</v>
      </c>
      <c r="AL93">
        <v>8890.58</v>
      </c>
      <c r="AM93">
        <v>21.88</v>
      </c>
      <c r="AN93">
        <v>3.51</v>
      </c>
      <c r="AO93">
        <v>961.76</v>
      </c>
      <c r="AP93">
        <v>0</v>
      </c>
      <c r="AQ93">
        <v>112.75</v>
      </c>
      <c r="AR93">
        <v>0.27</v>
      </c>
      <c r="AS93">
        <v>0</v>
      </c>
      <c r="AT93">
        <v>108</v>
      </c>
      <c r="AU93">
        <v>55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1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170</v>
      </c>
      <c r="BM93">
        <v>12001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120</v>
      </c>
      <c r="CA93">
        <v>65</v>
      </c>
      <c r="CF93">
        <v>0</v>
      </c>
      <c r="CG93">
        <v>0</v>
      </c>
      <c r="CM93">
        <v>0</v>
      </c>
      <c r="CN93" t="s">
        <v>1470</v>
      </c>
      <c r="CO93">
        <v>0</v>
      </c>
      <c r="CP93">
        <f t="shared" si="122"/>
        <v>903.15</v>
      </c>
      <c r="CQ93">
        <f t="shared" si="123"/>
        <v>8890.58</v>
      </c>
      <c r="CR93">
        <f t="shared" si="124"/>
        <v>27.35</v>
      </c>
      <c r="CS93">
        <f t="shared" si="125"/>
        <v>4.3899999999999997</v>
      </c>
      <c r="CT93">
        <f t="shared" si="126"/>
        <v>1106.02</v>
      </c>
      <c r="CU93">
        <f t="shared" si="127"/>
        <v>0</v>
      </c>
      <c r="CV93">
        <f t="shared" si="128"/>
        <v>129.66249999999999</v>
      </c>
      <c r="CW93">
        <f t="shared" si="129"/>
        <v>0.33750000000000002</v>
      </c>
      <c r="CX93">
        <f t="shared" si="130"/>
        <v>0</v>
      </c>
      <c r="CY93">
        <f t="shared" si="131"/>
        <v>108.05400000000002</v>
      </c>
      <c r="CZ93">
        <f t="shared" si="132"/>
        <v>55.027500000000011</v>
      </c>
      <c r="DC93" t="s">
        <v>6</v>
      </c>
      <c r="DD93" t="s">
        <v>6</v>
      </c>
      <c r="DE93" t="s">
        <v>102</v>
      </c>
      <c r="DF93" t="s">
        <v>102</v>
      </c>
      <c r="DG93" t="s">
        <v>103</v>
      </c>
      <c r="DH93" t="s">
        <v>6</v>
      </c>
      <c r="DI93" t="s">
        <v>103</v>
      </c>
      <c r="DJ93" t="s">
        <v>102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32</v>
      </c>
      <c r="DW93" t="s">
        <v>32</v>
      </c>
      <c r="DX93">
        <v>100</v>
      </c>
      <c r="EE93">
        <v>27029025</v>
      </c>
      <c r="EF93">
        <v>2</v>
      </c>
      <c r="EG93" t="s">
        <v>23</v>
      </c>
      <c r="EH93">
        <v>0</v>
      </c>
      <c r="EI93" t="s">
        <v>6</v>
      </c>
      <c r="EJ93">
        <v>1</v>
      </c>
      <c r="EK93">
        <v>12001</v>
      </c>
      <c r="EL93" t="s">
        <v>79</v>
      </c>
      <c r="EM93" t="s">
        <v>80</v>
      </c>
      <c r="EO93" t="s">
        <v>106</v>
      </c>
      <c r="EQ93">
        <v>0</v>
      </c>
      <c r="ER93">
        <v>9874.2199999999993</v>
      </c>
      <c r="ES93">
        <v>8890.58</v>
      </c>
      <c r="ET93">
        <v>21.88</v>
      </c>
      <c r="EU93">
        <v>3.51</v>
      </c>
      <c r="EV93">
        <v>961.76</v>
      </c>
      <c r="EW93">
        <v>112.75</v>
      </c>
      <c r="EX93">
        <v>0.27</v>
      </c>
      <c r="EY93">
        <v>0</v>
      </c>
      <c r="FQ93">
        <v>0</v>
      </c>
      <c r="FR93">
        <f t="shared" si="133"/>
        <v>0</v>
      </c>
      <c r="FS93">
        <v>0</v>
      </c>
      <c r="FT93" t="s">
        <v>27</v>
      </c>
      <c r="FU93" t="s">
        <v>28</v>
      </c>
      <c r="FX93">
        <v>108</v>
      </c>
      <c r="FY93">
        <v>55.25</v>
      </c>
      <c r="GA93" t="s">
        <v>6</v>
      </c>
      <c r="GD93">
        <v>0</v>
      </c>
      <c r="GF93">
        <v>-1197977700</v>
      </c>
      <c r="GG93">
        <v>2</v>
      </c>
      <c r="GH93">
        <v>1</v>
      </c>
      <c r="GI93">
        <v>-2</v>
      </c>
      <c r="GJ93">
        <v>0</v>
      </c>
      <c r="GK93">
        <f>ROUND(R93*(S12)/100,2)</f>
        <v>0</v>
      </c>
      <c r="GL93">
        <f t="shared" si="134"/>
        <v>0</v>
      </c>
      <c r="GM93">
        <f t="shared" si="135"/>
        <v>1066.23</v>
      </c>
      <c r="GN93">
        <f t="shared" si="136"/>
        <v>1066.23</v>
      </c>
      <c r="GO93">
        <f t="shared" si="137"/>
        <v>0</v>
      </c>
      <c r="GP93">
        <f t="shared" si="138"/>
        <v>0</v>
      </c>
      <c r="GR93">
        <v>0</v>
      </c>
      <c r="GS93">
        <v>0</v>
      </c>
      <c r="GT93">
        <v>0</v>
      </c>
      <c r="GU93" t="s">
        <v>6</v>
      </c>
      <c r="GV93">
        <f t="shared" si="139"/>
        <v>0</v>
      </c>
      <c r="GW93">
        <v>1</v>
      </c>
      <c r="GX93">
        <f t="shared" si="140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ROW(SmtRes!A282)</f>
        <v>282</v>
      </c>
      <c r="D94" s="2">
        <f>ROW(EtalonRes!A296)</f>
        <v>296</v>
      </c>
      <c r="E94" s="2" t="s">
        <v>171</v>
      </c>
      <c r="F94" s="2" t="s">
        <v>172</v>
      </c>
      <c r="G94" s="2" t="s">
        <v>173</v>
      </c>
      <c r="H94" s="2" t="s">
        <v>32</v>
      </c>
      <c r="I94" s="2">
        <f>ROUND(43.18/100,9)</f>
        <v>0.43180000000000002</v>
      </c>
      <c r="J94" s="2">
        <v>0</v>
      </c>
      <c r="K94" s="2"/>
      <c r="L94" s="2"/>
      <c r="M94" s="2"/>
      <c r="N94" s="2"/>
      <c r="O94" s="2">
        <f t="shared" si="108"/>
        <v>31.9</v>
      </c>
      <c r="P94" s="2">
        <f t="shared" si="109"/>
        <v>0.08</v>
      </c>
      <c r="Q94" s="2">
        <f t="shared" si="110"/>
        <v>0.53</v>
      </c>
      <c r="R94" s="2">
        <f t="shared" si="111"/>
        <v>0.14000000000000001</v>
      </c>
      <c r="S94" s="2">
        <f t="shared" si="112"/>
        <v>31.29</v>
      </c>
      <c r="T94" s="2">
        <f t="shared" si="113"/>
        <v>0</v>
      </c>
      <c r="U94" s="2">
        <f t="shared" si="114"/>
        <v>3.2525334999999997</v>
      </c>
      <c r="V94" s="2">
        <f t="shared" si="115"/>
        <v>1.0795000000000001E-2</v>
      </c>
      <c r="W94" s="2">
        <f t="shared" si="116"/>
        <v>0</v>
      </c>
      <c r="X94" s="2">
        <f t="shared" si="117"/>
        <v>29.86</v>
      </c>
      <c r="Y94" s="2">
        <f t="shared" si="118"/>
        <v>14.77</v>
      </c>
      <c r="Z94" s="2"/>
      <c r="AA94" s="2">
        <v>27721505</v>
      </c>
      <c r="AB94" s="2">
        <f t="shared" si="119"/>
        <v>73.86</v>
      </c>
      <c r="AC94" s="2">
        <f t="shared" si="98"/>
        <v>0.18</v>
      </c>
      <c r="AD94" s="2">
        <f>ROUND(((((ET94*1.25))-((EU94*1.25)))+AE94),2)</f>
        <v>1.22</v>
      </c>
      <c r="AE94" s="2">
        <f>ROUND(((EU94*1.25)),2)</f>
        <v>0.33</v>
      </c>
      <c r="AF94" s="2">
        <f>ROUND(((EV94*1.15)),2)</f>
        <v>72.459999999999994</v>
      </c>
      <c r="AG94" s="2">
        <f t="shared" si="120"/>
        <v>0</v>
      </c>
      <c r="AH94" s="2">
        <f>((EW94*1.15))</f>
        <v>7.5324999999999989</v>
      </c>
      <c r="AI94" s="2">
        <f>((EX94*1.25))</f>
        <v>2.5000000000000001E-2</v>
      </c>
      <c r="AJ94" s="2">
        <f t="shared" si="121"/>
        <v>0</v>
      </c>
      <c r="AK94" s="2">
        <v>64.16</v>
      </c>
      <c r="AL94" s="2">
        <v>0.18</v>
      </c>
      <c r="AM94" s="2">
        <v>0.97</v>
      </c>
      <c r="AN94" s="2">
        <v>0.26</v>
      </c>
      <c r="AO94" s="2">
        <v>63.01</v>
      </c>
      <c r="AP94" s="2">
        <v>0</v>
      </c>
      <c r="AQ94" s="2">
        <v>6.55</v>
      </c>
      <c r="AR94" s="2">
        <v>0.02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174</v>
      </c>
      <c r="BK94" s="2"/>
      <c r="BL94" s="2"/>
      <c r="BM94" s="2">
        <v>15001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105</v>
      </c>
      <c r="CA94" s="2">
        <v>55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1470</v>
      </c>
      <c r="CO94" s="2">
        <v>0</v>
      </c>
      <c r="CP94" s="2">
        <f t="shared" si="122"/>
        <v>31.9</v>
      </c>
      <c r="CQ94" s="2">
        <f t="shared" si="123"/>
        <v>0.18</v>
      </c>
      <c r="CR94" s="2">
        <f t="shared" si="124"/>
        <v>1.22</v>
      </c>
      <c r="CS94" s="2">
        <f t="shared" si="125"/>
        <v>0.33</v>
      </c>
      <c r="CT94" s="2">
        <f t="shared" si="126"/>
        <v>72.459999999999994</v>
      </c>
      <c r="CU94" s="2">
        <f t="shared" si="127"/>
        <v>0</v>
      </c>
      <c r="CV94" s="2">
        <f t="shared" si="128"/>
        <v>7.5324999999999989</v>
      </c>
      <c r="CW94" s="2">
        <f t="shared" si="129"/>
        <v>2.5000000000000001E-2</v>
      </c>
      <c r="CX94" s="2">
        <f t="shared" si="130"/>
        <v>0</v>
      </c>
      <c r="CY94" s="2">
        <f t="shared" si="131"/>
        <v>29.858499999999999</v>
      </c>
      <c r="CZ94" s="2">
        <f t="shared" si="132"/>
        <v>14.7721</v>
      </c>
      <c r="DA94" s="2"/>
      <c r="DB94" s="2"/>
      <c r="DC94" s="2" t="s">
        <v>6</v>
      </c>
      <c r="DD94" s="2" t="s">
        <v>6</v>
      </c>
      <c r="DE94" s="2" t="s">
        <v>102</v>
      </c>
      <c r="DF94" s="2" t="s">
        <v>102</v>
      </c>
      <c r="DG94" s="2" t="s">
        <v>103</v>
      </c>
      <c r="DH94" s="2" t="s">
        <v>6</v>
      </c>
      <c r="DI94" s="2" t="s">
        <v>103</v>
      </c>
      <c r="DJ94" s="2" t="s">
        <v>102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32</v>
      </c>
      <c r="DW94" s="2" t="s">
        <v>32</v>
      </c>
      <c r="DX94" s="2">
        <v>100</v>
      </c>
      <c r="DY94" s="2"/>
      <c r="DZ94" s="2"/>
      <c r="EA94" s="2"/>
      <c r="EB94" s="2"/>
      <c r="EC94" s="2"/>
      <c r="ED94" s="2"/>
      <c r="EE94" s="2">
        <v>27029049</v>
      </c>
      <c r="EF94" s="2">
        <v>2</v>
      </c>
      <c r="EG94" s="2" t="s">
        <v>23</v>
      </c>
      <c r="EH94" s="2">
        <v>0</v>
      </c>
      <c r="EI94" s="2" t="s">
        <v>6</v>
      </c>
      <c r="EJ94" s="2">
        <v>1</v>
      </c>
      <c r="EK94" s="2">
        <v>15001</v>
      </c>
      <c r="EL94" s="2" t="s">
        <v>24</v>
      </c>
      <c r="EM94" s="2" t="s">
        <v>25</v>
      </c>
      <c r="EN94" s="2"/>
      <c r="EO94" s="2" t="s">
        <v>106</v>
      </c>
      <c r="EP94" s="2"/>
      <c r="EQ94" s="2">
        <v>0</v>
      </c>
      <c r="ER94" s="2">
        <v>64.16</v>
      </c>
      <c r="ES94" s="2">
        <v>0.18</v>
      </c>
      <c r="ET94" s="2">
        <v>0.97</v>
      </c>
      <c r="EU94" s="2">
        <v>0.26</v>
      </c>
      <c r="EV94" s="2">
        <v>63.01</v>
      </c>
      <c r="EW94" s="2">
        <v>6.55</v>
      </c>
      <c r="EX94" s="2">
        <v>0.02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3"/>
        <v>0</v>
      </c>
      <c r="FS94" s="2">
        <v>0</v>
      </c>
      <c r="FT94" s="2" t="s">
        <v>27</v>
      </c>
      <c r="FU94" s="2" t="s">
        <v>28</v>
      </c>
      <c r="FV94" s="2"/>
      <c r="FW94" s="2"/>
      <c r="FX94" s="2">
        <v>94.5</v>
      </c>
      <c r="FY94" s="2">
        <v>46.75</v>
      </c>
      <c r="FZ94" s="2"/>
      <c r="GA94" s="2" t="s">
        <v>6</v>
      </c>
      <c r="GB94" s="2"/>
      <c r="GC94" s="2"/>
      <c r="GD94" s="2">
        <v>0</v>
      </c>
      <c r="GE94" s="2"/>
      <c r="GF94" s="2">
        <v>-2014629731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4"/>
        <v>0</v>
      </c>
      <c r="GM94" s="2">
        <f t="shared" si="135"/>
        <v>76.53</v>
      </c>
      <c r="GN94" s="2">
        <f t="shared" si="136"/>
        <v>76.53</v>
      </c>
      <c r="GO94" s="2">
        <f t="shared" si="137"/>
        <v>0</v>
      </c>
      <c r="GP94" s="2">
        <f t="shared" si="138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9"/>
        <v>0</v>
      </c>
      <c r="GW94" s="2">
        <v>1</v>
      </c>
      <c r="GX94" s="2">
        <f t="shared" si="140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ROW(SmtRes!A288)</f>
        <v>288</v>
      </c>
      <c r="D95">
        <f>ROW(EtalonRes!A302)</f>
        <v>302</v>
      </c>
      <c r="E95" t="s">
        <v>171</v>
      </c>
      <c r="F95" t="s">
        <v>172</v>
      </c>
      <c r="G95" t="s">
        <v>173</v>
      </c>
      <c r="H95" t="s">
        <v>32</v>
      </c>
      <c r="I95">
        <f>ROUND(43.18/100,9)</f>
        <v>0.43180000000000002</v>
      </c>
      <c r="J95">
        <v>0</v>
      </c>
      <c r="O95">
        <f t="shared" si="108"/>
        <v>31.9</v>
      </c>
      <c r="P95">
        <f t="shared" si="109"/>
        <v>0.08</v>
      </c>
      <c r="Q95">
        <f t="shared" si="110"/>
        <v>0.53</v>
      </c>
      <c r="R95">
        <f t="shared" si="111"/>
        <v>0.14000000000000001</v>
      </c>
      <c r="S95">
        <f t="shared" si="112"/>
        <v>31.29</v>
      </c>
      <c r="T95">
        <f t="shared" si="113"/>
        <v>0</v>
      </c>
      <c r="U95">
        <f t="shared" si="114"/>
        <v>3.2525334999999997</v>
      </c>
      <c r="V95">
        <f t="shared" si="115"/>
        <v>1.0795000000000001E-2</v>
      </c>
      <c r="W95">
        <f t="shared" si="116"/>
        <v>0</v>
      </c>
      <c r="X95">
        <f t="shared" si="117"/>
        <v>29.86</v>
      </c>
      <c r="Y95">
        <f t="shared" si="118"/>
        <v>14.77</v>
      </c>
      <c r="AA95">
        <v>27721504</v>
      </c>
      <c r="AB95">
        <f t="shared" si="119"/>
        <v>73.86</v>
      </c>
      <c r="AC95">
        <f t="shared" si="98"/>
        <v>0.18</v>
      </c>
      <c r="AD95">
        <f>ROUND(((((ET95*1.25))-((EU95*1.25)))+AE95),2)</f>
        <v>1.22</v>
      </c>
      <c r="AE95">
        <f>ROUND(((EU95*1.25)),2)</f>
        <v>0.33</v>
      </c>
      <c r="AF95">
        <f>ROUND(((EV95*1.15)),2)</f>
        <v>72.459999999999994</v>
      </c>
      <c r="AG95">
        <f t="shared" si="120"/>
        <v>0</v>
      </c>
      <c r="AH95">
        <f>((EW95*1.15))</f>
        <v>7.5324999999999989</v>
      </c>
      <c r="AI95">
        <f>((EX95*1.25))</f>
        <v>2.5000000000000001E-2</v>
      </c>
      <c r="AJ95">
        <f t="shared" si="121"/>
        <v>0</v>
      </c>
      <c r="AK95">
        <v>64.16</v>
      </c>
      <c r="AL95">
        <v>0.18</v>
      </c>
      <c r="AM95">
        <v>0.97</v>
      </c>
      <c r="AN95">
        <v>0.26</v>
      </c>
      <c r="AO95">
        <v>63.01</v>
      </c>
      <c r="AP95">
        <v>0</v>
      </c>
      <c r="AQ95">
        <v>6.55</v>
      </c>
      <c r="AR95">
        <v>0.02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1</v>
      </c>
      <c r="BA95">
        <v>1</v>
      </c>
      <c r="BB95">
        <v>1</v>
      </c>
      <c r="BC95">
        <v>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174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1470</v>
      </c>
      <c r="CO95">
        <v>0</v>
      </c>
      <c r="CP95">
        <f t="shared" si="122"/>
        <v>31.9</v>
      </c>
      <c r="CQ95">
        <f t="shared" si="123"/>
        <v>0.18</v>
      </c>
      <c r="CR95">
        <f t="shared" si="124"/>
        <v>1.22</v>
      </c>
      <c r="CS95">
        <f t="shared" si="125"/>
        <v>0.33</v>
      </c>
      <c r="CT95">
        <f t="shared" si="126"/>
        <v>72.459999999999994</v>
      </c>
      <c r="CU95">
        <f t="shared" si="127"/>
        <v>0</v>
      </c>
      <c r="CV95">
        <f t="shared" si="128"/>
        <v>7.5324999999999989</v>
      </c>
      <c r="CW95">
        <f t="shared" si="129"/>
        <v>2.5000000000000001E-2</v>
      </c>
      <c r="CX95">
        <f t="shared" si="130"/>
        <v>0</v>
      </c>
      <c r="CY95">
        <f t="shared" si="131"/>
        <v>29.858499999999999</v>
      </c>
      <c r="CZ95">
        <f t="shared" si="132"/>
        <v>14.7721</v>
      </c>
      <c r="DC95" t="s">
        <v>6</v>
      </c>
      <c r="DD95" t="s">
        <v>6</v>
      </c>
      <c r="DE95" t="s">
        <v>102</v>
      </c>
      <c r="DF95" t="s">
        <v>102</v>
      </c>
      <c r="DG95" t="s">
        <v>103</v>
      </c>
      <c r="DH95" t="s">
        <v>6</v>
      </c>
      <c r="DI95" t="s">
        <v>103</v>
      </c>
      <c r="DJ95" t="s">
        <v>102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32</v>
      </c>
      <c r="DW95" t="s">
        <v>32</v>
      </c>
      <c r="DX95">
        <v>100</v>
      </c>
      <c r="EE95">
        <v>27029049</v>
      </c>
      <c r="EF95">
        <v>2</v>
      </c>
      <c r="EG95" t="s">
        <v>23</v>
      </c>
      <c r="EH95">
        <v>0</v>
      </c>
      <c r="EI95" t="s">
        <v>6</v>
      </c>
      <c r="EJ95">
        <v>1</v>
      </c>
      <c r="EK95">
        <v>15001</v>
      </c>
      <c r="EL95" t="s">
        <v>24</v>
      </c>
      <c r="EM95" t="s">
        <v>25</v>
      </c>
      <c r="EO95" t="s">
        <v>106</v>
      </c>
      <c r="EQ95">
        <v>0</v>
      </c>
      <c r="ER95">
        <v>64.16</v>
      </c>
      <c r="ES95">
        <v>0.18</v>
      </c>
      <c r="ET95">
        <v>0.97</v>
      </c>
      <c r="EU95">
        <v>0.26</v>
      </c>
      <c r="EV95">
        <v>63.01</v>
      </c>
      <c r="EW95">
        <v>6.55</v>
      </c>
      <c r="EX95">
        <v>0.02</v>
      </c>
      <c r="EY95">
        <v>0</v>
      </c>
      <c r="FQ95">
        <v>0</v>
      </c>
      <c r="FR95">
        <f t="shared" si="133"/>
        <v>0</v>
      </c>
      <c r="FS95">
        <v>0</v>
      </c>
      <c r="FT95" t="s">
        <v>27</v>
      </c>
      <c r="FU95" t="s">
        <v>28</v>
      </c>
      <c r="FX95">
        <v>94.5</v>
      </c>
      <c r="FY95">
        <v>46.75</v>
      </c>
      <c r="GA95" t="s">
        <v>6</v>
      </c>
      <c r="GD95">
        <v>0</v>
      </c>
      <c r="GF95">
        <v>-2014629731</v>
      </c>
      <c r="GG95">
        <v>2</v>
      </c>
      <c r="GH95">
        <v>1</v>
      </c>
      <c r="GI95">
        <v>-2</v>
      </c>
      <c r="GJ95">
        <v>0</v>
      </c>
      <c r="GK95">
        <f>ROUND(R95*(S12)/100,2)</f>
        <v>0</v>
      </c>
      <c r="GL95">
        <f t="shared" si="134"/>
        <v>0</v>
      </c>
      <c r="GM95">
        <f t="shared" si="135"/>
        <v>76.53</v>
      </c>
      <c r="GN95">
        <f t="shared" si="136"/>
        <v>76.53</v>
      </c>
      <c r="GO95">
        <f t="shared" si="137"/>
        <v>0</v>
      </c>
      <c r="GP95">
        <f t="shared" si="138"/>
        <v>0</v>
      </c>
      <c r="GR95">
        <v>0</v>
      </c>
      <c r="GS95">
        <v>0</v>
      </c>
      <c r="GT95">
        <v>0</v>
      </c>
      <c r="GU95" t="s">
        <v>6</v>
      </c>
      <c r="GV95">
        <f t="shared" si="139"/>
        <v>0</v>
      </c>
      <c r="GW95">
        <v>1</v>
      </c>
      <c r="GX95">
        <f t="shared" si="140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282</v>
      </c>
      <c r="D96" s="2"/>
      <c r="E96" s="2" t="s">
        <v>175</v>
      </c>
      <c r="F96" s="2" t="s">
        <v>176</v>
      </c>
      <c r="G96" s="2" t="s">
        <v>177</v>
      </c>
      <c r="H96" s="2" t="s">
        <v>178</v>
      </c>
      <c r="I96" s="2">
        <f>I94*J96</f>
        <v>5.6134000000000004</v>
      </c>
      <c r="J96" s="2">
        <v>13</v>
      </c>
      <c r="K96" s="2"/>
      <c r="L96" s="2"/>
      <c r="M96" s="2"/>
      <c r="N96" s="2"/>
      <c r="O96" s="2">
        <f t="shared" si="108"/>
        <v>85.6</v>
      </c>
      <c r="P96" s="2">
        <f t="shared" si="109"/>
        <v>85.6</v>
      </c>
      <c r="Q96" s="2">
        <f t="shared" si="110"/>
        <v>0</v>
      </c>
      <c r="R96" s="2">
        <f t="shared" si="111"/>
        <v>0</v>
      </c>
      <c r="S96" s="2">
        <f t="shared" si="112"/>
        <v>0</v>
      </c>
      <c r="T96" s="2">
        <f t="shared" si="113"/>
        <v>0</v>
      </c>
      <c r="U96" s="2">
        <f t="shared" si="114"/>
        <v>0</v>
      </c>
      <c r="V96" s="2">
        <f t="shared" si="115"/>
        <v>0</v>
      </c>
      <c r="W96" s="2">
        <f t="shared" si="116"/>
        <v>0</v>
      </c>
      <c r="X96" s="2">
        <f t="shared" si="117"/>
        <v>0</v>
      </c>
      <c r="Y96" s="2">
        <f t="shared" si="118"/>
        <v>0</v>
      </c>
      <c r="Z96" s="2"/>
      <c r="AA96" s="2">
        <v>27721505</v>
      </c>
      <c r="AB96" s="2">
        <f t="shared" si="119"/>
        <v>15.25</v>
      </c>
      <c r="AC96" s="2">
        <f t="shared" si="98"/>
        <v>15.25</v>
      </c>
      <c r="AD96" s="2">
        <f>ROUND((((ET96)-(EU96))+AE96),2)</f>
        <v>0</v>
      </c>
      <c r="AE96" s="2">
        <f>ROUND((EU96),2)</f>
        <v>0</v>
      </c>
      <c r="AF96" s="2">
        <f>ROUND((EV96),2)</f>
        <v>0</v>
      </c>
      <c r="AG96" s="2">
        <f t="shared" si="120"/>
        <v>0</v>
      </c>
      <c r="AH96" s="2">
        <f>(EW96)</f>
        <v>0</v>
      </c>
      <c r="AI96" s="2">
        <f>(EX96)</f>
        <v>0</v>
      </c>
      <c r="AJ96" s="2">
        <f t="shared" si="121"/>
        <v>0</v>
      </c>
      <c r="AK96" s="2">
        <v>15.25</v>
      </c>
      <c r="AL96" s="2">
        <v>15.25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179</v>
      </c>
      <c r="BK96" s="2"/>
      <c r="BL96" s="2"/>
      <c r="BM96" s="2">
        <v>15001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22"/>
        <v>85.6</v>
      </c>
      <c r="CQ96" s="2">
        <f t="shared" si="123"/>
        <v>15.25</v>
      </c>
      <c r="CR96" s="2">
        <f t="shared" si="124"/>
        <v>0</v>
      </c>
      <c r="CS96" s="2">
        <f t="shared" si="125"/>
        <v>0</v>
      </c>
      <c r="CT96" s="2">
        <f t="shared" si="126"/>
        <v>0</v>
      </c>
      <c r="CU96" s="2">
        <f t="shared" si="127"/>
        <v>0</v>
      </c>
      <c r="CV96" s="2">
        <f t="shared" si="128"/>
        <v>0</v>
      </c>
      <c r="CW96" s="2">
        <f t="shared" si="129"/>
        <v>0</v>
      </c>
      <c r="CX96" s="2">
        <f t="shared" si="130"/>
        <v>0</v>
      </c>
      <c r="CY96" s="2">
        <f t="shared" si="131"/>
        <v>0</v>
      </c>
      <c r="CZ96" s="2">
        <f t="shared" si="132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178</v>
      </c>
      <c r="DW96" s="2" t="s">
        <v>178</v>
      </c>
      <c r="DX96" s="2">
        <v>1</v>
      </c>
      <c r="DY96" s="2"/>
      <c r="DZ96" s="2"/>
      <c r="EA96" s="2"/>
      <c r="EB96" s="2"/>
      <c r="EC96" s="2"/>
      <c r="ED96" s="2"/>
      <c r="EE96" s="2">
        <v>27029049</v>
      </c>
      <c r="EF96" s="2">
        <v>2</v>
      </c>
      <c r="EG96" s="2" t="s">
        <v>23</v>
      </c>
      <c r="EH96" s="2">
        <v>0</v>
      </c>
      <c r="EI96" s="2" t="s">
        <v>6</v>
      </c>
      <c r="EJ96" s="2">
        <v>1</v>
      </c>
      <c r="EK96" s="2">
        <v>15001</v>
      </c>
      <c r="EL96" s="2" t="s">
        <v>24</v>
      </c>
      <c r="EM96" s="2" t="s">
        <v>25</v>
      </c>
      <c r="EN96" s="2"/>
      <c r="EO96" s="2" t="s">
        <v>6</v>
      </c>
      <c r="EP96" s="2"/>
      <c r="EQ96" s="2">
        <v>0</v>
      </c>
      <c r="ER96" s="2">
        <v>15.25</v>
      </c>
      <c r="ES96" s="2">
        <v>15.25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3"/>
        <v>0</v>
      </c>
      <c r="FS96" s="2">
        <v>0</v>
      </c>
      <c r="FT96" s="2" t="s">
        <v>27</v>
      </c>
      <c r="FU96" s="2" t="s">
        <v>28</v>
      </c>
      <c r="FV96" s="2"/>
      <c r="FW96" s="2"/>
      <c r="FX96" s="2">
        <v>94.5</v>
      </c>
      <c r="FY96" s="2">
        <v>46.75</v>
      </c>
      <c r="FZ96" s="2"/>
      <c r="GA96" s="2" t="s">
        <v>6</v>
      </c>
      <c r="GB96" s="2"/>
      <c r="GC96" s="2"/>
      <c r="GD96" s="2">
        <v>0</v>
      </c>
      <c r="GE96" s="2"/>
      <c r="GF96" s="2">
        <v>303141801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4"/>
        <v>0</v>
      </c>
      <c r="GM96" s="2">
        <f t="shared" si="135"/>
        <v>85.6</v>
      </c>
      <c r="GN96" s="2">
        <f t="shared" si="136"/>
        <v>85.6</v>
      </c>
      <c r="GO96" s="2">
        <f t="shared" si="137"/>
        <v>0</v>
      </c>
      <c r="GP96" s="2">
        <f t="shared" si="138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9"/>
        <v>0</v>
      </c>
      <c r="GW96" s="2">
        <v>1</v>
      </c>
      <c r="GX96" s="2">
        <f t="shared" si="140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288</v>
      </c>
      <c r="E97" t="s">
        <v>175</v>
      </c>
      <c r="F97" t="s">
        <v>176</v>
      </c>
      <c r="G97" t="s">
        <v>177</v>
      </c>
      <c r="H97" t="s">
        <v>178</v>
      </c>
      <c r="I97">
        <f>I95*J97</f>
        <v>5.6134000000000004</v>
      </c>
      <c r="J97">
        <v>13</v>
      </c>
      <c r="O97">
        <f t="shared" si="108"/>
        <v>85.6</v>
      </c>
      <c r="P97">
        <f t="shared" si="109"/>
        <v>85.6</v>
      </c>
      <c r="Q97">
        <f t="shared" si="110"/>
        <v>0</v>
      </c>
      <c r="R97">
        <f t="shared" si="111"/>
        <v>0</v>
      </c>
      <c r="S97">
        <f t="shared" si="112"/>
        <v>0</v>
      </c>
      <c r="T97">
        <f t="shared" si="113"/>
        <v>0</v>
      </c>
      <c r="U97">
        <f t="shared" si="114"/>
        <v>0</v>
      </c>
      <c r="V97">
        <f t="shared" si="115"/>
        <v>0</v>
      </c>
      <c r="W97">
        <f t="shared" si="116"/>
        <v>0</v>
      </c>
      <c r="X97">
        <f t="shared" si="117"/>
        <v>0</v>
      </c>
      <c r="Y97">
        <f t="shared" si="118"/>
        <v>0</v>
      </c>
      <c r="AA97">
        <v>27721504</v>
      </c>
      <c r="AB97">
        <f t="shared" si="119"/>
        <v>15.25</v>
      </c>
      <c r="AC97">
        <f t="shared" si="98"/>
        <v>15.25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120"/>
        <v>0</v>
      </c>
      <c r="AH97">
        <f>(EW97)</f>
        <v>0</v>
      </c>
      <c r="AI97">
        <f>(EX97)</f>
        <v>0</v>
      </c>
      <c r="AJ97">
        <f t="shared" si="121"/>
        <v>0</v>
      </c>
      <c r="AK97">
        <v>15.25</v>
      </c>
      <c r="AL97">
        <v>15.25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179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2"/>
        <v>85.6</v>
      </c>
      <c r="CQ97">
        <f t="shared" si="123"/>
        <v>15.25</v>
      </c>
      <c r="CR97">
        <f t="shared" si="124"/>
        <v>0</v>
      </c>
      <c r="CS97">
        <f t="shared" si="125"/>
        <v>0</v>
      </c>
      <c r="CT97">
        <f t="shared" si="126"/>
        <v>0</v>
      </c>
      <c r="CU97">
        <f t="shared" si="127"/>
        <v>0</v>
      </c>
      <c r="CV97">
        <f t="shared" si="128"/>
        <v>0</v>
      </c>
      <c r="CW97">
        <f t="shared" si="129"/>
        <v>0</v>
      </c>
      <c r="CX97">
        <f t="shared" si="130"/>
        <v>0</v>
      </c>
      <c r="CY97">
        <f t="shared" si="131"/>
        <v>0</v>
      </c>
      <c r="CZ97">
        <f t="shared" si="132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178</v>
      </c>
      <c r="DW97" t="s">
        <v>178</v>
      </c>
      <c r="DX97">
        <v>1</v>
      </c>
      <c r="EE97">
        <v>27029049</v>
      </c>
      <c r="EF97">
        <v>2</v>
      </c>
      <c r="EG97" t="s">
        <v>23</v>
      </c>
      <c r="EH97">
        <v>0</v>
      </c>
      <c r="EI97" t="s">
        <v>6</v>
      </c>
      <c r="EJ97">
        <v>1</v>
      </c>
      <c r="EK97">
        <v>15001</v>
      </c>
      <c r="EL97" t="s">
        <v>24</v>
      </c>
      <c r="EM97" t="s">
        <v>25</v>
      </c>
      <c r="EO97" t="s">
        <v>6</v>
      </c>
      <c r="EQ97">
        <v>0</v>
      </c>
      <c r="ER97">
        <v>15.25</v>
      </c>
      <c r="ES97">
        <v>15.25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3"/>
        <v>0</v>
      </c>
      <c r="FS97">
        <v>0</v>
      </c>
      <c r="FT97" t="s">
        <v>27</v>
      </c>
      <c r="FU97" t="s">
        <v>28</v>
      </c>
      <c r="FX97">
        <v>94.5</v>
      </c>
      <c r="FY97">
        <v>46.75</v>
      </c>
      <c r="GA97" t="s">
        <v>6</v>
      </c>
      <c r="GD97">
        <v>0</v>
      </c>
      <c r="GF97">
        <v>303141801</v>
      </c>
      <c r="GG97">
        <v>2</v>
      </c>
      <c r="GH97">
        <v>1</v>
      </c>
      <c r="GI97">
        <v>-2</v>
      </c>
      <c r="GJ97">
        <v>0</v>
      </c>
      <c r="GK97">
        <f>ROUND(R97*(S12)/100,2)</f>
        <v>0</v>
      </c>
      <c r="GL97">
        <f t="shared" si="134"/>
        <v>0</v>
      </c>
      <c r="GM97">
        <f t="shared" si="135"/>
        <v>85.6</v>
      </c>
      <c r="GN97">
        <f t="shared" si="136"/>
        <v>85.6</v>
      </c>
      <c r="GO97">
        <f t="shared" si="137"/>
        <v>0</v>
      </c>
      <c r="GP97">
        <f t="shared" si="138"/>
        <v>0</v>
      </c>
      <c r="GR97">
        <v>0</v>
      </c>
      <c r="GS97">
        <v>0</v>
      </c>
      <c r="GT97">
        <v>0</v>
      </c>
      <c r="GU97" t="s">
        <v>6</v>
      </c>
      <c r="GV97">
        <f t="shared" si="139"/>
        <v>0</v>
      </c>
      <c r="GW97">
        <v>1</v>
      </c>
      <c r="GX97">
        <f t="shared" si="140"/>
        <v>0</v>
      </c>
      <c r="HA97">
        <v>0</v>
      </c>
      <c r="HB97">
        <v>0</v>
      </c>
      <c r="IK97">
        <v>0</v>
      </c>
    </row>
    <row r="98" spans="1:255" x14ac:dyDescent="0.2">
      <c r="A98" s="2">
        <v>17</v>
      </c>
      <c r="B98" s="2">
        <v>1</v>
      </c>
      <c r="C98" s="2">
        <f>ROW(SmtRes!A294)</f>
        <v>294</v>
      </c>
      <c r="D98" s="2">
        <f>ROW(EtalonRes!A308)</f>
        <v>308</v>
      </c>
      <c r="E98" s="2" t="s">
        <v>180</v>
      </c>
      <c r="F98" s="2" t="s">
        <v>181</v>
      </c>
      <c r="G98" s="2" t="s">
        <v>182</v>
      </c>
      <c r="H98" s="2" t="s">
        <v>32</v>
      </c>
      <c r="I98" s="2">
        <f>ROUND(43.18/100,9)</f>
        <v>0.43180000000000002</v>
      </c>
      <c r="J98" s="2">
        <v>0</v>
      </c>
      <c r="K98" s="2"/>
      <c r="L98" s="2"/>
      <c r="M98" s="2"/>
      <c r="N98" s="2"/>
      <c r="O98" s="2">
        <f t="shared" si="108"/>
        <v>789.57</v>
      </c>
      <c r="P98" s="2">
        <f t="shared" si="109"/>
        <v>423.03</v>
      </c>
      <c r="Q98" s="2">
        <f t="shared" si="110"/>
        <v>27.94</v>
      </c>
      <c r="R98" s="2">
        <f t="shared" si="111"/>
        <v>13.37</v>
      </c>
      <c r="S98" s="2">
        <f t="shared" si="112"/>
        <v>338.6</v>
      </c>
      <c r="T98" s="2">
        <f t="shared" si="113"/>
        <v>0</v>
      </c>
      <c r="U98" s="2">
        <f t="shared" si="114"/>
        <v>35.196881599999998</v>
      </c>
      <c r="V98" s="2">
        <f t="shared" si="115"/>
        <v>1.500505</v>
      </c>
      <c r="W98" s="2">
        <f t="shared" si="116"/>
        <v>0</v>
      </c>
      <c r="X98" s="2">
        <f t="shared" si="117"/>
        <v>334.37</v>
      </c>
      <c r="Y98" s="2">
        <f t="shared" si="118"/>
        <v>165.43</v>
      </c>
      <c r="Z98" s="2"/>
      <c r="AA98" s="2">
        <v>27721505</v>
      </c>
      <c r="AB98" s="2">
        <f t="shared" si="119"/>
        <v>1828.56</v>
      </c>
      <c r="AC98" s="2">
        <f t="shared" si="98"/>
        <v>979.7</v>
      </c>
      <c r="AD98" s="2">
        <f>ROUND(((((ET98*1.25))-((EU98*1.25)))+AE98),2)</f>
        <v>64.709999999999994</v>
      </c>
      <c r="AE98" s="2">
        <f>ROUND(((EU98*1.25)),2)</f>
        <v>30.96</v>
      </c>
      <c r="AF98" s="2">
        <f>ROUND(((EV98*1.15)),2)</f>
        <v>784.15</v>
      </c>
      <c r="AG98" s="2">
        <f t="shared" si="120"/>
        <v>0</v>
      </c>
      <c r="AH98" s="2">
        <f>((EW98*1.15))</f>
        <v>81.511999999999986</v>
      </c>
      <c r="AI98" s="2">
        <f>((EX98*1.25))</f>
        <v>3.4749999999999996</v>
      </c>
      <c r="AJ98" s="2">
        <f t="shared" si="121"/>
        <v>0</v>
      </c>
      <c r="AK98" s="2">
        <v>1713.34</v>
      </c>
      <c r="AL98" s="2">
        <v>979.7</v>
      </c>
      <c r="AM98" s="2">
        <v>51.77</v>
      </c>
      <c r="AN98" s="2">
        <v>24.77</v>
      </c>
      <c r="AO98" s="2">
        <v>681.87</v>
      </c>
      <c r="AP98" s="2">
        <v>0</v>
      </c>
      <c r="AQ98" s="2">
        <v>70.88</v>
      </c>
      <c r="AR98" s="2">
        <v>2.78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183</v>
      </c>
      <c r="BK98" s="2"/>
      <c r="BL98" s="2"/>
      <c r="BM98" s="2">
        <v>15001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105</v>
      </c>
      <c r="CA98" s="2">
        <v>55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1470</v>
      </c>
      <c r="CO98" s="2">
        <v>0</v>
      </c>
      <c r="CP98" s="2">
        <f t="shared" si="122"/>
        <v>789.56999999999994</v>
      </c>
      <c r="CQ98" s="2">
        <f t="shared" si="123"/>
        <v>979.7</v>
      </c>
      <c r="CR98" s="2">
        <f t="shared" si="124"/>
        <v>64.709999999999994</v>
      </c>
      <c r="CS98" s="2">
        <f t="shared" si="125"/>
        <v>30.96</v>
      </c>
      <c r="CT98" s="2">
        <f t="shared" si="126"/>
        <v>784.15</v>
      </c>
      <c r="CU98" s="2">
        <f t="shared" si="127"/>
        <v>0</v>
      </c>
      <c r="CV98" s="2">
        <f t="shared" si="128"/>
        <v>81.511999999999986</v>
      </c>
      <c r="CW98" s="2">
        <f t="shared" si="129"/>
        <v>3.4749999999999996</v>
      </c>
      <c r="CX98" s="2">
        <f t="shared" si="130"/>
        <v>0</v>
      </c>
      <c r="CY98" s="2">
        <f t="shared" si="131"/>
        <v>334.37150000000003</v>
      </c>
      <c r="CZ98" s="2">
        <f t="shared" si="132"/>
        <v>165.42590000000001</v>
      </c>
      <c r="DA98" s="2"/>
      <c r="DB98" s="2"/>
      <c r="DC98" s="2" t="s">
        <v>6</v>
      </c>
      <c r="DD98" s="2" t="s">
        <v>6</v>
      </c>
      <c r="DE98" s="2" t="s">
        <v>102</v>
      </c>
      <c r="DF98" s="2" t="s">
        <v>102</v>
      </c>
      <c r="DG98" s="2" t="s">
        <v>103</v>
      </c>
      <c r="DH98" s="2" t="s">
        <v>6</v>
      </c>
      <c r="DI98" s="2" t="s">
        <v>103</v>
      </c>
      <c r="DJ98" s="2" t="s">
        <v>102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32</v>
      </c>
      <c r="DW98" s="2" t="s">
        <v>32</v>
      </c>
      <c r="DX98" s="2">
        <v>100</v>
      </c>
      <c r="DY98" s="2"/>
      <c r="DZ98" s="2"/>
      <c r="EA98" s="2"/>
      <c r="EB98" s="2"/>
      <c r="EC98" s="2"/>
      <c r="ED98" s="2"/>
      <c r="EE98" s="2">
        <v>27029049</v>
      </c>
      <c r="EF98" s="2">
        <v>2</v>
      </c>
      <c r="EG98" s="2" t="s">
        <v>23</v>
      </c>
      <c r="EH98" s="2">
        <v>0</v>
      </c>
      <c r="EI98" s="2" t="s">
        <v>6</v>
      </c>
      <c r="EJ98" s="2">
        <v>1</v>
      </c>
      <c r="EK98" s="2">
        <v>15001</v>
      </c>
      <c r="EL98" s="2" t="s">
        <v>24</v>
      </c>
      <c r="EM98" s="2" t="s">
        <v>25</v>
      </c>
      <c r="EN98" s="2"/>
      <c r="EO98" s="2" t="s">
        <v>106</v>
      </c>
      <c r="EP98" s="2"/>
      <c r="EQ98" s="2">
        <v>0</v>
      </c>
      <c r="ER98" s="2">
        <v>1713.34</v>
      </c>
      <c r="ES98" s="2">
        <v>979.7</v>
      </c>
      <c r="ET98" s="2">
        <v>51.77</v>
      </c>
      <c r="EU98" s="2">
        <v>24.77</v>
      </c>
      <c r="EV98" s="2">
        <v>681.87</v>
      </c>
      <c r="EW98" s="2">
        <v>70.88</v>
      </c>
      <c r="EX98" s="2">
        <v>2.78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3"/>
        <v>0</v>
      </c>
      <c r="FS98" s="2">
        <v>0</v>
      </c>
      <c r="FT98" s="2" t="s">
        <v>27</v>
      </c>
      <c r="FU98" s="2" t="s">
        <v>28</v>
      </c>
      <c r="FV98" s="2"/>
      <c r="FW98" s="2"/>
      <c r="FX98" s="2">
        <v>94.5</v>
      </c>
      <c r="FY98" s="2">
        <v>46.75</v>
      </c>
      <c r="FZ98" s="2"/>
      <c r="GA98" s="2" t="s">
        <v>6</v>
      </c>
      <c r="GB98" s="2"/>
      <c r="GC98" s="2"/>
      <c r="GD98" s="2">
        <v>0</v>
      </c>
      <c r="GE98" s="2"/>
      <c r="GF98" s="2">
        <v>-1553779397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4"/>
        <v>0</v>
      </c>
      <c r="GM98" s="2">
        <f t="shared" si="135"/>
        <v>1289.3699999999999</v>
      </c>
      <c r="GN98" s="2">
        <f t="shared" si="136"/>
        <v>1289.3699999999999</v>
      </c>
      <c r="GO98" s="2">
        <f t="shared" si="137"/>
        <v>0</v>
      </c>
      <c r="GP98" s="2">
        <f t="shared" si="138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9"/>
        <v>0</v>
      </c>
      <c r="GW98" s="2">
        <v>1</v>
      </c>
      <c r="GX98" s="2">
        <f t="shared" si="140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C99">
        <f>ROW(SmtRes!A300)</f>
        <v>300</v>
      </c>
      <c r="D99">
        <f>ROW(EtalonRes!A314)</f>
        <v>314</v>
      </c>
      <c r="E99" t="s">
        <v>180</v>
      </c>
      <c r="F99" t="s">
        <v>181</v>
      </c>
      <c r="G99" t="s">
        <v>182</v>
      </c>
      <c r="H99" t="s">
        <v>32</v>
      </c>
      <c r="I99">
        <f>ROUND(43.18/100,9)</f>
        <v>0.43180000000000002</v>
      </c>
      <c r="J99">
        <v>0</v>
      </c>
      <c r="O99">
        <f t="shared" si="108"/>
        <v>789.57</v>
      </c>
      <c r="P99">
        <f t="shared" si="109"/>
        <v>423.03</v>
      </c>
      <c r="Q99">
        <f t="shared" si="110"/>
        <v>27.94</v>
      </c>
      <c r="R99">
        <f t="shared" si="111"/>
        <v>13.37</v>
      </c>
      <c r="S99">
        <f t="shared" si="112"/>
        <v>338.6</v>
      </c>
      <c r="T99">
        <f t="shared" si="113"/>
        <v>0</v>
      </c>
      <c r="U99">
        <f t="shared" si="114"/>
        <v>35.196881599999998</v>
      </c>
      <c r="V99">
        <f t="shared" si="115"/>
        <v>1.500505</v>
      </c>
      <c r="W99">
        <f t="shared" si="116"/>
        <v>0</v>
      </c>
      <c r="X99">
        <f t="shared" si="117"/>
        <v>334.37</v>
      </c>
      <c r="Y99">
        <f t="shared" si="118"/>
        <v>165.43</v>
      </c>
      <c r="AA99">
        <v>27721504</v>
      </c>
      <c r="AB99">
        <f t="shared" si="119"/>
        <v>1828.56</v>
      </c>
      <c r="AC99">
        <f t="shared" si="98"/>
        <v>979.7</v>
      </c>
      <c r="AD99">
        <f>ROUND(((((ET99*1.25))-((EU99*1.25)))+AE99),2)</f>
        <v>64.709999999999994</v>
      </c>
      <c r="AE99">
        <f>ROUND(((EU99*1.25)),2)</f>
        <v>30.96</v>
      </c>
      <c r="AF99">
        <f>ROUND(((EV99*1.15)),2)</f>
        <v>784.15</v>
      </c>
      <c r="AG99">
        <f t="shared" si="120"/>
        <v>0</v>
      </c>
      <c r="AH99">
        <f>((EW99*1.15))</f>
        <v>81.511999999999986</v>
      </c>
      <c r="AI99">
        <f>((EX99*1.25))</f>
        <v>3.4749999999999996</v>
      </c>
      <c r="AJ99">
        <f t="shared" si="121"/>
        <v>0</v>
      </c>
      <c r="AK99">
        <v>1713.34</v>
      </c>
      <c r="AL99">
        <v>979.7</v>
      </c>
      <c r="AM99">
        <v>51.77</v>
      </c>
      <c r="AN99">
        <v>24.77</v>
      </c>
      <c r="AO99">
        <v>681.87</v>
      </c>
      <c r="AP99">
        <v>0</v>
      </c>
      <c r="AQ99">
        <v>70.88</v>
      </c>
      <c r="AR99">
        <v>2.78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1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183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F99">
        <v>0</v>
      </c>
      <c r="CG99">
        <v>0</v>
      </c>
      <c r="CM99">
        <v>0</v>
      </c>
      <c r="CN99" t="s">
        <v>1470</v>
      </c>
      <c r="CO99">
        <v>0</v>
      </c>
      <c r="CP99">
        <f t="shared" si="122"/>
        <v>789.56999999999994</v>
      </c>
      <c r="CQ99">
        <f t="shared" si="123"/>
        <v>979.7</v>
      </c>
      <c r="CR99">
        <f t="shared" si="124"/>
        <v>64.709999999999994</v>
      </c>
      <c r="CS99">
        <f t="shared" si="125"/>
        <v>30.96</v>
      </c>
      <c r="CT99">
        <f t="shared" si="126"/>
        <v>784.15</v>
      </c>
      <c r="CU99">
        <f t="shared" si="127"/>
        <v>0</v>
      </c>
      <c r="CV99">
        <f t="shared" si="128"/>
        <v>81.511999999999986</v>
      </c>
      <c r="CW99">
        <f t="shared" si="129"/>
        <v>3.4749999999999996</v>
      </c>
      <c r="CX99">
        <f t="shared" si="130"/>
        <v>0</v>
      </c>
      <c r="CY99">
        <f t="shared" si="131"/>
        <v>334.37150000000003</v>
      </c>
      <c r="CZ99">
        <f t="shared" si="132"/>
        <v>165.42590000000001</v>
      </c>
      <c r="DC99" t="s">
        <v>6</v>
      </c>
      <c r="DD99" t="s">
        <v>6</v>
      </c>
      <c r="DE99" t="s">
        <v>102</v>
      </c>
      <c r="DF99" t="s">
        <v>102</v>
      </c>
      <c r="DG99" t="s">
        <v>103</v>
      </c>
      <c r="DH99" t="s">
        <v>6</v>
      </c>
      <c r="DI99" t="s">
        <v>103</v>
      </c>
      <c r="DJ99" t="s">
        <v>102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32</v>
      </c>
      <c r="DW99" t="s">
        <v>32</v>
      </c>
      <c r="DX99">
        <v>100</v>
      </c>
      <c r="EE99">
        <v>27029049</v>
      </c>
      <c r="EF99">
        <v>2</v>
      </c>
      <c r="EG99" t="s">
        <v>23</v>
      </c>
      <c r="EH99">
        <v>0</v>
      </c>
      <c r="EI99" t="s">
        <v>6</v>
      </c>
      <c r="EJ99">
        <v>1</v>
      </c>
      <c r="EK99">
        <v>15001</v>
      </c>
      <c r="EL99" t="s">
        <v>24</v>
      </c>
      <c r="EM99" t="s">
        <v>25</v>
      </c>
      <c r="EO99" t="s">
        <v>106</v>
      </c>
      <c r="EQ99">
        <v>0</v>
      </c>
      <c r="ER99">
        <v>1713.34</v>
      </c>
      <c r="ES99">
        <v>979.7</v>
      </c>
      <c r="ET99">
        <v>51.77</v>
      </c>
      <c r="EU99">
        <v>24.77</v>
      </c>
      <c r="EV99">
        <v>681.87</v>
      </c>
      <c r="EW99">
        <v>70.88</v>
      </c>
      <c r="EX99">
        <v>2.78</v>
      </c>
      <c r="EY99">
        <v>0</v>
      </c>
      <c r="FQ99">
        <v>0</v>
      </c>
      <c r="FR99">
        <f t="shared" si="133"/>
        <v>0</v>
      </c>
      <c r="FS99">
        <v>0</v>
      </c>
      <c r="FT99" t="s">
        <v>27</v>
      </c>
      <c r="FU99" t="s">
        <v>28</v>
      </c>
      <c r="FX99">
        <v>94.5</v>
      </c>
      <c r="FY99">
        <v>46.75</v>
      </c>
      <c r="GA99" t="s">
        <v>6</v>
      </c>
      <c r="GD99">
        <v>0</v>
      </c>
      <c r="GF99">
        <v>-1553779397</v>
      </c>
      <c r="GG99">
        <v>2</v>
      </c>
      <c r="GH99">
        <v>1</v>
      </c>
      <c r="GI99">
        <v>-2</v>
      </c>
      <c r="GJ99">
        <v>0</v>
      </c>
      <c r="GK99">
        <f>ROUND(R99*(S12)/100,2)</f>
        <v>0</v>
      </c>
      <c r="GL99">
        <f t="shared" si="134"/>
        <v>0</v>
      </c>
      <c r="GM99">
        <f t="shared" si="135"/>
        <v>1289.3699999999999</v>
      </c>
      <c r="GN99">
        <f t="shared" si="136"/>
        <v>1289.3699999999999</v>
      </c>
      <c r="GO99">
        <f t="shared" si="137"/>
        <v>0</v>
      </c>
      <c r="GP99">
        <f t="shared" si="138"/>
        <v>0</v>
      </c>
      <c r="GR99">
        <v>0</v>
      </c>
      <c r="GS99">
        <v>0</v>
      </c>
      <c r="GT99">
        <v>0</v>
      </c>
      <c r="GU99" t="s">
        <v>6</v>
      </c>
      <c r="GV99">
        <f t="shared" si="139"/>
        <v>0</v>
      </c>
      <c r="GW99">
        <v>1</v>
      </c>
      <c r="GX99">
        <f t="shared" si="140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ROW(SmtRes!A309)</f>
        <v>309</v>
      </c>
      <c r="D100" s="2">
        <f>ROW(EtalonRes!A323)</f>
        <v>323</v>
      </c>
      <c r="E100" s="2" t="s">
        <v>184</v>
      </c>
      <c r="F100" s="2" t="s">
        <v>185</v>
      </c>
      <c r="G100" s="2" t="s">
        <v>186</v>
      </c>
      <c r="H100" s="2" t="s">
        <v>32</v>
      </c>
      <c r="I100" s="2">
        <f>ROUND(43.18/100,9)</f>
        <v>0.43180000000000002</v>
      </c>
      <c r="J100" s="2">
        <v>0</v>
      </c>
      <c r="K100" s="2"/>
      <c r="L100" s="2"/>
      <c r="M100" s="2"/>
      <c r="N100" s="2"/>
      <c r="O100" s="2">
        <f t="shared" si="108"/>
        <v>112.23</v>
      </c>
      <c r="P100" s="2">
        <f t="shared" si="109"/>
        <v>45.65</v>
      </c>
      <c r="Q100" s="2">
        <f t="shared" si="110"/>
        <v>2.92</v>
      </c>
      <c r="R100" s="2">
        <f t="shared" si="111"/>
        <v>0.5</v>
      </c>
      <c r="S100" s="2">
        <f t="shared" si="112"/>
        <v>63.66</v>
      </c>
      <c r="T100" s="2">
        <f t="shared" si="113"/>
        <v>0</v>
      </c>
      <c r="U100" s="2">
        <f t="shared" si="114"/>
        <v>6.8526660000000001</v>
      </c>
      <c r="V100" s="2">
        <f t="shared" si="115"/>
        <v>4.3180000000000003E-2</v>
      </c>
      <c r="W100" s="2">
        <f t="shared" si="116"/>
        <v>0</v>
      </c>
      <c r="X100" s="2">
        <f t="shared" si="117"/>
        <v>60.95</v>
      </c>
      <c r="Y100" s="2">
        <f t="shared" si="118"/>
        <v>30.16</v>
      </c>
      <c r="Z100" s="2"/>
      <c r="AA100" s="2">
        <v>27721505</v>
      </c>
      <c r="AB100" s="2">
        <f t="shared" si="119"/>
        <v>259.91000000000003</v>
      </c>
      <c r="AC100" s="2">
        <f t="shared" si="98"/>
        <v>105.72</v>
      </c>
      <c r="AD100" s="2">
        <f>ROUND(((((ET100*1.25))-((EU100*1.25)))+AE100),2)</f>
        <v>6.76</v>
      </c>
      <c r="AE100" s="2">
        <f>ROUND(((EU100*1.25)),2)</f>
        <v>1.1599999999999999</v>
      </c>
      <c r="AF100" s="2">
        <f>ROUND(((EV100*1.15)),2)</f>
        <v>147.43</v>
      </c>
      <c r="AG100" s="2">
        <f t="shared" si="120"/>
        <v>0</v>
      </c>
      <c r="AH100" s="2">
        <f>((EW100*1.15))</f>
        <v>15.87</v>
      </c>
      <c r="AI100" s="2">
        <f>((EX100*1.25))</f>
        <v>0.1</v>
      </c>
      <c r="AJ100" s="2">
        <f t="shared" si="121"/>
        <v>0</v>
      </c>
      <c r="AK100" s="2">
        <v>239.33</v>
      </c>
      <c r="AL100" s="2">
        <v>105.72</v>
      </c>
      <c r="AM100" s="2">
        <v>5.41</v>
      </c>
      <c r="AN100" s="2">
        <v>0.93</v>
      </c>
      <c r="AO100" s="2">
        <v>128.19999999999999</v>
      </c>
      <c r="AP100" s="2">
        <v>0</v>
      </c>
      <c r="AQ100" s="2">
        <v>13.8</v>
      </c>
      <c r="AR100" s="2">
        <v>0.08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187</v>
      </c>
      <c r="BK100" s="2"/>
      <c r="BL100" s="2"/>
      <c r="BM100" s="2">
        <v>15001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1470</v>
      </c>
      <c r="CO100" s="2">
        <v>0</v>
      </c>
      <c r="CP100" s="2">
        <f t="shared" si="122"/>
        <v>112.22999999999999</v>
      </c>
      <c r="CQ100" s="2">
        <f t="shared" si="123"/>
        <v>105.72</v>
      </c>
      <c r="CR100" s="2">
        <f t="shared" si="124"/>
        <v>6.76</v>
      </c>
      <c r="CS100" s="2">
        <f t="shared" si="125"/>
        <v>1.1599999999999999</v>
      </c>
      <c r="CT100" s="2">
        <f t="shared" si="126"/>
        <v>147.43</v>
      </c>
      <c r="CU100" s="2">
        <f t="shared" si="127"/>
        <v>0</v>
      </c>
      <c r="CV100" s="2">
        <f t="shared" si="128"/>
        <v>15.87</v>
      </c>
      <c r="CW100" s="2">
        <f t="shared" si="129"/>
        <v>0.1</v>
      </c>
      <c r="CX100" s="2">
        <f t="shared" si="130"/>
        <v>0</v>
      </c>
      <c r="CY100" s="2">
        <f t="shared" si="131"/>
        <v>60.951999999999998</v>
      </c>
      <c r="CZ100" s="2">
        <f t="shared" si="132"/>
        <v>30.155200000000001</v>
      </c>
      <c r="DA100" s="2"/>
      <c r="DB100" s="2"/>
      <c r="DC100" s="2" t="s">
        <v>6</v>
      </c>
      <c r="DD100" s="2" t="s">
        <v>6</v>
      </c>
      <c r="DE100" s="2" t="s">
        <v>102</v>
      </c>
      <c r="DF100" s="2" t="s">
        <v>102</v>
      </c>
      <c r="DG100" s="2" t="s">
        <v>103</v>
      </c>
      <c r="DH100" s="2" t="s">
        <v>6</v>
      </c>
      <c r="DI100" s="2" t="s">
        <v>103</v>
      </c>
      <c r="DJ100" s="2" t="s">
        <v>102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32</v>
      </c>
      <c r="DW100" s="2" t="s">
        <v>32</v>
      </c>
      <c r="DX100" s="2">
        <v>100</v>
      </c>
      <c r="DY100" s="2"/>
      <c r="DZ100" s="2"/>
      <c r="EA100" s="2"/>
      <c r="EB100" s="2"/>
      <c r="EC100" s="2"/>
      <c r="ED100" s="2"/>
      <c r="EE100" s="2">
        <v>27029049</v>
      </c>
      <c r="EF100" s="2">
        <v>2</v>
      </c>
      <c r="EG100" s="2" t="s">
        <v>23</v>
      </c>
      <c r="EH100" s="2">
        <v>0</v>
      </c>
      <c r="EI100" s="2" t="s">
        <v>6</v>
      </c>
      <c r="EJ100" s="2">
        <v>1</v>
      </c>
      <c r="EK100" s="2">
        <v>15001</v>
      </c>
      <c r="EL100" s="2" t="s">
        <v>24</v>
      </c>
      <c r="EM100" s="2" t="s">
        <v>25</v>
      </c>
      <c r="EN100" s="2"/>
      <c r="EO100" s="2" t="s">
        <v>106</v>
      </c>
      <c r="EP100" s="2"/>
      <c r="EQ100" s="2">
        <v>0</v>
      </c>
      <c r="ER100" s="2">
        <v>239.33</v>
      </c>
      <c r="ES100" s="2">
        <v>105.72</v>
      </c>
      <c r="ET100" s="2">
        <v>5.41</v>
      </c>
      <c r="EU100" s="2">
        <v>0.93</v>
      </c>
      <c r="EV100" s="2">
        <v>128.19999999999999</v>
      </c>
      <c r="EW100" s="2">
        <v>13.8</v>
      </c>
      <c r="EX100" s="2">
        <v>0.08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3"/>
        <v>0</v>
      </c>
      <c r="FS100" s="2">
        <v>0</v>
      </c>
      <c r="FT100" s="2" t="s">
        <v>27</v>
      </c>
      <c r="FU100" s="2" t="s">
        <v>28</v>
      </c>
      <c r="FV100" s="2"/>
      <c r="FW100" s="2"/>
      <c r="FX100" s="2">
        <v>94.5</v>
      </c>
      <c r="FY100" s="2">
        <v>46.75</v>
      </c>
      <c r="FZ100" s="2"/>
      <c r="GA100" s="2" t="s">
        <v>6</v>
      </c>
      <c r="GB100" s="2"/>
      <c r="GC100" s="2"/>
      <c r="GD100" s="2">
        <v>0</v>
      </c>
      <c r="GE100" s="2"/>
      <c r="GF100" s="2">
        <v>1976256713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4"/>
        <v>0</v>
      </c>
      <c r="GM100" s="2">
        <f t="shared" si="135"/>
        <v>203.34</v>
      </c>
      <c r="GN100" s="2">
        <f t="shared" si="136"/>
        <v>203.34</v>
      </c>
      <c r="GO100" s="2">
        <f t="shared" si="137"/>
        <v>0</v>
      </c>
      <c r="GP100" s="2">
        <f t="shared" si="138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9"/>
        <v>0</v>
      </c>
      <c r="GW100" s="2">
        <v>1</v>
      </c>
      <c r="GX100" s="2">
        <f t="shared" si="140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ROW(SmtRes!A318)</f>
        <v>318</v>
      </c>
      <c r="D101">
        <f>ROW(EtalonRes!A332)</f>
        <v>332</v>
      </c>
      <c r="E101" t="s">
        <v>184</v>
      </c>
      <c r="F101" t="s">
        <v>185</v>
      </c>
      <c r="G101" t="s">
        <v>186</v>
      </c>
      <c r="H101" t="s">
        <v>32</v>
      </c>
      <c r="I101">
        <f>ROUND(43.18/100,9)</f>
        <v>0.43180000000000002</v>
      </c>
      <c r="J101">
        <v>0</v>
      </c>
      <c r="O101">
        <f t="shared" si="108"/>
        <v>112.23</v>
      </c>
      <c r="P101">
        <f t="shared" si="109"/>
        <v>45.65</v>
      </c>
      <c r="Q101">
        <f t="shared" si="110"/>
        <v>2.92</v>
      </c>
      <c r="R101">
        <f t="shared" si="111"/>
        <v>0.5</v>
      </c>
      <c r="S101">
        <f t="shared" si="112"/>
        <v>63.66</v>
      </c>
      <c r="T101">
        <f t="shared" si="113"/>
        <v>0</v>
      </c>
      <c r="U101">
        <f t="shared" si="114"/>
        <v>6.8526660000000001</v>
      </c>
      <c r="V101">
        <f t="shared" si="115"/>
        <v>4.3180000000000003E-2</v>
      </c>
      <c r="W101">
        <f t="shared" si="116"/>
        <v>0</v>
      </c>
      <c r="X101">
        <f t="shared" si="117"/>
        <v>60.95</v>
      </c>
      <c r="Y101">
        <f t="shared" si="118"/>
        <v>30.16</v>
      </c>
      <c r="AA101">
        <v>27721504</v>
      </c>
      <c r="AB101">
        <f t="shared" si="119"/>
        <v>259.91000000000003</v>
      </c>
      <c r="AC101">
        <f t="shared" si="98"/>
        <v>105.72</v>
      </c>
      <c r="AD101">
        <f>ROUND(((((ET101*1.25))-((EU101*1.25)))+AE101),2)</f>
        <v>6.76</v>
      </c>
      <c r="AE101">
        <f>ROUND(((EU101*1.25)),2)</f>
        <v>1.1599999999999999</v>
      </c>
      <c r="AF101">
        <f>ROUND(((EV101*1.15)),2)</f>
        <v>147.43</v>
      </c>
      <c r="AG101">
        <f t="shared" si="120"/>
        <v>0</v>
      </c>
      <c r="AH101">
        <f>((EW101*1.15))</f>
        <v>15.87</v>
      </c>
      <c r="AI101">
        <f>((EX101*1.25))</f>
        <v>0.1</v>
      </c>
      <c r="AJ101">
        <f t="shared" si="121"/>
        <v>0</v>
      </c>
      <c r="AK101">
        <v>239.33</v>
      </c>
      <c r="AL101">
        <v>105.72</v>
      </c>
      <c r="AM101">
        <v>5.41</v>
      </c>
      <c r="AN101">
        <v>0.93</v>
      </c>
      <c r="AO101">
        <v>128.19999999999999</v>
      </c>
      <c r="AP101">
        <v>0</v>
      </c>
      <c r="AQ101">
        <v>13.8</v>
      </c>
      <c r="AR101">
        <v>0.08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1</v>
      </c>
      <c r="BA101">
        <v>1</v>
      </c>
      <c r="BB101">
        <v>1</v>
      </c>
      <c r="BC101">
        <v>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187</v>
      </c>
      <c r="BM101">
        <v>15001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1470</v>
      </c>
      <c r="CO101">
        <v>0</v>
      </c>
      <c r="CP101">
        <f t="shared" si="122"/>
        <v>112.22999999999999</v>
      </c>
      <c r="CQ101">
        <f t="shared" si="123"/>
        <v>105.72</v>
      </c>
      <c r="CR101">
        <f t="shared" si="124"/>
        <v>6.76</v>
      </c>
      <c r="CS101">
        <f t="shared" si="125"/>
        <v>1.1599999999999999</v>
      </c>
      <c r="CT101">
        <f t="shared" si="126"/>
        <v>147.43</v>
      </c>
      <c r="CU101">
        <f t="shared" si="127"/>
        <v>0</v>
      </c>
      <c r="CV101">
        <f t="shared" si="128"/>
        <v>15.87</v>
      </c>
      <c r="CW101">
        <f t="shared" si="129"/>
        <v>0.1</v>
      </c>
      <c r="CX101">
        <f t="shared" si="130"/>
        <v>0</v>
      </c>
      <c r="CY101">
        <f t="shared" si="131"/>
        <v>60.951999999999998</v>
      </c>
      <c r="CZ101">
        <f t="shared" si="132"/>
        <v>30.155200000000001</v>
      </c>
      <c r="DC101" t="s">
        <v>6</v>
      </c>
      <c r="DD101" t="s">
        <v>6</v>
      </c>
      <c r="DE101" t="s">
        <v>102</v>
      </c>
      <c r="DF101" t="s">
        <v>102</v>
      </c>
      <c r="DG101" t="s">
        <v>103</v>
      </c>
      <c r="DH101" t="s">
        <v>6</v>
      </c>
      <c r="DI101" t="s">
        <v>103</v>
      </c>
      <c r="DJ101" t="s">
        <v>102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32</v>
      </c>
      <c r="DW101" t="s">
        <v>32</v>
      </c>
      <c r="DX101">
        <v>100</v>
      </c>
      <c r="EE101">
        <v>27029049</v>
      </c>
      <c r="EF101">
        <v>2</v>
      </c>
      <c r="EG101" t="s">
        <v>23</v>
      </c>
      <c r="EH101">
        <v>0</v>
      </c>
      <c r="EI101" t="s">
        <v>6</v>
      </c>
      <c r="EJ101">
        <v>1</v>
      </c>
      <c r="EK101">
        <v>15001</v>
      </c>
      <c r="EL101" t="s">
        <v>24</v>
      </c>
      <c r="EM101" t="s">
        <v>25</v>
      </c>
      <c r="EO101" t="s">
        <v>106</v>
      </c>
      <c r="EQ101">
        <v>0</v>
      </c>
      <c r="ER101">
        <v>239.33</v>
      </c>
      <c r="ES101">
        <v>105.72</v>
      </c>
      <c r="ET101">
        <v>5.41</v>
      </c>
      <c r="EU101">
        <v>0.93</v>
      </c>
      <c r="EV101">
        <v>128.19999999999999</v>
      </c>
      <c r="EW101">
        <v>13.8</v>
      </c>
      <c r="EX101">
        <v>0.08</v>
      </c>
      <c r="EY101">
        <v>0</v>
      </c>
      <c r="FQ101">
        <v>0</v>
      </c>
      <c r="FR101">
        <f t="shared" si="133"/>
        <v>0</v>
      </c>
      <c r="FS101">
        <v>0</v>
      </c>
      <c r="FT101" t="s">
        <v>27</v>
      </c>
      <c r="FU101" t="s">
        <v>28</v>
      </c>
      <c r="FX101">
        <v>94.5</v>
      </c>
      <c r="FY101">
        <v>46.75</v>
      </c>
      <c r="GA101" t="s">
        <v>6</v>
      </c>
      <c r="GD101">
        <v>0</v>
      </c>
      <c r="GF101">
        <v>1976256713</v>
      </c>
      <c r="GG101">
        <v>2</v>
      </c>
      <c r="GH101">
        <v>1</v>
      </c>
      <c r="GI101">
        <v>-2</v>
      </c>
      <c r="GJ101">
        <v>0</v>
      </c>
      <c r="GK101">
        <f>ROUND(R101*(S12)/100,2)</f>
        <v>0</v>
      </c>
      <c r="GL101">
        <f t="shared" si="134"/>
        <v>0</v>
      </c>
      <c r="GM101">
        <f t="shared" si="135"/>
        <v>203.34</v>
      </c>
      <c r="GN101">
        <f t="shared" si="136"/>
        <v>203.34</v>
      </c>
      <c r="GO101">
        <f t="shared" si="137"/>
        <v>0</v>
      </c>
      <c r="GP101">
        <f t="shared" si="138"/>
        <v>0</v>
      </c>
      <c r="GR101">
        <v>0</v>
      </c>
      <c r="GS101">
        <v>0</v>
      </c>
      <c r="GT101">
        <v>0</v>
      </c>
      <c r="GU101" t="s">
        <v>6</v>
      </c>
      <c r="GV101">
        <f t="shared" si="139"/>
        <v>0</v>
      </c>
      <c r="GW101">
        <v>1</v>
      </c>
      <c r="GX101">
        <f t="shared" si="140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307</v>
      </c>
      <c r="D102" s="2"/>
      <c r="E102" s="2" t="s">
        <v>188</v>
      </c>
      <c r="F102" s="2" t="s">
        <v>189</v>
      </c>
      <c r="G102" s="2" t="s">
        <v>190</v>
      </c>
      <c r="H102" s="2" t="s">
        <v>46</v>
      </c>
      <c r="I102" s="2">
        <f>I100*J102</f>
        <v>1.6407999999999999E-2</v>
      </c>
      <c r="J102" s="2">
        <v>3.7999073645206112E-2</v>
      </c>
      <c r="K102" s="2"/>
      <c r="L102" s="2"/>
      <c r="M102" s="2"/>
      <c r="N102" s="2"/>
      <c r="O102" s="2">
        <f t="shared" si="108"/>
        <v>285.98</v>
      </c>
      <c r="P102" s="2">
        <f t="shared" si="109"/>
        <v>285.98</v>
      </c>
      <c r="Q102" s="2">
        <f t="shared" si="110"/>
        <v>0</v>
      </c>
      <c r="R102" s="2">
        <f t="shared" si="111"/>
        <v>0</v>
      </c>
      <c r="S102" s="2">
        <f t="shared" si="112"/>
        <v>0</v>
      </c>
      <c r="T102" s="2">
        <f t="shared" si="113"/>
        <v>0</v>
      </c>
      <c r="U102" s="2">
        <f t="shared" si="114"/>
        <v>0</v>
      </c>
      <c r="V102" s="2">
        <f t="shared" si="115"/>
        <v>0</v>
      </c>
      <c r="W102" s="2">
        <f t="shared" si="116"/>
        <v>0</v>
      </c>
      <c r="X102" s="2">
        <f t="shared" si="117"/>
        <v>0</v>
      </c>
      <c r="Y102" s="2">
        <f t="shared" si="118"/>
        <v>0</v>
      </c>
      <c r="Z102" s="2"/>
      <c r="AA102" s="2">
        <v>27721505</v>
      </c>
      <c r="AB102" s="2">
        <f t="shared" si="119"/>
        <v>17429.240000000002</v>
      </c>
      <c r="AC102" s="2">
        <f t="shared" si="98"/>
        <v>17429.240000000002</v>
      </c>
      <c r="AD102" s="2">
        <f>ROUND((((ET102)-(EU102))+AE102),2)</f>
        <v>0</v>
      </c>
      <c r="AE102" s="2">
        <f t="shared" ref="AE102:AF105" si="141">ROUND((EU102),2)</f>
        <v>0</v>
      </c>
      <c r="AF102" s="2">
        <f t="shared" si="141"/>
        <v>0</v>
      </c>
      <c r="AG102" s="2">
        <f t="shared" si="120"/>
        <v>0</v>
      </c>
      <c r="AH102" s="2">
        <f t="shared" ref="AH102:AI105" si="142">(EW102)</f>
        <v>0</v>
      </c>
      <c r="AI102" s="2">
        <f t="shared" si="142"/>
        <v>0</v>
      </c>
      <c r="AJ102" s="2">
        <f t="shared" si="121"/>
        <v>0</v>
      </c>
      <c r="AK102" s="2">
        <v>17429.240000000002</v>
      </c>
      <c r="AL102" s="2">
        <v>17429.240000000002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191</v>
      </c>
      <c r="BK102" s="2"/>
      <c r="BL102" s="2"/>
      <c r="BM102" s="2">
        <v>15001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22"/>
        <v>285.98</v>
      </c>
      <c r="CQ102" s="2">
        <f t="shared" si="123"/>
        <v>17429.240000000002</v>
      </c>
      <c r="CR102" s="2">
        <f t="shared" si="124"/>
        <v>0</v>
      </c>
      <c r="CS102" s="2">
        <f t="shared" si="125"/>
        <v>0</v>
      </c>
      <c r="CT102" s="2">
        <f t="shared" si="126"/>
        <v>0</v>
      </c>
      <c r="CU102" s="2">
        <f t="shared" si="127"/>
        <v>0</v>
      </c>
      <c r="CV102" s="2">
        <f t="shared" si="128"/>
        <v>0</v>
      </c>
      <c r="CW102" s="2">
        <f t="shared" si="129"/>
        <v>0</v>
      </c>
      <c r="CX102" s="2">
        <f t="shared" si="130"/>
        <v>0</v>
      </c>
      <c r="CY102" s="2">
        <f t="shared" si="131"/>
        <v>0</v>
      </c>
      <c r="CZ102" s="2">
        <f t="shared" si="132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1009</v>
      </c>
      <c r="DV102" s="2" t="s">
        <v>46</v>
      </c>
      <c r="DW102" s="2" t="s">
        <v>46</v>
      </c>
      <c r="DX102" s="2">
        <v>1000</v>
      </c>
      <c r="DY102" s="2"/>
      <c r="DZ102" s="2"/>
      <c r="EA102" s="2"/>
      <c r="EB102" s="2"/>
      <c r="EC102" s="2"/>
      <c r="ED102" s="2"/>
      <c r="EE102" s="2">
        <v>27029049</v>
      </c>
      <c r="EF102" s="2">
        <v>2</v>
      </c>
      <c r="EG102" s="2" t="s">
        <v>23</v>
      </c>
      <c r="EH102" s="2">
        <v>0</v>
      </c>
      <c r="EI102" s="2" t="s">
        <v>6</v>
      </c>
      <c r="EJ102" s="2">
        <v>1</v>
      </c>
      <c r="EK102" s="2">
        <v>15001</v>
      </c>
      <c r="EL102" s="2" t="s">
        <v>24</v>
      </c>
      <c r="EM102" s="2" t="s">
        <v>25</v>
      </c>
      <c r="EN102" s="2"/>
      <c r="EO102" s="2" t="s">
        <v>6</v>
      </c>
      <c r="EP102" s="2"/>
      <c r="EQ102" s="2">
        <v>0</v>
      </c>
      <c r="ER102" s="2">
        <v>17429.240000000002</v>
      </c>
      <c r="ES102" s="2">
        <v>17429.240000000002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3"/>
        <v>0</v>
      </c>
      <c r="FS102" s="2">
        <v>0</v>
      </c>
      <c r="FT102" s="2" t="s">
        <v>27</v>
      </c>
      <c r="FU102" s="2" t="s">
        <v>28</v>
      </c>
      <c r="FV102" s="2"/>
      <c r="FW102" s="2"/>
      <c r="FX102" s="2">
        <v>94.5</v>
      </c>
      <c r="FY102" s="2">
        <v>46.75</v>
      </c>
      <c r="FZ102" s="2"/>
      <c r="GA102" s="2" t="s">
        <v>6</v>
      </c>
      <c r="GB102" s="2"/>
      <c r="GC102" s="2"/>
      <c r="GD102" s="2">
        <v>0</v>
      </c>
      <c r="GE102" s="2"/>
      <c r="GF102" s="2">
        <v>1744637240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4"/>
        <v>0</v>
      </c>
      <c r="GM102" s="2">
        <f t="shared" si="135"/>
        <v>285.98</v>
      </c>
      <c r="GN102" s="2">
        <f t="shared" si="136"/>
        <v>285.98</v>
      </c>
      <c r="GO102" s="2">
        <f t="shared" si="137"/>
        <v>0</v>
      </c>
      <c r="GP102" s="2">
        <f t="shared" si="138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9"/>
        <v>0</v>
      </c>
      <c r="GW102" s="2">
        <v>1</v>
      </c>
      <c r="GX102" s="2">
        <f t="shared" si="140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316</v>
      </c>
      <c r="E103" t="s">
        <v>188</v>
      </c>
      <c r="F103" t="s">
        <v>189</v>
      </c>
      <c r="G103" t="s">
        <v>190</v>
      </c>
      <c r="H103" t="s">
        <v>46</v>
      </c>
      <c r="I103">
        <f>I101*J103</f>
        <v>1.6407999999999999E-2</v>
      </c>
      <c r="J103">
        <v>3.7999073645206112E-2</v>
      </c>
      <c r="O103">
        <f t="shared" si="108"/>
        <v>285.98</v>
      </c>
      <c r="P103">
        <f t="shared" si="109"/>
        <v>285.98</v>
      </c>
      <c r="Q103">
        <f t="shared" si="110"/>
        <v>0</v>
      </c>
      <c r="R103">
        <f t="shared" si="111"/>
        <v>0</v>
      </c>
      <c r="S103">
        <f t="shared" si="112"/>
        <v>0</v>
      </c>
      <c r="T103">
        <f t="shared" si="113"/>
        <v>0</v>
      </c>
      <c r="U103">
        <f t="shared" si="114"/>
        <v>0</v>
      </c>
      <c r="V103">
        <f t="shared" si="115"/>
        <v>0</v>
      </c>
      <c r="W103">
        <f t="shared" si="116"/>
        <v>0</v>
      </c>
      <c r="X103">
        <f t="shared" si="117"/>
        <v>0</v>
      </c>
      <c r="Y103">
        <f t="shared" si="118"/>
        <v>0</v>
      </c>
      <c r="AA103">
        <v>27721504</v>
      </c>
      <c r="AB103">
        <f t="shared" si="119"/>
        <v>17429.240000000002</v>
      </c>
      <c r="AC103">
        <f t="shared" si="98"/>
        <v>17429.240000000002</v>
      </c>
      <c r="AD103">
        <f>ROUND((((ET103)-(EU103))+AE103),2)</f>
        <v>0</v>
      </c>
      <c r="AE103">
        <f t="shared" si="141"/>
        <v>0</v>
      </c>
      <c r="AF103">
        <f t="shared" si="141"/>
        <v>0</v>
      </c>
      <c r="AG103">
        <f t="shared" si="120"/>
        <v>0</v>
      </c>
      <c r="AH103">
        <f t="shared" si="142"/>
        <v>0</v>
      </c>
      <c r="AI103">
        <f t="shared" si="142"/>
        <v>0</v>
      </c>
      <c r="AJ103">
        <f t="shared" si="121"/>
        <v>0</v>
      </c>
      <c r="AK103">
        <v>17429.240000000002</v>
      </c>
      <c r="AL103">
        <v>17429.240000000002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191</v>
      </c>
      <c r="BM103">
        <v>15001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22"/>
        <v>285.98</v>
      </c>
      <c r="CQ103">
        <f t="shared" si="123"/>
        <v>17429.240000000002</v>
      </c>
      <c r="CR103">
        <f t="shared" si="124"/>
        <v>0</v>
      </c>
      <c r="CS103">
        <f t="shared" si="125"/>
        <v>0</v>
      </c>
      <c r="CT103">
        <f t="shared" si="126"/>
        <v>0</v>
      </c>
      <c r="CU103">
        <f t="shared" si="127"/>
        <v>0</v>
      </c>
      <c r="CV103">
        <f t="shared" si="128"/>
        <v>0</v>
      </c>
      <c r="CW103">
        <f t="shared" si="129"/>
        <v>0</v>
      </c>
      <c r="CX103">
        <f t="shared" si="130"/>
        <v>0</v>
      </c>
      <c r="CY103">
        <f t="shared" si="131"/>
        <v>0</v>
      </c>
      <c r="CZ103">
        <f t="shared" si="132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46</v>
      </c>
      <c r="DW103" t="s">
        <v>46</v>
      </c>
      <c r="DX103">
        <v>1000</v>
      </c>
      <c r="EE103">
        <v>27029049</v>
      </c>
      <c r="EF103">
        <v>2</v>
      </c>
      <c r="EG103" t="s">
        <v>23</v>
      </c>
      <c r="EH103">
        <v>0</v>
      </c>
      <c r="EI103" t="s">
        <v>6</v>
      </c>
      <c r="EJ103">
        <v>1</v>
      </c>
      <c r="EK103">
        <v>15001</v>
      </c>
      <c r="EL103" t="s">
        <v>24</v>
      </c>
      <c r="EM103" t="s">
        <v>25</v>
      </c>
      <c r="EO103" t="s">
        <v>6</v>
      </c>
      <c r="EQ103">
        <v>0</v>
      </c>
      <c r="ER103">
        <v>17429.240000000002</v>
      </c>
      <c r="ES103">
        <v>17429.240000000002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3"/>
        <v>0</v>
      </c>
      <c r="FS103">
        <v>0</v>
      </c>
      <c r="FT103" t="s">
        <v>27</v>
      </c>
      <c r="FU103" t="s">
        <v>28</v>
      </c>
      <c r="FX103">
        <v>94.5</v>
      </c>
      <c r="FY103">
        <v>46.75</v>
      </c>
      <c r="GA103" t="s">
        <v>6</v>
      </c>
      <c r="GD103">
        <v>0</v>
      </c>
      <c r="GF103">
        <v>1744637240</v>
      </c>
      <c r="GG103">
        <v>2</v>
      </c>
      <c r="GH103">
        <v>1</v>
      </c>
      <c r="GI103">
        <v>-2</v>
      </c>
      <c r="GJ103">
        <v>0</v>
      </c>
      <c r="GK103">
        <f>ROUND(R103*(S12)/100,2)</f>
        <v>0</v>
      </c>
      <c r="GL103">
        <f t="shared" si="134"/>
        <v>0</v>
      </c>
      <c r="GM103">
        <f t="shared" si="135"/>
        <v>285.98</v>
      </c>
      <c r="GN103">
        <f t="shared" si="136"/>
        <v>285.98</v>
      </c>
      <c r="GO103">
        <f t="shared" si="137"/>
        <v>0</v>
      </c>
      <c r="GP103">
        <f t="shared" si="138"/>
        <v>0</v>
      </c>
      <c r="GR103">
        <v>0</v>
      </c>
      <c r="GS103">
        <v>0</v>
      </c>
      <c r="GT103">
        <v>0</v>
      </c>
      <c r="GU103" t="s">
        <v>6</v>
      </c>
      <c r="GV103">
        <f t="shared" si="139"/>
        <v>0</v>
      </c>
      <c r="GW103">
        <v>1</v>
      </c>
      <c r="GX103">
        <f t="shared" si="140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308</v>
      </c>
      <c r="D104" s="2"/>
      <c r="E104" s="2" t="s">
        <v>192</v>
      </c>
      <c r="F104" s="2" t="s">
        <v>193</v>
      </c>
      <c r="G104" s="2" t="s">
        <v>194</v>
      </c>
      <c r="H104" s="2" t="s">
        <v>178</v>
      </c>
      <c r="I104" s="2">
        <f>I100*J104</f>
        <v>5.6134000000000004</v>
      </c>
      <c r="J104" s="2">
        <v>13</v>
      </c>
      <c r="K104" s="2"/>
      <c r="L104" s="2"/>
      <c r="M104" s="2"/>
      <c r="N104" s="2"/>
      <c r="O104" s="2">
        <f t="shared" si="108"/>
        <v>288.87</v>
      </c>
      <c r="P104" s="2">
        <f t="shared" si="109"/>
        <v>288.87</v>
      </c>
      <c r="Q104" s="2">
        <f t="shared" si="110"/>
        <v>0</v>
      </c>
      <c r="R104" s="2">
        <f t="shared" si="111"/>
        <v>0</v>
      </c>
      <c r="S104" s="2">
        <f t="shared" si="112"/>
        <v>0</v>
      </c>
      <c r="T104" s="2">
        <f t="shared" si="113"/>
        <v>0</v>
      </c>
      <c r="U104" s="2">
        <f t="shared" si="114"/>
        <v>0</v>
      </c>
      <c r="V104" s="2">
        <f t="shared" si="115"/>
        <v>0</v>
      </c>
      <c r="W104" s="2">
        <f t="shared" si="116"/>
        <v>0</v>
      </c>
      <c r="X104" s="2">
        <f t="shared" si="117"/>
        <v>0</v>
      </c>
      <c r="Y104" s="2">
        <f t="shared" si="118"/>
        <v>0</v>
      </c>
      <c r="Z104" s="2"/>
      <c r="AA104" s="2">
        <v>27721505</v>
      </c>
      <c r="AB104" s="2">
        <f t="shared" si="119"/>
        <v>51.46</v>
      </c>
      <c r="AC104" s="2">
        <f t="shared" si="98"/>
        <v>51.46</v>
      </c>
      <c r="AD104" s="2">
        <f>ROUND((((ET104)-(EU104))+AE104),2)</f>
        <v>0</v>
      </c>
      <c r="AE104" s="2">
        <f t="shared" si="141"/>
        <v>0</v>
      </c>
      <c r="AF104" s="2">
        <f t="shared" si="141"/>
        <v>0</v>
      </c>
      <c r="AG104" s="2">
        <f t="shared" si="120"/>
        <v>0</v>
      </c>
      <c r="AH104" s="2">
        <f t="shared" si="142"/>
        <v>0</v>
      </c>
      <c r="AI104" s="2">
        <f t="shared" si="142"/>
        <v>0</v>
      </c>
      <c r="AJ104" s="2">
        <f t="shared" si="121"/>
        <v>0</v>
      </c>
      <c r="AK104" s="2">
        <v>51.46</v>
      </c>
      <c r="AL104" s="2">
        <v>51.46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195</v>
      </c>
      <c r="BK104" s="2"/>
      <c r="BL104" s="2"/>
      <c r="BM104" s="2">
        <v>15001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105</v>
      </c>
      <c r="CA104" s="2">
        <v>55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2"/>
        <v>288.87</v>
      </c>
      <c r="CQ104" s="2">
        <f t="shared" si="123"/>
        <v>51.46</v>
      </c>
      <c r="CR104" s="2">
        <f t="shared" si="124"/>
        <v>0</v>
      </c>
      <c r="CS104" s="2">
        <f t="shared" si="125"/>
        <v>0</v>
      </c>
      <c r="CT104" s="2">
        <f t="shared" si="126"/>
        <v>0</v>
      </c>
      <c r="CU104" s="2">
        <f t="shared" si="127"/>
        <v>0</v>
      </c>
      <c r="CV104" s="2">
        <f t="shared" si="128"/>
        <v>0</v>
      </c>
      <c r="CW104" s="2">
        <f t="shared" si="129"/>
        <v>0</v>
      </c>
      <c r="CX104" s="2">
        <f t="shared" si="130"/>
        <v>0</v>
      </c>
      <c r="CY104" s="2">
        <f t="shared" si="131"/>
        <v>0</v>
      </c>
      <c r="CZ104" s="2">
        <f t="shared" si="132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178</v>
      </c>
      <c r="DW104" s="2" t="s">
        <v>178</v>
      </c>
      <c r="DX104" s="2">
        <v>1</v>
      </c>
      <c r="DY104" s="2"/>
      <c r="DZ104" s="2"/>
      <c r="EA104" s="2"/>
      <c r="EB104" s="2"/>
      <c r="EC104" s="2"/>
      <c r="ED104" s="2"/>
      <c r="EE104" s="2">
        <v>27029049</v>
      </c>
      <c r="EF104" s="2">
        <v>2</v>
      </c>
      <c r="EG104" s="2" t="s">
        <v>23</v>
      </c>
      <c r="EH104" s="2">
        <v>0</v>
      </c>
      <c r="EI104" s="2" t="s">
        <v>6</v>
      </c>
      <c r="EJ104" s="2">
        <v>1</v>
      </c>
      <c r="EK104" s="2">
        <v>15001</v>
      </c>
      <c r="EL104" s="2" t="s">
        <v>24</v>
      </c>
      <c r="EM104" s="2" t="s">
        <v>25</v>
      </c>
      <c r="EN104" s="2"/>
      <c r="EO104" s="2" t="s">
        <v>6</v>
      </c>
      <c r="EP104" s="2"/>
      <c r="EQ104" s="2">
        <v>0</v>
      </c>
      <c r="ER104" s="2">
        <v>51.46</v>
      </c>
      <c r="ES104" s="2">
        <v>51.46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3"/>
        <v>0</v>
      </c>
      <c r="FS104" s="2">
        <v>0</v>
      </c>
      <c r="FT104" s="2" t="s">
        <v>27</v>
      </c>
      <c r="FU104" s="2" t="s">
        <v>28</v>
      </c>
      <c r="FV104" s="2"/>
      <c r="FW104" s="2"/>
      <c r="FX104" s="2">
        <v>94.5</v>
      </c>
      <c r="FY104" s="2">
        <v>46.75</v>
      </c>
      <c r="FZ104" s="2"/>
      <c r="GA104" s="2" t="s">
        <v>6</v>
      </c>
      <c r="GB104" s="2"/>
      <c r="GC104" s="2"/>
      <c r="GD104" s="2">
        <v>0</v>
      </c>
      <c r="GE104" s="2"/>
      <c r="GF104" s="2">
        <v>-915032205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4"/>
        <v>0</v>
      </c>
      <c r="GM104" s="2">
        <f t="shared" si="135"/>
        <v>288.87</v>
      </c>
      <c r="GN104" s="2">
        <f t="shared" si="136"/>
        <v>288.87</v>
      </c>
      <c r="GO104" s="2">
        <f t="shared" si="137"/>
        <v>0</v>
      </c>
      <c r="GP104" s="2">
        <f t="shared" si="138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9"/>
        <v>0</v>
      </c>
      <c r="GW104" s="2">
        <v>1</v>
      </c>
      <c r="GX104" s="2">
        <f t="shared" si="140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317</v>
      </c>
      <c r="E105" t="s">
        <v>192</v>
      </c>
      <c r="F105" t="s">
        <v>193</v>
      </c>
      <c r="G105" t="s">
        <v>194</v>
      </c>
      <c r="H105" t="s">
        <v>178</v>
      </c>
      <c r="I105">
        <f>I101*J105</f>
        <v>5.6134000000000004</v>
      </c>
      <c r="J105">
        <v>13</v>
      </c>
      <c r="O105">
        <f t="shared" si="108"/>
        <v>288.87</v>
      </c>
      <c r="P105">
        <f t="shared" si="109"/>
        <v>288.87</v>
      </c>
      <c r="Q105">
        <f t="shared" si="110"/>
        <v>0</v>
      </c>
      <c r="R105">
        <f t="shared" si="111"/>
        <v>0</v>
      </c>
      <c r="S105">
        <f t="shared" si="112"/>
        <v>0</v>
      </c>
      <c r="T105">
        <f t="shared" si="113"/>
        <v>0</v>
      </c>
      <c r="U105">
        <f t="shared" si="114"/>
        <v>0</v>
      </c>
      <c r="V105">
        <f t="shared" si="115"/>
        <v>0</v>
      </c>
      <c r="W105">
        <f t="shared" si="116"/>
        <v>0</v>
      </c>
      <c r="X105">
        <f t="shared" si="117"/>
        <v>0</v>
      </c>
      <c r="Y105">
        <f t="shared" si="118"/>
        <v>0</v>
      </c>
      <c r="AA105">
        <v>27721504</v>
      </c>
      <c r="AB105">
        <f t="shared" si="119"/>
        <v>51.46</v>
      </c>
      <c r="AC105">
        <f t="shared" si="98"/>
        <v>51.46</v>
      </c>
      <c r="AD105">
        <f>ROUND((((ET105)-(EU105))+AE105),2)</f>
        <v>0</v>
      </c>
      <c r="AE105">
        <f t="shared" si="141"/>
        <v>0</v>
      </c>
      <c r="AF105">
        <f t="shared" si="141"/>
        <v>0</v>
      </c>
      <c r="AG105">
        <f t="shared" si="120"/>
        <v>0</v>
      </c>
      <c r="AH105">
        <f t="shared" si="142"/>
        <v>0</v>
      </c>
      <c r="AI105">
        <f t="shared" si="142"/>
        <v>0</v>
      </c>
      <c r="AJ105">
        <f t="shared" si="121"/>
        <v>0</v>
      </c>
      <c r="AK105">
        <v>51.46</v>
      </c>
      <c r="AL105">
        <v>51.46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195</v>
      </c>
      <c r="BM105">
        <v>15001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105</v>
      </c>
      <c r="CA105">
        <v>55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2"/>
        <v>288.87</v>
      </c>
      <c r="CQ105">
        <f t="shared" si="123"/>
        <v>51.46</v>
      </c>
      <c r="CR105">
        <f t="shared" si="124"/>
        <v>0</v>
      </c>
      <c r="CS105">
        <f t="shared" si="125"/>
        <v>0</v>
      </c>
      <c r="CT105">
        <f t="shared" si="126"/>
        <v>0</v>
      </c>
      <c r="CU105">
        <f t="shared" si="127"/>
        <v>0</v>
      </c>
      <c r="CV105">
        <f t="shared" si="128"/>
        <v>0</v>
      </c>
      <c r="CW105">
        <f t="shared" si="129"/>
        <v>0</v>
      </c>
      <c r="CX105">
        <f t="shared" si="130"/>
        <v>0</v>
      </c>
      <c r="CY105">
        <f t="shared" si="131"/>
        <v>0</v>
      </c>
      <c r="CZ105">
        <f t="shared" si="132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178</v>
      </c>
      <c r="DW105" t="s">
        <v>178</v>
      </c>
      <c r="DX105">
        <v>1</v>
      </c>
      <c r="EE105">
        <v>27029049</v>
      </c>
      <c r="EF105">
        <v>2</v>
      </c>
      <c r="EG105" t="s">
        <v>23</v>
      </c>
      <c r="EH105">
        <v>0</v>
      </c>
      <c r="EI105" t="s">
        <v>6</v>
      </c>
      <c r="EJ105">
        <v>1</v>
      </c>
      <c r="EK105">
        <v>15001</v>
      </c>
      <c r="EL105" t="s">
        <v>24</v>
      </c>
      <c r="EM105" t="s">
        <v>25</v>
      </c>
      <c r="EO105" t="s">
        <v>6</v>
      </c>
      <c r="EQ105">
        <v>0</v>
      </c>
      <c r="ER105">
        <v>51.46</v>
      </c>
      <c r="ES105">
        <v>51.46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3"/>
        <v>0</v>
      </c>
      <c r="FS105">
        <v>0</v>
      </c>
      <c r="FT105" t="s">
        <v>27</v>
      </c>
      <c r="FU105" t="s">
        <v>28</v>
      </c>
      <c r="FX105">
        <v>94.5</v>
      </c>
      <c r="FY105">
        <v>46.75</v>
      </c>
      <c r="GA105" t="s">
        <v>6</v>
      </c>
      <c r="GD105">
        <v>0</v>
      </c>
      <c r="GF105">
        <v>-915032205</v>
      </c>
      <c r="GG105">
        <v>2</v>
      </c>
      <c r="GH105">
        <v>1</v>
      </c>
      <c r="GI105">
        <v>-2</v>
      </c>
      <c r="GJ105">
        <v>0</v>
      </c>
      <c r="GK105">
        <f>ROUND(R105*(S12)/100,2)</f>
        <v>0</v>
      </c>
      <c r="GL105">
        <f t="shared" si="134"/>
        <v>0</v>
      </c>
      <c r="GM105">
        <f t="shared" si="135"/>
        <v>288.87</v>
      </c>
      <c r="GN105">
        <f t="shared" si="136"/>
        <v>288.87</v>
      </c>
      <c r="GO105">
        <f t="shared" si="137"/>
        <v>0</v>
      </c>
      <c r="GP105">
        <f t="shared" si="138"/>
        <v>0</v>
      </c>
      <c r="GR105">
        <v>0</v>
      </c>
      <c r="GS105">
        <v>0</v>
      </c>
      <c r="GT105">
        <v>0</v>
      </c>
      <c r="GU105" t="s">
        <v>6</v>
      </c>
      <c r="GV105">
        <f t="shared" si="139"/>
        <v>0</v>
      </c>
      <c r="GW105">
        <v>1</v>
      </c>
      <c r="GX105">
        <f t="shared" si="140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ROW(SmtRes!A324)</f>
        <v>324</v>
      </c>
      <c r="D106" s="2">
        <f>ROW(EtalonRes!A338)</f>
        <v>338</v>
      </c>
      <c r="E106" s="2" t="s">
        <v>196</v>
      </c>
      <c r="F106" s="2" t="s">
        <v>197</v>
      </c>
      <c r="G106" s="2" t="s">
        <v>198</v>
      </c>
      <c r="H106" s="2" t="s">
        <v>32</v>
      </c>
      <c r="I106" s="2">
        <f>ROUND(23.78/100,9)</f>
        <v>0.23780000000000001</v>
      </c>
      <c r="J106" s="2">
        <v>0</v>
      </c>
      <c r="K106" s="2"/>
      <c r="L106" s="2"/>
      <c r="M106" s="2"/>
      <c r="N106" s="2"/>
      <c r="O106" s="2">
        <f t="shared" si="108"/>
        <v>101.24</v>
      </c>
      <c r="P106" s="2">
        <f t="shared" si="109"/>
        <v>2.0299999999999998</v>
      </c>
      <c r="Q106" s="2">
        <f t="shared" si="110"/>
        <v>12.5</v>
      </c>
      <c r="R106" s="2">
        <f t="shared" si="111"/>
        <v>5.0999999999999996</v>
      </c>
      <c r="S106" s="2">
        <f t="shared" si="112"/>
        <v>86.71</v>
      </c>
      <c r="T106" s="2">
        <f t="shared" si="113"/>
        <v>0</v>
      </c>
      <c r="U106" s="2">
        <f t="shared" si="114"/>
        <v>11.116555499999999</v>
      </c>
      <c r="V106" s="2">
        <f t="shared" si="115"/>
        <v>0.3775075</v>
      </c>
      <c r="W106" s="2">
        <f t="shared" si="116"/>
        <v>0</v>
      </c>
      <c r="X106" s="2">
        <f t="shared" si="117"/>
        <v>101.91</v>
      </c>
      <c r="Y106" s="2">
        <f t="shared" si="118"/>
        <v>58.76</v>
      </c>
      <c r="Z106" s="2"/>
      <c r="AA106" s="2">
        <v>27721505</v>
      </c>
      <c r="AB106" s="2">
        <f t="shared" si="119"/>
        <v>425.74</v>
      </c>
      <c r="AC106" s="2">
        <f t="shared" si="98"/>
        <v>8.5399999999999991</v>
      </c>
      <c r="AD106" s="2">
        <f>ROUND(((((ET106*1.25))-((EU106*1.25)))+AE106),2)</f>
        <v>52.57</v>
      </c>
      <c r="AE106" s="2">
        <f>ROUND(((EU106*1.25)),2)</f>
        <v>21.44</v>
      </c>
      <c r="AF106" s="2">
        <f>ROUND(((EV106*1.15)),2)</f>
        <v>364.63</v>
      </c>
      <c r="AG106" s="2">
        <f t="shared" si="120"/>
        <v>0</v>
      </c>
      <c r="AH106" s="2">
        <f>((EW106*1.15))</f>
        <v>46.747499999999995</v>
      </c>
      <c r="AI106" s="2">
        <f>((EX106*1.25))</f>
        <v>1.5874999999999999</v>
      </c>
      <c r="AJ106" s="2">
        <f t="shared" si="121"/>
        <v>0</v>
      </c>
      <c r="AK106" s="2">
        <v>367.66</v>
      </c>
      <c r="AL106" s="2">
        <v>8.5399999999999991</v>
      </c>
      <c r="AM106" s="2">
        <v>42.05</v>
      </c>
      <c r="AN106" s="2">
        <v>17.149999999999999</v>
      </c>
      <c r="AO106" s="2">
        <v>317.07</v>
      </c>
      <c r="AP106" s="2">
        <v>0</v>
      </c>
      <c r="AQ106" s="2">
        <v>40.65</v>
      </c>
      <c r="AR106" s="2">
        <v>1.27</v>
      </c>
      <c r="AS106" s="2">
        <v>0</v>
      </c>
      <c r="AT106" s="2">
        <v>111</v>
      </c>
      <c r="AU106" s="2">
        <v>64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0</v>
      </c>
      <c r="BI106" s="2">
        <v>1</v>
      </c>
      <c r="BJ106" s="2" t="s">
        <v>199</v>
      </c>
      <c r="BK106" s="2"/>
      <c r="BL106" s="2"/>
      <c r="BM106" s="2">
        <v>11001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123</v>
      </c>
      <c r="CA106" s="2">
        <v>75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1470</v>
      </c>
      <c r="CO106" s="2">
        <v>0</v>
      </c>
      <c r="CP106" s="2">
        <f t="shared" si="122"/>
        <v>101.24</v>
      </c>
      <c r="CQ106" s="2">
        <f t="shared" si="123"/>
        <v>8.5399999999999991</v>
      </c>
      <c r="CR106" s="2">
        <f t="shared" si="124"/>
        <v>52.57</v>
      </c>
      <c r="CS106" s="2">
        <f t="shared" si="125"/>
        <v>21.44</v>
      </c>
      <c r="CT106" s="2">
        <f t="shared" si="126"/>
        <v>364.63</v>
      </c>
      <c r="CU106" s="2">
        <f t="shared" si="127"/>
        <v>0</v>
      </c>
      <c r="CV106" s="2">
        <f t="shared" si="128"/>
        <v>46.747499999999995</v>
      </c>
      <c r="CW106" s="2">
        <f t="shared" si="129"/>
        <v>1.5874999999999999</v>
      </c>
      <c r="CX106" s="2">
        <f t="shared" si="130"/>
        <v>0</v>
      </c>
      <c r="CY106" s="2">
        <f t="shared" si="131"/>
        <v>101.90909999999998</v>
      </c>
      <c r="CZ106" s="2">
        <f t="shared" si="132"/>
        <v>58.758399999999995</v>
      </c>
      <c r="DA106" s="2"/>
      <c r="DB106" s="2"/>
      <c r="DC106" s="2" t="s">
        <v>6</v>
      </c>
      <c r="DD106" s="2" t="s">
        <v>6</v>
      </c>
      <c r="DE106" s="2" t="s">
        <v>102</v>
      </c>
      <c r="DF106" s="2" t="s">
        <v>102</v>
      </c>
      <c r="DG106" s="2" t="s">
        <v>103</v>
      </c>
      <c r="DH106" s="2" t="s">
        <v>6</v>
      </c>
      <c r="DI106" s="2" t="s">
        <v>103</v>
      </c>
      <c r="DJ106" s="2" t="s">
        <v>102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32</v>
      </c>
      <c r="DW106" s="2" t="s">
        <v>32</v>
      </c>
      <c r="DX106" s="2">
        <v>100</v>
      </c>
      <c r="DY106" s="2"/>
      <c r="DZ106" s="2"/>
      <c r="EA106" s="2"/>
      <c r="EB106" s="2"/>
      <c r="EC106" s="2"/>
      <c r="ED106" s="2"/>
      <c r="EE106" s="2">
        <v>27029024</v>
      </c>
      <c r="EF106" s="2">
        <v>2</v>
      </c>
      <c r="EG106" s="2" t="s">
        <v>23</v>
      </c>
      <c r="EH106" s="2">
        <v>0</v>
      </c>
      <c r="EI106" s="2" t="s">
        <v>6</v>
      </c>
      <c r="EJ106" s="2">
        <v>1</v>
      </c>
      <c r="EK106" s="2">
        <v>11001</v>
      </c>
      <c r="EL106" s="2" t="s">
        <v>200</v>
      </c>
      <c r="EM106" s="2" t="s">
        <v>201</v>
      </c>
      <c r="EN106" s="2"/>
      <c r="EO106" s="2" t="s">
        <v>106</v>
      </c>
      <c r="EP106" s="2"/>
      <c r="EQ106" s="2">
        <v>0</v>
      </c>
      <c r="ER106" s="2">
        <v>367.66</v>
      </c>
      <c r="ES106" s="2">
        <v>8.5399999999999991</v>
      </c>
      <c r="ET106" s="2">
        <v>42.05</v>
      </c>
      <c r="EU106" s="2">
        <v>17.149999999999999</v>
      </c>
      <c r="EV106" s="2">
        <v>317.07</v>
      </c>
      <c r="EW106" s="2">
        <v>40.65</v>
      </c>
      <c r="EX106" s="2">
        <v>1.27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3"/>
        <v>0</v>
      </c>
      <c r="FS106" s="2">
        <v>0</v>
      </c>
      <c r="FT106" s="2" t="s">
        <v>27</v>
      </c>
      <c r="FU106" s="2" t="s">
        <v>28</v>
      </c>
      <c r="FV106" s="2"/>
      <c r="FW106" s="2"/>
      <c r="FX106" s="2">
        <v>110.7</v>
      </c>
      <c r="FY106" s="2">
        <v>63.75</v>
      </c>
      <c r="FZ106" s="2"/>
      <c r="GA106" s="2" t="s">
        <v>6</v>
      </c>
      <c r="GB106" s="2"/>
      <c r="GC106" s="2"/>
      <c r="GD106" s="2">
        <v>0</v>
      </c>
      <c r="GE106" s="2"/>
      <c r="GF106" s="2">
        <v>1315376555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4"/>
        <v>0</v>
      </c>
      <c r="GM106" s="2">
        <f t="shared" si="135"/>
        <v>261.91000000000003</v>
      </c>
      <c r="GN106" s="2">
        <f t="shared" si="136"/>
        <v>261.91000000000003</v>
      </c>
      <c r="GO106" s="2">
        <f t="shared" si="137"/>
        <v>0</v>
      </c>
      <c r="GP106" s="2">
        <f t="shared" si="138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39"/>
        <v>0</v>
      </c>
      <c r="GW106" s="2">
        <v>1</v>
      </c>
      <c r="GX106" s="2">
        <f t="shared" si="140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ROW(SmtRes!A330)</f>
        <v>330</v>
      </c>
      <c r="D107">
        <f>ROW(EtalonRes!A344)</f>
        <v>344</v>
      </c>
      <c r="E107" t="s">
        <v>196</v>
      </c>
      <c r="F107" t="s">
        <v>197</v>
      </c>
      <c r="G107" t="s">
        <v>198</v>
      </c>
      <c r="H107" t="s">
        <v>32</v>
      </c>
      <c r="I107">
        <f>ROUND(23.78/100,9)</f>
        <v>0.23780000000000001</v>
      </c>
      <c r="J107">
        <v>0</v>
      </c>
      <c r="O107">
        <f t="shared" si="108"/>
        <v>101.24</v>
      </c>
      <c r="P107">
        <f t="shared" si="109"/>
        <v>2.0299999999999998</v>
      </c>
      <c r="Q107">
        <f t="shared" si="110"/>
        <v>12.5</v>
      </c>
      <c r="R107">
        <f t="shared" si="111"/>
        <v>5.0999999999999996</v>
      </c>
      <c r="S107">
        <f t="shared" si="112"/>
        <v>86.71</v>
      </c>
      <c r="T107">
        <f t="shared" si="113"/>
        <v>0</v>
      </c>
      <c r="U107">
        <f t="shared" si="114"/>
        <v>11.116555499999999</v>
      </c>
      <c r="V107">
        <f t="shared" si="115"/>
        <v>0.3775075</v>
      </c>
      <c r="W107">
        <f t="shared" si="116"/>
        <v>0</v>
      </c>
      <c r="X107">
        <f t="shared" si="117"/>
        <v>101.91</v>
      </c>
      <c r="Y107">
        <f t="shared" si="118"/>
        <v>58.76</v>
      </c>
      <c r="AA107">
        <v>27721504</v>
      </c>
      <c r="AB107">
        <f t="shared" si="119"/>
        <v>425.74</v>
      </c>
      <c r="AC107">
        <f t="shared" si="98"/>
        <v>8.5399999999999991</v>
      </c>
      <c r="AD107">
        <f>ROUND(((((ET107*1.25))-((EU107*1.25)))+AE107),2)</f>
        <v>52.57</v>
      </c>
      <c r="AE107">
        <f>ROUND(((EU107*1.25)),2)</f>
        <v>21.44</v>
      </c>
      <c r="AF107">
        <f>ROUND(((EV107*1.15)),2)</f>
        <v>364.63</v>
      </c>
      <c r="AG107">
        <f t="shared" si="120"/>
        <v>0</v>
      </c>
      <c r="AH107">
        <f>((EW107*1.15))</f>
        <v>46.747499999999995</v>
      </c>
      <c r="AI107">
        <f>((EX107*1.25))</f>
        <v>1.5874999999999999</v>
      </c>
      <c r="AJ107">
        <f t="shared" si="121"/>
        <v>0</v>
      </c>
      <c r="AK107">
        <v>367.66</v>
      </c>
      <c r="AL107">
        <v>8.5399999999999991</v>
      </c>
      <c r="AM107">
        <v>42.05</v>
      </c>
      <c r="AN107">
        <v>17.149999999999999</v>
      </c>
      <c r="AO107">
        <v>317.07</v>
      </c>
      <c r="AP107">
        <v>0</v>
      </c>
      <c r="AQ107">
        <v>40.65</v>
      </c>
      <c r="AR107">
        <v>1.27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199</v>
      </c>
      <c r="BM107">
        <v>11001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1470</v>
      </c>
      <c r="CO107">
        <v>0</v>
      </c>
      <c r="CP107">
        <f t="shared" si="122"/>
        <v>101.24</v>
      </c>
      <c r="CQ107">
        <f t="shared" si="123"/>
        <v>8.5399999999999991</v>
      </c>
      <c r="CR107">
        <f t="shared" si="124"/>
        <v>52.57</v>
      </c>
      <c r="CS107">
        <f t="shared" si="125"/>
        <v>21.44</v>
      </c>
      <c r="CT107">
        <f t="shared" si="126"/>
        <v>364.63</v>
      </c>
      <c r="CU107">
        <f t="shared" si="127"/>
        <v>0</v>
      </c>
      <c r="CV107">
        <f t="shared" si="128"/>
        <v>46.747499999999995</v>
      </c>
      <c r="CW107">
        <f t="shared" si="129"/>
        <v>1.5874999999999999</v>
      </c>
      <c r="CX107">
        <f t="shared" si="130"/>
        <v>0</v>
      </c>
      <c r="CY107">
        <f t="shared" si="131"/>
        <v>101.90909999999998</v>
      </c>
      <c r="CZ107">
        <f t="shared" si="132"/>
        <v>58.758399999999995</v>
      </c>
      <c r="DC107" t="s">
        <v>6</v>
      </c>
      <c r="DD107" t="s">
        <v>6</v>
      </c>
      <c r="DE107" t="s">
        <v>102</v>
      </c>
      <c r="DF107" t="s">
        <v>102</v>
      </c>
      <c r="DG107" t="s">
        <v>103</v>
      </c>
      <c r="DH107" t="s">
        <v>6</v>
      </c>
      <c r="DI107" t="s">
        <v>103</v>
      </c>
      <c r="DJ107" t="s">
        <v>102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32</v>
      </c>
      <c r="DW107" t="s">
        <v>32</v>
      </c>
      <c r="DX107">
        <v>100</v>
      </c>
      <c r="EE107">
        <v>27029024</v>
      </c>
      <c r="EF107">
        <v>2</v>
      </c>
      <c r="EG107" t="s">
        <v>23</v>
      </c>
      <c r="EH107">
        <v>0</v>
      </c>
      <c r="EI107" t="s">
        <v>6</v>
      </c>
      <c r="EJ107">
        <v>1</v>
      </c>
      <c r="EK107">
        <v>11001</v>
      </c>
      <c r="EL107" t="s">
        <v>200</v>
      </c>
      <c r="EM107" t="s">
        <v>201</v>
      </c>
      <c r="EO107" t="s">
        <v>106</v>
      </c>
      <c r="EQ107">
        <v>0</v>
      </c>
      <c r="ER107">
        <v>367.66</v>
      </c>
      <c r="ES107">
        <v>8.5399999999999991</v>
      </c>
      <c r="ET107">
        <v>42.05</v>
      </c>
      <c r="EU107">
        <v>17.149999999999999</v>
      </c>
      <c r="EV107">
        <v>317.07</v>
      </c>
      <c r="EW107">
        <v>40.65</v>
      </c>
      <c r="EX107">
        <v>1.27</v>
      </c>
      <c r="EY107">
        <v>0</v>
      </c>
      <c r="FQ107">
        <v>0</v>
      </c>
      <c r="FR107">
        <f t="shared" si="133"/>
        <v>0</v>
      </c>
      <c r="FS107">
        <v>0</v>
      </c>
      <c r="FT107" t="s">
        <v>27</v>
      </c>
      <c r="FU107" t="s">
        <v>28</v>
      </c>
      <c r="FX107">
        <v>110.7</v>
      </c>
      <c r="FY107">
        <v>63.75</v>
      </c>
      <c r="GA107" t="s">
        <v>6</v>
      </c>
      <c r="GD107">
        <v>0</v>
      </c>
      <c r="GF107">
        <v>1315376555</v>
      </c>
      <c r="GG107">
        <v>2</v>
      </c>
      <c r="GH107">
        <v>1</v>
      </c>
      <c r="GI107">
        <v>-2</v>
      </c>
      <c r="GJ107">
        <v>0</v>
      </c>
      <c r="GK107">
        <f>ROUND(R107*(S12)/100,2)</f>
        <v>0</v>
      </c>
      <c r="GL107">
        <f t="shared" si="134"/>
        <v>0</v>
      </c>
      <c r="GM107">
        <f t="shared" si="135"/>
        <v>261.91000000000003</v>
      </c>
      <c r="GN107">
        <f t="shared" si="136"/>
        <v>261.91000000000003</v>
      </c>
      <c r="GO107">
        <f t="shared" si="137"/>
        <v>0</v>
      </c>
      <c r="GP107">
        <f t="shared" si="138"/>
        <v>0</v>
      </c>
      <c r="GR107">
        <v>0</v>
      </c>
      <c r="GS107">
        <v>0</v>
      </c>
      <c r="GT107">
        <v>0</v>
      </c>
      <c r="GU107" t="s">
        <v>6</v>
      </c>
      <c r="GV107">
        <f t="shared" si="139"/>
        <v>0</v>
      </c>
      <c r="GW107">
        <v>1</v>
      </c>
      <c r="GX107">
        <f t="shared" si="140"/>
        <v>0</v>
      </c>
      <c r="HA107">
        <v>0</v>
      </c>
      <c r="HB107"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324</v>
      </c>
      <c r="D108" s="2"/>
      <c r="E108" s="2" t="s">
        <v>202</v>
      </c>
      <c r="F108" s="2" t="s">
        <v>203</v>
      </c>
      <c r="G108" s="2" t="s">
        <v>204</v>
      </c>
      <c r="H108" s="2" t="s">
        <v>64</v>
      </c>
      <c r="I108" s="2">
        <f>I106*J108</f>
        <v>0.48511200000000004</v>
      </c>
      <c r="J108" s="2">
        <v>2.04</v>
      </c>
      <c r="K108" s="2"/>
      <c r="L108" s="2"/>
      <c r="M108" s="2"/>
      <c r="N108" s="2"/>
      <c r="O108" s="2">
        <f t="shared" si="108"/>
        <v>383.24</v>
      </c>
      <c r="P108" s="2">
        <f t="shared" si="109"/>
        <v>383.24</v>
      </c>
      <c r="Q108" s="2">
        <f t="shared" si="110"/>
        <v>0</v>
      </c>
      <c r="R108" s="2">
        <f t="shared" si="111"/>
        <v>0</v>
      </c>
      <c r="S108" s="2">
        <f t="shared" si="112"/>
        <v>0</v>
      </c>
      <c r="T108" s="2">
        <f t="shared" si="113"/>
        <v>0</v>
      </c>
      <c r="U108" s="2">
        <f t="shared" si="114"/>
        <v>0</v>
      </c>
      <c r="V108" s="2">
        <f t="shared" si="115"/>
        <v>0</v>
      </c>
      <c r="W108" s="2">
        <f t="shared" si="116"/>
        <v>0</v>
      </c>
      <c r="X108" s="2">
        <f t="shared" si="117"/>
        <v>0</v>
      </c>
      <c r="Y108" s="2">
        <f t="shared" si="118"/>
        <v>0</v>
      </c>
      <c r="Z108" s="2"/>
      <c r="AA108" s="2">
        <v>27721505</v>
      </c>
      <c r="AB108" s="2">
        <f t="shared" si="119"/>
        <v>790</v>
      </c>
      <c r="AC108" s="2">
        <f t="shared" si="98"/>
        <v>790</v>
      </c>
      <c r="AD108" s="2">
        <f>ROUND((((ET108)-(EU108))+AE108),2)</f>
        <v>0</v>
      </c>
      <c r="AE108" s="2">
        <f>ROUND((EU108),2)</f>
        <v>0</v>
      </c>
      <c r="AF108" s="2">
        <f>ROUND((EV108),2)</f>
        <v>0</v>
      </c>
      <c r="AG108" s="2">
        <f t="shared" si="120"/>
        <v>0</v>
      </c>
      <c r="AH108" s="2">
        <f>(EW108)</f>
        <v>0</v>
      </c>
      <c r="AI108" s="2">
        <f>(EX108)</f>
        <v>0</v>
      </c>
      <c r="AJ108" s="2">
        <f t="shared" si="121"/>
        <v>0</v>
      </c>
      <c r="AK108" s="2">
        <v>790</v>
      </c>
      <c r="AL108" s="2">
        <v>790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111</v>
      </c>
      <c r="AU108" s="2">
        <v>64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3</v>
      </c>
      <c r="BI108" s="2">
        <v>1</v>
      </c>
      <c r="BJ108" s="2" t="s">
        <v>205</v>
      </c>
      <c r="BK108" s="2"/>
      <c r="BL108" s="2"/>
      <c r="BM108" s="2">
        <v>11001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123</v>
      </c>
      <c r="CA108" s="2">
        <v>75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122"/>
        <v>383.24</v>
      </c>
      <c r="CQ108" s="2">
        <f t="shared" si="123"/>
        <v>790</v>
      </c>
      <c r="CR108" s="2">
        <f t="shared" si="124"/>
        <v>0</v>
      </c>
      <c r="CS108" s="2">
        <f t="shared" si="125"/>
        <v>0</v>
      </c>
      <c r="CT108" s="2">
        <f t="shared" si="126"/>
        <v>0</v>
      </c>
      <c r="CU108" s="2">
        <f t="shared" si="127"/>
        <v>0</v>
      </c>
      <c r="CV108" s="2">
        <f t="shared" si="128"/>
        <v>0</v>
      </c>
      <c r="CW108" s="2">
        <f t="shared" si="129"/>
        <v>0</v>
      </c>
      <c r="CX108" s="2">
        <f t="shared" si="130"/>
        <v>0</v>
      </c>
      <c r="CY108" s="2">
        <f t="shared" si="131"/>
        <v>0</v>
      </c>
      <c r="CZ108" s="2">
        <f t="shared" si="132"/>
        <v>0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1007</v>
      </c>
      <c r="DV108" s="2" t="s">
        <v>64</v>
      </c>
      <c r="DW108" s="2" t="s">
        <v>64</v>
      </c>
      <c r="DX108" s="2">
        <v>1</v>
      </c>
      <c r="DY108" s="2"/>
      <c r="DZ108" s="2"/>
      <c r="EA108" s="2"/>
      <c r="EB108" s="2"/>
      <c r="EC108" s="2"/>
      <c r="ED108" s="2"/>
      <c r="EE108" s="2">
        <v>27029024</v>
      </c>
      <c r="EF108" s="2">
        <v>2</v>
      </c>
      <c r="EG108" s="2" t="s">
        <v>23</v>
      </c>
      <c r="EH108" s="2">
        <v>0</v>
      </c>
      <c r="EI108" s="2" t="s">
        <v>6</v>
      </c>
      <c r="EJ108" s="2">
        <v>1</v>
      </c>
      <c r="EK108" s="2">
        <v>11001</v>
      </c>
      <c r="EL108" s="2" t="s">
        <v>200</v>
      </c>
      <c r="EM108" s="2" t="s">
        <v>201</v>
      </c>
      <c r="EN108" s="2"/>
      <c r="EO108" s="2" t="s">
        <v>6</v>
      </c>
      <c r="EP108" s="2"/>
      <c r="EQ108" s="2">
        <v>0</v>
      </c>
      <c r="ER108" s="2">
        <v>790</v>
      </c>
      <c r="ES108" s="2">
        <v>790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3"/>
        <v>0</v>
      </c>
      <c r="FS108" s="2">
        <v>0</v>
      </c>
      <c r="FT108" s="2" t="s">
        <v>27</v>
      </c>
      <c r="FU108" s="2" t="s">
        <v>28</v>
      </c>
      <c r="FV108" s="2"/>
      <c r="FW108" s="2"/>
      <c r="FX108" s="2">
        <v>110.7</v>
      </c>
      <c r="FY108" s="2">
        <v>63.75</v>
      </c>
      <c r="FZ108" s="2"/>
      <c r="GA108" s="2" t="s">
        <v>6</v>
      </c>
      <c r="GB108" s="2"/>
      <c r="GC108" s="2"/>
      <c r="GD108" s="2">
        <v>0</v>
      </c>
      <c r="GE108" s="2"/>
      <c r="GF108" s="2">
        <v>-1812663476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4"/>
        <v>0</v>
      </c>
      <c r="GM108" s="2">
        <f t="shared" si="135"/>
        <v>383.24</v>
      </c>
      <c r="GN108" s="2">
        <f t="shared" si="136"/>
        <v>383.24</v>
      </c>
      <c r="GO108" s="2">
        <f t="shared" si="137"/>
        <v>0</v>
      </c>
      <c r="GP108" s="2">
        <f t="shared" si="138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39"/>
        <v>0</v>
      </c>
      <c r="GW108" s="2">
        <v>1</v>
      </c>
      <c r="GX108" s="2">
        <f t="shared" si="140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330</v>
      </c>
      <c r="E109" t="s">
        <v>202</v>
      </c>
      <c r="F109" t="s">
        <v>203</v>
      </c>
      <c r="G109" t="s">
        <v>204</v>
      </c>
      <c r="H109" t="s">
        <v>64</v>
      </c>
      <c r="I109">
        <f>I107*J109</f>
        <v>0.48511200000000004</v>
      </c>
      <c r="J109">
        <v>2.04</v>
      </c>
      <c r="O109">
        <f t="shared" si="108"/>
        <v>383.24</v>
      </c>
      <c r="P109">
        <f t="shared" si="109"/>
        <v>383.24</v>
      </c>
      <c r="Q109">
        <f t="shared" si="110"/>
        <v>0</v>
      </c>
      <c r="R109">
        <f t="shared" si="111"/>
        <v>0</v>
      </c>
      <c r="S109">
        <f t="shared" si="112"/>
        <v>0</v>
      </c>
      <c r="T109">
        <f t="shared" si="113"/>
        <v>0</v>
      </c>
      <c r="U109">
        <f t="shared" si="114"/>
        <v>0</v>
      </c>
      <c r="V109">
        <f t="shared" si="115"/>
        <v>0</v>
      </c>
      <c r="W109">
        <f t="shared" si="116"/>
        <v>0</v>
      </c>
      <c r="X109">
        <f t="shared" si="117"/>
        <v>0</v>
      </c>
      <c r="Y109">
        <f t="shared" si="118"/>
        <v>0</v>
      </c>
      <c r="AA109">
        <v>27721504</v>
      </c>
      <c r="AB109">
        <f t="shared" si="119"/>
        <v>790</v>
      </c>
      <c r="AC109">
        <f t="shared" si="98"/>
        <v>790</v>
      </c>
      <c r="AD109">
        <f>ROUND((((ET109)-(EU109))+AE109),2)</f>
        <v>0</v>
      </c>
      <c r="AE109">
        <f>ROUND((EU109),2)</f>
        <v>0</v>
      </c>
      <c r="AF109">
        <f>ROUND((EV109),2)</f>
        <v>0</v>
      </c>
      <c r="AG109">
        <f t="shared" si="120"/>
        <v>0</v>
      </c>
      <c r="AH109">
        <f>(EW109)</f>
        <v>0</v>
      </c>
      <c r="AI109">
        <f>(EX109)</f>
        <v>0</v>
      </c>
      <c r="AJ109">
        <f t="shared" si="121"/>
        <v>0</v>
      </c>
      <c r="AK109">
        <v>790</v>
      </c>
      <c r="AL109">
        <v>790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111</v>
      </c>
      <c r="AU109">
        <v>64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205</v>
      </c>
      <c r="BM109">
        <v>11001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123</v>
      </c>
      <c r="CA109">
        <v>75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122"/>
        <v>383.24</v>
      </c>
      <c r="CQ109">
        <f t="shared" si="123"/>
        <v>790</v>
      </c>
      <c r="CR109">
        <f t="shared" si="124"/>
        <v>0</v>
      </c>
      <c r="CS109">
        <f t="shared" si="125"/>
        <v>0</v>
      </c>
      <c r="CT109">
        <f t="shared" si="126"/>
        <v>0</v>
      </c>
      <c r="CU109">
        <f t="shared" si="127"/>
        <v>0</v>
      </c>
      <c r="CV109">
        <f t="shared" si="128"/>
        <v>0</v>
      </c>
      <c r="CW109">
        <f t="shared" si="129"/>
        <v>0</v>
      </c>
      <c r="CX109">
        <f t="shared" si="130"/>
        <v>0</v>
      </c>
      <c r="CY109">
        <f t="shared" si="131"/>
        <v>0</v>
      </c>
      <c r="CZ109">
        <f t="shared" si="132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1007</v>
      </c>
      <c r="DV109" t="s">
        <v>64</v>
      </c>
      <c r="DW109" t="s">
        <v>64</v>
      </c>
      <c r="DX109">
        <v>1</v>
      </c>
      <c r="EE109">
        <v>27029024</v>
      </c>
      <c r="EF109">
        <v>2</v>
      </c>
      <c r="EG109" t="s">
        <v>23</v>
      </c>
      <c r="EH109">
        <v>0</v>
      </c>
      <c r="EI109" t="s">
        <v>6</v>
      </c>
      <c r="EJ109">
        <v>1</v>
      </c>
      <c r="EK109">
        <v>11001</v>
      </c>
      <c r="EL109" t="s">
        <v>200</v>
      </c>
      <c r="EM109" t="s">
        <v>201</v>
      </c>
      <c r="EO109" t="s">
        <v>6</v>
      </c>
      <c r="EQ109">
        <v>0</v>
      </c>
      <c r="ER109">
        <v>790</v>
      </c>
      <c r="ES109">
        <v>790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33"/>
        <v>0</v>
      </c>
      <c r="FS109">
        <v>0</v>
      </c>
      <c r="FT109" t="s">
        <v>27</v>
      </c>
      <c r="FU109" t="s">
        <v>28</v>
      </c>
      <c r="FX109">
        <v>110.7</v>
      </c>
      <c r="FY109">
        <v>63.75</v>
      </c>
      <c r="GA109" t="s">
        <v>6</v>
      </c>
      <c r="GD109">
        <v>0</v>
      </c>
      <c r="GF109">
        <v>-1812663476</v>
      </c>
      <c r="GG109">
        <v>2</v>
      </c>
      <c r="GH109">
        <v>1</v>
      </c>
      <c r="GI109">
        <v>-2</v>
      </c>
      <c r="GJ109">
        <v>0</v>
      </c>
      <c r="GK109">
        <f>ROUND(R109*(S12)/100,2)</f>
        <v>0</v>
      </c>
      <c r="GL109">
        <f t="shared" si="134"/>
        <v>0</v>
      </c>
      <c r="GM109">
        <f t="shared" si="135"/>
        <v>383.24</v>
      </c>
      <c r="GN109">
        <f t="shared" si="136"/>
        <v>383.24</v>
      </c>
      <c r="GO109">
        <f t="shared" si="137"/>
        <v>0</v>
      </c>
      <c r="GP109">
        <f t="shared" si="138"/>
        <v>0</v>
      </c>
      <c r="GR109">
        <v>0</v>
      </c>
      <c r="GS109">
        <v>0</v>
      </c>
      <c r="GT109">
        <v>0</v>
      </c>
      <c r="GU109" t="s">
        <v>6</v>
      </c>
      <c r="GV109">
        <f t="shared" si="139"/>
        <v>0</v>
      </c>
      <c r="GW109">
        <v>1</v>
      </c>
      <c r="GX109">
        <f t="shared" si="140"/>
        <v>0</v>
      </c>
      <c r="HA109">
        <v>0</v>
      </c>
      <c r="HB109"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ROW(SmtRes!A335)</f>
        <v>335</v>
      </c>
      <c r="D110" s="2">
        <f>ROW(EtalonRes!A349)</f>
        <v>349</v>
      </c>
      <c r="E110" s="2" t="s">
        <v>206</v>
      </c>
      <c r="F110" s="2" t="s">
        <v>207</v>
      </c>
      <c r="G110" s="2" t="s">
        <v>208</v>
      </c>
      <c r="H110" s="2" t="s">
        <v>32</v>
      </c>
      <c r="I110" s="2">
        <f>ROUND(23.78/100,9)</f>
        <v>0.23780000000000001</v>
      </c>
      <c r="J110" s="2">
        <v>0</v>
      </c>
      <c r="K110" s="2"/>
      <c r="L110" s="2"/>
      <c r="M110" s="2"/>
      <c r="N110" s="2"/>
      <c r="O110" s="2">
        <f t="shared" si="108"/>
        <v>20.170000000000002</v>
      </c>
      <c r="P110" s="2">
        <f t="shared" si="109"/>
        <v>0</v>
      </c>
      <c r="Q110" s="2">
        <f t="shared" si="110"/>
        <v>13.77</v>
      </c>
      <c r="R110" s="2">
        <f t="shared" si="111"/>
        <v>5.07</v>
      </c>
      <c r="S110" s="2">
        <f t="shared" si="112"/>
        <v>6.4</v>
      </c>
      <c r="T110" s="2">
        <f t="shared" si="113"/>
        <v>0</v>
      </c>
      <c r="U110" s="2">
        <f t="shared" si="114"/>
        <v>0.82040999999999997</v>
      </c>
      <c r="V110" s="2">
        <f t="shared" si="115"/>
        <v>0.37453500000000006</v>
      </c>
      <c r="W110" s="2">
        <f t="shared" si="116"/>
        <v>0</v>
      </c>
      <c r="X110" s="2">
        <f t="shared" si="117"/>
        <v>12.73</v>
      </c>
      <c r="Y110" s="2">
        <f t="shared" si="118"/>
        <v>7.34</v>
      </c>
      <c r="Z110" s="2"/>
      <c r="AA110" s="2">
        <v>27721505</v>
      </c>
      <c r="AB110" s="2">
        <f t="shared" si="119"/>
        <v>84.81</v>
      </c>
      <c r="AC110" s="2">
        <f>ROUND(((ES110*6)),2)</f>
        <v>0</v>
      </c>
      <c r="AD110" s="2">
        <f>ROUND((((((ET110*1.25)*6))-(((EU110*1.25)*6)))+AE110),2)</f>
        <v>57.9</v>
      </c>
      <c r="AE110" s="2">
        <f>ROUND((((EU110*1.25)*6)),2)</f>
        <v>21.3</v>
      </c>
      <c r="AF110" s="2">
        <f>ROUND((((EV110*1.15)*6)),2)</f>
        <v>26.91</v>
      </c>
      <c r="AG110" s="2">
        <f t="shared" si="120"/>
        <v>0</v>
      </c>
      <c r="AH110" s="2">
        <f>(((EW110*1.15)*6))</f>
        <v>3.4499999999999997</v>
      </c>
      <c r="AI110" s="2">
        <f>(((EX110*1.25)*6))</f>
        <v>1.5750000000000002</v>
      </c>
      <c r="AJ110" s="2">
        <f t="shared" si="121"/>
        <v>0</v>
      </c>
      <c r="AK110" s="2">
        <v>11.62</v>
      </c>
      <c r="AL110" s="2">
        <v>0</v>
      </c>
      <c r="AM110" s="2">
        <v>7.72</v>
      </c>
      <c r="AN110" s="2">
        <v>2.84</v>
      </c>
      <c r="AO110" s="2">
        <v>3.9</v>
      </c>
      <c r="AP110" s="2">
        <v>0</v>
      </c>
      <c r="AQ110" s="2">
        <v>0.5</v>
      </c>
      <c r="AR110" s="2">
        <v>0.21</v>
      </c>
      <c r="AS110" s="2">
        <v>0</v>
      </c>
      <c r="AT110" s="2">
        <v>111</v>
      </c>
      <c r="AU110" s="2">
        <v>64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209</v>
      </c>
      <c r="BK110" s="2"/>
      <c r="BL110" s="2"/>
      <c r="BM110" s="2">
        <v>11001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123</v>
      </c>
      <c r="CA110" s="2">
        <v>75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1470</v>
      </c>
      <c r="CO110" s="2">
        <v>0</v>
      </c>
      <c r="CP110" s="2">
        <f t="shared" si="122"/>
        <v>20.170000000000002</v>
      </c>
      <c r="CQ110" s="2">
        <f t="shared" si="123"/>
        <v>0</v>
      </c>
      <c r="CR110" s="2">
        <f t="shared" si="124"/>
        <v>57.9</v>
      </c>
      <c r="CS110" s="2">
        <f t="shared" si="125"/>
        <v>21.3</v>
      </c>
      <c r="CT110" s="2">
        <f t="shared" si="126"/>
        <v>26.91</v>
      </c>
      <c r="CU110" s="2">
        <f t="shared" si="127"/>
        <v>0</v>
      </c>
      <c r="CV110" s="2">
        <f t="shared" si="128"/>
        <v>3.4499999999999997</v>
      </c>
      <c r="CW110" s="2">
        <f t="shared" si="129"/>
        <v>1.5750000000000002</v>
      </c>
      <c r="CX110" s="2">
        <f t="shared" si="130"/>
        <v>0</v>
      </c>
      <c r="CY110" s="2">
        <f t="shared" si="131"/>
        <v>12.7317</v>
      </c>
      <c r="CZ110" s="2">
        <f t="shared" si="132"/>
        <v>7.3408000000000007</v>
      </c>
      <c r="DA110" s="2"/>
      <c r="DB110" s="2"/>
      <c r="DC110" s="2" t="s">
        <v>6</v>
      </c>
      <c r="DD110" s="2" t="s">
        <v>210</v>
      </c>
      <c r="DE110" s="2" t="s">
        <v>211</v>
      </c>
      <c r="DF110" s="2" t="s">
        <v>211</v>
      </c>
      <c r="DG110" s="2" t="s">
        <v>212</v>
      </c>
      <c r="DH110" s="2" t="s">
        <v>6</v>
      </c>
      <c r="DI110" s="2" t="s">
        <v>212</v>
      </c>
      <c r="DJ110" s="2" t="s">
        <v>211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1005</v>
      </c>
      <c r="DV110" s="2" t="s">
        <v>32</v>
      </c>
      <c r="DW110" s="2" t="s">
        <v>32</v>
      </c>
      <c r="DX110" s="2">
        <v>100</v>
      </c>
      <c r="DY110" s="2"/>
      <c r="DZ110" s="2"/>
      <c r="EA110" s="2"/>
      <c r="EB110" s="2"/>
      <c r="EC110" s="2"/>
      <c r="ED110" s="2"/>
      <c r="EE110" s="2">
        <v>27029024</v>
      </c>
      <c r="EF110" s="2">
        <v>2</v>
      </c>
      <c r="EG110" s="2" t="s">
        <v>23</v>
      </c>
      <c r="EH110" s="2">
        <v>0</v>
      </c>
      <c r="EI110" s="2" t="s">
        <v>6</v>
      </c>
      <c r="EJ110" s="2">
        <v>1</v>
      </c>
      <c r="EK110" s="2">
        <v>11001</v>
      </c>
      <c r="EL110" s="2" t="s">
        <v>200</v>
      </c>
      <c r="EM110" s="2" t="s">
        <v>201</v>
      </c>
      <c r="EN110" s="2"/>
      <c r="EO110" s="2" t="s">
        <v>106</v>
      </c>
      <c r="EP110" s="2"/>
      <c r="EQ110" s="2">
        <v>0</v>
      </c>
      <c r="ER110" s="2">
        <v>11.62</v>
      </c>
      <c r="ES110" s="2">
        <v>0</v>
      </c>
      <c r="ET110" s="2">
        <v>7.72</v>
      </c>
      <c r="EU110" s="2">
        <v>2.84</v>
      </c>
      <c r="EV110" s="2">
        <v>3.9</v>
      </c>
      <c r="EW110" s="2">
        <v>0.5</v>
      </c>
      <c r="EX110" s="2">
        <v>0.21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3"/>
        <v>0</v>
      </c>
      <c r="FS110" s="2">
        <v>0</v>
      </c>
      <c r="FT110" s="2" t="s">
        <v>27</v>
      </c>
      <c r="FU110" s="2" t="s">
        <v>28</v>
      </c>
      <c r="FV110" s="2"/>
      <c r="FW110" s="2"/>
      <c r="FX110" s="2">
        <v>110.7</v>
      </c>
      <c r="FY110" s="2">
        <v>63.75</v>
      </c>
      <c r="FZ110" s="2"/>
      <c r="GA110" s="2" t="s">
        <v>6</v>
      </c>
      <c r="GB110" s="2"/>
      <c r="GC110" s="2"/>
      <c r="GD110" s="2">
        <v>0</v>
      </c>
      <c r="GE110" s="2"/>
      <c r="GF110" s="2">
        <v>689531466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4"/>
        <v>0</v>
      </c>
      <c r="GM110" s="2">
        <f t="shared" si="135"/>
        <v>40.24</v>
      </c>
      <c r="GN110" s="2">
        <f t="shared" si="136"/>
        <v>40.24</v>
      </c>
      <c r="GO110" s="2">
        <f t="shared" si="137"/>
        <v>0</v>
      </c>
      <c r="GP110" s="2">
        <f t="shared" si="138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39"/>
        <v>0</v>
      </c>
      <c r="GW110" s="2">
        <v>1</v>
      </c>
      <c r="GX110" s="2">
        <f t="shared" si="140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ROW(SmtRes!A340)</f>
        <v>340</v>
      </c>
      <c r="D111">
        <f>ROW(EtalonRes!A354)</f>
        <v>354</v>
      </c>
      <c r="E111" t="s">
        <v>206</v>
      </c>
      <c r="F111" t="s">
        <v>207</v>
      </c>
      <c r="G111" t="s">
        <v>208</v>
      </c>
      <c r="H111" t="s">
        <v>32</v>
      </c>
      <c r="I111">
        <f>ROUND(23.78/100,9)</f>
        <v>0.23780000000000001</v>
      </c>
      <c r="J111">
        <v>0</v>
      </c>
      <c r="O111">
        <f t="shared" si="108"/>
        <v>20.170000000000002</v>
      </c>
      <c r="P111">
        <f t="shared" si="109"/>
        <v>0</v>
      </c>
      <c r="Q111">
        <f t="shared" si="110"/>
        <v>13.77</v>
      </c>
      <c r="R111">
        <f t="shared" si="111"/>
        <v>5.07</v>
      </c>
      <c r="S111">
        <f t="shared" si="112"/>
        <v>6.4</v>
      </c>
      <c r="T111">
        <f t="shared" si="113"/>
        <v>0</v>
      </c>
      <c r="U111">
        <f t="shared" si="114"/>
        <v>0.82040999999999997</v>
      </c>
      <c r="V111">
        <f t="shared" si="115"/>
        <v>0.37453500000000006</v>
      </c>
      <c r="W111">
        <f t="shared" si="116"/>
        <v>0</v>
      </c>
      <c r="X111">
        <f t="shared" si="117"/>
        <v>12.73</v>
      </c>
      <c r="Y111">
        <f t="shared" si="118"/>
        <v>7.34</v>
      </c>
      <c r="AA111">
        <v>27721504</v>
      </c>
      <c r="AB111">
        <f t="shared" si="119"/>
        <v>84.81</v>
      </c>
      <c r="AC111">
        <f>ROUND(((ES111*6)),2)</f>
        <v>0</v>
      </c>
      <c r="AD111">
        <f>ROUND((((((ET111*1.25)*6))-(((EU111*1.25)*6)))+AE111),2)</f>
        <v>57.9</v>
      </c>
      <c r="AE111">
        <f>ROUND((((EU111*1.25)*6)),2)</f>
        <v>21.3</v>
      </c>
      <c r="AF111">
        <f>ROUND((((EV111*1.15)*6)),2)</f>
        <v>26.91</v>
      </c>
      <c r="AG111">
        <f t="shared" si="120"/>
        <v>0</v>
      </c>
      <c r="AH111">
        <f>(((EW111*1.15)*6))</f>
        <v>3.4499999999999997</v>
      </c>
      <c r="AI111">
        <f>(((EX111*1.25)*6))</f>
        <v>1.5750000000000002</v>
      </c>
      <c r="AJ111">
        <f t="shared" si="121"/>
        <v>0</v>
      </c>
      <c r="AK111">
        <v>11.62</v>
      </c>
      <c r="AL111">
        <v>0</v>
      </c>
      <c r="AM111">
        <v>7.72</v>
      </c>
      <c r="AN111">
        <v>2.84</v>
      </c>
      <c r="AO111">
        <v>3.9</v>
      </c>
      <c r="AP111">
        <v>0</v>
      </c>
      <c r="AQ111">
        <v>0.5</v>
      </c>
      <c r="AR111">
        <v>0.21</v>
      </c>
      <c r="AS111">
        <v>0</v>
      </c>
      <c r="AT111">
        <v>111</v>
      </c>
      <c r="AU111">
        <v>64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1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209</v>
      </c>
      <c r="BM111">
        <v>11001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123</v>
      </c>
      <c r="CA111">
        <v>75</v>
      </c>
      <c r="CF111">
        <v>0</v>
      </c>
      <c r="CG111">
        <v>0</v>
      </c>
      <c r="CM111">
        <v>0</v>
      </c>
      <c r="CN111" t="s">
        <v>1470</v>
      </c>
      <c r="CO111">
        <v>0</v>
      </c>
      <c r="CP111">
        <f t="shared" si="122"/>
        <v>20.170000000000002</v>
      </c>
      <c r="CQ111">
        <f t="shared" si="123"/>
        <v>0</v>
      </c>
      <c r="CR111">
        <f t="shared" si="124"/>
        <v>57.9</v>
      </c>
      <c r="CS111">
        <f t="shared" si="125"/>
        <v>21.3</v>
      </c>
      <c r="CT111">
        <f t="shared" si="126"/>
        <v>26.91</v>
      </c>
      <c r="CU111">
        <f t="shared" si="127"/>
        <v>0</v>
      </c>
      <c r="CV111">
        <f t="shared" si="128"/>
        <v>3.4499999999999997</v>
      </c>
      <c r="CW111">
        <f t="shared" si="129"/>
        <v>1.5750000000000002</v>
      </c>
      <c r="CX111">
        <f t="shared" si="130"/>
        <v>0</v>
      </c>
      <c r="CY111">
        <f t="shared" si="131"/>
        <v>12.7317</v>
      </c>
      <c r="CZ111">
        <f t="shared" si="132"/>
        <v>7.3408000000000007</v>
      </c>
      <c r="DC111" t="s">
        <v>6</v>
      </c>
      <c r="DD111" t="s">
        <v>210</v>
      </c>
      <c r="DE111" t="s">
        <v>211</v>
      </c>
      <c r="DF111" t="s">
        <v>211</v>
      </c>
      <c r="DG111" t="s">
        <v>212</v>
      </c>
      <c r="DH111" t="s">
        <v>6</v>
      </c>
      <c r="DI111" t="s">
        <v>212</v>
      </c>
      <c r="DJ111" t="s">
        <v>211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32</v>
      </c>
      <c r="DW111" t="s">
        <v>32</v>
      </c>
      <c r="DX111">
        <v>100</v>
      </c>
      <c r="EE111">
        <v>27029024</v>
      </c>
      <c r="EF111">
        <v>2</v>
      </c>
      <c r="EG111" t="s">
        <v>23</v>
      </c>
      <c r="EH111">
        <v>0</v>
      </c>
      <c r="EI111" t="s">
        <v>6</v>
      </c>
      <c r="EJ111">
        <v>1</v>
      </c>
      <c r="EK111">
        <v>11001</v>
      </c>
      <c r="EL111" t="s">
        <v>200</v>
      </c>
      <c r="EM111" t="s">
        <v>201</v>
      </c>
      <c r="EO111" t="s">
        <v>106</v>
      </c>
      <c r="EQ111">
        <v>0</v>
      </c>
      <c r="ER111">
        <v>11.62</v>
      </c>
      <c r="ES111">
        <v>0</v>
      </c>
      <c r="ET111">
        <v>7.72</v>
      </c>
      <c r="EU111">
        <v>2.84</v>
      </c>
      <c r="EV111">
        <v>3.9</v>
      </c>
      <c r="EW111">
        <v>0.5</v>
      </c>
      <c r="EX111">
        <v>0.21</v>
      </c>
      <c r="EY111">
        <v>0</v>
      </c>
      <c r="FQ111">
        <v>0</v>
      </c>
      <c r="FR111">
        <f t="shared" si="133"/>
        <v>0</v>
      </c>
      <c r="FS111">
        <v>0</v>
      </c>
      <c r="FT111" t="s">
        <v>27</v>
      </c>
      <c r="FU111" t="s">
        <v>28</v>
      </c>
      <c r="FX111">
        <v>110.7</v>
      </c>
      <c r="FY111">
        <v>63.75</v>
      </c>
      <c r="GA111" t="s">
        <v>6</v>
      </c>
      <c r="GD111">
        <v>0</v>
      </c>
      <c r="GF111">
        <v>689531466</v>
      </c>
      <c r="GG111">
        <v>2</v>
      </c>
      <c r="GH111">
        <v>1</v>
      </c>
      <c r="GI111">
        <v>-2</v>
      </c>
      <c r="GJ111">
        <v>0</v>
      </c>
      <c r="GK111">
        <f>ROUND(R111*(S12)/100,2)</f>
        <v>0</v>
      </c>
      <c r="GL111">
        <f t="shared" si="134"/>
        <v>0</v>
      </c>
      <c r="GM111">
        <f t="shared" si="135"/>
        <v>40.24</v>
      </c>
      <c r="GN111">
        <f t="shared" si="136"/>
        <v>40.24</v>
      </c>
      <c r="GO111">
        <f t="shared" si="137"/>
        <v>0</v>
      </c>
      <c r="GP111">
        <f t="shared" si="138"/>
        <v>0</v>
      </c>
      <c r="GR111">
        <v>0</v>
      </c>
      <c r="GS111">
        <v>0</v>
      </c>
      <c r="GT111">
        <v>0</v>
      </c>
      <c r="GU111" t="s">
        <v>6</v>
      </c>
      <c r="GV111">
        <f t="shared" si="139"/>
        <v>0</v>
      </c>
      <c r="GW111">
        <v>1</v>
      </c>
      <c r="GX111">
        <f t="shared" si="140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335</v>
      </c>
      <c r="D112" s="2"/>
      <c r="E112" s="2" t="s">
        <v>213</v>
      </c>
      <c r="F112" s="2" t="s">
        <v>203</v>
      </c>
      <c r="G112" s="2" t="s">
        <v>204</v>
      </c>
      <c r="H112" s="2" t="s">
        <v>64</v>
      </c>
      <c r="I112" s="2">
        <f>I110*J112</f>
        <v>0.72766799999999998</v>
      </c>
      <c r="J112" s="2">
        <v>3.0599999999999996</v>
      </c>
      <c r="K112" s="2"/>
      <c r="L112" s="2"/>
      <c r="M112" s="2"/>
      <c r="N112" s="2"/>
      <c r="O112" s="2">
        <f t="shared" si="108"/>
        <v>574.86</v>
      </c>
      <c r="P112" s="2">
        <f t="shared" si="109"/>
        <v>574.86</v>
      </c>
      <c r="Q112" s="2">
        <f t="shared" si="110"/>
        <v>0</v>
      </c>
      <c r="R112" s="2">
        <f t="shared" si="111"/>
        <v>0</v>
      </c>
      <c r="S112" s="2">
        <f t="shared" si="112"/>
        <v>0</v>
      </c>
      <c r="T112" s="2">
        <f t="shared" si="113"/>
        <v>0</v>
      </c>
      <c r="U112" s="2">
        <f t="shared" si="114"/>
        <v>0</v>
      </c>
      <c r="V112" s="2">
        <f t="shared" si="115"/>
        <v>0</v>
      </c>
      <c r="W112" s="2">
        <f t="shared" si="116"/>
        <v>0</v>
      </c>
      <c r="X112" s="2">
        <f t="shared" si="117"/>
        <v>0</v>
      </c>
      <c r="Y112" s="2">
        <f t="shared" si="118"/>
        <v>0</v>
      </c>
      <c r="Z112" s="2"/>
      <c r="AA112" s="2">
        <v>27721505</v>
      </c>
      <c r="AB112" s="2">
        <f t="shared" si="119"/>
        <v>790</v>
      </c>
      <c r="AC112" s="2">
        <f t="shared" ref="AC112:AC121" si="143">ROUND((ES112),2)</f>
        <v>790</v>
      </c>
      <c r="AD112" s="2">
        <f>ROUND((((ET112)-(EU112))+AE112),2)</f>
        <v>0</v>
      </c>
      <c r="AE112" s="2">
        <f>ROUND((EU112),2)</f>
        <v>0</v>
      </c>
      <c r="AF112" s="2">
        <f>ROUND((EV112),2)</f>
        <v>0</v>
      </c>
      <c r="AG112" s="2">
        <f t="shared" si="120"/>
        <v>0</v>
      </c>
      <c r="AH112" s="2">
        <f>(EW112)</f>
        <v>0</v>
      </c>
      <c r="AI112" s="2">
        <f>(EX112)</f>
        <v>0</v>
      </c>
      <c r="AJ112" s="2">
        <f t="shared" si="121"/>
        <v>0</v>
      </c>
      <c r="AK112" s="2">
        <v>790</v>
      </c>
      <c r="AL112" s="2">
        <v>790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111</v>
      </c>
      <c r="AU112" s="2">
        <v>64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205</v>
      </c>
      <c r="BK112" s="2"/>
      <c r="BL112" s="2"/>
      <c r="BM112" s="2">
        <v>11001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123</v>
      </c>
      <c r="CA112" s="2">
        <v>75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22"/>
        <v>574.86</v>
      </c>
      <c r="CQ112" s="2">
        <f t="shared" si="123"/>
        <v>790</v>
      </c>
      <c r="CR112" s="2">
        <f t="shared" si="124"/>
        <v>0</v>
      </c>
      <c r="CS112" s="2">
        <f t="shared" si="125"/>
        <v>0</v>
      </c>
      <c r="CT112" s="2">
        <f t="shared" si="126"/>
        <v>0</v>
      </c>
      <c r="CU112" s="2">
        <f t="shared" si="127"/>
        <v>0</v>
      </c>
      <c r="CV112" s="2">
        <f t="shared" si="128"/>
        <v>0</v>
      </c>
      <c r="CW112" s="2">
        <f t="shared" si="129"/>
        <v>0</v>
      </c>
      <c r="CX112" s="2">
        <f t="shared" si="130"/>
        <v>0</v>
      </c>
      <c r="CY112" s="2">
        <f t="shared" si="131"/>
        <v>0</v>
      </c>
      <c r="CZ112" s="2">
        <f t="shared" si="132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1007</v>
      </c>
      <c r="DV112" s="2" t="s">
        <v>64</v>
      </c>
      <c r="DW112" s="2" t="s">
        <v>64</v>
      </c>
      <c r="DX112" s="2">
        <v>1</v>
      </c>
      <c r="DY112" s="2"/>
      <c r="DZ112" s="2"/>
      <c r="EA112" s="2"/>
      <c r="EB112" s="2"/>
      <c r="EC112" s="2"/>
      <c r="ED112" s="2"/>
      <c r="EE112" s="2">
        <v>27029024</v>
      </c>
      <c r="EF112" s="2">
        <v>2</v>
      </c>
      <c r="EG112" s="2" t="s">
        <v>23</v>
      </c>
      <c r="EH112" s="2">
        <v>0</v>
      </c>
      <c r="EI112" s="2" t="s">
        <v>6</v>
      </c>
      <c r="EJ112" s="2">
        <v>1</v>
      </c>
      <c r="EK112" s="2">
        <v>11001</v>
      </c>
      <c r="EL112" s="2" t="s">
        <v>200</v>
      </c>
      <c r="EM112" s="2" t="s">
        <v>201</v>
      </c>
      <c r="EN112" s="2"/>
      <c r="EO112" s="2" t="s">
        <v>6</v>
      </c>
      <c r="EP112" s="2"/>
      <c r="EQ112" s="2">
        <v>0</v>
      </c>
      <c r="ER112" s="2">
        <v>790</v>
      </c>
      <c r="ES112" s="2">
        <v>790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3"/>
        <v>0</v>
      </c>
      <c r="FS112" s="2">
        <v>0</v>
      </c>
      <c r="FT112" s="2" t="s">
        <v>27</v>
      </c>
      <c r="FU112" s="2" t="s">
        <v>28</v>
      </c>
      <c r="FV112" s="2"/>
      <c r="FW112" s="2"/>
      <c r="FX112" s="2">
        <v>110.7</v>
      </c>
      <c r="FY112" s="2">
        <v>63.75</v>
      </c>
      <c r="FZ112" s="2"/>
      <c r="GA112" s="2" t="s">
        <v>6</v>
      </c>
      <c r="GB112" s="2"/>
      <c r="GC112" s="2"/>
      <c r="GD112" s="2">
        <v>0</v>
      </c>
      <c r="GE112" s="2"/>
      <c r="GF112" s="2">
        <v>-1812663476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4"/>
        <v>0</v>
      </c>
      <c r="GM112" s="2">
        <f t="shared" si="135"/>
        <v>574.86</v>
      </c>
      <c r="GN112" s="2">
        <f t="shared" si="136"/>
        <v>574.86</v>
      </c>
      <c r="GO112" s="2">
        <f t="shared" si="137"/>
        <v>0</v>
      </c>
      <c r="GP112" s="2">
        <f t="shared" si="138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39"/>
        <v>0</v>
      </c>
      <c r="GW112" s="2">
        <v>1</v>
      </c>
      <c r="GX112" s="2">
        <f t="shared" si="140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340</v>
      </c>
      <c r="E113" t="s">
        <v>213</v>
      </c>
      <c r="F113" t="s">
        <v>203</v>
      </c>
      <c r="G113" t="s">
        <v>204</v>
      </c>
      <c r="H113" t="s">
        <v>64</v>
      </c>
      <c r="I113">
        <f>I111*J113</f>
        <v>0.72766799999999998</v>
      </c>
      <c r="J113">
        <v>3.0599999999999996</v>
      </c>
      <c r="O113">
        <f t="shared" si="108"/>
        <v>574.86</v>
      </c>
      <c r="P113">
        <f t="shared" si="109"/>
        <v>574.86</v>
      </c>
      <c r="Q113">
        <f t="shared" si="110"/>
        <v>0</v>
      </c>
      <c r="R113">
        <f t="shared" si="111"/>
        <v>0</v>
      </c>
      <c r="S113">
        <f t="shared" si="112"/>
        <v>0</v>
      </c>
      <c r="T113">
        <f t="shared" si="113"/>
        <v>0</v>
      </c>
      <c r="U113">
        <f t="shared" si="114"/>
        <v>0</v>
      </c>
      <c r="V113">
        <f t="shared" si="115"/>
        <v>0</v>
      </c>
      <c r="W113">
        <f t="shared" si="116"/>
        <v>0</v>
      </c>
      <c r="X113">
        <f t="shared" si="117"/>
        <v>0</v>
      </c>
      <c r="Y113">
        <f t="shared" si="118"/>
        <v>0</v>
      </c>
      <c r="AA113">
        <v>27721504</v>
      </c>
      <c r="AB113">
        <f t="shared" si="119"/>
        <v>790</v>
      </c>
      <c r="AC113">
        <f t="shared" si="143"/>
        <v>790</v>
      </c>
      <c r="AD113">
        <f>ROUND((((ET113)-(EU113))+AE113),2)</f>
        <v>0</v>
      </c>
      <c r="AE113">
        <f>ROUND((EU113),2)</f>
        <v>0</v>
      </c>
      <c r="AF113">
        <f>ROUND((EV113),2)</f>
        <v>0</v>
      </c>
      <c r="AG113">
        <f t="shared" si="120"/>
        <v>0</v>
      </c>
      <c r="AH113">
        <f>(EW113)</f>
        <v>0</v>
      </c>
      <c r="AI113">
        <f>(EX113)</f>
        <v>0</v>
      </c>
      <c r="AJ113">
        <f t="shared" si="121"/>
        <v>0</v>
      </c>
      <c r="AK113">
        <v>790</v>
      </c>
      <c r="AL113">
        <v>790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111</v>
      </c>
      <c r="AU113">
        <v>64</v>
      </c>
      <c r="AV113">
        <v>1</v>
      </c>
      <c r="AW113">
        <v>1</v>
      </c>
      <c r="AZ113">
        <v>1</v>
      </c>
      <c r="BA113">
        <v>1</v>
      </c>
      <c r="BB113">
        <v>1</v>
      </c>
      <c r="BC113">
        <v>1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205</v>
      </c>
      <c r="BM113">
        <v>11001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123</v>
      </c>
      <c r="CA113">
        <v>75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2"/>
        <v>574.86</v>
      </c>
      <c r="CQ113">
        <f t="shared" si="123"/>
        <v>790</v>
      </c>
      <c r="CR113">
        <f t="shared" si="124"/>
        <v>0</v>
      </c>
      <c r="CS113">
        <f t="shared" si="125"/>
        <v>0</v>
      </c>
      <c r="CT113">
        <f t="shared" si="126"/>
        <v>0</v>
      </c>
      <c r="CU113">
        <f t="shared" si="127"/>
        <v>0</v>
      </c>
      <c r="CV113">
        <f t="shared" si="128"/>
        <v>0</v>
      </c>
      <c r="CW113">
        <f t="shared" si="129"/>
        <v>0</v>
      </c>
      <c r="CX113">
        <f t="shared" si="130"/>
        <v>0</v>
      </c>
      <c r="CY113">
        <f t="shared" si="131"/>
        <v>0</v>
      </c>
      <c r="CZ113">
        <f t="shared" si="132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64</v>
      </c>
      <c r="DW113" t="s">
        <v>64</v>
      </c>
      <c r="DX113">
        <v>1</v>
      </c>
      <c r="EE113">
        <v>27029024</v>
      </c>
      <c r="EF113">
        <v>2</v>
      </c>
      <c r="EG113" t="s">
        <v>23</v>
      </c>
      <c r="EH113">
        <v>0</v>
      </c>
      <c r="EI113" t="s">
        <v>6</v>
      </c>
      <c r="EJ113">
        <v>1</v>
      </c>
      <c r="EK113">
        <v>11001</v>
      </c>
      <c r="EL113" t="s">
        <v>200</v>
      </c>
      <c r="EM113" t="s">
        <v>201</v>
      </c>
      <c r="EO113" t="s">
        <v>6</v>
      </c>
      <c r="EQ113">
        <v>0</v>
      </c>
      <c r="ER113">
        <v>790</v>
      </c>
      <c r="ES113">
        <v>790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3"/>
        <v>0</v>
      </c>
      <c r="FS113">
        <v>0</v>
      </c>
      <c r="FT113" t="s">
        <v>27</v>
      </c>
      <c r="FU113" t="s">
        <v>28</v>
      </c>
      <c r="FX113">
        <v>110.7</v>
      </c>
      <c r="FY113">
        <v>63.75</v>
      </c>
      <c r="GA113" t="s">
        <v>6</v>
      </c>
      <c r="GD113">
        <v>0</v>
      </c>
      <c r="GF113">
        <v>-1812663476</v>
      </c>
      <c r="GG113">
        <v>2</v>
      </c>
      <c r="GH113">
        <v>1</v>
      </c>
      <c r="GI113">
        <v>-2</v>
      </c>
      <c r="GJ113">
        <v>0</v>
      </c>
      <c r="GK113">
        <f>ROUND(R113*(S12)/100,2)</f>
        <v>0</v>
      </c>
      <c r="GL113">
        <f t="shared" si="134"/>
        <v>0</v>
      </c>
      <c r="GM113">
        <f t="shared" si="135"/>
        <v>574.86</v>
      </c>
      <c r="GN113">
        <f t="shared" si="136"/>
        <v>574.86</v>
      </c>
      <c r="GO113">
        <f t="shared" si="137"/>
        <v>0</v>
      </c>
      <c r="GP113">
        <f t="shared" si="138"/>
        <v>0</v>
      </c>
      <c r="GR113">
        <v>0</v>
      </c>
      <c r="GS113">
        <v>0</v>
      </c>
      <c r="GT113">
        <v>0</v>
      </c>
      <c r="GU113" t="s">
        <v>6</v>
      </c>
      <c r="GV113">
        <f t="shared" si="139"/>
        <v>0</v>
      </c>
      <c r="GW113">
        <v>1</v>
      </c>
      <c r="GX113">
        <f t="shared" si="140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ROW(SmtRes!A351)</f>
        <v>351</v>
      </c>
      <c r="D114" s="2">
        <f>ROW(EtalonRes!A367)</f>
        <v>367</v>
      </c>
      <c r="E114" s="2" t="s">
        <v>214</v>
      </c>
      <c r="F114" s="2" t="s">
        <v>16</v>
      </c>
      <c r="G114" s="2" t="s">
        <v>215</v>
      </c>
      <c r="H114" s="2" t="s">
        <v>18</v>
      </c>
      <c r="I114" s="2">
        <f>ROUND(25.73/100,9)</f>
        <v>0.25729999999999997</v>
      </c>
      <c r="J114" s="2">
        <v>0</v>
      </c>
      <c r="K114" s="2"/>
      <c r="L114" s="2"/>
      <c r="M114" s="2"/>
      <c r="N114" s="2"/>
      <c r="O114" s="2">
        <f t="shared" si="108"/>
        <v>4088.53</v>
      </c>
      <c r="P114" s="2">
        <f t="shared" si="109"/>
        <v>1509.12</v>
      </c>
      <c r="Q114" s="2">
        <f t="shared" si="110"/>
        <v>90.93</v>
      </c>
      <c r="R114" s="2">
        <f t="shared" si="111"/>
        <v>28.16</v>
      </c>
      <c r="S114" s="2">
        <f t="shared" si="112"/>
        <v>2488.48</v>
      </c>
      <c r="T114" s="2">
        <f t="shared" si="113"/>
        <v>0</v>
      </c>
      <c r="U114" s="2">
        <f t="shared" si="114"/>
        <v>217.33487749999998</v>
      </c>
      <c r="V114" s="2">
        <f t="shared" si="115"/>
        <v>2.1838337499999998</v>
      </c>
      <c r="W114" s="2">
        <f t="shared" si="116"/>
        <v>0</v>
      </c>
      <c r="X114" s="2">
        <f t="shared" si="117"/>
        <v>2390.81</v>
      </c>
      <c r="Y114" s="2">
        <f t="shared" si="118"/>
        <v>1182.82</v>
      </c>
      <c r="Z114" s="2"/>
      <c r="AA114" s="2">
        <v>27721505</v>
      </c>
      <c r="AB114" s="2">
        <f t="shared" si="119"/>
        <v>15890.15</v>
      </c>
      <c r="AC114" s="2">
        <f t="shared" si="143"/>
        <v>5865.2</v>
      </c>
      <c r="AD114" s="2">
        <f>ROUND(((((ET114*1.25))-((EU114*1.25)))+AE114),2)</f>
        <v>353.42</v>
      </c>
      <c r="AE114" s="2">
        <f>ROUND(((EU114*1.25)),2)</f>
        <v>109.43</v>
      </c>
      <c r="AF114" s="2">
        <f>ROUND(((EV114*1.15)),2)</f>
        <v>9671.5300000000007</v>
      </c>
      <c r="AG114" s="2">
        <f t="shared" si="120"/>
        <v>0</v>
      </c>
      <c r="AH114" s="2">
        <f>((EW114*1.15))</f>
        <v>844.67499999999995</v>
      </c>
      <c r="AI114" s="2">
        <f>((EX114*1.25))</f>
        <v>8.4875000000000007</v>
      </c>
      <c r="AJ114" s="2">
        <f t="shared" si="121"/>
        <v>0</v>
      </c>
      <c r="AK114" s="2">
        <v>14557.96</v>
      </c>
      <c r="AL114" s="2">
        <v>5865.2</v>
      </c>
      <c r="AM114" s="2">
        <v>282.73</v>
      </c>
      <c r="AN114" s="2">
        <v>87.54</v>
      </c>
      <c r="AO114" s="2">
        <v>8410.0300000000007</v>
      </c>
      <c r="AP114" s="2">
        <v>0</v>
      </c>
      <c r="AQ114" s="2">
        <v>734.5</v>
      </c>
      <c r="AR114" s="2">
        <v>6.79</v>
      </c>
      <c r="AS114" s="2">
        <v>0</v>
      </c>
      <c r="AT114" s="2">
        <v>95</v>
      </c>
      <c r="AU114" s="2">
        <v>47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19</v>
      </c>
      <c r="BK114" s="2"/>
      <c r="BL114" s="2"/>
      <c r="BM114" s="2">
        <v>15001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105</v>
      </c>
      <c r="CA114" s="2">
        <v>55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1470</v>
      </c>
      <c r="CO114" s="2">
        <v>0</v>
      </c>
      <c r="CP114" s="2">
        <f t="shared" si="122"/>
        <v>4088.5299999999997</v>
      </c>
      <c r="CQ114" s="2">
        <f t="shared" si="123"/>
        <v>5865.2</v>
      </c>
      <c r="CR114" s="2">
        <f t="shared" si="124"/>
        <v>353.42</v>
      </c>
      <c r="CS114" s="2">
        <f t="shared" si="125"/>
        <v>109.43</v>
      </c>
      <c r="CT114" s="2">
        <f t="shared" si="126"/>
        <v>9671.5300000000007</v>
      </c>
      <c r="CU114" s="2">
        <f t="shared" si="127"/>
        <v>0</v>
      </c>
      <c r="CV114" s="2">
        <f t="shared" si="128"/>
        <v>844.67499999999995</v>
      </c>
      <c r="CW114" s="2">
        <f t="shared" si="129"/>
        <v>8.4875000000000007</v>
      </c>
      <c r="CX114" s="2">
        <f t="shared" si="130"/>
        <v>0</v>
      </c>
      <c r="CY114" s="2">
        <f t="shared" si="131"/>
        <v>2390.808</v>
      </c>
      <c r="CZ114" s="2">
        <f t="shared" si="132"/>
        <v>1182.8208</v>
      </c>
      <c r="DA114" s="2"/>
      <c r="DB114" s="2"/>
      <c r="DC114" s="2" t="s">
        <v>6</v>
      </c>
      <c r="DD114" s="2" t="s">
        <v>6</v>
      </c>
      <c r="DE114" s="2" t="s">
        <v>102</v>
      </c>
      <c r="DF114" s="2" t="s">
        <v>102</v>
      </c>
      <c r="DG114" s="2" t="s">
        <v>103</v>
      </c>
      <c r="DH114" s="2" t="s">
        <v>6</v>
      </c>
      <c r="DI114" s="2" t="s">
        <v>103</v>
      </c>
      <c r="DJ114" s="2" t="s">
        <v>102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1003</v>
      </c>
      <c r="DV114" s="2" t="s">
        <v>18</v>
      </c>
      <c r="DW114" s="2" t="s">
        <v>18</v>
      </c>
      <c r="DX114" s="2">
        <v>100</v>
      </c>
      <c r="DY114" s="2"/>
      <c r="DZ114" s="2"/>
      <c r="EA114" s="2"/>
      <c r="EB114" s="2"/>
      <c r="EC114" s="2"/>
      <c r="ED114" s="2"/>
      <c r="EE114" s="2">
        <v>27029049</v>
      </c>
      <c r="EF114" s="2">
        <v>2</v>
      </c>
      <c r="EG114" s="2" t="s">
        <v>23</v>
      </c>
      <c r="EH114" s="2">
        <v>0</v>
      </c>
      <c r="EI114" s="2" t="s">
        <v>6</v>
      </c>
      <c r="EJ114" s="2">
        <v>1</v>
      </c>
      <c r="EK114" s="2">
        <v>15001</v>
      </c>
      <c r="EL114" s="2" t="s">
        <v>24</v>
      </c>
      <c r="EM114" s="2" t="s">
        <v>25</v>
      </c>
      <c r="EN114" s="2"/>
      <c r="EO114" s="2" t="s">
        <v>106</v>
      </c>
      <c r="EP114" s="2"/>
      <c r="EQ114" s="2">
        <v>0</v>
      </c>
      <c r="ER114" s="2">
        <v>14557.96</v>
      </c>
      <c r="ES114" s="2">
        <v>5865.2</v>
      </c>
      <c r="ET114" s="2">
        <v>282.73</v>
      </c>
      <c r="EU114" s="2">
        <v>87.54</v>
      </c>
      <c r="EV114" s="2">
        <v>8410.0300000000007</v>
      </c>
      <c r="EW114" s="2">
        <v>734.5</v>
      </c>
      <c r="EX114" s="2">
        <v>6.79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3"/>
        <v>0</v>
      </c>
      <c r="FS114" s="2">
        <v>0</v>
      </c>
      <c r="FT114" s="2" t="s">
        <v>27</v>
      </c>
      <c r="FU114" s="2" t="s">
        <v>28</v>
      </c>
      <c r="FV114" s="2"/>
      <c r="FW114" s="2"/>
      <c r="FX114" s="2">
        <v>94.5</v>
      </c>
      <c r="FY114" s="2">
        <v>46.75</v>
      </c>
      <c r="FZ114" s="2"/>
      <c r="GA114" s="2" t="s">
        <v>6</v>
      </c>
      <c r="GB114" s="2"/>
      <c r="GC114" s="2"/>
      <c r="GD114" s="2">
        <v>0</v>
      </c>
      <c r="GE114" s="2"/>
      <c r="GF114" s="2">
        <v>-1420571622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4"/>
        <v>0</v>
      </c>
      <c r="GM114" s="2">
        <f t="shared" si="135"/>
        <v>7662.16</v>
      </c>
      <c r="GN114" s="2">
        <f t="shared" si="136"/>
        <v>7662.16</v>
      </c>
      <c r="GO114" s="2">
        <f t="shared" si="137"/>
        <v>0</v>
      </c>
      <c r="GP114" s="2">
        <f t="shared" si="138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39"/>
        <v>0</v>
      </c>
      <c r="GW114" s="2">
        <v>1</v>
      </c>
      <c r="GX114" s="2">
        <f t="shared" si="140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ROW(SmtRes!A362)</f>
        <v>362</v>
      </c>
      <c r="D115">
        <f>ROW(EtalonRes!A380)</f>
        <v>380</v>
      </c>
      <c r="E115" t="s">
        <v>214</v>
      </c>
      <c r="F115" t="s">
        <v>16</v>
      </c>
      <c r="G115" t="s">
        <v>215</v>
      </c>
      <c r="H115" t="s">
        <v>18</v>
      </c>
      <c r="I115">
        <f>ROUND(25.73/100,9)</f>
        <v>0.25729999999999997</v>
      </c>
      <c r="J115">
        <v>0</v>
      </c>
      <c r="O115">
        <f t="shared" si="108"/>
        <v>4088.53</v>
      </c>
      <c r="P115">
        <f t="shared" si="109"/>
        <v>1509.12</v>
      </c>
      <c r="Q115">
        <f t="shared" si="110"/>
        <v>90.93</v>
      </c>
      <c r="R115">
        <f t="shared" si="111"/>
        <v>28.16</v>
      </c>
      <c r="S115">
        <f t="shared" si="112"/>
        <v>2488.48</v>
      </c>
      <c r="T115">
        <f t="shared" si="113"/>
        <v>0</v>
      </c>
      <c r="U115">
        <f t="shared" si="114"/>
        <v>217.33487749999998</v>
      </c>
      <c r="V115">
        <f t="shared" si="115"/>
        <v>2.1838337499999998</v>
      </c>
      <c r="W115">
        <f t="shared" si="116"/>
        <v>0</v>
      </c>
      <c r="X115">
        <f t="shared" si="117"/>
        <v>2390.81</v>
      </c>
      <c r="Y115">
        <f t="shared" si="118"/>
        <v>1182.82</v>
      </c>
      <c r="AA115">
        <v>27721504</v>
      </c>
      <c r="AB115">
        <f t="shared" si="119"/>
        <v>15890.15</v>
      </c>
      <c r="AC115">
        <f t="shared" si="143"/>
        <v>5865.2</v>
      </c>
      <c r="AD115">
        <f>ROUND(((((ET115*1.25))-((EU115*1.25)))+AE115),2)</f>
        <v>353.42</v>
      </c>
      <c r="AE115">
        <f>ROUND(((EU115*1.25)),2)</f>
        <v>109.43</v>
      </c>
      <c r="AF115">
        <f>ROUND(((EV115*1.15)),2)</f>
        <v>9671.5300000000007</v>
      </c>
      <c r="AG115">
        <f t="shared" si="120"/>
        <v>0</v>
      </c>
      <c r="AH115">
        <f>((EW115*1.15))</f>
        <v>844.67499999999995</v>
      </c>
      <c r="AI115">
        <f>((EX115*1.25))</f>
        <v>8.4875000000000007</v>
      </c>
      <c r="AJ115">
        <f t="shared" si="121"/>
        <v>0</v>
      </c>
      <c r="AK115">
        <v>14557.96</v>
      </c>
      <c r="AL115">
        <v>5865.2</v>
      </c>
      <c r="AM115">
        <v>282.73</v>
      </c>
      <c r="AN115">
        <v>87.54</v>
      </c>
      <c r="AO115">
        <v>8410.0300000000007</v>
      </c>
      <c r="AP115">
        <v>0</v>
      </c>
      <c r="AQ115">
        <v>734.5</v>
      </c>
      <c r="AR115">
        <v>6.79</v>
      </c>
      <c r="AS115">
        <v>0</v>
      </c>
      <c r="AT115">
        <v>95</v>
      </c>
      <c r="AU115">
        <v>47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19</v>
      </c>
      <c r="BM115">
        <v>15001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105</v>
      </c>
      <c r="CA115">
        <v>55</v>
      </c>
      <c r="CF115">
        <v>0</v>
      </c>
      <c r="CG115">
        <v>0</v>
      </c>
      <c r="CM115">
        <v>0</v>
      </c>
      <c r="CN115" t="s">
        <v>1470</v>
      </c>
      <c r="CO115">
        <v>0</v>
      </c>
      <c r="CP115">
        <f t="shared" si="122"/>
        <v>4088.5299999999997</v>
      </c>
      <c r="CQ115">
        <f t="shared" si="123"/>
        <v>5865.2</v>
      </c>
      <c r="CR115">
        <f t="shared" si="124"/>
        <v>353.42</v>
      </c>
      <c r="CS115">
        <f t="shared" si="125"/>
        <v>109.43</v>
      </c>
      <c r="CT115">
        <f t="shared" si="126"/>
        <v>9671.5300000000007</v>
      </c>
      <c r="CU115">
        <f t="shared" si="127"/>
        <v>0</v>
      </c>
      <c r="CV115">
        <f t="shared" si="128"/>
        <v>844.67499999999995</v>
      </c>
      <c r="CW115">
        <f t="shared" si="129"/>
        <v>8.4875000000000007</v>
      </c>
      <c r="CX115">
        <f t="shared" si="130"/>
        <v>0</v>
      </c>
      <c r="CY115">
        <f t="shared" si="131"/>
        <v>2390.808</v>
      </c>
      <c r="CZ115">
        <f t="shared" si="132"/>
        <v>1182.8208</v>
      </c>
      <c r="DC115" t="s">
        <v>6</v>
      </c>
      <c r="DD115" t="s">
        <v>6</v>
      </c>
      <c r="DE115" t="s">
        <v>102</v>
      </c>
      <c r="DF115" t="s">
        <v>102</v>
      </c>
      <c r="DG115" t="s">
        <v>103</v>
      </c>
      <c r="DH115" t="s">
        <v>6</v>
      </c>
      <c r="DI115" t="s">
        <v>103</v>
      </c>
      <c r="DJ115" t="s">
        <v>102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1003</v>
      </c>
      <c r="DV115" t="s">
        <v>18</v>
      </c>
      <c r="DW115" t="s">
        <v>18</v>
      </c>
      <c r="DX115">
        <v>100</v>
      </c>
      <c r="EE115">
        <v>27029049</v>
      </c>
      <c r="EF115">
        <v>2</v>
      </c>
      <c r="EG115" t="s">
        <v>23</v>
      </c>
      <c r="EH115">
        <v>0</v>
      </c>
      <c r="EI115" t="s">
        <v>6</v>
      </c>
      <c r="EJ115">
        <v>1</v>
      </c>
      <c r="EK115">
        <v>15001</v>
      </c>
      <c r="EL115" t="s">
        <v>24</v>
      </c>
      <c r="EM115" t="s">
        <v>25</v>
      </c>
      <c r="EO115" t="s">
        <v>106</v>
      </c>
      <c r="EQ115">
        <v>0</v>
      </c>
      <c r="ER115">
        <v>14557.96</v>
      </c>
      <c r="ES115">
        <v>5865.2</v>
      </c>
      <c r="ET115">
        <v>282.73</v>
      </c>
      <c r="EU115">
        <v>87.54</v>
      </c>
      <c r="EV115">
        <v>8410.0300000000007</v>
      </c>
      <c r="EW115">
        <v>734.5</v>
      </c>
      <c r="EX115">
        <v>6.79</v>
      </c>
      <c r="EY115">
        <v>0</v>
      </c>
      <c r="FQ115">
        <v>0</v>
      </c>
      <c r="FR115">
        <f t="shared" si="133"/>
        <v>0</v>
      </c>
      <c r="FS115">
        <v>0</v>
      </c>
      <c r="FT115" t="s">
        <v>27</v>
      </c>
      <c r="FU115" t="s">
        <v>28</v>
      </c>
      <c r="FX115">
        <v>94.5</v>
      </c>
      <c r="FY115">
        <v>46.75</v>
      </c>
      <c r="GA115" t="s">
        <v>6</v>
      </c>
      <c r="GD115">
        <v>0</v>
      </c>
      <c r="GF115">
        <v>-1420571622</v>
      </c>
      <c r="GG115">
        <v>2</v>
      </c>
      <c r="GH115">
        <v>1</v>
      </c>
      <c r="GI115">
        <v>-2</v>
      </c>
      <c r="GJ115">
        <v>0</v>
      </c>
      <c r="GK115">
        <f>ROUND(R115*(S12)/100,2)</f>
        <v>0</v>
      </c>
      <c r="GL115">
        <f t="shared" si="134"/>
        <v>0</v>
      </c>
      <c r="GM115">
        <f t="shared" si="135"/>
        <v>7662.16</v>
      </c>
      <c r="GN115">
        <f t="shared" si="136"/>
        <v>7662.16</v>
      </c>
      <c r="GO115">
        <f t="shared" si="137"/>
        <v>0</v>
      </c>
      <c r="GP115">
        <f t="shared" si="138"/>
        <v>0</v>
      </c>
      <c r="GR115">
        <v>0</v>
      </c>
      <c r="GS115">
        <v>0</v>
      </c>
      <c r="GT115">
        <v>0</v>
      </c>
      <c r="GU115" t="s">
        <v>6</v>
      </c>
      <c r="GV115">
        <f t="shared" si="139"/>
        <v>0</v>
      </c>
      <c r="GW115">
        <v>1</v>
      </c>
      <c r="GX115">
        <f t="shared" si="140"/>
        <v>0</v>
      </c>
      <c r="HA115">
        <v>0</v>
      </c>
      <c r="HB115"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ROW(SmtRes!A369)</f>
        <v>369</v>
      </c>
      <c r="D116" s="2">
        <f>ROW(EtalonRes!A387)</f>
        <v>387</v>
      </c>
      <c r="E116" s="2" t="s">
        <v>216</v>
      </c>
      <c r="F116" s="2" t="s">
        <v>217</v>
      </c>
      <c r="G116" s="2" t="s">
        <v>218</v>
      </c>
      <c r="H116" s="2" t="s">
        <v>32</v>
      </c>
      <c r="I116" s="2">
        <f>ROUND(5.75/100,9)</f>
        <v>5.7500000000000002E-2</v>
      </c>
      <c r="J116" s="2">
        <v>0</v>
      </c>
      <c r="K116" s="2"/>
      <c r="L116" s="2"/>
      <c r="M116" s="2"/>
      <c r="N116" s="2"/>
      <c r="O116" s="2">
        <f t="shared" si="108"/>
        <v>21.72</v>
      </c>
      <c r="P116" s="2">
        <f t="shared" si="109"/>
        <v>0.77</v>
      </c>
      <c r="Q116" s="2">
        <f t="shared" si="110"/>
        <v>1.86</v>
      </c>
      <c r="R116" s="2">
        <f t="shared" si="111"/>
        <v>0.27</v>
      </c>
      <c r="S116" s="2">
        <f t="shared" si="112"/>
        <v>19.09</v>
      </c>
      <c r="T116" s="2">
        <f t="shared" si="113"/>
        <v>0</v>
      </c>
      <c r="U116" s="2">
        <f t="shared" si="114"/>
        <v>2.1550137500000002</v>
      </c>
      <c r="V116" s="2">
        <f t="shared" si="115"/>
        <v>2.2281250000000002E-2</v>
      </c>
      <c r="W116" s="2">
        <f t="shared" si="116"/>
        <v>0</v>
      </c>
      <c r="X116" s="2">
        <f t="shared" si="117"/>
        <v>15.68</v>
      </c>
      <c r="Y116" s="2">
        <f t="shared" si="118"/>
        <v>13.94</v>
      </c>
      <c r="Z116" s="2"/>
      <c r="AA116" s="2">
        <v>27721505</v>
      </c>
      <c r="AB116" s="2">
        <f t="shared" si="119"/>
        <v>377.83</v>
      </c>
      <c r="AC116" s="2">
        <f t="shared" si="143"/>
        <v>13.36</v>
      </c>
      <c r="AD116" s="2">
        <f>ROUND(((((ET116*1.25))-((EU116*1.25)))+AE116),2)</f>
        <v>32.409999999999997</v>
      </c>
      <c r="AE116" s="2">
        <f>ROUND(((EU116*1.25)),2)</f>
        <v>4.78</v>
      </c>
      <c r="AF116" s="2">
        <f>ROUND(((EV116*1.15)),2)</f>
        <v>332.06</v>
      </c>
      <c r="AG116" s="2">
        <f t="shared" si="120"/>
        <v>0</v>
      </c>
      <c r="AH116" s="2">
        <f>((EW116*1.15))</f>
        <v>37.478500000000004</v>
      </c>
      <c r="AI116" s="2">
        <f>((EX116*1.25))</f>
        <v>0.38750000000000001</v>
      </c>
      <c r="AJ116" s="2">
        <f t="shared" si="121"/>
        <v>0</v>
      </c>
      <c r="AK116" s="2">
        <v>328.03</v>
      </c>
      <c r="AL116" s="2">
        <v>13.36</v>
      </c>
      <c r="AM116" s="2">
        <v>25.92</v>
      </c>
      <c r="AN116" s="2">
        <v>3.82</v>
      </c>
      <c r="AO116" s="2">
        <v>288.75</v>
      </c>
      <c r="AP116" s="2">
        <v>0</v>
      </c>
      <c r="AQ116" s="2">
        <v>32.590000000000003</v>
      </c>
      <c r="AR116" s="2">
        <v>0.31</v>
      </c>
      <c r="AS116" s="2">
        <v>0</v>
      </c>
      <c r="AT116" s="2">
        <v>81</v>
      </c>
      <c r="AU116" s="2">
        <v>72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0</v>
      </c>
      <c r="BI116" s="2">
        <v>1</v>
      </c>
      <c r="BJ116" s="2" t="s">
        <v>219</v>
      </c>
      <c r="BK116" s="2"/>
      <c r="BL116" s="2"/>
      <c r="BM116" s="2">
        <v>9001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90</v>
      </c>
      <c r="CA116" s="2">
        <v>85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1470</v>
      </c>
      <c r="CO116" s="2">
        <v>0</v>
      </c>
      <c r="CP116" s="2">
        <f t="shared" si="122"/>
        <v>21.72</v>
      </c>
      <c r="CQ116" s="2">
        <f t="shared" si="123"/>
        <v>13.36</v>
      </c>
      <c r="CR116" s="2">
        <f t="shared" si="124"/>
        <v>32.409999999999997</v>
      </c>
      <c r="CS116" s="2">
        <f t="shared" si="125"/>
        <v>4.78</v>
      </c>
      <c r="CT116" s="2">
        <f t="shared" si="126"/>
        <v>332.06</v>
      </c>
      <c r="CU116" s="2">
        <f t="shared" si="127"/>
        <v>0</v>
      </c>
      <c r="CV116" s="2">
        <f t="shared" si="128"/>
        <v>37.478500000000004</v>
      </c>
      <c r="CW116" s="2">
        <f t="shared" si="129"/>
        <v>0.38750000000000001</v>
      </c>
      <c r="CX116" s="2">
        <f t="shared" si="130"/>
        <v>0</v>
      </c>
      <c r="CY116" s="2">
        <f t="shared" si="131"/>
        <v>15.681599999999998</v>
      </c>
      <c r="CZ116" s="2">
        <f t="shared" si="132"/>
        <v>13.939200000000001</v>
      </c>
      <c r="DA116" s="2"/>
      <c r="DB116" s="2"/>
      <c r="DC116" s="2" t="s">
        <v>6</v>
      </c>
      <c r="DD116" s="2" t="s">
        <v>6</v>
      </c>
      <c r="DE116" s="2" t="s">
        <v>102</v>
      </c>
      <c r="DF116" s="2" t="s">
        <v>102</v>
      </c>
      <c r="DG116" s="2" t="s">
        <v>103</v>
      </c>
      <c r="DH116" s="2" t="s">
        <v>6</v>
      </c>
      <c r="DI116" s="2" t="s">
        <v>103</v>
      </c>
      <c r="DJ116" s="2" t="s">
        <v>102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32</v>
      </c>
      <c r="DW116" s="2" t="s">
        <v>32</v>
      </c>
      <c r="DX116" s="2">
        <v>100</v>
      </c>
      <c r="DY116" s="2"/>
      <c r="DZ116" s="2"/>
      <c r="EA116" s="2"/>
      <c r="EB116" s="2"/>
      <c r="EC116" s="2"/>
      <c r="ED116" s="2"/>
      <c r="EE116" s="2">
        <v>27029022</v>
      </c>
      <c r="EF116" s="2">
        <v>2</v>
      </c>
      <c r="EG116" s="2" t="s">
        <v>23</v>
      </c>
      <c r="EH116" s="2">
        <v>0</v>
      </c>
      <c r="EI116" s="2" t="s">
        <v>6</v>
      </c>
      <c r="EJ116" s="2">
        <v>1</v>
      </c>
      <c r="EK116" s="2">
        <v>9001</v>
      </c>
      <c r="EL116" s="2" t="s">
        <v>54</v>
      </c>
      <c r="EM116" s="2" t="s">
        <v>55</v>
      </c>
      <c r="EN116" s="2"/>
      <c r="EO116" s="2" t="s">
        <v>106</v>
      </c>
      <c r="EP116" s="2"/>
      <c r="EQ116" s="2">
        <v>0</v>
      </c>
      <c r="ER116" s="2">
        <v>328.03</v>
      </c>
      <c r="ES116" s="2">
        <v>13.36</v>
      </c>
      <c r="ET116" s="2">
        <v>25.92</v>
      </c>
      <c r="EU116" s="2">
        <v>3.82</v>
      </c>
      <c r="EV116" s="2">
        <v>288.75</v>
      </c>
      <c r="EW116" s="2">
        <v>32.590000000000003</v>
      </c>
      <c r="EX116" s="2">
        <v>0.31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3"/>
        <v>0</v>
      </c>
      <c r="FS116" s="2">
        <v>0</v>
      </c>
      <c r="FT116" s="2" t="s">
        <v>27</v>
      </c>
      <c r="FU116" s="2" t="s">
        <v>28</v>
      </c>
      <c r="FV116" s="2"/>
      <c r="FW116" s="2"/>
      <c r="FX116" s="2">
        <v>81</v>
      </c>
      <c r="FY116" s="2">
        <v>72.25</v>
      </c>
      <c r="FZ116" s="2"/>
      <c r="GA116" s="2" t="s">
        <v>6</v>
      </c>
      <c r="GB116" s="2"/>
      <c r="GC116" s="2"/>
      <c r="GD116" s="2">
        <v>0</v>
      </c>
      <c r="GE116" s="2"/>
      <c r="GF116" s="2">
        <v>336320628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4"/>
        <v>0</v>
      </c>
      <c r="GM116" s="2">
        <f t="shared" si="135"/>
        <v>51.34</v>
      </c>
      <c r="GN116" s="2">
        <f t="shared" si="136"/>
        <v>51.34</v>
      </c>
      <c r="GO116" s="2">
        <f t="shared" si="137"/>
        <v>0</v>
      </c>
      <c r="GP116" s="2">
        <f t="shared" si="138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39"/>
        <v>0</v>
      </c>
      <c r="GW116" s="2">
        <v>1</v>
      </c>
      <c r="GX116" s="2">
        <f t="shared" si="140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ROW(SmtRes!A376)</f>
        <v>376</v>
      </c>
      <c r="D117">
        <f>ROW(EtalonRes!A394)</f>
        <v>394</v>
      </c>
      <c r="E117" t="s">
        <v>216</v>
      </c>
      <c r="F117" t="s">
        <v>217</v>
      </c>
      <c r="G117" t="s">
        <v>218</v>
      </c>
      <c r="H117" t="s">
        <v>32</v>
      </c>
      <c r="I117">
        <f>ROUND(5.75/100,9)</f>
        <v>5.7500000000000002E-2</v>
      </c>
      <c r="J117">
        <v>0</v>
      </c>
      <c r="O117">
        <f t="shared" si="108"/>
        <v>21.72</v>
      </c>
      <c r="P117">
        <f t="shared" si="109"/>
        <v>0.77</v>
      </c>
      <c r="Q117">
        <f t="shared" si="110"/>
        <v>1.86</v>
      </c>
      <c r="R117">
        <f t="shared" si="111"/>
        <v>0.27</v>
      </c>
      <c r="S117">
        <f t="shared" si="112"/>
        <v>19.09</v>
      </c>
      <c r="T117">
        <f t="shared" si="113"/>
        <v>0</v>
      </c>
      <c r="U117">
        <f t="shared" si="114"/>
        <v>2.1550137500000002</v>
      </c>
      <c r="V117">
        <f t="shared" si="115"/>
        <v>2.2281250000000002E-2</v>
      </c>
      <c r="W117">
        <f t="shared" si="116"/>
        <v>0</v>
      </c>
      <c r="X117">
        <f t="shared" si="117"/>
        <v>15.68</v>
      </c>
      <c r="Y117">
        <f t="shared" si="118"/>
        <v>13.94</v>
      </c>
      <c r="AA117">
        <v>27721504</v>
      </c>
      <c r="AB117">
        <f t="shared" si="119"/>
        <v>377.83</v>
      </c>
      <c r="AC117">
        <f t="shared" si="143"/>
        <v>13.36</v>
      </c>
      <c r="AD117">
        <f>ROUND(((((ET117*1.25))-((EU117*1.25)))+AE117),2)</f>
        <v>32.409999999999997</v>
      </c>
      <c r="AE117">
        <f>ROUND(((EU117*1.25)),2)</f>
        <v>4.78</v>
      </c>
      <c r="AF117">
        <f>ROUND(((EV117*1.15)),2)</f>
        <v>332.06</v>
      </c>
      <c r="AG117">
        <f t="shared" si="120"/>
        <v>0</v>
      </c>
      <c r="AH117">
        <f>((EW117*1.15))</f>
        <v>37.478500000000004</v>
      </c>
      <c r="AI117">
        <f>((EX117*1.25))</f>
        <v>0.38750000000000001</v>
      </c>
      <c r="AJ117">
        <f t="shared" si="121"/>
        <v>0</v>
      </c>
      <c r="AK117">
        <v>328.03</v>
      </c>
      <c r="AL117">
        <v>13.36</v>
      </c>
      <c r="AM117">
        <v>25.92</v>
      </c>
      <c r="AN117">
        <v>3.82</v>
      </c>
      <c r="AO117">
        <v>288.75</v>
      </c>
      <c r="AP117">
        <v>0</v>
      </c>
      <c r="AQ117">
        <v>32.590000000000003</v>
      </c>
      <c r="AR117">
        <v>0.31</v>
      </c>
      <c r="AS117">
        <v>0</v>
      </c>
      <c r="AT117">
        <v>81</v>
      </c>
      <c r="AU117">
        <v>72</v>
      </c>
      <c r="AV117">
        <v>1</v>
      </c>
      <c r="AW117">
        <v>1</v>
      </c>
      <c r="AZ117">
        <v>1</v>
      </c>
      <c r="BA117">
        <v>1</v>
      </c>
      <c r="BB117">
        <v>1</v>
      </c>
      <c r="BC117">
        <v>1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219</v>
      </c>
      <c r="BM117">
        <v>9001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90</v>
      </c>
      <c r="CA117">
        <v>85</v>
      </c>
      <c r="CF117">
        <v>0</v>
      </c>
      <c r="CG117">
        <v>0</v>
      </c>
      <c r="CM117">
        <v>0</v>
      </c>
      <c r="CN117" t="s">
        <v>1470</v>
      </c>
      <c r="CO117">
        <v>0</v>
      </c>
      <c r="CP117">
        <f t="shared" si="122"/>
        <v>21.72</v>
      </c>
      <c r="CQ117">
        <f t="shared" si="123"/>
        <v>13.36</v>
      </c>
      <c r="CR117">
        <f t="shared" si="124"/>
        <v>32.409999999999997</v>
      </c>
      <c r="CS117">
        <f t="shared" si="125"/>
        <v>4.78</v>
      </c>
      <c r="CT117">
        <f t="shared" si="126"/>
        <v>332.06</v>
      </c>
      <c r="CU117">
        <f t="shared" si="127"/>
        <v>0</v>
      </c>
      <c r="CV117">
        <f t="shared" si="128"/>
        <v>37.478500000000004</v>
      </c>
      <c r="CW117">
        <f t="shared" si="129"/>
        <v>0.38750000000000001</v>
      </c>
      <c r="CX117">
        <f t="shared" si="130"/>
        <v>0</v>
      </c>
      <c r="CY117">
        <f t="shared" si="131"/>
        <v>15.681599999999998</v>
      </c>
      <c r="CZ117">
        <f t="shared" si="132"/>
        <v>13.939200000000001</v>
      </c>
      <c r="DC117" t="s">
        <v>6</v>
      </c>
      <c r="DD117" t="s">
        <v>6</v>
      </c>
      <c r="DE117" t="s">
        <v>102</v>
      </c>
      <c r="DF117" t="s">
        <v>102</v>
      </c>
      <c r="DG117" t="s">
        <v>103</v>
      </c>
      <c r="DH117" t="s">
        <v>6</v>
      </c>
      <c r="DI117" t="s">
        <v>103</v>
      </c>
      <c r="DJ117" t="s">
        <v>102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32</v>
      </c>
      <c r="DW117" t="s">
        <v>32</v>
      </c>
      <c r="DX117">
        <v>100</v>
      </c>
      <c r="EE117">
        <v>27029022</v>
      </c>
      <c r="EF117">
        <v>2</v>
      </c>
      <c r="EG117" t="s">
        <v>23</v>
      </c>
      <c r="EH117">
        <v>0</v>
      </c>
      <c r="EI117" t="s">
        <v>6</v>
      </c>
      <c r="EJ117">
        <v>1</v>
      </c>
      <c r="EK117">
        <v>9001</v>
      </c>
      <c r="EL117" t="s">
        <v>54</v>
      </c>
      <c r="EM117" t="s">
        <v>55</v>
      </c>
      <c r="EO117" t="s">
        <v>106</v>
      </c>
      <c r="EQ117">
        <v>0</v>
      </c>
      <c r="ER117">
        <v>328.03</v>
      </c>
      <c r="ES117">
        <v>13.36</v>
      </c>
      <c r="ET117">
        <v>25.92</v>
      </c>
      <c r="EU117">
        <v>3.82</v>
      </c>
      <c r="EV117">
        <v>288.75</v>
      </c>
      <c r="EW117">
        <v>32.590000000000003</v>
      </c>
      <c r="EX117">
        <v>0.31</v>
      </c>
      <c r="EY117">
        <v>0</v>
      </c>
      <c r="FQ117">
        <v>0</v>
      </c>
      <c r="FR117">
        <f t="shared" si="133"/>
        <v>0</v>
      </c>
      <c r="FS117">
        <v>0</v>
      </c>
      <c r="FT117" t="s">
        <v>27</v>
      </c>
      <c r="FU117" t="s">
        <v>28</v>
      </c>
      <c r="FX117">
        <v>81</v>
      </c>
      <c r="FY117">
        <v>72.25</v>
      </c>
      <c r="GA117" t="s">
        <v>6</v>
      </c>
      <c r="GD117">
        <v>0</v>
      </c>
      <c r="GF117">
        <v>336320628</v>
      </c>
      <c r="GG117">
        <v>2</v>
      </c>
      <c r="GH117">
        <v>1</v>
      </c>
      <c r="GI117">
        <v>-2</v>
      </c>
      <c r="GJ117">
        <v>0</v>
      </c>
      <c r="GK117">
        <f>ROUND(R117*(S12)/100,2)</f>
        <v>0</v>
      </c>
      <c r="GL117">
        <f t="shared" si="134"/>
        <v>0</v>
      </c>
      <c r="GM117">
        <f t="shared" si="135"/>
        <v>51.34</v>
      </c>
      <c r="GN117">
        <f t="shared" si="136"/>
        <v>51.34</v>
      </c>
      <c r="GO117">
        <f t="shared" si="137"/>
        <v>0</v>
      </c>
      <c r="GP117">
        <f t="shared" si="138"/>
        <v>0</v>
      </c>
      <c r="GR117">
        <v>0</v>
      </c>
      <c r="GS117">
        <v>0</v>
      </c>
      <c r="GT117">
        <v>0</v>
      </c>
      <c r="GU117" t="s">
        <v>6</v>
      </c>
      <c r="GV117">
        <f t="shared" si="139"/>
        <v>0</v>
      </c>
      <c r="GW117">
        <v>1</v>
      </c>
      <c r="GX117">
        <f t="shared" si="140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369</v>
      </c>
      <c r="D118" s="2"/>
      <c r="E118" s="2" t="s">
        <v>220</v>
      </c>
      <c r="F118" s="2" t="s">
        <v>221</v>
      </c>
      <c r="G118" s="2" t="s">
        <v>222</v>
      </c>
      <c r="H118" s="2" t="s">
        <v>46</v>
      </c>
      <c r="I118" s="2">
        <f>I116*J118</f>
        <v>0.27888000000000002</v>
      </c>
      <c r="J118" s="2">
        <v>4.8500869565217393</v>
      </c>
      <c r="K118" s="2"/>
      <c r="L118" s="2"/>
      <c r="M118" s="2"/>
      <c r="N118" s="2"/>
      <c r="O118" s="2">
        <f t="shared" si="108"/>
        <v>1989.62</v>
      </c>
      <c r="P118" s="2">
        <f t="shared" si="109"/>
        <v>1989.62</v>
      </c>
      <c r="Q118" s="2">
        <f t="shared" si="110"/>
        <v>0</v>
      </c>
      <c r="R118" s="2">
        <f t="shared" si="111"/>
        <v>0</v>
      </c>
      <c r="S118" s="2">
        <f t="shared" si="112"/>
        <v>0</v>
      </c>
      <c r="T118" s="2">
        <f t="shared" si="113"/>
        <v>0</v>
      </c>
      <c r="U118" s="2">
        <f t="shared" si="114"/>
        <v>0</v>
      </c>
      <c r="V118" s="2">
        <f t="shared" si="115"/>
        <v>0</v>
      </c>
      <c r="W118" s="2">
        <f t="shared" si="116"/>
        <v>0</v>
      </c>
      <c r="X118" s="2">
        <f t="shared" si="117"/>
        <v>0</v>
      </c>
      <c r="Y118" s="2">
        <f t="shared" si="118"/>
        <v>0</v>
      </c>
      <c r="Z118" s="2"/>
      <c r="AA118" s="2">
        <v>27721505</v>
      </c>
      <c r="AB118" s="2">
        <f t="shared" si="119"/>
        <v>7134.31</v>
      </c>
      <c r="AC118" s="2">
        <f t="shared" si="143"/>
        <v>7134.31</v>
      </c>
      <c r="AD118" s="2">
        <f>ROUND((((ET118)-(EU118))+AE118),2)</f>
        <v>0</v>
      </c>
      <c r="AE118" s="2">
        <f>ROUND((EU118),2)</f>
        <v>0</v>
      </c>
      <c r="AF118" s="2">
        <f>ROUND((EV118),2)</f>
        <v>0</v>
      </c>
      <c r="AG118" s="2">
        <f t="shared" si="120"/>
        <v>0</v>
      </c>
      <c r="AH118" s="2">
        <f>(EW118)</f>
        <v>0</v>
      </c>
      <c r="AI118" s="2">
        <f>(EX118)</f>
        <v>0</v>
      </c>
      <c r="AJ118" s="2">
        <f t="shared" si="121"/>
        <v>0</v>
      </c>
      <c r="AK118" s="2">
        <v>7134.31</v>
      </c>
      <c r="AL118" s="2">
        <v>7134.31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81</v>
      </c>
      <c r="AU118" s="2">
        <v>72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223</v>
      </c>
      <c r="BK118" s="2"/>
      <c r="BL118" s="2"/>
      <c r="BM118" s="2">
        <v>9001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90</v>
      </c>
      <c r="CA118" s="2">
        <v>85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22"/>
        <v>1989.62</v>
      </c>
      <c r="CQ118" s="2">
        <f t="shared" si="123"/>
        <v>7134.31</v>
      </c>
      <c r="CR118" s="2">
        <f t="shared" si="124"/>
        <v>0</v>
      </c>
      <c r="CS118" s="2">
        <f t="shared" si="125"/>
        <v>0</v>
      </c>
      <c r="CT118" s="2">
        <f t="shared" si="126"/>
        <v>0</v>
      </c>
      <c r="CU118" s="2">
        <f t="shared" si="127"/>
        <v>0</v>
      </c>
      <c r="CV118" s="2">
        <f t="shared" si="128"/>
        <v>0</v>
      </c>
      <c r="CW118" s="2">
        <f t="shared" si="129"/>
        <v>0</v>
      </c>
      <c r="CX118" s="2">
        <f t="shared" si="130"/>
        <v>0</v>
      </c>
      <c r="CY118" s="2">
        <f t="shared" si="131"/>
        <v>0</v>
      </c>
      <c r="CZ118" s="2">
        <f t="shared" si="132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1009</v>
      </c>
      <c r="DV118" s="2" t="s">
        <v>46</v>
      </c>
      <c r="DW118" s="2" t="s">
        <v>46</v>
      </c>
      <c r="DX118" s="2">
        <v>1000</v>
      </c>
      <c r="DY118" s="2"/>
      <c r="DZ118" s="2"/>
      <c r="EA118" s="2"/>
      <c r="EB118" s="2"/>
      <c r="EC118" s="2"/>
      <c r="ED118" s="2"/>
      <c r="EE118" s="2">
        <v>27029022</v>
      </c>
      <c r="EF118" s="2">
        <v>2</v>
      </c>
      <c r="EG118" s="2" t="s">
        <v>23</v>
      </c>
      <c r="EH118" s="2">
        <v>0</v>
      </c>
      <c r="EI118" s="2" t="s">
        <v>6</v>
      </c>
      <c r="EJ118" s="2">
        <v>1</v>
      </c>
      <c r="EK118" s="2">
        <v>9001</v>
      </c>
      <c r="EL118" s="2" t="s">
        <v>54</v>
      </c>
      <c r="EM118" s="2" t="s">
        <v>55</v>
      </c>
      <c r="EN118" s="2"/>
      <c r="EO118" s="2" t="s">
        <v>6</v>
      </c>
      <c r="EP118" s="2"/>
      <c r="EQ118" s="2">
        <v>0</v>
      </c>
      <c r="ER118" s="2">
        <v>7134.31</v>
      </c>
      <c r="ES118" s="2">
        <v>7134.31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3"/>
        <v>0</v>
      </c>
      <c r="FS118" s="2">
        <v>0</v>
      </c>
      <c r="FT118" s="2" t="s">
        <v>27</v>
      </c>
      <c r="FU118" s="2" t="s">
        <v>28</v>
      </c>
      <c r="FV118" s="2"/>
      <c r="FW118" s="2"/>
      <c r="FX118" s="2">
        <v>81</v>
      </c>
      <c r="FY118" s="2">
        <v>72.25</v>
      </c>
      <c r="FZ118" s="2"/>
      <c r="GA118" s="2" t="s">
        <v>6</v>
      </c>
      <c r="GB118" s="2"/>
      <c r="GC118" s="2"/>
      <c r="GD118" s="2">
        <v>0</v>
      </c>
      <c r="GE118" s="2"/>
      <c r="GF118" s="2">
        <v>-1456233488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4"/>
        <v>0</v>
      </c>
      <c r="GM118" s="2">
        <f t="shared" si="135"/>
        <v>1989.62</v>
      </c>
      <c r="GN118" s="2">
        <f t="shared" si="136"/>
        <v>1989.62</v>
      </c>
      <c r="GO118" s="2">
        <f t="shared" si="137"/>
        <v>0</v>
      </c>
      <c r="GP118" s="2">
        <f t="shared" si="138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39"/>
        <v>0</v>
      </c>
      <c r="GW118" s="2">
        <v>1</v>
      </c>
      <c r="GX118" s="2">
        <f t="shared" si="140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376</v>
      </c>
      <c r="E119" t="s">
        <v>220</v>
      </c>
      <c r="F119" t="s">
        <v>221</v>
      </c>
      <c r="G119" t="s">
        <v>222</v>
      </c>
      <c r="H119" t="s">
        <v>46</v>
      </c>
      <c r="I119">
        <f>I117*J119</f>
        <v>0.27888000000000002</v>
      </c>
      <c r="J119">
        <v>4.8500869565217393</v>
      </c>
      <c r="O119">
        <f t="shared" si="108"/>
        <v>1989.62</v>
      </c>
      <c r="P119">
        <f t="shared" si="109"/>
        <v>1989.62</v>
      </c>
      <c r="Q119">
        <f t="shared" si="110"/>
        <v>0</v>
      </c>
      <c r="R119">
        <f t="shared" si="111"/>
        <v>0</v>
      </c>
      <c r="S119">
        <f t="shared" si="112"/>
        <v>0</v>
      </c>
      <c r="T119">
        <f t="shared" si="113"/>
        <v>0</v>
      </c>
      <c r="U119">
        <f t="shared" si="114"/>
        <v>0</v>
      </c>
      <c r="V119">
        <f t="shared" si="115"/>
        <v>0</v>
      </c>
      <c r="W119">
        <f t="shared" si="116"/>
        <v>0</v>
      </c>
      <c r="X119">
        <f t="shared" si="117"/>
        <v>0</v>
      </c>
      <c r="Y119">
        <f t="shared" si="118"/>
        <v>0</v>
      </c>
      <c r="AA119">
        <v>27721504</v>
      </c>
      <c r="AB119">
        <f t="shared" si="119"/>
        <v>7134.31</v>
      </c>
      <c r="AC119">
        <f t="shared" si="143"/>
        <v>7134.31</v>
      </c>
      <c r="AD119">
        <f>ROUND((((ET119)-(EU119))+AE119),2)</f>
        <v>0</v>
      </c>
      <c r="AE119">
        <f>ROUND((EU119),2)</f>
        <v>0</v>
      </c>
      <c r="AF119">
        <f>ROUND((EV119),2)</f>
        <v>0</v>
      </c>
      <c r="AG119">
        <f t="shared" si="120"/>
        <v>0</v>
      </c>
      <c r="AH119">
        <f>(EW119)</f>
        <v>0</v>
      </c>
      <c r="AI119">
        <f>(EX119)</f>
        <v>0</v>
      </c>
      <c r="AJ119">
        <f t="shared" si="121"/>
        <v>0</v>
      </c>
      <c r="AK119">
        <v>7134.31</v>
      </c>
      <c r="AL119">
        <v>7134.31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81</v>
      </c>
      <c r="AU119">
        <v>72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223</v>
      </c>
      <c r="BM119">
        <v>9001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90</v>
      </c>
      <c r="CA119">
        <v>85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2"/>
        <v>1989.62</v>
      </c>
      <c r="CQ119">
        <f t="shared" si="123"/>
        <v>7134.31</v>
      </c>
      <c r="CR119">
        <f t="shared" si="124"/>
        <v>0</v>
      </c>
      <c r="CS119">
        <f t="shared" si="125"/>
        <v>0</v>
      </c>
      <c r="CT119">
        <f t="shared" si="126"/>
        <v>0</v>
      </c>
      <c r="CU119">
        <f t="shared" si="127"/>
        <v>0</v>
      </c>
      <c r="CV119">
        <f t="shared" si="128"/>
        <v>0</v>
      </c>
      <c r="CW119">
        <f t="shared" si="129"/>
        <v>0</v>
      </c>
      <c r="CX119">
        <f t="shared" si="130"/>
        <v>0</v>
      </c>
      <c r="CY119">
        <f t="shared" si="131"/>
        <v>0</v>
      </c>
      <c r="CZ119">
        <f t="shared" si="132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1009</v>
      </c>
      <c r="DV119" t="s">
        <v>46</v>
      </c>
      <c r="DW119" t="s">
        <v>46</v>
      </c>
      <c r="DX119">
        <v>1000</v>
      </c>
      <c r="EE119">
        <v>27029022</v>
      </c>
      <c r="EF119">
        <v>2</v>
      </c>
      <c r="EG119" t="s">
        <v>23</v>
      </c>
      <c r="EH119">
        <v>0</v>
      </c>
      <c r="EI119" t="s">
        <v>6</v>
      </c>
      <c r="EJ119">
        <v>1</v>
      </c>
      <c r="EK119">
        <v>9001</v>
      </c>
      <c r="EL119" t="s">
        <v>54</v>
      </c>
      <c r="EM119" t="s">
        <v>55</v>
      </c>
      <c r="EO119" t="s">
        <v>6</v>
      </c>
      <c r="EQ119">
        <v>0</v>
      </c>
      <c r="ER119">
        <v>7134.31</v>
      </c>
      <c r="ES119">
        <v>7134.31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3"/>
        <v>0</v>
      </c>
      <c r="FS119">
        <v>0</v>
      </c>
      <c r="FT119" t="s">
        <v>27</v>
      </c>
      <c r="FU119" t="s">
        <v>28</v>
      </c>
      <c r="FX119">
        <v>81</v>
      </c>
      <c r="FY119">
        <v>72.25</v>
      </c>
      <c r="GA119" t="s">
        <v>6</v>
      </c>
      <c r="GD119">
        <v>0</v>
      </c>
      <c r="GF119">
        <v>-1456233488</v>
      </c>
      <c r="GG119">
        <v>2</v>
      </c>
      <c r="GH119">
        <v>1</v>
      </c>
      <c r="GI119">
        <v>-2</v>
      </c>
      <c r="GJ119">
        <v>0</v>
      </c>
      <c r="GK119">
        <f>ROUND(R119*(S12)/100,2)</f>
        <v>0</v>
      </c>
      <c r="GL119">
        <f t="shared" si="134"/>
        <v>0</v>
      </c>
      <c r="GM119">
        <f t="shared" si="135"/>
        <v>1989.62</v>
      </c>
      <c r="GN119">
        <f t="shared" si="136"/>
        <v>1989.62</v>
      </c>
      <c r="GO119">
        <f t="shared" si="137"/>
        <v>0</v>
      </c>
      <c r="GP119">
        <f t="shared" si="138"/>
        <v>0</v>
      </c>
      <c r="GR119">
        <v>0</v>
      </c>
      <c r="GS119">
        <v>0</v>
      </c>
      <c r="GT119">
        <v>0</v>
      </c>
      <c r="GU119" t="s">
        <v>6</v>
      </c>
      <c r="GV119">
        <f t="shared" si="139"/>
        <v>0</v>
      </c>
      <c r="GW119">
        <v>1</v>
      </c>
      <c r="GX119">
        <f t="shared" si="140"/>
        <v>0</v>
      </c>
      <c r="HA119">
        <v>0</v>
      </c>
      <c r="HB119"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ROW(SmtRes!A384)</f>
        <v>384</v>
      </c>
      <c r="D120" s="2">
        <f>ROW(EtalonRes!A402)</f>
        <v>402</v>
      </c>
      <c r="E120" s="2" t="s">
        <v>224</v>
      </c>
      <c r="F120" s="2" t="s">
        <v>225</v>
      </c>
      <c r="G120" s="2" t="s">
        <v>226</v>
      </c>
      <c r="H120" s="2" t="s">
        <v>32</v>
      </c>
      <c r="I120" s="2">
        <f>ROUND(5.75/100,9)</f>
        <v>5.7500000000000002E-2</v>
      </c>
      <c r="J120" s="2">
        <v>0</v>
      </c>
      <c r="K120" s="2"/>
      <c r="L120" s="2"/>
      <c r="M120" s="2"/>
      <c r="N120" s="2"/>
      <c r="O120" s="2">
        <f t="shared" si="108"/>
        <v>16.059999999999999</v>
      </c>
      <c r="P120" s="2">
        <f t="shared" si="109"/>
        <v>11.66</v>
      </c>
      <c r="Q120" s="2">
        <f t="shared" si="110"/>
        <v>0.66</v>
      </c>
      <c r="R120" s="2">
        <f t="shared" si="111"/>
        <v>0.02</v>
      </c>
      <c r="S120" s="2">
        <f t="shared" si="112"/>
        <v>3.74</v>
      </c>
      <c r="T120" s="2">
        <f t="shared" si="113"/>
        <v>0</v>
      </c>
      <c r="U120" s="2">
        <f t="shared" si="114"/>
        <v>0.35112374999999996</v>
      </c>
      <c r="V120" s="2">
        <f t="shared" si="115"/>
        <v>1.4375000000000002E-3</v>
      </c>
      <c r="W120" s="2">
        <f t="shared" si="116"/>
        <v>0</v>
      </c>
      <c r="X120" s="2">
        <f t="shared" si="117"/>
        <v>3.05</v>
      </c>
      <c r="Y120" s="2">
        <f t="shared" si="118"/>
        <v>2.2599999999999998</v>
      </c>
      <c r="Z120" s="2"/>
      <c r="AA120" s="2">
        <v>27721505</v>
      </c>
      <c r="AB120" s="2">
        <f t="shared" si="119"/>
        <v>279.27999999999997</v>
      </c>
      <c r="AC120" s="2">
        <f t="shared" si="143"/>
        <v>202.72</v>
      </c>
      <c r="AD120" s="2">
        <f>ROUND(((((ET120*1.25))-((EU120*1.25)))+AE120),2)</f>
        <v>11.53</v>
      </c>
      <c r="AE120" s="2">
        <f>ROUND(((EU120*1.25)),2)</f>
        <v>0.28000000000000003</v>
      </c>
      <c r="AF120" s="2">
        <f>ROUND(((EV120*1.15)),2)</f>
        <v>65.03</v>
      </c>
      <c r="AG120" s="2">
        <f t="shared" si="120"/>
        <v>0</v>
      </c>
      <c r="AH120" s="2">
        <f>((EW120*1.15))</f>
        <v>6.1064999999999987</v>
      </c>
      <c r="AI120" s="2">
        <f>((EX120*1.25))</f>
        <v>2.5000000000000001E-2</v>
      </c>
      <c r="AJ120" s="2">
        <f t="shared" si="121"/>
        <v>0</v>
      </c>
      <c r="AK120" s="2">
        <v>268.49</v>
      </c>
      <c r="AL120" s="2">
        <v>202.72</v>
      </c>
      <c r="AM120" s="2">
        <v>9.2200000000000006</v>
      </c>
      <c r="AN120" s="2">
        <v>0.22</v>
      </c>
      <c r="AO120" s="2">
        <v>56.55</v>
      </c>
      <c r="AP120" s="2">
        <v>0</v>
      </c>
      <c r="AQ120" s="2">
        <v>5.31</v>
      </c>
      <c r="AR120" s="2">
        <v>0.02</v>
      </c>
      <c r="AS120" s="2">
        <v>0</v>
      </c>
      <c r="AT120" s="2">
        <v>81</v>
      </c>
      <c r="AU120" s="2">
        <v>60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227</v>
      </c>
      <c r="BK120" s="2"/>
      <c r="BL120" s="2"/>
      <c r="BM120" s="2">
        <v>13001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90</v>
      </c>
      <c r="CA120" s="2">
        <v>70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1470</v>
      </c>
      <c r="CO120" s="2">
        <v>0</v>
      </c>
      <c r="CP120" s="2">
        <f t="shared" si="122"/>
        <v>16.060000000000002</v>
      </c>
      <c r="CQ120" s="2">
        <f t="shared" si="123"/>
        <v>202.72</v>
      </c>
      <c r="CR120" s="2">
        <f t="shared" si="124"/>
        <v>11.53</v>
      </c>
      <c r="CS120" s="2">
        <f t="shared" si="125"/>
        <v>0.28000000000000003</v>
      </c>
      <c r="CT120" s="2">
        <f t="shared" si="126"/>
        <v>65.03</v>
      </c>
      <c r="CU120" s="2">
        <f t="shared" si="127"/>
        <v>0</v>
      </c>
      <c r="CV120" s="2">
        <f t="shared" si="128"/>
        <v>6.1064999999999987</v>
      </c>
      <c r="CW120" s="2">
        <f t="shared" si="129"/>
        <v>2.5000000000000001E-2</v>
      </c>
      <c r="CX120" s="2">
        <f t="shared" si="130"/>
        <v>0</v>
      </c>
      <c r="CY120" s="2">
        <f t="shared" si="131"/>
        <v>3.0455999999999999</v>
      </c>
      <c r="CZ120" s="2">
        <f t="shared" si="132"/>
        <v>2.2560000000000002</v>
      </c>
      <c r="DA120" s="2"/>
      <c r="DB120" s="2"/>
      <c r="DC120" s="2" t="s">
        <v>6</v>
      </c>
      <c r="DD120" s="2" t="s">
        <v>6</v>
      </c>
      <c r="DE120" s="2" t="s">
        <v>102</v>
      </c>
      <c r="DF120" s="2" t="s">
        <v>102</v>
      </c>
      <c r="DG120" s="2" t="s">
        <v>103</v>
      </c>
      <c r="DH120" s="2" t="s">
        <v>6</v>
      </c>
      <c r="DI120" s="2" t="s">
        <v>103</v>
      </c>
      <c r="DJ120" s="2" t="s">
        <v>102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32</v>
      </c>
      <c r="DW120" s="2" t="s">
        <v>32</v>
      </c>
      <c r="DX120" s="2">
        <v>100</v>
      </c>
      <c r="DY120" s="2"/>
      <c r="DZ120" s="2"/>
      <c r="EA120" s="2"/>
      <c r="EB120" s="2"/>
      <c r="EC120" s="2"/>
      <c r="ED120" s="2"/>
      <c r="EE120" s="2">
        <v>27029026</v>
      </c>
      <c r="EF120" s="2">
        <v>2</v>
      </c>
      <c r="EG120" s="2" t="s">
        <v>23</v>
      </c>
      <c r="EH120" s="2">
        <v>0</v>
      </c>
      <c r="EI120" s="2" t="s">
        <v>6</v>
      </c>
      <c r="EJ120" s="2">
        <v>1</v>
      </c>
      <c r="EK120" s="2">
        <v>13001</v>
      </c>
      <c r="EL120" s="2" t="s">
        <v>228</v>
      </c>
      <c r="EM120" s="2" t="s">
        <v>229</v>
      </c>
      <c r="EN120" s="2"/>
      <c r="EO120" s="2" t="s">
        <v>106</v>
      </c>
      <c r="EP120" s="2"/>
      <c r="EQ120" s="2">
        <v>0</v>
      </c>
      <c r="ER120" s="2">
        <v>268.49</v>
      </c>
      <c r="ES120" s="2">
        <v>202.72</v>
      </c>
      <c r="ET120" s="2">
        <v>9.2200000000000006</v>
      </c>
      <c r="EU120" s="2">
        <v>0.22</v>
      </c>
      <c r="EV120" s="2">
        <v>56.55</v>
      </c>
      <c r="EW120" s="2">
        <v>5.31</v>
      </c>
      <c r="EX120" s="2">
        <v>0.02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3"/>
        <v>0</v>
      </c>
      <c r="FS120" s="2">
        <v>0</v>
      </c>
      <c r="FT120" s="2" t="s">
        <v>27</v>
      </c>
      <c r="FU120" s="2" t="s">
        <v>28</v>
      </c>
      <c r="FV120" s="2"/>
      <c r="FW120" s="2"/>
      <c r="FX120" s="2">
        <v>81</v>
      </c>
      <c r="FY120" s="2">
        <v>59.5</v>
      </c>
      <c r="FZ120" s="2"/>
      <c r="GA120" s="2" t="s">
        <v>6</v>
      </c>
      <c r="GB120" s="2"/>
      <c r="GC120" s="2"/>
      <c r="GD120" s="2">
        <v>0</v>
      </c>
      <c r="GE120" s="2"/>
      <c r="GF120" s="2">
        <v>745229369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4"/>
        <v>0</v>
      </c>
      <c r="GM120" s="2">
        <f t="shared" si="135"/>
        <v>21.37</v>
      </c>
      <c r="GN120" s="2">
        <f t="shared" si="136"/>
        <v>21.37</v>
      </c>
      <c r="GO120" s="2">
        <f t="shared" si="137"/>
        <v>0</v>
      </c>
      <c r="GP120" s="2">
        <f t="shared" si="138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39"/>
        <v>0</v>
      </c>
      <c r="GW120" s="2">
        <v>1</v>
      </c>
      <c r="GX120" s="2">
        <f t="shared" si="140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ROW(SmtRes!A392)</f>
        <v>392</v>
      </c>
      <c r="D121">
        <f>ROW(EtalonRes!A410)</f>
        <v>410</v>
      </c>
      <c r="E121" t="s">
        <v>224</v>
      </c>
      <c r="F121" t="s">
        <v>225</v>
      </c>
      <c r="G121" t="s">
        <v>226</v>
      </c>
      <c r="H121" t="s">
        <v>32</v>
      </c>
      <c r="I121">
        <f>ROUND(5.75/100,9)</f>
        <v>5.7500000000000002E-2</v>
      </c>
      <c r="J121">
        <v>0</v>
      </c>
      <c r="O121">
        <f t="shared" si="108"/>
        <v>16.059999999999999</v>
      </c>
      <c r="P121">
        <f t="shared" si="109"/>
        <v>11.66</v>
      </c>
      <c r="Q121">
        <f t="shared" si="110"/>
        <v>0.66</v>
      </c>
      <c r="R121">
        <f t="shared" si="111"/>
        <v>0.02</v>
      </c>
      <c r="S121">
        <f t="shared" si="112"/>
        <v>3.74</v>
      </c>
      <c r="T121">
        <f t="shared" si="113"/>
        <v>0</v>
      </c>
      <c r="U121">
        <f t="shared" si="114"/>
        <v>0.35112374999999996</v>
      </c>
      <c r="V121">
        <f t="shared" si="115"/>
        <v>1.4375000000000002E-3</v>
      </c>
      <c r="W121">
        <f t="shared" si="116"/>
        <v>0</v>
      </c>
      <c r="X121">
        <f t="shared" si="117"/>
        <v>3.05</v>
      </c>
      <c r="Y121">
        <f t="shared" si="118"/>
        <v>2.2599999999999998</v>
      </c>
      <c r="AA121">
        <v>27721504</v>
      </c>
      <c r="AB121">
        <f t="shared" si="119"/>
        <v>279.27999999999997</v>
      </c>
      <c r="AC121">
        <f t="shared" si="143"/>
        <v>202.72</v>
      </c>
      <c r="AD121">
        <f>ROUND(((((ET121*1.25))-((EU121*1.25)))+AE121),2)</f>
        <v>11.53</v>
      </c>
      <c r="AE121">
        <f>ROUND(((EU121*1.25)),2)</f>
        <v>0.28000000000000003</v>
      </c>
      <c r="AF121">
        <f>ROUND(((EV121*1.15)),2)</f>
        <v>65.03</v>
      </c>
      <c r="AG121">
        <f t="shared" si="120"/>
        <v>0</v>
      </c>
      <c r="AH121">
        <f>((EW121*1.15))</f>
        <v>6.1064999999999987</v>
      </c>
      <c r="AI121">
        <f>((EX121*1.25))</f>
        <v>2.5000000000000001E-2</v>
      </c>
      <c r="AJ121">
        <f t="shared" si="121"/>
        <v>0</v>
      </c>
      <c r="AK121">
        <v>268.49</v>
      </c>
      <c r="AL121">
        <v>202.72</v>
      </c>
      <c r="AM121">
        <v>9.2200000000000006</v>
      </c>
      <c r="AN121">
        <v>0.22</v>
      </c>
      <c r="AO121">
        <v>56.55</v>
      </c>
      <c r="AP121">
        <v>0</v>
      </c>
      <c r="AQ121">
        <v>5.31</v>
      </c>
      <c r="AR121">
        <v>0.02</v>
      </c>
      <c r="AS121">
        <v>0</v>
      </c>
      <c r="AT121">
        <v>81</v>
      </c>
      <c r="AU121">
        <v>60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227</v>
      </c>
      <c r="BM121">
        <v>13001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90</v>
      </c>
      <c r="CA121">
        <v>70</v>
      </c>
      <c r="CF121">
        <v>0</v>
      </c>
      <c r="CG121">
        <v>0</v>
      </c>
      <c r="CM121">
        <v>0</v>
      </c>
      <c r="CN121" t="s">
        <v>1470</v>
      </c>
      <c r="CO121">
        <v>0</v>
      </c>
      <c r="CP121">
        <f t="shared" si="122"/>
        <v>16.060000000000002</v>
      </c>
      <c r="CQ121">
        <f t="shared" si="123"/>
        <v>202.72</v>
      </c>
      <c r="CR121">
        <f t="shared" si="124"/>
        <v>11.53</v>
      </c>
      <c r="CS121">
        <f t="shared" si="125"/>
        <v>0.28000000000000003</v>
      </c>
      <c r="CT121">
        <f t="shared" si="126"/>
        <v>65.03</v>
      </c>
      <c r="CU121">
        <f t="shared" si="127"/>
        <v>0</v>
      </c>
      <c r="CV121">
        <f t="shared" si="128"/>
        <v>6.1064999999999987</v>
      </c>
      <c r="CW121">
        <f t="shared" si="129"/>
        <v>2.5000000000000001E-2</v>
      </c>
      <c r="CX121">
        <f t="shared" si="130"/>
        <v>0</v>
      </c>
      <c r="CY121">
        <f t="shared" si="131"/>
        <v>3.0455999999999999</v>
      </c>
      <c r="CZ121">
        <f t="shared" si="132"/>
        <v>2.2560000000000002</v>
      </c>
      <c r="DC121" t="s">
        <v>6</v>
      </c>
      <c r="DD121" t="s">
        <v>6</v>
      </c>
      <c r="DE121" t="s">
        <v>102</v>
      </c>
      <c r="DF121" t="s">
        <v>102</v>
      </c>
      <c r="DG121" t="s">
        <v>103</v>
      </c>
      <c r="DH121" t="s">
        <v>6</v>
      </c>
      <c r="DI121" t="s">
        <v>103</v>
      </c>
      <c r="DJ121" t="s">
        <v>102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32</v>
      </c>
      <c r="DW121" t="s">
        <v>32</v>
      </c>
      <c r="DX121">
        <v>100</v>
      </c>
      <c r="EE121">
        <v>27029026</v>
      </c>
      <c r="EF121">
        <v>2</v>
      </c>
      <c r="EG121" t="s">
        <v>23</v>
      </c>
      <c r="EH121">
        <v>0</v>
      </c>
      <c r="EI121" t="s">
        <v>6</v>
      </c>
      <c r="EJ121">
        <v>1</v>
      </c>
      <c r="EK121">
        <v>13001</v>
      </c>
      <c r="EL121" t="s">
        <v>228</v>
      </c>
      <c r="EM121" t="s">
        <v>229</v>
      </c>
      <c r="EO121" t="s">
        <v>106</v>
      </c>
      <c r="EQ121">
        <v>0</v>
      </c>
      <c r="ER121">
        <v>268.49</v>
      </c>
      <c r="ES121">
        <v>202.72</v>
      </c>
      <c r="ET121">
        <v>9.2200000000000006</v>
      </c>
      <c r="EU121">
        <v>0.22</v>
      </c>
      <c r="EV121">
        <v>56.55</v>
      </c>
      <c r="EW121">
        <v>5.31</v>
      </c>
      <c r="EX121">
        <v>0.02</v>
      </c>
      <c r="EY121">
        <v>0</v>
      </c>
      <c r="FQ121">
        <v>0</v>
      </c>
      <c r="FR121">
        <f t="shared" si="133"/>
        <v>0</v>
      </c>
      <c r="FS121">
        <v>0</v>
      </c>
      <c r="FT121" t="s">
        <v>27</v>
      </c>
      <c r="FU121" t="s">
        <v>28</v>
      </c>
      <c r="FX121">
        <v>81</v>
      </c>
      <c r="FY121">
        <v>59.5</v>
      </c>
      <c r="GA121" t="s">
        <v>6</v>
      </c>
      <c r="GD121">
        <v>0</v>
      </c>
      <c r="GF121">
        <v>745229369</v>
      </c>
      <c r="GG121">
        <v>2</v>
      </c>
      <c r="GH121">
        <v>1</v>
      </c>
      <c r="GI121">
        <v>-2</v>
      </c>
      <c r="GJ121">
        <v>0</v>
      </c>
      <c r="GK121">
        <f>ROUND(R121*(S12)/100,2)</f>
        <v>0</v>
      </c>
      <c r="GL121">
        <f t="shared" si="134"/>
        <v>0</v>
      </c>
      <c r="GM121">
        <f t="shared" si="135"/>
        <v>21.37</v>
      </c>
      <c r="GN121">
        <f t="shared" si="136"/>
        <v>21.37</v>
      </c>
      <c r="GO121">
        <f t="shared" si="137"/>
        <v>0</v>
      </c>
      <c r="GP121">
        <f t="shared" si="138"/>
        <v>0</v>
      </c>
      <c r="GR121">
        <v>0</v>
      </c>
      <c r="GS121">
        <v>0</v>
      </c>
      <c r="GT121">
        <v>0</v>
      </c>
      <c r="GU121" t="s">
        <v>6</v>
      </c>
      <c r="GV121">
        <f t="shared" si="139"/>
        <v>0</v>
      </c>
      <c r="GW121">
        <v>1</v>
      </c>
      <c r="GX121">
        <f t="shared" si="140"/>
        <v>0</v>
      </c>
      <c r="HA121">
        <v>0</v>
      </c>
      <c r="HB121">
        <v>0</v>
      </c>
      <c r="IK121">
        <v>0</v>
      </c>
    </row>
    <row r="122" spans="1:255" x14ac:dyDescent="0.2">
      <c r="A122" s="2">
        <v>17</v>
      </c>
      <c r="B122" s="2">
        <v>1</v>
      </c>
      <c r="C122" s="2">
        <f>ROW(SmtRes!A400)</f>
        <v>400</v>
      </c>
      <c r="D122" s="2">
        <f>ROW(EtalonRes!A418)</f>
        <v>418</v>
      </c>
      <c r="E122" s="2" t="s">
        <v>230</v>
      </c>
      <c r="F122" s="2" t="s">
        <v>231</v>
      </c>
      <c r="G122" s="2" t="s">
        <v>232</v>
      </c>
      <c r="H122" s="2" t="s">
        <v>32</v>
      </c>
      <c r="I122" s="2">
        <f>ROUND(5.75/100,9)</f>
        <v>5.7500000000000002E-2</v>
      </c>
      <c r="J122" s="2">
        <v>0</v>
      </c>
      <c r="K122" s="2"/>
      <c r="L122" s="2"/>
      <c r="M122" s="2"/>
      <c r="N122" s="2"/>
      <c r="O122" s="2">
        <f t="shared" si="108"/>
        <v>37.799999999999997</v>
      </c>
      <c r="P122" s="2">
        <f t="shared" si="109"/>
        <v>32.35</v>
      </c>
      <c r="Q122" s="2">
        <f t="shared" si="110"/>
        <v>0.86</v>
      </c>
      <c r="R122" s="2">
        <f t="shared" si="111"/>
        <v>0.03</v>
      </c>
      <c r="S122" s="2">
        <f t="shared" si="112"/>
        <v>4.59</v>
      </c>
      <c r="T122" s="2">
        <f t="shared" si="113"/>
        <v>0</v>
      </c>
      <c r="U122" s="2">
        <f t="shared" si="114"/>
        <v>0.50651749999999995</v>
      </c>
      <c r="V122" s="2">
        <f t="shared" si="115"/>
        <v>2.8750000000000004E-3</v>
      </c>
      <c r="W122" s="2">
        <f t="shared" si="116"/>
        <v>0</v>
      </c>
      <c r="X122" s="2">
        <f t="shared" si="117"/>
        <v>3.74</v>
      </c>
      <c r="Y122" s="2">
        <f t="shared" si="118"/>
        <v>2.77</v>
      </c>
      <c r="Z122" s="2"/>
      <c r="AA122" s="2">
        <v>27721505</v>
      </c>
      <c r="AB122" s="2">
        <f t="shared" si="119"/>
        <v>657.47</v>
      </c>
      <c r="AC122" s="2">
        <f>ROUND(((ES122*2)),2)</f>
        <v>562.54</v>
      </c>
      <c r="AD122" s="2">
        <f>ROUND((((((ET122*1.25)*2))-(((EU122*1.25)*2)))+AE122),2)</f>
        <v>15.03</v>
      </c>
      <c r="AE122" s="2">
        <f>ROUND((((EU122*1.25)*2)),2)</f>
        <v>0.55000000000000004</v>
      </c>
      <c r="AF122" s="2">
        <f>ROUND((((EV122*1.15)*2)),2)</f>
        <v>79.900000000000006</v>
      </c>
      <c r="AG122" s="2">
        <f t="shared" si="120"/>
        <v>0</v>
      </c>
      <c r="AH122" s="2">
        <f>(((EW122*1.15)*2))</f>
        <v>8.8089999999999993</v>
      </c>
      <c r="AI122" s="2">
        <f>(((EX122*1.25)*2))</f>
        <v>0.05</v>
      </c>
      <c r="AJ122" s="2">
        <f t="shared" si="121"/>
        <v>0</v>
      </c>
      <c r="AK122" s="2">
        <v>322.02</v>
      </c>
      <c r="AL122" s="2">
        <v>281.27</v>
      </c>
      <c r="AM122" s="2">
        <v>6.01</v>
      </c>
      <c r="AN122" s="2">
        <v>0.22</v>
      </c>
      <c r="AO122" s="2">
        <v>34.74</v>
      </c>
      <c r="AP122" s="2">
        <v>0</v>
      </c>
      <c r="AQ122" s="2">
        <v>3.83</v>
      </c>
      <c r="AR122" s="2">
        <v>0.02</v>
      </c>
      <c r="AS122" s="2">
        <v>0</v>
      </c>
      <c r="AT122" s="2">
        <v>81</v>
      </c>
      <c r="AU122" s="2">
        <v>60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1</v>
      </c>
      <c r="BJ122" s="2" t="s">
        <v>233</v>
      </c>
      <c r="BK122" s="2"/>
      <c r="BL122" s="2"/>
      <c r="BM122" s="2">
        <v>13001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90</v>
      </c>
      <c r="CA122" s="2">
        <v>70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1470</v>
      </c>
      <c r="CO122" s="2">
        <v>0</v>
      </c>
      <c r="CP122" s="2">
        <f t="shared" si="122"/>
        <v>37.799999999999997</v>
      </c>
      <c r="CQ122" s="2">
        <f t="shared" si="123"/>
        <v>562.54</v>
      </c>
      <c r="CR122" s="2">
        <f t="shared" si="124"/>
        <v>15.03</v>
      </c>
      <c r="CS122" s="2">
        <f t="shared" si="125"/>
        <v>0.55000000000000004</v>
      </c>
      <c r="CT122" s="2">
        <f t="shared" si="126"/>
        <v>79.900000000000006</v>
      </c>
      <c r="CU122" s="2">
        <f t="shared" si="127"/>
        <v>0</v>
      </c>
      <c r="CV122" s="2">
        <f t="shared" si="128"/>
        <v>8.8089999999999993</v>
      </c>
      <c r="CW122" s="2">
        <f t="shared" si="129"/>
        <v>0.05</v>
      </c>
      <c r="CX122" s="2">
        <f t="shared" si="130"/>
        <v>0</v>
      </c>
      <c r="CY122" s="2">
        <f t="shared" si="131"/>
        <v>3.7422000000000004</v>
      </c>
      <c r="CZ122" s="2">
        <f t="shared" si="132"/>
        <v>2.7719999999999998</v>
      </c>
      <c r="DA122" s="2"/>
      <c r="DB122" s="2"/>
      <c r="DC122" s="2" t="s">
        <v>6</v>
      </c>
      <c r="DD122" s="2" t="s">
        <v>234</v>
      </c>
      <c r="DE122" s="2" t="s">
        <v>235</v>
      </c>
      <c r="DF122" s="2" t="s">
        <v>235</v>
      </c>
      <c r="DG122" s="2" t="s">
        <v>236</v>
      </c>
      <c r="DH122" s="2" t="s">
        <v>6</v>
      </c>
      <c r="DI122" s="2" t="s">
        <v>236</v>
      </c>
      <c r="DJ122" s="2" t="s">
        <v>235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32</v>
      </c>
      <c r="DW122" s="2" t="s">
        <v>32</v>
      </c>
      <c r="DX122" s="2">
        <v>100</v>
      </c>
      <c r="DY122" s="2"/>
      <c r="DZ122" s="2"/>
      <c r="EA122" s="2"/>
      <c r="EB122" s="2"/>
      <c r="EC122" s="2"/>
      <c r="ED122" s="2"/>
      <c r="EE122" s="2">
        <v>27029026</v>
      </c>
      <c r="EF122" s="2">
        <v>2</v>
      </c>
      <c r="EG122" s="2" t="s">
        <v>23</v>
      </c>
      <c r="EH122" s="2">
        <v>0</v>
      </c>
      <c r="EI122" s="2" t="s">
        <v>6</v>
      </c>
      <c r="EJ122" s="2">
        <v>1</v>
      </c>
      <c r="EK122" s="2">
        <v>13001</v>
      </c>
      <c r="EL122" s="2" t="s">
        <v>228</v>
      </c>
      <c r="EM122" s="2" t="s">
        <v>229</v>
      </c>
      <c r="EN122" s="2"/>
      <c r="EO122" s="2" t="s">
        <v>106</v>
      </c>
      <c r="EP122" s="2"/>
      <c r="EQ122" s="2">
        <v>0</v>
      </c>
      <c r="ER122" s="2">
        <v>322.02</v>
      </c>
      <c r="ES122" s="2">
        <v>281.27</v>
      </c>
      <c r="ET122" s="2">
        <v>6.01</v>
      </c>
      <c r="EU122" s="2">
        <v>0.22</v>
      </c>
      <c r="EV122" s="2">
        <v>34.74</v>
      </c>
      <c r="EW122" s="2">
        <v>3.83</v>
      </c>
      <c r="EX122" s="2">
        <v>0.02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3"/>
        <v>0</v>
      </c>
      <c r="FS122" s="2">
        <v>0</v>
      </c>
      <c r="FT122" s="2" t="s">
        <v>27</v>
      </c>
      <c r="FU122" s="2" t="s">
        <v>28</v>
      </c>
      <c r="FV122" s="2"/>
      <c r="FW122" s="2"/>
      <c r="FX122" s="2">
        <v>81</v>
      </c>
      <c r="FY122" s="2">
        <v>59.5</v>
      </c>
      <c r="FZ122" s="2"/>
      <c r="GA122" s="2" t="s">
        <v>6</v>
      </c>
      <c r="GB122" s="2"/>
      <c r="GC122" s="2"/>
      <c r="GD122" s="2">
        <v>0</v>
      </c>
      <c r="GE122" s="2"/>
      <c r="GF122" s="2">
        <v>-1152836323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4"/>
        <v>0</v>
      </c>
      <c r="GM122" s="2">
        <f t="shared" si="135"/>
        <v>44.31</v>
      </c>
      <c r="GN122" s="2">
        <f t="shared" si="136"/>
        <v>44.31</v>
      </c>
      <c r="GO122" s="2">
        <f t="shared" si="137"/>
        <v>0</v>
      </c>
      <c r="GP122" s="2">
        <f t="shared" si="138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39"/>
        <v>0</v>
      </c>
      <c r="GW122" s="2">
        <v>1</v>
      </c>
      <c r="GX122" s="2">
        <f t="shared" si="140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C123">
        <f>ROW(SmtRes!A408)</f>
        <v>408</v>
      </c>
      <c r="D123">
        <f>ROW(EtalonRes!A426)</f>
        <v>426</v>
      </c>
      <c r="E123" t="s">
        <v>230</v>
      </c>
      <c r="F123" t="s">
        <v>231</v>
      </c>
      <c r="G123" t="s">
        <v>232</v>
      </c>
      <c r="H123" t="s">
        <v>32</v>
      </c>
      <c r="I123">
        <f>ROUND(5.75/100,9)</f>
        <v>5.7500000000000002E-2</v>
      </c>
      <c r="J123">
        <v>0</v>
      </c>
      <c r="O123">
        <f t="shared" si="108"/>
        <v>37.799999999999997</v>
      </c>
      <c r="P123">
        <f t="shared" si="109"/>
        <v>32.35</v>
      </c>
      <c r="Q123">
        <f t="shared" si="110"/>
        <v>0.86</v>
      </c>
      <c r="R123">
        <f t="shared" si="111"/>
        <v>0.03</v>
      </c>
      <c r="S123">
        <f t="shared" si="112"/>
        <v>4.59</v>
      </c>
      <c r="T123">
        <f t="shared" si="113"/>
        <v>0</v>
      </c>
      <c r="U123">
        <f t="shared" si="114"/>
        <v>0.50651749999999995</v>
      </c>
      <c r="V123">
        <f t="shared" si="115"/>
        <v>2.8750000000000004E-3</v>
      </c>
      <c r="W123">
        <f t="shared" si="116"/>
        <v>0</v>
      </c>
      <c r="X123">
        <f t="shared" si="117"/>
        <v>3.74</v>
      </c>
      <c r="Y123">
        <f t="shared" si="118"/>
        <v>2.77</v>
      </c>
      <c r="AA123">
        <v>27721504</v>
      </c>
      <c r="AB123">
        <f t="shared" si="119"/>
        <v>657.47</v>
      </c>
      <c r="AC123">
        <f>ROUND(((ES123*2)),2)</f>
        <v>562.54</v>
      </c>
      <c r="AD123">
        <f>ROUND((((((ET123*1.25)*2))-(((EU123*1.25)*2)))+AE123),2)</f>
        <v>15.03</v>
      </c>
      <c r="AE123">
        <f>ROUND((((EU123*1.25)*2)),2)</f>
        <v>0.55000000000000004</v>
      </c>
      <c r="AF123">
        <f>ROUND((((EV123*1.15)*2)),2)</f>
        <v>79.900000000000006</v>
      </c>
      <c r="AG123">
        <f t="shared" si="120"/>
        <v>0</v>
      </c>
      <c r="AH123">
        <f>(((EW123*1.15)*2))</f>
        <v>8.8089999999999993</v>
      </c>
      <c r="AI123">
        <f>(((EX123*1.25)*2))</f>
        <v>0.05</v>
      </c>
      <c r="AJ123">
        <f t="shared" si="121"/>
        <v>0</v>
      </c>
      <c r="AK123">
        <v>322.02</v>
      </c>
      <c r="AL123">
        <v>281.27</v>
      </c>
      <c r="AM123">
        <v>6.01</v>
      </c>
      <c r="AN123">
        <v>0.22</v>
      </c>
      <c r="AO123">
        <v>34.74</v>
      </c>
      <c r="AP123">
        <v>0</v>
      </c>
      <c r="AQ123">
        <v>3.83</v>
      </c>
      <c r="AR123">
        <v>0.02</v>
      </c>
      <c r="AS123">
        <v>0</v>
      </c>
      <c r="AT123">
        <v>81</v>
      </c>
      <c r="AU123">
        <v>60</v>
      </c>
      <c r="AV123">
        <v>1</v>
      </c>
      <c r="AW123">
        <v>1</v>
      </c>
      <c r="AZ123">
        <v>1</v>
      </c>
      <c r="BA123">
        <v>1</v>
      </c>
      <c r="BB123">
        <v>1</v>
      </c>
      <c r="BC123">
        <v>1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233</v>
      </c>
      <c r="BM123">
        <v>13001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90</v>
      </c>
      <c r="CA123">
        <v>70</v>
      </c>
      <c r="CF123">
        <v>0</v>
      </c>
      <c r="CG123">
        <v>0</v>
      </c>
      <c r="CM123">
        <v>0</v>
      </c>
      <c r="CN123" t="s">
        <v>1470</v>
      </c>
      <c r="CO123">
        <v>0</v>
      </c>
      <c r="CP123">
        <f t="shared" si="122"/>
        <v>37.799999999999997</v>
      </c>
      <c r="CQ123">
        <f t="shared" si="123"/>
        <v>562.54</v>
      </c>
      <c r="CR123">
        <f t="shared" si="124"/>
        <v>15.03</v>
      </c>
      <c r="CS123">
        <f t="shared" si="125"/>
        <v>0.55000000000000004</v>
      </c>
      <c r="CT123">
        <f t="shared" si="126"/>
        <v>79.900000000000006</v>
      </c>
      <c r="CU123">
        <f t="shared" si="127"/>
        <v>0</v>
      </c>
      <c r="CV123">
        <f t="shared" si="128"/>
        <v>8.8089999999999993</v>
      </c>
      <c r="CW123">
        <f t="shared" si="129"/>
        <v>0.05</v>
      </c>
      <c r="CX123">
        <f t="shared" si="130"/>
        <v>0</v>
      </c>
      <c r="CY123">
        <f t="shared" si="131"/>
        <v>3.7422000000000004</v>
      </c>
      <c r="CZ123">
        <f t="shared" si="132"/>
        <v>2.7719999999999998</v>
      </c>
      <c r="DC123" t="s">
        <v>6</v>
      </c>
      <c r="DD123" t="s">
        <v>234</v>
      </c>
      <c r="DE123" t="s">
        <v>235</v>
      </c>
      <c r="DF123" t="s">
        <v>235</v>
      </c>
      <c r="DG123" t="s">
        <v>236</v>
      </c>
      <c r="DH123" t="s">
        <v>6</v>
      </c>
      <c r="DI123" t="s">
        <v>236</v>
      </c>
      <c r="DJ123" t="s">
        <v>235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32</v>
      </c>
      <c r="DW123" t="s">
        <v>32</v>
      </c>
      <c r="DX123">
        <v>100</v>
      </c>
      <c r="EE123">
        <v>27029026</v>
      </c>
      <c r="EF123">
        <v>2</v>
      </c>
      <c r="EG123" t="s">
        <v>23</v>
      </c>
      <c r="EH123">
        <v>0</v>
      </c>
      <c r="EI123" t="s">
        <v>6</v>
      </c>
      <c r="EJ123">
        <v>1</v>
      </c>
      <c r="EK123">
        <v>13001</v>
      </c>
      <c r="EL123" t="s">
        <v>228</v>
      </c>
      <c r="EM123" t="s">
        <v>229</v>
      </c>
      <c r="EO123" t="s">
        <v>106</v>
      </c>
      <c r="EQ123">
        <v>0</v>
      </c>
      <c r="ER123">
        <v>322.02</v>
      </c>
      <c r="ES123">
        <v>281.27</v>
      </c>
      <c r="ET123">
        <v>6.01</v>
      </c>
      <c r="EU123">
        <v>0.22</v>
      </c>
      <c r="EV123">
        <v>34.74</v>
      </c>
      <c r="EW123">
        <v>3.83</v>
      </c>
      <c r="EX123">
        <v>0.02</v>
      </c>
      <c r="EY123">
        <v>0</v>
      </c>
      <c r="FQ123">
        <v>0</v>
      </c>
      <c r="FR123">
        <f t="shared" si="133"/>
        <v>0</v>
      </c>
      <c r="FS123">
        <v>0</v>
      </c>
      <c r="FT123" t="s">
        <v>27</v>
      </c>
      <c r="FU123" t="s">
        <v>28</v>
      </c>
      <c r="FX123">
        <v>81</v>
      </c>
      <c r="FY123">
        <v>59.5</v>
      </c>
      <c r="GA123" t="s">
        <v>6</v>
      </c>
      <c r="GD123">
        <v>0</v>
      </c>
      <c r="GF123">
        <v>-1152836323</v>
      </c>
      <c r="GG123">
        <v>2</v>
      </c>
      <c r="GH123">
        <v>1</v>
      </c>
      <c r="GI123">
        <v>-2</v>
      </c>
      <c r="GJ123">
        <v>0</v>
      </c>
      <c r="GK123">
        <f>ROUND(R123*(S12)/100,2)</f>
        <v>0</v>
      </c>
      <c r="GL123">
        <f t="shared" si="134"/>
        <v>0</v>
      </c>
      <c r="GM123">
        <f t="shared" si="135"/>
        <v>44.31</v>
      </c>
      <c r="GN123">
        <f t="shared" si="136"/>
        <v>44.31</v>
      </c>
      <c r="GO123">
        <f t="shared" si="137"/>
        <v>0</v>
      </c>
      <c r="GP123">
        <f t="shared" si="138"/>
        <v>0</v>
      </c>
      <c r="GR123">
        <v>0</v>
      </c>
      <c r="GS123">
        <v>0</v>
      </c>
      <c r="GT123">
        <v>0</v>
      </c>
      <c r="GU123" t="s">
        <v>6</v>
      </c>
      <c r="GV123">
        <f t="shared" si="139"/>
        <v>0</v>
      </c>
      <c r="GW123">
        <v>1</v>
      </c>
      <c r="GX123">
        <f t="shared" si="140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ROW(SmtRes!A414)</f>
        <v>414</v>
      </c>
      <c r="D124" s="2">
        <f>ROW(EtalonRes!A432)</f>
        <v>432</v>
      </c>
      <c r="E124" s="2" t="s">
        <v>237</v>
      </c>
      <c r="F124" s="2" t="s">
        <v>238</v>
      </c>
      <c r="G124" s="2" t="s">
        <v>239</v>
      </c>
      <c r="H124" s="2" t="s">
        <v>32</v>
      </c>
      <c r="I124" s="2">
        <f>ROUND(3.45/100,9)</f>
        <v>3.4500000000000003E-2</v>
      </c>
      <c r="J124" s="2">
        <v>0</v>
      </c>
      <c r="K124" s="2"/>
      <c r="L124" s="2"/>
      <c r="M124" s="2"/>
      <c r="N124" s="2"/>
      <c r="O124" s="2">
        <f t="shared" ref="O124:O133" si="144">ROUND(CP124,2)</f>
        <v>28.18</v>
      </c>
      <c r="P124" s="2">
        <f t="shared" ref="P124:P133" si="145">ROUND(CQ124*I124,2)</f>
        <v>4.0999999999999996</v>
      </c>
      <c r="Q124" s="2">
        <f t="shared" ref="Q124:Q133" si="146">ROUND(CR124*I124,2)</f>
        <v>0.02</v>
      </c>
      <c r="R124" s="2">
        <f t="shared" ref="R124:R133" si="147">ROUND(CS124*I124,2)</f>
        <v>0</v>
      </c>
      <c r="S124" s="2">
        <f t="shared" ref="S124:S133" si="148">ROUND(CT124*I124,2)</f>
        <v>24.06</v>
      </c>
      <c r="T124" s="2">
        <f t="shared" ref="T124:T133" si="149">ROUND(CU124*I124,2)</f>
        <v>0</v>
      </c>
      <c r="U124" s="2">
        <f t="shared" ref="U124:U133" si="150">CV124*I124</f>
        <v>2.7851850000000002</v>
      </c>
      <c r="V124" s="2">
        <f t="shared" ref="V124:V133" si="151">CW124*I124</f>
        <v>3.4500000000000004E-4</v>
      </c>
      <c r="W124" s="2">
        <f t="shared" ref="W124:W133" si="152">ROUND(CX124*I124,2)</f>
        <v>0</v>
      </c>
      <c r="X124" s="2">
        <f t="shared" ref="X124:X133" si="153">ROUND(CY124,2)</f>
        <v>19.25</v>
      </c>
      <c r="Y124" s="2">
        <f t="shared" ref="Y124:Y133" si="154">ROUND(CZ124,2)</f>
        <v>12.03</v>
      </c>
      <c r="Z124" s="2"/>
      <c r="AA124" s="2">
        <v>27721505</v>
      </c>
      <c r="AB124" s="2">
        <f t="shared" ref="AB124:AB133" si="155">ROUND((AC124+AD124+AF124),2)</f>
        <v>817</v>
      </c>
      <c r="AC124" s="2">
        <f t="shared" ref="AC124:AC133" si="156">ROUND((ES124),2)</f>
        <v>118.83</v>
      </c>
      <c r="AD124" s="2">
        <f>ROUND((((ET124)-(EU124))+AE124),2)</f>
        <v>0.66</v>
      </c>
      <c r="AE124" s="2">
        <f t="shared" ref="AE124:AF127" si="157">ROUND((EU124),2)</f>
        <v>0.12</v>
      </c>
      <c r="AF124" s="2">
        <f t="shared" si="157"/>
        <v>697.51</v>
      </c>
      <c r="AG124" s="2">
        <f t="shared" ref="AG124:AG133" si="158">ROUND((AP124),2)</f>
        <v>0</v>
      </c>
      <c r="AH124" s="2">
        <f t="shared" ref="AH124:AI127" si="159">(EW124)</f>
        <v>80.73</v>
      </c>
      <c r="AI124" s="2">
        <f t="shared" si="159"/>
        <v>0.01</v>
      </c>
      <c r="AJ124" s="2">
        <f t="shared" ref="AJ124:AJ133" si="160">ROUND((AS124),2)</f>
        <v>0</v>
      </c>
      <c r="AK124" s="2">
        <v>817</v>
      </c>
      <c r="AL124" s="2">
        <v>118.83</v>
      </c>
      <c r="AM124" s="2">
        <v>0.66</v>
      </c>
      <c r="AN124" s="2">
        <v>0.12</v>
      </c>
      <c r="AO124" s="2">
        <v>697.51</v>
      </c>
      <c r="AP124" s="2">
        <v>0</v>
      </c>
      <c r="AQ124" s="2">
        <v>80.73</v>
      </c>
      <c r="AR124" s="2">
        <v>0.01</v>
      </c>
      <c r="AS124" s="2">
        <v>0</v>
      </c>
      <c r="AT124" s="2">
        <v>80</v>
      </c>
      <c r="AU124" s="2">
        <v>50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0</v>
      </c>
      <c r="BI124" s="2">
        <v>1</v>
      </c>
      <c r="BJ124" s="2" t="s">
        <v>240</v>
      </c>
      <c r="BK124" s="2"/>
      <c r="BL124" s="2"/>
      <c r="BM124" s="2">
        <v>62001</v>
      </c>
      <c r="BN124" s="2">
        <v>0</v>
      </c>
      <c r="BO124" s="2" t="s">
        <v>6</v>
      </c>
      <c r="BP124" s="2">
        <v>0</v>
      </c>
      <c r="BQ124" s="2">
        <v>6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80</v>
      </c>
      <c r="CA124" s="2">
        <v>50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ref="CP124:CP133" si="161">(P124+Q124+S124)</f>
        <v>28.18</v>
      </c>
      <c r="CQ124" s="2">
        <f t="shared" ref="CQ124:CQ133" si="162">AC124*BC124</f>
        <v>118.83</v>
      </c>
      <c r="CR124" s="2">
        <f t="shared" ref="CR124:CR133" si="163">AD124*BB124</f>
        <v>0.66</v>
      </c>
      <c r="CS124" s="2">
        <f t="shared" ref="CS124:CS133" si="164">AE124*BS124</f>
        <v>0.12</v>
      </c>
      <c r="CT124" s="2">
        <f t="shared" ref="CT124:CT133" si="165">AF124*BA124</f>
        <v>697.51</v>
      </c>
      <c r="CU124" s="2">
        <f t="shared" ref="CU124:CU133" si="166">AG124</f>
        <v>0</v>
      </c>
      <c r="CV124" s="2">
        <f t="shared" ref="CV124:CV133" si="167">AH124</f>
        <v>80.73</v>
      </c>
      <c r="CW124" s="2">
        <f t="shared" ref="CW124:CW133" si="168">AI124</f>
        <v>0.01</v>
      </c>
      <c r="CX124" s="2">
        <f t="shared" ref="CX124:CX133" si="169">AJ124</f>
        <v>0</v>
      </c>
      <c r="CY124" s="2">
        <f t="shared" ref="CY124:CY133" si="170">(((S124+R124)*AT124)/100)</f>
        <v>19.248000000000001</v>
      </c>
      <c r="CZ124" s="2">
        <f t="shared" ref="CZ124:CZ133" si="171">(((S124+R124)*AU124)/100)</f>
        <v>12.03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32</v>
      </c>
      <c r="DW124" s="2" t="s">
        <v>32</v>
      </c>
      <c r="DX124" s="2">
        <v>100</v>
      </c>
      <c r="DY124" s="2"/>
      <c r="DZ124" s="2"/>
      <c r="EA124" s="2"/>
      <c r="EB124" s="2"/>
      <c r="EC124" s="2"/>
      <c r="ED124" s="2"/>
      <c r="EE124" s="2">
        <v>27029107</v>
      </c>
      <c r="EF124" s="2">
        <v>6</v>
      </c>
      <c r="EG124" s="2" t="s">
        <v>40</v>
      </c>
      <c r="EH124" s="2">
        <v>0</v>
      </c>
      <c r="EI124" s="2" t="s">
        <v>6</v>
      </c>
      <c r="EJ124" s="2">
        <v>1</v>
      </c>
      <c r="EK124" s="2">
        <v>62001</v>
      </c>
      <c r="EL124" s="2" t="s">
        <v>241</v>
      </c>
      <c r="EM124" s="2" t="s">
        <v>242</v>
      </c>
      <c r="EN124" s="2"/>
      <c r="EO124" s="2" t="s">
        <v>6</v>
      </c>
      <c r="EP124" s="2"/>
      <c r="EQ124" s="2">
        <v>0</v>
      </c>
      <c r="ER124" s="2">
        <v>817</v>
      </c>
      <c r="ES124" s="2">
        <v>118.83</v>
      </c>
      <c r="ET124" s="2">
        <v>0.66</v>
      </c>
      <c r="EU124" s="2">
        <v>0.12</v>
      </c>
      <c r="EV124" s="2">
        <v>697.51</v>
      </c>
      <c r="EW124" s="2">
        <v>80.73</v>
      </c>
      <c r="EX124" s="2">
        <v>0.01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33" si="172">ROUND(IF(AND(BH124=3,BI124=3),P124,0),2)</f>
        <v>0</v>
      </c>
      <c r="FS124" s="2">
        <v>0</v>
      </c>
      <c r="FT124" s="2"/>
      <c r="FU124" s="2"/>
      <c r="FV124" s="2"/>
      <c r="FW124" s="2"/>
      <c r="FX124" s="2">
        <v>80</v>
      </c>
      <c r="FY124" s="2">
        <v>50</v>
      </c>
      <c r="FZ124" s="2"/>
      <c r="GA124" s="2" t="s">
        <v>6</v>
      </c>
      <c r="GB124" s="2"/>
      <c r="GC124" s="2"/>
      <c r="GD124" s="2">
        <v>0</v>
      </c>
      <c r="GE124" s="2"/>
      <c r="GF124" s="2">
        <v>349146451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33" si="173">ROUND(IF(AND(BH124=3,BI124=3,FS124&lt;&gt;0),P124,0),2)</f>
        <v>0</v>
      </c>
      <c r="GM124" s="2">
        <f t="shared" ref="GM124:GM133" si="174">ROUND(O124+X124+Y124+GK124,2)+GX124</f>
        <v>59.46</v>
      </c>
      <c r="GN124" s="2">
        <f t="shared" ref="GN124:GN133" si="175">IF(OR(BI124=0,BI124=1),ROUND(O124+X124+Y124+GK124,2),0)</f>
        <v>59.46</v>
      </c>
      <c r="GO124" s="2">
        <f t="shared" ref="GO124:GO133" si="176">IF(BI124=2,ROUND(O124+X124+Y124+GK124,2),0)</f>
        <v>0</v>
      </c>
      <c r="GP124" s="2">
        <f t="shared" ref="GP124:GP133" si="177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ref="GV124:GV133" si="178">ROUND(GT124,2)</f>
        <v>0</v>
      </c>
      <c r="GW124" s="2">
        <v>1</v>
      </c>
      <c r="GX124" s="2">
        <f t="shared" ref="GX124:GX133" si="179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ROW(SmtRes!A420)</f>
        <v>420</v>
      </c>
      <c r="D125">
        <f>ROW(EtalonRes!A438)</f>
        <v>438</v>
      </c>
      <c r="E125" t="s">
        <v>237</v>
      </c>
      <c r="F125" t="s">
        <v>238</v>
      </c>
      <c r="G125" t="s">
        <v>239</v>
      </c>
      <c r="H125" t="s">
        <v>32</v>
      </c>
      <c r="I125">
        <f>ROUND(3.45/100,9)</f>
        <v>3.4500000000000003E-2</v>
      </c>
      <c r="J125">
        <v>0</v>
      </c>
      <c r="O125">
        <f t="shared" si="144"/>
        <v>28.18</v>
      </c>
      <c r="P125">
        <f t="shared" si="145"/>
        <v>4.0999999999999996</v>
      </c>
      <c r="Q125">
        <f t="shared" si="146"/>
        <v>0.02</v>
      </c>
      <c r="R125">
        <f t="shared" si="147"/>
        <v>0</v>
      </c>
      <c r="S125">
        <f t="shared" si="148"/>
        <v>24.06</v>
      </c>
      <c r="T125">
        <f t="shared" si="149"/>
        <v>0</v>
      </c>
      <c r="U125">
        <f t="shared" si="150"/>
        <v>2.7851850000000002</v>
      </c>
      <c r="V125">
        <f t="shared" si="151"/>
        <v>3.4500000000000004E-4</v>
      </c>
      <c r="W125">
        <f t="shared" si="152"/>
        <v>0</v>
      </c>
      <c r="X125">
        <f t="shared" si="153"/>
        <v>19.25</v>
      </c>
      <c r="Y125">
        <f t="shared" si="154"/>
        <v>12.03</v>
      </c>
      <c r="AA125">
        <v>27721504</v>
      </c>
      <c r="AB125">
        <f t="shared" si="155"/>
        <v>817</v>
      </c>
      <c r="AC125">
        <f t="shared" si="156"/>
        <v>118.83</v>
      </c>
      <c r="AD125">
        <f>ROUND((((ET125)-(EU125))+AE125),2)</f>
        <v>0.66</v>
      </c>
      <c r="AE125">
        <f t="shared" si="157"/>
        <v>0.12</v>
      </c>
      <c r="AF125">
        <f t="shared" si="157"/>
        <v>697.51</v>
      </c>
      <c r="AG125">
        <f t="shared" si="158"/>
        <v>0</v>
      </c>
      <c r="AH125">
        <f t="shared" si="159"/>
        <v>80.73</v>
      </c>
      <c r="AI125">
        <f t="shared" si="159"/>
        <v>0.01</v>
      </c>
      <c r="AJ125">
        <f t="shared" si="160"/>
        <v>0</v>
      </c>
      <c r="AK125">
        <v>817</v>
      </c>
      <c r="AL125">
        <v>118.83</v>
      </c>
      <c r="AM125">
        <v>0.66</v>
      </c>
      <c r="AN125">
        <v>0.12</v>
      </c>
      <c r="AO125">
        <v>697.51</v>
      </c>
      <c r="AP125">
        <v>0</v>
      </c>
      <c r="AQ125">
        <v>80.73</v>
      </c>
      <c r="AR125">
        <v>0.01</v>
      </c>
      <c r="AS125">
        <v>0</v>
      </c>
      <c r="AT125">
        <v>80</v>
      </c>
      <c r="AU125">
        <v>50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6</v>
      </c>
      <c r="BE125" t="s">
        <v>6</v>
      </c>
      <c r="BF125" t="s">
        <v>6</v>
      </c>
      <c r="BG125" t="s">
        <v>6</v>
      </c>
      <c r="BH125">
        <v>0</v>
      </c>
      <c r="BI125">
        <v>1</v>
      </c>
      <c r="BJ125" t="s">
        <v>240</v>
      </c>
      <c r="BM125">
        <v>62001</v>
      </c>
      <c r="BN125">
        <v>0</v>
      </c>
      <c r="BO125" t="s">
        <v>6</v>
      </c>
      <c r="BP125">
        <v>0</v>
      </c>
      <c r="BQ125">
        <v>6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80</v>
      </c>
      <c r="CA125">
        <v>50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61"/>
        <v>28.18</v>
      </c>
      <c r="CQ125">
        <f t="shared" si="162"/>
        <v>118.83</v>
      </c>
      <c r="CR125">
        <f t="shared" si="163"/>
        <v>0.66</v>
      </c>
      <c r="CS125">
        <f t="shared" si="164"/>
        <v>0.12</v>
      </c>
      <c r="CT125">
        <f t="shared" si="165"/>
        <v>697.51</v>
      </c>
      <c r="CU125">
        <f t="shared" si="166"/>
        <v>0</v>
      </c>
      <c r="CV125">
        <f t="shared" si="167"/>
        <v>80.73</v>
      </c>
      <c r="CW125">
        <f t="shared" si="168"/>
        <v>0.01</v>
      </c>
      <c r="CX125">
        <f t="shared" si="169"/>
        <v>0</v>
      </c>
      <c r="CY125">
        <f t="shared" si="170"/>
        <v>19.248000000000001</v>
      </c>
      <c r="CZ125">
        <f t="shared" si="171"/>
        <v>12.03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32</v>
      </c>
      <c r="DW125" t="s">
        <v>32</v>
      </c>
      <c r="DX125">
        <v>100</v>
      </c>
      <c r="EE125">
        <v>27029107</v>
      </c>
      <c r="EF125">
        <v>6</v>
      </c>
      <c r="EG125" t="s">
        <v>40</v>
      </c>
      <c r="EH125">
        <v>0</v>
      </c>
      <c r="EI125" t="s">
        <v>6</v>
      </c>
      <c r="EJ125">
        <v>1</v>
      </c>
      <c r="EK125">
        <v>62001</v>
      </c>
      <c r="EL125" t="s">
        <v>241</v>
      </c>
      <c r="EM125" t="s">
        <v>242</v>
      </c>
      <c r="EO125" t="s">
        <v>6</v>
      </c>
      <c r="EQ125">
        <v>0</v>
      </c>
      <c r="ER125">
        <v>817</v>
      </c>
      <c r="ES125">
        <v>118.83</v>
      </c>
      <c r="ET125">
        <v>0.66</v>
      </c>
      <c r="EU125">
        <v>0.12</v>
      </c>
      <c r="EV125">
        <v>697.51</v>
      </c>
      <c r="EW125">
        <v>80.73</v>
      </c>
      <c r="EX125">
        <v>0.01</v>
      </c>
      <c r="EY125">
        <v>0</v>
      </c>
      <c r="FQ125">
        <v>0</v>
      </c>
      <c r="FR125">
        <f t="shared" si="172"/>
        <v>0</v>
      </c>
      <c r="FS125">
        <v>0</v>
      </c>
      <c r="FX125">
        <v>80</v>
      </c>
      <c r="FY125">
        <v>50</v>
      </c>
      <c r="GA125" t="s">
        <v>6</v>
      </c>
      <c r="GD125">
        <v>0</v>
      </c>
      <c r="GF125">
        <v>349146451</v>
      </c>
      <c r="GG125">
        <v>2</v>
      </c>
      <c r="GH125">
        <v>1</v>
      </c>
      <c r="GI125">
        <v>-2</v>
      </c>
      <c r="GJ125">
        <v>0</v>
      </c>
      <c r="GK125">
        <f>ROUND(R125*(S12)/100,2)</f>
        <v>0</v>
      </c>
      <c r="GL125">
        <f t="shared" si="173"/>
        <v>0</v>
      </c>
      <c r="GM125">
        <f t="shared" si="174"/>
        <v>59.46</v>
      </c>
      <c r="GN125">
        <f t="shared" si="175"/>
        <v>59.46</v>
      </c>
      <c r="GO125">
        <f t="shared" si="176"/>
        <v>0</v>
      </c>
      <c r="GP125">
        <f t="shared" si="177"/>
        <v>0</v>
      </c>
      <c r="GR125">
        <v>0</v>
      </c>
      <c r="GS125">
        <v>0</v>
      </c>
      <c r="GT125">
        <v>0</v>
      </c>
      <c r="GU125" t="s">
        <v>6</v>
      </c>
      <c r="GV125">
        <f t="shared" si="178"/>
        <v>0</v>
      </c>
      <c r="GW125">
        <v>1</v>
      </c>
      <c r="GX125">
        <f t="shared" si="179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413</v>
      </c>
      <c r="D126" s="2"/>
      <c r="E126" s="2" t="s">
        <v>243</v>
      </c>
      <c r="F126" s="2" t="s">
        <v>244</v>
      </c>
      <c r="G126" s="2" t="s">
        <v>245</v>
      </c>
      <c r="H126" s="2" t="s">
        <v>178</v>
      </c>
      <c r="I126" s="2">
        <f>I124*J126</f>
        <v>0.46920000000000001</v>
      </c>
      <c r="J126" s="2">
        <v>13.6</v>
      </c>
      <c r="K126" s="2"/>
      <c r="L126" s="2"/>
      <c r="M126" s="2"/>
      <c r="N126" s="2"/>
      <c r="O126" s="2">
        <f t="shared" si="144"/>
        <v>5.76</v>
      </c>
      <c r="P126" s="2">
        <f t="shared" si="145"/>
        <v>5.76</v>
      </c>
      <c r="Q126" s="2">
        <f t="shared" si="146"/>
        <v>0</v>
      </c>
      <c r="R126" s="2">
        <f t="shared" si="147"/>
        <v>0</v>
      </c>
      <c r="S126" s="2">
        <f t="shared" si="148"/>
        <v>0</v>
      </c>
      <c r="T126" s="2">
        <f t="shared" si="149"/>
        <v>0</v>
      </c>
      <c r="U126" s="2">
        <f t="shared" si="150"/>
        <v>0</v>
      </c>
      <c r="V126" s="2">
        <f t="shared" si="151"/>
        <v>0</v>
      </c>
      <c r="W126" s="2">
        <f t="shared" si="152"/>
        <v>0</v>
      </c>
      <c r="X126" s="2">
        <f t="shared" si="153"/>
        <v>0</v>
      </c>
      <c r="Y126" s="2">
        <f t="shared" si="154"/>
        <v>0</v>
      </c>
      <c r="Z126" s="2"/>
      <c r="AA126" s="2">
        <v>27721505</v>
      </c>
      <c r="AB126" s="2">
        <f t="shared" si="155"/>
        <v>12.27</v>
      </c>
      <c r="AC126" s="2">
        <f t="shared" si="156"/>
        <v>12.27</v>
      </c>
      <c r="AD126" s="2">
        <f>ROUND((((ET126)-(EU126))+AE126),2)</f>
        <v>0</v>
      </c>
      <c r="AE126" s="2">
        <f t="shared" si="157"/>
        <v>0</v>
      </c>
      <c r="AF126" s="2">
        <f t="shared" si="157"/>
        <v>0</v>
      </c>
      <c r="AG126" s="2">
        <f t="shared" si="158"/>
        <v>0</v>
      </c>
      <c r="AH126" s="2">
        <f t="shared" si="159"/>
        <v>0</v>
      </c>
      <c r="AI126" s="2">
        <f t="shared" si="159"/>
        <v>0</v>
      </c>
      <c r="AJ126" s="2">
        <f t="shared" si="160"/>
        <v>0</v>
      </c>
      <c r="AK126" s="2">
        <v>12.27</v>
      </c>
      <c r="AL126" s="2">
        <v>12.27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80</v>
      </c>
      <c r="AU126" s="2">
        <v>50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3</v>
      </c>
      <c r="BI126" s="2">
        <v>1</v>
      </c>
      <c r="BJ126" s="2" t="s">
        <v>246</v>
      </c>
      <c r="BK126" s="2"/>
      <c r="BL126" s="2"/>
      <c r="BM126" s="2">
        <v>62001</v>
      </c>
      <c r="BN126" s="2">
        <v>0</v>
      </c>
      <c r="BO126" s="2" t="s">
        <v>6</v>
      </c>
      <c r="BP126" s="2">
        <v>0</v>
      </c>
      <c r="BQ126" s="2">
        <v>6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80</v>
      </c>
      <c r="CA126" s="2">
        <v>50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 t="shared" si="161"/>
        <v>5.76</v>
      </c>
      <c r="CQ126" s="2">
        <f t="shared" si="162"/>
        <v>12.27</v>
      </c>
      <c r="CR126" s="2">
        <f t="shared" si="163"/>
        <v>0</v>
      </c>
      <c r="CS126" s="2">
        <f t="shared" si="164"/>
        <v>0</v>
      </c>
      <c r="CT126" s="2">
        <f t="shared" si="165"/>
        <v>0</v>
      </c>
      <c r="CU126" s="2">
        <f t="shared" si="166"/>
        <v>0</v>
      </c>
      <c r="CV126" s="2">
        <f t="shared" si="167"/>
        <v>0</v>
      </c>
      <c r="CW126" s="2">
        <f t="shared" si="168"/>
        <v>0</v>
      </c>
      <c r="CX126" s="2">
        <f t="shared" si="169"/>
        <v>0</v>
      </c>
      <c r="CY126" s="2">
        <f t="shared" si="170"/>
        <v>0</v>
      </c>
      <c r="CZ126" s="2">
        <f t="shared" si="171"/>
        <v>0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1009</v>
      </c>
      <c r="DV126" s="2" t="s">
        <v>178</v>
      </c>
      <c r="DW126" s="2" t="s">
        <v>178</v>
      </c>
      <c r="DX126" s="2">
        <v>1</v>
      </c>
      <c r="DY126" s="2"/>
      <c r="DZ126" s="2"/>
      <c r="EA126" s="2"/>
      <c r="EB126" s="2"/>
      <c r="EC126" s="2"/>
      <c r="ED126" s="2"/>
      <c r="EE126" s="2">
        <v>27029107</v>
      </c>
      <c r="EF126" s="2">
        <v>6</v>
      </c>
      <c r="EG126" s="2" t="s">
        <v>40</v>
      </c>
      <c r="EH126" s="2">
        <v>0</v>
      </c>
      <c r="EI126" s="2" t="s">
        <v>6</v>
      </c>
      <c r="EJ126" s="2">
        <v>1</v>
      </c>
      <c r="EK126" s="2">
        <v>62001</v>
      </c>
      <c r="EL126" s="2" t="s">
        <v>241</v>
      </c>
      <c r="EM126" s="2" t="s">
        <v>242</v>
      </c>
      <c r="EN126" s="2"/>
      <c r="EO126" s="2" t="s">
        <v>6</v>
      </c>
      <c r="EP126" s="2"/>
      <c r="EQ126" s="2">
        <v>0</v>
      </c>
      <c r="ER126" s="2">
        <v>12.27</v>
      </c>
      <c r="ES126" s="2">
        <v>12.27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2"/>
        <v>0</v>
      </c>
      <c r="FS126" s="2">
        <v>0</v>
      </c>
      <c r="FT126" s="2"/>
      <c r="FU126" s="2"/>
      <c r="FV126" s="2"/>
      <c r="FW126" s="2"/>
      <c r="FX126" s="2">
        <v>80</v>
      </c>
      <c r="FY126" s="2">
        <v>50</v>
      </c>
      <c r="FZ126" s="2"/>
      <c r="GA126" s="2" t="s">
        <v>6</v>
      </c>
      <c r="GB126" s="2"/>
      <c r="GC126" s="2"/>
      <c r="GD126" s="2">
        <v>0</v>
      </c>
      <c r="GE126" s="2"/>
      <c r="GF126" s="2">
        <v>1112746174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3"/>
        <v>0</v>
      </c>
      <c r="GM126" s="2">
        <f t="shared" si="174"/>
        <v>5.76</v>
      </c>
      <c r="GN126" s="2">
        <f t="shared" si="175"/>
        <v>5.76</v>
      </c>
      <c r="GO126" s="2">
        <f t="shared" si="176"/>
        <v>0</v>
      </c>
      <c r="GP126" s="2">
        <f t="shared" si="177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78"/>
        <v>0</v>
      </c>
      <c r="GW126" s="2">
        <v>1</v>
      </c>
      <c r="GX126" s="2">
        <f t="shared" si="179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419</v>
      </c>
      <c r="E127" t="s">
        <v>243</v>
      </c>
      <c r="F127" t="s">
        <v>244</v>
      </c>
      <c r="G127" t="s">
        <v>245</v>
      </c>
      <c r="H127" t="s">
        <v>178</v>
      </c>
      <c r="I127">
        <f>I125*J127</f>
        <v>0.46920000000000001</v>
      </c>
      <c r="J127">
        <v>13.6</v>
      </c>
      <c r="O127">
        <f t="shared" si="144"/>
        <v>5.76</v>
      </c>
      <c r="P127">
        <f t="shared" si="145"/>
        <v>5.76</v>
      </c>
      <c r="Q127">
        <f t="shared" si="146"/>
        <v>0</v>
      </c>
      <c r="R127">
        <f t="shared" si="147"/>
        <v>0</v>
      </c>
      <c r="S127">
        <f t="shared" si="148"/>
        <v>0</v>
      </c>
      <c r="T127">
        <f t="shared" si="149"/>
        <v>0</v>
      </c>
      <c r="U127">
        <f t="shared" si="150"/>
        <v>0</v>
      </c>
      <c r="V127">
        <f t="shared" si="151"/>
        <v>0</v>
      </c>
      <c r="W127">
        <f t="shared" si="152"/>
        <v>0</v>
      </c>
      <c r="X127">
        <f t="shared" si="153"/>
        <v>0</v>
      </c>
      <c r="Y127">
        <f t="shared" si="154"/>
        <v>0</v>
      </c>
      <c r="AA127">
        <v>27721504</v>
      </c>
      <c r="AB127">
        <f t="shared" si="155"/>
        <v>12.27</v>
      </c>
      <c r="AC127">
        <f t="shared" si="156"/>
        <v>12.27</v>
      </c>
      <c r="AD127">
        <f>ROUND((((ET127)-(EU127))+AE127),2)</f>
        <v>0</v>
      </c>
      <c r="AE127">
        <f t="shared" si="157"/>
        <v>0</v>
      </c>
      <c r="AF127">
        <f t="shared" si="157"/>
        <v>0</v>
      </c>
      <c r="AG127">
        <f t="shared" si="158"/>
        <v>0</v>
      </c>
      <c r="AH127">
        <f t="shared" si="159"/>
        <v>0</v>
      </c>
      <c r="AI127">
        <f t="shared" si="159"/>
        <v>0</v>
      </c>
      <c r="AJ127">
        <f t="shared" si="160"/>
        <v>0</v>
      </c>
      <c r="AK127">
        <v>12.27</v>
      </c>
      <c r="AL127">
        <v>12.27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80</v>
      </c>
      <c r="AU127">
        <v>50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246</v>
      </c>
      <c r="BM127">
        <v>62001</v>
      </c>
      <c r="BN127">
        <v>0</v>
      </c>
      <c r="BO127" t="s">
        <v>6</v>
      </c>
      <c r="BP127">
        <v>0</v>
      </c>
      <c r="BQ127">
        <v>6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80</v>
      </c>
      <c r="CA127">
        <v>50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61"/>
        <v>5.76</v>
      </c>
      <c r="CQ127">
        <f t="shared" si="162"/>
        <v>12.27</v>
      </c>
      <c r="CR127">
        <f t="shared" si="163"/>
        <v>0</v>
      </c>
      <c r="CS127">
        <f t="shared" si="164"/>
        <v>0</v>
      </c>
      <c r="CT127">
        <f t="shared" si="165"/>
        <v>0</v>
      </c>
      <c r="CU127">
        <f t="shared" si="166"/>
        <v>0</v>
      </c>
      <c r="CV127">
        <f t="shared" si="167"/>
        <v>0</v>
      </c>
      <c r="CW127">
        <f t="shared" si="168"/>
        <v>0</v>
      </c>
      <c r="CX127">
        <f t="shared" si="169"/>
        <v>0</v>
      </c>
      <c r="CY127">
        <f t="shared" si="170"/>
        <v>0</v>
      </c>
      <c r="CZ127">
        <f t="shared" si="171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178</v>
      </c>
      <c r="DW127" t="s">
        <v>178</v>
      </c>
      <c r="DX127">
        <v>1</v>
      </c>
      <c r="EE127">
        <v>27029107</v>
      </c>
      <c r="EF127">
        <v>6</v>
      </c>
      <c r="EG127" t="s">
        <v>40</v>
      </c>
      <c r="EH127">
        <v>0</v>
      </c>
      <c r="EI127" t="s">
        <v>6</v>
      </c>
      <c r="EJ127">
        <v>1</v>
      </c>
      <c r="EK127">
        <v>62001</v>
      </c>
      <c r="EL127" t="s">
        <v>241</v>
      </c>
      <c r="EM127" t="s">
        <v>242</v>
      </c>
      <c r="EO127" t="s">
        <v>6</v>
      </c>
      <c r="EQ127">
        <v>0</v>
      </c>
      <c r="ER127">
        <v>12.27</v>
      </c>
      <c r="ES127">
        <v>12.27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2"/>
        <v>0</v>
      </c>
      <c r="FS127">
        <v>0</v>
      </c>
      <c r="FX127">
        <v>80</v>
      </c>
      <c r="FY127">
        <v>50</v>
      </c>
      <c r="GA127" t="s">
        <v>6</v>
      </c>
      <c r="GD127">
        <v>0</v>
      </c>
      <c r="GF127">
        <v>1112746174</v>
      </c>
      <c r="GG127">
        <v>2</v>
      </c>
      <c r="GH127">
        <v>1</v>
      </c>
      <c r="GI127">
        <v>-2</v>
      </c>
      <c r="GJ127">
        <v>0</v>
      </c>
      <c r="GK127">
        <f>ROUND(R127*(S12)/100,2)</f>
        <v>0</v>
      </c>
      <c r="GL127">
        <f t="shared" si="173"/>
        <v>0</v>
      </c>
      <c r="GM127">
        <f t="shared" si="174"/>
        <v>5.76</v>
      </c>
      <c r="GN127">
        <f t="shared" si="175"/>
        <v>5.76</v>
      </c>
      <c r="GO127">
        <f t="shared" si="176"/>
        <v>0</v>
      </c>
      <c r="GP127">
        <f t="shared" si="177"/>
        <v>0</v>
      </c>
      <c r="GR127">
        <v>0</v>
      </c>
      <c r="GS127">
        <v>0</v>
      </c>
      <c r="GT127">
        <v>0</v>
      </c>
      <c r="GU127" t="s">
        <v>6</v>
      </c>
      <c r="GV127">
        <f t="shared" si="178"/>
        <v>0</v>
      </c>
      <c r="GW127">
        <v>1</v>
      </c>
      <c r="GX127">
        <f t="shared" si="179"/>
        <v>0</v>
      </c>
      <c r="HA127">
        <v>0</v>
      </c>
      <c r="HB127"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ROW(SmtRes!A429)</f>
        <v>429</v>
      </c>
      <c r="D128" s="2">
        <f>ROW(EtalonRes!A447)</f>
        <v>447</v>
      </c>
      <c r="E128" s="2" t="s">
        <v>247</v>
      </c>
      <c r="F128" s="2" t="s">
        <v>94</v>
      </c>
      <c r="G128" s="2" t="s">
        <v>248</v>
      </c>
      <c r="H128" s="2" t="s">
        <v>96</v>
      </c>
      <c r="I128" s="2">
        <v>6.5</v>
      </c>
      <c r="J128" s="2">
        <v>0</v>
      </c>
      <c r="K128" s="2"/>
      <c r="L128" s="2"/>
      <c r="M128" s="2"/>
      <c r="N128" s="2"/>
      <c r="O128" s="2">
        <f t="shared" si="144"/>
        <v>462.22</v>
      </c>
      <c r="P128" s="2">
        <f t="shared" si="145"/>
        <v>167.18</v>
      </c>
      <c r="Q128" s="2">
        <f t="shared" si="146"/>
        <v>117.07</v>
      </c>
      <c r="R128" s="2">
        <f t="shared" si="147"/>
        <v>15.99</v>
      </c>
      <c r="S128" s="2">
        <f t="shared" si="148"/>
        <v>177.97</v>
      </c>
      <c r="T128" s="2">
        <f t="shared" si="149"/>
        <v>0</v>
      </c>
      <c r="U128" s="2">
        <f t="shared" si="150"/>
        <v>17.939999999999998</v>
      </c>
      <c r="V128" s="2">
        <f t="shared" si="151"/>
        <v>1.3812500000000001</v>
      </c>
      <c r="W128" s="2">
        <f t="shared" si="152"/>
        <v>0</v>
      </c>
      <c r="X128" s="2">
        <f t="shared" si="153"/>
        <v>157.11000000000001</v>
      </c>
      <c r="Y128" s="2">
        <f t="shared" si="154"/>
        <v>139.65</v>
      </c>
      <c r="Z128" s="2"/>
      <c r="AA128" s="2">
        <v>27721505</v>
      </c>
      <c r="AB128" s="2">
        <f t="shared" si="155"/>
        <v>71.11</v>
      </c>
      <c r="AC128" s="2">
        <f t="shared" si="156"/>
        <v>25.72</v>
      </c>
      <c r="AD128" s="2">
        <f>ROUND(((((ET128*1.25))-((EU128*1.25)))+AE128),2)</f>
        <v>18.010000000000002</v>
      </c>
      <c r="AE128" s="2">
        <f>ROUND(((EU128*1.25)),2)</f>
        <v>2.46</v>
      </c>
      <c r="AF128" s="2">
        <f>ROUND(((EV128*1.15)),2)</f>
        <v>27.38</v>
      </c>
      <c r="AG128" s="2">
        <f t="shared" si="158"/>
        <v>0</v>
      </c>
      <c r="AH128" s="2">
        <f>((EW128*1.15))</f>
        <v>2.76</v>
      </c>
      <c r="AI128" s="2">
        <f>((EX128*1.25))</f>
        <v>0.21250000000000002</v>
      </c>
      <c r="AJ128" s="2">
        <f t="shared" si="160"/>
        <v>0</v>
      </c>
      <c r="AK128" s="2">
        <v>63.94</v>
      </c>
      <c r="AL128" s="2">
        <v>25.72</v>
      </c>
      <c r="AM128" s="2">
        <v>14.41</v>
      </c>
      <c r="AN128" s="2">
        <v>1.97</v>
      </c>
      <c r="AO128" s="2">
        <v>23.81</v>
      </c>
      <c r="AP128" s="2">
        <v>0</v>
      </c>
      <c r="AQ128" s="2">
        <v>2.4</v>
      </c>
      <c r="AR128" s="2">
        <v>0.17</v>
      </c>
      <c r="AS128" s="2">
        <v>0</v>
      </c>
      <c r="AT128" s="2">
        <v>81</v>
      </c>
      <c r="AU128" s="2">
        <v>72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0</v>
      </c>
      <c r="BI128" s="2">
        <v>1</v>
      </c>
      <c r="BJ128" s="2" t="s">
        <v>97</v>
      </c>
      <c r="BK128" s="2"/>
      <c r="BL128" s="2"/>
      <c r="BM128" s="2">
        <v>9001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90</v>
      </c>
      <c r="CA128" s="2">
        <v>85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1470</v>
      </c>
      <c r="CO128" s="2">
        <v>0</v>
      </c>
      <c r="CP128" s="2">
        <f t="shared" si="161"/>
        <v>462.22</v>
      </c>
      <c r="CQ128" s="2">
        <f t="shared" si="162"/>
        <v>25.72</v>
      </c>
      <c r="CR128" s="2">
        <f t="shared" si="163"/>
        <v>18.010000000000002</v>
      </c>
      <c r="CS128" s="2">
        <f t="shared" si="164"/>
        <v>2.46</v>
      </c>
      <c r="CT128" s="2">
        <f t="shared" si="165"/>
        <v>27.38</v>
      </c>
      <c r="CU128" s="2">
        <f t="shared" si="166"/>
        <v>0</v>
      </c>
      <c r="CV128" s="2">
        <f t="shared" si="167"/>
        <v>2.76</v>
      </c>
      <c r="CW128" s="2">
        <f t="shared" si="168"/>
        <v>0.21250000000000002</v>
      </c>
      <c r="CX128" s="2">
        <f t="shared" si="169"/>
        <v>0</v>
      </c>
      <c r="CY128" s="2">
        <f t="shared" si="170"/>
        <v>157.10759999999999</v>
      </c>
      <c r="CZ128" s="2">
        <f t="shared" si="171"/>
        <v>139.65120000000002</v>
      </c>
      <c r="DA128" s="2"/>
      <c r="DB128" s="2"/>
      <c r="DC128" s="2" t="s">
        <v>6</v>
      </c>
      <c r="DD128" s="2" t="s">
        <v>6</v>
      </c>
      <c r="DE128" s="2" t="s">
        <v>102</v>
      </c>
      <c r="DF128" s="2" t="s">
        <v>102</v>
      </c>
      <c r="DG128" s="2" t="s">
        <v>103</v>
      </c>
      <c r="DH128" s="2" t="s">
        <v>6</v>
      </c>
      <c r="DI128" s="2" t="s">
        <v>103</v>
      </c>
      <c r="DJ128" s="2" t="s">
        <v>102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1005</v>
      </c>
      <c r="DV128" s="2" t="s">
        <v>96</v>
      </c>
      <c r="DW128" s="2" t="s">
        <v>96</v>
      </c>
      <c r="DX128" s="2">
        <v>1</v>
      </c>
      <c r="DY128" s="2"/>
      <c r="DZ128" s="2"/>
      <c r="EA128" s="2"/>
      <c r="EB128" s="2"/>
      <c r="EC128" s="2"/>
      <c r="ED128" s="2"/>
      <c r="EE128" s="2">
        <v>27029022</v>
      </c>
      <c r="EF128" s="2">
        <v>2</v>
      </c>
      <c r="EG128" s="2" t="s">
        <v>23</v>
      </c>
      <c r="EH128" s="2">
        <v>0</v>
      </c>
      <c r="EI128" s="2" t="s">
        <v>6</v>
      </c>
      <c r="EJ128" s="2">
        <v>1</v>
      </c>
      <c r="EK128" s="2">
        <v>9001</v>
      </c>
      <c r="EL128" s="2" t="s">
        <v>54</v>
      </c>
      <c r="EM128" s="2" t="s">
        <v>55</v>
      </c>
      <c r="EN128" s="2"/>
      <c r="EO128" s="2" t="s">
        <v>106</v>
      </c>
      <c r="EP128" s="2"/>
      <c r="EQ128" s="2">
        <v>0</v>
      </c>
      <c r="ER128" s="2">
        <v>63.94</v>
      </c>
      <c r="ES128" s="2">
        <v>25.72</v>
      </c>
      <c r="ET128" s="2">
        <v>14.41</v>
      </c>
      <c r="EU128" s="2">
        <v>1.97</v>
      </c>
      <c r="EV128" s="2">
        <v>23.81</v>
      </c>
      <c r="EW128" s="2">
        <v>2.4</v>
      </c>
      <c r="EX128" s="2">
        <v>0.17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2"/>
        <v>0</v>
      </c>
      <c r="FS128" s="2">
        <v>0</v>
      </c>
      <c r="FT128" s="2" t="s">
        <v>27</v>
      </c>
      <c r="FU128" s="2" t="s">
        <v>28</v>
      </c>
      <c r="FV128" s="2"/>
      <c r="FW128" s="2"/>
      <c r="FX128" s="2">
        <v>81</v>
      </c>
      <c r="FY128" s="2">
        <v>72.25</v>
      </c>
      <c r="FZ128" s="2"/>
      <c r="GA128" s="2" t="s">
        <v>6</v>
      </c>
      <c r="GB128" s="2"/>
      <c r="GC128" s="2"/>
      <c r="GD128" s="2">
        <v>0</v>
      </c>
      <c r="GE128" s="2"/>
      <c r="GF128" s="2">
        <v>1555078569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3"/>
        <v>0</v>
      </c>
      <c r="GM128" s="2">
        <f t="shared" si="174"/>
        <v>758.98</v>
      </c>
      <c r="GN128" s="2">
        <f t="shared" si="175"/>
        <v>758.98</v>
      </c>
      <c r="GO128" s="2">
        <f t="shared" si="176"/>
        <v>0</v>
      </c>
      <c r="GP128" s="2">
        <f t="shared" si="177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78"/>
        <v>0</v>
      </c>
      <c r="GW128" s="2">
        <v>1</v>
      </c>
      <c r="GX128" s="2">
        <f t="shared" si="179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ROW(SmtRes!A438)</f>
        <v>438</v>
      </c>
      <c r="D129">
        <f>ROW(EtalonRes!A456)</f>
        <v>456</v>
      </c>
      <c r="E129" t="s">
        <v>247</v>
      </c>
      <c r="F129" t="s">
        <v>94</v>
      </c>
      <c r="G129" t="s">
        <v>248</v>
      </c>
      <c r="H129" t="s">
        <v>96</v>
      </c>
      <c r="I129">
        <v>6.5</v>
      </c>
      <c r="J129">
        <v>0</v>
      </c>
      <c r="O129">
        <f t="shared" si="144"/>
        <v>462.22</v>
      </c>
      <c r="P129">
        <f t="shared" si="145"/>
        <v>167.18</v>
      </c>
      <c r="Q129">
        <f t="shared" si="146"/>
        <v>117.07</v>
      </c>
      <c r="R129">
        <f t="shared" si="147"/>
        <v>15.99</v>
      </c>
      <c r="S129">
        <f t="shared" si="148"/>
        <v>177.97</v>
      </c>
      <c r="T129">
        <f t="shared" si="149"/>
        <v>0</v>
      </c>
      <c r="U129">
        <f t="shared" si="150"/>
        <v>17.939999999999998</v>
      </c>
      <c r="V129">
        <f t="shared" si="151"/>
        <v>1.3812500000000001</v>
      </c>
      <c r="W129">
        <f t="shared" si="152"/>
        <v>0</v>
      </c>
      <c r="X129">
        <f t="shared" si="153"/>
        <v>157.11000000000001</v>
      </c>
      <c r="Y129">
        <f t="shared" si="154"/>
        <v>139.65</v>
      </c>
      <c r="AA129">
        <v>27721504</v>
      </c>
      <c r="AB129">
        <f t="shared" si="155"/>
        <v>71.11</v>
      </c>
      <c r="AC129">
        <f t="shared" si="156"/>
        <v>25.72</v>
      </c>
      <c r="AD129">
        <f>ROUND(((((ET129*1.25))-((EU129*1.25)))+AE129),2)</f>
        <v>18.010000000000002</v>
      </c>
      <c r="AE129">
        <f>ROUND(((EU129*1.25)),2)</f>
        <v>2.46</v>
      </c>
      <c r="AF129">
        <f>ROUND(((EV129*1.15)),2)</f>
        <v>27.38</v>
      </c>
      <c r="AG129">
        <f t="shared" si="158"/>
        <v>0</v>
      </c>
      <c r="AH129">
        <f>((EW129*1.15))</f>
        <v>2.76</v>
      </c>
      <c r="AI129">
        <f>((EX129*1.25))</f>
        <v>0.21250000000000002</v>
      </c>
      <c r="AJ129">
        <f t="shared" si="160"/>
        <v>0</v>
      </c>
      <c r="AK129">
        <v>63.94</v>
      </c>
      <c r="AL129">
        <v>25.72</v>
      </c>
      <c r="AM129">
        <v>14.41</v>
      </c>
      <c r="AN129">
        <v>1.97</v>
      </c>
      <c r="AO129">
        <v>23.81</v>
      </c>
      <c r="AP129">
        <v>0</v>
      </c>
      <c r="AQ129">
        <v>2.4</v>
      </c>
      <c r="AR129">
        <v>0.17</v>
      </c>
      <c r="AS129">
        <v>0</v>
      </c>
      <c r="AT129">
        <v>81</v>
      </c>
      <c r="AU129">
        <v>72</v>
      </c>
      <c r="AV129">
        <v>1</v>
      </c>
      <c r="AW129">
        <v>1</v>
      </c>
      <c r="AZ129">
        <v>1</v>
      </c>
      <c r="BA129">
        <v>1</v>
      </c>
      <c r="BB129">
        <v>1</v>
      </c>
      <c r="BC129">
        <v>1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97</v>
      </c>
      <c r="BM129">
        <v>9001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90</v>
      </c>
      <c r="CA129">
        <v>85</v>
      </c>
      <c r="CF129">
        <v>0</v>
      </c>
      <c r="CG129">
        <v>0</v>
      </c>
      <c r="CM129">
        <v>0</v>
      </c>
      <c r="CN129" t="s">
        <v>1470</v>
      </c>
      <c r="CO129">
        <v>0</v>
      </c>
      <c r="CP129">
        <f t="shared" si="161"/>
        <v>462.22</v>
      </c>
      <c r="CQ129">
        <f t="shared" si="162"/>
        <v>25.72</v>
      </c>
      <c r="CR129">
        <f t="shared" si="163"/>
        <v>18.010000000000002</v>
      </c>
      <c r="CS129">
        <f t="shared" si="164"/>
        <v>2.46</v>
      </c>
      <c r="CT129">
        <f t="shared" si="165"/>
        <v>27.38</v>
      </c>
      <c r="CU129">
        <f t="shared" si="166"/>
        <v>0</v>
      </c>
      <c r="CV129">
        <f t="shared" si="167"/>
        <v>2.76</v>
      </c>
      <c r="CW129">
        <f t="shared" si="168"/>
        <v>0.21250000000000002</v>
      </c>
      <c r="CX129">
        <f t="shared" si="169"/>
        <v>0</v>
      </c>
      <c r="CY129">
        <f t="shared" si="170"/>
        <v>157.10759999999999</v>
      </c>
      <c r="CZ129">
        <f t="shared" si="171"/>
        <v>139.65120000000002</v>
      </c>
      <c r="DC129" t="s">
        <v>6</v>
      </c>
      <c r="DD129" t="s">
        <v>6</v>
      </c>
      <c r="DE129" t="s">
        <v>102</v>
      </c>
      <c r="DF129" t="s">
        <v>102</v>
      </c>
      <c r="DG129" t="s">
        <v>103</v>
      </c>
      <c r="DH129" t="s">
        <v>6</v>
      </c>
      <c r="DI129" t="s">
        <v>103</v>
      </c>
      <c r="DJ129" t="s">
        <v>102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96</v>
      </c>
      <c r="DW129" t="s">
        <v>96</v>
      </c>
      <c r="DX129">
        <v>1</v>
      </c>
      <c r="EE129">
        <v>27029022</v>
      </c>
      <c r="EF129">
        <v>2</v>
      </c>
      <c r="EG129" t="s">
        <v>23</v>
      </c>
      <c r="EH129">
        <v>0</v>
      </c>
      <c r="EI129" t="s">
        <v>6</v>
      </c>
      <c r="EJ129">
        <v>1</v>
      </c>
      <c r="EK129">
        <v>9001</v>
      </c>
      <c r="EL129" t="s">
        <v>54</v>
      </c>
      <c r="EM129" t="s">
        <v>55</v>
      </c>
      <c r="EO129" t="s">
        <v>106</v>
      </c>
      <c r="EQ129">
        <v>0</v>
      </c>
      <c r="ER129">
        <v>63.94</v>
      </c>
      <c r="ES129">
        <v>25.72</v>
      </c>
      <c r="ET129">
        <v>14.41</v>
      </c>
      <c r="EU129">
        <v>1.97</v>
      </c>
      <c r="EV129">
        <v>23.81</v>
      </c>
      <c r="EW129">
        <v>2.4</v>
      </c>
      <c r="EX129">
        <v>0.17</v>
      </c>
      <c r="EY129">
        <v>0</v>
      </c>
      <c r="FQ129">
        <v>0</v>
      </c>
      <c r="FR129">
        <f t="shared" si="172"/>
        <v>0</v>
      </c>
      <c r="FS129">
        <v>0</v>
      </c>
      <c r="FT129" t="s">
        <v>27</v>
      </c>
      <c r="FU129" t="s">
        <v>28</v>
      </c>
      <c r="FX129">
        <v>81</v>
      </c>
      <c r="FY129">
        <v>72.25</v>
      </c>
      <c r="GA129" t="s">
        <v>6</v>
      </c>
      <c r="GD129">
        <v>0</v>
      </c>
      <c r="GF129">
        <v>1555078569</v>
      </c>
      <c r="GG129">
        <v>2</v>
      </c>
      <c r="GH129">
        <v>1</v>
      </c>
      <c r="GI129">
        <v>-2</v>
      </c>
      <c r="GJ129">
        <v>0</v>
      </c>
      <c r="GK129">
        <f>ROUND(R129*(S12)/100,2)</f>
        <v>0</v>
      </c>
      <c r="GL129">
        <f t="shared" si="173"/>
        <v>0</v>
      </c>
      <c r="GM129">
        <f t="shared" si="174"/>
        <v>758.98</v>
      </c>
      <c r="GN129">
        <f t="shared" si="175"/>
        <v>758.98</v>
      </c>
      <c r="GO129">
        <f t="shared" si="176"/>
        <v>0</v>
      </c>
      <c r="GP129">
        <f t="shared" si="177"/>
        <v>0</v>
      </c>
      <c r="GR129">
        <v>0</v>
      </c>
      <c r="GS129">
        <v>0</v>
      </c>
      <c r="GT129">
        <v>0</v>
      </c>
      <c r="GU129" t="s">
        <v>6</v>
      </c>
      <c r="GV129">
        <f t="shared" si="178"/>
        <v>0</v>
      </c>
      <c r="GW129">
        <v>1</v>
      </c>
      <c r="GX129">
        <f t="shared" si="179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427</v>
      </c>
      <c r="D130" s="2"/>
      <c r="E130" s="2" t="s">
        <v>249</v>
      </c>
      <c r="F130" s="2" t="s">
        <v>250</v>
      </c>
      <c r="G130" s="2" t="s">
        <v>251</v>
      </c>
      <c r="H130" s="2" t="s">
        <v>252</v>
      </c>
      <c r="I130" s="2">
        <f>I128*J130</f>
        <v>1</v>
      </c>
      <c r="J130" s="2">
        <v>0.15384615384615385</v>
      </c>
      <c r="K130" s="2"/>
      <c r="L130" s="2"/>
      <c r="M130" s="2"/>
      <c r="N130" s="2"/>
      <c r="O130" s="2">
        <f t="shared" si="144"/>
        <v>15144.79</v>
      </c>
      <c r="P130" s="2">
        <f t="shared" si="145"/>
        <v>15144.79</v>
      </c>
      <c r="Q130" s="2">
        <f t="shared" si="146"/>
        <v>0</v>
      </c>
      <c r="R130" s="2">
        <f t="shared" si="147"/>
        <v>0</v>
      </c>
      <c r="S130" s="2">
        <f t="shared" si="148"/>
        <v>0</v>
      </c>
      <c r="T130" s="2">
        <f t="shared" si="149"/>
        <v>0</v>
      </c>
      <c r="U130" s="2">
        <f t="shared" si="150"/>
        <v>0</v>
      </c>
      <c r="V130" s="2">
        <f t="shared" si="151"/>
        <v>0</v>
      </c>
      <c r="W130" s="2">
        <f t="shared" si="152"/>
        <v>0</v>
      </c>
      <c r="X130" s="2">
        <f t="shared" si="153"/>
        <v>0</v>
      </c>
      <c r="Y130" s="2">
        <f t="shared" si="154"/>
        <v>0</v>
      </c>
      <c r="Z130" s="2"/>
      <c r="AA130" s="2">
        <v>27721505</v>
      </c>
      <c r="AB130" s="2">
        <f t="shared" si="155"/>
        <v>15144.79</v>
      </c>
      <c r="AC130" s="2">
        <f t="shared" si="156"/>
        <v>15144.79</v>
      </c>
      <c r="AD130" s="2">
        <f>ROUND((((ET130)-(EU130))+AE130),2)</f>
        <v>0</v>
      </c>
      <c r="AE130" s="2">
        <f t="shared" ref="AE130:AF133" si="180">ROUND((EU130),2)</f>
        <v>0</v>
      </c>
      <c r="AF130" s="2">
        <f t="shared" si="180"/>
        <v>0</v>
      </c>
      <c r="AG130" s="2">
        <f t="shared" si="158"/>
        <v>0</v>
      </c>
      <c r="AH130" s="2">
        <f t="shared" ref="AH130:AI133" si="181">(EW130)</f>
        <v>0</v>
      </c>
      <c r="AI130" s="2">
        <f t="shared" si="181"/>
        <v>0</v>
      </c>
      <c r="AJ130" s="2">
        <f t="shared" si="160"/>
        <v>0</v>
      </c>
      <c r="AK130" s="2">
        <v>15144.79</v>
      </c>
      <c r="AL130" s="2">
        <v>15144.79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81</v>
      </c>
      <c r="AU130" s="2">
        <v>72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1</v>
      </c>
      <c r="BJ130" s="2" t="s">
        <v>253</v>
      </c>
      <c r="BK130" s="2"/>
      <c r="BL130" s="2"/>
      <c r="BM130" s="2">
        <v>9001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90</v>
      </c>
      <c r="CA130" s="2">
        <v>85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161"/>
        <v>15144.79</v>
      </c>
      <c r="CQ130" s="2">
        <f t="shared" si="162"/>
        <v>15144.79</v>
      </c>
      <c r="CR130" s="2">
        <f t="shared" si="163"/>
        <v>0</v>
      </c>
      <c r="CS130" s="2">
        <f t="shared" si="164"/>
        <v>0</v>
      </c>
      <c r="CT130" s="2">
        <f t="shared" si="165"/>
        <v>0</v>
      </c>
      <c r="CU130" s="2">
        <f t="shared" si="166"/>
        <v>0</v>
      </c>
      <c r="CV130" s="2">
        <f t="shared" si="167"/>
        <v>0</v>
      </c>
      <c r="CW130" s="2">
        <f t="shared" si="168"/>
        <v>0</v>
      </c>
      <c r="CX130" s="2">
        <f t="shared" si="169"/>
        <v>0</v>
      </c>
      <c r="CY130" s="2">
        <f t="shared" si="170"/>
        <v>0</v>
      </c>
      <c r="CZ130" s="2">
        <f t="shared" si="171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1010</v>
      </c>
      <c r="DV130" s="2" t="s">
        <v>252</v>
      </c>
      <c r="DW130" s="2" t="s">
        <v>252</v>
      </c>
      <c r="DX130" s="2">
        <v>1</v>
      </c>
      <c r="DY130" s="2"/>
      <c r="DZ130" s="2"/>
      <c r="EA130" s="2"/>
      <c r="EB130" s="2"/>
      <c r="EC130" s="2"/>
      <c r="ED130" s="2"/>
      <c r="EE130" s="2">
        <v>27029022</v>
      </c>
      <c r="EF130" s="2">
        <v>2</v>
      </c>
      <c r="EG130" s="2" t="s">
        <v>23</v>
      </c>
      <c r="EH130" s="2">
        <v>0</v>
      </c>
      <c r="EI130" s="2" t="s">
        <v>6</v>
      </c>
      <c r="EJ130" s="2">
        <v>1</v>
      </c>
      <c r="EK130" s="2">
        <v>9001</v>
      </c>
      <c r="EL130" s="2" t="s">
        <v>54</v>
      </c>
      <c r="EM130" s="2" t="s">
        <v>55</v>
      </c>
      <c r="EN130" s="2"/>
      <c r="EO130" s="2" t="s">
        <v>6</v>
      </c>
      <c r="EP130" s="2"/>
      <c r="EQ130" s="2">
        <v>0</v>
      </c>
      <c r="ER130" s="2">
        <v>15144.79</v>
      </c>
      <c r="ES130" s="2">
        <v>15144.79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2"/>
        <v>0</v>
      </c>
      <c r="FS130" s="2">
        <v>0</v>
      </c>
      <c r="FT130" s="2" t="s">
        <v>27</v>
      </c>
      <c r="FU130" s="2" t="s">
        <v>28</v>
      </c>
      <c r="FV130" s="2"/>
      <c r="FW130" s="2"/>
      <c r="FX130" s="2">
        <v>81</v>
      </c>
      <c r="FY130" s="2">
        <v>72.25</v>
      </c>
      <c r="FZ130" s="2"/>
      <c r="GA130" s="2" t="s">
        <v>6</v>
      </c>
      <c r="GB130" s="2"/>
      <c r="GC130" s="2"/>
      <c r="GD130" s="2">
        <v>0</v>
      </c>
      <c r="GE130" s="2"/>
      <c r="GF130" s="2">
        <v>1942668296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73"/>
        <v>0</v>
      </c>
      <c r="GM130" s="2">
        <f t="shared" si="174"/>
        <v>15144.79</v>
      </c>
      <c r="GN130" s="2">
        <f t="shared" si="175"/>
        <v>15144.79</v>
      </c>
      <c r="GO130" s="2">
        <f t="shared" si="176"/>
        <v>0</v>
      </c>
      <c r="GP130" s="2">
        <f t="shared" si="177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78"/>
        <v>0</v>
      </c>
      <c r="GW130" s="2">
        <v>1</v>
      </c>
      <c r="GX130" s="2">
        <f t="shared" si="179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436</v>
      </c>
      <c r="E131" t="s">
        <v>249</v>
      </c>
      <c r="F131" t="s">
        <v>250</v>
      </c>
      <c r="G131" t="s">
        <v>251</v>
      </c>
      <c r="H131" t="s">
        <v>252</v>
      </c>
      <c r="I131">
        <f>I129*J131</f>
        <v>1</v>
      </c>
      <c r="J131">
        <v>0.15384615384615385</v>
      </c>
      <c r="O131">
        <f t="shared" si="144"/>
        <v>15144.79</v>
      </c>
      <c r="P131">
        <f t="shared" si="145"/>
        <v>15144.79</v>
      </c>
      <c r="Q131">
        <f t="shared" si="146"/>
        <v>0</v>
      </c>
      <c r="R131">
        <f t="shared" si="147"/>
        <v>0</v>
      </c>
      <c r="S131">
        <f t="shared" si="148"/>
        <v>0</v>
      </c>
      <c r="T131">
        <f t="shared" si="149"/>
        <v>0</v>
      </c>
      <c r="U131">
        <f t="shared" si="150"/>
        <v>0</v>
      </c>
      <c r="V131">
        <f t="shared" si="151"/>
        <v>0</v>
      </c>
      <c r="W131">
        <f t="shared" si="152"/>
        <v>0</v>
      </c>
      <c r="X131">
        <f t="shared" si="153"/>
        <v>0</v>
      </c>
      <c r="Y131">
        <f t="shared" si="154"/>
        <v>0</v>
      </c>
      <c r="AA131">
        <v>27721504</v>
      </c>
      <c r="AB131">
        <f t="shared" si="155"/>
        <v>15144.79</v>
      </c>
      <c r="AC131">
        <f t="shared" si="156"/>
        <v>15144.79</v>
      </c>
      <c r="AD131">
        <f>ROUND((((ET131)-(EU131))+AE131),2)</f>
        <v>0</v>
      </c>
      <c r="AE131">
        <f t="shared" si="180"/>
        <v>0</v>
      </c>
      <c r="AF131">
        <f t="shared" si="180"/>
        <v>0</v>
      </c>
      <c r="AG131">
        <f t="shared" si="158"/>
        <v>0</v>
      </c>
      <c r="AH131">
        <f t="shared" si="181"/>
        <v>0</v>
      </c>
      <c r="AI131">
        <f t="shared" si="181"/>
        <v>0</v>
      </c>
      <c r="AJ131">
        <f t="shared" si="160"/>
        <v>0</v>
      </c>
      <c r="AK131">
        <v>15144.79</v>
      </c>
      <c r="AL131">
        <v>15144.79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81</v>
      </c>
      <c r="AU131">
        <v>72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1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253</v>
      </c>
      <c r="BM131">
        <v>9001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90</v>
      </c>
      <c r="CA131">
        <v>85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61"/>
        <v>15144.79</v>
      </c>
      <c r="CQ131">
        <f t="shared" si="162"/>
        <v>15144.79</v>
      </c>
      <c r="CR131">
        <f t="shared" si="163"/>
        <v>0</v>
      </c>
      <c r="CS131">
        <f t="shared" si="164"/>
        <v>0</v>
      </c>
      <c r="CT131">
        <f t="shared" si="165"/>
        <v>0</v>
      </c>
      <c r="CU131">
        <f t="shared" si="166"/>
        <v>0</v>
      </c>
      <c r="CV131">
        <f t="shared" si="167"/>
        <v>0</v>
      </c>
      <c r="CW131">
        <f t="shared" si="168"/>
        <v>0</v>
      </c>
      <c r="CX131">
        <f t="shared" si="169"/>
        <v>0</v>
      </c>
      <c r="CY131">
        <f t="shared" si="170"/>
        <v>0</v>
      </c>
      <c r="CZ131">
        <f t="shared" si="171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252</v>
      </c>
      <c r="DW131" t="s">
        <v>252</v>
      </c>
      <c r="DX131">
        <v>1</v>
      </c>
      <c r="EE131">
        <v>27029022</v>
      </c>
      <c r="EF131">
        <v>2</v>
      </c>
      <c r="EG131" t="s">
        <v>23</v>
      </c>
      <c r="EH131">
        <v>0</v>
      </c>
      <c r="EI131" t="s">
        <v>6</v>
      </c>
      <c r="EJ131">
        <v>1</v>
      </c>
      <c r="EK131">
        <v>9001</v>
      </c>
      <c r="EL131" t="s">
        <v>54</v>
      </c>
      <c r="EM131" t="s">
        <v>55</v>
      </c>
      <c r="EO131" t="s">
        <v>6</v>
      </c>
      <c r="EQ131">
        <v>0</v>
      </c>
      <c r="ER131">
        <v>15144.79</v>
      </c>
      <c r="ES131">
        <v>15144.79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72"/>
        <v>0</v>
      </c>
      <c r="FS131">
        <v>0</v>
      </c>
      <c r="FT131" t="s">
        <v>27</v>
      </c>
      <c r="FU131" t="s">
        <v>28</v>
      </c>
      <c r="FX131">
        <v>81</v>
      </c>
      <c r="FY131">
        <v>72.25</v>
      </c>
      <c r="GA131" t="s">
        <v>6</v>
      </c>
      <c r="GD131">
        <v>0</v>
      </c>
      <c r="GF131">
        <v>1942668296</v>
      </c>
      <c r="GG131">
        <v>2</v>
      </c>
      <c r="GH131">
        <v>1</v>
      </c>
      <c r="GI131">
        <v>-2</v>
      </c>
      <c r="GJ131">
        <v>0</v>
      </c>
      <c r="GK131">
        <f>ROUND(R131*(S12)/100,2)</f>
        <v>0</v>
      </c>
      <c r="GL131">
        <f t="shared" si="173"/>
        <v>0</v>
      </c>
      <c r="GM131">
        <f t="shared" si="174"/>
        <v>15144.79</v>
      </c>
      <c r="GN131">
        <f t="shared" si="175"/>
        <v>15144.79</v>
      </c>
      <c r="GO131">
        <f t="shared" si="176"/>
        <v>0</v>
      </c>
      <c r="GP131">
        <f t="shared" si="177"/>
        <v>0</v>
      </c>
      <c r="GR131">
        <v>0</v>
      </c>
      <c r="GS131">
        <v>0</v>
      </c>
      <c r="GT131">
        <v>0</v>
      </c>
      <c r="GU131" t="s">
        <v>6</v>
      </c>
      <c r="GV131">
        <f t="shared" si="178"/>
        <v>0</v>
      </c>
      <c r="GW131">
        <v>1</v>
      </c>
      <c r="GX131">
        <f t="shared" si="179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428</v>
      </c>
      <c r="D132" s="2"/>
      <c r="E132" s="2" t="s">
        <v>254</v>
      </c>
      <c r="F132" s="2" t="s">
        <v>255</v>
      </c>
      <c r="G132" s="2" t="s">
        <v>256</v>
      </c>
      <c r="H132" s="2" t="s">
        <v>96</v>
      </c>
      <c r="I132" s="2">
        <f>I128*J132</f>
        <v>3.36</v>
      </c>
      <c r="J132" s="2">
        <v>0.51692307692307693</v>
      </c>
      <c r="K132" s="2"/>
      <c r="L132" s="2"/>
      <c r="M132" s="2"/>
      <c r="N132" s="2"/>
      <c r="O132" s="2">
        <f t="shared" si="144"/>
        <v>4993.2</v>
      </c>
      <c r="P132" s="2">
        <f t="shared" si="145"/>
        <v>4993.2</v>
      </c>
      <c r="Q132" s="2">
        <f t="shared" si="146"/>
        <v>0</v>
      </c>
      <c r="R132" s="2">
        <f t="shared" si="147"/>
        <v>0</v>
      </c>
      <c r="S132" s="2">
        <f t="shared" si="148"/>
        <v>0</v>
      </c>
      <c r="T132" s="2">
        <f t="shared" si="149"/>
        <v>0</v>
      </c>
      <c r="U132" s="2">
        <f t="shared" si="150"/>
        <v>0</v>
      </c>
      <c r="V132" s="2">
        <f t="shared" si="151"/>
        <v>0</v>
      </c>
      <c r="W132" s="2">
        <f t="shared" si="152"/>
        <v>0</v>
      </c>
      <c r="X132" s="2">
        <f t="shared" si="153"/>
        <v>0</v>
      </c>
      <c r="Y132" s="2">
        <f t="shared" si="154"/>
        <v>0</v>
      </c>
      <c r="Z132" s="2"/>
      <c r="AA132" s="2">
        <v>27721505</v>
      </c>
      <c r="AB132" s="2">
        <f t="shared" si="155"/>
        <v>1486.07</v>
      </c>
      <c r="AC132" s="2">
        <f t="shared" si="156"/>
        <v>1486.07</v>
      </c>
      <c r="AD132" s="2">
        <f>ROUND((((ET132)-(EU132))+AE132),2)</f>
        <v>0</v>
      </c>
      <c r="AE132" s="2">
        <f t="shared" si="180"/>
        <v>0</v>
      </c>
      <c r="AF132" s="2">
        <f t="shared" si="180"/>
        <v>0</v>
      </c>
      <c r="AG132" s="2">
        <f t="shared" si="158"/>
        <v>0</v>
      </c>
      <c r="AH132" s="2">
        <f t="shared" si="181"/>
        <v>0</v>
      </c>
      <c r="AI132" s="2">
        <f t="shared" si="181"/>
        <v>0</v>
      </c>
      <c r="AJ132" s="2">
        <f t="shared" si="160"/>
        <v>0</v>
      </c>
      <c r="AK132" s="2">
        <v>1486.07</v>
      </c>
      <c r="AL132" s="2">
        <v>1486.07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80</v>
      </c>
      <c r="AU132" s="2">
        <v>50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3</v>
      </c>
      <c r="BI132" s="2">
        <v>1</v>
      </c>
      <c r="BJ132" s="2" t="s">
        <v>257</v>
      </c>
      <c r="BK132" s="2"/>
      <c r="BL132" s="2"/>
      <c r="BM132" s="2">
        <v>62001</v>
      </c>
      <c r="BN132" s="2">
        <v>0</v>
      </c>
      <c r="BO132" s="2" t="s">
        <v>6</v>
      </c>
      <c r="BP132" s="2">
        <v>0</v>
      </c>
      <c r="BQ132" s="2">
        <v>6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80</v>
      </c>
      <c r="CA132" s="2">
        <v>50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</v>
      </c>
      <c r="CO132" s="2">
        <v>0</v>
      </c>
      <c r="CP132" s="2">
        <f t="shared" si="161"/>
        <v>4993.2</v>
      </c>
      <c r="CQ132" s="2">
        <f t="shared" si="162"/>
        <v>1486.07</v>
      </c>
      <c r="CR132" s="2">
        <f t="shared" si="163"/>
        <v>0</v>
      </c>
      <c r="CS132" s="2">
        <f t="shared" si="164"/>
        <v>0</v>
      </c>
      <c r="CT132" s="2">
        <f t="shared" si="165"/>
        <v>0</v>
      </c>
      <c r="CU132" s="2">
        <f t="shared" si="166"/>
        <v>0</v>
      </c>
      <c r="CV132" s="2">
        <f t="shared" si="167"/>
        <v>0</v>
      </c>
      <c r="CW132" s="2">
        <f t="shared" si="168"/>
        <v>0</v>
      </c>
      <c r="CX132" s="2">
        <f t="shared" si="169"/>
        <v>0</v>
      </c>
      <c r="CY132" s="2">
        <f t="shared" si="170"/>
        <v>0</v>
      </c>
      <c r="CZ132" s="2">
        <f t="shared" si="171"/>
        <v>0</v>
      </c>
      <c r="DA132" s="2"/>
      <c r="DB132" s="2"/>
      <c r="DC132" s="2" t="s">
        <v>6</v>
      </c>
      <c r="DD132" s="2" t="s">
        <v>6</v>
      </c>
      <c r="DE132" s="2" t="s">
        <v>6</v>
      </c>
      <c r="DF132" s="2" t="s">
        <v>6</v>
      </c>
      <c r="DG132" s="2" t="s">
        <v>6</v>
      </c>
      <c r="DH132" s="2" t="s">
        <v>6</v>
      </c>
      <c r="DI132" s="2" t="s">
        <v>6</v>
      </c>
      <c r="DJ132" s="2" t="s">
        <v>6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1005</v>
      </c>
      <c r="DV132" s="2" t="s">
        <v>96</v>
      </c>
      <c r="DW132" s="2" t="s">
        <v>96</v>
      </c>
      <c r="DX132" s="2">
        <v>1</v>
      </c>
      <c r="DY132" s="2"/>
      <c r="DZ132" s="2"/>
      <c r="EA132" s="2"/>
      <c r="EB132" s="2"/>
      <c r="EC132" s="2"/>
      <c r="ED132" s="2"/>
      <c r="EE132" s="2">
        <v>27029107</v>
      </c>
      <c r="EF132" s="2">
        <v>6</v>
      </c>
      <c r="EG132" s="2" t="s">
        <v>40</v>
      </c>
      <c r="EH132" s="2">
        <v>0</v>
      </c>
      <c r="EI132" s="2" t="s">
        <v>6</v>
      </c>
      <c r="EJ132" s="2">
        <v>1</v>
      </c>
      <c r="EK132" s="2">
        <v>62001</v>
      </c>
      <c r="EL132" s="2" t="s">
        <v>241</v>
      </c>
      <c r="EM132" s="2" t="s">
        <v>242</v>
      </c>
      <c r="EN132" s="2"/>
      <c r="EO132" s="2" t="s">
        <v>6</v>
      </c>
      <c r="EP132" s="2"/>
      <c r="EQ132" s="2">
        <v>0</v>
      </c>
      <c r="ER132" s="2">
        <v>1486.07</v>
      </c>
      <c r="ES132" s="2">
        <v>1486.07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2"/>
        <v>0</v>
      </c>
      <c r="FS132" s="2">
        <v>0</v>
      </c>
      <c r="FT132" s="2"/>
      <c r="FU132" s="2"/>
      <c r="FV132" s="2"/>
      <c r="FW132" s="2"/>
      <c r="FX132" s="2">
        <v>80</v>
      </c>
      <c r="FY132" s="2">
        <v>50</v>
      </c>
      <c r="FZ132" s="2"/>
      <c r="GA132" s="2" t="s">
        <v>6</v>
      </c>
      <c r="GB132" s="2"/>
      <c r="GC132" s="2"/>
      <c r="GD132" s="2">
        <v>0</v>
      </c>
      <c r="GE132" s="2"/>
      <c r="GF132" s="2">
        <v>326305361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3"/>
        <v>0</v>
      </c>
      <c r="GM132" s="2">
        <f t="shared" si="174"/>
        <v>4993.2</v>
      </c>
      <c r="GN132" s="2">
        <f t="shared" si="175"/>
        <v>4993.2</v>
      </c>
      <c r="GO132" s="2">
        <f t="shared" si="176"/>
        <v>0</v>
      </c>
      <c r="GP132" s="2">
        <f t="shared" si="177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78"/>
        <v>0</v>
      </c>
      <c r="GW132" s="2">
        <v>1</v>
      </c>
      <c r="GX132" s="2">
        <f t="shared" si="179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437</v>
      </c>
      <c r="E133" t="s">
        <v>254</v>
      </c>
      <c r="F133" t="s">
        <v>255</v>
      </c>
      <c r="G133" t="s">
        <v>256</v>
      </c>
      <c r="H133" t="s">
        <v>96</v>
      </c>
      <c r="I133">
        <f>I129*J133</f>
        <v>3.36</v>
      </c>
      <c r="J133">
        <v>0.51692307692307693</v>
      </c>
      <c r="O133">
        <f t="shared" si="144"/>
        <v>4993.2</v>
      </c>
      <c r="P133">
        <f t="shared" si="145"/>
        <v>4993.2</v>
      </c>
      <c r="Q133">
        <f t="shared" si="146"/>
        <v>0</v>
      </c>
      <c r="R133">
        <f t="shared" si="147"/>
        <v>0</v>
      </c>
      <c r="S133">
        <f t="shared" si="148"/>
        <v>0</v>
      </c>
      <c r="T133">
        <f t="shared" si="149"/>
        <v>0</v>
      </c>
      <c r="U133">
        <f t="shared" si="150"/>
        <v>0</v>
      </c>
      <c r="V133">
        <f t="shared" si="151"/>
        <v>0</v>
      </c>
      <c r="W133">
        <f t="shared" si="152"/>
        <v>0</v>
      </c>
      <c r="X133">
        <f t="shared" si="153"/>
        <v>0</v>
      </c>
      <c r="Y133">
        <f t="shared" si="154"/>
        <v>0</v>
      </c>
      <c r="AA133">
        <v>27721504</v>
      </c>
      <c r="AB133">
        <f t="shared" si="155"/>
        <v>1486.07</v>
      </c>
      <c r="AC133">
        <f t="shared" si="156"/>
        <v>1486.07</v>
      </c>
      <c r="AD133">
        <f>ROUND((((ET133)-(EU133))+AE133),2)</f>
        <v>0</v>
      </c>
      <c r="AE133">
        <f t="shared" si="180"/>
        <v>0</v>
      </c>
      <c r="AF133">
        <f t="shared" si="180"/>
        <v>0</v>
      </c>
      <c r="AG133">
        <f t="shared" si="158"/>
        <v>0</v>
      </c>
      <c r="AH133">
        <f t="shared" si="181"/>
        <v>0</v>
      </c>
      <c r="AI133">
        <f t="shared" si="181"/>
        <v>0</v>
      </c>
      <c r="AJ133">
        <f t="shared" si="160"/>
        <v>0</v>
      </c>
      <c r="AK133">
        <v>1486.07</v>
      </c>
      <c r="AL133">
        <v>1486.07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90</v>
      </c>
      <c r="AU133">
        <v>85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1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257</v>
      </c>
      <c r="BM133">
        <v>62001</v>
      </c>
      <c r="BN133">
        <v>0</v>
      </c>
      <c r="BO133" t="s">
        <v>6</v>
      </c>
      <c r="BP133">
        <v>0</v>
      </c>
      <c r="BQ133">
        <v>6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90</v>
      </c>
      <c r="CA133">
        <v>85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1"/>
        <v>4993.2</v>
      </c>
      <c r="CQ133">
        <f t="shared" si="162"/>
        <v>1486.07</v>
      </c>
      <c r="CR133">
        <f t="shared" si="163"/>
        <v>0</v>
      </c>
      <c r="CS133">
        <f t="shared" si="164"/>
        <v>0</v>
      </c>
      <c r="CT133">
        <f t="shared" si="165"/>
        <v>0</v>
      </c>
      <c r="CU133">
        <f t="shared" si="166"/>
        <v>0</v>
      </c>
      <c r="CV133">
        <f t="shared" si="167"/>
        <v>0</v>
      </c>
      <c r="CW133">
        <f t="shared" si="168"/>
        <v>0</v>
      </c>
      <c r="CX133">
        <f t="shared" si="169"/>
        <v>0</v>
      </c>
      <c r="CY133">
        <f t="shared" si="170"/>
        <v>0</v>
      </c>
      <c r="CZ133">
        <f t="shared" si="171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96</v>
      </c>
      <c r="DW133" t="s">
        <v>96</v>
      </c>
      <c r="DX133">
        <v>1</v>
      </c>
      <c r="EE133">
        <v>27029107</v>
      </c>
      <c r="EF133">
        <v>6</v>
      </c>
      <c r="EG133" t="s">
        <v>40</v>
      </c>
      <c r="EH133">
        <v>0</v>
      </c>
      <c r="EI133" t="s">
        <v>6</v>
      </c>
      <c r="EJ133">
        <v>1</v>
      </c>
      <c r="EK133">
        <v>62001</v>
      </c>
      <c r="EL133" t="s">
        <v>241</v>
      </c>
      <c r="EM133" t="s">
        <v>242</v>
      </c>
      <c r="EO133" t="s">
        <v>6</v>
      </c>
      <c r="EQ133">
        <v>0</v>
      </c>
      <c r="ER133">
        <v>1486.07</v>
      </c>
      <c r="ES133">
        <v>1486.07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2"/>
        <v>0</v>
      </c>
      <c r="FS133">
        <v>0</v>
      </c>
      <c r="FX133">
        <v>90</v>
      </c>
      <c r="FY133">
        <v>85</v>
      </c>
      <c r="GA133" t="s">
        <v>6</v>
      </c>
      <c r="GD133">
        <v>0</v>
      </c>
      <c r="GF133">
        <v>326305361</v>
      </c>
      <c r="GG133">
        <v>2</v>
      </c>
      <c r="GH133">
        <v>1</v>
      </c>
      <c r="GI133">
        <v>-2</v>
      </c>
      <c r="GJ133">
        <v>0</v>
      </c>
      <c r="GK133">
        <f>ROUND(R133*(S12)/100,2)</f>
        <v>0</v>
      </c>
      <c r="GL133">
        <f t="shared" si="173"/>
        <v>0</v>
      </c>
      <c r="GM133">
        <f t="shared" si="174"/>
        <v>4993.2</v>
      </c>
      <c r="GN133">
        <f t="shared" si="175"/>
        <v>4993.2</v>
      </c>
      <c r="GO133">
        <f t="shared" si="176"/>
        <v>0</v>
      </c>
      <c r="GP133">
        <f t="shared" si="177"/>
        <v>0</v>
      </c>
      <c r="GR133">
        <v>0</v>
      </c>
      <c r="GS133">
        <v>0</v>
      </c>
      <c r="GT133">
        <v>0</v>
      </c>
      <c r="GU133" t="s">
        <v>6</v>
      </c>
      <c r="GV133">
        <f t="shared" si="178"/>
        <v>0</v>
      </c>
      <c r="GW133">
        <v>1</v>
      </c>
      <c r="GX133">
        <f t="shared" si="179"/>
        <v>0</v>
      </c>
      <c r="HA133">
        <v>0</v>
      </c>
      <c r="HB133">
        <v>0</v>
      </c>
      <c r="IK133">
        <v>0</v>
      </c>
    </row>
    <row r="135" spans="1:255" x14ac:dyDescent="0.2">
      <c r="A135" s="3">
        <v>51</v>
      </c>
      <c r="B135" s="3">
        <f>B24</f>
        <v>1</v>
      </c>
      <c r="C135" s="3">
        <f>A24</f>
        <v>4</v>
      </c>
      <c r="D135" s="3">
        <f>ROW(A24)</f>
        <v>24</v>
      </c>
      <c r="E135" s="3"/>
      <c r="F135" s="3" t="str">
        <f>IF(F24&lt;&gt;"",F24,"")</f>
        <v>Новый раздел</v>
      </c>
      <c r="G135" s="3" t="str">
        <f>IF(G24&lt;&gt;"",G24,"")</f>
        <v>Крыльцо</v>
      </c>
      <c r="H135" s="3">
        <v>0</v>
      </c>
      <c r="I135" s="3"/>
      <c r="J135" s="3"/>
      <c r="K135" s="3"/>
      <c r="L135" s="3"/>
      <c r="M135" s="3"/>
      <c r="N135" s="3"/>
      <c r="O135" s="3">
        <f t="shared" ref="O135:T135" si="182">ROUND(AB135,2)</f>
        <v>58589.05</v>
      </c>
      <c r="P135" s="3">
        <f t="shared" si="182"/>
        <v>49298.36</v>
      </c>
      <c r="Q135" s="3">
        <f t="shared" si="182"/>
        <v>1400</v>
      </c>
      <c r="R135" s="3">
        <f t="shared" si="182"/>
        <v>183.87</v>
      </c>
      <c r="S135" s="3">
        <f t="shared" si="182"/>
        <v>7890.69</v>
      </c>
      <c r="T135" s="3">
        <f t="shared" si="182"/>
        <v>0</v>
      </c>
      <c r="U135" s="3">
        <f>AH135</f>
        <v>786.72056818999999</v>
      </c>
      <c r="V135" s="3">
        <f>AI135</f>
        <v>15.690740109999998</v>
      </c>
      <c r="W135" s="3">
        <f>ROUND(AJ135,2)</f>
        <v>0</v>
      </c>
      <c r="X135" s="3">
        <f>ROUND(AK135,2)</f>
        <v>7605.88</v>
      </c>
      <c r="Y135" s="3">
        <f>ROUND(AL135,2)</f>
        <v>4221.6000000000004</v>
      </c>
      <c r="Z135" s="3"/>
      <c r="AA135" s="3"/>
      <c r="AB135" s="3">
        <f>ROUND(SUMIF(AA28:AA133,"=27721505",O28:O133),2)</f>
        <v>58589.05</v>
      </c>
      <c r="AC135" s="3">
        <f>ROUND(SUMIF(AA28:AA133,"=27721505",P28:P133),2)</f>
        <v>49298.36</v>
      </c>
      <c r="AD135" s="3">
        <f>ROUND(SUMIF(AA28:AA133,"=27721505",Q28:Q133),2)</f>
        <v>1400</v>
      </c>
      <c r="AE135" s="3">
        <f>ROUND(SUMIF(AA28:AA133,"=27721505",R28:R133),2)</f>
        <v>183.87</v>
      </c>
      <c r="AF135" s="3">
        <f>ROUND(SUMIF(AA28:AA133,"=27721505",S28:S133),2)</f>
        <v>7890.69</v>
      </c>
      <c r="AG135" s="3">
        <f>ROUND(SUMIF(AA28:AA133,"=27721505",T28:T133),2)</f>
        <v>0</v>
      </c>
      <c r="AH135" s="3">
        <f>SUMIF(AA28:AA133,"=27721505",U28:U133)</f>
        <v>786.72056818999999</v>
      </c>
      <c r="AI135" s="3">
        <f>SUMIF(AA28:AA133,"=27721505",V28:V133)</f>
        <v>15.690740109999998</v>
      </c>
      <c r="AJ135" s="3">
        <f>ROUND(SUMIF(AA28:AA133,"=27721505",W28:W133),2)</f>
        <v>0</v>
      </c>
      <c r="AK135" s="3">
        <f>ROUND(SUMIF(AA28:AA133,"=27721505",X28:X133),2)</f>
        <v>7605.88</v>
      </c>
      <c r="AL135" s="3">
        <f>ROUND(SUMIF(AA28:AA133,"=27721505",Y28:Y133),2)</f>
        <v>4221.6000000000004</v>
      </c>
      <c r="AM135" s="3"/>
      <c r="AN135" s="3"/>
      <c r="AO135" s="3">
        <f t="shared" ref="AO135:BC135" si="183">ROUND(BX135,2)</f>
        <v>0</v>
      </c>
      <c r="AP135" s="3">
        <f t="shared" si="183"/>
        <v>0</v>
      </c>
      <c r="AQ135" s="3">
        <f t="shared" si="183"/>
        <v>0</v>
      </c>
      <c r="AR135" s="3">
        <f t="shared" si="183"/>
        <v>70416.53</v>
      </c>
      <c r="AS135" s="3">
        <f t="shared" si="183"/>
        <v>70416.53</v>
      </c>
      <c r="AT135" s="3">
        <f t="shared" si="183"/>
        <v>0</v>
      </c>
      <c r="AU135" s="3">
        <f t="shared" si="183"/>
        <v>0</v>
      </c>
      <c r="AV135" s="3">
        <f t="shared" si="183"/>
        <v>49298.36</v>
      </c>
      <c r="AW135" s="3">
        <f t="shared" si="183"/>
        <v>49298.36</v>
      </c>
      <c r="AX135" s="3">
        <f t="shared" si="183"/>
        <v>0</v>
      </c>
      <c r="AY135" s="3">
        <f t="shared" si="183"/>
        <v>49298.36</v>
      </c>
      <c r="AZ135" s="3">
        <f t="shared" si="183"/>
        <v>0</v>
      </c>
      <c r="BA135" s="3">
        <f t="shared" si="183"/>
        <v>0</v>
      </c>
      <c r="BB135" s="3">
        <f t="shared" si="183"/>
        <v>0</v>
      </c>
      <c r="BC135" s="3">
        <f t="shared" si="183"/>
        <v>0</v>
      </c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>
        <f>ROUND(SUMIF(AA28:AA133,"=27721505",FQ28:FQ133),2)</f>
        <v>0</v>
      </c>
      <c r="BY135" s="3">
        <f>ROUND(SUMIF(AA28:AA133,"=27721505",FR28:FR133),2)</f>
        <v>0</v>
      </c>
      <c r="BZ135" s="3">
        <f>ROUND(SUMIF(AA28:AA133,"=27721505",GL28:GL133),2)</f>
        <v>0</v>
      </c>
      <c r="CA135" s="3">
        <f>ROUND(SUMIF(AA28:AA133,"=27721505",GM28:GM133),2)</f>
        <v>70416.53</v>
      </c>
      <c r="CB135" s="3">
        <f>ROUND(SUMIF(AA28:AA133,"=27721505",GN28:GN133),2)</f>
        <v>70416.53</v>
      </c>
      <c r="CC135" s="3">
        <f>ROUND(SUMIF(AA28:AA133,"=27721505",GO28:GO133),2)</f>
        <v>0</v>
      </c>
      <c r="CD135" s="3">
        <f>ROUND(SUMIF(AA28:AA133,"=27721505",GP28:GP133),2)</f>
        <v>0</v>
      </c>
      <c r="CE135" s="3">
        <f>AC135-BX135</f>
        <v>49298.36</v>
      </c>
      <c r="CF135" s="3">
        <f>AC135-BY135</f>
        <v>49298.36</v>
      </c>
      <c r="CG135" s="3">
        <f>BX135-BZ135</f>
        <v>0</v>
      </c>
      <c r="CH135" s="3">
        <f>AC135-BX135-BY135+BZ135</f>
        <v>49298.36</v>
      </c>
      <c r="CI135" s="3">
        <f>BY135-BZ135</f>
        <v>0</v>
      </c>
      <c r="CJ135" s="3">
        <f>ROUND(SUMIF(AA28:AA133,"=27721505",GX28:GX133),2)</f>
        <v>0</v>
      </c>
      <c r="CK135" s="3">
        <f>ROUND(SUMIF(AA28:AA133,"=27721505",GY28:GY133),2)</f>
        <v>0</v>
      </c>
      <c r="CL135" s="3">
        <f>ROUND(SUMIF(AA28:AA133,"=27721505",GZ28:GZ133),2)</f>
        <v>0</v>
      </c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4">
        <f t="shared" ref="DG135:DL135" si="184">ROUND(DT135,2)</f>
        <v>58589.05</v>
      </c>
      <c r="DH135" s="4">
        <f t="shared" si="184"/>
        <v>49298.36</v>
      </c>
      <c r="DI135" s="4">
        <f t="shared" si="184"/>
        <v>1400</v>
      </c>
      <c r="DJ135" s="4">
        <f t="shared" si="184"/>
        <v>183.87</v>
      </c>
      <c r="DK135" s="4">
        <f t="shared" si="184"/>
        <v>7890.69</v>
      </c>
      <c r="DL135" s="4">
        <f t="shared" si="184"/>
        <v>0</v>
      </c>
      <c r="DM135" s="4">
        <f>DZ135</f>
        <v>786.72056818999999</v>
      </c>
      <c r="DN135" s="4">
        <f>EA135</f>
        <v>15.690740109999998</v>
      </c>
      <c r="DO135" s="4">
        <f>ROUND(EB135,2)</f>
        <v>0</v>
      </c>
      <c r="DP135" s="4">
        <f>ROUND(EC135,2)</f>
        <v>7605.88</v>
      </c>
      <c r="DQ135" s="4">
        <f>ROUND(ED135,2)</f>
        <v>4221.6000000000004</v>
      </c>
      <c r="DR135" s="4"/>
      <c r="DS135" s="4"/>
      <c r="DT135" s="4">
        <f>ROUND(SUMIF(AA28:AA133,"=27721504",O28:O133),2)</f>
        <v>58589.05</v>
      </c>
      <c r="DU135" s="4">
        <f>ROUND(SUMIF(AA28:AA133,"=27721504",P28:P133),2)</f>
        <v>49298.36</v>
      </c>
      <c r="DV135" s="4">
        <f>ROUND(SUMIF(AA28:AA133,"=27721504",Q28:Q133),2)</f>
        <v>1400</v>
      </c>
      <c r="DW135" s="4">
        <f>ROUND(SUMIF(AA28:AA133,"=27721504",R28:R133),2)</f>
        <v>183.87</v>
      </c>
      <c r="DX135" s="4">
        <f>ROUND(SUMIF(AA28:AA133,"=27721504",S28:S133),2)</f>
        <v>7890.69</v>
      </c>
      <c r="DY135" s="4">
        <f>ROUND(SUMIF(AA28:AA133,"=27721504",T28:T133),2)</f>
        <v>0</v>
      </c>
      <c r="DZ135" s="4">
        <f>SUMIF(AA28:AA133,"=27721504",U28:U133)</f>
        <v>786.72056818999999</v>
      </c>
      <c r="EA135" s="4">
        <f>SUMIF(AA28:AA133,"=27721504",V28:V133)</f>
        <v>15.690740109999998</v>
      </c>
      <c r="EB135" s="4">
        <f>ROUND(SUMIF(AA28:AA133,"=27721504",W28:W133),2)</f>
        <v>0</v>
      </c>
      <c r="EC135" s="4">
        <f>ROUND(SUMIF(AA28:AA133,"=27721504",X28:X133),2)</f>
        <v>7605.88</v>
      </c>
      <c r="ED135" s="4">
        <f>ROUND(SUMIF(AA28:AA133,"=27721504",Y28:Y133),2)</f>
        <v>4221.6000000000004</v>
      </c>
      <c r="EE135" s="4"/>
      <c r="EF135" s="4"/>
      <c r="EG135" s="4">
        <f t="shared" ref="EG135:EU135" si="185">ROUND(FP135,2)</f>
        <v>0</v>
      </c>
      <c r="EH135" s="4">
        <f t="shared" si="185"/>
        <v>0</v>
      </c>
      <c r="EI135" s="4">
        <f t="shared" si="185"/>
        <v>0</v>
      </c>
      <c r="EJ135" s="4">
        <f t="shared" si="185"/>
        <v>70416.53</v>
      </c>
      <c r="EK135" s="4">
        <f t="shared" si="185"/>
        <v>70416.53</v>
      </c>
      <c r="EL135" s="4">
        <f t="shared" si="185"/>
        <v>0</v>
      </c>
      <c r="EM135" s="4">
        <f t="shared" si="185"/>
        <v>0</v>
      </c>
      <c r="EN135" s="4">
        <f t="shared" si="185"/>
        <v>49298.36</v>
      </c>
      <c r="EO135" s="4">
        <f t="shared" si="185"/>
        <v>49298.36</v>
      </c>
      <c r="EP135" s="4">
        <f t="shared" si="185"/>
        <v>0</v>
      </c>
      <c r="EQ135" s="4">
        <f t="shared" si="185"/>
        <v>49298.36</v>
      </c>
      <c r="ER135" s="4">
        <f t="shared" si="185"/>
        <v>0</v>
      </c>
      <c r="ES135" s="4">
        <f t="shared" si="185"/>
        <v>0</v>
      </c>
      <c r="ET135" s="4">
        <f t="shared" si="185"/>
        <v>0</v>
      </c>
      <c r="EU135" s="4">
        <f t="shared" si="185"/>
        <v>0</v>
      </c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>
        <f>ROUND(SUMIF(AA28:AA133,"=27721504",FQ28:FQ133),2)</f>
        <v>0</v>
      </c>
      <c r="FQ135" s="4">
        <f>ROUND(SUMIF(AA28:AA133,"=27721504",FR28:FR133),2)</f>
        <v>0</v>
      </c>
      <c r="FR135" s="4">
        <f>ROUND(SUMIF(AA28:AA133,"=27721504",GL28:GL133),2)</f>
        <v>0</v>
      </c>
      <c r="FS135" s="4">
        <f>ROUND(SUMIF(AA28:AA133,"=27721504",GM28:GM133),2)</f>
        <v>70416.53</v>
      </c>
      <c r="FT135" s="4">
        <f>ROUND(SUMIF(AA28:AA133,"=27721504",GN28:GN133),2)</f>
        <v>70416.53</v>
      </c>
      <c r="FU135" s="4">
        <f>ROUND(SUMIF(AA28:AA133,"=27721504",GO28:GO133),2)</f>
        <v>0</v>
      </c>
      <c r="FV135" s="4">
        <f>ROUND(SUMIF(AA28:AA133,"=27721504",GP28:GP133),2)</f>
        <v>0</v>
      </c>
      <c r="FW135" s="4">
        <f>DU135-FP135</f>
        <v>49298.36</v>
      </c>
      <c r="FX135" s="4">
        <f>DU135-FQ135</f>
        <v>49298.36</v>
      </c>
      <c r="FY135" s="4">
        <f>FP135-FR135</f>
        <v>0</v>
      </c>
      <c r="FZ135" s="4">
        <f>DU135-FP135-FQ135+FR135</f>
        <v>49298.36</v>
      </c>
      <c r="GA135" s="4">
        <f>FQ135-FR135</f>
        <v>0</v>
      </c>
      <c r="GB135" s="4">
        <f>ROUND(SUMIF(AA28:AA133,"=27721504",GX28:GX133),2)</f>
        <v>0</v>
      </c>
      <c r="GC135" s="4">
        <f>ROUND(SUMIF(AA28:AA133,"=27721504",GY28:GY133),2)</f>
        <v>0</v>
      </c>
      <c r="GD135" s="4">
        <f>ROUND(SUMIF(AA28:AA133,"=27721504",GZ28:GZ133),2)</f>
        <v>0</v>
      </c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>
        <v>0</v>
      </c>
    </row>
    <row r="137" spans="1:255" x14ac:dyDescent="0.2">
      <c r="A137" s="5">
        <v>50</v>
      </c>
      <c r="B137" s="5">
        <v>0</v>
      </c>
      <c r="C137" s="5">
        <v>0</v>
      </c>
      <c r="D137" s="5">
        <v>1</v>
      </c>
      <c r="E137" s="5">
        <v>201</v>
      </c>
      <c r="F137" s="5">
        <f>ROUND(Source!O135,O137)</f>
        <v>58589.05</v>
      </c>
      <c r="G137" s="5" t="s">
        <v>258</v>
      </c>
      <c r="H137" s="5" t="s">
        <v>259</v>
      </c>
      <c r="I137" s="5"/>
      <c r="J137" s="5"/>
      <c r="K137" s="5">
        <v>201</v>
      </c>
      <c r="L137" s="5">
        <v>1</v>
      </c>
      <c r="M137" s="5">
        <v>3</v>
      </c>
      <c r="N137" s="5" t="s">
        <v>6</v>
      </c>
      <c r="O137" s="5">
        <v>2</v>
      </c>
      <c r="P137" s="5">
        <f>ROUND(Source!DG135,O137)</f>
        <v>58589.05</v>
      </c>
      <c r="Q137" s="5"/>
      <c r="R137" s="5"/>
      <c r="S137" s="5"/>
      <c r="T137" s="5"/>
      <c r="U137" s="5"/>
      <c r="V137" s="5"/>
      <c r="W137" s="5"/>
    </row>
    <row r="138" spans="1:255" x14ac:dyDescent="0.2">
      <c r="A138" s="5">
        <v>50</v>
      </c>
      <c r="B138" s="5">
        <v>0</v>
      </c>
      <c r="C138" s="5">
        <v>0</v>
      </c>
      <c r="D138" s="5">
        <v>1</v>
      </c>
      <c r="E138" s="5">
        <v>202</v>
      </c>
      <c r="F138" s="5">
        <f>ROUND(Source!P135,O138)</f>
        <v>49298.36</v>
      </c>
      <c r="G138" s="5" t="s">
        <v>260</v>
      </c>
      <c r="H138" s="5" t="s">
        <v>261</v>
      </c>
      <c r="I138" s="5"/>
      <c r="J138" s="5"/>
      <c r="K138" s="5">
        <v>202</v>
      </c>
      <c r="L138" s="5">
        <v>2</v>
      </c>
      <c r="M138" s="5">
        <v>3</v>
      </c>
      <c r="N138" s="5" t="s">
        <v>6</v>
      </c>
      <c r="O138" s="5">
        <v>2</v>
      </c>
      <c r="P138" s="5">
        <f>ROUND(Source!DH135,O138)</f>
        <v>49298.36</v>
      </c>
      <c r="Q138" s="5"/>
      <c r="R138" s="5"/>
      <c r="S138" s="5"/>
      <c r="T138" s="5"/>
      <c r="U138" s="5"/>
      <c r="V138" s="5"/>
      <c r="W138" s="5"/>
    </row>
    <row r="139" spans="1:255" x14ac:dyDescent="0.2">
      <c r="A139" s="5">
        <v>50</v>
      </c>
      <c r="B139" s="5">
        <v>0</v>
      </c>
      <c r="C139" s="5">
        <v>0</v>
      </c>
      <c r="D139" s="5">
        <v>1</v>
      </c>
      <c r="E139" s="5">
        <v>222</v>
      </c>
      <c r="F139" s="5">
        <f>ROUND(Source!AO135,O139)</f>
        <v>0</v>
      </c>
      <c r="G139" s="5" t="s">
        <v>262</v>
      </c>
      <c r="H139" s="5" t="s">
        <v>263</v>
      </c>
      <c r="I139" s="5"/>
      <c r="J139" s="5"/>
      <c r="K139" s="5">
        <v>222</v>
      </c>
      <c r="L139" s="5">
        <v>3</v>
      </c>
      <c r="M139" s="5">
        <v>3</v>
      </c>
      <c r="N139" s="5" t="s">
        <v>6</v>
      </c>
      <c r="O139" s="5">
        <v>2</v>
      </c>
      <c r="P139" s="5">
        <f>ROUND(Source!EG135,O139)</f>
        <v>0</v>
      </c>
      <c r="Q139" s="5"/>
      <c r="R139" s="5"/>
      <c r="S139" s="5"/>
      <c r="T139" s="5"/>
      <c r="U139" s="5"/>
      <c r="V139" s="5"/>
      <c r="W139" s="5"/>
    </row>
    <row r="140" spans="1:255" x14ac:dyDescent="0.2">
      <c r="A140" s="5">
        <v>50</v>
      </c>
      <c r="B140" s="5">
        <v>0</v>
      </c>
      <c r="C140" s="5">
        <v>0</v>
      </c>
      <c r="D140" s="5">
        <v>1</v>
      </c>
      <c r="E140" s="5">
        <v>225</v>
      </c>
      <c r="F140" s="5">
        <f>ROUND(Source!AV135,O140)</f>
        <v>49298.36</v>
      </c>
      <c r="G140" s="5" t="s">
        <v>264</v>
      </c>
      <c r="H140" s="5" t="s">
        <v>265</v>
      </c>
      <c r="I140" s="5"/>
      <c r="J140" s="5"/>
      <c r="K140" s="5">
        <v>225</v>
      </c>
      <c r="L140" s="5">
        <v>4</v>
      </c>
      <c r="M140" s="5">
        <v>3</v>
      </c>
      <c r="N140" s="5" t="s">
        <v>6</v>
      </c>
      <c r="O140" s="5">
        <v>2</v>
      </c>
      <c r="P140" s="5">
        <f>ROUND(Source!EN135,O140)</f>
        <v>49298.36</v>
      </c>
      <c r="Q140" s="5"/>
      <c r="R140" s="5"/>
      <c r="S140" s="5"/>
      <c r="T140" s="5"/>
      <c r="U140" s="5"/>
      <c r="V140" s="5"/>
      <c r="W140" s="5"/>
    </row>
    <row r="141" spans="1:255" x14ac:dyDescent="0.2">
      <c r="A141" s="5">
        <v>50</v>
      </c>
      <c r="B141" s="5">
        <v>0</v>
      </c>
      <c r="C141" s="5">
        <v>0</v>
      </c>
      <c r="D141" s="5">
        <v>1</v>
      </c>
      <c r="E141" s="5">
        <v>226</v>
      </c>
      <c r="F141" s="5">
        <f>ROUND(Source!AW135,O141)</f>
        <v>49298.36</v>
      </c>
      <c r="G141" s="5" t="s">
        <v>266</v>
      </c>
      <c r="H141" s="5" t="s">
        <v>267</v>
      </c>
      <c r="I141" s="5"/>
      <c r="J141" s="5"/>
      <c r="K141" s="5">
        <v>226</v>
      </c>
      <c r="L141" s="5">
        <v>5</v>
      </c>
      <c r="M141" s="5">
        <v>3</v>
      </c>
      <c r="N141" s="5" t="s">
        <v>6</v>
      </c>
      <c r="O141" s="5">
        <v>2</v>
      </c>
      <c r="P141" s="5">
        <f>ROUND(Source!EO135,O141)</f>
        <v>49298.36</v>
      </c>
      <c r="Q141" s="5"/>
      <c r="R141" s="5"/>
      <c r="S141" s="5"/>
      <c r="T141" s="5"/>
      <c r="U141" s="5"/>
      <c r="V141" s="5"/>
      <c r="W141" s="5"/>
    </row>
    <row r="142" spans="1:255" x14ac:dyDescent="0.2">
      <c r="A142" s="5">
        <v>50</v>
      </c>
      <c r="B142" s="5">
        <v>0</v>
      </c>
      <c r="C142" s="5">
        <v>0</v>
      </c>
      <c r="D142" s="5">
        <v>1</v>
      </c>
      <c r="E142" s="5">
        <v>227</v>
      </c>
      <c r="F142" s="5">
        <f>ROUND(Source!AX135,O142)</f>
        <v>0</v>
      </c>
      <c r="G142" s="5" t="s">
        <v>268</v>
      </c>
      <c r="H142" s="5" t="s">
        <v>269</v>
      </c>
      <c r="I142" s="5"/>
      <c r="J142" s="5"/>
      <c r="K142" s="5">
        <v>227</v>
      </c>
      <c r="L142" s="5">
        <v>6</v>
      </c>
      <c r="M142" s="5">
        <v>3</v>
      </c>
      <c r="N142" s="5" t="s">
        <v>6</v>
      </c>
      <c r="O142" s="5">
        <v>2</v>
      </c>
      <c r="P142" s="5">
        <f>ROUND(Source!EP135,O142)</f>
        <v>0</v>
      </c>
      <c r="Q142" s="5"/>
      <c r="R142" s="5"/>
      <c r="S142" s="5"/>
      <c r="T142" s="5"/>
      <c r="U142" s="5"/>
      <c r="V142" s="5"/>
      <c r="W142" s="5"/>
    </row>
    <row r="143" spans="1:255" x14ac:dyDescent="0.2">
      <c r="A143" s="5">
        <v>50</v>
      </c>
      <c r="B143" s="5">
        <v>0</v>
      </c>
      <c r="C143" s="5">
        <v>0</v>
      </c>
      <c r="D143" s="5">
        <v>1</v>
      </c>
      <c r="E143" s="5">
        <v>228</v>
      </c>
      <c r="F143" s="5">
        <f>ROUND(Source!AY135,O143)</f>
        <v>49298.36</v>
      </c>
      <c r="G143" s="5" t="s">
        <v>270</v>
      </c>
      <c r="H143" s="5" t="s">
        <v>271</v>
      </c>
      <c r="I143" s="5"/>
      <c r="J143" s="5"/>
      <c r="K143" s="5">
        <v>228</v>
      </c>
      <c r="L143" s="5">
        <v>7</v>
      </c>
      <c r="M143" s="5">
        <v>3</v>
      </c>
      <c r="N143" s="5" t="s">
        <v>6</v>
      </c>
      <c r="O143" s="5">
        <v>2</v>
      </c>
      <c r="P143" s="5">
        <f>ROUND(Source!EQ135,O143)</f>
        <v>49298.36</v>
      </c>
      <c r="Q143" s="5"/>
      <c r="R143" s="5"/>
      <c r="S143" s="5"/>
      <c r="T143" s="5"/>
      <c r="U143" s="5"/>
      <c r="V143" s="5"/>
      <c r="W143" s="5"/>
    </row>
    <row r="144" spans="1:255" x14ac:dyDescent="0.2">
      <c r="A144" s="5">
        <v>50</v>
      </c>
      <c r="B144" s="5">
        <v>0</v>
      </c>
      <c r="C144" s="5">
        <v>0</v>
      </c>
      <c r="D144" s="5">
        <v>1</v>
      </c>
      <c r="E144" s="5">
        <v>216</v>
      </c>
      <c r="F144" s="5">
        <f>ROUND(Source!AP135,O144)</f>
        <v>0</v>
      </c>
      <c r="G144" s="5" t="s">
        <v>272</v>
      </c>
      <c r="H144" s="5" t="s">
        <v>273</v>
      </c>
      <c r="I144" s="5"/>
      <c r="J144" s="5"/>
      <c r="K144" s="5">
        <v>216</v>
      </c>
      <c r="L144" s="5">
        <v>8</v>
      </c>
      <c r="M144" s="5">
        <v>3</v>
      </c>
      <c r="N144" s="5" t="s">
        <v>6</v>
      </c>
      <c r="O144" s="5">
        <v>2</v>
      </c>
      <c r="P144" s="5">
        <f>ROUND(Source!EH135,O144)</f>
        <v>0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223</v>
      </c>
      <c r="F145" s="5">
        <f>ROUND(Source!AQ135,O145)</f>
        <v>0</v>
      </c>
      <c r="G145" s="5" t="s">
        <v>274</v>
      </c>
      <c r="H145" s="5" t="s">
        <v>275</v>
      </c>
      <c r="I145" s="5"/>
      <c r="J145" s="5"/>
      <c r="K145" s="5">
        <v>223</v>
      </c>
      <c r="L145" s="5">
        <v>9</v>
      </c>
      <c r="M145" s="5">
        <v>3</v>
      </c>
      <c r="N145" s="5" t="s">
        <v>6</v>
      </c>
      <c r="O145" s="5">
        <v>2</v>
      </c>
      <c r="P145" s="5">
        <f>ROUND(Source!EI135,O145)</f>
        <v>0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229</v>
      </c>
      <c r="F146" s="5">
        <f>ROUND(Source!AZ135,O146)</f>
        <v>0</v>
      </c>
      <c r="G146" s="5" t="s">
        <v>276</v>
      </c>
      <c r="H146" s="5" t="s">
        <v>277</v>
      </c>
      <c r="I146" s="5"/>
      <c r="J146" s="5"/>
      <c r="K146" s="5">
        <v>229</v>
      </c>
      <c r="L146" s="5">
        <v>10</v>
      </c>
      <c r="M146" s="5">
        <v>3</v>
      </c>
      <c r="N146" s="5" t="s">
        <v>6</v>
      </c>
      <c r="O146" s="5">
        <v>2</v>
      </c>
      <c r="P146" s="5">
        <f>ROUND(Source!ER135,O146)</f>
        <v>0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203</v>
      </c>
      <c r="F147" s="5">
        <f>ROUND(Source!Q135,O147)</f>
        <v>1400</v>
      </c>
      <c r="G147" s="5" t="s">
        <v>278</v>
      </c>
      <c r="H147" s="5" t="s">
        <v>279</v>
      </c>
      <c r="I147" s="5"/>
      <c r="J147" s="5"/>
      <c r="K147" s="5">
        <v>203</v>
      </c>
      <c r="L147" s="5">
        <v>11</v>
      </c>
      <c r="M147" s="5">
        <v>3</v>
      </c>
      <c r="N147" s="5" t="s">
        <v>6</v>
      </c>
      <c r="O147" s="5">
        <v>2</v>
      </c>
      <c r="P147" s="5">
        <f>ROUND(Source!DI135,O147)</f>
        <v>1400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231</v>
      </c>
      <c r="F148" s="5">
        <f>ROUND(Source!BB135,O148)</f>
        <v>0</v>
      </c>
      <c r="G148" s="5" t="s">
        <v>280</v>
      </c>
      <c r="H148" s="5" t="s">
        <v>281</v>
      </c>
      <c r="I148" s="5"/>
      <c r="J148" s="5"/>
      <c r="K148" s="5">
        <v>231</v>
      </c>
      <c r="L148" s="5">
        <v>12</v>
      </c>
      <c r="M148" s="5">
        <v>3</v>
      </c>
      <c r="N148" s="5" t="s">
        <v>6</v>
      </c>
      <c r="O148" s="5">
        <v>2</v>
      </c>
      <c r="P148" s="5">
        <f>ROUND(Source!ET135,O148)</f>
        <v>0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204</v>
      </c>
      <c r="F149" s="5">
        <f>ROUND(Source!R135,O149)</f>
        <v>183.87</v>
      </c>
      <c r="G149" s="5" t="s">
        <v>282</v>
      </c>
      <c r="H149" s="5" t="s">
        <v>283</v>
      </c>
      <c r="I149" s="5"/>
      <c r="J149" s="5"/>
      <c r="K149" s="5">
        <v>204</v>
      </c>
      <c r="L149" s="5">
        <v>13</v>
      </c>
      <c r="M149" s="5">
        <v>3</v>
      </c>
      <c r="N149" s="5" t="s">
        <v>6</v>
      </c>
      <c r="O149" s="5">
        <v>2</v>
      </c>
      <c r="P149" s="5">
        <f>ROUND(Source!DJ135,O149)</f>
        <v>183.87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1</v>
      </c>
      <c r="E150" s="5">
        <v>205</v>
      </c>
      <c r="F150" s="5">
        <f>ROUND(Source!S135,O150)</f>
        <v>7890.69</v>
      </c>
      <c r="G150" s="5" t="s">
        <v>284</v>
      </c>
      <c r="H150" s="5" t="s">
        <v>285</v>
      </c>
      <c r="I150" s="5"/>
      <c r="J150" s="5"/>
      <c r="K150" s="5">
        <v>205</v>
      </c>
      <c r="L150" s="5">
        <v>14</v>
      </c>
      <c r="M150" s="5">
        <v>3</v>
      </c>
      <c r="N150" s="5" t="s">
        <v>6</v>
      </c>
      <c r="O150" s="5">
        <v>2</v>
      </c>
      <c r="P150" s="5">
        <f>ROUND(Source!DK135,O150)</f>
        <v>7890.69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1</v>
      </c>
      <c r="E151" s="5">
        <v>232</v>
      </c>
      <c r="F151" s="5">
        <f>ROUND(Source!BC135,O151)</f>
        <v>0</v>
      </c>
      <c r="G151" s="5" t="s">
        <v>286</v>
      </c>
      <c r="H151" s="5" t="s">
        <v>287</v>
      </c>
      <c r="I151" s="5"/>
      <c r="J151" s="5"/>
      <c r="K151" s="5">
        <v>232</v>
      </c>
      <c r="L151" s="5">
        <v>15</v>
      </c>
      <c r="M151" s="5">
        <v>3</v>
      </c>
      <c r="N151" s="5" t="s">
        <v>6</v>
      </c>
      <c r="O151" s="5">
        <v>2</v>
      </c>
      <c r="P151" s="5">
        <f>ROUND(Source!EU135,O151)</f>
        <v>0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1</v>
      </c>
      <c r="E152" s="5">
        <v>214</v>
      </c>
      <c r="F152" s="5">
        <f>ROUND(Source!AS135,O152)</f>
        <v>70416.53</v>
      </c>
      <c r="G152" s="5" t="s">
        <v>288</v>
      </c>
      <c r="H152" s="5" t="s">
        <v>289</v>
      </c>
      <c r="I152" s="5"/>
      <c r="J152" s="5"/>
      <c r="K152" s="5">
        <v>214</v>
      </c>
      <c r="L152" s="5">
        <v>16</v>
      </c>
      <c r="M152" s="5">
        <v>3</v>
      </c>
      <c r="N152" s="5" t="s">
        <v>6</v>
      </c>
      <c r="O152" s="5">
        <v>2</v>
      </c>
      <c r="P152" s="5">
        <f>ROUND(Source!EK135,O152)</f>
        <v>70416.53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0</v>
      </c>
      <c r="C153" s="5">
        <v>0</v>
      </c>
      <c r="D153" s="5">
        <v>1</v>
      </c>
      <c r="E153" s="5">
        <v>215</v>
      </c>
      <c r="F153" s="5">
        <f>ROUND(Source!AT135,O153)</f>
        <v>0</v>
      </c>
      <c r="G153" s="5" t="s">
        <v>290</v>
      </c>
      <c r="H153" s="5" t="s">
        <v>291</v>
      </c>
      <c r="I153" s="5"/>
      <c r="J153" s="5"/>
      <c r="K153" s="5">
        <v>215</v>
      </c>
      <c r="L153" s="5">
        <v>17</v>
      </c>
      <c r="M153" s="5">
        <v>3</v>
      </c>
      <c r="N153" s="5" t="s">
        <v>6</v>
      </c>
      <c r="O153" s="5">
        <v>2</v>
      </c>
      <c r="P153" s="5">
        <f>ROUND(Source!EL135,O153)</f>
        <v>0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0</v>
      </c>
      <c r="C154" s="5">
        <v>0</v>
      </c>
      <c r="D154" s="5">
        <v>1</v>
      </c>
      <c r="E154" s="5">
        <v>217</v>
      </c>
      <c r="F154" s="5">
        <f>ROUND(Source!AU135,O154)</f>
        <v>0</v>
      </c>
      <c r="G154" s="5" t="s">
        <v>292</v>
      </c>
      <c r="H154" s="5" t="s">
        <v>293</v>
      </c>
      <c r="I154" s="5"/>
      <c r="J154" s="5"/>
      <c r="K154" s="5">
        <v>217</v>
      </c>
      <c r="L154" s="5">
        <v>18</v>
      </c>
      <c r="M154" s="5">
        <v>3</v>
      </c>
      <c r="N154" s="5" t="s">
        <v>6</v>
      </c>
      <c r="O154" s="5">
        <v>2</v>
      </c>
      <c r="P154" s="5">
        <f>ROUND(Source!EM135,O154)</f>
        <v>0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0</v>
      </c>
      <c r="C155" s="5">
        <v>0</v>
      </c>
      <c r="D155" s="5">
        <v>1</v>
      </c>
      <c r="E155" s="5">
        <v>230</v>
      </c>
      <c r="F155" s="5">
        <f>ROUND(Source!BA135,O155)</f>
        <v>0</v>
      </c>
      <c r="G155" s="5" t="s">
        <v>294</v>
      </c>
      <c r="H155" s="5" t="s">
        <v>295</v>
      </c>
      <c r="I155" s="5"/>
      <c r="J155" s="5"/>
      <c r="K155" s="5">
        <v>230</v>
      </c>
      <c r="L155" s="5">
        <v>19</v>
      </c>
      <c r="M155" s="5">
        <v>3</v>
      </c>
      <c r="N155" s="5" t="s">
        <v>6</v>
      </c>
      <c r="O155" s="5">
        <v>2</v>
      </c>
      <c r="P155" s="5">
        <f>ROUND(Source!ES135,O155)</f>
        <v>0</v>
      </c>
      <c r="Q155" s="5"/>
      <c r="R155" s="5"/>
      <c r="S155" s="5"/>
      <c r="T155" s="5"/>
      <c r="U155" s="5"/>
      <c r="V155" s="5"/>
      <c r="W155" s="5"/>
    </row>
    <row r="156" spans="1:23" x14ac:dyDescent="0.2">
      <c r="A156" s="5">
        <v>50</v>
      </c>
      <c r="B156" s="5">
        <v>0</v>
      </c>
      <c r="C156" s="5">
        <v>0</v>
      </c>
      <c r="D156" s="5">
        <v>1</v>
      </c>
      <c r="E156" s="5">
        <v>206</v>
      </c>
      <c r="F156" s="5">
        <f>ROUND(Source!T135,O156)</f>
        <v>0</v>
      </c>
      <c r="G156" s="5" t="s">
        <v>296</v>
      </c>
      <c r="H156" s="5" t="s">
        <v>297</v>
      </c>
      <c r="I156" s="5"/>
      <c r="J156" s="5"/>
      <c r="K156" s="5">
        <v>206</v>
      </c>
      <c r="L156" s="5">
        <v>20</v>
      </c>
      <c r="M156" s="5">
        <v>3</v>
      </c>
      <c r="N156" s="5" t="s">
        <v>6</v>
      </c>
      <c r="O156" s="5">
        <v>2</v>
      </c>
      <c r="P156" s="5">
        <f>ROUND(Source!DL135,O156)</f>
        <v>0</v>
      </c>
      <c r="Q156" s="5"/>
      <c r="R156" s="5"/>
      <c r="S156" s="5"/>
      <c r="T156" s="5"/>
      <c r="U156" s="5"/>
      <c r="V156" s="5"/>
      <c r="W156" s="5"/>
    </row>
    <row r="157" spans="1:23" x14ac:dyDescent="0.2">
      <c r="A157" s="5">
        <v>50</v>
      </c>
      <c r="B157" s="5">
        <v>0</v>
      </c>
      <c r="C157" s="5">
        <v>0</v>
      </c>
      <c r="D157" s="5">
        <v>1</v>
      </c>
      <c r="E157" s="5">
        <v>207</v>
      </c>
      <c r="F157" s="5">
        <f>ROUND(Source!U135,O157)</f>
        <v>786.72</v>
      </c>
      <c r="G157" s="5" t="s">
        <v>298</v>
      </c>
      <c r="H157" s="5" t="s">
        <v>299</v>
      </c>
      <c r="I157" s="5"/>
      <c r="J157" s="5"/>
      <c r="K157" s="5">
        <v>207</v>
      </c>
      <c r="L157" s="5">
        <v>21</v>
      </c>
      <c r="M157" s="5">
        <v>3</v>
      </c>
      <c r="N157" s="5" t="s">
        <v>6</v>
      </c>
      <c r="O157" s="5">
        <v>2</v>
      </c>
      <c r="P157" s="5">
        <f>ROUND(Source!DM135,O157)</f>
        <v>786.72</v>
      </c>
      <c r="Q157" s="5"/>
      <c r="R157" s="5"/>
      <c r="S157" s="5"/>
      <c r="T157" s="5"/>
      <c r="U157" s="5"/>
      <c r="V157" s="5"/>
      <c r="W157" s="5"/>
    </row>
    <row r="158" spans="1:23" x14ac:dyDescent="0.2">
      <c r="A158" s="5">
        <v>50</v>
      </c>
      <c r="B158" s="5">
        <v>0</v>
      </c>
      <c r="C158" s="5">
        <v>0</v>
      </c>
      <c r="D158" s="5">
        <v>1</v>
      </c>
      <c r="E158" s="5">
        <v>208</v>
      </c>
      <c r="F158" s="5">
        <f>ROUND(Source!V135,O158)</f>
        <v>15.69</v>
      </c>
      <c r="G158" s="5" t="s">
        <v>300</v>
      </c>
      <c r="H158" s="5" t="s">
        <v>301</v>
      </c>
      <c r="I158" s="5"/>
      <c r="J158" s="5"/>
      <c r="K158" s="5">
        <v>208</v>
      </c>
      <c r="L158" s="5">
        <v>22</v>
      </c>
      <c r="M158" s="5">
        <v>3</v>
      </c>
      <c r="N158" s="5" t="s">
        <v>6</v>
      </c>
      <c r="O158" s="5">
        <v>2</v>
      </c>
      <c r="P158" s="5">
        <f>ROUND(Source!DN135,O158)</f>
        <v>15.69</v>
      </c>
      <c r="Q158" s="5"/>
      <c r="R158" s="5"/>
      <c r="S158" s="5"/>
      <c r="T158" s="5"/>
      <c r="U158" s="5"/>
      <c r="V158" s="5"/>
      <c r="W158" s="5"/>
    </row>
    <row r="159" spans="1:23" x14ac:dyDescent="0.2">
      <c r="A159" s="5">
        <v>50</v>
      </c>
      <c r="B159" s="5">
        <v>0</v>
      </c>
      <c r="C159" s="5">
        <v>0</v>
      </c>
      <c r="D159" s="5">
        <v>1</v>
      </c>
      <c r="E159" s="5">
        <v>209</v>
      </c>
      <c r="F159" s="5">
        <f>ROUND(Source!W135,O159)</f>
        <v>0</v>
      </c>
      <c r="G159" s="5" t="s">
        <v>302</v>
      </c>
      <c r="H159" s="5" t="s">
        <v>303</v>
      </c>
      <c r="I159" s="5"/>
      <c r="J159" s="5"/>
      <c r="K159" s="5">
        <v>209</v>
      </c>
      <c r="L159" s="5">
        <v>23</v>
      </c>
      <c r="M159" s="5">
        <v>3</v>
      </c>
      <c r="N159" s="5" t="s">
        <v>6</v>
      </c>
      <c r="O159" s="5">
        <v>2</v>
      </c>
      <c r="P159" s="5">
        <f>ROUND(Source!DO135,O159)</f>
        <v>0</v>
      </c>
      <c r="Q159" s="5"/>
      <c r="R159" s="5"/>
      <c r="S159" s="5"/>
      <c r="T159" s="5"/>
      <c r="U159" s="5"/>
      <c r="V159" s="5"/>
      <c r="W159" s="5"/>
    </row>
    <row r="160" spans="1:23" x14ac:dyDescent="0.2">
      <c r="A160" s="5">
        <v>50</v>
      </c>
      <c r="B160" s="5">
        <v>0</v>
      </c>
      <c r="C160" s="5">
        <v>0</v>
      </c>
      <c r="D160" s="5">
        <v>1</v>
      </c>
      <c r="E160" s="5">
        <v>210</v>
      </c>
      <c r="F160" s="5">
        <f>ROUND(Source!X135,O160)</f>
        <v>7605.88</v>
      </c>
      <c r="G160" s="5" t="s">
        <v>304</v>
      </c>
      <c r="H160" s="5" t="s">
        <v>305</v>
      </c>
      <c r="I160" s="5"/>
      <c r="J160" s="5"/>
      <c r="K160" s="5">
        <v>210</v>
      </c>
      <c r="L160" s="5">
        <v>24</v>
      </c>
      <c r="M160" s="5">
        <v>3</v>
      </c>
      <c r="N160" s="5" t="s">
        <v>6</v>
      </c>
      <c r="O160" s="5">
        <v>2</v>
      </c>
      <c r="P160" s="5">
        <f>ROUND(Source!DP135,O160)</f>
        <v>7605.88</v>
      </c>
      <c r="Q160" s="5"/>
      <c r="R160" s="5"/>
      <c r="S160" s="5"/>
      <c r="T160" s="5"/>
      <c r="U160" s="5"/>
      <c r="V160" s="5"/>
      <c r="W160" s="5"/>
    </row>
    <row r="161" spans="1:255" x14ac:dyDescent="0.2">
      <c r="A161" s="5">
        <v>50</v>
      </c>
      <c r="B161" s="5">
        <v>0</v>
      </c>
      <c r="C161" s="5">
        <v>0</v>
      </c>
      <c r="D161" s="5">
        <v>1</v>
      </c>
      <c r="E161" s="5">
        <v>211</v>
      </c>
      <c r="F161" s="5">
        <f>ROUND(Source!Y135,O161)</f>
        <v>4221.6000000000004</v>
      </c>
      <c r="G161" s="5" t="s">
        <v>306</v>
      </c>
      <c r="H161" s="5" t="s">
        <v>307</v>
      </c>
      <c r="I161" s="5"/>
      <c r="J161" s="5"/>
      <c r="K161" s="5">
        <v>211</v>
      </c>
      <c r="L161" s="5">
        <v>25</v>
      </c>
      <c r="M161" s="5">
        <v>3</v>
      </c>
      <c r="N161" s="5" t="s">
        <v>6</v>
      </c>
      <c r="O161" s="5">
        <v>2</v>
      </c>
      <c r="P161" s="5">
        <f>ROUND(Source!DQ135,O161)</f>
        <v>4221.6000000000004</v>
      </c>
      <c r="Q161" s="5"/>
      <c r="R161" s="5"/>
      <c r="S161" s="5"/>
      <c r="T161" s="5"/>
      <c r="U161" s="5"/>
      <c r="V161" s="5"/>
      <c r="W161" s="5"/>
    </row>
    <row r="162" spans="1:255" x14ac:dyDescent="0.2">
      <c r="A162" s="5">
        <v>50</v>
      </c>
      <c r="B162" s="5">
        <v>0</v>
      </c>
      <c r="C162" s="5">
        <v>0</v>
      </c>
      <c r="D162" s="5">
        <v>1</v>
      </c>
      <c r="E162" s="5">
        <v>224</v>
      </c>
      <c r="F162" s="5">
        <f>ROUND(Source!AR135,O162)</f>
        <v>70416.53</v>
      </c>
      <c r="G162" s="5" t="s">
        <v>308</v>
      </c>
      <c r="H162" s="5" t="s">
        <v>309</v>
      </c>
      <c r="I162" s="5"/>
      <c r="J162" s="5"/>
      <c r="K162" s="5">
        <v>224</v>
      </c>
      <c r="L162" s="5">
        <v>26</v>
      </c>
      <c r="M162" s="5">
        <v>3</v>
      </c>
      <c r="N162" s="5" t="s">
        <v>6</v>
      </c>
      <c r="O162" s="5">
        <v>2</v>
      </c>
      <c r="P162" s="5">
        <f>ROUND(Source!EJ135,O162)</f>
        <v>70416.53</v>
      </c>
      <c r="Q162" s="5"/>
      <c r="R162" s="5"/>
      <c r="S162" s="5"/>
      <c r="T162" s="5"/>
      <c r="U162" s="5"/>
      <c r="V162" s="5"/>
      <c r="W162" s="5"/>
    </row>
    <row r="163" spans="1:255" x14ac:dyDescent="0.2">
      <c r="A163" s="5">
        <v>50</v>
      </c>
      <c r="B163" s="5">
        <v>1</v>
      </c>
      <c r="C163" s="5">
        <v>0</v>
      </c>
      <c r="D163" s="5">
        <v>2</v>
      </c>
      <c r="E163" s="5">
        <v>0</v>
      </c>
      <c r="F163" s="5">
        <f>ROUND(F162,O163)</f>
        <v>70416.53</v>
      </c>
      <c r="G163" s="5" t="s">
        <v>310</v>
      </c>
      <c r="H163" s="5" t="s">
        <v>309</v>
      </c>
      <c r="I163" s="5"/>
      <c r="J163" s="5"/>
      <c r="K163" s="5">
        <v>212</v>
      </c>
      <c r="L163" s="5">
        <v>27</v>
      </c>
      <c r="M163" s="5">
        <v>0</v>
      </c>
      <c r="N163" s="5" t="s">
        <v>6</v>
      </c>
      <c r="O163" s="5">
        <v>2</v>
      </c>
      <c r="P163" s="5">
        <f>ROUND(P162,O163)</f>
        <v>70416.53</v>
      </c>
      <c r="Q163" s="5"/>
      <c r="R163" s="5"/>
      <c r="S163" s="5"/>
      <c r="T163" s="5"/>
      <c r="U163" s="5"/>
      <c r="V163" s="5"/>
      <c r="W163" s="5"/>
    </row>
    <row r="164" spans="1:255" x14ac:dyDescent="0.2">
      <c r="A164" s="5">
        <v>50</v>
      </c>
      <c r="B164" s="5">
        <v>1</v>
      </c>
      <c r="C164" s="5">
        <v>0</v>
      </c>
      <c r="D164" s="5">
        <v>2</v>
      </c>
      <c r="E164" s="5">
        <v>0</v>
      </c>
      <c r="F164" s="5">
        <f>ROUND(F163*6.53,O164)</f>
        <v>459819.94</v>
      </c>
      <c r="G164" s="5" t="s">
        <v>311</v>
      </c>
      <c r="H164" s="5" t="s">
        <v>312</v>
      </c>
      <c r="I164" s="5"/>
      <c r="J164" s="5"/>
      <c r="K164" s="5">
        <v>212</v>
      </c>
      <c r="L164" s="5">
        <v>28</v>
      </c>
      <c r="M164" s="5">
        <v>0</v>
      </c>
      <c r="N164" s="5" t="s">
        <v>6</v>
      </c>
      <c r="O164" s="5">
        <v>2</v>
      </c>
      <c r="P164" s="5">
        <f>ROUND(P163*6.53,O164)</f>
        <v>459819.94</v>
      </c>
      <c r="Q164" s="5"/>
      <c r="R164" s="5"/>
      <c r="S164" s="5"/>
      <c r="T164" s="5"/>
      <c r="U164" s="5"/>
      <c r="V164" s="5"/>
      <c r="W164" s="5"/>
    </row>
    <row r="166" spans="1:255" x14ac:dyDescent="0.2">
      <c r="A166" s="1">
        <v>4</v>
      </c>
      <c r="B166" s="1">
        <v>1</v>
      </c>
      <c r="C166" s="1"/>
      <c r="D166" s="1">
        <f>ROW(A211)</f>
        <v>211</v>
      </c>
      <c r="E166" s="1"/>
      <c r="F166" s="1" t="s">
        <v>13</v>
      </c>
      <c r="G166" s="1" t="s">
        <v>313</v>
      </c>
      <c r="H166" s="1" t="s">
        <v>6</v>
      </c>
      <c r="I166" s="1">
        <v>0</v>
      </c>
      <c r="J166" s="1"/>
      <c r="K166" s="1">
        <v>0</v>
      </c>
      <c r="L166" s="1"/>
      <c r="M166" s="1"/>
      <c r="N166" s="1"/>
      <c r="O166" s="1"/>
      <c r="P166" s="1"/>
      <c r="Q166" s="1"/>
      <c r="R166" s="1"/>
      <c r="S166" s="1"/>
      <c r="T166" s="1"/>
      <c r="U166" s="1" t="s">
        <v>6</v>
      </c>
      <c r="V166" s="1">
        <v>0</v>
      </c>
      <c r="W166" s="1"/>
      <c r="X166" s="1"/>
      <c r="Y166" s="1"/>
      <c r="Z166" s="1"/>
      <c r="AA166" s="1"/>
      <c r="AB166" s="1" t="s">
        <v>6</v>
      </c>
      <c r="AC166" s="1" t="s">
        <v>6</v>
      </c>
      <c r="AD166" s="1" t="s">
        <v>6</v>
      </c>
      <c r="AE166" s="1" t="s">
        <v>6</v>
      </c>
      <c r="AF166" s="1" t="s">
        <v>6</v>
      </c>
      <c r="AG166" s="1" t="s">
        <v>6</v>
      </c>
      <c r="AH166" s="1"/>
      <c r="AI166" s="1"/>
      <c r="AJ166" s="1"/>
      <c r="AK166" s="1"/>
      <c r="AL166" s="1"/>
      <c r="AM166" s="1"/>
      <c r="AN166" s="1"/>
      <c r="AO166" s="1"/>
      <c r="AP166" s="1" t="s">
        <v>6</v>
      </c>
      <c r="AQ166" s="1" t="s">
        <v>6</v>
      </c>
      <c r="AR166" s="1" t="s">
        <v>6</v>
      </c>
      <c r="AS166" s="1"/>
      <c r="AT166" s="1"/>
      <c r="AU166" s="1"/>
      <c r="AV166" s="1"/>
      <c r="AW166" s="1"/>
      <c r="AX166" s="1"/>
      <c r="AY166" s="1"/>
      <c r="AZ166" s="1" t="s">
        <v>6</v>
      </c>
      <c r="BA166" s="1"/>
      <c r="BB166" s="1" t="s">
        <v>6</v>
      </c>
      <c r="BC166" s="1" t="s">
        <v>6</v>
      </c>
      <c r="BD166" s="1" t="s">
        <v>6</v>
      </c>
      <c r="BE166" s="1" t="s">
        <v>6</v>
      </c>
      <c r="BF166" s="1" t="s">
        <v>6</v>
      </c>
      <c r="BG166" s="1" t="s">
        <v>6</v>
      </c>
      <c r="BH166" s="1" t="s">
        <v>6</v>
      </c>
      <c r="BI166" s="1" t="s">
        <v>6</v>
      </c>
      <c r="BJ166" s="1" t="s">
        <v>6</v>
      </c>
      <c r="BK166" s="1" t="s">
        <v>6</v>
      </c>
      <c r="BL166" s="1" t="s">
        <v>6</v>
      </c>
      <c r="BM166" s="1" t="s">
        <v>6</v>
      </c>
      <c r="BN166" s="1" t="s">
        <v>6</v>
      </c>
      <c r="BO166" s="1" t="s">
        <v>6</v>
      </c>
      <c r="BP166" s="1" t="s">
        <v>6</v>
      </c>
      <c r="BQ166" s="1"/>
      <c r="BR166" s="1"/>
      <c r="BS166" s="1"/>
      <c r="BT166" s="1"/>
      <c r="BU166" s="1"/>
      <c r="BV166" s="1"/>
      <c r="BW166" s="1"/>
      <c r="BX166" s="1">
        <v>0</v>
      </c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>
        <v>0</v>
      </c>
    </row>
    <row r="168" spans="1:255" x14ac:dyDescent="0.2">
      <c r="A168" s="3">
        <v>52</v>
      </c>
      <c r="B168" s="3">
        <f t="shared" ref="B168:G168" si="186">B211</f>
        <v>1</v>
      </c>
      <c r="C168" s="3">
        <f t="shared" si="186"/>
        <v>4</v>
      </c>
      <c r="D168" s="3">
        <f t="shared" si="186"/>
        <v>166</v>
      </c>
      <c r="E168" s="3">
        <f t="shared" si="186"/>
        <v>0</v>
      </c>
      <c r="F168" s="3" t="str">
        <f t="shared" si="186"/>
        <v>Новый раздел</v>
      </c>
      <c r="G168" s="3" t="str">
        <f t="shared" si="186"/>
        <v>Вестибюль</v>
      </c>
      <c r="H168" s="3"/>
      <c r="I168" s="3"/>
      <c r="J168" s="3"/>
      <c r="K168" s="3"/>
      <c r="L168" s="3"/>
      <c r="M168" s="3"/>
      <c r="N168" s="3"/>
      <c r="O168" s="3">
        <f t="shared" ref="O168:AT168" si="187">O211</f>
        <v>22382.62</v>
      </c>
      <c r="P168" s="3">
        <f t="shared" si="187"/>
        <v>21583.54</v>
      </c>
      <c r="Q168" s="3">
        <f t="shared" si="187"/>
        <v>191.62</v>
      </c>
      <c r="R168" s="3">
        <f t="shared" si="187"/>
        <v>27.39</v>
      </c>
      <c r="S168" s="3">
        <f t="shared" si="187"/>
        <v>607.46</v>
      </c>
      <c r="T168" s="3">
        <f t="shared" si="187"/>
        <v>0</v>
      </c>
      <c r="U168" s="3">
        <f t="shared" si="187"/>
        <v>65.486069999999984</v>
      </c>
      <c r="V168" s="3">
        <f t="shared" si="187"/>
        <v>2.3680000000000003</v>
      </c>
      <c r="W168" s="3">
        <f t="shared" si="187"/>
        <v>0</v>
      </c>
      <c r="X168" s="3">
        <f t="shared" si="187"/>
        <v>547.04999999999995</v>
      </c>
      <c r="Y168" s="3">
        <f t="shared" si="187"/>
        <v>401.68</v>
      </c>
      <c r="Z168" s="3">
        <f t="shared" si="187"/>
        <v>0</v>
      </c>
      <c r="AA168" s="3">
        <f t="shared" si="187"/>
        <v>0</v>
      </c>
      <c r="AB168" s="3">
        <f t="shared" si="187"/>
        <v>22382.62</v>
      </c>
      <c r="AC168" s="3">
        <f t="shared" si="187"/>
        <v>21583.54</v>
      </c>
      <c r="AD168" s="3">
        <f t="shared" si="187"/>
        <v>191.62</v>
      </c>
      <c r="AE168" s="3">
        <f t="shared" si="187"/>
        <v>27.39</v>
      </c>
      <c r="AF168" s="3">
        <f t="shared" si="187"/>
        <v>607.46</v>
      </c>
      <c r="AG168" s="3">
        <f t="shared" si="187"/>
        <v>0</v>
      </c>
      <c r="AH168" s="3">
        <f t="shared" si="187"/>
        <v>65.486069999999984</v>
      </c>
      <c r="AI168" s="3">
        <f t="shared" si="187"/>
        <v>2.3680000000000003</v>
      </c>
      <c r="AJ168" s="3">
        <f t="shared" si="187"/>
        <v>0</v>
      </c>
      <c r="AK168" s="3">
        <f t="shared" si="187"/>
        <v>547.04999999999995</v>
      </c>
      <c r="AL168" s="3">
        <f t="shared" si="187"/>
        <v>401.68</v>
      </c>
      <c r="AM168" s="3">
        <f t="shared" si="187"/>
        <v>0</v>
      </c>
      <c r="AN168" s="3">
        <f t="shared" si="187"/>
        <v>0</v>
      </c>
      <c r="AO168" s="3">
        <f t="shared" si="187"/>
        <v>0</v>
      </c>
      <c r="AP168" s="3">
        <f t="shared" si="187"/>
        <v>0</v>
      </c>
      <c r="AQ168" s="3">
        <f t="shared" si="187"/>
        <v>0</v>
      </c>
      <c r="AR168" s="3">
        <f t="shared" si="187"/>
        <v>23331.35</v>
      </c>
      <c r="AS168" s="3">
        <f t="shared" si="187"/>
        <v>22440.19</v>
      </c>
      <c r="AT168" s="3">
        <f t="shared" si="187"/>
        <v>891.16</v>
      </c>
      <c r="AU168" s="3">
        <f t="shared" ref="AU168:BZ168" si="188">AU211</f>
        <v>0</v>
      </c>
      <c r="AV168" s="3">
        <f t="shared" si="188"/>
        <v>21583.54</v>
      </c>
      <c r="AW168" s="3">
        <f t="shared" si="188"/>
        <v>21583.54</v>
      </c>
      <c r="AX168" s="3">
        <f t="shared" si="188"/>
        <v>0</v>
      </c>
      <c r="AY168" s="3">
        <f t="shared" si="188"/>
        <v>21583.54</v>
      </c>
      <c r="AZ168" s="3">
        <f t="shared" si="188"/>
        <v>0</v>
      </c>
      <c r="BA168" s="3">
        <f t="shared" si="188"/>
        <v>0</v>
      </c>
      <c r="BB168" s="3">
        <f t="shared" si="188"/>
        <v>0</v>
      </c>
      <c r="BC168" s="3">
        <f t="shared" si="188"/>
        <v>0</v>
      </c>
      <c r="BD168" s="3">
        <f t="shared" si="188"/>
        <v>0</v>
      </c>
      <c r="BE168" s="3">
        <f t="shared" si="188"/>
        <v>0</v>
      </c>
      <c r="BF168" s="3">
        <f t="shared" si="188"/>
        <v>0</v>
      </c>
      <c r="BG168" s="3">
        <f t="shared" si="188"/>
        <v>0</v>
      </c>
      <c r="BH168" s="3">
        <f t="shared" si="188"/>
        <v>0</v>
      </c>
      <c r="BI168" s="3">
        <f t="shared" si="188"/>
        <v>0</v>
      </c>
      <c r="BJ168" s="3">
        <f t="shared" si="188"/>
        <v>0</v>
      </c>
      <c r="BK168" s="3">
        <f t="shared" si="188"/>
        <v>0</v>
      </c>
      <c r="BL168" s="3">
        <f t="shared" si="188"/>
        <v>0</v>
      </c>
      <c r="BM168" s="3">
        <f t="shared" si="188"/>
        <v>0</v>
      </c>
      <c r="BN168" s="3">
        <f t="shared" si="188"/>
        <v>0</v>
      </c>
      <c r="BO168" s="3">
        <f t="shared" si="188"/>
        <v>0</v>
      </c>
      <c r="BP168" s="3">
        <f t="shared" si="188"/>
        <v>0</v>
      </c>
      <c r="BQ168" s="3">
        <f t="shared" si="188"/>
        <v>0</v>
      </c>
      <c r="BR168" s="3">
        <f t="shared" si="188"/>
        <v>0</v>
      </c>
      <c r="BS168" s="3">
        <f t="shared" si="188"/>
        <v>0</v>
      </c>
      <c r="BT168" s="3">
        <f t="shared" si="188"/>
        <v>0</v>
      </c>
      <c r="BU168" s="3">
        <f t="shared" si="188"/>
        <v>0</v>
      </c>
      <c r="BV168" s="3">
        <f t="shared" si="188"/>
        <v>0</v>
      </c>
      <c r="BW168" s="3">
        <f t="shared" si="188"/>
        <v>0</v>
      </c>
      <c r="BX168" s="3">
        <f t="shared" si="188"/>
        <v>0</v>
      </c>
      <c r="BY168" s="3">
        <f t="shared" si="188"/>
        <v>0</v>
      </c>
      <c r="BZ168" s="3">
        <f t="shared" si="188"/>
        <v>0</v>
      </c>
      <c r="CA168" s="3">
        <f t="shared" ref="CA168:DF168" si="189">CA211</f>
        <v>23331.35</v>
      </c>
      <c r="CB168" s="3">
        <f t="shared" si="189"/>
        <v>22440.19</v>
      </c>
      <c r="CC168" s="3">
        <f t="shared" si="189"/>
        <v>891.16</v>
      </c>
      <c r="CD168" s="3">
        <f t="shared" si="189"/>
        <v>0</v>
      </c>
      <c r="CE168" s="3">
        <f t="shared" si="189"/>
        <v>21583.54</v>
      </c>
      <c r="CF168" s="3">
        <f t="shared" si="189"/>
        <v>21583.54</v>
      </c>
      <c r="CG168" s="3">
        <f t="shared" si="189"/>
        <v>0</v>
      </c>
      <c r="CH168" s="3">
        <f t="shared" si="189"/>
        <v>21583.54</v>
      </c>
      <c r="CI168" s="3">
        <f t="shared" si="189"/>
        <v>0</v>
      </c>
      <c r="CJ168" s="3">
        <f t="shared" si="189"/>
        <v>0</v>
      </c>
      <c r="CK168" s="3">
        <f t="shared" si="189"/>
        <v>0</v>
      </c>
      <c r="CL168" s="3">
        <f t="shared" si="189"/>
        <v>0</v>
      </c>
      <c r="CM168" s="3">
        <f t="shared" si="189"/>
        <v>0</v>
      </c>
      <c r="CN168" s="3">
        <f t="shared" si="189"/>
        <v>0</v>
      </c>
      <c r="CO168" s="3">
        <f t="shared" si="189"/>
        <v>0</v>
      </c>
      <c r="CP168" s="3">
        <f t="shared" si="189"/>
        <v>0</v>
      </c>
      <c r="CQ168" s="3">
        <f t="shared" si="189"/>
        <v>0</v>
      </c>
      <c r="CR168" s="3">
        <f t="shared" si="189"/>
        <v>0</v>
      </c>
      <c r="CS168" s="3">
        <f t="shared" si="189"/>
        <v>0</v>
      </c>
      <c r="CT168" s="3">
        <f t="shared" si="189"/>
        <v>0</v>
      </c>
      <c r="CU168" s="3">
        <f t="shared" si="189"/>
        <v>0</v>
      </c>
      <c r="CV168" s="3">
        <f t="shared" si="189"/>
        <v>0</v>
      </c>
      <c r="CW168" s="3">
        <f t="shared" si="189"/>
        <v>0</v>
      </c>
      <c r="CX168" s="3">
        <f t="shared" si="189"/>
        <v>0</v>
      </c>
      <c r="CY168" s="3">
        <f t="shared" si="189"/>
        <v>0</v>
      </c>
      <c r="CZ168" s="3">
        <f t="shared" si="189"/>
        <v>0</v>
      </c>
      <c r="DA168" s="3">
        <f t="shared" si="189"/>
        <v>0</v>
      </c>
      <c r="DB168" s="3">
        <f t="shared" si="189"/>
        <v>0</v>
      </c>
      <c r="DC168" s="3">
        <f t="shared" si="189"/>
        <v>0</v>
      </c>
      <c r="DD168" s="3">
        <f t="shared" si="189"/>
        <v>0</v>
      </c>
      <c r="DE168" s="3">
        <f t="shared" si="189"/>
        <v>0</v>
      </c>
      <c r="DF168" s="3">
        <f t="shared" si="189"/>
        <v>0</v>
      </c>
      <c r="DG168" s="4">
        <f t="shared" ref="DG168:EL168" si="190">DG211</f>
        <v>22382.62</v>
      </c>
      <c r="DH168" s="4">
        <f t="shared" si="190"/>
        <v>21583.54</v>
      </c>
      <c r="DI168" s="4">
        <f t="shared" si="190"/>
        <v>191.62</v>
      </c>
      <c r="DJ168" s="4">
        <f t="shared" si="190"/>
        <v>27.39</v>
      </c>
      <c r="DK168" s="4">
        <f t="shared" si="190"/>
        <v>607.46</v>
      </c>
      <c r="DL168" s="4">
        <f t="shared" si="190"/>
        <v>0</v>
      </c>
      <c r="DM168" s="4">
        <f t="shared" si="190"/>
        <v>65.486069999999984</v>
      </c>
      <c r="DN168" s="4">
        <f t="shared" si="190"/>
        <v>2.3680000000000003</v>
      </c>
      <c r="DO168" s="4">
        <f t="shared" si="190"/>
        <v>0</v>
      </c>
      <c r="DP168" s="4">
        <f t="shared" si="190"/>
        <v>547.04999999999995</v>
      </c>
      <c r="DQ168" s="4">
        <f t="shared" si="190"/>
        <v>401.68</v>
      </c>
      <c r="DR168" s="4">
        <f t="shared" si="190"/>
        <v>0</v>
      </c>
      <c r="DS168" s="4">
        <f t="shared" si="190"/>
        <v>0</v>
      </c>
      <c r="DT168" s="4">
        <f t="shared" si="190"/>
        <v>22382.62</v>
      </c>
      <c r="DU168" s="4">
        <f t="shared" si="190"/>
        <v>21583.54</v>
      </c>
      <c r="DV168" s="4">
        <f t="shared" si="190"/>
        <v>191.62</v>
      </c>
      <c r="DW168" s="4">
        <f t="shared" si="190"/>
        <v>27.39</v>
      </c>
      <c r="DX168" s="4">
        <f t="shared" si="190"/>
        <v>607.46</v>
      </c>
      <c r="DY168" s="4">
        <f t="shared" si="190"/>
        <v>0</v>
      </c>
      <c r="DZ168" s="4">
        <f t="shared" si="190"/>
        <v>65.486069999999984</v>
      </c>
      <c r="EA168" s="4">
        <f t="shared" si="190"/>
        <v>2.3680000000000003</v>
      </c>
      <c r="EB168" s="4">
        <f t="shared" si="190"/>
        <v>0</v>
      </c>
      <c r="EC168" s="4">
        <f t="shared" si="190"/>
        <v>547.04999999999995</v>
      </c>
      <c r="ED168" s="4">
        <f t="shared" si="190"/>
        <v>401.68</v>
      </c>
      <c r="EE168" s="4">
        <f t="shared" si="190"/>
        <v>0</v>
      </c>
      <c r="EF168" s="4">
        <f t="shared" si="190"/>
        <v>0</v>
      </c>
      <c r="EG168" s="4">
        <f t="shared" si="190"/>
        <v>0</v>
      </c>
      <c r="EH168" s="4">
        <f t="shared" si="190"/>
        <v>0</v>
      </c>
      <c r="EI168" s="4">
        <f t="shared" si="190"/>
        <v>0</v>
      </c>
      <c r="EJ168" s="4">
        <f t="shared" si="190"/>
        <v>23331.35</v>
      </c>
      <c r="EK168" s="4">
        <f t="shared" si="190"/>
        <v>22440.19</v>
      </c>
      <c r="EL168" s="4">
        <f t="shared" si="190"/>
        <v>891.16</v>
      </c>
      <c r="EM168" s="4">
        <f t="shared" ref="EM168:FR168" si="191">EM211</f>
        <v>0</v>
      </c>
      <c r="EN168" s="4">
        <f t="shared" si="191"/>
        <v>21583.54</v>
      </c>
      <c r="EO168" s="4">
        <f t="shared" si="191"/>
        <v>21583.54</v>
      </c>
      <c r="EP168" s="4">
        <f t="shared" si="191"/>
        <v>0</v>
      </c>
      <c r="EQ168" s="4">
        <f t="shared" si="191"/>
        <v>21583.54</v>
      </c>
      <c r="ER168" s="4">
        <f t="shared" si="191"/>
        <v>0</v>
      </c>
      <c r="ES168" s="4">
        <f t="shared" si="191"/>
        <v>0</v>
      </c>
      <c r="ET168" s="4">
        <f t="shared" si="191"/>
        <v>0</v>
      </c>
      <c r="EU168" s="4">
        <f t="shared" si="191"/>
        <v>0</v>
      </c>
      <c r="EV168" s="4">
        <f t="shared" si="191"/>
        <v>0</v>
      </c>
      <c r="EW168" s="4">
        <f t="shared" si="191"/>
        <v>0</v>
      </c>
      <c r="EX168" s="4">
        <f t="shared" si="191"/>
        <v>0</v>
      </c>
      <c r="EY168" s="4">
        <f t="shared" si="191"/>
        <v>0</v>
      </c>
      <c r="EZ168" s="4">
        <f t="shared" si="191"/>
        <v>0</v>
      </c>
      <c r="FA168" s="4">
        <f t="shared" si="191"/>
        <v>0</v>
      </c>
      <c r="FB168" s="4">
        <f t="shared" si="191"/>
        <v>0</v>
      </c>
      <c r="FC168" s="4">
        <f t="shared" si="191"/>
        <v>0</v>
      </c>
      <c r="FD168" s="4">
        <f t="shared" si="191"/>
        <v>0</v>
      </c>
      <c r="FE168" s="4">
        <f t="shared" si="191"/>
        <v>0</v>
      </c>
      <c r="FF168" s="4">
        <f t="shared" si="191"/>
        <v>0</v>
      </c>
      <c r="FG168" s="4">
        <f t="shared" si="191"/>
        <v>0</v>
      </c>
      <c r="FH168" s="4">
        <f t="shared" si="191"/>
        <v>0</v>
      </c>
      <c r="FI168" s="4">
        <f t="shared" si="191"/>
        <v>0</v>
      </c>
      <c r="FJ168" s="4">
        <f t="shared" si="191"/>
        <v>0</v>
      </c>
      <c r="FK168" s="4">
        <f t="shared" si="191"/>
        <v>0</v>
      </c>
      <c r="FL168" s="4">
        <f t="shared" si="191"/>
        <v>0</v>
      </c>
      <c r="FM168" s="4">
        <f t="shared" si="191"/>
        <v>0</v>
      </c>
      <c r="FN168" s="4">
        <f t="shared" si="191"/>
        <v>0</v>
      </c>
      <c r="FO168" s="4">
        <f t="shared" si="191"/>
        <v>0</v>
      </c>
      <c r="FP168" s="4">
        <f t="shared" si="191"/>
        <v>0</v>
      </c>
      <c r="FQ168" s="4">
        <f t="shared" si="191"/>
        <v>0</v>
      </c>
      <c r="FR168" s="4">
        <f t="shared" si="191"/>
        <v>0</v>
      </c>
      <c r="FS168" s="4">
        <f t="shared" ref="FS168:GX168" si="192">FS211</f>
        <v>23331.35</v>
      </c>
      <c r="FT168" s="4">
        <f t="shared" si="192"/>
        <v>22440.19</v>
      </c>
      <c r="FU168" s="4">
        <f t="shared" si="192"/>
        <v>891.16</v>
      </c>
      <c r="FV168" s="4">
        <f t="shared" si="192"/>
        <v>0</v>
      </c>
      <c r="FW168" s="4">
        <f t="shared" si="192"/>
        <v>21583.54</v>
      </c>
      <c r="FX168" s="4">
        <f t="shared" si="192"/>
        <v>21583.54</v>
      </c>
      <c r="FY168" s="4">
        <f t="shared" si="192"/>
        <v>0</v>
      </c>
      <c r="FZ168" s="4">
        <f t="shared" si="192"/>
        <v>21583.54</v>
      </c>
      <c r="GA168" s="4">
        <f t="shared" si="192"/>
        <v>0</v>
      </c>
      <c r="GB168" s="4">
        <f t="shared" si="192"/>
        <v>0</v>
      </c>
      <c r="GC168" s="4">
        <f t="shared" si="192"/>
        <v>0</v>
      </c>
      <c r="GD168" s="4">
        <f t="shared" si="192"/>
        <v>0</v>
      </c>
      <c r="GE168" s="4">
        <f t="shared" si="192"/>
        <v>0</v>
      </c>
      <c r="GF168" s="4">
        <f t="shared" si="192"/>
        <v>0</v>
      </c>
      <c r="GG168" s="4">
        <f t="shared" si="192"/>
        <v>0</v>
      </c>
      <c r="GH168" s="4">
        <f t="shared" si="192"/>
        <v>0</v>
      </c>
      <c r="GI168" s="4">
        <f t="shared" si="192"/>
        <v>0</v>
      </c>
      <c r="GJ168" s="4">
        <f t="shared" si="192"/>
        <v>0</v>
      </c>
      <c r="GK168" s="4">
        <f t="shared" si="192"/>
        <v>0</v>
      </c>
      <c r="GL168" s="4">
        <f t="shared" si="192"/>
        <v>0</v>
      </c>
      <c r="GM168" s="4">
        <f t="shared" si="192"/>
        <v>0</v>
      </c>
      <c r="GN168" s="4">
        <f t="shared" si="192"/>
        <v>0</v>
      </c>
      <c r="GO168" s="4">
        <f t="shared" si="192"/>
        <v>0</v>
      </c>
      <c r="GP168" s="4">
        <f t="shared" si="192"/>
        <v>0</v>
      </c>
      <c r="GQ168" s="4">
        <f t="shared" si="192"/>
        <v>0</v>
      </c>
      <c r="GR168" s="4">
        <f t="shared" si="192"/>
        <v>0</v>
      </c>
      <c r="GS168" s="4">
        <f t="shared" si="192"/>
        <v>0</v>
      </c>
      <c r="GT168" s="4">
        <f t="shared" si="192"/>
        <v>0</v>
      </c>
      <c r="GU168" s="4">
        <f t="shared" si="192"/>
        <v>0</v>
      </c>
      <c r="GV168" s="4">
        <f t="shared" si="192"/>
        <v>0</v>
      </c>
      <c r="GW168" s="4">
        <f t="shared" si="192"/>
        <v>0</v>
      </c>
      <c r="GX168" s="4">
        <f t="shared" si="192"/>
        <v>0</v>
      </c>
    </row>
    <row r="170" spans="1:255" x14ac:dyDescent="0.2">
      <c r="A170" s="2">
        <v>17</v>
      </c>
      <c r="B170" s="2">
        <v>1</v>
      </c>
      <c r="C170" s="2">
        <f>ROW(SmtRes!A441)</f>
        <v>441</v>
      </c>
      <c r="D170" s="2">
        <f>ROW(EtalonRes!A459)</f>
        <v>459</v>
      </c>
      <c r="E170" s="2" t="s">
        <v>314</v>
      </c>
      <c r="F170" s="2" t="s">
        <v>315</v>
      </c>
      <c r="G170" s="2" t="s">
        <v>316</v>
      </c>
      <c r="H170" s="2" t="s">
        <v>317</v>
      </c>
      <c r="I170" s="2">
        <f>ROUND(1/100,9)</f>
        <v>0.01</v>
      </c>
      <c r="J170" s="2">
        <v>0</v>
      </c>
      <c r="K170" s="2"/>
      <c r="L170" s="2"/>
      <c r="M170" s="2"/>
      <c r="N170" s="2"/>
      <c r="O170" s="2">
        <f t="shared" ref="O170:O209" si="193">ROUND(CP170,2)</f>
        <v>1.46</v>
      </c>
      <c r="P170" s="2">
        <f t="shared" ref="P170:P209" si="194">ROUND(CQ170*I170,2)</f>
        <v>0</v>
      </c>
      <c r="Q170" s="2">
        <f t="shared" ref="Q170:Q209" si="195">ROUND(CR170*I170,2)</f>
        <v>0.03</v>
      </c>
      <c r="R170" s="2">
        <f t="shared" ref="R170:R209" si="196">ROUND(CS170*I170,2)</f>
        <v>0.01</v>
      </c>
      <c r="S170" s="2">
        <f t="shared" ref="S170:S209" si="197">ROUND(CT170*I170,2)</f>
        <v>1.43</v>
      </c>
      <c r="T170" s="2">
        <f t="shared" ref="T170:T209" si="198">ROUND(CU170*I170,2)</f>
        <v>0</v>
      </c>
      <c r="U170" s="2">
        <f t="shared" ref="U170:U209" si="199">CV170*I170</f>
        <v>0.1789</v>
      </c>
      <c r="V170" s="2">
        <f t="shared" ref="V170:V209" si="200">CW170*I170</f>
        <v>8.0000000000000004E-4</v>
      </c>
      <c r="W170" s="2">
        <f t="shared" ref="W170:W209" si="201">ROUND(CX170*I170,2)</f>
        <v>0</v>
      </c>
      <c r="X170" s="2">
        <f t="shared" ref="X170:X209" si="202">ROUND(CY170,2)</f>
        <v>1.22</v>
      </c>
      <c r="Y170" s="2">
        <f t="shared" ref="Y170:Y209" si="203">ROUND(CZ170,2)</f>
        <v>0.94</v>
      </c>
      <c r="Z170" s="2"/>
      <c r="AA170" s="2">
        <v>27721505</v>
      </c>
      <c r="AB170" s="2">
        <f t="shared" ref="AB170:AB209" si="204">ROUND((AC170+AD170+AF170),2)</f>
        <v>145.97999999999999</v>
      </c>
      <c r="AC170" s="2">
        <f t="shared" ref="AC170:AC175" si="205">ROUND((ES170),2)</f>
        <v>0</v>
      </c>
      <c r="AD170" s="2">
        <f>ROUND((((ET170)-(EU170))+AE170),2)</f>
        <v>2.5</v>
      </c>
      <c r="AE170" s="2">
        <f t="shared" ref="AE170:AF173" si="206">ROUND((EU170),2)</f>
        <v>1.08</v>
      </c>
      <c r="AF170" s="2">
        <f t="shared" si="206"/>
        <v>143.47999999999999</v>
      </c>
      <c r="AG170" s="2">
        <f t="shared" ref="AG170:AG209" si="207">ROUND((AP170),2)</f>
        <v>0</v>
      </c>
      <c r="AH170" s="2">
        <f t="shared" ref="AH170:AI173" si="208">(EW170)</f>
        <v>17.89</v>
      </c>
      <c r="AI170" s="2">
        <f t="shared" si="208"/>
        <v>0.08</v>
      </c>
      <c r="AJ170" s="2">
        <f t="shared" ref="AJ170:AJ209" si="209">ROUND((AS170),2)</f>
        <v>0</v>
      </c>
      <c r="AK170" s="2">
        <v>145.97999999999999</v>
      </c>
      <c r="AL170" s="2">
        <v>0</v>
      </c>
      <c r="AM170" s="2">
        <v>2.5</v>
      </c>
      <c r="AN170" s="2">
        <v>1.08</v>
      </c>
      <c r="AO170" s="2">
        <v>143.47999999999999</v>
      </c>
      <c r="AP170" s="2">
        <v>0</v>
      </c>
      <c r="AQ170" s="2">
        <v>17.89</v>
      </c>
      <c r="AR170" s="2">
        <v>0.08</v>
      </c>
      <c r="AS170" s="2">
        <v>0</v>
      </c>
      <c r="AT170" s="2">
        <v>85</v>
      </c>
      <c r="AU170" s="2">
        <v>65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0</v>
      </c>
      <c r="BI170" s="2">
        <v>1</v>
      </c>
      <c r="BJ170" s="2" t="s">
        <v>318</v>
      </c>
      <c r="BK170" s="2"/>
      <c r="BL170" s="2"/>
      <c r="BM170" s="2">
        <v>67001</v>
      </c>
      <c r="BN170" s="2">
        <v>0</v>
      </c>
      <c r="BO170" s="2" t="s">
        <v>6</v>
      </c>
      <c r="BP170" s="2">
        <v>0</v>
      </c>
      <c r="BQ170" s="2">
        <v>6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85</v>
      </c>
      <c r="CA170" s="2">
        <v>65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ref="CP170:CP209" si="210">(P170+Q170+S170)</f>
        <v>1.46</v>
      </c>
      <c r="CQ170" s="2">
        <f t="shared" ref="CQ170:CQ209" si="211">AC170*BC170</f>
        <v>0</v>
      </c>
      <c r="CR170" s="2">
        <f t="shared" ref="CR170:CR209" si="212">AD170*BB170</f>
        <v>2.5</v>
      </c>
      <c r="CS170" s="2">
        <f t="shared" ref="CS170:CS209" si="213">AE170*BS170</f>
        <v>1.08</v>
      </c>
      <c r="CT170" s="2">
        <f t="shared" ref="CT170:CT209" si="214">AF170*BA170</f>
        <v>143.47999999999999</v>
      </c>
      <c r="CU170" s="2">
        <f t="shared" ref="CU170:CU209" si="215">AG170</f>
        <v>0</v>
      </c>
      <c r="CV170" s="2">
        <f t="shared" ref="CV170:CV209" si="216">AH170</f>
        <v>17.89</v>
      </c>
      <c r="CW170" s="2">
        <f t="shared" ref="CW170:CW209" si="217">AI170</f>
        <v>0.08</v>
      </c>
      <c r="CX170" s="2">
        <f t="shared" ref="CX170:CX209" si="218">AJ170</f>
        <v>0</v>
      </c>
      <c r="CY170" s="2">
        <f t="shared" ref="CY170:CY209" si="219">(((S170+R170)*AT170)/100)</f>
        <v>1.224</v>
      </c>
      <c r="CZ170" s="2">
        <f t="shared" ref="CZ170:CZ209" si="220">(((S170+R170)*AU170)/100)</f>
        <v>0.93599999999999994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1013</v>
      </c>
      <c r="DV170" s="2" t="s">
        <v>317</v>
      </c>
      <c r="DW170" s="2" t="s">
        <v>317</v>
      </c>
      <c r="DX170" s="2">
        <v>1</v>
      </c>
      <c r="DY170" s="2"/>
      <c r="DZ170" s="2"/>
      <c r="EA170" s="2"/>
      <c r="EB170" s="2"/>
      <c r="EC170" s="2"/>
      <c r="ED170" s="2"/>
      <c r="EE170" s="2">
        <v>27029148</v>
      </c>
      <c r="EF170" s="2">
        <v>6</v>
      </c>
      <c r="EG170" s="2" t="s">
        <v>40</v>
      </c>
      <c r="EH170" s="2">
        <v>0</v>
      </c>
      <c r="EI170" s="2" t="s">
        <v>6</v>
      </c>
      <c r="EJ170" s="2">
        <v>1</v>
      </c>
      <c r="EK170" s="2">
        <v>67001</v>
      </c>
      <c r="EL170" s="2" t="s">
        <v>319</v>
      </c>
      <c r="EM170" s="2" t="s">
        <v>320</v>
      </c>
      <c r="EN170" s="2"/>
      <c r="EO170" s="2" t="s">
        <v>6</v>
      </c>
      <c r="EP170" s="2"/>
      <c r="EQ170" s="2">
        <v>0</v>
      </c>
      <c r="ER170" s="2">
        <v>145.97999999999999</v>
      </c>
      <c r="ES170" s="2">
        <v>0</v>
      </c>
      <c r="ET170" s="2">
        <v>2.5</v>
      </c>
      <c r="EU170" s="2">
        <v>1.08</v>
      </c>
      <c r="EV170" s="2">
        <v>143.47999999999999</v>
      </c>
      <c r="EW170" s="2">
        <v>17.89</v>
      </c>
      <c r="EX170" s="2">
        <v>0.08</v>
      </c>
      <c r="EY170" s="2">
        <v>0</v>
      </c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ref="FR170:FR209" si="221">ROUND(IF(AND(BH170=3,BI170=3),P170,0),2)</f>
        <v>0</v>
      </c>
      <c r="FS170" s="2">
        <v>0</v>
      </c>
      <c r="FT170" s="2"/>
      <c r="FU170" s="2"/>
      <c r="FV170" s="2"/>
      <c r="FW170" s="2"/>
      <c r="FX170" s="2">
        <v>85</v>
      </c>
      <c r="FY170" s="2">
        <v>65</v>
      </c>
      <c r="FZ170" s="2"/>
      <c r="GA170" s="2" t="s">
        <v>6</v>
      </c>
      <c r="GB170" s="2"/>
      <c r="GC170" s="2"/>
      <c r="GD170" s="2">
        <v>0</v>
      </c>
      <c r="GE170" s="2"/>
      <c r="GF170" s="2">
        <v>-194580641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ref="GL170:GL209" si="222">ROUND(IF(AND(BH170=3,BI170=3,FS170&lt;&gt;0),P170,0),2)</f>
        <v>0</v>
      </c>
      <c r="GM170" s="2">
        <f t="shared" ref="GM170:GM209" si="223">ROUND(O170+X170+Y170+GK170,2)+GX170</f>
        <v>3.62</v>
      </c>
      <c r="GN170" s="2">
        <f t="shared" ref="GN170:GN209" si="224">IF(OR(BI170=0,BI170=1),ROUND(O170+X170+Y170+GK170,2),0)</f>
        <v>3.62</v>
      </c>
      <c r="GO170" s="2">
        <f t="shared" ref="GO170:GO209" si="225">IF(BI170=2,ROUND(O170+X170+Y170+GK170,2),0)</f>
        <v>0</v>
      </c>
      <c r="GP170" s="2">
        <f t="shared" ref="GP170:GP209" si="226">IF(BI170=4,ROUND(O170+X170+Y170+GK170,2)+GX170,0)</f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ref="GV170:GV209" si="227">ROUND(GT170,2)</f>
        <v>0</v>
      </c>
      <c r="GW170" s="2">
        <v>1</v>
      </c>
      <c r="GX170" s="2">
        <f t="shared" ref="GX170:GX209" si="228">ROUND(GV170*GW170*I170,2)</f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17</v>
      </c>
      <c r="B171">
        <v>1</v>
      </c>
      <c r="C171">
        <f>ROW(SmtRes!A444)</f>
        <v>444</v>
      </c>
      <c r="D171">
        <f>ROW(EtalonRes!A462)</f>
        <v>462</v>
      </c>
      <c r="E171" t="s">
        <v>314</v>
      </c>
      <c r="F171" t="s">
        <v>315</v>
      </c>
      <c r="G171" t="s">
        <v>316</v>
      </c>
      <c r="H171" t="s">
        <v>317</v>
      </c>
      <c r="I171">
        <f>ROUND(1/100,9)</f>
        <v>0.01</v>
      </c>
      <c r="J171">
        <v>0</v>
      </c>
      <c r="O171">
        <f t="shared" si="193"/>
        <v>1.46</v>
      </c>
      <c r="P171">
        <f t="shared" si="194"/>
        <v>0</v>
      </c>
      <c r="Q171">
        <f t="shared" si="195"/>
        <v>0.03</v>
      </c>
      <c r="R171">
        <f t="shared" si="196"/>
        <v>0.01</v>
      </c>
      <c r="S171">
        <f t="shared" si="197"/>
        <v>1.43</v>
      </c>
      <c r="T171">
        <f t="shared" si="198"/>
        <v>0</v>
      </c>
      <c r="U171">
        <f t="shared" si="199"/>
        <v>0.1789</v>
      </c>
      <c r="V171">
        <f t="shared" si="200"/>
        <v>8.0000000000000004E-4</v>
      </c>
      <c r="W171">
        <f t="shared" si="201"/>
        <v>0</v>
      </c>
      <c r="X171">
        <f t="shared" si="202"/>
        <v>1.22</v>
      </c>
      <c r="Y171">
        <f t="shared" si="203"/>
        <v>0.94</v>
      </c>
      <c r="AA171">
        <v>27721504</v>
      </c>
      <c r="AB171">
        <f t="shared" si="204"/>
        <v>145.97999999999999</v>
      </c>
      <c r="AC171">
        <f t="shared" si="205"/>
        <v>0</v>
      </c>
      <c r="AD171">
        <f>ROUND((((ET171)-(EU171))+AE171),2)</f>
        <v>2.5</v>
      </c>
      <c r="AE171">
        <f t="shared" si="206"/>
        <v>1.08</v>
      </c>
      <c r="AF171">
        <f t="shared" si="206"/>
        <v>143.47999999999999</v>
      </c>
      <c r="AG171">
        <f t="shared" si="207"/>
        <v>0</v>
      </c>
      <c r="AH171">
        <f t="shared" si="208"/>
        <v>17.89</v>
      </c>
      <c r="AI171">
        <f t="shared" si="208"/>
        <v>0.08</v>
      </c>
      <c r="AJ171">
        <f t="shared" si="209"/>
        <v>0</v>
      </c>
      <c r="AK171">
        <v>145.97999999999999</v>
      </c>
      <c r="AL171">
        <v>0</v>
      </c>
      <c r="AM171">
        <v>2.5</v>
      </c>
      <c r="AN171">
        <v>1.08</v>
      </c>
      <c r="AO171">
        <v>143.47999999999999</v>
      </c>
      <c r="AP171">
        <v>0</v>
      </c>
      <c r="AQ171">
        <v>17.89</v>
      </c>
      <c r="AR171">
        <v>0.08</v>
      </c>
      <c r="AS171">
        <v>0</v>
      </c>
      <c r="AT171">
        <v>85</v>
      </c>
      <c r="AU171">
        <v>65</v>
      </c>
      <c r="AV171">
        <v>1</v>
      </c>
      <c r="AW171">
        <v>1</v>
      </c>
      <c r="AZ171">
        <v>1</v>
      </c>
      <c r="BA171">
        <v>1</v>
      </c>
      <c r="BB171">
        <v>1</v>
      </c>
      <c r="BC171">
        <v>1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318</v>
      </c>
      <c r="BM171">
        <v>67001</v>
      </c>
      <c r="BN171">
        <v>0</v>
      </c>
      <c r="BO171" t="s">
        <v>6</v>
      </c>
      <c r="BP171">
        <v>0</v>
      </c>
      <c r="BQ171">
        <v>6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85</v>
      </c>
      <c r="CA171">
        <v>65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210"/>
        <v>1.46</v>
      </c>
      <c r="CQ171">
        <f t="shared" si="211"/>
        <v>0</v>
      </c>
      <c r="CR171">
        <f t="shared" si="212"/>
        <v>2.5</v>
      </c>
      <c r="CS171">
        <f t="shared" si="213"/>
        <v>1.08</v>
      </c>
      <c r="CT171">
        <f t="shared" si="214"/>
        <v>143.47999999999999</v>
      </c>
      <c r="CU171">
        <f t="shared" si="215"/>
        <v>0</v>
      </c>
      <c r="CV171">
        <f t="shared" si="216"/>
        <v>17.89</v>
      </c>
      <c r="CW171">
        <f t="shared" si="217"/>
        <v>0.08</v>
      </c>
      <c r="CX171">
        <f t="shared" si="218"/>
        <v>0</v>
      </c>
      <c r="CY171">
        <f t="shared" si="219"/>
        <v>1.224</v>
      </c>
      <c r="CZ171">
        <f t="shared" si="220"/>
        <v>0.93599999999999994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1013</v>
      </c>
      <c r="DV171" t="s">
        <v>317</v>
      </c>
      <c r="DW171" t="s">
        <v>317</v>
      </c>
      <c r="DX171">
        <v>1</v>
      </c>
      <c r="EE171">
        <v>27029148</v>
      </c>
      <c r="EF171">
        <v>6</v>
      </c>
      <c r="EG171" t="s">
        <v>40</v>
      </c>
      <c r="EH171">
        <v>0</v>
      </c>
      <c r="EI171" t="s">
        <v>6</v>
      </c>
      <c r="EJ171">
        <v>1</v>
      </c>
      <c r="EK171">
        <v>67001</v>
      </c>
      <c r="EL171" t="s">
        <v>319</v>
      </c>
      <c r="EM171" t="s">
        <v>320</v>
      </c>
      <c r="EO171" t="s">
        <v>6</v>
      </c>
      <c r="EQ171">
        <v>0</v>
      </c>
      <c r="ER171">
        <v>145.97999999999999</v>
      </c>
      <c r="ES171">
        <v>0</v>
      </c>
      <c r="ET171">
        <v>2.5</v>
      </c>
      <c r="EU171">
        <v>1.08</v>
      </c>
      <c r="EV171">
        <v>143.47999999999999</v>
      </c>
      <c r="EW171">
        <v>17.89</v>
      </c>
      <c r="EX171">
        <v>0.08</v>
      </c>
      <c r="EY171">
        <v>0</v>
      </c>
      <c r="FQ171">
        <v>0</v>
      </c>
      <c r="FR171">
        <f t="shared" si="221"/>
        <v>0</v>
      </c>
      <c r="FS171">
        <v>0</v>
      </c>
      <c r="FX171">
        <v>85</v>
      </c>
      <c r="FY171">
        <v>65</v>
      </c>
      <c r="GA171" t="s">
        <v>6</v>
      </c>
      <c r="GD171">
        <v>0</v>
      </c>
      <c r="GF171">
        <v>-194580641</v>
      </c>
      <c r="GG171">
        <v>2</v>
      </c>
      <c r="GH171">
        <v>1</v>
      </c>
      <c r="GI171">
        <v>-2</v>
      </c>
      <c r="GJ171">
        <v>0</v>
      </c>
      <c r="GK171">
        <f>ROUND(R171*(S12)/100,2)</f>
        <v>0</v>
      </c>
      <c r="GL171">
        <f t="shared" si="222"/>
        <v>0</v>
      </c>
      <c r="GM171">
        <f t="shared" si="223"/>
        <v>3.62</v>
      </c>
      <c r="GN171">
        <f t="shared" si="224"/>
        <v>3.62</v>
      </c>
      <c r="GO171">
        <f t="shared" si="225"/>
        <v>0</v>
      </c>
      <c r="GP171">
        <f t="shared" si="226"/>
        <v>0</v>
      </c>
      <c r="GR171">
        <v>0</v>
      </c>
      <c r="GS171">
        <v>0</v>
      </c>
      <c r="GT171">
        <v>0</v>
      </c>
      <c r="GU171" t="s">
        <v>6</v>
      </c>
      <c r="GV171">
        <f t="shared" si="227"/>
        <v>0</v>
      </c>
      <c r="GW171">
        <v>1</v>
      </c>
      <c r="GX171">
        <f t="shared" si="228"/>
        <v>0</v>
      </c>
      <c r="HA171">
        <v>0</v>
      </c>
      <c r="HB171">
        <v>0</v>
      </c>
      <c r="IK171">
        <v>0</v>
      </c>
    </row>
    <row r="172" spans="1:255" x14ac:dyDescent="0.2">
      <c r="A172" s="2">
        <v>17</v>
      </c>
      <c r="B172" s="2">
        <v>1</v>
      </c>
      <c r="C172" s="2">
        <f>ROW(SmtRes!A445)</f>
        <v>445</v>
      </c>
      <c r="D172" s="2">
        <f>ROW(EtalonRes!A463)</f>
        <v>463</v>
      </c>
      <c r="E172" s="2" t="s">
        <v>321</v>
      </c>
      <c r="F172" s="2" t="s">
        <v>30</v>
      </c>
      <c r="G172" s="2" t="s">
        <v>31</v>
      </c>
      <c r="H172" s="2" t="s">
        <v>32</v>
      </c>
      <c r="I172" s="2">
        <f>ROUND(10.8/100,9)</f>
        <v>0.108</v>
      </c>
      <c r="J172" s="2">
        <v>0</v>
      </c>
      <c r="K172" s="2"/>
      <c r="L172" s="2"/>
      <c r="M172" s="2"/>
      <c r="N172" s="2"/>
      <c r="O172" s="2">
        <f t="shared" si="193"/>
        <v>19.22</v>
      </c>
      <c r="P172" s="2">
        <f t="shared" si="194"/>
        <v>0</v>
      </c>
      <c r="Q172" s="2">
        <f t="shared" si="195"/>
        <v>0</v>
      </c>
      <c r="R172" s="2">
        <f t="shared" si="196"/>
        <v>0</v>
      </c>
      <c r="S172" s="2">
        <f t="shared" si="197"/>
        <v>19.22</v>
      </c>
      <c r="T172" s="2">
        <f t="shared" si="198"/>
        <v>0</v>
      </c>
      <c r="U172" s="2">
        <f t="shared" si="199"/>
        <v>2.4645600000000001</v>
      </c>
      <c r="V172" s="2">
        <f t="shared" si="200"/>
        <v>0</v>
      </c>
      <c r="W172" s="2">
        <f t="shared" si="201"/>
        <v>0</v>
      </c>
      <c r="X172" s="2">
        <f t="shared" si="202"/>
        <v>19.03</v>
      </c>
      <c r="Y172" s="2">
        <f t="shared" si="203"/>
        <v>11.53</v>
      </c>
      <c r="Z172" s="2"/>
      <c r="AA172" s="2">
        <v>27721505</v>
      </c>
      <c r="AB172" s="2">
        <f t="shared" si="204"/>
        <v>178</v>
      </c>
      <c r="AC172" s="2">
        <f t="shared" si="205"/>
        <v>0</v>
      </c>
      <c r="AD172" s="2">
        <f>ROUND((((ET172)-(EU172))+AE172),2)</f>
        <v>0</v>
      </c>
      <c r="AE172" s="2">
        <f t="shared" si="206"/>
        <v>0</v>
      </c>
      <c r="AF172" s="2">
        <f t="shared" si="206"/>
        <v>178</v>
      </c>
      <c r="AG172" s="2">
        <f t="shared" si="207"/>
        <v>0</v>
      </c>
      <c r="AH172" s="2">
        <f t="shared" si="208"/>
        <v>22.82</v>
      </c>
      <c r="AI172" s="2">
        <f t="shared" si="208"/>
        <v>0</v>
      </c>
      <c r="AJ172" s="2">
        <f t="shared" si="209"/>
        <v>0</v>
      </c>
      <c r="AK172" s="2">
        <v>178</v>
      </c>
      <c r="AL172" s="2">
        <v>0</v>
      </c>
      <c r="AM172" s="2">
        <v>0</v>
      </c>
      <c r="AN172" s="2">
        <v>0</v>
      </c>
      <c r="AO172" s="2">
        <v>178</v>
      </c>
      <c r="AP172" s="2">
        <v>0</v>
      </c>
      <c r="AQ172" s="2">
        <v>22.82</v>
      </c>
      <c r="AR172" s="2">
        <v>0</v>
      </c>
      <c r="AS172" s="2">
        <v>0</v>
      </c>
      <c r="AT172" s="2">
        <v>99</v>
      </c>
      <c r="AU172" s="2">
        <v>60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0</v>
      </c>
      <c r="BI172" s="2">
        <v>1</v>
      </c>
      <c r="BJ172" s="2" t="s">
        <v>33</v>
      </c>
      <c r="BK172" s="2"/>
      <c r="BL172" s="2"/>
      <c r="BM172" s="2">
        <v>46001</v>
      </c>
      <c r="BN172" s="2">
        <v>0</v>
      </c>
      <c r="BO172" s="2" t="s">
        <v>6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110</v>
      </c>
      <c r="CA172" s="2">
        <v>70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210"/>
        <v>19.22</v>
      </c>
      <c r="CQ172" s="2">
        <f t="shared" si="211"/>
        <v>0</v>
      </c>
      <c r="CR172" s="2">
        <f t="shared" si="212"/>
        <v>0</v>
      </c>
      <c r="CS172" s="2">
        <f t="shared" si="213"/>
        <v>0</v>
      </c>
      <c r="CT172" s="2">
        <f t="shared" si="214"/>
        <v>178</v>
      </c>
      <c r="CU172" s="2">
        <f t="shared" si="215"/>
        <v>0</v>
      </c>
      <c r="CV172" s="2">
        <f t="shared" si="216"/>
        <v>22.82</v>
      </c>
      <c r="CW172" s="2">
        <f t="shared" si="217"/>
        <v>0</v>
      </c>
      <c r="CX172" s="2">
        <f t="shared" si="218"/>
        <v>0</v>
      </c>
      <c r="CY172" s="2">
        <f t="shared" si="219"/>
        <v>19.027799999999999</v>
      </c>
      <c r="CZ172" s="2">
        <f t="shared" si="220"/>
        <v>11.531999999999998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1005</v>
      </c>
      <c r="DV172" s="2" t="s">
        <v>32</v>
      </c>
      <c r="DW172" s="2" t="s">
        <v>32</v>
      </c>
      <c r="DX172" s="2">
        <v>100</v>
      </c>
      <c r="DY172" s="2"/>
      <c r="DZ172" s="2"/>
      <c r="EA172" s="2"/>
      <c r="EB172" s="2"/>
      <c r="EC172" s="2"/>
      <c r="ED172" s="2"/>
      <c r="EE172" s="2">
        <v>27029091</v>
      </c>
      <c r="EF172" s="2">
        <v>2</v>
      </c>
      <c r="EG172" s="2" t="s">
        <v>23</v>
      </c>
      <c r="EH172" s="2">
        <v>0</v>
      </c>
      <c r="EI172" s="2" t="s">
        <v>6</v>
      </c>
      <c r="EJ172" s="2">
        <v>1</v>
      </c>
      <c r="EK172" s="2">
        <v>46001</v>
      </c>
      <c r="EL172" s="2" t="s">
        <v>34</v>
      </c>
      <c r="EM172" s="2" t="s">
        <v>35</v>
      </c>
      <c r="EN172" s="2"/>
      <c r="EO172" s="2" t="s">
        <v>6</v>
      </c>
      <c r="EP172" s="2"/>
      <c r="EQ172" s="2">
        <v>0</v>
      </c>
      <c r="ER172" s="2">
        <v>178</v>
      </c>
      <c r="ES172" s="2">
        <v>0</v>
      </c>
      <c r="ET172" s="2">
        <v>0</v>
      </c>
      <c r="EU172" s="2">
        <v>0</v>
      </c>
      <c r="EV172" s="2">
        <v>178</v>
      </c>
      <c r="EW172" s="2">
        <v>22.82</v>
      </c>
      <c r="EX172" s="2">
        <v>0</v>
      </c>
      <c r="EY172" s="2">
        <v>0</v>
      </c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21"/>
        <v>0</v>
      </c>
      <c r="FS172" s="2">
        <v>0</v>
      </c>
      <c r="FT172" s="2" t="s">
        <v>27</v>
      </c>
      <c r="FU172" s="2" t="s">
        <v>28</v>
      </c>
      <c r="FV172" s="2"/>
      <c r="FW172" s="2"/>
      <c r="FX172" s="2">
        <v>99</v>
      </c>
      <c r="FY172" s="2">
        <v>59.5</v>
      </c>
      <c r="FZ172" s="2"/>
      <c r="GA172" s="2" t="s">
        <v>6</v>
      </c>
      <c r="GB172" s="2"/>
      <c r="GC172" s="2"/>
      <c r="GD172" s="2">
        <v>0</v>
      </c>
      <c r="GE172" s="2"/>
      <c r="GF172" s="2">
        <v>-832498853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222"/>
        <v>0</v>
      </c>
      <c r="GM172" s="2">
        <f t="shared" si="223"/>
        <v>49.78</v>
      </c>
      <c r="GN172" s="2">
        <f t="shared" si="224"/>
        <v>49.78</v>
      </c>
      <c r="GO172" s="2">
        <f t="shared" si="225"/>
        <v>0</v>
      </c>
      <c r="GP172" s="2">
        <f t="shared" si="226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227"/>
        <v>0</v>
      </c>
      <c r="GW172" s="2">
        <v>1</v>
      </c>
      <c r="GX172" s="2">
        <f t="shared" si="228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17</v>
      </c>
      <c r="B173">
        <v>1</v>
      </c>
      <c r="C173">
        <f>ROW(SmtRes!A446)</f>
        <v>446</v>
      </c>
      <c r="D173">
        <f>ROW(EtalonRes!A464)</f>
        <v>464</v>
      </c>
      <c r="E173" t="s">
        <v>321</v>
      </c>
      <c r="F173" t="s">
        <v>30</v>
      </c>
      <c r="G173" t="s">
        <v>31</v>
      </c>
      <c r="H173" t="s">
        <v>32</v>
      </c>
      <c r="I173">
        <f>ROUND(10.8/100,9)</f>
        <v>0.108</v>
      </c>
      <c r="J173">
        <v>0</v>
      </c>
      <c r="O173">
        <f t="shared" si="193"/>
        <v>19.22</v>
      </c>
      <c r="P173">
        <f t="shared" si="194"/>
        <v>0</v>
      </c>
      <c r="Q173">
        <f t="shared" si="195"/>
        <v>0</v>
      </c>
      <c r="R173">
        <f t="shared" si="196"/>
        <v>0</v>
      </c>
      <c r="S173">
        <f t="shared" si="197"/>
        <v>19.22</v>
      </c>
      <c r="T173">
        <f t="shared" si="198"/>
        <v>0</v>
      </c>
      <c r="U173">
        <f t="shared" si="199"/>
        <v>2.4645600000000001</v>
      </c>
      <c r="V173">
        <f t="shared" si="200"/>
        <v>0</v>
      </c>
      <c r="W173">
        <f t="shared" si="201"/>
        <v>0</v>
      </c>
      <c r="X173">
        <f t="shared" si="202"/>
        <v>19.03</v>
      </c>
      <c r="Y173">
        <f t="shared" si="203"/>
        <v>11.53</v>
      </c>
      <c r="AA173">
        <v>27721504</v>
      </c>
      <c r="AB173">
        <f t="shared" si="204"/>
        <v>178</v>
      </c>
      <c r="AC173">
        <f t="shared" si="205"/>
        <v>0</v>
      </c>
      <c r="AD173">
        <f>ROUND((((ET173)-(EU173))+AE173),2)</f>
        <v>0</v>
      </c>
      <c r="AE173">
        <f t="shared" si="206"/>
        <v>0</v>
      </c>
      <c r="AF173">
        <f t="shared" si="206"/>
        <v>178</v>
      </c>
      <c r="AG173">
        <f t="shared" si="207"/>
        <v>0</v>
      </c>
      <c r="AH173">
        <f t="shared" si="208"/>
        <v>22.82</v>
      </c>
      <c r="AI173">
        <f t="shared" si="208"/>
        <v>0</v>
      </c>
      <c r="AJ173">
        <f t="shared" si="209"/>
        <v>0</v>
      </c>
      <c r="AK173">
        <v>178</v>
      </c>
      <c r="AL173">
        <v>0</v>
      </c>
      <c r="AM173">
        <v>0</v>
      </c>
      <c r="AN173">
        <v>0</v>
      </c>
      <c r="AO173">
        <v>178</v>
      </c>
      <c r="AP173">
        <v>0</v>
      </c>
      <c r="AQ173">
        <v>22.82</v>
      </c>
      <c r="AR173">
        <v>0</v>
      </c>
      <c r="AS173">
        <v>0</v>
      </c>
      <c r="AT173">
        <v>99</v>
      </c>
      <c r="AU173">
        <v>60</v>
      </c>
      <c r="AV173">
        <v>1</v>
      </c>
      <c r="AW173">
        <v>1</v>
      </c>
      <c r="AZ173">
        <v>1</v>
      </c>
      <c r="BA173">
        <v>1</v>
      </c>
      <c r="BB173">
        <v>1</v>
      </c>
      <c r="BC173">
        <v>1</v>
      </c>
      <c r="BD173" t="s">
        <v>6</v>
      </c>
      <c r="BE173" t="s">
        <v>6</v>
      </c>
      <c r="BF173" t="s">
        <v>6</v>
      </c>
      <c r="BG173" t="s">
        <v>6</v>
      </c>
      <c r="BH173">
        <v>0</v>
      </c>
      <c r="BI173">
        <v>1</v>
      </c>
      <c r="BJ173" t="s">
        <v>33</v>
      </c>
      <c r="BM173">
        <v>46001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110</v>
      </c>
      <c r="CA173">
        <v>70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210"/>
        <v>19.22</v>
      </c>
      <c r="CQ173">
        <f t="shared" si="211"/>
        <v>0</v>
      </c>
      <c r="CR173">
        <f t="shared" si="212"/>
        <v>0</v>
      </c>
      <c r="CS173">
        <f t="shared" si="213"/>
        <v>0</v>
      </c>
      <c r="CT173">
        <f t="shared" si="214"/>
        <v>178</v>
      </c>
      <c r="CU173">
        <f t="shared" si="215"/>
        <v>0</v>
      </c>
      <c r="CV173">
        <f t="shared" si="216"/>
        <v>22.82</v>
      </c>
      <c r="CW173">
        <f t="shared" si="217"/>
        <v>0</v>
      </c>
      <c r="CX173">
        <f t="shared" si="218"/>
        <v>0</v>
      </c>
      <c r="CY173">
        <f t="shared" si="219"/>
        <v>19.027799999999999</v>
      </c>
      <c r="CZ173">
        <f t="shared" si="220"/>
        <v>11.531999999999998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1005</v>
      </c>
      <c r="DV173" t="s">
        <v>32</v>
      </c>
      <c r="DW173" t="s">
        <v>32</v>
      </c>
      <c r="DX173">
        <v>100</v>
      </c>
      <c r="EE173">
        <v>27029091</v>
      </c>
      <c r="EF173">
        <v>2</v>
      </c>
      <c r="EG173" t="s">
        <v>23</v>
      </c>
      <c r="EH173">
        <v>0</v>
      </c>
      <c r="EI173" t="s">
        <v>6</v>
      </c>
      <c r="EJ173">
        <v>1</v>
      </c>
      <c r="EK173">
        <v>46001</v>
      </c>
      <c r="EL173" t="s">
        <v>34</v>
      </c>
      <c r="EM173" t="s">
        <v>35</v>
      </c>
      <c r="EO173" t="s">
        <v>6</v>
      </c>
      <c r="EQ173">
        <v>0</v>
      </c>
      <c r="ER173">
        <v>178</v>
      </c>
      <c r="ES173">
        <v>0</v>
      </c>
      <c r="ET173">
        <v>0</v>
      </c>
      <c r="EU173">
        <v>0</v>
      </c>
      <c r="EV173">
        <v>178</v>
      </c>
      <c r="EW173">
        <v>22.82</v>
      </c>
      <c r="EX173">
        <v>0</v>
      </c>
      <c r="EY173">
        <v>0</v>
      </c>
      <c r="FQ173">
        <v>0</v>
      </c>
      <c r="FR173">
        <f t="shared" si="221"/>
        <v>0</v>
      </c>
      <c r="FS173">
        <v>0</v>
      </c>
      <c r="FT173" t="s">
        <v>27</v>
      </c>
      <c r="FU173" t="s">
        <v>28</v>
      </c>
      <c r="FX173">
        <v>99</v>
      </c>
      <c r="FY173">
        <v>59.5</v>
      </c>
      <c r="GA173" t="s">
        <v>6</v>
      </c>
      <c r="GD173">
        <v>0</v>
      </c>
      <c r="GF173">
        <v>-832498853</v>
      </c>
      <c r="GG173">
        <v>2</v>
      </c>
      <c r="GH173">
        <v>1</v>
      </c>
      <c r="GI173">
        <v>-2</v>
      </c>
      <c r="GJ173">
        <v>0</v>
      </c>
      <c r="GK173">
        <f>ROUND(R173*(S12)/100,2)</f>
        <v>0</v>
      </c>
      <c r="GL173">
        <f t="shared" si="222"/>
        <v>0</v>
      </c>
      <c r="GM173">
        <f t="shared" si="223"/>
        <v>49.78</v>
      </c>
      <c r="GN173">
        <f t="shared" si="224"/>
        <v>49.78</v>
      </c>
      <c r="GO173">
        <f t="shared" si="225"/>
        <v>0</v>
      </c>
      <c r="GP173">
        <f t="shared" si="226"/>
        <v>0</v>
      </c>
      <c r="GR173">
        <v>0</v>
      </c>
      <c r="GS173">
        <v>0</v>
      </c>
      <c r="GT173">
        <v>0</v>
      </c>
      <c r="GU173" t="s">
        <v>6</v>
      </c>
      <c r="GV173">
        <f t="shared" si="227"/>
        <v>0</v>
      </c>
      <c r="GW173">
        <v>1</v>
      </c>
      <c r="GX173">
        <f t="shared" si="228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ROW(SmtRes!A447)</f>
        <v>447</v>
      </c>
      <c r="D174" s="2">
        <f>ROW(EtalonRes!A465)</f>
        <v>465</v>
      </c>
      <c r="E174" s="2" t="s">
        <v>322</v>
      </c>
      <c r="F174" s="2" t="s">
        <v>323</v>
      </c>
      <c r="G174" s="2" t="s">
        <v>324</v>
      </c>
      <c r="H174" s="2" t="s">
        <v>96</v>
      </c>
      <c r="I174" s="2">
        <v>10.6</v>
      </c>
      <c r="J174" s="2">
        <v>0</v>
      </c>
      <c r="K174" s="2"/>
      <c r="L174" s="2"/>
      <c r="M174" s="2"/>
      <c r="N174" s="2"/>
      <c r="O174" s="2">
        <f t="shared" si="193"/>
        <v>93.6</v>
      </c>
      <c r="P174" s="2">
        <f t="shared" si="194"/>
        <v>0</v>
      </c>
      <c r="Q174" s="2">
        <f t="shared" si="195"/>
        <v>0</v>
      </c>
      <c r="R174" s="2">
        <f t="shared" si="196"/>
        <v>0</v>
      </c>
      <c r="S174" s="2">
        <f t="shared" si="197"/>
        <v>93.6</v>
      </c>
      <c r="T174" s="2">
        <f t="shared" si="198"/>
        <v>0</v>
      </c>
      <c r="U174" s="2">
        <f t="shared" si="199"/>
        <v>10.970999999999998</v>
      </c>
      <c r="V174" s="2">
        <f t="shared" si="200"/>
        <v>0</v>
      </c>
      <c r="W174" s="2">
        <f t="shared" si="201"/>
        <v>0</v>
      </c>
      <c r="X174" s="2">
        <f t="shared" si="202"/>
        <v>75.819999999999993</v>
      </c>
      <c r="Y174" s="2">
        <f t="shared" si="203"/>
        <v>56.16</v>
      </c>
      <c r="Z174" s="2"/>
      <c r="AA174" s="2">
        <v>27721505</v>
      </c>
      <c r="AB174" s="2">
        <f t="shared" si="204"/>
        <v>8.83</v>
      </c>
      <c r="AC174" s="2">
        <f t="shared" si="205"/>
        <v>0</v>
      </c>
      <c r="AD174" s="2">
        <f>ROUND(((((ET174*1.25))-((EU174*1.25)))+AE174),2)</f>
        <v>0</v>
      </c>
      <c r="AE174" s="2">
        <f>ROUND(((EU174*1.25)),2)</f>
        <v>0</v>
      </c>
      <c r="AF174" s="2">
        <f>ROUND(((EV174*1.15)),2)</f>
        <v>8.83</v>
      </c>
      <c r="AG174" s="2">
        <f t="shared" si="207"/>
        <v>0</v>
      </c>
      <c r="AH174" s="2">
        <f>((EW174*1.15))</f>
        <v>1.0349999999999999</v>
      </c>
      <c r="AI174" s="2">
        <f>((EX174*1.25))</f>
        <v>0</v>
      </c>
      <c r="AJ174" s="2">
        <f t="shared" si="209"/>
        <v>0</v>
      </c>
      <c r="AK174" s="2">
        <v>7.68</v>
      </c>
      <c r="AL174" s="2">
        <v>0</v>
      </c>
      <c r="AM174" s="2">
        <v>0</v>
      </c>
      <c r="AN174" s="2">
        <v>0</v>
      </c>
      <c r="AO174" s="2">
        <v>7.68</v>
      </c>
      <c r="AP174" s="2">
        <v>0</v>
      </c>
      <c r="AQ174" s="2">
        <v>0.9</v>
      </c>
      <c r="AR174" s="2">
        <v>0</v>
      </c>
      <c r="AS174" s="2">
        <v>0</v>
      </c>
      <c r="AT174" s="2">
        <v>81</v>
      </c>
      <c r="AU174" s="2">
        <v>60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6</v>
      </c>
      <c r="BE174" s="2" t="s">
        <v>6</v>
      </c>
      <c r="BF174" s="2" t="s">
        <v>6</v>
      </c>
      <c r="BG174" s="2" t="s">
        <v>6</v>
      </c>
      <c r="BH174" s="2">
        <v>0</v>
      </c>
      <c r="BI174" s="2">
        <v>1</v>
      </c>
      <c r="BJ174" s="2" t="s">
        <v>325</v>
      </c>
      <c r="BK174" s="2"/>
      <c r="BL174" s="2"/>
      <c r="BM174" s="2">
        <v>13001</v>
      </c>
      <c r="BN174" s="2">
        <v>0</v>
      </c>
      <c r="BO174" s="2" t="s">
        <v>6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6</v>
      </c>
      <c r="BZ174" s="2">
        <v>90</v>
      </c>
      <c r="CA174" s="2">
        <v>70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1470</v>
      </c>
      <c r="CO174" s="2">
        <v>0</v>
      </c>
      <c r="CP174" s="2">
        <f t="shared" si="210"/>
        <v>93.6</v>
      </c>
      <c r="CQ174" s="2">
        <f t="shared" si="211"/>
        <v>0</v>
      </c>
      <c r="CR174" s="2">
        <f t="shared" si="212"/>
        <v>0</v>
      </c>
      <c r="CS174" s="2">
        <f t="shared" si="213"/>
        <v>0</v>
      </c>
      <c r="CT174" s="2">
        <f t="shared" si="214"/>
        <v>8.83</v>
      </c>
      <c r="CU174" s="2">
        <f t="shared" si="215"/>
        <v>0</v>
      </c>
      <c r="CV174" s="2">
        <f t="shared" si="216"/>
        <v>1.0349999999999999</v>
      </c>
      <c r="CW174" s="2">
        <f t="shared" si="217"/>
        <v>0</v>
      </c>
      <c r="CX174" s="2">
        <f t="shared" si="218"/>
        <v>0</v>
      </c>
      <c r="CY174" s="2">
        <f t="shared" si="219"/>
        <v>75.815999999999988</v>
      </c>
      <c r="CZ174" s="2">
        <f t="shared" si="220"/>
        <v>56.16</v>
      </c>
      <c r="DA174" s="2"/>
      <c r="DB174" s="2"/>
      <c r="DC174" s="2" t="s">
        <v>6</v>
      </c>
      <c r="DD174" s="2" t="s">
        <v>6</v>
      </c>
      <c r="DE174" s="2" t="s">
        <v>102</v>
      </c>
      <c r="DF174" s="2" t="s">
        <v>102</v>
      </c>
      <c r="DG174" s="2" t="s">
        <v>103</v>
      </c>
      <c r="DH174" s="2" t="s">
        <v>6</v>
      </c>
      <c r="DI174" s="2" t="s">
        <v>103</v>
      </c>
      <c r="DJ174" s="2" t="s">
        <v>102</v>
      </c>
      <c r="DK174" s="2" t="s">
        <v>6</v>
      </c>
      <c r="DL174" s="2" t="s">
        <v>6</v>
      </c>
      <c r="DM174" s="2" t="s">
        <v>6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1005</v>
      </c>
      <c r="DV174" s="2" t="s">
        <v>96</v>
      </c>
      <c r="DW174" s="2" t="s">
        <v>96</v>
      </c>
      <c r="DX174" s="2">
        <v>1</v>
      </c>
      <c r="DY174" s="2"/>
      <c r="DZ174" s="2"/>
      <c r="EA174" s="2"/>
      <c r="EB174" s="2"/>
      <c r="EC174" s="2"/>
      <c r="ED174" s="2"/>
      <c r="EE174" s="2">
        <v>27029026</v>
      </c>
      <c r="EF174" s="2">
        <v>2</v>
      </c>
      <c r="EG174" s="2" t="s">
        <v>23</v>
      </c>
      <c r="EH174" s="2">
        <v>0</v>
      </c>
      <c r="EI174" s="2" t="s">
        <v>6</v>
      </c>
      <c r="EJ174" s="2">
        <v>1</v>
      </c>
      <c r="EK174" s="2">
        <v>13001</v>
      </c>
      <c r="EL174" s="2" t="s">
        <v>228</v>
      </c>
      <c r="EM174" s="2" t="s">
        <v>229</v>
      </c>
      <c r="EN174" s="2"/>
      <c r="EO174" s="2" t="s">
        <v>106</v>
      </c>
      <c r="EP174" s="2"/>
      <c r="EQ174" s="2">
        <v>0</v>
      </c>
      <c r="ER174" s="2">
        <v>7.68</v>
      </c>
      <c r="ES174" s="2">
        <v>0</v>
      </c>
      <c r="ET174" s="2">
        <v>0</v>
      </c>
      <c r="EU174" s="2">
        <v>0</v>
      </c>
      <c r="EV174" s="2">
        <v>7.68</v>
      </c>
      <c r="EW174" s="2">
        <v>0.9</v>
      </c>
      <c r="EX174" s="2">
        <v>0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21"/>
        <v>0</v>
      </c>
      <c r="FS174" s="2">
        <v>0</v>
      </c>
      <c r="FT174" s="2" t="s">
        <v>27</v>
      </c>
      <c r="FU174" s="2" t="s">
        <v>28</v>
      </c>
      <c r="FV174" s="2"/>
      <c r="FW174" s="2"/>
      <c r="FX174" s="2">
        <v>81</v>
      </c>
      <c r="FY174" s="2">
        <v>59.5</v>
      </c>
      <c r="FZ174" s="2"/>
      <c r="GA174" s="2" t="s">
        <v>6</v>
      </c>
      <c r="GB174" s="2"/>
      <c r="GC174" s="2"/>
      <c r="GD174" s="2">
        <v>0</v>
      </c>
      <c r="GE174" s="2"/>
      <c r="GF174" s="2">
        <v>-58630555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22"/>
        <v>0</v>
      </c>
      <c r="GM174" s="2">
        <f t="shared" si="223"/>
        <v>225.58</v>
      </c>
      <c r="GN174" s="2">
        <f t="shared" si="224"/>
        <v>225.58</v>
      </c>
      <c r="GO174" s="2">
        <f t="shared" si="225"/>
        <v>0</v>
      </c>
      <c r="GP174" s="2">
        <f t="shared" si="226"/>
        <v>0</v>
      </c>
      <c r="GQ174" s="2"/>
      <c r="GR174" s="2">
        <v>0</v>
      </c>
      <c r="GS174" s="2">
        <v>3</v>
      </c>
      <c r="GT174" s="2">
        <v>0</v>
      </c>
      <c r="GU174" s="2" t="s">
        <v>6</v>
      </c>
      <c r="GV174" s="2">
        <f t="shared" si="227"/>
        <v>0</v>
      </c>
      <c r="GW174" s="2">
        <v>1</v>
      </c>
      <c r="GX174" s="2">
        <f t="shared" si="228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ROW(SmtRes!A448)</f>
        <v>448</v>
      </c>
      <c r="D175">
        <f>ROW(EtalonRes!A466)</f>
        <v>466</v>
      </c>
      <c r="E175" t="s">
        <v>322</v>
      </c>
      <c r="F175" t="s">
        <v>323</v>
      </c>
      <c r="G175" t="s">
        <v>324</v>
      </c>
      <c r="H175" t="s">
        <v>96</v>
      </c>
      <c r="I175">
        <v>10.6</v>
      </c>
      <c r="J175">
        <v>0</v>
      </c>
      <c r="O175">
        <f t="shared" si="193"/>
        <v>93.6</v>
      </c>
      <c r="P175">
        <f t="shared" si="194"/>
        <v>0</v>
      </c>
      <c r="Q175">
        <f t="shared" si="195"/>
        <v>0</v>
      </c>
      <c r="R175">
        <f t="shared" si="196"/>
        <v>0</v>
      </c>
      <c r="S175">
        <f t="shared" si="197"/>
        <v>93.6</v>
      </c>
      <c r="T175">
        <f t="shared" si="198"/>
        <v>0</v>
      </c>
      <c r="U175">
        <f t="shared" si="199"/>
        <v>10.970999999999998</v>
      </c>
      <c r="V175">
        <f t="shared" si="200"/>
        <v>0</v>
      </c>
      <c r="W175">
        <f t="shared" si="201"/>
        <v>0</v>
      </c>
      <c r="X175">
        <f t="shared" si="202"/>
        <v>75.819999999999993</v>
      </c>
      <c r="Y175">
        <f t="shared" si="203"/>
        <v>56.16</v>
      </c>
      <c r="AA175">
        <v>27721504</v>
      </c>
      <c r="AB175">
        <f t="shared" si="204"/>
        <v>8.83</v>
      </c>
      <c r="AC175">
        <f t="shared" si="205"/>
        <v>0</v>
      </c>
      <c r="AD175">
        <f>ROUND(((((ET175*1.25))-((EU175*1.25)))+AE175),2)</f>
        <v>0</v>
      </c>
      <c r="AE175">
        <f>ROUND(((EU175*1.25)),2)</f>
        <v>0</v>
      </c>
      <c r="AF175">
        <f>ROUND(((EV175*1.15)),2)</f>
        <v>8.83</v>
      </c>
      <c r="AG175">
        <f t="shared" si="207"/>
        <v>0</v>
      </c>
      <c r="AH175">
        <f>((EW175*1.15))</f>
        <v>1.0349999999999999</v>
      </c>
      <c r="AI175">
        <f>((EX175*1.25))</f>
        <v>0</v>
      </c>
      <c r="AJ175">
        <f t="shared" si="209"/>
        <v>0</v>
      </c>
      <c r="AK175">
        <v>7.68</v>
      </c>
      <c r="AL175">
        <v>0</v>
      </c>
      <c r="AM175">
        <v>0</v>
      </c>
      <c r="AN175">
        <v>0</v>
      </c>
      <c r="AO175">
        <v>7.68</v>
      </c>
      <c r="AP175">
        <v>0</v>
      </c>
      <c r="AQ175">
        <v>0.9</v>
      </c>
      <c r="AR175">
        <v>0</v>
      </c>
      <c r="AS175">
        <v>0</v>
      </c>
      <c r="AT175">
        <v>81</v>
      </c>
      <c r="AU175">
        <v>60</v>
      </c>
      <c r="AV175">
        <v>1</v>
      </c>
      <c r="AW175">
        <v>1</v>
      </c>
      <c r="AZ175">
        <v>1</v>
      </c>
      <c r="BA175">
        <v>1</v>
      </c>
      <c r="BB175">
        <v>1</v>
      </c>
      <c r="BC175">
        <v>1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325</v>
      </c>
      <c r="BM175">
        <v>13001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90</v>
      </c>
      <c r="CA175">
        <v>70</v>
      </c>
      <c r="CF175">
        <v>0</v>
      </c>
      <c r="CG175">
        <v>0</v>
      </c>
      <c r="CM175">
        <v>0</v>
      </c>
      <c r="CN175" t="s">
        <v>1470</v>
      </c>
      <c r="CO175">
        <v>0</v>
      </c>
      <c r="CP175">
        <f t="shared" si="210"/>
        <v>93.6</v>
      </c>
      <c r="CQ175">
        <f t="shared" si="211"/>
        <v>0</v>
      </c>
      <c r="CR175">
        <f t="shared" si="212"/>
        <v>0</v>
      </c>
      <c r="CS175">
        <f t="shared" si="213"/>
        <v>0</v>
      </c>
      <c r="CT175">
        <f t="shared" si="214"/>
        <v>8.83</v>
      </c>
      <c r="CU175">
        <f t="shared" si="215"/>
        <v>0</v>
      </c>
      <c r="CV175">
        <f t="shared" si="216"/>
        <v>1.0349999999999999</v>
      </c>
      <c r="CW175">
        <f t="shared" si="217"/>
        <v>0</v>
      </c>
      <c r="CX175">
        <f t="shared" si="218"/>
        <v>0</v>
      </c>
      <c r="CY175">
        <f t="shared" si="219"/>
        <v>75.815999999999988</v>
      </c>
      <c r="CZ175">
        <f t="shared" si="220"/>
        <v>56.16</v>
      </c>
      <c r="DC175" t="s">
        <v>6</v>
      </c>
      <c r="DD175" t="s">
        <v>6</v>
      </c>
      <c r="DE175" t="s">
        <v>102</v>
      </c>
      <c r="DF175" t="s">
        <v>102</v>
      </c>
      <c r="DG175" t="s">
        <v>103</v>
      </c>
      <c r="DH175" t="s">
        <v>6</v>
      </c>
      <c r="DI175" t="s">
        <v>103</v>
      </c>
      <c r="DJ175" t="s">
        <v>102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96</v>
      </c>
      <c r="DW175" t="s">
        <v>96</v>
      </c>
      <c r="DX175">
        <v>1</v>
      </c>
      <c r="EE175">
        <v>27029026</v>
      </c>
      <c r="EF175">
        <v>2</v>
      </c>
      <c r="EG175" t="s">
        <v>23</v>
      </c>
      <c r="EH175">
        <v>0</v>
      </c>
      <c r="EI175" t="s">
        <v>6</v>
      </c>
      <c r="EJ175">
        <v>1</v>
      </c>
      <c r="EK175">
        <v>13001</v>
      </c>
      <c r="EL175" t="s">
        <v>228</v>
      </c>
      <c r="EM175" t="s">
        <v>229</v>
      </c>
      <c r="EO175" t="s">
        <v>106</v>
      </c>
      <c r="EQ175">
        <v>0</v>
      </c>
      <c r="ER175">
        <v>7.68</v>
      </c>
      <c r="ES175">
        <v>0</v>
      </c>
      <c r="ET175">
        <v>0</v>
      </c>
      <c r="EU175">
        <v>0</v>
      </c>
      <c r="EV175">
        <v>7.68</v>
      </c>
      <c r="EW175">
        <v>0.9</v>
      </c>
      <c r="EX175">
        <v>0</v>
      </c>
      <c r="EY175">
        <v>0</v>
      </c>
      <c r="FQ175">
        <v>0</v>
      </c>
      <c r="FR175">
        <f t="shared" si="221"/>
        <v>0</v>
      </c>
      <c r="FS175">
        <v>0</v>
      </c>
      <c r="FT175" t="s">
        <v>27</v>
      </c>
      <c r="FU175" t="s">
        <v>28</v>
      </c>
      <c r="FX175">
        <v>81</v>
      </c>
      <c r="FY175">
        <v>59.5</v>
      </c>
      <c r="GA175" t="s">
        <v>6</v>
      </c>
      <c r="GD175">
        <v>0</v>
      </c>
      <c r="GF175">
        <v>-58630555</v>
      </c>
      <c r="GG175">
        <v>2</v>
      </c>
      <c r="GH175">
        <v>1</v>
      </c>
      <c r="GI175">
        <v>-2</v>
      </c>
      <c r="GJ175">
        <v>0</v>
      </c>
      <c r="GK175">
        <f>ROUND(R175*(S12)/100,2)</f>
        <v>0</v>
      </c>
      <c r="GL175">
        <f t="shared" si="222"/>
        <v>0</v>
      </c>
      <c r="GM175">
        <f t="shared" si="223"/>
        <v>225.58</v>
      </c>
      <c r="GN175">
        <f t="shared" si="224"/>
        <v>225.58</v>
      </c>
      <c r="GO175">
        <f t="shared" si="225"/>
        <v>0</v>
      </c>
      <c r="GP175">
        <f t="shared" si="226"/>
        <v>0</v>
      </c>
      <c r="GR175">
        <v>0</v>
      </c>
      <c r="GS175">
        <v>0</v>
      </c>
      <c r="GT175">
        <v>0</v>
      </c>
      <c r="GU175" t="s">
        <v>6</v>
      </c>
      <c r="GV175">
        <f t="shared" si="227"/>
        <v>0</v>
      </c>
      <c r="GW175">
        <v>1</v>
      </c>
      <c r="GX175">
        <f t="shared" si="228"/>
        <v>0</v>
      </c>
      <c r="HA175">
        <v>0</v>
      </c>
      <c r="HB175">
        <v>0</v>
      </c>
      <c r="IK175">
        <v>0</v>
      </c>
    </row>
    <row r="176" spans="1:255" x14ac:dyDescent="0.2">
      <c r="A176" s="2">
        <v>17</v>
      </c>
      <c r="B176" s="2">
        <v>1</v>
      </c>
      <c r="C176" s="2">
        <f>ROW(SmtRes!A455)</f>
        <v>455</v>
      </c>
      <c r="D176" s="2">
        <f>ROW(EtalonRes!A475)</f>
        <v>475</v>
      </c>
      <c r="E176" s="2" t="s">
        <v>326</v>
      </c>
      <c r="F176" s="2" t="s">
        <v>94</v>
      </c>
      <c r="G176" s="2" t="s">
        <v>95</v>
      </c>
      <c r="H176" s="2" t="s">
        <v>96</v>
      </c>
      <c r="I176" s="2">
        <v>6.5</v>
      </c>
      <c r="J176" s="2">
        <v>0</v>
      </c>
      <c r="K176" s="2"/>
      <c r="L176" s="2"/>
      <c r="M176" s="2"/>
      <c r="N176" s="2"/>
      <c r="O176" s="2">
        <f t="shared" si="193"/>
        <v>173.95</v>
      </c>
      <c r="P176" s="2">
        <f t="shared" si="194"/>
        <v>0</v>
      </c>
      <c r="Q176" s="2">
        <f t="shared" si="195"/>
        <v>65.59</v>
      </c>
      <c r="R176" s="2">
        <f t="shared" si="196"/>
        <v>8.9700000000000006</v>
      </c>
      <c r="S176" s="2">
        <f t="shared" si="197"/>
        <v>108.36</v>
      </c>
      <c r="T176" s="2">
        <f t="shared" si="198"/>
        <v>0</v>
      </c>
      <c r="U176" s="2">
        <f t="shared" si="199"/>
        <v>10.92</v>
      </c>
      <c r="V176" s="2">
        <f t="shared" si="200"/>
        <v>0.77349999999999997</v>
      </c>
      <c r="W176" s="2">
        <f t="shared" si="201"/>
        <v>0</v>
      </c>
      <c r="X176" s="2">
        <f t="shared" si="202"/>
        <v>95.04</v>
      </c>
      <c r="Y176" s="2">
        <f t="shared" si="203"/>
        <v>84.48</v>
      </c>
      <c r="Z176" s="2"/>
      <c r="AA176" s="2">
        <v>27721505</v>
      </c>
      <c r="AB176" s="2">
        <f t="shared" si="204"/>
        <v>26.76</v>
      </c>
      <c r="AC176" s="2">
        <f>ROUND(((ES176*0)),2)</f>
        <v>0</v>
      </c>
      <c r="AD176" s="2">
        <f>ROUND(((((ET176*0.7))-((EU176*0.7)))+AE176),2)</f>
        <v>10.09</v>
      </c>
      <c r="AE176" s="2">
        <f>ROUND(((EU176*0.7)),2)</f>
        <v>1.38</v>
      </c>
      <c r="AF176" s="2">
        <f>ROUND(((EV176*0.7)),2)</f>
        <v>16.670000000000002</v>
      </c>
      <c r="AG176" s="2">
        <f t="shared" si="207"/>
        <v>0</v>
      </c>
      <c r="AH176" s="2">
        <f>((EW176*0.7))</f>
        <v>1.68</v>
      </c>
      <c r="AI176" s="2">
        <f>((EX176*0.7))</f>
        <v>0.11899999999999999</v>
      </c>
      <c r="AJ176" s="2">
        <f t="shared" si="209"/>
        <v>0</v>
      </c>
      <c r="AK176" s="2">
        <v>63.94</v>
      </c>
      <c r="AL176" s="2">
        <v>25.72</v>
      </c>
      <c r="AM176" s="2">
        <v>14.41</v>
      </c>
      <c r="AN176" s="2">
        <v>1.97</v>
      </c>
      <c r="AO176" s="2">
        <v>23.81</v>
      </c>
      <c r="AP176" s="2">
        <v>0</v>
      </c>
      <c r="AQ176" s="2">
        <v>2.4</v>
      </c>
      <c r="AR176" s="2">
        <v>0.17</v>
      </c>
      <c r="AS176" s="2">
        <v>0</v>
      </c>
      <c r="AT176" s="2">
        <v>81</v>
      </c>
      <c r="AU176" s="2">
        <v>72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6</v>
      </c>
      <c r="BE176" s="2" t="s">
        <v>6</v>
      </c>
      <c r="BF176" s="2" t="s">
        <v>6</v>
      </c>
      <c r="BG176" s="2" t="s">
        <v>6</v>
      </c>
      <c r="BH176" s="2">
        <v>0</v>
      </c>
      <c r="BI176" s="2">
        <v>1</v>
      </c>
      <c r="BJ176" s="2" t="s">
        <v>97</v>
      </c>
      <c r="BK176" s="2"/>
      <c r="BL176" s="2"/>
      <c r="BM176" s="2">
        <v>9001</v>
      </c>
      <c r="BN176" s="2">
        <v>0</v>
      </c>
      <c r="BO176" s="2" t="s">
        <v>6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6</v>
      </c>
      <c r="BZ176" s="2">
        <v>90</v>
      </c>
      <c r="CA176" s="2">
        <v>85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52</v>
      </c>
      <c r="CO176" s="2">
        <v>0</v>
      </c>
      <c r="CP176" s="2">
        <f t="shared" si="210"/>
        <v>173.95</v>
      </c>
      <c r="CQ176" s="2">
        <f t="shared" si="211"/>
        <v>0</v>
      </c>
      <c r="CR176" s="2">
        <f t="shared" si="212"/>
        <v>10.09</v>
      </c>
      <c r="CS176" s="2">
        <f t="shared" si="213"/>
        <v>1.38</v>
      </c>
      <c r="CT176" s="2">
        <f t="shared" si="214"/>
        <v>16.670000000000002</v>
      </c>
      <c r="CU176" s="2">
        <f t="shared" si="215"/>
        <v>0</v>
      </c>
      <c r="CV176" s="2">
        <f t="shared" si="216"/>
        <v>1.68</v>
      </c>
      <c r="CW176" s="2">
        <f t="shared" si="217"/>
        <v>0.11899999999999999</v>
      </c>
      <c r="CX176" s="2">
        <f t="shared" si="218"/>
        <v>0</v>
      </c>
      <c r="CY176" s="2">
        <f t="shared" si="219"/>
        <v>95.037300000000002</v>
      </c>
      <c r="CZ176" s="2">
        <f t="shared" si="220"/>
        <v>84.477599999999995</v>
      </c>
      <c r="DA176" s="2"/>
      <c r="DB176" s="2"/>
      <c r="DC176" s="2" t="s">
        <v>6</v>
      </c>
      <c r="DD176" s="2" t="s">
        <v>21</v>
      </c>
      <c r="DE176" s="2" t="s">
        <v>53</v>
      </c>
      <c r="DF176" s="2" t="s">
        <v>53</v>
      </c>
      <c r="DG176" s="2" t="s">
        <v>53</v>
      </c>
      <c r="DH176" s="2" t="s">
        <v>6</v>
      </c>
      <c r="DI176" s="2" t="s">
        <v>53</v>
      </c>
      <c r="DJ176" s="2" t="s">
        <v>53</v>
      </c>
      <c r="DK176" s="2" t="s">
        <v>6</v>
      </c>
      <c r="DL176" s="2" t="s">
        <v>6</v>
      </c>
      <c r="DM176" s="2" t="s">
        <v>6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1005</v>
      </c>
      <c r="DV176" s="2" t="s">
        <v>96</v>
      </c>
      <c r="DW176" s="2" t="s">
        <v>96</v>
      </c>
      <c r="DX176" s="2">
        <v>1</v>
      </c>
      <c r="DY176" s="2"/>
      <c r="DZ176" s="2"/>
      <c r="EA176" s="2"/>
      <c r="EB176" s="2"/>
      <c r="EC176" s="2"/>
      <c r="ED176" s="2"/>
      <c r="EE176" s="2">
        <v>27029022</v>
      </c>
      <c r="EF176" s="2">
        <v>2</v>
      </c>
      <c r="EG176" s="2" t="s">
        <v>23</v>
      </c>
      <c r="EH176" s="2">
        <v>0</v>
      </c>
      <c r="EI176" s="2" t="s">
        <v>6</v>
      </c>
      <c r="EJ176" s="2">
        <v>1</v>
      </c>
      <c r="EK176" s="2">
        <v>9001</v>
      </c>
      <c r="EL176" s="2" t="s">
        <v>54</v>
      </c>
      <c r="EM176" s="2" t="s">
        <v>55</v>
      </c>
      <c r="EN176" s="2"/>
      <c r="EO176" s="2" t="s">
        <v>56</v>
      </c>
      <c r="EP176" s="2"/>
      <c r="EQ176" s="2">
        <v>0</v>
      </c>
      <c r="ER176" s="2">
        <v>63.94</v>
      </c>
      <c r="ES176" s="2">
        <v>25.72</v>
      </c>
      <c r="ET176" s="2">
        <v>14.41</v>
      </c>
      <c r="EU176" s="2">
        <v>1.97</v>
      </c>
      <c r="EV176" s="2">
        <v>23.81</v>
      </c>
      <c r="EW176" s="2">
        <v>2.4</v>
      </c>
      <c r="EX176" s="2">
        <v>0.17</v>
      </c>
      <c r="EY176" s="2">
        <v>0</v>
      </c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21"/>
        <v>0</v>
      </c>
      <c r="FS176" s="2">
        <v>0</v>
      </c>
      <c r="FT176" s="2" t="s">
        <v>27</v>
      </c>
      <c r="FU176" s="2" t="s">
        <v>28</v>
      </c>
      <c r="FV176" s="2"/>
      <c r="FW176" s="2"/>
      <c r="FX176" s="2">
        <v>81</v>
      </c>
      <c r="FY176" s="2">
        <v>72.25</v>
      </c>
      <c r="FZ176" s="2"/>
      <c r="GA176" s="2" t="s">
        <v>6</v>
      </c>
      <c r="GB176" s="2"/>
      <c r="GC176" s="2"/>
      <c r="GD176" s="2">
        <v>0</v>
      </c>
      <c r="GE176" s="2"/>
      <c r="GF176" s="2">
        <v>574798821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22"/>
        <v>0</v>
      </c>
      <c r="GM176" s="2">
        <f t="shared" si="223"/>
        <v>353.47</v>
      </c>
      <c r="GN176" s="2">
        <f t="shared" si="224"/>
        <v>353.47</v>
      </c>
      <c r="GO176" s="2">
        <f t="shared" si="225"/>
        <v>0</v>
      </c>
      <c r="GP176" s="2">
        <f t="shared" si="226"/>
        <v>0</v>
      </c>
      <c r="GQ176" s="2"/>
      <c r="GR176" s="2">
        <v>0</v>
      </c>
      <c r="GS176" s="2">
        <v>3</v>
      </c>
      <c r="GT176" s="2">
        <v>0</v>
      </c>
      <c r="GU176" s="2" t="s">
        <v>6</v>
      </c>
      <c r="GV176" s="2">
        <f t="shared" si="227"/>
        <v>0</v>
      </c>
      <c r="GW176" s="2">
        <v>1</v>
      </c>
      <c r="GX176" s="2">
        <f t="shared" si="228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17</v>
      </c>
      <c r="B177">
        <v>1</v>
      </c>
      <c r="C177">
        <f>ROW(SmtRes!A462)</f>
        <v>462</v>
      </c>
      <c r="D177">
        <f>ROW(EtalonRes!A484)</f>
        <v>484</v>
      </c>
      <c r="E177" t="s">
        <v>326</v>
      </c>
      <c r="F177" t="s">
        <v>94</v>
      </c>
      <c r="G177" t="s">
        <v>95</v>
      </c>
      <c r="H177" t="s">
        <v>96</v>
      </c>
      <c r="I177">
        <v>6.5</v>
      </c>
      <c r="J177">
        <v>0</v>
      </c>
      <c r="O177">
        <f t="shared" si="193"/>
        <v>173.95</v>
      </c>
      <c r="P177">
        <f t="shared" si="194"/>
        <v>0</v>
      </c>
      <c r="Q177">
        <f t="shared" si="195"/>
        <v>65.59</v>
      </c>
      <c r="R177">
        <f t="shared" si="196"/>
        <v>8.9700000000000006</v>
      </c>
      <c r="S177">
        <f t="shared" si="197"/>
        <v>108.36</v>
      </c>
      <c r="T177">
        <f t="shared" si="198"/>
        <v>0</v>
      </c>
      <c r="U177">
        <f t="shared" si="199"/>
        <v>10.92</v>
      </c>
      <c r="V177">
        <f t="shared" si="200"/>
        <v>0.77349999999999997</v>
      </c>
      <c r="W177">
        <f t="shared" si="201"/>
        <v>0</v>
      </c>
      <c r="X177">
        <f t="shared" si="202"/>
        <v>95.04</v>
      </c>
      <c r="Y177">
        <f t="shared" si="203"/>
        <v>84.48</v>
      </c>
      <c r="AA177">
        <v>27721504</v>
      </c>
      <c r="AB177">
        <f t="shared" si="204"/>
        <v>26.76</v>
      </c>
      <c r="AC177">
        <f>ROUND(((ES177*0)),2)</f>
        <v>0</v>
      </c>
      <c r="AD177">
        <f>ROUND(((((ET177*0.7))-((EU177*0.7)))+AE177),2)</f>
        <v>10.09</v>
      </c>
      <c r="AE177">
        <f>ROUND(((EU177*0.7)),2)</f>
        <v>1.38</v>
      </c>
      <c r="AF177">
        <f>ROUND(((EV177*0.7)),2)</f>
        <v>16.670000000000002</v>
      </c>
      <c r="AG177">
        <f t="shared" si="207"/>
        <v>0</v>
      </c>
      <c r="AH177">
        <f>((EW177*0.7))</f>
        <v>1.68</v>
      </c>
      <c r="AI177">
        <f>((EX177*0.7))</f>
        <v>0.11899999999999999</v>
      </c>
      <c r="AJ177">
        <f t="shared" si="209"/>
        <v>0</v>
      </c>
      <c r="AK177">
        <v>63.94</v>
      </c>
      <c r="AL177">
        <v>25.72</v>
      </c>
      <c r="AM177">
        <v>14.41</v>
      </c>
      <c r="AN177">
        <v>1.97</v>
      </c>
      <c r="AO177">
        <v>23.81</v>
      </c>
      <c r="AP177">
        <v>0</v>
      </c>
      <c r="AQ177">
        <v>2.4</v>
      </c>
      <c r="AR177">
        <v>0.17</v>
      </c>
      <c r="AS177">
        <v>0</v>
      </c>
      <c r="AT177">
        <v>81</v>
      </c>
      <c r="AU177">
        <v>72</v>
      </c>
      <c r="AV177">
        <v>1</v>
      </c>
      <c r="AW177">
        <v>1</v>
      </c>
      <c r="AZ177">
        <v>1</v>
      </c>
      <c r="BA177">
        <v>1</v>
      </c>
      <c r="BB177">
        <v>1</v>
      </c>
      <c r="BC177">
        <v>1</v>
      </c>
      <c r="BD177" t="s">
        <v>6</v>
      </c>
      <c r="BE177" t="s">
        <v>6</v>
      </c>
      <c r="BF177" t="s">
        <v>6</v>
      </c>
      <c r="BG177" t="s">
        <v>6</v>
      </c>
      <c r="BH177">
        <v>0</v>
      </c>
      <c r="BI177">
        <v>1</v>
      </c>
      <c r="BJ177" t="s">
        <v>97</v>
      </c>
      <c r="BM177">
        <v>9001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90</v>
      </c>
      <c r="CA177">
        <v>85</v>
      </c>
      <c r="CF177">
        <v>0</v>
      </c>
      <c r="CG177">
        <v>0</v>
      </c>
      <c r="CM177">
        <v>0</v>
      </c>
      <c r="CN177" t="s">
        <v>52</v>
      </c>
      <c r="CO177">
        <v>0</v>
      </c>
      <c r="CP177">
        <f t="shared" si="210"/>
        <v>173.95</v>
      </c>
      <c r="CQ177">
        <f t="shared" si="211"/>
        <v>0</v>
      </c>
      <c r="CR177">
        <f t="shared" si="212"/>
        <v>10.09</v>
      </c>
      <c r="CS177">
        <f t="shared" si="213"/>
        <v>1.38</v>
      </c>
      <c r="CT177">
        <f t="shared" si="214"/>
        <v>16.670000000000002</v>
      </c>
      <c r="CU177">
        <f t="shared" si="215"/>
        <v>0</v>
      </c>
      <c r="CV177">
        <f t="shared" si="216"/>
        <v>1.68</v>
      </c>
      <c r="CW177">
        <f t="shared" si="217"/>
        <v>0.11899999999999999</v>
      </c>
      <c r="CX177">
        <f t="shared" si="218"/>
        <v>0</v>
      </c>
      <c r="CY177">
        <f t="shared" si="219"/>
        <v>95.037300000000002</v>
      </c>
      <c r="CZ177">
        <f t="shared" si="220"/>
        <v>84.477599999999995</v>
      </c>
      <c r="DC177" t="s">
        <v>6</v>
      </c>
      <c r="DD177" t="s">
        <v>21</v>
      </c>
      <c r="DE177" t="s">
        <v>53</v>
      </c>
      <c r="DF177" t="s">
        <v>53</v>
      </c>
      <c r="DG177" t="s">
        <v>53</v>
      </c>
      <c r="DH177" t="s">
        <v>6</v>
      </c>
      <c r="DI177" t="s">
        <v>53</v>
      </c>
      <c r="DJ177" t="s">
        <v>53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1005</v>
      </c>
      <c r="DV177" t="s">
        <v>96</v>
      </c>
      <c r="DW177" t="s">
        <v>96</v>
      </c>
      <c r="DX177">
        <v>1</v>
      </c>
      <c r="EE177">
        <v>27029022</v>
      </c>
      <c r="EF177">
        <v>2</v>
      </c>
      <c r="EG177" t="s">
        <v>23</v>
      </c>
      <c r="EH177">
        <v>0</v>
      </c>
      <c r="EI177" t="s">
        <v>6</v>
      </c>
      <c r="EJ177">
        <v>1</v>
      </c>
      <c r="EK177">
        <v>9001</v>
      </c>
      <c r="EL177" t="s">
        <v>54</v>
      </c>
      <c r="EM177" t="s">
        <v>55</v>
      </c>
      <c r="EO177" t="s">
        <v>56</v>
      </c>
      <c r="EQ177">
        <v>0</v>
      </c>
      <c r="ER177">
        <v>63.94</v>
      </c>
      <c r="ES177">
        <v>25.72</v>
      </c>
      <c r="ET177">
        <v>14.41</v>
      </c>
      <c r="EU177">
        <v>1.97</v>
      </c>
      <c r="EV177">
        <v>23.81</v>
      </c>
      <c r="EW177">
        <v>2.4</v>
      </c>
      <c r="EX177">
        <v>0.17</v>
      </c>
      <c r="EY177">
        <v>0</v>
      </c>
      <c r="FQ177">
        <v>0</v>
      </c>
      <c r="FR177">
        <f t="shared" si="221"/>
        <v>0</v>
      </c>
      <c r="FS177">
        <v>0</v>
      </c>
      <c r="FT177" t="s">
        <v>27</v>
      </c>
      <c r="FU177" t="s">
        <v>28</v>
      </c>
      <c r="FX177">
        <v>81</v>
      </c>
      <c r="FY177">
        <v>72.25</v>
      </c>
      <c r="GA177" t="s">
        <v>6</v>
      </c>
      <c r="GD177">
        <v>0</v>
      </c>
      <c r="GF177">
        <v>574798821</v>
      </c>
      <c r="GG177">
        <v>2</v>
      </c>
      <c r="GH177">
        <v>1</v>
      </c>
      <c r="GI177">
        <v>-2</v>
      </c>
      <c r="GJ177">
        <v>0</v>
      </c>
      <c r="GK177">
        <f>ROUND(R177*(S12)/100,2)</f>
        <v>0</v>
      </c>
      <c r="GL177">
        <f t="shared" si="222"/>
        <v>0</v>
      </c>
      <c r="GM177">
        <f t="shared" si="223"/>
        <v>353.47</v>
      </c>
      <c r="GN177">
        <f t="shared" si="224"/>
        <v>353.47</v>
      </c>
      <c r="GO177">
        <f t="shared" si="225"/>
        <v>0</v>
      </c>
      <c r="GP177">
        <f t="shared" si="226"/>
        <v>0</v>
      </c>
      <c r="GR177">
        <v>0</v>
      </c>
      <c r="GS177">
        <v>0</v>
      </c>
      <c r="GT177">
        <v>0</v>
      </c>
      <c r="GU177" t="s">
        <v>6</v>
      </c>
      <c r="GV177">
        <f t="shared" si="227"/>
        <v>0</v>
      </c>
      <c r="GW177">
        <v>1</v>
      </c>
      <c r="GX177">
        <f t="shared" si="228"/>
        <v>0</v>
      </c>
      <c r="HA177">
        <v>0</v>
      </c>
      <c r="HB177">
        <v>0</v>
      </c>
      <c r="IK177">
        <v>0</v>
      </c>
    </row>
    <row r="178" spans="1:255" x14ac:dyDescent="0.2">
      <c r="A178" s="2">
        <v>17</v>
      </c>
      <c r="B178" s="2">
        <v>1</v>
      </c>
      <c r="C178" s="2">
        <f>ROW(SmtRes!A470)</f>
        <v>470</v>
      </c>
      <c r="D178" s="2">
        <f>ROW(EtalonRes!A492)</f>
        <v>492</v>
      </c>
      <c r="E178" s="2" t="s">
        <v>327</v>
      </c>
      <c r="F178" s="2" t="s">
        <v>328</v>
      </c>
      <c r="G178" s="2" t="s">
        <v>329</v>
      </c>
      <c r="H178" s="2" t="s">
        <v>32</v>
      </c>
      <c r="I178" s="2">
        <f>ROUND(10.8/100,9)</f>
        <v>0.108</v>
      </c>
      <c r="J178" s="2">
        <v>0</v>
      </c>
      <c r="K178" s="2"/>
      <c r="L178" s="2"/>
      <c r="M178" s="2"/>
      <c r="N178" s="2"/>
      <c r="O178" s="2">
        <f t="shared" si="193"/>
        <v>36.85</v>
      </c>
      <c r="P178" s="2">
        <f t="shared" si="194"/>
        <v>0.13</v>
      </c>
      <c r="Q178" s="2">
        <f t="shared" si="195"/>
        <v>2.2999999999999998</v>
      </c>
      <c r="R178" s="2">
        <f t="shared" si="196"/>
        <v>1.36</v>
      </c>
      <c r="S178" s="2">
        <f t="shared" si="197"/>
        <v>34.42</v>
      </c>
      <c r="T178" s="2">
        <f t="shared" si="198"/>
        <v>0</v>
      </c>
      <c r="U178" s="2">
        <f t="shared" si="199"/>
        <v>4.0352579999999998</v>
      </c>
      <c r="V178" s="2">
        <f t="shared" si="200"/>
        <v>0.12554999999999999</v>
      </c>
      <c r="W178" s="2">
        <f t="shared" si="201"/>
        <v>0</v>
      </c>
      <c r="X178" s="2">
        <f t="shared" si="202"/>
        <v>33.99</v>
      </c>
      <c r="Y178" s="2">
        <f t="shared" si="203"/>
        <v>16.82</v>
      </c>
      <c r="Z178" s="2"/>
      <c r="AA178" s="2">
        <v>27721505</v>
      </c>
      <c r="AB178" s="2">
        <f t="shared" si="204"/>
        <v>341.24</v>
      </c>
      <c r="AC178" s="2">
        <f t="shared" ref="AC178:AC209" si="229">ROUND((ES178),2)</f>
        <v>1.24</v>
      </c>
      <c r="AD178" s="2">
        <f>ROUND(((((ET178*1.25))-((EU178*1.25)))+AE178),2)</f>
        <v>21.29</v>
      </c>
      <c r="AE178" s="2">
        <f>ROUND(((EU178*1.25)),2)</f>
        <v>12.6</v>
      </c>
      <c r="AF178" s="2">
        <f>ROUND(((EV178*1.15)),2)</f>
        <v>318.70999999999998</v>
      </c>
      <c r="AG178" s="2">
        <f t="shared" si="207"/>
        <v>0</v>
      </c>
      <c r="AH178" s="2">
        <f>((EW178*1.15))</f>
        <v>37.363500000000002</v>
      </c>
      <c r="AI178" s="2">
        <f>((EX178*1.25))</f>
        <v>1.1625000000000001</v>
      </c>
      <c r="AJ178" s="2">
        <f t="shared" si="209"/>
        <v>0</v>
      </c>
      <c r="AK178" s="2">
        <v>295.41000000000003</v>
      </c>
      <c r="AL178" s="2">
        <v>1.24</v>
      </c>
      <c r="AM178" s="2">
        <v>17.03</v>
      </c>
      <c r="AN178" s="2">
        <v>10.08</v>
      </c>
      <c r="AO178" s="2">
        <v>277.14</v>
      </c>
      <c r="AP178" s="2">
        <v>0</v>
      </c>
      <c r="AQ178" s="2">
        <v>32.49</v>
      </c>
      <c r="AR178" s="2">
        <v>0.93</v>
      </c>
      <c r="AS178" s="2">
        <v>0</v>
      </c>
      <c r="AT178" s="2">
        <v>95</v>
      </c>
      <c r="AU178" s="2">
        <v>47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6</v>
      </c>
      <c r="BE178" s="2" t="s">
        <v>6</v>
      </c>
      <c r="BF178" s="2" t="s">
        <v>6</v>
      </c>
      <c r="BG178" s="2" t="s">
        <v>6</v>
      </c>
      <c r="BH178" s="2">
        <v>0</v>
      </c>
      <c r="BI178" s="2">
        <v>1</v>
      </c>
      <c r="BJ178" s="2" t="s">
        <v>330</v>
      </c>
      <c r="BK178" s="2"/>
      <c r="BL178" s="2"/>
      <c r="BM178" s="2">
        <v>15001</v>
      </c>
      <c r="BN178" s="2">
        <v>0</v>
      </c>
      <c r="BO178" s="2" t="s">
        <v>6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6</v>
      </c>
      <c r="BZ178" s="2">
        <v>105</v>
      </c>
      <c r="CA178" s="2">
        <v>55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1470</v>
      </c>
      <c r="CO178" s="2">
        <v>0</v>
      </c>
      <c r="CP178" s="2">
        <f t="shared" si="210"/>
        <v>36.85</v>
      </c>
      <c r="CQ178" s="2">
        <f t="shared" si="211"/>
        <v>1.24</v>
      </c>
      <c r="CR178" s="2">
        <f t="shared" si="212"/>
        <v>21.29</v>
      </c>
      <c r="CS178" s="2">
        <f t="shared" si="213"/>
        <v>12.6</v>
      </c>
      <c r="CT178" s="2">
        <f t="shared" si="214"/>
        <v>318.70999999999998</v>
      </c>
      <c r="CU178" s="2">
        <f t="shared" si="215"/>
        <v>0</v>
      </c>
      <c r="CV178" s="2">
        <f t="shared" si="216"/>
        <v>37.363500000000002</v>
      </c>
      <c r="CW178" s="2">
        <f t="shared" si="217"/>
        <v>1.1625000000000001</v>
      </c>
      <c r="CX178" s="2">
        <f t="shared" si="218"/>
        <v>0</v>
      </c>
      <c r="CY178" s="2">
        <f t="shared" si="219"/>
        <v>33.991</v>
      </c>
      <c r="CZ178" s="2">
        <f t="shared" si="220"/>
        <v>16.816600000000001</v>
      </c>
      <c r="DA178" s="2"/>
      <c r="DB178" s="2"/>
      <c r="DC178" s="2" t="s">
        <v>6</v>
      </c>
      <c r="DD178" s="2" t="s">
        <v>6</v>
      </c>
      <c r="DE178" s="2" t="s">
        <v>102</v>
      </c>
      <c r="DF178" s="2" t="s">
        <v>102</v>
      </c>
      <c r="DG178" s="2" t="s">
        <v>103</v>
      </c>
      <c r="DH178" s="2" t="s">
        <v>6</v>
      </c>
      <c r="DI178" s="2" t="s">
        <v>103</v>
      </c>
      <c r="DJ178" s="2" t="s">
        <v>102</v>
      </c>
      <c r="DK178" s="2" t="s">
        <v>6</v>
      </c>
      <c r="DL178" s="2" t="s">
        <v>6</v>
      </c>
      <c r="DM178" s="2" t="s">
        <v>6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1005</v>
      </c>
      <c r="DV178" s="2" t="s">
        <v>32</v>
      </c>
      <c r="DW178" s="2" t="s">
        <v>32</v>
      </c>
      <c r="DX178" s="2">
        <v>100</v>
      </c>
      <c r="DY178" s="2"/>
      <c r="DZ178" s="2"/>
      <c r="EA178" s="2"/>
      <c r="EB178" s="2"/>
      <c r="EC178" s="2"/>
      <c r="ED178" s="2"/>
      <c r="EE178" s="2">
        <v>27029049</v>
      </c>
      <c r="EF178" s="2">
        <v>2</v>
      </c>
      <c r="EG178" s="2" t="s">
        <v>23</v>
      </c>
      <c r="EH178" s="2">
        <v>0</v>
      </c>
      <c r="EI178" s="2" t="s">
        <v>6</v>
      </c>
      <c r="EJ178" s="2">
        <v>1</v>
      </c>
      <c r="EK178" s="2">
        <v>15001</v>
      </c>
      <c r="EL178" s="2" t="s">
        <v>24</v>
      </c>
      <c r="EM178" s="2" t="s">
        <v>25</v>
      </c>
      <c r="EN178" s="2"/>
      <c r="EO178" s="2" t="s">
        <v>106</v>
      </c>
      <c r="EP178" s="2"/>
      <c r="EQ178" s="2">
        <v>0</v>
      </c>
      <c r="ER178" s="2">
        <v>295.41000000000003</v>
      </c>
      <c r="ES178" s="2">
        <v>1.24</v>
      </c>
      <c r="ET178" s="2">
        <v>17.03</v>
      </c>
      <c r="EU178" s="2">
        <v>10.08</v>
      </c>
      <c r="EV178" s="2">
        <v>277.14</v>
      </c>
      <c r="EW178" s="2">
        <v>32.49</v>
      </c>
      <c r="EX178" s="2">
        <v>0.93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21"/>
        <v>0</v>
      </c>
      <c r="FS178" s="2">
        <v>0</v>
      </c>
      <c r="FT178" s="2" t="s">
        <v>27</v>
      </c>
      <c r="FU178" s="2" t="s">
        <v>28</v>
      </c>
      <c r="FV178" s="2"/>
      <c r="FW178" s="2"/>
      <c r="FX178" s="2">
        <v>94.5</v>
      </c>
      <c r="FY178" s="2">
        <v>46.75</v>
      </c>
      <c r="FZ178" s="2"/>
      <c r="GA178" s="2" t="s">
        <v>6</v>
      </c>
      <c r="GB178" s="2"/>
      <c r="GC178" s="2"/>
      <c r="GD178" s="2">
        <v>0</v>
      </c>
      <c r="GE178" s="2"/>
      <c r="GF178" s="2">
        <v>-357803777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22"/>
        <v>0</v>
      </c>
      <c r="GM178" s="2">
        <f t="shared" si="223"/>
        <v>87.66</v>
      </c>
      <c r="GN178" s="2">
        <f t="shared" si="224"/>
        <v>87.66</v>
      </c>
      <c r="GO178" s="2">
        <f t="shared" si="225"/>
        <v>0</v>
      </c>
      <c r="GP178" s="2">
        <f t="shared" si="226"/>
        <v>0</v>
      </c>
      <c r="GQ178" s="2"/>
      <c r="GR178" s="2">
        <v>0</v>
      </c>
      <c r="GS178" s="2">
        <v>3</v>
      </c>
      <c r="GT178" s="2">
        <v>0</v>
      </c>
      <c r="GU178" s="2" t="s">
        <v>6</v>
      </c>
      <c r="GV178" s="2">
        <f t="shared" si="227"/>
        <v>0</v>
      </c>
      <c r="GW178" s="2">
        <v>1</v>
      </c>
      <c r="GX178" s="2">
        <f t="shared" si="228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ROW(SmtRes!A478)</f>
        <v>478</v>
      </c>
      <c r="D179">
        <f>ROW(EtalonRes!A500)</f>
        <v>500</v>
      </c>
      <c r="E179" t="s">
        <v>327</v>
      </c>
      <c r="F179" t="s">
        <v>328</v>
      </c>
      <c r="G179" t="s">
        <v>329</v>
      </c>
      <c r="H179" t="s">
        <v>32</v>
      </c>
      <c r="I179">
        <f>ROUND(10.8/100,9)</f>
        <v>0.108</v>
      </c>
      <c r="J179">
        <v>0</v>
      </c>
      <c r="O179">
        <f t="shared" si="193"/>
        <v>36.85</v>
      </c>
      <c r="P179">
        <f t="shared" si="194"/>
        <v>0.13</v>
      </c>
      <c r="Q179">
        <f t="shared" si="195"/>
        <v>2.2999999999999998</v>
      </c>
      <c r="R179">
        <f t="shared" si="196"/>
        <v>1.36</v>
      </c>
      <c r="S179">
        <f t="shared" si="197"/>
        <v>34.42</v>
      </c>
      <c r="T179">
        <f t="shared" si="198"/>
        <v>0</v>
      </c>
      <c r="U179">
        <f t="shared" si="199"/>
        <v>4.0352579999999998</v>
      </c>
      <c r="V179">
        <f t="shared" si="200"/>
        <v>0.12554999999999999</v>
      </c>
      <c r="W179">
        <f t="shared" si="201"/>
        <v>0</v>
      </c>
      <c r="X179">
        <f t="shared" si="202"/>
        <v>33.99</v>
      </c>
      <c r="Y179">
        <f t="shared" si="203"/>
        <v>16.82</v>
      </c>
      <c r="AA179">
        <v>27721504</v>
      </c>
      <c r="AB179">
        <f t="shared" si="204"/>
        <v>341.24</v>
      </c>
      <c r="AC179">
        <f t="shared" si="229"/>
        <v>1.24</v>
      </c>
      <c r="AD179">
        <f>ROUND(((((ET179*1.25))-((EU179*1.25)))+AE179),2)</f>
        <v>21.29</v>
      </c>
      <c r="AE179">
        <f>ROUND(((EU179*1.25)),2)</f>
        <v>12.6</v>
      </c>
      <c r="AF179">
        <f>ROUND(((EV179*1.15)),2)</f>
        <v>318.70999999999998</v>
      </c>
      <c r="AG179">
        <f t="shared" si="207"/>
        <v>0</v>
      </c>
      <c r="AH179">
        <f>((EW179*1.15))</f>
        <v>37.363500000000002</v>
      </c>
      <c r="AI179">
        <f>((EX179*1.25))</f>
        <v>1.1625000000000001</v>
      </c>
      <c r="AJ179">
        <f t="shared" si="209"/>
        <v>0</v>
      </c>
      <c r="AK179">
        <v>295.41000000000003</v>
      </c>
      <c r="AL179">
        <v>1.24</v>
      </c>
      <c r="AM179">
        <v>17.03</v>
      </c>
      <c r="AN179">
        <v>10.08</v>
      </c>
      <c r="AO179">
        <v>277.14</v>
      </c>
      <c r="AP179">
        <v>0</v>
      </c>
      <c r="AQ179">
        <v>32.49</v>
      </c>
      <c r="AR179">
        <v>0.93</v>
      </c>
      <c r="AS179">
        <v>0</v>
      </c>
      <c r="AT179">
        <v>95</v>
      </c>
      <c r="AU179">
        <v>47</v>
      </c>
      <c r="AV179">
        <v>1</v>
      </c>
      <c r="AW179">
        <v>1</v>
      </c>
      <c r="AZ179">
        <v>1</v>
      </c>
      <c r="BA179">
        <v>1</v>
      </c>
      <c r="BB179">
        <v>1</v>
      </c>
      <c r="BC179">
        <v>1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1</v>
      </c>
      <c r="BJ179" t="s">
        <v>330</v>
      </c>
      <c r="BM179">
        <v>15001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105</v>
      </c>
      <c r="CA179">
        <v>55</v>
      </c>
      <c r="CF179">
        <v>0</v>
      </c>
      <c r="CG179">
        <v>0</v>
      </c>
      <c r="CM179">
        <v>0</v>
      </c>
      <c r="CN179" t="s">
        <v>1470</v>
      </c>
      <c r="CO179">
        <v>0</v>
      </c>
      <c r="CP179">
        <f t="shared" si="210"/>
        <v>36.85</v>
      </c>
      <c r="CQ179">
        <f t="shared" si="211"/>
        <v>1.24</v>
      </c>
      <c r="CR179">
        <f t="shared" si="212"/>
        <v>21.29</v>
      </c>
      <c r="CS179">
        <f t="shared" si="213"/>
        <v>12.6</v>
      </c>
      <c r="CT179">
        <f t="shared" si="214"/>
        <v>318.70999999999998</v>
      </c>
      <c r="CU179">
        <f t="shared" si="215"/>
        <v>0</v>
      </c>
      <c r="CV179">
        <f t="shared" si="216"/>
        <v>37.363500000000002</v>
      </c>
      <c r="CW179">
        <f t="shared" si="217"/>
        <v>1.1625000000000001</v>
      </c>
      <c r="CX179">
        <f t="shared" si="218"/>
        <v>0</v>
      </c>
      <c r="CY179">
        <f t="shared" si="219"/>
        <v>33.991</v>
      </c>
      <c r="CZ179">
        <f t="shared" si="220"/>
        <v>16.816600000000001</v>
      </c>
      <c r="DC179" t="s">
        <v>6</v>
      </c>
      <c r="DD179" t="s">
        <v>6</v>
      </c>
      <c r="DE179" t="s">
        <v>102</v>
      </c>
      <c r="DF179" t="s">
        <v>102</v>
      </c>
      <c r="DG179" t="s">
        <v>103</v>
      </c>
      <c r="DH179" t="s">
        <v>6</v>
      </c>
      <c r="DI179" t="s">
        <v>103</v>
      </c>
      <c r="DJ179" t="s">
        <v>102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1005</v>
      </c>
      <c r="DV179" t="s">
        <v>32</v>
      </c>
      <c r="DW179" t="s">
        <v>32</v>
      </c>
      <c r="DX179">
        <v>100</v>
      </c>
      <c r="EE179">
        <v>27029049</v>
      </c>
      <c r="EF179">
        <v>2</v>
      </c>
      <c r="EG179" t="s">
        <v>23</v>
      </c>
      <c r="EH179">
        <v>0</v>
      </c>
      <c r="EI179" t="s">
        <v>6</v>
      </c>
      <c r="EJ179">
        <v>1</v>
      </c>
      <c r="EK179">
        <v>15001</v>
      </c>
      <c r="EL179" t="s">
        <v>24</v>
      </c>
      <c r="EM179" t="s">
        <v>25</v>
      </c>
      <c r="EO179" t="s">
        <v>106</v>
      </c>
      <c r="EQ179">
        <v>0</v>
      </c>
      <c r="ER179">
        <v>295.41000000000003</v>
      </c>
      <c r="ES179">
        <v>1.24</v>
      </c>
      <c r="ET179">
        <v>17.03</v>
      </c>
      <c r="EU179">
        <v>10.08</v>
      </c>
      <c r="EV179">
        <v>277.14</v>
      </c>
      <c r="EW179">
        <v>32.49</v>
      </c>
      <c r="EX179">
        <v>0.93</v>
      </c>
      <c r="EY179">
        <v>0</v>
      </c>
      <c r="FQ179">
        <v>0</v>
      </c>
      <c r="FR179">
        <f t="shared" si="221"/>
        <v>0</v>
      </c>
      <c r="FS179">
        <v>0</v>
      </c>
      <c r="FT179" t="s">
        <v>27</v>
      </c>
      <c r="FU179" t="s">
        <v>28</v>
      </c>
      <c r="FX179">
        <v>94.5</v>
      </c>
      <c r="FY179">
        <v>46.75</v>
      </c>
      <c r="GA179" t="s">
        <v>6</v>
      </c>
      <c r="GD179">
        <v>0</v>
      </c>
      <c r="GF179">
        <v>-357803777</v>
      </c>
      <c r="GG179">
        <v>2</v>
      </c>
      <c r="GH179">
        <v>1</v>
      </c>
      <c r="GI179">
        <v>-2</v>
      </c>
      <c r="GJ179">
        <v>0</v>
      </c>
      <c r="GK179">
        <f>ROUND(R179*(S12)/100,2)</f>
        <v>0</v>
      </c>
      <c r="GL179">
        <f t="shared" si="222"/>
        <v>0</v>
      </c>
      <c r="GM179">
        <f t="shared" si="223"/>
        <v>87.66</v>
      </c>
      <c r="GN179">
        <f t="shared" si="224"/>
        <v>87.66</v>
      </c>
      <c r="GO179">
        <f t="shared" si="225"/>
        <v>0</v>
      </c>
      <c r="GP179">
        <f t="shared" si="226"/>
        <v>0</v>
      </c>
      <c r="GR179">
        <v>0</v>
      </c>
      <c r="GS179">
        <v>0</v>
      </c>
      <c r="GT179">
        <v>0</v>
      </c>
      <c r="GU179" t="s">
        <v>6</v>
      </c>
      <c r="GV179">
        <f t="shared" si="227"/>
        <v>0</v>
      </c>
      <c r="GW179">
        <v>1</v>
      </c>
      <c r="GX179">
        <f t="shared" si="228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469</v>
      </c>
      <c r="D180" s="2"/>
      <c r="E180" s="2" t="s">
        <v>331</v>
      </c>
      <c r="F180" s="2" t="s">
        <v>332</v>
      </c>
      <c r="G180" s="2" t="s">
        <v>333</v>
      </c>
      <c r="H180" s="2" t="s">
        <v>178</v>
      </c>
      <c r="I180" s="2">
        <f>I178*J180</f>
        <v>92.34</v>
      </c>
      <c r="J180" s="2">
        <v>855</v>
      </c>
      <c r="K180" s="2"/>
      <c r="L180" s="2"/>
      <c r="M180" s="2"/>
      <c r="N180" s="2"/>
      <c r="O180" s="2">
        <f t="shared" si="193"/>
        <v>191.14</v>
      </c>
      <c r="P180" s="2">
        <f t="shared" si="194"/>
        <v>191.14</v>
      </c>
      <c r="Q180" s="2">
        <f t="shared" si="195"/>
        <v>0</v>
      </c>
      <c r="R180" s="2">
        <f t="shared" si="196"/>
        <v>0</v>
      </c>
      <c r="S180" s="2">
        <f t="shared" si="197"/>
        <v>0</v>
      </c>
      <c r="T180" s="2">
        <f t="shared" si="198"/>
        <v>0</v>
      </c>
      <c r="U180" s="2">
        <f t="shared" si="199"/>
        <v>0</v>
      </c>
      <c r="V180" s="2">
        <f t="shared" si="200"/>
        <v>0</v>
      </c>
      <c r="W180" s="2">
        <f t="shared" si="201"/>
        <v>0</v>
      </c>
      <c r="X180" s="2">
        <f t="shared" si="202"/>
        <v>0</v>
      </c>
      <c r="Y180" s="2">
        <f t="shared" si="203"/>
        <v>0</v>
      </c>
      <c r="Z180" s="2"/>
      <c r="AA180" s="2">
        <v>27721505</v>
      </c>
      <c r="AB180" s="2">
        <f t="shared" si="204"/>
        <v>2.0699999999999998</v>
      </c>
      <c r="AC180" s="2">
        <f t="shared" si="229"/>
        <v>2.0699999999999998</v>
      </c>
      <c r="AD180" s="2">
        <f>ROUND((((ET180)-(EU180))+AE180),2)</f>
        <v>0</v>
      </c>
      <c r="AE180" s="2">
        <f t="shared" ref="AE180:AF183" si="230">ROUND((EU180),2)</f>
        <v>0</v>
      </c>
      <c r="AF180" s="2">
        <f t="shared" si="230"/>
        <v>0</v>
      </c>
      <c r="AG180" s="2">
        <f t="shared" si="207"/>
        <v>0</v>
      </c>
      <c r="AH180" s="2">
        <f t="shared" ref="AH180:AI183" si="231">(EW180)</f>
        <v>0</v>
      </c>
      <c r="AI180" s="2">
        <f t="shared" si="231"/>
        <v>0</v>
      </c>
      <c r="AJ180" s="2">
        <f t="shared" si="209"/>
        <v>0</v>
      </c>
      <c r="AK180" s="2">
        <v>2.0699999999999998</v>
      </c>
      <c r="AL180" s="2">
        <v>2.0699999999999998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79</v>
      </c>
      <c r="AU180" s="2">
        <v>50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3</v>
      </c>
      <c r="BI180" s="2">
        <v>1</v>
      </c>
      <c r="BJ180" s="2" t="s">
        <v>334</v>
      </c>
      <c r="BK180" s="2"/>
      <c r="BL180" s="2"/>
      <c r="BM180" s="2">
        <v>61001</v>
      </c>
      <c r="BN180" s="2">
        <v>0</v>
      </c>
      <c r="BO180" s="2" t="s">
        <v>6</v>
      </c>
      <c r="BP180" s="2">
        <v>0</v>
      </c>
      <c r="BQ180" s="2">
        <v>6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79</v>
      </c>
      <c r="CA180" s="2">
        <v>50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6</v>
      </c>
      <c r="CO180" s="2">
        <v>0</v>
      </c>
      <c r="CP180" s="2">
        <f t="shared" si="210"/>
        <v>191.14</v>
      </c>
      <c r="CQ180" s="2">
        <f t="shared" si="211"/>
        <v>2.0699999999999998</v>
      </c>
      <c r="CR180" s="2">
        <f t="shared" si="212"/>
        <v>0</v>
      </c>
      <c r="CS180" s="2">
        <f t="shared" si="213"/>
        <v>0</v>
      </c>
      <c r="CT180" s="2">
        <f t="shared" si="214"/>
        <v>0</v>
      </c>
      <c r="CU180" s="2">
        <f t="shared" si="215"/>
        <v>0</v>
      </c>
      <c r="CV180" s="2">
        <f t="shared" si="216"/>
        <v>0</v>
      </c>
      <c r="CW180" s="2">
        <f t="shared" si="217"/>
        <v>0</v>
      </c>
      <c r="CX180" s="2">
        <f t="shared" si="218"/>
        <v>0</v>
      </c>
      <c r="CY180" s="2">
        <f t="shared" si="219"/>
        <v>0</v>
      </c>
      <c r="CZ180" s="2">
        <f t="shared" si="220"/>
        <v>0</v>
      </c>
      <c r="DA180" s="2"/>
      <c r="DB180" s="2"/>
      <c r="DC180" s="2" t="s">
        <v>6</v>
      </c>
      <c r="DD180" s="2" t="s">
        <v>6</v>
      </c>
      <c r="DE180" s="2" t="s">
        <v>6</v>
      </c>
      <c r="DF180" s="2" t="s">
        <v>6</v>
      </c>
      <c r="DG180" s="2" t="s">
        <v>6</v>
      </c>
      <c r="DH180" s="2" t="s">
        <v>6</v>
      </c>
      <c r="DI180" s="2" t="s">
        <v>6</v>
      </c>
      <c r="DJ180" s="2" t="s">
        <v>6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1009</v>
      </c>
      <c r="DV180" s="2" t="s">
        <v>178</v>
      </c>
      <c r="DW180" s="2" t="s">
        <v>178</v>
      </c>
      <c r="DX180" s="2">
        <v>1</v>
      </c>
      <c r="DY180" s="2"/>
      <c r="DZ180" s="2"/>
      <c r="EA180" s="2"/>
      <c r="EB180" s="2"/>
      <c r="EC180" s="2"/>
      <c r="ED180" s="2"/>
      <c r="EE180" s="2">
        <v>27029106</v>
      </c>
      <c r="EF180" s="2">
        <v>6</v>
      </c>
      <c r="EG180" s="2" t="s">
        <v>40</v>
      </c>
      <c r="EH180" s="2">
        <v>0</v>
      </c>
      <c r="EI180" s="2" t="s">
        <v>6</v>
      </c>
      <c r="EJ180" s="2">
        <v>1</v>
      </c>
      <c r="EK180" s="2">
        <v>61001</v>
      </c>
      <c r="EL180" s="2" t="s">
        <v>335</v>
      </c>
      <c r="EM180" s="2" t="s">
        <v>336</v>
      </c>
      <c r="EN180" s="2"/>
      <c r="EO180" s="2" t="s">
        <v>6</v>
      </c>
      <c r="EP180" s="2"/>
      <c r="EQ180" s="2">
        <v>0</v>
      </c>
      <c r="ER180" s="2">
        <v>2.0699999999999998</v>
      </c>
      <c r="ES180" s="2">
        <v>2.0699999999999998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21"/>
        <v>0</v>
      </c>
      <c r="FS180" s="2">
        <v>0</v>
      </c>
      <c r="FT180" s="2"/>
      <c r="FU180" s="2"/>
      <c r="FV180" s="2"/>
      <c r="FW180" s="2"/>
      <c r="FX180" s="2">
        <v>79</v>
      </c>
      <c r="FY180" s="2">
        <v>50</v>
      </c>
      <c r="FZ180" s="2"/>
      <c r="GA180" s="2" t="s">
        <v>6</v>
      </c>
      <c r="GB180" s="2"/>
      <c r="GC180" s="2"/>
      <c r="GD180" s="2">
        <v>0</v>
      </c>
      <c r="GE180" s="2"/>
      <c r="GF180" s="2">
        <v>-60067644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22"/>
        <v>0</v>
      </c>
      <c r="GM180" s="2">
        <f t="shared" si="223"/>
        <v>191.14</v>
      </c>
      <c r="GN180" s="2">
        <f t="shared" si="224"/>
        <v>191.14</v>
      </c>
      <c r="GO180" s="2">
        <f t="shared" si="225"/>
        <v>0</v>
      </c>
      <c r="GP180" s="2">
        <f t="shared" si="226"/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si="227"/>
        <v>0</v>
      </c>
      <c r="GW180" s="2">
        <v>1</v>
      </c>
      <c r="GX180" s="2">
        <f t="shared" si="228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477</v>
      </c>
      <c r="E181" t="s">
        <v>331</v>
      </c>
      <c r="F181" t="s">
        <v>332</v>
      </c>
      <c r="G181" t="s">
        <v>333</v>
      </c>
      <c r="H181" t="s">
        <v>178</v>
      </c>
      <c r="I181">
        <f>I179*J181</f>
        <v>92.34</v>
      </c>
      <c r="J181">
        <v>855</v>
      </c>
      <c r="O181">
        <f t="shared" si="193"/>
        <v>191.14</v>
      </c>
      <c r="P181">
        <f t="shared" si="194"/>
        <v>191.14</v>
      </c>
      <c r="Q181">
        <f t="shared" si="195"/>
        <v>0</v>
      </c>
      <c r="R181">
        <f t="shared" si="196"/>
        <v>0</v>
      </c>
      <c r="S181">
        <f t="shared" si="197"/>
        <v>0</v>
      </c>
      <c r="T181">
        <f t="shared" si="198"/>
        <v>0</v>
      </c>
      <c r="U181">
        <f t="shared" si="199"/>
        <v>0</v>
      </c>
      <c r="V181">
        <f t="shared" si="200"/>
        <v>0</v>
      </c>
      <c r="W181">
        <f t="shared" si="201"/>
        <v>0</v>
      </c>
      <c r="X181">
        <f t="shared" si="202"/>
        <v>0</v>
      </c>
      <c r="Y181">
        <f t="shared" si="203"/>
        <v>0</v>
      </c>
      <c r="AA181">
        <v>27721504</v>
      </c>
      <c r="AB181">
        <f t="shared" si="204"/>
        <v>2.0699999999999998</v>
      </c>
      <c r="AC181">
        <f t="shared" si="229"/>
        <v>2.0699999999999998</v>
      </c>
      <c r="AD181">
        <f>ROUND((((ET181)-(EU181))+AE181),2)</f>
        <v>0</v>
      </c>
      <c r="AE181">
        <f t="shared" si="230"/>
        <v>0</v>
      </c>
      <c r="AF181">
        <f t="shared" si="230"/>
        <v>0</v>
      </c>
      <c r="AG181">
        <f t="shared" si="207"/>
        <v>0</v>
      </c>
      <c r="AH181">
        <f t="shared" si="231"/>
        <v>0</v>
      </c>
      <c r="AI181">
        <f t="shared" si="231"/>
        <v>0</v>
      </c>
      <c r="AJ181">
        <f t="shared" si="209"/>
        <v>0</v>
      </c>
      <c r="AK181">
        <v>2.0699999999999998</v>
      </c>
      <c r="AL181">
        <v>2.0699999999999998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105</v>
      </c>
      <c r="AU181">
        <v>55</v>
      </c>
      <c r="AV181">
        <v>1</v>
      </c>
      <c r="AW181">
        <v>1</v>
      </c>
      <c r="AZ181">
        <v>1</v>
      </c>
      <c r="BA181">
        <v>1</v>
      </c>
      <c r="BB181">
        <v>1</v>
      </c>
      <c r="BC181">
        <v>1</v>
      </c>
      <c r="BD181" t="s">
        <v>6</v>
      </c>
      <c r="BE181" t="s">
        <v>6</v>
      </c>
      <c r="BF181" t="s">
        <v>6</v>
      </c>
      <c r="BG181" t="s">
        <v>6</v>
      </c>
      <c r="BH181">
        <v>3</v>
      </c>
      <c r="BI181">
        <v>1</v>
      </c>
      <c r="BJ181" t="s">
        <v>334</v>
      </c>
      <c r="BM181">
        <v>61001</v>
      </c>
      <c r="BN181">
        <v>0</v>
      </c>
      <c r="BO181" t="s">
        <v>6</v>
      </c>
      <c r="BP181">
        <v>0</v>
      </c>
      <c r="BQ181">
        <v>6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105</v>
      </c>
      <c r="CA181">
        <v>55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210"/>
        <v>191.14</v>
      </c>
      <c r="CQ181">
        <f t="shared" si="211"/>
        <v>2.0699999999999998</v>
      </c>
      <c r="CR181">
        <f t="shared" si="212"/>
        <v>0</v>
      </c>
      <c r="CS181">
        <f t="shared" si="213"/>
        <v>0</v>
      </c>
      <c r="CT181">
        <f t="shared" si="214"/>
        <v>0</v>
      </c>
      <c r="CU181">
        <f t="shared" si="215"/>
        <v>0</v>
      </c>
      <c r="CV181">
        <f t="shared" si="216"/>
        <v>0</v>
      </c>
      <c r="CW181">
        <f t="shared" si="217"/>
        <v>0</v>
      </c>
      <c r="CX181">
        <f t="shared" si="218"/>
        <v>0</v>
      </c>
      <c r="CY181">
        <f t="shared" si="219"/>
        <v>0</v>
      </c>
      <c r="CZ181">
        <f t="shared" si="220"/>
        <v>0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1009</v>
      </c>
      <c r="DV181" t="s">
        <v>178</v>
      </c>
      <c r="DW181" t="s">
        <v>178</v>
      </c>
      <c r="DX181">
        <v>1</v>
      </c>
      <c r="EE181">
        <v>27029106</v>
      </c>
      <c r="EF181">
        <v>6</v>
      </c>
      <c r="EG181" t="s">
        <v>40</v>
      </c>
      <c r="EH181">
        <v>0</v>
      </c>
      <c r="EI181" t="s">
        <v>6</v>
      </c>
      <c r="EJ181">
        <v>1</v>
      </c>
      <c r="EK181">
        <v>61001</v>
      </c>
      <c r="EL181" t="s">
        <v>335</v>
      </c>
      <c r="EM181" t="s">
        <v>336</v>
      </c>
      <c r="EO181" t="s">
        <v>6</v>
      </c>
      <c r="EQ181">
        <v>0</v>
      </c>
      <c r="ER181">
        <v>2.0699999999999998</v>
      </c>
      <c r="ES181">
        <v>2.0699999999999998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21"/>
        <v>0</v>
      </c>
      <c r="FS181">
        <v>0</v>
      </c>
      <c r="FX181">
        <v>105</v>
      </c>
      <c r="FY181">
        <v>55</v>
      </c>
      <c r="GA181" t="s">
        <v>6</v>
      </c>
      <c r="GD181">
        <v>0</v>
      </c>
      <c r="GF181">
        <v>-60067644</v>
      </c>
      <c r="GG181">
        <v>2</v>
      </c>
      <c r="GH181">
        <v>1</v>
      </c>
      <c r="GI181">
        <v>-2</v>
      </c>
      <c r="GJ181">
        <v>0</v>
      </c>
      <c r="GK181">
        <f>ROUND(R181*(S12)/100,2)</f>
        <v>0</v>
      </c>
      <c r="GL181">
        <f t="shared" si="222"/>
        <v>0</v>
      </c>
      <c r="GM181">
        <f t="shared" si="223"/>
        <v>191.14</v>
      </c>
      <c r="GN181">
        <f t="shared" si="224"/>
        <v>191.14</v>
      </c>
      <c r="GO181">
        <f t="shared" si="225"/>
        <v>0</v>
      </c>
      <c r="GP181">
        <f t="shared" si="226"/>
        <v>0</v>
      </c>
      <c r="GR181">
        <v>0</v>
      </c>
      <c r="GS181">
        <v>0</v>
      </c>
      <c r="GT181">
        <v>0</v>
      </c>
      <c r="GU181" t="s">
        <v>6</v>
      </c>
      <c r="GV181">
        <f t="shared" si="227"/>
        <v>0</v>
      </c>
      <c r="GW181">
        <v>1</v>
      </c>
      <c r="GX181">
        <f t="shared" si="228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470</v>
      </c>
      <c r="D182" s="2"/>
      <c r="E182" s="2" t="s">
        <v>337</v>
      </c>
      <c r="F182" s="2" t="s">
        <v>338</v>
      </c>
      <c r="G182" s="2" t="s">
        <v>339</v>
      </c>
      <c r="H182" s="2" t="s">
        <v>178</v>
      </c>
      <c r="I182" s="2">
        <f>I178*J182</f>
        <v>1.4039999999999999</v>
      </c>
      <c r="J182" s="2">
        <v>13</v>
      </c>
      <c r="K182" s="2"/>
      <c r="L182" s="2"/>
      <c r="M182" s="2"/>
      <c r="N182" s="2"/>
      <c r="O182" s="2">
        <f t="shared" si="193"/>
        <v>21.19</v>
      </c>
      <c r="P182" s="2">
        <f t="shared" si="194"/>
        <v>21.19</v>
      </c>
      <c r="Q182" s="2">
        <f t="shared" si="195"/>
        <v>0</v>
      </c>
      <c r="R182" s="2">
        <f t="shared" si="196"/>
        <v>0</v>
      </c>
      <c r="S182" s="2">
        <f t="shared" si="197"/>
        <v>0</v>
      </c>
      <c r="T182" s="2">
        <f t="shared" si="198"/>
        <v>0</v>
      </c>
      <c r="U182" s="2">
        <f t="shared" si="199"/>
        <v>0</v>
      </c>
      <c r="V182" s="2">
        <f t="shared" si="200"/>
        <v>0</v>
      </c>
      <c r="W182" s="2">
        <f t="shared" si="201"/>
        <v>0</v>
      </c>
      <c r="X182" s="2">
        <f t="shared" si="202"/>
        <v>0</v>
      </c>
      <c r="Y182" s="2">
        <f t="shared" si="203"/>
        <v>0</v>
      </c>
      <c r="Z182" s="2"/>
      <c r="AA182" s="2">
        <v>27721505</v>
      </c>
      <c r="AB182" s="2">
        <f t="shared" si="204"/>
        <v>15.09</v>
      </c>
      <c r="AC182" s="2">
        <f t="shared" si="229"/>
        <v>15.09</v>
      </c>
      <c r="AD182" s="2">
        <f>ROUND((((ET182)-(EU182))+AE182),2)</f>
        <v>0</v>
      </c>
      <c r="AE182" s="2">
        <f t="shared" si="230"/>
        <v>0</v>
      </c>
      <c r="AF182" s="2">
        <f t="shared" si="230"/>
        <v>0</v>
      </c>
      <c r="AG182" s="2">
        <f t="shared" si="207"/>
        <v>0</v>
      </c>
      <c r="AH182" s="2">
        <f t="shared" si="231"/>
        <v>0</v>
      </c>
      <c r="AI182" s="2">
        <f t="shared" si="231"/>
        <v>0</v>
      </c>
      <c r="AJ182" s="2">
        <f t="shared" si="209"/>
        <v>0</v>
      </c>
      <c r="AK182" s="2">
        <v>15.09</v>
      </c>
      <c r="AL182" s="2">
        <v>15.09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95</v>
      </c>
      <c r="AU182" s="2">
        <v>47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3</v>
      </c>
      <c r="BI182" s="2">
        <v>1</v>
      </c>
      <c r="BJ182" s="2" t="s">
        <v>340</v>
      </c>
      <c r="BK182" s="2"/>
      <c r="BL182" s="2"/>
      <c r="BM182" s="2">
        <v>15001</v>
      </c>
      <c r="BN182" s="2">
        <v>0</v>
      </c>
      <c r="BO182" s="2" t="s">
        <v>6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105</v>
      </c>
      <c r="CA182" s="2">
        <v>55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6</v>
      </c>
      <c r="CO182" s="2">
        <v>0</v>
      </c>
      <c r="CP182" s="2">
        <f t="shared" si="210"/>
        <v>21.19</v>
      </c>
      <c r="CQ182" s="2">
        <f t="shared" si="211"/>
        <v>15.09</v>
      </c>
      <c r="CR182" s="2">
        <f t="shared" si="212"/>
        <v>0</v>
      </c>
      <c r="CS182" s="2">
        <f t="shared" si="213"/>
        <v>0</v>
      </c>
      <c r="CT182" s="2">
        <f t="shared" si="214"/>
        <v>0</v>
      </c>
      <c r="CU182" s="2">
        <f t="shared" si="215"/>
        <v>0</v>
      </c>
      <c r="CV182" s="2">
        <f t="shared" si="216"/>
        <v>0</v>
      </c>
      <c r="CW182" s="2">
        <f t="shared" si="217"/>
        <v>0</v>
      </c>
      <c r="CX182" s="2">
        <f t="shared" si="218"/>
        <v>0</v>
      </c>
      <c r="CY182" s="2">
        <f t="shared" si="219"/>
        <v>0</v>
      </c>
      <c r="CZ182" s="2">
        <f t="shared" si="220"/>
        <v>0</v>
      </c>
      <c r="DA182" s="2"/>
      <c r="DB182" s="2"/>
      <c r="DC182" s="2" t="s">
        <v>6</v>
      </c>
      <c r="DD182" s="2" t="s">
        <v>6</v>
      </c>
      <c r="DE182" s="2" t="s">
        <v>6</v>
      </c>
      <c r="DF182" s="2" t="s">
        <v>6</v>
      </c>
      <c r="DG182" s="2" t="s">
        <v>6</v>
      </c>
      <c r="DH182" s="2" t="s">
        <v>6</v>
      </c>
      <c r="DI182" s="2" t="s">
        <v>6</v>
      </c>
      <c r="DJ182" s="2" t="s">
        <v>6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1009</v>
      </c>
      <c r="DV182" s="2" t="s">
        <v>178</v>
      </c>
      <c r="DW182" s="2" t="s">
        <v>178</v>
      </c>
      <c r="DX182" s="2">
        <v>1</v>
      </c>
      <c r="DY182" s="2"/>
      <c r="DZ182" s="2"/>
      <c r="EA182" s="2"/>
      <c r="EB182" s="2"/>
      <c r="EC182" s="2"/>
      <c r="ED182" s="2"/>
      <c r="EE182" s="2">
        <v>27029049</v>
      </c>
      <c r="EF182" s="2">
        <v>2</v>
      </c>
      <c r="EG182" s="2" t="s">
        <v>23</v>
      </c>
      <c r="EH182" s="2">
        <v>0</v>
      </c>
      <c r="EI182" s="2" t="s">
        <v>6</v>
      </c>
      <c r="EJ182" s="2">
        <v>1</v>
      </c>
      <c r="EK182" s="2">
        <v>15001</v>
      </c>
      <c r="EL182" s="2" t="s">
        <v>24</v>
      </c>
      <c r="EM182" s="2" t="s">
        <v>25</v>
      </c>
      <c r="EN182" s="2"/>
      <c r="EO182" s="2" t="s">
        <v>6</v>
      </c>
      <c r="EP182" s="2"/>
      <c r="EQ182" s="2">
        <v>0</v>
      </c>
      <c r="ER182" s="2">
        <v>15.09</v>
      </c>
      <c r="ES182" s="2">
        <v>15.09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21"/>
        <v>0</v>
      </c>
      <c r="FS182" s="2">
        <v>0</v>
      </c>
      <c r="FT182" s="2" t="s">
        <v>27</v>
      </c>
      <c r="FU182" s="2" t="s">
        <v>28</v>
      </c>
      <c r="FV182" s="2"/>
      <c r="FW182" s="2"/>
      <c r="FX182" s="2">
        <v>94.5</v>
      </c>
      <c r="FY182" s="2">
        <v>46.75</v>
      </c>
      <c r="FZ182" s="2"/>
      <c r="GA182" s="2" t="s">
        <v>6</v>
      </c>
      <c r="GB182" s="2"/>
      <c r="GC182" s="2"/>
      <c r="GD182" s="2">
        <v>0</v>
      </c>
      <c r="GE182" s="2"/>
      <c r="GF182" s="2">
        <v>1453462043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22"/>
        <v>0</v>
      </c>
      <c r="GM182" s="2">
        <f t="shared" si="223"/>
        <v>21.19</v>
      </c>
      <c r="GN182" s="2">
        <f t="shared" si="224"/>
        <v>21.19</v>
      </c>
      <c r="GO182" s="2">
        <f t="shared" si="225"/>
        <v>0</v>
      </c>
      <c r="GP182" s="2">
        <f t="shared" si="226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227"/>
        <v>0</v>
      </c>
      <c r="GW182" s="2">
        <v>1</v>
      </c>
      <c r="GX182" s="2">
        <f t="shared" si="228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478</v>
      </c>
      <c r="E183" t="s">
        <v>337</v>
      </c>
      <c r="F183" t="s">
        <v>338</v>
      </c>
      <c r="G183" t="s">
        <v>339</v>
      </c>
      <c r="H183" t="s">
        <v>178</v>
      </c>
      <c r="I183">
        <f>I179*J183</f>
        <v>1.4039999999999999</v>
      </c>
      <c r="J183">
        <v>13</v>
      </c>
      <c r="O183">
        <f t="shared" si="193"/>
        <v>21.19</v>
      </c>
      <c r="P183">
        <f t="shared" si="194"/>
        <v>21.19</v>
      </c>
      <c r="Q183">
        <f t="shared" si="195"/>
        <v>0</v>
      </c>
      <c r="R183">
        <f t="shared" si="196"/>
        <v>0</v>
      </c>
      <c r="S183">
        <f t="shared" si="197"/>
        <v>0</v>
      </c>
      <c r="T183">
        <f t="shared" si="198"/>
        <v>0</v>
      </c>
      <c r="U183">
        <f t="shared" si="199"/>
        <v>0</v>
      </c>
      <c r="V183">
        <f t="shared" si="200"/>
        <v>0</v>
      </c>
      <c r="W183">
        <f t="shared" si="201"/>
        <v>0</v>
      </c>
      <c r="X183">
        <f t="shared" si="202"/>
        <v>0</v>
      </c>
      <c r="Y183">
        <f t="shared" si="203"/>
        <v>0</v>
      </c>
      <c r="AA183">
        <v>27721504</v>
      </c>
      <c r="AB183">
        <f t="shared" si="204"/>
        <v>15.09</v>
      </c>
      <c r="AC183">
        <f t="shared" si="229"/>
        <v>15.09</v>
      </c>
      <c r="AD183">
        <f>ROUND((((ET183)-(EU183))+AE183),2)</f>
        <v>0</v>
      </c>
      <c r="AE183">
        <f t="shared" si="230"/>
        <v>0</v>
      </c>
      <c r="AF183">
        <f t="shared" si="230"/>
        <v>0</v>
      </c>
      <c r="AG183">
        <f t="shared" si="207"/>
        <v>0</v>
      </c>
      <c r="AH183">
        <f t="shared" si="231"/>
        <v>0</v>
      </c>
      <c r="AI183">
        <f t="shared" si="231"/>
        <v>0</v>
      </c>
      <c r="AJ183">
        <f t="shared" si="209"/>
        <v>0</v>
      </c>
      <c r="AK183">
        <v>15.09</v>
      </c>
      <c r="AL183">
        <v>15.09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95</v>
      </c>
      <c r="AU183">
        <v>47</v>
      </c>
      <c r="AV183">
        <v>1</v>
      </c>
      <c r="AW183">
        <v>1</v>
      </c>
      <c r="AZ183">
        <v>1</v>
      </c>
      <c r="BA183">
        <v>1</v>
      </c>
      <c r="BB183">
        <v>1</v>
      </c>
      <c r="BC183">
        <v>1</v>
      </c>
      <c r="BD183" t="s">
        <v>6</v>
      </c>
      <c r="BE183" t="s">
        <v>6</v>
      </c>
      <c r="BF183" t="s">
        <v>6</v>
      </c>
      <c r="BG183" t="s">
        <v>6</v>
      </c>
      <c r="BH183">
        <v>3</v>
      </c>
      <c r="BI183">
        <v>1</v>
      </c>
      <c r="BJ183" t="s">
        <v>340</v>
      </c>
      <c r="BM183">
        <v>15001</v>
      </c>
      <c r="BN183">
        <v>0</v>
      </c>
      <c r="BO183" t="s">
        <v>6</v>
      </c>
      <c r="BP183">
        <v>0</v>
      </c>
      <c r="BQ183">
        <v>2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105</v>
      </c>
      <c r="CA183">
        <v>55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210"/>
        <v>21.19</v>
      </c>
      <c r="CQ183">
        <f t="shared" si="211"/>
        <v>15.09</v>
      </c>
      <c r="CR183">
        <f t="shared" si="212"/>
        <v>0</v>
      </c>
      <c r="CS183">
        <f t="shared" si="213"/>
        <v>0</v>
      </c>
      <c r="CT183">
        <f t="shared" si="214"/>
        <v>0</v>
      </c>
      <c r="CU183">
        <f t="shared" si="215"/>
        <v>0</v>
      </c>
      <c r="CV183">
        <f t="shared" si="216"/>
        <v>0</v>
      </c>
      <c r="CW183">
        <f t="shared" si="217"/>
        <v>0</v>
      </c>
      <c r="CX183">
        <f t="shared" si="218"/>
        <v>0</v>
      </c>
      <c r="CY183">
        <f t="shared" si="219"/>
        <v>0</v>
      </c>
      <c r="CZ183">
        <f t="shared" si="220"/>
        <v>0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1009</v>
      </c>
      <c r="DV183" t="s">
        <v>178</v>
      </c>
      <c r="DW183" t="s">
        <v>178</v>
      </c>
      <c r="DX183">
        <v>1</v>
      </c>
      <c r="EE183">
        <v>27029049</v>
      </c>
      <c r="EF183">
        <v>2</v>
      </c>
      <c r="EG183" t="s">
        <v>23</v>
      </c>
      <c r="EH183">
        <v>0</v>
      </c>
      <c r="EI183" t="s">
        <v>6</v>
      </c>
      <c r="EJ183">
        <v>1</v>
      </c>
      <c r="EK183">
        <v>15001</v>
      </c>
      <c r="EL183" t="s">
        <v>24</v>
      </c>
      <c r="EM183" t="s">
        <v>25</v>
      </c>
      <c r="EO183" t="s">
        <v>6</v>
      </c>
      <c r="EQ183">
        <v>0</v>
      </c>
      <c r="ER183">
        <v>15.09</v>
      </c>
      <c r="ES183">
        <v>15.09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21"/>
        <v>0</v>
      </c>
      <c r="FS183">
        <v>0</v>
      </c>
      <c r="FT183" t="s">
        <v>27</v>
      </c>
      <c r="FU183" t="s">
        <v>28</v>
      </c>
      <c r="FX183">
        <v>94.5</v>
      </c>
      <c r="FY183">
        <v>46.75</v>
      </c>
      <c r="GA183" t="s">
        <v>6</v>
      </c>
      <c r="GD183">
        <v>0</v>
      </c>
      <c r="GF183">
        <v>1453462043</v>
      </c>
      <c r="GG183">
        <v>2</v>
      </c>
      <c r="GH183">
        <v>1</v>
      </c>
      <c r="GI183">
        <v>-2</v>
      </c>
      <c r="GJ183">
        <v>0</v>
      </c>
      <c r="GK183">
        <f>ROUND(R183*(S12)/100,2)</f>
        <v>0</v>
      </c>
      <c r="GL183">
        <f t="shared" si="222"/>
        <v>0</v>
      </c>
      <c r="GM183">
        <f t="shared" si="223"/>
        <v>21.19</v>
      </c>
      <c r="GN183">
        <f t="shared" si="224"/>
        <v>21.19</v>
      </c>
      <c r="GO183">
        <f t="shared" si="225"/>
        <v>0</v>
      </c>
      <c r="GP183">
        <f t="shared" si="226"/>
        <v>0</v>
      </c>
      <c r="GR183">
        <v>0</v>
      </c>
      <c r="GS183">
        <v>0</v>
      </c>
      <c r="GT183">
        <v>0</v>
      </c>
      <c r="GU183" t="s">
        <v>6</v>
      </c>
      <c r="GV183">
        <f t="shared" si="227"/>
        <v>0</v>
      </c>
      <c r="GW183">
        <v>1</v>
      </c>
      <c r="GX183">
        <f t="shared" si="228"/>
        <v>0</v>
      </c>
      <c r="HA183">
        <v>0</v>
      </c>
      <c r="HB183">
        <v>0</v>
      </c>
      <c r="IK183">
        <v>0</v>
      </c>
    </row>
    <row r="184" spans="1:255" x14ac:dyDescent="0.2">
      <c r="A184" s="2">
        <v>17</v>
      </c>
      <c r="B184" s="2">
        <v>1</v>
      </c>
      <c r="C184" s="2">
        <f>ROW(SmtRes!A487)</f>
        <v>487</v>
      </c>
      <c r="D184" s="2">
        <f>ROW(EtalonRes!A509)</f>
        <v>509</v>
      </c>
      <c r="E184" s="2" t="s">
        <v>341</v>
      </c>
      <c r="F184" s="2" t="s">
        <v>342</v>
      </c>
      <c r="G184" s="2" t="s">
        <v>343</v>
      </c>
      <c r="H184" s="2" t="s">
        <v>32</v>
      </c>
      <c r="I184" s="2">
        <f>ROUND(10.8/100,9)</f>
        <v>0.108</v>
      </c>
      <c r="J184" s="2">
        <v>0</v>
      </c>
      <c r="K184" s="2"/>
      <c r="L184" s="2"/>
      <c r="M184" s="2"/>
      <c r="N184" s="2"/>
      <c r="O184" s="2">
        <f t="shared" si="193"/>
        <v>118.09</v>
      </c>
      <c r="P184" s="2">
        <f t="shared" si="194"/>
        <v>69.400000000000006</v>
      </c>
      <c r="Q184" s="2">
        <f t="shared" si="195"/>
        <v>1.41</v>
      </c>
      <c r="R184" s="2">
        <f t="shared" si="196"/>
        <v>0.27</v>
      </c>
      <c r="S184" s="2">
        <f t="shared" si="197"/>
        <v>47.28</v>
      </c>
      <c r="T184" s="2">
        <f t="shared" si="198"/>
        <v>0</v>
      </c>
      <c r="U184" s="2">
        <f t="shared" si="199"/>
        <v>5.4101520000000001</v>
      </c>
      <c r="V184" s="2">
        <f t="shared" si="200"/>
        <v>2.2950000000000002E-2</v>
      </c>
      <c r="W184" s="2">
        <f t="shared" si="201"/>
        <v>0</v>
      </c>
      <c r="X184" s="2">
        <f t="shared" si="202"/>
        <v>45.17</v>
      </c>
      <c r="Y184" s="2">
        <f t="shared" si="203"/>
        <v>22.35</v>
      </c>
      <c r="Z184" s="2"/>
      <c r="AA184" s="2">
        <v>27721505</v>
      </c>
      <c r="AB184" s="2">
        <f t="shared" si="204"/>
        <v>1093.3900000000001</v>
      </c>
      <c r="AC184" s="2">
        <f t="shared" si="229"/>
        <v>642.55999999999995</v>
      </c>
      <c r="AD184" s="2">
        <f>ROUND(((((ET184*1.25))-((EU184*1.25)))+AE184),2)</f>
        <v>13.01</v>
      </c>
      <c r="AE184" s="2">
        <f>ROUND(((EU184*1.25)),2)</f>
        <v>2.46</v>
      </c>
      <c r="AF184" s="2">
        <f>ROUND(((EV184*1.15)),2)</f>
        <v>437.82</v>
      </c>
      <c r="AG184" s="2">
        <f t="shared" si="207"/>
        <v>0</v>
      </c>
      <c r="AH184" s="2">
        <f>((EW184*1.15))</f>
        <v>50.094000000000001</v>
      </c>
      <c r="AI184" s="2">
        <f>((EX184*1.25))</f>
        <v>0.21250000000000002</v>
      </c>
      <c r="AJ184" s="2">
        <f t="shared" si="209"/>
        <v>0</v>
      </c>
      <c r="AK184" s="2">
        <v>1033.68</v>
      </c>
      <c r="AL184" s="2">
        <v>642.55999999999995</v>
      </c>
      <c r="AM184" s="2">
        <v>10.41</v>
      </c>
      <c r="AN184" s="2">
        <v>1.97</v>
      </c>
      <c r="AO184" s="2">
        <v>380.71</v>
      </c>
      <c r="AP184" s="2">
        <v>0</v>
      </c>
      <c r="AQ184" s="2">
        <v>43.56</v>
      </c>
      <c r="AR184" s="2">
        <v>0.17</v>
      </c>
      <c r="AS184" s="2">
        <v>0</v>
      </c>
      <c r="AT184" s="2">
        <v>95</v>
      </c>
      <c r="AU184" s="2">
        <v>47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0</v>
      </c>
      <c r="BI184" s="2">
        <v>1</v>
      </c>
      <c r="BJ184" s="2" t="s">
        <v>344</v>
      </c>
      <c r="BK184" s="2"/>
      <c r="BL184" s="2"/>
      <c r="BM184" s="2">
        <v>15001</v>
      </c>
      <c r="BN184" s="2">
        <v>0</v>
      </c>
      <c r="BO184" s="2" t="s">
        <v>6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105</v>
      </c>
      <c r="CA184" s="2">
        <v>55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1470</v>
      </c>
      <c r="CO184" s="2">
        <v>0</v>
      </c>
      <c r="CP184" s="2">
        <f t="shared" si="210"/>
        <v>118.09</v>
      </c>
      <c r="CQ184" s="2">
        <f t="shared" si="211"/>
        <v>642.55999999999995</v>
      </c>
      <c r="CR184" s="2">
        <f t="shared" si="212"/>
        <v>13.01</v>
      </c>
      <c r="CS184" s="2">
        <f t="shared" si="213"/>
        <v>2.46</v>
      </c>
      <c r="CT184" s="2">
        <f t="shared" si="214"/>
        <v>437.82</v>
      </c>
      <c r="CU184" s="2">
        <f t="shared" si="215"/>
        <v>0</v>
      </c>
      <c r="CV184" s="2">
        <f t="shared" si="216"/>
        <v>50.094000000000001</v>
      </c>
      <c r="CW184" s="2">
        <f t="shared" si="217"/>
        <v>0.21250000000000002</v>
      </c>
      <c r="CX184" s="2">
        <f t="shared" si="218"/>
        <v>0</v>
      </c>
      <c r="CY184" s="2">
        <f t="shared" si="219"/>
        <v>45.172499999999999</v>
      </c>
      <c r="CZ184" s="2">
        <f t="shared" si="220"/>
        <v>22.348500000000005</v>
      </c>
      <c r="DA184" s="2"/>
      <c r="DB184" s="2"/>
      <c r="DC184" s="2" t="s">
        <v>6</v>
      </c>
      <c r="DD184" s="2" t="s">
        <v>6</v>
      </c>
      <c r="DE184" s="2" t="s">
        <v>102</v>
      </c>
      <c r="DF184" s="2" t="s">
        <v>102</v>
      </c>
      <c r="DG184" s="2" t="s">
        <v>103</v>
      </c>
      <c r="DH184" s="2" t="s">
        <v>6</v>
      </c>
      <c r="DI184" s="2" t="s">
        <v>103</v>
      </c>
      <c r="DJ184" s="2" t="s">
        <v>102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1005</v>
      </c>
      <c r="DV184" s="2" t="s">
        <v>32</v>
      </c>
      <c r="DW184" s="2" t="s">
        <v>32</v>
      </c>
      <c r="DX184" s="2">
        <v>100</v>
      </c>
      <c r="DY184" s="2"/>
      <c r="DZ184" s="2"/>
      <c r="EA184" s="2"/>
      <c r="EB184" s="2"/>
      <c r="EC184" s="2"/>
      <c r="ED184" s="2"/>
      <c r="EE184" s="2">
        <v>27029049</v>
      </c>
      <c r="EF184" s="2">
        <v>2</v>
      </c>
      <c r="EG184" s="2" t="s">
        <v>23</v>
      </c>
      <c r="EH184" s="2">
        <v>0</v>
      </c>
      <c r="EI184" s="2" t="s">
        <v>6</v>
      </c>
      <c r="EJ184" s="2">
        <v>1</v>
      </c>
      <c r="EK184" s="2">
        <v>15001</v>
      </c>
      <c r="EL184" s="2" t="s">
        <v>24</v>
      </c>
      <c r="EM184" s="2" t="s">
        <v>25</v>
      </c>
      <c r="EN184" s="2"/>
      <c r="EO184" s="2" t="s">
        <v>106</v>
      </c>
      <c r="EP184" s="2"/>
      <c r="EQ184" s="2">
        <v>0</v>
      </c>
      <c r="ER184" s="2">
        <v>1033.68</v>
      </c>
      <c r="ES184" s="2">
        <v>642.55999999999995</v>
      </c>
      <c r="ET184" s="2">
        <v>10.41</v>
      </c>
      <c r="EU184" s="2">
        <v>1.97</v>
      </c>
      <c r="EV184" s="2">
        <v>380.71</v>
      </c>
      <c r="EW184" s="2">
        <v>43.56</v>
      </c>
      <c r="EX184" s="2">
        <v>0.17</v>
      </c>
      <c r="EY184" s="2">
        <v>0</v>
      </c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21"/>
        <v>0</v>
      </c>
      <c r="FS184" s="2">
        <v>0</v>
      </c>
      <c r="FT184" s="2" t="s">
        <v>27</v>
      </c>
      <c r="FU184" s="2" t="s">
        <v>28</v>
      </c>
      <c r="FV184" s="2"/>
      <c r="FW184" s="2"/>
      <c r="FX184" s="2">
        <v>94.5</v>
      </c>
      <c r="FY184" s="2">
        <v>46.75</v>
      </c>
      <c r="FZ184" s="2"/>
      <c r="GA184" s="2" t="s">
        <v>6</v>
      </c>
      <c r="GB184" s="2"/>
      <c r="GC184" s="2"/>
      <c r="GD184" s="2">
        <v>0</v>
      </c>
      <c r="GE184" s="2"/>
      <c r="GF184" s="2">
        <v>325170472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22"/>
        <v>0</v>
      </c>
      <c r="GM184" s="2">
        <f t="shared" si="223"/>
        <v>185.61</v>
      </c>
      <c r="GN184" s="2">
        <f t="shared" si="224"/>
        <v>185.61</v>
      </c>
      <c r="GO184" s="2">
        <f t="shared" si="225"/>
        <v>0</v>
      </c>
      <c r="GP184" s="2">
        <f t="shared" si="226"/>
        <v>0</v>
      </c>
      <c r="GQ184" s="2"/>
      <c r="GR184" s="2">
        <v>0</v>
      </c>
      <c r="GS184" s="2">
        <v>3</v>
      </c>
      <c r="GT184" s="2">
        <v>0</v>
      </c>
      <c r="GU184" s="2" t="s">
        <v>6</v>
      </c>
      <c r="GV184" s="2">
        <f t="shared" si="227"/>
        <v>0</v>
      </c>
      <c r="GW184" s="2">
        <v>1</v>
      </c>
      <c r="GX184" s="2">
        <f t="shared" si="228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17</v>
      </c>
      <c r="B185">
        <v>1</v>
      </c>
      <c r="C185">
        <f>ROW(SmtRes!A496)</f>
        <v>496</v>
      </c>
      <c r="D185">
        <f>ROW(EtalonRes!A518)</f>
        <v>518</v>
      </c>
      <c r="E185" t="s">
        <v>341</v>
      </c>
      <c r="F185" t="s">
        <v>342</v>
      </c>
      <c r="G185" t="s">
        <v>343</v>
      </c>
      <c r="H185" t="s">
        <v>32</v>
      </c>
      <c r="I185">
        <f>ROUND(10.8/100,9)</f>
        <v>0.108</v>
      </c>
      <c r="J185">
        <v>0</v>
      </c>
      <c r="O185">
        <f t="shared" si="193"/>
        <v>118.09</v>
      </c>
      <c r="P185">
        <f t="shared" si="194"/>
        <v>69.400000000000006</v>
      </c>
      <c r="Q185">
        <f t="shared" si="195"/>
        <v>1.41</v>
      </c>
      <c r="R185">
        <f t="shared" si="196"/>
        <v>0.27</v>
      </c>
      <c r="S185">
        <f t="shared" si="197"/>
        <v>47.28</v>
      </c>
      <c r="T185">
        <f t="shared" si="198"/>
        <v>0</v>
      </c>
      <c r="U185">
        <f t="shared" si="199"/>
        <v>5.4101520000000001</v>
      </c>
      <c r="V185">
        <f t="shared" si="200"/>
        <v>2.2950000000000002E-2</v>
      </c>
      <c r="W185">
        <f t="shared" si="201"/>
        <v>0</v>
      </c>
      <c r="X185">
        <f t="shared" si="202"/>
        <v>45.17</v>
      </c>
      <c r="Y185">
        <f t="shared" si="203"/>
        <v>22.35</v>
      </c>
      <c r="AA185">
        <v>27721504</v>
      </c>
      <c r="AB185">
        <f t="shared" si="204"/>
        <v>1093.3900000000001</v>
      </c>
      <c r="AC185">
        <f t="shared" si="229"/>
        <v>642.55999999999995</v>
      </c>
      <c r="AD185">
        <f>ROUND(((((ET185*1.25))-((EU185*1.25)))+AE185),2)</f>
        <v>13.01</v>
      </c>
      <c r="AE185">
        <f>ROUND(((EU185*1.25)),2)</f>
        <v>2.46</v>
      </c>
      <c r="AF185">
        <f>ROUND(((EV185*1.15)),2)</f>
        <v>437.82</v>
      </c>
      <c r="AG185">
        <f t="shared" si="207"/>
        <v>0</v>
      </c>
      <c r="AH185">
        <f>((EW185*1.15))</f>
        <v>50.094000000000001</v>
      </c>
      <c r="AI185">
        <f>((EX185*1.25))</f>
        <v>0.21250000000000002</v>
      </c>
      <c r="AJ185">
        <f t="shared" si="209"/>
        <v>0</v>
      </c>
      <c r="AK185">
        <v>1033.68</v>
      </c>
      <c r="AL185">
        <v>642.55999999999995</v>
      </c>
      <c r="AM185">
        <v>10.41</v>
      </c>
      <c r="AN185">
        <v>1.97</v>
      </c>
      <c r="AO185">
        <v>380.71</v>
      </c>
      <c r="AP185">
        <v>0</v>
      </c>
      <c r="AQ185">
        <v>43.56</v>
      </c>
      <c r="AR185">
        <v>0.17</v>
      </c>
      <c r="AS185">
        <v>0</v>
      </c>
      <c r="AT185">
        <v>95</v>
      </c>
      <c r="AU185">
        <v>47</v>
      </c>
      <c r="AV185">
        <v>1</v>
      </c>
      <c r="AW185">
        <v>1</v>
      </c>
      <c r="AZ185">
        <v>1</v>
      </c>
      <c r="BA185">
        <v>1</v>
      </c>
      <c r="BB185">
        <v>1</v>
      </c>
      <c r="BC185">
        <v>1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1</v>
      </c>
      <c r="BJ185" t="s">
        <v>344</v>
      </c>
      <c r="BM185">
        <v>15001</v>
      </c>
      <c r="BN185">
        <v>0</v>
      </c>
      <c r="BO185" t="s">
        <v>6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105</v>
      </c>
      <c r="CA185">
        <v>55</v>
      </c>
      <c r="CF185">
        <v>0</v>
      </c>
      <c r="CG185">
        <v>0</v>
      </c>
      <c r="CM185">
        <v>0</v>
      </c>
      <c r="CN185" t="s">
        <v>1470</v>
      </c>
      <c r="CO185">
        <v>0</v>
      </c>
      <c r="CP185">
        <f t="shared" si="210"/>
        <v>118.09</v>
      </c>
      <c r="CQ185">
        <f t="shared" si="211"/>
        <v>642.55999999999995</v>
      </c>
      <c r="CR185">
        <f t="shared" si="212"/>
        <v>13.01</v>
      </c>
      <c r="CS185">
        <f t="shared" si="213"/>
        <v>2.46</v>
      </c>
      <c r="CT185">
        <f t="shared" si="214"/>
        <v>437.82</v>
      </c>
      <c r="CU185">
        <f t="shared" si="215"/>
        <v>0</v>
      </c>
      <c r="CV185">
        <f t="shared" si="216"/>
        <v>50.094000000000001</v>
      </c>
      <c r="CW185">
        <f t="shared" si="217"/>
        <v>0.21250000000000002</v>
      </c>
      <c r="CX185">
        <f t="shared" si="218"/>
        <v>0</v>
      </c>
      <c r="CY185">
        <f t="shared" si="219"/>
        <v>45.172499999999999</v>
      </c>
      <c r="CZ185">
        <f t="shared" si="220"/>
        <v>22.348500000000005</v>
      </c>
      <c r="DC185" t="s">
        <v>6</v>
      </c>
      <c r="DD185" t="s">
        <v>6</v>
      </c>
      <c r="DE185" t="s">
        <v>102</v>
      </c>
      <c r="DF185" t="s">
        <v>102</v>
      </c>
      <c r="DG185" t="s">
        <v>103</v>
      </c>
      <c r="DH185" t="s">
        <v>6</v>
      </c>
      <c r="DI185" t="s">
        <v>103</v>
      </c>
      <c r="DJ185" t="s">
        <v>102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1005</v>
      </c>
      <c r="DV185" t="s">
        <v>32</v>
      </c>
      <c r="DW185" t="s">
        <v>32</v>
      </c>
      <c r="DX185">
        <v>100</v>
      </c>
      <c r="EE185">
        <v>27029049</v>
      </c>
      <c r="EF185">
        <v>2</v>
      </c>
      <c r="EG185" t="s">
        <v>23</v>
      </c>
      <c r="EH185">
        <v>0</v>
      </c>
      <c r="EI185" t="s">
        <v>6</v>
      </c>
      <c r="EJ185">
        <v>1</v>
      </c>
      <c r="EK185">
        <v>15001</v>
      </c>
      <c r="EL185" t="s">
        <v>24</v>
      </c>
      <c r="EM185" t="s">
        <v>25</v>
      </c>
      <c r="EO185" t="s">
        <v>106</v>
      </c>
      <c r="EQ185">
        <v>0</v>
      </c>
      <c r="ER185">
        <v>1033.68</v>
      </c>
      <c r="ES185">
        <v>642.55999999999995</v>
      </c>
      <c r="ET185">
        <v>10.41</v>
      </c>
      <c r="EU185">
        <v>1.97</v>
      </c>
      <c r="EV185">
        <v>380.71</v>
      </c>
      <c r="EW185">
        <v>43.56</v>
      </c>
      <c r="EX185">
        <v>0.17</v>
      </c>
      <c r="EY185">
        <v>0</v>
      </c>
      <c r="FQ185">
        <v>0</v>
      </c>
      <c r="FR185">
        <f t="shared" si="221"/>
        <v>0</v>
      </c>
      <c r="FS185">
        <v>0</v>
      </c>
      <c r="FT185" t="s">
        <v>27</v>
      </c>
      <c r="FU185" t="s">
        <v>28</v>
      </c>
      <c r="FX185">
        <v>94.5</v>
      </c>
      <c r="FY185">
        <v>46.75</v>
      </c>
      <c r="GA185" t="s">
        <v>6</v>
      </c>
      <c r="GD185">
        <v>0</v>
      </c>
      <c r="GF185">
        <v>325170472</v>
      </c>
      <c r="GG185">
        <v>2</v>
      </c>
      <c r="GH185">
        <v>1</v>
      </c>
      <c r="GI185">
        <v>-2</v>
      </c>
      <c r="GJ185">
        <v>0</v>
      </c>
      <c r="GK185">
        <f>ROUND(R185*(S12)/100,2)</f>
        <v>0</v>
      </c>
      <c r="GL185">
        <f t="shared" si="222"/>
        <v>0</v>
      </c>
      <c r="GM185">
        <f t="shared" si="223"/>
        <v>185.61</v>
      </c>
      <c r="GN185">
        <f t="shared" si="224"/>
        <v>185.61</v>
      </c>
      <c r="GO185">
        <f t="shared" si="225"/>
        <v>0</v>
      </c>
      <c r="GP185">
        <f t="shared" si="226"/>
        <v>0</v>
      </c>
      <c r="GR185">
        <v>0</v>
      </c>
      <c r="GS185">
        <v>0</v>
      </c>
      <c r="GT185">
        <v>0</v>
      </c>
      <c r="GU185" t="s">
        <v>6</v>
      </c>
      <c r="GV185">
        <f t="shared" si="227"/>
        <v>0</v>
      </c>
      <c r="GW185">
        <v>1</v>
      </c>
      <c r="GX185">
        <f t="shared" si="228"/>
        <v>0</v>
      </c>
      <c r="HA185">
        <v>0</v>
      </c>
      <c r="HB185">
        <v>0</v>
      </c>
      <c r="IK185">
        <v>0</v>
      </c>
    </row>
    <row r="186" spans="1:255" x14ac:dyDescent="0.2">
      <c r="A186" s="2">
        <v>18</v>
      </c>
      <c r="B186" s="2">
        <v>1</v>
      </c>
      <c r="C186" s="2">
        <v>485</v>
      </c>
      <c r="D186" s="2"/>
      <c r="E186" s="2" t="s">
        <v>345</v>
      </c>
      <c r="F186" s="2" t="s">
        <v>346</v>
      </c>
      <c r="G186" s="2" t="s">
        <v>347</v>
      </c>
      <c r="H186" s="2" t="s">
        <v>46</v>
      </c>
      <c r="I186" s="2">
        <f>I184*J186</f>
        <v>3.2399999999999998E-3</v>
      </c>
      <c r="J186" s="2">
        <v>0.03</v>
      </c>
      <c r="K186" s="2"/>
      <c r="L186" s="2"/>
      <c r="M186" s="2"/>
      <c r="N186" s="2"/>
      <c r="O186" s="2">
        <f t="shared" si="193"/>
        <v>43.05</v>
      </c>
      <c r="P186" s="2">
        <f t="shared" si="194"/>
        <v>43.05</v>
      </c>
      <c r="Q186" s="2">
        <f t="shared" si="195"/>
        <v>0</v>
      </c>
      <c r="R186" s="2">
        <f t="shared" si="196"/>
        <v>0</v>
      </c>
      <c r="S186" s="2">
        <f t="shared" si="197"/>
        <v>0</v>
      </c>
      <c r="T186" s="2">
        <f t="shared" si="198"/>
        <v>0</v>
      </c>
      <c r="U186" s="2">
        <f t="shared" si="199"/>
        <v>0</v>
      </c>
      <c r="V186" s="2">
        <f t="shared" si="200"/>
        <v>0</v>
      </c>
      <c r="W186" s="2">
        <f t="shared" si="201"/>
        <v>0</v>
      </c>
      <c r="X186" s="2">
        <f t="shared" si="202"/>
        <v>0</v>
      </c>
      <c r="Y186" s="2">
        <f t="shared" si="203"/>
        <v>0</v>
      </c>
      <c r="Z186" s="2"/>
      <c r="AA186" s="2">
        <v>27721505</v>
      </c>
      <c r="AB186" s="2">
        <f t="shared" si="204"/>
        <v>13287.69</v>
      </c>
      <c r="AC186" s="2">
        <f t="shared" si="229"/>
        <v>13287.69</v>
      </c>
      <c r="AD186" s="2">
        <f>ROUND((((ET186)-(EU186))+AE186),2)</f>
        <v>0</v>
      </c>
      <c r="AE186" s="2">
        <f t="shared" ref="AE186:AF189" si="232">ROUND((EU186),2)</f>
        <v>0</v>
      </c>
      <c r="AF186" s="2">
        <f t="shared" si="232"/>
        <v>0</v>
      </c>
      <c r="AG186" s="2">
        <f t="shared" si="207"/>
        <v>0</v>
      </c>
      <c r="AH186" s="2">
        <f t="shared" ref="AH186:AI189" si="233">(EW186)</f>
        <v>0</v>
      </c>
      <c r="AI186" s="2">
        <f t="shared" si="233"/>
        <v>0</v>
      </c>
      <c r="AJ186" s="2">
        <f t="shared" si="209"/>
        <v>0</v>
      </c>
      <c r="AK186" s="2">
        <v>13287.69</v>
      </c>
      <c r="AL186" s="2">
        <v>13287.69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80</v>
      </c>
      <c r="AU186" s="2">
        <v>50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6</v>
      </c>
      <c r="BE186" s="2" t="s">
        <v>6</v>
      </c>
      <c r="BF186" s="2" t="s">
        <v>6</v>
      </c>
      <c r="BG186" s="2" t="s">
        <v>6</v>
      </c>
      <c r="BH186" s="2">
        <v>3</v>
      </c>
      <c r="BI186" s="2">
        <v>1</v>
      </c>
      <c r="BJ186" s="2" t="s">
        <v>348</v>
      </c>
      <c r="BK186" s="2"/>
      <c r="BL186" s="2"/>
      <c r="BM186" s="2">
        <v>62001</v>
      </c>
      <c r="BN186" s="2">
        <v>0</v>
      </c>
      <c r="BO186" s="2" t="s">
        <v>6</v>
      </c>
      <c r="BP186" s="2">
        <v>0</v>
      </c>
      <c r="BQ186" s="2">
        <v>6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6</v>
      </c>
      <c r="BZ186" s="2">
        <v>80</v>
      </c>
      <c r="CA186" s="2">
        <v>50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6</v>
      </c>
      <c r="CO186" s="2">
        <v>0</v>
      </c>
      <c r="CP186" s="2">
        <f t="shared" si="210"/>
        <v>43.05</v>
      </c>
      <c r="CQ186" s="2">
        <f t="shared" si="211"/>
        <v>13287.69</v>
      </c>
      <c r="CR186" s="2">
        <f t="shared" si="212"/>
        <v>0</v>
      </c>
      <c r="CS186" s="2">
        <f t="shared" si="213"/>
        <v>0</v>
      </c>
      <c r="CT186" s="2">
        <f t="shared" si="214"/>
        <v>0</v>
      </c>
      <c r="CU186" s="2">
        <f t="shared" si="215"/>
        <v>0</v>
      </c>
      <c r="CV186" s="2">
        <f t="shared" si="216"/>
        <v>0</v>
      </c>
      <c r="CW186" s="2">
        <f t="shared" si="217"/>
        <v>0</v>
      </c>
      <c r="CX186" s="2">
        <f t="shared" si="218"/>
        <v>0</v>
      </c>
      <c r="CY186" s="2">
        <f t="shared" si="219"/>
        <v>0</v>
      </c>
      <c r="CZ186" s="2">
        <f t="shared" si="220"/>
        <v>0</v>
      </c>
      <c r="DA186" s="2"/>
      <c r="DB186" s="2"/>
      <c r="DC186" s="2" t="s">
        <v>6</v>
      </c>
      <c r="DD186" s="2" t="s">
        <v>6</v>
      </c>
      <c r="DE186" s="2" t="s">
        <v>6</v>
      </c>
      <c r="DF186" s="2" t="s">
        <v>6</v>
      </c>
      <c r="DG186" s="2" t="s">
        <v>6</v>
      </c>
      <c r="DH186" s="2" t="s">
        <v>6</v>
      </c>
      <c r="DI186" s="2" t="s">
        <v>6</v>
      </c>
      <c r="DJ186" s="2" t="s">
        <v>6</v>
      </c>
      <c r="DK186" s="2" t="s">
        <v>6</v>
      </c>
      <c r="DL186" s="2" t="s">
        <v>6</v>
      </c>
      <c r="DM186" s="2" t="s">
        <v>6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1009</v>
      </c>
      <c r="DV186" s="2" t="s">
        <v>46</v>
      </c>
      <c r="DW186" s="2" t="s">
        <v>46</v>
      </c>
      <c r="DX186" s="2">
        <v>1000</v>
      </c>
      <c r="DY186" s="2"/>
      <c r="DZ186" s="2"/>
      <c r="EA186" s="2"/>
      <c r="EB186" s="2"/>
      <c r="EC186" s="2"/>
      <c r="ED186" s="2"/>
      <c r="EE186" s="2">
        <v>27029107</v>
      </c>
      <c r="EF186" s="2">
        <v>6</v>
      </c>
      <c r="EG186" s="2" t="s">
        <v>40</v>
      </c>
      <c r="EH186" s="2">
        <v>0</v>
      </c>
      <c r="EI186" s="2" t="s">
        <v>6</v>
      </c>
      <c r="EJ186" s="2">
        <v>1</v>
      </c>
      <c r="EK186" s="2">
        <v>62001</v>
      </c>
      <c r="EL186" s="2" t="s">
        <v>241</v>
      </c>
      <c r="EM186" s="2" t="s">
        <v>242</v>
      </c>
      <c r="EN186" s="2"/>
      <c r="EO186" s="2" t="s">
        <v>6</v>
      </c>
      <c r="EP186" s="2"/>
      <c r="EQ186" s="2">
        <v>0</v>
      </c>
      <c r="ER186" s="2">
        <v>13287.69</v>
      </c>
      <c r="ES186" s="2">
        <v>13287.69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21"/>
        <v>0</v>
      </c>
      <c r="FS186" s="2">
        <v>0</v>
      </c>
      <c r="FT186" s="2"/>
      <c r="FU186" s="2"/>
      <c r="FV186" s="2"/>
      <c r="FW186" s="2"/>
      <c r="FX186" s="2">
        <v>80</v>
      </c>
      <c r="FY186" s="2">
        <v>50</v>
      </c>
      <c r="FZ186" s="2"/>
      <c r="GA186" s="2" t="s">
        <v>6</v>
      </c>
      <c r="GB186" s="2"/>
      <c r="GC186" s="2"/>
      <c r="GD186" s="2">
        <v>0</v>
      </c>
      <c r="GE186" s="2"/>
      <c r="GF186" s="2">
        <v>1261407534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22"/>
        <v>0</v>
      </c>
      <c r="GM186" s="2">
        <f t="shared" si="223"/>
        <v>43.05</v>
      </c>
      <c r="GN186" s="2">
        <f t="shared" si="224"/>
        <v>43.05</v>
      </c>
      <c r="GO186" s="2">
        <f t="shared" si="225"/>
        <v>0</v>
      </c>
      <c r="GP186" s="2">
        <f t="shared" si="226"/>
        <v>0</v>
      </c>
      <c r="GQ186" s="2"/>
      <c r="GR186" s="2">
        <v>0</v>
      </c>
      <c r="GS186" s="2">
        <v>3</v>
      </c>
      <c r="GT186" s="2">
        <v>0</v>
      </c>
      <c r="GU186" s="2" t="s">
        <v>6</v>
      </c>
      <c r="GV186" s="2">
        <f t="shared" si="227"/>
        <v>0</v>
      </c>
      <c r="GW186" s="2">
        <v>1</v>
      </c>
      <c r="GX186" s="2">
        <f t="shared" si="228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18</v>
      </c>
      <c r="B187">
        <v>1</v>
      </c>
      <c r="C187">
        <v>494</v>
      </c>
      <c r="E187" t="s">
        <v>345</v>
      </c>
      <c r="F187" t="s">
        <v>346</v>
      </c>
      <c r="G187" t="s">
        <v>347</v>
      </c>
      <c r="H187" t="s">
        <v>46</v>
      </c>
      <c r="I187">
        <f>I185*J187</f>
        <v>3.2399999999999998E-3</v>
      </c>
      <c r="J187">
        <v>0.03</v>
      </c>
      <c r="O187">
        <f t="shared" si="193"/>
        <v>43.05</v>
      </c>
      <c r="P187">
        <f t="shared" si="194"/>
        <v>43.05</v>
      </c>
      <c r="Q187">
        <f t="shared" si="195"/>
        <v>0</v>
      </c>
      <c r="R187">
        <f t="shared" si="196"/>
        <v>0</v>
      </c>
      <c r="S187">
        <f t="shared" si="197"/>
        <v>0</v>
      </c>
      <c r="T187">
        <f t="shared" si="198"/>
        <v>0</v>
      </c>
      <c r="U187">
        <f t="shared" si="199"/>
        <v>0</v>
      </c>
      <c r="V187">
        <f t="shared" si="200"/>
        <v>0</v>
      </c>
      <c r="W187">
        <f t="shared" si="201"/>
        <v>0</v>
      </c>
      <c r="X187">
        <f t="shared" si="202"/>
        <v>0</v>
      </c>
      <c r="Y187">
        <f t="shared" si="203"/>
        <v>0</v>
      </c>
      <c r="AA187">
        <v>27721504</v>
      </c>
      <c r="AB187">
        <f t="shared" si="204"/>
        <v>13287.69</v>
      </c>
      <c r="AC187">
        <f t="shared" si="229"/>
        <v>13287.69</v>
      </c>
      <c r="AD187">
        <f>ROUND((((ET187)-(EU187))+AE187),2)</f>
        <v>0</v>
      </c>
      <c r="AE187">
        <f t="shared" si="232"/>
        <v>0</v>
      </c>
      <c r="AF187">
        <f t="shared" si="232"/>
        <v>0</v>
      </c>
      <c r="AG187">
        <f t="shared" si="207"/>
        <v>0</v>
      </c>
      <c r="AH187">
        <f t="shared" si="233"/>
        <v>0</v>
      </c>
      <c r="AI187">
        <f t="shared" si="233"/>
        <v>0</v>
      </c>
      <c r="AJ187">
        <f t="shared" si="209"/>
        <v>0</v>
      </c>
      <c r="AK187">
        <v>13287.69</v>
      </c>
      <c r="AL187">
        <v>13287.69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105</v>
      </c>
      <c r="AU187">
        <v>55</v>
      </c>
      <c r="AV187">
        <v>1</v>
      </c>
      <c r="AW187">
        <v>1</v>
      </c>
      <c r="AZ187">
        <v>1</v>
      </c>
      <c r="BA187">
        <v>1</v>
      </c>
      <c r="BB187">
        <v>1</v>
      </c>
      <c r="BC187">
        <v>1</v>
      </c>
      <c r="BD187" t="s">
        <v>6</v>
      </c>
      <c r="BE187" t="s">
        <v>6</v>
      </c>
      <c r="BF187" t="s">
        <v>6</v>
      </c>
      <c r="BG187" t="s">
        <v>6</v>
      </c>
      <c r="BH187">
        <v>3</v>
      </c>
      <c r="BI187">
        <v>1</v>
      </c>
      <c r="BJ187" t="s">
        <v>348</v>
      </c>
      <c r="BM187">
        <v>62001</v>
      </c>
      <c r="BN187">
        <v>0</v>
      </c>
      <c r="BO187" t="s">
        <v>6</v>
      </c>
      <c r="BP187">
        <v>0</v>
      </c>
      <c r="BQ187">
        <v>6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105</v>
      </c>
      <c r="CA187">
        <v>55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210"/>
        <v>43.05</v>
      </c>
      <c r="CQ187">
        <f t="shared" si="211"/>
        <v>13287.69</v>
      </c>
      <c r="CR187">
        <f t="shared" si="212"/>
        <v>0</v>
      </c>
      <c r="CS187">
        <f t="shared" si="213"/>
        <v>0</v>
      </c>
      <c r="CT187">
        <f t="shared" si="214"/>
        <v>0</v>
      </c>
      <c r="CU187">
        <f t="shared" si="215"/>
        <v>0</v>
      </c>
      <c r="CV187">
        <f t="shared" si="216"/>
        <v>0</v>
      </c>
      <c r="CW187">
        <f t="shared" si="217"/>
        <v>0</v>
      </c>
      <c r="CX187">
        <f t="shared" si="218"/>
        <v>0</v>
      </c>
      <c r="CY187">
        <f t="shared" si="219"/>
        <v>0</v>
      </c>
      <c r="CZ187">
        <f t="shared" si="220"/>
        <v>0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1009</v>
      </c>
      <c r="DV187" t="s">
        <v>46</v>
      </c>
      <c r="DW187" t="s">
        <v>46</v>
      </c>
      <c r="DX187">
        <v>1000</v>
      </c>
      <c r="EE187">
        <v>27029107</v>
      </c>
      <c r="EF187">
        <v>6</v>
      </c>
      <c r="EG187" t="s">
        <v>40</v>
      </c>
      <c r="EH187">
        <v>0</v>
      </c>
      <c r="EI187" t="s">
        <v>6</v>
      </c>
      <c r="EJ187">
        <v>1</v>
      </c>
      <c r="EK187">
        <v>62001</v>
      </c>
      <c r="EL187" t="s">
        <v>241</v>
      </c>
      <c r="EM187" t="s">
        <v>242</v>
      </c>
      <c r="EO187" t="s">
        <v>6</v>
      </c>
      <c r="EQ187">
        <v>0</v>
      </c>
      <c r="ER187">
        <v>13287.69</v>
      </c>
      <c r="ES187">
        <v>13287.69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221"/>
        <v>0</v>
      </c>
      <c r="FS187">
        <v>0</v>
      </c>
      <c r="FX187">
        <v>105</v>
      </c>
      <c r="FY187">
        <v>55</v>
      </c>
      <c r="GA187" t="s">
        <v>6</v>
      </c>
      <c r="GD187">
        <v>0</v>
      </c>
      <c r="GF187">
        <v>1261407534</v>
      </c>
      <c r="GG187">
        <v>2</v>
      </c>
      <c r="GH187">
        <v>1</v>
      </c>
      <c r="GI187">
        <v>-2</v>
      </c>
      <c r="GJ187">
        <v>0</v>
      </c>
      <c r="GK187">
        <f>ROUND(R187*(S12)/100,2)</f>
        <v>0</v>
      </c>
      <c r="GL187">
        <f t="shared" si="222"/>
        <v>0</v>
      </c>
      <c r="GM187">
        <f t="shared" si="223"/>
        <v>43.05</v>
      </c>
      <c r="GN187">
        <f t="shared" si="224"/>
        <v>43.05</v>
      </c>
      <c r="GO187">
        <f t="shared" si="225"/>
        <v>0</v>
      </c>
      <c r="GP187">
        <f t="shared" si="226"/>
        <v>0</v>
      </c>
      <c r="GR187">
        <v>0</v>
      </c>
      <c r="GS187">
        <v>0</v>
      </c>
      <c r="GT187">
        <v>0</v>
      </c>
      <c r="GU187" t="s">
        <v>6</v>
      </c>
      <c r="GV187">
        <f t="shared" si="227"/>
        <v>0</v>
      </c>
      <c r="GW187">
        <v>1</v>
      </c>
      <c r="GX187">
        <f t="shared" si="228"/>
        <v>0</v>
      </c>
      <c r="HA187">
        <v>0</v>
      </c>
      <c r="HB187"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486</v>
      </c>
      <c r="D188" s="2"/>
      <c r="E188" s="2" t="s">
        <v>349</v>
      </c>
      <c r="F188" s="2" t="s">
        <v>350</v>
      </c>
      <c r="G188" s="2" t="s">
        <v>351</v>
      </c>
      <c r="H188" s="2" t="s">
        <v>352</v>
      </c>
      <c r="I188" s="2">
        <f>I184*J188</f>
        <v>1.5444</v>
      </c>
      <c r="J188" s="2">
        <v>14.3</v>
      </c>
      <c r="K188" s="2"/>
      <c r="L188" s="2"/>
      <c r="M188" s="2"/>
      <c r="N188" s="2"/>
      <c r="O188" s="2">
        <f t="shared" si="193"/>
        <v>47.37</v>
      </c>
      <c r="P188" s="2">
        <f t="shared" si="194"/>
        <v>47.37</v>
      </c>
      <c r="Q188" s="2">
        <f t="shared" si="195"/>
        <v>0</v>
      </c>
      <c r="R188" s="2">
        <f t="shared" si="196"/>
        <v>0</v>
      </c>
      <c r="S188" s="2">
        <f t="shared" si="197"/>
        <v>0</v>
      </c>
      <c r="T188" s="2">
        <f t="shared" si="198"/>
        <v>0</v>
      </c>
      <c r="U188" s="2">
        <f t="shared" si="199"/>
        <v>0</v>
      </c>
      <c r="V188" s="2">
        <f t="shared" si="200"/>
        <v>0</v>
      </c>
      <c r="W188" s="2">
        <f t="shared" si="201"/>
        <v>0</v>
      </c>
      <c r="X188" s="2">
        <f t="shared" si="202"/>
        <v>0</v>
      </c>
      <c r="Y188" s="2">
        <f t="shared" si="203"/>
        <v>0</v>
      </c>
      <c r="Z188" s="2"/>
      <c r="AA188" s="2">
        <v>27721505</v>
      </c>
      <c r="AB188" s="2">
        <f t="shared" si="204"/>
        <v>30.67</v>
      </c>
      <c r="AC188" s="2">
        <f t="shared" si="229"/>
        <v>30.67</v>
      </c>
      <c r="AD188" s="2">
        <f>ROUND((((ET188)-(EU188))+AE188),2)</f>
        <v>0</v>
      </c>
      <c r="AE188" s="2">
        <f t="shared" si="232"/>
        <v>0</v>
      </c>
      <c r="AF188" s="2">
        <f t="shared" si="232"/>
        <v>0</v>
      </c>
      <c r="AG188" s="2">
        <f t="shared" si="207"/>
        <v>0</v>
      </c>
      <c r="AH188" s="2">
        <f t="shared" si="233"/>
        <v>0</v>
      </c>
      <c r="AI188" s="2">
        <f t="shared" si="233"/>
        <v>0</v>
      </c>
      <c r="AJ188" s="2">
        <f t="shared" si="209"/>
        <v>0</v>
      </c>
      <c r="AK188" s="2">
        <v>30.67</v>
      </c>
      <c r="AL188" s="2">
        <v>30.67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95</v>
      </c>
      <c r="AU188" s="2">
        <v>47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6</v>
      </c>
      <c r="BE188" s="2" t="s">
        <v>6</v>
      </c>
      <c r="BF188" s="2" t="s">
        <v>6</v>
      </c>
      <c r="BG188" s="2" t="s">
        <v>6</v>
      </c>
      <c r="BH188" s="2">
        <v>3</v>
      </c>
      <c r="BI188" s="2">
        <v>1</v>
      </c>
      <c r="BJ188" s="2" t="s">
        <v>353</v>
      </c>
      <c r="BK188" s="2"/>
      <c r="BL188" s="2"/>
      <c r="BM188" s="2">
        <v>15001</v>
      </c>
      <c r="BN188" s="2">
        <v>0</v>
      </c>
      <c r="BO188" s="2" t="s">
        <v>6</v>
      </c>
      <c r="BP188" s="2">
        <v>0</v>
      </c>
      <c r="BQ188" s="2">
        <v>2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6</v>
      </c>
      <c r="BZ188" s="2">
        <v>105</v>
      </c>
      <c r="CA188" s="2">
        <v>55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6</v>
      </c>
      <c r="CO188" s="2">
        <v>0</v>
      </c>
      <c r="CP188" s="2">
        <f t="shared" si="210"/>
        <v>47.37</v>
      </c>
      <c r="CQ188" s="2">
        <f t="shared" si="211"/>
        <v>30.67</v>
      </c>
      <c r="CR188" s="2">
        <f t="shared" si="212"/>
        <v>0</v>
      </c>
      <c r="CS188" s="2">
        <f t="shared" si="213"/>
        <v>0</v>
      </c>
      <c r="CT188" s="2">
        <f t="shared" si="214"/>
        <v>0</v>
      </c>
      <c r="CU188" s="2">
        <f t="shared" si="215"/>
        <v>0</v>
      </c>
      <c r="CV188" s="2">
        <f t="shared" si="216"/>
        <v>0</v>
      </c>
      <c r="CW188" s="2">
        <f t="shared" si="217"/>
        <v>0</v>
      </c>
      <c r="CX188" s="2">
        <f t="shared" si="218"/>
        <v>0</v>
      </c>
      <c r="CY188" s="2">
        <f t="shared" si="219"/>
        <v>0</v>
      </c>
      <c r="CZ188" s="2">
        <f t="shared" si="220"/>
        <v>0</v>
      </c>
      <c r="DA188" s="2"/>
      <c r="DB188" s="2"/>
      <c r="DC188" s="2" t="s">
        <v>6</v>
      </c>
      <c r="DD188" s="2" t="s">
        <v>6</v>
      </c>
      <c r="DE188" s="2" t="s">
        <v>6</v>
      </c>
      <c r="DF188" s="2" t="s">
        <v>6</v>
      </c>
      <c r="DG188" s="2" t="s">
        <v>6</v>
      </c>
      <c r="DH188" s="2" t="s">
        <v>6</v>
      </c>
      <c r="DI188" s="2" t="s">
        <v>6</v>
      </c>
      <c r="DJ188" s="2" t="s">
        <v>6</v>
      </c>
      <c r="DK188" s="2" t="s">
        <v>6</v>
      </c>
      <c r="DL188" s="2" t="s">
        <v>6</v>
      </c>
      <c r="DM188" s="2" t="s">
        <v>6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1002</v>
      </c>
      <c r="DV188" s="2" t="s">
        <v>352</v>
      </c>
      <c r="DW188" s="2" t="s">
        <v>352</v>
      </c>
      <c r="DX188" s="2">
        <v>1</v>
      </c>
      <c r="DY188" s="2"/>
      <c r="DZ188" s="2"/>
      <c r="EA188" s="2"/>
      <c r="EB188" s="2"/>
      <c r="EC188" s="2"/>
      <c r="ED188" s="2"/>
      <c r="EE188" s="2">
        <v>27029049</v>
      </c>
      <c r="EF188" s="2">
        <v>2</v>
      </c>
      <c r="EG188" s="2" t="s">
        <v>23</v>
      </c>
      <c r="EH188" s="2">
        <v>0</v>
      </c>
      <c r="EI188" s="2" t="s">
        <v>6</v>
      </c>
      <c r="EJ188" s="2">
        <v>1</v>
      </c>
      <c r="EK188" s="2">
        <v>15001</v>
      </c>
      <c r="EL188" s="2" t="s">
        <v>24</v>
      </c>
      <c r="EM188" s="2" t="s">
        <v>25</v>
      </c>
      <c r="EN188" s="2"/>
      <c r="EO188" s="2" t="s">
        <v>6</v>
      </c>
      <c r="EP188" s="2"/>
      <c r="EQ188" s="2">
        <v>0</v>
      </c>
      <c r="ER188" s="2">
        <v>30.67</v>
      </c>
      <c r="ES188" s="2">
        <v>30.67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221"/>
        <v>0</v>
      </c>
      <c r="FS188" s="2">
        <v>0</v>
      </c>
      <c r="FT188" s="2" t="s">
        <v>27</v>
      </c>
      <c r="FU188" s="2" t="s">
        <v>28</v>
      </c>
      <c r="FV188" s="2"/>
      <c r="FW188" s="2"/>
      <c r="FX188" s="2">
        <v>94.5</v>
      </c>
      <c r="FY188" s="2">
        <v>46.75</v>
      </c>
      <c r="FZ188" s="2"/>
      <c r="GA188" s="2" t="s">
        <v>6</v>
      </c>
      <c r="GB188" s="2"/>
      <c r="GC188" s="2"/>
      <c r="GD188" s="2">
        <v>0</v>
      </c>
      <c r="GE188" s="2"/>
      <c r="GF188" s="2">
        <v>-511336025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222"/>
        <v>0</v>
      </c>
      <c r="GM188" s="2">
        <f t="shared" si="223"/>
        <v>47.37</v>
      </c>
      <c r="GN188" s="2">
        <f t="shared" si="224"/>
        <v>47.37</v>
      </c>
      <c r="GO188" s="2">
        <f t="shared" si="225"/>
        <v>0</v>
      </c>
      <c r="GP188" s="2">
        <f t="shared" si="226"/>
        <v>0</v>
      </c>
      <c r="GQ188" s="2"/>
      <c r="GR188" s="2">
        <v>0</v>
      </c>
      <c r="GS188" s="2">
        <v>3</v>
      </c>
      <c r="GT188" s="2">
        <v>0</v>
      </c>
      <c r="GU188" s="2" t="s">
        <v>6</v>
      </c>
      <c r="GV188" s="2">
        <f t="shared" si="227"/>
        <v>0</v>
      </c>
      <c r="GW188" s="2">
        <v>1</v>
      </c>
      <c r="GX188" s="2">
        <f t="shared" si="228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495</v>
      </c>
      <c r="E189" t="s">
        <v>349</v>
      </c>
      <c r="F189" t="s">
        <v>350</v>
      </c>
      <c r="G189" t="s">
        <v>351</v>
      </c>
      <c r="H189" t="s">
        <v>352</v>
      </c>
      <c r="I189">
        <f>I185*J189</f>
        <v>1.5444</v>
      </c>
      <c r="J189">
        <v>14.3</v>
      </c>
      <c r="O189">
        <f t="shared" si="193"/>
        <v>47.37</v>
      </c>
      <c r="P189">
        <f t="shared" si="194"/>
        <v>47.37</v>
      </c>
      <c r="Q189">
        <f t="shared" si="195"/>
        <v>0</v>
      </c>
      <c r="R189">
        <f t="shared" si="196"/>
        <v>0</v>
      </c>
      <c r="S189">
        <f t="shared" si="197"/>
        <v>0</v>
      </c>
      <c r="T189">
        <f t="shared" si="198"/>
        <v>0</v>
      </c>
      <c r="U189">
        <f t="shared" si="199"/>
        <v>0</v>
      </c>
      <c r="V189">
        <f t="shared" si="200"/>
        <v>0</v>
      </c>
      <c r="W189">
        <f t="shared" si="201"/>
        <v>0</v>
      </c>
      <c r="X189">
        <f t="shared" si="202"/>
        <v>0</v>
      </c>
      <c r="Y189">
        <f t="shared" si="203"/>
        <v>0</v>
      </c>
      <c r="AA189">
        <v>27721504</v>
      </c>
      <c r="AB189">
        <f t="shared" si="204"/>
        <v>30.67</v>
      </c>
      <c r="AC189">
        <f t="shared" si="229"/>
        <v>30.67</v>
      </c>
      <c r="AD189">
        <f>ROUND((((ET189)-(EU189))+AE189),2)</f>
        <v>0</v>
      </c>
      <c r="AE189">
        <f t="shared" si="232"/>
        <v>0</v>
      </c>
      <c r="AF189">
        <f t="shared" si="232"/>
        <v>0</v>
      </c>
      <c r="AG189">
        <f t="shared" si="207"/>
        <v>0</v>
      </c>
      <c r="AH189">
        <f t="shared" si="233"/>
        <v>0</v>
      </c>
      <c r="AI189">
        <f t="shared" si="233"/>
        <v>0</v>
      </c>
      <c r="AJ189">
        <f t="shared" si="209"/>
        <v>0</v>
      </c>
      <c r="AK189">
        <v>30.67</v>
      </c>
      <c r="AL189">
        <v>30.67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47</v>
      </c>
      <c r="AV189">
        <v>1</v>
      </c>
      <c r="AW189">
        <v>1</v>
      </c>
      <c r="AZ189">
        <v>1</v>
      </c>
      <c r="BA189">
        <v>1</v>
      </c>
      <c r="BB189">
        <v>1</v>
      </c>
      <c r="BC189">
        <v>1</v>
      </c>
      <c r="BD189" t="s">
        <v>6</v>
      </c>
      <c r="BE189" t="s">
        <v>6</v>
      </c>
      <c r="BF189" t="s">
        <v>6</v>
      </c>
      <c r="BG189" t="s">
        <v>6</v>
      </c>
      <c r="BH189">
        <v>3</v>
      </c>
      <c r="BI189">
        <v>1</v>
      </c>
      <c r="BJ189" t="s">
        <v>353</v>
      </c>
      <c r="BM189">
        <v>15001</v>
      </c>
      <c r="BN189">
        <v>0</v>
      </c>
      <c r="BO189" t="s">
        <v>6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105</v>
      </c>
      <c r="CA189">
        <v>55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210"/>
        <v>47.37</v>
      </c>
      <c r="CQ189">
        <f t="shared" si="211"/>
        <v>30.67</v>
      </c>
      <c r="CR189">
        <f t="shared" si="212"/>
        <v>0</v>
      </c>
      <c r="CS189">
        <f t="shared" si="213"/>
        <v>0</v>
      </c>
      <c r="CT189">
        <f t="shared" si="214"/>
        <v>0</v>
      </c>
      <c r="CU189">
        <f t="shared" si="215"/>
        <v>0</v>
      </c>
      <c r="CV189">
        <f t="shared" si="216"/>
        <v>0</v>
      </c>
      <c r="CW189">
        <f t="shared" si="217"/>
        <v>0</v>
      </c>
      <c r="CX189">
        <f t="shared" si="218"/>
        <v>0</v>
      </c>
      <c r="CY189">
        <f t="shared" si="219"/>
        <v>0</v>
      </c>
      <c r="CZ189">
        <f t="shared" si="220"/>
        <v>0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1002</v>
      </c>
      <c r="DV189" t="s">
        <v>352</v>
      </c>
      <c r="DW189" t="s">
        <v>352</v>
      </c>
      <c r="DX189">
        <v>1</v>
      </c>
      <c r="EE189">
        <v>27029049</v>
      </c>
      <c r="EF189">
        <v>2</v>
      </c>
      <c r="EG189" t="s">
        <v>23</v>
      </c>
      <c r="EH189">
        <v>0</v>
      </c>
      <c r="EI189" t="s">
        <v>6</v>
      </c>
      <c r="EJ189">
        <v>1</v>
      </c>
      <c r="EK189">
        <v>15001</v>
      </c>
      <c r="EL189" t="s">
        <v>24</v>
      </c>
      <c r="EM189" t="s">
        <v>25</v>
      </c>
      <c r="EO189" t="s">
        <v>6</v>
      </c>
      <c r="EQ189">
        <v>0</v>
      </c>
      <c r="ER189">
        <v>30.67</v>
      </c>
      <c r="ES189">
        <v>30.67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21"/>
        <v>0</v>
      </c>
      <c r="FS189">
        <v>0</v>
      </c>
      <c r="FT189" t="s">
        <v>27</v>
      </c>
      <c r="FU189" t="s">
        <v>28</v>
      </c>
      <c r="FX189">
        <v>94.5</v>
      </c>
      <c r="FY189">
        <v>46.75</v>
      </c>
      <c r="GA189" t="s">
        <v>6</v>
      </c>
      <c r="GD189">
        <v>0</v>
      </c>
      <c r="GF189">
        <v>-511336025</v>
      </c>
      <c r="GG189">
        <v>2</v>
      </c>
      <c r="GH189">
        <v>1</v>
      </c>
      <c r="GI189">
        <v>-2</v>
      </c>
      <c r="GJ189">
        <v>0</v>
      </c>
      <c r="GK189">
        <f>ROUND(R189*(S12)/100,2)</f>
        <v>0</v>
      </c>
      <c r="GL189">
        <f t="shared" si="222"/>
        <v>0</v>
      </c>
      <c r="GM189">
        <f t="shared" si="223"/>
        <v>47.37</v>
      </c>
      <c r="GN189">
        <f t="shared" si="224"/>
        <v>47.37</v>
      </c>
      <c r="GO189">
        <f t="shared" si="225"/>
        <v>0</v>
      </c>
      <c r="GP189">
        <f t="shared" si="226"/>
        <v>0</v>
      </c>
      <c r="GR189">
        <v>0</v>
      </c>
      <c r="GS189">
        <v>0</v>
      </c>
      <c r="GT189">
        <v>0</v>
      </c>
      <c r="GU189" t="s">
        <v>6</v>
      </c>
      <c r="GV189">
        <f t="shared" si="227"/>
        <v>0</v>
      </c>
      <c r="GW189">
        <v>1</v>
      </c>
      <c r="GX189">
        <f t="shared" si="228"/>
        <v>0</v>
      </c>
      <c r="HA189">
        <v>0</v>
      </c>
      <c r="HB189">
        <v>0</v>
      </c>
      <c r="IK189">
        <v>0</v>
      </c>
    </row>
    <row r="190" spans="1:255" x14ac:dyDescent="0.2">
      <c r="A190" s="2">
        <v>17</v>
      </c>
      <c r="B190" s="2">
        <v>1</v>
      </c>
      <c r="C190" s="2">
        <f>ROW(SmtRes!A505)</f>
        <v>505</v>
      </c>
      <c r="D190" s="2">
        <f>ROW(EtalonRes!A527)</f>
        <v>527</v>
      </c>
      <c r="E190" s="2" t="s">
        <v>354</v>
      </c>
      <c r="F190" s="2" t="s">
        <v>355</v>
      </c>
      <c r="G190" s="2" t="s">
        <v>356</v>
      </c>
      <c r="H190" s="2" t="s">
        <v>32</v>
      </c>
      <c r="I190" s="2">
        <f>ROUND(10.6/100,9)</f>
        <v>0.106</v>
      </c>
      <c r="J190" s="2">
        <v>0</v>
      </c>
      <c r="K190" s="2"/>
      <c r="L190" s="2"/>
      <c r="M190" s="2"/>
      <c r="N190" s="2"/>
      <c r="O190" s="2">
        <f t="shared" si="193"/>
        <v>141.52000000000001</v>
      </c>
      <c r="P190" s="2">
        <f t="shared" si="194"/>
        <v>72.94</v>
      </c>
      <c r="Q190" s="2">
        <f t="shared" si="195"/>
        <v>1.46</v>
      </c>
      <c r="R190" s="2">
        <f t="shared" si="196"/>
        <v>0.28000000000000003</v>
      </c>
      <c r="S190" s="2">
        <f t="shared" si="197"/>
        <v>67.12</v>
      </c>
      <c r="T190" s="2">
        <f t="shared" si="198"/>
        <v>0</v>
      </c>
      <c r="U190" s="2">
        <f t="shared" si="199"/>
        <v>7.6796999999999986</v>
      </c>
      <c r="V190" s="2">
        <f t="shared" si="200"/>
        <v>2.3849999999999996E-2</v>
      </c>
      <c r="W190" s="2">
        <f t="shared" si="201"/>
        <v>0</v>
      </c>
      <c r="X190" s="2">
        <f t="shared" si="202"/>
        <v>64.03</v>
      </c>
      <c r="Y190" s="2">
        <f t="shared" si="203"/>
        <v>31.68</v>
      </c>
      <c r="Z190" s="2"/>
      <c r="AA190" s="2">
        <v>27721505</v>
      </c>
      <c r="AB190" s="2">
        <f t="shared" si="204"/>
        <v>1335.18</v>
      </c>
      <c r="AC190" s="2">
        <f t="shared" si="229"/>
        <v>688.15</v>
      </c>
      <c r="AD190" s="2">
        <f>ROUND(((((ET190*1.25))-((EU190*1.25)))+AE190),2)</f>
        <v>13.82</v>
      </c>
      <c r="AE190" s="2">
        <f>ROUND(((EU190*1.25)),2)</f>
        <v>2.61</v>
      </c>
      <c r="AF190" s="2">
        <f>ROUND(((EV190*1.15)),2)</f>
        <v>633.21</v>
      </c>
      <c r="AG190" s="2">
        <f t="shared" si="207"/>
        <v>0</v>
      </c>
      <c r="AH190" s="2">
        <f>((EW190*1.15))</f>
        <v>72.449999999999989</v>
      </c>
      <c r="AI190" s="2">
        <f>((EX190*1.25))</f>
        <v>0.22499999999999998</v>
      </c>
      <c r="AJ190" s="2">
        <f t="shared" si="209"/>
        <v>0</v>
      </c>
      <c r="AK190" s="2">
        <v>1249.83</v>
      </c>
      <c r="AL190" s="2">
        <v>688.15</v>
      </c>
      <c r="AM190" s="2">
        <v>11.06</v>
      </c>
      <c r="AN190" s="2">
        <v>2.09</v>
      </c>
      <c r="AO190" s="2">
        <v>550.62</v>
      </c>
      <c r="AP190" s="2">
        <v>0</v>
      </c>
      <c r="AQ190" s="2">
        <v>63</v>
      </c>
      <c r="AR190" s="2">
        <v>0.18</v>
      </c>
      <c r="AS190" s="2">
        <v>0</v>
      </c>
      <c r="AT190" s="2">
        <v>95</v>
      </c>
      <c r="AU190" s="2">
        <v>47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0</v>
      </c>
      <c r="BI190" s="2">
        <v>1</v>
      </c>
      <c r="BJ190" s="2" t="s">
        <v>357</v>
      </c>
      <c r="BK190" s="2"/>
      <c r="BL190" s="2"/>
      <c r="BM190" s="2">
        <v>15001</v>
      </c>
      <c r="BN190" s="2">
        <v>0</v>
      </c>
      <c r="BO190" s="2" t="s">
        <v>6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105</v>
      </c>
      <c r="CA190" s="2">
        <v>55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1470</v>
      </c>
      <c r="CO190" s="2">
        <v>0</v>
      </c>
      <c r="CP190" s="2">
        <f t="shared" si="210"/>
        <v>141.51999999999998</v>
      </c>
      <c r="CQ190" s="2">
        <f t="shared" si="211"/>
        <v>688.15</v>
      </c>
      <c r="CR190" s="2">
        <f t="shared" si="212"/>
        <v>13.82</v>
      </c>
      <c r="CS190" s="2">
        <f t="shared" si="213"/>
        <v>2.61</v>
      </c>
      <c r="CT190" s="2">
        <f t="shared" si="214"/>
        <v>633.21</v>
      </c>
      <c r="CU190" s="2">
        <f t="shared" si="215"/>
        <v>0</v>
      </c>
      <c r="CV190" s="2">
        <f t="shared" si="216"/>
        <v>72.449999999999989</v>
      </c>
      <c r="CW190" s="2">
        <f t="shared" si="217"/>
        <v>0.22499999999999998</v>
      </c>
      <c r="CX190" s="2">
        <f t="shared" si="218"/>
        <v>0</v>
      </c>
      <c r="CY190" s="2">
        <f t="shared" si="219"/>
        <v>64.030000000000015</v>
      </c>
      <c r="CZ190" s="2">
        <f t="shared" si="220"/>
        <v>31.678000000000001</v>
      </c>
      <c r="DA190" s="2"/>
      <c r="DB190" s="2"/>
      <c r="DC190" s="2" t="s">
        <v>6</v>
      </c>
      <c r="DD190" s="2" t="s">
        <v>6</v>
      </c>
      <c r="DE190" s="2" t="s">
        <v>102</v>
      </c>
      <c r="DF190" s="2" t="s">
        <v>102</v>
      </c>
      <c r="DG190" s="2" t="s">
        <v>103</v>
      </c>
      <c r="DH190" s="2" t="s">
        <v>6</v>
      </c>
      <c r="DI190" s="2" t="s">
        <v>103</v>
      </c>
      <c r="DJ190" s="2" t="s">
        <v>102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1005</v>
      </c>
      <c r="DV190" s="2" t="s">
        <v>32</v>
      </c>
      <c r="DW190" s="2" t="s">
        <v>32</v>
      </c>
      <c r="DX190" s="2">
        <v>100</v>
      </c>
      <c r="DY190" s="2"/>
      <c r="DZ190" s="2"/>
      <c r="EA190" s="2"/>
      <c r="EB190" s="2"/>
      <c r="EC190" s="2"/>
      <c r="ED190" s="2"/>
      <c r="EE190" s="2">
        <v>27029049</v>
      </c>
      <c r="EF190" s="2">
        <v>2</v>
      </c>
      <c r="EG190" s="2" t="s">
        <v>23</v>
      </c>
      <c r="EH190" s="2">
        <v>0</v>
      </c>
      <c r="EI190" s="2" t="s">
        <v>6</v>
      </c>
      <c r="EJ190" s="2">
        <v>1</v>
      </c>
      <c r="EK190" s="2">
        <v>15001</v>
      </c>
      <c r="EL190" s="2" t="s">
        <v>24</v>
      </c>
      <c r="EM190" s="2" t="s">
        <v>25</v>
      </c>
      <c r="EN190" s="2"/>
      <c r="EO190" s="2" t="s">
        <v>106</v>
      </c>
      <c r="EP190" s="2"/>
      <c r="EQ190" s="2">
        <v>0</v>
      </c>
      <c r="ER190" s="2">
        <v>1249.83</v>
      </c>
      <c r="ES190" s="2">
        <v>688.15</v>
      </c>
      <c r="ET190" s="2">
        <v>11.06</v>
      </c>
      <c r="EU190" s="2">
        <v>2.09</v>
      </c>
      <c r="EV190" s="2">
        <v>550.62</v>
      </c>
      <c r="EW190" s="2">
        <v>63</v>
      </c>
      <c r="EX190" s="2">
        <v>0.18</v>
      </c>
      <c r="EY190" s="2">
        <v>0</v>
      </c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21"/>
        <v>0</v>
      </c>
      <c r="FS190" s="2">
        <v>0</v>
      </c>
      <c r="FT190" s="2" t="s">
        <v>27</v>
      </c>
      <c r="FU190" s="2" t="s">
        <v>28</v>
      </c>
      <c r="FV190" s="2"/>
      <c r="FW190" s="2"/>
      <c r="FX190" s="2">
        <v>94.5</v>
      </c>
      <c r="FY190" s="2">
        <v>46.75</v>
      </c>
      <c r="FZ190" s="2"/>
      <c r="GA190" s="2" t="s">
        <v>6</v>
      </c>
      <c r="GB190" s="2"/>
      <c r="GC190" s="2"/>
      <c r="GD190" s="2">
        <v>0</v>
      </c>
      <c r="GE190" s="2"/>
      <c r="GF190" s="2">
        <v>1551688331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22"/>
        <v>0</v>
      </c>
      <c r="GM190" s="2">
        <f t="shared" si="223"/>
        <v>237.23</v>
      </c>
      <c r="GN190" s="2">
        <f t="shared" si="224"/>
        <v>237.23</v>
      </c>
      <c r="GO190" s="2">
        <f t="shared" si="225"/>
        <v>0</v>
      </c>
      <c r="GP190" s="2">
        <f t="shared" si="226"/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 t="shared" si="227"/>
        <v>0</v>
      </c>
      <c r="GW190" s="2">
        <v>1</v>
      </c>
      <c r="GX190" s="2">
        <f t="shared" si="228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17</v>
      </c>
      <c r="B191">
        <v>1</v>
      </c>
      <c r="C191">
        <f>ROW(SmtRes!A514)</f>
        <v>514</v>
      </c>
      <c r="D191">
        <f>ROW(EtalonRes!A536)</f>
        <v>536</v>
      </c>
      <c r="E191" t="s">
        <v>354</v>
      </c>
      <c r="F191" t="s">
        <v>355</v>
      </c>
      <c r="G191" t="s">
        <v>356</v>
      </c>
      <c r="H191" t="s">
        <v>32</v>
      </c>
      <c r="I191">
        <f>ROUND(10.6/100,9)</f>
        <v>0.106</v>
      </c>
      <c r="J191">
        <v>0</v>
      </c>
      <c r="O191">
        <f t="shared" si="193"/>
        <v>141.52000000000001</v>
      </c>
      <c r="P191">
        <f t="shared" si="194"/>
        <v>72.94</v>
      </c>
      <c r="Q191">
        <f t="shared" si="195"/>
        <v>1.46</v>
      </c>
      <c r="R191">
        <f t="shared" si="196"/>
        <v>0.28000000000000003</v>
      </c>
      <c r="S191">
        <f t="shared" si="197"/>
        <v>67.12</v>
      </c>
      <c r="T191">
        <f t="shared" si="198"/>
        <v>0</v>
      </c>
      <c r="U191">
        <f t="shared" si="199"/>
        <v>7.6796999999999986</v>
      </c>
      <c r="V191">
        <f t="shared" si="200"/>
        <v>2.3849999999999996E-2</v>
      </c>
      <c r="W191">
        <f t="shared" si="201"/>
        <v>0</v>
      </c>
      <c r="X191">
        <f t="shared" si="202"/>
        <v>64.03</v>
      </c>
      <c r="Y191">
        <f t="shared" si="203"/>
        <v>31.68</v>
      </c>
      <c r="AA191">
        <v>27721504</v>
      </c>
      <c r="AB191">
        <f t="shared" si="204"/>
        <v>1335.18</v>
      </c>
      <c r="AC191">
        <f t="shared" si="229"/>
        <v>688.15</v>
      </c>
      <c r="AD191">
        <f>ROUND(((((ET191*1.25))-((EU191*1.25)))+AE191),2)</f>
        <v>13.82</v>
      </c>
      <c r="AE191">
        <f>ROUND(((EU191*1.25)),2)</f>
        <v>2.61</v>
      </c>
      <c r="AF191">
        <f>ROUND(((EV191*1.15)),2)</f>
        <v>633.21</v>
      </c>
      <c r="AG191">
        <f t="shared" si="207"/>
        <v>0</v>
      </c>
      <c r="AH191">
        <f>((EW191*1.15))</f>
        <v>72.449999999999989</v>
      </c>
      <c r="AI191">
        <f>((EX191*1.25))</f>
        <v>0.22499999999999998</v>
      </c>
      <c r="AJ191">
        <f t="shared" si="209"/>
        <v>0</v>
      </c>
      <c r="AK191">
        <v>1249.83</v>
      </c>
      <c r="AL191">
        <v>688.15</v>
      </c>
      <c r="AM191">
        <v>11.06</v>
      </c>
      <c r="AN191">
        <v>2.09</v>
      </c>
      <c r="AO191">
        <v>550.62</v>
      </c>
      <c r="AP191">
        <v>0</v>
      </c>
      <c r="AQ191">
        <v>63</v>
      </c>
      <c r="AR191">
        <v>0.18</v>
      </c>
      <c r="AS191">
        <v>0</v>
      </c>
      <c r="AT191">
        <v>95</v>
      </c>
      <c r="AU191">
        <v>47</v>
      </c>
      <c r="AV191">
        <v>1</v>
      </c>
      <c r="AW191">
        <v>1</v>
      </c>
      <c r="AZ191">
        <v>1</v>
      </c>
      <c r="BA191">
        <v>1</v>
      </c>
      <c r="BB191">
        <v>1</v>
      </c>
      <c r="BC191">
        <v>1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1</v>
      </c>
      <c r="BJ191" t="s">
        <v>357</v>
      </c>
      <c r="BM191">
        <v>15001</v>
      </c>
      <c r="BN191">
        <v>0</v>
      </c>
      <c r="BO191" t="s">
        <v>6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105</v>
      </c>
      <c r="CA191">
        <v>55</v>
      </c>
      <c r="CF191">
        <v>0</v>
      </c>
      <c r="CG191">
        <v>0</v>
      </c>
      <c r="CM191">
        <v>0</v>
      </c>
      <c r="CN191" t="s">
        <v>1470</v>
      </c>
      <c r="CO191">
        <v>0</v>
      </c>
      <c r="CP191">
        <f t="shared" si="210"/>
        <v>141.51999999999998</v>
      </c>
      <c r="CQ191">
        <f t="shared" si="211"/>
        <v>688.15</v>
      </c>
      <c r="CR191">
        <f t="shared" si="212"/>
        <v>13.82</v>
      </c>
      <c r="CS191">
        <f t="shared" si="213"/>
        <v>2.61</v>
      </c>
      <c r="CT191">
        <f t="shared" si="214"/>
        <v>633.21</v>
      </c>
      <c r="CU191">
        <f t="shared" si="215"/>
        <v>0</v>
      </c>
      <c r="CV191">
        <f t="shared" si="216"/>
        <v>72.449999999999989</v>
      </c>
      <c r="CW191">
        <f t="shared" si="217"/>
        <v>0.22499999999999998</v>
      </c>
      <c r="CX191">
        <f t="shared" si="218"/>
        <v>0</v>
      </c>
      <c r="CY191">
        <f t="shared" si="219"/>
        <v>64.030000000000015</v>
      </c>
      <c r="CZ191">
        <f t="shared" si="220"/>
        <v>31.678000000000001</v>
      </c>
      <c r="DC191" t="s">
        <v>6</v>
      </c>
      <c r="DD191" t="s">
        <v>6</v>
      </c>
      <c r="DE191" t="s">
        <v>102</v>
      </c>
      <c r="DF191" t="s">
        <v>102</v>
      </c>
      <c r="DG191" t="s">
        <v>103</v>
      </c>
      <c r="DH191" t="s">
        <v>6</v>
      </c>
      <c r="DI191" t="s">
        <v>103</v>
      </c>
      <c r="DJ191" t="s">
        <v>102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1005</v>
      </c>
      <c r="DV191" t="s">
        <v>32</v>
      </c>
      <c r="DW191" t="s">
        <v>32</v>
      </c>
      <c r="DX191">
        <v>100</v>
      </c>
      <c r="EE191">
        <v>27029049</v>
      </c>
      <c r="EF191">
        <v>2</v>
      </c>
      <c r="EG191" t="s">
        <v>23</v>
      </c>
      <c r="EH191">
        <v>0</v>
      </c>
      <c r="EI191" t="s">
        <v>6</v>
      </c>
      <c r="EJ191">
        <v>1</v>
      </c>
      <c r="EK191">
        <v>15001</v>
      </c>
      <c r="EL191" t="s">
        <v>24</v>
      </c>
      <c r="EM191" t="s">
        <v>25</v>
      </c>
      <c r="EO191" t="s">
        <v>106</v>
      </c>
      <c r="EQ191">
        <v>0</v>
      </c>
      <c r="ER191">
        <v>1249.83</v>
      </c>
      <c r="ES191">
        <v>688.15</v>
      </c>
      <c r="ET191">
        <v>11.06</v>
      </c>
      <c r="EU191">
        <v>2.09</v>
      </c>
      <c r="EV191">
        <v>550.62</v>
      </c>
      <c r="EW191">
        <v>63</v>
      </c>
      <c r="EX191">
        <v>0.18</v>
      </c>
      <c r="EY191">
        <v>0</v>
      </c>
      <c r="FQ191">
        <v>0</v>
      </c>
      <c r="FR191">
        <f t="shared" si="221"/>
        <v>0</v>
      </c>
      <c r="FS191">
        <v>0</v>
      </c>
      <c r="FT191" t="s">
        <v>27</v>
      </c>
      <c r="FU191" t="s">
        <v>28</v>
      </c>
      <c r="FX191">
        <v>94.5</v>
      </c>
      <c r="FY191">
        <v>46.75</v>
      </c>
      <c r="GA191" t="s">
        <v>6</v>
      </c>
      <c r="GD191">
        <v>0</v>
      </c>
      <c r="GF191">
        <v>1551688331</v>
      </c>
      <c r="GG191">
        <v>2</v>
      </c>
      <c r="GH191">
        <v>1</v>
      </c>
      <c r="GI191">
        <v>-2</v>
      </c>
      <c r="GJ191">
        <v>0</v>
      </c>
      <c r="GK191">
        <f>ROUND(R191*(S12)/100,2)</f>
        <v>0</v>
      </c>
      <c r="GL191">
        <f t="shared" si="222"/>
        <v>0</v>
      </c>
      <c r="GM191">
        <f t="shared" si="223"/>
        <v>237.23</v>
      </c>
      <c r="GN191">
        <f t="shared" si="224"/>
        <v>237.23</v>
      </c>
      <c r="GO191">
        <f t="shared" si="225"/>
        <v>0</v>
      </c>
      <c r="GP191">
        <f t="shared" si="226"/>
        <v>0</v>
      </c>
      <c r="GR191">
        <v>0</v>
      </c>
      <c r="GS191">
        <v>0</v>
      </c>
      <c r="GT191">
        <v>0</v>
      </c>
      <c r="GU191" t="s">
        <v>6</v>
      </c>
      <c r="GV191">
        <f t="shared" si="227"/>
        <v>0</v>
      </c>
      <c r="GW191">
        <v>1</v>
      </c>
      <c r="GX191">
        <f t="shared" si="228"/>
        <v>0</v>
      </c>
      <c r="HA191">
        <v>0</v>
      </c>
      <c r="HB191">
        <v>0</v>
      </c>
      <c r="IK191">
        <v>0</v>
      </c>
    </row>
    <row r="192" spans="1:255" x14ac:dyDescent="0.2">
      <c r="A192" s="2">
        <v>18</v>
      </c>
      <c r="B192" s="2">
        <v>1</v>
      </c>
      <c r="C192" s="2">
        <v>503</v>
      </c>
      <c r="D192" s="2"/>
      <c r="E192" s="2" t="s">
        <v>358</v>
      </c>
      <c r="F192" s="2" t="s">
        <v>346</v>
      </c>
      <c r="G192" s="2" t="s">
        <v>347</v>
      </c>
      <c r="H192" s="2" t="s">
        <v>46</v>
      </c>
      <c r="I192" s="2">
        <f>I190*J192</f>
        <v>3.4980000000000002E-3</v>
      </c>
      <c r="J192" s="2">
        <v>3.3000000000000002E-2</v>
      </c>
      <c r="K192" s="2"/>
      <c r="L192" s="2"/>
      <c r="M192" s="2"/>
      <c r="N192" s="2"/>
      <c r="O192" s="2">
        <f t="shared" si="193"/>
        <v>46.48</v>
      </c>
      <c r="P192" s="2">
        <f t="shared" si="194"/>
        <v>46.48</v>
      </c>
      <c r="Q192" s="2">
        <f t="shared" si="195"/>
        <v>0</v>
      </c>
      <c r="R192" s="2">
        <f t="shared" si="196"/>
        <v>0</v>
      </c>
      <c r="S192" s="2">
        <f t="shared" si="197"/>
        <v>0</v>
      </c>
      <c r="T192" s="2">
        <f t="shared" si="198"/>
        <v>0</v>
      </c>
      <c r="U192" s="2">
        <f t="shared" si="199"/>
        <v>0</v>
      </c>
      <c r="V192" s="2">
        <f t="shared" si="200"/>
        <v>0</v>
      </c>
      <c r="W192" s="2">
        <f t="shared" si="201"/>
        <v>0</v>
      </c>
      <c r="X192" s="2">
        <f t="shared" si="202"/>
        <v>0</v>
      </c>
      <c r="Y192" s="2">
        <f t="shared" si="203"/>
        <v>0</v>
      </c>
      <c r="Z192" s="2"/>
      <c r="AA192" s="2">
        <v>27721505</v>
      </c>
      <c r="AB192" s="2">
        <f t="shared" si="204"/>
        <v>13287.69</v>
      </c>
      <c r="AC192" s="2">
        <f t="shared" si="229"/>
        <v>13287.69</v>
      </c>
      <c r="AD192" s="2">
        <f>ROUND((((ET192)-(EU192))+AE192),2)</f>
        <v>0</v>
      </c>
      <c r="AE192" s="2">
        <f t="shared" ref="AE192:AF195" si="234">ROUND((EU192),2)</f>
        <v>0</v>
      </c>
      <c r="AF192" s="2">
        <f t="shared" si="234"/>
        <v>0</v>
      </c>
      <c r="AG192" s="2">
        <f t="shared" si="207"/>
        <v>0</v>
      </c>
      <c r="AH192" s="2">
        <f t="shared" ref="AH192:AI195" si="235">(EW192)</f>
        <v>0</v>
      </c>
      <c r="AI192" s="2">
        <f t="shared" si="235"/>
        <v>0</v>
      </c>
      <c r="AJ192" s="2">
        <f t="shared" si="209"/>
        <v>0</v>
      </c>
      <c r="AK192" s="2">
        <v>13287.69</v>
      </c>
      <c r="AL192" s="2">
        <v>13287.69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80</v>
      </c>
      <c r="AU192" s="2">
        <v>50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3</v>
      </c>
      <c r="BI192" s="2">
        <v>1</v>
      </c>
      <c r="BJ192" s="2" t="s">
        <v>348</v>
      </c>
      <c r="BK192" s="2"/>
      <c r="BL192" s="2"/>
      <c r="BM192" s="2">
        <v>62001</v>
      </c>
      <c r="BN192" s="2">
        <v>0</v>
      </c>
      <c r="BO192" s="2" t="s">
        <v>6</v>
      </c>
      <c r="BP192" s="2">
        <v>0</v>
      </c>
      <c r="BQ192" s="2">
        <v>6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80</v>
      </c>
      <c r="CA192" s="2">
        <v>50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6</v>
      </c>
      <c r="CO192" s="2">
        <v>0</v>
      </c>
      <c r="CP192" s="2">
        <f t="shared" si="210"/>
        <v>46.48</v>
      </c>
      <c r="CQ192" s="2">
        <f t="shared" si="211"/>
        <v>13287.69</v>
      </c>
      <c r="CR192" s="2">
        <f t="shared" si="212"/>
        <v>0</v>
      </c>
      <c r="CS192" s="2">
        <f t="shared" si="213"/>
        <v>0</v>
      </c>
      <c r="CT192" s="2">
        <f t="shared" si="214"/>
        <v>0</v>
      </c>
      <c r="CU192" s="2">
        <f t="shared" si="215"/>
        <v>0</v>
      </c>
      <c r="CV192" s="2">
        <f t="shared" si="216"/>
        <v>0</v>
      </c>
      <c r="CW192" s="2">
        <f t="shared" si="217"/>
        <v>0</v>
      </c>
      <c r="CX192" s="2">
        <f t="shared" si="218"/>
        <v>0</v>
      </c>
      <c r="CY192" s="2">
        <f t="shared" si="219"/>
        <v>0</v>
      </c>
      <c r="CZ192" s="2">
        <f t="shared" si="220"/>
        <v>0</v>
      </c>
      <c r="DA192" s="2"/>
      <c r="DB192" s="2"/>
      <c r="DC192" s="2" t="s">
        <v>6</v>
      </c>
      <c r="DD192" s="2" t="s">
        <v>6</v>
      </c>
      <c r="DE192" s="2" t="s">
        <v>6</v>
      </c>
      <c r="DF192" s="2" t="s">
        <v>6</v>
      </c>
      <c r="DG192" s="2" t="s">
        <v>6</v>
      </c>
      <c r="DH192" s="2" t="s">
        <v>6</v>
      </c>
      <c r="DI192" s="2" t="s">
        <v>6</v>
      </c>
      <c r="DJ192" s="2" t="s">
        <v>6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1009</v>
      </c>
      <c r="DV192" s="2" t="s">
        <v>46</v>
      </c>
      <c r="DW192" s="2" t="s">
        <v>46</v>
      </c>
      <c r="DX192" s="2">
        <v>1000</v>
      </c>
      <c r="DY192" s="2"/>
      <c r="DZ192" s="2"/>
      <c r="EA192" s="2"/>
      <c r="EB192" s="2"/>
      <c r="EC192" s="2"/>
      <c r="ED192" s="2"/>
      <c r="EE192" s="2">
        <v>27029107</v>
      </c>
      <c r="EF192" s="2">
        <v>6</v>
      </c>
      <c r="EG192" s="2" t="s">
        <v>40</v>
      </c>
      <c r="EH192" s="2">
        <v>0</v>
      </c>
      <c r="EI192" s="2" t="s">
        <v>6</v>
      </c>
      <c r="EJ192" s="2">
        <v>1</v>
      </c>
      <c r="EK192" s="2">
        <v>62001</v>
      </c>
      <c r="EL192" s="2" t="s">
        <v>241</v>
      </c>
      <c r="EM192" s="2" t="s">
        <v>242</v>
      </c>
      <c r="EN192" s="2"/>
      <c r="EO192" s="2" t="s">
        <v>6</v>
      </c>
      <c r="EP192" s="2"/>
      <c r="EQ192" s="2">
        <v>0</v>
      </c>
      <c r="ER192" s="2">
        <v>13287.69</v>
      </c>
      <c r="ES192" s="2">
        <v>13287.69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21"/>
        <v>0</v>
      </c>
      <c r="FS192" s="2">
        <v>0</v>
      </c>
      <c r="FT192" s="2"/>
      <c r="FU192" s="2"/>
      <c r="FV192" s="2"/>
      <c r="FW192" s="2"/>
      <c r="FX192" s="2">
        <v>80</v>
      </c>
      <c r="FY192" s="2">
        <v>50</v>
      </c>
      <c r="FZ192" s="2"/>
      <c r="GA192" s="2" t="s">
        <v>6</v>
      </c>
      <c r="GB192" s="2"/>
      <c r="GC192" s="2"/>
      <c r="GD192" s="2">
        <v>0</v>
      </c>
      <c r="GE192" s="2"/>
      <c r="GF192" s="2">
        <v>1261407534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22"/>
        <v>0</v>
      </c>
      <c r="GM192" s="2">
        <f t="shared" si="223"/>
        <v>46.48</v>
      </c>
      <c r="GN192" s="2">
        <f t="shared" si="224"/>
        <v>46.48</v>
      </c>
      <c r="GO192" s="2">
        <f t="shared" si="225"/>
        <v>0</v>
      </c>
      <c r="GP192" s="2">
        <f t="shared" si="226"/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si="227"/>
        <v>0</v>
      </c>
      <c r="GW192" s="2">
        <v>1</v>
      </c>
      <c r="GX192" s="2">
        <f t="shared" si="228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18</v>
      </c>
      <c r="B193">
        <v>1</v>
      </c>
      <c r="C193">
        <v>512</v>
      </c>
      <c r="E193" t="s">
        <v>358</v>
      </c>
      <c r="F193" t="s">
        <v>346</v>
      </c>
      <c r="G193" t="s">
        <v>347</v>
      </c>
      <c r="H193" t="s">
        <v>46</v>
      </c>
      <c r="I193">
        <f>I191*J193</f>
        <v>3.4980000000000002E-3</v>
      </c>
      <c r="J193">
        <v>3.3000000000000002E-2</v>
      </c>
      <c r="O193">
        <f t="shared" si="193"/>
        <v>46.48</v>
      </c>
      <c r="P193">
        <f t="shared" si="194"/>
        <v>46.48</v>
      </c>
      <c r="Q193">
        <f t="shared" si="195"/>
        <v>0</v>
      </c>
      <c r="R193">
        <f t="shared" si="196"/>
        <v>0</v>
      </c>
      <c r="S193">
        <f t="shared" si="197"/>
        <v>0</v>
      </c>
      <c r="T193">
        <f t="shared" si="198"/>
        <v>0</v>
      </c>
      <c r="U193">
        <f t="shared" si="199"/>
        <v>0</v>
      </c>
      <c r="V193">
        <f t="shared" si="200"/>
        <v>0</v>
      </c>
      <c r="W193">
        <f t="shared" si="201"/>
        <v>0</v>
      </c>
      <c r="X193">
        <f t="shared" si="202"/>
        <v>0</v>
      </c>
      <c r="Y193">
        <f t="shared" si="203"/>
        <v>0</v>
      </c>
      <c r="AA193">
        <v>27721504</v>
      </c>
      <c r="AB193">
        <f t="shared" si="204"/>
        <v>13287.69</v>
      </c>
      <c r="AC193">
        <f t="shared" si="229"/>
        <v>13287.69</v>
      </c>
      <c r="AD193">
        <f>ROUND((((ET193)-(EU193))+AE193),2)</f>
        <v>0</v>
      </c>
      <c r="AE193">
        <f t="shared" si="234"/>
        <v>0</v>
      </c>
      <c r="AF193">
        <f t="shared" si="234"/>
        <v>0</v>
      </c>
      <c r="AG193">
        <f t="shared" si="207"/>
        <v>0</v>
      </c>
      <c r="AH193">
        <f t="shared" si="235"/>
        <v>0</v>
      </c>
      <c r="AI193">
        <f t="shared" si="235"/>
        <v>0</v>
      </c>
      <c r="AJ193">
        <f t="shared" si="209"/>
        <v>0</v>
      </c>
      <c r="AK193">
        <v>13287.69</v>
      </c>
      <c r="AL193">
        <v>13287.69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105</v>
      </c>
      <c r="AU193">
        <v>55</v>
      </c>
      <c r="AV193">
        <v>1</v>
      </c>
      <c r="AW193">
        <v>1</v>
      </c>
      <c r="AZ193">
        <v>1</v>
      </c>
      <c r="BA193">
        <v>1</v>
      </c>
      <c r="BB193">
        <v>1</v>
      </c>
      <c r="BC193">
        <v>1</v>
      </c>
      <c r="BD193" t="s">
        <v>6</v>
      </c>
      <c r="BE193" t="s">
        <v>6</v>
      </c>
      <c r="BF193" t="s">
        <v>6</v>
      </c>
      <c r="BG193" t="s">
        <v>6</v>
      </c>
      <c r="BH193">
        <v>3</v>
      </c>
      <c r="BI193">
        <v>1</v>
      </c>
      <c r="BJ193" t="s">
        <v>348</v>
      </c>
      <c r="BM193">
        <v>62001</v>
      </c>
      <c r="BN193">
        <v>0</v>
      </c>
      <c r="BO193" t="s">
        <v>6</v>
      </c>
      <c r="BP193">
        <v>0</v>
      </c>
      <c r="BQ193">
        <v>6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105</v>
      </c>
      <c r="CA193">
        <v>55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210"/>
        <v>46.48</v>
      </c>
      <c r="CQ193">
        <f t="shared" si="211"/>
        <v>13287.69</v>
      </c>
      <c r="CR193">
        <f t="shared" si="212"/>
        <v>0</v>
      </c>
      <c r="CS193">
        <f t="shared" si="213"/>
        <v>0</v>
      </c>
      <c r="CT193">
        <f t="shared" si="214"/>
        <v>0</v>
      </c>
      <c r="CU193">
        <f t="shared" si="215"/>
        <v>0</v>
      </c>
      <c r="CV193">
        <f t="shared" si="216"/>
        <v>0</v>
      </c>
      <c r="CW193">
        <f t="shared" si="217"/>
        <v>0</v>
      </c>
      <c r="CX193">
        <f t="shared" si="218"/>
        <v>0</v>
      </c>
      <c r="CY193">
        <f t="shared" si="219"/>
        <v>0</v>
      </c>
      <c r="CZ193">
        <f t="shared" si="220"/>
        <v>0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1009</v>
      </c>
      <c r="DV193" t="s">
        <v>46</v>
      </c>
      <c r="DW193" t="s">
        <v>46</v>
      </c>
      <c r="DX193">
        <v>1000</v>
      </c>
      <c r="EE193">
        <v>27029107</v>
      </c>
      <c r="EF193">
        <v>6</v>
      </c>
      <c r="EG193" t="s">
        <v>40</v>
      </c>
      <c r="EH193">
        <v>0</v>
      </c>
      <c r="EI193" t="s">
        <v>6</v>
      </c>
      <c r="EJ193">
        <v>1</v>
      </c>
      <c r="EK193">
        <v>62001</v>
      </c>
      <c r="EL193" t="s">
        <v>241</v>
      </c>
      <c r="EM193" t="s">
        <v>242</v>
      </c>
      <c r="EO193" t="s">
        <v>6</v>
      </c>
      <c r="EQ193">
        <v>0</v>
      </c>
      <c r="ER193">
        <v>13287.69</v>
      </c>
      <c r="ES193">
        <v>13287.69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221"/>
        <v>0</v>
      </c>
      <c r="FS193">
        <v>0</v>
      </c>
      <c r="FX193">
        <v>105</v>
      </c>
      <c r="FY193">
        <v>55</v>
      </c>
      <c r="GA193" t="s">
        <v>6</v>
      </c>
      <c r="GD193">
        <v>0</v>
      </c>
      <c r="GF193">
        <v>1261407534</v>
      </c>
      <c r="GG193">
        <v>2</v>
      </c>
      <c r="GH193">
        <v>1</v>
      </c>
      <c r="GI193">
        <v>-2</v>
      </c>
      <c r="GJ193">
        <v>0</v>
      </c>
      <c r="GK193">
        <f>ROUND(R193*(S12)/100,2)</f>
        <v>0</v>
      </c>
      <c r="GL193">
        <f t="shared" si="222"/>
        <v>0</v>
      </c>
      <c r="GM193">
        <f t="shared" si="223"/>
        <v>46.48</v>
      </c>
      <c r="GN193">
        <f t="shared" si="224"/>
        <v>46.48</v>
      </c>
      <c r="GO193">
        <f t="shared" si="225"/>
        <v>0</v>
      </c>
      <c r="GP193">
        <f t="shared" si="226"/>
        <v>0</v>
      </c>
      <c r="GR193">
        <v>0</v>
      </c>
      <c r="GS193">
        <v>0</v>
      </c>
      <c r="GT193">
        <v>0</v>
      </c>
      <c r="GU193" t="s">
        <v>6</v>
      </c>
      <c r="GV193">
        <f t="shared" si="227"/>
        <v>0</v>
      </c>
      <c r="GW193">
        <v>1</v>
      </c>
      <c r="GX193">
        <f t="shared" si="228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504</v>
      </c>
      <c r="D194" s="2"/>
      <c r="E194" s="2" t="s">
        <v>359</v>
      </c>
      <c r="F194" s="2" t="s">
        <v>350</v>
      </c>
      <c r="G194" s="2" t="s">
        <v>351</v>
      </c>
      <c r="H194" s="2" t="s">
        <v>352</v>
      </c>
      <c r="I194" s="2">
        <f>I190*J194</f>
        <v>1.6641999999999999</v>
      </c>
      <c r="J194" s="2">
        <v>15.7</v>
      </c>
      <c r="K194" s="2"/>
      <c r="L194" s="2"/>
      <c r="M194" s="2"/>
      <c r="N194" s="2"/>
      <c r="O194" s="2">
        <f t="shared" si="193"/>
        <v>51.04</v>
      </c>
      <c r="P194" s="2">
        <f t="shared" si="194"/>
        <v>51.04</v>
      </c>
      <c r="Q194" s="2">
        <f t="shared" si="195"/>
        <v>0</v>
      </c>
      <c r="R194" s="2">
        <f t="shared" si="196"/>
        <v>0</v>
      </c>
      <c r="S194" s="2">
        <f t="shared" si="197"/>
        <v>0</v>
      </c>
      <c r="T194" s="2">
        <f t="shared" si="198"/>
        <v>0</v>
      </c>
      <c r="U194" s="2">
        <f t="shared" si="199"/>
        <v>0</v>
      </c>
      <c r="V194" s="2">
        <f t="shared" si="200"/>
        <v>0</v>
      </c>
      <c r="W194" s="2">
        <f t="shared" si="201"/>
        <v>0</v>
      </c>
      <c r="X194" s="2">
        <f t="shared" si="202"/>
        <v>0</v>
      </c>
      <c r="Y194" s="2">
        <f t="shared" si="203"/>
        <v>0</v>
      </c>
      <c r="Z194" s="2"/>
      <c r="AA194" s="2">
        <v>27721505</v>
      </c>
      <c r="AB194" s="2">
        <f t="shared" si="204"/>
        <v>30.67</v>
      </c>
      <c r="AC194" s="2">
        <f t="shared" si="229"/>
        <v>30.67</v>
      </c>
      <c r="AD194" s="2">
        <f>ROUND((((ET194)-(EU194))+AE194),2)</f>
        <v>0</v>
      </c>
      <c r="AE194" s="2">
        <f t="shared" si="234"/>
        <v>0</v>
      </c>
      <c r="AF194" s="2">
        <f t="shared" si="234"/>
        <v>0</v>
      </c>
      <c r="AG194" s="2">
        <f t="shared" si="207"/>
        <v>0</v>
      </c>
      <c r="AH194" s="2">
        <f t="shared" si="235"/>
        <v>0</v>
      </c>
      <c r="AI194" s="2">
        <f t="shared" si="235"/>
        <v>0</v>
      </c>
      <c r="AJ194" s="2">
        <f t="shared" si="209"/>
        <v>0</v>
      </c>
      <c r="AK194" s="2">
        <v>30.67</v>
      </c>
      <c r="AL194" s="2">
        <v>30.67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47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3</v>
      </c>
      <c r="BI194" s="2">
        <v>1</v>
      </c>
      <c r="BJ194" s="2" t="s">
        <v>353</v>
      </c>
      <c r="BK194" s="2"/>
      <c r="BL194" s="2"/>
      <c r="BM194" s="2">
        <v>15001</v>
      </c>
      <c r="BN194" s="2">
        <v>0</v>
      </c>
      <c r="BO194" s="2" t="s">
        <v>6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105</v>
      </c>
      <c r="CA194" s="2">
        <v>55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6</v>
      </c>
      <c r="CO194" s="2">
        <v>0</v>
      </c>
      <c r="CP194" s="2">
        <f t="shared" si="210"/>
        <v>51.04</v>
      </c>
      <c r="CQ194" s="2">
        <f t="shared" si="211"/>
        <v>30.67</v>
      </c>
      <c r="CR194" s="2">
        <f t="shared" si="212"/>
        <v>0</v>
      </c>
      <c r="CS194" s="2">
        <f t="shared" si="213"/>
        <v>0</v>
      </c>
      <c r="CT194" s="2">
        <f t="shared" si="214"/>
        <v>0</v>
      </c>
      <c r="CU194" s="2">
        <f t="shared" si="215"/>
        <v>0</v>
      </c>
      <c r="CV194" s="2">
        <f t="shared" si="216"/>
        <v>0</v>
      </c>
      <c r="CW194" s="2">
        <f t="shared" si="217"/>
        <v>0</v>
      </c>
      <c r="CX194" s="2">
        <f t="shared" si="218"/>
        <v>0</v>
      </c>
      <c r="CY194" s="2">
        <f t="shared" si="219"/>
        <v>0</v>
      </c>
      <c r="CZ194" s="2">
        <f t="shared" si="220"/>
        <v>0</v>
      </c>
      <c r="DA194" s="2"/>
      <c r="DB194" s="2"/>
      <c r="DC194" s="2" t="s">
        <v>6</v>
      </c>
      <c r="DD194" s="2" t="s">
        <v>6</v>
      </c>
      <c r="DE194" s="2" t="s">
        <v>6</v>
      </c>
      <c r="DF194" s="2" t="s">
        <v>6</v>
      </c>
      <c r="DG194" s="2" t="s">
        <v>6</v>
      </c>
      <c r="DH194" s="2" t="s">
        <v>6</v>
      </c>
      <c r="DI194" s="2" t="s">
        <v>6</v>
      </c>
      <c r="DJ194" s="2" t="s">
        <v>6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1002</v>
      </c>
      <c r="DV194" s="2" t="s">
        <v>352</v>
      </c>
      <c r="DW194" s="2" t="s">
        <v>352</v>
      </c>
      <c r="DX194" s="2">
        <v>1</v>
      </c>
      <c r="DY194" s="2"/>
      <c r="DZ194" s="2"/>
      <c r="EA194" s="2"/>
      <c r="EB194" s="2"/>
      <c r="EC194" s="2"/>
      <c r="ED194" s="2"/>
      <c r="EE194" s="2">
        <v>27029049</v>
      </c>
      <c r="EF194" s="2">
        <v>2</v>
      </c>
      <c r="EG194" s="2" t="s">
        <v>23</v>
      </c>
      <c r="EH194" s="2">
        <v>0</v>
      </c>
      <c r="EI194" s="2" t="s">
        <v>6</v>
      </c>
      <c r="EJ194" s="2">
        <v>1</v>
      </c>
      <c r="EK194" s="2">
        <v>15001</v>
      </c>
      <c r="EL194" s="2" t="s">
        <v>24</v>
      </c>
      <c r="EM194" s="2" t="s">
        <v>25</v>
      </c>
      <c r="EN194" s="2"/>
      <c r="EO194" s="2" t="s">
        <v>6</v>
      </c>
      <c r="EP194" s="2"/>
      <c r="EQ194" s="2">
        <v>0</v>
      </c>
      <c r="ER194" s="2">
        <v>30.67</v>
      </c>
      <c r="ES194" s="2">
        <v>30.67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21"/>
        <v>0</v>
      </c>
      <c r="FS194" s="2">
        <v>0</v>
      </c>
      <c r="FT194" s="2" t="s">
        <v>27</v>
      </c>
      <c r="FU194" s="2" t="s">
        <v>28</v>
      </c>
      <c r="FV194" s="2"/>
      <c r="FW194" s="2"/>
      <c r="FX194" s="2">
        <v>94.5</v>
      </c>
      <c r="FY194" s="2">
        <v>46.75</v>
      </c>
      <c r="FZ194" s="2"/>
      <c r="GA194" s="2" t="s">
        <v>6</v>
      </c>
      <c r="GB194" s="2"/>
      <c r="GC194" s="2"/>
      <c r="GD194" s="2">
        <v>0</v>
      </c>
      <c r="GE194" s="2"/>
      <c r="GF194" s="2">
        <v>-511336025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22"/>
        <v>0</v>
      </c>
      <c r="GM194" s="2">
        <f t="shared" si="223"/>
        <v>51.04</v>
      </c>
      <c r="GN194" s="2">
        <f t="shared" si="224"/>
        <v>51.04</v>
      </c>
      <c r="GO194" s="2">
        <f t="shared" si="225"/>
        <v>0</v>
      </c>
      <c r="GP194" s="2">
        <f t="shared" si="226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227"/>
        <v>0</v>
      </c>
      <c r="GW194" s="2">
        <v>1</v>
      </c>
      <c r="GX194" s="2">
        <f t="shared" si="228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513</v>
      </c>
      <c r="E195" t="s">
        <v>359</v>
      </c>
      <c r="F195" t="s">
        <v>350</v>
      </c>
      <c r="G195" t="s">
        <v>351</v>
      </c>
      <c r="H195" t="s">
        <v>352</v>
      </c>
      <c r="I195">
        <f>I191*J195</f>
        <v>1.6641999999999999</v>
      </c>
      <c r="J195">
        <v>15.7</v>
      </c>
      <c r="O195">
        <f t="shared" si="193"/>
        <v>51.04</v>
      </c>
      <c r="P195">
        <f t="shared" si="194"/>
        <v>51.04</v>
      </c>
      <c r="Q195">
        <f t="shared" si="195"/>
        <v>0</v>
      </c>
      <c r="R195">
        <f t="shared" si="196"/>
        <v>0</v>
      </c>
      <c r="S195">
        <f t="shared" si="197"/>
        <v>0</v>
      </c>
      <c r="T195">
        <f t="shared" si="198"/>
        <v>0</v>
      </c>
      <c r="U195">
        <f t="shared" si="199"/>
        <v>0</v>
      </c>
      <c r="V195">
        <f t="shared" si="200"/>
        <v>0</v>
      </c>
      <c r="W195">
        <f t="shared" si="201"/>
        <v>0</v>
      </c>
      <c r="X195">
        <f t="shared" si="202"/>
        <v>0</v>
      </c>
      <c r="Y195">
        <f t="shared" si="203"/>
        <v>0</v>
      </c>
      <c r="AA195">
        <v>27721504</v>
      </c>
      <c r="AB195">
        <f t="shared" si="204"/>
        <v>30.67</v>
      </c>
      <c r="AC195">
        <f t="shared" si="229"/>
        <v>30.67</v>
      </c>
      <c r="AD195">
        <f>ROUND((((ET195)-(EU195))+AE195),2)</f>
        <v>0</v>
      </c>
      <c r="AE195">
        <f t="shared" si="234"/>
        <v>0</v>
      </c>
      <c r="AF195">
        <f t="shared" si="234"/>
        <v>0</v>
      </c>
      <c r="AG195">
        <f t="shared" si="207"/>
        <v>0</v>
      </c>
      <c r="AH195">
        <f t="shared" si="235"/>
        <v>0</v>
      </c>
      <c r="AI195">
        <f t="shared" si="235"/>
        <v>0</v>
      </c>
      <c r="AJ195">
        <f t="shared" si="209"/>
        <v>0</v>
      </c>
      <c r="AK195">
        <v>30.67</v>
      </c>
      <c r="AL195">
        <v>30.67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47</v>
      </c>
      <c r="AV195">
        <v>1</v>
      </c>
      <c r="AW195">
        <v>1</v>
      </c>
      <c r="AZ195">
        <v>1</v>
      </c>
      <c r="BA195">
        <v>1</v>
      </c>
      <c r="BB195">
        <v>1</v>
      </c>
      <c r="BC195">
        <v>1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1</v>
      </c>
      <c r="BJ195" t="s">
        <v>353</v>
      </c>
      <c r="BM195">
        <v>15001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105</v>
      </c>
      <c r="CA195">
        <v>55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10"/>
        <v>51.04</v>
      </c>
      <c r="CQ195">
        <f t="shared" si="211"/>
        <v>30.67</v>
      </c>
      <c r="CR195">
        <f t="shared" si="212"/>
        <v>0</v>
      </c>
      <c r="CS195">
        <f t="shared" si="213"/>
        <v>0</v>
      </c>
      <c r="CT195">
        <f t="shared" si="214"/>
        <v>0</v>
      </c>
      <c r="CU195">
        <f t="shared" si="215"/>
        <v>0</v>
      </c>
      <c r="CV195">
        <f t="shared" si="216"/>
        <v>0</v>
      </c>
      <c r="CW195">
        <f t="shared" si="217"/>
        <v>0</v>
      </c>
      <c r="CX195">
        <f t="shared" si="218"/>
        <v>0</v>
      </c>
      <c r="CY195">
        <f t="shared" si="219"/>
        <v>0</v>
      </c>
      <c r="CZ195">
        <f t="shared" si="220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1002</v>
      </c>
      <c r="DV195" t="s">
        <v>352</v>
      </c>
      <c r="DW195" t="s">
        <v>352</v>
      </c>
      <c r="DX195">
        <v>1</v>
      </c>
      <c r="EE195">
        <v>27029049</v>
      </c>
      <c r="EF195">
        <v>2</v>
      </c>
      <c r="EG195" t="s">
        <v>23</v>
      </c>
      <c r="EH195">
        <v>0</v>
      </c>
      <c r="EI195" t="s">
        <v>6</v>
      </c>
      <c r="EJ195">
        <v>1</v>
      </c>
      <c r="EK195">
        <v>15001</v>
      </c>
      <c r="EL195" t="s">
        <v>24</v>
      </c>
      <c r="EM195" t="s">
        <v>25</v>
      </c>
      <c r="EO195" t="s">
        <v>6</v>
      </c>
      <c r="EQ195">
        <v>0</v>
      </c>
      <c r="ER195">
        <v>30.67</v>
      </c>
      <c r="ES195">
        <v>30.67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21"/>
        <v>0</v>
      </c>
      <c r="FS195">
        <v>0</v>
      </c>
      <c r="FT195" t="s">
        <v>27</v>
      </c>
      <c r="FU195" t="s">
        <v>28</v>
      </c>
      <c r="FX195">
        <v>94.5</v>
      </c>
      <c r="FY195">
        <v>46.75</v>
      </c>
      <c r="GA195" t="s">
        <v>6</v>
      </c>
      <c r="GD195">
        <v>0</v>
      </c>
      <c r="GF195">
        <v>-511336025</v>
      </c>
      <c r="GG195">
        <v>2</v>
      </c>
      <c r="GH195">
        <v>1</v>
      </c>
      <c r="GI195">
        <v>-2</v>
      </c>
      <c r="GJ195">
        <v>0</v>
      </c>
      <c r="GK195">
        <f>ROUND(R195*(S12)/100,2)</f>
        <v>0</v>
      </c>
      <c r="GL195">
        <f t="shared" si="222"/>
        <v>0</v>
      </c>
      <c r="GM195">
        <f t="shared" si="223"/>
        <v>51.04</v>
      </c>
      <c r="GN195">
        <f t="shared" si="224"/>
        <v>51.04</v>
      </c>
      <c r="GO195">
        <f t="shared" si="225"/>
        <v>0</v>
      </c>
      <c r="GP195">
        <f t="shared" si="226"/>
        <v>0</v>
      </c>
      <c r="GR195">
        <v>0</v>
      </c>
      <c r="GS195">
        <v>0</v>
      </c>
      <c r="GT195">
        <v>0</v>
      </c>
      <c r="GU195" t="s">
        <v>6</v>
      </c>
      <c r="GV195">
        <f t="shared" si="227"/>
        <v>0</v>
      </c>
      <c r="GW195">
        <v>1</v>
      </c>
      <c r="GX195">
        <f t="shared" si="228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ROW(SmtRes!A523)</f>
        <v>523</v>
      </c>
      <c r="D196" s="2">
        <f>ROW(EtalonRes!A545)</f>
        <v>545</v>
      </c>
      <c r="E196" s="2" t="s">
        <v>360</v>
      </c>
      <c r="F196" s="2" t="s">
        <v>94</v>
      </c>
      <c r="G196" s="2" t="s">
        <v>248</v>
      </c>
      <c r="H196" s="2" t="s">
        <v>96</v>
      </c>
      <c r="I196" s="2">
        <v>6.5</v>
      </c>
      <c r="J196" s="2">
        <v>0</v>
      </c>
      <c r="K196" s="2"/>
      <c r="L196" s="2"/>
      <c r="M196" s="2"/>
      <c r="N196" s="2"/>
      <c r="O196" s="2">
        <f t="shared" si="193"/>
        <v>462.22</v>
      </c>
      <c r="P196" s="2">
        <f t="shared" si="194"/>
        <v>167.18</v>
      </c>
      <c r="Q196" s="2">
        <f t="shared" si="195"/>
        <v>117.07</v>
      </c>
      <c r="R196" s="2">
        <f t="shared" si="196"/>
        <v>15.99</v>
      </c>
      <c r="S196" s="2">
        <f t="shared" si="197"/>
        <v>177.97</v>
      </c>
      <c r="T196" s="2">
        <f t="shared" si="198"/>
        <v>0</v>
      </c>
      <c r="U196" s="2">
        <f t="shared" si="199"/>
        <v>17.939999999999998</v>
      </c>
      <c r="V196" s="2">
        <f t="shared" si="200"/>
        <v>1.3812500000000001</v>
      </c>
      <c r="W196" s="2">
        <f t="shared" si="201"/>
        <v>0</v>
      </c>
      <c r="X196" s="2">
        <f t="shared" si="202"/>
        <v>157.11000000000001</v>
      </c>
      <c r="Y196" s="2">
        <f t="shared" si="203"/>
        <v>139.65</v>
      </c>
      <c r="Z196" s="2"/>
      <c r="AA196" s="2">
        <v>27721505</v>
      </c>
      <c r="AB196" s="2">
        <f t="shared" si="204"/>
        <v>71.11</v>
      </c>
      <c r="AC196" s="2">
        <f t="shared" si="229"/>
        <v>25.72</v>
      </c>
      <c r="AD196" s="2">
        <f>ROUND(((((ET196*1.25))-((EU196*1.25)))+AE196),2)</f>
        <v>18.010000000000002</v>
      </c>
      <c r="AE196" s="2">
        <f>ROUND(((EU196*1.25)),2)</f>
        <v>2.46</v>
      </c>
      <c r="AF196" s="2">
        <f>ROUND(((EV196*1.15)),2)</f>
        <v>27.38</v>
      </c>
      <c r="AG196" s="2">
        <f t="shared" si="207"/>
        <v>0</v>
      </c>
      <c r="AH196" s="2">
        <f>((EW196*1.15))</f>
        <v>2.76</v>
      </c>
      <c r="AI196" s="2">
        <f>((EX196*1.25))</f>
        <v>0.21250000000000002</v>
      </c>
      <c r="AJ196" s="2">
        <f t="shared" si="209"/>
        <v>0</v>
      </c>
      <c r="AK196" s="2">
        <v>63.94</v>
      </c>
      <c r="AL196" s="2">
        <v>25.72</v>
      </c>
      <c r="AM196" s="2">
        <v>14.41</v>
      </c>
      <c r="AN196" s="2">
        <v>1.97</v>
      </c>
      <c r="AO196" s="2">
        <v>23.81</v>
      </c>
      <c r="AP196" s="2">
        <v>0</v>
      </c>
      <c r="AQ196" s="2">
        <v>2.4</v>
      </c>
      <c r="AR196" s="2">
        <v>0.17</v>
      </c>
      <c r="AS196" s="2">
        <v>0</v>
      </c>
      <c r="AT196" s="2">
        <v>81</v>
      </c>
      <c r="AU196" s="2">
        <v>72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0</v>
      </c>
      <c r="BI196" s="2">
        <v>1</v>
      </c>
      <c r="BJ196" s="2" t="s">
        <v>97</v>
      </c>
      <c r="BK196" s="2"/>
      <c r="BL196" s="2"/>
      <c r="BM196" s="2">
        <v>9001</v>
      </c>
      <c r="BN196" s="2">
        <v>0</v>
      </c>
      <c r="BO196" s="2" t="s">
        <v>6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90</v>
      </c>
      <c r="CA196" s="2">
        <v>85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1470</v>
      </c>
      <c r="CO196" s="2">
        <v>0</v>
      </c>
      <c r="CP196" s="2">
        <f t="shared" si="210"/>
        <v>462.22</v>
      </c>
      <c r="CQ196" s="2">
        <f t="shared" si="211"/>
        <v>25.72</v>
      </c>
      <c r="CR196" s="2">
        <f t="shared" si="212"/>
        <v>18.010000000000002</v>
      </c>
      <c r="CS196" s="2">
        <f t="shared" si="213"/>
        <v>2.46</v>
      </c>
      <c r="CT196" s="2">
        <f t="shared" si="214"/>
        <v>27.38</v>
      </c>
      <c r="CU196" s="2">
        <f t="shared" si="215"/>
        <v>0</v>
      </c>
      <c r="CV196" s="2">
        <f t="shared" si="216"/>
        <v>2.76</v>
      </c>
      <c r="CW196" s="2">
        <f t="shared" si="217"/>
        <v>0.21250000000000002</v>
      </c>
      <c r="CX196" s="2">
        <f t="shared" si="218"/>
        <v>0</v>
      </c>
      <c r="CY196" s="2">
        <f t="shared" si="219"/>
        <v>157.10759999999999</v>
      </c>
      <c r="CZ196" s="2">
        <f t="shared" si="220"/>
        <v>139.65120000000002</v>
      </c>
      <c r="DA196" s="2"/>
      <c r="DB196" s="2"/>
      <c r="DC196" s="2" t="s">
        <v>6</v>
      </c>
      <c r="DD196" s="2" t="s">
        <v>6</v>
      </c>
      <c r="DE196" s="2" t="s">
        <v>102</v>
      </c>
      <c r="DF196" s="2" t="s">
        <v>102</v>
      </c>
      <c r="DG196" s="2" t="s">
        <v>103</v>
      </c>
      <c r="DH196" s="2" t="s">
        <v>6</v>
      </c>
      <c r="DI196" s="2" t="s">
        <v>103</v>
      </c>
      <c r="DJ196" s="2" t="s">
        <v>102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1005</v>
      </c>
      <c r="DV196" s="2" t="s">
        <v>96</v>
      </c>
      <c r="DW196" s="2" t="s">
        <v>96</v>
      </c>
      <c r="DX196" s="2">
        <v>1</v>
      </c>
      <c r="DY196" s="2"/>
      <c r="DZ196" s="2"/>
      <c r="EA196" s="2"/>
      <c r="EB196" s="2"/>
      <c r="EC196" s="2"/>
      <c r="ED196" s="2"/>
      <c r="EE196" s="2">
        <v>27029022</v>
      </c>
      <c r="EF196" s="2">
        <v>2</v>
      </c>
      <c r="EG196" s="2" t="s">
        <v>23</v>
      </c>
      <c r="EH196" s="2">
        <v>0</v>
      </c>
      <c r="EI196" s="2" t="s">
        <v>6</v>
      </c>
      <c r="EJ196" s="2">
        <v>1</v>
      </c>
      <c r="EK196" s="2">
        <v>9001</v>
      </c>
      <c r="EL196" s="2" t="s">
        <v>54</v>
      </c>
      <c r="EM196" s="2" t="s">
        <v>55</v>
      </c>
      <c r="EN196" s="2"/>
      <c r="EO196" s="2" t="s">
        <v>106</v>
      </c>
      <c r="EP196" s="2"/>
      <c r="EQ196" s="2">
        <v>0</v>
      </c>
      <c r="ER196" s="2">
        <v>63.94</v>
      </c>
      <c r="ES196" s="2">
        <v>25.72</v>
      </c>
      <c r="ET196" s="2">
        <v>14.41</v>
      </c>
      <c r="EU196" s="2">
        <v>1.97</v>
      </c>
      <c r="EV196" s="2">
        <v>23.81</v>
      </c>
      <c r="EW196" s="2">
        <v>2.4</v>
      </c>
      <c r="EX196" s="2">
        <v>0.17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21"/>
        <v>0</v>
      </c>
      <c r="FS196" s="2">
        <v>0</v>
      </c>
      <c r="FT196" s="2" t="s">
        <v>27</v>
      </c>
      <c r="FU196" s="2" t="s">
        <v>28</v>
      </c>
      <c r="FV196" s="2"/>
      <c r="FW196" s="2"/>
      <c r="FX196" s="2">
        <v>81</v>
      </c>
      <c r="FY196" s="2">
        <v>72.25</v>
      </c>
      <c r="FZ196" s="2"/>
      <c r="GA196" s="2" t="s">
        <v>6</v>
      </c>
      <c r="GB196" s="2"/>
      <c r="GC196" s="2"/>
      <c r="GD196" s="2">
        <v>0</v>
      </c>
      <c r="GE196" s="2"/>
      <c r="GF196" s="2">
        <v>1555078569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22"/>
        <v>0</v>
      </c>
      <c r="GM196" s="2">
        <f t="shared" si="223"/>
        <v>758.98</v>
      </c>
      <c r="GN196" s="2">
        <f t="shared" si="224"/>
        <v>758.98</v>
      </c>
      <c r="GO196" s="2">
        <f t="shared" si="225"/>
        <v>0</v>
      </c>
      <c r="GP196" s="2">
        <f t="shared" si="226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227"/>
        <v>0</v>
      </c>
      <c r="GW196" s="2">
        <v>1</v>
      </c>
      <c r="GX196" s="2">
        <f t="shared" si="228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ROW(SmtRes!A532)</f>
        <v>532</v>
      </c>
      <c r="D197">
        <f>ROW(EtalonRes!A554)</f>
        <v>554</v>
      </c>
      <c r="E197" t="s">
        <v>360</v>
      </c>
      <c r="F197" t="s">
        <v>94</v>
      </c>
      <c r="G197" t="s">
        <v>248</v>
      </c>
      <c r="H197" t="s">
        <v>96</v>
      </c>
      <c r="I197">
        <v>6.5</v>
      </c>
      <c r="J197">
        <v>0</v>
      </c>
      <c r="O197">
        <f t="shared" si="193"/>
        <v>462.22</v>
      </c>
      <c r="P197">
        <f t="shared" si="194"/>
        <v>167.18</v>
      </c>
      <c r="Q197">
        <f t="shared" si="195"/>
        <v>117.07</v>
      </c>
      <c r="R197">
        <f t="shared" si="196"/>
        <v>15.99</v>
      </c>
      <c r="S197">
        <f t="shared" si="197"/>
        <v>177.97</v>
      </c>
      <c r="T197">
        <f t="shared" si="198"/>
        <v>0</v>
      </c>
      <c r="U197">
        <f t="shared" si="199"/>
        <v>17.939999999999998</v>
      </c>
      <c r="V197">
        <f t="shared" si="200"/>
        <v>1.3812500000000001</v>
      </c>
      <c r="W197">
        <f t="shared" si="201"/>
        <v>0</v>
      </c>
      <c r="X197">
        <f t="shared" si="202"/>
        <v>157.11000000000001</v>
      </c>
      <c r="Y197">
        <f t="shared" si="203"/>
        <v>139.65</v>
      </c>
      <c r="AA197">
        <v>27721504</v>
      </c>
      <c r="AB197">
        <f t="shared" si="204"/>
        <v>71.11</v>
      </c>
      <c r="AC197">
        <f t="shared" si="229"/>
        <v>25.72</v>
      </c>
      <c r="AD197">
        <f>ROUND(((((ET197*1.25))-((EU197*1.25)))+AE197),2)</f>
        <v>18.010000000000002</v>
      </c>
      <c r="AE197">
        <f>ROUND(((EU197*1.25)),2)</f>
        <v>2.46</v>
      </c>
      <c r="AF197">
        <f>ROUND(((EV197*1.15)),2)</f>
        <v>27.38</v>
      </c>
      <c r="AG197">
        <f t="shared" si="207"/>
        <v>0</v>
      </c>
      <c r="AH197">
        <f>((EW197*1.15))</f>
        <v>2.76</v>
      </c>
      <c r="AI197">
        <f>((EX197*1.25))</f>
        <v>0.21250000000000002</v>
      </c>
      <c r="AJ197">
        <f t="shared" si="209"/>
        <v>0</v>
      </c>
      <c r="AK197">
        <v>63.94</v>
      </c>
      <c r="AL197">
        <v>25.72</v>
      </c>
      <c r="AM197">
        <v>14.41</v>
      </c>
      <c r="AN197">
        <v>1.97</v>
      </c>
      <c r="AO197">
        <v>23.81</v>
      </c>
      <c r="AP197">
        <v>0</v>
      </c>
      <c r="AQ197">
        <v>2.4</v>
      </c>
      <c r="AR197">
        <v>0.17</v>
      </c>
      <c r="AS197">
        <v>0</v>
      </c>
      <c r="AT197">
        <v>81</v>
      </c>
      <c r="AU197">
        <v>72</v>
      </c>
      <c r="AV197">
        <v>1</v>
      </c>
      <c r="AW197">
        <v>1</v>
      </c>
      <c r="AZ197">
        <v>1</v>
      </c>
      <c r="BA197">
        <v>1</v>
      </c>
      <c r="BB197">
        <v>1</v>
      </c>
      <c r="BC197">
        <v>1</v>
      </c>
      <c r="BD197" t="s">
        <v>6</v>
      </c>
      <c r="BE197" t="s">
        <v>6</v>
      </c>
      <c r="BF197" t="s">
        <v>6</v>
      </c>
      <c r="BG197" t="s">
        <v>6</v>
      </c>
      <c r="BH197">
        <v>0</v>
      </c>
      <c r="BI197">
        <v>1</v>
      </c>
      <c r="BJ197" t="s">
        <v>97</v>
      </c>
      <c r="BM197">
        <v>9001</v>
      </c>
      <c r="BN197">
        <v>0</v>
      </c>
      <c r="BO197" t="s">
        <v>6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90</v>
      </c>
      <c r="CA197">
        <v>85</v>
      </c>
      <c r="CF197">
        <v>0</v>
      </c>
      <c r="CG197">
        <v>0</v>
      </c>
      <c r="CM197">
        <v>0</v>
      </c>
      <c r="CN197" t="s">
        <v>1470</v>
      </c>
      <c r="CO197">
        <v>0</v>
      </c>
      <c r="CP197">
        <f t="shared" si="210"/>
        <v>462.22</v>
      </c>
      <c r="CQ197">
        <f t="shared" si="211"/>
        <v>25.72</v>
      </c>
      <c r="CR197">
        <f t="shared" si="212"/>
        <v>18.010000000000002</v>
      </c>
      <c r="CS197">
        <f t="shared" si="213"/>
        <v>2.46</v>
      </c>
      <c r="CT197">
        <f t="shared" si="214"/>
        <v>27.38</v>
      </c>
      <c r="CU197">
        <f t="shared" si="215"/>
        <v>0</v>
      </c>
      <c r="CV197">
        <f t="shared" si="216"/>
        <v>2.76</v>
      </c>
      <c r="CW197">
        <f t="shared" si="217"/>
        <v>0.21250000000000002</v>
      </c>
      <c r="CX197">
        <f t="shared" si="218"/>
        <v>0</v>
      </c>
      <c r="CY197">
        <f t="shared" si="219"/>
        <v>157.10759999999999</v>
      </c>
      <c r="CZ197">
        <f t="shared" si="220"/>
        <v>139.65120000000002</v>
      </c>
      <c r="DC197" t="s">
        <v>6</v>
      </c>
      <c r="DD197" t="s">
        <v>6</v>
      </c>
      <c r="DE197" t="s">
        <v>102</v>
      </c>
      <c r="DF197" t="s">
        <v>102</v>
      </c>
      <c r="DG197" t="s">
        <v>103</v>
      </c>
      <c r="DH197" t="s">
        <v>6</v>
      </c>
      <c r="DI197" t="s">
        <v>103</v>
      </c>
      <c r="DJ197" t="s">
        <v>102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1005</v>
      </c>
      <c r="DV197" t="s">
        <v>96</v>
      </c>
      <c r="DW197" t="s">
        <v>96</v>
      </c>
      <c r="DX197">
        <v>1</v>
      </c>
      <c r="EE197">
        <v>27029022</v>
      </c>
      <c r="EF197">
        <v>2</v>
      </c>
      <c r="EG197" t="s">
        <v>23</v>
      </c>
      <c r="EH197">
        <v>0</v>
      </c>
      <c r="EI197" t="s">
        <v>6</v>
      </c>
      <c r="EJ197">
        <v>1</v>
      </c>
      <c r="EK197">
        <v>9001</v>
      </c>
      <c r="EL197" t="s">
        <v>54</v>
      </c>
      <c r="EM197" t="s">
        <v>55</v>
      </c>
      <c r="EO197" t="s">
        <v>106</v>
      </c>
      <c r="EQ197">
        <v>0</v>
      </c>
      <c r="ER197">
        <v>63.94</v>
      </c>
      <c r="ES197">
        <v>25.72</v>
      </c>
      <c r="ET197">
        <v>14.41</v>
      </c>
      <c r="EU197">
        <v>1.97</v>
      </c>
      <c r="EV197">
        <v>23.81</v>
      </c>
      <c r="EW197">
        <v>2.4</v>
      </c>
      <c r="EX197">
        <v>0.17</v>
      </c>
      <c r="EY197">
        <v>0</v>
      </c>
      <c r="FQ197">
        <v>0</v>
      </c>
      <c r="FR197">
        <f t="shared" si="221"/>
        <v>0</v>
      </c>
      <c r="FS197">
        <v>0</v>
      </c>
      <c r="FT197" t="s">
        <v>27</v>
      </c>
      <c r="FU197" t="s">
        <v>28</v>
      </c>
      <c r="FX197">
        <v>81</v>
      </c>
      <c r="FY197">
        <v>72.25</v>
      </c>
      <c r="GA197" t="s">
        <v>6</v>
      </c>
      <c r="GD197">
        <v>0</v>
      </c>
      <c r="GF197">
        <v>1555078569</v>
      </c>
      <c r="GG197">
        <v>2</v>
      </c>
      <c r="GH197">
        <v>1</v>
      </c>
      <c r="GI197">
        <v>-2</v>
      </c>
      <c r="GJ197">
        <v>0</v>
      </c>
      <c r="GK197">
        <f>ROUND(R197*(S12)/100,2)</f>
        <v>0</v>
      </c>
      <c r="GL197">
        <f t="shared" si="222"/>
        <v>0</v>
      </c>
      <c r="GM197">
        <f t="shared" si="223"/>
        <v>758.98</v>
      </c>
      <c r="GN197">
        <f t="shared" si="224"/>
        <v>758.98</v>
      </c>
      <c r="GO197">
        <f t="shared" si="225"/>
        <v>0</v>
      </c>
      <c r="GP197">
        <f t="shared" si="226"/>
        <v>0</v>
      </c>
      <c r="GR197">
        <v>0</v>
      </c>
      <c r="GS197">
        <v>0</v>
      </c>
      <c r="GT197">
        <v>0</v>
      </c>
      <c r="GU197" t="s">
        <v>6</v>
      </c>
      <c r="GV197">
        <f t="shared" si="227"/>
        <v>0</v>
      </c>
      <c r="GW197">
        <v>1</v>
      </c>
      <c r="GX197">
        <f t="shared" si="228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521</v>
      </c>
      <c r="D198" s="2"/>
      <c r="E198" s="2" t="s">
        <v>361</v>
      </c>
      <c r="F198" s="2" t="s">
        <v>250</v>
      </c>
      <c r="G198" s="2" t="s">
        <v>251</v>
      </c>
      <c r="H198" s="2" t="s">
        <v>252</v>
      </c>
      <c r="I198" s="2">
        <f>I196*J198</f>
        <v>1</v>
      </c>
      <c r="J198" s="2">
        <v>0.15384615384615385</v>
      </c>
      <c r="K198" s="2"/>
      <c r="L198" s="2"/>
      <c r="M198" s="2"/>
      <c r="N198" s="2"/>
      <c r="O198" s="2">
        <f t="shared" si="193"/>
        <v>15144.79</v>
      </c>
      <c r="P198" s="2">
        <f t="shared" si="194"/>
        <v>15144.79</v>
      </c>
      <c r="Q198" s="2">
        <f t="shared" si="195"/>
        <v>0</v>
      </c>
      <c r="R198" s="2">
        <f t="shared" si="196"/>
        <v>0</v>
      </c>
      <c r="S198" s="2">
        <f t="shared" si="197"/>
        <v>0</v>
      </c>
      <c r="T198" s="2">
        <f t="shared" si="198"/>
        <v>0</v>
      </c>
      <c r="U198" s="2">
        <f t="shared" si="199"/>
        <v>0</v>
      </c>
      <c r="V198" s="2">
        <f t="shared" si="200"/>
        <v>0</v>
      </c>
      <c r="W198" s="2">
        <f t="shared" si="201"/>
        <v>0</v>
      </c>
      <c r="X198" s="2">
        <f t="shared" si="202"/>
        <v>0</v>
      </c>
      <c r="Y198" s="2">
        <f t="shared" si="203"/>
        <v>0</v>
      </c>
      <c r="Z198" s="2"/>
      <c r="AA198" s="2">
        <v>27721505</v>
      </c>
      <c r="AB198" s="2">
        <f t="shared" si="204"/>
        <v>15144.79</v>
      </c>
      <c r="AC198" s="2">
        <f t="shared" si="229"/>
        <v>15144.79</v>
      </c>
      <c r="AD198" s="2">
        <f t="shared" ref="AD198:AD209" si="236">ROUND((((ET198)-(EU198))+AE198),2)</f>
        <v>0</v>
      </c>
      <c r="AE198" s="2">
        <f t="shared" ref="AE198:AE209" si="237">ROUND((EU198),2)</f>
        <v>0</v>
      </c>
      <c r="AF198" s="2">
        <f t="shared" ref="AF198:AF209" si="238">ROUND((EV198),2)</f>
        <v>0</v>
      </c>
      <c r="AG198" s="2">
        <f t="shared" si="207"/>
        <v>0</v>
      </c>
      <c r="AH198" s="2">
        <f t="shared" ref="AH198:AH209" si="239">(EW198)</f>
        <v>0</v>
      </c>
      <c r="AI198" s="2">
        <f t="shared" ref="AI198:AI209" si="240">(EX198)</f>
        <v>0</v>
      </c>
      <c r="AJ198" s="2">
        <f t="shared" si="209"/>
        <v>0</v>
      </c>
      <c r="AK198" s="2">
        <v>15144.79</v>
      </c>
      <c r="AL198" s="2">
        <v>15144.79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81</v>
      </c>
      <c r="AU198" s="2">
        <v>72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3</v>
      </c>
      <c r="BI198" s="2">
        <v>1</v>
      </c>
      <c r="BJ198" s="2" t="s">
        <v>253</v>
      </c>
      <c r="BK198" s="2"/>
      <c r="BL198" s="2"/>
      <c r="BM198" s="2">
        <v>9001</v>
      </c>
      <c r="BN198" s="2">
        <v>0</v>
      </c>
      <c r="BO198" s="2" t="s">
        <v>6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90</v>
      </c>
      <c r="CA198" s="2">
        <v>85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6</v>
      </c>
      <c r="CO198" s="2">
        <v>0</v>
      </c>
      <c r="CP198" s="2">
        <f t="shared" si="210"/>
        <v>15144.79</v>
      </c>
      <c r="CQ198" s="2">
        <f t="shared" si="211"/>
        <v>15144.79</v>
      </c>
      <c r="CR198" s="2">
        <f t="shared" si="212"/>
        <v>0</v>
      </c>
      <c r="CS198" s="2">
        <f t="shared" si="213"/>
        <v>0</v>
      </c>
      <c r="CT198" s="2">
        <f t="shared" si="214"/>
        <v>0</v>
      </c>
      <c r="CU198" s="2">
        <f t="shared" si="215"/>
        <v>0</v>
      </c>
      <c r="CV198" s="2">
        <f t="shared" si="216"/>
        <v>0</v>
      </c>
      <c r="CW198" s="2">
        <f t="shared" si="217"/>
        <v>0</v>
      </c>
      <c r="CX198" s="2">
        <f t="shared" si="218"/>
        <v>0</v>
      </c>
      <c r="CY198" s="2">
        <f t="shared" si="219"/>
        <v>0</v>
      </c>
      <c r="CZ198" s="2">
        <f t="shared" si="220"/>
        <v>0</v>
      </c>
      <c r="DA198" s="2"/>
      <c r="DB198" s="2"/>
      <c r="DC198" s="2" t="s">
        <v>6</v>
      </c>
      <c r="DD198" s="2" t="s">
        <v>6</v>
      </c>
      <c r="DE198" s="2" t="s">
        <v>6</v>
      </c>
      <c r="DF198" s="2" t="s">
        <v>6</v>
      </c>
      <c r="DG198" s="2" t="s">
        <v>6</v>
      </c>
      <c r="DH198" s="2" t="s">
        <v>6</v>
      </c>
      <c r="DI198" s="2" t="s">
        <v>6</v>
      </c>
      <c r="DJ198" s="2" t="s">
        <v>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1010</v>
      </c>
      <c r="DV198" s="2" t="s">
        <v>252</v>
      </c>
      <c r="DW198" s="2" t="s">
        <v>252</v>
      </c>
      <c r="DX198" s="2">
        <v>1</v>
      </c>
      <c r="DY198" s="2"/>
      <c r="DZ198" s="2"/>
      <c r="EA198" s="2"/>
      <c r="EB198" s="2"/>
      <c r="EC198" s="2"/>
      <c r="ED198" s="2"/>
      <c r="EE198" s="2">
        <v>27029022</v>
      </c>
      <c r="EF198" s="2">
        <v>2</v>
      </c>
      <c r="EG198" s="2" t="s">
        <v>23</v>
      </c>
      <c r="EH198" s="2">
        <v>0</v>
      </c>
      <c r="EI198" s="2" t="s">
        <v>6</v>
      </c>
      <c r="EJ198" s="2">
        <v>1</v>
      </c>
      <c r="EK198" s="2">
        <v>9001</v>
      </c>
      <c r="EL198" s="2" t="s">
        <v>54</v>
      </c>
      <c r="EM198" s="2" t="s">
        <v>55</v>
      </c>
      <c r="EN198" s="2"/>
      <c r="EO198" s="2" t="s">
        <v>6</v>
      </c>
      <c r="EP198" s="2"/>
      <c r="EQ198" s="2">
        <v>0</v>
      </c>
      <c r="ER198" s="2">
        <v>15144.79</v>
      </c>
      <c r="ES198" s="2">
        <v>15144.79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21"/>
        <v>0</v>
      </c>
      <c r="FS198" s="2">
        <v>0</v>
      </c>
      <c r="FT198" s="2" t="s">
        <v>27</v>
      </c>
      <c r="FU198" s="2" t="s">
        <v>28</v>
      </c>
      <c r="FV198" s="2"/>
      <c r="FW198" s="2"/>
      <c r="FX198" s="2">
        <v>81</v>
      </c>
      <c r="FY198" s="2">
        <v>72.25</v>
      </c>
      <c r="FZ198" s="2"/>
      <c r="GA198" s="2" t="s">
        <v>6</v>
      </c>
      <c r="GB198" s="2"/>
      <c r="GC198" s="2"/>
      <c r="GD198" s="2">
        <v>0</v>
      </c>
      <c r="GE198" s="2"/>
      <c r="GF198" s="2">
        <v>1942668296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22"/>
        <v>0</v>
      </c>
      <c r="GM198" s="2">
        <f t="shared" si="223"/>
        <v>15144.79</v>
      </c>
      <c r="GN198" s="2">
        <f t="shared" si="224"/>
        <v>15144.79</v>
      </c>
      <c r="GO198" s="2">
        <f t="shared" si="225"/>
        <v>0</v>
      </c>
      <c r="GP198" s="2">
        <f t="shared" si="226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227"/>
        <v>0</v>
      </c>
      <c r="GW198" s="2">
        <v>1</v>
      </c>
      <c r="GX198" s="2">
        <f t="shared" si="228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530</v>
      </c>
      <c r="E199" t="s">
        <v>361</v>
      </c>
      <c r="F199" t="s">
        <v>250</v>
      </c>
      <c r="G199" t="s">
        <v>251</v>
      </c>
      <c r="H199" t="s">
        <v>252</v>
      </c>
      <c r="I199">
        <f>I197*J199</f>
        <v>1</v>
      </c>
      <c r="J199">
        <v>0.15384615384615385</v>
      </c>
      <c r="O199">
        <f t="shared" si="193"/>
        <v>15144.79</v>
      </c>
      <c r="P199">
        <f t="shared" si="194"/>
        <v>15144.79</v>
      </c>
      <c r="Q199">
        <f t="shared" si="195"/>
        <v>0</v>
      </c>
      <c r="R199">
        <f t="shared" si="196"/>
        <v>0</v>
      </c>
      <c r="S199">
        <f t="shared" si="197"/>
        <v>0</v>
      </c>
      <c r="T199">
        <f t="shared" si="198"/>
        <v>0</v>
      </c>
      <c r="U199">
        <f t="shared" si="199"/>
        <v>0</v>
      </c>
      <c r="V199">
        <f t="shared" si="200"/>
        <v>0</v>
      </c>
      <c r="W199">
        <f t="shared" si="201"/>
        <v>0</v>
      </c>
      <c r="X199">
        <f t="shared" si="202"/>
        <v>0</v>
      </c>
      <c r="Y199">
        <f t="shared" si="203"/>
        <v>0</v>
      </c>
      <c r="AA199">
        <v>27721504</v>
      </c>
      <c r="AB199">
        <f t="shared" si="204"/>
        <v>15144.79</v>
      </c>
      <c r="AC199">
        <f t="shared" si="229"/>
        <v>15144.79</v>
      </c>
      <c r="AD199">
        <f t="shared" si="236"/>
        <v>0</v>
      </c>
      <c r="AE199">
        <f t="shared" si="237"/>
        <v>0</v>
      </c>
      <c r="AF199">
        <f t="shared" si="238"/>
        <v>0</v>
      </c>
      <c r="AG199">
        <f t="shared" si="207"/>
        <v>0</v>
      </c>
      <c r="AH199">
        <f t="shared" si="239"/>
        <v>0</v>
      </c>
      <c r="AI199">
        <f t="shared" si="240"/>
        <v>0</v>
      </c>
      <c r="AJ199">
        <f t="shared" si="209"/>
        <v>0</v>
      </c>
      <c r="AK199">
        <v>15144.79</v>
      </c>
      <c r="AL199">
        <v>15144.79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81</v>
      </c>
      <c r="AU199">
        <v>72</v>
      </c>
      <c r="AV199">
        <v>1</v>
      </c>
      <c r="AW199">
        <v>1</v>
      </c>
      <c r="AZ199">
        <v>1</v>
      </c>
      <c r="BA199">
        <v>1</v>
      </c>
      <c r="BB199">
        <v>1</v>
      </c>
      <c r="BC199">
        <v>1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1</v>
      </c>
      <c r="BJ199" t="s">
        <v>253</v>
      </c>
      <c r="BM199">
        <v>9001</v>
      </c>
      <c r="BN199">
        <v>0</v>
      </c>
      <c r="BO199" t="s">
        <v>6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90</v>
      </c>
      <c r="CA199">
        <v>85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10"/>
        <v>15144.79</v>
      </c>
      <c r="CQ199">
        <f t="shared" si="211"/>
        <v>15144.79</v>
      </c>
      <c r="CR199">
        <f t="shared" si="212"/>
        <v>0</v>
      </c>
      <c r="CS199">
        <f t="shared" si="213"/>
        <v>0</v>
      </c>
      <c r="CT199">
        <f t="shared" si="214"/>
        <v>0</v>
      </c>
      <c r="CU199">
        <f t="shared" si="215"/>
        <v>0</v>
      </c>
      <c r="CV199">
        <f t="shared" si="216"/>
        <v>0</v>
      </c>
      <c r="CW199">
        <f t="shared" si="217"/>
        <v>0</v>
      </c>
      <c r="CX199">
        <f t="shared" si="218"/>
        <v>0</v>
      </c>
      <c r="CY199">
        <f t="shared" si="219"/>
        <v>0</v>
      </c>
      <c r="CZ199">
        <f t="shared" si="220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1010</v>
      </c>
      <c r="DV199" t="s">
        <v>252</v>
      </c>
      <c r="DW199" t="s">
        <v>252</v>
      </c>
      <c r="DX199">
        <v>1</v>
      </c>
      <c r="EE199">
        <v>27029022</v>
      </c>
      <c r="EF199">
        <v>2</v>
      </c>
      <c r="EG199" t="s">
        <v>23</v>
      </c>
      <c r="EH199">
        <v>0</v>
      </c>
      <c r="EI199" t="s">
        <v>6</v>
      </c>
      <c r="EJ199">
        <v>1</v>
      </c>
      <c r="EK199">
        <v>9001</v>
      </c>
      <c r="EL199" t="s">
        <v>54</v>
      </c>
      <c r="EM199" t="s">
        <v>55</v>
      </c>
      <c r="EO199" t="s">
        <v>6</v>
      </c>
      <c r="EQ199">
        <v>0</v>
      </c>
      <c r="ER199">
        <v>15144.79</v>
      </c>
      <c r="ES199">
        <v>15144.79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21"/>
        <v>0</v>
      </c>
      <c r="FS199">
        <v>0</v>
      </c>
      <c r="FT199" t="s">
        <v>27</v>
      </c>
      <c r="FU199" t="s">
        <v>28</v>
      </c>
      <c r="FX199">
        <v>81</v>
      </c>
      <c r="FY199">
        <v>72.25</v>
      </c>
      <c r="GA199" t="s">
        <v>6</v>
      </c>
      <c r="GD199">
        <v>0</v>
      </c>
      <c r="GF199">
        <v>1942668296</v>
      </c>
      <c r="GG199">
        <v>2</v>
      </c>
      <c r="GH199">
        <v>1</v>
      </c>
      <c r="GI199">
        <v>-2</v>
      </c>
      <c r="GJ199">
        <v>0</v>
      </c>
      <c r="GK199">
        <f>ROUND(R199*(S12)/100,2)</f>
        <v>0</v>
      </c>
      <c r="GL199">
        <f t="shared" si="222"/>
        <v>0</v>
      </c>
      <c r="GM199">
        <f t="shared" si="223"/>
        <v>15144.79</v>
      </c>
      <c r="GN199">
        <f t="shared" si="224"/>
        <v>15144.79</v>
      </c>
      <c r="GO199">
        <f t="shared" si="225"/>
        <v>0</v>
      </c>
      <c r="GP199">
        <f t="shared" si="226"/>
        <v>0</v>
      </c>
      <c r="GR199">
        <v>0</v>
      </c>
      <c r="GS199">
        <v>0</v>
      </c>
      <c r="GT199">
        <v>0</v>
      </c>
      <c r="GU199" t="s">
        <v>6</v>
      </c>
      <c r="GV199">
        <f t="shared" si="227"/>
        <v>0</v>
      </c>
      <c r="GW199">
        <v>1</v>
      </c>
      <c r="GX199">
        <f t="shared" si="228"/>
        <v>0</v>
      </c>
      <c r="HA199">
        <v>0</v>
      </c>
      <c r="HB199">
        <v>0</v>
      </c>
      <c r="IK199">
        <v>0</v>
      </c>
    </row>
    <row r="200" spans="1:255" x14ac:dyDescent="0.2">
      <c r="A200" s="2">
        <v>18</v>
      </c>
      <c r="B200" s="2">
        <v>1</v>
      </c>
      <c r="C200" s="2">
        <v>522</v>
      </c>
      <c r="D200" s="2"/>
      <c r="E200" s="2" t="s">
        <v>362</v>
      </c>
      <c r="F200" s="2" t="s">
        <v>255</v>
      </c>
      <c r="G200" s="2" t="s">
        <v>256</v>
      </c>
      <c r="H200" s="2" t="s">
        <v>96</v>
      </c>
      <c r="I200" s="2">
        <f>I196*J200</f>
        <v>3.36</v>
      </c>
      <c r="J200" s="2">
        <v>0.51692307692307693</v>
      </c>
      <c r="K200" s="2"/>
      <c r="L200" s="2"/>
      <c r="M200" s="2"/>
      <c r="N200" s="2"/>
      <c r="O200" s="2">
        <f t="shared" si="193"/>
        <v>4993.2</v>
      </c>
      <c r="P200" s="2">
        <f t="shared" si="194"/>
        <v>4993.2</v>
      </c>
      <c r="Q200" s="2">
        <f t="shared" si="195"/>
        <v>0</v>
      </c>
      <c r="R200" s="2">
        <f t="shared" si="196"/>
        <v>0</v>
      </c>
      <c r="S200" s="2">
        <f t="shared" si="197"/>
        <v>0</v>
      </c>
      <c r="T200" s="2">
        <f t="shared" si="198"/>
        <v>0</v>
      </c>
      <c r="U200" s="2">
        <f t="shared" si="199"/>
        <v>0</v>
      </c>
      <c r="V200" s="2">
        <f t="shared" si="200"/>
        <v>0</v>
      </c>
      <c r="W200" s="2">
        <f t="shared" si="201"/>
        <v>0</v>
      </c>
      <c r="X200" s="2">
        <f t="shared" si="202"/>
        <v>0</v>
      </c>
      <c r="Y200" s="2">
        <f t="shared" si="203"/>
        <v>0</v>
      </c>
      <c r="Z200" s="2"/>
      <c r="AA200" s="2">
        <v>27721505</v>
      </c>
      <c r="AB200" s="2">
        <f t="shared" si="204"/>
        <v>1486.07</v>
      </c>
      <c r="AC200" s="2">
        <f t="shared" si="229"/>
        <v>1486.07</v>
      </c>
      <c r="AD200" s="2">
        <f t="shared" si="236"/>
        <v>0</v>
      </c>
      <c r="AE200" s="2">
        <f t="shared" si="237"/>
        <v>0</v>
      </c>
      <c r="AF200" s="2">
        <f t="shared" si="238"/>
        <v>0</v>
      </c>
      <c r="AG200" s="2">
        <f t="shared" si="207"/>
        <v>0</v>
      </c>
      <c r="AH200" s="2">
        <f t="shared" si="239"/>
        <v>0</v>
      </c>
      <c r="AI200" s="2">
        <f t="shared" si="240"/>
        <v>0</v>
      </c>
      <c r="AJ200" s="2">
        <f t="shared" si="209"/>
        <v>0</v>
      </c>
      <c r="AK200" s="2">
        <v>1486.07</v>
      </c>
      <c r="AL200" s="2">
        <v>1486.07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80</v>
      </c>
      <c r="AU200" s="2">
        <v>50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3</v>
      </c>
      <c r="BI200" s="2">
        <v>1</v>
      </c>
      <c r="BJ200" s="2" t="s">
        <v>257</v>
      </c>
      <c r="BK200" s="2"/>
      <c r="BL200" s="2"/>
      <c r="BM200" s="2">
        <v>62001</v>
      </c>
      <c r="BN200" s="2">
        <v>0</v>
      </c>
      <c r="BO200" s="2" t="s">
        <v>6</v>
      </c>
      <c r="BP200" s="2">
        <v>0</v>
      </c>
      <c r="BQ200" s="2">
        <v>6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80</v>
      </c>
      <c r="CA200" s="2">
        <v>50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6</v>
      </c>
      <c r="CO200" s="2">
        <v>0</v>
      </c>
      <c r="CP200" s="2">
        <f t="shared" si="210"/>
        <v>4993.2</v>
      </c>
      <c r="CQ200" s="2">
        <f t="shared" si="211"/>
        <v>1486.07</v>
      </c>
      <c r="CR200" s="2">
        <f t="shared" si="212"/>
        <v>0</v>
      </c>
      <c r="CS200" s="2">
        <f t="shared" si="213"/>
        <v>0</v>
      </c>
      <c r="CT200" s="2">
        <f t="shared" si="214"/>
        <v>0</v>
      </c>
      <c r="CU200" s="2">
        <f t="shared" si="215"/>
        <v>0</v>
      </c>
      <c r="CV200" s="2">
        <f t="shared" si="216"/>
        <v>0</v>
      </c>
      <c r="CW200" s="2">
        <f t="shared" si="217"/>
        <v>0</v>
      </c>
      <c r="CX200" s="2">
        <f t="shared" si="218"/>
        <v>0</v>
      </c>
      <c r="CY200" s="2">
        <f t="shared" si="219"/>
        <v>0</v>
      </c>
      <c r="CZ200" s="2">
        <f t="shared" si="220"/>
        <v>0</v>
      </c>
      <c r="DA200" s="2"/>
      <c r="DB200" s="2"/>
      <c r="DC200" s="2" t="s">
        <v>6</v>
      </c>
      <c r="DD200" s="2" t="s">
        <v>6</v>
      </c>
      <c r="DE200" s="2" t="s">
        <v>6</v>
      </c>
      <c r="DF200" s="2" t="s">
        <v>6</v>
      </c>
      <c r="DG200" s="2" t="s">
        <v>6</v>
      </c>
      <c r="DH200" s="2" t="s">
        <v>6</v>
      </c>
      <c r="DI200" s="2" t="s">
        <v>6</v>
      </c>
      <c r="DJ200" s="2" t="s">
        <v>6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1005</v>
      </c>
      <c r="DV200" s="2" t="s">
        <v>96</v>
      </c>
      <c r="DW200" s="2" t="s">
        <v>96</v>
      </c>
      <c r="DX200" s="2">
        <v>1</v>
      </c>
      <c r="DY200" s="2"/>
      <c r="DZ200" s="2"/>
      <c r="EA200" s="2"/>
      <c r="EB200" s="2"/>
      <c r="EC200" s="2"/>
      <c r="ED200" s="2"/>
      <c r="EE200" s="2">
        <v>27029107</v>
      </c>
      <c r="EF200" s="2">
        <v>6</v>
      </c>
      <c r="EG200" s="2" t="s">
        <v>40</v>
      </c>
      <c r="EH200" s="2">
        <v>0</v>
      </c>
      <c r="EI200" s="2" t="s">
        <v>6</v>
      </c>
      <c r="EJ200" s="2">
        <v>1</v>
      </c>
      <c r="EK200" s="2">
        <v>62001</v>
      </c>
      <c r="EL200" s="2" t="s">
        <v>241</v>
      </c>
      <c r="EM200" s="2" t="s">
        <v>242</v>
      </c>
      <c r="EN200" s="2"/>
      <c r="EO200" s="2" t="s">
        <v>6</v>
      </c>
      <c r="EP200" s="2"/>
      <c r="EQ200" s="2">
        <v>0</v>
      </c>
      <c r="ER200" s="2">
        <v>1486.07</v>
      </c>
      <c r="ES200" s="2">
        <v>1486.07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21"/>
        <v>0</v>
      </c>
      <c r="FS200" s="2">
        <v>0</v>
      </c>
      <c r="FT200" s="2"/>
      <c r="FU200" s="2"/>
      <c r="FV200" s="2"/>
      <c r="FW200" s="2"/>
      <c r="FX200" s="2">
        <v>80</v>
      </c>
      <c r="FY200" s="2">
        <v>50</v>
      </c>
      <c r="FZ200" s="2"/>
      <c r="GA200" s="2" t="s">
        <v>6</v>
      </c>
      <c r="GB200" s="2"/>
      <c r="GC200" s="2"/>
      <c r="GD200" s="2">
        <v>0</v>
      </c>
      <c r="GE200" s="2"/>
      <c r="GF200" s="2">
        <v>326305361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22"/>
        <v>0</v>
      </c>
      <c r="GM200" s="2">
        <f t="shared" si="223"/>
        <v>4993.2</v>
      </c>
      <c r="GN200" s="2">
        <f t="shared" si="224"/>
        <v>4993.2</v>
      </c>
      <c r="GO200" s="2">
        <f t="shared" si="225"/>
        <v>0</v>
      </c>
      <c r="GP200" s="2">
        <f t="shared" si="226"/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si="227"/>
        <v>0</v>
      </c>
      <c r="GW200" s="2">
        <v>1</v>
      </c>
      <c r="GX200" s="2">
        <f t="shared" si="228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18</v>
      </c>
      <c r="B201">
        <v>1</v>
      </c>
      <c r="C201">
        <v>531</v>
      </c>
      <c r="E201" t="s">
        <v>362</v>
      </c>
      <c r="F201" t="s">
        <v>255</v>
      </c>
      <c r="G201" t="s">
        <v>256</v>
      </c>
      <c r="H201" t="s">
        <v>96</v>
      </c>
      <c r="I201">
        <f>I197*J201</f>
        <v>3.36</v>
      </c>
      <c r="J201">
        <v>0.51692307692307693</v>
      </c>
      <c r="O201">
        <f t="shared" si="193"/>
        <v>4993.2</v>
      </c>
      <c r="P201">
        <f t="shared" si="194"/>
        <v>4993.2</v>
      </c>
      <c r="Q201">
        <f t="shared" si="195"/>
        <v>0</v>
      </c>
      <c r="R201">
        <f t="shared" si="196"/>
        <v>0</v>
      </c>
      <c r="S201">
        <f t="shared" si="197"/>
        <v>0</v>
      </c>
      <c r="T201">
        <f t="shared" si="198"/>
        <v>0</v>
      </c>
      <c r="U201">
        <f t="shared" si="199"/>
        <v>0</v>
      </c>
      <c r="V201">
        <f t="shared" si="200"/>
        <v>0</v>
      </c>
      <c r="W201">
        <f t="shared" si="201"/>
        <v>0</v>
      </c>
      <c r="X201">
        <f t="shared" si="202"/>
        <v>0</v>
      </c>
      <c r="Y201">
        <f t="shared" si="203"/>
        <v>0</v>
      </c>
      <c r="AA201">
        <v>27721504</v>
      </c>
      <c r="AB201">
        <f t="shared" si="204"/>
        <v>1486.07</v>
      </c>
      <c r="AC201">
        <f t="shared" si="229"/>
        <v>1486.07</v>
      </c>
      <c r="AD201">
        <f t="shared" si="236"/>
        <v>0</v>
      </c>
      <c r="AE201">
        <f t="shared" si="237"/>
        <v>0</v>
      </c>
      <c r="AF201">
        <f t="shared" si="238"/>
        <v>0</v>
      </c>
      <c r="AG201">
        <f t="shared" si="207"/>
        <v>0</v>
      </c>
      <c r="AH201">
        <f t="shared" si="239"/>
        <v>0</v>
      </c>
      <c r="AI201">
        <f t="shared" si="240"/>
        <v>0</v>
      </c>
      <c r="AJ201">
        <f t="shared" si="209"/>
        <v>0</v>
      </c>
      <c r="AK201">
        <v>1486.07</v>
      </c>
      <c r="AL201">
        <v>1486.07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90</v>
      </c>
      <c r="AU201">
        <v>85</v>
      </c>
      <c r="AV201">
        <v>1</v>
      </c>
      <c r="AW201">
        <v>1</v>
      </c>
      <c r="AZ201">
        <v>1</v>
      </c>
      <c r="BA201">
        <v>1</v>
      </c>
      <c r="BB201">
        <v>1</v>
      </c>
      <c r="BC201">
        <v>1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1</v>
      </c>
      <c r="BJ201" t="s">
        <v>257</v>
      </c>
      <c r="BM201">
        <v>62001</v>
      </c>
      <c r="BN201">
        <v>0</v>
      </c>
      <c r="BO201" t="s">
        <v>6</v>
      </c>
      <c r="BP201">
        <v>0</v>
      </c>
      <c r="BQ201">
        <v>6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90</v>
      </c>
      <c r="CA201">
        <v>85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10"/>
        <v>4993.2</v>
      </c>
      <c r="CQ201">
        <f t="shared" si="211"/>
        <v>1486.07</v>
      </c>
      <c r="CR201">
        <f t="shared" si="212"/>
        <v>0</v>
      </c>
      <c r="CS201">
        <f t="shared" si="213"/>
        <v>0</v>
      </c>
      <c r="CT201">
        <f t="shared" si="214"/>
        <v>0</v>
      </c>
      <c r="CU201">
        <f t="shared" si="215"/>
        <v>0</v>
      </c>
      <c r="CV201">
        <f t="shared" si="216"/>
        <v>0</v>
      </c>
      <c r="CW201">
        <f t="shared" si="217"/>
        <v>0</v>
      </c>
      <c r="CX201">
        <f t="shared" si="218"/>
        <v>0</v>
      </c>
      <c r="CY201">
        <f t="shared" si="219"/>
        <v>0</v>
      </c>
      <c r="CZ201">
        <f t="shared" si="220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1005</v>
      </c>
      <c r="DV201" t="s">
        <v>96</v>
      </c>
      <c r="DW201" t="s">
        <v>96</v>
      </c>
      <c r="DX201">
        <v>1</v>
      </c>
      <c r="EE201">
        <v>27029107</v>
      </c>
      <c r="EF201">
        <v>6</v>
      </c>
      <c r="EG201" t="s">
        <v>40</v>
      </c>
      <c r="EH201">
        <v>0</v>
      </c>
      <c r="EI201" t="s">
        <v>6</v>
      </c>
      <c r="EJ201">
        <v>1</v>
      </c>
      <c r="EK201">
        <v>62001</v>
      </c>
      <c r="EL201" t="s">
        <v>241</v>
      </c>
      <c r="EM201" t="s">
        <v>242</v>
      </c>
      <c r="EO201" t="s">
        <v>6</v>
      </c>
      <c r="EQ201">
        <v>0</v>
      </c>
      <c r="ER201">
        <v>1486.07</v>
      </c>
      <c r="ES201">
        <v>1486.07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21"/>
        <v>0</v>
      </c>
      <c r="FS201">
        <v>0</v>
      </c>
      <c r="FX201">
        <v>90</v>
      </c>
      <c r="FY201">
        <v>85</v>
      </c>
      <c r="GA201" t="s">
        <v>6</v>
      </c>
      <c r="GD201">
        <v>0</v>
      </c>
      <c r="GF201">
        <v>326305361</v>
      </c>
      <c r="GG201">
        <v>2</v>
      </c>
      <c r="GH201">
        <v>1</v>
      </c>
      <c r="GI201">
        <v>-2</v>
      </c>
      <c r="GJ201">
        <v>0</v>
      </c>
      <c r="GK201">
        <f>ROUND(R201*(S12)/100,2)</f>
        <v>0</v>
      </c>
      <c r="GL201">
        <f t="shared" si="222"/>
        <v>0</v>
      </c>
      <c r="GM201">
        <f t="shared" si="223"/>
        <v>4993.2</v>
      </c>
      <c r="GN201">
        <f t="shared" si="224"/>
        <v>4993.2</v>
      </c>
      <c r="GO201">
        <f t="shared" si="225"/>
        <v>0</v>
      </c>
      <c r="GP201">
        <f t="shared" si="226"/>
        <v>0</v>
      </c>
      <c r="GR201">
        <v>0</v>
      </c>
      <c r="GS201">
        <v>0</v>
      </c>
      <c r="GT201">
        <v>0</v>
      </c>
      <c r="GU201" t="s">
        <v>6</v>
      </c>
      <c r="GV201">
        <f t="shared" si="227"/>
        <v>0</v>
      </c>
      <c r="GW201">
        <v>1</v>
      </c>
      <c r="GX201">
        <f t="shared" si="228"/>
        <v>0</v>
      </c>
      <c r="HA201">
        <v>0</v>
      </c>
      <c r="HB201">
        <v>0</v>
      </c>
      <c r="IK201">
        <v>0</v>
      </c>
    </row>
    <row r="202" spans="1:255" x14ac:dyDescent="0.2">
      <c r="A202" s="2">
        <v>17</v>
      </c>
      <c r="B202" s="2">
        <v>1</v>
      </c>
      <c r="C202" s="2">
        <f>ROW(SmtRes!A547)</f>
        <v>547</v>
      </c>
      <c r="D202" s="2">
        <f>ROW(EtalonRes!A568)</f>
        <v>568</v>
      </c>
      <c r="E202" s="2" t="s">
        <v>363</v>
      </c>
      <c r="F202" s="2" t="s">
        <v>364</v>
      </c>
      <c r="G202" s="2" t="s">
        <v>365</v>
      </c>
      <c r="H202" s="2" t="s">
        <v>317</v>
      </c>
      <c r="I202" s="2">
        <f>ROUND(2/100,9)</f>
        <v>0.02</v>
      </c>
      <c r="J202" s="2">
        <v>0</v>
      </c>
      <c r="K202" s="2"/>
      <c r="L202" s="2"/>
      <c r="M202" s="2"/>
      <c r="N202" s="2"/>
      <c r="O202" s="2">
        <f t="shared" si="193"/>
        <v>118.32</v>
      </c>
      <c r="P202" s="2">
        <f t="shared" si="194"/>
        <v>64.27</v>
      </c>
      <c r="Q202" s="2">
        <f t="shared" si="195"/>
        <v>3.74</v>
      </c>
      <c r="R202" s="2">
        <f t="shared" si="196"/>
        <v>0.5</v>
      </c>
      <c r="S202" s="2">
        <f t="shared" si="197"/>
        <v>50.31</v>
      </c>
      <c r="T202" s="2">
        <f t="shared" si="198"/>
        <v>0</v>
      </c>
      <c r="U202" s="2">
        <f t="shared" si="199"/>
        <v>5.0720000000000001</v>
      </c>
      <c r="V202" s="2">
        <f t="shared" si="200"/>
        <v>3.9600000000000003E-2</v>
      </c>
      <c r="W202" s="2">
        <f t="shared" si="201"/>
        <v>0</v>
      </c>
      <c r="X202" s="2">
        <f t="shared" si="202"/>
        <v>48.27</v>
      </c>
      <c r="Y202" s="2">
        <f t="shared" si="203"/>
        <v>33.03</v>
      </c>
      <c r="Z202" s="2"/>
      <c r="AA202" s="2">
        <v>27721505</v>
      </c>
      <c r="AB202" s="2">
        <f t="shared" si="204"/>
        <v>5915.77</v>
      </c>
      <c r="AC202" s="2">
        <f t="shared" si="229"/>
        <v>3213.26</v>
      </c>
      <c r="AD202" s="2">
        <f t="shared" si="236"/>
        <v>186.8</v>
      </c>
      <c r="AE202" s="2">
        <f t="shared" si="237"/>
        <v>24.85</v>
      </c>
      <c r="AF202" s="2">
        <f t="shared" si="238"/>
        <v>2515.71</v>
      </c>
      <c r="AG202" s="2">
        <f t="shared" si="207"/>
        <v>0</v>
      </c>
      <c r="AH202" s="2">
        <f t="shared" si="239"/>
        <v>253.6</v>
      </c>
      <c r="AI202" s="2">
        <f t="shared" si="240"/>
        <v>1.98</v>
      </c>
      <c r="AJ202" s="2">
        <f t="shared" si="209"/>
        <v>0</v>
      </c>
      <c r="AK202" s="2">
        <v>5915.77</v>
      </c>
      <c r="AL202" s="2">
        <v>3213.26</v>
      </c>
      <c r="AM202" s="2">
        <v>186.8</v>
      </c>
      <c r="AN202" s="2">
        <v>24.85</v>
      </c>
      <c r="AO202" s="2">
        <v>2515.71</v>
      </c>
      <c r="AP202" s="2">
        <v>0</v>
      </c>
      <c r="AQ202" s="2">
        <v>253.6</v>
      </c>
      <c r="AR202" s="2">
        <v>1.98</v>
      </c>
      <c r="AS202" s="2">
        <v>0</v>
      </c>
      <c r="AT202" s="2">
        <v>95</v>
      </c>
      <c r="AU202" s="2">
        <v>65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0</v>
      </c>
      <c r="BI202" s="2">
        <v>2</v>
      </c>
      <c r="BJ202" s="2" t="s">
        <v>366</v>
      </c>
      <c r="BK202" s="2"/>
      <c r="BL202" s="2"/>
      <c r="BM202" s="2">
        <v>108001</v>
      </c>
      <c r="BN202" s="2">
        <v>0</v>
      </c>
      <c r="BO202" s="2" t="s">
        <v>6</v>
      </c>
      <c r="BP202" s="2">
        <v>0</v>
      </c>
      <c r="BQ202" s="2">
        <v>3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95</v>
      </c>
      <c r="CA202" s="2">
        <v>65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6</v>
      </c>
      <c r="CO202" s="2">
        <v>0</v>
      </c>
      <c r="CP202" s="2">
        <f t="shared" si="210"/>
        <v>118.32</v>
      </c>
      <c r="CQ202" s="2">
        <f t="shared" si="211"/>
        <v>3213.26</v>
      </c>
      <c r="CR202" s="2">
        <f t="shared" si="212"/>
        <v>186.8</v>
      </c>
      <c r="CS202" s="2">
        <f t="shared" si="213"/>
        <v>24.85</v>
      </c>
      <c r="CT202" s="2">
        <f t="shared" si="214"/>
        <v>2515.71</v>
      </c>
      <c r="CU202" s="2">
        <f t="shared" si="215"/>
        <v>0</v>
      </c>
      <c r="CV202" s="2">
        <f t="shared" si="216"/>
        <v>253.6</v>
      </c>
      <c r="CW202" s="2">
        <f t="shared" si="217"/>
        <v>1.98</v>
      </c>
      <c r="CX202" s="2">
        <f t="shared" si="218"/>
        <v>0</v>
      </c>
      <c r="CY202" s="2">
        <f t="shared" si="219"/>
        <v>48.269500000000001</v>
      </c>
      <c r="CZ202" s="2">
        <f t="shared" si="220"/>
        <v>33.026499999999999</v>
      </c>
      <c r="DA202" s="2"/>
      <c r="DB202" s="2"/>
      <c r="DC202" s="2" t="s">
        <v>6</v>
      </c>
      <c r="DD202" s="2" t="s">
        <v>6</v>
      </c>
      <c r="DE202" s="2" t="s">
        <v>6</v>
      </c>
      <c r="DF202" s="2" t="s">
        <v>6</v>
      </c>
      <c r="DG202" s="2" t="s">
        <v>6</v>
      </c>
      <c r="DH202" s="2" t="s">
        <v>6</v>
      </c>
      <c r="DI202" s="2" t="s">
        <v>6</v>
      </c>
      <c r="DJ202" s="2" t="s">
        <v>6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1013</v>
      </c>
      <c r="DV202" s="2" t="s">
        <v>317</v>
      </c>
      <c r="DW202" s="2" t="s">
        <v>317</v>
      </c>
      <c r="DX202" s="2">
        <v>1</v>
      </c>
      <c r="DY202" s="2"/>
      <c r="DZ202" s="2"/>
      <c r="EA202" s="2"/>
      <c r="EB202" s="2"/>
      <c r="EC202" s="2"/>
      <c r="ED202" s="2"/>
      <c r="EE202" s="2">
        <v>27028906</v>
      </c>
      <c r="EF202" s="2">
        <v>3</v>
      </c>
      <c r="EG202" s="2" t="s">
        <v>367</v>
      </c>
      <c r="EH202" s="2">
        <v>0</v>
      </c>
      <c r="EI202" s="2" t="s">
        <v>6</v>
      </c>
      <c r="EJ202" s="2">
        <v>2</v>
      </c>
      <c r="EK202" s="2">
        <v>108001</v>
      </c>
      <c r="EL202" s="2" t="s">
        <v>368</v>
      </c>
      <c r="EM202" s="2" t="s">
        <v>369</v>
      </c>
      <c r="EN202" s="2"/>
      <c r="EO202" s="2" t="s">
        <v>6</v>
      </c>
      <c r="EP202" s="2"/>
      <c r="EQ202" s="2">
        <v>0</v>
      </c>
      <c r="ER202" s="2">
        <v>5915.77</v>
      </c>
      <c r="ES202" s="2">
        <v>3213.26</v>
      </c>
      <c r="ET202" s="2">
        <v>186.8</v>
      </c>
      <c r="EU202" s="2">
        <v>24.85</v>
      </c>
      <c r="EV202" s="2">
        <v>2515.71</v>
      </c>
      <c r="EW202" s="2">
        <v>253.6</v>
      </c>
      <c r="EX202" s="2">
        <v>1.98</v>
      </c>
      <c r="EY202" s="2">
        <v>0</v>
      </c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21"/>
        <v>0</v>
      </c>
      <c r="FS202" s="2">
        <v>0</v>
      </c>
      <c r="FT202" s="2"/>
      <c r="FU202" s="2"/>
      <c r="FV202" s="2"/>
      <c r="FW202" s="2"/>
      <c r="FX202" s="2">
        <v>95</v>
      </c>
      <c r="FY202" s="2">
        <v>65</v>
      </c>
      <c r="FZ202" s="2"/>
      <c r="GA202" s="2" t="s">
        <v>6</v>
      </c>
      <c r="GB202" s="2"/>
      <c r="GC202" s="2"/>
      <c r="GD202" s="2">
        <v>0</v>
      </c>
      <c r="GE202" s="2"/>
      <c r="GF202" s="2">
        <v>1676392197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22"/>
        <v>0</v>
      </c>
      <c r="GM202" s="2">
        <f t="shared" si="223"/>
        <v>199.62</v>
      </c>
      <c r="GN202" s="2">
        <f t="shared" si="224"/>
        <v>0</v>
      </c>
      <c r="GO202" s="2">
        <f t="shared" si="225"/>
        <v>199.62</v>
      </c>
      <c r="GP202" s="2">
        <f t="shared" si="226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227"/>
        <v>0</v>
      </c>
      <c r="GW202" s="2">
        <v>1</v>
      </c>
      <c r="GX202" s="2">
        <f t="shared" si="228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17</v>
      </c>
      <c r="B203">
        <v>1</v>
      </c>
      <c r="C203">
        <f>ROW(SmtRes!A562)</f>
        <v>562</v>
      </c>
      <c r="D203">
        <f>ROW(EtalonRes!A582)</f>
        <v>582</v>
      </c>
      <c r="E203" t="s">
        <v>363</v>
      </c>
      <c r="F203" t="s">
        <v>364</v>
      </c>
      <c r="G203" t="s">
        <v>365</v>
      </c>
      <c r="H203" t="s">
        <v>317</v>
      </c>
      <c r="I203">
        <f>ROUND(2/100,9)</f>
        <v>0.02</v>
      </c>
      <c r="J203">
        <v>0</v>
      </c>
      <c r="O203">
        <f t="shared" si="193"/>
        <v>118.32</v>
      </c>
      <c r="P203">
        <f t="shared" si="194"/>
        <v>64.27</v>
      </c>
      <c r="Q203">
        <f t="shared" si="195"/>
        <v>3.74</v>
      </c>
      <c r="R203">
        <f t="shared" si="196"/>
        <v>0.5</v>
      </c>
      <c r="S203">
        <f t="shared" si="197"/>
        <v>50.31</v>
      </c>
      <c r="T203">
        <f t="shared" si="198"/>
        <v>0</v>
      </c>
      <c r="U203">
        <f t="shared" si="199"/>
        <v>5.0720000000000001</v>
      </c>
      <c r="V203">
        <f t="shared" si="200"/>
        <v>3.9600000000000003E-2</v>
      </c>
      <c r="W203">
        <f t="shared" si="201"/>
        <v>0</v>
      </c>
      <c r="X203">
        <f t="shared" si="202"/>
        <v>48.27</v>
      </c>
      <c r="Y203">
        <f t="shared" si="203"/>
        <v>33.03</v>
      </c>
      <c r="AA203">
        <v>27721504</v>
      </c>
      <c r="AB203">
        <f t="shared" si="204"/>
        <v>5915.77</v>
      </c>
      <c r="AC203">
        <f t="shared" si="229"/>
        <v>3213.26</v>
      </c>
      <c r="AD203">
        <f t="shared" si="236"/>
        <v>186.8</v>
      </c>
      <c r="AE203">
        <f t="shared" si="237"/>
        <v>24.85</v>
      </c>
      <c r="AF203">
        <f t="shared" si="238"/>
        <v>2515.71</v>
      </c>
      <c r="AG203">
        <f t="shared" si="207"/>
        <v>0</v>
      </c>
      <c r="AH203">
        <f t="shared" si="239"/>
        <v>253.6</v>
      </c>
      <c r="AI203">
        <f t="shared" si="240"/>
        <v>1.98</v>
      </c>
      <c r="AJ203">
        <f t="shared" si="209"/>
        <v>0</v>
      </c>
      <c r="AK203">
        <v>5915.77</v>
      </c>
      <c r="AL203">
        <v>3213.26</v>
      </c>
      <c r="AM203">
        <v>186.8</v>
      </c>
      <c r="AN203">
        <v>24.85</v>
      </c>
      <c r="AO203">
        <v>2515.71</v>
      </c>
      <c r="AP203">
        <v>0</v>
      </c>
      <c r="AQ203">
        <v>253.6</v>
      </c>
      <c r="AR203">
        <v>1.98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1</v>
      </c>
      <c r="BA203">
        <v>1</v>
      </c>
      <c r="BB203">
        <v>1</v>
      </c>
      <c r="BC203">
        <v>1</v>
      </c>
      <c r="BD203" t="s">
        <v>6</v>
      </c>
      <c r="BE203" t="s">
        <v>6</v>
      </c>
      <c r="BF203" t="s">
        <v>6</v>
      </c>
      <c r="BG203" t="s">
        <v>6</v>
      </c>
      <c r="BH203">
        <v>0</v>
      </c>
      <c r="BI203">
        <v>2</v>
      </c>
      <c r="BJ203" t="s">
        <v>366</v>
      </c>
      <c r="BM203">
        <v>108001</v>
      </c>
      <c r="BN203">
        <v>0</v>
      </c>
      <c r="BO203" t="s">
        <v>6</v>
      </c>
      <c r="BP203">
        <v>0</v>
      </c>
      <c r="BQ203">
        <v>3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95</v>
      </c>
      <c r="CA203">
        <v>65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10"/>
        <v>118.32</v>
      </c>
      <c r="CQ203">
        <f t="shared" si="211"/>
        <v>3213.26</v>
      </c>
      <c r="CR203">
        <f t="shared" si="212"/>
        <v>186.8</v>
      </c>
      <c r="CS203">
        <f t="shared" si="213"/>
        <v>24.85</v>
      </c>
      <c r="CT203">
        <f t="shared" si="214"/>
        <v>2515.71</v>
      </c>
      <c r="CU203">
        <f t="shared" si="215"/>
        <v>0</v>
      </c>
      <c r="CV203">
        <f t="shared" si="216"/>
        <v>253.6</v>
      </c>
      <c r="CW203">
        <f t="shared" si="217"/>
        <v>1.98</v>
      </c>
      <c r="CX203">
        <f t="shared" si="218"/>
        <v>0</v>
      </c>
      <c r="CY203">
        <f t="shared" si="219"/>
        <v>48.269500000000001</v>
      </c>
      <c r="CZ203">
        <f t="shared" si="220"/>
        <v>33.026499999999999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1013</v>
      </c>
      <c r="DV203" t="s">
        <v>317</v>
      </c>
      <c r="DW203" t="s">
        <v>317</v>
      </c>
      <c r="DX203">
        <v>1</v>
      </c>
      <c r="EE203">
        <v>27028906</v>
      </c>
      <c r="EF203">
        <v>3</v>
      </c>
      <c r="EG203" t="s">
        <v>367</v>
      </c>
      <c r="EH203">
        <v>0</v>
      </c>
      <c r="EI203" t="s">
        <v>6</v>
      </c>
      <c r="EJ203">
        <v>2</v>
      </c>
      <c r="EK203">
        <v>108001</v>
      </c>
      <c r="EL203" t="s">
        <v>368</v>
      </c>
      <c r="EM203" t="s">
        <v>369</v>
      </c>
      <c r="EO203" t="s">
        <v>6</v>
      </c>
      <c r="EQ203">
        <v>0</v>
      </c>
      <c r="ER203">
        <v>5915.77</v>
      </c>
      <c r="ES203">
        <v>3213.26</v>
      </c>
      <c r="ET203">
        <v>186.8</v>
      </c>
      <c r="EU203">
        <v>24.85</v>
      </c>
      <c r="EV203">
        <v>2515.71</v>
      </c>
      <c r="EW203">
        <v>253.6</v>
      </c>
      <c r="EX203">
        <v>1.98</v>
      </c>
      <c r="EY203">
        <v>0</v>
      </c>
      <c r="FQ203">
        <v>0</v>
      </c>
      <c r="FR203">
        <f t="shared" si="221"/>
        <v>0</v>
      </c>
      <c r="FS203">
        <v>0</v>
      </c>
      <c r="FX203">
        <v>95</v>
      </c>
      <c r="FY203">
        <v>65</v>
      </c>
      <c r="GA203" t="s">
        <v>6</v>
      </c>
      <c r="GD203">
        <v>0</v>
      </c>
      <c r="GF203">
        <v>1676392197</v>
      </c>
      <c r="GG203">
        <v>2</v>
      </c>
      <c r="GH203">
        <v>1</v>
      </c>
      <c r="GI203">
        <v>-2</v>
      </c>
      <c r="GJ203">
        <v>0</v>
      </c>
      <c r="GK203">
        <f>ROUND(R203*(S12)/100,2)</f>
        <v>0</v>
      </c>
      <c r="GL203">
        <f t="shared" si="222"/>
        <v>0</v>
      </c>
      <c r="GM203">
        <f t="shared" si="223"/>
        <v>199.62</v>
      </c>
      <c r="GN203">
        <f t="shared" si="224"/>
        <v>0</v>
      </c>
      <c r="GO203">
        <f t="shared" si="225"/>
        <v>199.62</v>
      </c>
      <c r="GP203">
        <f t="shared" si="226"/>
        <v>0</v>
      </c>
      <c r="GR203">
        <v>0</v>
      </c>
      <c r="GS203">
        <v>0</v>
      </c>
      <c r="GT203">
        <v>0</v>
      </c>
      <c r="GU203" t="s">
        <v>6</v>
      </c>
      <c r="GV203">
        <f t="shared" si="227"/>
        <v>0</v>
      </c>
      <c r="GW203">
        <v>1</v>
      </c>
      <c r="GX203">
        <f t="shared" si="228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546</v>
      </c>
      <c r="D204" s="2"/>
      <c r="E204" s="2" t="s">
        <v>370</v>
      </c>
      <c r="F204" s="2" t="s">
        <v>371</v>
      </c>
      <c r="G204" s="2" t="s">
        <v>372</v>
      </c>
      <c r="H204" s="2" t="s">
        <v>252</v>
      </c>
      <c r="I204" s="2">
        <f>I202*J204</f>
        <v>2</v>
      </c>
      <c r="J204" s="2">
        <v>100</v>
      </c>
      <c r="K204" s="2"/>
      <c r="L204" s="2"/>
      <c r="M204" s="2"/>
      <c r="N204" s="2"/>
      <c r="O204" s="2">
        <f t="shared" si="193"/>
        <v>663.04</v>
      </c>
      <c r="P204" s="2">
        <f t="shared" si="194"/>
        <v>663.04</v>
      </c>
      <c r="Q204" s="2">
        <f t="shared" si="195"/>
        <v>0</v>
      </c>
      <c r="R204" s="2">
        <f t="shared" si="196"/>
        <v>0</v>
      </c>
      <c r="S204" s="2">
        <f t="shared" si="197"/>
        <v>0</v>
      </c>
      <c r="T204" s="2">
        <f t="shared" si="198"/>
        <v>0</v>
      </c>
      <c r="U204" s="2">
        <f t="shared" si="199"/>
        <v>0</v>
      </c>
      <c r="V204" s="2">
        <f t="shared" si="200"/>
        <v>0</v>
      </c>
      <c r="W204" s="2">
        <f t="shared" si="201"/>
        <v>0</v>
      </c>
      <c r="X204" s="2">
        <f t="shared" si="202"/>
        <v>0</v>
      </c>
      <c r="Y204" s="2">
        <f t="shared" si="203"/>
        <v>0</v>
      </c>
      <c r="Z204" s="2"/>
      <c r="AA204" s="2">
        <v>27721505</v>
      </c>
      <c r="AB204" s="2">
        <f t="shared" si="204"/>
        <v>331.52</v>
      </c>
      <c r="AC204" s="2">
        <f t="shared" si="229"/>
        <v>331.52</v>
      </c>
      <c r="AD204" s="2">
        <f t="shared" si="236"/>
        <v>0</v>
      </c>
      <c r="AE204" s="2">
        <f t="shared" si="237"/>
        <v>0</v>
      </c>
      <c r="AF204" s="2">
        <f t="shared" si="238"/>
        <v>0</v>
      </c>
      <c r="AG204" s="2">
        <f t="shared" si="207"/>
        <v>0</v>
      </c>
      <c r="AH204" s="2">
        <f t="shared" si="239"/>
        <v>0</v>
      </c>
      <c r="AI204" s="2">
        <f t="shared" si="240"/>
        <v>0</v>
      </c>
      <c r="AJ204" s="2">
        <f t="shared" si="209"/>
        <v>0</v>
      </c>
      <c r="AK204" s="2">
        <v>331.52</v>
      </c>
      <c r="AL204" s="2">
        <v>331.52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95</v>
      </c>
      <c r="AU204" s="2">
        <v>65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2</v>
      </c>
      <c r="BJ204" s="2" t="s">
        <v>373</v>
      </c>
      <c r="BK204" s="2"/>
      <c r="BL204" s="2"/>
      <c r="BM204" s="2">
        <v>108001</v>
      </c>
      <c r="BN204" s="2">
        <v>0</v>
      </c>
      <c r="BO204" s="2" t="s">
        <v>6</v>
      </c>
      <c r="BP204" s="2">
        <v>0</v>
      </c>
      <c r="BQ204" s="2">
        <v>3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95</v>
      </c>
      <c r="CA204" s="2">
        <v>65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210"/>
        <v>663.04</v>
      </c>
      <c r="CQ204" s="2">
        <f t="shared" si="211"/>
        <v>331.52</v>
      </c>
      <c r="CR204" s="2">
        <f t="shared" si="212"/>
        <v>0</v>
      </c>
      <c r="CS204" s="2">
        <f t="shared" si="213"/>
        <v>0</v>
      </c>
      <c r="CT204" s="2">
        <f t="shared" si="214"/>
        <v>0</v>
      </c>
      <c r="CU204" s="2">
        <f t="shared" si="215"/>
        <v>0</v>
      </c>
      <c r="CV204" s="2">
        <f t="shared" si="216"/>
        <v>0</v>
      </c>
      <c r="CW204" s="2">
        <f t="shared" si="217"/>
        <v>0</v>
      </c>
      <c r="CX204" s="2">
        <f t="shared" si="218"/>
        <v>0</v>
      </c>
      <c r="CY204" s="2">
        <f t="shared" si="219"/>
        <v>0</v>
      </c>
      <c r="CZ204" s="2">
        <f t="shared" si="220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1010</v>
      </c>
      <c r="DV204" s="2" t="s">
        <v>252</v>
      </c>
      <c r="DW204" s="2" t="s">
        <v>252</v>
      </c>
      <c r="DX204" s="2">
        <v>1</v>
      </c>
      <c r="DY204" s="2"/>
      <c r="DZ204" s="2"/>
      <c r="EA204" s="2"/>
      <c r="EB204" s="2"/>
      <c r="EC204" s="2"/>
      <c r="ED204" s="2"/>
      <c r="EE204" s="2">
        <v>27028906</v>
      </c>
      <c r="EF204" s="2">
        <v>3</v>
      </c>
      <c r="EG204" s="2" t="s">
        <v>367</v>
      </c>
      <c r="EH204" s="2">
        <v>0</v>
      </c>
      <c r="EI204" s="2" t="s">
        <v>6</v>
      </c>
      <c r="EJ204" s="2">
        <v>2</v>
      </c>
      <c r="EK204" s="2">
        <v>108001</v>
      </c>
      <c r="EL204" s="2" t="s">
        <v>368</v>
      </c>
      <c r="EM204" s="2" t="s">
        <v>369</v>
      </c>
      <c r="EN204" s="2"/>
      <c r="EO204" s="2" t="s">
        <v>6</v>
      </c>
      <c r="EP204" s="2"/>
      <c r="EQ204" s="2">
        <v>0</v>
      </c>
      <c r="ER204" s="2">
        <v>331.52</v>
      </c>
      <c r="ES204" s="2">
        <v>331.52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21"/>
        <v>0</v>
      </c>
      <c r="FS204" s="2">
        <v>0</v>
      </c>
      <c r="FT204" s="2"/>
      <c r="FU204" s="2"/>
      <c r="FV204" s="2"/>
      <c r="FW204" s="2"/>
      <c r="FX204" s="2">
        <v>95</v>
      </c>
      <c r="FY204" s="2">
        <v>65</v>
      </c>
      <c r="FZ204" s="2"/>
      <c r="GA204" s="2" t="s">
        <v>6</v>
      </c>
      <c r="GB204" s="2"/>
      <c r="GC204" s="2"/>
      <c r="GD204" s="2">
        <v>0</v>
      </c>
      <c r="GE204" s="2"/>
      <c r="GF204" s="2">
        <v>-79161026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22"/>
        <v>0</v>
      </c>
      <c r="GM204" s="2">
        <f t="shared" si="223"/>
        <v>663.04</v>
      </c>
      <c r="GN204" s="2">
        <f t="shared" si="224"/>
        <v>0</v>
      </c>
      <c r="GO204" s="2">
        <f t="shared" si="225"/>
        <v>663.04</v>
      </c>
      <c r="GP204" s="2">
        <f t="shared" si="226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227"/>
        <v>0</v>
      </c>
      <c r="GW204" s="2">
        <v>1</v>
      </c>
      <c r="GX204" s="2">
        <f t="shared" si="228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561</v>
      </c>
      <c r="E205" t="s">
        <v>370</v>
      </c>
      <c r="F205" t="s">
        <v>371</v>
      </c>
      <c r="G205" t="s">
        <v>372</v>
      </c>
      <c r="H205" t="s">
        <v>252</v>
      </c>
      <c r="I205">
        <f>I203*J205</f>
        <v>2</v>
      </c>
      <c r="J205">
        <v>100</v>
      </c>
      <c r="O205">
        <f t="shared" si="193"/>
        <v>663.04</v>
      </c>
      <c r="P205">
        <f t="shared" si="194"/>
        <v>663.04</v>
      </c>
      <c r="Q205">
        <f t="shared" si="195"/>
        <v>0</v>
      </c>
      <c r="R205">
        <f t="shared" si="196"/>
        <v>0</v>
      </c>
      <c r="S205">
        <f t="shared" si="197"/>
        <v>0</v>
      </c>
      <c r="T205">
        <f t="shared" si="198"/>
        <v>0</v>
      </c>
      <c r="U205">
        <f t="shared" si="199"/>
        <v>0</v>
      </c>
      <c r="V205">
        <f t="shared" si="200"/>
        <v>0</v>
      </c>
      <c r="W205">
        <f t="shared" si="201"/>
        <v>0</v>
      </c>
      <c r="X205">
        <f t="shared" si="202"/>
        <v>0</v>
      </c>
      <c r="Y205">
        <f t="shared" si="203"/>
        <v>0</v>
      </c>
      <c r="AA205">
        <v>27721504</v>
      </c>
      <c r="AB205">
        <f t="shared" si="204"/>
        <v>331.52</v>
      </c>
      <c r="AC205">
        <f t="shared" si="229"/>
        <v>331.52</v>
      </c>
      <c r="AD205">
        <f t="shared" si="236"/>
        <v>0</v>
      </c>
      <c r="AE205">
        <f t="shared" si="237"/>
        <v>0</v>
      </c>
      <c r="AF205">
        <f t="shared" si="238"/>
        <v>0</v>
      </c>
      <c r="AG205">
        <f t="shared" si="207"/>
        <v>0</v>
      </c>
      <c r="AH205">
        <f t="shared" si="239"/>
        <v>0</v>
      </c>
      <c r="AI205">
        <f t="shared" si="240"/>
        <v>0</v>
      </c>
      <c r="AJ205">
        <f t="shared" si="209"/>
        <v>0</v>
      </c>
      <c r="AK205">
        <v>331.52</v>
      </c>
      <c r="AL205">
        <v>331.52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1</v>
      </c>
      <c r="BA205">
        <v>1</v>
      </c>
      <c r="BB205">
        <v>1</v>
      </c>
      <c r="BC205">
        <v>1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2</v>
      </c>
      <c r="BJ205" t="s">
        <v>373</v>
      </c>
      <c r="BM205">
        <v>108001</v>
      </c>
      <c r="BN205">
        <v>0</v>
      </c>
      <c r="BO205" t="s">
        <v>6</v>
      </c>
      <c r="BP205">
        <v>0</v>
      </c>
      <c r="BQ205">
        <v>3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95</v>
      </c>
      <c r="CA205">
        <v>65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10"/>
        <v>663.04</v>
      </c>
      <c r="CQ205">
        <f t="shared" si="211"/>
        <v>331.52</v>
      </c>
      <c r="CR205">
        <f t="shared" si="212"/>
        <v>0</v>
      </c>
      <c r="CS205">
        <f t="shared" si="213"/>
        <v>0</v>
      </c>
      <c r="CT205">
        <f t="shared" si="214"/>
        <v>0</v>
      </c>
      <c r="CU205">
        <f t="shared" si="215"/>
        <v>0</v>
      </c>
      <c r="CV205">
        <f t="shared" si="216"/>
        <v>0</v>
      </c>
      <c r="CW205">
        <f t="shared" si="217"/>
        <v>0</v>
      </c>
      <c r="CX205">
        <f t="shared" si="218"/>
        <v>0</v>
      </c>
      <c r="CY205">
        <f t="shared" si="219"/>
        <v>0</v>
      </c>
      <c r="CZ205">
        <f t="shared" si="220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1010</v>
      </c>
      <c r="DV205" t="s">
        <v>252</v>
      </c>
      <c r="DW205" t="s">
        <v>252</v>
      </c>
      <c r="DX205">
        <v>1</v>
      </c>
      <c r="EE205">
        <v>27028906</v>
      </c>
      <c r="EF205">
        <v>3</v>
      </c>
      <c r="EG205" t="s">
        <v>367</v>
      </c>
      <c r="EH205">
        <v>0</v>
      </c>
      <c r="EI205" t="s">
        <v>6</v>
      </c>
      <c r="EJ205">
        <v>2</v>
      </c>
      <c r="EK205">
        <v>108001</v>
      </c>
      <c r="EL205" t="s">
        <v>368</v>
      </c>
      <c r="EM205" t="s">
        <v>369</v>
      </c>
      <c r="EO205" t="s">
        <v>6</v>
      </c>
      <c r="EQ205">
        <v>0</v>
      </c>
      <c r="ER205">
        <v>331.52</v>
      </c>
      <c r="ES205">
        <v>331.52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21"/>
        <v>0</v>
      </c>
      <c r="FS205">
        <v>0</v>
      </c>
      <c r="FX205">
        <v>95</v>
      </c>
      <c r="FY205">
        <v>65</v>
      </c>
      <c r="GA205" t="s">
        <v>6</v>
      </c>
      <c r="GD205">
        <v>0</v>
      </c>
      <c r="GF205">
        <v>-79161026</v>
      </c>
      <c r="GG205">
        <v>2</v>
      </c>
      <c r="GH205">
        <v>1</v>
      </c>
      <c r="GI205">
        <v>-2</v>
      </c>
      <c r="GJ205">
        <v>0</v>
      </c>
      <c r="GK205">
        <f>ROUND(R205*(S12)/100,2)</f>
        <v>0</v>
      </c>
      <c r="GL205">
        <f t="shared" si="222"/>
        <v>0</v>
      </c>
      <c r="GM205">
        <f t="shared" si="223"/>
        <v>663.04</v>
      </c>
      <c r="GN205">
        <f t="shared" si="224"/>
        <v>0</v>
      </c>
      <c r="GO205">
        <f t="shared" si="225"/>
        <v>663.04</v>
      </c>
      <c r="GP205">
        <f t="shared" si="226"/>
        <v>0</v>
      </c>
      <c r="GR205">
        <v>0</v>
      </c>
      <c r="GS205">
        <v>0</v>
      </c>
      <c r="GT205">
        <v>0</v>
      </c>
      <c r="GU205" t="s">
        <v>6</v>
      </c>
      <c r="GV205">
        <f t="shared" si="227"/>
        <v>0</v>
      </c>
      <c r="GW205">
        <v>1</v>
      </c>
      <c r="GX205">
        <f t="shared" si="228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ROW(SmtRes!A569)</f>
        <v>569</v>
      </c>
      <c r="D206" s="2">
        <f>ROW(EtalonRes!A588)</f>
        <v>588</v>
      </c>
      <c r="E206" s="2" t="s">
        <v>374</v>
      </c>
      <c r="F206" s="2" t="s">
        <v>375</v>
      </c>
      <c r="G206" s="2" t="s">
        <v>376</v>
      </c>
      <c r="H206" s="2" t="s">
        <v>18</v>
      </c>
      <c r="I206" s="2">
        <f>ROUND(5/100,9)</f>
        <v>0.05</v>
      </c>
      <c r="J206" s="2">
        <v>0</v>
      </c>
      <c r="K206" s="2"/>
      <c r="L206" s="2"/>
      <c r="M206" s="2"/>
      <c r="N206" s="2"/>
      <c r="O206" s="2">
        <f t="shared" si="193"/>
        <v>10.35</v>
      </c>
      <c r="P206" s="2">
        <f t="shared" si="194"/>
        <v>2.58</v>
      </c>
      <c r="Q206" s="2">
        <f t="shared" si="195"/>
        <v>0.02</v>
      </c>
      <c r="R206" s="2">
        <f t="shared" si="196"/>
        <v>0.01</v>
      </c>
      <c r="S206" s="2">
        <f t="shared" si="197"/>
        <v>7.75</v>
      </c>
      <c r="T206" s="2">
        <f t="shared" si="198"/>
        <v>0</v>
      </c>
      <c r="U206" s="2">
        <f t="shared" si="199"/>
        <v>0.8145</v>
      </c>
      <c r="V206" s="2">
        <f t="shared" si="200"/>
        <v>5.0000000000000001E-4</v>
      </c>
      <c r="W206" s="2">
        <f t="shared" si="201"/>
        <v>0</v>
      </c>
      <c r="X206" s="2">
        <f t="shared" si="202"/>
        <v>7.37</v>
      </c>
      <c r="Y206" s="2">
        <f t="shared" si="203"/>
        <v>5.04</v>
      </c>
      <c r="Z206" s="2"/>
      <c r="AA206" s="2">
        <v>27721505</v>
      </c>
      <c r="AB206" s="2">
        <f t="shared" si="204"/>
        <v>206.76</v>
      </c>
      <c r="AC206" s="2">
        <f t="shared" si="229"/>
        <v>51.53</v>
      </c>
      <c r="AD206" s="2">
        <f t="shared" si="236"/>
        <v>0.31</v>
      </c>
      <c r="AE206" s="2">
        <f t="shared" si="237"/>
        <v>0.14000000000000001</v>
      </c>
      <c r="AF206" s="2">
        <f t="shared" si="238"/>
        <v>154.91999999999999</v>
      </c>
      <c r="AG206" s="2">
        <f t="shared" si="207"/>
        <v>0</v>
      </c>
      <c r="AH206" s="2">
        <f t="shared" si="239"/>
        <v>16.29</v>
      </c>
      <c r="AI206" s="2">
        <f t="shared" si="240"/>
        <v>0.01</v>
      </c>
      <c r="AJ206" s="2">
        <f t="shared" si="209"/>
        <v>0</v>
      </c>
      <c r="AK206" s="2">
        <v>206.76</v>
      </c>
      <c r="AL206" s="2">
        <v>51.53</v>
      </c>
      <c r="AM206" s="2">
        <v>0.31</v>
      </c>
      <c r="AN206" s="2">
        <v>0.14000000000000001</v>
      </c>
      <c r="AO206" s="2">
        <v>154.91999999999999</v>
      </c>
      <c r="AP206" s="2">
        <v>0</v>
      </c>
      <c r="AQ206" s="2">
        <v>16.29</v>
      </c>
      <c r="AR206" s="2">
        <v>0.01</v>
      </c>
      <c r="AS206" s="2">
        <v>0</v>
      </c>
      <c r="AT206" s="2">
        <v>95</v>
      </c>
      <c r="AU206" s="2">
        <v>65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0</v>
      </c>
      <c r="BI206" s="2">
        <v>2</v>
      </c>
      <c r="BJ206" s="2" t="s">
        <v>377</v>
      </c>
      <c r="BK206" s="2"/>
      <c r="BL206" s="2"/>
      <c r="BM206" s="2">
        <v>108001</v>
      </c>
      <c r="BN206" s="2">
        <v>0</v>
      </c>
      <c r="BO206" s="2" t="s">
        <v>6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95</v>
      </c>
      <c r="CA206" s="2">
        <v>65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6</v>
      </c>
      <c r="CO206" s="2">
        <v>0</v>
      </c>
      <c r="CP206" s="2">
        <f t="shared" si="210"/>
        <v>10.35</v>
      </c>
      <c r="CQ206" s="2">
        <f t="shared" si="211"/>
        <v>51.53</v>
      </c>
      <c r="CR206" s="2">
        <f t="shared" si="212"/>
        <v>0.31</v>
      </c>
      <c r="CS206" s="2">
        <f t="shared" si="213"/>
        <v>0.14000000000000001</v>
      </c>
      <c r="CT206" s="2">
        <f t="shared" si="214"/>
        <v>154.91999999999999</v>
      </c>
      <c r="CU206" s="2">
        <f t="shared" si="215"/>
        <v>0</v>
      </c>
      <c r="CV206" s="2">
        <f t="shared" si="216"/>
        <v>16.29</v>
      </c>
      <c r="CW206" s="2">
        <f t="shared" si="217"/>
        <v>0.01</v>
      </c>
      <c r="CX206" s="2">
        <f t="shared" si="218"/>
        <v>0</v>
      </c>
      <c r="CY206" s="2">
        <f t="shared" si="219"/>
        <v>7.371999999999999</v>
      </c>
      <c r="CZ206" s="2">
        <f t="shared" si="220"/>
        <v>5.0439999999999996</v>
      </c>
      <c r="DA206" s="2"/>
      <c r="DB206" s="2"/>
      <c r="DC206" s="2" t="s">
        <v>6</v>
      </c>
      <c r="DD206" s="2" t="s">
        <v>6</v>
      </c>
      <c r="DE206" s="2" t="s">
        <v>6</v>
      </c>
      <c r="DF206" s="2" t="s">
        <v>6</v>
      </c>
      <c r="DG206" s="2" t="s">
        <v>6</v>
      </c>
      <c r="DH206" s="2" t="s">
        <v>6</v>
      </c>
      <c r="DI206" s="2" t="s">
        <v>6</v>
      </c>
      <c r="DJ206" s="2" t="s">
        <v>6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1003</v>
      </c>
      <c r="DV206" s="2" t="s">
        <v>18</v>
      </c>
      <c r="DW206" s="2" t="s">
        <v>18</v>
      </c>
      <c r="DX206" s="2">
        <v>100</v>
      </c>
      <c r="DY206" s="2"/>
      <c r="DZ206" s="2"/>
      <c r="EA206" s="2"/>
      <c r="EB206" s="2"/>
      <c r="EC206" s="2"/>
      <c r="ED206" s="2"/>
      <c r="EE206" s="2">
        <v>27028906</v>
      </c>
      <c r="EF206" s="2">
        <v>3</v>
      </c>
      <c r="EG206" s="2" t="s">
        <v>367</v>
      </c>
      <c r="EH206" s="2">
        <v>0</v>
      </c>
      <c r="EI206" s="2" t="s">
        <v>6</v>
      </c>
      <c r="EJ206" s="2">
        <v>2</v>
      </c>
      <c r="EK206" s="2">
        <v>108001</v>
      </c>
      <c r="EL206" s="2" t="s">
        <v>368</v>
      </c>
      <c r="EM206" s="2" t="s">
        <v>369</v>
      </c>
      <c r="EN206" s="2"/>
      <c r="EO206" s="2" t="s">
        <v>6</v>
      </c>
      <c r="EP206" s="2"/>
      <c r="EQ206" s="2">
        <v>0</v>
      </c>
      <c r="ER206" s="2">
        <v>206.76</v>
      </c>
      <c r="ES206" s="2">
        <v>51.53</v>
      </c>
      <c r="ET206" s="2">
        <v>0.31</v>
      </c>
      <c r="EU206" s="2">
        <v>0.14000000000000001</v>
      </c>
      <c r="EV206" s="2">
        <v>154.91999999999999</v>
      </c>
      <c r="EW206" s="2">
        <v>16.29</v>
      </c>
      <c r="EX206" s="2">
        <v>0.01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21"/>
        <v>0</v>
      </c>
      <c r="FS206" s="2">
        <v>0</v>
      </c>
      <c r="FT206" s="2"/>
      <c r="FU206" s="2"/>
      <c r="FV206" s="2"/>
      <c r="FW206" s="2"/>
      <c r="FX206" s="2">
        <v>95</v>
      </c>
      <c r="FY206" s="2">
        <v>65</v>
      </c>
      <c r="FZ206" s="2"/>
      <c r="GA206" s="2" t="s">
        <v>6</v>
      </c>
      <c r="GB206" s="2"/>
      <c r="GC206" s="2"/>
      <c r="GD206" s="2">
        <v>0</v>
      </c>
      <c r="GE206" s="2"/>
      <c r="GF206" s="2">
        <v>-1776686347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22"/>
        <v>0</v>
      </c>
      <c r="GM206" s="2">
        <f t="shared" si="223"/>
        <v>22.76</v>
      </c>
      <c r="GN206" s="2">
        <f t="shared" si="224"/>
        <v>0</v>
      </c>
      <c r="GO206" s="2">
        <f t="shared" si="225"/>
        <v>22.76</v>
      </c>
      <c r="GP206" s="2">
        <f t="shared" si="226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227"/>
        <v>0</v>
      </c>
      <c r="GW206" s="2">
        <v>1</v>
      </c>
      <c r="GX206" s="2">
        <f t="shared" si="228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ROW(SmtRes!A576)</f>
        <v>576</v>
      </c>
      <c r="D207">
        <f>ROW(EtalonRes!A594)</f>
        <v>594</v>
      </c>
      <c r="E207" t="s">
        <v>374</v>
      </c>
      <c r="F207" t="s">
        <v>375</v>
      </c>
      <c r="G207" t="s">
        <v>376</v>
      </c>
      <c r="H207" t="s">
        <v>18</v>
      </c>
      <c r="I207">
        <f>ROUND(5/100,9)</f>
        <v>0.05</v>
      </c>
      <c r="J207">
        <v>0</v>
      </c>
      <c r="O207">
        <f t="shared" si="193"/>
        <v>10.35</v>
      </c>
      <c r="P207">
        <f t="shared" si="194"/>
        <v>2.58</v>
      </c>
      <c r="Q207">
        <f t="shared" si="195"/>
        <v>0.02</v>
      </c>
      <c r="R207">
        <f t="shared" si="196"/>
        <v>0.01</v>
      </c>
      <c r="S207">
        <f t="shared" si="197"/>
        <v>7.75</v>
      </c>
      <c r="T207">
        <f t="shared" si="198"/>
        <v>0</v>
      </c>
      <c r="U207">
        <f t="shared" si="199"/>
        <v>0.8145</v>
      </c>
      <c r="V207">
        <f t="shared" si="200"/>
        <v>5.0000000000000001E-4</v>
      </c>
      <c r="W207">
        <f t="shared" si="201"/>
        <v>0</v>
      </c>
      <c r="X207">
        <f t="shared" si="202"/>
        <v>7.37</v>
      </c>
      <c r="Y207">
        <f t="shared" si="203"/>
        <v>5.04</v>
      </c>
      <c r="AA207">
        <v>27721504</v>
      </c>
      <c r="AB207">
        <f t="shared" si="204"/>
        <v>206.76</v>
      </c>
      <c r="AC207">
        <f t="shared" si="229"/>
        <v>51.53</v>
      </c>
      <c r="AD207">
        <f t="shared" si="236"/>
        <v>0.31</v>
      </c>
      <c r="AE207">
        <f t="shared" si="237"/>
        <v>0.14000000000000001</v>
      </c>
      <c r="AF207">
        <f t="shared" si="238"/>
        <v>154.91999999999999</v>
      </c>
      <c r="AG207">
        <f t="shared" si="207"/>
        <v>0</v>
      </c>
      <c r="AH207">
        <f t="shared" si="239"/>
        <v>16.29</v>
      </c>
      <c r="AI207">
        <f t="shared" si="240"/>
        <v>0.01</v>
      </c>
      <c r="AJ207">
        <f t="shared" si="209"/>
        <v>0</v>
      </c>
      <c r="AK207">
        <v>206.76</v>
      </c>
      <c r="AL207">
        <v>51.53</v>
      </c>
      <c r="AM207">
        <v>0.31</v>
      </c>
      <c r="AN207">
        <v>0.14000000000000001</v>
      </c>
      <c r="AO207">
        <v>154.91999999999999</v>
      </c>
      <c r="AP207">
        <v>0</v>
      </c>
      <c r="AQ207">
        <v>16.29</v>
      </c>
      <c r="AR207">
        <v>0.01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1</v>
      </c>
      <c r="BA207">
        <v>1</v>
      </c>
      <c r="BB207">
        <v>1</v>
      </c>
      <c r="BC207">
        <v>1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2</v>
      </c>
      <c r="BJ207" t="s">
        <v>377</v>
      </c>
      <c r="BM207">
        <v>108001</v>
      </c>
      <c r="BN207">
        <v>0</v>
      </c>
      <c r="BO207" t="s">
        <v>6</v>
      </c>
      <c r="BP207">
        <v>0</v>
      </c>
      <c r="BQ207">
        <v>3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10"/>
        <v>10.35</v>
      </c>
      <c r="CQ207">
        <f t="shared" si="211"/>
        <v>51.53</v>
      </c>
      <c r="CR207">
        <f t="shared" si="212"/>
        <v>0.31</v>
      </c>
      <c r="CS207">
        <f t="shared" si="213"/>
        <v>0.14000000000000001</v>
      </c>
      <c r="CT207">
        <f t="shared" si="214"/>
        <v>154.91999999999999</v>
      </c>
      <c r="CU207">
        <f t="shared" si="215"/>
        <v>0</v>
      </c>
      <c r="CV207">
        <f t="shared" si="216"/>
        <v>16.29</v>
      </c>
      <c r="CW207">
        <f t="shared" si="217"/>
        <v>0.01</v>
      </c>
      <c r="CX207">
        <f t="shared" si="218"/>
        <v>0</v>
      </c>
      <c r="CY207">
        <f t="shared" si="219"/>
        <v>7.371999999999999</v>
      </c>
      <c r="CZ207">
        <f t="shared" si="220"/>
        <v>5.0439999999999996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1003</v>
      </c>
      <c r="DV207" t="s">
        <v>18</v>
      </c>
      <c r="DW207" t="s">
        <v>18</v>
      </c>
      <c r="DX207">
        <v>100</v>
      </c>
      <c r="EE207">
        <v>27028906</v>
      </c>
      <c r="EF207">
        <v>3</v>
      </c>
      <c r="EG207" t="s">
        <v>367</v>
      </c>
      <c r="EH207">
        <v>0</v>
      </c>
      <c r="EI207" t="s">
        <v>6</v>
      </c>
      <c r="EJ207">
        <v>2</v>
      </c>
      <c r="EK207">
        <v>108001</v>
      </c>
      <c r="EL207" t="s">
        <v>368</v>
      </c>
      <c r="EM207" t="s">
        <v>369</v>
      </c>
      <c r="EO207" t="s">
        <v>6</v>
      </c>
      <c r="EQ207">
        <v>0</v>
      </c>
      <c r="ER207">
        <v>206.76</v>
      </c>
      <c r="ES207">
        <v>51.53</v>
      </c>
      <c r="ET207">
        <v>0.31</v>
      </c>
      <c r="EU207">
        <v>0.14000000000000001</v>
      </c>
      <c r="EV207">
        <v>154.91999999999999</v>
      </c>
      <c r="EW207">
        <v>16.29</v>
      </c>
      <c r="EX207">
        <v>0.01</v>
      </c>
      <c r="EY207">
        <v>0</v>
      </c>
      <c r="FQ207">
        <v>0</v>
      </c>
      <c r="FR207">
        <f t="shared" si="221"/>
        <v>0</v>
      </c>
      <c r="FS207">
        <v>0</v>
      </c>
      <c r="FX207">
        <v>95</v>
      </c>
      <c r="FY207">
        <v>65</v>
      </c>
      <c r="GA207" t="s">
        <v>6</v>
      </c>
      <c r="GD207">
        <v>0</v>
      </c>
      <c r="GF207">
        <v>-1776686347</v>
      </c>
      <c r="GG207">
        <v>2</v>
      </c>
      <c r="GH207">
        <v>1</v>
      </c>
      <c r="GI207">
        <v>-2</v>
      </c>
      <c r="GJ207">
        <v>0</v>
      </c>
      <c r="GK207">
        <f>ROUND(R207*(S12)/100,2)</f>
        <v>0</v>
      </c>
      <c r="GL207">
        <f t="shared" si="222"/>
        <v>0</v>
      </c>
      <c r="GM207">
        <f t="shared" si="223"/>
        <v>22.76</v>
      </c>
      <c r="GN207">
        <f t="shared" si="224"/>
        <v>0</v>
      </c>
      <c r="GO207">
        <f t="shared" si="225"/>
        <v>22.76</v>
      </c>
      <c r="GP207">
        <f t="shared" si="226"/>
        <v>0</v>
      </c>
      <c r="GR207">
        <v>0</v>
      </c>
      <c r="GS207">
        <v>0</v>
      </c>
      <c r="GT207">
        <v>0</v>
      </c>
      <c r="GU207" t="s">
        <v>6</v>
      </c>
      <c r="GV207">
        <f t="shared" si="227"/>
        <v>0</v>
      </c>
      <c r="GW207">
        <v>1</v>
      </c>
      <c r="GX207">
        <f t="shared" si="228"/>
        <v>0</v>
      </c>
      <c r="HA207">
        <v>0</v>
      </c>
      <c r="HB207"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568</v>
      </c>
      <c r="D208" s="2"/>
      <c r="E208" s="2" t="s">
        <v>378</v>
      </c>
      <c r="F208" s="2" t="s">
        <v>379</v>
      </c>
      <c r="G208" s="2" t="s">
        <v>380</v>
      </c>
      <c r="H208" s="2" t="s">
        <v>18</v>
      </c>
      <c r="I208" s="2">
        <f>I206*J208</f>
        <v>0.05</v>
      </c>
      <c r="J208" s="2">
        <v>1</v>
      </c>
      <c r="K208" s="2"/>
      <c r="L208" s="2"/>
      <c r="M208" s="2"/>
      <c r="N208" s="2"/>
      <c r="O208" s="2">
        <f t="shared" si="193"/>
        <v>5.74</v>
      </c>
      <c r="P208" s="2">
        <f t="shared" si="194"/>
        <v>5.74</v>
      </c>
      <c r="Q208" s="2">
        <f t="shared" si="195"/>
        <v>0</v>
      </c>
      <c r="R208" s="2">
        <f t="shared" si="196"/>
        <v>0</v>
      </c>
      <c r="S208" s="2">
        <f t="shared" si="197"/>
        <v>0</v>
      </c>
      <c r="T208" s="2">
        <f t="shared" si="198"/>
        <v>0</v>
      </c>
      <c r="U208" s="2">
        <f t="shared" si="199"/>
        <v>0</v>
      </c>
      <c r="V208" s="2">
        <f t="shared" si="200"/>
        <v>0</v>
      </c>
      <c r="W208" s="2">
        <f t="shared" si="201"/>
        <v>0</v>
      </c>
      <c r="X208" s="2">
        <f t="shared" si="202"/>
        <v>0</v>
      </c>
      <c r="Y208" s="2">
        <f t="shared" si="203"/>
        <v>0</v>
      </c>
      <c r="Z208" s="2"/>
      <c r="AA208" s="2">
        <v>27721505</v>
      </c>
      <c r="AB208" s="2">
        <f t="shared" si="204"/>
        <v>114.75</v>
      </c>
      <c r="AC208" s="2">
        <f t="shared" si="229"/>
        <v>114.75</v>
      </c>
      <c r="AD208" s="2">
        <f t="shared" si="236"/>
        <v>0</v>
      </c>
      <c r="AE208" s="2">
        <f t="shared" si="237"/>
        <v>0</v>
      </c>
      <c r="AF208" s="2">
        <f t="shared" si="238"/>
        <v>0</v>
      </c>
      <c r="AG208" s="2">
        <f t="shared" si="207"/>
        <v>0</v>
      </c>
      <c r="AH208" s="2">
        <f t="shared" si="239"/>
        <v>0</v>
      </c>
      <c r="AI208" s="2">
        <f t="shared" si="240"/>
        <v>0</v>
      </c>
      <c r="AJ208" s="2">
        <f t="shared" si="209"/>
        <v>0</v>
      </c>
      <c r="AK208" s="2">
        <v>114.75</v>
      </c>
      <c r="AL208" s="2">
        <v>114.75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95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3</v>
      </c>
      <c r="BI208" s="2">
        <v>2</v>
      </c>
      <c r="BJ208" s="2" t="s">
        <v>381</v>
      </c>
      <c r="BK208" s="2"/>
      <c r="BL208" s="2"/>
      <c r="BM208" s="2">
        <v>108001</v>
      </c>
      <c r="BN208" s="2">
        <v>0</v>
      </c>
      <c r="BO208" s="2" t="s">
        <v>6</v>
      </c>
      <c r="BP208" s="2">
        <v>0</v>
      </c>
      <c r="BQ208" s="2">
        <v>3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95</v>
      </c>
      <c r="CA208" s="2">
        <v>65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6</v>
      </c>
      <c r="CO208" s="2">
        <v>0</v>
      </c>
      <c r="CP208" s="2">
        <f t="shared" si="210"/>
        <v>5.74</v>
      </c>
      <c r="CQ208" s="2">
        <f t="shared" si="211"/>
        <v>114.75</v>
      </c>
      <c r="CR208" s="2">
        <f t="shared" si="212"/>
        <v>0</v>
      </c>
      <c r="CS208" s="2">
        <f t="shared" si="213"/>
        <v>0</v>
      </c>
      <c r="CT208" s="2">
        <f t="shared" si="214"/>
        <v>0</v>
      </c>
      <c r="CU208" s="2">
        <f t="shared" si="215"/>
        <v>0</v>
      </c>
      <c r="CV208" s="2">
        <f t="shared" si="216"/>
        <v>0</v>
      </c>
      <c r="CW208" s="2">
        <f t="shared" si="217"/>
        <v>0</v>
      </c>
      <c r="CX208" s="2">
        <f t="shared" si="218"/>
        <v>0</v>
      </c>
      <c r="CY208" s="2">
        <f t="shared" si="219"/>
        <v>0</v>
      </c>
      <c r="CZ208" s="2">
        <f t="shared" si="220"/>
        <v>0</v>
      </c>
      <c r="DA208" s="2"/>
      <c r="DB208" s="2"/>
      <c r="DC208" s="2" t="s">
        <v>6</v>
      </c>
      <c r="DD208" s="2" t="s">
        <v>6</v>
      </c>
      <c r="DE208" s="2" t="s">
        <v>6</v>
      </c>
      <c r="DF208" s="2" t="s">
        <v>6</v>
      </c>
      <c r="DG208" s="2" t="s">
        <v>6</v>
      </c>
      <c r="DH208" s="2" t="s">
        <v>6</v>
      </c>
      <c r="DI208" s="2" t="s">
        <v>6</v>
      </c>
      <c r="DJ208" s="2" t="s">
        <v>6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1003</v>
      </c>
      <c r="DV208" s="2" t="s">
        <v>18</v>
      </c>
      <c r="DW208" s="2" t="s">
        <v>18</v>
      </c>
      <c r="DX208" s="2">
        <v>100</v>
      </c>
      <c r="DY208" s="2"/>
      <c r="DZ208" s="2"/>
      <c r="EA208" s="2"/>
      <c r="EB208" s="2"/>
      <c r="EC208" s="2"/>
      <c r="ED208" s="2"/>
      <c r="EE208" s="2">
        <v>27028906</v>
      </c>
      <c r="EF208" s="2">
        <v>3</v>
      </c>
      <c r="EG208" s="2" t="s">
        <v>367</v>
      </c>
      <c r="EH208" s="2">
        <v>0</v>
      </c>
      <c r="EI208" s="2" t="s">
        <v>6</v>
      </c>
      <c r="EJ208" s="2">
        <v>2</v>
      </c>
      <c r="EK208" s="2">
        <v>108001</v>
      </c>
      <c r="EL208" s="2" t="s">
        <v>368</v>
      </c>
      <c r="EM208" s="2" t="s">
        <v>369</v>
      </c>
      <c r="EN208" s="2"/>
      <c r="EO208" s="2" t="s">
        <v>6</v>
      </c>
      <c r="EP208" s="2"/>
      <c r="EQ208" s="2">
        <v>0</v>
      </c>
      <c r="ER208" s="2">
        <v>114.75</v>
      </c>
      <c r="ES208" s="2">
        <v>114.75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21"/>
        <v>0</v>
      </c>
      <c r="FS208" s="2">
        <v>0</v>
      </c>
      <c r="FT208" s="2"/>
      <c r="FU208" s="2"/>
      <c r="FV208" s="2"/>
      <c r="FW208" s="2"/>
      <c r="FX208" s="2">
        <v>95</v>
      </c>
      <c r="FY208" s="2">
        <v>65</v>
      </c>
      <c r="FZ208" s="2"/>
      <c r="GA208" s="2" t="s">
        <v>6</v>
      </c>
      <c r="GB208" s="2"/>
      <c r="GC208" s="2"/>
      <c r="GD208" s="2">
        <v>0</v>
      </c>
      <c r="GE208" s="2"/>
      <c r="GF208" s="2">
        <v>1062154019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22"/>
        <v>0</v>
      </c>
      <c r="GM208" s="2">
        <f t="shared" si="223"/>
        <v>5.74</v>
      </c>
      <c r="GN208" s="2">
        <f t="shared" si="224"/>
        <v>0</v>
      </c>
      <c r="GO208" s="2">
        <f t="shared" si="225"/>
        <v>5.74</v>
      </c>
      <c r="GP208" s="2">
        <f t="shared" si="226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227"/>
        <v>0</v>
      </c>
      <c r="GW208" s="2">
        <v>1</v>
      </c>
      <c r="GX208" s="2">
        <f t="shared" si="228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45" x14ac:dyDescent="0.2">
      <c r="A209">
        <v>18</v>
      </c>
      <c r="B209">
        <v>1</v>
      </c>
      <c r="C209">
        <v>575</v>
      </c>
      <c r="E209" t="s">
        <v>378</v>
      </c>
      <c r="F209" t="s">
        <v>379</v>
      </c>
      <c r="G209" t="s">
        <v>380</v>
      </c>
      <c r="H209" t="s">
        <v>18</v>
      </c>
      <c r="I209">
        <f>I207*J209</f>
        <v>0.05</v>
      </c>
      <c r="J209">
        <v>1</v>
      </c>
      <c r="O209">
        <f t="shared" si="193"/>
        <v>5.74</v>
      </c>
      <c r="P209">
        <f t="shared" si="194"/>
        <v>5.74</v>
      </c>
      <c r="Q209">
        <f t="shared" si="195"/>
        <v>0</v>
      </c>
      <c r="R209">
        <f t="shared" si="196"/>
        <v>0</v>
      </c>
      <c r="S209">
        <f t="shared" si="197"/>
        <v>0</v>
      </c>
      <c r="T209">
        <f t="shared" si="198"/>
        <v>0</v>
      </c>
      <c r="U209">
        <f t="shared" si="199"/>
        <v>0</v>
      </c>
      <c r="V209">
        <f t="shared" si="200"/>
        <v>0</v>
      </c>
      <c r="W209">
        <f t="shared" si="201"/>
        <v>0</v>
      </c>
      <c r="X209">
        <f t="shared" si="202"/>
        <v>0</v>
      </c>
      <c r="Y209">
        <f t="shared" si="203"/>
        <v>0</v>
      </c>
      <c r="AA209">
        <v>27721504</v>
      </c>
      <c r="AB209">
        <f t="shared" si="204"/>
        <v>114.75</v>
      </c>
      <c r="AC209">
        <f t="shared" si="229"/>
        <v>114.75</v>
      </c>
      <c r="AD209">
        <f t="shared" si="236"/>
        <v>0</v>
      </c>
      <c r="AE209">
        <f t="shared" si="237"/>
        <v>0</v>
      </c>
      <c r="AF209">
        <f t="shared" si="238"/>
        <v>0</v>
      </c>
      <c r="AG209">
        <f t="shared" si="207"/>
        <v>0</v>
      </c>
      <c r="AH209">
        <f t="shared" si="239"/>
        <v>0</v>
      </c>
      <c r="AI209">
        <f t="shared" si="240"/>
        <v>0</v>
      </c>
      <c r="AJ209">
        <f t="shared" si="209"/>
        <v>0</v>
      </c>
      <c r="AK209">
        <v>114.75</v>
      </c>
      <c r="AL209">
        <v>114.75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1</v>
      </c>
      <c r="BA209">
        <v>1</v>
      </c>
      <c r="BB209">
        <v>1</v>
      </c>
      <c r="BC209">
        <v>1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2</v>
      </c>
      <c r="BJ209" t="s">
        <v>381</v>
      </c>
      <c r="BM209">
        <v>108001</v>
      </c>
      <c r="BN209">
        <v>0</v>
      </c>
      <c r="BO209" t="s">
        <v>6</v>
      </c>
      <c r="BP209">
        <v>0</v>
      </c>
      <c r="BQ209">
        <v>3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95</v>
      </c>
      <c r="CA209">
        <v>65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10"/>
        <v>5.74</v>
      </c>
      <c r="CQ209">
        <f t="shared" si="211"/>
        <v>114.75</v>
      </c>
      <c r="CR209">
        <f t="shared" si="212"/>
        <v>0</v>
      </c>
      <c r="CS209">
        <f t="shared" si="213"/>
        <v>0</v>
      </c>
      <c r="CT209">
        <f t="shared" si="214"/>
        <v>0</v>
      </c>
      <c r="CU209">
        <f t="shared" si="215"/>
        <v>0</v>
      </c>
      <c r="CV209">
        <f t="shared" si="216"/>
        <v>0</v>
      </c>
      <c r="CW209">
        <f t="shared" si="217"/>
        <v>0</v>
      </c>
      <c r="CX209">
        <f t="shared" si="218"/>
        <v>0</v>
      </c>
      <c r="CY209">
        <f t="shared" si="219"/>
        <v>0</v>
      </c>
      <c r="CZ209">
        <f t="shared" si="220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1003</v>
      </c>
      <c r="DV209" t="s">
        <v>18</v>
      </c>
      <c r="DW209" t="s">
        <v>18</v>
      </c>
      <c r="DX209">
        <v>100</v>
      </c>
      <c r="EE209">
        <v>27028906</v>
      </c>
      <c r="EF209">
        <v>3</v>
      </c>
      <c r="EG209" t="s">
        <v>367</v>
      </c>
      <c r="EH209">
        <v>0</v>
      </c>
      <c r="EI209" t="s">
        <v>6</v>
      </c>
      <c r="EJ209">
        <v>2</v>
      </c>
      <c r="EK209">
        <v>108001</v>
      </c>
      <c r="EL209" t="s">
        <v>368</v>
      </c>
      <c r="EM209" t="s">
        <v>369</v>
      </c>
      <c r="EO209" t="s">
        <v>6</v>
      </c>
      <c r="EQ209">
        <v>0</v>
      </c>
      <c r="ER209">
        <v>114.75</v>
      </c>
      <c r="ES209">
        <v>114.75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21"/>
        <v>0</v>
      </c>
      <c r="FS209">
        <v>0</v>
      </c>
      <c r="FX209">
        <v>95</v>
      </c>
      <c r="FY209">
        <v>65</v>
      </c>
      <c r="GA209" t="s">
        <v>6</v>
      </c>
      <c r="GD209">
        <v>0</v>
      </c>
      <c r="GF209">
        <v>1062154019</v>
      </c>
      <c r="GG209">
        <v>2</v>
      </c>
      <c r="GH209">
        <v>1</v>
      </c>
      <c r="GI209">
        <v>-2</v>
      </c>
      <c r="GJ209">
        <v>0</v>
      </c>
      <c r="GK209">
        <f>ROUND(R209*(S12)/100,2)</f>
        <v>0</v>
      </c>
      <c r="GL209">
        <f t="shared" si="222"/>
        <v>0</v>
      </c>
      <c r="GM209">
        <f t="shared" si="223"/>
        <v>5.74</v>
      </c>
      <c r="GN209">
        <f t="shared" si="224"/>
        <v>0</v>
      </c>
      <c r="GO209">
        <f t="shared" si="225"/>
        <v>5.74</v>
      </c>
      <c r="GP209">
        <f t="shared" si="226"/>
        <v>0</v>
      </c>
      <c r="GR209">
        <v>0</v>
      </c>
      <c r="GS209">
        <v>0</v>
      </c>
      <c r="GT209">
        <v>0</v>
      </c>
      <c r="GU209" t="s">
        <v>6</v>
      </c>
      <c r="GV209">
        <f t="shared" si="227"/>
        <v>0</v>
      </c>
      <c r="GW209">
        <v>1</v>
      </c>
      <c r="GX209">
        <f t="shared" si="228"/>
        <v>0</v>
      </c>
      <c r="HA209">
        <v>0</v>
      </c>
      <c r="HB209">
        <v>0</v>
      </c>
      <c r="IK209">
        <v>0</v>
      </c>
    </row>
    <row r="211" spans="1:245" x14ac:dyDescent="0.2">
      <c r="A211" s="3">
        <v>51</v>
      </c>
      <c r="B211" s="3">
        <f>B166</f>
        <v>1</v>
      </c>
      <c r="C211" s="3">
        <f>A166</f>
        <v>4</v>
      </c>
      <c r="D211" s="3">
        <f>ROW(A166)</f>
        <v>166</v>
      </c>
      <c r="E211" s="3"/>
      <c r="F211" s="3" t="str">
        <f>IF(F166&lt;&gt;"",F166,"")</f>
        <v>Новый раздел</v>
      </c>
      <c r="G211" s="3" t="str">
        <f>IF(G166&lt;&gt;"",G166,"")</f>
        <v>Вестибюль</v>
      </c>
      <c r="H211" s="3">
        <v>0</v>
      </c>
      <c r="I211" s="3"/>
      <c r="J211" s="3"/>
      <c r="K211" s="3"/>
      <c r="L211" s="3"/>
      <c r="M211" s="3"/>
      <c r="N211" s="3"/>
      <c r="O211" s="3">
        <f t="shared" ref="O211:T211" si="241">ROUND(AB211,2)</f>
        <v>22382.62</v>
      </c>
      <c r="P211" s="3">
        <f t="shared" si="241"/>
        <v>21583.54</v>
      </c>
      <c r="Q211" s="3">
        <f t="shared" si="241"/>
        <v>191.62</v>
      </c>
      <c r="R211" s="3">
        <f t="shared" si="241"/>
        <v>27.39</v>
      </c>
      <c r="S211" s="3">
        <f t="shared" si="241"/>
        <v>607.46</v>
      </c>
      <c r="T211" s="3">
        <f t="shared" si="241"/>
        <v>0</v>
      </c>
      <c r="U211" s="3">
        <f>AH211</f>
        <v>65.486069999999984</v>
      </c>
      <c r="V211" s="3">
        <f>AI211</f>
        <v>2.3680000000000003</v>
      </c>
      <c r="W211" s="3">
        <f>ROUND(AJ211,2)</f>
        <v>0</v>
      </c>
      <c r="X211" s="3">
        <f>ROUND(AK211,2)</f>
        <v>547.04999999999995</v>
      </c>
      <c r="Y211" s="3">
        <f>ROUND(AL211,2)</f>
        <v>401.68</v>
      </c>
      <c r="Z211" s="3"/>
      <c r="AA211" s="3"/>
      <c r="AB211" s="3">
        <f>ROUND(SUMIF(AA170:AA209,"=27721505",O170:O209),2)</f>
        <v>22382.62</v>
      </c>
      <c r="AC211" s="3">
        <f>ROUND(SUMIF(AA170:AA209,"=27721505",P170:P209),2)</f>
        <v>21583.54</v>
      </c>
      <c r="AD211" s="3">
        <f>ROUND(SUMIF(AA170:AA209,"=27721505",Q170:Q209),2)</f>
        <v>191.62</v>
      </c>
      <c r="AE211" s="3">
        <f>ROUND(SUMIF(AA170:AA209,"=27721505",R170:R209),2)</f>
        <v>27.39</v>
      </c>
      <c r="AF211" s="3">
        <f>ROUND(SUMIF(AA170:AA209,"=27721505",S170:S209),2)</f>
        <v>607.46</v>
      </c>
      <c r="AG211" s="3">
        <f>ROUND(SUMIF(AA170:AA209,"=27721505",T170:T209),2)</f>
        <v>0</v>
      </c>
      <c r="AH211" s="3">
        <f>SUMIF(AA170:AA209,"=27721505",U170:U209)</f>
        <v>65.486069999999984</v>
      </c>
      <c r="AI211" s="3">
        <f>SUMIF(AA170:AA209,"=27721505",V170:V209)</f>
        <v>2.3680000000000003</v>
      </c>
      <c r="AJ211" s="3">
        <f>ROUND(SUMIF(AA170:AA209,"=27721505",W170:W209),2)</f>
        <v>0</v>
      </c>
      <c r="AK211" s="3">
        <f>ROUND(SUMIF(AA170:AA209,"=27721505",X170:X209),2)</f>
        <v>547.04999999999995</v>
      </c>
      <c r="AL211" s="3">
        <f>ROUND(SUMIF(AA170:AA209,"=27721505",Y170:Y209),2)</f>
        <v>401.68</v>
      </c>
      <c r="AM211" s="3"/>
      <c r="AN211" s="3"/>
      <c r="AO211" s="3">
        <f t="shared" ref="AO211:BC211" si="242">ROUND(BX211,2)</f>
        <v>0</v>
      </c>
      <c r="AP211" s="3">
        <f t="shared" si="242"/>
        <v>0</v>
      </c>
      <c r="AQ211" s="3">
        <f t="shared" si="242"/>
        <v>0</v>
      </c>
      <c r="AR211" s="3">
        <f t="shared" si="242"/>
        <v>23331.35</v>
      </c>
      <c r="AS211" s="3">
        <f t="shared" si="242"/>
        <v>22440.19</v>
      </c>
      <c r="AT211" s="3">
        <f t="shared" si="242"/>
        <v>891.16</v>
      </c>
      <c r="AU211" s="3">
        <f t="shared" si="242"/>
        <v>0</v>
      </c>
      <c r="AV211" s="3">
        <f t="shared" si="242"/>
        <v>21583.54</v>
      </c>
      <c r="AW211" s="3">
        <f t="shared" si="242"/>
        <v>21583.54</v>
      </c>
      <c r="AX211" s="3">
        <f t="shared" si="242"/>
        <v>0</v>
      </c>
      <c r="AY211" s="3">
        <f t="shared" si="242"/>
        <v>21583.54</v>
      </c>
      <c r="AZ211" s="3">
        <f t="shared" si="242"/>
        <v>0</v>
      </c>
      <c r="BA211" s="3">
        <f t="shared" si="242"/>
        <v>0</v>
      </c>
      <c r="BB211" s="3">
        <f t="shared" si="242"/>
        <v>0</v>
      </c>
      <c r="BC211" s="3">
        <f t="shared" si="242"/>
        <v>0</v>
      </c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>
        <f>ROUND(SUMIF(AA170:AA209,"=27721505",FQ170:FQ209),2)</f>
        <v>0</v>
      </c>
      <c r="BY211" s="3">
        <f>ROUND(SUMIF(AA170:AA209,"=27721505",FR170:FR209),2)</f>
        <v>0</v>
      </c>
      <c r="BZ211" s="3">
        <f>ROUND(SUMIF(AA170:AA209,"=27721505",GL170:GL209),2)</f>
        <v>0</v>
      </c>
      <c r="CA211" s="3">
        <f>ROUND(SUMIF(AA170:AA209,"=27721505",GM170:GM209),2)</f>
        <v>23331.35</v>
      </c>
      <c r="CB211" s="3">
        <f>ROUND(SUMIF(AA170:AA209,"=27721505",GN170:GN209),2)</f>
        <v>22440.19</v>
      </c>
      <c r="CC211" s="3">
        <f>ROUND(SUMIF(AA170:AA209,"=27721505",GO170:GO209),2)</f>
        <v>891.16</v>
      </c>
      <c r="CD211" s="3">
        <f>ROUND(SUMIF(AA170:AA209,"=27721505",GP170:GP209),2)</f>
        <v>0</v>
      </c>
      <c r="CE211" s="3">
        <f>AC211-BX211</f>
        <v>21583.54</v>
      </c>
      <c r="CF211" s="3">
        <f>AC211-BY211</f>
        <v>21583.54</v>
      </c>
      <c r="CG211" s="3">
        <f>BX211-BZ211</f>
        <v>0</v>
      </c>
      <c r="CH211" s="3">
        <f>AC211-BX211-BY211+BZ211</f>
        <v>21583.54</v>
      </c>
      <c r="CI211" s="3">
        <f>BY211-BZ211</f>
        <v>0</v>
      </c>
      <c r="CJ211" s="3">
        <f>ROUND(SUMIF(AA170:AA209,"=27721505",GX170:GX209),2)</f>
        <v>0</v>
      </c>
      <c r="CK211" s="3">
        <f>ROUND(SUMIF(AA170:AA209,"=27721505",GY170:GY209),2)</f>
        <v>0</v>
      </c>
      <c r="CL211" s="3">
        <f>ROUND(SUMIF(AA170:AA209,"=27721505",GZ170:GZ209),2)</f>
        <v>0</v>
      </c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4">
        <f t="shared" ref="DG211:DL211" si="243">ROUND(DT211,2)</f>
        <v>22382.62</v>
      </c>
      <c r="DH211" s="4">
        <f t="shared" si="243"/>
        <v>21583.54</v>
      </c>
      <c r="DI211" s="4">
        <f t="shared" si="243"/>
        <v>191.62</v>
      </c>
      <c r="DJ211" s="4">
        <f t="shared" si="243"/>
        <v>27.39</v>
      </c>
      <c r="DK211" s="4">
        <f t="shared" si="243"/>
        <v>607.46</v>
      </c>
      <c r="DL211" s="4">
        <f t="shared" si="243"/>
        <v>0</v>
      </c>
      <c r="DM211" s="4">
        <f>DZ211</f>
        <v>65.486069999999984</v>
      </c>
      <c r="DN211" s="4">
        <f>EA211</f>
        <v>2.3680000000000003</v>
      </c>
      <c r="DO211" s="4">
        <f>ROUND(EB211,2)</f>
        <v>0</v>
      </c>
      <c r="DP211" s="4">
        <f>ROUND(EC211,2)</f>
        <v>547.04999999999995</v>
      </c>
      <c r="DQ211" s="4">
        <f>ROUND(ED211,2)</f>
        <v>401.68</v>
      </c>
      <c r="DR211" s="4"/>
      <c r="DS211" s="4"/>
      <c r="DT211" s="4">
        <f>ROUND(SUMIF(AA170:AA209,"=27721504",O170:O209),2)</f>
        <v>22382.62</v>
      </c>
      <c r="DU211" s="4">
        <f>ROUND(SUMIF(AA170:AA209,"=27721504",P170:P209),2)</f>
        <v>21583.54</v>
      </c>
      <c r="DV211" s="4">
        <f>ROUND(SUMIF(AA170:AA209,"=27721504",Q170:Q209),2)</f>
        <v>191.62</v>
      </c>
      <c r="DW211" s="4">
        <f>ROUND(SUMIF(AA170:AA209,"=27721504",R170:R209),2)</f>
        <v>27.39</v>
      </c>
      <c r="DX211" s="4">
        <f>ROUND(SUMIF(AA170:AA209,"=27721504",S170:S209),2)</f>
        <v>607.46</v>
      </c>
      <c r="DY211" s="4">
        <f>ROUND(SUMIF(AA170:AA209,"=27721504",T170:T209),2)</f>
        <v>0</v>
      </c>
      <c r="DZ211" s="4">
        <f>SUMIF(AA170:AA209,"=27721504",U170:U209)</f>
        <v>65.486069999999984</v>
      </c>
      <c r="EA211" s="4">
        <f>SUMIF(AA170:AA209,"=27721504",V170:V209)</f>
        <v>2.3680000000000003</v>
      </c>
      <c r="EB211" s="4">
        <f>ROUND(SUMIF(AA170:AA209,"=27721504",W170:W209),2)</f>
        <v>0</v>
      </c>
      <c r="EC211" s="4">
        <f>ROUND(SUMIF(AA170:AA209,"=27721504",X170:X209),2)</f>
        <v>547.04999999999995</v>
      </c>
      <c r="ED211" s="4">
        <f>ROUND(SUMIF(AA170:AA209,"=27721504",Y170:Y209),2)</f>
        <v>401.68</v>
      </c>
      <c r="EE211" s="4"/>
      <c r="EF211" s="4"/>
      <c r="EG211" s="4">
        <f t="shared" ref="EG211:EU211" si="244">ROUND(FP211,2)</f>
        <v>0</v>
      </c>
      <c r="EH211" s="4">
        <f t="shared" si="244"/>
        <v>0</v>
      </c>
      <c r="EI211" s="4">
        <f t="shared" si="244"/>
        <v>0</v>
      </c>
      <c r="EJ211" s="4">
        <f t="shared" si="244"/>
        <v>23331.35</v>
      </c>
      <c r="EK211" s="4">
        <f t="shared" si="244"/>
        <v>22440.19</v>
      </c>
      <c r="EL211" s="4">
        <f t="shared" si="244"/>
        <v>891.16</v>
      </c>
      <c r="EM211" s="4">
        <f t="shared" si="244"/>
        <v>0</v>
      </c>
      <c r="EN211" s="4">
        <f t="shared" si="244"/>
        <v>21583.54</v>
      </c>
      <c r="EO211" s="4">
        <f t="shared" si="244"/>
        <v>21583.54</v>
      </c>
      <c r="EP211" s="4">
        <f t="shared" si="244"/>
        <v>0</v>
      </c>
      <c r="EQ211" s="4">
        <f t="shared" si="244"/>
        <v>21583.54</v>
      </c>
      <c r="ER211" s="4">
        <f t="shared" si="244"/>
        <v>0</v>
      </c>
      <c r="ES211" s="4">
        <f t="shared" si="244"/>
        <v>0</v>
      </c>
      <c r="ET211" s="4">
        <f t="shared" si="244"/>
        <v>0</v>
      </c>
      <c r="EU211" s="4">
        <f t="shared" si="244"/>
        <v>0</v>
      </c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>
        <f>ROUND(SUMIF(AA170:AA209,"=27721504",FQ170:FQ209),2)</f>
        <v>0</v>
      </c>
      <c r="FQ211" s="4">
        <f>ROUND(SUMIF(AA170:AA209,"=27721504",FR170:FR209),2)</f>
        <v>0</v>
      </c>
      <c r="FR211" s="4">
        <f>ROUND(SUMIF(AA170:AA209,"=27721504",GL170:GL209),2)</f>
        <v>0</v>
      </c>
      <c r="FS211" s="4">
        <f>ROUND(SUMIF(AA170:AA209,"=27721504",GM170:GM209),2)</f>
        <v>23331.35</v>
      </c>
      <c r="FT211" s="4">
        <f>ROUND(SUMIF(AA170:AA209,"=27721504",GN170:GN209),2)</f>
        <v>22440.19</v>
      </c>
      <c r="FU211" s="4">
        <f>ROUND(SUMIF(AA170:AA209,"=27721504",GO170:GO209),2)</f>
        <v>891.16</v>
      </c>
      <c r="FV211" s="4">
        <f>ROUND(SUMIF(AA170:AA209,"=27721504",GP170:GP209),2)</f>
        <v>0</v>
      </c>
      <c r="FW211" s="4">
        <f>DU211-FP211</f>
        <v>21583.54</v>
      </c>
      <c r="FX211" s="4">
        <f>DU211-FQ211</f>
        <v>21583.54</v>
      </c>
      <c r="FY211" s="4">
        <f>FP211-FR211</f>
        <v>0</v>
      </c>
      <c r="FZ211" s="4">
        <f>DU211-FP211-FQ211+FR211</f>
        <v>21583.54</v>
      </c>
      <c r="GA211" s="4">
        <f>FQ211-FR211</f>
        <v>0</v>
      </c>
      <c r="GB211" s="4">
        <f>ROUND(SUMIF(AA170:AA209,"=27721504",GX170:GX209),2)</f>
        <v>0</v>
      </c>
      <c r="GC211" s="4">
        <f>ROUND(SUMIF(AA170:AA209,"=27721504",GY170:GY209),2)</f>
        <v>0</v>
      </c>
      <c r="GD211" s="4">
        <f>ROUND(SUMIF(AA170:AA209,"=27721504",GZ170:GZ209),2)</f>
        <v>0</v>
      </c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>
        <v>0</v>
      </c>
    </row>
    <row r="213" spans="1:245" x14ac:dyDescent="0.2">
      <c r="A213" s="5">
        <v>50</v>
      </c>
      <c r="B213" s="5">
        <v>0</v>
      </c>
      <c r="C213" s="5">
        <v>0</v>
      </c>
      <c r="D213" s="5">
        <v>1</v>
      </c>
      <c r="E213" s="5">
        <v>201</v>
      </c>
      <c r="F213" s="5">
        <f>ROUND(Source!O211,O213)</f>
        <v>22382.62</v>
      </c>
      <c r="G213" s="5" t="s">
        <v>258</v>
      </c>
      <c r="H213" s="5" t="s">
        <v>259</v>
      </c>
      <c r="I213" s="5"/>
      <c r="J213" s="5"/>
      <c r="K213" s="5">
        <v>201</v>
      </c>
      <c r="L213" s="5">
        <v>1</v>
      </c>
      <c r="M213" s="5">
        <v>3</v>
      </c>
      <c r="N213" s="5" t="s">
        <v>6</v>
      </c>
      <c r="O213" s="5">
        <v>2</v>
      </c>
      <c r="P213" s="5">
        <f>ROUND(Source!DG211,O213)</f>
        <v>22382.62</v>
      </c>
      <c r="Q213" s="5"/>
      <c r="R213" s="5"/>
      <c r="S213" s="5"/>
      <c r="T213" s="5"/>
      <c r="U213" s="5"/>
      <c r="V213" s="5"/>
      <c r="W213" s="5"/>
    </row>
    <row r="214" spans="1:245" x14ac:dyDescent="0.2">
      <c r="A214" s="5">
        <v>50</v>
      </c>
      <c r="B214" s="5">
        <v>0</v>
      </c>
      <c r="C214" s="5">
        <v>0</v>
      </c>
      <c r="D214" s="5">
        <v>1</v>
      </c>
      <c r="E214" s="5">
        <v>202</v>
      </c>
      <c r="F214" s="5">
        <f>ROUND(Source!P211,O214)</f>
        <v>21583.54</v>
      </c>
      <c r="G214" s="5" t="s">
        <v>260</v>
      </c>
      <c r="H214" s="5" t="s">
        <v>261</v>
      </c>
      <c r="I214" s="5"/>
      <c r="J214" s="5"/>
      <c r="K214" s="5">
        <v>202</v>
      </c>
      <c r="L214" s="5">
        <v>2</v>
      </c>
      <c r="M214" s="5">
        <v>3</v>
      </c>
      <c r="N214" s="5" t="s">
        <v>6</v>
      </c>
      <c r="O214" s="5">
        <v>2</v>
      </c>
      <c r="P214" s="5">
        <f>ROUND(Source!DH211,O214)</f>
        <v>21583.54</v>
      </c>
      <c r="Q214" s="5"/>
      <c r="R214" s="5"/>
      <c r="S214" s="5"/>
      <c r="T214" s="5"/>
      <c r="U214" s="5"/>
      <c r="V214" s="5"/>
      <c r="W214" s="5"/>
    </row>
    <row r="215" spans="1:245" x14ac:dyDescent="0.2">
      <c r="A215" s="5">
        <v>50</v>
      </c>
      <c r="B215" s="5">
        <v>0</v>
      </c>
      <c r="C215" s="5">
        <v>0</v>
      </c>
      <c r="D215" s="5">
        <v>1</v>
      </c>
      <c r="E215" s="5">
        <v>222</v>
      </c>
      <c r="F215" s="5">
        <f>ROUND(Source!AO211,O215)</f>
        <v>0</v>
      </c>
      <c r="G215" s="5" t="s">
        <v>262</v>
      </c>
      <c r="H215" s="5" t="s">
        <v>263</v>
      </c>
      <c r="I215" s="5"/>
      <c r="J215" s="5"/>
      <c r="K215" s="5">
        <v>222</v>
      </c>
      <c r="L215" s="5">
        <v>3</v>
      </c>
      <c r="M215" s="5">
        <v>3</v>
      </c>
      <c r="N215" s="5" t="s">
        <v>6</v>
      </c>
      <c r="O215" s="5">
        <v>2</v>
      </c>
      <c r="P215" s="5">
        <f>ROUND(Source!EG211,O215)</f>
        <v>0</v>
      </c>
      <c r="Q215" s="5"/>
      <c r="R215" s="5"/>
      <c r="S215" s="5"/>
      <c r="T215" s="5"/>
      <c r="U215" s="5"/>
      <c r="V215" s="5"/>
      <c r="W215" s="5"/>
    </row>
    <row r="216" spans="1:245" x14ac:dyDescent="0.2">
      <c r="A216" s="5">
        <v>50</v>
      </c>
      <c r="B216" s="5">
        <v>0</v>
      </c>
      <c r="C216" s="5">
        <v>0</v>
      </c>
      <c r="D216" s="5">
        <v>1</v>
      </c>
      <c r="E216" s="5">
        <v>225</v>
      </c>
      <c r="F216" s="5">
        <f>ROUND(Source!AV211,O216)</f>
        <v>21583.54</v>
      </c>
      <c r="G216" s="5" t="s">
        <v>264</v>
      </c>
      <c r="H216" s="5" t="s">
        <v>265</v>
      </c>
      <c r="I216" s="5"/>
      <c r="J216" s="5"/>
      <c r="K216" s="5">
        <v>225</v>
      </c>
      <c r="L216" s="5">
        <v>4</v>
      </c>
      <c r="M216" s="5">
        <v>3</v>
      </c>
      <c r="N216" s="5" t="s">
        <v>6</v>
      </c>
      <c r="O216" s="5">
        <v>2</v>
      </c>
      <c r="P216" s="5">
        <f>ROUND(Source!EN211,O216)</f>
        <v>21583.54</v>
      </c>
      <c r="Q216" s="5"/>
      <c r="R216" s="5"/>
      <c r="S216" s="5"/>
      <c r="T216" s="5"/>
      <c r="U216" s="5"/>
      <c r="V216" s="5"/>
      <c r="W216" s="5"/>
    </row>
    <row r="217" spans="1:245" x14ac:dyDescent="0.2">
      <c r="A217" s="5">
        <v>50</v>
      </c>
      <c r="B217" s="5">
        <v>0</v>
      </c>
      <c r="C217" s="5">
        <v>0</v>
      </c>
      <c r="D217" s="5">
        <v>1</v>
      </c>
      <c r="E217" s="5">
        <v>226</v>
      </c>
      <c r="F217" s="5">
        <f>ROUND(Source!AW211,O217)</f>
        <v>21583.54</v>
      </c>
      <c r="G217" s="5" t="s">
        <v>266</v>
      </c>
      <c r="H217" s="5" t="s">
        <v>267</v>
      </c>
      <c r="I217" s="5"/>
      <c r="J217" s="5"/>
      <c r="K217" s="5">
        <v>226</v>
      </c>
      <c r="L217" s="5">
        <v>5</v>
      </c>
      <c r="M217" s="5">
        <v>3</v>
      </c>
      <c r="N217" s="5" t="s">
        <v>6</v>
      </c>
      <c r="O217" s="5">
        <v>2</v>
      </c>
      <c r="P217" s="5">
        <f>ROUND(Source!EO211,O217)</f>
        <v>21583.54</v>
      </c>
      <c r="Q217" s="5"/>
      <c r="R217" s="5"/>
      <c r="S217" s="5"/>
      <c r="T217" s="5"/>
      <c r="U217" s="5"/>
      <c r="V217" s="5"/>
      <c r="W217" s="5"/>
    </row>
    <row r="218" spans="1:245" x14ac:dyDescent="0.2">
      <c r="A218" s="5">
        <v>50</v>
      </c>
      <c r="B218" s="5">
        <v>0</v>
      </c>
      <c r="C218" s="5">
        <v>0</v>
      </c>
      <c r="D218" s="5">
        <v>1</v>
      </c>
      <c r="E218" s="5">
        <v>227</v>
      </c>
      <c r="F218" s="5">
        <f>ROUND(Source!AX211,O218)</f>
        <v>0</v>
      </c>
      <c r="G218" s="5" t="s">
        <v>268</v>
      </c>
      <c r="H218" s="5" t="s">
        <v>269</v>
      </c>
      <c r="I218" s="5"/>
      <c r="J218" s="5"/>
      <c r="K218" s="5">
        <v>227</v>
      </c>
      <c r="L218" s="5">
        <v>6</v>
      </c>
      <c r="M218" s="5">
        <v>3</v>
      </c>
      <c r="N218" s="5" t="s">
        <v>6</v>
      </c>
      <c r="O218" s="5">
        <v>2</v>
      </c>
      <c r="P218" s="5">
        <f>ROUND(Source!EP211,O218)</f>
        <v>0</v>
      </c>
      <c r="Q218" s="5"/>
      <c r="R218" s="5"/>
      <c r="S218" s="5"/>
      <c r="T218" s="5"/>
      <c r="U218" s="5"/>
      <c r="V218" s="5"/>
      <c r="W218" s="5"/>
    </row>
    <row r="219" spans="1:245" x14ac:dyDescent="0.2">
      <c r="A219" s="5">
        <v>50</v>
      </c>
      <c r="B219" s="5">
        <v>0</v>
      </c>
      <c r="C219" s="5">
        <v>0</v>
      </c>
      <c r="D219" s="5">
        <v>1</v>
      </c>
      <c r="E219" s="5">
        <v>228</v>
      </c>
      <c r="F219" s="5">
        <f>ROUND(Source!AY211,O219)</f>
        <v>21583.54</v>
      </c>
      <c r="G219" s="5" t="s">
        <v>270</v>
      </c>
      <c r="H219" s="5" t="s">
        <v>271</v>
      </c>
      <c r="I219" s="5"/>
      <c r="J219" s="5"/>
      <c r="K219" s="5">
        <v>228</v>
      </c>
      <c r="L219" s="5">
        <v>7</v>
      </c>
      <c r="M219" s="5">
        <v>3</v>
      </c>
      <c r="N219" s="5" t="s">
        <v>6</v>
      </c>
      <c r="O219" s="5">
        <v>2</v>
      </c>
      <c r="P219" s="5">
        <f>ROUND(Source!EQ211,O219)</f>
        <v>21583.54</v>
      </c>
      <c r="Q219" s="5"/>
      <c r="R219" s="5"/>
      <c r="S219" s="5"/>
      <c r="T219" s="5"/>
      <c r="U219" s="5"/>
      <c r="V219" s="5"/>
      <c r="W219" s="5"/>
    </row>
    <row r="220" spans="1:245" x14ac:dyDescent="0.2">
      <c r="A220" s="5">
        <v>50</v>
      </c>
      <c r="B220" s="5">
        <v>0</v>
      </c>
      <c r="C220" s="5">
        <v>0</v>
      </c>
      <c r="D220" s="5">
        <v>1</v>
      </c>
      <c r="E220" s="5">
        <v>216</v>
      </c>
      <c r="F220" s="5">
        <f>ROUND(Source!AP211,O220)</f>
        <v>0</v>
      </c>
      <c r="G220" s="5" t="s">
        <v>272</v>
      </c>
      <c r="H220" s="5" t="s">
        <v>273</v>
      </c>
      <c r="I220" s="5"/>
      <c r="J220" s="5"/>
      <c r="K220" s="5">
        <v>216</v>
      </c>
      <c r="L220" s="5">
        <v>8</v>
      </c>
      <c r="M220" s="5">
        <v>3</v>
      </c>
      <c r="N220" s="5" t="s">
        <v>6</v>
      </c>
      <c r="O220" s="5">
        <v>2</v>
      </c>
      <c r="P220" s="5">
        <f>ROUND(Source!EH211,O220)</f>
        <v>0</v>
      </c>
      <c r="Q220" s="5"/>
      <c r="R220" s="5"/>
      <c r="S220" s="5"/>
      <c r="T220" s="5"/>
      <c r="U220" s="5"/>
      <c r="V220" s="5"/>
      <c r="W220" s="5"/>
    </row>
    <row r="221" spans="1:245" x14ac:dyDescent="0.2">
      <c r="A221" s="5">
        <v>50</v>
      </c>
      <c r="B221" s="5">
        <v>0</v>
      </c>
      <c r="C221" s="5">
        <v>0</v>
      </c>
      <c r="D221" s="5">
        <v>1</v>
      </c>
      <c r="E221" s="5">
        <v>223</v>
      </c>
      <c r="F221" s="5">
        <f>ROUND(Source!AQ211,O221)</f>
        <v>0</v>
      </c>
      <c r="G221" s="5" t="s">
        <v>274</v>
      </c>
      <c r="H221" s="5" t="s">
        <v>275</v>
      </c>
      <c r="I221" s="5"/>
      <c r="J221" s="5"/>
      <c r="K221" s="5">
        <v>223</v>
      </c>
      <c r="L221" s="5">
        <v>9</v>
      </c>
      <c r="M221" s="5">
        <v>3</v>
      </c>
      <c r="N221" s="5" t="s">
        <v>6</v>
      </c>
      <c r="O221" s="5">
        <v>2</v>
      </c>
      <c r="P221" s="5">
        <f>ROUND(Source!EI211,O221)</f>
        <v>0</v>
      </c>
      <c r="Q221" s="5"/>
      <c r="R221" s="5"/>
      <c r="S221" s="5"/>
      <c r="T221" s="5"/>
      <c r="U221" s="5"/>
      <c r="V221" s="5"/>
      <c r="W221" s="5"/>
    </row>
    <row r="222" spans="1:245" x14ac:dyDescent="0.2">
      <c r="A222" s="5">
        <v>50</v>
      </c>
      <c r="B222" s="5">
        <v>0</v>
      </c>
      <c r="C222" s="5">
        <v>0</v>
      </c>
      <c r="D222" s="5">
        <v>1</v>
      </c>
      <c r="E222" s="5">
        <v>229</v>
      </c>
      <c r="F222" s="5">
        <f>ROUND(Source!AZ211,O222)</f>
        <v>0</v>
      </c>
      <c r="G222" s="5" t="s">
        <v>276</v>
      </c>
      <c r="H222" s="5" t="s">
        <v>277</v>
      </c>
      <c r="I222" s="5"/>
      <c r="J222" s="5"/>
      <c r="K222" s="5">
        <v>229</v>
      </c>
      <c r="L222" s="5">
        <v>10</v>
      </c>
      <c r="M222" s="5">
        <v>3</v>
      </c>
      <c r="N222" s="5" t="s">
        <v>6</v>
      </c>
      <c r="O222" s="5">
        <v>2</v>
      </c>
      <c r="P222" s="5">
        <f>ROUND(Source!ER211,O222)</f>
        <v>0</v>
      </c>
      <c r="Q222" s="5"/>
      <c r="R222" s="5"/>
      <c r="S222" s="5"/>
      <c r="T222" s="5"/>
      <c r="U222" s="5"/>
      <c r="V222" s="5"/>
      <c r="W222" s="5"/>
    </row>
    <row r="223" spans="1:245" x14ac:dyDescent="0.2">
      <c r="A223" s="5">
        <v>50</v>
      </c>
      <c r="B223" s="5">
        <v>0</v>
      </c>
      <c r="C223" s="5">
        <v>0</v>
      </c>
      <c r="D223" s="5">
        <v>1</v>
      </c>
      <c r="E223" s="5">
        <v>203</v>
      </c>
      <c r="F223" s="5">
        <f>ROUND(Source!Q211,O223)</f>
        <v>191.62</v>
      </c>
      <c r="G223" s="5" t="s">
        <v>278</v>
      </c>
      <c r="H223" s="5" t="s">
        <v>279</v>
      </c>
      <c r="I223" s="5"/>
      <c r="J223" s="5"/>
      <c r="K223" s="5">
        <v>203</v>
      </c>
      <c r="L223" s="5">
        <v>11</v>
      </c>
      <c r="M223" s="5">
        <v>3</v>
      </c>
      <c r="N223" s="5" t="s">
        <v>6</v>
      </c>
      <c r="O223" s="5">
        <v>2</v>
      </c>
      <c r="P223" s="5">
        <f>ROUND(Source!DI211,O223)</f>
        <v>191.62</v>
      </c>
      <c r="Q223" s="5"/>
      <c r="R223" s="5"/>
      <c r="S223" s="5"/>
      <c r="T223" s="5"/>
      <c r="U223" s="5"/>
      <c r="V223" s="5"/>
      <c r="W223" s="5"/>
    </row>
    <row r="224" spans="1:245" x14ac:dyDescent="0.2">
      <c r="A224" s="5">
        <v>50</v>
      </c>
      <c r="B224" s="5">
        <v>0</v>
      </c>
      <c r="C224" s="5">
        <v>0</v>
      </c>
      <c r="D224" s="5">
        <v>1</v>
      </c>
      <c r="E224" s="5">
        <v>231</v>
      </c>
      <c r="F224" s="5">
        <f>ROUND(Source!BB211,O224)</f>
        <v>0</v>
      </c>
      <c r="G224" s="5" t="s">
        <v>280</v>
      </c>
      <c r="H224" s="5" t="s">
        <v>281</v>
      </c>
      <c r="I224" s="5"/>
      <c r="J224" s="5"/>
      <c r="K224" s="5">
        <v>231</v>
      </c>
      <c r="L224" s="5">
        <v>12</v>
      </c>
      <c r="M224" s="5">
        <v>3</v>
      </c>
      <c r="N224" s="5" t="s">
        <v>6</v>
      </c>
      <c r="O224" s="5">
        <v>2</v>
      </c>
      <c r="P224" s="5">
        <f>ROUND(Source!ET211,O224)</f>
        <v>0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204</v>
      </c>
      <c r="F225" s="5">
        <f>ROUND(Source!R211,O225)</f>
        <v>27.39</v>
      </c>
      <c r="G225" s="5" t="s">
        <v>282</v>
      </c>
      <c r="H225" s="5" t="s">
        <v>283</v>
      </c>
      <c r="I225" s="5"/>
      <c r="J225" s="5"/>
      <c r="K225" s="5">
        <v>204</v>
      </c>
      <c r="L225" s="5">
        <v>13</v>
      </c>
      <c r="M225" s="5">
        <v>3</v>
      </c>
      <c r="N225" s="5" t="s">
        <v>6</v>
      </c>
      <c r="O225" s="5">
        <v>2</v>
      </c>
      <c r="P225" s="5">
        <f>ROUND(Source!DJ211,O225)</f>
        <v>27.39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205</v>
      </c>
      <c r="F226" s="5">
        <f>ROUND(Source!S211,O226)</f>
        <v>607.46</v>
      </c>
      <c r="G226" s="5" t="s">
        <v>284</v>
      </c>
      <c r="H226" s="5" t="s">
        <v>285</v>
      </c>
      <c r="I226" s="5"/>
      <c r="J226" s="5"/>
      <c r="K226" s="5">
        <v>205</v>
      </c>
      <c r="L226" s="5">
        <v>14</v>
      </c>
      <c r="M226" s="5">
        <v>3</v>
      </c>
      <c r="N226" s="5" t="s">
        <v>6</v>
      </c>
      <c r="O226" s="5">
        <v>2</v>
      </c>
      <c r="P226" s="5">
        <f>ROUND(Source!DK211,O226)</f>
        <v>607.46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232</v>
      </c>
      <c r="F227" s="5">
        <f>ROUND(Source!BC211,O227)</f>
        <v>0</v>
      </c>
      <c r="G227" s="5" t="s">
        <v>286</v>
      </c>
      <c r="H227" s="5" t="s">
        <v>287</v>
      </c>
      <c r="I227" s="5"/>
      <c r="J227" s="5"/>
      <c r="K227" s="5">
        <v>232</v>
      </c>
      <c r="L227" s="5">
        <v>15</v>
      </c>
      <c r="M227" s="5">
        <v>3</v>
      </c>
      <c r="N227" s="5" t="s">
        <v>6</v>
      </c>
      <c r="O227" s="5">
        <v>2</v>
      </c>
      <c r="P227" s="5">
        <f>ROUND(Source!EU211,O227)</f>
        <v>0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214</v>
      </c>
      <c r="F228" s="5">
        <f>ROUND(Source!AS211,O228)</f>
        <v>22440.19</v>
      </c>
      <c r="G228" s="5" t="s">
        <v>288</v>
      </c>
      <c r="H228" s="5" t="s">
        <v>289</v>
      </c>
      <c r="I228" s="5"/>
      <c r="J228" s="5"/>
      <c r="K228" s="5">
        <v>214</v>
      </c>
      <c r="L228" s="5">
        <v>16</v>
      </c>
      <c r="M228" s="5">
        <v>3</v>
      </c>
      <c r="N228" s="5" t="s">
        <v>6</v>
      </c>
      <c r="O228" s="5">
        <v>2</v>
      </c>
      <c r="P228" s="5">
        <f>ROUND(Source!EK211,O228)</f>
        <v>22440.19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215</v>
      </c>
      <c r="F229" s="5">
        <f>ROUND(Source!AT211,O229)</f>
        <v>891.16</v>
      </c>
      <c r="G229" s="5" t="s">
        <v>290</v>
      </c>
      <c r="H229" s="5" t="s">
        <v>291</v>
      </c>
      <c r="I229" s="5"/>
      <c r="J229" s="5"/>
      <c r="K229" s="5">
        <v>215</v>
      </c>
      <c r="L229" s="5">
        <v>17</v>
      </c>
      <c r="M229" s="5">
        <v>3</v>
      </c>
      <c r="N229" s="5" t="s">
        <v>6</v>
      </c>
      <c r="O229" s="5">
        <v>2</v>
      </c>
      <c r="P229" s="5">
        <f>ROUND(Source!EL211,O229)</f>
        <v>891.16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217</v>
      </c>
      <c r="F230" s="5">
        <f>ROUND(Source!AU211,O230)</f>
        <v>0</v>
      </c>
      <c r="G230" s="5" t="s">
        <v>292</v>
      </c>
      <c r="H230" s="5" t="s">
        <v>293</v>
      </c>
      <c r="I230" s="5"/>
      <c r="J230" s="5"/>
      <c r="K230" s="5">
        <v>217</v>
      </c>
      <c r="L230" s="5">
        <v>18</v>
      </c>
      <c r="M230" s="5">
        <v>3</v>
      </c>
      <c r="N230" s="5" t="s">
        <v>6</v>
      </c>
      <c r="O230" s="5">
        <v>2</v>
      </c>
      <c r="P230" s="5">
        <f>ROUND(Source!EM211,O230)</f>
        <v>0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230</v>
      </c>
      <c r="F231" s="5">
        <f>ROUND(Source!BA211,O231)</f>
        <v>0</v>
      </c>
      <c r="G231" s="5" t="s">
        <v>294</v>
      </c>
      <c r="H231" s="5" t="s">
        <v>295</v>
      </c>
      <c r="I231" s="5"/>
      <c r="J231" s="5"/>
      <c r="K231" s="5">
        <v>230</v>
      </c>
      <c r="L231" s="5">
        <v>19</v>
      </c>
      <c r="M231" s="5">
        <v>3</v>
      </c>
      <c r="N231" s="5" t="s">
        <v>6</v>
      </c>
      <c r="O231" s="5">
        <v>2</v>
      </c>
      <c r="P231" s="5">
        <f>ROUND(Source!ES211,O231)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206</v>
      </c>
      <c r="F232" s="5">
        <f>ROUND(Source!T211,O232)</f>
        <v>0</v>
      </c>
      <c r="G232" s="5" t="s">
        <v>296</v>
      </c>
      <c r="H232" s="5" t="s">
        <v>297</v>
      </c>
      <c r="I232" s="5"/>
      <c r="J232" s="5"/>
      <c r="K232" s="5">
        <v>206</v>
      </c>
      <c r="L232" s="5">
        <v>20</v>
      </c>
      <c r="M232" s="5">
        <v>3</v>
      </c>
      <c r="N232" s="5" t="s">
        <v>6</v>
      </c>
      <c r="O232" s="5">
        <v>2</v>
      </c>
      <c r="P232" s="5">
        <f>ROUND(Source!DL211,O232)</f>
        <v>0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207</v>
      </c>
      <c r="F233" s="5">
        <f>ROUND(Source!U211,O233)</f>
        <v>65.489999999999995</v>
      </c>
      <c r="G233" s="5" t="s">
        <v>298</v>
      </c>
      <c r="H233" s="5" t="s">
        <v>299</v>
      </c>
      <c r="I233" s="5"/>
      <c r="J233" s="5"/>
      <c r="K233" s="5">
        <v>207</v>
      </c>
      <c r="L233" s="5">
        <v>21</v>
      </c>
      <c r="M233" s="5">
        <v>3</v>
      </c>
      <c r="N233" s="5" t="s">
        <v>6</v>
      </c>
      <c r="O233" s="5">
        <v>2</v>
      </c>
      <c r="P233" s="5">
        <f>ROUND(Source!DM211,O233)</f>
        <v>65.489999999999995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208</v>
      </c>
      <c r="F234" s="5">
        <f>ROUND(Source!V211,O234)</f>
        <v>2.37</v>
      </c>
      <c r="G234" s="5" t="s">
        <v>300</v>
      </c>
      <c r="H234" s="5" t="s">
        <v>301</v>
      </c>
      <c r="I234" s="5"/>
      <c r="J234" s="5"/>
      <c r="K234" s="5">
        <v>208</v>
      </c>
      <c r="L234" s="5">
        <v>22</v>
      </c>
      <c r="M234" s="5">
        <v>3</v>
      </c>
      <c r="N234" s="5" t="s">
        <v>6</v>
      </c>
      <c r="O234" s="5">
        <v>2</v>
      </c>
      <c r="P234" s="5">
        <f>ROUND(Source!DN211,O234)</f>
        <v>2.37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209</v>
      </c>
      <c r="F235" s="5">
        <f>ROUND(Source!W211,O235)</f>
        <v>0</v>
      </c>
      <c r="G235" s="5" t="s">
        <v>302</v>
      </c>
      <c r="H235" s="5" t="s">
        <v>303</v>
      </c>
      <c r="I235" s="5"/>
      <c r="J235" s="5"/>
      <c r="K235" s="5">
        <v>209</v>
      </c>
      <c r="L235" s="5">
        <v>23</v>
      </c>
      <c r="M235" s="5">
        <v>3</v>
      </c>
      <c r="N235" s="5" t="s">
        <v>6</v>
      </c>
      <c r="O235" s="5">
        <v>2</v>
      </c>
      <c r="P235" s="5">
        <f>ROUND(Source!DO211,O235)</f>
        <v>0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210</v>
      </c>
      <c r="F236" s="5">
        <f>ROUND(Source!X211,O236)</f>
        <v>547.04999999999995</v>
      </c>
      <c r="G236" s="5" t="s">
        <v>304</v>
      </c>
      <c r="H236" s="5" t="s">
        <v>305</v>
      </c>
      <c r="I236" s="5"/>
      <c r="J236" s="5"/>
      <c r="K236" s="5">
        <v>210</v>
      </c>
      <c r="L236" s="5">
        <v>24</v>
      </c>
      <c r="M236" s="5">
        <v>3</v>
      </c>
      <c r="N236" s="5" t="s">
        <v>6</v>
      </c>
      <c r="O236" s="5">
        <v>2</v>
      </c>
      <c r="P236" s="5">
        <f>ROUND(Source!DP211,O236)</f>
        <v>547.04999999999995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211</v>
      </c>
      <c r="F237" s="5">
        <f>ROUND(Source!Y211,O237)</f>
        <v>401.68</v>
      </c>
      <c r="G237" s="5" t="s">
        <v>306</v>
      </c>
      <c r="H237" s="5" t="s">
        <v>307</v>
      </c>
      <c r="I237" s="5"/>
      <c r="J237" s="5"/>
      <c r="K237" s="5">
        <v>211</v>
      </c>
      <c r="L237" s="5">
        <v>25</v>
      </c>
      <c r="M237" s="5">
        <v>3</v>
      </c>
      <c r="N237" s="5" t="s">
        <v>6</v>
      </c>
      <c r="O237" s="5">
        <v>2</v>
      </c>
      <c r="P237" s="5">
        <f>ROUND(Source!DQ211,O237)</f>
        <v>401.68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224</v>
      </c>
      <c r="F238" s="5">
        <f>ROUND(Source!AR211,O238)</f>
        <v>23331.35</v>
      </c>
      <c r="G238" s="5" t="s">
        <v>308</v>
      </c>
      <c r="H238" s="5" t="s">
        <v>309</v>
      </c>
      <c r="I238" s="5"/>
      <c r="J238" s="5"/>
      <c r="K238" s="5">
        <v>224</v>
      </c>
      <c r="L238" s="5">
        <v>26</v>
      </c>
      <c r="M238" s="5">
        <v>3</v>
      </c>
      <c r="N238" s="5" t="s">
        <v>6</v>
      </c>
      <c r="O238" s="5">
        <v>2</v>
      </c>
      <c r="P238" s="5">
        <f>ROUND(Source!EJ211,O238)</f>
        <v>23331.35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1</v>
      </c>
      <c r="C239" s="5">
        <v>0</v>
      </c>
      <c r="D239" s="5">
        <v>2</v>
      </c>
      <c r="E239" s="5">
        <v>0</v>
      </c>
      <c r="F239" s="5">
        <f>ROUND(F238,O239)</f>
        <v>23331.35</v>
      </c>
      <c r="G239" s="5" t="s">
        <v>310</v>
      </c>
      <c r="H239" s="5" t="s">
        <v>309</v>
      </c>
      <c r="I239" s="5"/>
      <c r="J239" s="5"/>
      <c r="K239" s="5">
        <v>212</v>
      </c>
      <c r="L239" s="5">
        <v>27</v>
      </c>
      <c r="M239" s="5">
        <v>0</v>
      </c>
      <c r="N239" s="5" t="s">
        <v>6</v>
      </c>
      <c r="O239" s="5">
        <v>2</v>
      </c>
      <c r="P239" s="5">
        <f>ROUND(P238,O239)</f>
        <v>23331.35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1</v>
      </c>
      <c r="C240" s="5">
        <v>0</v>
      </c>
      <c r="D240" s="5">
        <v>2</v>
      </c>
      <c r="E240" s="5">
        <v>0</v>
      </c>
      <c r="F240" s="5">
        <f>ROUND(F239*6.53,O240)</f>
        <v>152353.72</v>
      </c>
      <c r="G240" s="5" t="s">
        <v>311</v>
      </c>
      <c r="H240" s="5" t="s">
        <v>312</v>
      </c>
      <c r="I240" s="5"/>
      <c r="J240" s="5"/>
      <c r="K240" s="5">
        <v>212</v>
      </c>
      <c r="L240" s="5">
        <v>28</v>
      </c>
      <c r="M240" s="5">
        <v>0</v>
      </c>
      <c r="N240" s="5" t="s">
        <v>6</v>
      </c>
      <c r="O240" s="5">
        <v>2</v>
      </c>
      <c r="P240" s="5">
        <f>ROUND(P239*6.53,O240)</f>
        <v>152353.72</v>
      </c>
      <c r="Q240" s="5"/>
      <c r="R240" s="5"/>
      <c r="S240" s="5"/>
      <c r="T240" s="5"/>
      <c r="U240" s="5"/>
      <c r="V240" s="5"/>
      <c r="W240" s="5"/>
    </row>
    <row r="242" spans="1:255" x14ac:dyDescent="0.2">
      <c r="A242" s="1">
        <v>4</v>
      </c>
      <c r="B242" s="1">
        <v>1</v>
      </c>
      <c r="C242" s="1"/>
      <c r="D242" s="1">
        <f>ROW(A361)</f>
        <v>361</v>
      </c>
      <c r="E242" s="1"/>
      <c r="F242" s="1" t="s">
        <v>13</v>
      </c>
      <c r="G242" s="1" t="s">
        <v>382</v>
      </c>
      <c r="H242" s="1" t="s">
        <v>6</v>
      </c>
      <c r="I242" s="1">
        <v>0</v>
      </c>
      <c r="J242" s="1"/>
      <c r="K242" s="1">
        <v>-1</v>
      </c>
      <c r="L242" s="1"/>
      <c r="M242" s="1"/>
      <c r="N242" s="1"/>
      <c r="O242" s="1"/>
      <c r="P242" s="1"/>
      <c r="Q242" s="1"/>
      <c r="R242" s="1"/>
      <c r="S242" s="1"/>
      <c r="T242" s="1"/>
      <c r="U242" s="1" t="s">
        <v>6</v>
      </c>
      <c r="V242" s="1">
        <v>0</v>
      </c>
      <c r="W242" s="1"/>
      <c r="X242" s="1"/>
      <c r="Y242" s="1"/>
      <c r="Z242" s="1"/>
      <c r="AA242" s="1"/>
      <c r="AB242" s="1" t="s">
        <v>6</v>
      </c>
      <c r="AC242" s="1" t="s">
        <v>6</v>
      </c>
      <c r="AD242" s="1" t="s">
        <v>6</v>
      </c>
      <c r="AE242" s="1" t="s">
        <v>6</v>
      </c>
      <c r="AF242" s="1" t="s">
        <v>6</v>
      </c>
      <c r="AG242" s="1" t="s">
        <v>6</v>
      </c>
      <c r="AH242" s="1"/>
      <c r="AI242" s="1"/>
      <c r="AJ242" s="1"/>
      <c r="AK242" s="1"/>
      <c r="AL242" s="1"/>
      <c r="AM242" s="1"/>
      <c r="AN242" s="1"/>
      <c r="AO242" s="1"/>
      <c r="AP242" s="1" t="s">
        <v>6</v>
      </c>
      <c r="AQ242" s="1" t="s">
        <v>6</v>
      </c>
      <c r="AR242" s="1" t="s">
        <v>6</v>
      </c>
      <c r="AS242" s="1"/>
      <c r="AT242" s="1"/>
      <c r="AU242" s="1"/>
      <c r="AV242" s="1"/>
      <c r="AW242" s="1"/>
      <c r="AX242" s="1"/>
      <c r="AY242" s="1"/>
      <c r="AZ242" s="1" t="s">
        <v>6</v>
      </c>
      <c r="BA242" s="1"/>
      <c r="BB242" s="1" t="s">
        <v>6</v>
      </c>
      <c r="BC242" s="1" t="s">
        <v>6</v>
      </c>
      <c r="BD242" s="1" t="s">
        <v>6</v>
      </c>
      <c r="BE242" s="1" t="s">
        <v>6</v>
      </c>
      <c r="BF242" s="1" t="s">
        <v>6</v>
      </c>
      <c r="BG242" s="1" t="s">
        <v>6</v>
      </c>
      <c r="BH242" s="1" t="s">
        <v>6</v>
      </c>
      <c r="BI242" s="1" t="s">
        <v>6</v>
      </c>
      <c r="BJ242" s="1" t="s">
        <v>6</v>
      </c>
      <c r="BK242" s="1" t="s">
        <v>6</v>
      </c>
      <c r="BL242" s="1" t="s">
        <v>6</v>
      </c>
      <c r="BM242" s="1" t="s">
        <v>6</v>
      </c>
      <c r="BN242" s="1" t="s">
        <v>6</v>
      </c>
      <c r="BO242" s="1" t="s">
        <v>6</v>
      </c>
      <c r="BP242" s="1" t="s">
        <v>6</v>
      </c>
      <c r="BQ242" s="1"/>
      <c r="BR242" s="1"/>
      <c r="BS242" s="1"/>
      <c r="BT242" s="1"/>
      <c r="BU242" s="1"/>
      <c r="BV242" s="1"/>
      <c r="BW242" s="1"/>
      <c r="BX242" s="1">
        <v>0</v>
      </c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>
        <v>0</v>
      </c>
    </row>
    <row r="244" spans="1:255" x14ac:dyDescent="0.2">
      <c r="A244" s="3">
        <v>52</v>
      </c>
      <c r="B244" s="3">
        <f t="shared" ref="B244:G244" si="245">B361</f>
        <v>1</v>
      </c>
      <c r="C244" s="3">
        <f t="shared" si="245"/>
        <v>4</v>
      </c>
      <c r="D244" s="3">
        <f t="shared" si="245"/>
        <v>242</v>
      </c>
      <c r="E244" s="3">
        <f t="shared" si="245"/>
        <v>0</v>
      </c>
      <c r="F244" s="3" t="str">
        <f t="shared" si="245"/>
        <v>Новый раздел</v>
      </c>
      <c r="G244" s="3" t="str">
        <f t="shared" si="245"/>
        <v>Лестница  Б</v>
      </c>
      <c r="H244" s="3"/>
      <c r="I244" s="3"/>
      <c r="J244" s="3"/>
      <c r="K244" s="3"/>
      <c r="L244" s="3"/>
      <c r="M244" s="3"/>
      <c r="N244" s="3"/>
      <c r="O244" s="3">
        <f t="shared" ref="O244:AT244" si="246">O361</f>
        <v>95188.23</v>
      </c>
      <c r="P244" s="3">
        <f t="shared" si="246"/>
        <v>82495.929999999993</v>
      </c>
      <c r="Q244" s="3">
        <f t="shared" si="246"/>
        <v>1520.64</v>
      </c>
      <c r="R244" s="3">
        <f t="shared" si="246"/>
        <v>248.18</v>
      </c>
      <c r="S244" s="3">
        <f t="shared" si="246"/>
        <v>11171.66</v>
      </c>
      <c r="T244" s="3">
        <f t="shared" si="246"/>
        <v>0</v>
      </c>
      <c r="U244" s="3">
        <f t="shared" si="246"/>
        <v>1262.5339104999998</v>
      </c>
      <c r="V244" s="3">
        <f t="shared" si="246"/>
        <v>19.911853000000001</v>
      </c>
      <c r="W244" s="3">
        <f t="shared" si="246"/>
        <v>0</v>
      </c>
      <c r="X244" s="3">
        <f t="shared" si="246"/>
        <v>12313.03</v>
      </c>
      <c r="Y244" s="3">
        <f t="shared" si="246"/>
        <v>7673.47</v>
      </c>
      <c r="Z244" s="3">
        <f t="shared" si="246"/>
        <v>0</v>
      </c>
      <c r="AA244" s="3">
        <f t="shared" si="246"/>
        <v>0</v>
      </c>
      <c r="AB244" s="3">
        <f t="shared" si="246"/>
        <v>95188.23</v>
      </c>
      <c r="AC244" s="3">
        <f t="shared" si="246"/>
        <v>82495.929999999993</v>
      </c>
      <c r="AD244" s="3">
        <f t="shared" si="246"/>
        <v>1520.64</v>
      </c>
      <c r="AE244" s="3">
        <f t="shared" si="246"/>
        <v>248.18</v>
      </c>
      <c r="AF244" s="3">
        <f t="shared" si="246"/>
        <v>11171.66</v>
      </c>
      <c r="AG244" s="3">
        <f t="shared" si="246"/>
        <v>0</v>
      </c>
      <c r="AH244" s="3">
        <f t="shared" si="246"/>
        <v>1262.5339104999998</v>
      </c>
      <c r="AI244" s="3">
        <f t="shared" si="246"/>
        <v>19.911853000000001</v>
      </c>
      <c r="AJ244" s="3">
        <f t="shared" si="246"/>
        <v>0</v>
      </c>
      <c r="AK244" s="3">
        <f t="shared" si="246"/>
        <v>12313.03</v>
      </c>
      <c r="AL244" s="3">
        <f t="shared" si="246"/>
        <v>7673.47</v>
      </c>
      <c r="AM244" s="3">
        <f t="shared" si="246"/>
        <v>0</v>
      </c>
      <c r="AN244" s="3">
        <f t="shared" si="246"/>
        <v>0</v>
      </c>
      <c r="AO244" s="3">
        <f t="shared" si="246"/>
        <v>0</v>
      </c>
      <c r="AP244" s="3">
        <f t="shared" si="246"/>
        <v>0</v>
      </c>
      <c r="AQ244" s="3">
        <f t="shared" si="246"/>
        <v>0</v>
      </c>
      <c r="AR244" s="3">
        <f t="shared" si="246"/>
        <v>115174.73</v>
      </c>
      <c r="AS244" s="3">
        <f t="shared" si="246"/>
        <v>111645.97</v>
      </c>
      <c r="AT244" s="3">
        <f t="shared" si="246"/>
        <v>3528.76</v>
      </c>
      <c r="AU244" s="3">
        <f t="shared" ref="AU244:BZ244" si="247">AU361</f>
        <v>0</v>
      </c>
      <c r="AV244" s="3">
        <f t="shared" si="247"/>
        <v>82495.929999999993</v>
      </c>
      <c r="AW244" s="3">
        <f t="shared" si="247"/>
        <v>82495.929999999993</v>
      </c>
      <c r="AX244" s="3">
        <f t="shared" si="247"/>
        <v>0</v>
      </c>
      <c r="AY244" s="3">
        <f t="shared" si="247"/>
        <v>82495.929999999993</v>
      </c>
      <c r="AZ244" s="3">
        <f t="shared" si="247"/>
        <v>0</v>
      </c>
      <c r="BA244" s="3">
        <f t="shared" si="247"/>
        <v>0</v>
      </c>
      <c r="BB244" s="3">
        <f t="shared" si="247"/>
        <v>0</v>
      </c>
      <c r="BC244" s="3">
        <f t="shared" si="247"/>
        <v>0</v>
      </c>
      <c r="BD244" s="3">
        <f t="shared" si="247"/>
        <v>0</v>
      </c>
      <c r="BE244" s="3">
        <f t="shared" si="247"/>
        <v>0</v>
      </c>
      <c r="BF244" s="3">
        <f t="shared" si="247"/>
        <v>0</v>
      </c>
      <c r="BG244" s="3">
        <f t="shared" si="247"/>
        <v>0</v>
      </c>
      <c r="BH244" s="3">
        <f t="shared" si="247"/>
        <v>0</v>
      </c>
      <c r="BI244" s="3">
        <f t="shared" si="247"/>
        <v>0</v>
      </c>
      <c r="BJ244" s="3">
        <f t="shared" si="247"/>
        <v>0</v>
      </c>
      <c r="BK244" s="3">
        <f t="shared" si="247"/>
        <v>0</v>
      </c>
      <c r="BL244" s="3">
        <f t="shared" si="247"/>
        <v>0</v>
      </c>
      <c r="BM244" s="3">
        <f t="shared" si="247"/>
        <v>0</v>
      </c>
      <c r="BN244" s="3">
        <f t="shared" si="247"/>
        <v>0</v>
      </c>
      <c r="BO244" s="3">
        <f t="shared" si="247"/>
        <v>0</v>
      </c>
      <c r="BP244" s="3">
        <f t="shared" si="247"/>
        <v>0</v>
      </c>
      <c r="BQ244" s="3">
        <f t="shared" si="247"/>
        <v>0</v>
      </c>
      <c r="BR244" s="3">
        <f t="shared" si="247"/>
        <v>0</v>
      </c>
      <c r="BS244" s="3">
        <f t="shared" si="247"/>
        <v>0</v>
      </c>
      <c r="BT244" s="3">
        <f t="shared" si="247"/>
        <v>0</v>
      </c>
      <c r="BU244" s="3">
        <f t="shared" si="247"/>
        <v>0</v>
      </c>
      <c r="BV244" s="3">
        <f t="shared" si="247"/>
        <v>0</v>
      </c>
      <c r="BW244" s="3">
        <f t="shared" si="247"/>
        <v>0</v>
      </c>
      <c r="BX244" s="3">
        <f t="shared" si="247"/>
        <v>0</v>
      </c>
      <c r="BY244" s="3">
        <f t="shared" si="247"/>
        <v>0</v>
      </c>
      <c r="BZ244" s="3">
        <f t="shared" si="247"/>
        <v>0</v>
      </c>
      <c r="CA244" s="3">
        <f t="shared" ref="CA244:DF244" si="248">CA361</f>
        <v>115174.73</v>
      </c>
      <c r="CB244" s="3">
        <f t="shared" si="248"/>
        <v>111645.97</v>
      </c>
      <c r="CC244" s="3">
        <f t="shared" si="248"/>
        <v>3528.76</v>
      </c>
      <c r="CD244" s="3">
        <f t="shared" si="248"/>
        <v>0</v>
      </c>
      <c r="CE244" s="3">
        <f t="shared" si="248"/>
        <v>82495.929999999993</v>
      </c>
      <c r="CF244" s="3">
        <f t="shared" si="248"/>
        <v>82495.929999999993</v>
      </c>
      <c r="CG244" s="3">
        <f t="shared" si="248"/>
        <v>0</v>
      </c>
      <c r="CH244" s="3">
        <f t="shared" si="248"/>
        <v>82495.929999999993</v>
      </c>
      <c r="CI244" s="3">
        <f t="shared" si="248"/>
        <v>0</v>
      </c>
      <c r="CJ244" s="3">
        <f t="shared" si="248"/>
        <v>0</v>
      </c>
      <c r="CK244" s="3">
        <f t="shared" si="248"/>
        <v>0</v>
      </c>
      <c r="CL244" s="3">
        <f t="shared" si="248"/>
        <v>0</v>
      </c>
      <c r="CM244" s="3">
        <f t="shared" si="248"/>
        <v>0</v>
      </c>
      <c r="CN244" s="3">
        <f t="shared" si="248"/>
        <v>0</v>
      </c>
      <c r="CO244" s="3">
        <f t="shared" si="248"/>
        <v>0</v>
      </c>
      <c r="CP244" s="3">
        <f t="shared" si="248"/>
        <v>0</v>
      </c>
      <c r="CQ244" s="3">
        <f t="shared" si="248"/>
        <v>0</v>
      </c>
      <c r="CR244" s="3">
        <f t="shared" si="248"/>
        <v>0</v>
      </c>
      <c r="CS244" s="3">
        <f t="shared" si="248"/>
        <v>0</v>
      </c>
      <c r="CT244" s="3">
        <f t="shared" si="248"/>
        <v>0</v>
      </c>
      <c r="CU244" s="3">
        <f t="shared" si="248"/>
        <v>0</v>
      </c>
      <c r="CV244" s="3">
        <f t="shared" si="248"/>
        <v>0</v>
      </c>
      <c r="CW244" s="3">
        <f t="shared" si="248"/>
        <v>0</v>
      </c>
      <c r="CX244" s="3">
        <f t="shared" si="248"/>
        <v>0</v>
      </c>
      <c r="CY244" s="3">
        <f t="shared" si="248"/>
        <v>0</v>
      </c>
      <c r="CZ244" s="3">
        <f t="shared" si="248"/>
        <v>0</v>
      </c>
      <c r="DA244" s="3">
        <f t="shared" si="248"/>
        <v>0</v>
      </c>
      <c r="DB244" s="3">
        <f t="shared" si="248"/>
        <v>0</v>
      </c>
      <c r="DC244" s="3">
        <f t="shared" si="248"/>
        <v>0</v>
      </c>
      <c r="DD244" s="3">
        <f t="shared" si="248"/>
        <v>0</v>
      </c>
      <c r="DE244" s="3">
        <f t="shared" si="248"/>
        <v>0</v>
      </c>
      <c r="DF244" s="3">
        <f t="shared" si="248"/>
        <v>0</v>
      </c>
      <c r="DG244" s="4">
        <f t="shared" ref="DG244:EL244" si="249">DG361</f>
        <v>95188.23</v>
      </c>
      <c r="DH244" s="4">
        <f t="shared" si="249"/>
        <v>82495.929999999993</v>
      </c>
      <c r="DI244" s="4">
        <f t="shared" si="249"/>
        <v>1520.64</v>
      </c>
      <c r="DJ244" s="4">
        <f t="shared" si="249"/>
        <v>248.18</v>
      </c>
      <c r="DK244" s="4">
        <f t="shared" si="249"/>
        <v>11171.66</v>
      </c>
      <c r="DL244" s="4">
        <f t="shared" si="249"/>
        <v>0</v>
      </c>
      <c r="DM244" s="4">
        <f t="shared" si="249"/>
        <v>1262.5339104999998</v>
      </c>
      <c r="DN244" s="4">
        <f t="shared" si="249"/>
        <v>19.911853000000001</v>
      </c>
      <c r="DO244" s="4">
        <f t="shared" si="249"/>
        <v>0</v>
      </c>
      <c r="DP244" s="4">
        <f t="shared" si="249"/>
        <v>12313.03</v>
      </c>
      <c r="DQ244" s="4">
        <f t="shared" si="249"/>
        <v>7673.47</v>
      </c>
      <c r="DR244" s="4">
        <f t="shared" si="249"/>
        <v>0</v>
      </c>
      <c r="DS244" s="4">
        <f t="shared" si="249"/>
        <v>0</v>
      </c>
      <c r="DT244" s="4">
        <f t="shared" si="249"/>
        <v>95188.23</v>
      </c>
      <c r="DU244" s="4">
        <f t="shared" si="249"/>
        <v>82495.929999999993</v>
      </c>
      <c r="DV244" s="4">
        <f t="shared" si="249"/>
        <v>1520.64</v>
      </c>
      <c r="DW244" s="4">
        <f t="shared" si="249"/>
        <v>248.18</v>
      </c>
      <c r="DX244" s="4">
        <f t="shared" si="249"/>
        <v>11171.66</v>
      </c>
      <c r="DY244" s="4">
        <f t="shared" si="249"/>
        <v>0</v>
      </c>
      <c r="DZ244" s="4">
        <f t="shared" si="249"/>
        <v>1262.5339104999998</v>
      </c>
      <c r="EA244" s="4">
        <f t="shared" si="249"/>
        <v>19.911853000000001</v>
      </c>
      <c r="EB244" s="4">
        <f t="shared" si="249"/>
        <v>0</v>
      </c>
      <c r="EC244" s="4">
        <f t="shared" si="249"/>
        <v>12313.03</v>
      </c>
      <c r="ED244" s="4">
        <f t="shared" si="249"/>
        <v>7673.47</v>
      </c>
      <c r="EE244" s="4">
        <f t="shared" si="249"/>
        <v>0</v>
      </c>
      <c r="EF244" s="4">
        <f t="shared" si="249"/>
        <v>0</v>
      </c>
      <c r="EG244" s="4">
        <f t="shared" si="249"/>
        <v>0</v>
      </c>
      <c r="EH244" s="4">
        <f t="shared" si="249"/>
        <v>0</v>
      </c>
      <c r="EI244" s="4">
        <f t="shared" si="249"/>
        <v>0</v>
      </c>
      <c r="EJ244" s="4">
        <f t="shared" si="249"/>
        <v>115174.73</v>
      </c>
      <c r="EK244" s="4">
        <f t="shared" si="249"/>
        <v>111645.97</v>
      </c>
      <c r="EL244" s="4">
        <f t="shared" si="249"/>
        <v>3528.76</v>
      </c>
      <c r="EM244" s="4">
        <f t="shared" ref="EM244:FR244" si="250">EM361</f>
        <v>0</v>
      </c>
      <c r="EN244" s="4">
        <f t="shared" si="250"/>
        <v>82495.929999999993</v>
      </c>
      <c r="EO244" s="4">
        <f t="shared" si="250"/>
        <v>82495.929999999993</v>
      </c>
      <c r="EP244" s="4">
        <f t="shared" si="250"/>
        <v>0</v>
      </c>
      <c r="EQ244" s="4">
        <f t="shared" si="250"/>
        <v>82495.929999999993</v>
      </c>
      <c r="ER244" s="4">
        <f t="shared" si="250"/>
        <v>0</v>
      </c>
      <c r="ES244" s="4">
        <f t="shared" si="250"/>
        <v>0</v>
      </c>
      <c r="ET244" s="4">
        <f t="shared" si="250"/>
        <v>0</v>
      </c>
      <c r="EU244" s="4">
        <f t="shared" si="250"/>
        <v>0</v>
      </c>
      <c r="EV244" s="4">
        <f t="shared" si="250"/>
        <v>0</v>
      </c>
      <c r="EW244" s="4">
        <f t="shared" si="250"/>
        <v>0</v>
      </c>
      <c r="EX244" s="4">
        <f t="shared" si="250"/>
        <v>0</v>
      </c>
      <c r="EY244" s="4">
        <f t="shared" si="250"/>
        <v>0</v>
      </c>
      <c r="EZ244" s="4">
        <f t="shared" si="250"/>
        <v>0</v>
      </c>
      <c r="FA244" s="4">
        <f t="shared" si="250"/>
        <v>0</v>
      </c>
      <c r="FB244" s="4">
        <f t="shared" si="250"/>
        <v>0</v>
      </c>
      <c r="FC244" s="4">
        <f t="shared" si="250"/>
        <v>0</v>
      </c>
      <c r="FD244" s="4">
        <f t="shared" si="250"/>
        <v>0</v>
      </c>
      <c r="FE244" s="4">
        <f t="shared" si="250"/>
        <v>0</v>
      </c>
      <c r="FF244" s="4">
        <f t="shared" si="250"/>
        <v>0</v>
      </c>
      <c r="FG244" s="4">
        <f t="shared" si="250"/>
        <v>0</v>
      </c>
      <c r="FH244" s="4">
        <f t="shared" si="250"/>
        <v>0</v>
      </c>
      <c r="FI244" s="4">
        <f t="shared" si="250"/>
        <v>0</v>
      </c>
      <c r="FJ244" s="4">
        <f t="shared" si="250"/>
        <v>0</v>
      </c>
      <c r="FK244" s="4">
        <f t="shared" si="250"/>
        <v>0</v>
      </c>
      <c r="FL244" s="4">
        <f t="shared" si="250"/>
        <v>0</v>
      </c>
      <c r="FM244" s="4">
        <f t="shared" si="250"/>
        <v>0</v>
      </c>
      <c r="FN244" s="4">
        <f t="shared" si="250"/>
        <v>0</v>
      </c>
      <c r="FO244" s="4">
        <f t="shared" si="250"/>
        <v>0</v>
      </c>
      <c r="FP244" s="4">
        <f t="shared" si="250"/>
        <v>0</v>
      </c>
      <c r="FQ244" s="4">
        <f t="shared" si="250"/>
        <v>0</v>
      </c>
      <c r="FR244" s="4">
        <f t="shared" si="250"/>
        <v>0</v>
      </c>
      <c r="FS244" s="4">
        <f t="shared" ref="FS244:GX244" si="251">FS361</f>
        <v>115174.73</v>
      </c>
      <c r="FT244" s="4">
        <f t="shared" si="251"/>
        <v>111645.97</v>
      </c>
      <c r="FU244" s="4">
        <f t="shared" si="251"/>
        <v>3528.76</v>
      </c>
      <c r="FV244" s="4">
        <f t="shared" si="251"/>
        <v>0</v>
      </c>
      <c r="FW244" s="4">
        <f t="shared" si="251"/>
        <v>82495.929999999993</v>
      </c>
      <c r="FX244" s="4">
        <f t="shared" si="251"/>
        <v>82495.929999999993</v>
      </c>
      <c r="FY244" s="4">
        <f t="shared" si="251"/>
        <v>0</v>
      </c>
      <c r="FZ244" s="4">
        <f t="shared" si="251"/>
        <v>82495.929999999993</v>
      </c>
      <c r="GA244" s="4">
        <f t="shared" si="251"/>
        <v>0</v>
      </c>
      <c r="GB244" s="4">
        <f t="shared" si="251"/>
        <v>0</v>
      </c>
      <c r="GC244" s="4">
        <f t="shared" si="251"/>
        <v>0</v>
      </c>
      <c r="GD244" s="4">
        <f t="shared" si="251"/>
        <v>0</v>
      </c>
      <c r="GE244" s="4">
        <f t="shared" si="251"/>
        <v>0</v>
      </c>
      <c r="GF244" s="4">
        <f t="shared" si="251"/>
        <v>0</v>
      </c>
      <c r="GG244" s="4">
        <f t="shared" si="251"/>
        <v>0</v>
      </c>
      <c r="GH244" s="4">
        <f t="shared" si="251"/>
        <v>0</v>
      </c>
      <c r="GI244" s="4">
        <f t="shared" si="251"/>
        <v>0</v>
      </c>
      <c r="GJ244" s="4">
        <f t="shared" si="251"/>
        <v>0</v>
      </c>
      <c r="GK244" s="4">
        <f t="shared" si="251"/>
        <v>0</v>
      </c>
      <c r="GL244" s="4">
        <f t="shared" si="251"/>
        <v>0</v>
      </c>
      <c r="GM244" s="4">
        <f t="shared" si="251"/>
        <v>0</v>
      </c>
      <c r="GN244" s="4">
        <f t="shared" si="251"/>
        <v>0</v>
      </c>
      <c r="GO244" s="4">
        <f t="shared" si="251"/>
        <v>0</v>
      </c>
      <c r="GP244" s="4">
        <f t="shared" si="251"/>
        <v>0</v>
      </c>
      <c r="GQ244" s="4">
        <f t="shared" si="251"/>
        <v>0</v>
      </c>
      <c r="GR244" s="4">
        <f t="shared" si="251"/>
        <v>0</v>
      </c>
      <c r="GS244" s="4">
        <f t="shared" si="251"/>
        <v>0</v>
      </c>
      <c r="GT244" s="4">
        <f t="shared" si="251"/>
        <v>0</v>
      </c>
      <c r="GU244" s="4">
        <f t="shared" si="251"/>
        <v>0</v>
      </c>
      <c r="GV244" s="4">
        <f t="shared" si="251"/>
        <v>0</v>
      </c>
      <c r="GW244" s="4">
        <f t="shared" si="251"/>
        <v>0</v>
      </c>
      <c r="GX244" s="4">
        <f t="shared" si="251"/>
        <v>0</v>
      </c>
    </row>
    <row r="246" spans="1:255" x14ac:dyDescent="0.2">
      <c r="A246" s="2">
        <v>17</v>
      </c>
      <c r="B246" s="2">
        <v>1</v>
      </c>
      <c r="C246" s="2">
        <f>ROW(SmtRes!A579)</f>
        <v>579</v>
      </c>
      <c r="D246" s="2">
        <f>ROW(EtalonRes!A597)</f>
        <v>597</v>
      </c>
      <c r="E246" s="2" t="s">
        <v>383</v>
      </c>
      <c r="F246" s="2" t="s">
        <v>315</v>
      </c>
      <c r="G246" s="2" t="s">
        <v>316</v>
      </c>
      <c r="H246" s="2" t="s">
        <v>317</v>
      </c>
      <c r="I246" s="2">
        <f>ROUND(5/100,9)</f>
        <v>0.05</v>
      </c>
      <c r="J246" s="2">
        <v>0</v>
      </c>
      <c r="K246" s="2"/>
      <c r="L246" s="2"/>
      <c r="M246" s="2"/>
      <c r="N246" s="2"/>
      <c r="O246" s="2">
        <f t="shared" ref="O246:O277" si="252">ROUND(CP246,2)</f>
        <v>7.3</v>
      </c>
      <c r="P246" s="2">
        <f t="shared" ref="P246:P277" si="253">ROUND(CQ246*I246,2)</f>
        <v>0</v>
      </c>
      <c r="Q246" s="2">
        <f t="shared" ref="Q246:Q277" si="254">ROUND(CR246*I246,2)</f>
        <v>0.13</v>
      </c>
      <c r="R246" s="2">
        <f t="shared" ref="R246:R277" si="255">ROUND(CS246*I246,2)</f>
        <v>0.05</v>
      </c>
      <c r="S246" s="2">
        <f t="shared" ref="S246:S277" si="256">ROUND(CT246*I246,2)</f>
        <v>7.17</v>
      </c>
      <c r="T246" s="2">
        <f t="shared" ref="T246:T277" si="257">ROUND(CU246*I246,2)</f>
        <v>0</v>
      </c>
      <c r="U246" s="2">
        <f t="shared" ref="U246:U277" si="258">CV246*I246</f>
        <v>0.89450000000000007</v>
      </c>
      <c r="V246" s="2">
        <f t="shared" ref="V246:V277" si="259">CW246*I246</f>
        <v>4.0000000000000001E-3</v>
      </c>
      <c r="W246" s="2">
        <f t="shared" ref="W246:W277" si="260">ROUND(CX246*I246,2)</f>
        <v>0</v>
      </c>
      <c r="X246" s="2">
        <f t="shared" ref="X246:X277" si="261">ROUND(CY246,2)</f>
        <v>6.14</v>
      </c>
      <c r="Y246" s="2">
        <f t="shared" ref="Y246:Y277" si="262">ROUND(CZ246,2)</f>
        <v>4.6900000000000004</v>
      </c>
      <c r="Z246" s="2"/>
      <c r="AA246" s="2">
        <v>27721505</v>
      </c>
      <c r="AB246" s="2">
        <f t="shared" ref="AB246:AB277" si="263">ROUND((AC246+AD246+AF246),2)</f>
        <v>145.97999999999999</v>
      </c>
      <c r="AC246" s="2">
        <f t="shared" ref="AC246:AC253" si="264">ROUND((ES246),2)</f>
        <v>0</v>
      </c>
      <c r="AD246" s="2">
        <f t="shared" ref="AD246:AD253" si="265">ROUND((((ET246)-(EU246))+AE246),2)</f>
        <v>2.5</v>
      </c>
      <c r="AE246" s="2">
        <f t="shared" ref="AE246:AF253" si="266">ROUND((EU246),2)</f>
        <v>1.08</v>
      </c>
      <c r="AF246" s="2">
        <f t="shared" si="266"/>
        <v>143.47999999999999</v>
      </c>
      <c r="AG246" s="2">
        <f t="shared" ref="AG246:AG277" si="267">ROUND((AP246),2)</f>
        <v>0</v>
      </c>
      <c r="AH246" s="2">
        <f t="shared" ref="AH246:AI253" si="268">(EW246)</f>
        <v>17.89</v>
      </c>
      <c r="AI246" s="2">
        <f t="shared" si="268"/>
        <v>0.08</v>
      </c>
      <c r="AJ246" s="2">
        <f t="shared" ref="AJ246:AJ277" si="269">ROUND((AS246),2)</f>
        <v>0</v>
      </c>
      <c r="AK246" s="2">
        <v>145.97999999999999</v>
      </c>
      <c r="AL246" s="2">
        <v>0</v>
      </c>
      <c r="AM246" s="2">
        <v>2.5</v>
      </c>
      <c r="AN246" s="2">
        <v>1.08</v>
      </c>
      <c r="AO246" s="2">
        <v>143.47999999999999</v>
      </c>
      <c r="AP246" s="2">
        <v>0</v>
      </c>
      <c r="AQ246" s="2">
        <v>17.89</v>
      </c>
      <c r="AR246" s="2">
        <v>0.08</v>
      </c>
      <c r="AS246" s="2">
        <v>0</v>
      </c>
      <c r="AT246" s="2">
        <v>85</v>
      </c>
      <c r="AU246" s="2">
        <v>65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6</v>
      </c>
      <c r="BE246" s="2" t="s">
        <v>6</v>
      </c>
      <c r="BF246" s="2" t="s">
        <v>6</v>
      </c>
      <c r="BG246" s="2" t="s">
        <v>6</v>
      </c>
      <c r="BH246" s="2">
        <v>0</v>
      </c>
      <c r="BI246" s="2">
        <v>1</v>
      </c>
      <c r="BJ246" s="2" t="s">
        <v>318</v>
      </c>
      <c r="BK246" s="2"/>
      <c r="BL246" s="2"/>
      <c r="BM246" s="2">
        <v>67001</v>
      </c>
      <c r="BN246" s="2">
        <v>0</v>
      </c>
      <c r="BO246" s="2" t="s">
        <v>6</v>
      </c>
      <c r="BP246" s="2">
        <v>0</v>
      </c>
      <c r="BQ246" s="2">
        <v>6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6</v>
      </c>
      <c r="BZ246" s="2">
        <v>85</v>
      </c>
      <c r="CA246" s="2">
        <v>65</v>
      </c>
      <c r="CB246" s="2"/>
      <c r="CC246" s="2"/>
      <c r="CD246" s="2"/>
      <c r="CE246" s="2"/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6</v>
      </c>
      <c r="CO246" s="2">
        <v>0</v>
      </c>
      <c r="CP246" s="2">
        <f t="shared" ref="CP246:CP277" si="270">(P246+Q246+S246)</f>
        <v>7.3</v>
      </c>
      <c r="CQ246" s="2">
        <f t="shared" ref="CQ246:CQ277" si="271">AC246*BC246</f>
        <v>0</v>
      </c>
      <c r="CR246" s="2">
        <f t="shared" ref="CR246:CR277" si="272">AD246*BB246</f>
        <v>2.5</v>
      </c>
      <c r="CS246" s="2">
        <f t="shared" ref="CS246:CS277" si="273">AE246*BS246</f>
        <v>1.08</v>
      </c>
      <c r="CT246" s="2">
        <f t="shared" ref="CT246:CT277" si="274">AF246*BA246</f>
        <v>143.47999999999999</v>
      </c>
      <c r="CU246" s="2">
        <f t="shared" ref="CU246:CU277" si="275">AG246</f>
        <v>0</v>
      </c>
      <c r="CV246" s="2">
        <f t="shared" ref="CV246:CV277" si="276">AH246</f>
        <v>17.89</v>
      </c>
      <c r="CW246" s="2">
        <f t="shared" ref="CW246:CW277" si="277">AI246</f>
        <v>0.08</v>
      </c>
      <c r="CX246" s="2">
        <f t="shared" ref="CX246:CX277" si="278">AJ246</f>
        <v>0</v>
      </c>
      <c r="CY246" s="2">
        <f t="shared" ref="CY246:CY277" si="279">(((S246+R246)*AT246)/100)</f>
        <v>6.1369999999999996</v>
      </c>
      <c r="CZ246" s="2">
        <f t="shared" ref="CZ246:CZ277" si="280">(((S246+R246)*AU246)/100)</f>
        <v>4.6930000000000005</v>
      </c>
      <c r="DA246" s="2"/>
      <c r="DB246" s="2"/>
      <c r="DC246" s="2" t="s">
        <v>6</v>
      </c>
      <c r="DD246" s="2" t="s">
        <v>6</v>
      </c>
      <c r="DE246" s="2" t="s">
        <v>6</v>
      </c>
      <c r="DF246" s="2" t="s">
        <v>6</v>
      </c>
      <c r="DG246" s="2" t="s">
        <v>6</v>
      </c>
      <c r="DH246" s="2" t="s">
        <v>6</v>
      </c>
      <c r="DI246" s="2" t="s">
        <v>6</v>
      </c>
      <c r="DJ246" s="2" t="s">
        <v>6</v>
      </c>
      <c r="DK246" s="2" t="s">
        <v>6</v>
      </c>
      <c r="DL246" s="2" t="s">
        <v>6</v>
      </c>
      <c r="DM246" s="2" t="s">
        <v>6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1013</v>
      </c>
      <c r="DV246" s="2" t="s">
        <v>317</v>
      </c>
      <c r="DW246" s="2" t="s">
        <v>317</v>
      </c>
      <c r="DX246" s="2">
        <v>1</v>
      </c>
      <c r="DY246" s="2"/>
      <c r="DZ246" s="2"/>
      <c r="EA246" s="2"/>
      <c r="EB246" s="2"/>
      <c r="EC246" s="2"/>
      <c r="ED246" s="2"/>
      <c r="EE246" s="2">
        <v>27029148</v>
      </c>
      <c r="EF246" s="2">
        <v>6</v>
      </c>
      <c r="EG246" s="2" t="s">
        <v>40</v>
      </c>
      <c r="EH246" s="2">
        <v>0</v>
      </c>
      <c r="EI246" s="2" t="s">
        <v>6</v>
      </c>
      <c r="EJ246" s="2">
        <v>1</v>
      </c>
      <c r="EK246" s="2">
        <v>67001</v>
      </c>
      <c r="EL246" s="2" t="s">
        <v>319</v>
      </c>
      <c r="EM246" s="2" t="s">
        <v>320</v>
      </c>
      <c r="EN246" s="2"/>
      <c r="EO246" s="2" t="s">
        <v>6</v>
      </c>
      <c r="EP246" s="2"/>
      <c r="EQ246" s="2">
        <v>0</v>
      </c>
      <c r="ER246" s="2">
        <v>145.97999999999999</v>
      </c>
      <c r="ES246" s="2">
        <v>0</v>
      </c>
      <c r="ET246" s="2">
        <v>2.5</v>
      </c>
      <c r="EU246" s="2">
        <v>1.08</v>
      </c>
      <c r="EV246" s="2">
        <v>143.47999999999999</v>
      </c>
      <c r="EW246" s="2">
        <v>17.89</v>
      </c>
      <c r="EX246" s="2">
        <v>0.08</v>
      </c>
      <c r="EY246" s="2">
        <v>0</v>
      </c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ref="FR246:FR277" si="281">ROUND(IF(AND(BH246=3,BI246=3),P246,0),2)</f>
        <v>0</v>
      </c>
      <c r="FS246" s="2">
        <v>0</v>
      </c>
      <c r="FT246" s="2"/>
      <c r="FU246" s="2"/>
      <c r="FV246" s="2"/>
      <c r="FW246" s="2"/>
      <c r="FX246" s="2">
        <v>85</v>
      </c>
      <c r="FY246" s="2">
        <v>65</v>
      </c>
      <c r="FZ246" s="2"/>
      <c r="GA246" s="2" t="s">
        <v>6</v>
      </c>
      <c r="GB246" s="2"/>
      <c r="GC246" s="2"/>
      <c r="GD246" s="2">
        <v>0</v>
      </c>
      <c r="GE246" s="2"/>
      <c r="GF246" s="2">
        <v>-194580641</v>
      </c>
      <c r="GG246" s="2">
        <v>2</v>
      </c>
      <c r="GH246" s="2">
        <v>1</v>
      </c>
      <c r="GI246" s="2">
        <v>-2</v>
      </c>
      <c r="GJ246" s="2">
        <v>0</v>
      </c>
      <c r="GK246" s="2">
        <f>ROUND(R246*(R12)/100,2)</f>
        <v>0</v>
      </c>
      <c r="GL246" s="2">
        <f t="shared" ref="GL246:GL277" si="282">ROUND(IF(AND(BH246=3,BI246=3,FS246&lt;&gt;0),P246,0),2)</f>
        <v>0</v>
      </c>
      <c r="GM246" s="2">
        <f t="shared" ref="GM246:GM277" si="283">ROUND(O246+X246+Y246+GK246,2)+GX246</f>
        <v>18.13</v>
      </c>
      <c r="GN246" s="2">
        <f t="shared" ref="GN246:GN277" si="284">IF(OR(BI246=0,BI246=1),ROUND(O246+X246+Y246+GK246,2),0)</f>
        <v>18.13</v>
      </c>
      <c r="GO246" s="2">
        <f t="shared" ref="GO246:GO277" si="285">IF(BI246=2,ROUND(O246+X246+Y246+GK246,2),0)</f>
        <v>0</v>
      </c>
      <c r="GP246" s="2">
        <f t="shared" ref="GP246:GP277" si="286">IF(BI246=4,ROUND(O246+X246+Y246+GK246,2)+GX246,0)</f>
        <v>0</v>
      </c>
      <c r="GQ246" s="2"/>
      <c r="GR246" s="2">
        <v>0</v>
      </c>
      <c r="GS246" s="2">
        <v>3</v>
      </c>
      <c r="GT246" s="2">
        <v>0</v>
      </c>
      <c r="GU246" s="2" t="s">
        <v>6</v>
      </c>
      <c r="GV246" s="2">
        <f t="shared" ref="GV246:GV277" si="287">ROUND(GT246,2)</f>
        <v>0</v>
      </c>
      <c r="GW246" s="2">
        <v>1</v>
      </c>
      <c r="GX246" s="2">
        <f t="shared" ref="GX246:GX277" si="288">ROUND(GV246*GW246*I246,2)</f>
        <v>0</v>
      </c>
      <c r="GY246" s="2"/>
      <c r="GZ246" s="2"/>
      <c r="HA246" s="2">
        <v>0</v>
      </c>
      <c r="HB246" s="2">
        <v>0</v>
      </c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17</v>
      </c>
      <c r="B247">
        <v>1</v>
      </c>
      <c r="C247">
        <f>ROW(SmtRes!A582)</f>
        <v>582</v>
      </c>
      <c r="D247">
        <f>ROW(EtalonRes!A600)</f>
        <v>600</v>
      </c>
      <c r="E247" t="s">
        <v>383</v>
      </c>
      <c r="F247" t="s">
        <v>315</v>
      </c>
      <c r="G247" t="s">
        <v>316</v>
      </c>
      <c r="H247" t="s">
        <v>317</v>
      </c>
      <c r="I247">
        <f>ROUND(5/100,9)</f>
        <v>0.05</v>
      </c>
      <c r="J247">
        <v>0</v>
      </c>
      <c r="O247">
        <f t="shared" si="252"/>
        <v>7.3</v>
      </c>
      <c r="P247">
        <f t="shared" si="253"/>
        <v>0</v>
      </c>
      <c r="Q247">
        <f t="shared" si="254"/>
        <v>0.13</v>
      </c>
      <c r="R247">
        <f t="shared" si="255"/>
        <v>0.05</v>
      </c>
      <c r="S247">
        <f t="shared" si="256"/>
        <v>7.17</v>
      </c>
      <c r="T247">
        <f t="shared" si="257"/>
        <v>0</v>
      </c>
      <c r="U247">
        <f t="shared" si="258"/>
        <v>0.89450000000000007</v>
      </c>
      <c r="V247">
        <f t="shared" si="259"/>
        <v>4.0000000000000001E-3</v>
      </c>
      <c r="W247">
        <f t="shared" si="260"/>
        <v>0</v>
      </c>
      <c r="X247">
        <f t="shared" si="261"/>
        <v>6.14</v>
      </c>
      <c r="Y247">
        <f t="shared" si="262"/>
        <v>4.6900000000000004</v>
      </c>
      <c r="AA247">
        <v>27721504</v>
      </c>
      <c r="AB247">
        <f t="shared" si="263"/>
        <v>145.97999999999999</v>
      </c>
      <c r="AC247">
        <f t="shared" si="264"/>
        <v>0</v>
      </c>
      <c r="AD247">
        <f t="shared" si="265"/>
        <v>2.5</v>
      </c>
      <c r="AE247">
        <f t="shared" si="266"/>
        <v>1.08</v>
      </c>
      <c r="AF247">
        <f t="shared" si="266"/>
        <v>143.47999999999999</v>
      </c>
      <c r="AG247">
        <f t="shared" si="267"/>
        <v>0</v>
      </c>
      <c r="AH247">
        <f t="shared" si="268"/>
        <v>17.89</v>
      </c>
      <c r="AI247">
        <f t="shared" si="268"/>
        <v>0.08</v>
      </c>
      <c r="AJ247">
        <f t="shared" si="269"/>
        <v>0</v>
      </c>
      <c r="AK247">
        <v>145.97999999999999</v>
      </c>
      <c r="AL247">
        <v>0</v>
      </c>
      <c r="AM247">
        <v>2.5</v>
      </c>
      <c r="AN247">
        <v>1.08</v>
      </c>
      <c r="AO247">
        <v>143.47999999999999</v>
      </c>
      <c r="AP247">
        <v>0</v>
      </c>
      <c r="AQ247">
        <v>17.89</v>
      </c>
      <c r="AR247">
        <v>0.08</v>
      </c>
      <c r="AS247">
        <v>0</v>
      </c>
      <c r="AT247">
        <v>85</v>
      </c>
      <c r="AU247">
        <v>65</v>
      </c>
      <c r="AV247">
        <v>1</v>
      </c>
      <c r="AW247">
        <v>1</v>
      </c>
      <c r="AZ247">
        <v>1</v>
      </c>
      <c r="BA247">
        <v>1</v>
      </c>
      <c r="BB247">
        <v>1</v>
      </c>
      <c r="BC247">
        <v>1</v>
      </c>
      <c r="BD247" t="s">
        <v>6</v>
      </c>
      <c r="BE247" t="s">
        <v>6</v>
      </c>
      <c r="BF247" t="s">
        <v>6</v>
      </c>
      <c r="BG247" t="s">
        <v>6</v>
      </c>
      <c r="BH247">
        <v>0</v>
      </c>
      <c r="BI247">
        <v>1</v>
      </c>
      <c r="BJ247" t="s">
        <v>318</v>
      </c>
      <c r="BM247">
        <v>67001</v>
      </c>
      <c r="BN247">
        <v>0</v>
      </c>
      <c r="BO247" t="s">
        <v>6</v>
      </c>
      <c r="BP247">
        <v>0</v>
      </c>
      <c r="BQ247">
        <v>6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6</v>
      </c>
      <c r="BZ247">
        <v>85</v>
      </c>
      <c r="CA247">
        <v>65</v>
      </c>
      <c r="CF247">
        <v>0</v>
      </c>
      <c r="CG247">
        <v>0</v>
      </c>
      <c r="CM247">
        <v>0</v>
      </c>
      <c r="CN247" t="s">
        <v>6</v>
      </c>
      <c r="CO247">
        <v>0</v>
      </c>
      <c r="CP247">
        <f t="shared" si="270"/>
        <v>7.3</v>
      </c>
      <c r="CQ247">
        <f t="shared" si="271"/>
        <v>0</v>
      </c>
      <c r="CR247">
        <f t="shared" si="272"/>
        <v>2.5</v>
      </c>
      <c r="CS247">
        <f t="shared" si="273"/>
        <v>1.08</v>
      </c>
      <c r="CT247">
        <f t="shared" si="274"/>
        <v>143.47999999999999</v>
      </c>
      <c r="CU247">
        <f t="shared" si="275"/>
        <v>0</v>
      </c>
      <c r="CV247">
        <f t="shared" si="276"/>
        <v>17.89</v>
      </c>
      <c r="CW247">
        <f t="shared" si="277"/>
        <v>0.08</v>
      </c>
      <c r="CX247">
        <f t="shared" si="278"/>
        <v>0</v>
      </c>
      <c r="CY247">
        <f t="shared" si="279"/>
        <v>6.1369999999999996</v>
      </c>
      <c r="CZ247">
        <f t="shared" si="280"/>
        <v>4.6930000000000005</v>
      </c>
      <c r="DC247" t="s">
        <v>6</v>
      </c>
      <c r="DD247" t="s">
        <v>6</v>
      </c>
      <c r="DE247" t="s">
        <v>6</v>
      </c>
      <c r="DF247" t="s">
        <v>6</v>
      </c>
      <c r="DG247" t="s">
        <v>6</v>
      </c>
      <c r="DH247" t="s">
        <v>6</v>
      </c>
      <c r="DI247" t="s">
        <v>6</v>
      </c>
      <c r="DJ247" t="s">
        <v>6</v>
      </c>
      <c r="DK247" t="s">
        <v>6</v>
      </c>
      <c r="DL247" t="s">
        <v>6</v>
      </c>
      <c r="DM247" t="s">
        <v>6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317</v>
      </c>
      <c r="DW247" t="s">
        <v>317</v>
      </c>
      <c r="DX247">
        <v>1</v>
      </c>
      <c r="EE247">
        <v>27029148</v>
      </c>
      <c r="EF247">
        <v>6</v>
      </c>
      <c r="EG247" t="s">
        <v>40</v>
      </c>
      <c r="EH247">
        <v>0</v>
      </c>
      <c r="EI247" t="s">
        <v>6</v>
      </c>
      <c r="EJ247">
        <v>1</v>
      </c>
      <c r="EK247">
        <v>67001</v>
      </c>
      <c r="EL247" t="s">
        <v>319</v>
      </c>
      <c r="EM247" t="s">
        <v>320</v>
      </c>
      <c r="EO247" t="s">
        <v>6</v>
      </c>
      <c r="EQ247">
        <v>0</v>
      </c>
      <c r="ER247">
        <v>145.97999999999999</v>
      </c>
      <c r="ES247">
        <v>0</v>
      </c>
      <c r="ET247">
        <v>2.5</v>
      </c>
      <c r="EU247">
        <v>1.08</v>
      </c>
      <c r="EV247">
        <v>143.47999999999999</v>
      </c>
      <c r="EW247">
        <v>17.89</v>
      </c>
      <c r="EX247">
        <v>0.08</v>
      </c>
      <c r="EY247">
        <v>0</v>
      </c>
      <c r="FQ247">
        <v>0</v>
      </c>
      <c r="FR247">
        <f t="shared" si="281"/>
        <v>0</v>
      </c>
      <c r="FS247">
        <v>0</v>
      </c>
      <c r="FX247">
        <v>85</v>
      </c>
      <c r="FY247">
        <v>65</v>
      </c>
      <c r="GA247" t="s">
        <v>6</v>
      </c>
      <c r="GD247">
        <v>0</v>
      </c>
      <c r="GF247">
        <v>-194580641</v>
      </c>
      <c r="GG247">
        <v>2</v>
      </c>
      <c r="GH247">
        <v>1</v>
      </c>
      <c r="GI247">
        <v>-2</v>
      </c>
      <c r="GJ247">
        <v>0</v>
      </c>
      <c r="GK247">
        <f>ROUND(R247*(S12)/100,2)</f>
        <v>0</v>
      </c>
      <c r="GL247">
        <f t="shared" si="282"/>
        <v>0</v>
      </c>
      <c r="GM247">
        <f t="shared" si="283"/>
        <v>18.13</v>
      </c>
      <c r="GN247">
        <f t="shared" si="284"/>
        <v>18.13</v>
      </c>
      <c r="GO247">
        <f t="shared" si="285"/>
        <v>0</v>
      </c>
      <c r="GP247">
        <f t="shared" si="286"/>
        <v>0</v>
      </c>
      <c r="GR247">
        <v>0</v>
      </c>
      <c r="GS247">
        <v>0</v>
      </c>
      <c r="GT247">
        <v>0</v>
      </c>
      <c r="GU247" t="s">
        <v>6</v>
      </c>
      <c r="GV247">
        <f t="shared" si="287"/>
        <v>0</v>
      </c>
      <c r="GW247">
        <v>1</v>
      </c>
      <c r="GX247">
        <f t="shared" si="288"/>
        <v>0</v>
      </c>
      <c r="HA247">
        <v>0</v>
      </c>
      <c r="HB247">
        <v>0</v>
      </c>
      <c r="IK247">
        <v>0</v>
      </c>
    </row>
    <row r="248" spans="1:255" x14ac:dyDescent="0.2">
      <c r="A248" s="2">
        <v>17</v>
      </c>
      <c r="B248" s="2">
        <v>1</v>
      </c>
      <c r="C248" s="2">
        <f>ROW(SmtRes!A585)</f>
        <v>585</v>
      </c>
      <c r="D248" s="2">
        <f>ROW(EtalonRes!A603)</f>
        <v>603</v>
      </c>
      <c r="E248" s="2" t="s">
        <v>384</v>
      </c>
      <c r="F248" s="2" t="s">
        <v>385</v>
      </c>
      <c r="G248" s="2" t="s">
        <v>386</v>
      </c>
      <c r="H248" s="2" t="s">
        <v>32</v>
      </c>
      <c r="I248" s="2">
        <f>ROUND(3.44/100,9)</f>
        <v>3.44E-2</v>
      </c>
      <c r="J248" s="2">
        <v>0</v>
      </c>
      <c r="K248" s="2"/>
      <c r="L248" s="2"/>
      <c r="M248" s="2"/>
      <c r="N248" s="2"/>
      <c r="O248" s="2">
        <f t="shared" si="252"/>
        <v>56.4</v>
      </c>
      <c r="P248" s="2">
        <f t="shared" si="253"/>
        <v>0</v>
      </c>
      <c r="Q248" s="2">
        <f t="shared" si="254"/>
        <v>8.32</v>
      </c>
      <c r="R248" s="2">
        <f t="shared" si="255"/>
        <v>3.59</v>
      </c>
      <c r="S248" s="2">
        <f t="shared" si="256"/>
        <v>48.08</v>
      </c>
      <c r="T248" s="2">
        <f t="shared" si="257"/>
        <v>0</v>
      </c>
      <c r="U248" s="2">
        <f t="shared" si="258"/>
        <v>5.9429439999999998</v>
      </c>
      <c r="V248" s="2">
        <f t="shared" si="259"/>
        <v>0.26625599999999999</v>
      </c>
      <c r="W248" s="2">
        <f t="shared" si="260"/>
        <v>0</v>
      </c>
      <c r="X248" s="2">
        <f t="shared" si="261"/>
        <v>51.15</v>
      </c>
      <c r="Y248" s="2">
        <f t="shared" si="262"/>
        <v>31</v>
      </c>
      <c r="Z248" s="2"/>
      <c r="AA248" s="2">
        <v>27721505</v>
      </c>
      <c r="AB248" s="2">
        <f t="shared" si="263"/>
        <v>1639.58</v>
      </c>
      <c r="AC248" s="2">
        <f t="shared" si="264"/>
        <v>0</v>
      </c>
      <c r="AD248" s="2">
        <f t="shared" si="265"/>
        <v>241.95</v>
      </c>
      <c r="AE248" s="2">
        <f t="shared" si="266"/>
        <v>104.49</v>
      </c>
      <c r="AF248" s="2">
        <f t="shared" si="266"/>
        <v>1397.63</v>
      </c>
      <c r="AG248" s="2">
        <f t="shared" si="267"/>
        <v>0</v>
      </c>
      <c r="AH248" s="2">
        <f t="shared" si="268"/>
        <v>172.76</v>
      </c>
      <c r="AI248" s="2">
        <f t="shared" si="268"/>
        <v>7.74</v>
      </c>
      <c r="AJ248" s="2">
        <f t="shared" si="269"/>
        <v>0</v>
      </c>
      <c r="AK248" s="2">
        <v>1639.58</v>
      </c>
      <c r="AL248" s="2">
        <v>0</v>
      </c>
      <c r="AM248" s="2">
        <v>241.95</v>
      </c>
      <c r="AN248" s="2">
        <v>104.49</v>
      </c>
      <c r="AO248" s="2">
        <v>1397.63</v>
      </c>
      <c r="AP248" s="2">
        <v>0</v>
      </c>
      <c r="AQ248" s="2">
        <v>172.76</v>
      </c>
      <c r="AR248" s="2">
        <v>7.74</v>
      </c>
      <c r="AS248" s="2">
        <v>0</v>
      </c>
      <c r="AT248" s="2">
        <v>99</v>
      </c>
      <c r="AU248" s="2">
        <v>60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6</v>
      </c>
      <c r="BE248" s="2" t="s">
        <v>6</v>
      </c>
      <c r="BF248" s="2" t="s">
        <v>6</v>
      </c>
      <c r="BG248" s="2" t="s">
        <v>6</v>
      </c>
      <c r="BH248" s="2">
        <v>0</v>
      </c>
      <c r="BI248" s="2">
        <v>1</v>
      </c>
      <c r="BJ248" s="2" t="s">
        <v>387</v>
      </c>
      <c r="BK248" s="2"/>
      <c r="BL248" s="2"/>
      <c r="BM248" s="2">
        <v>46001</v>
      </c>
      <c r="BN248" s="2">
        <v>0</v>
      </c>
      <c r="BO248" s="2" t="s">
        <v>6</v>
      </c>
      <c r="BP248" s="2">
        <v>0</v>
      </c>
      <c r="BQ248" s="2">
        <v>2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6</v>
      </c>
      <c r="BZ248" s="2">
        <v>110</v>
      </c>
      <c r="CA248" s="2">
        <v>70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6</v>
      </c>
      <c r="CO248" s="2">
        <v>0</v>
      </c>
      <c r="CP248" s="2">
        <f t="shared" si="270"/>
        <v>56.4</v>
      </c>
      <c r="CQ248" s="2">
        <f t="shared" si="271"/>
        <v>0</v>
      </c>
      <c r="CR248" s="2">
        <f t="shared" si="272"/>
        <v>241.95</v>
      </c>
      <c r="CS248" s="2">
        <f t="shared" si="273"/>
        <v>104.49</v>
      </c>
      <c r="CT248" s="2">
        <f t="shared" si="274"/>
        <v>1397.63</v>
      </c>
      <c r="CU248" s="2">
        <f t="shared" si="275"/>
        <v>0</v>
      </c>
      <c r="CV248" s="2">
        <f t="shared" si="276"/>
        <v>172.76</v>
      </c>
      <c r="CW248" s="2">
        <f t="shared" si="277"/>
        <v>7.74</v>
      </c>
      <c r="CX248" s="2">
        <f t="shared" si="278"/>
        <v>0</v>
      </c>
      <c r="CY248" s="2">
        <f t="shared" si="279"/>
        <v>51.153300000000002</v>
      </c>
      <c r="CZ248" s="2">
        <f t="shared" si="280"/>
        <v>31.002000000000002</v>
      </c>
      <c r="DA248" s="2"/>
      <c r="DB248" s="2"/>
      <c r="DC248" s="2" t="s">
        <v>6</v>
      </c>
      <c r="DD248" s="2" t="s">
        <v>6</v>
      </c>
      <c r="DE248" s="2" t="s">
        <v>6</v>
      </c>
      <c r="DF248" s="2" t="s">
        <v>6</v>
      </c>
      <c r="DG248" s="2" t="s">
        <v>6</v>
      </c>
      <c r="DH248" s="2" t="s">
        <v>6</v>
      </c>
      <c r="DI248" s="2" t="s">
        <v>6</v>
      </c>
      <c r="DJ248" s="2" t="s">
        <v>6</v>
      </c>
      <c r="DK248" s="2" t="s">
        <v>6</v>
      </c>
      <c r="DL248" s="2" t="s">
        <v>6</v>
      </c>
      <c r="DM248" s="2" t="s">
        <v>6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1005</v>
      </c>
      <c r="DV248" s="2" t="s">
        <v>32</v>
      </c>
      <c r="DW248" s="2" t="s">
        <v>32</v>
      </c>
      <c r="DX248" s="2">
        <v>100</v>
      </c>
      <c r="DY248" s="2"/>
      <c r="DZ248" s="2"/>
      <c r="EA248" s="2"/>
      <c r="EB248" s="2"/>
      <c r="EC248" s="2"/>
      <c r="ED248" s="2"/>
      <c r="EE248" s="2">
        <v>27029091</v>
      </c>
      <c r="EF248" s="2">
        <v>2</v>
      </c>
      <c r="EG248" s="2" t="s">
        <v>23</v>
      </c>
      <c r="EH248" s="2">
        <v>0</v>
      </c>
      <c r="EI248" s="2" t="s">
        <v>6</v>
      </c>
      <c r="EJ248" s="2">
        <v>1</v>
      </c>
      <c r="EK248" s="2">
        <v>46001</v>
      </c>
      <c r="EL248" s="2" t="s">
        <v>34</v>
      </c>
      <c r="EM248" s="2" t="s">
        <v>35</v>
      </c>
      <c r="EN248" s="2"/>
      <c r="EO248" s="2" t="s">
        <v>6</v>
      </c>
      <c r="EP248" s="2"/>
      <c r="EQ248" s="2">
        <v>0</v>
      </c>
      <c r="ER248" s="2">
        <v>1639.58</v>
      </c>
      <c r="ES248" s="2">
        <v>0</v>
      </c>
      <c r="ET248" s="2">
        <v>241.95</v>
      </c>
      <c r="EU248" s="2">
        <v>104.49</v>
      </c>
      <c r="EV248" s="2">
        <v>1397.63</v>
      </c>
      <c r="EW248" s="2">
        <v>172.76</v>
      </c>
      <c r="EX248" s="2">
        <v>7.74</v>
      </c>
      <c r="EY248" s="2">
        <v>0</v>
      </c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281"/>
        <v>0</v>
      </c>
      <c r="FS248" s="2">
        <v>0</v>
      </c>
      <c r="FT248" s="2" t="s">
        <v>27</v>
      </c>
      <c r="FU248" s="2" t="s">
        <v>28</v>
      </c>
      <c r="FV248" s="2"/>
      <c r="FW248" s="2"/>
      <c r="FX248" s="2">
        <v>99</v>
      </c>
      <c r="FY248" s="2">
        <v>59.5</v>
      </c>
      <c r="FZ248" s="2"/>
      <c r="GA248" s="2" t="s">
        <v>6</v>
      </c>
      <c r="GB248" s="2"/>
      <c r="GC248" s="2"/>
      <c r="GD248" s="2">
        <v>0</v>
      </c>
      <c r="GE248" s="2"/>
      <c r="GF248" s="2">
        <v>1660145298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282"/>
        <v>0</v>
      </c>
      <c r="GM248" s="2">
        <f t="shared" si="283"/>
        <v>138.55000000000001</v>
      </c>
      <c r="GN248" s="2">
        <f t="shared" si="284"/>
        <v>138.55000000000001</v>
      </c>
      <c r="GO248" s="2">
        <f t="shared" si="285"/>
        <v>0</v>
      </c>
      <c r="GP248" s="2">
        <f t="shared" si="286"/>
        <v>0</v>
      </c>
      <c r="GQ248" s="2"/>
      <c r="GR248" s="2">
        <v>0</v>
      </c>
      <c r="GS248" s="2">
        <v>3</v>
      </c>
      <c r="GT248" s="2">
        <v>0</v>
      </c>
      <c r="GU248" s="2" t="s">
        <v>6</v>
      </c>
      <c r="GV248" s="2">
        <f t="shared" si="287"/>
        <v>0</v>
      </c>
      <c r="GW248" s="2">
        <v>1</v>
      </c>
      <c r="GX248" s="2">
        <f t="shared" si="288"/>
        <v>0</v>
      </c>
      <c r="GY248" s="2"/>
      <c r="GZ248" s="2"/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17</v>
      </c>
      <c r="B249">
        <v>1</v>
      </c>
      <c r="C249">
        <f>ROW(SmtRes!A588)</f>
        <v>588</v>
      </c>
      <c r="D249">
        <f>ROW(EtalonRes!A606)</f>
        <v>606</v>
      </c>
      <c r="E249" t="s">
        <v>384</v>
      </c>
      <c r="F249" t="s">
        <v>385</v>
      </c>
      <c r="G249" t="s">
        <v>386</v>
      </c>
      <c r="H249" t="s">
        <v>32</v>
      </c>
      <c r="I249">
        <f>ROUND(3.44/100,9)</f>
        <v>3.44E-2</v>
      </c>
      <c r="J249">
        <v>0</v>
      </c>
      <c r="O249">
        <f t="shared" si="252"/>
        <v>56.4</v>
      </c>
      <c r="P249">
        <f t="shared" si="253"/>
        <v>0</v>
      </c>
      <c r="Q249">
        <f t="shared" si="254"/>
        <v>8.32</v>
      </c>
      <c r="R249">
        <f t="shared" si="255"/>
        <v>3.59</v>
      </c>
      <c r="S249">
        <f t="shared" si="256"/>
        <v>48.08</v>
      </c>
      <c r="T249">
        <f t="shared" si="257"/>
        <v>0</v>
      </c>
      <c r="U249">
        <f t="shared" si="258"/>
        <v>5.9429439999999998</v>
      </c>
      <c r="V249">
        <f t="shared" si="259"/>
        <v>0.26625599999999999</v>
      </c>
      <c r="W249">
        <f t="shared" si="260"/>
        <v>0</v>
      </c>
      <c r="X249">
        <f t="shared" si="261"/>
        <v>51.15</v>
      </c>
      <c r="Y249">
        <f t="shared" si="262"/>
        <v>31</v>
      </c>
      <c r="AA249">
        <v>27721504</v>
      </c>
      <c r="AB249">
        <f t="shared" si="263"/>
        <v>1639.58</v>
      </c>
      <c r="AC249">
        <f t="shared" si="264"/>
        <v>0</v>
      </c>
      <c r="AD249">
        <f t="shared" si="265"/>
        <v>241.95</v>
      </c>
      <c r="AE249">
        <f t="shared" si="266"/>
        <v>104.49</v>
      </c>
      <c r="AF249">
        <f t="shared" si="266"/>
        <v>1397.63</v>
      </c>
      <c r="AG249">
        <f t="shared" si="267"/>
        <v>0</v>
      </c>
      <c r="AH249">
        <f t="shared" si="268"/>
        <v>172.76</v>
      </c>
      <c r="AI249">
        <f t="shared" si="268"/>
        <v>7.74</v>
      </c>
      <c r="AJ249">
        <f t="shared" si="269"/>
        <v>0</v>
      </c>
      <c r="AK249">
        <v>1639.58</v>
      </c>
      <c r="AL249">
        <v>0</v>
      </c>
      <c r="AM249">
        <v>241.95</v>
      </c>
      <c r="AN249">
        <v>104.49</v>
      </c>
      <c r="AO249">
        <v>1397.63</v>
      </c>
      <c r="AP249">
        <v>0</v>
      </c>
      <c r="AQ249">
        <v>172.76</v>
      </c>
      <c r="AR249">
        <v>7.74</v>
      </c>
      <c r="AS249">
        <v>0</v>
      </c>
      <c r="AT249">
        <v>99</v>
      </c>
      <c r="AU249">
        <v>60</v>
      </c>
      <c r="AV249">
        <v>1</v>
      </c>
      <c r="AW249">
        <v>1</v>
      </c>
      <c r="AZ249">
        <v>1</v>
      </c>
      <c r="BA249">
        <v>1</v>
      </c>
      <c r="BB249">
        <v>1</v>
      </c>
      <c r="BC249">
        <v>1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1</v>
      </c>
      <c r="BJ249" t="s">
        <v>387</v>
      </c>
      <c r="BM249">
        <v>46001</v>
      </c>
      <c r="BN249">
        <v>0</v>
      </c>
      <c r="BO249" t="s">
        <v>6</v>
      </c>
      <c r="BP249">
        <v>0</v>
      </c>
      <c r="BQ249">
        <v>2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110</v>
      </c>
      <c r="CA249">
        <v>70</v>
      </c>
      <c r="CF249">
        <v>0</v>
      </c>
      <c r="CG249">
        <v>0</v>
      </c>
      <c r="CM249">
        <v>0</v>
      </c>
      <c r="CN249" t="s">
        <v>6</v>
      </c>
      <c r="CO249">
        <v>0</v>
      </c>
      <c r="CP249">
        <f t="shared" si="270"/>
        <v>56.4</v>
      </c>
      <c r="CQ249">
        <f t="shared" si="271"/>
        <v>0</v>
      </c>
      <c r="CR249">
        <f t="shared" si="272"/>
        <v>241.95</v>
      </c>
      <c r="CS249">
        <f t="shared" si="273"/>
        <v>104.49</v>
      </c>
      <c r="CT249">
        <f t="shared" si="274"/>
        <v>1397.63</v>
      </c>
      <c r="CU249">
        <f t="shared" si="275"/>
        <v>0</v>
      </c>
      <c r="CV249">
        <f t="shared" si="276"/>
        <v>172.76</v>
      </c>
      <c r="CW249">
        <f t="shared" si="277"/>
        <v>7.74</v>
      </c>
      <c r="CX249">
        <f t="shared" si="278"/>
        <v>0</v>
      </c>
      <c r="CY249">
        <f t="shared" si="279"/>
        <v>51.153300000000002</v>
      </c>
      <c r="CZ249">
        <f t="shared" si="280"/>
        <v>31.002000000000002</v>
      </c>
      <c r="DC249" t="s">
        <v>6</v>
      </c>
      <c r="DD249" t="s">
        <v>6</v>
      </c>
      <c r="DE249" t="s">
        <v>6</v>
      </c>
      <c r="DF249" t="s">
        <v>6</v>
      </c>
      <c r="DG249" t="s">
        <v>6</v>
      </c>
      <c r="DH249" t="s">
        <v>6</v>
      </c>
      <c r="DI249" t="s">
        <v>6</v>
      </c>
      <c r="DJ249" t="s">
        <v>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1005</v>
      </c>
      <c r="DV249" t="s">
        <v>32</v>
      </c>
      <c r="DW249" t="s">
        <v>32</v>
      </c>
      <c r="DX249">
        <v>100</v>
      </c>
      <c r="EE249">
        <v>27029091</v>
      </c>
      <c r="EF249">
        <v>2</v>
      </c>
      <c r="EG249" t="s">
        <v>23</v>
      </c>
      <c r="EH249">
        <v>0</v>
      </c>
      <c r="EI249" t="s">
        <v>6</v>
      </c>
      <c r="EJ249">
        <v>1</v>
      </c>
      <c r="EK249">
        <v>46001</v>
      </c>
      <c r="EL249" t="s">
        <v>34</v>
      </c>
      <c r="EM249" t="s">
        <v>35</v>
      </c>
      <c r="EO249" t="s">
        <v>6</v>
      </c>
      <c r="EQ249">
        <v>0</v>
      </c>
      <c r="ER249">
        <v>1639.58</v>
      </c>
      <c r="ES249">
        <v>0</v>
      </c>
      <c r="ET249">
        <v>241.95</v>
      </c>
      <c r="EU249">
        <v>104.49</v>
      </c>
      <c r="EV249">
        <v>1397.63</v>
      </c>
      <c r="EW249">
        <v>172.76</v>
      </c>
      <c r="EX249">
        <v>7.74</v>
      </c>
      <c r="EY249">
        <v>0</v>
      </c>
      <c r="FQ249">
        <v>0</v>
      </c>
      <c r="FR249">
        <f t="shared" si="281"/>
        <v>0</v>
      </c>
      <c r="FS249">
        <v>0</v>
      </c>
      <c r="FT249" t="s">
        <v>27</v>
      </c>
      <c r="FU249" t="s">
        <v>28</v>
      </c>
      <c r="FX249">
        <v>99</v>
      </c>
      <c r="FY249">
        <v>59.5</v>
      </c>
      <c r="GA249" t="s">
        <v>6</v>
      </c>
      <c r="GD249">
        <v>0</v>
      </c>
      <c r="GF249">
        <v>1660145298</v>
      </c>
      <c r="GG249">
        <v>2</v>
      </c>
      <c r="GH249">
        <v>1</v>
      </c>
      <c r="GI249">
        <v>-2</v>
      </c>
      <c r="GJ249">
        <v>0</v>
      </c>
      <c r="GK249">
        <f>ROUND(R249*(S12)/100,2)</f>
        <v>0</v>
      </c>
      <c r="GL249">
        <f t="shared" si="282"/>
        <v>0</v>
      </c>
      <c r="GM249">
        <f t="shared" si="283"/>
        <v>138.55000000000001</v>
      </c>
      <c r="GN249">
        <f t="shared" si="284"/>
        <v>138.55000000000001</v>
      </c>
      <c r="GO249">
        <f t="shared" si="285"/>
        <v>0</v>
      </c>
      <c r="GP249">
        <f t="shared" si="286"/>
        <v>0</v>
      </c>
      <c r="GR249">
        <v>0</v>
      </c>
      <c r="GS249">
        <v>0</v>
      </c>
      <c r="GT249">
        <v>0</v>
      </c>
      <c r="GU249" t="s">
        <v>6</v>
      </c>
      <c r="GV249">
        <f t="shared" si="287"/>
        <v>0</v>
      </c>
      <c r="GW249">
        <v>1</v>
      </c>
      <c r="GX249">
        <f t="shared" si="288"/>
        <v>0</v>
      </c>
      <c r="HA249">
        <v>0</v>
      </c>
      <c r="HB249">
        <v>0</v>
      </c>
      <c r="IK249">
        <v>0</v>
      </c>
    </row>
    <row r="250" spans="1:255" x14ac:dyDescent="0.2">
      <c r="A250" s="2">
        <v>17</v>
      </c>
      <c r="B250" s="2">
        <v>1</v>
      </c>
      <c r="C250" s="2">
        <f>ROW(SmtRes!A592)</f>
        <v>592</v>
      </c>
      <c r="D250" s="2">
        <f>ROW(EtalonRes!A610)</f>
        <v>610</v>
      </c>
      <c r="E250" s="2" t="s">
        <v>388</v>
      </c>
      <c r="F250" s="2" t="s">
        <v>389</v>
      </c>
      <c r="G250" s="2" t="s">
        <v>390</v>
      </c>
      <c r="H250" s="2" t="s">
        <v>32</v>
      </c>
      <c r="I250" s="2">
        <f>ROUND((1.8*0.4)/100,9)</f>
        <v>7.1999999999999998E-3</v>
      </c>
      <c r="J250" s="2">
        <v>0</v>
      </c>
      <c r="K250" s="2"/>
      <c r="L250" s="2"/>
      <c r="M250" s="2"/>
      <c r="N250" s="2"/>
      <c r="O250" s="2">
        <f t="shared" si="252"/>
        <v>15.64</v>
      </c>
      <c r="P250" s="2">
        <f t="shared" si="253"/>
        <v>0</v>
      </c>
      <c r="Q250" s="2">
        <f t="shared" si="254"/>
        <v>0.4</v>
      </c>
      <c r="R250" s="2">
        <f t="shared" si="255"/>
        <v>0</v>
      </c>
      <c r="S250" s="2">
        <f t="shared" si="256"/>
        <v>15.24</v>
      </c>
      <c r="T250" s="2">
        <f t="shared" si="257"/>
        <v>0</v>
      </c>
      <c r="U250" s="2">
        <f t="shared" si="258"/>
        <v>1.9843200000000001</v>
      </c>
      <c r="V250" s="2">
        <f t="shared" si="259"/>
        <v>0</v>
      </c>
      <c r="W250" s="2">
        <f t="shared" si="260"/>
        <v>0</v>
      </c>
      <c r="X250" s="2">
        <f t="shared" si="261"/>
        <v>12.5</v>
      </c>
      <c r="Y250" s="2">
        <f t="shared" si="262"/>
        <v>9.4499999999999993</v>
      </c>
      <c r="Z250" s="2"/>
      <c r="AA250" s="2">
        <v>27721505</v>
      </c>
      <c r="AB250" s="2">
        <f t="shared" si="263"/>
        <v>2172.79</v>
      </c>
      <c r="AC250" s="2">
        <f t="shared" si="264"/>
        <v>0</v>
      </c>
      <c r="AD250" s="2">
        <f t="shared" si="265"/>
        <v>56.18</v>
      </c>
      <c r="AE250" s="2">
        <f t="shared" si="266"/>
        <v>0</v>
      </c>
      <c r="AF250" s="2">
        <f t="shared" si="266"/>
        <v>2116.61</v>
      </c>
      <c r="AG250" s="2">
        <f t="shared" si="267"/>
        <v>0</v>
      </c>
      <c r="AH250" s="2">
        <f t="shared" si="268"/>
        <v>275.60000000000002</v>
      </c>
      <c r="AI250" s="2">
        <f t="shared" si="268"/>
        <v>0</v>
      </c>
      <c r="AJ250" s="2">
        <f t="shared" si="269"/>
        <v>0</v>
      </c>
      <c r="AK250" s="2">
        <v>2172.79</v>
      </c>
      <c r="AL250" s="2">
        <v>0</v>
      </c>
      <c r="AM250" s="2">
        <v>56.18</v>
      </c>
      <c r="AN250" s="2">
        <v>0</v>
      </c>
      <c r="AO250" s="2">
        <v>2116.61</v>
      </c>
      <c r="AP250" s="2">
        <v>0</v>
      </c>
      <c r="AQ250" s="2">
        <v>275.60000000000002</v>
      </c>
      <c r="AR250" s="2">
        <v>0</v>
      </c>
      <c r="AS250" s="2">
        <v>0</v>
      </c>
      <c r="AT250" s="2">
        <v>82</v>
      </c>
      <c r="AU250" s="2">
        <v>62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6</v>
      </c>
      <c r="BE250" s="2" t="s">
        <v>6</v>
      </c>
      <c r="BF250" s="2" t="s">
        <v>6</v>
      </c>
      <c r="BG250" s="2" t="s">
        <v>6</v>
      </c>
      <c r="BH250" s="2">
        <v>0</v>
      </c>
      <c r="BI250" s="2">
        <v>1</v>
      </c>
      <c r="BJ250" s="2" t="s">
        <v>391</v>
      </c>
      <c r="BK250" s="2"/>
      <c r="BL250" s="2"/>
      <c r="BM250" s="2">
        <v>56001</v>
      </c>
      <c r="BN250" s="2">
        <v>0</v>
      </c>
      <c r="BO250" s="2" t="s">
        <v>6</v>
      </c>
      <c r="BP250" s="2">
        <v>0</v>
      </c>
      <c r="BQ250" s="2">
        <v>6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6</v>
      </c>
      <c r="BZ250" s="2">
        <v>82</v>
      </c>
      <c r="CA250" s="2">
        <v>62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6</v>
      </c>
      <c r="CO250" s="2">
        <v>0</v>
      </c>
      <c r="CP250" s="2">
        <f t="shared" si="270"/>
        <v>15.64</v>
      </c>
      <c r="CQ250" s="2">
        <f t="shared" si="271"/>
        <v>0</v>
      </c>
      <c r="CR250" s="2">
        <f t="shared" si="272"/>
        <v>56.18</v>
      </c>
      <c r="CS250" s="2">
        <f t="shared" si="273"/>
        <v>0</v>
      </c>
      <c r="CT250" s="2">
        <f t="shared" si="274"/>
        <v>2116.61</v>
      </c>
      <c r="CU250" s="2">
        <f t="shared" si="275"/>
        <v>0</v>
      </c>
      <c r="CV250" s="2">
        <f t="shared" si="276"/>
        <v>275.60000000000002</v>
      </c>
      <c r="CW250" s="2">
        <f t="shared" si="277"/>
        <v>0</v>
      </c>
      <c r="CX250" s="2">
        <f t="shared" si="278"/>
        <v>0</v>
      </c>
      <c r="CY250" s="2">
        <f t="shared" si="279"/>
        <v>12.4968</v>
      </c>
      <c r="CZ250" s="2">
        <f t="shared" si="280"/>
        <v>9.4488000000000003</v>
      </c>
      <c r="DA250" s="2"/>
      <c r="DB250" s="2"/>
      <c r="DC250" s="2" t="s">
        <v>6</v>
      </c>
      <c r="DD250" s="2" t="s">
        <v>6</v>
      </c>
      <c r="DE250" s="2" t="s">
        <v>6</v>
      </c>
      <c r="DF250" s="2" t="s">
        <v>6</v>
      </c>
      <c r="DG250" s="2" t="s">
        <v>6</v>
      </c>
      <c r="DH250" s="2" t="s">
        <v>6</v>
      </c>
      <c r="DI250" s="2" t="s">
        <v>6</v>
      </c>
      <c r="DJ250" s="2" t="s">
        <v>6</v>
      </c>
      <c r="DK250" s="2" t="s">
        <v>6</v>
      </c>
      <c r="DL250" s="2" t="s">
        <v>6</v>
      </c>
      <c r="DM250" s="2" t="s">
        <v>6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1005</v>
      </c>
      <c r="DV250" s="2" t="s">
        <v>32</v>
      </c>
      <c r="DW250" s="2" t="s">
        <v>32</v>
      </c>
      <c r="DX250" s="2">
        <v>100</v>
      </c>
      <c r="DY250" s="2"/>
      <c r="DZ250" s="2"/>
      <c r="EA250" s="2"/>
      <c r="EB250" s="2"/>
      <c r="EC250" s="2"/>
      <c r="ED250" s="2"/>
      <c r="EE250" s="2">
        <v>27029101</v>
      </c>
      <c r="EF250" s="2">
        <v>6</v>
      </c>
      <c r="EG250" s="2" t="s">
        <v>40</v>
      </c>
      <c r="EH250" s="2">
        <v>0</v>
      </c>
      <c r="EI250" s="2" t="s">
        <v>6</v>
      </c>
      <c r="EJ250" s="2">
        <v>1</v>
      </c>
      <c r="EK250" s="2">
        <v>56001</v>
      </c>
      <c r="EL250" s="2" t="s">
        <v>392</v>
      </c>
      <c r="EM250" s="2" t="s">
        <v>393</v>
      </c>
      <c r="EN250" s="2"/>
      <c r="EO250" s="2" t="s">
        <v>6</v>
      </c>
      <c r="EP250" s="2"/>
      <c r="EQ250" s="2">
        <v>0</v>
      </c>
      <c r="ER250" s="2">
        <v>2172.79</v>
      </c>
      <c r="ES250" s="2">
        <v>0</v>
      </c>
      <c r="ET250" s="2">
        <v>56.18</v>
      </c>
      <c r="EU250" s="2">
        <v>0</v>
      </c>
      <c r="EV250" s="2">
        <v>2116.61</v>
      </c>
      <c r="EW250" s="2">
        <v>275.60000000000002</v>
      </c>
      <c r="EX250" s="2">
        <v>0</v>
      </c>
      <c r="EY250" s="2">
        <v>0</v>
      </c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281"/>
        <v>0</v>
      </c>
      <c r="FS250" s="2">
        <v>0</v>
      </c>
      <c r="FT250" s="2"/>
      <c r="FU250" s="2"/>
      <c r="FV250" s="2"/>
      <c r="FW250" s="2"/>
      <c r="FX250" s="2">
        <v>82</v>
      </c>
      <c r="FY250" s="2">
        <v>62</v>
      </c>
      <c r="FZ250" s="2"/>
      <c r="GA250" s="2" t="s">
        <v>6</v>
      </c>
      <c r="GB250" s="2"/>
      <c r="GC250" s="2"/>
      <c r="GD250" s="2">
        <v>0</v>
      </c>
      <c r="GE250" s="2"/>
      <c r="GF250" s="2">
        <v>50162920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282"/>
        <v>0</v>
      </c>
      <c r="GM250" s="2">
        <f t="shared" si="283"/>
        <v>37.590000000000003</v>
      </c>
      <c r="GN250" s="2">
        <f t="shared" si="284"/>
        <v>37.590000000000003</v>
      </c>
      <c r="GO250" s="2">
        <f t="shared" si="285"/>
        <v>0</v>
      </c>
      <c r="GP250" s="2">
        <f t="shared" si="286"/>
        <v>0</v>
      </c>
      <c r="GQ250" s="2"/>
      <c r="GR250" s="2">
        <v>0</v>
      </c>
      <c r="GS250" s="2">
        <v>3</v>
      </c>
      <c r="GT250" s="2">
        <v>0</v>
      </c>
      <c r="GU250" s="2" t="s">
        <v>6</v>
      </c>
      <c r="GV250" s="2">
        <f t="shared" si="287"/>
        <v>0</v>
      </c>
      <c r="GW250" s="2">
        <v>1</v>
      </c>
      <c r="GX250" s="2">
        <f t="shared" si="288"/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17</v>
      </c>
      <c r="B251">
        <v>1</v>
      </c>
      <c r="C251">
        <f>ROW(SmtRes!A596)</f>
        <v>596</v>
      </c>
      <c r="D251">
        <f>ROW(EtalonRes!A614)</f>
        <v>614</v>
      </c>
      <c r="E251" t="s">
        <v>388</v>
      </c>
      <c r="F251" t="s">
        <v>389</v>
      </c>
      <c r="G251" t="s">
        <v>390</v>
      </c>
      <c r="H251" t="s">
        <v>32</v>
      </c>
      <c r="I251">
        <f>ROUND((1.8*0.4)/100,9)</f>
        <v>7.1999999999999998E-3</v>
      </c>
      <c r="J251">
        <v>0</v>
      </c>
      <c r="O251">
        <f t="shared" si="252"/>
        <v>15.64</v>
      </c>
      <c r="P251">
        <f t="shared" si="253"/>
        <v>0</v>
      </c>
      <c r="Q251">
        <f t="shared" si="254"/>
        <v>0.4</v>
      </c>
      <c r="R251">
        <f t="shared" si="255"/>
        <v>0</v>
      </c>
      <c r="S251">
        <f t="shared" si="256"/>
        <v>15.24</v>
      </c>
      <c r="T251">
        <f t="shared" si="257"/>
        <v>0</v>
      </c>
      <c r="U251">
        <f t="shared" si="258"/>
        <v>1.9843200000000001</v>
      </c>
      <c r="V251">
        <f t="shared" si="259"/>
        <v>0</v>
      </c>
      <c r="W251">
        <f t="shared" si="260"/>
        <v>0</v>
      </c>
      <c r="X251">
        <f t="shared" si="261"/>
        <v>12.5</v>
      </c>
      <c r="Y251">
        <f t="shared" si="262"/>
        <v>9.4499999999999993</v>
      </c>
      <c r="AA251">
        <v>27721504</v>
      </c>
      <c r="AB251">
        <f t="shared" si="263"/>
        <v>2172.79</v>
      </c>
      <c r="AC251">
        <f t="shared" si="264"/>
        <v>0</v>
      </c>
      <c r="AD251">
        <f t="shared" si="265"/>
        <v>56.18</v>
      </c>
      <c r="AE251">
        <f t="shared" si="266"/>
        <v>0</v>
      </c>
      <c r="AF251">
        <f t="shared" si="266"/>
        <v>2116.61</v>
      </c>
      <c r="AG251">
        <f t="shared" si="267"/>
        <v>0</v>
      </c>
      <c r="AH251">
        <f t="shared" si="268"/>
        <v>275.60000000000002</v>
      </c>
      <c r="AI251">
        <f t="shared" si="268"/>
        <v>0</v>
      </c>
      <c r="AJ251">
        <f t="shared" si="269"/>
        <v>0</v>
      </c>
      <c r="AK251">
        <v>2172.79</v>
      </c>
      <c r="AL251">
        <v>0</v>
      </c>
      <c r="AM251">
        <v>56.18</v>
      </c>
      <c r="AN251">
        <v>0</v>
      </c>
      <c r="AO251">
        <v>2116.61</v>
      </c>
      <c r="AP251">
        <v>0</v>
      </c>
      <c r="AQ251">
        <v>275.60000000000002</v>
      </c>
      <c r="AR251">
        <v>0</v>
      </c>
      <c r="AS251">
        <v>0</v>
      </c>
      <c r="AT251">
        <v>82</v>
      </c>
      <c r="AU251">
        <v>62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6</v>
      </c>
      <c r="BE251" t="s">
        <v>6</v>
      </c>
      <c r="BF251" t="s">
        <v>6</v>
      </c>
      <c r="BG251" t="s">
        <v>6</v>
      </c>
      <c r="BH251">
        <v>0</v>
      </c>
      <c r="BI251">
        <v>1</v>
      </c>
      <c r="BJ251" t="s">
        <v>391</v>
      </c>
      <c r="BM251">
        <v>56001</v>
      </c>
      <c r="BN251">
        <v>0</v>
      </c>
      <c r="BO251" t="s">
        <v>6</v>
      </c>
      <c r="BP251">
        <v>0</v>
      </c>
      <c r="BQ251">
        <v>6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82</v>
      </c>
      <c r="CA251">
        <v>62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 t="shared" si="270"/>
        <v>15.64</v>
      </c>
      <c r="CQ251">
        <f t="shared" si="271"/>
        <v>0</v>
      </c>
      <c r="CR251">
        <f t="shared" si="272"/>
        <v>56.18</v>
      </c>
      <c r="CS251">
        <f t="shared" si="273"/>
        <v>0</v>
      </c>
      <c r="CT251">
        <f t="shared" si="274"/>
        <v>2116.61</v>
      </c>
      <c r="CU251">
        <f t="shared" si="275"/>
        <v>0</v>
      </c>
      <c r="CV251">
        <f t="shared" si="276"/>
        <v>275.60000000000002</v>
      </c>
      <c r="CW251">
        <f t="shared" si="277"/>
        <v>0</v>
      </c>
      <c r="CX251">
        <f t="shared" si="278"/>
        <v>0</v>
      </c>
      <c r="CY251">
        <f t="shared" si="279"/>
        <v>12.4968</v>
      </c>
      <c r="CZ251">
        <f t="shared" si="280"/>
        <v>9.4488000000000003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1005</v>
      </c>
      <c r="DV251" t="s">
        <v>32</v>
      </c>
      <c r="DW251" t="s">
        <v>32</v>
      </c>
      <c r="DX251">
        <v>100</v>
      </c>
      <c r="EE251">
        <v>27029101</v>
      </c>
      <c r="EF251">
        <v>6</v>
      </c>
      <c r="EG251" t="s">
        <v>40</v>
      </c>
      <c r="EH251">
        <v>0</v>
      </c>
      <c r="EI251" t="s">
        <v>6</v>
      </c>
      <c r="EJ251">
        <v>1</v>
      </c>
      <c r="EK251">
        <v>56001</v>
      </c>
      <c r="EL251" t="s">
        <v>392</v>
      </c>
      <c r="EM251" t="s">
        <v>393</v>
      </c>
      <c r="EO251" t="s">
        <v>6</v>
      </c>
      <c r="EQ251">
        <v>0</v>
      </c>
      <c r="ER251">
        <v>2172.79</v>
      </c>
      <c r="ES251">
        <v>0</v>
      </c>
      <c r="ET251">
        <v>56.18</v>
      </c>
      <c r="EU251">
        <v>0</v>
      </c>
      <c r="EV251">
        <v>2116.61</v>
      </c>
      <c r="EW251">
        <v>275.60000000000002</v>
      </c>
      <c r="EX251">
        <v>0</v>
      </c>
      <c r="EY251">
        <v>0</v>
      </c>
      <c r="FQ251">
        <v>0</v>
      </c>
      <c r="FR251">
        <f t="shared" si="281"/>
        <v>0</v>
      </c>
      <c r="FS251">
        <v>0</v>
      </c>
      <c r="FX251">
        <v>82</v>
      </c>
      <c r="FY251">
        <v>62</v>
      </c>
      <c r="GA251" t="s">
        <v>6</v>
      </c>
      <c r="GD251">
        <v>0</v>
      </c>
      <c r="GF251">
        <v>50162920</v>
      </c>
      <c r="GG251">
        <v>2</v>
      </c>
      <c r="GH251">
        <v>1</v>
      </c>
      <c r="GI251">
        <v>-2</v>
      </c>
      <c r="GJ251">
        <v>0</v>
      </c>
      <c r="GK251">
        <f>ROUND(R251*(S12)/100,2)</f>
        <v>0</v>
      </c>
      <c r="GL251">
        <f t="shared" si="282"/>
        <v>0</v>
      </c>
      <c r="GM251">
        <f t="shared" si="283"/>
        <v>37.590000000000003</v>
      </c>
      <c r="GN251">
        <f t="shared" si="284"/>
        <v>37.590000000000003</v>
      </c>
      <c r="GO251">
        <f t="shared" si="285"/>
        <v>0</v>
      </c>
      <c r="GP251">
        <f t="shared" si="286"/>
        <v>0</v>
      </c>
      <c r="GR251">
        <v>0</v>
      </c>
      <c r="GS251">
        <v>0</v>
      </c>
      <c r="GT251">
        <v>0</v>
      </c>
      <c r="GU251" t="s">
        <v>6</v>
      </c>
      <c r="GV251">
        <f t="shared" si="287"/>
        <v>0</v>
      </c>
      <c r="GW251">
        <v>1</v>
      </c>
      <c r="GX251">
        <f t="shared" si="288"/>
        <v>0</v>
      </c>
      <c r="HA251">
        <v>0</v>
      </c>
      <c r="HB251">
        <v>0</v>
      </c>
      <c r="IK251">
        <v>0</v>
      </c>
    </row>
    <row r="252" spans="1:255" x14ac:dyDescent="0.2">
      <c r="A252" s="2">
        <v>18</v>
      </c>
      <c r="B252" s="2">
        <v>1</v>
      </c>
      <c r="C252" s="2">
        <v>592</v>
      </c>
      <c r="D252" s="2"/>
      <c r="E252" s="2" t="s">
        <v>394</v>
      </c>
      <c r="F252" s="2" t="s">
        <v>44</v>
      </c>
      <c r="G252" s="2" t="s">
        <v>45</v>
      </c>
      <c r="H252" s="2" t="s">
        <v>46</v>
      </c>
      <c r="I252" s="2">
        <f>I250*J252</f>
        <v>9.6479999999999996E-2</v>
      </c>
      <c r="J252" s="2">
        <v>13.4</v>
      </c>
      <c r="K252" s="2"/>
      <c r="L252" s="2"/>
      <c r="M252" s="2"/>
      <c r="N252" s="2"/>
      <c r="O252" s="2">
        <f t="shared" si="252"/>
        <v>0</v>
      </c>
      <c r="P252" s="2">
        <f t="shared" si="253"/>
        <v>0</v>
      </c>
      <c r="Q252" s="2">
        <f t="shared" si="254"/>
        <v>0</v>
      </c>
      <c r="R252" s="2">
        <f t="shared" si="255"/>
        <v>0</v>
      </c>
      <c r="S252" s="2">
        <f t="shared" si="256"/>
        <v>0</v>
      </c>
      <c r="T252" s="2">
        <f t="shared" si="257"/>
        <v>0</v>
      </c>
      <c r="U252" s="2">
        <f t="shared" si="258"/>
        <v>0</v>
      </c>
      <c r="V252" s="2">
        <f t="shared" si="259"/>
        <v>0</v>
      </c>
      <c r="W252" s="2">
        <f t="shared" si="260"/>
        <v>0</v>
      </c>
      <c r="X252" s="2">
        <f t="shared" si="261"/>
        <v>0</v>
      </c>
      <c r="Y252" s="2">
        <f t="shared" si="262"/>
        <v>0</v>
      </c>
      <c r="Z252" s="2"/>
      <c r="AA252" s="2">
        <v>27721505</v>
      </c>
      <c r="AB252" s="2">
        <f t="shared" si="263"/>
        <v>0</v>
      </c>
      <c r="AC252" s="2">
        <f t="shared" si="264"/>
        <v>0</v>
      </c>
      <c r="AD252" s="2">
        <f t="shared" si="265"/>
        <v>0</v>
      </c>
      <c r="AE252" s="2">
        <f t="shared" si="266"/>
        <v>0</v>
      </c>
      <c r="AF252" s="2">
        <f t="shared" si="266"/>
        <v>0</v>
      </c>
      <c r="AG252" s="2">
        <f t="shared" si="267"/>
        <v>0</v>
      </c>
      <c r="AH252" s="2">
        <f t="shared" si="268"/>
        <v>0</v>
      </c>
      <c r="AI252" s="2">
        <f t="shared" si="268"/>
        <v>0</v>
      </c>
      <c r="AJ252" s="2">
        <f t="shared" si="269"/>
        <v>0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82</v>
      </c>
      <c r="AU252" s="2">
        <v>62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6</v>
      </c>
      <c r="BE252" s="2" t="s">
        <v>6</v>
      </c>
      <c r="BF252" s="2" t="s">
        <v>6</v>
      </c>
      <c r="BG252" s="2" t="s">
        <v>6</v>
      </c>
      <c r="BH252" s="2">
        <v>3</v>
      </c>
      <c r="BI252" s="2">
        <v>1</v>
      </c>
      <c r="BJ252" s="2" t="s">
        <v>6</v>
      </c>
      <c r="BK252" s="2"/>
      <c r="BL252" s="2"/>
      <c r="BM252" s="2">
        <v>56001</v>
      </c>
      <c r="BN252" s="2">
        <v>0</v>
      </c>
      <c r="BO252" s="2" t="s">
        <v>6</v>
      </c>
      <c r="BP252" s="2">
        <v>0</v>
      </c>
      <c r="BQ252" s="2">
        <v>6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6</v>
      </c>
      <c r="BZ252" s="2">
        <v>82</v>
      </c>
      <c r="CA252" s="2">
        <v>62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6</v>
      </c>
      <c r="CO252" s="2">
        <v>0</v>
      </c>
      <c r="CP252" s="2">
        <f t="shared" si="270"/>
        <v>0</v>
      </c>
      <c r="CQ252" s="2">
        <f t="shared" si="271"/>
        <v>0</v>
      </c>
      <c r="CR252" s="2">
        <f t="shared" si="272"/>
        <v>0</v>
      </c>
      <c r="CS252" s="2">
        <f t="shared" si="273"/>
        <v>0</v>
      </c>
      <c r="CT252" s="2">
        <f t="shared" si="274"/>
        <v>0</v>
      </c>
      <c r="CU252" s="2">
        <f t="shared" si="275"/>
        <v>0</v>
      </c>
      <c r="CV252" s="2">
        <f t="shared" si="276"/>
        <v>0</v>
      </c>
      <c r="CW252" s="2">
        <f t="shared" si="277"/>
        <v>0</v>
      </c>
      <c r="CX252" s="2">
        <f t="shared" si="278"/>
        <v>0</v>
      </c>
      <c r="CY252" s="2">
        <f t="shared" si="279"/>
        <v>0</v>
      </c>
      <c r="CZ252" s="2">
        <f t="shared" si="280"/>
        <v>0</v>
      </c>
      <c r="DA252" s="2"/>
      <c r="DB252" s="2"/>
      <c r="DC252" s="2" t="s">
        <v>6</v>
      </c>
      <c r="DD252" s="2" t="s">
        <v>6</v>
      </c>
      <c r="DE252" s="2" t="s">
        <v>6</v>
      </c>
      <c r="DF252" s="2" t="s">
        <v>6</v>
      </c>
      <c r="DG252" s="2" t="s">
        <v>6</v>
      </c>
      <c r="DH252" s="2" t="s">
        <v>6</v>
      </c>
      <c r="DI252" s="2" t="s">
        <v>6</v>
      </c>
      <c r="DJ252" s="2" t="s">
        <v>6</v>
      </c>
      <c r="DK252" s="2" t="s">
        <v>6</v>
      </c>
      <c r="DL252" s="2" t="s">
        <v>6</v>
      </c>
      <c r="DM252" s="2" t="s">
        <v>6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1009</v>
      </c>
      <c r="DV252" s="2" t="s">
        <v>46</v>
      </c>
      <c r="DW252" s="2" t="s">
        <v>46</v>
      </c>
      <c r="DX252" s="2">
        <v>1000</v>
      </c>
      <c r="DY252" s="2"/>
      <c r="DZ252" s="2"/>
      <c r="EA252" s="2"/>
      <c r="EB252" s="2"/>
      <c r="EC252" s="2"/>
      <c r="ED252" s="2"/>
      <c r="EE252" s="2">
        <v>27029101</v>
      </c>
      <c r="EF252" s="2">
        <v>6</v>
      </c>
      <c r="EG252" s="2" t="s">
        <v>40</v>
      </c>
      <c r="EH252" s="2">
        <v>0</v>
      </c>
      <c r="EI252" s="2" t="s">
        <v>6</v>
      </c>
      <c r="EJ252" s="2">
        <v>1</v>
      </c>
      <c r="EK252" s="2">
        <v>56001</v>
      </c>
      <c r="EL252" s="2" t="s">
        <v>392</v>
      </c>
      <c r="EM252" s="2" t="s">
        <v>393</v>
      </c>
      <c r="EN252" s="2"/>
      <c r="EO252" s="2" t="s">
        <v>6</v>
      </c>
      <c r="EP252" s="2"/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81"/>
        <v>0</v>
      </c>
      <c r="FS252" s="2">
        <v>0</v>
      </c>
      <c r="FT252" s="2"/>
      <c r="FU252" s="2"/>
      <c r="FV252" s="2"/>
      <c r="FW252" s="2"/>
      <c r="FX252" s="2">
        <v>82</v>
      </c>
      <c r="FY252" s="2">
        <v>62</v>
      </c>
      <c r="FZ252" s="2"/>
      <c r="GA252" s="2" t="s">
        <v>47</v>
      </c>
      <c r="GB252" s="2"/>
      <c r="GC252" s="2"/>
      <c r="GD252" s="2">
        <v>0</v>
      </c>
      <c r="GE252" s="2"/>
      <c r="GF252" s="2">
        <v>-179832266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282"/>
        <v>0</v>
      </c>
      <c r="GM252" s="2">
        <f t="shared" si="283"/>
        <v>0</v>
      </c>
      <c r="GN252" s="2">
        <f t="shared" si="284"/>
        <v>0</v>
      </c>
      <c r="GO252" s="2">
        <f t="shared" si="285"/>
        <v>0</v>
      </c>
      <c r="GP252" s="2">
        <f t="shared" si="286"/>
        <v>0</v>
      </c>
      <c r="GQ252" s="2"/>
      <c r="GR252" s="2">
        <v>0</v>
      </c>
      <c r="GS252" s="2">
        <v>4</v>
      </c>
      <c r="GT252" s="2">
        <v>0</v>
      </c>
      <c r="GU252" s="2" t="s">
        <v>6</v>
      </c>
      <c r="GV252" s="2">
        <f t="shared" si="287"/>
        <v>0</v>
      </c>
      <c r="GW252" s="2">
        <v>1</v>
      </c>
      <c r="GX252" s="2">
        <f t="shared" si="288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18</v>
      </c>
      <c r="B253">
        <v>1</v>
      </c>
      <c r="C253">
        <v>596</v>
      </c>
      <c r="E253" t="s">
        <v>394</v>
      </c>
      <c r="F253" t="s">
        <v>44</v>
      </c>
      <c r="G253" t="s">
        <v>45</v>
      </c>
      <c r="H253" t="s">
        <v>46</v>
      </c>
      <c r="I253">
        <f>I251*J253</f>
        <v>9.6479999999999996E-2</v>
      </c>
      <c r="J253">
        <v>13.4</v>
      </c>
      <c r="O253">
        <f t="shared" si="252"/>
        <v>0</v>
      </c>
      <c r="P253">
        <f t="shared" si="253"/>
        <v>0</v>
      </c>
      <c r="Q253">
        <f t="shared" si="254"/>
        <v>0</v>
      </c>
      <c r="R253">
        <f t="shared" si="255"/>
        <v>0</v>
      </c>
      <c r="S253">
        <f t="shared" si="256"/>
        <v>0</v>
      </c>
      <c r="T253">
        <f t="shared" si="257"/>
        <v>0</v>
      </c>
      <c r="U253">
        <f t="shared" si="258"/>
        <v>0</v>
      </c>
      <c r="V253">
        <f t="shared" si="259"/>
        <v>0</v>
      </c>
      <c r="W253">
        <f t="shared" si="260"/>
        <v>0</v>
      </c>
      <c r="X253">
        <f t="shared" si="261"/>
        <v>0</v>
      </c>
      <c r="Y253">
        <f t="shared" si="262"/>
        <v>0</v>
      </c>
      <c r="AA253">
        <v>27721504</v>
      </c>
      <c r="AB253">
        <f t="shared" si="263"/>
        <v>0</v>
      </c>
      <c r="AC253">
        <f t="shared" si="264"/>
        <v>0</v>
      </c>
      <c r="AD253">
        <f t="shared" si="265"/>
        <v>0</v>
      </c>
      <c r="AE253">
        <f t="shared" si="266"/>
        <v>0</v>
      </c>
      <c r="AF253">
        <f t="shared" si="266"/>
        <v>0</v>
      </c>
      <c r="AG253">
        <f t="shared" si="267"/>
        <v>0</v>
      </c>
      <c r="AH253">
        <f t="shared" si="268"/>
        <v>0</v>
      </c>
      <c r="AI253">
        <f t="shared" si="268"/>
        <v>0</v>
      </c>
      <c r="AJ253">
        <f t="shared" si="269"/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82</v>
      </c>
      <c r="AU253">
        <v>62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6</v>
      </c>
      <c r="BE253" t="s">
        <v>6</v>
      </c>
      <c r="BF253" t="s">
        <v>6</v>
      </c>
      <c r="BG253" t="s">
        <v>6</v>
      </c>
      <c r="BH253">
        <v>3</v>
      </c>
      <c r="BI253">
        <v>1</v>
      </c>
      <c r="BJ253" t="s">
        <v>6</v>
      </c>
      <c r="BM253">
        <v>56001</v>
      </c>
      <c r="BN253">
        <v>0</v>
      </c>
      <c r="BO253" t="s">
        <v>6</v>
      </c>
      <c r="BP253">
        <v>0</v>
      </c>
      <c r="BQ253">
        <v>6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82</v>
      </c>
      <c r="CA253">
        <v>62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 t="shared" si="270"/>
        <v>0</v>
      </c>
      <c r="CQ253">
        <f t="shared" si="271"/>
        <v>0</v>
      </c>
      <c r="CR253">
        <f t="shared" si="272"/>
        <v>0</v>
      </c>
      <c r="CS253">
        <f t="shared" si="273"/>
        <v>0</v>
      </c>
      <c r="CT253">
        <f t="shared" si="274"/>
        <v>0</v>
      </c>
      <c r="CU253">
        <f t="shared" si="275"/>
        <v>0</v>
      </c>
      <c r="CV253">
        <f t="shared" si="276"/>
        <v>0</v>
      </c>
      <c r="CW253">
        <f t="shared" si="277"/>
        <v>0</v>
      </c>
      <c r="CX253">
        <f t="shared" si="278"/>
        <v>0</v>
      </c>
      <c r="CY253">
        <f t="shared" si="279"/>
        <v>0</v>
      </c>
      <c r="CZ253">
        <f t="shared" si="280"/>
        <v>0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1009</v>
      </c>
      <c r="DV253" t="s">
        <v>46</v>
      </c>
      <c r="DW253" t="s">
        <v>46</v>
      </c>
      <c r="DX253">
        <v>1000</v>
      </c>
      <c r="EE253">
        <v>27029101</v>
      </c>
      <c r="EF253">
        <v>6</v>
      </c>
      <c r="EG253" t="s">
        <v>40</v>
      </c>
      <c r="EH253">
        <v>0</v>
      </c>
      <c r="EI253" t="s">
        <v>6</v>
      </c>
      <c r="EJ253">
        <v>1</v>
      </c>
      <c r="EK253">
        <v>56001</v>
      </c>
      <c r="EL253" t="s">
        <v>392</v>
      </c>
      <c r="EM253" t="s">
        <v>393</v>
      </c>
      <c r="EO253" t="s">
        <v>6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FQ253">
        <v>0</v>
      </c>
      <c r="FR253">
        <f t="shared" si="281"/>
        <v>0</v>
      </c>
      <c r="FS253">
        <v>0</v>
      </c>
      <c r="FX253">
        <v>82</v>
      </c>
      <c r="FY253">
        <v>62</v>
      </c>
      <c r="GA253" t="s">
        <v>6</v>
      </c>
      <c r="GD253">
        <v>0</v>
      </c>
      <c r="GF253">
        <v>-179832266</v>
      </c>
      <c r="GG253">
        <v>2</v>
      </c>
      <c r="GH253">
        <v>1</v>
      </c>
      <c r="GI253">
        <v>-2</v>
      </c>
      <c r="GJ253">
        <v>0</v>
      </c>
      <c r="GK253">
        <f>ROUND(R253*(S12)/100,2)</f>
        <v>0</v>
      </c>
      <c r="GL253">
        <f t="shared" si="282"/>
        <v>0</v>
      </c>
      <c r="GM253">
        <f t="shared" si="283"/>
        <v>0</v>
      </c>
      <c r="GN253">
        <f t="shared" si="284"/>
        <v>0</v>
      </c>
      <c r="GO253">
        <f t="shared" si="285"/>
        <v>0</v>
      </c>
      <c r="GP253">
        <f t="shared" si="286"/>
        <v>0</v>
      </c>
      <c r="GR253">
        <v>0</v>
      </c>
      <c r="GS253">
        <v>0</v>
      </c>
      <c r="GT253">
        <v>0</v>
      </c>
      <c r="GU253" t="s">
        <v>6</v>
      </c>
      <c r="GV253">
        <f t="shared" si="287"/>
        <v>0</v>
      </c>
      <c r="GW253">
        <v>1</v>
      </c>
      <c r="GX253">
        <f t="shared" si="288"/>
        <v>0</v>
      </c>
      <c r="HA253">
        <v>0</v>
      </c>
      <c r="HB253">
        <v>0</v>
      </c>
      <c r="IK253">
        <v>0</v>
      </c>
    </row>
    <row r="254" spans="1:255" x14ac:dyDescent="0.2">
      <c r="A254" s="2">
        <v>17</v>
      </c>
      <c r="B254" s="2">
        <v>1</v>
      </c>
      <c r="C254" s="2">
        <f>ROW(SmtRes!A603)</f>
        <v>603</v>
      </c>
      <c r="D254" s="2">
        <f>ROW(EtalonRes!A621)</f>
        <v>621</v>
      </c>
      <c r="E254" s="2" t="s">
        <v>395</v>
      </c>
      <c r="F254" s="2" t="s">
        <v>396</v>
      </c>
      <c r="G254" s="2" t="s">
        <v>397</v>
      </c>
      <c r="H254" s="2" t="s">
        <v>32</v>
      </c>
      <c r="I254" s="2">
        <f>ROUND(46.08/100,9)</f>
        <v>0.46079999999999999</v>
      </c>
      <c r="J254" s="2">
        <v>0</v>
      </c>
      <c r="K254" s="2"/>
      <c r="L254" s="2"/>
      <c r="M254" s="2"/>
      <c r="N254" s="2"/>
      <c r="O254" s="2">
        <f t="shared" si="252"/>
        <v>585.96</v>
      </c>
      <c r="P254" s="2">
        <f t="shared" si="253"/>
        <v>0</v>
      </c>
      <c r="Q254" s="2">
        <f t="shared" si="254"/>
        <v>86.4</v>
      </c>
      <c r="R254" s="2">
        <f t="shared" si="255"/>
        <v>13.99</v>
      </c>
      <c r="S254" s="2">
        <f t="shared" si="256"/>
        <v>499.56</v>
      </c>
      <c r="T254" s="2">
        <f t="shared" si="257"/>
        <v>0</v>
      </c>
      <c r="U254" s="2">
        <f t="shared" si="258"/>
        <v>56.383488</v>
      </c>
      <c r="V254" s="2">
        <f t="shared" si="259"/>
        <v>1.087488</v>
      </c>
      <c r="W254" s="2">
        <f t="shared" si="260"/>
        <v>0</v>
      </c>
      <c r="X254" s="2">
        <f t="shared" si="261"/>
        <v>564.91</v>
      </c>
      <c r="Y254" s="2">
        <f t="shared" si="262"/>
        <v>349.21</v>
      </c>
      <c r="Z254" s="2"/>
      <c r="AA254" s="2">
        <v>27721505</v>
      </c>
      <c r="AB254" s="2">
        <f t="shared" si="263"/>
        <v>1271.6199999999999</v>
      </c>
      <c r="AC254" s="2">
        <f>ROUND(((ES254*0)),2)</f>
        <v>0</v>
      </c>
      <c r="AD254" s="2">
        <f>ROUND(((((ET254*0.8))-((EU254*0.8)))+AE254),2)</f>
        <v>187.51</v>
      </c>
      <c r="AE254" s="2">
        <f>ROUND(((EU254*0.8)),2)</f>
        <v>30.35</v>
      </c>
      <c r="AF254" s="2">
        <f>ROUND(((EV254*0.8)),2)</f>
        <v>1084.1099999999999</v>
      </c>
      <c r="AG254" s="2">
        <f t="shared" si="267"/>
        <v>0</v>
      </c>
      <c r="AH254" s="2">
        <f>((EW254*0.8))</f>
        <v>122.36</v>
      </c>
      <c r="AI254" s="2">
        <f>((EX254*0.8))</f>
        <v>2.3600000000000003</v>
      </c>
      <c r="AJ254" s="2">
        <f t="shared" si="269"/>
        <v>0</v>
      </c>
      <c r="AK254" s="2">
        <v>20710.02</v>
      </c>
      <c r="AL254" s="2">
        <v>19120.490000000002</v>
      </c>
      <c r="AM254" s="2">
        <v>234.39</v>
      </c>
      <c r="AN254" s="2">
        <v>37.94</v>
      </c>
      <c r="AO254" s="2">
        <v>1355.14</v>
      </c>
      <c r="AP254" s="2">
        <v>0</v>
      </c>
      <c r="AQ254" s="2">
        <v>152.94999999999999</v>
      </c>
      <c r="AR254" s="2">
        <v>2.95</v>
      </c>
      <c r="AS254" s="2">
        <v>0</v>
      </c>
      <c r="AT254" s="2">
        <v>110</v>
      </c>
      <c r="AU254" s="2">
        <v>68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6</v>
      </c>
      <c r="BE254" s="2" t="s">
        <v>6</v>
      </c>
      <c r="BF254" s="2" t="s">
        <v>6</v>
      </c>
      <c r="BG254" s="2" t="s">
        <v>6</v>
      </c>
      <c r="BH254" s="2">
        <v>0</v>
      </c>
      <c r="BI254" s="2">
        <v>1</v>
      </c>
      <c r="BJ254" s="2" t="s">
        <v>398</v>
      </c>
      <c r="BK254" s="2"/>
      <c r="BL254" s="2"/>
      <c r="BM254" s="2">
        <v>8001</v>
      </c>
      <c r="BN254" s="2">
        <v>0</v>
      </c>
      <c r="BO254" s="2" t="s">
        <v>6</v>
      </c>
      <c r="BP254" s="2">
        <v>0</v>
      </c>
      <c r="BQ254" s="2">
        <v>2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6</v>
      </c>
      <c r="BZ254" s="2">
        <v>122</v>
      </c>
      <c r="CA254" s="2">
        <v>80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91</v>
      </c>
      <c r="CO254" s="2">
        <v>0</v>
      </c>
      <c r="CP254" s="2">
        <f t="shared" si="270"/>
        <v>585.96</v>
      </c>
      <c r="CQ254" s="2">
        <f t="shared" si="271"/>
        <v>0</v>
      </c>
      <c r="CR254" s="2">
        <f t="shared" si="272"/>
        <v>187.51</v>
      </c>
      <c r="CS254" s="2">
        <f t="shared" si="273"/>
        <v>30.35</v>
      </c>
      <c r="CT254" s="2">
        <f t="shared" si="274"/>
        <v>1084.1099999999999</v>
      </c>
      <c r="CU254" s="2">
        <f t="shared" si="275"/>
        <v>0</v>
      </c>
      <c r="CV254" s="2">
        <f t="shared" si="276"/>
        <v>122.36</v>
      </c>
      <c r="CW254" s="2">
        <f t="shared" si="277"/>
        <v>2.3600000000000003</v>
      </c>
      <c r="CX254" s="2">
        <f t="shared" si="278"/>
        <v>0</v>
      </c>
      <c r="CY254" s="2">
        <f t="shared" si="279"/>
        <v>564.90499999999997</v>
      </c>
      <c r="CZ254" s="2">
        <f t="shared" si="280"/>
        <v>349.21399999999994</v>
      </c>
      <c r="DA254" s="2"/>
      <c r="DB254" s="2"/>
      <c r="DC254" s="2" t="s">
        <v>6</v>
      </c>
      <c r="DD254" s="2" t="s">
        <v>21</v>
      </c>
      <c r="DE254" s="2" t="s">
        <v>22</v>
      </c>
      <c r="DF254" s="2" t="s">
        <v>22</v>
      </c>
      <c r="DG254" s="2" t="s">
        <v>22</v>
      </c>
      <c r="DH254" s="2" t="s">
        <v>6</v>
      </c>
      <c r="DI254" s="2" t="s">
        <v>22</v>
      </c>
      <c r="DJ254" s="2" t="s">
        <v>22</v>
      </c>
      <c r="DK254" s="2" t="s">
        <v>6</v>
      </c>
      <c r="DL254" s="2" t="s">
        <v>6</v>
      </c>
      <c r="DM254" s="2" t="s">
        <v>6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1005</v>
      </c>
      <c r="DV254" s="2" t="s">
        <v>32</v>
      </c>
      <c r="DW254" s="2" t="s">
        <v>32</v>
      </c>
      <c r="DX254" s="2">
        <v>100</v>
      </c>
      <c r="DY254" s="2"/>
      <c r="DZ254" s="2"/>
      <c r="EA254" s="2"/>
      <c r="EB254" s="2"/>
      <c r="EC254" s="2"/>
      <c r="ED254" s="2"/>
      <c r="EE254" s="2">
        <v>27029021</v>
      </c>
      <c r="EF254" s="2">
        <v>2</v>
      </c>
      <c r="EG254" s="2" t="s">
        <v>23</v>
      </c>
      <c r="EH254" s="2">
        <v>0</v>
      </c>
      <c r="EI254" s="2" t="s">
        <v>6</v>
      </c>
      <c r="EJ254" s="2">
        <v>1</v>
      </c>
      <c r="EK254" s="2">
        <v>8001</v>
      </c>
      <c r="EL254" s="2" t="s">
        <v>399</v>
      </c>
      <c r="EM254" s="2" t="s">
        <v>400</v>
      </c>
      <c r="EN254" s="2"/>
      <c r="EO254" s="2" t="s">
        <v>92</v>
      </c>
      <c r="EP254" s="2"/>
      <c r="EQ254" s="2">
        <v>0</v>
      </c>
      <c r="ER254" s="2">
        <v>20710.02</v>
      </c>
      <c r="ES254" s="2">
        <v>19120.490000000002</v>
      </c>
      <c r="ET254" s="2">
        <v>234.39</v>
      </c>
      <c r="EU254" s="2">
        <v>37.94</v>
      </c>
      <c r="EV254" s="2">
        <v>1355.14</v>
      </c>
      <c r="EW254" s="2">
        <v>152.94999999999999</v>
      </c>
      <c r="EX254" s="2">
        <v>2.95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281"/>
        <v>0</v>
      </c>
      <c r="FS254" s="2">
        <v>0</v>
      </c>
      <c r="FT254" s="2" t="s">
        <v>27</v>
      </c>
      <c r="FU254" s="2" t="s">
        <v>28</v>
      </c>
      <c r="FV254" s="2"/>
      <c r="FW254" s="2"/>
      <c r="FX254" s="2">
        <v>109.8</v>
      </c>
      <c r="FY254" s="2">
        <v>68</v>
      </c>
      <c r="FZ254" s="2"/>
      <c r="GA254" s="2" t="s">
        <v>6</v>
      </c>
      <c r="GB254" s="2"/>
      <c r="GC254" s="2"/>
      <c r="GD254" s="2">
        <v>0</v>
      </c>
      <c r="GE254" s="2"/>
      <c r="GF254" s="2">
        <v>1759051527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282"/>
        <v>0</v>
      </c>
      <c r="GM254" s="2">
        <f t="shared" si="283"/>
        <v>1500.08</v>
      </c>
      <c r="GN254" s="2">
        <f t="shared" si="284"/>
        <v>1500.08</v>
      </c>
      <c r="GO254" s="2">
        <f t="shared" si="285"/>
        <v>0</v>
      </c>
      <c r="GP254" s="2">
        <f t="shared" si="286"/>
        <v>0</v>
      </c>
      <c r="GQ254" s="2"/>
      <c r="GR254" s="2">
        <v>0</v>
      </c>
      <c r="GS254" s="2">
        <v>3</v>
      </c>
      <c r="GT254" s="2">
        <v>0</v>
      </c>
      <c r="GU254" s="2" t="s">
        <v>6</v>
      </c>
      <c r="GV254" s="2">
        <f t="shared" si="287"/>
        <v>0</v>
      </c>
      <c r="GW254" s="2">
        <v>1</v>
      </c>
      <c r="GX254" s="2">
        <f t="shared" si="288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ROW(SmtRes!A610)</f>
        <v>610</v>
      </c>
      <c r="D255">
        <f>ROW(EtalonRes!A628)</f>
        <v>628</v>
      </c>
      <c r="E255" t="s">
        <v>395</v>
      </c>
      <c r="F255" t="s">
        <v>396</v>
      </c>
      <c r="G255" t="s">
        <v>397</v>
      </c>
      <c r="H255" t="s">
        <v>32</v>
      </c>
      <c r="I255">
        <f>ROUND(46.08/100,9)</f>
        <v>0.46079999999999999</v>
      </c>
      <c r="J255">
        <v>0</v>
      </c>
      <c r="O255">
        <f t="shared" si="252"/>
        <v>585.96</v>
      </c>
      <c r="P255">
        <f t="shared" si="253"/>
        <v>0</v>
      </c>
      <c r="Q255">
        <f t="shared" si="254"/>
        <v>86.4</v>
      </c>
      <c r="R255">
        <f t="shared" si="255"/>
        <v>13.99</v>
      </c>
      <c r="S255">
        <f t="shared" si="256"/>
        <v>499.56</v>
      </c>
      <c r="T255">
        <f t="shared" si="257"/>
        <v>0</v>
      </c>
      <c r="U255">
        <f t="shared" si="258"/>
        <v>56.383488</v>
      </c>
      <c r="V255">
        <f t="shared" si="259"/>
        <v>1.087488</v>
      </c>
      <c r="W255">
        <f t="shared" si="260"/>
        <v>0</v>
      </c>
      <c r="X255">
        <f t="shared" si="261"/>
        <v>564.91</v>
      </c>
      <c r="Y255">
        <f t="shared" si="262"/>
        <v>349.21</v>
      </c>
      <c r="AA255">
        <v>27721504</v>
      </c>
      <c r="AB255">
        <f t="shared" si="263"/>
        <v>1271.6199999999999</v>
      </c>
      <c r="AC255">
        <f>ROUND(((ES255*0)),2)</f>
        <v>0</v>
      </c>
      <c r="AD255">
        <f>ROUND(((((ET255*0.8))-((EU255*0.8)))+AE255),2)</f>
        <v>187.51</v>
      </c>
      <c r="AE255">
        <f>ROUND(((EU255*0.8)),2)</f>
        <v>30.35</v>
      </c>
      <c r="AF255">
        <f>ROUND(((EV255*0.8)),2)</f>
        <v>1084.1099999999999</v>
      </c>
      <c r="AG255">
        <f t="shared" si="267"/>
        <v>0</v>
      </c>
      <c r="AH255">
        <f>((EW255*0.8))</f>
        <v>122.36</v>
      </c>
      <c r="AI255">
        <f>((EX255*0.8))</f>
        <v>2.3600000000000003</v>
      </c>
      <c r="AJ255">
        <f t="shared" si="269"/>
        <v>0</v>
      </c>
      <c r="AK255">
        <v>20710.02</v>
      </c>
      <c r="AL255">
        <v>19120.490000000002</v>
      </c>
      <c r="AM255">
        <v>234.39</v>
      </c>
      <c r="AN255">
        <v>37.94</v>
      </c>
      <c r="AO255">
        <v>1355.14</v>
      </c>
      <c r="AP255">
        <v>0</v>
      </c>
      <c r="AQ255">
        <v>152.94999999999999</v>
      </c>
      <c r="AR255">
        <v>2.95</v>
      </c>
      <c r="AS255">
        <v>0</v>
      </c>
      <c r="AT255">
        <v>110</v>
      </c>
      <c r="AU255">
        <v>68</v>
      </c>
      <c r="AV255">
        <v>1</v>
      </c>
      <c r="AW255">
        <v>1</v>
      </c>
      <c r="AZ255">
        <v>1</v>
      </c>
      <c r="BA255">
        <v>1</v>
      </c>
      <c r="BB255">
        <v>1</v>
      </c>
      <c r="BC255">
        <v>1</v>
      </c>
      <c r="BD255" t="s">
        <v>6</v>
      </c>
      <c r="BE255" t="s">
        <v>6</v>
      </c>
      <c r="BF255" t="s">
        <v>6</v>
      </c>
      <c r="BG255" t="s">
        <v>6</v>
      </c>
      <c r="BH255">
        <v>0</v>
      </c>
      <c r="BI255">
        <v>1</v>
      </c>
      <c r="BJ255" t="s">
        <v>398</v>
      </c>
      <c r="BM255">
        <v>8001</v>
      </c>
      <c r="BN255">
        <v>0</v>
      </c>
      <c r="BO255" t="s">
        <v>6</v>
      </c>
      <c r="BP255">
        <v>0</v>
      </c>
      <c r="BQ255">
        <v>2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122</v>
      </c>
      <c r="CA255">
        <v>80</v>
      </c>
      <c r="CF255">
        <v>0</v>
      </c>
      <c r="CG255">
        <v>0</v>
      </c>
      <c r="CM255">
        <v>0</v>
      </c>
      <c r="CN255" t="s">
        <v>91</v>
      </c>
      <c r="CO255">
        <v>0</v>
      </c>
      <c r="CP255">
        <f t="shared" si="270"/>
        <v>585.96</v>
      </c>
      <c r="CQ255">
        <f t="shared" si="271"/>
        <v>0</v>
      </c>
      <c r="CR255">
        <f t="shared" si="272"/>
        <v>187.51</v>
      </c>
      <c r="CS255">
        <f t="shared" si="273"/>
        <v>30.35</v>
      </c>
      <c r="CT255">
        <f t="shared" si="274"/>
        <v>1084.1099999999999</v>
      </c>
      <c r="CU255">
        <f t="shared" si="275"/>
        <v>0</v>
      </c>
      <c r="CV255">
        <f t="shared" si="276"/>
        <v>122.36</v>
      </c>
      <c r="CW255">
        <f t="shared" si="277"/>
        <v>2.3600000000000003</v>
      </c>
      <c r="CX255">
        <f t="shared" si="278"/>
        <v>0</v>
      </c>
      <c r="CY255">
        <f t="shared" si="279"/>
        <v>564.90499999999997</v>
      </c>
      <c r="CZ255">
        <f t="shared" si="280"/>
        <v>349.21399999999994</v>
      </c>
      <c r="DC255" t="s">
        <v>6</v>
      </c>
      <c r="DD255" t="s">
        <v>21</v>
      </c>
      <c r="DE255" t="s">
        <v>22</v>
      </c>
      <c r="DF255" t="s">
        <v>22</v>
      </c>
      <c r="DG255" t="s">
        <v>22</v>
      </c>
      <c r="DH255" t="s">
        <v>6</v>
      </c>
      <c r="DI255" t="s">
        <v>22</v>
      </c>
      <c r="DJ255" t="s">
        <v>22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1005</v>
      </c>
      <c r="DV255" t="s">
        <v>32</v>
      </c>
      <c r="DW255" t="s">
        <v>32</v>
      </c>
      <c r="DX255">
        <v>100</v>
      </c>
      <c r="EE255">
        <v>27029021</v>
      </c>
      <c r="EF255">
        <v>2</v>
      </c>
      <c r="EG255" t="s">
        <v>23</v>
      </c>
      <c r="EH255">
        <v>0</v>
      </c>
      <c r="EI255" t="s">
        <v>6</v>
      </c>
      <c r="EJ255">
        <v>1</v>
      </c>
      <c r="EK255">
        <v>8001</v>
      </c>
      <c r="EL255" t="s">
        <v>399</v>
      </c>
      <c r="EM255" t="s">
        <v>400</v>
      </c>
      <c r="EO255" t="s">
        <v>92</v>
      </c>
      <c r="EQ255">
        <v>0</v>
      </c>
      <c r="ER255">
        <v>20710.02</v>
      </c>
      <c r="ES255">
        <v>19120.490000000002</v>
      </c>
      <c r="ET255">
        <v>234.39</v>
      </c>
      <c r="EU255">
        <v>37.94</v>
      </c>
      <c r="EV255">
        <v>1355.14</v>
      </c>
      <c r="EW255">
        <v>152.94999999999999</v>
      </c>
      <c r="EX255">
        <v>2.95</v>
      </c>
      <c r="EY255">
        <v>0</v>
      </c>
      <c r="FQ255">
        <v>0</v>
      </c>
      <c r="FR255">
        <f t="shared" si="281"/>
        <v>0</v>
      </c>
      <c r="FS255">
        <v>0</v>
      </c>
      <c r="FT255" t="s">
        <v>27</v>
      </c>
      <c r="FU255" t="s">
        <v>28</v>
      </c>
      <c r="FX255">
        <v>109.8</v>
      </c>
      <c r="FY255">
        <v>68</v>
      </c>
      <c r="GA255" t="s">
        <v>6</v>
      </c>
      <c r="GD255">
        <v>0</v>
      </c>
      <c r="GF255">
        <v>1759051527</v>
      </c>
      <c r="GG255">
        <v>2</v>
      </c>
      <c r="GH255">
        <v>1</v>
      </c>
      <c r="GI255">
        <v>-2</v>
      </c>
      <c r="GJ255">
        <v>0</v>
      </c>
      <c r="GK255">
        <f>ROUND(R255*(S12)/100,2)</f>
        <v>0</v>
      </c>
      <c r="GL255">
        <f t="shared" si="282"/>
        <v>0</v>
      </c>
      <c r="GM255">
        <f t="shared" si="283"/>
        <v>1500.08</v>
      </c>
      <c r="GN255">
        <f t="shared" si="284"/>
        <v>1500.08</v>
      </c>
      <c r="GO255">
        <f t="shared" si="285"/>
        <v>0</v>
      </c>
      <c r="GP255">
        <f t="shared" si="286"/>
        <v>0</v>
      </c>
      <c r="GR255">
        <v>0</v>
      </c>
      <c r="GS255">
        <v>0</v>
      </c>
      <c r="GT255">
        <v>0</v>
      </c>
      <c r="GU255" t="s">
        <v>6</v>
      </c>
      <c r="GV255">
        <f t="shared" si="287"/>
        <v>0</v>
      </c>
      <c r="GW255">
        <v>1</v>
      </c>
      <c r="GX255">
        <f t="shared" si="288"/>
        <v>0</v>
      </c>
      <c r="HA255">
        <v>0</v>
      </c>
      <c r="HB255">
        <v>0</v>
      </c>
      <c r="IK255">
        <v>0</v>
      </c>
    </row>
    <row r="256" spans="1:255" x14ac:dyDescent="0.2">
      <c r="A256" s="2">
        <v>17</v>
      </c>
      <c r="B256" s="2">
        <v>1</v>
      </c>
      <c r="C256" s="2">
        <f>ROW(SmtRes!A611)</f>
        <v>611</v>
      </c>
      <c r="D256" s="2">
        <f>ROW(EtalonRes!A629)</f>
        <v>629</v>
      </c>
      <c r="E256" s="2" t="s">
        <v>401</v>
      </c>
      <c r="F256" s="2" t="s">
        <v>30</v>
      </c>
      <c r="G256" s="2" t="s">
        <v>402</v>
      </c>
      <c r="H256" s="2" t="s">
        <v>32</v>
      </c>
      <c r="I256" s="2">
        <f>ROUND(238.26/100,9)</f>
        <v>2.3826000000000001</v>
      </c>
      <c r="J256" s="2">
        <v>0</v>
      </c>
      <c r="K256" s="2"/>
      <c r="L256" s="2"/>
      <c r="M256" s="2"/>
      <c r="N256" s="2"/>
      <c r="O256" s="2">
        <f t="shared" si="252"/>
        <v>424.1</v>
      </c>
      <c r="P256" s="2">
        <f t="shared" si="253"/>
        <v>0</v>
      </c>
      <c r="Q256" s="2">
        <f t="shared" si="254"/>
        <v>0</v>
      </c>
      <c r="R256" s="2">
        <f t="shared" si="255"/>
        <v>0</v>
      </c>
      <c r="S256" s="2">
        <f t="shared" si="256"/>
        <v>424.1</v>
      </c>
      <c r="T256" s="2">
        <f t="shared" si="257"/>
        <v>0</v>
      </c>
      <c r="U256" s="2">
        <f t="shared" si="258"/>
        <v>54.370932000000003</v>
      </c>
      <c r="V256" s="2">
        <f t="shared" si="259"/>
        <v>0</v>
      </c>
      <c r="W256" s="2">
        <f t="shared" si="260"/>
        <v>0</v>
      </c>
      <c r="X256" s="2">
        <f t="shared" si="261"/>
        <v>419.86</v>
      </c>
      <c r="Y256" s="2">
        <f t="shared" si="262"/>
        <v>254.46</v>
      </c>
      <c r="Z256" s="2"/>
      <c r="AA256" s="2">
        <v>27721505</v>
      </c>
      <c r="AB256" s="2">
        <f t="shared" si="263"/>
        <v>178</v>
      </c>
      <c r="AC256" s="2">
        <f t="shared" ref="AC256:AC261" si="289">ROUND((ES256),2)</f>
        <v>0</v>
      </c>
      <c r="AD256" s="2">
        <f t="shared" ref="AD256:AD261" si="290">ROUND((((ET256)-(EU256))+AE256),2)</f>
        <v>0</v>
      </c>
      <c r="AE256" s="2">
        <f t="shared" ref="AE256:AF261" si="291">ROUND((EU256),2)</f>
        <v>0</v>
      </c>
      <c r="AF256" s="2">
        <f t="shared" si="291"/>
        <v>178</v>
      </c>
      <c r="AG256" s="2">
        <f t="shared" si="267"/>
        <v>0</v>
      </c>
      <c r="AH256" s="2">
        <f t="shared" ref="AH256:AI261" si="292">(EW256)</f>
        <v>22.82</v>
      </c>
      <c r="AI256" s="2">
        <f t="shared" si="292"/>
        <v>0</v>
      </c>
      <c r="AJ256" s="2">
        <f t="shared" si="269"/>
        <v>0</v>
      </c>
      <c r="AK256" s="2">
        <v>178</v>
      </c>
      <c r="AL256" s="2">
        <v>0</v>
      </c>
      <c r="AM256" s="2">
        <v>0</v>
      </c>
      <c r="AN256" s="2">
        <v>0</v>
      </c>
      <c r="AO256" s="2">
        <v>178</v>
      </c>
      <c r="AP256" s="2">
        <v>0</v>
      </c>
      <c r="AQ256" s="2">
        <v>22.82</v>
      </c>
      <c r="AR256" s="2">
        <v>0</v>
      </c>
      <c r="AS256" s="2">
        <v>0</v>
      </c>
      <c r="AT256" s="2">
        <v>99</v>
      </c>
      <c r="AU256" s="2">
        <v>60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6</v>
      </c>
      <c r="BE256" s="2" t="s">
        <v>6</v>
      </c>
      <c r="BF256" s="2" t="s">
        <v>6</v>
      </c>
      <c r="BG256" s="2" t="s">
        <v>6</v>
      </c>
      <c r="BH256" s="2">
        <v>0</v>
      </c>
      <c r="BI256" s="2">
        <v>1</v>
      </c>
      <c r="BJ256" s="2" t="s">
        <v>33</v>
      </c>
      <c r="BK256" s="2"/>
      <c r="BL256" s="2"/>
      <c r="BM256" s="2">
        <v>46001</v>
      </c>
      <c r="BN256" s="2">
        <v>0</v>
      </c>
      <c r="BO256" s="2" t="s">
        <v>6</v>
      </c>
      <c r="BP256" s="2">
        <v>0</v>
      </c>
      <c r="BQ256" s="2">
        <v>2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6</v>
      </c>
      <c r="BZ256" s="2">
        <v>110</v>
      </c>
      <c r="CA256" s="2">
        <v>70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6</v>
      </c>
      <c r="CO256" s="2">
        <v>0</v>
      </c>
      <c r="CP256" s="2">
        <f t="shared" si="270"/>
        <v>424.1</v>
      </c>
      <c r="CQ256" s="2">
        <f t="shared" si="271"/>
        <v>0</v>
      </c>
      <c r="CR256" s="2">
        <f t="shared" si="272"/>
        <v>0</v>
      </c>
      <c r="CS256" s="2">
        <f t="shared" si="273"/>
        <v>0</v>
      </c>
      <c r="CT256" s="2">
        <f t="shared" si="274"/>
        <v>178</v>
      </c>
      <c r="CU256" s="2">
        <f t="shared" si="275"/>
        <v>0</v>
      </c>
      <c r="CV256" s="2">
        <f t="shared" si="276"/>
        <v>22.82</v>
      </c>
      <c r="CW256" s="2">
        <f t="shared" si="277"/>
        <v>0</v>
      </c>
      <c r="CX256" s="2">
        <f t="shared" si="278"/>
        <v>0</v>
      </c>
      <c r="CY256" s="2">
        <f t="shared" si="279"/>
        <v>419.85900000000004</v>
      </c>
      <c r="CZ256" s="2">
        <f t="shared" si="280"/>
        <v>254.46</v>
      </c>
      <c r="DA256" s="2"/>
      <c r="DB256" s="2"/>
      <c r="DC256" s="2" t="s">
        <v>6</v>
      </c>
      <c r="DD256" s="2" t="s">
        <v>6</v>
      </c>
      <c r="DE256" s="2" t="s">
        <v>6</v>
      </c>
      <c r="DF256" s="2" t="s">
        <v>6</v>
      </c>
      <c r="DG256" s="2" t="s">
        <v>6</v>
      </c>
      <c r="DH256" s="2" t="s">
        <v>6</v>
      </c>
      <c r="DI256" s="2" t="s">
        <v>6</v>
      </c>
      <c r="DJ256" s="2" t="s">
        <v>6</v>
      </c>
      <c r="DK256" s="2" t="s">
        <v>6</v>
      </c>
      <c r="DL256" s="2" t="s">
        <v>6</v>
      </c>
      <c r="DM256" s="2" t="s">
        <v>6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1005</v>
      </c>
      <c r="DV256" s="2" t="s">
        <v>32</v>
      </c>
      <c r="DW256" s="2" t="s">
        <v>32</v>
      </c>
      <c r="DX256" s="2">
        <v>100</v>
      </c>
      <c r="DY256" s="2"/>
      <c r="DZ256" s="2"/>
      <c r="EA256" s="2"/>
      <c r="EB256" s="2"/>
      <c r="EC256" s="2"/>
      <c r="ED256" s="2"/>
      <c r="EE256" s="2">
        <v>27029091</v>
      </c>
      <c r="EF256" s="2">
        <v>2</v>
      </c>
      <c r="EG256" s="2" t="s">
        <v>23</v>
      </c>
      <c r="EH256" s="2">
        <v>0</v>
      </c>
      <c r="EI256" s="2" t="s">
        <v>6</v>
      </c>
      <c r="EJ256" s="2">
        <v>1</v>
      </c>
      <c r="EK256" s="2">
        <v>46001</v>
      </c>
      <c r="EL256" s="2" t="s">
        <v>34</v>
      </c>
      <c r="EM256" s="2" t="s">
        <v>35</v>
      </c>
      <c r="EN256" s="2"/>
      <c r="EO256" s="2" t="s">
        <v>6</v>
      </c>
      <c r="EP256" s="2"/>
      <c r="EQ256" s="2">
        <v>0</v>
      </c>
      <c r="ER256" s="2">
        <v>178</v>
      </c>
      <c r="ES256" s="2">
        <v>0</v>
      </c>
      <c r="ET256" s="2">
        <v>0</v>
      </c>
      <c r="EU256" s="2">
        <v>0</v>
      </c>
      <c r="EV256" s="2">
        <v>178</v>
      </c>
      <c r="EW256" s="2">
        <v>22.82</v>
      </c>
      <c r="EX256" s="2">
        <v>0</v>
      </c>
      <c r="EY256" s="2">
        <v>0</v>
      </c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281"/>
        <v>0</v>
      </c>
      <c r="FS256" s="2">
        <v>0</v>
      </c>
      <c r="FT256" s="2" t="s">
        <v>27</v>
      </c>
      <c r="FU256" s="2" t="s">
        <v>28</v>
      </c>
      <c r="FV256" s="2"/>
      <c r="FW256" s="2"/>
      <c r="FX256" s="2">
        <v>99</v>
      </c>
      <c r="FY256" s="2">
        <v>59.5</v>
      </c>
      <c r="FZ256" s="2"/>
      <c r="GA256" s="2" t="s">
        <v>6</v>
      </c>
      <c r="GB256" s="2"/>
      <c r="GC256" s="2"/>
      <c r="GD256" s="2">
        <v>0</v>
      </c>
      <c r="GE256" s="2"/>
      <c r="GF256" s="2">
        <v>856176351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282"/>
        <v>0</v>
      </c>
      <c r="GM256" s="2">
        <f t="shared" si="283"/>
        <v>1098.42</v>
      </c>
      <c r="GN256" s="2">
        <f t="shared" si="284"/>
        <v>1098.42</v>
      </c>
      <c r="GO256" s="2">
        <f t="shared" si="285"/>
        <v>0</v>
      </c>
      <c r="GP256" s="2">
        <f t="shared" si="286"/>
        <v>0</v>
      </c>
      <c r="GQ256" s="2"/>
      <c r="GR256" s="2">
        <v>0</v>
      </c>
      <c r="GS256" s="2">
        <v>3</v>
      </c>
      <c r="GT256" s="2">
        <v>0</v>
      </c>
      <c r="GU256" s="2" t="s">
        <v>6</v>
      </c>
      <c r="GV256" s="2">
        <f t="shared" si="287"/>
        <v>0</v>
      </c>
      <c r="GW256" s="2">
        <v>1</v>
      </c>
      <c r="GX256" s="2">
        <f t="shared" si="288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17</v>
      </c>
      <c r="B257">
        <v>1</v>
      </c>
      <c r="C257">
        <f>ROW(SmtRes!A612)</f>
        <v>612</v>
      </c>
      <c r="D257">
        <f>ROW(EtalonRes!A630)</f>
        <v>630</v>
      </c>
      <c r="E257" t="s">
        <v>401</v>
      </c>
      <c r="F257" t="s">
        <v>30</v>
      </c>
      <c r="G257" t="s">
        <v>402</v>
      </c>
      <c r="H257" t="s">
        <v>32</v>
      </c>
      <c r="I257">
        <f>ROUND(238.26/100,9)</f>
        <v>2.3826000000000001</v>
      </c>
      <c r="J257">
        <v>0</v>
      </c>
      <c r="O257">
        <f t="shared" si="252"/>
        <v>424.1</v>
      </c>
      <c r="P257">
        <f t="shared" si="253"/>
        <v>0</v>
      </c>
      <c r="Q257">
        <f t="shared" si="254"/>
        <v>0</v>
      </c>
      <c r="R257">
        <f t="shared" si="255"/>
        <v>0</v>
      </c>
      <c r="S257">
        <f t="shared" si="256"/>
        <v>424.1</v>
      </c>
      <c r="T257">
        <f t="shared" si="257"/>
        <v>0</v>
      </c>
      <c r="U257">
        <f t="shared" si="258"/>
        <v>54.370932000000003</v>
      </c>
      <c r="V257">
        <f t="shared" si="259"/>
        <v>0</v>
      </c>
      <c r="W257">
        <f t="shared" si="260"/>
        <v>0</v>
      </c>
      <c r="X257">
        <f t="shared" si="261"/>
        <v>419.86</v>
      </c>
      <c r="Y257">
        <f t="shared" si="262"/>
        <v>254.46</v>
      </c>
      <c r="AA257">
        <v>27721504</v>
      </c>
      <c r="AB257">
        <f t="shared" si="263"/>
        <v>178</v>
      </c>
      <c r="AC257">
        <f t="shared" si="289"/>
        <v>0</v>
      </c>
      <c r="AD257">
        <f t="shared" si="290"/>
        <v>0</v>
      </c>
      <c r="AE257">
        <f t="shared" si="291"/>
        <v>0</v>
      </c>
      <c r="AF257">
        <f t="shared" si="291"/>
        <v>178</v>
      </c>
      <c r="AG257">
        <f t="shared" si="267"/>
        <v>0</v>
      </c>
      <c r="AH257">
        <f t="shared" si="292"/>
        <v>22.82</v>
      </c>
      <c r="AI257">
        <f t="shared" si="292"/>
        <v>0</v>
      </c>
      <c r="AJ257">
        <f t="shared" si="269"/>
        <v>0</v>
      </c>
      <c r="AK257">
        <v>178</v>
      </c>
      <c r="AL257">
        <v>0</v>
      </c>
      <c r="AM257">
        <v>0</v>
      </c>
      <c r="AN257">
        <v>0</v>
      </c>
      <c r="AO257">
        <v>178</v>
      </c>
      <c r="AP257">
        <v>0</v>
      </c>
      <c r="AQ257">
        <v>22.82</v>
      </c>
      <c r="AR257">
        <v>0</v>
      </c>
      <c r="AS257">
        <v>0</v>
      </c>
      <c r="AT257">
        <v>99</v>
      </c>
      <c r="AU257">
        <v>60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6</v>
      </c>
      <c r="BE257" t="s">
        <v>6</v>
      </c>
      <c r="BF257" t="s">
        <v>6</v>
      </c>
      <c r="BG257" t="s">
        <v>6</v>
      </c>
      <c r="BH257">
        <v>0</v>
      </c>
      <c r="BI257">
        <v>1</v>
      </c>
      <c r="BJ257" t="s">
        <v>33</v>
      </c>
      <c r="BM257">
        <v>46001</v>
      </c>
      <c r="BN257">
        <v>0</v>
      </c>
      <c r="BO257" t="s">
        <v>6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110</v>
      </c>
      <c r="CA257">
        <v>70</v>
      </c>
      <c r="CF257">
        <v>0</v>
      </c>
      <c r="CG257">
        <v>0</v>
      </c>
      <c r="CM257">
        <v>0</v>
      </c>
      <c r="CN257" t="s">
        <v>6</v>
      </c>
      <c r="CO257">
        <v>0</v>
      </c>
      <c r="CP257">
        <f t="shared" si="270"/>
        <v>424.1</v>
      </c>
      <c r="CQ257">
        <f t="shared" si="271"/>
        <v>0</v>
      </c>
      <c r="CR257">
        <f t="shared" si="272"/>
        <v>0</v>
      </c>
      <c r="CS257">
        <f t="shared" si="273"/>
        <v>0</v>
      </c>
      <c r="CT257">
        <f t="shared" si="274"/>
        <v>178</v>
      </c>
      <c r="CU257">
        <f t="shared" si="275"/>
        <v>0</v>
      </c>
      <c r="CV257">
        <f t="shared" si="276"/>
        <v>22.82</v>
      </c>
      <c r="CW257">
        <f t="shared" si="277"/>
        <v>0</v>
      </c>
      <c r="CX257">
        <f t="shared" si="278"/>
        <v>0</v>
      </c>
      <c r="CY257">
        <f t="shared" si="279"/>
        <v>419.85900000000004</v>
      </c>
      <c r="CZ257">
        <f t="shared" si="280"/>
        <v>254.46</v>
      </c>
      <c r="DC257" t="s">
        <v>6</v>
      </c>
      <c r="DD257" t="s">
        <v>6</v>
      </c>
      <c r="DE257" t="s">
        <v>6</v>
      </c>
      <c r="DF257" t="s">
        <v>6</v>
      </c>
      <c r="DG257" t="s">
        <v>6</v>
      </c>
      <c r="DH257" t="s">
        <v>6</v>
      </c>
      <c r="DI257" t="s">
        <v>6</v>
      </c>
      <c r="DJ257" t="s">
        <v>6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1005</v>
      </c>
      <c r="DV257" t="s">
        <v>32</v>
      </c>
      <c r="DW257" t="s">
        <v>32</v>
      </c>
      <c r="DX257">
        <v>100</v>
      </c>
      <c r="EE257">
        <v>27029091</v>
      </c>
      <c r="EF257">
        <v>2</v>
      </c>
      <c r="EG257" t="s">
        <v>23</v>
      </c>
      <c r="EH257">
        <v>0</v>
      </c>
      <c r="EI257" t="s">
        <v>6</v>
      </c>
      <c r="EJ257">
        <v>1</v>
      </c>
      <c r="EK257">
        <v>46001</v>
      </c>
      <c r="EL257" t="s">
        <v>34</v>
      </c>
      <c r="EM257" t="s">
        <v>35</v>
      </c>
      <c r="EO257" t="s">
        <v>6</v>
      </c>
      <c r="EQ257">
        <v>0</v>
      </c>
      <c r="ER257">
        <v>178</v>
      </c>
      <c r="ES257">
        <v>0</v>
      </c>
      <c r="ET257">
        <v>0</v>
      </c>
      <c r="EU257">
        <v>0</v>
      </c>
      <c r="EV257">
        <v>178</v>
      </c>
      <c r="EW257">
        <v>22.82</v>
      </c>
      <c r="EX257">
        <v>0</v>
      </c>
      <c r="EY257">
        <v>0</v>
      </c>
      <c r="FQ257">
        <v>0</v>
      </c>
      <c r="FR257">
        <f t="shared" si="281"/>
        <v>0</v>
      </c>
      <c r="FS257">
        <v>0</v>
      </c>
      <c r="FT257" t="s">
        <v>27</v>
      </c>
      <c r="FU257" t="s">
        <v>28</v>
      </c>
      <c r="FX257">
        <v>99</v>
      </c>
      <c r="FY257">
        <v>59.5</v>
      </c>
      <c r="GA257" t="s">
        <v>6</v>
      </c>
      <c r="GD257">
        <v>0</v>
      </c>
      <c r="GF257">
        <v>856176351</v>
      </c>
      <c r="GG257">
        <v>2</v>
      </c>
      <c r="GH257">
        <v>1</v>
      </c>
      <c r="GI257">
        <v>-2</v>
      </c>
      <c r="GJ257">
        <v>0</v>
      </c>
      <c r="GK257">
        <f>ROUND(R257*(S12)/100,2)</f>
        <v>0</v>
      </c>
      <c r="GL257">
        <f t="shared" si="282"/>
        <v>0</v>
      </c>
      <c r="GM257">
        <f t="shared" si="283"/>
        <v>1098.42</v>
      </c>
      <c r="GN257">
        <f t="shared" si="284"/>
        <v>1098.42</v>
      </c>
      <c r="GO257">
        <f t="shared" si="285"/>
        <v>0</v>
      </c>
      <c r="GP257">
        <f t="shared" si="286"/>
        <v>0</v>
      </c>
      <c r="GR257">
        <v>0</v>
      </c>
      <c r="GS257">
        <v>0</v>
      </c>
      <c r="GT257">
        <v>0</v>
      </c>
      <c r="GU257" t="s">
        <v>6</v>
      </c>
      <c r="GV257">
        <f t="shared" si="287"/>
        <v>0</v>
      </c>
      <c r="GW257">
        <v>1</v>
      </c>
      <c r="GX257">
        <f t="shared" si="288"/>
        <v>0</v>
      </c>
      <c r="HA257">
        <v>0</v>
      </c>
      <c r="HB257"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ROW(SmtRes!A616)</f>
        <v>616</v>
      </c>
      <c r="D258" s="2">
        <f>ROW(EtalonRes!A634)</f>
        <v>634</v>
      </c>
      <c r="E258" s="2" t="s">
        <v>403</v>
      </c>
      <c r="F258" s="2" t="s">
        <v>404</v>
      </c>
      <c r="G258" s="2" t="s">
        <v>405</v>
      </c>
      <c r="H258" s="2" t="s">
        <v>32</v>
      </c>
      <c r="I258" s="2">
        <f>ROUND(37.96/100,9)</f>
        <v>0.37959999999999999</v>
      </c>
      <c r="J258" s="2">
        <v>0</v>
      </c>
      <c r="K258" s="2"/>
      <c r="L258" s="2"/>
      <c r="M258" s="2"/>
      <c r="N258" s="2"/>
      <c r="O258" s="2">
        <f t="shared" si="252"/>
        <v>243.33</v>
      </c>
      <c r="P258" s="2">
        <f t="shared" si="253"/>
        <v>0</v>
      </c>
      <c r="Q258" s="2">
        <f t="shared" si="254"/>
        <v>17.09</v>
      </c>
      <c r="R258" s="2">
        <f t="shared" si="255"/>
        <v>7.38</v>
      </c>
      <c r="S258" s="2">
        <f t="shared" si="256"/>
        <v>226.24</v>
      </c>
      <c r="T258" s="2">
        <f t="shared" si="257"/>
        <v>0</v>
      </c>
      <c r="U258" s="2">
        <f t="shared" si="258"/>
        <v>26.522652000000001</v>
      </c>
      <c r="V258" s="2">
        <f t="shared" si="259"/>
        <v>0.546624</v>
      </c>
      <c r="W258" s="2">
        <f t="shared" si="260"/>
        <v>0</v>
      </c>
      <c r="X258" s="2">
        <f t="shared" si="261"/>
        <v>186.9</v>
      </c>
      <c r="Y258" s="2">
        <f t="shared" si="262"/>
        <v>158.86000000000001</v>
      </c>
      <c r="Z258" s="2"/>
      <c r="AA258" s="2">
        <v>27721505</v>
      </c>
      <c r="AB258" s="2">
        <f t="shared" si="263"/>
        <v>641</v>
      </c>
      <c r="AC258" s="2">
        <f t="shared" si="289"/>
        <v>0</v>
      </c>
      <c r="AD258" s="2">
        <f t="shared" si="290"/>
        <v>45.01</v>
      </c>
      <c r="AE258" s="2">
        <f t="shared" si="291"/>
        <v>19.440000000000001</v>
      </c>
      <c r="AF258" s="2">
        <f t="shared" si="291"/>
        <v>595.99</v>
      </c>
      <c r="AG258" s="2">
        <f t="shared" si="267"/>
        <v>0</v>
      </c>
      <c r="AH258" s="2">
        <f t="shared" si="292"/>
        <v>69.87</v>
      </c>
      <c r="AI258" s="2">
        <f t="shared" si="292"/>
        <v>1.44</v>
      </c>
      <c r="AJ258" s="2">
        <f t="shared" si="269"/>
        <v>0</v>
      </c>
      <c r="AK258" s="2">
        <v>641</v>
      </c>
      <c r="AL258" s="2">
        <v>0</v>
      </c>
      <c r="AM258" s="2">
        <v>45.01</v>
      </c>
      <c r="AN258" s="2">
        <v>19.440000000000001</v>
      </c>
      <c r="AO258" s="2">
        <v>595.99</v>
      </c>
      <c r="AP258" s="2">
        <v>0</v>
      </c>
      <c r="AQ258" s="2">
        <v>69.87</v>
      </c>
      <c r="AR258" s="2">
        <v>1.44</v>
      </c>
      <c r="AS258" s="2">
        <v>0</v>
      </c>
      <c r="AT258" s="2">
        <v>80</v>
      </c>
      <c r="AU258" s="2">
        <v>68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6</v>
      </c>
      <c r="BE258" s="2" t="s">
        <v>6</v>
      </c>
      <c r="BF258" s="2" t="s">
        <v>6</v>
      </c>
      <c r="BG258" s="2" t="s">
        <v>6</v>
      </c>
      <c r="BH258" s="2">
        <v>0</v>
      </c>
      <c r="BI258" s="2">
        <v>1</v>
      </c>
      <c r="BJ258" s="2" t="s">
        <v>406</v>
      </c>
      <c r="BK258" s="2"/>
      <c r="BL258" s="2"/>
      <c r="BM258" s="2">
        <v>57001</v>
      </c>
      <c r="BN258" s="2">
        <v>0</v>
      </c>
      <c r="BO258" s="2" t="s">
        <v>6</v>
      </c>
      <c r="BP258" s="2">
        <v>0</v>
      </c>
      <c r="BQ258" s="2">
        <v>6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6</v>
      </c>
      <c r="BZ258" s="2">
        <v>80</v>
      </c>
      <c r="CA258" s="2">
        <v>68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6</v>
      </c>
      <c r="CO258" s="2">
        <v>0</v>
      </c>
      <c r="CP258" s="2">
        <f t="shared" si="270"/>
        <v>243.33</v>
      </c>
      <c r="CQ258" s="2">
        <f t="shared" si="271"/>
        <v>0</v>
      </c>
      <c r="CR258" s="2">
        <f t="shared" si="272"/>
        <v>45.01</v>
      </c>
      <c r="CS258" s="2">
        <f t="shared" si="273"/>
        <v>19.440000000000001</v>
      </c>
      <c r="CT258" s="2">
        <f t="shared" si="274"/>
        <v>595.99</v>
      </c>
      <c r="CU258" s="2">
        <f t="shared" si="275"/>
        <v>0</v>
      </c>
      <c r="CV258" s="2">
        <f t="shared" si="276"/>
        <v>69.87</v>
      </c>
      <c r="CW258" s="2">
        <f t="shared" si="277"/>
        <v>1.44</v>
      </c>
      <c r="CX258" s="2">
        <f t="shared" si="278"/>
        <v>0</v>
      </c>
      <c r="CY258" s="2">
        <f t="shared" si="279"/>
        <v>186.89599999999999</v>
      </c>
      <c r="CZ258" s="2">
        <f t="shared" si="280"/>
        <v>158.86160000000001</v>
      </c>
      <c r="DA258" s="2"/>
      <c r="DB258" s="2"/>
      <c r="DC258" s="2" t="s">
        <v>6</v>
      </c>
      <c r="DD258" s="2" t="s">
        <v>6</v>
      </c>
      <c r="DE258" s="2" t="s">
        <v>6</v>
      </c>
      <c r="DF258" s="2" t="s">
        <v>6</v>
      </c>
      <c r="DG258" s="2" t="s">
        <v>6</v>
      </c>
      <c r="DH258" s="2" t="s">
        <v>6</v>
      </c>
      <c r="DI258" s="2" t="s">
        <v>6</v>
      </c>
      <c r="DJ258" s="2" t="s">
        <v>6</v>
      </c>
      <c r="DK258" s="2" t="s">
        <v>6</v>
      </c>
      <c r="DL258" s="2" t="s">
        <v>6</v>
      </c>
      <c r="DM258" s="2" t="s">
        <v>6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1005</v>
      </c>
      <c r="DV258" s="2" t="s">
        <v>32</v>
      </c>
      <c r="DW258" s="2" t="s">
        <v>32</v>
      </c>
      <c r="DX258" s="2">
        <v>100</v>
      </c>
      <c r="DY258" s="2"/>
      <c r="DZ258" s="2"/>
      <c r="EA258" s="2"/>
      <c r="EB258" s="2"/>
      <c r="EC258" s="2"/>
      <c r="ED258" s="2"/>
      <c r="EE258" s="2">
        <v>27029102</v>
      </c>
      <c r="EF258" s="2">
        <v>6</v>
      </c>
      <c r="EG258" s="2" t="s">
        <v>40</v>
      </c>
      <c r="EH258" s="2">
        <v>0</v>
      </c>
      <c r="EI258" s="2" t="s">
        <v>6</v>
      </c>
      <c r="EJ258" s="2">
        <v>1</v>
      </c>
      <c r="EK258" s="2">
        <v>57001</v>
      </c>
      <c r="EL258" s="2" t="s">
        <v>200</v>
      </c>
      <c r="EM258" s="2" t="s">
        <v>407</v>
      </c>
      <c r="EN258" s="2"/>
      <c r="EO258" s="2" t="s">
        <v>6</v>
      </c>
      <c r="EP258" s="2"/>
      <c r="EQ258" s="2">
        <v>0</v>
      </c>
      <c r="ER258" s="2">
        <v>641</v>
      </c>
      <c r="ES258" s="2">
        <v>0</v>
      </c>
      <c r="ET258" s="2">
        <v>45.01</v>
      </c>
      <c r="EU258" s="2">
        <v>19.440000000000001</v>
      </c>
      <c r="EV258" s="2">
        <v>595.99</v>
      </c>
      <c r="EW258" s="2">
        <v>69.87</v>
      </c>
      <c r="EX258" s="2">
        <v>1.44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281"/>
        <v>0</v>
      </c>
      <c r="FS258" s="2">
        <v>0</v>
      </c>
      <c r="FT258" s="2"/>
      <c r="FU258" s="2"/>
      <c r="FV258" s="2"/>
      <c r="FW258" s="2"/>
      <c r="FX258" s="2">
        <v>80</v>
      </c>
      <c r="FY258" s="2">
        <v>68</v>
      </c>
      <c r="FZ258" s="2"/>
      <c r="GA258" s="2" t="s">
        <v>6</v>
      </c>
      <c r="GB258" s="2"/>
      <c r="GC258" s="2"/>
      <c r="GD258" s="2">
        <v>0</v>
      </c>
      <c r="GE258" s="2"/>
      <c r="GF258" s="2">
        <v>1406297217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282"/>
        <v>0</v>
      </c>
      <c r="GM258" s="2">
        <f t="shared" si="283"/>
        <v>589.09</v>
      </c>
      <c r="GN258" s="2">
        <f t="shared" si="284"/>
        <v>589.09</v>
      </c>
      <c r="GO258" s="2">
        <f t="shared" si="285"/>
        <v>0</v>
      </c>
      <c r="GP258" s="2">
        <f t="shared" si="286"/>
        <v>0</v>
      </c>
      <c r="GQ258" s="2"/>
      <c r="GR258" s="2">
        <v>0</v>
      </c>
      <c r="GS258" s="2">
        <v>3</v>
      </c>
      <c r="GT258" s="2">
        <v>0</v>
      </c>
      <c r="GU258" s="2" t="s">
        <v>6</v>
      </c>
      <c r="GV258" s="2">
        <f t="shared" si="287"/>
        <v>0</v>
      </c>
      <c r="GW258" s="2">
        <v>1</v>
      </c>
      <c r="GX258" s="2">
        <f t="shared" si="288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ROW(SmtRes!A620)</f>
        <v>620</v>
      </c>
      <c r="D259">
        <f>ROW(EtalonRes!A638)</f>
        <v>638</v>
      </c>
      <c r="E259" t="s">
        <v>403</v>
      </c>
      <c r="F259" t="s">
        <v>404</v>
      </c>
      <c r="G259" t="s">
        <v>405</v>
      </c>
      <c r="H259" t="s">
        <v>32</v>
      </c>
      <c r="I259">
        <f>ROUND(37.96/100,9)</f>
        <v>0.37959999999999999</v>
      </c>
      <c r="J259">
        <v>0</v>
      </c>
      <c r="O259">
        <f t="shared" si="252"/>
        <v>243.33</v>
      </c>
      <c r="P259">
        <f t="shared" si="253"/>
        <v>0</v>
      </c>
      <c r="Q259">
        <f t="shared" si="254"/>
        <v>17.09</v>
      </c>
      <c r="R259">
        <f t="shared" si="255"/>
        <v>7.38</v>
      </c>
      <c r="S259">
        <f t="shared" si="256"/>
        <v>226.24</v>
      </c>
      <c r="T259">
        <f t="shared" si="257"/>
        <v>0</v>
      </c>
      <c r="U259">
        <f t="shared" si="258"/>
        <v>26.522652000000001</v>
      </c>
      <c r="V259">
        <f t="shared" si="259"/>
        <v>0.546624</v>
      </c>
      <c r="W259">
        <f t="shared" si="260"/>
        <v>0</v>
      </c>
      <c r="X259">
        <f t="shared" si="261"/>
        <v>186.9</v>
      </c>
      <c r="Y259">
        <f t="shared" si="262"/>
        <v>158.86000000000001</v>
      </c>
      <c r="AA259">
        <v>27721504</v>
      </c>
      <c r="AB259">
        <f t="shared" si="263"/>
        <v>641</v>
      </c>
      <c r="AC259">
        <f t="shared" si="289"/>
        <v>0</v>
      </c>
      <c r="AD259">
        <f t="shared" si="290"/>
        <v>45.01</v>
      </c>
      <c r="AE259">
        <f t="shared" si="291"/>
        <v>19.440000000000001</v>
      </c>
      <c r="AF259">
        <f t="shared" si="291"/>
        <v>595.99</v>
      </c>
      <c r="AG259">
        <f t="shared" si="267"/>
        <v>0</v>
      </c>
      <c r="AH259">
        <f t="shared" si="292"/>
        <v>69.87</v>
      </c>
      <c r="AI259">
        <f t="shared" si="292"/>
        <v>1.44</v>
      </c>
      <c r="AJ259">
        <f t="shared" si="269"/>
        <v>0</v>
      </c>
      <c r="AK259">
        <v>641</v>
      </c>
      <c r="AL259">
        <v>0</v>
      </c>
      <c r="AM259">
        <v>45.01</v>
      </c>
      <c r="AN259">
        <v>19.440000000000001</v>
      </c>
      <c r="AO259">
        <v>595.99</v>
      </c>
      <c r="AP259">
        <v>0</v>
      </c>
      <c r="AQ259">
        <v>69.87</v>
      </c>
      <c r="AR259">
        <v>1.44</v>
      </c>
      <c r="AS259">
        <v>0</v>
      </c>
      <c r="AT259">
        <v>80</v>
      </c>
      <c r="AU259">
        <v>68</v>
      </c>
      <c r="AV259">
        <v>1</v>
      </c>
      <c r="AW259">
        <v>1</v>
      </c>
      <c r="AZ259">
        <v>1</v>
      </c>
      <c r="BA259">
        <v>1</v>
      </c>
      <c r="BB259">
        <v>1</v>
      </c>
      <c r="BC259">
        <v>1</v>
      </c>
      <c r="BD259" t="s">
        <v>6</v>
      </c>
      <c r="BE259" t="s">
        <v>6</v>
      </c>
      <c r="BF259" t="s">
        <v>6</v>
      </c>
      <c r="BG259" t="s">
        <v>6</v>
      </c>
      <c r="BH259">
        <v>0</v>
      </c>
      <c r="BI259">
        <v>1</v>
      </c>
      <c r="BJ259" t="s">
        <v>406</v>
      </c>
      <c r="BM259">
        <v>57001</v>
      </c>
      <c r="BN259">
        <v>0</v>
      </c>
      <c r="BO259" t="s">
        <v>6</v>
      </c>
      <c r="BP259">
        <v>0</v>
      </c>
      <c r="BQ259">
        <v>6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6</v>
      </c>
      <c r="BZ259">
        <v>80</v>
      </c>
      <c r="CA259">
        <v>68</v>
      </c>
      <c r="CF259">
        <v>0</v>
      </c>
      <c r="CG259">
        <v>0</v>
      </c>
      <c r="CM259">
        <v>0</v>
      </c>
      <c r="CN259" t="s">
        <v>6</v>
      </c>
      <c r="CO259">
        <v>0</v>
      </c>
      <c r="CP259">
        <f t="shared" si="270"/>
        <v>243.33</v>
      </c>
      <c r="CQ259">
        <f t="shared" si="271"/>
        <v>0</v>
      </c>
      <c r="CR259">
        <f t="shared" si="272"/>
        <v>45.01</v>
      </c>
      <c r="CS259">
        <f t="shared" si="273"/>
        <v>19.440000000000001</v>
      </c>
      <c r="CT259">
        <f t="shared" si="274"/>
        <v>595.99</v>
      </c>
      <c r="CU259">
        <f t="shared" si="275"/>
        <v>0</v>
      </c>
      <c r="CV259">
        <f t="shared" si="276"/>
        <v>69.87</v>
      </c>
      <c r="CW259">
        <f t="shared" si="277"/>
        <v>1.44</v>
      </c>
      <c r="CX259">
        <f t="shared" si="278"/>
        <v>0</v>
      </c>
      <c r="CY259">
        <f t="shared" si="279"/>
        <v>186.89599999999999</v>
      </c>
      <c r="CZ259">
        <f t="shared" si="280"/>
        <v>158.86160000000001</v>
      </c>
      <c r="DC259" t="s">
        <v>6</v>
      </c>
      <c r="DD259" t="s">
        <v>6</v>
      </c>
      <c r="DE259" t="s">
        <v>6</v>
      </c>
      <c r="DF259" t="s">
        <v>6</v>
      </c>
      <c r="DG259" t="s">
        <v>6</v>
      </c>
      <c r="DH259" t="s">
        <v>6</v>
      </c>
      <c r="DI259" t="s">
        <v>6</v>
      </c>
      <c r="DJ259" t="s">
        <v>6</v>
      </c>
      <c r="DK259" t="s">
        <v>6</v>
      </c>
      <c r="DL259" t="s">
        <v>6</v>
      </c>
      <c r="DM259" t="s">
        <v>6</v>
      </c>
      <c r="DN259">
        <v>0</v>
      </c>
      <c r="DO259">
        <v>0</v>
      </c>
      <c r="DP259">
        <v>1</v>
      </c>
      <c r="DQ259">
        <v>1</v>
      </c>
      <c r="DU259">
        <v>1005</v>
      </c>
      <c r="DV259" t="s">
        <v>32</v>
      </c>
      <c r="DW259" t="s">
        <v>32</v>
      </c>
      <c r="DX259">
        <v>100</v>
      </c>
      <c r="EE259">
        <v>27029102</v>
      </c>
      <c r="EF259">
        <v>6</v>
      </c>
      <c r="EG259" t="s">
        <v>40</v>
      </c>
      <c r="EH259">
        <v>0</v>
      </c>
      <c r="EI259" t="s">
        <v>6</v>
      </c>
      <c r="EJ259">
        <v>1</v>
      </c>
      <c r="EK259">
        <v>57001</v>
      </c>
      <c r="EL259" t="s">
        <v>200</v>
      </c>
      <c r="EM259" t="s">
        <v>407</v>
      </c>
      <c r="EO259" t="s">
        <v>6</v>
      </c>
      <c r="EQ259">
        <v>0</v>
      </c>
      <c r="ER259">
        <v>641</v>
      </c>
      <c r="ES259">
        <v>0</v>
      </c>
      <c r="ET259">
        <v>45.01</v>
      </c>
      <c r="EU259">
        <v>19.440000000000001</v>
      </c>
      <c r="EV259">
        <v>595.99</v>
      </c>
      <c r="EW259">
        <v>69.87</v>
      </c>
      <c r="EX259">
        <v>1.44</v>
      </c>
      <c r="EY259">
        <v>0</v>
      </c>
      <c r="FQ259">
        <v>0</v>
      </c>
      <c r="FR259">
        <f t="shared" si="281"/>
        <v>0</v>
      </c>
      <c r="FS259">
        <v>0</v>
      </c>
      <c r="FX259">
        <v>80</v>
      </c>
      <c r="FY259">
        <v>68</v>
      </c>
      <c r="GA259" t="s">
        <v>6</v>
      </c>
      <c r="GD259">
        <v>0</v>
      </c>
      <c r="GF259">
        <v>1406297217</v>
      </c>
      <c r="GG259">
        <v>2</v>
      </c>
      <c r="GH259">
        <v>1</v>
      </c>
      <c r="GI259">
        <v>-2</v>
      </c>
      <c r="GJ259">
        <v>0</v>
      </c>
      <c r="GK259">
        <f>ROUND(R259*(S12)/100,2)</f>
        <v>0</v>
      </c>
      <c r="GL259">
        <f t="shared" si="282"/>
        <v>0</v>
      </c>
      <c r="GM259">
        <f t="shared" si="283"/>
        <v>589.09</v>
      </c>
      <c r="GN259">
        <f t="shared" si="284"/>
        <v>589.09</v>
      </c>
      <c r="GO259">
        <f t="shared" si="285"/>
        <v>0</v>
      </c>
      <c r="GP259">
        <f t="shared" si="286"/>
        <v>0</v>
      </c>
      <c r="GR259">
        <v>0</v>
      </c>
      <c r="GS259">
        <v>0</v>
      </c>
      <c r="GT259">
        <v>0</v>
      </c>
      <c r="GU259" t="s">
        <v>6</v>
      </c>
      <c r="GV259">
        <f t="shared" si="287"/>
        <v>0</v>
      </c>
      <c r="GW259">
        <v>1</v>
      </c>
      <c r="GX259">
        <f t="shared" si="288"/>
        <v>0</v>
      </c>
      <c r="HA259">
        <v>0</v>
      </c>
      <c r="HB259">
        <v>0</v>
      </c>
      <c r="IK259">
        <v>0</v>
      </c>
    </row>
    <row r="260" spans="1:255" x14ac:dyDescent="0.2">
      <c r="A260" s="2">
        <v>18</v>
      </c>
      <c r="B260" s="2">
        <v>1</v>
      </c>
      <c r="C260" s="2">
        <v>616</v>
      </c>
      <c r="D260" s="2"/>
      <c r="E260" s="2" t="s">
        <v>408</v>
      </c>
      <c r="F260" s="2" t="s">
        <v>44</v>
      </c>
      <c r="G260" s="2" t="s">
        <v>45</v>
      </c>
      <c r="H260" s="2" t="s">
        <v>46</v>
      </c>
      <c r="I260" s="2">
        <f>I258*J260</f>
        <v>1.9739200000000001</v>
      </c>
      <c r="J260" s="2">
        <v>5.2</v>
      </c>
      <c r="K260" s="2"/>
      <c r="L260" s="2"/>
      <c r="M260" s="2"/>
      <c r="N260" s="2"/>
      <c r="O260" s="2">
        <f t="shared" si="252"/>
        <v>0</v>
      </c>
      <c r="P260" s="2">
        <f t="shared" si="253"/>
        <v>0</v>
      </c>
      <c r="Q260" s="2">
        <f t="shared" si="254"/>
        <v>0</v>
      </c>
      <c r="R260" s="2">
        <f t="shared" si="255"/>
        <v>0</v>
      </c>
      <c r="S260" s="2">
        <f t="shared" si="256"/>
        <v>0</v>
      </c>
      <c r="T260" s="2">
        <f t="shared" si="257"/>
        <v>0</v>
      </c>
      <c r="U260" s="2">
        <f t="shared" si="258"/>
        <v>0</v>
      </c>
      <c r="V260" s="2">
        <f t="shared" si="259"/>
        <v>0</v>
      </c>
      <c r="W260" s="2">
        <f t="shared" si="260"/>
        <v>0</v>
      </c>
      <c r="X260" s="2">
        <f t="shared" si="261"/>
        <v>0</v>
      </c>
      <c r="Y260" s="2">
        <f t="shared" si="262"/>
        <v>0</v>
      </c>
      <c r="Z260" s="2"/>
      <c r="AA260" s="2">
        <v>27721505</v>
      </c>
      <c r="AB260" s="2">
        <f t="shared" si="263"/>
        <v>0</v>
      </c>
      <c r="AC260" s="2">
        <f t="shared" si="289"/>
        <v>0</v>
      </c>
      <c r="AD260" s="2">
        <f t="shared" si="290"/>
        <v>0</v>
      </c>
      <c r="AE260" s="2">
        <f t="shared" si="291"/>
        <v>0</v>
      </c>
      <c r="AF260" s="2">
        <f t="shared" si="291"/>
        <v>0</v>
      </c>
      <c r="AG260" s="2">
        <f t="shared" si="267"/>
        <v>0</v>
      </c>
      <c r="AH260" s="2">
        <f t="shared" si="292"/>
        <v>0</v>
      </c>
      <c r="AI260" s="2">
        <f t="shared" si="292"/>
        <v>0</v>
      </c>
      <c r="AJ260" s="2">
        <f t="shared" si="269"/>
        <v>0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80</v>
      </c>
      <c r="AU260" s="2">
        <v>68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6</v>
      </c>
      <c r="BE260" s="2" t="s">
        <v>6</v>
      </c>
      <c r="BF260" s="2" t="s">
        <v>6</v>
      </c>
      <c r="BG260" s="2" t="s">
        <v>6</v>
      </c>
      <c r="BH260" s="2">
        <v>3</v>
      </c>
      <c r="BI260" s="2">
        <v>1</v>
      </c>
      <c r="BJ260" s="2" t="s">
        <v>6</v>
      </c>
      <c r="BK260" s="2"/>
      <c r="BL260" s="2"/>
      <c r="BM260" s="2">
        <v>57001</v>
      </c>
      <c r="BN260" s="2">
        <v>0</v>
      </c>
      <c r="BO260" s="2" t="s">
        <v>6</v>
      </c>
      <c r="BP260" s="2">
        <v>0</v>
      </c>
      <c r="BQ260" s="2">
        <v>6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6</v>
      </c>
      <c r="BZ260" s="2">
        <v>80</v>
      </c>
      <c r="CA260" s="2">
        <v>68</v>
      </c>
      <c r="CB260" s="2"/>
      <c r="CC260" s="2"/>
      <c r="CD260" s="2"/>
      <c r="CE260" s="2"/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6</v>
      </c>
      <c r="CO260" s="2">
        <v>0</v>
      </c>
      <c r="CP260" s="2">
        <f t="shared" si="270"/>
        <v>0</v>
      </c>
      <c r="CQ260" s="2">
        <f t="shared" si="271"/>
        <v>0</v>
      </c>
      <c r="CR260" s="2">
        <f t="shared" si="272"/>
        <v>0</v>
      </c>
      <c r="CS260" s="2">
        <f t="shared" si="273"/>
        <v>0</v>
      </c>
      <c r="CT260" s="2">
        <f t="shared" si="274"/>
        <v>0</v>
      </c>
      <c r="CU260" s="2">
        <f t="shared" si="275"/>
        <v>0</v>
      </c>
      <c r="CV260" s="2">
        <f t="shared" si="276"/>
        <v>0</v>
      </c>
      <c r="CW260" s="2">
        <f t="shared" si="277"/>
        <v>0</v>
      </c>
      <c r="CX260" s="2">
        <f t="shared" si="278"/>
        <v>0</v>
      </c>
      <c r="CY260" s="2">
        <f t="shared" si="279"/>
        <v>0</v>
      </c>
      <c r="CZ260" s="2">
        <f t="shared" si="280"/>
        <v>0</v>
      </c>
      <c r="DA260" s="2"/>
      <c r="DB260" s="2"/>
      <c r="DC260" s="2" t="s">
        <v>6</v>
      </c>
      <c r="DD260" s="2" t="s">
        <v>6</v>
      </c>
      <c r="DE260" s="2" t="s">
        <v>6</v>
      </c>
      <c r="DF260" s="2" t="s">
        <v>6</v>
      </c>
      <c r="DG260" s="2" t="s">
        <v>6</v>
      </c>
      <c r="DH260" s="2" t="s">
        <v>6</v>
      </c>
      <c r="DI260" s="2" t="s">
        <v>6</v>
      </c>
      <c r="DJ260" s="2" t="s">
        <v>6</v>
      </c>
      <c r="DK260" s="2" t="s">
        <v>6</v>
      </c>
      <c r="DL260" s="2" t="s">
        <v>6</v>
      </c>
      <c r="DM260" s="2" t="s">
        <v>6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1009</v>
      </c>
      <c r="DV260" s="2" t="s">
        <v>46</v>
      </c>
      <c r="DW260" s="2" t="s">
        <v>46</v>
      </c>
      <c r="DX260" s="2">
        <v>1000</v>
      </c>
      <c r="DY260" s="2"/>
      <c r="DZ260" s="2"/>
      <c r="EA260" s="2"/>
      <c r="EB260" s="2"/>
      <c r="EC260" s="2"/>
      <c r="ED260" s="2"/>
      <c r="EE260" s="2">
        <v>27029102</v>
      </c>
      <c r="EF260" s="2">
        <v>6</v>
      </c>
      <c r="EG260" s="2" t="s">
        <v>40</v>
      </c>
      <c r="EH260" s="2">
        <v>0</v>
      </c>
      <c r="EI260" s="2" t="s">
        <v>6</v>
      </c>
      <c r="EJ260" s="2">
        <v>1</v>
      </c>
      <c r="EK260" s="2">
        <v>57001</v>
      </c>
      <c r="EL260" s="2" t="s">
        <v>200</v>
      </c>
      <c r="EM260" s="2" t="s">
        <v>407</v>
      </c>
      <c r="EN260" s="2"/>
      <c r="EO260" s="2" t="s">
        <v>6</v>
      </c>
      <c r="EP260" s="2"/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281"/>
        <v>0</v>
      </c>
      <c r="FS260" s="2">
        <v>0</v>
      </c>
      <c r="FT260" s="2"/>
      <c r="FU260" s="2"/>
      <c r="FV260" s="2"/>
      <c r="FW260" s="2"/>
      <c r="FX260" s="2">
        <v>80</v>
      </c>
      <c r="FY260" s="2">
        <v>68</v>
      </c>
      <c r="FZ260" s="2"/>
      <c r="GA260" s="2" t="s">
        <v>47</v>
      </c>
      <c r="GB260" s="2"/>
      <c r="GC260" s="2"/>
      <c r="GD260" s="2">
        <v>0</v>
      </c>
      <c r="GE260" s="2"/>
      <c r="GF260" s="2">
        <v>-179832266</v>
      </c>
      <c r="GG260" s="2">
        <v>2</v>
      </c>
      <c r="GH260" s="2">
        <v>1</v>
      </c>
      <c r="GI260" s="2">
        <v>-2</v>
      </c>
      <c r="GJ260" s="2">
        <v>0</v>
      </c>
      <c r="GK260" s="2">
        <f>ROUND(R260*(R12)/100,2)</f>
        <v>0</v>
      </c>
      <c r="GL260" s="2">
        <f t="shared" si="282"/>
        <v>0</v>
      </c>
      <c r="GM260" s="2">
        <f t="shared" si="283"/>
        <v>0</v>
      </c>
      <c r="GN260" s="2">
        <f t="shared" si="284"/>
        <v>0</v>
      </c>
      <c r="GO260" s="2">
        <f t="shared" si="285"/>
        <v>0</v>
      </c>
      <c r="GP260" s="2">
        <f t="shared" si="286"/>
        <v>0</v>
      </c>
      <c r="GQ260" s="2"/>
      <c r="GR260" s="2">
        <v>0</v>
      </c>
      <c r="GS260" s="2">
        <v>4</v>
      </c>
      <c r="GT260" s="2">
        <v>0</v>
      </c>
      <c r="GU260" s="2" t="s">
        <v>6</v>
      </c>
      <c r="GV260" s="2">
        <f t="shared" si="287"/>
        <v>0</v>
      </c>
      <c r="GW260" s="2">
        <v>1</v>
      </c>
      <c r="GX260" s="2">
        <f t="shared" si="288"/>
        <v>0</v>
      </c>
      <c r="GY260" s="2"/>
      <c r="GZ260" s="2"/>
      <c r="HA260" s="2">
        <v>0</v>
      </c>
      <c r="HB260" s="2">
        <v>0</v>
      </c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18</v>
      </c>
      <c r="B261">
        <v>1</v>
      </c>
      <c r="C261">
        <v>620</v>
      </c>
      <c r="E261" t="s">
        <v>408</v>
      </c>
      <c r="F261" t="s">
        <v>44</v>
      </c>
      <c r="G261" t="s">
        <v>45</v>
      </c>
      <c r="H261" t="s">
        <v>46</v>
      </c>
      <c r="I261">
        <f>I259*J261</f>
        <v>1.9739200000000001</v>
      </c>
      <c r="J261">
        <v>5.2</v>
      </c>
      <c r="O261">
        <f t="shared" si="252"/>
        <v>0</v>
      </c>
      <c r="P261">
        <f t="shared" si="253"/>
        <v>0</v>
      </c>
      <c r="Q261">
        <f t="shared" si="254"/>
        <v>0</v>
      </c>
      <c r="R261">
        <f t="shared" si="255"/>
        <v>0</v>
      </c>
      <c r="S261">
        <f t="shared" si="256"/>
        <v>0</v>
      </c>
      <c r="T261">
        <f t="shared" si="257"/>
        <v>0</v>
      </c>
      <c r="U261">
        <f t="shared" si="258"/>
        <v>0</v>
      </c>
      <c r="V261">
        <f t="shared" si="259"/>
        <v>0</v>
      </c>
      <c r="W261">
        <f t="shared" si="260"/>
        <v>0</v>
      </c>
      <c r="X261">
        <f t="shared" si="261"/>
        <v>0</v>
      </c>
      <c r="Y261">
        <f t="shared" si="262"/>
        <v>0</v>
      </c>
      <c r="AA261">
        <v>27721504</v>
      </c>
      <c r="AB261">
        <f t="shared" si="263"/>
        <v>0</v>
      </c>
      <c r="AC261">
        <f t="shared" si="289"/>
        <v>0</v>
      </c>
      <c r="AD261">
        <f t="shared" si="290"/>
        <v>0</v>
      </c>
      <c r="AE261">
        <f t="shared" si="291"/>
        <v>0</v>
      </c>
      <c r="AF261">
        <f t="shared" si="291"/>
        <v>0</v>
      </c>
      <c r="AG261">
        <f t="shared" si="267"/>
        <v>0</v>
      </c>
      <c r="AH261">
        <f t="shared" si="292"/>
        <v>0</v>
      </c>
      <c r="AI261">
        <f t="shared" si="292"/>
        <v>0</v>
      </c>
      <c r="AJ261">
        <f t="shared" si="269"/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80</v>
      </c>
      <c r="AU261">
        <v>68</v>
      </c>
      <c r="AV261">
        <v>1</v>
      </c>
      <c r="AW261">
        <v>1</v>
      </c>
      <c r="AZ261">
        <v>1</v>
      </c>
      <c r="BA261">
        <v>1</v>
      </c>
      <c r="BB261">
        <v>1</v>
      </c>
      <c r="BC261">
        <v>1</v>
      </c>
      <c r="BD261" t="s">
        <v>6</v>
      </c>
      <c r="BE261" t="s">
        <v>6</v>
      </c>
      <c r="BF261" t="s">
        <v>6</v>
      </c>
      <c r="BG261" t="s">
        <v>6</v>
      </c>
      <c r="BH261">
        <v>3</v>
      </c>
      <c r="BI261">
        <v>1</v>
      </c>
      <c r="BJ261" t="s">
        <v>6</v>
      </c>
      <c r="BM261">
        <v>57001</v>
      </c>
      <c r="BN261">
        <v>0</v>
      </c>
      <c r="BO261" t="s">
        <v>6</v>
      </c>
      <c r="BP261">
        <v>0</v>
      </c>
      <c r="BQ261">
        <v>6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6</v>
      </c>
      <c r="BZ261">
        <v>80</v>
      </c>
      <c r="CA261">
        <v>68</v>
      </c>
      <c r="CF261">
        <v>0</v>
      </c>
      <c r="CG261">
        <v>0</v>
      </c>
      <c r="CM261">
        <v>0</v>
      </c>
      <c r="CN261" t="s">
        <v>6</v>
      </c>
      <c r="CO261">
        <v>0</v>
      </c>
      <c r="CP261">
        <f t="shared" si="270"/>
        <v>0</v>
      </c>
      <c r="CQ261">
        <f t="shared" si="271"/>
        <v>0</v>
      </c>
      <c r="CR261">
        <f t="shared" si="272"/>
        <v>0</v>
      </c>
      <c r="CS261">
        <f t="shared" si="273"/>
        <v>0</v>
      </c>
      <c r="CT261">
        <f t="shared" si="274"/>
        <v>0</v>
      </c>
      <c r="CU261">
        <f t="shared" si="275"/>
        <v>0</v>
      </c>
      <c r="CV261">
        <f t="shared" si="276"/>
        <v>0</v>
      </c>
      <c r="CW261">
        <f t="shared" si="277"/>
        <v>0</v>
      </c>
      <c r="CX261">
        <f t="shared" si="278"/>
        <v>0</v>
      </c>
      <c r="CY261">
        <f t="shared" si="279"/>
        <v>0</v>
      </c>
      <c r="CZ261">
        <f t="shared" si="280"/>
        <v>0</v>
      </c>
      <c r="DC261" t="s">
        <v>6</v>
      </c>
      <c r="DD261" t="s">
        <v>6</v>
      </c>
      <c r="DE261" t="s">
        <v>6</v>
      </c>
      <c r="DF261" t="s">
        <v>6</v>
      </c>
      <c r="DG261" t="s">
        <v>6</v>
      </c>
      <c r="DH261" t="s">
        <v>6</v>
      </c>
      <c r="DI261" t="s">
        <v>6</v>
      </c>
      <c r="DJ261" t="s">
        <v>6</v>
      </c>
      <c r="DK261" t="s">
        <v>6</v>
      </c>
      <c r="DL261" t="s">
        <v>6</v>
      </c>
      <c r="DM261" t="s">
        <v>6</v>
      </c>
      <c r="DN261">
        <v>0</v>
      </c>
      <c r="DO261">
        <v>0</v>
      </c>
      <c r="DP261">
        <v>1</v>
      </c>
      <c r="DQ261">
        <v>1</v>
      </c>
      <c r="DU261">
        <v>1009</v>
      </c>
      <c r="DV261" t="s">
        <v>46</v>
      </c>
      <c r="DW261" t="s">
        <v>46</v>
      </c>
      <c r="DX261">
        <v>1000</v>
      </c>
      <c r="EE261">
        <v>27029102</v>
      </c>
      <c r="EF261">
        <v>6</v>
      </c>
      <c r="EG261" t="s">
        <v>40</v>
      </c>
      <c r="EH261">
        <v>0</v>
      </c>
      <c r="EI261" t="s">
        <v>6</v>
      </c>
      <c r="EJ261">
        <v>1</v>
      </c>
      <c r="EK261">
        <v>57001</v>
      </c>
      <c r="EL261" t="s">
        <v>200</v>
      </c>
      <c r="EM261" t="s">
        <v>407</v>
      </c>
      <c r="EO261" t="s">
        <v>6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281"/>
        <v>0</v>
      </c>
      <c r="FS261">
        <v>0</v>
      </c>
      <c r="FX261">
        <v>80</v>
      </c>
      <c r="FY261">
        <v>68</v>
      </c>
      <c r="GA261" t="s">
        <v>6</v>
      </c>
      <c r="GD261">
        <v>0</v>
      </c>
      <c r="GF261">
        <v>-179832266</v>
      </c>
      <c r="GG261">
        <v>2</v>
      </c>
      <c r="GH261">
        <v>1</v>
      </c>
      <c r="GI261">
        <v>-2</v>
      </c>
      <c r="GJ261">
        <v>0</v>
      </c>
      <c r="GK261">
        <f>ROUND(R261*(S12)/100,2)</f>
        <v>0</v>
      </c>
      <c r="GL261">
        <f t="shared" si="282"/>
        <v>0</v>
      </c>
      <c r="GM261">
        <f t="shared" si="283"/>
        <v>0</v>
      </c>
      <c r="GN261">
        <f t="shared" si="284"/>
        <v>0</v>
      </c>
      <c r="GO261">
        <f t="shared" si="285"/>
        <v>0</v>
      </c>
      <c r="GP261">
        <f t="shared" si="286"/>
        <v>0</v>
      </c>
      <c r="GR261">
        <v>0</v>
      </c>
      <c r="GS261">
        <v>0</v>
      </c>
      <c r="GT261">
        <v>0</v>
      </c>
      <c r="GU261" t="s">
        <v>6</v>
      </c>
      <c r="GV261">
        <f t="shared" si="287"/>
        <v>0</v>
      </c>
      <c r="GW261">
        <v>1</v>
      </c>
      <c r="GX261">
        <f t="shared" si="288"/>
        <v>0</v>
      </c>
      <c r="HA261">
        <v>0</v>
      </c>
      <c r="HB261">
        <v>0</v>
      </c>
      <c r="IK261">
        <v>0</v>
      </c>
    </row>
    <row r="262" spans="1:255" x14ac:dyDescent="0.2">
      <c r="A262" s="2">
        <v>17</v>
      </c>
      <c r="B262" s="2">
        <v>1</v>
      </c>
      <c r="C262" s="2">
        <f>ROW(SmtRes!A625)</f>
        <v>625</v>
      </c>
      <c r="D262" s="2">
        <f>ROW(EtalonRes!A644)</f>
        <v>644</v>
      </c>
      <c r="E262" s="2" t="s">
        <v>409</v>
      </c>
      <c r="F262" s="2" t="s">
        <v>410</v>
      </c>
      <c r="G262" s="2" t="s">
        <v>411</v>
      </c>
      <c r="H262" s="2" t="s">
        <v>18</v>
      </c>
      <c r="I262" s="2">
        <f>ROUND(156/100,9)</f>
        <v>1.56</v>
      </c>
      <c r="J262" s="2">
        <v>0</v>
      </c>
      <c r="K262" s="2"/>
      <c r="L262" s="2"/>
      <c r="M262" s="2"/>
      <c r="N262" s="2"/>
      <c r="O262" s="2">
        <f t="shared" si="252"/>
        <v>1487.13</v>
      </c>
      <c r="P262" s="2">
        <f t="shared" si="253"/>
        <v>0</v>
      </c>
      <c r="Q262" s="2">
        <f t="shared" si="254"/>
        <v>154.61000000000001</v>
      </c>
      <c r="R262" s="2">
        <f t="shared" si="255"/>
        <v>22.68</v>
      </c>
      <c r="S262" s="2">
        <f t="shared" si="256"/>
        <v>1332.52</v>
      </c>
      <c r="T262" s="2">
        <f t="shared" si="257"/>
        <v>0</v>
      </c>
      <c r="U262" s="2">
        <f t="shared" si="258"/>
        <v>146.91455999999999</v>
      </c>
      <c r="V262" s="2">
        <f t="shared" si="259"/>
        <v>1.83456</v>
      </c>
      <c r="W262" s="2">
        <f t="shared" si="260"/>
        <v>0</v>
      </c>
      <c r="X262" s="2">
        <f t="shared" si="261"/>
        <v>1897.28</v>
      </c>
      <c r="Y262" s="2">
        <f t="shared" si="262"/>
        <v>1151.92</v>
      </c>
      <c r="Z262" s="2"/>
      <c r="AA262" s="2">
        <v>27721505</v>
      </c>
      <c r="AB262" s="2">
        <f t="shared" si="263"/>
        <v>953.29</v>
      </c>
      <c r="AC262" s="2">
        <f>ROUND(((ES262*0)),2)</f>
        <v>0</v>
      </c>
      <c r="AD262" s="2">
        <f>ROUND(((((ET262*0.8))-((EU262*0.8)))+AE262),2)</f>
        <v>99.11</v>
      </c>
      <c r="AE262" s="2">
        <f>ROUND(((EU262*0.8)),2)</f>
        <v>14.54</v>
      </c>
      <c r="AF262" s="2">
        <f>ROUND(((EV262*0.8)),2)</f>
        <v>854.18</v>
      </c>
      <c r="AG262" s="2">
        <f t="shared" si="267"/>
        <v>0</v>
      </c>
      <c r="AH262" s="2">
        <f>((EW262*0.8))</f>
        <v>94.176000000000002</v>
      </c>
      <c r="AI262" s="2">
        <f>((EX262*0.8))</f>
        <v>1.1759999999999999</v>
      </c>
      <c r="AJ262" s="2">
        <f t="shared" si="269"/>
        <v>0</v>
      </c>
      <c r="AK262" s="2">
        <v>1313.09</v>
      </c>
      <c r="AL262" s="2">
        <v>121.48</v>
      </c>
      <c r="AM262" s="2">
        <v>123.89</v>
      </c>
      <c r="AN262" s="2">
        <v>18.18</v>
      </c>
      <c r="AO262" s="2">
        <v>1067.72</v>
      </c>
      <c r="AP262" s="2">
        <v>0</v>
      </c>
      <c r="AQ262" s="2">
        <v>117.72</v>
      </c>
      <c r="AR262" s="2">
        <v>1.47</v>
      </c>
      <c r="AS262" s="2">
        <v>0</v>
      </c>
      <c r="AT262" s="2">
        <v>140</v>
      </c>
      <c r="AU262" s="2">
        <v>85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6</v>
      </c>
      <c r="BE262" s="2" t="s">
        <v>6</v>
      </c>
      <c r="BF262" s="2" t="s">
        <v>6</v>
      </c>
      <c r="BG262" s="2" t="s">
        <v>6</v>
      </c>
      <c r="BH262" s="2">
        <v>0</v>
      </c>
      <c r="BI262" s="2">
        <v>1</v>
      </c>
      <c r="BJ262" s="2" t="s">
        <v>412</v>
      </c>
      <c r="BK262" s="2"/>
      <c r="BL262" s="2"/>
      <c r="BM262" s="2">
        <v>7005</v>
      </c>
      <c r="BN262" s="2">
        <v>0</v>
      </c>
      <c r="BO262" s="2" t="s">
        <v>6</v>
      </c>
      <c r="BP262" s="2">
        <v>0</v>
      </c>
      <c r="BQ262" s="2">
        <v>2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6</v>
      </c>
      <c r="BZ262" s="2">
        <v>155</v>
      </c>
      <c r="CA262" s="2">
        <v>100</v>
      </c>
      <c r="CB262" s="2"/>
      <c r="CC262" s="2"/>
      <c r="CD262" s="2"/>
      <c r="CE262" s="2"/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20</v>
      </c>
      <c r="CO262" s="2">
        <v>0</v>
      </c>
      <c r="CP262" s="2">
        <f t="shared" si="270"/>
        <v>1487.13</v>
      </c>
      <c r="CQ262" s="2">
        <f t="shared" si="271"/>
        <v>0</v>
      </c>
      <c r="CR262" s="2">
        <f t="shared" si="272"/>
        <v>99.11</v>
      </c>
      <c r="CS262" s="2">
        <f t="shared" si="273"/>
        <v>14.54</v>
      </c>
      <c r="CT262" s="2">
        <f t="shared" si="274"/>
        <v>854.18</v>
      </c>
      <c r="CU262" s="2">
        <f t="shared" si="275"/>
        <v>0</v>
      </c>
      <c r="CV262" s="2">
        <f t="shared" si="276"/>
        <v>94.176000000000002</v>
      </c>
      <c r="CW262" s="2">
        <f t="shared" si="277"/>
        <v>1.1759999999999999</v>
      </c>
      <c r="CX262" s="2">
        <f t="shared" si="278"/>
        <v>0</v>
      </c>
      <c r="CY262" s="2">
        <f t="shared" si="279"/>
        <v>1897.28</v>
      </c>
      <c r="CZ262" s="2">
        <f t="shared" si="280"/>
        <v>1151.92</v>
      </c>
      <c r="DA262" s="2"/>
      <c r="DB262" s="2"/>
      <c r="DC262" s="2" t="s">
        <v>6</v>
      </c>
      <c r="DD262" s="2" t="s">
        <v>21</v>
      </c>
      <c r="DE262" s="2" t="s">
        <v>22</v>
      </c>
      <c r="DF262" s="2" t="s">
        <v>22</v>
      </c>
      <c r="DG262" s="2" t="s">
        <v>22</v>
      </c>
      <c r="DH262" s="2" t="s">
        <v>6</v>
      </c>
      <c r="DI262" s="2" t="s">
        <v>22</v>
      </c>
      <c r="DJ262" s="2" t="s">
        <v>22</v>
      </c>
      <c r="DK262" s="2" t="s">
        <v>6</v>
      </c>
      <c r="DL262" s="2" t="s">
        <v>6</v>
      </c>
      <c r="DM262" s="2" t="s">
        <v>6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1003</v>
      </c>
      <c r="DV262" s="2" t="s">
        <v>18</v>
      </c>
      <c r="DW262" s="2" t="s">
        <v>18</v>
      </c>
      <c r="DX262" s="2">
        <v>100</v>
      </c>
      <c r="DY262" s="2"/>
      <c r="DZ262" s="2"/>
      <c r="EA262" s="2"/>
      <c r="EB262" s="2"/>
      <c r="EC262" s="2"/>
      <c r="ED262" s="2"/>
      <c r="EE262" s="2">
        <v>27028975</v>
      </c>
      <c r="EF262" s="2">
        <v>2</v>
      </c>
      <c r="EG262" s="2" t="s">
        <v>23</v>
      </c>
      <c r="EH262" s="2">
        <v>0</v>
      </c>
      <c r="EI262" s="2" t="s">
        <v>6</v>
      </c>
      <c r="EJ262" s="2">
        <v>1</v>
      </c>
      <c r="EK262" s="2">
        <v>7005</v>
      </c>
      <c r="EL262" s="2" t="s">
        <v>413</v>
      </c>
      <c r="EM262" s="2" t="s">
        <v>414</v>
      </c>
      <c r="EN262" s="2"/>
      <c r="EO262" s="2" t="s">
        <v>26</v>
      </c>
      <c r="EP262" s="2"/>
      <c r="EQ262" s="2">
        <v>0</v>
      </c>
      <c r="ER262" s="2">
        <v>1313.09</v>
      </c>
      <c r="ES262" s="2">
        <v>121.48</v>
      </c>
      <c r="ET262" s="2">
        <v>123.89</v>
      </c>
      <c r="EU262" s="2">
        <v>18.18</v>
      </c>
      <c r="EV262" s="2">
        <v>1067.72</v>
      </c>
      <c r="EW262" s="2">
        <v>117.72</v>
      </c>
      <c r="EX262" s="2">
        <v>1.47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281"/>
        <v>0</v>
      </c>
      <c r="FS262" s="2">
        <v>0</v>
      </c>
      <c r="FT262" s="2" t="s">
        <v>27</v>
      </c>
      <c r="FU262" s="2" t="s">
        <v>28</v>
      </c>
      <c r="FV262" s="2"/>
      <c r="FW262" s="2"/>
      <c r="FX262" s="2">
        <v>139.5</v>
      </c>
      <c r="FY262" s="2">
        <v>85</v>
      </c>
      <c r="FZ262" s="2"/>
      <c r="GA262" s="2" t="s">
        <v>6</v>
      </c>
      <c r="GB262" s="2"/>
      <c r="GC262" s="2"/>
      <c r="GD262" s="2">
        <v>0</v>
      </c>
      <c r="GE262" s="2"/>
      <c r="GF262" s="2">
        <v>-1287024638</v>
      </c>
      <c r="GG262" s="2">
        <v>2</v>
      </c>
      <c r="GH262" s="2">
        <v>1</v>
      </c>
      <c r="GI262" s="2">
        <v>-2</v>
      </c>
      <c r="GJ262" s="2">
        <v>0</v>
      </c>
      <c r="GK262" s="2">
        <f>ROUND(R262*(R12)/100,2)</f>
        <v>0</v>
      </c>
      <c r="GL262" s="2">
        <f t="shared" si="282"/>
        <v>0</v>
      </c>
      <c r="GM262" s="2">
        <f t="shared" si="283"/>
        <v>4536.33</v>
      </c>
      <c r="GN262" s="2">
        <f t="shared" si="284"/>
        <v>4536.33</v>
      </c>
      <c r="GO262" s="2">
        <f t="shared" si="285"/>
        <v>0</v>
      </c>
      <c r="GP262" s="2">
        <f t="shared" si="286"/>
        <v>0</v>
      </c>
      <c r="GQ262" s="2"/>
      <c r="GR262" s="2">
        <v>0</v>
      </c>
      <c r="GS262" s="2">
        <v>3</v>
      </c>
      <c r="GT262" s="2">
        <v>0</v>
      </c>
      <c r="GU262" s="2" t="s">
        <v>6</v>
      </c>
      <c r="GV262" s="2">
        <f t="shared" si="287"/>
        <v>0</v>
      </c>
      <c r="GW262" s="2">
        <v>1</v>
      </c>
      <c r="GX262" s="2">
        <f t="shared" si="288"/>
        <v>0</v>
      </c>
      <c r="GY262" s="2"/>
      <c r="GZ262" s="2"/>
      <c r="HA262" s="2">
        <v>0</v>
      </c>
      <c r="HB262" s="2">
        <v>0</v>
      </c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C263">
        <f>ROW(SmtRes!A630)</f>
        <v>630</v>
      </c>
      <c r="D263">
        <f>ROW(EtalonRes!A650)</f>
        <v>650</v>
      </c>
      <c r="E263" t="s">
        <v>409</v>
      </c>
      <c r="F263" t="s">
        <v>410</v>
      </c>
      <c r="G263" t="s">
        <v>411</v>
      </c>
      <c r="H263" t="s">
        <v>18</v>
      </c>
      <c r="I263">
        <f>ROUND(156/100,9)</f>
        <v>1.56</v>
      </c>
      <c r="J263">
        <v>0</v>
      </c>
      <c r="O263">
        <f t="shared" si="252"/>
        <v>1487.13</v>
      </c>
      <c r="P263">
        <f t="shared" si="253"/>
        <v>0</v>
      </c>
      <c r="Q263">
        <f t="shared" si="254"/>
        <v>154.61000000000001</v>
      </c>
      <c r="R263">
        <f t="shared" si="255"/>
        <v>22.68</v>
      </c>
      <c r="S263">
        <f t="shared" si="256"/>
        <v>1332.52</v>
      </c>
      <c r="T263">
        <f t="shared" si="257"/>
        <v>0</v>
      </c>
      <c r="U263">
        <f t="shared" si="258"/>
        <v>146.91455999999999</v>
      </c>
      <c r="V263">
        <f t="shared" si="259"/>
        <v>1.83456</v>
      </c>
      <c r="W263">
        <f t="shared" si="260"/>
        <v>0</v>
      </c>
      <c r="X263">
        <f t="shared" si="261"/>
        <v>1897.28</v>
      </c>
      <c r="Y263">
        <f t="shared" si="262"/>
        <v>1151.92</v>
      </c>
      <c r="AA263">
        <v>27721504</v>
      </c>
      <c r="AB263">
        <f t="shared" si="263"/>
        <v>953.29</v>
      </c>
      <c r="AC263">
        <f>ROUND(((ES263*0)),2)</f>
        <v>0</v>
      </c>
      <c r="AD263">
        <f>ROUND(((((ET263*0.8))-((EU263*0.8)))+AE263),2)</f>
        <v>99.11</v>
      </c>
      <c r="AE263">
        <f>ROUND(((EU263*0.8)),2)</f>
        <v>14.54</v>
      </c>
      <c r="AF263">
        <f>ROUND(((EV263*0.8)),2)</f>
        <v>854.18</v>
      </c>
      <c r="AG263">
        <f t="shared" si="267"/>
        <v>0</v>
      </c>
      <c r="AH263">
        <f>((EW263*0.8))</f>
        <v>94.176000000000002</v>
      </c>
      <c r="AI263">
        <f>((EX263*0.8))</f>
        <v>1.1759999999999999</v>
      </c>
      <c r="AJ263">
        <f t="shared" si="269"/>
        <v>0</v>
      </c>
      <c r="AK263">
        <v>1313.09</v>
      </c>
      <c r="AL263">
        <v>121.48</v>
      </c>
      <c r="AM263">
        <v>123.89</v>
      </c>
      <c r="AN263">
        <v>18.18</v>
      </c>
      <c r="AO263">
        <v>1067.72</v>
      </c>
      <c r="AP263">
        <v>0</v>
      </c>
      <c r="AQ263">
        <v>117.72</v>
      </c>
      <c r="AR263">
        <v>1.47</v>
      </c>
      <c r="AS263">
        <v>0</v>
      </c>
      <c r="AT263">
        <v>140</v>
      </c>
      <c r="AU263">
        <v>85</v>
      </c>
      <c r="AV263">
        <v>1</v>
      </c>
      <c r="AW263">
        <v>1</v>
      </c>
      <c r="AZ263">
        <v>1</v>
      </c>
      <c r="BA263">
        <v>1</v>
      </c>
      <c r="BB263">
        <v>1</v>
      </c>
      <c r="BC263">
        <v>1</v>
      </c>
      <c r="BD263" t="s">
        <v>6</v>
      </c>
      <c r="BE263" t="s">
        <v>6</v>
      </c>
      <c r="BF263" t="s">
        <v>6</v>
      </c>
      <c r="BG263" t="s">
        <v>6</v>
      </c>
      <c r="BH263">
        <v>0</v>
      </c>
      <c r="BI263">
        <v>1</v>
      </c>
      <c r="BJ263" t="s">
        <v>412</v>
      </c>
      <c r="BM263">
        <v>7005</v>
      </c>
      <c r="BN263">
        <v>0</v>
      </c>
      <c r="BO263" t="s">
        <v>6</v>
      </c>
      <c r="BP263">
        <v>0</v>
      </c>
      <c r="BQ263">
        <v>2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6</v>
      </c>
      <c r="BZ263">
        <v>155</v>
      </c>
      <c r="CA263">
        <v>100</v>
      </c>
      <c r="CF263">
        <v>0</v>
      </c>
      <c r="CG263">
        <v>0</v>
      </c>
      <c r="CM263">
        <v>0</v>
      </c>
      <c r="CN263" t="s">
        <v>20</v>
      </c>
      <c r="CO263">
        <v>0</v>
      </c>
      <c r="CP263">
        <f t="shared" si="270"/>
        <v>1487.13</v>
      </c>
      <c r="CQ263">
        <f t="shared" si="271"/>
        <v>0</v>
      </c>
      <c r="CR263">
        <f t="shared" si="272"/>
        <v>99.11</v>
      </c>
      <c r="CS263">
        <f t="shared" si="273"/>
        <v>14.54</v>
      </c>
      <c r="CT263">
        <f t="shared" si="274"/>
        <v>854.18</v>
      </c>
      <c r="CU263">
        <f t="shared" si="275"/>
        <v>0</v>
      </c>
      <c r="CV263">
        <f t="shared" si="276"/>
        <v>94.176000000000002</v>
      </c>
      <c r="CW263">
        <f t="shared" si="277"/>
        <v>1.1759999999999999</v>
      </c>
      <c r="CX263">
        <f t="shared" si="278"/>
        <v>0</v>
      </c>
      <c r="CY263">
        <f t="shared" si="279"/>
        <v>1897.28</v>
      </c>
      <c r="CZ263">
        <f t="shared" si="280"/>
        <v>1151.92</v>
      </c>
      <c r="DC263" t="s">
        <v>6</v>
      </c>
      <c r="DD263" t="s">
        <v>21</v>
      </c>
      <c r="DE263" t="s">
        <v>22</v>
      </c>
      <c r="DF263" t="s">
        <v>22</v>
      </c>
      <c r="DG263" t="s">
        <v>22</v>
      </c>
      <c r="DH263" t="s">
        <v>6</v>
      </c>
      <c r="DI263" t="s">
        <v>22</v>
      </c>
      <c r="DJ263" t="s">
        <v>22</v>
      </c>
      <c r="DK263" t="s">
        <v>6</v>
      </c>
      <c r="DL263" t="s">
        <v>6</v>
      </c>
      <c r="DM263" t="s">
        <v>6</v>
      </c>
      <c r="DN263">
        <v>0</v>
      </c>
      <c r="DO263">
        <v>0</v>
      </c>
      <c r="DP263">
        <v>1</v>
      </c>
      <c r="DQ263">
        <v>1</v>
      </c>
      <c r="DU263">
        <v>1003</v>
      </c>
      <c r="DV263" t="s">
        <v>18</v>
      </c>
      <c r="DW263" t="s">
        <v>18</v>
      </c>
      <c r="DX263">
        <v>100</v>
      </c>
      <c r="EE263">
        <v>27028975</v>
      </c>
      <c r="EF263">
        <v>2</v>
      </c>
      <c r="EG263" t="s">
        <v>23</v>
      </c>
      <c r="EH263">
        <v>0</v>
      </c>
      <c r="EI263" t="s">
        <v>6</v>
      </c>
      <c r="EJ263">
        <v>1</v>
      </c>
      <c r="EK263">
        <v>7005</v>
      </c>
      <c r="EL263" t="s">
        <v>413</v>
      </c>
      <c r="EM263" t="s">
        <v>414</v>
      </c>
      <c r="EO263" t="s">
        <v>26</v>
      </c>
      <c r="EQ263">
        <v>0</v>
      </c>
      <c r="ER263">
        <v>1313.09</v>
      </c>
      <c r="ES263">
        <v>121.48</v>
      </c>
      <c r="ET263">
        <v>123.89</v>
      </c>
      <c r="EU263">
        <v>18.18</v>
      </c>
      <c r="EV263">
        <v>1067.72</v>
      </c>
      <c r="EW263">
        <v>117.72</v>
      </c>
      <c r="EX263">
        <v>1.47</v>
      </c>
      <c r="EY263">
        <v>0</v>
      </c>
      <c r="FQ263">
        <v>0</v>
      </c>
      <c r="FR263">
        <f t="shared" si="281"/>
        <v>0</v>
      </c>
      <c r="FS263">
        <v>0</v>
      </c>
      <c r="FT263" t="s">
        <v>27</v>
      </c>
      <c r="FU263" t="s">
        <v>28</v>
      </c>
      <c r="FX263">
        <v>139.5</v>
      </c>
      <c r="FY263">
        <v>85</v>
      </c>
      <c r="GA263" t="s">
        <v>6</v>
      </c>
      <c r="GD263">
        <v>0</v>
      </c>
      <c r="GF263">
        <v>-1287024638</v>
      </c>
      <c r="GG263">
        <v>2</v>
      </c>
      <c r="GH263">
        <v>1</v>
      </c>
      <c r="GI263">
        <v>-2</v>
      </c>
      <c r="GJ263">
        <v>0</v>
      </c>
      <c r="GK263">
        <f>ROUND(R263*(S12)/100,2)</f>
        <v>0</v>
      </c>
      <c r="GL263">
        <f t="shared" si="282"/>
        <v>0</v>
      </c>
      <c r="GM263">
        <f t="shared" si="283"/>
        <v>4536.33</v>
      </c>
      <c r="GN263">
        <f t="shared" si="284"/>
        <v>4536.33</v>
      </c>
      <c r="GO263">
        <f t="shared" si="285"/>
        <v>0</v>
      </c>
      <c r="GP263">
        <f t="shared" si="286"/>
        <v>0</v>
      </c>
      <c r="GR263">
        <v>0</v>
      </c>
      <c r="GS263">
        <v>0</v>
      </c>
      <c r="GT263">
        <v>0</v>
      </c>
      <c r="GU263" t="s">
        <v>6</v>
      </c>
      <c r="GV263">
        <f t="shared" si="287"/>
        <v>0</v>
      </c>
      <c r="GW263">
        <v>1</v>
      </c>
      <c r="GX263">
        <f t="shared" si="288"/>
        <v>0</v>
      </c>
      <c r="HA263">
        <v>0</v>
      </c>
      <c r="HB263">
        <v>0</v>
      </c>
      <c r="IK263">
        <v>0</v>
      </c>
    </row>
    <row r="264" spans="1:255" x14ac:dyDescent="0.2">
      <c r="A264" s="2">
        <v>17</v>
      </c>
      <c r="B264" s="2">
        <v>1</v>
      </c>
      <c r="C264" s="2">
        <f>ROW(SmtRes!A636)</f>
        <v>636</v>
      </c>
      <c r="D264" s="2">
        <f>ROW(EtalonRes!A656)</f>
        <v>656</v>
      </c>
      <c r="E264" s="2" t="s">
        <v>415</v>
      </c>
      <c r="F264" s="2" t="s">
        <v>416</v>
      </c>
      <c r="G264" s="2" t="s">
        <v>417</v>
      </c>
      <c r="H264" s="2" t="s">
        <v>32</v>
      </c>
      <c r="I264" s="2">
        <f>ROUND(75.92/100,9)</f>
        <v>0.75919999999999999</v>
      </c>
      <c r="J264" s="2">
        <v>0</v>
      </c>
      <c r="K264" s="2"/>
      <c r="L264" s="2"/>
      <c r="M264" s="2"/>
      <c r="N264" s="2"/>
      <c r="O264" s="2">
        <f t="shared" si="252"/>
        <v>1281.19</v>
      </c>
      <c r="P264" s="2">
        <f t="shared" si="253"/>
        <v>0</v>
      </c>
      <c r="Q264" s="2">
        <f t="shared" si="254"/>
        <v>561.05999999999995</v>
      </c>
      <c r="R264" s="2">
        <f t="shared" si="255"/>
        <v>18.45</v>
      </c>
      <c r="S264" s="2">
        <f t="shared" si="256"/>
        <v>720.13</v>
      </c>
      <c r="T264" s="2">
        <f t="shared" si="257"/>
        <v>0</v>
      </c>
      <c r="U264" s="2">
        <f t="shared" si="258"/>
        <v>84.42304</v>
      </c>
      <c r="V264" s="2">
        <f t="shared" si="259"/>
        <v>1.36656</v>
      </c>
      <c r="W264" s="2">
        <f t="shared" si="260"/>
        <v>0</v>
      </c>
      <c r="X264" s="2">
        <f t="shared" si="261"/>
        <v>590.86</v>
      </c>
      <c r="Y264" s="2">
        <f t="shared" si="262"/>
        <v>502.23</v>
      </c>
      <c r="Z264" s="2"/>
      <c r="AA264" s="2">
        <v>27721505</v>
      </c>
      <c r="AB264" s="2">
        <f t="shared" si="263"/>
        <v>1687.56</v>
      </c>
      <c r="AC264" s="2">
        <f t="shared" ref="AC264:AC295" si="293">ROUND((ES264),2)</f>
        <v>0</v>
      </c>
      <c r="AD264" s="2">
        <f>ROUND((((ET264)-(EU264))+AE264),2)</f>
        <v>739.02</v>
      </c>
      <c r="AE264" s="2">
        <f t="shared" ref="AE264:AF267" si="294">ROUND((EU264),2)</f>
        <v>24.3</v>
      </c>
      <c r="AF264" s="2">
        <f t="shared" si="294"/>
        <v>948.54</v>
      </c>
      <c r="AG264" s="2">
        <f t="shared" si="267"/>
        <v>0</v>
      </c>
      <c r="AH264" s="2">
        <f t="shared" ref="AH264:AI267" si="295">(EW264)</f>
        <v>111.2</v>
      </c>
      <c r="AI264" s="2">
        <f t="shared" si="295"/>
        <v>1.8</v>
      </c>
      <c r="AJ264" s="2">
        <f t="shared" si="269"/>
        <v>0</v>
      </c>
      <c r="AK264" s="2">
        <v>1687.56</v>
      </c>
      <c r="AL264" s="2">
        <v>0</v>
      </c>
      <c r="AM264" s="2">
        <v>739.02</v>
      </c>
      <c r="AN264" s="2">
        <v>24.3</v>
      </c>
      <c r="AO264" s="2">
        <v>948.54</v>
      </c>
      <c r="AP264" s="2">
        <v>0</v>
      </c>
      <c r="AQ264" s="2">
        <v>111.2</v>
      </c>
      <c r="AR264" s="2">
        <v>1.8</v>
      </c>
      <c r="AS264" s="2">
        <v>0</v>
      </c>
      <c r="AT264" s="2">
        <v>80</v>
      </c>
      <c r="AU264" s="2">
        <v>68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6</v>
      </c>
      <c r="BE264" s="2" t="s">
        <v>6</v>
      </c>
      <c r="BF264" s="2" t="s">
        <v>6</v>
      </c>
      <c r="BG264" s="2" t="s">
        <v>6</v>
      </c>
      <c r="BH264" s="2">
        <v>0</v>
      </c>
      <c r="BI264" s="2">
        <v>1</v>
      </c>
      <c r="BJ264" s="2" t="s">
        <v>418</v>
      </c>
      <c r="BK264" s="2"/>
      <c r="BL264" s="2"/>
      <c r="BM264" s="2">
        <v>57001</v>
      </c>
      <c r="BN264" s="2">
        <v>0</v>
      </c>
      <c r="BO264" s="2" t="s">
        <v>6</v>
      </c>
      <c r="BP264" s="2">
        <v>0</v>
      </c>
      <c r="BQ264" s="2">
        <v>6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6</v>
      </c>
      <c r="BZ264" s="2">
        <v>80</v>
      </c>
      <c r="CA264" s="2">
        <v>68</v>
      </c>
      <c r="CB264" s="2"/>
      <c r="CC264" s="2"/>
      <c r="CD264" s="2"/>
      <c r="CE264" s="2"/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6</v>
      </c>
      <c r="CO264" s="2">
        <v>0</v>
      </c>
      <c r="CP264" s="2">
        <f t="shared" si="270"/>
        <v>1281.19</v>
      </c>
      <c r="CQ264" s="2">
        <f t="shared" si="271"/>
        <v>0</v>
      </c>
      <c r="CR264" s="2">
        <f t="shared" si="272"/>
        <v>739.02</v>
      </c>
      <c r="CS264" s="2">
        <f t="shared" si="273"/>
        <v>24.3</v>
      </c>
      <c r="CT264" s="2">
        <f t="shared" si="274"/>
        <v>948.54</v>
      </c>
      <c r="CU264" s="2">
        <f t="shared" si="275"/>
        <v>0</v>
      </c>
      <c r="CV264" s="2">
        <f t="shared" si="276"/>
        <v>111.2</v>
      </c>
      <c r="CW264" s="2">
        <f t="shared" si="277"/>
        <v>1.8</v>
      </c>
      <c r="CX264" s="2">
        <f t="shared" si="278"/>
        <v>0</v>
      </c>
      <c r="CY264" s="2">
        <f t="shared" si="279"/>
        <v>590.86400000000003</v>
      </c>
      <c r="CZ264" s="2">
        <f t="shared" si="280"/>
        <v>502.23440000000005</v>
      </c>
      <c r="DA264" s="2"/>
      <c r="DB264" s="2"/>
      <c r="DC264" s="2" t="s">
        <v>6</v>
      </c>
      <c r="DD264" s="2" t="s">
        <v>6</v>
      </c>
      <c r="DE264" s="2" t="s">
        <v>6</v>
      </c>
      <c r="DF264" s="2" t="s">
        <v>6</v>
      </c>
      <c r="DG264" s="2" t="s">
        <v>6</v>
      </c>
      <c r="DH264" s="2" t="s">
        <v>6</v>
      </c>
      <c r="DI264" s="2" t="s">
        <v>6</v>
      </c>
      <c r="DJ264" s="2" t="s">
        <v>6</v>
      </c>
      <c r="DK264" s="2" t="s">
        <v>6</v>
      </c>
      <c r="DL264" s="2" t="s">
        <v>6</v>
      </c>
      <c r="DM264" s="2" t="s">
        <v>6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1005</v>
      </c>
      <c r="DV264" s="2" t="s">
        <v>32</v>
      </c>
      <c r="DW264" s="2" t="s">
        <v>32</v>
      </c>
      <c r="DX264" s="2">
        <v>100</v>
      </c>
      <c r="DY264" s="2"/>
      <c r="DZ264" s="2"/>
      <c r="EA264" s="2"/>
      <c r="EB264" s="2"/>
      <c r="EC264" s="2"/>
      <c r="ED264" s="2"/>
      <c r="EE264" s="2">
        <v>27029102</v>
      </c>
      <c r="EF264" s="2">
        <v>6</v>
      </c>
      <c r="EG264" s="2" t="s">
        <v>40</v>
      </c>
      <c r="EH264" s="2">
        <v>0</v>
      </c>
      <c r="EI264" s="2" t="s">
        <v>6</v>
      </c>
      <c r="EJ264" s="2">
        <v>1</v>
      </c>
      <c r="EK264" s="2">
        <v>57001</v>
      </c>
      <c r="EL264" s="2" t="s">
        <v>200</v>
      </c>
      <c r="EM264" s="2" t="s">
        <v>407</v>
      </c>
      <c r="EN264" s="2"/>
      <c r="EO264" s="2" t="s">
        <v>6</v>
      </c>
      <c r="EP264" s="2"/>
      <c r="EQ264" s="2">
        <v>0</v>
      </c>
      <c r="ER264" s="2">
        <v>1687.56</v>
      </c>
      <c r="ES264" s="2">
        <v>0</v>
      </c>
      <c r="ET264" s="2">
        <v>739.02</v>
      </c>
      <c r="EU264" s="2">
        <v>24.3</v>
      </c>
      <c r="EV264" s="2">
        <v>948.54</v>
      </c>
      <c r="EW264" s="2">
        <v>111.2</v>
      </c>
      <c r="EX264" s="2">
        <v>1.8</v>
      </c>
      <c r="EY264" s="2">
        <v>0</v>
      </c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si="281"/>
        <v>0</v>
      </c>
      <c r="FS264" s="2">
        <v>0</v>
      </c>
      <c r="FT264" s="2"/>
      <c r="FU264" s="2"/>
      <c r="FV264" s="2"/>
      <c r="FW264" s="2"/>
      <c r="FX264" s="2">
        <v>80</v>
      </c>
      <c r="FY264" s="2">
        <v>68</v>
      </c>
      <c r="FZ264" s="2"/>
      <c r="GA264" s="2" t="s">
        <v>6</v>
      </c>
      <c r="GB264" s="2"/>
      <c r="GC264" s="2"/>
      <c r="GD264" s="2">
        <v>0</v>
      </c>
      <c r="GE264" s="2"/>
      <c r="GF264" s="2">
        <v>20228930</v>
      </c>
      <c r="GG264" s="2">
        <v>2</v>
      </c>
      <c r="GH264" s="2">
        <v>1</v>
      </c>
      <c r="GI264" s="2">
        <v>-2</v>
      </c>
      <c r="GJ264" s="2">
        <v>0</v>
      </c>
      <c r="GK264" s="2">
        <f>ROUND(R264*(R12)/100,2)</f>
        <v>0</v>
      </c>
      <c r="GL264" s="2">
        <f t="shared" si="282"/>
        <v>0</v>
      </c>
      <c r="GM264" s="2">
        <f t="shared" si="283"/>
        <v>2374.2800000000002</v>
      </c>
      <c r="GN264" s="2">
        <f t="shared" si="284"/>
        <v>2374.2800000000002</v>
      </c>
      <c r="GO264" s="2">
        <f t="shared" si="285"/>
        <v>0</v>
      </c>
      <c r="GP264" s="2">
        <f t="shared" si="286"/>
        <v>0</v>
      </c>
      <c r="GQ264" s="2"/>
      <c r="GR264" s="2">
        <v>0</v>
      </c>
      <c r="GS264" s="2">
        <v>3</v>
      </c>
      <c r="GT264" s="2">
        <v>0</v>
      </c>
      <c r="GU264" s="2" t="s">
        <v>6</v>
      </c>
      <c r="GV264" s="2">
        <f t="shared" si="287"/>
        <v>0</v>
      </c>
      <c r="GW264" s="2">
        <v>1</v>
      </c>
      <c r="GX264" s="2">
        <f t="shared" si="288"/>
        <v>0</v>
      </c>
      <c r="GY264" s="2"/>
      <c r="GZ264" s="2"/>
      <c r="HA264" s="2">
        <v>0</v>
      </c>
      <c r="HB264" s="2">
        <v>0</v>
      </c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17</v>
      </c>
      <c r="B265">
        <v>1</v>
      </c>
      <c r="C265">
        <f>ROW(SmtRes!A642)</f>
        <v>642</v>
      </c>
      <c r="D265">
        <f>ROW(EtalonRes!A662)</f>
        <v>662</v>
      </c>
      <c r="E265" t="s">
        <v>415</v>
      </c>
      <c r="F265" t="s">
        <v>416</v>
      </c>
      <c r="G265" t="s">
        <v>417</v>
      </c>
      <c r="H265" t="s">
        <v>32</v>
      </c>
      <c r="I265">
        <f>ROUND(75.92/100,9)</f>
        <v>0.75919999999999999</v>
      </c>
      <c r="J265">
        <v>0</v>
      </c>
      <c r="O265">
        <f t="shared" si="252"/>
        <v>1281.19</v>
      </c>
      <c r="P265">
        <f t="shared" si="253"/>
        <v>0</v>
      </c>
      <c r="Q265">
        <f t="shared" si="254"/>
        <v>561.05999999999995</v>
      </c>
      <c r="R265">
        <f t="shared" si="255"/>
        <v>18.45</v>
      </c>
      <c r="S265">
        <f t="shared" si="256"/>
        <v>720.13</v>
      </c>
      <c r="T265">
        <f t="shared" si="257"/>
        <v>0</v>
      </c>
      <c r="U265">
        <f t="shared" si="258"/>
        <v>84.42304</v>
      </c>
      <c r="V265">
        <f t="shared" si="259"/>
        <v>1.36656</v>
      </c>
      <c r="W265">
        <f t="shared" si="260"/>
        <v>0</v>
      </c>
      <c r="X265">
        <f t="shared" si="261"/>
        <v>590.86</v>
      </c>
      <c r="Y265">
        <f t="shared" si="262"/>
        <v>502.23</v>
      </c>
      <c r="AA265">
        <v>27721504</v>
      </c>
      <c r="AB265">
        <f t="shared" si="263"/>
        <v>1687.56</v>
      </c>
      <c r="AC265">
        <f t="shared" si="293"/>
        <v>0</v>
      </c>
      <c r="AD265">
        <f>ROUND((((ET265)-(EU265))+AE265),2)</f>
        <v>739.02</v>
      </c>
      <c r="AE265">
        <f t="shared" si="294"/>
        <v>24.3</v>
      </c>
      <c r="AF265">
        <f t="shared" si="294"/>
        <v>948.54</v>
      </c>
      <c r="AG265">
        <f t="shared" si="267"/>
        <v>0</v>
      </c>
      <c r="AH265">
        <f t="shared" si="295"/>
        <v>111.2</v>
      </c>
      <c r="AI265">
        <f t="shared" si="295"/>
        <v>1.8</v>
      </c>
      <c r="AJ265">
        <f t="shared" si="269"/>
        <v>0</v>
      </c>
      <c r="AK265">
        <v>1687.56</v>
      </c>
      <c r="AL265">
        <v>0</v>
      </c>
      <c r="AM265">
        <v>739.02</v>
      </c>
      <c r="AN265">
        <v>24.3</v>
      </c>
      <c r="AO265">
        <v>948.54</v>
      </c>
      <c r="AP265">
        <v>0</v>
      </c>
      <c r="AQ265">
        <v>111.2</v>
      </c>
      <c r="AR265">
        <v>1.8</v>
      </c>
      <c r="AS265">
        <v>0</v>
      </c>
      <c r="AT265">
        <v>80</v>
      </c>
      <c r="AU265">
        <v>68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6</v>
      </c>
      <c r="BE265" t="s">
        <v>6</v>
      </c>
      <c r="BF265" t="s">
        <v>6</v>
      </c>
      <c r="BG265" t="s">
        <v>6</v>
      </c>
      <c r="BH265">
        <v>0</v>
      </c>
      <c r="BI265">
        <v>1</v>
      </c>
      <c r="BJ265" t="s">
        <v>418</v>
      </c>
      <c r="BM265">
        <v>57001</v>
      </c>
      <c r="BN265">
        <v>0</v>
      </c>
      <c r="BO265" t="s">
        <v>6</v>
      </c>
      <c r="BP265">
        <v>0</v>
      </c>
      <c r="BQ265">
        <v>6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80</v>
      </c>
      <c r="CA265">
        <v>68</v>
      </c>
      <c r="CF265">
        <v>0</v>
      </c>
      <c r="CG265">
        <v>0</v>
      </c>
      <c r="CM265">
        <v>0</v>
      </c>
      <c r="CN265" t="s">
        <v>6</v>
      </c>
      <c r="CO265">
        <v>0</v>
      </c>
      <c r="CP265">
        <f t="shared" si="270"/>
        <v>1281.19</v>
      </c>
      <c r="CQ265">
        <f t="shared" si="271"/>
        <v>0</v>
      </c>
      <c r="CR265">
        <f t="shared" si="272"/>
        <v>739.02</v>
      </c>
      <c r="CS265">
        <f t="shared" si="273"/>
        <v>24.3</v>
      </c>
      <c r="CT265">
        <f t="shared" si="274"/>
        <v>948.54</v>
      </c>
      <c r="CU265">
        <f t="shared" si="275"/>
        <v>0</v>
      </c>
      <c r="CV265">
        <f t="shared" si="276"/>
        <v>111.2</v>
      </c>
      <c r="CW265">
        <f t="shared" si="277"/>
        <v>1.8</v>
      </c>
      <c r="CX265">
        <f t="shared" si="278"/>
        <v>0</v>
      </c>
      <c r="CY265">
        <f t="shared" si="279"/>
        <v>590.86400000000003</v>
      </c>
      <c r="CZ265">
        <f t="shared" si="280"/>
        <v>502.23440000000005</v>
      </c>
      <c r="DC265" t="s">
        <v>6</v>
      </c>
      <c r="DD265" t="s">
        <v>6</v>
      </c>
      <c r="DE265" t="s">
        <v>6</v>
      </c>
      <c r="DF265" t="s">
        <v>6</v>
      </c>
      <c r="DG265" t="s">
        <v>6</v>
      </c>
      <c r="DH265" t="s">
        <v>6</v>
      </c>
      <c r="DI265" t="s">
        <v>6</v>
      </c>
      <c r="DJ265" t="s">
        <v>6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1005</v>
      </c>
      <c r="DV265" t="s">
        <v>32</v>
      </c>
      <c r="DW265" t="s">
        <v>32</v>
      </c>
      <c r="DX265">
        <v>100</v>
      </c>
      <c r="EE265">
        <v>27029102</v>
      </c>
      <c r="EF265">
        <v>6</v>
      </c>
      <c r="EG265" t="s">
        <v>40</v>
      </c>
      <c r="EH265">
        <v>0</v>
      </c>
      <c r="EI265" t="s">
        <v>6</v>
      </c>
      <c r="EJ265">
        <v>1</v>
      </c>
      <c r="EK265">
        <v>57001</v>
      </c>
      <c r="EL265" t="s">
        <v>200</v>
      </c>
      <c r="EM265" t="s">
        <v>407</v>
      </c>
      <c r="EO265" t="s">
        <v>6</v>
      </c>
      <c r="EQ265">
        <v>0</v>
      </c>
      <c r="ER265">
        <v>1687.56</v>
      </c>
      <c r="ES265">
        <v>0</v>
      </c>
      <c r="ET265">
        <v>739.02</v>
      </c>
      <c r="EU265">
        <v>24.3</v>
      </c>
      <c r="EV265">
        <v>948.54</v>
      </c>
      <c r="EW265">
        <v>111.2</v>
      </c>
      <c r="EX265">
        <v>1.8</v>
      </c>
      <c r="EY265">
        <v>0</v>
      </c>
      <c r="FQ265">
        <v>0</v>
      </c>
      <c r="FR265">
        <f t="shared" si="281"/>
        <v>0</v>
      </c>
      <c r="FS265">
        <v>0</v>
      </c>
      <c r="FX265">
        <v>80</v>
      </c>
      <c r="FY265">
        <v>68</v>
      </c>
      <c r="GA265" t="s">
        <v>6</v>
      </c>
      <c r="GD265">
        <v>0</v>
      </c>
      <c r="GF265">
        <v>20228930</v>
      </c>
      <c r="GG265">
        <v>2</v>
      </c>
      <c r="GH265">
        <v>1</v>
      </c>
      <c r="GI265">
        <v>-2</v>
      </c>
      <c r="GJ265">
        <v>0</v>
      </c>
      <c r="GK265">
        <f>ROUND(R265*(S12)/100,2)</f>
        <v>0</v>
      </c>
      <c r="GL265">
        <f t="shared" si="282"/>
        <v>0</v>
      </c>
      <c r="GM265">
        <f t="shared" si="283"/>
        <v>2374.2800000000002</v>
      </c>
      <c r="GN265">
        <f t="shared" si="284"/>
        <v>2374.2800000000002</v>
      </c>
      <c r="GO265">
        <f t="shared" si="285"/>
        <v>0</v>
      </c>
      <c r="GP265">
        <f t="shared" si="286"/>
        <v>0</v>
      </c>
      <c r="GR265">
        <v>0</v>
      </c>
      <c r="GS265">
        <v>0</v>
      </c>
      <c r="GT265">
        <v>0</v>
      </c>
      <c r="GU265" t="s">
        <v>6</v>
      </c>
      <c r="GV265">
        <f t="shared" si="287"/>
        <v>0</v>
      </c>
      <c r="GW265">
        <v>1</v>
      </c>
      <c r="GX265">
        <f t="shared" si="288"/>
        <v>0</v>
      </c>
      <c r="HA265">
        <v>0</v>
      </c>
      <c r="HB265">
        <v>0</v>
      </c>
      <c r="IK265">
        <v>0</v>
      </c>
    </row>
    <row r="266" spans="1:255" x14ac:dyDescent="0.2">
      <c r="A266" s="2">
        <v>18</v>
      </c>
      <c r="B266" s="2">
        <v>1</v>
      </c>
      <c r="C266" s="2">
        <v>636</v>
      </c>
      <c r="D266" s="2"/>
      <c r="E266" s="2" t="s">
        <v>419</v>
      </c>
      <c r="F266" s="2" t="s">
        <v>44</v>
      </c>
      <c r="G266" s="2" t="s">
        <v>45</v>
      </c>
      <c r="H266" s="2" t="s">
        <v>46</v>
      </c>
      <c r="I266" s="2">
        <f>I264*J266</f>
        <v>5.0107200000000001</v>
      </c>
      <c r="J266" s="2">
        <v>6.6000000000000005</v>
      </c>
      <c r="K266" s="2"/>
      <c r="L266" s="2"/>
      <c r="M266" s="2"/>
      <c r="N266" s="2"/>
      <c r="O266" s="2">
        <f t="shared" si="252"/>
        <v>0</v>
      </c>
      <c r="P266" s="2">
        <f t="shared" si="253"/>
        <v>0</v>
      </c>
      <c r="Q266" s="2">
        <f t="shared" si="254"/>
        <v>0</v>
      </c>
      <c r="R266" s="2">
        <f t="shared" si="255"/>
        <v>0</v>
      </c>
      <c r="S266" s="2">
        <f t="shared" si="256"/>
        <v>0</v>
      </c>
      <c r="T266" s="2">
        <f t="shared" si="257"/>
        <v>0</v>
      </c>
      <c r="U266" s="2">
        <f t="shared" si="258"/>
        <v>0</v>
      </c>
      <c r="V266" s="2">
        <f t="shared" si="259"/>
        <v>0</v>
      </c>
      <c r="W266" s="2">
        <f t="shared" si="260"/>
        <v>0</v>
      </c>
      <c r="X266" s="2">
        <f t="shared" si="261"/>
        <v>0</v>
      </c>
      <c r="Y266" s="2">
        <f t="shared" si="262"/>
        <v>0</v>
      </c>
      <c r="Z266" s="2"/>
      <c r="AA266" s="2">
        <v>27721505</v>
      </c>
      <c r="AB266" s="2">
        <f t="shared" si="263"/>
        <v>0</v>
      </c>
      <c r="AC266" s="2">
        <f t="shared" si="293"/>
        <v>0</v>
      </c>
      <c r="AD266" s="2">
        <f>ROUND((((ET266)-(EU266))+AE266),2)</f>
        <v>0</v>
      </c>
      <c r="AE266" s="2">
        <f t="shared" si="294"/>
        <v>0</v>
      </c>
      <c r="AF266" s="2">
        <f t="shared" si="294"/>
        <v>0</v>
      </c>
      <c r="AG266" s="2">
        <f t="shared" si="267"/>
        <v>0</v>
      </c>
      <c r="AH266" s="2">
        <f t="shared" si="295"/>
        <v>0</v>
      </c>
      <c r="AI266" s="2">
        <f t="shared" si="295"/>
        <v>0</v>
      </c>
      <c r="AJ266" s="2">
        <f t="shared" si="269"/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80</v>
      </c>
      <c r="AU266" s="2">
        <v>68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6</v>
      </c>
      <c r="BE266" s="2" t="s">
        <v>6</v>
      </c>
      <c r="BF266" s="2" t="s">
        <v>6</v>
      </c>
      <c r="BG266" s="2" t="s">
        <v>6</v>
      </c>
      <c r="BH266" s="2">
        <v>3</v>
      </c>
      <c r="BI266" s="2">
        <v>1</v>
      </c>
      <c r="BJ266" s="2" t="s">
        <v>6</v>
      </c>
      <c r="BK266" s="2"/>
      <c r="BL266" s="2"/>
      <c r="BM266" s="2">
        <v>57001</v>
      </c>
      <c r="BN266" s="2">
        <v>0</v>
      </c>
      <c r="BO266" s="2" t="s">
        <v>6</v>
      </c>
      <c r="BP266" s="2">
        <v>0</v>
      </c>
      <c r="BQ266" s="2">
        <v>6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6</v>
      </c>
      <c r="BZ266" s="2">
        <v>80</v>
      </c>
      <c r="CA266" s="2">
        <v>68</v>
      </c>
      <c r="CB266" s="2"/>
      <c r="CC266" s="2"/>
      <c r="CD266" s="2"/>
      <c r="CE266" s="2"/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6</v>
      </c>
      <c r="CO266" s="2">
        <v>0</v>
      </c>
      <c r="CP266" s="2">
        <f t="shared" si="270"/>
        <v>0</v>
      </c>
      <c r="CQ266" s="2">
        <f t="shared" si="271"/>
        <v>0</v>
      </c>
      <c r="CR266" s="2">
        <f t="shared" si="272"/>
        <v>0</v>
      </c>
      <c r="CS266" s="2">
        <f t="shared" si="273"/>
        <v>0</v>
      </c>
      <c r="CT266" s="2">
        <f t="shared" si="274"/>
        <v>0</v>
      </c>
      <c r="CU266" s="2">
        <f t="shared" si="275"/>
        <v>0</v>
      </c>
      <c r="CV266" s="2">
        <f t="shared" si="276"/>
        <v>0</v>
      </c>
      <c r="CW266" s="2">
        <f t="shared" si="277"/>
        <v>0</v>
      </c>
      <c r="CX266" s="2">
        <f t="shared" si="278"/>
        <v>0</v>
      </c>
      <c r="CY266" s="2">
        <f t="shared" si="279"/>
        <v>0</v>
      </c>
      <c r="CZ266" s="2">
        <f t="shared" si="280"/>
        <v>0</v>
      </c>
      <c r="DA266" s="2"/>
      <c r="DB266" s="2"/>
      <c r="DC266" s="2" t="s">
        <v>6</v>
      </c>
      <c r="DD266" s="2" t="s">
        <v>6</v>
      </c>
      <c r="DE266" s="2" t="s">
        <v>6</v>
      </c>
      <c r="DF266" s="2" t="s">
        <v>6</v>
      </c>
      <c r="DG266" s="2" t="s">
        <v>6</v>
      </c>
      <c r="DH266" s="2" t="s">
        <v>6</v>
      </c>
      <c r="DI266" s="2" t="s">
        <v>6</v>
      </c>
      <c r="DJ266" s="2" t="s">
        <v>6</v>
      </c>
      <c r="DK266" s="2" t="s">
        <v>6</v>
      </c>
      <c r="DL266" s="2" t="s">
        <v>6</v>
      </c>
      <c r="DM266" s="2" t="s">
        <v>6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1009</v>
      </c>
      <c r="DV266" s="2" t="s">
        <v>46</v>
      </c>
      <c r="DW266" s="2" t="s">
        <v>46</v>
      </c>
      <c r="DX266" s="2">
        <v>1000</v>
      </c>
      <c r="DY266" s="2"/>
      <c r="DZ266" s="2"/>
      <c r="EA266" s="2"/>
      <c r="EB266" s="2"/>
      <c r="EC266" s="2"/>
      <c r="ED266" s="2"/>
      <c r="EE266" s="2">
        <v>27029102</v>
      </c>
      <c r="EF266" s="2">
        <v>6</v>
      </c>
      <c r="EG266" s="2" t="s">
        <v>40</v>
      </c>
      <c r="EH266" s="2">
        <v>0</v>
      </c>
      <c r="EI266" s="2" t="s">
        <v>6</v>
      </c>
      <c r="EJ266" s="2">
        <v>1</v>
      </c>
      <c r="EK266" s="2">
        <v>57001</v>
      </c>
      <c r="EL266" s="2" t="s">
        <v>200</v>
      </c>
      <c r="EM266" s="2" t="s">
        <v>407</v>
      </c>
      <c r="EN266" s="2"/>
      <c r="EO266" s="2" t="s">
        <v>6</v>
      </c>
      <c r="EP266" s="2"/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si="281"/>
        <v>0</v>
      </c>
      <c r="FS266" s="2">
        <v>0</v>
      </c>
      <c r="FT266" s="2"/>
      <c r="FU266" s="2"/>
      <c r="FV266" s="2"/>
      <c r="FW266" s="2"/>
      <c r="FX266" s="2">
        <v>80</v>
      </c>
      <c r="FY266" s="2">
        <v>68</v>
      </c>
      <c r="FZ266" s="2"/>
      <c r="GA266" s="2" t="s">
        <v>6</v>
      </c>
      <c r="GB266" s="2"/>
      <c r="GC266" s="2"/>
      <c r="GD266" s="2">
        <v>0</v>
      </c>
      <c r="GE266" s="2"/>
      <c r="GF266" s="2">
        <v>-179832266</v>
      </c>
      <c r="GG266" s="2">
        <v>2</v>
      </c>
      <c r="GH266" s="2">
        <v>1</v>
      </c>
      <c r="GI266" s="2">
        <v>-2</v>
      </c>
      <c r="GJ266" s="2">
        <v>0</v>
      </c>
      <c r="GK266" s="2">
        <f>ROUND(R266*(R12)/100,2)</f>
        <v>0</v>
      </c>
      <c r="GL266" s="2">
        <f t="shared" si="282"/>
        <v>0</v>
      </c>
      <c r="GM266" s="2">
        <f t="shared" si="283"/>
        <v>0</v>
      </c>
      <c r="GN266" s="2">
        <f t="shared" si="284"/>
        <v>0</v>
      </c>
      <c r="GO266" s="2">
        <f t="shared" si="285"/>
        <v>0</v>
      </c>
      <c r="GP266" s="2">
        <f t="shared" si="286"/>
        <v>0</v>
      </c>
      <c r="GQ266" s="2"/>
      <c r="GR266" s="2">
        <v>0</v>
      </c>
      <c r="GS266" s="2">
        <v>3</v>
      </c>
      <c r="GT266" s="2">
        <v>0</v>
      </c>
      <c r="GU266" s="2" t="s">
        <v>6</v>
      </c>
      <c r="GV266" s="2">
        <f t="shared" si="287"/>
        <v>0</v>
      </c>
      <c r="GW266" s="2">
        <v>1</v>
      </c>
      <c r="GX266" s="2">
        <f t="shared" si="288"/>
        <v>0</v>
      </c>
      <c r="GY266" s="2"/>
      <c r="GZ266" s="2"/>
      <c r="HA266" s="2">
        <v>0</v>
      </c>
      <c r="HB266" s="2">
        <v>0</v>
      </c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18</v>
      </c>
      <c r="B267">
        <v>1</v>
      </c>
      <c r="C267">
        <v>642</v>
      </c>
      <c r="E267" t="s">
        <v>419</v>
      </c>
      <c r="F267" t="s">
        <v>44</v>
      </c>
      <c r="G267" t="s">
        <v>45</v>
      </c>
      <c r="H267" t="s">
        <v>46</v>
      </c>
      <c r="I267">
        <f>I265*J267</f>
        <v>5.0107200000000001</v>
      </c>
      <c r="J267">
        <v>6.6000000000000005</v>
      </c>
      <c r="O267">
        <f t="shared" si="252"/>
        <v>0</v>
      </c>
      <c r="P267">
        <f t="shared" si="253"/>
        <v>0</v>
      </c>
      <c r="Q267">
        <f t="shared" si="254"/>
        <v>0</v>
      </c>
      <c r="R267">
        <f t="shared" si="255"/>
        <v>0</v>
      </c>
      <c r="S267">
        <f t="shared" si="256"/>
        <v>0</v>
      </c>
      <c r="T267">
        <f t="shared" si="257"/>
        <v>0</v>
      </c>
      <c r="U267">
        <f t="shared" si="258"/>
        <v>0</v>
      </c>
      <c r="V267">
        <f t="shared" si="259"/>
        <v>0</v>
      </c>
      <c r="W267">
        <f t="shared" si="260"/>
        <v>0</v>
      </c>
      <c r="X267">
        <f t="shared" si="261"/>
        <v>0</v>
      </c>
      <c r="Y267">
        <f t="shared" si="262"/>
        <v>0</v>
      </c>
      <c r="AA267">
        <v>27721504</v>
      </c>
      <c r="AB267">
        <f t="shared" si="263"/>
        <v>0</v>
      </c>
      <c r="AC267">
        <f t="shared" si="293"/>
        <v>0</v>
      </c>
      <c r="AD267">
        <f>ROUND((((ET267)-(EU267))+AE267),2)</f>
        <v>0</v>
      </c>
      <c r="AE267">
        <f t="shared" si="294"/>
        <v>0</v>
      </c>
      <c r="AF267">
        <f t="shared" si="294"/>
        <v>0</v>
      </c>
      <c r="AG267">
        <f t="shared" si="267"/>
        <v>0</v>
      </c>
      <c r="AH267">
        <f t="shared" si="295"/>
        <v>0</v>
      </c>
      <c r="AI267">
        <f t="shared" si="295"/>
        <v>0</v>
      </c>
      <c r="AJ267">
        <f t="shared" si="269"/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80</v>
      </c>
      <c r="AU267">
        <v>68</v>
      </c>
      <c r="AV267">
        <v>1</v>
      </c>
      <c r="AW267">
        <v>1</v>
      </c>
      <c r="AZ267">
        <v>1</v>
      </c>
      <c r="BA267">
        <v>1</v>
      </c>
      <c r="BB267">
        <v>1</v>
      </c>
      <c r="BC267">
        <v>1</v>
      </c>
      <c r="BD267" t="s">
        <v>6</v>
      </c>
      <c r="BE267" t="s">
        <v>6</v>
      </c>
      <c r="BF267" t="s">
        <v>6</v>
      </c>
      <c r="BG267" t="s">
        <v>6</v>
      </c>
      <c r="BH267">
        <v>3</v>
      </c>
      <c r="BI267">
        <v>1</v>
      </c>
      <c r="BJ267" t="s">
        <v>6</v>
      </c>
      <c r="BM267">
        <v>57001</v>
      </c>
      <c r="BN267">
        <v>0</v>
      </c>
      <c r="BO267" t="s">
        <v>6</v>
      </c>
      <c r="BP267">
        <v>0</v>
      </c>
      <c r="BQ267">
        <v>6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80</v>
      </c>
      <c r="CA267">
        <v>68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270"/>
        <v>0</v>
      </c>
      <c r="CQ267">
        <f t="shared" si="271"/>
        <v>0</v>
      </c>
      <c r="CR267">
        <f t="shared" si="272"/>
        <v>0</v>
      </c>
      <c r="CS267">
        <f t="shared" si="273"/>
        <v>0</v>
      </c>
      <c r="CT267">
        <f t="shared" si="274"/>
        <v>0</v>
      </c>
      <c r="CU267">
        <f t="shared" si="275"/>
        <v>0</v>
      </c>
      <c r="CV267">
        <f t="shared" si="276"/>
        <v>0</v>
      </c>
      <c r="CW267">
        <f t="shared" si="277"/>
        <v>0</v>
      </c>
      <c r="CX267">
        <f t="shared" si="278"/>
        <v>0</v>
      </c>
      <c r="CY267">
        <f t="shared" si="279"/>
        <v>0</v>
      </c>
      <c r="CZ267">
        <f t="shared" si="280"/>
        <v>0</v>
      </c>
      <c r="DC267" t="s">
        <v>6</v>
      </c>
      <c r="DD267" t="s">
        <v>6</v>
      </c>
      <c r="DE267" t="s">
        <v>6</v>
      </c>
      <c r="DF267" t="s">
        <v>6</v>
      </c>
      <c r="DG267" t="s">
        <v>6</v>
      </c>
      <c r="DH267" t="s">
        <v>6</v>
      </c>
      <c r="DI267" t="s">
        <v>6</v>
      </c>
      <c r="DJ267" t="s">
        <v>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1009</v>
      </c>
      <c r="DV267" t="s">
        <v>46</v>
      </c>
      <c r="DW267" t="s">
        <v>46</v>
      </c>
      <c r="DX267">
        <v>1000</v>
      </c>
      <c r="EE267">
        <v>27029102</v>
      </c>
      <c r="EF267">
        <v>6</v>
      </c>
      <c r="EG267" t="s">
        <v>40</v>
      </c>
      <c r="EH267">
        <v>0</v>
      </c>
      <c r="EI267" t="s">
        <v>6</v>
      </c>
      <c r="EJ267">
        <v>1</v>
      </c>
      <c r="EK267">
        <v>57001</v>
      </c>
      <c r="EL267" t="s">
        <v>200</v>
      </c>
      <c r="EM267" t="s">
        <v>407</v>
      </c>
      <c r="EO267" t="s">
        <v>6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FQ267">
        <v>0</v>
      </c>
      <c r="FR267">
        <f t="shared" si="281"/>
        <v>0</v>
      </c>
      <c r="FS267">
        <v>0</v>
      </c>
      <c r="FX267">
        <v>80</v>
      </c>
      <c r="FY267">
        <v>68</v>
      </c>
      <c r="GA267" t="s">
        <v>6</v>
      </c>
      <c r="GD267">
        <v>0</v>
      </c>
      <c r="GF267">
        <v>-179832266</v>
      </c>
      <c r="GG267">
        <v>2</v>
      </c>
      <c r="GH267">
        <v>1</v>
      </c>
      <c r="GI267">
        <v>-2</v>
      </c>
      <c r="GJ267">
        <v>0</v>
      </c>
      <c r="GK267">
        <f>ROUND(R267*(S12)/100,2)</f>
        <v>0</v>
      </c>
      <c r="GL267">
        <f t="shared" si="282"/>
        <v>0</v>
      </c>
      <c r="GM267">
        <f t="shared" si="283"/>
        <v>0</v>
      </c>
      <c r="GN267">
        <f t="shared" si="284"/>
        <v>0</v>
      </c>
      <c r="GO267">
        <f t="shared" si="285"/>
        <v>0</v>
      </c>
      <c r="GP267">
        <f t="shared" si="286"/>
        <v>0</v>
      </c>
      <c r="GR267">
        <v>0</v>
      </c>
      <c r="GS267">
        <v>0</v>
      </c>
      <c r="GT267">
        <v>0</v>
      </c>
      <c r="GU267" t="s">
        <v>6</v>
      </c>
      <c r="GV267">
        <f t="shared" si="287"/>
        <v>0</v>
      </c>
      <c r="GW267">
        <v>1</v>
      </c>
      <c r="GX267">
        <f t="shared" si="288"/>
        <v>0</v>
      </c>
      <c r="HA267">
        <v>0</v>
      </c>
      <c r="HB267">
        <v>0</v>
      </c>
      <c r="IK267">
        <v>0</v>
      </c>
    </row>
    <row r="268" spans="1:255" x14ac:dyDescent="0.2">
      <c r="A268" s="2">
        <v>17</v>
      </c>
      <c r="B268" s="2">
        <v>1</v>
      </c>
      <c r="C268" s="2">
        <f>ROW(SmtRes!A643)</f>
        <v>643</v>
      </c>
      <c r="D268" s="2">
        <f>ROW(EtalonRes!A663)</f>
        <v>663</v>
      </c>
      <c r="E268" s="2" t="s">
        <v>420</v>
      </c>
      <c r="F268" s="2" t="s">
        <v>323</v>
      </c>
      <c r="G268" s="2" t="s">
        <v>421</v>
      </c>
      <c r="H268" s="2" t="s">
        <v>96</v>
      </c>
      <c r="I268" s="2">
        <v>75.92</v>
      </c>
      <c r="J268" s="2">
        <v>0</v>
      </c>
      <c r="K268" s="2"/>
      <c r="L268" s="2"/>
      <c r="M268" s="2"/>
      <c r="N268" s="2"/>
      <c r="O268" s="2">
        <f t="shared" si="252"/>
        <v>670.37</v>
      </c>
      <c r="P268" s="2">
        <f t="shared" si="253"/>
        <v>0</v>
      </c>
      <c r="Q268" s="2">
        <f t="shared" si="254"/>
        <v>0</v>
      </c>
      <c r="R268" s="2">
        <f t="shared" si="255"/>
        <v>0</v>
      </c>
      <c r="S268" s="2">
        <f t="shared" si="256"/>
        <v>670.37</v>
      </c>
      <c r="T268" s="2">
        <f t="shared" si="257"/>
        <v>0</v>
      </c>
      <c r="U268" s="2">
        <f t="shared" si="258"/>
        <v>78.577199999999991</v>
      </c>
      <c r="V268" s="2">
        <f t="shared" si="259"/>
        <v>0</v>
      </c>
      <c r="W268" s="2">
        <f t="shared" si="260"/>
        <v>0</v>
      </c>
      <c r="X268" s="2">
        <f t="shared" si="261"/>
        <v>543</v>
      </c>
      <c r="Y268" s="2">
        <f t="shared" si="262"/>
        <v>402.22</v>
      </c>
      <c r="Z268" s="2"/>
      <c r="AA268" s="2">
        <v>27721505</v>
      </c>
      <c r="AB268" s="2">
        <f t="shared" si="263"/>
        <v>8.83</v>
      </c>
      <c r="AC268" s="2">
        <f t="shared" si="293"/>
        <v>0</v>
      </c>
      <c r="AD268" s="2">
        <f>ROUND(((((ET268*1.25))-((EU268*1.25)))+AE268),2)</f>
        <v>0</v>
      </c>
      <c r="AE268" s="2">
        <f>ROUND(((EU268*1.25)),2)</f>
        <v>0</v>
      </c>
      <c r="AF268" s="2">
        <f>ROUND(((EV268*1.15)),2)</f>
        <v>8.83</v>
      </c>
      <c r="AG268" s="2">
        <f t="shared" si="267"/>
        <v>0</v>
      </c>
      <c r="AH268" s="2">
        <f>((EW268*1.15))</f>
        <v>1.0349999999999999</v>
      </c>
      <c r="AI268" s="2">
        <f>((EX268*1.25))</f>
        <v>0</v>
      </c>
      <c r="AJ268" s="2">
        <f t="shared" si="269"/>
        <v>0</v>
      </c>
      <c r="AK268" s="2">
        <v>7.68</v>
      </c>
      <c r="AL268" s="2">
        <v>0</v>
      </c>
      <c r="AM268" s="2">
        <v>0</v>
      </c>
      <c r="AN268" s="2">
        <v>0</v>
      </c>
      <c r="AO268" s="2">
        <v>7.68</v>
      </c>
      <c r="AP268" s="2">
        <v>0</v>
      </c>
      <c r="AQ268" s="2">
        <v>0.9</v>
      </c>
      <c r="AR268" s="2">
        <v>0</v>
      </c>
      <c r="AS268" s="2">
        <v>0</v>
      </c>
      <c r="AT268" s="2">
        <v>81</v>
      </c>
      <c r="AU268" s="2">
        <v>60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6</v>
      </c>
      <c r="BE268" s="2" t="s">
        <v>6</v>
      </c>
      <c r="BF268" s="2" t="s">
        <v>6</v>
      </c>
      <c r="BG268" s="2" t="s">
        <v>6</v>
      </c>
      <c r="BH268" s="2">
        <v>0</v>
      </c>
      <c r="BI268" s="2">
        <v>1</v>
      </c>
      <c r="BJ268" s="2" t="s">
        <v>325</v>
      </c>
      <c r="BK268" s="2"/>
      <c r="BL268" s="2"/>
      <c r="BM268" s="2">
        <v>13001</v>
      </c>
      <c r="BN268" s="2">
        <v>0</v>
      </c>
      <c r="BO268" s="2" t="s">
        <v>6</v>
      </c>
      <c r="BP268" s="2">
        <v>0</v>
      </c>
      <c r="BQ268" s="2">
        <v>2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6</v>
      </c>
      <c r="BZ268" s="2">
        <v>90</v>
      </c>
      <c r="CA268" s="2">
        <v>70</v>
      </c>
      <c r="CB268" s="2"/>
      <c r="CC268" s="2"/>
      <c r="CD268" s="2"/>
      <c r="CE268" s="2"/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1470</v>
      </c>
      <c r="CO268" s="2">
        <v>0</v>
      </c>
      <c r="CP268" s="2">
        <f t="shared" si="270"/>
        <v>670.37</v>
      </c>
      <c r="CQ268" s="2">
        <f t="shared" si="271"/>
        <v>0</v>
      </c>
      <c r="CR268" s="2">
        <f t="shared" si="272"/>
        <v>0</v>
      </c>
      <c r="CS268" s="2">
        <f t="shared" si="273"/>
        <v>0</v>
      </c>
      <c r="CT268" s="2">
        <f t="shared" si="274"/>
        <v>8.83</v>
      </c>
      <c r="CU268" s="2">
        <f t="shared" si="275"/>
        <v>0</v>
      </c>
      <c r="CV268" s="2">
        <f t="shared" si="276"/>
        <v>1.0349999999999999</v>
      </c>
      <c r="CW268" s="2">
        <f t="shared" si="277"/>
        <v>0</v>
      </c>
      <c r="CX268" s="2">
        <f t="shared" si="278"/>
        <v>0</v>
      </c>
      <c r="CY268" s="2">
        <f t="shared" si="279"/>
        <v>542.99969999999996</v>
      </c>
      <c r="CZ268" s="2">
        <f t="shared" si="280"/>
        <v>402.22199999999998</v>
      </c>
      <c r="DA268" s="2"/>
      <c r="DB268" s="2"/>
      <c r="DC268" s="2" t="s">
        <v>6</v>
      </c>
      <c r="DD268" s="2" t="s">
        <v>6</v>
      </c>
      <c r="DE268" s="2" t="s">
        <v>102</v>
      </c>
      <c r="DF268" s="2" t="s">
        <v>102</v>
      </c>
      <c r="DG268" s="2" t="s">
        <v>103</v>
      </c>
      <c r="DH268" s="2" t="s">
        <v>6</v>
      </c>
      <c r="DI268" s="2" t="s">
        <v>103</v>
      </c>
      <c r="DJ268" s="2" t="s">
        <v>102</v>
      </c>
      <c r="DK268" s="2" t="s">
        <v>6</v>
      </c>
      <c r="DL268" s="2" t="s">
        <v>6</v>
      </c>
      <c r="DM268" s="2" t="s">
        <v>6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1005</v>
      </c>
      <c r="DV268" s="2" t="s">
        <v>96</v>
      </c>
      <c r="DW268" s="2" t="s">
        <v>96</v>
      </c>
      <c r="DX268" s="2">
        <v>1</v>
      </c>
      <c r="DY268" s="2"/>
      <c r="DZ268" s="2"/>
      <c r="EA268" s="2"/>
      <c r="EB268" s="2"/>
      <c r="EC268" s="2"/>
      <c r="ED268" s="2"/>
      <c r="EE268" s="2">
        <v>27029026</v>
      </c>
      <c r="EF268" s="2">
        <v>2</v>
      </c>
      <c r="EG268" s="2" t="s">
        <v>23</v>
      </c>
      <c r="EH268" s="2">
        <v>0</v>
      </c>
      <c r="EI268" s="2" t="s">
        <v>6</v>
      </c>
      <c r="EJ268" s="2">
        <v>1</v>
      </c>
      <c r="EK268" s="2">
        <v>13001</v>
      </c>
      <c r="EL268" s="2" t="s">
        <v>228</v>
      </c>
      <c r="EM268" s="2" t="s">
        <v>229</v>
      </c>
      <c r="EN268" s="2"/>
      <c r="EO268" s="2" t="s">
        <v>106</v>
      </c>
      <c r="EP268" s="2"/>
      <c r="EQ268" s="2">
        <v>0</v>
      </c>
      <c r="ER268" s="2">
        <v>7.68</v>
      </c>
      <c r="ES268" s="2">
        <v>0</v>
      </c>
      <c r="ET268" s="2">
        <v>0</v>
      </c>
      <c r="EU268" s="2">
        <v>0</v>
      </c>
      <c r="EV268" s="2">
        <v>7.68</v>
      </c>
      <c r="EW268" s="2">
        <v>0.9</v>
      </c>
      <c r="EX268" s="2">
        <v>0</v>
      </c>
      <c r="EY268" s="2">
        <v>0</v>
      </c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281"/>
        <v>0</v>
      </c>
      <c r="FS268" s="2">
        <v>0</v>
      </c>
      <c r="FT268" s="2" t="s">
        <v>27</v>
      </c>
      <c r="FU268" s="2" t="s">
        <v>28</v>
      </c>
      <c r="FV268" s="2"/>
      <c r="FW268" s="2"/>
      <c r="FX268" s="2">
        <v>81</v>
      </c>
      <c r="FY268" s="2">
        <v>59.5</v>
      </c>
      <c r="FZ268" s="2"/>
      <c r="GA268" s="2" t="s">
        <v>6</v>
      </c>
      <c r="GB268" s="2"/>
      <c r="GC268" s="2"/>
      <c r="GD268" s="2">
        <v>0</v>
      </c>
      <c r="GE268" s="2"/>
      <c r="GF268" s="2">
        <v>-1716727829</v>
      </c>
      <c r="GG268" s="2">
        <v>2</v>
      </c>
      <c r="GH268" s="2">
        <v>1</v>
      </c>
      <c r="GI268" s="2">
        <v>-2</v>
      </c>
      <c r="GJ268" s="2">
        <v>0</v>
      </c>
      <c r="GK268" s="2">
        <f>ROUND(R268*(R12)/100,2)</f>
        <v>0</v>
      </c>
      <c r="GL268" s="2">
        <f t="shared" si="282"/>
        <v>0</v>
      </c>
      <c r="GM268" s="2">
        <f t="shared" si="283"/>
        <v>1615.59</v>
      </c>
      <c r="GN268" s="2">
        <f t="shared" si="284"/>
        <v>1615.59</v>
      </c>
      <c r="GO268" s="2">
        <f t="shared" si="285"/>
        <v>0</v>
      </c>
      <c r="GP268" s="2">
        <f t="shared" si="286"/>
        <v>0</v>
      </c>
      <c r="GQ268" s="2"/>
      <c r="GR268" s="2">
        <v>0</v>
      </c>
      <c r="GS268" s="2">
        <v>3</v>
      </c>
      <c r="GT268" s="2">
        <v>0</v>
      </c>
      <c r="GU268" s="2" t="s">
        <v>6</v>
      </c>
      <c r="GV268" s="2">
        <f t="shared" si="287"/>
        <v>0</v>
      </c>
      <c r="GW268" s="2">
        <v>1</v>
      </c>
      <c r="GX268" s="2">
        <f t="shared" si="288"/>
        <v>0</v>
      </c>
      <c r="GY268" s="2"/>
      <c r="GZ268" s="2"/>
      <c r="HA268" s="2">
        <v>0</v>
      </c>
      <c r="HB268" s="2">
        <v>0</v>
      </c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C269">
        <f>ROW(SmtRes!A644)</f>
        <v>644</v>
      </c>
      <c r="D269">
        <f>ROW(EtalonRes!A664)</f>
        <v>664</v>
      </c>
      <c r="E269" t="s">
        <v>420</v>
      </c>
      <c r="F269" t="s">
        <v>323</v>
      </c>
      <c r="G269" t="s">
        <v>421</v>
      </c>
      <c r="H269" t="s">
        <v>96</v>
      </c>
      <c r="I269">
        <v>75.92</v>
      </c>
      <c r="J269">
        <v>0</v>
      </c>
      <c r="O269">
        <f t="shared" si="252"/>
        <v>670.37</v>
      </c>
      <c r="P269">
        <f t="shared" si="253"/>
        <v>0</v>
      </c>
      <c r="Q269">
        <f t="shared" si="254"/>
        <v>0</v>
      </c>
      <c r="R269">
        <f t="shared" si="255"/>
        <v>0</v>
      </c>
      <c r="S269">
        <f t="shared" si="256"/>
        <v>670.37</v>
      </c>
      <c r="T269">
        <f t="shared" si="257"/>
        <v>0</v>
      </c>
      <c r="U269">
        <f t="shared" si="258"/>
        <v>78.577199999999991</v>
      </c>
      <c r="V269">
        <f t="shared" si="259"/>
        <v>0</v>
      </c>
      <c r="W269">
        <f t="shared" si="260"/>
        <v>0</v>
      </c>
      <c r="X269">
        <f t="shared" si="261"/>
        <v>543</v>
      </c>
      <c r="Y269">
        <f t="shared" si="262"/>
        <v>402.22</v>
      </c>
      <c r="AA269">
        <v>27721504</v>
      </c>
      <c r="AB269">
        <f t="shared" si="263"/>
        <v>8.83</v>
      </c>
      <c r="AC269">
        <f t="shared" si="293"/>
        <v>0</v>
      </c>
      <c r="AD269">
        <f>ROUND(((((ET269*1.25))-((EU269*1.25)))+AE269),2)</f>
        <v>0</v>
      </c>
      <c r="AE269">
        <f>ROUND(((EU269*1.25)),2)</f>
        <v>0</v>
      </c>
      <c r="AF269">
        <f>ROUND(((EV269*1.15)),2)</f>
        <v>8.83</v>
      </c>
      <c r="AG269">
        <f t="shared" si="267"/>
        <v>0</v>
      </c>
      <c r="AH269">
        <f>((EW269*1.15))</f>
        <v>1.0349999999999999</v>
      </c>
      <c r="AI269">
        <f>((EX269*1.25))</f>
        <v>0</v>
      </c>
      <c r="AJ269">
        <f t="shared" si="269"/>
        <v>0</v>
      </c>
      <c r="AK269">
        <v>7.68</v>
      </c>
      <c r="AL269">
        <v>0</v>
      </c>
      <c r="AM269">
        <v>0</v>
      </c>
      <c r="AN269">
        <v>0</v>
      </c>
      <c r="AO269">
        <v>7.68</v>
      </c>
      <c r="AP269">
        <v>0</v>
      </c>
      <c r="AQ269">
        <v>0.9</v>
      </c>
      <c r="AR269">
        <v>0</v>
      </c>
      <c r="AS269">
        <v>0</v>
      </c>
      <c r="AT269">
        <v>81</v>
      </c>
      <c r="AU269">
        <v>60</v>
      </c>
      <c r="AV269">
        <v>1</v>
      </c>
      <c r="AW269">
        <v>1</v>
      </c>
      <c r="AZ269">
        <v>1</v>
      </c>
      <c r="BA269">
        <v>1</v>
      </c>
      <c r="BB269">
        <v>1</v>
      </c>
      <c r="BC269">
        <v>1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1</v>
      </c>
      <c r="BJ269" t="s">
        <v>325</v>
      </c>
      <c r="BM269">
        <v>13001</v>
      </c>
      <c r="BN269">
        <v>0</v>
      </c>
      <c r="BO269" t="s">
        <v>6</v>
      </c>
      <c r="BP269">
        <v>0</v>
      </c>
      <c r="BQ269">
        <v>2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90</v>
      </c>
      <c r="CA269">
        <v>70</v>
      </c>
      <c r="CF269">
        <v>0</v>
      </c>
      <c r="CG269">
        <v>0</v>
      </c>
      <c r="CM269">
        <v>0</v>
      </c>
      <c r="CN269" t="s">
        <v>1470</v>
      </c>
      <c r="CO269">
        <v>0</v>
      </c>
      <c r="CP269">
        <f t="shared" si="270"/>
        <v>670.37</v>
      </c>
      <c r="CQ269">
        <f t="shared" si="271"/>
        <v>0</v>
      </c>
      <c r="CR269">
        <f t="shared" si="272"/>
        <v>0</v>
      </c>
      <c r="CS269">
        <f t="shared" si="273"/>
        <v>0</v>
      </c>
      <c r="CT269">
        <f t="shared" si="274"/>
        <v>8.83</v>
      </c>
      <c r="CU269">
        <f t="shared" si="275"/>
        <v>0</v>
      </c>
      <c r="CV269">
        <f t="shared" si="276"/>
        <v>1.0349999999999999</v>
      </c>
      <c r="CW269">
        <f t="shared" si="277"/>
        <v>0</v>
      </c>
      <c r="CX269">
        <f t="shared" si="278"/>
        <v>0</v>
      </c>
      <c r="CY269">
        <f t="shared" si="279"/>
        <v>542.99969999999996</v>
      </c>
      <c r="CZ269">
        <f t="shared" si="280"/>
        <v>402.22199999999998</v>
      </c>
      <c r="DC269" t="s">
        <v>6</v>
      </c>
      <c r="DD269" t="s">
        <v>6</v>
      </c>
      <c r="DE269" t="s">
        <v>102</v>
      </c>
      <c r="DF269" t="s">
        <v>102</v>
      </c>
      <c r="DG269" t="s">
        <v>103</v>
      </c>
      <c r="DH269" t="s">
        <v>6</v>
      </c>
      <c r="DI269" t="s">
        <v>103</v>
      </c>
      <c r="DJ269" t="s">
        <v>102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1005</v>
      </c>
      <c r="DV269" t="s">
        <v>96</v>
      </c>
      <c r="DW269" t="s">
        <v>96</v>
      </c>
      <c r="DX269">
        <v>1</v>
      </c>
      <c r="EE269">
        <v>27029026</v>
      </c>
      <c r="EF269">
        <v>2</v>
      </c>
      <c r="EG269" t="s">
        <v>23</v>
      </c>
      <c r="EH269">
        <v>0</v>
      </c>
      <c r="EI269" t="s">
        <v>6</v>
      </c>
      <c r="EJ269">
        <v>1</v>
      </c>
      <c r="EK269">
        <v>13001</v>
      </c>
      <c r="EL269" t="s">
        <v>228</v>
      </c>
      <c r="EM269" t="s">
        <v>229</v>
      </c>
      <c r="EO269" t="s">
        <v>106</v>
      </c>
      <c r="EQ269">
        <v>0</v>
      </c>
      <c r="ER269">
        <v>7.68</v>
      </c>
      <c r="ES269">
        <v>0</v>
      </c>
      <c r="ET269">
        <v>0</v>
      </c>
      <c r="EU269">
        <v>0</v>
      </c>
      <c r="EV269">
        <v>7.68</v>
      </c>
      <c r="EW269">
        <v>0.9</v>
      </c>
      <c r="EX269">
        <v>0</v>
      </c>
      <c r="EY269">
        <v>0</v>
      </c>
      <c r="FQ269">
        <v>0</v>
      </c>
      <c r="FR269">
        <f t="shared" si="281"/>
        <v>0</v>
      </c>
      <c r="FS269">
        <v>0</v>
      </c>
      <c r="FT269" t="s">
        <v>27</v>
      </c>
      <c r="FU269" t="s">
        <v>28</v>
      </c>
      <c r="FX269">
        <v>81</v>
      </c>
      <c r="FY269">
        <v>59.5</v>
      </c>
      <c r="GA269" t="s">
        <v>6</v>
      </c>
      <c r="GD269">
        <v>0</v>
      </c>
      <c r="GF269">
        <v>-1716727829</v>
      </c>
      <c r="GG269">
        <v>2</v>
      </c>
      <c r="GH269">
        <v>1</v>
      </c>
      <c r="GI269">
        <v>-2</v>
      </c>
      <c r="GJ269">
        <v>0</v>
      </c>
      <c r="GK269">
        <f>ROUND(R269*(S12)/100,2)</f>
        <v>0</v>
      </c>
      <c r="GL269">
        <f t="shared" si="282"/>
        <v>0</v>
      </c>
      <c r="GM269">
        <f t="shared" si="283"/>
        <v>1615.59</v>
      </c>
      <c r="GN269">
        <f t="shared" si="284"/>
        <v>1615.59</v>
      </c>
      <c r="GO269">
        <f t="shared" si="285"/>
        <v>0</v>
      </c>
      <c r="GP269">
        <f t="shared" si="286"/>
        <v>0</v>
      </c>
      <c r="GR269">
        <v>0</v>
      </c>
      <c r="GS269">
        <v>0</v>
      </c>
      <c r="GT269">
        <v>0</v>
      </c>
      <c r="GU269" t="s">
        <v>6</v>
      </c>
      <c r="GV269">
        <f t="shared" si="287"/>
        <v>0</v>
      </c>
      <c r="GW269">
        <v>1</v>
      </c>
      <c r="GX269">
        <f t="shared" si="288"/>
        <v>0</v>
      </c>
      <c r="HA269">
        <v>0</v>
      </c>
      <c r="HB269">
        <v>0</v>
      </c>
      <c r="IK269">
        <v>0</v>
      </c>
    </row>
    <row r="270" spans="1:255" x14ac:dyDescent="0.2">
      <c r="A270" s="2">
        <v>17</v>
      </c>
      <c r="B270" s="2">
        <v>1</v>
      </c>
      <c r="C270" s="2">
        <f>ROW(SmtRes!A647)</f>
        <v>647</v>
      </c>
      <c r="D270" s="2">
        <f>ROW(EtalonRes!A667)</f>
        <v>667</v>
      </c>
      <c r="E270" s="2" t="s">
        <v>422</v>
      </c>
      <c r="F270" s="2" t="s">
        <v>423</v>
      </c>
      <c r="G270" s="2" t="s">
        <v>424</v>
      </c>
      <c r="H270" s="2" t="s">
        <v>317</v>
      </c>
      <c r="I270" s="2">
        <f>ROUND(6/100,9)</f>
        <v>0.06</v>
      </c>
      <c r="J270" s="2">
        <v>0</v>
      </c>
      <c r="K270" s="2"/>
      <c r="L270" s="2"/>
      <c r="M270" s="2"/>
      <c r="N270" s="2"/>
      <c r="O270" s="2">
        <f t="shared" si="252"/>
        <v>56.14</v>
      </c>
      <c r="P270" s="2">
        <f t="shared" si="253"/>
        <v>0</v>
      </c>
      <c r="Q270" s="2">
        <f t="shared" si="254"/>
        <v>4.2</v>
      </c>
      <c r="R270" s="2">
        <f t="shared" si="255"/>
        <v>1.81</v>
      </c>
      <c r="S270" s="2">
        <f t="shared" si="256"/>
        <v>51.94</v>
      </c>
      <c r="T270" s="2">
        <f t="shared" si="257"/>
        <v>0</v>
      </c>
      <c r="U270" s="2">
        <f t="shared" si="258"/>
        <v>6.6</v>
      </c>
      <c r="V270" s="2">
        <f t="shared" si="259"/>
        <v>0.13440000000000002</v>
      </c>
      <c r="W270" s="2">
        <f t="shared" si="260"/>
        <v>0</v>
      </c>
      <c r="X270" s="2">
        <f t="shared" si="261"/>
        <v>39.78</v>
      </c>
      <c r="Y270" s="2">
        <f t="shared" si="262"/>
        <v>26.88</v>
      </c>
      <c r="Z270" s="2"/>
      <c r="AA270" s="2">
        <v>27721505</v>
      </c>
      <c r="AB270" s="2">
        <f t="shared" si="263"/>
        <v>935.72</v>
      </c>
      <c r="AC270" s="2">
        <f t="shared" si="293"/>
        <v>0</v>
      </c>
      <c r="AD270" s="2">
        <f t="shared" ref="AD270:AD275" si="296">ROUND((((ET270)-(EU270))+AE270),2)</f>
        <v>70.02</v>
      </c>
      <c r="AE270" s="2">
        <f t="shared" ref="AE270:AF275" si="297">ROUND((EU270),2)</f>
        <v>30.24</v>
      </c>
      <c r="AF270" s="2">
        <f t="shared" si="297"/>
        <v>865.7</v>
      </c>
      <c r="AG270" s="2">
        <f t="shared" si="267"/>
        <v>0</v>
      </c>
      <c r="AH270" s="2">
        <f t="shared" ref="AH270:AI275" si="298">(EW270)</f>
        <v>110</v>
      </c>
      <c r="AI270" s="2">
        <f t="shared" si="298"/>
        <v>2.2400000000000002</v>
      </c>
      <c r="AJ270" s="2">
        <f t="shared" si="269"/>
        <v>0</v>
      </c>
      <c r="AK270" s="2">
        <v>935.72</v>
      </c>
      <c r="AL270" s="2">
        <v>0</v>
      </c>
      <c r="AM270" s="2">
        <v>70.02</v>
      </c>
      <c r="AN270" s="2">
        <v>30.24</v>
      </c>
      <c r="AO270" s="2">
        <v>865.7</v>
      </c>
      <c r="AP270" s="2">
        <v>0</v>
      </c>
      <c r="AQ270" s="2">
        <v>110</v>
      </c>
      <c r="AR270" s="2">
        <v>2.2400000000000002</v>
      </c>
      <c r="AS270" s="2">
        <v>0</v>
      </c>
      <c r="AT270" s="2">
        <v>74</v>
      </c>
      <c r="AU270" s="2">
        <v>50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6</v>
      </c>
      <c r="BE270" s="2" t="s">
        <v>6</v>
      </c>
      <c r="BF270" s="2" t="s">
        <v>6</v>
      </c>
      <c r="BG270" s="2" t="s">
        <v>6</v>
      </c>
      <c r="BH270" s="2">
        <v>0</v>
      </c>
      <c r="BI270" s="2">
        <v>1</v>
      </c>
      <c r="BJ270" s="2" t="s">
        <v>425</v>
      </c>
      <c r="BK270" s="2"/>
      <c r="BL270" s="2"/>
      <c r="BM270" s="2">
        <v>65003</v>
      </c>
      <c r="BN270" s="2">
        <v>0</v>
      </c>
      <c r="BO270" s="2" t="s">
        <v>6</v>
      </c>
      <c r="BP270" s="2">
        <v>0</v>
      </c>
      <c r="BQ270" s="2">
        <v>6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6</v>
      </c>
      <c r="BZ270" s="2">
        <v>74</v>
      </c>
      <c r="CA270" s="2">
        <v>50</v>
      </c>
      <c r="CB270" s="2"/>
      <c r="CC270" s="2"/>
      <c r="CD270" s="2"/>
      <c r="CE270" s="2"/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6</v>
      </c>
      <c r="CO270" s="2">
        <v>0</v>
      </c>
      <c r="CP270" s="2">
        <f t="shared" si="270"/>
        <v>56.14</v>
      </c>
      <c r="CQ270" s="2">
        <f t="shared" si="271"/>
        <v>0</v>
      </c>
      <c r="CR270" s="2">
        <f t="shared" si="272"/>
        <v>70.02</v>
      </c>
      <c r="CS270" s="2">
        <f t="shared" si="273"/>
        <v>30.24</v>
      </c>
      <c r="CT270" s="2">
        <f t="shared" si="274"/>
        <v>865.7</v>
      </c>
      <c r="CU270" s="2">
        <f t="shared" si="275"/>
        <v>0</v>
      </c>
      <c r="CV270" s="2">
        <f t="shared" si="276"/>
        <v>110</v>
      </c>
      <c r="CW270" s="2">
        <f t="shared" si="277"/>
        <v>2.2400000000000002</v>
      </c>
      <c r="CX270" s="2">
        <f t="shared" si="278"/>
        <v>0</v>
      </c>
      <c r="CY270" s="2">
        <f t="shared" si="279"/>
        <v>39.774999999999999</v>
      </c>
      <c r="CZ270" s="2">
        <f t="shared" si="280"/>
        <v>26.875</v>
      </c>
      <c r="DA270" s="2"/>
      <c r="DB270" s="2"/>
      <c r="DC270" s="2" t="s">
        <v>6</v>
      </c>
      <c r="DD270" s="2" t="s">
        <v>6</v>
      </c>
      <c r="DE270" s="2" t="s">
        <v>6</v>
      </c>
      <c r="DF270" s="2" t="s">
        <v>6</v>
      </c>
      <c r="DG270" s="2" t="s">
        <v>6</v>
      </c>
      <c r="DH270" s="2" t="s">
        <v>6</v>
      </c>
      <c r="DI270" s="2" t="s">
        <v>6</v>
      </c>
      <c r="DJ270" s="2" t="s">
        <v>6</v>
      </c>
      <c r="DK270" s="2" t="s">
        <v>6</v>
      </c>
      <c r="DL270" s="2" t="s">
        <v>6</v>
      </c>
      <c r="DM270" s="2" t="s">
        <v>6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1013</v>
      </c>
      <c r="DV270" s="2" t="s">
        <v>317</v>
      </c>
      <c r="DW270" s="2" t="s">
        <v>317</v>
      </c>
      <c r="DX270" s="2">
        <v>1</v>
      </c>
      <c r="DY270" s="2"/>
      <c r="DZ270" s="2"/>
      <c r="EA270" s="2"/>
      <c r="EB270" s="2"/>
      <c r="EC270" s="2"/>
      <c r="ED270" s="2"/>
      <c r="EE270" s="2">
        <v>27029114</v>
      </c>
      <c r="EF270" s="2">
        <v>6</v>
      </c>
      <c r="EG270" s="2" t="s">
        <v>40</v>
      </c>
      <c r="EH270" s="2">
        <v>0</v>
      </c>
      <c r="EI270" s="2" t="s">
        <v>6</v>
      </c>
      <c r="EJ270" s="2">
        <v>1</v>
      </c>
      <c r="EK270" s="2">
        <v>65003</v>
      </c>
      <c r="EL270" s="2" t="s">
        <v>426</v>
      </c>
      <c r="EM270" s="2" t="s">
        <v>427</v>
      </c>
      <c r="EN270" s="2"/>
      <c r="EO270" s="2" t="s">
        <v>6</v>
      </c>
      <c r="EP270" s="2"/>
      <c r="EQ270" s="2">
        <v>0</v>
      </c>
      <c r="ER270" s="2">
        <v>935.72</v>
      </c>
      <c r="ES270" s="2">
        <v>0</v>
      </c>
      <c r="ET270" s="2">
        <v>70.02</v>
      </c>
      <c r="EU270" s="2">
        <v>30.24</v>
      </c>
      <c r="EV270" s="2">
        <v>865.7</v>
      </c>
      <c r="EW270" s="2">
        <v>110</v>
      </c>
      <c r="EX270" s="2">
        <v>2.2400000000000002</v>
      </c>
      <c r="EY270" s="2">
        <v>0</v>
      </c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281"/>
        <v>0</v>
      </c>
      <c r="FS270" s="2">
        <v>0</v>
      </c>
      <c r="FT270" s="2"/>
      <c r="FU270" s="2"/>
      <c r="FV270" s="2"/>
      <c r="FW270" s="2"/>
      <c r="FX270" s="2">
        <v>74</v>
      </c>
      <c r="FY270" s="2">
        <v>50</v>
      </c>
      <c r="FZ270" s="2"/>
      <c r="GA270" s="2" t="s">
        <v>6</v>
      </c>
      <c r="GB270" s="2"/>
      <c r="GC270" s="2"/>
      <c r="GD270" s="2">
        <v>0</v>
      </c>
      <c r="GE270" s="2"/>
      <c r="GF270" s="2">
        <v>-808117515</v>
      </c>
      <c r="GG270" s="2">
        <v>2</v>
      </c>
      <c r="GH270" s="2">
        <v>1</v>
      </c>
      <c r="GI270" s="2">
        <v>-2</v>
      </c>
      <c r="GJ270" s="2">
        <v>0</v>
      </c>
      <c r="GK270" s="2">
        <f>ROUND(R270*(R12)/100,2)</f>
        <v>0</v>
      </c>
      <c r="GL270" s="2">
        <f t="shared" si="282"/>
        <v>0</v>
      </c>
      <c r="GM270" s="2">
        <f t="shared" si="283"/>
        <v>122.8</v>
      </c>
      <c r="GN270" s="2">
        <f t="shared" si="284"/>
        <v>122.8</v>
      </c>
      <c r="GO270" s="2">
        <f t="shared" si="285"/>
        <v>0</v>
      </c>
      <c r="GP270" s="2">
        <f t="shared" si="286"/>
        <v>0</v>
      </c>
      <c r="GQ270" s="2"/>
      <c r="GR270" s="2">
        <v>0</v>
      </c>
      <c r="GS270" s="2">
        <v>3</v>
      </c>
      <c r="GT270" s="2">
        <v>0</v>
      </c>
      <c r="GU270" s="2" t="s">
        <v>6</v>
      </c>
      <c r="GV270" s="2">
        <f t="shared" si="287"/>
        <v>0</v>
      </c>
      <c r="GW270" s="2">
        <v>1</v>
      </c>
      <c r="GX270" s="2">
        <f t="shared" si="288"/>
        <v>0</v>
      </c>
      <c r="GY270" s="2"/>
      <c r="GZ270" s="2"/>
      <c r="HA270" s="2">
        <v>0</v>
      </c>
      <c r="HB270" s="2">
        <v>0</v>
      </c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17</v>
      </c>
      <c r="B271">
        <v>1</v>
      </c>
      <c r="C271">
        <f>ROW(SmtRes!A650)</f>
        <v>650</v>
      </c>
      <c r="D271">
        <f>ROW(EtalonRes!A670)</f>
        <v>670</v>
      </c>
      <c r="E271" t="s">
        <v>422</v>
      </c>
      <c r="F271" t="s">
        <v>423</v>
      </c>
      <c r="G271" t="s">
        <v>424</v>
      </c>
      <c r="H271" t="s">
        <v>317</v>
      </c>
      <c r="I271">
        <f>ROUND(6/100,9)</f>
        <v>0.06</v>
      </c>
      <c r="J271">
        <v>0</v>
      </c>
      <c r="O271">
        <f t="shared" si="252"/>
        <v>56.14</v>
      </c>
      <c r="P271">
        <f t="shared" si="253"/>
        <v>0</v>
      </c>
      <c r="Q271">
        <f t="shared" si="254"/>
        <v>4.2</v>
      </c>
      <c r="R271">
        <f t="shared" si="255"/>
        <v>1.81</v>
      </c>
      <c r="S271">
        <f t="shared" si="256"/>
        <v>51.94</v>
      </c>
      <c r="T271">
        <f t="shared" si="257"/>
        <v>0</v>
      </c>
      <c r="U271">
        <f t="shared" si="258"/>
        <v>6.6</v>
      </c>
      <c r="V271">
        <f t="shared" si="259"/>
        <v>0.13440000000000002</v>
      </c>
      <c r="W271">
        <f t="shared" si="260"/>
        <v>0</v>
      </c>
      <c r="X271">
        <f t="shared" si="261"/>
        <v>39.78</v>
      </c>
      <c r="Y271">
        <f t="shared" si="262"/>
        <v>26.88</v>
      </c>
      <c r="AA271">
        <v>27721504</v>
      </c>
      <c r="AB271">
        <f t="shared" si="263"/>
        <v>935.72</v>
      </c>
      <c r="AC271">
        <f t="shared" si="293"/>
        <v>0</v>
      </c>
      <c r="AD271">
        <f t="shared" si="296"/>
        <v>70.02</v>
      </c>
      <c r="AE271">
        <f t="shared" si="297"/>
        <v>30.24</v>
      </c>
      <c r="AF271">
        <f t="shared" si="297"/>
        <v>865.7</v>
      </c>
      <c r="AG271">
        <f t="shared" si="267"/>
        <v>0</v>
      </c>
      <c r="AH271">
        <f t="shared" si="298"/>
        <v>110</v>
      </c>
      <c r="AI271">
        <f t="shared" si="298"/>
        <v>2.2400000000000002</v>
      </c>
      <c r="AJ271">
        <f t="shared" si="269"/>
        <v>0</v>
      </c>
      <c r="AK271">
        <v>935.72</v>
      </c>
      <c r="AL271">
        <v>0</v>
      </c>
      <c r="AM271">
        <v>70.02</v>
      </c>
      <c r="AN271">
        <v>30.24</v>
      </c>
      <c r="AO271">
        <v>865.7</v>
      </c>
      <c r="AP271">
        <v>0</v>
      </c>
      <c r="AQ271">
        <v>110</v>
      </c>
      <c r="AR271">
        <v>2.2400000000000002</v>
      </c>
      <c r="AS271">
        <v>0</v>
      </c>
      <c r="AT271">
        <v>74</v>
      </c>
      <c r="AU271">
        <v>50</v>
      </c>
      <c r="AV271">
        <v>1</v>
      </c>
      <c r="AW271">
        <v>1</v>
      </c>
      <c r="AZ271">
        <v>1</v>
      </c>
      <c r="BA271">
        <v>1</v>
      </c>
      <c r="BB271">
        <v>1</v>
      </c>
      <c r="BC271">
        <v>1</v>
      </c>
      <c r="BD271" t="s">
        <v>6</v>
      </c>
      <c r="BE271" t="s">
        <v>6</v>
      </c>
      <c r="BF271" t="s">
        <v>6</v>
      </c>
      <c r="BG271" t="s">
        <v>6</v>
      </c>
      <c r="BH271">
        <v>0</v>
      </c>
      <c r="BI271">
        <v>1</v>
      </c>
      <c r="BJ271" t="s">
        <v>425</v>
      </c>
      <c r="BM271">
        <v>65003</v>
      </c>
      <c r="BN271">
        <v>0</v>
      </c>
      <c r="BO271" t="s">
        <v>6</v>
      </c>
      <c r="BP271">
        <v>0</v>
      </c>
      <c r="BQ271">
        <v>6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74</v>
      </c>
      <c r="CA271">
        <v>50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270"/>
        <v>56.14</v>
      </c>
      <c r="CQ271">
        <f t="shared" si="271"/>
        <v>0</v>
      </c>
      <c r="CR271">
        <f t="shared" si="272"/>
        <v>70.02</v>
      </c>
      <c r="CS271">
        <f t="shared" si="273"/>
        <v>30.24</v>
      </c>
      <c r="CT271">
        <f t="shared" si="274"/>
        <v>865.7</v>
      </c>
      <c r="CU271">
        <f t="shared" si="275"/>
        <v>0</v>
      </c>
      <c r="CV271">
        <f t="shared" si="276"/>
        <v>110</v>
      </c>
      <c r="CW271">
        <f t="shared" si="277"/>
        <v>2.2400000000000002</v>
      </c>
      <c r="CX271">
        <f t="shared" si="278"/>
        <v>0</v>
      </c>
      <c r="CY271">
        <f t="shared" si="279"/>
        <v>39.774999999999999</v>
      </c>
      <c r="CZ271">
        <f t="shared" si="280"/>
        <v>26.875</v>
      </c>
      <c r="DC271" t="s">
        <v>6</v>
      </c>
      <c r="DD271" t="s">
        <v>6</v>
      </c>
      <c r="DE271" t="s">
        <v>6</v>
      </c>
      <c r="DF271" t="s">
        <v>6</v>
      </c>
      <c r="DG271" t="s">
        <v>6</v>
      </c>
      <c r="DH271" t="s">
        <v>6</v>
      </c>
      <c r="DI271" t="s">
        <v>6</v>
      </c>
      <c r="DJ271" t="s">
        <v>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317</v>
      </c>
      <c r="DW271" t="s">
        <v>317</v>
      </c>
      <c r="DX271">
        <v>1</v>
      </c>
      <c r="EE271">
        <v>27029114</v>
      </c>
      <c r="EF271">
        <v>6</v>
      </c>
      <c r="EG271" t="s">
        <v>40</v>
      </c>
      <c r="EH271">
        <v>0</v>
      </c>
      <c r="EI271" t="s">
        <v>6</v>
      </c>
      <c r="EJ271">
        <v>1</v>
      </c>
      <c r="EK271">
        <v>65003</v>
      </c>
      <c r="EL271" t="s">
        <v>426</v>
      </c>
      <c r="EM271" t="s">
        <v>427</v>
      </c>
      <c r="EO271" t="s">
        <v>6</v>
      </c>
      <c r="EQ271">
        <v>0</v>
      </c>
      <c r="ER271">
        <v>935.72</v>
      </c>
      <c r="ES271">
        <v>0</v>
      </c>
      <c r="ET271">
        <v>70.02</v>
      </c>
      <c r="EU271">
        <v>30.24</v>
      </c>
      <c r="EV271">
        <v>865.7</v>
      </c>
      <c r="EW271">
        <v>110</v>
      </c>
      <c r="EX271">
        <v>2.2400000000000002</v>
      </c>
      <c r="EY271">
        <v>0</v>
      </c>
      <c r="FQ271">
        <v>0</v>
      </c>
      <c r="FR271">
        <f t="shared" si="281"/>
        <v>0</v>
      </c>
      <c r="FS271">
        <v>0</v>
      </c>
      <c r="FX271">
        <v>74</v>
      </c>
      <c r="FY271">
        <v>50</v>
      </c>
      <c r="GA271" t="s">
        <v>6</v>
      </c>
      <c r="GD271">
        <v>0</v>
      </c>
      <c r="GF271">
        <v>-808117515</v>
      </c>
      <c r="GG271">
        <v>2</v>
      </c>
      <c r="GH271">
        <v>1</v>
      </c>
      <c r="GI271">
        <v>-2</v>
      </c>
      <c r="GJ271">
        <v>0</v>
      </c>
      <c r="GK271">
        <f>ROUND(R271*(S12)/100,2)</f>
        <v>0</v>
      </c>
      <c r="GL271">
        <f t="shared" si="282"/>
        <v>0</v>
      </c>
      <c r="GM271">
        <f t="shared" si="283"/>
        <v>122.8</v>
      </c>
      <c r="GN271">
        <f t="shared" si="284"/>
        <v>122.8</v>
      </c>
      <c r="GO271">
        <f t="shared" si="285"/>
        <v>0</v>
      </c>
      <c r="GP271">
        <f t="shared" si="286"/>
        <v>0</v>
      </c>
      <c r="GR271">
        <v>0</v>
      </c>
      <c r="GS271">
        <v>0</v>
      </c>
      <c r="GT271">
        <v>0</v>
      </c>
      <c r="GU271" t="s">
        <v>6</v>
      </c>
      <c r="GV271">
        <f t="shared" si="287"/>
        <v>0</v>
      </c>
      <c r="GW271">
        <v>1</v>
      </c>
      <c r="GX271">
        <f t="shared" si="288"/>
        <v>0</v>
      </c>
      <c r="HA271">
        <v>0</v>
      </c>
      <c r="HB271">
        <v>0</v>
      </c>
      <c r="IK271">
        <v>0</v>
      </c>
    </row>
    <row r="272" spans="1:255" x14ac:dyDescent="0.2">
      <c r="A272" s="2">
        <v>17</v>
      </c>
      <c r="B272" s="2">
        <v>1</v>
      </c>
      <c r="C272" s="2">
        <f>ROW(SmtRes!A651)</f>
        <v>651</v>
      </c>
      <c r="D272" s="2">
        <f>ROW(EtalonRes!A671)</f>
        <v>671</v>
      </c>
      <c r="E272" s="2" t="s">
        <v>428</v>
      </c>
      <c r="F272" s="2" t="s">
        <v>429</v>
      </c>
      <c r="G272" s="2" t="s">
        <v>430</v>
      </c>
      <c r="H272" s="2" t="s">
        <v>317</v>
      </c>
      <c r="I272" s="2">
        <f>ROUND(6/100,9)</f>
        <v>0.06</v>
      </c>
      <c r="J272" s="2">
        <v>0</v>
      </c>
      <c r="K272" s="2"/>
      <c r="L272" s="2"/>
      <c r="M272" s="2"/>
      <c r="N272" s="2"/>
      <c r="O272" s="2">
        <f t="shared" si="252"/>
        <v>2.73</v>
      </c>
      <c r="P272" s="2">
        <f t="shared" si="253"/>
        <v>0</v>
      </c>
      <c r="Q272" s="2">
        <f t="shared" si="254"/>
        <v>0</v>
      </c>
      <c r="R272" s="2">
        <f t="shared" si="255"/>
        <v>0</v>
      </c>
      <c r="S272" s="2">
        <f t="shared" si="256"/>
        <v>2.73</v>
      </c>
      <c r="T272" s="2">
        <f t="shared" si="257"/>
        <v>0</v>
      </c>
      <c r="U272" s="2">
        <f t="shared" si="258"/>
        <v>0.35039999999999999</v>
      </c>
      <c r="V272" s="2">
        <f t="shared" si="259"/>
        <v>0</v>
      </c>
      <c r="W272" s="2">
        <f t="shared" si="260"/>
        <v>0</v>
      </c>
      <c r="X272" s="2">
        <f t="shared" si="261"/>
        <v>2.3199999999999998</v>
      </c>
      <c r="Y272" s="2">
        <f t="shared" si="262"/>
        <v>1.77</v>
      </c>
      <c r="Z272" s="2"/>
      <c r="AA272" s="2">
        <v>27721505</v>
      </c>
      <c r="AB272" s="2">
        <f t="shared" si="263"/>
        <v>45.55</v>
      </c>
      <c r="AC272" s="2">
        <f t="shared" si="293"/>
        <v>0</v>
      </c>
      <c r="AD272" s="2">
        <f t="shared" si="296"/>
        <v>0</v>
      </c>
      <c r="AE272" s="2">
        <f t="shared" si="297"/>
        <v>0</v>
      </c>
      <c r="AF272" s="2">
        <f t="shared" si="297"/>
        <v>45.55</v>
      </c>
      <c r="AG272" s="2">
        <f t="shared" si="267"/>
        <v>0</v>
      </c>
      <c r="AH272" s="2">
        <f t="shared" si="298"/>
        <v>5.84</v>
      </c>
      <c r="AI272" s="2">
        <f t="shared" si="298"/>
        <v>0</v>
      </c>
      <c r="AJ272" s="2">
        <f t="shared" si="269"/>
        <v>0</v>
      </c>
      <c r="AK272" s="2">
        <v>45.55</v>
      </c>
      <c r="AL272" s="2">
        <v>0</v>
      </c>
      <c r="AM272" s="2">
        <v>0</v>
      </c>
      <c r="AN272" s="2">
        <v>0</v>
      </c>
      <c r="AO272" s="2">
        <v>45.55</v>
      </c>
      <c r="AP272" s="2">
        <v>0</v>
      </c>
      <c r="AQ272" s="2">
        <v>5.84</v>
      </c>
      <c r="AR272" s="2">
        <v>0</v>
      </c>
      <c r="AS272" s="2">
        <v>0</v>
      </c>
      <c r="AT272" s="2">
        <v>85</v>
      </c>
      <c r="AU272" s="2">
        <v>65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0</v>
      </c>
      <c r="BI272" s="2">
        <v>1</v>
      </c>
      <c r="BJ272" s="2" t="s">
        <v>431</v>
      </c>
      <c r="BK272" s="2"/>
      <c r="BL272" s="2"/>
      <c r="BM272" s="2">
        <v>67001</v>
      </c>
      <c r="BN272" s="2">
        <v>0</v>
      </c>
      <c r="BO272" s="2" t="s">
        <v>6</v>
      </c>
      <c r="BP272" s="2">
        <v>0</v>
      </c>
      <c r="BQ272" s="2">
        <v>6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85</v>
      </c>
      <c r="CA272" s="2">
        <v>65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6</v>
      </c>
      <c r="CO272" s="2">
        <v>0</v>
      </c>
      <c r="CP272" s="2">
        <f t="shared" si="270"/>
        <v>2.73</v>
      </c>
      <c r="CQ272" s="2">
        <f t="shared" si="271"/>
        <v>0</v>
      </c>
      <c r="CR272" s="2">
        <f t="shared" si="272"/>
        <v>0</v>
      </c>
      <c r="CS272" s="2">
        <f t="shared" si="273"/>
        <v>0</v>
      </c>
      <c r="CT272" s="2">
        <f t="shared" si="274"/>
        <v>45.55</v>
      </c>
      <c r="CU272" s="2">
        <f t="shared" si="275"/>
        <v>0</v>
      </c>
      <c r="CV272" s="2">
        <f t="shared" si="276"/>
        <v>5.84</v>
      </c>
      <c r="CW272" s="2">
        <f t="shared" si="277"/>
        <v>0</v>
      </c>
      <c r="CX272" s="2">
        <f t="shared" si="278"/>
        <v>0</v>
      </c>
      <c r="CY272" s="2">
        <f t="shared" si="279"/>
        <v>2.3205</v>
      </c>
      <c r="CZ272" s="2">
        <f t="shared" si="280"/>
        <v>1.7745</v>
      </c>
      <c r="DA272" s="2"/>
      <c r="DB272" s="2"/>
      <c r="DC272" s="2" t="s">
        <v>6</v>
      </c>
      <c r="DD272" s="2" t="s">
        <v>6</v>
      </c>
      <c r="DE272" s="2" t="s">
        <v>6</v>
      </c>
      <c r="DF272" s="2" t="s">
        <v>6</v>
      </c>
      <c r="DG272" s="2" t="s">
        <v>6</v>
      </c>
      <c r="DH272" s="2" t="s">
        <v>6</v>
      </c>
      <c r="DI272" s="2" t="s">
        <v>6</v>
      </c>
      <c r="DJ272" s="2" t="s">
        <v>6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1013</v>
      </c>
      <c r="DV272" s="2" t="s">
        <v>317</v>
      </c>
      <c r="DW272" s="2" t="s">
        <v>317</v>
      </c>
      <c r="DX272" s="2">
        <v>1</v>
      </c>
      <c r="DY272" s="2"/>
      <c r="DZ272" s="2"/>
      <c r="EA272" s="2"/>
      <c r="EB272" s="2"/>
      <c r="EC272" s="2"/>
      <c r="ED272" s="2"/>
      <c r="EE272" s="2">
        <v>27029148</v>
      </c>
      <c r="EF272" s="2">
        <v>6</v>
      </c>
      <c r="EG272" s="2" t="s">
        <v>40</v>
      </c>
      <c r="EH272" s="2">
        <v>0</v>
      </c>
      <c r="EI272" s="2" t="s">
        <v>6</v>
      </c>
      <c r="EJ272" s="2">
        <v>1</v>
      </c>
      <c r="EK272" s="2">
        <v>67001</v>
      </c>
      <c r="EL272" s="2" t="s">
        <v>319</v>
      </c>
      <c r="EM272" s="2" t="s">
        <v>320</v>
      </c>
      <c r="EN272" s="2"/>
      <c r="EO272" s="2" t="s">
        <v>6</v>
      </c>
      <c r="EP272" s="2"/>
      <c r="EQ272" s="2">
        <v>0</v>
      </c>
      <c r="ER272" s="2">
        <v>45.55</v>
      </c>
      <c r="ES272" s="2">
        <v>0</v>
      </c>
      <c r="ET272" s="2">
        <v>0</v>
      </c>
      <c r="EU272" s="2">
        <v>0</v>
      </c>
      <c r="EV272" s="2">
        <v>45.55</v>
      </c>
      <c r="EW272" s="2">
        <v>5.84</v>
      </c>
      <c r="EX272" s="2">
        <v>0</v>
      </c>
      <c r="EY272" s="2">
        <v>0</v>
      </c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281"/>
        <v>0</v>
      </c>
      <c r="FS272" s="2">
        <v>0</v>
      </c>
      <c r="FT272" s="2"/>
      <c r="FU272" s="2"/>
      <c r="FV272" s="2"/>
      <c r="FW272" s="2"/>
      <c r="FX272" s="2">
        <v>85</v>
      </c>
      <c r="FY272" s="2">
        <v>65</v>
      </c>
      <c r="FZ272" s="2"/>
      <c r="GA272" s="2" t="s">
        <v>6</v>
      </c>
      <c r="GB272" s="2"/>
      <c r="GC272" s="2"/>
      <c r="GD272" s="2">
        <v>0</v>
      </c>
      <c r="GE272" s="2"/>
      <c r="GF272" s="2">
        <v>-729058478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si="282"/>
        <v>0</v>
      </c>
      <c r="GM272" s="2">
        <f t="shared" si="283"/>
        <v>6.82</v>
      </c>
      <c r="GN272" s="2">
        <f t="shared" si="284"/>
        <v>6.82</v>
      </c>
      <c r="GO272" s="2">
        <f t="shared" si="285"/>
        <v>0</v>
      </c>
      <c r="GP272" s="2">
        <f t="shared" si="286"/>
        <v>0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si="287"/>
        <v>0</v>
      </c>
      <c r="GW272" s="2">
        <v>1</v>
      </c>
      <c r="GX272" s="2">
        <f t="shared" si="288"/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C273">
        <f>ROW(SmtRes!A652)</f>
        <v>652</v>
      </c>
      <c r="D273">
        <f>ROW(EtalonRes!A672)</f>
        <v>672</v>
      </c>
      <c r="E273" t="s">
        <v>428</v>
      </c>
      <c r="F273" t="s">
        <v>429</v>
      </c>
      <c r="G273" t="s">
        <v>430</v>
      </c>
      <c r="H273" t="s">
        <v>317</v>
      </c>
      <c r="I273">
        <f>ROUND(6/100,9)</f>
        <v>0.06</v>
      </c>
      <c r="J273">
        <v>0</v>
      </c>
      <c r="O273">
        <f t="shared" si="252"/>
        <v>2.73</v>
      </c>
      <c r="P273">
        <f t="shared" si="253"/>
        <v>0</v>
      </c>
      <c r="Q273">
        <f t="shared" si="254"/>
        <v>0</v>
      </c>
      <c r="R273">
        <f t="shared" si="255"/>
        <v>0</v>
      </c>
      <c r="S273">
        <f t="shared" si="256"/>
        <v>2.73</v>
      </c>
      <c r="T273">
        <f t="shared" si="257"/>
        <v>0</v>
      </c>
      <c r="U273">
        <f t="shared" si="258"/>
        <v>0.35039999999999999</v>
      </c>
      <c r="V273">
        <f t="shared" si="259"/>
        <v>0</v>
      </c>
      <c r="W273">
        <f t="shared" si="260"/>
        <v>0</v>
      </c>
      <c r="X273">
        <f t="shared" si="261"/>
        <v>2.3199999999999998</v>
      </c>
      <c r="Y273">
        <f t="shared" si="262"/>
        <v>1.77</v>
      </c>
      <c r="AA273">
        <v>27721504</v>
      </c>
      <c r="AB273">
        <f t="shared" si="263"/>
        <v>45.55</v>
      </c>
      <c r="AC273">
        <f t="shared" si="293"/>
        <v>0</v>
      </c>
      <c r="AD273">
        <f t="shared" si="296"/>
        <v>0</v>
      </c>
      <c r="AE273">
        <f t="shared" si="297"/>
        <v>0</v>
      </c>
      <c r="AF273">
        <f t="shared" si="297"/>
        <v>45.55</v>
      </c>
      <c r="AG273">
        <f t="shared" si="267"/>
        <v>0</v>
      </c>
      <c r="AH273">
        <f t="shared" si="298"/>
        <v>5.84</v>
      </c>
      <c r="AI273">
        <f t="shared" si="298"/>
        <v>0</v>
      </c>
      <c r="AJ273">
        <f t="shared" si="269"/>
        <v>0</v>
      </c>
      <c r="AK273">
        <v>45.55</v>
      </c>
      <c r="AL273">
        <v>0</v>
      </c>
      <c r="AM273">
        <v>0</v>
      </c>
      <c r="AN273">
        <v>0</v>
      </c>
      <c r="AO273">
        <v>45.55</v>
      </c>
      <c r="AP273">
        <v>0</v>
      </c>
      <c r="AQ273">
        <v>5.84</v>
      </c>
      <c r="AR273">
        <v>0</v>
      </c>
      <c r="AS273">
        <v>0</v>
      </c>
      <c r="AT273">
        <v>85</v>
      </c>
      <c r="AU273">
        <v>65</v>
      </c>
      <c r="AV273">
        <v>1</v>
      </c>
      <c r="AW273">
        <v>1</v>
      </c>
      <c r="AZ273">
        <v>1</v>
      </c>
      <c r="BA273">
        <v>1</v>
      </c>
      <c r="BB273">
        <v>1</v>
      </c>
      <c r="BC273">
        <v>1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1</v>
      </c>
      <c r="BJ273" t="s">
        <v>431</v>
      </c>
      <c r="BM273">
        <v>67001</v>
      </c>
      <c r="BN273">
        <v>0</v>
      </c>
      <c r="BO273" t="s">
        <v>6</v>
      </c>
      <c r="BP273">
        <v>0</v>
      </c>
      <c r="BQ273">
        <v>6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85</v>
      </c>
      <c r="CA273">
        <v>65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270"/>
        <v>2.73</v>
      </c>
      <c r="CQ273">
        <f t="shared" si="271"/>
        <v>0</v>
      </c>
      <c r="CR273">
        <f t="shared" si="272"/>
        <v>0</v>
      </c>
      <c r="CS273">
        <f t="shared" si="273"/>
        <v>0</v>
      </c>
      <c r="CT273">
        <f t="shared" si="274"/>
        <v>45.55</v>
      </c>
      <c r="CU273">
        <f t="shared" si="275"/>
        <v>0</v>
      </c>
      <c r="CV273">
        <f t="shared" si="276"/>
        <v>5.84</v>
      </c>
      <c r="CW273">
        <f t="shared" si="277"/>
        <v>0</v>
      </c>
      <c r="CX273">
        <f t="shared" si="278"/>
        <v>0</v>
      </c>
      <c r="CY273">
        <f t="shared" si="279"/>
        <v>2.3205</v>
      </c>
      <c r="CZ273">
        <f t="shared" si="280"/>
        <v>1.7745</v>
      </c>
      <c r="DC273" t="s">
        <v>6</v>
      </c>
      <c r="DD273" t="s">
        <v>6</v>
      </c>
      <c r="DE273" t="s">
        <v>6</v>
      </c>
      <c r="DF273" t="s">
        <v>6</v>
      </c>
      <c r="DG273" t="s">
        <v>6</v>
      </c>
      <c r="DH273" t="s">
        <v>6</v>
      </c>
      <c r="DI273" t="s">
        <v>6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317</v>
      </c>
      <c r="DW273" t="s">
        <v>317</v>
      </c>
      <c r="DX273">
        <v>1</v>
      </c>
      <c r="EE273">
        <v>27029148</v>
      </c>
      <c r="EF273">
        <v>6</v>
      </c>
      <c r="EG273" t="s">
        <v>40</v>
      </c>
      <c r="EH273">
        <v>0</v>
      </c>
      <c r="EI273" t="s">
        <v>6</v>
      </c>
      <c r="EJ273">
        <v>1</v>
      </c>
      <c r="EK273">
        <v>67001</v>
      </c>
      <c r="EL273" t="s">
        <v>319</v>
      </c>
      <c r="EM273" t="s">
        <v>320</v>
      </c>
      <c r="EO273" t="s">
        <v>6</v>
      </c>
      <c r="EQ273">
        <v>0</v>
      </c>
      <c r="ER273">
        <v>45.55</v>
      </c>
      <c r="ES273">
        <v>0</v>
      </c>
      <c r="ET273">
        <v>0</v>
      </c>
      <c r="EU273">
        <v>0</v>
      </c>
      <c r="EV273">
        <v>45.55</v>
      </c>
      <c r="EW273">
        <v>5.84</v>
      </c>
      <c r="EX273">
        <v>0</v>
      </c>
      <c r="EY273">
        <v>0</v>
      </c>
      <c r="FQ273">
        <v>0</v>
      </c>
      <c r="FR273">
        <f t="shared" si="281"/>
        <v>0</v>
      </c>
      <c r="FS273">
        <v>0</v>
      </c>
      <c r="FX273">
        <v>85</v>
      </c>
      <c r="FY273">
        <v>65</v>
      </c>
      <c r="GA273" t="s">
        <v>6</v>
      </c>
      <c r="GD273">
        <v>0</v>
      </c>
      <c r="GF273">
        <v>-729058478</v>
      </c>
      <c r="GG273">
        <v>2</v>
      </c>
      <c r="GH273">
        <v>1</v>
      </c>
      <c r="GI273">
        <v>-2</v>
      </c>
      <c r="GJ273">
        <v>0</v>
      </c>
      <c r="GK273">
        <f>ROUND(R273*(S12)/100,2)</f>
        <v>0</v>
      </c>
      <c r="GL273">
        <f t="shared" si="282"/>
        <v>0</v>
      </c>
      <c r="GM273">
        <f t="shared" si="283"/>
        <v>6.82</v>
      </c>
      <c r="GN273">
        <f t="shared" si="284"/>
        <v>6.82</v>
      </c>
      <c r="GO273">
        <f t="shared" si="285"/>
        <v>0</v>
      </c>
      <c r="GP273">
        <f t="shared" si="286"/>
        <v>0</v>
      </c>
      <c r="GR273">
        <v>0</v>
      </c>
      <c r="GS273">
        <v>0</v>
      </c>
      <c r="GT273">
        <v>0</v>
      </c>
      <c r="GU273" t="s">
        <v>6</v>
      </c>
      <c r="GV273">
        <f t="shared" si="287"/>
        <v>0</v>
      </c>
      <c r="GW273">
        <v>1</v>
      </c>
      <c r="GX273">
        <f t="shared" si="288"/>
        <v>0</v>
      </c>
      <c r="HA273">
        <v>0</v>
      </c>
      <c r="HB273">
        <v>0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ROW(SmtRes!A653)</f>
        <v>653</v>
      </c>
      <c r="D274" s="2">
        <f>ROW(EtalonRes!A673)</f>
        <v>673</v>
      </c>
      <c r="E274" s="2" t="s">
        <v>432</v>
      </c>
      <c r="F274" s="2" t="s">
        <v>433</v>
      </c>
      <c r="G274" s="2" t="s">
        <v>434</v>
      </c>
      <c r="H274" s="2" t="s">
        <v>18</v>
      </c>
      <c r="I274" s="2">
        <f>ROUND(20/100,9)</f>
        <v>0.2</v>
      </c>
      <c r="J274" s="2">
        <v>0</v>
      </c>
      <c r="K274" s="2"/>
      <c r="L274" s="2"/>
      <c r="M274" s="2"/>
      <c r="N274" s="2"/>
      <c r="O274" s="2">
        <f t="shared" si="252"/>
        <v>64.489999999999995</v>
      </c>
      <c r="P274" s="2">
        <f t="shared" si="253"/>
        <v>0</v>
      </c>
      <c r="Q274" s="2">
        <f t="shared" si="254"/>
        <v>0</v>
      </c>
      <c r="R274" s="2">
        <f t="shared" si="255"/>
        <v>0</v>
      </c>
      <c r="S274" s="2">
        <f t="shared" si="256"/>
        <v>64.489999999999995</v>
      </c>
      <c r="T274" s="2">
        <f t="shared" si="257"/>
        <v>0</v>
      </c>
      <c r="U274" s="2">
        <f t="shared" si="258"/>
        <v>7.56</v>
      </c>
      <c r="V274" s="2">
        <f t="shared" si="259"/>
        <v>0</v>
      </c>
      <c r="W274" s="2">
        <f t="shared" si="260"/>
        <v>0</v>
      </c>
      <c r="X274" s="2">
        <f t="shared" si="261"/>
        <v>47.72</v>
      </c>
      <c r="Y274" s="2">
        <f t="shared" si="262"/>
        <v>32.25</v>
      </c>
      <c r="Z274" s="2"/>
      <c r="AA274" s="2">
        <v>27721505</v>
      </c>
      <c r="AB274" s="2">
        <f t="shared" si="263"/>
        <v>322.43</v>
      </c>
      <c r="AC274" s="2">
        <f t="shared" si="293"/>
        <v>0</v>
      </c>
      <c r="AD274" s="2">
        <f t="shared" si="296"/>
        <v>0</v>
      </c>
      <c r="AE274" s="2">
        <f t="shared" si="297"/>
        <v>0</v>
      </c>
      <c r="AF274" s="2">
        <f t="shared" si="297"/>
        <v>322.43</v>
      </c>
      <c r="AG274" s="2">
        <f t="shared" si="267"/>
        <v>0</v>
      </c>
      <c r="AH274" s="2">
        <f t="shared" si="298"/>
        <v>37.799999999999997</v>
      </c>
      <c r="AI274" s="2">
        <f t="shared" si="298"/>
        <v>0</v>
      </c>
      <c r="AJ274" s="2">
        <f t="shared" si="269"/>
        <v>0</v>
      </c>
      <c r="AK274" s="2">
        <v>322.43</v>
      </c>
      <c r="AL274" s="2">
        <v>0</v>
      </c>
      <c r="AM274" s="2">
        <v>0</v>
      </c>
      <c r="AN274" s="2">
        <v>0</v>
      </c>
      <c r="AO274" s="2">
        <v>322.43</v>
      </c>
      <c r="AP274" s="2">
        <v>0</v>
      </c>
      <c r="AQ274" s="2">
        <v>37.799999999999997</v>
      </c>
      <c r="AR274" s="2">
        <v>0</v>
      </c>
      <c r="AS274" s="2">
        <v>0</v>
      </c>
      <c r="AT274" s="2">
        <v>74</v>
      </c>
      <c r="AU274" s="2">
        <v>50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0</v>
      </c>
      <c r="BI274" s="2">
        <v>1</v>
      </c>
      <c r="BJ274" s="2" t="s">
        <v>435</v>
      </c>
      <c r="BK274" s="2"/>
      <c r="BL274" s="2"/>
      <c r="BM274" s="2">
        <v>65002</v>
      </c>
      <c r="BN274" s="2">
        <v>0</v>
      </c>
      <c r="BO274" s="2" t="s">
        <v>6</v>
      </c>
      <c r="BP274" s="2">
        <v>0</v>
      </c>
      <c r="BQ274" s="2">
        <v>6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74</v>
      </c>
      <c r="CA274" s="2">
        <v>50</v>
      </c>
      <c r="CB274" s="2"/>
      <c r="CC274" s="2"/>
      <c r="CD274" s="2"/>
      <c r="CE274" s="2"/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6</v>
      </c>
      <c r="CO274" s="2">
        <v>0</v>
      </c>
      <c r="CP274" s="2">
        <f t="shared" si="270"/>
        <v>64.489999999999995</v>
      </c>
      <c r="CQ274" s="2">
        <f t="shared" si="271"/>
        <v>0</v>
      </c>
      <c r="CR274" s="2">
        <f t="shared" si="272"/>
        <v>0</v>
      </c>
      <c r="CS274" s="2">
        <f t="shared" si="273"/>
        <v>0</v>
      </c>
      <c r="CT274" s="2">
        <f t="shared" si="274"/>
        <v>322.43</v>
      </c>
      <c r="CU274" s="2">
        <f t="shared" si="275"/>
        <v>0</v>
      </c>
      <c r="CV274" s="2">
        <f t="shared" si="276"/>
        <v>37.799999999999997</v>
      </c>
      <c r="CW274" s="2">
        <f t="shared" si="277"/>
        <v>0</v>
      </c>
      <c r="CX274" s="2">
        <f t="shared" si="278"/>
        <v>0</v>
      </c>
      <c r="CY274" s="2">
        <f t="shared" si="279"/>
        <v>47.722599999999993</v>
      </c>
      <c r="CZ274" s="2">
        <f t="shared" si="280"/>
        <v>32.244999999999997</v>
      </c>
      <c r="DA274" s="2"/>
      <c r="DB274" s="2"/>
      <c r="DC274" s="2" t="s">
        <v>6</v>
      </c>
      <c r="DD274" s="2" t="s">
        <v>6</v>
      </c>
      <c r="DE274" s="2" t="s">
        <v>6</v>
      </c>
      <c r="DF274" s="2" t="s">
        <v>6</v>
      </c>
      <c r="DG274" s="2" t="s">
        <v>6</v>
      </c>
      <c r="DH274" s="2" t="s">
        <v>6</v>
      </c>
      <c r="DI274" s="2" t="s">
        <v>6</v>
      </c>
      <c r="DJ274" s="2" t="s">
        <v>6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1003</v>
      </c>
      <c r="DV274" s="2" t="s">
        <v>18</v>
      </c>
      <c r="DW274" s="2" t="s">
        <v>18</v>
      </c>
      <c r="DX274" s="2">
        <v>100</v>
      </c>
      <c r="DY274" s="2"/>
      <c r="DZ274" s="2"/>
      <c r="EA274" s="2"/>
      <c r="EB274" s="2"/>
      <c r="EC274" s="2"/>
      <c r="ED274" s="2"/>
      <c r="EE274" s="2">
        <v>27029113</v>
      </c>
      <c r="EF274" s="2">
        <v>6</v>
      </c>
      <c r="EG274" s="2" t="s">
        <v>40</v>
      </c>
      <c r="EH274" s="2">
        <v>0</v>
      </c>
      <c r="EI274" s="2" t="s">
        <v>6</v>
      </c>
      <c r="EJ274" s="2">
        <v>1</v>
      </c>
      <c r="EK274" s="2">
        <v>65002</v>
      </c>
      <c r="EL274" s="2" t="s">
        <v>426</v>
      </c>
      <c r="EM274" s="2" t="s">
        <v>427</v>
      </c>
      <c r="EN274" s="2"/>
      <c r="EO274" s="2" t="s">
        <v>6</v>
      </c>
      <c r="EP274" s="2"/>
      <c r="EQ274" s="2">
        <v>0</v>
      </c>
      <c r="ER274" s="2">
        <v>322.43</v>
      </c>
      <c r="ES274" s="2">
        <v>0</v>
      </c>
      <c r="ET274" s="2">
        <v>0</v>
      </c>
      <c r="EU274" s="2">
        <v>0</v>
      </c>
      <c r="EV274" s="2">
        <v>322.43</v>
      </c>
      <c r="EW274" s="2">
        <v>37.799999999999997</v>
      </c>
      <c r="EX274" s="2">
        <v>0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81"/>
        <v>0</v>
      </c>
      <c r="FS274" s="2">
        <v>0</v>
      </c>
      <c r="FT274" s="2"/>
      <c r="FU274" s="2"/>
      <c r="FV274" s="2"/>
      <c r="FW274" s="2"/>
      <c r="FX274" s="2">
        <v>74</v>
      </c>
      <c r="FY274" s="2">
        <v>50</v>
      </c>
      <c r="FZ274" s="2"/>
      <c r="GA274" s="2" t="s">
        <v>6</v>
      </c>
      <c r="GB274" s="2"/>
      <c r="GC274" s="2"/>
      <c r="GD274" s="2">
        <v>0</v>
      </c>
      <c r="GE274" s="2"/>
      <c r="GF274" s="2">
        <v>-1819699879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282"/>
        <v>0</v>
      </c>
      <c r="GM274" s="2">
        <f t="shared" si="283"/>
        <v>144.46</v>
      </c>
      <c r="GN274" s="2">
        <f t="shared" si="284"/>
        <v>144.46</v>
      </c>
      <c r="GO274" s="2">
        <f t="shared" si="285"/>
        <v>0</v>
      </c>
      <c r="GP274" s="2">
        <f t="shared" si="286"/>
        <v>0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287"/>
        <v>0</v>
      </c>
      <c r="GW274" s="2">
        <v>1</v>
      </c>
      <c r="GX274" s="2">
        <f t="shared" si="288"/>
        <v>0</v>
      </c>
      <c r="GY274" s="2"/>
      <c r="GZ274" s="2"/>
      <c r="HA274" s="2">
        <v>0</v>
      </c>
      <c r="HB274" s="2">
        <v>0</v>
      </c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ROW(SmtRes!A654)</f>
        <v>654</v>
      </c>
      <c r="D275">
        <f>ROW(EtalonRes!A674)</f>
        <v>674</v>
      </c>
      <c r="E275" t="s">
        <v>432</v>
      </c>
      <c r="F275" t="s">
        <v>433</v>
      </c>
      <c r="G275" t="s">
        <v>434</v>
      </c>
      <c r="H275" t="s">
        <v>18</v>
      </c>
      <c r="I275">
        <f>ROUND(20/100,9)</f>
        <v>0.2</v>
      </c>
      <c r="J275">
        <v>0</v>
      </c>
      <c r="O275">
        <f t="shared" si="252"/>
        <v>64.489999999999995</v>
      </c>
      <c r="P275">
        <f t="shared" si="253"/>
        <v>0</v>
      </c>
      <c r="Q275">
        <f t="shared" si="254"/>
        <v>0</v>
      </c>
      <c r="R275">
        <f t="shared" si="255"/>
        <v>0</v>
      </c>
      <c r="S275">
        <f t="shared" si="256"/>
        <v>64.489999999999995</v>
      </c>
      <c r="T275">
        <f t="shared" si="257"/>
        <v>0</v>
      </c>
      <c r="U275">
        <f t="shared" si="258"/>
        <v>7.56</v>
      </c>
      <c r="V275">
        <f t="shared" si="259"/>
        <v>0</v>
      </c>
      <c r="W275">
        <f t="shared" si="260"/>
        <v>0</v>
      </c>
      <c r="X275">
        <f t="shared" si="261"/>
        <v>47.72</v>
      </c>
      <c r="Y275">
        <f t="shared" si="262"/>
        <v>32.25</v>
      </c>
      <c r="AA275">
        <v>27721504</v>
      </c>
      <c r="AB275">
        <f t="shared" si="263"/>
        <v>322.43</v>
      </c>
      <c r="AC275">
        <f t="shared" si="293"/>
        <v>0</v>
      </c>
      <c r="AD275">
        <f t="shared" si="296"/>
        <v>0</v>
      </c>
      <c r="AE275">
        <f t="shared" si="297"/>
        <v>0</v>
      </c>
      <c r="AF275">
        <f t="shared" si="297"/>
        <v>322.43</v>
      </c>
      <c r="AG275">
        <f t="shared" si="267"/>
        <v>0</v>
      </c>
      <c r="AH275">
        <f t="shared" si="298"/>
        <v>37.799999999999997</v>
      </c>
      <c r="AI275">
        <f t="shared" si="298"/>
        <v>0</v>
      </c>
      <c r="AJ275">
        <f t="shared" si="269"/>
        <v>0</v>
      </c>
      <c r="AK275">
        <v>322.43</v>
      </c>
      <c r="AL275">
        <v>0</v>
      </c>
      <c r="AM275">
        <v>0</v>
      </c>
      <c r="AN275">
        <v>0</v>
      </c>
      <c r="AO275">
        <v>322.43</v>
      </c>
      <c r="AP275">
        <v>0</v>
      </c>
      <c r="AQ275">
        <v>37.799999999999997</v>
      </c>
      <c r="AR275">
        <v>0</v>
      </c>
      <c r="AS275">
        <v>0</v>
      </c>
      <c r="AT275">
        <v>74</v>
      </c>
      <c r="AU275">
        <v>50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1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1</v>
      </c>
      <c r="BJ275" t="s">
        <v>435</v>
      </c>
      <c r="BM275">
        <v>65002</v>
      </c>
      <c r="BN275">
        <v>0</v>
      </c>
      <c r="BO275" t="s">
        <v>6</v>
      </c>
      <c r="BP275">
        <v>0</v>
      </c>
      <c r="BQ275">
        <v>6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74</v>
      </c>
      <c r="CA275">
        <v>50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270"/>
        <v>64.489999999999995</v>
      </c>
      <c r="CQ275">
        <f t="shared" si="271"/>
        <v>0</v>
      </c>
      <c r="CR275">
        <f t="shared" si="272"/>
        <v>0</v>
      </c>
      <c r="CS275">
        <f t="shared" si="273"/>
        <v>0</v>
      </c>
      <c r="CT275">
        <f t="shared" si="274"/>
        <v>322.43</v>
      </c>
      <c r="CU275">
        <f t="shared" si="275"/>
        <v>0</v>
      </c>
      <c r="CV275">
        <f t="shared" si="276"/>
        <v>37.799999999999997</v>
      </c>
      <c r="CW275">
        <f t="shared" si="277"/>
        <v>0</v>
      </c>
      <c r="CX275">
        <f t="shared" si="278"/>
        <v>0</v>
      </c>
      <c r="CY275">
        <f t="shared" si="279"/>
        <v>47.722599999999993</v>
      </c>
      <c r="CZ275">
        <f t="shared" si="280"/>
        <v>32.244999999999997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1003</v>
      </c>
      <c r="DV275" t="s">
        <v>18</v>
      </c>
      <c r="DW275" t="s">
        <v>18</v>
      </c>
      <c r="DX275">
        <v>100</v>
      </c>
      <c r="EE275">
        <v>27029113</v>
      </c>
      <c r="EF275">
        <v>6</v>
      </c>
      <c r="EG275" t="s">
        <v>40</v>
      </c>
      <c r="EH275">
        <v>0</v>
      </c>
      <c r="EI275" t="s">
        <v>6</v>
      </c>
      <c r="EJ275">
        <v>1</v>
      </c>
      <c r="EK275">
        <v>65002</v>
      </c>
      <c r="EL275" t="s">
        <v>426</v>
      </c>
      <c r="EM275" t="s">
        <v>427</v>
      </c>
      <c r="EO275" t="s">
        <v>6</v>
      </c>
      <c r="EQ275">
        <v>0</v>
      </c>
      <c r="ER275">
        <v>322.43</v>
      </c>
      <c r="ES275">
        <v>0</v>
      </c>
      <c r="ET275">
        <v>0</v>
      </c>
      <c r="EU275">
        <v>0</v>
      </c>
      <c r="EV275">
        <v>322.43</v>
      </c>
      <c r="EW275">
        <v>37.799999999999997</v>
      </c>
      <c r="EX275">
        <v>0</v>
      </c>
      <c r="EY275">
        <v>0</v>
      </c>
      <c r="FQ275">
        <v>0</v>
      </c>
      <c r="FR275">
        <f t="shared" si="281"/>
        <v>0</v>
      </c>
      <c r="FS275">
        <v>0</v>
      </c>
      <c r="FX275">
        <v>74</v>
      </c>
      <c r="FY275">
        <v>50</v>
      </c>
      <c r="GA275" t="s">
        <v>6</v>
      </c>
      <c r="GD275">
        <v>0</v>
      </c>
      <c r="GF275">
        <v>-1819699879</v>
      </c>
      <c r="GG275">
        <v>2</v>
      </c>
      <c r="GH275">
        <v>1</v>
      </c>
      <c r="GI275">
        <v>-2</v>
      </c>
      <c r="GJ275">
        <v>0</v>
      </c>
      <c r="GK275">
        <f>ROUND(R275*(S12)/100,2)</f>
        <v>0</v>
      </c>
      <c r="GL275">
        <f t="shared" si="282"/>
        <v>0</v>
      </c>
      <c r="GM275">
        <f t="shared" si="283"/>
        <v>144.46</v>
      </c>
      <c r="GN275">
        <f t="shared" si="284"/>
        <v>144.46</v>
      </c>
      <c r="GO275">
        <f t="shared" si="285"/>
        <v>0</v>
      </c>
      <c r="GP275">
        <f t="shared" si="286"/>
        <v>0</v>
      </c>
      <c r="GR275">
        <v>0</v>
      </c>
      <c r="GS275">
        <v>0</v>
      </c>
      <c r="GT275">
        <v>0</v>
      </c>
      <c r="GU275" t="s">
        <v>6</v>
      </c>
      <c r="GV275">
        <f t="shared" si="287"/>
        <v>0</v>
      </c>
      <c r="GW275">
        <v>1</v>
      </c>
      <c r="GX275">
        <f t="shared" si="288"/>
        <v>0</v>
      </c>
      <c r="HA275">
        <v>0</v>
      </c>
      <c r="HB275">
        <v>0</v>
      </c>
      <c r="IK275">
        <v>0</v>
      </c>
    </row>
    <row r="276" spans="1:255" x14ac:dyDescent="0.2">
      <c r="A276" s="2">
        <v>17</v>
      </c>
      <c r="B276" s="2">
        <v>1</v>
      </c>
      <c r="C276" s="2">
        <f>ROW(SmtRes!A662)</f>
        <v>662</v>
      </c>
      <c r="D276" s="2">
        <f>ROW(EtalonRes!A682)</f>
        <v>682</v>
      </c>
      <c r="E276" s="2" t="s">
        <v>436</v>
      </c>
      <c r="F276" s="2" t="s">
        <v>328</v>
      </c>
      <c r="G276" s="2" t="s">
        <v>329</v>
      </c>
      <c r="H276" s="2" t="s">
        <v>32</v>
      </c>
      <c r="I276" s="2">
        <f>ROUND(238.26/100,9)</f>
        <v>2.3826000000000001</v>
      </c>
      <c r="J276" s="2">
        <v>0</v>
      </c>
      <c r="K276" s="2"/>
      <c r="L276" s="2"/>
      <c r="M276" s="2"/>
      <c r="N276" s="2"/>
      <c r="O276" s="2">
        <f t="shared" si="252"/>
        <v>813.04</v>
      </c>
      <c r="P276" s="2">
        <f t="shared" si="253"/>
        <v>2.95</v>
      </c>
      <c r="Q276" s="2">
        <f t="shared" si="254"/>
        <v>50.73</v>
      </c>
      <c r="R276" s="2">
        <f t="shared" si="255"/>
        <v>30.02</v>
      </c>
      <c r="S276" s="2">
        <f t="shared" si="256"/>
        <v>759.36</v>
      </c>
      <c r="T276" s="2">
        <f t="shared" si="257"/>
        <v>0</v>
      </c>
      <c r="U276" s="2">
        <f t="shared" si="258"/>
        <v>89.022275100000002</v>
      </c>
      <c r="V276" s="2">
        <f t="shared" si="259"/>
        <v>2.7697725000000002</v>
      </c>
      <c r="W276" s="2">
        <f t="shared" si="260"/>
        <v>0</v>
      </c>
      <c r="X276" s="2">
        <f t="shared" si="261"/>
        <v>749.91</v>
      </c>
      <c r="Y276" s="2">
        <f t="shared" si="262"/>
        <v>371.01</v>
      </c>
      <c r="Z276" s="2"/>
      <c r="AA276" s="2">
        <v>27721505</v>
      </c>
      <c r="AB276" s="2">
        <f t="shared" si="263"/>
        <v>341.24</v>
      </c>
      <c r="AC276" s="2">
        <f t="shared" si="293"/>
        <v>1.24</v>
      </c>
      <c r="AD276" s="2">
        <f>ROUND(((((ET276*1.25))-((EU276*1.25)))+AE276),2)</f>
        <v>21.29</v>
      </c>
      <c r="AE276" s="2">
        <f>ROUND(((EU276*1.25)),2)</f>
        <v>12.6</v>
      </c>
      <c r="AF276" s="2">
        <f>ROUND(((EV276*1.15)),2)</f>
        <v>318.70999999999998</v>
      </c>
      <c r="AG276" s="2">
        <f t="shared" si="267"/>
        <v>0</v>
      </c>
      <c r="AH276" s="2">
        <f>((EW276*1.15))</f>
        <v>37.363500000000002</v>
      </c>
      <c r="AI276" s="2">
        <f>((EX276*1.25))</f>
        <v>1.1625000000000001</v>
      </c>
      <c r="AJ276" s="2">
        <f t="shared" si="269"/>
        <v>0</v>
      </c>
      <c r="AK276" s="2">
        <v>295.41000000000003</v>
      </c>
      <c r="AL276" s="2">
        <v>1.24</v>
      </c>
      <c r="AM276" s="2">
        <v>17.03</v>
      </c>
      <c r="AN276" s="2">
        <v>10.08</v>
      </c>
      <c r="AO276" s="2">
        <v>277.14</v>
      </c>
      <c r="AP276" s="2">
        <v>0</v>
      </c>
      <c r="AQ276" s="2">
        <v>32.49</v>
      </c>
      <c r="AR276" s="2">
        <v>0.93</v>
      </c>
      <c r="AS276" s="2">
        <v>0</v>
      </c>
      <c r="AT276" s="2">
        <v>95</v>
      </c>
      <c r="AU276" s="2">
        <v>47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0</v>
      </c>
      <c r="BI276" s="2">
        <v>1</v>
      </c>
      <c r="BJ276" s="2" t="s">
        <v>330</v>
      </c>
      <c r="BK276" s="2"/>
      <c r="BL276" s="2"/>
      <c r="BM276" s="2">
        <v>15001</v>
      </c>
      <c r="BN276" s="2">
        <v>0</v>
      </c>
      <c r="BO276" s="2" t="s">
        <v>6</v>
      </c>
      <c r="BP276" s="2">
        <v>0</v>
      </c>
      <c r="BQ276" s="2">
        <v>2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105</v>
      </c>
      <c r="CA276" s="2">
        <v>55</v>
      </c>
      <c r="CB276" s="2"/>
      <c r="CC276" s="2"/>
      <c r="CD276" s="2"/>
      <c r="CE276" s="2"/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1470</v>
      </c>
      <c r="CO276" s="2">
        <v>0</v>
      </c>
      <c r="CP276" s="2">
        <f t="shared" si="270"/>
        <v>813.04</v>
      </c>
      <c r="CQ276" s="2">
        <f t="shared" si="271"/>
        <v>1.24</v>
      </c>
      <c r="CR276" s="2">
        <f t="shared" si="272"/>
        <v>21.29</v>
      </c>
      <c r="CS276" s="2">
        <f t="shared" si="273"/>
        <v>12.6</v>
      </c>
      <c r="CT276" s="2">
        <f t="shared" si="274"/>
        <v>318.70999999999998</v>
      </c>
      <c r="CU276" s="2">
        <f t="shared" si="275"/>
        <v>0</v>
      </c>
      <c r="CV276" s="2">
        <f t="shared" si="276"/>
        <v>37.363500000000002</v>
      </c>
      <c r="CW276" s="2">
        <f t="shared" si="277"/>
        <v>1.1625000000000001</v>
      </c>
      <c r="CX276" s="2">
        <f t="shared" si="278"/>
        <v>0</v>
      </c>
      <c r="CY276" s="2">
        <f t="shared" si="279"/>
        <v>749.91100000000006</v>
      </c>
      <c r="CZ276" s="2">
        <f t="shared" si="280"/>
        <v>371.0086</v>
      </c>
      <c r="DA276" s="2"/>
      <c r="DB276" s="2"/>
      <c r="DC276" s="2" t="s">
        <v>6</v>
      </c>
      <c r="DD276" s="2" t="s">
        <v>6</v>
      </c>
      <c r="DE276" s="2" t="s">
        <v>102</v>
      </c>
      <c r="DF276" s="2" t="s">
        <v>102</v>
      </c>
      <c r="DG276" s="2" t="s">
        <v>103</v>
      </c>
      <c r="DH276" s="2" t="s">
        <v>6</v>
      </c>
      <c r="DI276" s="2" t="s">
        <v>103</v>
      </c>
      <c r="DJ276" s="2" t="s">
        <v>102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1005</v>
      </c>
      <c r="DV276" s="2" t="s">
        <v>32</v>
      </c>
      <c r="DW276" s="2" t="s">
        <v>32</v>
      </c>
      <c r="DX276" s="2">
        <v>100</v>
      </c>
      <c r="DY276" s="2"/>
      <c r="DZ276" s="2"/>
      <c r="EA276" s="2"/>
      <c r="EB276" s="2"/>
      <c r="EC276" s="2"/>
      <c r="ED276" s="2"/>
      <c r="EE276" s="2">
        <v>27029049</v>
      </c>
      <c r="EF276" s="2">
        <v>2</v>
      </c>
      <c r="EG276" s="2" t="s">
        <v>23</v>
      </c>
      <c r="EH276" s="2">
        <v>0</v>
      </c>
      <c r="EI276" s="2" t="s">
        <v>6</v>
      </c>
      <c r="EJ276" s="2">
        <v>1</v>
      </c>
      <c r="EK276" s="2">
        <v>15001</v>
      </c>
      <c r="EL276" s="2" t="s">
        <v>24</v>
      </c>
      <c r="EM276" s="2" t="s">
        <v>25</v>
      </c>
      <c r="EN276" s="2"/>
      <c r="EO276" s="2" t="s">
        <v>106</v>
      </c>
      <c r="EP276" s="2"/>
      <c r="EQ276" s="2">
        <v>0</v>
      </c>
      <c r="ER276" s="2">
        <v>295.41000000000003</v>
      </c>
      <c r="ES276" s="2">
        <v>1.24</v>
      </c>
      <c r="ET276" s="2">
        <v>17.03</v>
      </c>
      <c r="EU276" s="2">
        <v>10.08</v>
      </c>
      <c r="EV276" s="2">
        <v>277.14</v>
      </c>
      <c r="EW276" s="2">
        <v>32.49</v>
      </c>
      <c r="EX276" s="2">
        <v>0.93</v>
      </c>
      <c r="EY276" s="2">
        <v>0</v>
      </c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81"/>
        <v>0</v>
      </c>
      <c r="FS276" s="2">
        <v>0</v>
      </c>
      <c r="FT276" s="2" t="s">
        <v>27</v>
      </c>
      <c r="FU276" s="2" t="s">
        <v>28</v>
      </c>
      <c r="FV276" s="2"/>
      <c r="FW276" s="2"/>
      <c r="FX276" s="2">
        <v>94.5</v>
      </c>
      <c r="FY276" s="2">
        <v>46.75</v>
      </c>
      <c r="FZ276" s="2"/>
      <c r="GA276" s="2" t="s">
        <v>6</v>
      </c>
      <c r="GB276" s="2"/>
      <c r="GC276" s="2"/>
      <c r="GD276" s="2">
        <v>0</v>
      </c>
      <c r="GE276" s="2"/>
      <c r="GF276" s="2">
        <v>-357803777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282"/>
        <v>0</v>
      </c>
      <c r="GM276" s="2">
        <f t="shared" si="283"/>
        <v>1933.96</v>
      </c>
      <c r="GN276" s="2">
        <f t="shared" si="284"/>
        <v>1933.96</v>
      </c>
      <c r="GO276" s="2">
        <f t="shared" si="285"/>
        <v>0</v>
      </c>
      <c r="GP276" s="2">
        <f t="shared" si="286"/>
        <v>0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287"/>
        <v>0</v>
      </c>
      <c r="GW276" s="2">
        <v>1</v>
      </c>
      <c r="GX276" s="2">
        <f t="shared" si="288"/>
        <v>0</v>
      </c>
      <c r="GY276" s="2"/>
      <c r="GZ276" s="2"/>
      <c r="HA276" s="2">
        <v>0</v>
      </c>
      <c r="HB276" s="2">
        <v>0</v>
      </c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17</v>
      </c>
      <c r="B277">
        <v>1</v>
      </c>
      <c r="C277">
        <f>ROW(SmtRes!A670)</f>
        <v>670</v>
      </c>
      <c r="D277">
        <f>ROW(EtalonRes!A690)</f>
        <v>690</v>
      </c>
      <c r="E277" t="s">
        <v>436</v>
      </c>
      <c r="F277" t="s">
        <v>328</v>
      </c>
      <c r="G277" t="s">
        <v>329</v>
      </c>
      <c r="H277" t="s">
        <v>32</v>
      </c>
      <c r="I277">
        <f>ROUND(238.26/100,9)</f>
        <v>2.3826000000000001</v>
      </c>
      <c r="J277">
        <v>0</v>
      </c>
      <c r="O277">
        <f t="shared" si="252"/>
        <v>813.04</v>
      </c>
      <c r="P277">
        <f t="shared" si="253"/>
        <v>2.95</v>
      </c>
      <c r="Q277">
        <f t="shared" si="254"/>
        <v>50.73</v>
      </c>
      <c r="R277">
        <f t="shared" si="255"/>
        <v>30.02</v>
      </c>
      <c r="S277">
        <f t="shared" si="256"/>
        <v>759.36</v>
      </c>
      <c r="T277">
        <f t="shared" si="257"/>
        <v>0</v>
      </c>
      <c r="U277">
        <f t="shared" si="258"/>
        <v>89.022275100000002</v>
      </c>
      <c r="V277">
        <f t="shared" si="259"/>
        <v>2.7697725000000002</v>
      </c>
      <c r="W277">
        <f t="shared" si="260"/>
        <v>0</v>
      </c>
      <c r="X277">
        <f t="shared" si="261"/>
        <v>749.91</v>
      </c>
      <c r="Y277">
        <f t="shared" si="262"/>
        <v>371.01</v>
      </c>
      <c r="AA277">
        <v>27721504</v>
      </c>
      <c r="AB277">
        <f t="shared" si="263"/>
        <v>341.24</v>
      </c>
      <c r="AC277">
        <f t="shared" si="293"/>
        <v>1.24</v>
      </c>
      <c r="AD277">
        <f>ROUND(((((ET277*1.25))-((EU277*1.25)))+AE277),2)</f>
        <v>21.29</v>
      </c>
      <c r="AE277">
        <f>ROUND(((EU277*1.25)),2)</f>
        <v>12.6</v>
      </c>
      <c r="AF277">
        <f>ROUND(((EV277*1.15)),2)</f>
        <v>318.70999999999998</v>
      </c>
      <c r="AG277">
        <f t="shared" si="267"/>
        <v>0</v>
      </c>
      <c r="AH277">
        <f>((EW277*1.15))</f>
        <v>37.363500000000002</v>
      </c>
      <c r="AI277">
        <f>((EX277*1.25))</f>
        <v>1.1625000000000001</v>
      </c>
      <c r="AJ277">
        <f t="shared" si="269"/>
        <v>0</v>
      </c>
      <c r="AK277">
        <v>295.41000000000003</v>
      </c>
      <c r="AL277">
        <v>1.24</v>
      </c>
      <c r="AM277">
        <v>17.03</v>
      </c>
      <c r="AN277">
        <v>10.08</v>
      </c>
      <c r="AO277">
        <v>277.14</v>
      </c>
      <c r="AP277">
        <v>0</v>
      </c>
      <c r="AQ277">
        <v>32.49</v>
      </c>
      <c r="AR277">
        <v>0.93</v>
      </c>
      <c r="AS277">
        <v>0</v>
      </c>
      <c r="AT277">
        <v>95</v>
      </c>
      <c r="AU277">
        <v>47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1</v>
      </c>
      <c r="BD277" t="s">
        <v>6</v>
      </c>
      <c r="BE277" t="s">
        <v>6</v>
      </c>
      <c r="BF277" t="s">
        <v>6</v>
      </c>
      <c r="BG277" t="s">
        <v>6</v>
      </c>
      <c r="BH277">
        <v>0</v>
      </c>
      <c r="BI277">
        <v>1</v>
      </c>
      <c r="BJ277" t="s">
        <v>330</v>
      </c>
      <c r="BM277">
        <v>15001</v>
      </c>
      <c r="BN277">
        <v>0</v>
      </c>
      <c r="BO277" t="s">
        <v>6</v>
      </c>
      <c r="BP277">
        <v>0</v>
      </c>
      <c r="BQ277">
        <v>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105</v>
      </c>
      <c r="CA277">
        <v>55</v>
      </c>
      <c r="CF277">
        <v>0</v>
      </c>
      <c r="CG277">
        <v>0</v>
      </c>
      <c r="CM277">
        <v>0</v>
      </c>
      <c r="CN277" t="s">
        <v>1470</v>
      </c>
      <c r="CO277">
        <v>0</v>
      </c>
      <c r="CP277">
        <f t="shared" si="270"/>
        <v>813.04</v>
      </c>
      <c r="CQ277">
        <f t="shared" si="271"/>
        <v>1.24</v>
      </c>
      <c r="CR277">
        <f t="shared" si="272"/>
        <v>21.29</v>
      </c>
      <c r="CS277">
        <f t="shared" si="273"/>
        <v>12.6</v>
      </c>
      <c r="CT277">
        <f t="shared" si="274"/>
        <v>318.70999999999998</v>
      </c>
      <c r="CU277">
        <f t="shared" si="275"/>
        <v>0</v>
      </c>
      <c r="CV277">
        <f t="shared" si="276"/>
        <v>37.363500000000002</v>
      </c>
      <c r="CW277">
        <f t="shared" si="277"/>
        <v>1.1625000000000001</v>
      </c>
      <c r="CX277">
        <f t="shared" si="278"/>
        <v>0</v>
      </c>
      <c r="CY277">
        <f t="shared" si="279"/>
        <v>749.91100000000006</v>
      </c>
      <c r="CZ277">
        <f t="shared" si="280"/>
        <v>371.0086</v>
      </c>
      <c r="DC277" t="s">
        <v>6</v>
      </c>
      <c r="DD277" t="s">
        <v>6</v>
      </c>
      <c r="DE277" t="s">
        <v>102</v>
      </c>
      <c r="DF277" t="s">
        <v>102</v>
      </c>
      <c r="DG277" t="s">
        <v>103</v>
      </c>
      <c r="DH277" t="s">
        <v>6</v>
      </c>
      <c r="DI277" t="s">
        <v>103</v>
      </c>
      <c r="DJ277" t="s">
        <v>102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1005</v>
      </c>
      <c r="DV277" t="s">
        <v>32</v>
      </c>
      <c r="DW277" t="s">
        <v>32</v>
      </c>
      <c r="DX277">
        <v>100</v>
      </c>
      <c r="EE277">
        <v>27029049</v>
      </c>
      <c r="EF277">
        <v>2</v>
      </c>
      <c r="EG277" t="s">
        <v>23</v>
      </c>
      <c r="EH277">
        <v>0</v>
      </c>
      <c r="EI277" t="s">
        <v>6</v>
      </c>
      <c r="EJ277">
        <v>1</v>
      </c>
      <c r="EK277">
        <v>15001</v>
      </c>
      <c r="EL277" t="s">
        <v>24</v>
      </c>
      <c r="EM277" t="s">
        <v>25</v>
      </c>
      <c r="EO277" t="s">
        <v>106</v>
      </c>
      <c r="EQ277">
        <v>0</v>
      </c>
      <c r="ER277">
        <v>295.41000000000003</v>
      </c>
      <c r="ES277">
        <v>1.24</v>
      </c>
      <c r="ET277">
        <v>17.03</v>
      </c>
      <c r="EU277">
        <v>10.08</v>
      </c>
      <c r="EV277">
        <v>277.14</v>
      </c>
      <c r="EW277">
        <v>32.49</v>
      </c>
      <c r="EX277">
        <v>0.93</v>
      </c>
      <c r="EY277">
        <v>0</v>
      </c>
      <c r="FQ277">
        <v>0</v>
      </c>
      <c r="FR277">
        <f t="shared" si="281"/>
        <v>0</v>
      </c>
      <c r="FS277">
        <v>0</v>
      </c>
      <c r="FT277" t="s">
        <v>27</v>
      </c>
      <c r="FU277" t="s">
        <v>28</v>
      </c>
      <c r="FX277">
        <v>94.5</v>
      </c>
      <c r="FY277">
        <v>46.75</v>
      </c>
      <c r="GA277" t="s">
        <v>6</v>
      </c>
      <c r="GD277">
        <v>0</v>
      </c>
      <c r="GF277">
        <v>-357803777</v>
      </c>
      <c r="GG277">
        <v>2</v>
      </c>
      <c r="GH277">
        <v>1</v>
      </c>
      <c r="GI277">
        <v>-2</v>
      </c>
      <c r="GJ277">
        <v>0</v>
      </c>
      <c r="GK277">
        <f>ROUND(R277*(S12)/100,2)</f>
        <v>0</v>
      </c>
      <c r="GL277">
        <f t="shared" si="282"/>
        <v>0</v>
      </c>
      <c r="GM277">
        <f t="shared" si="283"/>
        <v>1933.96</v>
      </c>
      <c r="GN277">
        <f t="shared" si="284"/>
        <v>1933.96</v>
      </c>
      <c r="GO277">
        <f t="shared" si="285"/>
        <v>0</v>
      </c>
      <c r="GP277">
        <f t="shared" si="286"/>
        <v>0</v>
      </c>
      <c r="GR277">
        <v>0</v>
      </c>
      <c r="GS277">
        <v>0</v>
      </c>
      <c r="GT277">
        <v>0</v>
      </c>
      <c r="GU277" t="s">
        <v>6</v>
      </c>
      <c r="GV277">
        <f t="shared" si="287"/>
        <v>0</v>
      </c>
      <c r="GW277">
        <v>1</v>
      </c>
      <c r="GX277">
        <f t="shared" si="288"/>
        <v>0</v>
      </c>
      <c r="HA277">
        <v>0</v>
      </c>
      <c r="HB277">
        <v>0</v>
      </c>
      <c r="IK277">
        <v>0</v>
      </c>
    </row>
    <row r="278" spans="1:255" x14ac:dyDescent="0.2">
      <c r="A278" s="2">
        <v>18</v>
      </c>
      <c r="B278" s="2">
        <v>1</v>
      </c>
      <c r="C278" s="2">
        <v>661</v>
      </c>
      <c r="D278" s="2"/>
      <c r="E278" s="2" t="s">
        <v>437</v>
      </c>
      <c r="F278" s="2" t="s">
        <v>332</v>
      </c>
      <c r="G278" s="2" t="s">
        <v>333</v>
      </c>
      <c r="H278" s="2" t="s">
        <v>178</v>
      </c>
      <c r="I278" s="2">
        <f>I276*J278</f>
        <v>2025.21</v>
      </c>
      <c r="J278" s="2">
        <v>850</v>
      </c>
      <c r="K278" s="2"/>
      <c r="L278" s="2"/>
      <c r="M278" s="2"/>
      <c r="N278" s="2"/>
      <c r="O278" s="2">
        <f t="shared" ref="O278:O309" si="299">ROUND(CP278,2)</f>
        <v>4192.18</v>
      </c>
      <c r="P278" s="2">
        <f t="shared" ref="P278:P309" si="300">ROUND(CQ278*I278,2)</f>
        <v>4192.18</v>
      </c>
      <c r="Q278" s="2">
        <f t="shared" ref="Q278:Q309" si="301">ROUND(CR278*I278,2)</f>
        <v>0</v>
      </c>
      <c r="R278" s="2">
        <f t="shared" ref="R278:R309" si="302">ROUND(CS278*I278,2)</f>
        <v>0</v>
      </c>
      <c r="S278" s="2">
        <f t="shared" ref="S278:S309" si="303">ROUND(CT278*I278,2)</f>
        <v>0</v>
      </c>
      <c r="T278" s="2">
        <f t="shared" ref="T278:T309" si="304">ROUND(CU278*I278,2)</f>
        <v>0</v>
      </c>
      <c r="U278" s="2">
        <f t="shared" ref="U278:U309" si="305">CV278*I278</f>
        <v>0</v>
      </c>
      <c r="V278" s="2">
        <f t="shared" ref="V278:V309" si="306">CW278*I278</f>
        <v>0</v>
      </c>
      <c r="W278" s="2">
        <f t="shared" ref="W278:W309" si="307">ROUND(CX278*I278,2)</f>
        <v>0</v>
      </c>
      <c r="X278" s="2">
        <f t="shared" ref="X278:X309" si="308">ROUND(CY278,2)</f>
        <v>0</v>
      </c>
      <c r="Y278" s="2">
        <f t="shared" ref="Y278:Y309" si="309">ROUND(CZ278,2)</f>
        <v>0</v>
      </c>
      <c r="Z278" s="2"/>
      <c r="AA278" s="2">
        <v>27721505</v>
      </c>
      <c r="AB278" s="2">
        <f t="shared" ref="AB278:AB309" si="310">ROUND((AC278+AD278+AF278),2)</f>
        <v>2.0699999999999998</v>
      </c>
      <c r="AC278" s="2">
        <f t="shared" si="293"/>
        <v>2.0699999999999998</v>
      </c>
      <c r="AD278" s="2">
        <f>ROUND((((ET278)-(EU278))+AE278),2)</f>
        <v>0</v>
      </c>
      <c r="AE278" s="2">
        <f t="shared" ref="AE278:AF281" si="311">ROUND((EU278),2)</f>
        <v>0</v>
      </c>
      <c r="AF278" s="2">
        <f t="shared" si="311"/>
        <v>0</v>
      </c>
      <c r="AG278" s="2">
        <f t="shared" ref="AG278:AG309" si="312">ROUND((AP278),2)</f>
        <v>0</v>
      </c>
      <c r="AH278" s="2">
        <f t="shared" ref="AH278:AI281" si="313">(EW278)</f>
        <v>0</v>
      </c>
      <c r="AI278" s="2">
        <f t="shared" si="313"/>
        <v>0</v>
      </c>
      <c r="AJ278" s="2">
        <f t="shared" ref="AJ278:AJ309" si="314">ROUND((AS278),2)</f>
        <v>0</v>
      </c>
      <c r="AK278" s="2">
        <v>2.0699999999999998</v>
      </c>
      <c r="AL278" s="2">
        <v>2.0699999999999998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79</v>
      </c>
      <c r="AU278" s="2">
        <v>50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3</v>
      </c>
      <c r="BI278" s="2">
        <v>1</v>
      </c>
      <c r="BJ278" s="2" t="s">
        <v>334</v>
      </c>
      <c r="BK278" s="2"/>
      <c r="BL278" s="2"/>
      <c r="BM278" s="2">
        <v>61001</v>
      </c>
      <c r="BN278" s="2">
        <v>0</v>
      </c>
      <c r="BO278" s="2" t="s">
        <v>6</v>
      </c>
      <c r="BP278" s="2">
        <v>0</v>
      </c>
      <c r="BQ278" s="2">
        <v>6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79</v>
      </c>
      <c r="CA278" s="2">
        <v>50</v>
      </c>
      <c r="CB278" s="2"/>
      <c r="CC278" s="2"/>
      <c r="CD278" s="2"/>
      <c r="CE278" s="2"/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6</v>
      </c>
      <c r="CO278" s="2">
        <v>0</v>
      </c>
      <c r="CP278" s="2">
        <f t="shared" ref="CP278:CP309" si="315">(P278+Q278+S278)</f>
        <v>4192.18</v>
      </c>
      <c r="CQ278" s="2">
        <f t="shared" ref="CQ278:CQ309" si="316">AC278*BC278</f>
        <v>2.0699999999999998</v>
      </c>
      <c r="CR278" s="2">
        <f t="shared" ref="CR278:CR309" si="317">AD278*BB278</f>
        <v>0</v>
      </c>
      <c r="CS278" s="2">
        <f t="shared" ref="CS278:CS309" si="318">AE278*BS278</f>
        <v>0</v>
      </c>
      <c r="CT278" s="2">
        <f t="shared" ref="CT278:CT309" si="319">AF278*BA278</f>
        <v>0</v>
      </c>
      <c r="CU278" s="2">
        <f t="shared" ref="CU278:CU309" si="320">AG278</f>
        <v>0</v>
      </c>
      <c r="CV278" s="2">
        <f t="shared" ref="CV278:CV309" si="321">AH278</f>
        <v>0</v>
      </c>
      <c r="CW278" s="2">
        <f t="shared" ref="CW278:CW309" si="322">AI278</f>
        <v>0</v>
      </c>
      <c r="CX278" s="2">
        <f t="shared" ref="CX278:CX309" si="323">AJ278</f>
        <v>0</v>
      </c>
      <c r="CY278" s="2">
        <f t="shared" ref="CY278:CY309" si="324">(((S278+R278)*AT278)/100)</f>
        <v>0</v>
      </c>
      <c r="CZ278" s="2">
        <f t="shared" ref="CZ278:CZ309" si="325">(((S278+R278)*AU278)/100)</f>
        <v>0</v>
      </c>
      <c r="DA278" s="2"/>
      <c r="DB278" s="2"/>
      <c r="DC278" s="2" t="s">
        <v>6</v>
      </c>
      <c r="DD278" s="2" t="s">
        <v>6</v>
      </c>
      <c r="DE278" s="2" t="s">
        <v>6</v>
      </c>
      <c r="DF278" s="2" t="s">
        <v>6</v>
      </c>
      <c r="DG278" s="2" t="s">
        <v>6</v>
      </c>
      <c r="DH278" s="2" t="s">
        <v>6</v>
      </c>
      <c r="DI278" s="2" t="s">
        <v>6</v>
      </c>
      <c r="DJ278" s="2" t="s">
        <v>6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1009</v>
      </c>
      <c r="DV278" s="2" t="s">
        <v>178</v>
      </c>
      <c r="DW278" s="2" t="s">
        <v>178</v>
      </c>
      <c r="DX278" s="2">
        <v>1</v>
      </c>
      <c r="DY278" s="2"/>
      <c r="DZ278" s="2"/>
      <c r="EA278" s="2"/>
      <c r="EB278" s="2"/>
      <c r="EC278" s="2"/>
      <c r="ED278" s="2"/>
      <c r="EE278" s="2">
        <v>27029106</v>
      </c>
      <c r="EF278" s="2">
        <v>6</v>
      </c>
      <c r="EG278" s="2" t="s">
        <v>40</v>
      </c>
      <c r="EH278" s="2">
        <v>0</v>
      </c>
      <c r="EI278" s="2" t="s">
        <v>6</v>
      </c>
      <c r="EJ278" s="2">
        <v>1</v>
      </c>
      <c r="EK278" s="2">
        <v>61001</v>
      </c>
      <c r="EL278" s="2" t="s">
        <v>335</v>
      </c>
      <c r="EM278" s="2" t="s">
        <v>336</v>
      </c>
      <c r="EN278" s="2"/>
      <c r="EO278" s="2" t="s">
        <v>6</v>
      </c>
      <c r="EP278" s="2"/>
      <c r="EQ278" s="2">
        <v>0</v>
      </c>
      <c r="ER278" s="2">
        <v>2.0699999999999998</v>
      </c>
      <c r="ES278" s="2">
        <v>2.0699999999999998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ref="FR278:FR309" si="326">ROUND(IF(AND(BH278=3,BI278=3),P278,0),2)</f>
        <v>0</v>
      </c>
      <c r="FS278" s="2">
        <v>0</v>
      </c>
      <c r="FT278" s="2"/>
      <c r="FU278" s="2"/>
      <c r="FV278" s="2"/>
      <c r="FW278" s="2"/>
      <c r="FX278" s="2">
        <v>79</v>
      </c>
      <c r="FY278" s="2">
        <v>50</v>
      </c>
      <c r="FZ278" s="2"/>
      <c r="GA278" s="2" t="s">
        <v>6</v>
      </c>
      <c r="GB278" s="2"/>
      <c r="GC278" s="2"/>
      <c r="GD278" s="2">
        <v>0</v>
      </c>
      <c r="GE278" s="2"/>
      <c r="GF278" s="2">
        <v>-60067644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ref="GL278:GL309" si="327">ROUND(IF(AND(BH278=3,BI278=3,FS278&lt;&gt;0),P278,0),2)</f>
        <v>0</v>
      </c>
      <c r="GM278" s="2">
        <f t="shared" ref="GM278:GM309" si="328">ROUND(O278+X278+Y278+GK278,2)+GX278</f>
        <v>4192.18</v>
      </c>
      <c r="GN278" s="2">
        <f t="shared" ref="GN278:GN309" si="329">IF(OR(BI278=0,BI278=1),ROUND(O278+X278+Y278+GK278,2),0)</f>
        <v>4192.18</v>
      </c>
      <c r="GO278" s="2">
        <f t="shared" ref="GO278:GO309" si="330">IF(BI278=2,ROUND(O278+X278+Y278+GK278,2),0)</f>
        <v>0</v>
      </c>
      <c r="GP278" s="2">
        <f t="shared" ref="GP278:GP309" si="331">IF(BI278=4,ROUND(O278+X278+Y278+GK278,2)+GX278,0)</f>
        <v>0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ref="GV278:GV309" si="332">ROUND(GT278,2)</f>
        <v>0</v>
      </c>
      <c r="GW278" s="2">
        <v>1</v>
      </c>
      <c r="GX278" s="2">
        <f t="shared" ref="GX278:GX309" si="333">ROUND(GV278*GW278*I278,2)</f>
        <v>0</v>
      </c>
      <c r="GY278" s="2"/>
      <c r="GZ278" s="2"/>
      <c r="HA278" s="2">
        <v>0</v>
      </c>
      <c r="HB278" s="2">
        <v>0</v>
      </c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18</v>
      </c>
      <c r="B279">
        <v>1</v>
      </c>
      <c r="C279">
        <v>669</v>
      </c>
      <c r="E279" t="s">
        <v>437</v>
      </c>
      <c r="F279" t="s">
        <v>332</v>
      </c>
      <c r="G279" t="s">
        <v>333</v>
      </c>
      <c r="H279" t="s">
        <v>178</v>
      </c>
      <c r="I279">
        <f>I277*J279</f>
        <v>2025.21</v>
      </c>
      <c r="J279">
        <v>850</v>
      </c>
      <c r="O279">
        <f t="shared" si="299"/>
        <v>4192.18</v>
      </c>
      <c r="P279">
        <f t="shared" si="300"/>
        <v>4192.18</v>
      </c>
      <c r="Q279">
        <f t="shared" si="301"/>
        <v>0</v>
      </c>
      <c r="R279">
        <f t="shared" si="302"/>
        <v>0</v>
      </c>
      <c r="S279">
        <f t="shared" si="303"/>
        <v>0</v>
      </c>
      <c r="T279">
        <f t="shared" si="304"/>
        <v>0</v>
      </c>
      <c r="U279">
        <f t="shared" si="305"/>
        <v>0</v>
      </c>
      <c r="V279">
        <f t="shared" si="306"/>
        <v>0</v>
      </c>
      <c r="W279">
        <f t="shared" si="307"/>
        <v>0</v>
      </c>
      <c r="X279">
        <f t="shared" si="308"/>
        <v>0</v>
      </c>
      <c r="Y279">
        <f t="shared" si="309"/>
        <v>0</v>
      </c>
      <c r="AA279">
        <v>27721504</v>
      </c>
      <c r="AB279">
        <f t="shared" si="310"/>
        <v>2.0699999999999998</v>
      </c>
      <c r="AC279">
        <f t="shared" si="293"/>
        <v>2.0699999999999998</v>
      </c>
      <c r="AD279">
        <f>ROUND((((ET279)-(EU279))+AE279),2)</f>
        <v>0</v>
      </c>
      <c r="AE279">
        <f t="shared" si="311"/>
        <v>0</v>
      </c>
      <c r="AF279">
        <f t="shared" si="311"/>
        <v>0</v>
      </c>
      <c r="AG279">
        <f t="shared" si="312"/>
        <v>0</v>
      </c>
      <c r="AH279">
        <f t="shared" si="313"/>
        <v>0</v>
      </c>
      <c r="AI279">
        <f t="shared" si="313"/>
        <v>0</v>
      </c>
      <c r="AJ279">
        <f t="shared" si="314"/>
        <v>0</v>
      </c>
      <c r="AK279">
        <v>2.0699999999999998</v>
      </c>
      <c r="AL279">
        <v>2.0699999999999998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105</v>
      </c>
      <c r="AU279">
        <v>55</v>
      </c>
      <c r="AV279">
        <v>1</v>
      </c>
      <c r="AW279">
        <v>1</v>
      </c>
      <c r="AZ279">
        <v>1</v>
      </c>
      <c r="BA279">
        <v>1</v>
      </c>
      <c r="BB279">
        <v>1</v>
      </c>
      <c r="BC279">
        <v>1</v>
      </c>
      <c r="BD279" t="s">
        <v>6</v>
      </c>
      <c r="BE279" t="s">
        <v>6</v>
      </c>
      <c r="BF279" t="s">
        <v>6</v>
      </c>
      <c r="BG279" t="s">
        <v>6</v>
      </c>
      <c r="BH279">
        <v>3</v>
      </c>
      <c r="BI279">
        <v>1</v>
      </c>
      <c r="BJ279" t="s">
        <v>334</v>
      </c>
      <c r="BM279">
        <v>61001</v>
      </c>
      <c r="BN279">
        <v>0</v>
      </c>
      <c r="BO279" t="s">
        <v>6</v>
      </c>
      <c r="BP279">
        <v>0</v>
      </c>
      <c r="BQ279">
        <v>6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105</v>
      </c>
      <c r="CA279">
        <v>55</v>
      </c>
      <c r="CF279">
        <v>0</v>
      </c>
      <c r="CG279">
        <v>0</v>
      </c>
      <c r="CM279">
        <v>0</v>
      </c>
      <c r="CN279" t="s">
        <v>6</v>
      </c>
      <c r="CO279">
        <v>0</v>
      </c>
      <c r="CP279">
        <f t="shared" si="315"/>
        <v>4192.18</v>
      </c>
      <c r="CQ279">
        <f t="shared" si="316"/>
        <v>2.0699999999999998</v>
      </c>
      <c r="CR279">
        <f t="shared" si="317"/>
        <v>0</v>
      </c>
      <c r="CS279">
        <f t="shared" si="318"/>
        <v>0</v>
      </c>
      <c r="CT279">
        <f t="shared" si="319"/>
        <v>0</v>
      </c>
      <c r="CU279">
        <f t="shared" si="320"/>
        <v>0</v>
      </c>
      <c r="CV279">
        <f t="shared" si="321"/>
        <v>0</v>
      </c>
      <c r="CW279">
        <f t="shared" si="322"/>
        <v>0</v>
      </c>
      <c r="CX279">
        <f t="shared" si="323"/>
        <v>0</v>
      </c>
      <c r="CY279">
        <f t="shared" si="324"/>
        <v>0</v>
      </c>
      <c r="CZ279">
        <f t="shared" si="325"/>
        <v>0</v>
      </c>
      <c r="DC279" t="s">
        <v>6</v>
      </c>
      <c r="DD279" t="s">
        <v>6</v>
      </c>
      <c r="DE279" t="s">
        <v>6</v>
      </c>
      <c r="DF279" t="s">
        <v>6</v>
      </c>
      <c r="DG279" t="s">
        <v>6</v>
      </c>
      <c r="DH279" t="s">
        <v>6</v>
      </c>
      <c r="DI279" t="s">
        <v>6</v>
      </c>
      <c r="DJ279" t="s">
        <v>6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1009</v>
      </c>
      <c r="DV279" t="s">
        <v>178</v>
      </c>
      <c r="DW279" t="s">
        <v>178</v>
      </c>
      <c r="DX279">
        <v>1</v>
      </c>
      <c r="EE279">
        <v>27029106</v>
      </c>
      <c r="EF279">
        <v>6</v>
      </c>
      <c r="EG279" t="s">
        <v>40</v>
      </c>
      <c r="EH279">
        <v>0</v>
      </c>
      <c r="EI279" t="s">
        <v>6</v>
      </c>
      <c r="EJ279">
        <v>1</v>
      </c>
      <c r="EK279">
        <v>61001</v>
      </c>
      <c r="EL279" t="s">
        <v>335</v>
      </c>
      <c r="EM279" t="s">
        <v>336</v>
      </c>
      <c r="EO279" t="s">
        <v>6</v>
      </c>
      <c r="EQ279">
        <v>0</v>
      </c>
      <c r="ER279">
        <v>2.0699999999999998</v>
      </c>
      <c r="ES279">
        <v>2.0699999999999998</v>
      </c>
      <c r="ET279">
        <v>0</v>
      </c>
      <c r="EU279">
        <v>0</v>
      </c>
      <c r="EV279">
        <v>0</v>
      </c>
      <c r="EW279">
        <v>0</v>
      </c>
      <c r="EX279">
        <v>0</v>
      </c>
      <c r="FQ279">
        <v>0</v>
      </c>
      <c r="FR279">
        <f t="shared" si="326"/>
        <v>0</v>
      </c>
      <c r="FS279">
        <v>0</v>
      </c>
      <c r="FX279">
        <v>105</v>
      </c>
      <c r="FY279">
        <v>55</v>
      </c>
      <c r="GA279" t="s">
        <v>6</v>
      </c>
      <c r="GD279">
        <v>0</v>
      </c>
      <c r="GF279">
        <v>-60067644</v>
      </c>
      <c r="GG279">
        <v>2</v>
      </c>
      <c r="GH279">
        <v>1</v>
      </c>
      <c r="GI279">
        <v>-2</v>
      </c>
      <c r="GJ279">
        <v>0</v>
      </c>
      <c r="GK279">
        <f>ROUND(R279*(S12)/100,2)</f>
        <v>0</v>
      </c>
      <c r="GL279">
        <f t="shared" si="327"/>
        <v>0</v>
      </c>
      <c r="GM279">
        <f t="shared" si="328"/>
        <v>4192.18</v>
      </c>
      <c r="GN279">
        <f t="shared" si="329"/>
        <v>4192.18</v>
      </c>
      <c r="GO279">
        <f t="shared" si="330"/>
        <v>0</v>
      </c>
      <c r="GP279">
        <f t="shared" si="331"/>
        <v>0</v>
      </c>
      <c r="GR279">
        <v>0</v>
      </c>
      <c r="GS279">
        <v>0</v>
      </c>
      <c r="GT279">
        <v>0</v>
      </c>
      <c r="GU279" t="s">
        <v>6</v>
      </c>
      <c r="GV279">
        <f t="shared" si="332"/>
        <v>0</v>
      </c>
      <c r="GW279">
        <v>1</v>
      </c>
      <c r="GX279">
        <f t="shared" si="333"/>
        <v>0</v>
      </c>
      <c r="HA279">
        <v>0</v>
      </c>
      <c r="HB279">
        <v>0</v>
      </c>
      <c r="IK279">
        <v>0</v>
      </c>
    </row>
    <row r="280" spans="1:255" x14ac:dyDescent="0.2">
      <c r="A280" s="2">
        <v>18</v>
      </c>
      <c r="B280" s="2">
        <v>1</v>
      </c>
      <c r="C280" s="2">
        <v>662</v>
      </c>
      <c r="D280" s="2"/>
      <c r="E280" s="2" t="s">
        <v>438</v>
      </c>
      <c r="F280" s="2" t="s">
        <v>338</v>
      </c>
      <c r="G280" s="2" t="s">
        <v>339</v>
      </c>
      <c r="H280" s="2" t="s">
        <v>178</v>
      </c>
      <c r="I280" s="2">
        <f>I276*J280</f>
        <v>30.973800000000001</v>
      </c>
      <c r="J280" s="2">
        <v>13</v>
      </c>
      <c r="K280" s="2"/>
      <c r="L280" s="2"/>
      <c r="M280" s="2"/>
      <c r="N280" s="2"/>
      <c r="O280" s="2">
        <f t="shared" si="299"/>
        <v>467.39</v>
      </c>
      <c r="P280" s="2">
        <f t="shared" si="300"/>
        <v>467.39</v>
      </c>
      <c r="Q280" s="2">
        <f t="shared" si="301"/>
        <v>0</v>
      </c>
      <c r="R280" s="2">
        <f t="shared" si="302"/>
        <v>0</v>
      </c>
      <c r="S280" s="2">
        <f t="shared" si="303"/>
        <v>0</v>
      </c>
      <c r="T280" s="2">
        <f t="shared" si="304"/>
        <v>0</v>
      </c>
      <c r="U280" s="2">
        <f t="shared" si="305"/>
        <v>0</v>
      </c>
      <c r="V280" s="2">
        <f t="shared" si="306"/>
        <v>0</v>
      </c>
      <c r="W280" s="2">
        <f t="shared" si="307"/>
        <v>0</v>
      </c>
      <c r="X280" s="2">
        <f t="shared" si="308"/>
        <v>0</v>
      </c>
      <c r="Y280" s="2">
        <f t="shared" si="309"/>
        <v>0</v>
      </c>
      <c r="Z280" s="2"/>
      <c r="AA280" s="2">
        <v>27721505</v>
      </c>
      <c r="AB280" s="2">
        <f t="shared" si="310"/>
        <v>15.09</v>
      </c>
      <c r="AC280" s="2">
        <f t="shared" si="293"/>
        <v>15.09</v>
      </c>
      <c r="AD280" s="2">
        <f>ROUND((((ET280)-(EU280))+AE280),2)</f>
        <v>0</v>
      </c>
      <c r="AE280" s="2">
        <f t="shared" si="311"/>
        <v>0</v>
      </c>
      <c r="AF280" s="2">
        <f t="shared" si="311"/>
        <v>0</v>
      </c>
      <c r="AG280" s="2">
        <f t="shared" si="312"/>
        <v>0</v>
      </c>
      <c r="AH280" s="2">
        <f t="shared" si="313"/>
        <v>0</v>
      </c>
      <c r="AI280" s="2">
        <f t="shared" si="313"/>
        <v>0</v>
      </c>
      <c r="AJ280" s="2">
        <f t="shared" si="314"/>
        <v>0</v>
      </c>
      <c r="AK280" s="2">
        <v>15.09</v>
      </c>
      <c r="AL280" s="2">
        <v>15.09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95</v>
      </c>
      <c r="AU280" s="2">
        <v>47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6</v>
      </c>
      <c r="BE280" s="2" t="s">
        <v>6</v>
      </c>
      <c r="BF280" s="2" t="s">
        <v>6</v>
      </c>
      <c r="BG280" s="2" t="s">
        <v>6</v>
      </c>
      <c r="BH280" s="2">
        <v>3</v>
      </c>
      <c r="BI280" s="2">
        <v>1</v>
      </c>
      <c r="BJ280" s="2" t="s">
        <v>340</v>
      </c>
      <c r="BK280" s="2"/>
      <c r="BL280" s="2"/>
      <c r="BM280" s="2">
        <v>15001</v>
      </c>
      <c r="BN280" s="2">
        <v>0</v>
      </c>
      <c r="BO280" s="2" t="s">
        <v>6</v>
      </c>
      <c r="BP280" s="2">
        <v>0</v>
      </c>
      <c r="BQ280" s="2">
        <v>2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6</v>
      </c>
      <c r="BZ280" s="2">
        <v>105</v>
      </c>
      <c r="CA280" s="2">
        <v>55</v>
      </c>
      <c r="CB280" s="2"/>
      <c r="CC280" s="2"/>
      <c r="CD280" s="2"/>
      <c r="CE280" s="2"/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6</v>
      </c>
      <c r="CO280" s="2">
        <v>0</v>
      </c>
      <c r="CP280" s="2">
        <f t="shared" si="315"/>
        <v>467.39</v>
      </c>
      <c r="CQ280" s="2">
        <f t="shared" si="316"/>
        <v>15.09</v>
      </c>
      <c r="CR280" s="2">
        <f t="shared" si="317"/>
        <v>0</v>
      </c>
      <c r="CS280" s="2">
        <f t="shared" si="318"/>
        <v>0</v>
      </c>
      <c r="CT280" s="2">
        <f t="shared" si="319"/>
        <v>0</v>
      </c>
      <c r="CU280" s="2">
        <f t="shared" si="320"/>
        <v>0</v>
      </c>
      <c r="CV280" s="2">
        <f t="shared" si="321"/>
        <v>0</v>
      </c>
      <c r="CW280" s="2">
        <f t="shared" si="322"/>
        <v>0</v>
      </c>
      <c r="CX280" s="2">
        <f t="shared" si="323"/>
        <v>0</v>
      </c>
      <c r="CY280" s="2">
        <f t="shared" si="324"/>
        <v>0</v>
      </c>
      <c r="CZ280" s="2">
        <f t="shared" si="325"/>
        <v>0</v>
      </c>
      <c r="DA280" s="2"/>
      <c r="DB280" s="2"/>
      <c r="DC280" s="2" t="s">
        <v>6</v>
      </c>
      <c r="DD280" s="2" t="s">
        <v>6</v>
      </c>
      <c r="DE280" s="2" t="s">
        <v>6</v>
      </c>
      <c r="DF280" s="2" t="s">
        <v>6</v>
      </c>
      <c r="DG280" s="2" t="s">
        <v>6</v>
      </c>
      <c r="DH280" s="2" t="s">
        <v>6</v>
      </c>
      <c r="DI280" s="2" t="s">
        <v>6</v>
      </c>
      <c r="DJ280" s="2" t="s">
        <v>6</v>
      </c>
      <c r="DK280" s="2" t="s">
        <v>6</v>
      </c>
      <c r="DL280" s="2" t="s">
        <v>6</v>
      </c>
      <c r="DM280" s="2" t="s">
        <v>6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1009</v>
      </c>
      <c r="DV280" s="2" t="s">
        <v>178</v>
      </c>
      <c r="DW280" s="2" t="s">
        <v>178</v>
      </c>
      <c r="DX280" s="2">
        <v>1</v>
      </c>
      <c r="DY280" s="2"/>
      <c r="DZ280" s="2"/>
      <c r="EA280" s="2"/>
      <c r="EB280" s="2"/>
      <c r="EC280" s="2"/>
      <c r="ED280" s="2"/>
      <c r="EE280" s="2">
        <v>27029049</v>
      </c>
      <c r="EF280" s="2">
        <v>2</v>
      </c>
      <c r="EG280" s="2" t="s">
        <v>23</v>
      </c>
      <c r="EH280" s="2">
        <v>0</v>
      </c>
      <c r="EI280" s="2" t="s">
        <v>6</v>
      </c>
      <c r="EJ280" s="2">
        <v>1</v>
      </c>
      <c r="EK280" s="2">
        <v>15001</v>
      </c>
      <c r="EL280" s="2" t="s">
        <v>24</v>
      </c>
      <c r="EM280" s="2" t="s">
        <v>25</v>
      </c>
      <c r="EN280" s="2"/>
      <c r="EO280" s="2" t="s">
        <v>6</v>
      </c>
      <c r="EP280" s="2"/>
      <c r="EQ280" s="2">
        <v>0</v>
      </c>
      <c r="ER280" s="2">
        <v>15.09</v>
      </c>
      <c r="ES280" s="2">
        <v>15.09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326"/>
        <v>0</v>
      </c>
      <c r="FS280" s="2">
        <v>0</v>
      </c>
      <c r="FT280" s="2" t="s">
        <v>27</v>
      </c>
      <c r="FU280" s="2" t="s">
        <v>28</v>
      </c>
      <c r="FV280" s="2"/>
      <c r="FW280" s="2"/>
      <c r="FX280" s="2">
        <v>94.5</v>
      </c>
      <c r="FY280" s="2">
        <v>46.75</v>
      </c>
      <c r="FZ280" s="2"/>
      <c r="GA280" s="2" t="s">
        <v>6</v>
      </c>
      <c r="GB280" s="2"/>
      <c r="GC280" s="2"/>
      <c r="GD280" s="2">
        <v>0</v>
      </c>
      <c r="GE280" s="2"/>
      <c r="GF280" s="2">
        <v>1453462043</v>
      </c>
      <c r="GG280" s="2">
        <v>2</v>
      </c>
      <c r="GH280" s="2">
        <v>1</v>
      </c>
      <c r="GI280" s="2">
        <v>-2</v>
      </c>
      <c r="GJ280" s="2">
        <v>0</v>
      </c>
      <c r="GK280" s="2">
        <f>ROUND(R280*(R12)/100,2)</f>
        <v>0</v>
      </c>
      <c r="GL280" s="2">
        <f t="shared" si="327"/>
        <v>0</v>
      </c>
      <c r="GM280" s="2">
        <f t="shared" si="328"/>
        <v>467.39</v>
      </c>
      <c r="GN280" s="2">
        <f t="shared" si="329"/>
        <v>467.39</v>
      </c>
      <c r="GO280" s="2">
        <f t="shared" si="330"/>
        <v>0</v>
      </c>
      <c r="GP280" s="2">
        <f t="shared" si="331"/>
        <v>0</v>
      </c>
      <c r="GQ280" s="2"/>
      <c r="GR280" s="2">
        <v>0</v>
      </c>
      <c r="GS280" s="2">
        <v>3</v>
      </c>
      <c r="GT280" s="2">
        <v>0</v>
      </c>
      <c r="GU280" s="2" t="s">
        <v>6</v>
      </c>
      <c r="GV280" s="2">
        <f t="shared" si="332"/>
        <v>0</v>
      </c>
      <c r="GW280" s="2">
        <v>1</v>
      </c>
      <c r="GX280" s="2">
        <f t="shared" si="333"/>
        <v>0</v>
      </c>
      <c r="GY280" s="2"/>
      <c r="GZ280" s="2"/>
      <c r="HA280" s="2">
        <v>0</v>
      </c>
      <c r="HB280" s="2">
        <v>0</v>
      </c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18</v>
      </c>
      <c r="B281">
        <v>1</v>
      </c>
      <c r="C281">
        <v>670</v>
      </c>
      <c r="E281" t="s">
        <v>438</v>
      </c>
      <c r="F281" t="s">
        <v>338</v>
      </c>
      <c r="G281" t="s">
        <v>339</v>
      </c>
      <c r="H281" t="s">
        <v>178</v>
      </c>
      <c r="I281">
        <f>I277*J281</f>
        <v>30.973800000000001</v>
      </c>
      <c r="J281">
        <v>13</v>
      </c>
      <c r="O281">
        <f t="shared" si="299"/>
        <v>467.39</v>
      </c>
      <c r="P281">
        <f t="shared" si="300"/>
        <v>467.39</v>
      </c>
      <c r="Q281">
        <f t="shared" si="301"/>
        <v>0</v>
      </c>
      <c r="R281">
        <f t="shared" si="302"/>
        <v>0</v>
      </c>
      <c r="S281">
        <f t="shared" si="303"/>
        <v>0</v>
      </c>
      <c r="T281">
        <f t="shared" si="304"/>
        <v>0</v>
      </c>
      <c r="U281">
        <f t="shared" si="305"/>
        <v>0</v>
      </c>
      <c r="V281">
        <f t="shared" si="306"/>
        <v>0</v>
      </c>
      <c r="W281">
        <f t="shared" si="307"/>
        <v>0</v>
      </c>
      <c r="X281">
        <f t="shared" si="308"/>
        <v>0</v>
      </c>
      <c r="Y281">
        <f t="shared" si="309"/>
        <v>0</v>
      </c>
      <c r="AA281">
        <v>27721504</v>
      </c>
      <c r="AB281">
        <f t="shared" si="310"/>
        <v>15.09</v>
      </c>
      <c r="AC281">
        <f t="shared" si="293"/>
        <v>15.09</v>
      </c>
      <c r="AD281">
        <f>ROUND((((ET281)-(EU281))+AE281),2)</f>
        <v>0</v>
      </c>
      <c r="AE281">
        <f t="shared" si="311"/>
        <v>0</v>
      </c>
      <c r="AF281">
        <f t="shared" si="311"/>
        <v>0</v>
      </c>
      <c r="AG281">
        <f t="shared" si="312"/>
        <v>0</v>
      </c>
      <c r="AH281">
        <f t="shared" si="313"/>
        <v>0</v>
      </c>
      <c r="AI281">
        <f t="shared" si="313"/>
        <v>0</v>
      </c>
      <c r="AJ281">
        <f t="shared" si="314"/>
        <v>0</v>
      </c>
      <c r="AK281">
        <v>15.09</v>
      </c>
      <c r="AL281">
        <v>15.09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95</v>
      </c>
      <c r="AU281">
        <v>47</v>
      </c>
      <c r="AV281">
        <v>1</v>
      </c>
      <c r="AW281">
        <v>1</v>
      </c>
      <c r="AZ281">
        <v>1</v>
      </c>
      <c r="BA281">
        <v>1</v>
      </c>
      <c r="BB281">
        <v>1</v>
      </c>
      <c r="BC281">
        <v>1</v>
      </c>
      <c r="BD281" t="s">
        <v>6</v>
      </c>
      <c r="BE281" t="s">
        <v>6</v>
      </c>
      <c r="BF281" t="s">
        <v>6</v>
      </c>
      <c r="BG281" t="s">
        <v>6</v>
      </c>
      <c r="BH281">
        <v>3</v>
      </c>
      <c r="BI281">
        <v>1</v>
      </c>
      <c r="BJ281" t="s">
        <v>340</v>
      </c>
      <c r="BM281">
        <v>15001</v>
      </c>
      <c r="BN281">
        <v>0</v>
      </c>
      <c r="BO281" t="s">
        <v>6</v>
      </c>
      <c r="BP281">
        <v>0</v>
      </c>
      <c r="BQ281">
        <v>2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105</v>
      </c>
      <c r="CA281">
        <v>55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 t="shared" si="315"/>
        <v>467.39</v>
      </c>
      <c r="CQ281">
        <f t="shared" si="316"/>
        <v>15.09</v>
      </c>
      <c r="CR281">
        <f t="shared" si="317"/>
        <v>0</v>
      </c>
      <c r="CS281">
        <f t="shared" si="318"/>
        <v>0</v>
      </c>
      <c r="CT281">
        <f t="shared" si="319"/>
        <v>0</v>
      </c>
      <c r="CU281">
        <f t="shared" si="320"/>
        <v>0</v>
      </c>
      <c r="CV281">
        <f t="shared" si="321"/>
        <v>0</v>
      </c>
      <c r="CW281">
        <f t="shared" si="322"/>
        <v>0</v>
      </c>
      <c r="CX281">
        <f t="shared" si="323"/>
        <v>0</v>
      </c>
      <c r="CY281">
        <f t="shared" si="324"/>
        <v>0</v>
      </c>
      <c r="CZ281">
        <f t="shared" si="325"/>
        <v>0</v>
      </c>
      <c r="DC281" t="s">
        <v>6</v>
      </c>
      <c r="DD281" t="s">
        <v>6</v>
      </c>
      <c r="DE281" t="s">
        <v>6</v>
      </c>
      <c r="DF281" t="s">
        <v>6</v>
      </c>
      <c r="DG281" t="s">
        <v>6</v>
      </c>
      <c r="DH281" t="s">
        <v>6</v>
      </c>
      <c r="DI281" t="s">
        <v>6</v>
      </c>
      <c r="DJ281" t="s">
        <v>6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1009</v>
      </c>
      <c r="DV281" t="s">
        <v>178</v>
      </c>
      <c r="DW281" t="s">
        <v>178</v>
      </c>
      <c r="DX281">
        <v>1</v>
      </c>
      <c r="EE281">
        <v>27029049</v>
      </c>
      <c r="EF281">
        <v>2</v>
      </c>
      <c r="EG281" t="s">
        <v>23</v>
      </c>
      <c r="EH281">
        <v>0</v>
      </c>
      <c r="EI281" t="s">
        <v>6</v>
      </c>
      <c r="EJ281">
        <v>1</v>
      </c>
      <c r="EK281">
        <v>15001</v>
      </c>
      <c r="EL281" t="s">
        <v>24</v>
      </c>
      <c r="EM281" t="s">
        <v>25</v>
      </c>
      <c r="EO281" t="s">
        <v>6</v>
      </c>
      <c r="EQ281">
        <v>0</v>
      </c>
      <c r="ER281">
        <v>15.09</v>
      </c>
      <c r="ES281">
        <v>15.09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326"/>
        <v>0</v>
      </c>
      <c r="FS281">
        <v>0</v>
      </c>
      <c r="FT281" t="s">
        <v>27</v>
      </c>
      <c r="FU281" t="s">
        <v>28</v>
      </c>
      <c r="FX281">
        <v>94.5</v>
      </c>
      <c r="FY281">
        <v>46.75</v>
      </c>
      <c r="GA281" t="s">
        <v>6</v>
      </c>
      <c r="GD281">
        <v>0</v>
      </c>
      <c r="GF281">
        <v>1453462043</v>
      </c>
      <c r="GG281">
        <v>2</v>
      </c>
      <c r="GH281">
        <v>1</v>
      </c>
      <c r="GI281">
        <v>-2</v>
      </c>
      <c r="GJ281">
        <v>0</v>
      </c>
      <c r="GK281">
        <f>ROUND(R281*(S12)/100,2)</f>
        <v>0</v>
      </c>
      <c r="GL281">
        <f t="shared" si="327"/>
        <v>0</v>
      </c>
      <c r="GM281">
        <f t="shared" si="328"/>
        <v>467.39</v>
      </c>
      <c r="GN281">
        <f t="shared" si="329"/>
        <v>467.39</v>
      </c>
      <c r="GO281">
        <f t="shared" si="330"/>
        <v>0</v>
      </c>
      <c r="GP281">
        <f t="shared" si="331"/>
        <v>0</v>
      </c>
      <c r="GR281">
        <v>0</v>
      </c>
      <c r="GS281">
        <v>0</v>
      </c>
      <c r="GT281">
        <v>0</v>
      </c>
      <c r="GU281" t="s">
        <v>6</v>
      </c>
      <c r="GV281">
        <f t="shared" si="332"/>
        <v>0</v>
      </c>
      <c r="GW281">
        <v>1</v>
      </c>
      <c r="GX281">
        <f t="shared" si="333"/>
        <v>0</v>
      </c>
      <c r="HA281">
        <v>0</v>
      </c>
      <c r="HB281">
        <v>0</v>
      </c>
      <c r="IK281">
        <v>0</v>
      </c>
    </row>
    <row r="282" spans="1:255" x14ac:dyDescent="0.2">
      <c r="A282" s="2">
        <v>17</v>
      </c>
      <c r="B282" s="2">
        <v>1</v>
      </c>
      <c r="C282" s="2">
        <f>ROW(SmtRes!A678)</f>
        <v>678</v>
      </c>
      <c r="D282" s="2">
        <f>ROW(EtalonRes!A698)</f>
        <v>698</v>
      </c>
      <c r="E282" s="2" t="s">
        <v>439</v>
      </c>
      <c r="F282" s="2" t="s">
        <v>440</v>
      </c>
      <c r="G282" s="2" t="s">
        <v>441</v>
      </c>
      <c r="H282" s="2" t="s">
        <v>32</v>
      </c>
      <c r="I282" s="2">
        <f>ROUND(12.72/100,9)</f>
        <v>0.12720000000000001</v>
      </c>
      <c r="J282" s="2">
        <v>0</v>
      </c>
      <c r="K282" s="2"/>
      <c r="L282" s="2"/>
      <c r="M282" s="2"/>
      <c r="N282" s="2"/>
      <c r="O282" s="2">
        <f t="shared" si="299"/>
        <v>108.42</v>
      </c>
      <c r="P282" s="2">
        <f t="shared" si="300"/>
        <v>0.23</v>
      </c>
      <c r="Q282" s="2">
        <f t="shared" si="301"/>
        <v>3.79</v>
      </c>
      <c r="R282" s="2">
        <f t="shared" si="302"/>
        <v>2.31</v>
      </c>
      <c r="S282" s="2">
        <f t="shared" si="303"/>
        <v>104.4</v>
      </c>
      <c r="T282" s="2">
        <f t="shared" si="304"/>
        <v>0</v>
      </c>
      <c r="U282" s="2">
        <f t="shared" si="305"/>
        <v>12.239247600000001</v>
      </c>
      <c r="V282" s="2">
        <f t="shared" si="306"/>
        <v>0.21306000000000003</v>
      </c>
      <c r="W282" s="2">
        <f t="shared" si="307"/>
        <v>0</v>
      </c>
      <c r="X282" s="2">
        <f t="shared" si="308"/>
        <v>101.37</v>
      </c>
      <c r="Y282" s="2">
        <f t="shared" si="309"/>
        <v>50.15</v>
      </c>
      <c r="Z282" s="2"/>
      <c r="AA282" s="2">
        <v>27721505</v>
      </c>
      <c r="AB282" s="2">
        <f t="shared" si="310"/>
        <v>852.36</v>
      </c>
      <c r="AC282" s="2">
        <f t="shared" si="293"/>
        <v>1.81</v>
      </c>
      <c r="AD282" s="2">
        <f>ROUND(((((ET282*1.25))-((EU282*1.25)))+AE282),2)</f>
        <v>29.78</v>
      </c>
      <c r="AE282" s="2">
        <f>ROUND(((EU282*1.25)),2)</f>
        <v>18.14</v>
      </c>
      <c r="AF282" s="2">
        <f>ROUND(((EV282*1.15)),2)</f>
        <v>820.77</v>
      </c>
      <c r="AG282" s="2">
        <f t="shared" si="312"/>
        <v>0</v>
      </c>
      <c r="AH282" s="2">
        <f>((EW282*1.15))</f>
        <v>96.220500000000001</v>
      </c>
      <c r="AI282" s="2">
        <f>((EX282*1.25))</f>
        <v>1.675</v>
      </c>
      <c r="AJ282" s="2">
        <f t="shared" si="314"/>
        <v>0</v>
      </c>
      <c r="AK282" s="2">
        <v>739.34</v>
      </c>
      <c r="AL282" s="2">
        <v>1.81</v>
      </c>
      <c r="AM282" s="2">
        <v>23.82</v>
      </c>
      <c r="AN282" s="2">
        <v>14.51</v>
      </c>
      <c r="AO282" s="2">
        <v>713.71</v>
      </c>
      <c r="AP282" s="2">
        <v>0</v>
      </c>
      <c r="AQ282" s="2">
        <v>83.67</v>
      </c>
      <c r="AR282" s="2">
        <v>1.34</v>
      </c>
      <c r="AS282" s="2">
        <v>0</v>
      </c>
      <c r="AT282" s="2">
        <v>95</v>
      </c>
      <c r="AU282" s="2">
        <v>47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6</v>
      </c>
      <c r="BE282" s="2" t="s">
        <v>6</v>
      </c>
      <c r="BF282" s="2" t="s">
        <v>6</v>
      </c>
      <c r="BG282" s="2" t="s">
        <v>6</v>
      </c>
      <c r="BH282" s="2">
        <v>0</v>
      </c>
      <c r="BI282" s="2">
        <v>1</v>
      </c>
      <c r="BJ282" s="2" t="s">
        <v>442</v>
      </c>
      <c r="BK282" s="2"/>
      <c r="BL282" s="2"/>
      <c r="BM282" s="2">
        <v>15001</v>
      </c>
      <c r="BN282" s="2">
        <v>0</v>
      </c>
      <c r="BO282" s="2" t="s">
        <v>6</v>
      </c>
      <c r="BP282" s="2">
        <v>0</v>
      </c>
      <c r="BQ282" s="2">
        <v>2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6</v>
      </c>
      <c r="BZ282" s="2">
        <v>105</v>
      </c>
      <c r="CA282" s="2">
        <v>55</v>
      </c>
      <c r="CB282" s="2"/>
      <c r="CC282" s="2"/>
      <c r="CD282" s="2"/>
      <c r="CE282" s="2"/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1470</v>
      </c>
      <c r="CO282" s="2">
        <v>0</v>
      </c>
      <c r="CP282" s="2">
        <f t="shared" si="315"/>
        <v>108.42</v>
      </c>
      <c r="CQ282" s="2">
        <f t="shared" si="316"/>
        <v>1.81</v>
      </c>
      <c r="CR282" s="2">
        <f t="shared" si="317"/>
        <v>29.78</v>
      </c>
      <c r="CS282" s="2">
        <f t="shared" si="318"/>
        <v>18.14</v>
      </c>
      <c r="CT282" s="2">
        <f t="shared" si="319"/>
        <v>820.77</v>
      </c>
      <c r="CU282" s="2">
        <f t="shared" si="320"/>
        <v>0</v>
      </c>
      <c r="CV282" s="2">
        <f t="shared" si="321"/>
        <v>96.220500000000001</v>
      </c>
      <c r="CW282" s="2">
        <f t="shared" si="322"/>
        <v>1.675</v>
      </c>
      <c r="CX282" s="2">
        <f t="shared" si="323"/>
        <v>0</v>
      </c>
      <c r="CY282" s="2">
        <f t="shared" si="324"/>
        <v>101.37450000000001</v>
      </c>
      <c r="CZ282" s="2">
        <f t="shared" si="325"/>
        <v>50.153700000000008</v>
      </c>
      <c r="DA282" s="2"/>
      <c r="DB282" s="2"/>
      <c r="DC282" s="2" t="s">
        <v>6</v>
      </c>
      <c r="DD282" s="2" t="s">
        <v>6</v>
      </c>
      <c r="DE282" s="2" t="s">
        <v>102</v>
      </c>
      <c r="DF282" s="2" t="s">
        <v>102</v>
      </c>
      <c r="DG282" s="2" t="s">
        <v>103</v>
      </c>
      <c r="DH282" s="2" t="s">
        <v>6</v>
      </c>
      <c r="DI282" s="2" t="s">
        <v>103</v>
      </c>
      <c r="DJ282" s="2" t="s">
        <v>102</v>
      </c>
      <c r="DK282" s="2" t="s">
        <v>6</v>
      </c>
      <c r="DL282" s="2" t="s">
        <v>6</v>
      </c>
      <c r="DM282" s="2" t="s">
        <v>6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1005</v>
      </c>
      <c r="DV282" s="2" t="s">
        <v>32</v>
      </c>
      <c r="DW282" s="2" t="s">
        <v>32</v>
      </c>
      <c r="DX282" s="2">
        <v>100</v>
      </c>
      <c r="DY282" s="2"/>
      <c r="DZ282" s="2"/>
      <c r="EA282" s="2"/>
      <c r="EB282" s="2"/>
      <c r="EC282" s="2"/>
      <c r="ED282" s="2"/>
      <c r="EE282" s="2">
        <v>27029049</v>
      </c>
      <c r="EF282" s="2">
        <v>2</v>
      </c>
      <c r="EG282" s="2" t="s">
        <v>23</v>
      </c>
      <c r="EH282" s="2">
        <v>0</v>
      </c>
      <c r="EI282" s="2" t="s">
        <v>6</v>
      </c>
      <c r="EJ282" s="2">
        <v>1</v>
      </c>
      <c r="EK282" s="2">
        <v>15001</v>
      </c>
      <c r="EL282" s="2" t="s">
        <v>24</v>
      </c>
      <c r="EM282" s="2" t="s">
        <v>25</v>
      </c>
      <c r="EN282" s="2"/>
      <c r="EO282" s="2" t="s">
        <v>106</v>
      </c>
      <c r="EP282" s="2"/>
      <c r="EQ282" s="2">
        <v>0</v>
      </c>
      <c r="ER282" s="2">
        <v>739.34</v>
      </c>
      <c r="ES282" s="2">
        <v>1.81</v>
      </c>
      <c r="ET282" s="2">
        <v>23.82</v>
      </c>
      <c r="EU282" s="2">
        <v>14.51</v>
      </c>
      <c r="EV282" s="2">
        <v>713.71</v>
      </c>
      <c r="EW282" s="2">
        <v>83.67</v>
      </c>
      <c r="EX282" s="2">
        <v>1.34</v>
      </c>
      <c r="EY282" s="2">
        <v>0</v>
      </c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326"/>
        <v>0</v>
      </c>
      <c r="FS282" s="2">
        <v>0</v>
      </c>
      <c r="FT282" s="2" t="s">
        <v>27</v>
      </c>
      <c r="FU282" s="2" t="s">
        <v>28</v>
      </c>
      <c r="FV282" s="2"/>
      <c r="FW282" s="2"/>
      <c r="FX282" s="2">
        <v>94.5</v>
      </c>
      <c r="FY282" s="2">
        <v>46.75</v>
      </c>
      <c r="FZ282" s="2"/>
      <c r="GA282" s="2" t="s">
        <v>6</v>
      </c>
      <c r="GB282" s="2"/>
      <c r="GC282" s="2"/>
      <c r="GD282" s="2">
        <v>0</v>
      </c>
      <c r="GE282" s="2"/>
      <c r="GF282" s="2">
        <v>-195782614</v>
      </c>
      <c r="GG282" s="2">
        <v>2</v>
      </c>
      <c r="GH282" s="2">
        <v>1</v>
      </c>
      <c r="GI282" s="2">
        <v>-2</v>
      </c>
      <c r="GJ282" s="2">
        <v>0</v>
      </c>
      <c r="GK282" s="2">
        <f>ROUND(R282*(R12)/100,2)</f>
        <v>0</v>
      </c>
      <c r="GL282" s="2">
        <f t="shared" si="327"/>
        <v>0</v>
      </c>
      <c r="GM282" s="2">
        <f t="shared" si="328"/>
        <v>259.94</v>
      </c>
      <c r="GN282" s="2">
        <f t="shared" si="329"/>
        <v>259.94</v>
      </c>
      <c r="GO282" s="2">
        <f t="shared" si="330"/>
        <v>0</v>
      </c>
      <c r="GP282" s="2">
        <f t="shared" si="331"/>
        <v>0</v>
      </c>
      <c r="GQ282" s="2"/>
      <c r="GR282" s="2">
        <v>0</v>
      </c>
      <c r="GS282" s="2">
        <v>3</v>
      </c>
      <c r="GT282" s="2">
        <v>0</v>
      </c>
      <c r="GU282" s="2" t="s">
        <v>6</v>
      </c>
      <c r="GV282" s="2">
        <f t="shared" si="332"/>
        <v>0</v>
      </c>
      <c r="GW282" s="2">
        <v>1</v>
      </c>
      <c r="GX282" s="2">
        <f t="shared" si="333"/>
        <v>0</v>
      </c>
      <c r="GY282" s="2"/>
      <c r="GZ282" s="2"/>
      <c r="HA282" s="2">
        <v>0</v>
      </c>
      <c r="HB282" s="2">
        <v>0</v>
      </c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17</v>
      </c>
      <c r="B283">
        <v>1</v>
      </c>
      <c r="C283">
        <f>ROW(SmtRes!A686)</f>
        <v>686</v>
      </c>
      <c r="D283">
        <f>ROW(EtalonRes!A706)</f>
        <v>706</v>
      </c>
      <c r="E283" t="s">
        <v>439</v>
      </c>
      <c r="F283" t="s">
        <v>440</v>
      </c>
      <c r="G283" t="s">
        <v>441</v>
      </c>
      <c r="H283" t="s">
        <v>32</v>
      </c>
      <c r="I283">
        <f>ROUND(12.72/100,9)</f>
        <v>0.12720000000000001</v>
      </c>
      <c r="J283">
        <v>0</v>
      </c>
      <c r="O283">
        <f t="shared" si="299"/>
        <v>108.42</v>
      </c>
      <c r="P283">
        <f t="shared" si="300"/>
        <v>0.23</v>
      </c>
      <c r="Q283">
        <f t="shared" si="301"/>
        <v>3.79</v>
      </c>
      <c r="R283">
        <f t="shared" si="302"/>
        <v>2.31</v>
      </c>
      <c r="S283">
        <f t="shared" si="303"/>
        <v>104.4</v>
      </c>
      <c r="T283">
        <f t="shared" si="304"/>
        <v>0</v>
      </c>
      <c r="U283">
        <f t="shared" si="305"/>
        <v>12.239247600000001</v>
      </c>
      <c r="V283">
        <f t="shared" si="306"/>
        <v>0.21306000000000003</v>
      </c>
      <c r="W283">
        <f t="shared" si="307"/>
        <v>0</v>
      </c>
      <c r="X283">
        <f t="shared" si="308"/>
        <v>101.37</v>
      </c>
      <c r="Y283">
        <f t="shared" si="309"/>
        <v>50.15</v>
      </c>
      <c r="AA283">
        <v>27721504</v>
      </c>
      <c r="AB283">
        <f t="shared" si="310"/>
        <v>852.36</v>
      </c>
      <c r="AC283">
        <f t="shared" si="293"/>
        <v>1.81</v>
      </c>
      <c r="AD283">
        <f>ROUND(((((ET283*1.25))-((EU283*1.25)))+AE283),2)</f>
        <v>29.78</v>
      </c>
      <c r="AE283">
        <f>ROUND(((EU283*1.25)),2)</f>
        <v>18.14</v>
      </c>
      <c r="AF283">
        <f>ROUND(((EV283*1.15)),2)</f>
        <v>820.77</v>
      </c>
      <c r="AG283">
        <f t="shared" si="312"/>
        <v>0</v>
      </c>
      <c r="AH283">
        <f>((EW283*1.15))</f>
        <v>96.220500000000001</v>
      </c>
      <c r="AI283">
        <f>((EX283*1.25))</f>
        <v>1.675</v>
      </c>
      <c r="AJ283">
        <f t="shared" si="314"/>
        <v>0</v>
      </c>
      <c r="AK283">
        <v>739.34</v>
      </c>
      <c r="AL283">
        <v>1.81</v>
      </c>
      <c r="AM283">
        <v>23.82</v>
      </c>
      <c r="AN283">
        <v>14.51</v>
      </c>
      <c r="AO283">
        <v>713.71</v>
      </c>
      <c r="AP283">
        <v>0</v>
      </c>
      <c r="AQ283">
        <v>83.67</v>
      </c>
      <c r="AR283">
        <v>1.34</v>
      </c>
      <c r="AS283">
        <v>0</v>
      </c>
      <c r="AT283">
        <v>95</v>
      </c>
      <c r="AU283">
        <v>47</v>
      </c>
      <c r="AV283">
        <v>1</v>
      </c>
      <c r="AW283">
        <v>1</v>
      </c>
      <c r="AZ283">
        <v>1</v>
      </c>
      <c r="BA283">
        <v>1</v>
      </c>
      <c r="BB283">
        <v>1</v>
      </c>
      <c r="BC283">
        <v>1</v>
      </c>
      <c r="BD283" t="s">
        <v>6</v>
      </c>
      <c r="BE283" t="s">
        <v>6</v>
      </c>
      <c r="BF283" t="s">
        <v>6</v>
      </c>
      <c r="BG283" t="s">
        <v>6</v>
      </c>
      <c r="BH283">
        <v>0</v>
      </c>
      <c r="BI283">
        <v>1</v>
      </c>
      <c r="BJ283" t="s">
        <v>442</v>
      </c>
      <c r="BM283">
        <v>15001</v>
      </c>
      <c r="BN283">
        <v>0</v>
      </c>
      <c r="BO283" t="s">
        <v>6</v>
      </c>
      <c r="BP283">
        <v>0</v>
      </c>
      <c r="BQ283">
        <v>2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105</v>
      </c>
      <c r="CA283">
        <v>55</v>
      </c>
      <c r="CF283">
        <v>0</v>
      </c>
      <c r="CG283">
        <v>0</v>
      </c>
      <c r="CM283">
        <v>0</v>
      </c>
      <c r="CN283" t="s">
        <v>1470</v>
      </c>
      <c r="CO283">
        <v>0</v>
      </c>
      <c r="CP283">
        <f t="shared" si="315"/>
        <v>108.42</v>
      </c>
      <c r="CQ283">
        <f t="shared" si="316"/>
        <v>1.81</v>
      </c>
      <c r="CR283">
        <f t="shared" si="317"/>
        <v>29.78</v>
      </c>
      <c r="CS283">
        <f t="shared" si="318"/>
        <v>18.14</v>
      </c>
      <c r="CT283">
        <f t="shared" si="319"/>
        <v>820.77</v>
      </c>
      <c r="CU283">
        <f t="shared" si="320"/>
        <v>0</v>
      </c>
      <c r="CV283">
        <f t="shared" si="321"/>
        <v>96.220500000000001</v>
      </c>
      <c r="CW283">
        <f t="shared" si="322"/>
        <v>1.675</v>
      </c>
      <c r="CX283">
        <f t="shared" si="323"/>
        <v>0</v>
      </c>
      <c r="CY283">
        <f t="shared" si="324"/>
        <v>101.37450000000001</v>
      </c>
      <c r="CZ283">
        <f t="shared" si="325"/>
        <v>50.153700000000008</v>
      </c>
      <c r="DC283" t="s">
        <v>6</v>
      </c>
      <c r="DD283" t="s">
        <v>6</v>
      </c>
      <c r="DE283" t="s">
        <v>102</v>
      </c>
      <c r="DF283" t="s">
        <v>102</v>
      </c>
      <c r="DG283" t="s">
        <v>103</v>
      </c>
      <c r="DH283" t="s">
        <v>6</v>
      </c>
      <c r="DI283" t="s">
        <v>103</v>
      </c>
      <c r="DJ283" t="s">
        <v>102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1005</v>
      </c>
      <c r="DV283" t="s">
        <v>32</v>
      </c>
      <c r="DW283" t="s">
        <v>32</v>
      </c>
      <c r="DX283">
        <v>100</v>
      </c>
      <c r="EE283">
        <v>27029049</v>
      </c>
      <c r="EF283">
        <v>2</v>
      </c>
      <c r="EG283" t="s">
        <v>23</v>
      </c>
      <c r="EH283">
        <v>0</v>
      </c>
      <c r="EI283" t="s">
        <v>6</v>
      </c>
      <c r="EJ283">
        <v>1</v>
      </c>
      <c r="EK283">
        <v>15001</v>
      </c>
      <c r="EL283" t="s">
        <v>24</v>
      </c>
      <c r="EM283" t="s">
        <v>25</v>
      </c>
      <c r="EO283" t="s">
        <v>106</v>
      </c>
      <c r="EQ283">
        <v>0</v>
      </c>
      <c r="ER283">
        <v>739.34</v>
      </c>
      <c r="ES283">
        <v>1.81</v>
      </c>
      <c r="ET283">
        <v>23.82</v>
      </c>
      <c r="EU283">
        <v>14.51</v>
      </c>
      <c r="EV283">
        <v>713.71</v>
      </c>
      <c r="EW283">
        <v>83.67</v>
      </c>
      <c r="EX283">
        <v>1.34</v>
      </c>
      <c r="EY283">
        <v>0</v>
      </c>
      <c r="FQ283">
        <v>0</v>
      </c>
      <c r="FR283">
        <f t="shared" si="326"/>
        <v>0</v>
      </c>
      <c r="FS283">
        <v>0</v>
      </c>
      <c r="FT283" t="s">
        <v>27</v>
      </c>
      <c r="FU283" t="s">
        <v>28</v>
      </c>
      <c r="FX283">
        <v>94.5</v>
      </c>
      <c r="FY283">
        <v>46.75</v>
      </c>
      <c r="GA283" t="s">
        <v>6</v>
      </c>
      <c r="GD283">
        <v>0</v>
      </c>
      <c r="GF283">
        <v>-195782614</v>
      </c>
      <c r="GG283">
        <v>2</v>
      </c>
      <c r="GH283">
        <v>1</v>
      </c>
      <c r="GI283">
        <v>-2</v>
      </c>
      <c r="GJ283">
        <v>0</v>
      </c>
      <c r="GK283">
        <f>ROUND(R283*(S12)/100,2)</f>
        <v>0</v>
      </c>
      <c r="GL283">
        <f t="shared" si="327"/>
        <v>0</v>
      </c>
      <c r="GM283">
        <f t="shared" si="328"/>
        <v>259.94</v>
      </c>
      <c r="GN283">
        <f t="shared" si="329"/>
        <v>259.94</v>
      </c>
      <c r="GO283">
        <f t="shared" si="330"/>
        <v>0</v>
      </c>
      <c r="GP283">
        <f t="shared" si="331"/>
        <v>0</v>
      </c>
      <c r="GR283">
        <v>0</v>
      </c>
      <c r="GS283">
        <v>0</v>
      </c>
      <c r="GT283">
        <v>0</v>
      </c>
      <c r="GU283" t="s">
        <v>6</v>
      </c>
      <c r="GV283">
        <f t="shared" si="332"/>
        <v>0</v>
      </c>
      <c r="GW283">
        <v>1</v>
      </c>
      <c r="GX283">
        <f t="shared" si="333"/>
        <v>0</v>
      </c>
      <c r="HA283">
        <v>0</v>
      </c>
      <c r="HB283">
        <v>0</v>
      </c>
      <c r="IK283">
        <v>0</v>
      </c>
    </row>
    <row r="284" spans="1:255" x14ac:dyDescent="0.2">
      <c r="A284" s="2">
        <v>18</v>
      </c>
      <c r="B284" s="2">
        <v>1</v>
      </c>
      <c r="C284" s="2">
        <v>677</v>
      </c>
      <c r="D284" s="2"/>
      <c r="E284" s="2" t="s">
        <v>443</v>
      </c>
      <c r="F284" s="2" t="s">
        <v>332</v>
      </c>
      <c r="G284" s="2" t="s">
        <v>333</v>
      </c>
      <c r="H284" s="2" t="s">
        <v>178</v>
      </c>
      <c r="I284" s="2">
        <f>I282*J284</f>
        <v>156.45599999999999</v>
      </c>
      <c r="J284" s="2">
        <v>1229.9999999999998</v>
      </c>
      <c r="K284" s="2"/>
      <c r="L284" s="2"/>
      <c r="M284" s="2"/>
      <c r="N284" s="2"/>
      <c r="O284" s="2">
        <f t="shared" si="299"/>
        <v>323.86</v>
      </c>
      <c r="P284" s="2">
        <f t="shared" si="300"/>
        <v>323.86</v>
      </c>
      <c r="Q284" s="2">
        <f t="shared" si="301"/>
        <v>0</v>
      </c>
      <c r="R284" s="2">
        <f t="shared" si="302"/>
        <v>0</v>
      </c>
      <c r="S284" s="2">
        <f t="shared" si="303"/>
        <v>0</v>
      </c>
      <c r="T284" s="2">
        <f t="shared" si="304"/>
        <v>0</v>
      </c>
      <c r="U284" s="2">
        <f t="shared" si="305"/>
        <v>0</v>
      </c>
      <c r="V284" s="2">
        <f t="shared" si="306"/>
        <v>0</v>
      </c>
      <c r="W284" s="2">
        <f t="shared" si="307"/>
        <v>0</v>
      </c>
      <c r="X284" s="2">
        <f t="shared" si="308"/>
        <v>0</v>
      </c>
      <c r="Y284" s="2">
        <f t="shared" si="309"/>
        <v>0</v>
      </c>
      <c r="Z284" s="2"/>
      <c r="AA284" s="2">
        <v>27721505</v>
      </c>
      <c r="AB284" s="2">
        <f t="shared" si="310"/>
        <v>2.0699999999999998</v>
      </c>
      <c r="AC284" s="2">
        <f t="shared" si="293"/>
        <v>2.0699999999999998</v>
      </c>
      <c r="AD284" s="2">
        <f>ROUND((((ET284)-(EU284))+AE284),2)</f>
        <v>0</v>
      </c>
      <c r="AE284" s="2">
        <f t="shared" ref="AE284:AF287" si="334">ROUND((EU284),2)</f>
        <v>0</v>
      </c>
      <c r="AF284" s="2">
        <f t="shared" si="334"/>
        <v>0</v>
      </c>
      <c r="AG284" s="2">
        <f t="shared" si="312"/>
        <v>0</v>
      </c>
      <c r="AH284" s="2">
        <f t="shared" ref="AH284:AI287" si="335">(EW284)</f>
        <v>0</v>
      </c>
      <c r="AI284" s="2">
        <f t="shared" si="335"/>
        <v>0</v>
      </c>
      <c r="AJ284" s="2">
        <f t="shared" si="314"/>
        <v>0</v>
      </c>
      <c r="AK284" s="2">
        <v>2.0699999999999998</v>
      </c>
      <c r="AL284" s="2">
        <v>2.0699999999999998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79</v>
      </c>
      <c r="AU284" s="2">
        <v>50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6</v>
      </c>
      <c r="BE284" s="2" t="s">
        <v>6</v>
      </c>
      <c r="BF284" s="2" t="s">
        <v>6</v>
      </c>
      <c r="BG284" s="2" t="s">
        <v>6</v>
      </c>
      <c r="BH284" s="2">
        <v>3</v>
      </c>
      <c r="BI284" s="2">
        <v>1</v>
      </c>
      <c r="BJ284" s="2" t="s">
        <v>334</v>
      </c>
      <c r="BK284" s="2"/>
      <c r="BL284" s="2"/>
      <c r="BM284" s="2">
        <v>61001</v>
      </c>
      <c r="BN284" s="2">
        <v>0</v>
      </c>
      <c r="BO284" s="2" t="s">
        <v>6</v>
      </c>
      <c r="BP284" s="2">
        <v>0</v>
      </c>
      <c r="BQ284" s="2">
        <v>6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6</v>
      </c>
      <c r="BZ284" s="2">
        <v>79</v>
      </c>
      <c r="CA284" s="2">
        <v>50</v>
      </c>
      <c r="CB284" s="2"/>
      <c r="CC284" s="2"/>
      <c r="CD284" s="2"/>
      <c r="CE284" s="2"/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6</v>
      </c>
      <c r="CO284" s="2">
        <v>0</v>
      </c>
      <c r="CP284" s="2">
        <f t="shared" si="315"/>
        <v>323.86</v>
      </c>
      <c r="CQ284" s="2">
        <f t="shared" si="316"/>
        <v>2.0699999999999998</v>
      </c>
      <c r="CR284" s="2">
        <f t="shared" si="317"/>
        <v>0</v>
      </c>
      <c r="CS284" s="2">
        <f t="shared" si="318"/>
        <v>0</v>
      </c>
      <c r="CT284" s="2">
        <f t="shared" si="319"/>
        <v>0</v>
      </c>
      <c r="CU284" s="2">
        <f t="shared" si="320"/>
        <v>0</v>
      </c>
      <c r="CV284" s="2">
        <f t="shared" si="321"/>
        <v>0</v>
      </c>
      <c r="CW284" s="2">
        <f t="shared" si="322"/>
        <v>0</v>
      </c>
      <c r="CX284" s="2">
        <f t="shared" si="323"/>
        <v>0</v>
      </c>
      <c r="CY284" s="2">
        <f t="shared" si="324"/>
        <v>0</v>
      </c>
      <c r="CZ284" s="2">
        <f t="shared" si="325"/>
        <v>0</v>
      </c>
      <c r="DA284" s="2"/>
      <c r="DB284" s="2"/>
      <c r="DC284" s="2" t="s">
        <v>6</v>
      </c>
      <c r="DD284" s="2" t="s">
        <v>6</v>
      </c>
      <c r="DE284" s="2" t="s">
        <v>6</v>
      </c>
      <c r="DF284" s="2" t="s">
        <v>6</v>
      </c>
      <c r="DG284" s="2" t="s">
        <v>6</v>
      </c>
      <c r="DH284" s="2" t="s">
        <v>6</v>
      </c>
      <c r="DI284" s="2" t="s">
        <v>6</v>
      </c>
      <c r="DJ284" s="2" t="s">
        <v>6</v>
      </c>
      <c r="DK284" s="2" t="s">
        <v>6</v>
      </c>
      <c r="DL284" s="2" t="s">
        <v>6</v>
      </c>
      <c r="DM284" s="2" t="s">
        <v>6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1009</v>
      </c>
      <c r="DV284" s="2" t="s">
        <v>178</v>
      </c>
      <c r="DW284" s="2" t="s">
        <v>178</v>
      </c>
      <c r="DX284" s="2">
        <v>1</v>
      </c>
      <c r="DY284" s="2"/>
      <c r="DZ284" s="2"/>
      <c r="EA284" s="2"/>
      <c r="EB284" s="2"/>
      <c r="EC284" s="2"/>
      <c r="ED284" s="2"/>
      <c r="EE284" s="2">
        <v>27029106</v>
      </c>
      <c r="EF284" s="2">
        <v>6</v>
      </c>
      <c r="EG284" s="2" t="s">
        <v>40</v>
      </c>
      <c r="EH284" s="2">
        <v>0</v>
      </c>
      <c r="EI284" s="2" t="s">
        <v>6</v>
      </c>
      <c r="EJ284" s="2">
        <v>1</v>
      </c>
      <c r="EK284" s="2">
        <v>61001</v>
      </c>
      <c r="EL284" s="2" t="s">
        <v>335</v>
      </c>
      <c r="EM284" s="2" t="s">
        <v>336</v>
      </c>
      <c r="EN284" s="2"/>
      <c r="EO284" s="2" t="s">
        <v>6</v>
      </c>
      <c r="EP284" s="2"/>
      <c r="EQ284" s="2">
        <v>0</v>
      </c>
      <c r="ER284" s="2">
        <v>2.0699999999999998</v>
      </c>
      <c r="ES284" s="2">
        <v>2.0699999999999998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326"/>
        <v>0</v>
      </c>
      <c r="FS284" s="2">
        <v>0</v>
      </c>
      <c r="FT284" s="2"/>
      <c r="FU284" s="2"/>
      <c r="FV284" s="2"/>
      <c r="FW284" s="2"/>
      <c r="FX284" s="2">
        <v>79</v>
      </c>
      <c r="FY284" s="2">
        <v>50</v>
      </c>
      <c r="FZ284" s="2"/>
      <c r="GA284" s="2" t="s">
        <v>6</v>
      </c>
      <c r="GB284" s="2"/>
      <c r="GC284" s="2"/>
      <c r="GD284" s="2">
        <v>0</v>
      </c>
      <c r="GE284" s="2"/>
      <c r="GF284" s="2">
        <v>-60067644</v>
      </c>
      <c r="GG284" s="2">
        <v>2</v>
      </c>
      <c r="GH284" s="2">
        <v>1</v>
      </c>
      <c r="GI284" s="2">
        <v>-2</v>
      </c>
      <c r="GJ284" s="2">
        <v>0</v>
      </c>
      <c r="GK284" s="2">
        <f>ROUND(R284*(R12)/100,2)</f>
        <v>0</v>
      </c>
      <c r="GL284" s="2">
        <f t="shared" si="327"/>
        <v>0</v>
      </c>
      <c r="GM284" s="2">
        <f t="shared" si="328"/>
        <v>323.86</v>
      </c>
      <c r="GN284" s="2">
        <f t="shared" si="329"/>
        <v>323.86</v>
      </c>
      <c r="GO284" s="2">
        <f t="shared" si="330"/>
        <v>0</v>
      </c>
      <c r="GP284" s="2">
        <f t="shared" si="331"/>
        <v>0</v>
      </c>
      <c r="GQ284" s="2"/>
      <c r="GR284" s="2">
        <v>0</v>
      </c>
      <c r="GS284" s="2">
        <v>3</v>
      </c>
      <c r="GT284" s="2">
        <v>0</v>
      </c>
      <c r="GU284" s="2" t="s">
        <v>6</v>
      </c>
      <c r="GV284" s="2">
        <f t="shared" si="332"/>
        <v>0</v>
      </c>
      <c r="GW284" s="2">
        <v>1</v>
      </c>
      <c r="GX284" s="2">
        <f t="shared" si="333"/>
        <v>0</v>
      </c>
      <c r="GY284" s="2"/>
      <c r="GZ284" s="2"/>
      <c r="HA284" s="2">
        <v>0</v>
      </c>
      <c r="HB284" s="2">
        <v>0</v>
      </c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18</v>
      </c>
      <c r="B285">
        <v>1</v>
      </c>
      <c r="C285">
        <v>685</v>
      </c>
      <c r="E285" t="s">
        <v>443</v>
      </c>
      <c r="F285" t="s">
        <v>332</v>
      </c>
      <c r="G285" t="s">
        <v>333</v>
      </c>
      <c r="H285" t="s">
        <v>178</v>
      </c>
      <c r="I285">
        <f>I283*J285</f>
        <v>156.45599999999999</v>
      </c>
      <c r="J285">
        <v>1229.9999999999998</v>
      </c>
      <c r="O285">
        <f t="shared" si="299"/>
        <v>323.86</v>
      </c>
      <c r="P285">
        <f t="shared" si="300"/>
        <v>323.86</v>
      </c>
      <c r="Q285">
        <f t="shared" si="301"/>
        <v>0</v>
      </c>
      <c r="R285">
        <f t="shared" si="302"/>
        <v>0</v>
      </c>
      <c r="S285">
        <f t="shared" si="303"/>
        <v>0</v>
      </c>
      <c r="T285">
        <f t="shared" si="304"/>
        <v>0</v>
      </c>
      <c r="U285">
        <f t="shared" si="305"/>
        <v>0</v>
      </c>
      <c r="V285">
        <f t="shared" si="306"/>
        <v>0</v>
      </c>
      <c r="W285">
        <f t="shared" si="307"/>
        <v>0</v>
      </c>
      <c r="X285">
        <f t="shared" si="308"/>
        <v>0</v>
      </c>
      <c r="Y285">
        <f t="shared" si="309"/>
        <v>0</v>
      </c>
      <c r="AA285">
        <v>27721504</v>
      </c>
      <c r="AB285">
        <f t="shared" si="310"/>
        <v>2.0699999999999998</v>
      </c>
      <c r="AC285">
        <f t="shared" si="293"/>
        <v>2.0699999999999998</v>
      </c>
      <c r="AD285">
        <f>ROUND((((ET285)-(EU285))+AE285),2)</f>
        <v>0</v>
      </c>
      <c r="AE285">
        <f t="shared" si="334"/>
        <v>0</v>
      </c>
      <c r="AF285">
        <f t="shared" si="334"/>
        <v>0</v>
      </c>
      <c r="AG285">
        <f t="shared" si="312"/>
        <v>0</v>
      </c>
      <c r="AH285">
        <f t="shared" si="335"/>
        <v>0</v>
      </c>
      <c r="AI285">
        <f t="shared" si="335"/>
        <v>0</v>
      </c>
      <c r="AJ285">
        <f t="shared" si="314"/>
        <v>0</v>
      </c>
      <c r="AK285">
        <v>2.0699999999999998</v>
      </c>
      <c r="AL285">
        <v>2.0699999999999998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105</v>
      </c>
      <c r="AU285">
        <v>55</v>
      </c>
      <c r="AV285">
        <v>1</v>
      </c>
      <c r="AW285">
        <v>1</v>
      </c>
      <c r="AZ285">
        <v>1</v>
      </c>
      <c r="BA285">
        <v>1</v>
      </c>
      <c r="BB285">
        <v>1</v>
      </c>
      <c r="BC285">
        <v>1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1</v>
      </c>
      <c r="BJ285" t="s">
        <v>334</v>
      </c>
      <c r="BM285">
        <v>61001</v>
      </c>
      <c r="BN285">
        <v>0</v>
      </c>
      <c r="BO285" t="s">
        <v>6</v>
      </c>
      <c r="BP285">
        <v>0</v>
      </c>
      <c r="BQ285">
        <v>6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105</v>
      </c>
      <c r="CA285">
        <v>55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 t="shared" si="315"/>
        <v>323.86</v>
      </c>
      <c r="CQ285">
        <f t="shared" si="316"/>
        <v>2.0699999999999998</v>
      </c>
      <c r="CR285">
        <f t="shared" si="317"/>
        <v>0</v>
      </c>
      <c r="CS285">
        <f t="shared" si="318"/>
        <v>0</v>
      </c>
      <c r="CT285">
        <f t="shared" si="319"/>
        <v>0</v>
      </c>
      <c r="CU285">
        <f t="shared" si="320"/>
        <v>0</v>
      </c>
      <c r="CV285">
        <f t="shared" si="321"/>
        <v>0</v>
      </c>
      <c r="CW285">
        <f t="shared" si="322"/>
        <v>0</v>
      </c>
      <c r="CX285">
        <f t="shared" si="323"/>
        <v>0</v>
      </c>
      <c r="CY285">
        <f t="shared" si="324"/>
        <v>0</v>
      </c>
      <c r="CZ285">
        <f t="shared" si="325"/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1009</v>
      </c>
      <c r="DV285" t="s">
        <v>178</v>
      </c>
      <c r="DW285" t="s">
        <v>178</v>
      </c>
      <c r="DX285">
        <v>1</v>
      </c>
      <c r="EE285">
        <v>27029106</v>
      </c>
      <c r="EF285">
        <v>6</v>
      </c>
      <c r="EG285" t="s">
        <v>40</v>
      </c>
      <c r="EH285">
        <v>0</v>
      </c>
      <c r="EI285" t="s">
        <v>6</v>
      </c>
      <c r="EJ285">
        <v>1</v>
      </c>
      <c r="EK285">
        <v>61001</v>
      </c>
      <c r="EL285" t="s">
        <v>335</v>
      </c>
      <c r="EM285" t="s">
        <v>336</v>
      </c>
      <c r="EO285" t="s">
        <v>6</v>
      </c>
      <c r="EQ285">
        <v>0</v>
      </c>
      <c r="ER285">
        <v>2.0699999999999998</v>
      </c>
      <c r="ES285">
        <v>2.0699999999999998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326"/>
        <v>0</v>
      </c>
      <c r="FS285">
        <v>0</v>
      </c>
      <c r="FX285">
        <v>105</v>
      </c>
      <c r="FY285">
        <v>55</v>
      </c>
      <c r="GA285" t="s">
        <v>6</v>
      </c>
      <c r="GD285">
        <v>0</v>
      </c>
      <c r="GF285">
        <v>-60067644</v>
      </c>
      <c r="GG285">
        <v>2</v>
      </c>
      <c r="GH285">
        <v>1</v>
      </c>
      <c r="GI285">
        <v>-2</v>
      </c>
      <c r="GJ285">
        <v>0</v>
      </c>
      <c r="GK285">
        <f>ROUND(R285*(S12)/100,2)</f>
        <v>0</v>
      </c>
      <c r="GL285">
        <f t="shared" si="327"/>
        <v>0</v>
      </c>
      <c r="GM285">
        <f t="shared" si="328"/>
        <v>323.86</v>
      </c>
      <c r="GN285">
        <f t="shared" si="329"/>
        <v>323.86</v>
      </c>
      <c r="GO285">
        <f t="shared" si="330"/>
        <v>0</v>
      </c>
      <c r="GP285">
        <f t="shared" si="331"/>
        <v>0</v>
      </c>
      <c r="GR285">
        <v>0</v>
      </c>
      <c r="GS285">
        <v>0</v>
      </c>
      <c r="GT285">
        <v>0</v>
      </c>
      <c r="GU285" t="s">
        <v>6</v>
      </c>
      <c r="GV285">
        <f t="shared" si="332"/>
        <v>0</v>
      </c>
      <c r="GW285">
        <v>1</v>
      </c>
      <c r="GX285">
        <f t="shared" si="333"/>
        <v>0</v>
      </c>
      <c r="HA285">
        <v>0</v>
      </c>
      <c r="HB285">
        <v>0</v>
      </c>
      <c r="IK285">
        <v>0</v>
      </c>
    </row>
    <row r="286" spans="1:255" x14ac:dyDescent="0.2">
      <c r="A286" s="2">
        <v>18</v>
      </c>
      <c r="B286" s="2">
        <v>1</v>
      </c>
      <c r="C286" s="2">
        <v>678</v>
      </c>
      <c r="D286" s="2"/>
      <c r="E286" s="2" t="s">
        <v>444</v>
      </c>
      <c r="F286" s="2" t="s">
        <v>338</v>
      </c>
      <c r="G286" s="2" t="s">
        <v>339</v>
      </c>
      <c r="H286" s="2" t="s">
        <v>178</v>
      </c>
      <c r="I286" s="2">
        <f>I282*J286</f>
        <v>1.6536</v>
      </c>
      <c r="J286" s="2">
        <v>12.999999999999998</v>
      </c>
      <c r="K286" s="2"/>
      <c r="L286" s="2"/>
      <c r="M286" s="2"/>
      <c r="N286" s="2"/>
      <c r="O286" s="2">
        <f t="shared" si="299"/>
        <v>24.95</v>
      </c>
      <c r="P286" s="2">
        <f t="shared" si="300"/>
        <v>24.95</v>
      </c>
      <c r="Q286" s="2">
        <f t="shared" si="301"/>
        <v>0</v>
      </c>
      <c r="R286" s="2">
        <f t="shared" si="302"/>
        <v>0</v>
      </c>
      <c r="S286" s="2">
        <f t="shared" si="303"/>
        <v>0</v>
      </c>
      <c r="T286" s="2">
        <f t="shared" si="304"/>
        <v>0</v>
      </c>
      <c r="U286" s="2">
        <f t="shared" si="305"/>
        <v>0</v>
      </c>
      <c r="V286" s="2">
        <f t="shared" si="306"/>
        <v>0</v>
      </c>
      <c r="W286" s="2">
        <f t="shared" si="307"/>
        <v>0</v>
      </c>
      <c r="X286" s="2">
        <f t="shared" si="308"/>
        <v>0</v>
      </c>
      <c r="Y286" s="2">
        <f t="shared" si="309"/>
        <v>0</v>
      </c>
      <c r="Z286" s="2"/>
      <c r="AA286" s="2">
        <v>27721505</v>
      </c>
      <c r="AB286" s="2">
        <f t="shared" si="310"/>
        <v>15.09</v>
      </c>
      <c r="AC286" s="2">
        <f t="shared" si="293"/>
        <v>15.09</v>
      </c>
      <c r="AD286" s="2">
        <f>ROUND((((ET286)-(EU286))+AE286),2)</f>
        <v>0</v>
      </c>
      <c r="AE286" s="2">
        <f t="shared" si="334"/>
        <v>0</v>
      </c>
      <c r="AF286" s="2">
        <f t="shared" si="334"/>
        <v>0</v>
      </c>
      <c r="AG286" s="2">
        <f t="shared" si="312"/>
        <v>0</v>
      </c>
      <c r="AH286" s="2">
        <f t="shared" si="335"/>
        <v>0</v>
      </c>
      <c r="AI286" s="2">
        <f t="shared" si="335"/>
        <v>0</v>
      </c>
      <c r="AJ286" s="2">
        <f t="shared" si="314"/>
        <v>0</v>
      </c>
      <c r="AK286" s="2">
        <v>15.09</v>
      </c>
      <c r="AL286" s="2">
        <v>15.09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95</v>
      </c>
      <c r="AU286" s="2">
        <v>47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6</v>
      </c>
      <c r="BE286" s="2" t="s">
        <v>6</v>
      </c>
      <c r="BF286" s="2" t="s">
        <v>6</v>
      </c>
      <c r="BG286" s="2" t="s">
        <v>6</v>
      </c>
      <c r="BH286" s="2">
        <v>3</v>
      </c>
      <c r="BI286" s="2">
        <v>1</v>
      </c>
      <c r="BJ286" s="2" t="s">
        <v>340</v>
      </c>
      <c r="BK286" s="2"/>
      <c r="BL286" s="2"/>
      <c r="BM286" s="2">
        <v>15001</v>
      </c>
      <c r="BN286" s="2">
        <v>0</v>
      </c>
      <c r="BO286" s="2" t="s">
        <v>6</v>
      </c>
      <c r="BP286" s="2">
        <v>0</v>
      </c>
      <c r="BQ286" s="2">
        <v>2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6</v>
      </c>
      <c r="BZ286" s="2">
        <v>105</v>
      </c>
      <c r="CA286" s="2">
        <v>55</v>
      </c>
      <c r="CB286" s="2"/>
      <c r="CC286" s="2"/>
      <c r="CD286" s="2"/>
      <c r="CE286" s="2"/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6</v>
      </c>
      <c r="CO286" s="2">
        <v>0</v>
      </c>
      <c r="CP286" s="2">
        <f t="shared" si="315"/>
        <v>24.95</v>
      </c>
      <c r="CQ286" s="2">
        <f t="shared" si="316"/>
        <v>15.09</v>
      </c>
      <c r="CR286" s="2">
        <f t="shared" si="317"/>
        <v>0</v>
      </c>
      <c r="CS286" s="2">
        <f t="shared" si="318"/>
        <v>0</v>
      </c>
      <c r="CT286" s="2">
        <f t="shared" si="319"/>
        <v>0</v>
      </c>
      <c r="CU286" s="2">
        <f t="shared" si="320"/>
        <v>0</v>
      </c>
      <c r="CV286" s="2">
        <f t="shared" si="321"/>
        <v>0</v>
      </c>
      <c r="CW286" s="2">
        <f t="shared" si="322"/>
        <v>0</v>
      </c>
      <c r="CX286" s="2">
        <f t="shared" si="323"/>
        <v>0</v>
      </c>
      <c r="CY286" s="2">
        <f t="shared" si="324"/>
        <v>0</v>
      </c>
      <c r="CZ286" s="2">
        <f t="shared" si="325"/>
        <v>0</v>
      </c>
      <c r="DA286" s="2"/>
      <c r="DB286" s="2"/>
      <c r="DC286" s="2" t="s">
        <v>6</v>
      </c>
      <c r="DD286" s="2" t="s">
        <v>6</v>
      </c>
      <c r="DE286" s="2" t="s">
        <v>6</v>
      </c>
      <c r="DF286" s="2" t="s">
        <v>6</v>
      </c>
      <c r="DG286" s="2" t="s">
        <v>6</v>
      </c>
      <c r="DH286" s="2" t="s">
        <v>6</v>
      </c>
      <c r="DI286" s="2" t="s">
        <v>6</v>
      </c>
      <c r="DJ286" s="2" t="s">
        <v>6</v>
      </c>
      <c r="DK286" s="2" t="s">
        <v>6</v>
      </c>
      <c r="DL286" s="2" t="s">
        <v>6</v>
      </c>
      <c r="DM286" s="2" t="s">
        <v>6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1009</v>
      </c>
      <c r="DV286" s="2" t="s">
        <v>178</v>
      </c>
      <c r="DW286" s="2" t="s">
        <v>178</v>
      </c>
      <c r="DX286" s="2">
        <v>1</v>
      </c>
      <c r="DY286" s="2"/>
      <c r="DZ286" s="2"/>
      <c r="EA286" s="2"/>
      <c r="EB286" s="2"/>
      <c r="EC286" s="2"/>
      <c r="ED286" s="2"/>
      <c r="EE286" s="2">
        <v>27029049</v>
      </c>
      <c r="EF286" s="2">
        <v>2</v>
      </c>
      <c r="EG286" s="2" t="s">
        <v>23</v>
      </c>
      <c r="EH286" s="2">
        <v>0</v>
      </c>
      <c r="EI286" s="2" t="s">
        <v>6</v>
      </c>
      <c r="EJ286" s="2">
        <v>1</v>
      </c>
      <c r="EK286" s="2">
        <v>15001</v>
      </c>
      <c r="EL286" s="2" t="s">
        <v>24</v>
      </c>
      <c r="EM286" s="2" t="s">
        <v>25</v>
      </c>
      <c r="EN286" s="2"/>
      <c r="EO286" s="2" t="s">
        <v>6</v>
      </c>
      <c r="EP286" s="2"/>
      <c r="EQ286" s="2">
        <v>0</v>
      </c>
      <c r="ER286" s="2">
        <v>15.09</v>
      </c>
      <c r="ES286" s="2">
        <v>15.09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si="326"/>
        <v>0</v>
      </c>
      <c r="FS286" s="2">
        <v>0</v>
      </c>
      <c r="FT286" s="2" t="s">
        <v>27</v>
      </c>
      <c r="FU286" s="2" t="s">
        <v>28</v>
      </c>
      <c r="FV286" s="2"/>
      <c r="FW286" s="2"/>
      <c r="FX286" s="2">
        <v>94.5</v>
      </c>
      <c r="FY286" s="2">
        <v>46.75</v>
      </c>
      <c r="FZ286" s="2"/>
      <c r="GA286" s="2" t="s">
        <v>6</v>
      </c>
      <c r="GB286" s="2"/>
      <c r="GC286" s="2"/>
      <c r="GD286" s="2">
        <v>0</v>
      </c>
      <c r="GE286" s="2"/>
      <c r="GF286" s="2">
        <v>1453462043</v>
      </c>
      <c r="GG286" s="2">
        <v>2</v>
      </c>
      <c r="GH286" s="2">
        <v>1</v>
      </c>
      <c r="GI286" s="2">
        <v>-2</v>
      </c>
      <c r="GJ286" s="2">
        <v>0</v>
      </c>
      <c r="GK286" s="2">
        <f>ROUND(R286*(R12)/100,2)</f>
        <v>0</v>
      </c>
      <c r="GL286" s="2">
        <f t="shared" si="327"/>
        <v>0</v>
      </c>
      <c r="GM286" s="2">
        <f t="shared" si="328"/>
        <v>24.95</v>
      </c>
      <c r="GN286" s="2">
        <f t="shared" si="329"/>
        <v>24.95</v>
      </c>
      <c r="GO286" s="2">
        <f t="shared" si="330"/>
        <v>0</v>
      </c>
      <c r="GP286" s="2">
        <f t="shared" si="331"/>
        <v>0</v>
      </c>
      <c r="GQ286" s="2"/>
      <c r="GR286" s="2">
        <v>0</v>
      </c>
      <c r="GS286" s="2">
        <v>3</v>
      </c>
      <c r="GT286" s="2">
        <v>0</v>
      </c>
      <c r="GU286" s="2" t="s">
        <v>6</v>
      </c>
      <c r="GV286" s="2">
        <f t="shared" si="332"/>
        <v>0</v>
      </c>
      <c r="GW286" s="2">
        <v>1</v>
      </c>
      <c r="GX286" s="2">
        <f t="shared" si="333"/>
        <v>0</v>
      </c>
      <c r="GY286" s="2"/>
      <c r="GZ286" s="2"/>
      <c r="HA286" s="2">
        <v>0</v>
      </c>
      <c r="HB286" s="2">
        <v>0</v>
      </c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18</v>
      </c>
      <c r="B287">
        <v>1</v>
      </c>
      <c r="C287">
        <v>686</v>
      </c>
      <c r="E287" t="s">
        <v>444</v>
      </c>
      <c r="F287" t="s">
        <v>338</v>
      </c>
      <c r="G287" t="s">
        <v>339</v>
      </c>
      <c r="H287" t="s">
        <v>178</v>
      </c>
      <c r="I287">
        <f>I283*J287</f>
        <v>1.6536</v>
      </c>
      <c r="J287">
        <v>12.999999999999998</v>
      </c>
      <c r="O287">
        <f t="shared" si="299"/>
        <v>24.95</v>
      </c>
      <c r="P287">
        <f t="shared" si="300"/>
        <v>24.95</v>
      </c>
      <c r="Q287">
        <f t="shared" si="301"/>
        <v>0</v>
      </c>
      <c r="R287">
        <f t="shared" si="302"/>
        <v>0</v>
      </c>
      <c r="S287">
        <f t="shared" si="303"/>
        <v>0</v>
      </c>
      <c r="T287">
        <f t="shared" si="304"/>
        <v>0</v>
      </c>
      <c r="U287">
        <f t="shared" si="305"/>
        <v>0</v>
      </c>
      <c r="V287">
        <f t="shared" si="306"/>
        <v>0</v>
      </c>
      <c r="W287">
        <f t="shared" si="307"/>
        <v>0</v>
      </c>
      <c r="X287">
        <f t="shared" si="308"/>
        <v>0</v>
      </c>
      <c r="Y287">
        <f t="shared" si="309"/>
        <v>0</v>
      </c>
      <c r="AA287">
        <v>27721504</v>
      </c>
      <c r="AB287">
        <f t="shared" si="310"/>
        <v>15.09</v>
      </c>
      <c r="AC287">
        <f t="shared" si="293"/>
        <v>15.09</v>
      </c>
      <c r="AD287">
        <f>ROUND((((ET287)-(EU287))+AE287),2)</f>
        <v>0</v>
      </c>
      <c r="AE287">
        <f t="shared" si="334"/>
        <v>0</v>
      </c>
      <c r="AF287">
        <f t="shared" si="334"/>
        <v>0</v>
      </c>
      <c r="AG287">
        <f t="shared" si="312"/>
        <v>0</v>
      </c>
      <c r="AH287">
        <f t="shared" si="335"/>
        <v>0</v>
      </c>
      <c r="AI287">
        <f t="shared" si="335"/>
        <v>0</v>
      </c>
      <c r="AJ287">
        <f t="shared" si="314"/>
        <v>0</v>
      </c>
      <c r="AK287">
        <v>15.09</v>
      </c>
      <c r="AL287">
        <v>15.09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95</v>
      </c>
      <c r="AU287">
        <v>47</v>
      </c>
      <c r="AV287">
        <v>1</v>
      </c>
      <c r="AW287">
        <v>1</v>
      </c>
      <c r="AZ287">
        <v>1</v>
      </c>
      <c r="BA287">
        <v>1</v>
      </c>
      <c r="BB287">
        <v>1</v>
      </c>
      <c r="BC287">
        <v>1</v>
      </c>
      <c r="BD287" t="s">
        <v>6</v>
      </c>
      <c r="BE287" t="s">
        <v>6</v>
      </c>
      <c r="BF287" t="s">
        <v>6</v>
      </c>
      <c r="BG287" t="s">
        <v>6</v>
      </c>
      <c r="BH287">
        <v>3</v>
      </c>
      <c r="BI287">
        <v>1</v>
      </c>
      <c r="BJ287" t="s">
        <v>340</v>
      </c>
      <c r="BM287">
        <v>15001</v>
      </c>
      <c r="BN287">
        <v>0</v>
      </c>
      <c r="BO287" t="s">
        <v>6</v>
      </c>
      <c r="BP287">
        <v>0</v>
      </c>
      <c r="BQ287">
        <v>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105</v>
      </c>
      <c r="CA287">
        <v>55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 t="shared" si="315"/>
        <v>24.95</v>
      </c>
      <c r="CQ287">
        <f t="shared" si="316"/>
        <v>15.09</v>
      </c>
      <c r="CR287">
        <f t="shared" si="317"/>
        <v>0</v>
      </c>
      <c r="CS287">
        <f t="shared" si="318"/>
        <v>0</v>
      </c>
      <c r="CT287">
        <f t="shared" si="319"/>
        <v>0</v>
      </c>
      <c r="CU287">
        <f t="shared" si="320"/>
        <v>0</v>
      </c>
      <c r="CV287">
        <f t="shared" si="321"/>
        <v>0</v>
      </c>
      <c r="CW287">
        <f t="shared" si="322"/>
        <v>0</v>
      </c>
      <c r="CX287">
        <f t="shared" si="323"/>
        <v>0</v>
      </c>
      <c r="CY287">
        <f t="shared" si="324"/>
        <v>0</v>
      </c>
      <c r="CZ287">
        <f t="shared" si="325"/>
        <v>0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1009</v>
      </c>
      <c r="DV287" t="s">
        <v>178</v>
      </c>
      <c r="DW287" t="s">
        <v>178</v>
      </c>
      <c r="DX287">
        <v>1</v>
      </c>
      <c r="EE287">
        <v>27029049</v>
      </c>
      <c r="EF287">
        <v>2</v>
      </c>
      <c r="EG287" t="s">
        <v>23</v>
      </c>
      <c r="EH287">
        <v>0</v>
      </c>
      <c r="EI287" t="s">
        <v>6</v>
      </c>
      <c r="EJ287">
        <v>1</v>
      </c>
      <c r="EK287">
        <v>15001</v>
      </c>
      <c r="EL287" t="s">
        <v>24</v>
      </c>
      <c r="EM287" t="s">
        <v>25</v>
      </c>
      <c r="EO287" t="s">
        <v>6</v>
      </c>
      <c r="EQ287">
        <v>0</v>
      </c>
      <c r="ER287">
        <v>15.09</v>
      </c>
      <c r="ES287">
        <v>15.09</v>
      </c>
      <c r="ET287">
        <v>0</v>
      </c>
      <c r="EU287">
        <v>0</v>
      </c>
      <c r="EV287">
        <v>0</v>
      </c>
      <c r="EW287">
        <v>0</v>
      </c>
      <c r="EX287">
        <v>0</v>
      </c>
      <c r="FQ287">
        <v>0</v>
      </c>
      <c r="FR287">
        <f t="shared" si="326"/>
        <v>0</v>
      </c>
      <c r="FS287">
        <v>0</v>
      </c>
      <c r="FT287" t="s">
        <v>27</v>
      </c>
      <c r="FU287" t="s">
        <v>28</v>
      </c>
      <c r="FX287">
        <v>94.5</v>
      </c>
      <c r="FY287">
        <v>46.75</v>
      </c>
      <c r="GA287" t="s">
        <v>6</v>
      </c>
      <c r="GD287">
        <v>0</v>
      </c>
      <c r="GF287">
        <v>1453462043</v>
      </c>
      <c r="GG287">
        <v>2</v>
      </c>
      <c r="GH287">
        <v>1</v>
      </c>
      <c r="GI287">
        <v>-2</v>
      </c>
      <c r="GJ287">
        <v>0</v>
      </c>
      <c r="GK287">
        <f>ROUND(R287*(S12)/100,2)</f>
        <v>0</v>
      </c>
      <c r="GL287">
        <f t="shared" si="327"/>
        <v>0</v>
      </c>
      <c r="GM287">
        <f t="shared" si="328"/>
        <v>24.95</v>
      </c>
      <c r="GN287">
        <f t="shared" si="329"/>
        <v>24.95</v>
      </c>
      <c r="GO287">
        <f t="shared" si="330"/>
        <v>0</v>
      </c>
      <c r="GP287">
        <f t="shared" si="331"/>
        <v>0</v>
      </c>
      <c r="GR287">
        <v>0</v>
      </c>
      <c r="GS287">
        <v>0</v>
      </c>
      <c r="GT287">
        <v>0</v>
      </c>
      <c r="GU287" t="s">
        <v>6</v>
      </c>
      <c r="GV287">
        <f t="shared" si="332"/>
        <v>0</v>
      </c>
      <c r="GW287">
        <v>1</v>
      </c>
      <c r="GX287">
        <f t="shared" si="333"/>
        <v>0</v>
      </c>
      <c r="HA287">
        <v>0</v>
      </c>
      <c r="HB287">
        <v>0</v>
      </c>
      <c r="IK287">
        <v>0</v>
      </c>
    </row>
    <row r="288" spans="1:255" x14ac:dyDescent="0.2">
      <c r="A288" s="2">
        <v>17</v>
      </c>
      <c r="B288" s="2">
        <v>1</v>
      </c>
      <c r="C288" s="2">
        <f>ROW(SmtRes!A695)</f>
        <v>695</v>
      </c>
      <c r="D288" s="2">
        <f>ROW(EtalonRes!A715)</f>
        <v>715</v>
      </c>
      <c r="E288" s="2" t="s">
        <v>445</v>
      </c>
      <c r="F288" s="2" t="s">
        <v>342</v>
      </c>
      <c r="G288" s="2" t="s">
        <v>343</v>
      </c>
      <c r="H288" s="2" t="s">
        <v>32</v>
      </c>
      <c r="I288" s="2">
        <f>ROUND((225.54+12.72)/100,9)</f>
        <v>2.3826000000000001</v>
      </c>
      <c r="J288" s="2">
        <v>0</v>
      </c>
      <c r="K288" s="2"/>
      <c r="L288" s="2"/>
      <c r="M288" s="2"/>
      <c r="N288" s="2"/>
      <c r="O288" s="2">
        <f t="shared" si="299"/>
        <v>2605.11</v>
      </c>
      <c r="P288" s="2">
        <f t="shared" si="300"/>
        <v>1530.96</v>
      </c>
      <c r="Q288" s="2">
        <f t="shared" si="301"/>
        <v>31</v>
      </c>
      <c r="R288" s="2">
        <f t="shared" si="302"/>
        <v>5.86</v>
      </c>
      <c r="S288" s="2">
        <f t="shared" si="303"/>
        <v>1043.1500000000001</v>
      </c>
      <c r="T288" s="2">
        <f t="shared" si="304"/>
        <v>0</v>
      </c>
      <c r="U288" s="2">
        <f t="shared" si="305"/>
        <v>119.35396440000001</v>
      </c>
      <c r="V288" s="2">
        <f t="shared" si="306"/>
        <v>0.5063025000000001</v>
      </c>
      <c r="W288" s="2">
        <f t="shared" si="307"/>
        <v>0</v>
      </c>
      <c r="X288" s="2">
        <f t="shared" si="308"/>
        <v>996.56</v>
      </c>
      <c r="Y288" s="2">
        <f t="shared" si="309"/>
        <v>493.03</v>
      </c>
      <c r="Z288" s="2"/>
      <c r="AA288" s="2">
        <v>27721505</v>
      </c>
      <c r="AB288" s="2">
        <f t="shared" si="310"/>
        <v>1093.3900000000001</v>
      </c>
      <c r="AC288" s="2">
        <f t="shared" si="293"/>
        <v>642.55999999999995</v>
      </c>
      <c r="AD288" s="2">
        <f>ROUND(((((ET288*1.25))-((EU288*1.25)))+AE288),2)</f>
        <v>13.01</v>
      </c>
      <c r="AE288" s="2">
        <f>ROUND(((EU288*1.25)),2)</f>
        <v>2.46</v>
      </c>
      <c r="AF288" s="2">
        <f>ROUND(((EV288*1.15)),2)</f>
        <v>437.82</v>
      </c>
      <c r="AG288" s="2">
        <f t="shared" si="312"/>
        <v>0</v>
      </c>
      <c r="AH288" s="2">
        <f>((EW288*1.15))</f>
        <v>50.094000000000001</v>
      </c>
      <c r="AI288" s="2">
        <f>((EX288*1.25))</f>
        <v>0.21250000000000002</v>
      </c>
      <c r="AJ288" s="2">
        <f t="shared" si="314"/>
        <v>0</v>
      </c>
      <c r="AK288" s="2">
        <v>1033.68</v>
      </c>
      <c r="AL288" s="2">
        <v>642.55999999999995</v>
      </c>
      <c r="AM288" s="2">
        <v>10.41</v>
      </c>
      <c r="AN288" s="2">
        <v>1.97</v>
      </c>
      <c r="AO288" s="2">
        <v>380.71</v>
      </c>
      <c r="AP288" s="2">
        <v>0</v>
      </c>
      <c r="AQ288" s="2">
        <v>43.56</v>
      </c>
      <c r="AR288" s="2">
        <v>0.17</v>
      </c>
      <c r="AS288" s="2">
        <v>0</v>
      </c>
      <c r="AT288" s="2">
        <v>95</v>
      </c>
      <c r="AU288" s="2">
        <v>47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6</v>
      </c>
      <c r="BE288" s="2" t="s">
        <v>6</v>
      </c>
      <c r="BF288" s="2" t="s">
        <v>6</v>
      </c>
      <c r="BG288" s="2" t="s">
        <v>6</v>
      </c>
      <c r="BH288" s="2">
        <v>0</v>
      </c>
      <c r="BI288" s="2">
        <v>1</v>
      </c>
      <c r="BJ288" s="2" t="s">
        <v>344</v>
      </c>
      <c r="BK288" s="2"/>
      <c r="BL288" s="2"/>
      <c r="BM288" s="2">
        <v>15001</v>
      </c>
      <c r="BN288" s="2">
        <v>0</v>
      </c>
      <c r="BO288" s="2" t="s">
        <v>6</v>
      </c>
      <c r="BP288" s="2">
        <v>0</v>
      </c>
      <c r="BQ288" s="2">
        <v>2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6</v>
      </c>
      <c r="BZ288" s="2">
        <v>105</v>
      </c>
      <c r="CA288" s="2">
        <v>55</v>
      </c>
      <c r="CB288" s="2"/>
      <c r="CC288" s="2"/>
      <c r="CD288" s="2"/>
      <c r="CE288" s="2"/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1470</v>
      </c>
      <c r="CO288" s="2">
        <v>0</v>
      </c>
      <c r="CP288" s="2">
        <f t="shared" si="315"/>
        <v>2605.11</v>
      </c>
      <c r="CQ288" s="2">
        <f t="shared" si="316"/>
        <v>642.55999999999995</v>
      </c>
      <c r="CR288" s="2">
        <f t="shared" si="317"/>
        <v>13.01</v>
      </c>
      <c r="CS288" s="2">
        <f t="shared" si="318"/>
        <v>2.46</v>
      </c>
      <c r="CT288" s="2">
        <f t="shared" si="319"/>
        <v>437.82</v>
      </c>
      <c r="CU288" s="2">
        <f t="shared" si="320"/>
        <v>0</v>
      </c>
      <c r="CV288" s="2">
        <f t="shared" si="321"/>
        <v>50.094000000000001</v>
      </c>
      <c r="CW288" s="2">
        <f t="shared" si="322"/>
        <v>0.21250000000000002</v>
      </c>
      <c r="CX288" s="2">
        <f t="shared" si="323"/>
        <v>0</v>
      </c>
      <c r="CY288" s="2">
        <f t="shared" si="324"/>
        <v>996.55949999999996</v>
      </c>
      <c r="CZ288" s="2">
        <f t="shared" si="325"/>
        <v>493.03469999999999</v>
      </c>
      <c r="DA288" s="2"/>
      <c r="DB288" s="2"/>
      <c r="DC288" s="2" t="s">
        <v>6</v>
      </c>
      <c r="DD288" s="2" t="s">
        <v>6</v>
      </c>
      <c r="DE288" s="2" t="s">
        <v>102</v>
      </c>
      <c r="DF288" s="2" t="s">
        <v>102</v>
      </c>
      <c r="DG288" s="2" t="s">
        <v>103</v>
      </c>
      <c r="DH288" s="2" t="s">
        <v>6</v>
      </c>
      <c r="DI288" s="2" t="s">
        <v>103</v>
      </c>
      <c r="DJ288" s="2" t="s">
        <v>102</v>
      </c>
      <c r="DK288" s="2" t="s">
        <v>6</v>
      </c>
      <c r="DL288" s="2" t="s">
        <v>6</v>
      </c>
      <c r="DM288" s="2" t="s">
        <v>6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1005</v>
      </c>
      <c r="DV288" s="2" t="s">
        <v>32</v>
      </c>
      <c r="DW288" s="2" t="s">
        <v>32</v>
      </c>
      <c r="DX288" s="2">
        <v>100</v>
      </c>
      <c r="DY288" s="2"/>
      <c r="DZ288" s="2"/>
      <c r="EA288" s="2"/>
      <c r="EB288" s="2"/>
      <c r="EC288" s="2"/>
      <c r="ED288" s="2"/>
      <c r="EE288" s="2">
        <v>27029049</v>
      </c>
      <c r="EF288" s="2">
        <v>2</v>
      </c>
      <c r="EG288" s="2" t="s">
        <v>23</v>
      </c>
      <c r="EH288" s="2">
        <v>0</v>
      </c>
      <c r="EI288" s="2" t="s">
        <v>6</v>
      </c>
      <c r="EJ288" s="2">
        <v>1</v>
      </c>
      <c r="EK288" s="2">
        <v>15001</v>
      </c>
      <c r="EL288" s="2" t="s">
        <v>24</v>
      </c>
      <c r="EM288" s="2" t="s">
        <v>25</v>
      </c>
      <c r="EN288" s="2"/>
      <c r="EO288" s="2" t="s">
        <v>106</v>
      </c>
      <c r="EP288" s="2"/>
      <c r="EQ288" s="2">
        <v>0</v>
      </c>
      <c r="ER288" s="2">
        <v>1033.68</v>
      </c>
      <c r="ES288" s="2">
        <v>642.55999999999995</v>
      </c>
      <c r="ET288" s="2">
        <v>10.41</v>
      </c>
      <c r="EU288" s="2">
        <v>1.97</v>
      </c>
      <c r="EV288" s="2">
        <v>380.71</v>
      </c>
      <c r="EW288" s="2">
        <v>43.56</v>
      </c>
      <c r="EX288" s="2">
        <v>0.17</v>
      </c>
      <c r="EY288" s="2">
        <v>0</v>
      </c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326"/>
        <v>0</v>
      </c>
      <c r="FS288" s="2">
        <v>0</v>
      </c>
      <c r="FT288" s="2" t="s">
        <v>27</v>
      </c>
      <c r="FU288" s="2" t="s">
        <v>28</v>
      </c>
      <c r="FV288" s="2"/>
      <c r="FW288" s="2"/>
      <c r="FX288" s="2">
        <v>94.5</v>
      </c>
      <c r="FY288" s="2">
        <v>46.75</v>
      </c>
      <c r="FZ288" s="2"/>
      <c r="GA288" s="2" t="s">
        <v>6</v>
      </c>
      <c r="GB288" s="2"/>
      <c r="GC288" s="2"/>
      <c r="GD288" s="2">
        <v>0</v>
      </c>
      <c r="GE288" s="2"/>
      <c r="GF288" s="2">
        <v>325170472</v>
      </c>
      <c r="GG288" s="2">
        <v>2</v>
      </c>
      <c r="GH288" s="2">
        <v>1</v>
      </c>
      <c r="GI288" s="2">
        <v>-2</v>
      </c>
      <c r="GJ288" s="2">
        <v>0</v>
      </c>
      <c r="GK288" s="2">
        <f>ROUND(R288*(R12)/100,2)</f>
        <v>0</v>
      </c>
      <c r="GL288" s="2">
        <f t="shared" si="327"/>
        <v>0</v>
      </c>
      <c r="GM288" s="2">
        <f t="shared" si="328"/>
        <v>4094.7</v>
      </c>
      <c r="GN288" s="2">
        <f t="shared" si="329"/>
        <v>4094.7</v>
      </c>
      <c r="GO288" s="2">
        <f t="shared" si="330"/>
        <v>0</v>
      </c>
      <c r="GP288" s="2">
        <f t="shared" si="331"/>
        <v>0</v>
      </c>
      <c r="GQ288" s="2"/>
      <c r="GR288" s="2">
        <v>0</v>
      </c>
      <c r="GS288" s="2">
        <v>3</v>
      </c>
      <c r="GT288" s="2">
        <v>0</v>
      </c>
      <c r="GU288" s="2" t="s">
        <v>6</v>
      </c>
      <c r="GV288" s="2">
        <f t="shared" si="332"/>
        <v>0</v>
      </c>
      <c r="GW288" s="2">
        <v>1</v>
      </c>
      <c r="GX288" s="2">
        <f t="shared" si="333"/>
        <v>0</v>
      </c>
      <c r="GY288" s="2"/>
      <c r="GZ288" s="2"/>
      <c r="HA288" s="2">
        <v>0</v>
      </c>
      <c r="HB288" s="2">
        <v>0</v>
      </c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55" x14ac:dyDescent="0.2">
      <c r="A289">
        <v>17</v>
      </c>
      <c r="B289">
        <v>1</v>
      </c>
      <c r="C289">
        <f>ROW(SmtRes!A704)</f>
        <v>704</v>
      </c>
      <c r="D289">
        <f>ROW(EtalonRes!A724)</f>
        <v>724</v>
      </c>
      <c r="E289" t="s">
        <v>445</v>
      </c>
      <c r="F289" t="s">
        <v>342</v>
      </c>
      <c r="G289" t="s">
        <v>343</v>
      </c>
      <c r="H289" t="s">
        <v>32</v>
      </c>
      <c r="I289">
        <f>ROUND((225.54+12.72)/100,9)</f>
        <v>2.3826000000000001</v>
      </c>
      <c r="J289">
        <v>0</v>
      </c>
      <c r="O289">
        <f t="shared" si="299"/>
        <v>2605.11</v>
      </c>
      <c r="P289">
        <f t="shared" si="300"/>
        <v>1530.96</v>
      </c>
      <c r="Q289">
        <f t="shared" si="301"/>
        <v>31</v>
      </c>
      <c r="R289">
        <f t="shared" si="302"/>
        <v>5.86</v>
      </c>
      <c r="S289">
        <f t="shared" si="303"/>
        <v>1043.1500000000001</v>
      </c>
      <c r="T289">
        <f t="shared" si="304"/>
        <v>0</v>
      </c>
      <c r="U289">
        <f t="shared" si="305"/>
        <v>119.35396440000001</v>
      </c>
      <c r="V289">
        <f t="shared" si="306"/>
        <v>0.5063025000000001</v>
      </c>
      <c r="W289">
        <f t="shared" si="307"/>
        <v>0</v>
      </c>
      <c r="X289">
        <f t="shared" si="308"/>
        <v>996.56</v>
      </c>
      <c r="Y289">
        <f t="shared" si="309"/>
        <v>493.03</v>
      </c>
      <c r="AA289">
        <v>27721504</v>
      </c>
      <c r="AB289">
        <f t="shared" si="310"/>
        <v>1093.3900000000001</v>
      </c>
      <c r="AC289">
        <f t="shared" si="293"/>
        <v>642.55999999999995</v>
      </c>
      <c r="AD289">
        <f>ROUND(((((ET289*1.25))-((EU289*1.25)))+AE289),2)</f>
        <v>13.01</v>
      </c>
      <c r="AE289">
        <f>ROUND(((EU289*1.25)),2)</f>
        <v>2.46</v>
      </c>
      <c r="AF289">
        <f>ROUND(((EV289*1.15)),2)</f>
        <v>437.82</v>
      </c>
      <c r="AG289">
        <f t="shared" si="312"/>
        <v>0</v>
      </c>
      <c r="AH289">
        <f>((EW289*1.15))</f>
        <v>50.094000000000001</v>
      </c>
      <c r="AI289">
        <f>((EX289*1.25))</f>
        <v>0.21250000000000002</v>
      </c>
      <c r="AJ289">
        <f t="shared" si="314"/>
        <v>0</v>
      </c>
      <c r="AK289">
        <v>1033.68</v>
      </c>
      <c r="AL289">
        <v>642.55999999999995</v>
      </c>
      <c r="AM289">
        <v>10.41</v>
      </c>
      <c r="AN289">
        <v>1.97</v>
      </c>
      <c r="AO289">
        <v>380.71</v>
      </c>
      <c r="AP289">
        <v>0</v>
      </c>
      <c r="AQ289">
        <v>43.56</v>
      </c>
      <c r="AR289">
        <v>0.17</v>
      </c>
      <c r="AS289">
        <v>0</v>
      </c>
      <c r="AT289">
        <v>95</v>
      </c>
      <c r="AU289">
        <v>47</v>
      </c>
      <c r="AV289">
        <v>1</v>
      </c>
      <c r="AW289">
        <v>1</v>
      </c>
      <c r="AZ289">
        <v>1</v>
      </c>
      <c r="BA289">
        <v>1</v>
      </c>
      <c r="BB289">
        <v>1</v>
      </c>
      <c r="BC289">
        <v>1</v>
      </c>
      <c r="BD289" t="s">
        <v>6</v>
      </c>
      <c r="BE289" t="s">
        <v>6</v>
      </c>
      <c r="BF289" t="s">
        <v>6</v>
      </c>
      <c r="BG289" t="s">
        <v>6</v>
      </c>
      <c r="BH289">
        <v>0</v>
      </c>
      <c r="BI289">
        <v>1</v>
      </c>
      <c r="BJ289" t="s">
        <v>344</v>
      </c>
      <c r="BM289">
        <v>15001</v>
      </c>
      <c r="BN289">
        <v>0</v>
      </c>
      <c r="BO289" t="s">
        <v>6</v>
      </c>
      <c r="BP289">
        <v>0</v>
      </c>
      <c r="BQ289">
        <v>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105</v>
      </c>
      <c r="CA289">
        <v>55</v>
      </c>
      <c r="CF289">
        <v>0</v>
      </c>
      <c r="CG289">
        <v>0</v>
      </c>
      <c r="CM289">
        <v>0</v>
      </c>
      <c r="CN289" t="s">
        <v>1470</v>
      </c>
      <c r="CO289">
        <v>0</v>
      </c>
      <c r="CP289">
        <f t="shared" si="315"/>
        <v>2605.11</v>
      </c>
      <c r="CQ289">
        <f t="shared" si="316"/>
        <v>642.55999999999995</v>
      </c>
      <c r="CR289">
        <f t="shared" si="317"/>
        <v>13.01</v>
      </c>
      <c r="CS289">
        <f t="shared" si="318"/>
        <v>2.46</v>
      </c>
      <c r="CT289">
        <f t="shared" si="319"/>
        <v>437.82</v>
      </c>
      <c r="CU289">
        <f t="shared" si="320"/>
        <v>0</v>
      </c>
      <c r="CV289">
        <f t="shared" si="321"/>
        <v>50.094000000000001</v>
      </c>
      <c r="CW289">
        <f t="shared" si="322"/>
        <v>0.21250000000000002</v>
      </c>
      <c r="CX289">
        <f t="shared" si="323"/>
        <v>0</v>
      </c>
      <c r="CY289">
        <f t="shared" si="324"/>
        <v>996.55949999999996</v>
      </c>
      <c r="CZ289">
        <f t="shared" si="325"/>
        <v>493.03469999999999</v>
      </c>
      <c r="DC289" t="s">
        <v>6</v>
      </c>
      <c r="DD289" t="s">
        <v>6</v>
      </c>
      <c r="DE289" t="s">
        <v>102</v>
      </c>
      <c r="DF289" t="s">
        <v>102</v>
      </c>
      <c r="DG289" t="s">
        <v>103</v>
      </c>
      <c r="DH289" t="s">
        <v>6</v>
      </c>
      <c r="DI289" t="s">
        <v>103</v>
      </c>
      <c r="DJ289" t="s">
        <v>102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1005</v>
      </c>
      <c r="DV289" t="s">
        <v>32</v>
      </c>
      <c r="DW289" t="s">
        <v>32</v>
      </c>
      <c r="DX289">
        <v>100</v>
      </c>
      <c r="EE289">
        <v>27029049</v>
      </c>
      <c r="EF289">
        <v>2</v>
      </c>
      <c r="EG289" t="s">
        <v>23</v>
      </c>
      <c r="EH289">
        <v>0</v>
      </c>
      <c r="EI289" t="s">
        <v>6</v>
      </c>
      <c r="EJ289">
        <v>1</v>
      </c>
      <c r="EK289">
        <v>15001</v>
      </c>
      <c r="EL289" t="s">
        <v>24</v>
      </c>
      <c r="EM289" t="s">
        <v>25</v>
      </c>
      <c r="EO289" t="s">
        <v>106</v>
      </c>
      <c r="EQ289">
        <v>0</v>
      </c>
      <c r="ER289">
        <v>1033.68</v>
      </c>
      <c r="ES289">
        <v>642.55999999999995</v>
      </c>
      <c r="ET289">
        <v>10.41</v>
      </c>
      <c r="EU289">
        <v>1.97</v>
      </c>
      <c r="EV289">
        <v>380.71</v>
      </c>
      <c r="EW289">
        <v>43.56</v>
      </c>
      <c r="EX289">
        <v>0.17</v>
      </c>
      <c r="EY289">
        <v>0</v>
      </c>
      <c r="FQ289">
        <v>0</v>
      </c>
      <c r="FR289">
        <f t="shared" si="326"/>
        <v>0</v>
      </c>
      <c r="FS289">
        <v>0</v>
      </c>
      <c r="FT289" t="s">
        <v>27</v>
      </c>
      <c r="FU289" t="s">
        <v>28</v>
      </c>
      <c r="FX289">
        <v>94.5</v>
      </c>
      <c r="FY289">
        <v>46.75</v>
      </c>
      <c r="GA289" t="s">
        <v>6</v>
      </c>
      <c r="GD289">
        <v>0</v>
      </c>
      <c r="GF289">
        <v>325170472</v>
      </c>
      <c r="GG289">
        <v>2</v>
      </c>
      <c r="GH289">
        <v>1</v>
      </c>
      <c r="GI289">
        <v>-2</v>
      </c>
      <c r="GJ289">
        <v>0</v>
      </c>
      <c r="GK289">
        <f>ROUND(R289*(S12)/100,2)</f>
        <v>0</v>
      </c>
      <c r="GL289">
        <f t="shared" si="327"/>
        <v>0</v>
      </c>
      <c r="GM289">
        <f t="shared" si="328"/>
        <v>4094.7</v>
      </c>
      <c r="GN289">
        <f t="shared" si="329"/>
        <v>4094.7</v>
      </c>
      <c r="GO289">
        <f t="shared" si="330"/>
        <v>0</v>
      </c>
      <c r="GP289">
        <f t="shared" si="331"/>
        <v>0</v>
      </c>
      <c r="GR289">
        <v>0</v>
      </c>
      <c r="GS289">
        <v>0</v>
      </c>
      <c r="GT289">
        <v>0</v>
      </c>
      <c r="GU289" t="s">
        <v>6</v>
      </c>
      <c r="GV289">
        <f t="shared" si="332"/>
        <v>0</v>
      </c>
      <c r="GW289">
        <v>1</v>
      </c>
      <c r="GX289">
        <f t="shared" si="333"/>
        <v>0</v>
      </c>
      <c r="HA289">
        <v>0</v>
      </c>
      <c r="HB289">
        <v>0</v>
      </c>
      <c r="IK289">
        <v>0</v>
      </c>
    </row>
    <row r="290" spans="1:255" x14ac:dyDescent="0.2">
      <c r="A290" s="2">
        <v>18</v>
      </c>
      <c r="B290" s="2">
        <v>1</v>
      </c>
      <c r="C290" s="2">
        <v>693</v>
      </c>
      <c r="D290" s="2"/>
      <c r="E290" s="2" t="s">
        <v>446</v>
      </c>
      <c r="F290" s="2" t="s">
        <v>346</v>
      </c>
      <c r="G290" s="2" t="s">
        <v>347</v>
      </c>
      <c r="H290" s="2" t="s">
        <v>46</v>
      </c>
      <c r="I290" s="2">
        <f>I288*J290</f>
        <v>7.1478E-2</v>
      </c>
      <c r="J290" s="2">
        <v>0.03</v>
      </c>
      <c r="K290" s="2"/>
      <c r="L290" s="2"/>
      <c r="M290" s="2"/>
      <c r="N290" s="2"/>
      <c r="O290" s="2">
        <f t="shared" si="299"/>
        <v>949.78</v>
      </c>
      <c r="P290" s="2">
        <f t="shared" si="300"/>
        <v>949.78</v>
      </c>
      <c r="Q290" s="2">
        <f t="shared" si="301"/>
        <v>0</v>
      </c>
      <c r="R290" s="2">
        <f t="shared" si="302"/>
        <v>0</v>
      </c>
      <c r="S290" s="2">
        <f t="shared" si="303"/>
        <v>0</v>
      </c>
      <c r="T290" s="2">
        <f t="shared" si="304"/>
        <v>0</v>
      </c>
      <c r="U290" s="2">
        <f t="shared" si="305"/>
        <v>0</v>
      </c>
      <c r="V290" s="2">
        <f t="shared" si="306"/>
        <v>0</v>
      </c>
      <c r="W290" s="2">
        <f t="shared" si="307"/>
        <v>0</v>
      </c>
      <c r="X290" s="2">
        <f t="shared" si="308"/>
        <v>0</v>
      </c>
      <c r="Y290" s="2">
        <f t="shared" si="309"/>
        <v>0</v>
      </c>
      <c r="Z290" s="2"/>
      <c r="AA290" s="2">
        <v>27721505</v>
      </c>
      <c r="AB290" s="2">
        <f t="shared" si="310"/>
        <v>13287.69</v>
      </c>
      <c r="AC290" s="2">
        <f t="shared" si="293"/>
        <v>13287.69</v>
      </c>
      <c r="AD290" s="2">
        <f>ROUND((((ET290)-(EU290))+AE290),2)</f>
        <v>0</v>
      </c>
      <c r="AE290" s="2">
        <f t="shared" ref="AE290:AF293" si="336">ROUND((EU290),2)</f>
        <v>0</v>
      </c>
      <c r="AF290" s="2">
        <f t="shared" si="336"/>
        <v>0</v>
      </c>
      <c r="AG290" s="2">
        <f t="shared" si="312"/>
        <v>0</v>
      </c>
      <c r="AH290" s="2">
        <f t="shared" ref="AH290:AI293" si="337">(EW290)</f>
        <v>0</v>
      </c>
      <c r="AI290" s="2">
        <f t="shared" si="337"/>
        <v>0</v>
      </c>
      <c r="AJ290" s="2">
        <f t="shared" si="314"/>
        <v>0</v>
      </c>
      <c r="AK290" s="2">
        <v>13287.69</v>
      </c>
      <c r="AL290" s="2">
        <v>13287.69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80</v>
      </c>
      <c r="AU290" s="2">
        <v>50</v>
      </c>
      <c r="AV290" s="2">
        <v>1</v>
      </c>
      <c r="AW290" s="2">
        <v>1</v>
      </c>
      <c r="AX290" s="2"/>
      <c r="AY290" s="2"/>
      <c r="AZ290" s="2">
        <v>1</v>
      </c>
      <c r="BA290" s="2">
        <v>1</v>
      </c>
      <c r="BB290" s="2">
        <v>1</v>
      </c>
      <c r="BC290" s="2">
        <v>1</v>
      </c>
      <c r="BD290" s="2" t="s">
        <v>6</v>
      </c>
      <c r="BE290" s="2" t="s">
        <v>6</v>
      </c>
      <c r="BF290" s="2" t="s">
        <v>6</v>
      </c>
      <c r="BG290" s="2" t="s">
        <v>6</v>
      </c>
      <c r="BH290" s="2">
        <v>3</v>
      </c>
      <c r="BI290" s="2">
        <v>1</v>
      </c>
      <c r="BJ290" s="2" t="s">
        <v>348</v>
      </c>
      <c r="BK290" s="2"/>
      <c r="BL290" s="2"/>
      <c r="BM290" s="2">
        <v>62001</v>
      </c>
      <c r="BN290" s="2">
        <v>0</v>
      </c>
      <c r="BO290" s="2" t="s">
        <v>6</v>
      </c>
      <c r="BP290" s="2">
        <v>0</v>
      </c>
      <c r="BQ290" s="2">
        <v>6</v>
      </c>
      <c r="BR290" s="2">
        <v>0</v>
      </c>
      <c r="BS290" s="2">
        <v>1</v>
      </c>
      <c r="BT290" s="2">
        <v>1</v>
      </c>
      <c r="BU290" s="2">
        <v>1</v>
      </c>
      <c r="BV290" s="2">
        <v>1</v>
      </c>
      <c r="BW290" s="2">
        <v>1</v>
      </c>
      <c r="BX290" s="2">
        <v>1</v>
      </c>
      <c r="BY290" s="2" t="s">
        <v>6</v>
      </c>
      <c r="BZ290" s="2">
        <v>80</v>
      </c>
      <c r="CA290" s="2">
        <v>50</v>
      </c>
      <c r="CB290" s="2"/>
      <c r="CC290" s="2"/>
      <c r="CD290" s="2"/>
      <c r="CE290" s="2"/>
      <c r="CF290" s="2">
        <v>0</v>
      </c>
      <c r="CG290" s="2">
        <v>0</v>
      </c>
      <c r="CH290" s="2"/>
      <c r="CI290" s="2"/>
      <c r="CJ290" s="2"/>
      <c r="CK290" s="2"/>
      <c r="CL290" s="2"/>
      <c r="CM290" s="2">
        <v>0</v>
      </c>
      <c r="CN290" s="2" t="s">
        <v>6</v>
      </c>
      <c r="CO290" s="2">
        <v>0</v>
      </c>
      <c r="CP290" s="2">
        <f t="shared" si="315"/>
        <v>949.78</v>
      </c>
      <c r="CQ290" s="2">
        <f t="shared" si="316"/>
        <v>13287.69</v>
      </c>
      <c r="CR290" s="2">
        <f t="shared" si="317"/>
        <v>0</v>
      </c>
      <c r="CS290" s="2">
        <f t="shared" si="318"/>
        <v>0</v>
      </c>
      <c r="CT290" s="2">
        <f t="shared" si="319"/>
        <v>0</v>
      </c>
      <c r="CU290" s="2">
        <f t="shared" si="320"/>
        <v>0</v>
      </c>
      <c r="CV290" s="2">
        <f t="shared" si="321"/>
        <v>0</v>
      </c>
      <c r="CW290" s="2">
        <f t="shared" si="322"/>
        <v>0</v>
      </c>
      <c r="CX290" s="2">
        <f t="shared" si="323"/>
        <v>0</v>
      </c>
      <c r="CY290" s="2">
        <f t="shared" si="324"/>
        <v>0</v>
      </c>
      <c r="CZ290" s="2">
        <f t="shared" si="325"/>
        <v>0</v>
      </c>
      <c r="DA290" s="2"/>
      <c r="DB290" s="2"/>
      <c r="DC290" s="2" t="s">
        <v>6</v>
      </c>
      <c r="DD290" s="2" t="s">
        <v>6</v>
      </c>
      <c r="DE290" s="2" t="s">
        <v>6</v>
      </c>
      <c r="DF290" s="2" t="s">
        <v>6</v>
      </c>
      <c r="DG290" s="2" t="s">
        <v>6</v>
      </c>
      <c r="DH290" s="2" t="s">
        <v>6</v>
      </c>
      <c r="DI290" s="2" t="s">
        <v>6</v>
      </c>
      <c r="DJ290" s="2" t="s">
        <v>6</v>
      </c>
      <c r="DK290" s="2" t="s">
        <v>6</v>
      </c>
      <c r="DL290" s="2" t="s">
        <v>6</v>
      </c>
      <c r="DM290" s="2" t="s">
        <v>6</v>
      </c>
      <c r="DN290" s="2">
        <v>0</v>
      </c>
      <c r="DO290" s="2">
        <v>0</v>
      </c>
      <c r="DP290" s="2">
        <v>1</v>
      </c>
      <c r="DQ290" s="2">
        <v>1</v>
      </c>
      <c r="DR290" s="2"/>
      <c r="DS290" s="2"/>
      <c r="DT290" s="2"/>
      <c r="DU290" s="2">
        <v>1009</v>
      </c>
      <c r="DV290" s="2" t="s">
        <v>46</v>
      </c>
      <c r="DW290" s="2" t="s">
        <v>46</v>
      </c>
      <c r="DX290" s="2">
        <v>1000</v>
      </c>
      <c r="DY290" s="2"/>
      <c r="DZ290" s="2"/>
      <c r="EA290" s="2"/>
      <c r="EB290" s="2"/>
      <c r="EC290" s="2"/>
      <c r="ED290" s="2"/>
      <c r="EE290" s="2">
        <v>27029107</v>
      </c>
      <c r="EF290" s="2">
        <v>6</v>
      </c>
      <c r="EG290" s="2" t="s">
        <v>40</v>
      </c>
      <c r="EH290" s="2">
        <v>0</v>
      </c>
      <c r="EI290" s="2" t="s">
        <v>6</v>
      </c>
      <c r="EJ290" s="2">
        <v>1</v>
      </c>
      <c r="EK290" s="2">
        <v>62001</v>
      </c>
      <c r="EL290" s="2" t="s">
        <v>241</v>
      </c>
      <c r="EM290" s="2" t="s">
        <v>242</v>
      </c>
      <c r="EN290" s="2"/>
      <c r="EO290" s="2" t="s">
        <v>6</v>
      </c>
      <c r="EP290" s="2"/>
      <c r="EQ290" s="2">
        <v>0</v>
      </c>
      <c r="ER290" s="2">
        <v>13287.69</v>
      </c>
      <c r="ES290" s="2">
        <v>13287.69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>
        <v>0</v>
      </c>
      <c r="FR290" s="2">
        <f t="shared" si="326"/>
        <v>0</v>
      </c>
      <c r="FS290" s="2">
        <v>0</v>
      </c>
      <c r="FT290" s="2"/>
      <c r="FU290" s="2"/>
      <c r="FV290" s="2"/>
      <c r="FW290" s="2"/>
      <c r="FX290" s="2">
        <v>80</v>
      </c>
      <c r="FY290" s="2">
        <v>50</v>
      </c>
      <c r="FZ290" s="2"/>
      <c r="GA290" s="2" t="s">
        <v>6</v>
      </c>
      <c r="GB290" s="2"/>
      <c r="GC290" s="2"/>
      <c r="GD290" s="2">
        <v>0</v>
      </c>
      <c r="GE290" s="2"/>
      <c r="GF290" s="2">
        <v>1261407534</v>
      </c>
      <c r="GG290" s="2">
        <v>2</v>
      </c>
      <c r="GH290" s="2">
        <v>1</v>
      </c>
      <c r="GI290" s="2">
        <v>-2</v>
      </c>
      <c r="GJ290" s="2">
        <v>0</v>
      </c>
      <c r="GK290" s="2">
        <f>ROUND(R290*(R12)/100,2)</f>
        <v>0</v>
      </c>
      <c r="GL290" s="2">
        <f t="shared" si="327"/>
        <v>0</v>
      </c>
      <c r="GM290" s="2">
        <f t="shared" si="328"/>
        <v>949.78</v>
      </c>
      <c r="GN290" s="2">
        <f t="shared" si="329"/>
        <v>949.78</v>
      </c>
      <c r="GO290" s="2">
        <f t="shared" si="330"/>
        <v>0</v>
      </c>
      <c r="GP290" s="2">
        <f t="shared" si="331"/>
        <v>0</v>
      </c>
      <c r="GQ290" s="2"/>
      <c r="GR290" s="2">
        <v>0</v>
      </c>
      <c r="GS290" s="2">
        <v>3</v>
      </c>
      <c r="GT290" s="2">
        <v>0</v>
      </c>
      <c r="GU290" s="2" t="s">
        <v>6</v>
      </c>
      <c r="GV290" s="2">
        <f t="shared" si="332"/>
        <v>0</v>
      </c>
      <c r="GW290" s="2">
        <v>1</v>
      </c>
      <c r="GX290" s="2">
        <f t="shared" si="333"/>
        <v>0</v>
      </c>
      <c r="GY290" s="2"/>
      <c r="GZ290" s="2"/>
      <c r="HA290" s="2">
        <v>0</v>
      </c>
      <c r="HB290" s="2">
        <v>0</v>
      </c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>
        <v>0</v>
      </c>
      <c r="IL290" s="2"/>
      <c r="IM290" s="2"/>
      <c r="IN290" s="2"/>
      <c r="IO290" s="2"/>
      <c r="IP290" s="2"/>
      <c r="IQ290" s="2"/>
      <c r="IR290" s="2"/>
      <c r="IS290" s="2"/>
      <c r="IT290" s="2"/>
      <c r="IU290" s="2"/>
    </row>
    <row r="291" spans="1:255" x14ac:dyDescent="0.2">
      <c r="A291">
        <v>18</v>
      </c>
      <c r="B291">
        <v>1</v>
      </c>
      <c r="C291">
        <v>702</v>
      </c>
      <c r="E291" t="s">
        <v>446</v>
      </c>
      <c r="F291" t="s">
        <v>346</v>
      </c>
      <c r="G291" t="s">
        <v>347</v>
      </c>
      <c r="H291" t="s">
        <v>46</v>
      </c>
      <c r="I291">
        <f>I289*J291</f>
        <v>7.1478E-2</v>
      </c>
      <c r="J291">
        <v>0.03</v>
      </c>
      <c r="O291">
        <f t="shared" si="299"/>
        <v>949.78</v>
      </c>
      <c r="P291">
        <f t="shared" si="300"/>
        <v>949.78</v>
      </c>
      <c r="Q291">
        <f t="shared" si="301"/>
        <v>0</v>
      </c>
      <c r="R291">
        <f t="shared" si="302"/>
        <v>0</v>
      </c>
      <c r="S291">
        <f t="shared" si="303"/>
        <v>0</v>
      </c>
      <c r="T291">
        <f t="shared" si="304"/>
        <v>0</v>
      </c>
      <c r="U291">
        <f t="shared" si="305"/>
        <v>0</v>
      </c>
      <c r="V291">
        <f t="shared" si="306"/>
        <v>0</v>
      </c>
      <c r="W291">
        <f t="shared" si="307"/>
        <v>0</v>
      </c>
      <c r="X291">
        <f t="shared" si="308"/>
        <v>0</v>
      </c>
      <c r="Y291">
        <f t="shared" si="309"/>
        <v>0</v>
      </c>
      <c r="AA291">
        <v>27721504</v>
      </c>
      <c r="AB291">
        <f t="shared" si="310"/>
        <v>13287.69</v>
      </c>
      <c r="AC291">
        <f t="shared" si="293"/>
        <v>13287.69</v>
      </c>
      <c r="AD291">
        <f>ROUND((((ET291)-(EU291))+AE291),2)</f>
        <v>0</v>
      </c>
      <c r="AE291">
        <f t="shared" si="336"/>
        <v>0</v>
      </c>
      <c r="AF291">
        <f t="shared" si="336"/>
        <v>0</v>
      </c>
      <c r="AG291">
        <f t="shared" si="312"/>
        <v>0</v>
      </c>
      <c r="AH291">
        <f t="shared" si="337"/>
        <v>0</v>
      </c>
      <c r="AI291">
        <f t="shared" si="337"/>
        <v>0</v>
      </c>
      <c r="AJ291">
        <f t="shared" si="314"/>
        <v>0</v>
      </c>
      <c r="AK291">
        <v>13287.69</v>
      </c>
      <c r="AL291">
        <v>13287.69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105</v>
      </c>
      <c r="AU291">
        <v>55</v>
      </c>
      <c r="AV291">
        <v>1</v>
      </c>
      <c r="AW291">
        <v>1</v>
      </c>
      <c r="AZ291">
        <v>1</v>
      </c>
      <c r="BA291">
        <v>1</v>
      </c>
      <c r="BB291">
        <v>1</v>
      </c>
      <c r="BC291">
        <v>1</v>
      </c>
      <c r="BD291" t="s">
        <v>6</v>
      </c>
      <c r="BE291" t="s">
        <v>6</v>
      </c>
      <c r="BF291" t="s">
        <v>6</v>
      </c>
      <c r="BG291" t="s">
        <v>6</v>
      </c>
      <c r="BH291">
        <v>3</v>
      </c>
      <c r="BI291">
        <v>1</v>
      </c>
      <c r="BJ291" t="s">
        <v>348</v>
      </c>
      <c r="BM291">
        <v>62001</v>
      </c>
      <c r="BN291">
        <v>0</v>
      </c>
      <c r="BO291" t="s">
        <v>6</v>
      </c>
      <c r="BP291">
        <v>0</v>
      </c>
      <c r="BQ291">
        <v>6</v>
      </c>
      <c r="BR291">
        <v>0</v>
      </c>
      <c r="BS291">
        <v>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6</v>
      </c>
      <c r="BZ291">
        <v>105</v>
      </c>
      <c r="CA291">
        <v>55</v>
      </c>
      <c r="CF291">
        <v>0</v>
      </c>
      <c r="CG291">
        <v>0</v>
      </c>
      <c r="CM291">
        <v>0</v>
      </c>
      <c r="CN291" t="s">
        <v>6</v>
      </c>
      <c r="CO291">
        <v>0</v>
      </c>
      <c r="CP291">
        <f t="shared" si="315"/>
        <v>949.78</v>
      </c>
      <c r="CQ291">
        <f t="shared" si="316"/>
        <v>13287.69</v>
      </c>
      <c r="CR291">
        <f t="shared" si="317"/>
        <v>0</v>
      </c>
      <c r="CS291">
        <f t="shared" si="318"/>
        <v>0</v>
      </c>
      <c r="CT291">
        <f t="shared" si="319"/>
        <v>0</v>
      </c>
      <c r="CU291">
        <f t="shared" si="320"/>
        <v>0</v>
      </c>
      <c r="CV291">
        <f t="shared" si="321"/>
        <v>0</v>
      </c>
      <c r="CW291">
        <f t="shared" si="322"/>
        <v>0</v>
      </c>
      <c r="CX291">
        <f t="shared" si="323"/>
        <v>0</v>
      </c>
      <c r="CY291">
        <f t="shared" si="324"/>
        <v>0</v>
      </c>
      <c r="CZ291">
        <f t="shared" si="325"/>
        <v>0</v>
      </c>
      <c r="DC291" t="s">
        <v>6</v>
      </c>
      <c r="DD291" t="s">
        <v>6</v>
      </c>
      <c r="DE291" t="s">
        <v>6</v>
      </c>
      <c r="DF291" t="s">
        <v>6</v>
      </c>
      <c r="DG291" t="s">
        <v>6</v>
      </c>
      <c r="DH291" t="s">
        <v>6</v>
      </c>
      <c r="DI291" t="s">
        <v>6</v>
      </c>
      <c r="DJ291" t="s">
        <v>6</v>
      </c>
      <c r="DK291" t="s">
        <v>6</v>
      </c>
      <c r="DL291" t="s">
        <v>6</v>
      </c>
      <c r="DM291" t="s">
        <v>6</v>
      </c>
      <c r="DN291">
        <v>0</v>
      </c>
      <c r="DO291">
        <v>0</v>
      </c>
      <c r="DP291">
        <v>1</v>
      </c>
      <c r="DQ291">
        <v>1</v>
      </c>
      <c r="DU291">
        <v>1009</v>
      </c>
      <c r="DV291" t="s">
        <v>46</v>
      </c>
      <c r="DW291" t="s">
        <v>46</v>
      </c>
      <c r="DX291">
        <v>1000</v>
      </c>
      <c r="EE291">
        <v>27029107</v>
      </c>
      <c r="EF291">
        <v>6</v>
      </c>
      <c r="EG291" t="s">
        <v>40</v>
      </c>
      <c r="EH291">
        <v>0</v>
      </c>
      <c r="EI291" t="s">
        <v>6</v>
      </c>
      <c r="EJ291">
        <v>1</v>
      </c>
      <c r="EK291">
        <v>62001</v>
      </c>
      <c r="EL291" t="s">
        <v>241</v>
      </c>
      <c r="EM291" t="s">
        <v>242</v>
      </c>
      <c r="EO291" t="s">
        <v>6</v>
      </c>
      <c r="EQ291">
        <v>0</v>
      </c>
      <c r="ER291">
        <v>13287.69</v>
      </c>
      <c r="ES291">
        <v>13287.69</v>
      </c>
      <c r="ET291">
        <v>0</v>
      </c>
      <c r="EU291">
        <v>0</v>
      </c>
      <c r="EV291">
        <v>0</v>
      </c>
      <c r="EW291">
        <v>0</v>
      </c>
      <c r="EX291">
        <v>0</v>
      </c>
      <c r="FQ291">
        <v>0</v>
      </c>
      <c r="FR291">
        <f t="shared" si="326"/>
        <v>0</v>
      </c>
      <c r="FS291">
        <v>0</v>
      </c>
      <c r="FX291">
        <v>105</v>
      </c>
      <c r="FY291">
        <v>55</v>
      </c>
      <c r="GA291" t="s">
        <v>6</v>
      </c>
      <c r="GD291">
        <v>0</v>
      </c>
      <c r="GF291">
        <v>1261407534</v>
      </c>
      <c r="GG291">
        <v>2</v>
      </c>
      <c r="GH291">
        <v>1</v>
      </c>
      <c r="GI291">
        <v>-2</v>
      </c>
      <c r="GJ291">
        <v>0</v>
      </c>
      <c r="GK291">
        <f>ROUND(R291*(S12)/100,2)</f>
        <v>0</v>
      </c>
      <c r="GL291">
        <f t="shared" si="327"/>
        <v>0</v>
      </c>
      <c r="GM291">
        <f t="shared" si="328"/>
        <v>949.78</v>
      </c>
      <c r="GN291">
        <f t="shared" si="329"/>
        <v>949.78</v>
      </c>
      <c r="GO291">
        <f t="shared" si="330"/>
        <v>0</v>
      </c>
      <c r="GP291">
        <f t="shared" si="331"/>
        <v>0</v>
      </c>
      <c r="GR291">
        <v>0</v>
      </c>
      <c r="GS291">
        <v>0</v>
      </c>
      <c r="GT291">
        <v>0</v>
      </c>
      <c r="GU291" t="s">
        <v>6</v>
      </c>
      <c r="GV291">
        <f t="shared" si="332"/>
        <v>0</v>
      </c>
      <c r="GW291">
        <v>1</v>
      </c>
      <c r="GX291">
        <f t="shared" si="333"/>
        <v>0</v>
      </c>
      <c r="HA291">
        <v>0</v>
      </c>
      <c r="HB291">
        <v>0</v>
      </c>
      <c r="IK291">
        <v>0</v>
      </c>
    </row>
    <row r="292" spans="1:255" x14ac:dyDescent="0.2">
      <c r="A292" s="2">
        <v>18</v>
      </c>
      <c r="B292" s="2">
        <v>1</v>
      </c>
      <c r="C292" s="2">
        <v>694</v>
      </c>
      <c r="D292" s="2"/>
      <c r="E292" s="2" t="s">
        <v>447</v>
      </c>
      <c r="F292" s="2" t="s">
        <v>350</v>
      </c>
      <c r="G292" s="2" t="s">
        <v>351</v>
      </c>
      <c r="H292" s="2" t="s">
        <v>352</v>
      </c>
      <c r="I292" s="2">
        <f>I288*J292</f>
        <v>34.071179999999998</v>
      </c>
      <c r="J292" s="2">
        <v>14.299999999999999</v>
      </c>
      <c r="K292" s="2"/>
      <c r="L292" s="2"/>
      <c r="M292" s="2"/>
      <c r="N292" s="2"/>
      <c r="O292" s="2">
        <f t="shared" si="299"/>
        <v>1044.96</v>
      </c>
      <c r="P292" s="2">
        <f t="shared" si="300"/>
        <v>1044.96</v>
      </c>
      <c r="Q292" s="2">
        <f t="shared" si="301"/>
        <v>0</v>
      </c>
      <c r="R292" s="2">
        <f t="shared" si="302"/>
        <v>0</v>
      </c>
      <c r="S292" s="2">
        <f t="shared" si="303"/>
        <v>0</v>
      </c>
      <c r="T292" s="2">
        <f t="shared" si="304"/>
        <v>0</v>
      </c>
      <c r="U292" s="2">
        <f t="shared" si="305"/>
        <v>0</v>
      </c>
      <c r="V292" s="2">
        <f t="shared" si="306"/>
        <v>0</v>
      </c>
      <c r="W292" s="2">
        <f t="shared" si="307"/>
        <v>0</v>
      </c>
      <c r="X292" s="2">
        <f t="shared" si="308"/>
        <v>0</v>
      </c>
      <c r="Y292" s="2">
        <f t="shared" si="309"/>
        <v>0</v>
      </c>
      <c r="Z292" s="2"/>
      <c r="AA292" s="2">
        <v>27721505</v>
      </c>
      <c r="AB292" s="2">
        <f t="shared" si="310"/>
        <v>30.67</v>
      </c>
      <c r="AC292" s="2">
        <f t="shared" si="293"/>
        <v>30.67</v>
      </c>
      <c r="AD292" s="2">
        <f>ROUND((((ET292)-(EU292))+AE292),2)</f>
        <v>0</v>
      </c>
      <c r="AE292" s="2">
        <f t="shared" si="336"/>
        <v>0</v>
      </c>
      <c r="AF292" s="2">
        <f t="shared" si="336"/>
        <v>0</v>
      </c>
      <c r="AG292" s="2">
        <f t="shared" si="312"/>
        <v>0</v>
      </c>
      <c r="AH292" s="2">
        <f t="shared" si="337"/>
        <v>0</v>
      </c>
      <c r="AI292" s="2">
        <f t="shared" si="337"/>
        <v>0</v>
      </c>
      <c r="AJ292" s="2">
        <f t="shared" si="314"/>
        <v>0</v>
      </c>
      <c r="AK292" s="2">
        <v>30.67</v>
      </c>
      <c r="AL292" s="2">
        <v>30.67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95</v>
      </c>
      <c r="AU292" s="2">
        <v>47</v>
      </c>
      <c r="AV292" s="2">
        <v>1</v>
      </c>
      <c r="AW292" s="2">
        <v>1</v>
      </c>
      <c r="AX292" s="2"/>
      <c r="AY292" s="2"/>
      <c r="AZ292" s="2">
        <v>1</v>
      </c>
      <c r="BA292" s="2">
        <v>1</v>
      </c>
      <c r="BB292" s="2">
        <v>1</v>
      </c>
      <c r="BC292" s="2">
        <v>1</v>
      </c>
      <c r="BD292" s="2" t="s">
        <v>6</v>
      </c>
      <c r="BE292" s="2" t="s">
        <v>6</v>
      </c>
      <c r="BF292" s="2" t="s">
        <v>6</v>
      </c>
      <c r="BG292" s="2" t="s">
        <v>6</v>
      </c>
      <c r="BH292" s="2">
        <v>3</v>
      </c>
      <c r="BI292" s="2">
        <v>1</v>
      </c>
      <c r="BJ292" s="2" t="s">
        <v>353</v>
      </c>
      <c r="BK292" s="2"/>
      <c r="BL292" s="2"/>
      <c r="BM292" s="2">
        <v>15001</v>
      </c>
      <c r="BN292" s="2">
        <v>0</v>
      </c>
      <c r="BO292" s="2" t="s">
        <v>6</v>
      </c>
      <c r="BP292" s="2">
        <v>0</v>
      </c>
      <c r="BQ292" s="2">
        <v>2</v>
      </c>
      <c r="BR292" s="2">
        <v>0</v>
      </c>
      <c r="BS292" s="2">
        <v>1</v>
      </c>
      <c r="BT292" s="2">
        <v>1</v>
      </c>
      <c r="BU292" s="2">
        <v>1</v>
      </c>
      <c r="BV292" s="2">
        <v>1</v>
      </c>
      <c r="BW292" s="2">
        <v>1</v>
      </c>
      <c r="BX292" s="2">
        <v>1</v>
      </c>
      <c r="BY292" s="2" t="s">
        <v>6</v>
      </c>
      <c r="BZ292" s="2">
        <v>105</v>
      </c>
      <c r="CA292" s="2">
        <v>55</v>
      </c>
      <c r="CB292" s="2"/>
      <c r="CC292" s="2"/>
      <c r="CD292" s="2"/>
      <c r="CE292" s="2"/>
      <c r="CF292" s="2">
        <v>0</v>
      </c>
      <c r="CG292" s="2">
        <v>0</v>
      </c>
      <c r="CH292" s="2"/>
      <c r="CI292" s="2"/>
      <c r="CJ292" s="2"/>
      <c r="CK292" s="2"/>
      <c r="CL292" s="2"/>
      <c r="CM292" s="2">
        <v>0</v>
      </c>
      <c r="CN292" s="2" t="s">
        <v>6</v>
      </c>
      <c r="CO292" s="2">
        <v>0</v>
      </c>
      <c r="CP292" s="2">
        <f t="shared" si="315"/>
        <v>1044.96</v>
      </c>
      <c r="CQ292" s="2">
        <f t="shared" si="316"/>
        <v>30.67</v>
      </c>
      <c r="CR292" s="2">
        <f t="shared" si="317"/>
        <v>0</v>
      </c>
      <c r="CS292" s="2">
        <f t="shared" si="318"/>
        <v>0</v>
      </c>
      <c r="CT292" s="2">
        <f t="shared" si="319"/>
        <v>0</v>
      </c>
      <c r="CU292" s="2">
        <f t="shared" si="320"/>
        <v>0</v>
      </c>
      <c r="CV292" s="2">
        <f t="shared" si="321"/>
        <v>0</v>
      </c>
      <c r="CW292" s="2">
        <f t="shared" si="322"/>
        <v>0</v>
      </c>
      <c r="CX292" s="2">
        <f t="shared" si="323"/>
        <v>0</v>
      </c>
      <c r="CY292" s="2">
        <f t="shared" si="324"/>
        <v>0</v>
      </c>
      <c r="CZ292" s="2">
        <f t="shared" si="325"/>
        <v>0</v>
      </c>
      <c r="DA292" s="2"/>
      <c r="DB292" s="2"/>
      <c r="DC292" s="2" t="s">
        <v>6</v>
      </c>
      <c r="DD292" s="2" t="s">
        <v>6</v>
      </c>
      <c r="DE292" s="2" t="s">
        <v>6</v>
      </c>
      <c r="DF292" s="2" t="s">
        <v>6</v>
      </c>
      <c r="DG292" s="2" t="s">
        <v>6</v>
      </c>
      <c r="DH292" s="2" t="s">
        <v>6</v>
      </c>
      <c r="DI292" s="2" t="s">
        <v>6</v>
      </c>
      <c r="DJ292" s="2" t="s">
        <v>6</v>
      </c>
      <c r="DK292" s="2" t="s">
        <v>6</v>
      </c>
      <c r="DL292" s="2" t="s">
        <v>6</v>
      </c>
      <c r="DM292" s="2" t="s">
        <v>6</v>
      </c>
      <c r="DN292" s="2">
        <v>0</v>
      </c>
      <c r="DO292" s="2">
        <v>0</v>
      </c>
      <c r="DP292" s="2">
        <v>1</v>
      </c>
      <c r="DQ292" s="2">
        <v>1</v>
      </c>
      <c r="DR292" s="2"/>
      <c r="DS292" s="2"/>
      <c r="DT292" s="2"/>
      <c r="DU292" s="2">
        <v>1002</v>
      </c>
      <c r="DV292" s="2" t="s">
        <v>352</v>
      </c>
      <c r="DW292" s="2" t="s">
        <v>352</v>
      </c>
      <c r="DX292" s="2">
        <v>1</v>
      </c>
      <c r="DY292" s="2"/>
      <c r="DZ292" s="2"/>
      <c r="EA292" s="2"/>
      <c r="EB292" s="2"/>
      <c r="EC292" s="2"/>
      <c r="ED292" s="2"/>
      <c r="EE292" s="2">
        <v>27029049</v>
      </c>
      <c r="EF292" s="2">
        <v>2</v>
      </c>
      <c r="EG292" s="2" t="s">
        <v>23</v>
      </c>
      <c r="EH292" s="2">
        <v>0</v>
      </c>
      <c r="EI292" s="2" t="s">
        <v>6</v>
      </c>
      <c r="EJ292" s="2">
        <v>1</v>
      </c>
      <c r="EK292" s="2">
        <v>15001</v>
      </c>
      <c r="EL292" s="2" t="s">
        <v>24</v>
      </c>
      <c r="EM292" s="2" t="s">
        <v>25</v>
      </c>
      <c r="EN292" s="2"/>
      <c r="EO292" s="2" t="s">
        <v>6</v>
      </c>
      <c r="EP292" s="2"/>
      <c r="EQ292" s="2">
        <v>0</v>
      </c>
      <c r="ER292" s="2">
        <v>30.67</v>
      </c>
      <c r="ES292" s="2">
        <v>30.67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>
        <v>0</v>
      </c>
      <c r="FR292" s="2">
        <f t="shared" si="326"/>
        <v>0</v>
      </c>
      <c r="FS292" s="2">
        <v>0</v>
      </c>
      <c r="FT292" s="2" t="s">
        <v>27</v>
      </c>
      <c r="FU292" s="2" t="s">
        <v>28</v>
      </c>
      <c r="FV292" s="2"/>
      <c r="FW292" s="2"/>
      <c r="FX292" s="2">
        <v>94.5</v>
      </c>
      <c r="FY292" s="2">
        <v>46.75</v>
      </c>
      <c r="FZ292" s="2"/>
      <c r="GA292" s="2" t="s">
        <v>6</v>
      </c>
      <c r="GB292" s="2"/>
      <c r="GC292" s="2"/>
      <c r="GD292" s="2">
        <v>0</v>
      </c>
      <c r="GE292" s="2"/>
      <c r="GF292" s="2">
        <v>-511336025</v>
      </c>
      <c r="GG292" s="2">
        <v>2</v>
      </c>
      <c r="GH292" s="2">
        <v>1</v>
      </c>
      <c r="GI292" s="2">
        <v>-2</v>
      </c>
      <c r="GJ292" s="2">
        <v>0</v>
      </c>
      <c r="GK292" s="2">
        <f>ROUND(R292*(R12)/100,2)</f>
        <v>0</v>
      </c>
      <c r="GL292" s="2">
        <f t="shared" si="327"/>
        <v>0</v>
      </c>
      <c r="GM292" s="2">
        <f t="shared" si="328"/>
        <v>1044.96</v>
      </c>
      <c r="GN292" s="2">
        <f t="shared" si="329"/>
        <v>1044.96</v>
      </c>
      <c r="GO292" s="2">
        <f t="shared" si="330"/>
        <v>0</v>
      </c>
      <c r="GP292" s="2">
        <f t="shared" si="331"/>
        <v>0</v>
      </c>
      <c r="GQ292" s="2"/>
      <c r="GR292" s="2">
        <v>0</v>
      </c>
      <c r="GS292" s="2">
        <v>3</v>
      </c>
      <c r="GT292" s="2">
        <v>0</v>
      </c>
      <c r="GU292" s="2" t="s">
        <v>6</v>
      </c>
      <c r="GV292" s="2">
        <f t="shared" si="332"/>
        <v>0</v>
      </c>
      <c r="GW292" s="2">
        <v>1</v>
      </c>
      <c r="GX292" s="2">
        <f t="shared" si="333"/>
        <v>0</v>
      </c>
      <c r="GY292" s="2"/>
      <c r="GZ292" s="2"/>
      <c r="HA292" s="2">
        <v>0</v>
      </c>
      <c r="HB292" s="2">
        <v>0</v>
      </c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>
        <v>0</v>
      </c>
      <c r="IL292" s="2"/>
      <c r="IM292" s="2"/>
      <c r="IN292" s="2"/>
      <c r="IO292" s="2"/>
      <c r="IP292" s="2"/>
      <c r="IQ292" s="2"/>
      <c r="IR292" s="2"/>
      <c r="IS292" s="2"/>
      <c r="IT292" s="2"/>
      <c r="IU292" s="2"/>
    </row>
    <row r="293" spans="1:255" x14ac:dyDescent="0.2">
      <c r="A293">
        <v>18</v>
      </c>
      <c r="B293">
        <v>1</v>
      </c>
      <c r="C293">
        <v>703</v>
      </c>
      <c r="E293" t="s">
        <v>447</v>
      </c>
      <c r="F293" t="s">
        <v>350</v>
      </c>
      <c r="G293" t="s">
        <v>351</v>
      </c>
      <c r="H293" t="s">
        <v>352</v>
      </c>
      <c r="I293">
        <f>I289*J293</f>
        <v>34.071179999999998</v>
      </c>
      <c r="J293">
        <v>14.299999999999999</v>
      </c>
      <c r="O293">
        <f t="shared" si="299"/>
        <v>1044.96</v>
      </c>
      <c r="P293">
        <f t="shared" si="300"/>
        <v>1044.96</v>
      </c>
      <c r="Q293">
        <f t="shared" si="301"/>
        <v>0</v>
      </c>
      <c r="R293">
        <f t="shared" si="302"/>
        <v>0</v>
      </c>
      <c r="S293">
        <f t="shared" si="303"/>
        <v>0</v>
      </c>
      <c r="T293">
        <f t="shared" si="304"/>
        <v>0</v>
      </c>
      <c r="U293">
        <f t="shared" si="305"/>
        <v>0</v>
      </c>
      <c r="V293">
        <f t="shared" si="306"/>
        <v>0</v>
      </c>
      <c r="W293">
        <f t="shared" si="307"/>
        <v>0</v>
      </c>
      <c r="X293">
        <f t="shared" si="308"/>
        <v>0</v>
      </c>
      <c r="Y293">
        <f t="shared" si="309"/>
        <v>0</v>
      </c>
      <c r="AA293">
        <v>27721504</v>
      </c>
      <c r="AB293">
        <f t="shared" si="310"/>
        <v>30.67</v>
      </c>
      <c r="AC293">
        <f t="shared" si="293"/>
        <v>30.67</v>
      </c>
      <c r="AD293">
        <f>ROUND((((ET293)-(EU293))+AE293),2)</f>
        <v>0</v>
      </c>
      <c r="AE293">
        <f t="shared" si="336"/>
        <v>0</v>
      </c>
      <c r="AF293">
        <f t="shared" si="336"/>
        <v>0</v>
      </c>
      <c r="AG293">
        <f t="shared" si="312"/>
        <v>0</v>
      </c>
      <c r="AH293">
        <f t="shared" si="337"/>
        <v>0</v>
      </c>
      <c r="AI293">
        <f t="shared" si="337"/>
        <v>0</v>
      </c>
      <c r="AJ293">
        <f t="shared" si="314"/>
        <v>0</v>
      </c>
      <c r="AK293">
        <v>30.67</v>
      </c>
      <c r="AL293">
        <v>30.67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95</v>
      </c>
      <c r="AU293">
        <v>47</v>
      </c>
      <c r="AV293">
        <v>1</v>
      </c>
      <c r="AW293">
        <v>1</v>
      </c>
      <c r="AZ293">
        <v>1</v>
      </c>
      <c r="BA293">
        <v>1</v>
      </c>
      <c r="BB293">
        <v>1</v>
      </c>
      <c r="BC293">
        <v>1</v>
      </c>
      <c r="BD293" t="s">
        <v>6</v>
      </c>
      <c r="BE293" t="s">
        <v>6</v>
      </c>
      <c r="BF293" t="s">
        <v>6</v>
      </c>
      <c r="BG293" t="s">
        <v>6</v>
      </c>
      <c r="BH293">
        <v>3</v>
      </c>
      <c r="BI293">
        <v>1</v>
      </c>
      <c r="BJ293" t="s">
        <v>353</v>
      </c>
      <c r="BM293">
        <v>15001</v>
      </c>
      <c r="BN293">
        <v>0</v>
      </c>
      <c r="BO293" t="s">
        <v>6</v>
      </c>
      <c r="BP293">
        <v>0</v>
      </c>
      <c r="BQ293">
        <v>2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6</v>
      </c>
      <c r="BZ293">
        <v>105</v>
      </c>
      <c r="CA293">
        <v>55</v>
      </c>
      <c r="CF293">
        <v>0</v>
      </c>
      <c r="CG293">
        <v>0</v>
      </c>
      <c r="CM293">
        <v>0</v>
      </c>
      <c r="CN293" t="s">
        <v>6</v>
      </c>
      <c r="CO293">
        <v>0</v>
      </c>
      <c r="CP293">
        <f t="shared" si="315"/>
        <v>1044.96</v>
      </c>
      <c r="CQ293">
        <f t="shared" si="316"/>
        <v>30.67</v>
      </c>
      <c r="CR293">
        <f t="shared" si="317"/>
        <v>0</v>
      </c>
      <c r="CS293">
        <f t="shared" si="318"/>
        <v>0</v>
      </c>
      <c r="CT293">
        <f t="shared" si="319"/>
        <v>0</v>
      </c>
      <c r="CU293">
        <f t="shared" si="320"/>
        <v>0</v>
      </c>
      <c r="CV293">
        <f t="shared" si="321"/>
        <v>0</v>
      </c>
      <c r="CW293">
        <f t="shared" si="322"/>
        <v>0</v>
      </c>
      <c r="CX293">
        <f t="shared" si="323"/>
        <v>0</v>
      </c>
      <c r="CY293">
        <f t="shared" si="324"/>
        <v>0</v>
      </c>
      <c r="CZ293">
        <f t="shared" si="325"/>
        <v>0</v>
      </c>
      <c r="DC293" t="s">
        <v>6</v>
      </c>
      <c r="DD293" t="s">
        <v>6</v>
      </c>
      <c r="DE293" t="s">
        <v>6</v>
      </c>
      <c r="DF293" t="s">
        <v>6</v>
      </c>
      <c r="DG293" t="s">
        <v>6</v>
      </c>
      <c r="DH293" t="s">
        <v>6</v>
      </c>
      <c r="DI293" t="s">
        <v>6</v>
      </c>
      <c r="DJ293" t="s">
        <v>6</v>
      </c>
      <c r="DK293" t="s">
        <v>6</v>
      </c>
      <c r="DL293" t="s">
        <v>6</v>
      </c>
      <c r="DM293" t="s">
        <v>6</v>
      </c>
      <c r="DN293">
        <v>0</v>
      </c>
      <c r="DO293">
        <v>0</v>
      </c>
      <c r="DP293">
        <v>1</v>
      </c>
      <c r="DQ293">
        <v>1</v>
      </c>
      <c r="DU293">
        <v>1002</v>
      </c>
      <c r="DV293" t="s">
        <v>352</v>
      </c>
      <c r="DW293" t="s">
        <v>352</v>
      </c>
      <c r="DX293">
        <v>1</v>
      </c>
      <c r="EE293">
        <v>27029049</v>
      </c>
      <c r="EF293">
        <v>2</v>
      </c>
      <c r="EG293" t="s">
        <v>23</v>
      </c>
      <c r="EH293">
        <v>0</v>
      </c>
      <c r="EI293" t="s">
        <v>6</v>
      </c>
      <c r="EJ293">
        <v>1</v>
      </c>
      <c r="EK293">
        <v>15001</v>
      </c>
      <c r="EL293" t="s">
        <v>24</v>
      </c>
      <c r="EM293" t="s">
        <v>25</v>
      </c>
      <c r="EO293" t="s">
        <v>6</v>
      </c>
      <c r="EQ293">
        <v>0</v>
      </c>
      <c r="ER293">
        <v>30.67</v>
      </c>
      <c r="ES293">
        <v>30.67</v>
      </c>
      <c r="ET293">
        <v>0</v>
      </c>
      <c r="EU293">
        <v>0</v>
      </c>
      <c r="EV293">
        <v>0</v>
      </c>
      <c r="EW293">
        <v>0</v>
      </c>
      <c r="EX293">
        <v>0</v>
      </c>
      <c r="FQ293">
        <v>0</v>
      </c>
      <c r="FR293">
        <f t="shared" si="326"/>
        <v>0</v>
      </c>
      <c r="FS293">
        <v>0</v>
      </c>
      <c r="FT293" t="s">
        <v>27</v>
      </c>
      <c r="FU293" t="s">
        <v>28</v>
      </c>
      <c r="FX293">
        <v>94.5</v>
      </c>
      <c r="FY293">
        <v>46.75</v>
      </c>
      <c r="GA293" t="s">
        <v>6</v>
      </c>
      <c r="GD293">
        <v>0</v>
      </c>
      <c r="GF293">
        <v>-511336025</v>
      </c>
      <c r="GG293">
        <v>2</v>
      </c>
      <c r="GH293">
        <v>1</v>
      </c>
      <c r="GI293">
        <v>-2</v>
      </c>
      <c r="GJ293">
        <v>0</v>
      </c>
      <c r="GK293">
        <f>ROUND(R293*(S12)/100,2)</f>
        <v>0</v>
      </c>
      <c r="GL293">
        <f t="shared" si="327"/>
        <v>0</v>
      </c>
      <c r="GM293">
        <f t="shared" si="328"/>
        <v>1044.96</v>
      </c>
      <c r="GN293">
        <f t="shared" si="329"/>
        <v>1044.96</v>
      </c>
      <c r="GO293">
        <f t="shared" si="330"/>
        <v>0</v>
      </c>
      <c r="GP293">
        <f t="shared" si="331"/>
        <v>0</v>
      </c>
      <c r="GR293">
        <v>0</v>
      </c>
      <c r="GS293">
        <v>0</v>
      </c>
      <c r="GT293">
        <v>0</v>
      </c>
      <c r="GU293" t="s">
        <v>6</v>
      </c>
      <c r="GV293">
        <f t="shared" si="332"/>
        <v>0</v>
      </c>
      <c r="GW293">
        <v>1</v>
      </c>
      <c r="GX293">
        <f t="shared" si="333"/>
        <v>0</v>
      </c>
      <c r="HA293">
        <v>0</v>
      </c>
      <c r="HB293">
        <v>0</v>
      </c>
      <c r="IK293">
        <v>0</v>
      </c>
    </row>
    <row r="294" spans="1:255" x14ac:dyDescent="0.2">
      <c r="A294" s="2">
        <v>17</v>
      </c>
      <c r="B294" s="2">
        <v>1</v>
      </c>
      <c r="C294" s="2">
        <f>ROW(SmtRes!A713)</f>
        <v>713</v>
      </c>
      <c r="D294" s="2">
        <f>ROW(EtalonRes!A733)</f>
        <v>733</v>
      </c>
      <c r="E294" s="2" t="s">
        <v>448</v>
      </c>
      <c r="F294" s="2" t="s">
        <v>355</v>
      </c>
      <c r="G294" s="2" t="s">
        <v>356</v>
      </c>
      <c r="H294" s="2" t="s">
        <v>32</v>
      </c>
      <c r="I294" s="2">
        <f>ROUND(75.92/100,9)</f>
        <v>0.75919999999999999</v>
      </c>
      <c r="J294" s="2">
        <v>0</v>
      </c>
      <c r="K294" s="2"/>
      <c r="L294" s="2"/>
      <c r="M294" s="2"/>
      <c r="N294" s="2"/>
      <c r="O294" s="2">
        <f t="shared" si="299"/>
        <v>1013.66</v>
      </c>
      <c r="P294" s="2">
        <f t="shared" si="300"/>
        <v>522.44000000000005</v>
      </c>
      <c r="Q294" s="2">
        <f t="shared" si="301"/>
        <v>10.49</v>
      </c>
      <c r="R294" s="2">
        <f t="shared" si="302"/>
        <v>1.98</v>
      </c>
      <c r="S294" s="2">
        <f t="shared" si="303"/>
        <v>480.73</v>
      </c>
      <c r="T294" s="2">
        <f t="shared" si="304"/>
        <v>0</v>
      </c>
      <c r="U294" s="2">
        <f t="shared" si="305"/>
        <v>55.004039999999989</v>
      </c>
      <c r="V294" s="2">
        <f t="shared" si="306"/>
        <v>0.17081999999999997</v>
      </c>
      <c r="W294" s="2">
        <f t="shared" si="307"/>
        <v>0</v>
      </c>
      <c r="X294" s="2">
        <f t="shared" si="308"/>
        <v>458.57</v>
      </c>
      <c r="Y294" s="2">
        <f t="shared" si="309"/>
        <v>226.87</v>
      </c>
      <c r="Z294" s="2"/>
      <c r="AA294" s="2">
        <v>27721505</v>
      </c>
      <c r="AB294" s="2">
        <f t="shared" si="310"/>
        <v>1335.18</v>
      </c>
      <c r="AC294" s="2">
        <f t="shared" si="293"/>
        <v>688.15</v>
      </c>
      <c r="AD294" s="2">
        <f>ROUND(((((ET294*1.25))-((EU294*1.25)))+AE294),2)</f>
        <v>13.82</v>
      </c>
      <c r="AE294" s="2">
        <f>ROUND(((EU294*1.25)),2)</f>
        <v>2.61</v>
      </c>
      <c r="AF294" s="2">
        <f>ROUND(((EV294*1.15)),2)</f>
        <v>633.21</v>
      </c>
      <c r="AG294" s="2">
        <f t="shared" si="312"/>
        <v>0</v>
      </c>
      <c r="AH294" s="2">
        <f>((EW294*1.15))</f>
        <v>72.449999999999989</v>
      </c>
      <c r="AI294" s="2">
        <f>((EX294*1.25))</f>
        <v>0.22499999999999998</v>
      </c>
      <c r="AJ294" s="2">
        <f t="shared" si="314"/>
        <v>0</v>
      </c>
      <c r="AK294" s="2">
        <v>1249.83</v>
      </c>
      <c r="AL294" s="2">
        <v>688.15</v>
      </c>
      <c r="AM294" s="2">
        <v>11.06</v>
      </c>
      <c r="AN294" s="2">
        <v>2.09</v>
      </c>
      <c r="AO294" s="2">
        <v>550.62</v>
      </c>
      <c r="AP294" s="2">
        <v>0</v>
      </c>
      <c r="AQ294" s="2">
        <v>63</v>
      </c>
      <c r="AR294" s="2">
        <v>0.18</v>
      </c>
      <c r="AS294" s="2">
        <v>0</v>
      </c>
      <c r="AT294" s="2">
        <v>95</v>
      </c>
      <c r="AU294" s="2">
        <v>47</v>
      </c>
      <c r="AV294" s="2">
        <v>1</v>
      </c>
      <c r="AW294" s="2">
        <v>1</v>
      </c>
      <c r="AX294" s="2"/>
      <c r="AY294" s="2"/>
      <c r="AZ294" s="2">
        <v>1</v>
      </c>
      <c r="BA294" s="2">
        <v>1</v>
      </c>
      <c r="BB294" s="2">
        <v>1</v>
      </c>
      <c r="BC294" s="2">
        <v>1</v>
      </c>
      <c r="BD294" s="2" t="s">
        <v>6</v>
      </c>
      <c r="BE294" s="2" t="s">
        <v>6</v>
      </c>
      <c r="BF294" s="2" t="s">
        <v>6</v>
      </c>
      <c r="BG294" s="2" t="s">
        <v>6</v>
      </c>
      <c r="BH294" s="2">
        <v>0</v>
      </c>
      <c r="BI294" s="2">
        <v>1</v>
      </c>
      <c r="BJ294" s="2" t="s">
        <v>357</v>
      </c>
      <c r="BK294" s="2"/>
      <c r="BL294" s="2"/>
      <c r="BM294" s="2">
        <v>15001</v>
      </c>
      <c r="BN294" s="2">
        <v>0</v>
      </c>
      <c r="BO294" s="2" t="s">
        <v>6</v>
      </c>
      <c r="BP294" s="2">
        <v>0</v>
      </c>
      <c r="BQ294" s="2">
        <v>2</v>
      </c>
      <c r="BR294" s="2">
        <v>0</v>
      </c>
      <c r="BS294" s="2">
        <v>1</v>
      </c>
      <c r="BT294" s="2">
        <v>1</v>
      </c>
      <c r="BU294" s="2">
        <v>1</v>
      </c>
      <c r="BV294" s="2">
        <v>1</v>
      </c>
      <c r="BW294" s="2">
        <v>1</v>
      </c>
      <c r="BX294" s="2">
        <v>1</v>
      </c>
      <c r="BY294" s="2" t="s">
        <v>6</v>
      </c>
      <c r="BZ294" s="2">
        <v>105</v>
      </c>
      <c r="CA294" s="2">
        <v>55</v>
      </c>
      <c r="CB294" s="2"/>
      <c r="CC294" s="2"/>
      <c r="CD294" s="2"/>
      <c r="CE294" s="2"/>
      <c r="CF294" s="2">
        <v>0</v>
      </c>
      <c r="CG294" s="2">
        <v>0</v>
      </c>
      <c r="CH294" s="2"/>
      <c r="CI294" s="2"/>
      <c r="CJ294" s="2"/>
      <c r="CK294" s="2"/>
      <c r="CL294" s="2"/>
      <c r="CM294" s="2">
        <v>0</v>
      </c>
      <c r="CN294" s="2" t="s">
        <v>1470</v>
      </c>
      <c r="CO294" s="2">
        <v>0</v>
      </c>
      <c r="CP294" s="2">
        <f t="shared" si="315"/>
        <v>1013.6600000000001</v>
      </c>
      <c r="CQ294" s="2">
        <f t="shared" si="316"/>
        <v>688.15</v>
      </c>
      <c r="CR294" s="2">
        <f t="shared" si="317"/>
        <v>13.82</v>
      </c>
      <c r="CS294" s="2">
        <f t="shared" si="318"/>
        <v>2.61</v>
      </c>
      <c r="CT294" s="2">
        <f t="shared" si="319"/>
        <v>633.21</v>
      </c>
      <c r="CU294" s="2">
        <f t="shared" si="320"/>
        <v>0</v>
      </c>
      <c r="CV294" s="2">
        <f t="shared" si="321"/>
        <v>72.449999999999989</v>
      </c>
      <c r="CW294" s="2">
        <f t="shared" si="322"/>
        <v>0.22499999999999998</v>
      </c>
      <c r="CX294" s="2">
        <f t="shared" si="323"/>
        <v>0</v>
      </c>
      <c r="CY294" s="2">
        <f t="shared" si="324"/>
        <v>458.57450000000006</v>
      </c>
      <c r="CZ294" s="2">
        <f t="shared" si="325"/>
        <v>226.87370000000001</v>
      </c>
      <c r="DA294" s="2"/>
      <c r="DB294" s="2"/>
      <c r="DC294" s="2" t="s">
        <v>6</v>
      </c>
      <c r="DD294" s="2" t="s">
        <v>6</v>
      </c>
      <c r="DE294" s="2" t="s">
        <v>102</v>
      </c>
      <c r="DF294" s="2" t="s">
        <v>102</v>
      </c>
      <c r="DG294" s="2" t="s">
        <v>103</v>
      </c>
      <c r="DH294" s="2" t="s">
        <v>6</v>
      </c>
      <c r="DI294" s="2" t="s">
        <v>103</v>
      </c>
      <c r="DJ294" s="2" t="s">
        <v>102</v>
      </c>
      <c r="DK294" s="2" t="s">
        <v>6</v>
      </c>
      <c r="DL294" s="2" t="s">
        <v>6</v>
      </c>
      <c r="DM294" s="2" t="s">
        <v>6</v>
      </c>
      <c r="DN294" s="2">
        <v>0</v>
      </c>
      <c r="DO294" s="2">
        <v>0</v>
      </c>
      <c r="DP294" s="2">
        <v>1</v>
      </c>
      <c r="DQ294" s="2">
        <v>1</v>
      </c>
      <c r="DR294" s="2"/>
      <c r="DS294" s="2"/>
      <c r="DT294" s="2"/>
      <c r="DU294" s="2">
        <v>1005</v>
      </c>
      <c r="DV294" s="2" t="s">
        <v>32</v>
      </c>
      <c r="DW294" s="2" t="s">
        <v>32</v>
      </c>
      <c r="DX294" s="2">
        <v>100</v>
      </c>
      <c r="DY294" s="2"/>
      <c r="DZ294" s="2"/>
      <c r="EA294" s="2"/>
      <c r="EB294" s="2"/>
      <c r="EC294" s="2"/>
      <c r="ED294" s="2"/>
      <c r="EE294" s="2">
        <v>27029049</v>
      </c>
      <c r="EF294" s="2">
        <v>2</v>
      </c>
      <c r="EG294" s="2" t="s">
        <v>23</v>
      </c>
      <c r="EH294" s="2">
        <v>0</v>
      </c>
      <c r="EI294" s="2" t="s">
        <v>6</v>
      </c>
      <c r="EJ294" s="2">
        <v>1</v>
      </c>
      <c r="EK294" s="2">
        <v>15001</v>
      </c>
      <c r="EL294" s="2" t="s">
        <v>24</v>
      </c>
      <c r="EM294" s="2" t="s">
        <v>25</v>
      </c>
      <c r="EN294" s="2"/>
      <c r="EO294" s="2" t="s">
        <v>106</v>
      </c>
      <c r="EP294" s="2"/>
      <c r="EQ294" s="2">
        <v>0</v>
      </c>
      <c r="ER294" s="2">
        <v>1249.83</v>
      </c>
      <c r="ES294" s="2">
        <v>688.15</v>
      </c>
      <c r="ET294" s="2">
        <v>11.06</v>
      </c>
      <c r="EU294" s="2">
        <v>2.09</v>
      </c>
      <c r="EV294" s="2">
        <v>550.62</v>
      </c>
      <c r="EW294" s="2">
        <v>63</v>
      </c>
      <c r="EX294" s="2">
        <v>0.18</v>
      </c>
      <c r="EY294" s="2">
        <v>0</v>
      </c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>
        <v>0</v>
      </c>
      <c r="FR294" s="2">
        <f t="shared" si="326"/>
        <v>0</v>
      </c>
      <c r="FS294" s="2">
        <v>0</v>
      </c>
      <c r="FT294" s="2" t="s">
        <v>27</v>
      </c>
      <c r="FU294" s="2" t="s">
        <v>28</v>
      </c>
      <c r="FV294" s="2"/>
      <c r="FW294" s="2"/>
      <c r="FX294" s="2">
        <v>94.5</v>
      </c>
      <c r="FY294" s="2">
        <v>46.75</v>
      </c>
      <c r="FZ294" s="2"/>
      <c r="GA294" s="2" t="s">
        <v>6</v>
      </c>
      <c r="GB294" s="2"/>
      <c r="GC294" s="2"/>
      <c r="GD294" s="2">
        <v>0</v>
      </c>
      <c r="GE294" s="2"/>
      <c r="GF294" s="2">
        <v>1551688331</v>
      </c>
      <c r="GG294" s="2">
        <v>2</v>
      </c>
      <c r="GH294" s="2">
        <v>1</v>
      </c>
      <c r="GI294" s="2">
        <v>-2</v>
      </c>
      <c r="GJ294" s="2">
        <v>0</v>
      </c>
      <c r="GK294" s="2">
        <f>ROUND(R294*(R12)/100,2)</f>
        <v>0</v>
      </c>
      <c r="GL294" s="2">
        <f t="shared" si="327"/>
        <v>0</v>
      </c>
      <c r="GM294" s="2">
        <f t="shared" si="328"/>
        <v>1699.1</v>
      </c>
      <c r="GN294" s="2">
        <f t="shared" si="329"/>
        <v>1699.1</v>
      </c>
      <c r="GO294" s="2">
        <f t="shared" si="330"/>
        <v>0</v>
      </c>
      <c r="GP294" s="2">
        <f t="shared" si="331"/>
        <v>0</v>
      </c>
      <c r="GQ294" s="2"/>
      <c r="GR294" s="2">
        <v>0</v>
      </c>
      <c r="GS294" s="2">
        <v>3</v>
      </c>
      <c r="GT294" s="2">
        <v>0</v>
      </c>
      <c r="GU294" s="2" t="s">
        <v>6</v>
      </c>
      <c r="GV294" s="2">
        <f t="shared" si="332"/>
        <v>0</v>
      </c>
      <c r="GW294" s="2">
        <v>1</v>
      </c>
      <c r="GX294" s="2">
        <f t="shared" si="333"/>
        <v>0</v>
      </c>
      <c r="GY294" s="2"/>
      <c r="GZ294" s="2"/>
      <c r="HA294" s="2">
        <v>0</v>
      </c>
      <c r="HB294" s="2">
        <v>0</v>
      </c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>
        <v>0</v>
      </c>
      <c r="IL294" s="2"/>
      <c r="IM294" s="2"/>
      <c r="IN294" s="2"/>
      <c r="IO294" s="2"/>
      <c r="IP294" s="2"/>
      <c r="IQ294" s="2"/>
      <c r="IR294" s="2"/>
      <c r="IS294" s="2"/>
      <c r="IT294" s="2"/>
      <c r="IU294" s="2"/>
    </row>
    <row r="295" spans="1:255" x14ac:dyDescent="0.2">
      <c r="A295">
        <v>17</v>
      </c>
      <c r="B295">
        <v>1</v>
      </c>
      <c r="C295">
        <f>ROW(SmtRes!A722)</f>
        <v>722</v>
      </c>
      <c r="D295">
        <f>ROW(EtalonRes!A742)</f>
        <v>742</v>
      </c>
      <c r="E295" t="s">
        <v>448</v>
      </c>
      <c r="F295" t="s">
        <v>355</v>
      </c>
      <c r="G295" t="s">
        <v>356</v>
      </c>
      <c r="H295" t="s">
        <v>32</v>
      </c>
      <c r="I295">
        <f>ROUND(75.92/100,9)</f>
        <v>0.75919999999999999</v>
      </c>
      <c r="J295">
        <v>0</v>
      </c>
      <c r="O295">
        <f t="shared" si="299"/>
        <v>1013.66</v>
      </c>
      <c r="P295">
        <f t="shared" si="300"/>
        <v>522.44000000000005</v>
      </c>
      <c r="Q295">
        <f t="shared" si="301"/>
        <v>10.49</v>
      </c>
      <c r="R295">
        <f t="shared" si="302"/>
        <v>1.98</v>
      </c>
      <c r="S295">
        <f t="shared" si="303"/>
        <v>480.73</v>
      </c>
      <c r="T295">
        <f t="shared" si="304"/>
        <v>0</v>
      </c>
      <c r="U295">
        <f t="shared" si="305"/>
        <v>55.004039999999989</v>
      </c>
      <c r="V295">
        <f t="shared" si="306"/>
        <v>0.17081999999999997</v>
      </c>
      <c r="W295">
        <f t="shared" si="307"/>
        <v>0</v>
      </c>
      <c r="X295">
        <f t="shared" si="308"/>
        <v>458.57</v>
      </c>
      <c r="Y295">
        <f t="shared" si="309"/>
        <v>226.87</v>
      </c>
      <c r="AA295">
        <v>27721504</v>
      </c>
      <c r="AB295">
        <f t="shared" si="310"/>
        <v>1335.18</v>
      </c>
      <c r="AC295">
        <f t="shared" si="293"/>
        <v>688.15</v>
      </c>
      <c r="AD295">
        <f>ROUND(((((ET295*1.25))-((EU295*1.25)))+AE295),2)</f>
        <v>13.82</v>
      </c>
      <c r="AE295">
        <f>ROUND(((EU295*1.25)),2)</f>
        <v>2.61</v>
      </c>
      <c r="AF295">
        <f>ROUND(((EV295*1.15)),2)</f>
        <v>633.21</v>
      </c>
      <c r="AG295">
        <f t="shared" si="312"/>
        <v>0</v>
      </c>
      <c r="AH295">
        <f>((EW295*1.15))</f>
        <v>72.449999999999989</v>
      </c>
      <c r="AI295">
        <f>((EX295*1.25))</f>
        <v>0.22499999999999998</v>
      </c>
      <c r="AJ295">
        <f t="shared" si="314"/>
        <v>0</v>
      </c>
      <c r="AK295">
        <v>1249.83</v>
      </c>
      <c r="AL295">
        <v>688.15</v>
      </c>
      <c r="AM295">
        <v>11.06</v>
      </c>
      <c r="AN295">
        <v>2.09</v>
      </c>
      <c r="AO295">
        <v>550.62</v>
      </c>
      <c r="AP295">
        <v>0</v>
      </c>
      <c r="AQ295">
        <v>63</v>
      </c>
      <c r="AR295">
        <v>0.18</v>
      </c>
      <c r="AS295">
        <v>0</v>
      </c>
      <c r="AT295">
        <v>95</v>
      </c>
      <c r="AU295">
        <v>47</v>
      </c>
      <c r="AV295">
        <v>1</v>
      </c>
      <c r="AW295">
        <v>1</v>
      </c>
      <c r="AZ295">
        <v>1</v>
      </c>
      <c r="BA295">
        <v>1</v>
      </c>
      <c r="BB295">
        <v>1</v>
      </c>
      <c r="BC295">
        <v>1</v>
      </c>
      <c r="BD295" t="s">
        <v>6</v>
      </c>
      <c r="BE295" t="s">
        <v>6</v>
      </c>
      <c r="BF295" t="s">
        <v>6</v>
      </c>
      <c r="BG295" t="s">
        <v>6</v>
      </c>
      <c r="BH295">
        <v>0</v>
      </c>
      <c r="BI295">
        <v>1</v>
      </c>
      <c r="BJ295" t="s">
        <v>357</v>
      </c>
      <c r="BM295">
        <v>15001</v>
      </c>
      <c r="BN295">
        <v>0</v>
      </c>
      <c r="BO295" t="s">
        <v>6</v>
      </c>
      <c r="BP295">
        <v>0</v>
      </c>
      <c r="BQ295">
        <v>2</v>
      </c>
      <c r="BR295">
        <v>0</v>
      </c>
      <c r="BS295">
        <v>1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6</v>
      </c>
      <c r="BZ295">
        <v>105</v>
      </c>
      <c r="CA295">
        <v>55</v>
      </c>
      <c r="CF295">
        <v>0</v>
      </c>
      <c r="CG295">
        <v>0</v>
      </c>
      <c r="CM295">
        <v>0</v>
      </c>
      <c r="CN295" t="s">
        <v>1470</v>
      </c>
      <c r="CO295">
        <v>0</v>
      </c>
      <c r="CP295">
        <f t="shared" si="315"/>
        <v>1013.6600000000001</v>
      </c>
      <c r="CQ295">
        <f t="shared" si="316"/>
        <v>688.15</v>
      </c>
      <c r="CR295">
        <f t="shared" si="317"/>
        <v>13.82</v>
      </c>
      <c r="CS295">
        <f t="shared" si="318"/>
        <v>2.61</v>
      </c>
      <c r="CT295">
        <f t="shared" si="319"/>
        <v>633.21</v>
      </c>
      <c r="CU295">
        <f t="shared" si="320"/>
        <v>0</v>
      </c>
      <c r="CV295">
        <f t="shared" si="321"/>
        <v>72.449999999999989</v>
      </c>
      <c r="CW295">
        <f t="shared" si="322"/>
        <v>0.22499999999999998</v>
      </c>
      <c r="CX295">
        <f t="shared" si="323"/>
        <v>0</v>
      </c>
      <c r="CY295">
        <f t="shared" si="324"/>
        <v>458.57450000000006</v>
      </c>
      <c r="CZ295">
        <f t="shared" si="325"/>
        <v>226.87370000000001</v>
      </c>
      <c r="DC295" t="s">
        <v>6</v>
      </c>
      <c r="DD295" t="s">
        <v>6</v>
      </c>
      <c r="DE295" t="s">
        <v>102</v>
      </c>
      <c r="DF295" t="s">
        <v>102</v>
      </c>
      <c r="DG295" t="s">
        <v>103</v>
      </c>
      <c r="DH295" t="s">
        <v>6</v>
      </c>
      <c r="DI295" t="s">
        <v>103</v>
      </c>
      <c r="DJ295" t="s">
        <v>102</v>
      </c>
      <c r="DK295" t="s">
        <v>6</v>
      </c>
      <c r="DL295" t="s">
        <v>6</v>
      </c>
      <c r="DM295" t="s">
        <v>6</v>
      </c>
      <c r="DN295">
        <v>0</v>
      </c>
      <c r="DO295">
        <v>0</v>
      </c>
      <c r="DP295">
        <v>1</v>
      </c>
      <c r="DQ295">
        <v>1</v>
      </c>
      <c r="DU295">
        <v>1005</v>
      </c>
      <c r="DV295" t="s">
        <v>32</v>
      </c>
      <c r="DW295" t="s">
        <v>32</v>
      </c>
      <c r="DX295">
        <v>100</v>
      </c>
      <c r="EE295">
        <v>27029049</v>
      </c>
      <c r="EF295">
        <v>2</v>
      </c>
      <c r="EG295" t="s">
        <v>23</v>
      </c>
      <c r="EH295">
        <v>0</v>
      </c>
      <c r="EI295" t="s">
        <v>6</v>
      </c>
      <c r="EJ295">
        <v>1</v>
      </c>
      <c r="EK295">
        <v>15001</v>
      </c>
      <c r="EL295" t="s">
        <v>24</v>
      </c>
      <c r="EM295" t="s">
        <v>25</v>
      </c>
      <c r="EO295" t="s">
        <v>106</v>
      </c>
      <c r="EQ295">
        <v>0</v>
      </c>
      <c r="ER295">
        <v>1249.83</v>
      </c>
      <c r="ES295">
        <v>688.15</v>
      </c>
      <c r="ET295">
        <v>11.06</v>
      </c>
      <c r="EU295">
        <v>2.09</v>
      </c>
      <c r="EV295">
        <v>550.62</v>
      </c>
      <c r="EW295">
        <v>63</v>
      </c>
      <c r="EX295">
        <v>0.18</v>
      </c>
      <c r="EY295">
        <v>0</v>
      </c>
      <c r="FQ295">
        <v>0</v>
      </c>
      <c r="FR295">
        <f t="shared" si="326"/>
        <v>0</v>
      </c>
      <c r="FS295">
        <v>0</v>
      </c>
      <c r="FT295" t="s">
        <v>27</v>
      </c>
      <c r="FU295" t="s">
        <v>28</v>
      </c>
      <c r="FX295">
        <v>94.5</v>
      </c>
      <c r="FY295">
        <v>46.75</v>
      </c>
      <c r="GA295" t="s">
        <v>6</v>
      </c>
      <c r="GD295">
        <v>0</v>
      </c>
      <c r="GF295">
        <v>1551688331</v>
      </c>
      <c r="GG295">
        <v>2</v>
      </c>
      <c r="GH295">
        <v>1</v>
      </c>
      <c r="GI295">
        <v>-2</v>
      </c>
      <c r="GJ295">
        <v>0</v>
      </c>
      <c r="GK295">
        <f>ROUND(R295*(S12)/100,2)</f>
        <v>0</v>
      </c>
      <c r="GL295">
        <f t="shared" si="327"/>
        <v>0</v>
      </c>
      <c r="GM295">
        <f t="shared" si="328"/>
        <v>1699.1</v>
      </c>
      <c r="GN295">
        <f t="shared" si="329"/>
        <v>1699.1</v>
      </c>
      <c r="GO295">
        <f t="shared" si="330"/>
        <v>0</v>
      </c>
      <c r="GP295">
        <f t="shared" si="331"/>
        <v>0</v>
      </c>
      <c r="GR295">
        <v>0</v>
      </c>
      <c r="GS295">
        <v>0</v>
      </c>
      <c r="GT295">
        <v>0</v>
      </c>
      <c r="GU295" t="s">
        <v>6</v>
      </c>
      <c r="GV295">
        <f t="shared" si="332"/>
        <v>0</v>
      </c>
      <c r="GW295">
        <v>1</v>
      </c>
      <c r="GX295">
        <f t="shared" si="333"/>
        <v>0</v>
      </c>
      <c r="HA295">
        <v>0</v>
      </c>
      <c r="HB295">
        <v>0</v>
      </c>
      <c r="IK295">
        <v>0</v>
      </c>
    </row>
    <row r="296" spans="1:255" x14ac:dyDescent="0.2">
      <c r="A296" s="2">
        <v>18</v>
      </c>
      <c r="B296" s="2">
        <v>1</v>
      </c>
      <c r="C296" s="2">
        <v>711</v>
      </c>
      <c r="D296" s="2"/>
      <c r="E296" s="2" t="s">
        <v>449</v>
      </c>
      <c r="F296" s="2" t="s">
        <v>346</v>
      </c>
      <c r="G296" s="2" t="s">
        <v>347</v>
      </c>
      <c r="H296" s="2" t="s">
        <v>46</v>
      </c>
      <c r="I296" s="2">
        <f>I294*J296</f>
        <v>2.5054000000000003E-2</v>
      </c>
      <c r="J296" s="2">
        <v>3.3000526870389887E-2</v>
      </c>
      <c r="K296" s="2"/>
      <c r="L296" s="2"/>
      <c r="M296" s="2"/>
      <c r="N296" s="2"/>
      <c r="O296" s="2">
        <f t="shared" si="299"/>
        <v>332.91</v>
      </c>
      <c r="P296" s="2">
        <f t="shared" si="300"/>
        <v>332.91</v>
      </c>
      <c r="Q296" s="2">
        <f t="shared" si="301"/>
        <v>0</v>
      </c>
      <c r="R296" s="2">
        <f t="shared" si="302"/>
        <v>0</v>
      </c>
      <c r="S296" s="2">
        <f t="shared" si="303"/>
        <v>0</v>
      </c>
      <c r="T296" s="2">
        <f t="shared" si="304"/>
        <v>0</v>
      </c>
      <c r="U296" s="2">
        <f t="shared" si="305"/>
        <v>0</v>
      </c>
      <c r="V296" s="2">
        <f t="shared" si="306"/>
        <v>0</v>
      </c>
      <c r="W296" s="2">
        <f t="shared" si="307"/>
        <v>0</v>
      </c>
      <c r="X296" s="2">
        <f t="shared" si="308"/>
        <v>0</v>
      </c>
      <c r="Y296" s="2">
        <f t="shared" si="309"/>
        <v>0</v>
      </c>
      <c r="Z296" s="2"/>
      <c r="AA296" s="2">
        <v>27721505</v>
      </c>
      <c r="AB296" s="2">
        <f t="shared" si="310"/>
        <v>13287.69</v>
      </c>
      <c r="AC296" s="2">
        <f t="shared" ref="AC296:AC313" si="338">ROUND((ES296),2)</f>
        <v>13287.69</v>
      </c>
      <c r="AD296" s="2">
        <f>ROUND((((ET296)-(EU296))+AE296),2)</f>
        <v>0</v>
      </c>
      <c r="AE296" s="2">
        <f t="shared" ref="AE296:AF299" si="339">ROUND((EU296),2)</f>
        <v>0</v>
      </c>
      <c r="AF296" s="2">
        <f t="shared" si="339"/>
        <v>0</v>
      </c>
      <c r="AG296" s="2">
        <f t="shared" si="312"/>
        <v>0</v>
      </c>
      <c r="AH296" s="2">
        <f t="shared" ref="AH296:AI299" si="340">(EW296)</f>
        <v>0</v>
      </c>
      <c r="AI296" s="2">
        <f t="shared" si="340"/>
        <v>0</v>
      </c>
      <c r="AJ296" s="2">
        <f t="shared" si="314"/>
        <v>0</v>
      </c>
      <c r="AK296" s="2">
        <v>13287.69</v>
      </c>
      <c r="AL296" s="2">
        <v>13287.69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80</v>
      </c>
      <c r="AU296" s="2">
        <v>50</v>
      </c>
      <c r="AV296" s="2">
        <v>1</v>
      </c>
      <c r="AW296" s="2">
        <v>1</v>
      </c>
      <c r="AX296" s="2"/>
      <c r="AY296" s="2"/>
      <c r="AZ296" s="2">
        <v>1</v>
      </c>
      <c r="BA296" s="2">
        <v>1</v>
      </c>
      <c r="BB296" s="2">
        <v>1</v>
      </c>
      <c r="BC296" s="2">
        <v>1</v>
      </c>
      <c r="BD296" s="2" t="s">
        <v>6</v>
      </c>
      <c r="BE296" s="2" t="s">
        <v>6</v>
      </c>
      <c r="BF296" s="2" t="s">
        <v>6</v>
      </c>
      <c r="BG296" s="2" t="s">
        <v>6</v>
      </c>
      <c r="BH296" s="2">
        <v>3</v>
      </c>
      <c r="BI296" s="2">
        <v>1</v>
      </c>
      <c r="BJ296" s="2" t="s">
        <v>348</v>
      </c>
      <c r="BK296" s="2"/>
      <c r="BL296" s="2"/>
      <c r="BM296" s="2">
        <v>62001</v>
      </c>
      <c r="BN296" s="2">
        <v>0</v>
      </c>
      <c r="BO296" s="2" t="s">
        <v>6</v>
      </c>
      <c r="BP296" s="2">
        <v>0</v>
      </c>
      <c r="BQ296" s="2">
        <v>6</v>
      </c>
      <c r="BR296" s="2">
        <v>0</v>
      </c>
      <c r="BS296" s="2">
        <v>1</v>
      </c>
      <c r="BT296" s="2">
        <v>1</v>
      </c>
      <c r="BU296" s="2">
        <v>1</v>
      </c>
      <c r="BV296" s="2">
        <v>1</v>
      </c>
      <c r="BW296" s="2">
        <v>1</v>
      </c>
      <c r="BX296" s="2">
        <v>1</v>
      </c>
      <c r="BY296" s="2" t="s">
        <v>6</v>
      </c>
      <c r="BZ296" s="2">
        <v>80</v>
      </c>
      <c r="CA296" s="2">
        <v>50</v>
      </c>
      <c r="CB296" s="2"/>
      <c r="CC296" s="2"/>
      <c r="CD296" s="2"/>
      <c r="CE296" s="2"/>
      <c r="CF296" s="2">
        <v>0</v>
      </c>
      <c r="CG296" s="2">
        <v>0</v>
      </c>
      <c r="CH296" s="2"/>
      <c r="CI296" s="2"/>
      <c r="CJ296" s="2"/>
      <c r="CK296" s="2"/>
      <c r="CL296" s="2"/>
      <c r="CM296" s="2">
        <v>0</v>
      </c>
      <c r="CN296" s="2" t="s">
        <v>6</v>
      </c>
      <c r="CO296" s="2">
        <v>0</v>
      </c>
      <c r="CP296" s="2">
        <f t="shared" si="315"/>
        <v>332.91</v>
      </c>
      <c r="CQ296" s="2">
        <f t="shared" si="316"/>
        <v>13287.69</v>
      </c>
      <c r="CR296" s="2">
        <f t="shared" si="317"/>
        <v>0</v>
      </c>
      <c r="CS296" s="2">
        <f t="shared" si="318"/>
        <v>0</v>
      </c>
      <c r="CT296" s="2">
        <f t="shared" si="319"/>
        <v>0</v>
      </c>
      <c r="CU296" s="2">
        <f t="shared" si="320"/>
        <v>0</v>
      </c>
      <c r="CV296" s="2">
        <f t="shared" si="321"/>
        <v>0</v>
      </c>
      <c r="CW296" s="2">
        <f t="shared" si="322"/>
        <v>0</v>
      </c>
      <c r="CX296" s="2">
        <f t="shared" si="323"/>
        <v>0</v>
      </c>
      <c r="CY296" s="2">
        <f t="shared" si="324"/>
        <v>0</v>
      </c>
      <c r="CZ296" s="2">
        <f t="shared" si="325"/>
        <v>0</v>
      </c>
      <c r="DA296" s="2"/>
      <c r="DB296" s="2"/>
      <c r="DC296" s="2" t="s">
        <v>6</v>
      </c>
      <c r="DD296" s="2" t="s">
        <v>6</v>
      </c>
      <c r="DE296" s="2" t="s">
        <v>6</v>
      </c>
      <c r="DF296" s="2" t="s">
        <v>6</v>
      </c>
      <c r="DG296" s="2" t="s">
        <v>6</v>
      </c>
      <c r="DH296" s="2" t="s">
        <v>6</v>
      </c>
      <c r="DI296" s="2" t="s">
        <v>6</v>
      </c>
      <c r="DJ296" s="2" t="s">
        <v>6</v>
      </c>
      <c r="DK296" s="2" t="s">
        <v>6</v>
      </c>
      <c r="DL296" s="2" t="s">
        <v>6</v>
      </c>
      <c r="DM296" s="2" t="s">
        <v>6</v>
      </c>
      <c r="DN296" s="2">
        <v>0</v>
      </c>
      <c r="DO296" s="2">
        <v>0</v>
      </c>
      <c r="DP296" s="2">
        <v>1</v>
      </c>
      <c r="DQ296" s="2">
        <v>1</v>
      </c>
      <c r="DR296" s="2"/>
      <c r="DS296" s="2"/>
      <c r="DT296" s="2"/>
      <c r="DU296" s="2">
        <v>1009</v>
      </c>
      <c r="DV296" s="2" t="s">
        <v>46</v>
      </c>
      <c r="DW296" s="2" t="s">
        <v>46</v>
      </c>
      <c r="DX296" s="2">
        <v>1000</v>
      </c>
      <c r="DY296" s="2"/>
      <c r="DZ296" s="2"/>
      <c r="EA296" s="2"/>
      <c r="EB296" s="2"/>
      <c r="EC296" s="2"/>
      <c r="ED296" s="2"/>
      <c r="EE296" s="2">
        <v>27029107</v>
      </c>
      <c r="EF296" s="2">
        <v>6</v>
      </c>
      <c r="EG296" s="2" t="s">
        <v>40</v>
      </c>
      <c r="EH296" s="2">
        <v>0</v>
      </c>
      <c r="EI296" s="2" t="s">
        <v>6</v>
      </c>
      <c r="EJ296" s="2">
        <v>1</v>
      </c>
      <c r="EK296" s="2">
        <v>62001</v>
      </c>
      <c r="EL296" s="2" t="s">
        <v>241</v>
      </c>
      <c r="EM296" s="2" t="s">
        <v>242</v>
      </c>
      <c r="EN296" s="2"/>
      <c r="EO296" s="2" t="s">
        <v>6</v>
      </c>
      <c r="EP296" s="2"/>
      <c r="EQ296" s="2">
        <v>0</v>
      </c>
      <c r="ER296" s="2">
        <v>13287.69</v>
      </c>
      <c r="ES296" s="2">
        <v>13287.69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>
        <v>0</v>
      </c>
      <c r="FR296" s="2">
        <f t="shared" si="326"/>
        <v>0</v>
      </c>
      <c r="FS296" s="2">
        <v>0</v>
      </c>
      <c r="FT296" s="2"/>
      <c r="FU296" s="2"/>
      <c r="FV296" s="2"/>
      <c r="FW296" s="2"/>
      <c r="FX296" s="2">
        <v>80</v>
      </c>
      <c r="FY296" s="2">
        <v>50</v>
      </c>
      <c r="FZ296" s="2"/>
      <c r="GA296" s="2" t="s">
        <v>6</v>
      </c>
      <c r="GB296" s="2"/>
      <c r="GC296" s="2"/>
      <c r="GD296" s="2">
        <v>0</v>
      </c>
      <c r="GE296" s="2"/>
      <c r="GF296" s="2">
        <v>1261407534</v>
      </c>
      <c r="GG296" s="2">
        <v>2</v>
      </c>
      <c r="GH296" s="2">
        <v>1</v>
      </c>
      <c r="GI296" s="2">
        <v>-2</v>
      </c>
      <c r="GJ296" s="2">
        <v>0</v>
      </c>
      <c r="GK296" s="2">
        <f>ROUND(R296*(R12)/100,2)</f>
        <v>0</v>
      </c>
      <c r="GL296" s="2">
        <f t="shared" si="327"/>
        <v>0</v>
      </c>
      <c r="GM296" s="2">
        <f t="shared" si="328"/>
        <v>332.91</v>
      </c>
      <c r="GN296" s="2">
        <f t="shared" si="329"/>
        <v>332.91</v>
      </c>
      <c r="GO296" s="2">
        <f t="shared" si="330"/>
        <v>0</v>
      </c>
      <c r="GP296" s="2">
        <f t="shared" si="331"/>
        <v>0</v>
      </c>
      <c r="GQ296" s="2"/>
      <c r="GR296" s="2">
        <v>0</v>
      </c>
      <c r="GS296" s="2">
        <v>3</v>
      </c>
      <c r="GT296" s="2">
        <v>0</v>
      </c>
      <c r="GU296" s="2" t="s">
        <v>6</v>
      </c>
      <c r="GV296" s="2">
        <f t="shared" si="332"/>
        <v>0</v>
      </c>
      <c r="GW296" s="2">
        <v>1</v>
      </c>
      <c r="GX296" s="2">
        <f t="shared" si="333"/>
        <v>0</v>
      </c>
      <c r="GY296" s="2"/>
      <c r="GZ296" s="2"/>
      <c r="HA296" s="2">
        <v>0</v>
      </c>
      <c r="HB296" s="2">
        <v>0</v>
      </c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>
        <v>0</v>
      </c>
      <c r="IL296" s="2"/>
      <c r="IM296" s="2"/>
      <c r="IN296" s="2"/>
      <c r="IO296" s="2"/>
      <c r="IP296" s="2"/>
      <c r="IQ296" s="2"/>
      <c r="IR296" s="2"/>
      <c r="IS296" s="2"/>
      <c r="IT296" s="2"/>
      <c r="IU296" s="2"/>
    </row>
    <row r="297" spans="1:255" x14ac:dyDescent="0.2">
      <c r="A297">
        <v>18</v>
      </c>
      <c r="B297">
        <v>1</v>
      </c>
      <c r="C297">
        <v>720</v>
      </c>
      <c r="E297" t="s">
        <v>449</v>
      </c>
      <c r="F297" t="s">
        <v>346</v>
      </c>
      <c r="G297" t="s">
        <v>347</v>
      </c>
      <c r="H297" t="s">
        <v>46</v>
      </c>
      <c r="I297">
        <f>I295*J297</f>
        <v>2.5054000000000003E-2</v>
      </c>
      <c r="J297">
        <v>3.3000526870389887E-2</v>
      </c>
      <c r="O297">
        <f t="shared" si="299"/>
        <v>332.91</v>
      </c>
      <c r="P297">
        <f t="shared" si="300"/>
        <v>332.91</v>
      </c>
      <c r="Q297">
        <f t="shared" si="301"/>
        <v>0</v>
      </c>
      <c r="R297">
        <f t="shared" si="302"/>
        <v>0</v>
      </c>
      <c r="S297">
        <f t="shared" si="303"/>
        <v>0</v>
      </c>
      <c r="T297">
        <f t="shared" si="304"/>
        <v>0</v>
      </c>
      <c r="U297">
        <f t="shared" si="305"/>
        <v>0</v>
      </c>
      <c r="V297">
        <f t="shared" si="306"/>
        <v>0</v>
      </c>
      <c r="W297">
        <f t="shared" si="307"/>
        <v>0</v>
      </c>
      <c r="X297">
        <f t="shared" si="308"/>
        <v>0</v>
      </c>
      <c r="Y297">
        <f t="shared" si="309"/>
        <v>0</v>
      </c>
      <c r="AA297">
        <v>27721504</v>
      </c>
      <c r="AB297">
        <f t="shared" si="310"/>
        <v>13287.69</v>
      </c>
      <c r="AC297">
        <f t="shared" si="338"/>
        <v>13287.69</v>
      </c>
      <c r="AD297">
        <f>ROUND((((ET297)-(EU297))+AE297),2)</f>
        <v>0</v>
      </c>
      <c r="AE297">
        <f t="shared" si="339"/>
        <v>0</v>
      </c>
      <c r="AF297">
        <f t="shared" si="339"/>
        <v>0</v>
      </c>
      <c r="AG297">
        <f t="shared" si="312"/>
        <v>0</v>
      </c>
      <c r="AH297">
        <f t="shared" si="340"/>
        <v>0</v>
      </c>
      <c r="AI297">
        <f t="shared" si="340"/>
        <v>0</v>
      </c>
      <c r="AJ297">
        <f t="shared" si="314"/>
        <v>0</v>
      </c>
      <c r="AK297">
        <v>13287.69</v>
      </c>
      <c r="AL297">
        <v>13287.69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105</v>
      </c>
      <c r="AU297">
        <v>55</v>
      </c>
      <c r="AV297">
        <v>1</v>
      </c>
      <c r="AW297">
        <v>1</v>
      </c>
      <c r="AZ297">
        <v>1</v>
      </c>
      <c r="BA297">
        <v>1</v>
      </c>
      <c r="BB297">
        <v>1</v>
      </c>
      <c r="BC297">
        <v>1</v>
      </c>
      <c r="BD297" t="s">
        <v>6</v>
      </c>
      <c r="BE297" t="s">
        <v>6</v>
      </c>
      <c r="BF297" t="s">
        <v>6</v>
      </c>
      <c r="BG297" t="s">
        <v>6</v>
      </c>
      <c r="BH297">
        <v>3</v>
      </c>
      <c r="BI297">
        <v>1</v>
      </c>
      <c r="BJ297" t="s">
        <v>348</v>
      </c>
      <c r="BM297">
        <v>62001</v>
      </c>
      <c r="BN297">
        <v>0</v>
      </c>
      <c r="BO297" t="s">
        <v>6</v>
      </c>
      <c r="BP297">
        <v>0</v>
      </c>
      <c r="BQ297">
        <v>6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6</v>
      </c>
      <c r="BZ297">
        <v>105</v>
      </c>
      <c r="CA297">
        <v>55</v>
      </c>
      <c r="CF297">
        <v>0</v>
      </c>
      <c r="CG297">
        <v>0</v>
      </c>
      <c r="CM297">
        <v>0</v>
      </c>
      <c r="CN297" t="s">
        <v>6</v>
      </c>
      <c r="CO297">
        <v>0</v>
      </c>
      <c r="CP297">
        <f t="shared" si="315"/>
        <v>332.91</v>
      </c>
      <c r="CQ297">
        <f t="shared" si="316"/>
        <v>13287.69</v>
      </c>
      <c r="CR297">
        <f t="shared" si="317"/>
        <v>0</v>
      </c>
      <c r="CS297">
        <f t="shared" si="318"/>
        <v>0</v>
      </c>
      <c r="CT297">
        <f t="shared" si="319"/>
        <v>0</v>
      </c>
      <c r="CU297">
        <f t="shared" si="320"/>
        <v>0</v>
      </c>
      <c r="CV297">
        <f t="shared" si="321"/>
        <v>0</v>
      </c>
      <c r="CW297">
        <f t="shared" si="322"/>
        <v>0</v>
      </c>
      <c r="CX297">
        <f t="shared" si="323"/>
        <v>0</v>
      </c>
      <c r="CY297">
        <f t="shared" si="324"/>
        <v>0</v>
      </c>
      <c r="CZ297">
        <f t="shared" si="325"/>
        <v>0</v>
      </c>
      <c r="DC297" t="s">
        <v>6</v>
      </c>
      <c r="DD297" t="s">
        <v>6</v>
      </c>
      <c r="DE297" t="s">
        <v>6</v>
      </c>
      <c r="DF297" t="s">
        <v>6</v>
      </c>
      <c r="DG297" t="s">
        <v>6</v>
      </c>
      <c r="DH297" t="s">
        <v>6</v>
      </c>
      <c r="DI297" t="s">
        <v>6</v>
      </c>
      <c r="DJ297" t="s">
        <v>6</v>
      </c>
      <c r="DK297" t="s">
        <v>6</v>
      </c>
      <c r="DL297" t="s">
        <v>6</v>
      </c>
      <c r="DM297" t="s">
        <v>6</v>
      </c>
      <c r="DN297">
        <v>0</v>
      </c>
      <c r="DO297">
        <v>0</v>
      </c>
      <c r="DP297">
        <v>1</v>
      </c>
      <c r="DQ297">
        <v>1</v>
      </c>
      <c r="DU297">
        <v>1009</v>
      </c>
      <c r="DV297" t="s">
        <v>46</v>
      </c>
      <c r="DW297" t="s">
        <v>46</v>
      </c>
      <c r="DX297">
        <v>1000</v>
      </c>
      <c r="EE297">
        <v>27029107</v>
      </c>
      <c r="EF297">
        <v>6</v>
      </c>
      <c r="EG297" t="s">
        <v>40</v>
      </c>
      <c r="EH297">
        <v>0</v>
      </c>
      <c r="EI297" t="s">
        <v>6</v>
      </c>
      <c r="EJ297">
        <v>1</v>
      </c>
      <c r="EK297">
        <v>62001</v>
      </c>
      <c r="EL297" t="s">
        <v>241</v>
      </c>
      <c r="EM297" t="s">
        <v>242</v>
      </c>
      <c r="EO297" t="s">
        <v>6</v>
      </c>
      <c r="EQ297">
        <v>0</v>
      </c>
      <c r="ER297">
        <v>13287.69</v>
      </c>
      <c r="ES297">
        <v>13287.69</v>
      </c>
      <c r="ET297">
        <v>0</v>
      </c>
      <c r="EU297">
        <v>0</v>
      </c>
      <c r="EV297">
        <v>0</v>
      </c>
      <c r="EW297">
        <v>0</v>
      </c>
      <c r="EX297">
        <v>0</v>
      </c>
      <c r="FQ297">
        <v>0</v>
      </c>
      <c r="FR297">
        <f t="shared" si="326"/>
        <v>0</v>
      </c>
      <c r="FS297">
        <v>0</v>
      </c>
      <c r="FX297">
        <v>105</v>
      </c>
      <c r="FY297">
        <v>55</v>
      </c>
      <c r="GA297" t="s">
        <v>6</v>
      </c>
      <c r="GD297">
        <v>0</v>
      </c>
      <c r="GF297">
        <v>1261407534</v>
      </c>
      <c r="GG297">
        <v>2</v>
      </c>
      <c r="GH297">
        <v>1</v>
      </c>
      <c r="GI297">
        <v>-2</v>
      </c>
      <c r="GJ297">
        <v>0</v>
      </c>
      <c r="GK297">
        <f>ROUND(R297*(S12)/100,2)</f>
        <v>0</v>
      </c>
      <c r="GL297">
        <f t="shared" si="327"/>
        <v>0</v>
      </c>
      <c r="GM297">
        <f t="shared" si="328"/>
        <v>332.91</v>
      </c>
      <c r="GN297">
        <f t="shared" si="329"/>
        <v>332.91</v>
      </c>
      <c r="GO297">
        <f t="shared" si="330"/>
        <v>0</v>
      </c>
      <c r="GP297">
        <f t="shared" si="331"/>
        <v>0</v>
      </c>
      <c r="GR297">
        <v>0</v>
      </c>
      <c r="GS297">
        <v>0</v>
      </c>
      <c r="GT297">
        <v>0</v>
      </c>
      <c r="GU297" t="s">
        <v>6</v>
      </c>
      <c r="GV297">
        <f t="shared" si="332"/>
        <v>0</v>
      </c>
      <c r="GW297">
        <v>1</v>
      </c>
      <c r="GX297">
        <f t="shared" si="333"/>
        <v>0</v>
      </c>
      <c r="HA297">
        <v>0</v>
      </c>
      <c r="HB297">
        <v>0</v>
      </c>
      <c r="IK297">
        <v>0</v>
      </c>
    </row>
    <row r="298" spans="1:255" x14ac:dyDescent="0.2">
      <c r="A298" s="2">
        <v>18</v>
      </c>
      <c r="B298" s="2">
        <v>1</v>
      </c>
      <c r="C298" s="2">
        <v>712</v>
      </c>
      <c r="D298" s="2"/>
      <c r="E298" s="2" t="s">
        <v>450</v>
      </c>
      <c r="F298" s="2" t="s">
        <v>350</v>
      </c>
      <c r="G298" s="2" t="s">
        <v>351</v>
      </c>
      <c r="H298" s="2" t="s">
        <v>352</v>
      </c>
      <c r="I298" s="2">
        <f>I294*J298</f>
        <v>11.91944</v>
      </c>
      <c r="J298" s="2">
        <v>15.7</v>
      </c>
      <c r="K298" s="2"/>
      <c r="L298" s="2"/>
      <c r="M298" s="2"/>
      <c r="N298" s="2"/>
      <c r="O298" s="2">
        <f t="shared" si="299"/>
        <v>365.57</v>
      </c>
      <c r="P298" s="2">
        <f t="shared" si="300"/>
        <v>365.57</v>
      </c>
      <c r="Q298" s="2">
        <f t="shared" si="301"/>
        <v>0</v>
      </c>
      <c r="R298" s="2">
        <f t="shared" si="302"/>
        <v>0</v>
      </c>
      <c r="S298" s="2">
        <f t="shared" si="303"/>
        <v>0</v>
      </c>
      <c r="T298" s="2">
        <f t="shared" si="304"/>
        <v>0</v>
      </c>
      <c r="U298" s="2">
        <f t="shared" si="305"/>
        <v>0</v>
      </c>
      <c r="V298" s="2">
        <f t="shared" si="306"/>
        <v>0</v>
      </c>
      <c r="W298" s="2">
        <f t="shared" si="307"/>
        <v>0</v>
      </c>
      <c r="X298" s="2">
        <f t="shared" si="308"/>
        <v>0</v>
      </c>
      <c r="Y298" s="2">
        <f t="shared" si="309"/>
        <v>0</v>
      </c>
      <c r="Z298" s="2"/>
      <c r="AA298" s="2">
        <v>27721505</v>
      </c>
      <c r="AB298" s="2">
        <f t="shared" si="310"/>
        <v>30.67</v>
      </c>
      <c r="AC298" s="2">
        <f t="shared" si="338"/>
        <v>30.67</v>
      </c>
      <c r="AD298" s="2">
        <f>ROUND((((ET298)-(EU298))+AE298),2)</f>
        <v>0</v>
      </c>
      <c r="AE298" s="2">
        <f t="shared" si="339"/>
        <v>0</v>
      </c>
      <c r="AF298" s="2">
        <f t="shared" si="339"/>
        <v>0</v>
      </c>
      <c r="AG298" s="2">
        <f t="shared" si="312"/>
        <v>0</v>
      </c>
      <c r="AH298" s="2">
        <f t="shared" si="340"/>
        <v>0</v>
      </c>
      <c r="AI298" s="2">
        <f t="shared" si="340"/>
        <v>0</v>
      </c>
      <c r="AJ298" s="2">
        <f t="shared" si="314"/>
        <v>0</v>
      </c>
      <c r="AK298" s="2">
        <v>30.67</v>
      </c>
      <c r="AL298" s="2">
        <v>30.67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95</v>
      </c>
      <c r="AU298" s="2">
        <v>47</v>
      </c>
      <c r="AV298" s="2">
        <v>1</v>
      </c>
      <c r="AW298" s="2">
        <v>1</v>
      </c>
      <c r="AX298" s="2"/>
      <c r="AY298" s="2"/>
      <c r="AZ298" s="2">
        <v>1</v>
      </c>
      <c r="BA298" s="2">
        <v>1</v>
      </c>
      <c r="BB298" s="2">
        <v>1</v>
      </c>
      <c r="BC298" s="2">
        <v>1</v>
      </c>
      <c r="BD298" s="2" t="s">
        <v>6</v>
      </c>
      <c r="BE298" s="2" t="s">
        <v>6</v>
      </c>
      <c r="BF298" s="2" t="s">
        <v>6</v>
      </c>
      <c r="BG298" s="2" t="s">
        <v>6</v>
      </c>
      <c r="BH298" s="2">
        <v>3</v>
      </c>
      <c r="BI298" s="2">
        <v>1</v>
      </c>
      <c r="BJ298" s="2" t="s">
        <v>353</v>
      </c>
      <c r="BK298" s="2"/>
      <c r="BL298" s="2"/>
      <c r="BM298" s="2">
        <v>15001</v>
      </c>
      <c r="BN298" s="2">
        <v>0</v>
      </c>
      <c r="BO298" s="2" t="s">
        <v>6</v>
      </c>
      <c r="BP298" s="2">
        <v>0</v>
      </c>
      <c r="BQ298" s="2">
        <v>2</v>
      </c>
      <c r="BR298" s="2">
        <v>0</v>
      </c>
      <c r="BS298" s="2">
        <v>1</v>
      </c>
      <c r="BT298" s="2">
        <v>1</v>
      </c>
      <c r="BU298" s="2">
        <v>1</v>
      </c>
      <c r="BV298" s="2">
        <v>1</v>
      </c>
      <c r="BW298" s="2">
        <v>1</v>
      </c>
      <c r="BX298" s="2">
        <v>1</v>
      </c>
      <c r="BY298" s="2" t="s">
        <v>6</v>
      </c>
      <c r="BZ298" s="2">
        <v>105</v>
      </c>
      <c r="CA298" s="2">
        <v>55</v>
      </c>
      <c r="CB298" s="2"/>
      <c r="CC298" s="2"/>
      <c r="CD298" s="2"/>
      <c r="CE298" s="2"/>
      <c r="CF298" s="2">
        <v>0</v>
      </c>
      <c r="CG298" s="2">
        <v>0</v>
      </c>
      <c r="CH298" s="2"/>
      <c r="CI298" s="2"/>
      <c r="CJ298" s="2"/>
      <c r="CK298" s="2"/>
      <c r="CL298" s="2"/>
      <c r="CM298" s="2">
        <v>0</v>
      </c>
      <c r="CN298" s="2" t="s">
        <v>6</v>
      </c>
      <c r="CO298" s="2">
        <v>0</v>
      </c>
      <c r="CP298" s="2">
        <f t="shared" si="315"/>
        <v>365.57</v>
      </c>
      <c r="CQ298" s="2">
        <f t="shared" si="316"/>
        <v>30.67</v>
      </c>
      <c r="CR298" s="2">
        <f t="shared" si="317"/>
        <v>0</v>
      </c>
      <c r="CS298" s="2">
        <f t="shared" si="318"/>
        <v>0</v>
      </c>
      <c r="CT298" s="2">
        <f t="shared" si="319"/>
        <v>0</v>
      </c>
      <c r="CU298" s="2">
        <f t="shared" si="320"/>
        <v>0</v>
      </c>
      <c r="CV298" s="2">
        <f t="shared" si="321"/>
        <v>0</v>
      </c>
      <c r="CW298" s="2">
        <f t="shared" si="322"/>
        <v>0</v>
      </c>
      <c r="CX298" s="2">
        <f t="shared" si="323"/>
        <v>0</v>
      </c>
      <c r="CY298" s="2">
        <f t="shared" si="324"/>
        <v>0</v>
      </c>
      <c r="CZ298" s="2">
        <f t="shared" si="325"/>
        <v>0</v>
      </c>
      <c r="DA298" s="2"/>
      <c r="DB298" s="2"/>
      <c r="DC298" s="2" t="s">
        <v>6</v>
      </c>
      <c r="DD298" s="2" t="s">
        <v>6</v>
      </c>
      <c r="DE298" s="2" t="s">
        <v>6</v>
      </c>
      <c r="DF298" s="2" t="s">
        <v>6</v>
      </c>
      <c r="DG298" s="2" t="s">
        <v>6</v>
      </c>
      <c r="DH298" s="2" t="s">
        <v>6</v>
      </c>
      <c r="DI298" s="2" t="s">
        <v>6</v>
      </c>
      <c r="DJ298" s="2" t="s">
        <v>6</v>
      </c>
      <c r="DK298" s="2" t="s">
        <v>6</v>
      </c>
      <c r="DL298" s="2" t="s">
        <v>6</v>
      </c>
      <c r="DM298" s="2" t="s">
        <v>6</v>
      </c>
      <c r="DN298" s="2">
        <v>0</v>
      </c>
      <c r="DO298" s="2">
        <v>0</v>
      </c>
      <c r="DP298" s="2">
        <v>1</v>
      </c>
      <c r="DQ298" s="2">
        <v>1</v>
      </c>
      <c r="DR298" s="2"/>
      <c r="DS298" s="2"/>
      <c r="DT298" s="2"/>
      <c r="DU298" s="2">
        <v>1002</v>
      </c>
      <c r="DV298" s="2" t="s">
        <v>352</v>
      </c>
      <c r="DW298" s="2" t="s">
        <v>352</v>
      </c>
      <c r="DX298" s="2">
        <v>1</v>
      </c>
      <c r="DY298" s="2"/>
      <c r="DZ298" s="2"/>
      <c r="EA298" s="2"/>
      <c r="EB298" s="2"/>
      <c r="EC298" s="2"/>
      <c r="ED298" s="2"/>
      <c r="EE298" s="2">
        <v>27029049</v>
      </c>
      <c r="EF298" s="2">
        <v>2</v>
      </c>
      <c r="EG298" s="2" t="s">
        <v>23</v>
      </c>
      <c r="EH298" s="2">
        <v>0</v>
      </c>
      <c r="EI298" s="2" t="s">
        <v>6</v>
      </c>
      <c r="EJ298" s="2">
        <v>1</v>
      </c>
      <c r="EK298" s="2">
        <v>15001</v>
      </c>
      <c r="EL298" s="2" t="s">
        <v>24</v>
      </c>
      <c r="EM298" s="2" t="s">
        <v>25</v>
      </c>
      <c r="EN298" s="2"/>
      <c r="EO298" s="2" t="s">
        <v>6</v>
      </c>
      <c r="EP298" s="2"/>
      <c r="EQ298" s="2">
        <v>0</v>
      </c>
      <c r="ER298" s="2">
        <v>30.67</v>
      </c>
      <c r="ES298" s="2">
        <v>30.67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>
        <v>0</v>
      </c>
      <c r="FR298" s="2">
        <f t="shared" si="326"/>
        <v>0</v>
      </c>
      <c r="FS298" s="2">
        <v>0</v>
      </c>
      <c r="FT298" s="2" t="s">
        <v>27</v>
      </c>
      <c r="FU298" s="2" t="s">
        <v>28</v>
      </c>
      <c r="FV298" s="2"/>
      <c r="FW298" s="2"/>
      <c r="FX298" s="2">
        <v>94.5</v>
      </c>
      <c r="FY298" s="2">
        <v>46.75</v>
      </c>
      <c r="FZ298" s="2"/>
      <c r="GA298" s="2" t="s">
        <v>6</v>
      </c>
      <c r="GB298" s="2"/>
      <c r="GC298" s="2"/>
      <c r="GD298" s="2">
        <v>0</v>
      </c>
      <c r="GE298" s="2"/>
      <c r="GF298" s="2">
        <v>-511336025</v>
      </c>
      <c r="GG298" s="2">
        <v>2</v>
      </c>
      <c r="GH298" s="2">
        <v>1</v>
      </c>
      <c r="GI298" s="2">
        <v>-2</v>
      </c>
      <c r="GJ298" s="2">
        <v>0</v>
      </c>
      <c r="GK298" s="2">
        <f>ROUND(R298*(R12)/100,2)</f>
        <v>0</v>
      </c>
      <c r="GL298" s="2">
        <f t="shared" si="327"/>
        <v>0</v>
      </c>
      <c r="GM298" s="2">
        <f t="shared" si="328"/>
        <v>365.57</v>
      </c>
      <c r="GN298" s="2">
        <f t="shared" si="329"/>
        <v>365.57</v>
      </c>
      <c r="GO298" s="2">
        <f t="shared" si="330"/>
        <v>0</v>
      </c>
      <c r="GP298" s="2">
        <f t="shared" si="331"/>
        <v>0</v>
      </c>
      <c r="GQ298" s="2"/>
      <c r="GR298" s="2">
        <v>0</v>
      </c>
      <c r="GS298" s="2">
        <v>3</v>
      </c>
      <c r="GT298" s="2">
        <v>0</v>
      </c>
      <c r="GU298" s="2" t="s">
        <v>6</v>
      </c>
      <c r="GV298" s="2">
        <f t="shared" si="332"/>
        <v>0</v>
      </c>
      <c r="GW298" s="2">
        <v>1</v>
      </c>
      <c r="GX298" s="2">
        <f t="shared" si="333"/>
        <v>0</v>
      </c>
      <c r="GY298" s="2"/>
      <c r="GZ298" s="2"/>
      <c r="HA298" s="2">
        <v>0</v>
      </c>
      <c r="HB298" s="2">
        <v>0</v>
      </c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>
        <v>0</v>
      </c>
      <c r="IL298" s="2"/>
      <c r="IM298" s="2"/>
      <c r="IN298" s="2"/>
      <c r="IO298" s="2"/>
      <c r="IP298" s="2"/>
      <c r="IQ298" s="2"/>
      <c r="IR298" s="2"/>
      <c r="IS298" s="2"/>
      <c r="IT298" s="2"/>
      <c r="IU298" s="2"/>
    </row>
    <row r="299" spans="1:255" x14ac:dyDescent="0.2">
      <c r="A299">
        <v>18</v>
      </c>
      <c r="B299">
        <v>1</v>
      </c>
      <c r="C299">
        <v>721</v>
      </c>
      <c r="E299" t="s">
        <v>450</v>
      </c>
      <c r="F299" t="s">
        <v>350</v>
      </c>
      <c r="G299" t="s">
        <v>351</v>
      </c>
      <c r="H299" t="s">
        <v>352</v>
      </c>
      <c r="I299">
        <f>I295*J299</f>
        <v>11.91944</v>
      </c>
      <c r="J299">
        <v>15.7</v>
      </c>
      <c r="O299">
        <f t="shared" si="299"/>
        <v>365.57</v>
      </c>
      <c r="P299">
        <f t="shared" si="300"/>
        <v>365.57</v>
      </c>
      <c r="Q299">
        <f t="shared" si="301"/>
        <v>0</v>
      </c>
      <c r="R299">
        <f t="shared" si="302"/>
        <v>0</v>
      </c>
      <c r="S299">
        <f t="shared" si="303"/>
        <v>0</v>
      </c>
      <c r="T299">
        <f t="shared" si="304"/>
        <v>0</v>
      </c>
      <c r="U299">
        <f t="shared" si="305"/>
        <v>0</v>
      </c>
      <c r="V299">
        <f t="shared" si="306"/>
        <v>0</v>
      </c>
      <c r="W299">
        <f t="shared" si="307"/>
        <v>0</v>
      </c>
      <c r="X299">
        <f t="shared" si="308"/>
        <v>0</v>
      </c>
      <c r="Y299">
        <f t="shared" si="309"/>
        <v>0</v>
      </c>
      <c r="AA299">
        <v>27721504</v>
      </c>
      <c r="AB299">
        <f t="shared" si="310"/>
        <v>30.67</v>
      </c>
      <c r="AC299">
        <f t="shared" si="338"/>
        <v>30.67</v>
      </c>
      <c r="AD299">
        <f>ROUND((((ET299)-(EU299))+AE299),2)</f>
        <v>0</v>
      </c>
      <c r="AE299">
        <f t="shared" si="339"/>
        <v>0</v>
      </c>
      <c r="AF299">
        <f t="shared" si="339"/>
        <v>0</v>
      </c>
      <c r="AG299">
        <f t="shared" si="312"/>
        <v>0</v>
      </c>
      <c r="AH299">
        <f t="shared" si="340"/>
        <v>0</v>
      </c>
      <c r="AI299">
        <f t="shared" si="340"/>
        <v>0</v>
      </c>
      <c r="AJ299">
        <f t="shared" si="314"/>
        <v>0</v>
      </c>
      <c r="AK299">
        <v>30.67</v>
      </c>
      <c r="AL299">
        <v>30.67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95</v>
      </c>
      <c r="AU299">
        <v>47</v>
      </c>
      <c r="AV299">
        <v>1</v>
      </c>
      <c r="AW299">
        <v>1</v>
      </c>
      <c r="AZ299">
        <v>1</v>
      </c>
      <c r="BA299">
        <v>1</v>
      </c>
      <c r="BB299">
        <v>1</v>
      </c>
      <c r="BC299">
        <v>1</v>
      </c>
      <c r="BD299" t="s">
        <v>6</v>
      </c>
      <c r="BE299" t="s">
        <v>6</v>
      </c>
      <c r="BF299" t="s">
        <v>6</v>
      </c>
      <c r="BG299" t="s">
        <v>6</v>
      </c>
      <c r="BH299">
        <v>3</v>
      </c>
      <c r="BI299">
        <v>1</v>
      </c>
      <c r="BJ299" t="s">
        <v>353</v>
      </c>
      <c r="BM299">
        <v>15001</v>
      </c>
      <c r="BN299">
        <v>0</v>
      </c>
      <c r="BO299" t="s">
        <v>6</v>
      </c>
      <c r="BP299">
        <v>0</v>
      </c>
      <c r="BQ299">
        <v>2</v>
      </c>
      <c r="BR299">
        <v>0</v>
      </c>
      <c r="BS299">
        <v>1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6</v>
      </c>
      <c r="BZ299">
        <v>105</v>
      </c>
      <c r="CA299">
        <v>55</v>
      </c>
      <c r="CF299">
        <v>0</v>
      </c>
      <c r="CG299">
        <v>0</v>
      </c>
      <c r="CM299">
        <v>0</v>
      </c>
      <c r="CN299" t="s">
        <v>6</v>
      </c>
      <c r="CO299">
        <v>0</v>
      </c>
      <c r="CP299">
        <f t="shared" si="315"/>
        <v>365.57</v>
      </c>
      <c r="CQ299">
        <f t="shared" si="316"/>
        <v>30.67</v>
      </c>
      <c r="CR299">
        <f t="shared" si="317"/>
        <v>0</v>
      </c>
      <c r="CS299">
        <f t="shared" si="318"/>
        <v>0</v>
      </c>
      <c r="CT299">
        <f t="shared" si="319"/>
        <v>0</v>
      </c>
      <c r="CU299">
        <f t="shared" si="320"/>
        <v>0</v>
      </c>
      <c r="CV299">
        <f t="shared" si="321"/>
        <v>0</v>
      </c>
      <c r="CW299">
        <f t="shared" si="322"/>
        <v>0</v>
      </c>
      <c r="CX299">
        <f t="shared" si="323"/>
        <v>0</v>
      </c>
      <c r="CY299">
        <f t="shared" si="324"/>
        <v>0</v>
      </c>
      <c r="CZ299">
        <f t="shared" si="325"/>
        <v>0</v>
      </c>
      <c r="DC299" t="s">
        <v>6</v>
      </c>
      <c r="DD299" t="s">
        <v>6</v>
      </c>
      <c r="DE299" t="s">
        <v>6</v>
      </c>
      <c r="DF299" t="s">
        <v>6</v>
      </c>
      <c r="DG299" t="s">
        <v>6</v>
      </c>
      <c r="DH299" t="s">
        <v>6</v>
      </c>
      <c r="DI299" t="s">
        <v>6</v>
      </c>
      <c r="DJ299" t="s">
        <v>6</v>
      </c>
      <c r="DK299" t="s">
        <v>6</v>
      </c>
      <c r="DL299" t="s">
        <v>6</v>
      </c>
      <c r="DM299" t="s">
        <v>6</v>
      </c>
      <c r="DN299">
        <v>0</v>
      </c>
      <c r="DO299">
        <v>0</v>
      </c>
      <c r="DP299">
        <v>1</v>
      </c>
      <c r="DQ299">
        <v>1</v>
      </c>
      <c r="DU299">
        <v>1002</v>
      </c>
      <c r="DV299" t="s">
        <v>352</v>
      </c>
      <c r="DW299" t="s">
        <v>352</v>
      </c>
      <c r="DX299">
        <v>1</v>
      </c>
      <c r="EE299">
        <v>27029049</v>
      </c>
      <c r="EF299">
        <v>2</v>
      </c>
      <c r="EG299" t="s">
        <v>23</v>
      </c>
      <c r="EH299">
        <v>0</v>
      </c>
      <c r="EI299" t="s">
        <v>6</v>
      </c>
      <c r="EJ299">
        <v>1</v>
      </c>
      <c r="EK299">
        <v>15001</v>
      </c>
      <c r="EL299" t="s">
        <v>24</v>
      </c>
      <c r="EM299" t="s">
        <v>25</v>
      </c>
      <c r="EO299" t="s">
        <v>6</v>
      </c>
      <c r="EQ299">
        <v>0</v>
      </c>
      <c r="ER299">
        <v>30.67</v>
      </c>
      <c r="ES299">
        <v>30.67</v>
      </c>
      <c r="ET299">
        <v>0</v>
      </c>
      <c r="EU299">
        <v>0</v>
      </c>
      <c r="EV299">
        <v>0</v>
      </c>
      <c r="EW299">
        <v>0</v>
      </c>
      <c r="EX299">
        <v>0</v>
      </c>
      <c r="FQ299">
        <v>0</v>
      </c>
      <c r="FR299">
        <f t="shared" si="326"/>
        <v>0</v>
      </c>
      <c r="FS299">
        <v>0</v>
      </c>
      <c r="FT299" t="s">
        <v>27</v>
      </c>
      <c r="FU299" t="s">
        <v>28</v>
      </c>
      <c r="FX299">
        <v>94.5</v>
      </c>
      <c r="FY299">
        <v>46.75</v>
      </c>
      <c r="GA299" t="s">
        <v>6</v>
      </c>
      <c r="GD299">
        <v>0</v>
      </c>
      <c r="GF299">
        <v>-511336025</v>
      </c>
      <c r="GG299">
        <v>2</v>
      </c>
      <c r="GH299">
        <v>1</v>
      </c>
      <c r="GI299">
        <v>-2</v>
      </c>
      <c r="GJ299">
        <v>0</v>
      </c>
      <c r="GK299">
        <f>ROUND(R299*(S12)/100,2)</f>
        <v>0</v>
      </c>
      <c r="GL299">
        <f t="shared" si="327"/>
        <v>0</v>
      </c>
      <c r="GM299">
        <f t="shared" si="328"/>
        <v>365.57</v>
      </c>
      <c r="GN299">
        <f t="shared" si="329"/>
        <v>365.57</v>
      </c>
      <c r="GO299">
        <f t="shared" si="330"/>
        <v>0</v>
      </c>
      <c r="GP299">
        <f t="shared" si="331"/>
        <v>0</v>
      </c>
      <c r="GR299">
        <v>0</v>
      </c>
      <c r="GS299">
        <v>0</v>
      </c>
      <c r="GT299">
        <v>0</v>
      </c>
      <c r="GU299" t="s">
        <v>6</v>
      </c>
      <c r="GV299">
        <f t="shared" si="332"/>
        <v>0</v>
      </c>
      <c r="GW299">
        <v>1</v>
      </c>
      <c r="GX299">
        <f t="shared" si="333"/>
        <v>0</v>
      </c>
      <c r="HA299">
        <v>0</v>
      </c>
      <c r="HB299">
        <v>0</v>
      </c>
      <c r="IK299">
        <v>0</v>
      </c>
    </row>
    <row r="300" spans="1:255" x14ac:dyDescent="0.2">
      <c r="A300" s="2">
        <v>17</v>
      </c>
      <c r="B300" s="2">
        <v>1</v>
      </c>
      <c r="C300" s="2">
        <f>ROW(SmtRes!A729)</f>
        <v>729</v>
      </c>
      <c r="D300" s="2">
        <f>ROW(EtalonRes!A749)</f>
        <v>749</v>
      </c>
      <c r="E300" s="2" t="s">
        <v>451</v>
      </c>
      <c r="F300" s="2" t="s">
        <v>452</v>
      </c>
      <c r="G300" s="2" t="s">
        <v>453</v>
      </c>
      <c r="H300" s="2" t="s">
        <v>32</v>
      </c>
      <c r="I300" s="2">
        <f>ROUND(37.96/100,9)</f>
        <v>0.37959999999999999</v>
      </c>
      <c r="J300" s="2">
        <v>0</v>
      </c>
      <c r="K300" s="2"/>
      <c r="L300" s="2"/>
      <c r="M300" s="2"/>
      <c r="N300" s="2"/>
      <c r="O300" s="2">
        <f t="shared" si="299"/>
        <v>2285.9899999999998</v>
      </c>
      <c r="P300" s="2">
        <f t="shared" si="300"/>
        <v>2170.02</v>
      </c>
      <c r="Q300" s="2">
        <f t="shared" si="301"/>
        <v>1.54</v>
      </c>
      <c r="R300" s="2">
        <f t="shared" si="302"/>
        <v>0.49</v>
      </c>
      <c r="S300" s="2">
        <f t="shared" si="303"/>
        <v>114.43</v>
      </c>
      <c r="T300" s="2">
        <f t="shared" si="304"/>
        <v>0</v>
      </c>
      <c r="U300" s="2">
        <f t="shared" si="305"/>
        <v>13.4148742</v>
      </c>
      <c r="V300" s="2">
        <f t="shared" si="306"/>
        <v>4.2704999999999993E-2</v>
      </c>
      <c r="W300" s="2">
        <f t="shared" si="307"/>
        <v>0</v>
      </c>
      <c r="X300" s="2">
        <f t="shared" si="308"/>
        <v>127.56</v>
      </c>
      <c r="Y300" s="2">
        <f t="shared" si="309"/>
        <v>73.55</v>
      </c>
      <c r="Z300" s="2"/>
      <c r="AA300" s="2">
        <v>27721505</v>
      </c>
      <c r="AB300" s="2">
        <f t="shared" si="310"/>
        <v>6022.1</v>
      </c>
      <c r="AC300" s="2">
        <f t="shared" si="338"/>
        <v>5716.59</v>
      </c>
      <c r="AD300" s="2">
        <f>ROUND(((((ET300*1.25))-((EU300*1.25)))+AE300),2)</f>
        <v>4.0599999999999996</v>
      </c>
      <c r="AE300" s="2">
        <f>ROUND(((EU300*1.25)),2)</f>
        <v>1.3</v>
      </c>
      <c r="AF300" s="2">
        <f>ROUND(((EV300*1.15)),2)</f>
        <v>301.45</v>
      </c>
      <c r="AG300" s="2">
        <f t="shared" si="312"/>
        <v>0</v>
      </c>
      <c r="AH300" s="2">
        <f>((EW300*1.15))</f>
        <v>35.339500000000001</v>
      </c>
      <c r="AI300" s="2">
        <f>((EX300*1.25))</f>
        <v>0.11249999999999999</v>
      </c>
      <c r="AJ300" s="2">
        <f t="shared" si="314"/>
        <v>0</v>
      </c>
      <c r="AK300" s="2">
        <v>5981.97</v>
      </c>
      <c r="AL300" s="2">
        <v>5716.59</v>
      </c>
      <c r="AM300" s="2">
        <v>3.25</v>
      </c>
      <c r="AN300" s="2">
        <v>1.04</v>
      </c>
      <c r="AO300" s="2">
        <v>262.13</v>
      </c>
      <c r="AP300" s="2">
        <v>0</v>
      </c>
      <c r="AQ300" s="2">
        <v>30.73</v>
      </c>
      <c r="AR300" s="2">
        <v>0.09</v>
      </c>
      <c r="AS300" s="2">
        <v>0</v>
      </c>
      <c r="AT300" s="2">
        <v>111</v>
      </c>
      <c r="AU300" s="2">
        <v>64</v>
      </c>
      <c r="AV300" s="2">
        <v>1</v>
      </c>
      <c r="AW300" s="2">
        <v>1</v>
      </c>
      <c r="AX300" s="2"/>
      <c r="AY300" s="2"/>
      <c r="AZ300" s="2">
        <v>1</v>
      </c>
      <c r="BA300" s="2">
        <v>1</v>
      </c>
      <c r="BB300" s="2">
        <v>1</v>
      </c>
      <c r="BC300" s="2">
        <v>1</v>
      </c>
      <c r="BD300" s="2" t="s">
        <v>6</v>
      </c>
      <c r="BE300" s="2" t="s">
        <v>6</v>
      </c>
      <c r="BF300" s="2" t="s">
        <v>6</v>
      </c>
      <c r="BG300" s="2" t="s">
        <v>6</v>
      </c>
      <c r="BH300" s="2">
        <v>0</v>
      </c>
      <c r="BI300" s="2">
        <v>1</v>
      </c>
      <c r="BJ300" s="2" t="s">
        <v>454</v>
      </c>
      <c r="BK300" s="2"/>
      <c r="BL300" s="2"/>
      <c r="BM300" s="2">
        <v>11001</v>
      </c>
      <c r="BN300" s="2">
        <v>0</v>
      </c>
      <c r="BO300" s="2" t="s">
        <v>6</v>
      </c>
      <c r="BP300" s="2">
        <v>0</v>
      </c>
      <c r="BQ300" s="2">
        <v>2</v>
      </c>
      <c r="BR300" s="2">
        <v>0</v>
      </c>
      <c r="BS300" s="2">
        <v>1</v>
      </c>
      <c r="BT300" s="2">
        <v>1</v>
      </c>
      <c r="BU300" s="2">
        <v>1</v>
      </c>
      <c r="BV300" s="2">
        <v>1</v>
      </c>
      <c r="BW300" s="2">
        <v>1</v>
      </c>
      <c r="BX300" s="2">
        <v>1</v>
      </c>
      <c r="BY300" s="2" t="s">
        <v>6</v>
      </c>
      <c r="BZ300" s="2">
        <v>123</v>
      </c>
      <c r="CA300" s="2">
        <v>75</v>
      </c>
      <c r="CB300" s="2"/>
      <c r="CC300" s="2"/>
      <c r="CD300" s="2"/>
      <c r="CE300" s="2"/>
      <c r="CF300" s="2">
        <v>0</v>
      </c>
      <c r="CG300" s="2">
        <v>0</v>
      </c>
      <c r="CH300" s="2"/>
      <c r="CI300" s="2"/>
      <c r="CJ300" s="2"/>
      <c r="CK300" s="2"/>
      <c r="CL300" s="2"/>
      <c r="CM300" s="2">
        <v>0</v>
      </c>
      <c r="CN300" s="2" t="s">
        <v>1470</v>
      </c>
      <c r="CO300" s="2">
        <v>0</v>
      </c>
      <c r="CP300" s="2">
        <f t="shared" si="315"/>
        <v>2285.9899999999998</v>
      </c>
      <c r="CQ300" s="2">
        <f t="shared" si="316"/>
        <v>5716.59</v>
      </c>
      <c r="CR300" s="2">
        <f t="shared" si="317"/>
        <v>4.0599999999999996</v>
      </c>
      <c r="CS300" s="2">
        <f t="shared" si="318"/>
        <v>1.3</v>
      </c>
      <c r="CT300" s="2">
        <f t="shared" si="319"/>
        <v>301.45</v>
      </c>
      <c r="CU300" s="2">
        <f t="shared" si="320"/>
        <v>0</v>
      </c>
      <c r="CV300" s="2">
        <f t="shared" si="321"/>
        <v>35.339500000000001</v>
      </c>
      <c r="CW300" s="2">
        <f t="shared" si="322"/>
        <v>0.11249999999999999</v>
      </c>
      <c r="CX300" s="2">
        <f t="shared" si="323"/>
        <v>0</v>
      </c>
      <c r="CY300" s="2">
        <f t="shared" si="324"/>
        <v>127.56120000000001</v>
      </c>
      <c r="CZ300" s="2">
        <f t="shared" si="325"/>
        <v>73.5488</v>
      </c>
      <c r="DA300" s="2"/>
      <c r="DB300" s="2"/>
      <c r="DC300" s="2" t="s">
        <v>6</v>
      </c>
      <c r="DD300" s="2" t="s">
        <v>6</v>
      </c>
      <c r="DE300" s="2" t="s">
        <v>102</v>
      </c>
      <c r="DF300" s="2" t="s">
        <v>102</v>
      </c>
      <c r="DG300" s="2" t="s">
        <v>103</v>
      </c>
      <c r="DH300" s="2" t="s">
        <v>6</v>
      </c>
      <c r="DI300" s="2" t="s">
        <v>103</v>
      </c>
      <c r="DJ300" s="2" t="s">
        <v>102</v>
      </c>
      <c r="DK300" s="2" t="s">
        <v>6</v>
      </c>
      <c r="DL300" s="2" t="s">
        <v>6</v>
      </c>
      <c r="DM300" s="2" t="s">
        <v>6</v>
      </c>
      <c r="DN300" s="2">
        <v>0</v>
      </c>
      <c r="DO300" s="2">
        <v>0</v>
      </c>
      <c r="DP300" s="2">
        <v>1</v>
      </c>
      <c r="DQ300" s="2">
        <v>1</v>
      </c>
      <c r="DR300" s="2"/>
      <c r="DS300" s="2"/>
      <c r="DT300" s="2"/>
      <c r="DU300" s="2">
        <v>1005</v>
      </c>
      <c r="DV300" s="2" t="s">
        <v>32</v>
      </c>
      <c r="DW300" s="2" t="s">
        <v>32</v>
      </c>
      <c r="DX300" s="2">
        <v>100</v>
      </c>
      <c r="DY300" s="2"/>
      <c r="DZ300" s="2"/>
      <c r="EA300" s="2"/>
      <c r="EB300" s="2"/>
      <c r="EC300" s="2"/>
      <c r="ED300" s="2"/>
      <c r="EE300" s="2">
        <v>27029024</v>
      </c>
      <c r="EF300" s="2">
        <v>2</v>
      </c>
      <c r="EG300" s="2" t="s">
        <v>23</v>
      </c>
      <c r="EH300" s="2">
        <v>0</v>
      </c>
      <c r="EI300" s="2" t="s">
        <v>6</v>
      </c>
      <c r="EJ300" s="2">
        <v>1</v>
      </c>
      <c r="EK300" s="2">
        <v>11001</v>
      </c>
      <c r="EL300" s="2" t="s">
        <v>200</v>
      </c>
      <c r="EM300" s="2" t="s">
        <v>201</v>
      </c>
      <c r="EN300" s="2"/>
      <c r="EO300" s="2" t="s">
        <v>106</v>
      </c>
      <c r="EP300" s="2"/>
      <c r="EQ300" s="2">
        <v>0</v>
      </c>
      <c r="ER300" s="2">
        <v>5981.97</v>
      </c>
      <c r="ES300" s="2">
        <v>5716.59</v>
      </c>
      <c r="ET300" s="2">
        <v>3.25</v>
      </c>
      <c r="EU300" s="2">
        <v>1.04</v>
      </c>
      <c r="EV300" s="2">
        <v>262.13</v>
      </c>
      <c r="EW300" s="2">
        <v>30.73</v>
      </c>
      <c r="EX300" s="2">
        <v>0.09</v>
      </c>
      <c r="EY300" s="2">
        <v>0</v>
      </c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>
        <v>0</v>
      </c>
      <c r="FR300" s="2">
        <f t="shared" si="326"/>
        <v>0</v>
      </c>
      <c r="FS300" s="2">
        <v>0</v>
      </c>
      <c r="FT300" s="2" t="s">
        <v>27</v>
      </c>
      <c r="FU300" s="2" t="s">
        <v>28</v>
      </c>
      <c r="FV300" s="2"/>
      <c r="FW300" s="2"/>
      <c r="FX300" s="2">
        <v>110.7</v>
      </c>
      <c r="FY300" s="2">
        <v>63.75</v>
      </c>
      <c r="FZ300" s="2"/>
      <c r="GA300" s="2" t="s">
        <v>6</v>
      </c>
      <c r="GB300" s="2"/>
      <c r="GC300" s="2"/>
      <c r="GD300" s="2">
        <v>0</v>
      </c>
      <c r="GE300" s="2"/>
      <c r="GF300" s="2">
        <v>1154869174</v>
      </c>
      <c r="GG300" s="2">
        <v>2</v>
      </c>
      <c r="GH300" s="2">
        <v>1</v>
      </c>
      <c r="GI300" s="2">
        <v>-2</v>
      </c>
      <c r="GJ300" s="2">
        <v>0</v>
      </c>
      <c r="GK300" s="2">
        <f>ROUND(R300*(R12)/100,2)</f>
        <v>0</v>
      </c>
      <c r="GL300" s="2">
        <f t="shared" si="327"/>
        <v>0</v>
      </c>
      <c r="GM300" s="2">
        <f t="shared" si="328"/>
        <v>2487.1</v>
      </c>
      <c r="GN300" s="2">
        <f t="shared" si="329"/>
        <v>2487.1</v>
      </c>
      <c r="GO300" s="2">
        <f t="shared" si="330"/>
        <v>0</v>
      </c>
      <c r="GP300" s="2">
        <f t="shared" si="331"/>
        <v>0</v>
      </c>
      <c r="GQ300" s="2"/>
      <c r="GR300" s="2">
        <v>0</v>
      </c>
      <c r="GS300" s="2">
        <v>3</v>
      </c>
      <c r="GT300" s="2">
        <v>0</v>
      </c>
      <c r="GU300" s="2" t="s">
        <v>6</v>
      </c>
      <c r="GV300" s="2">
        <f t="shared" si="332"/>
        <v>0</v>
      </c>
      <c r="GW300" s="2">
        <v>1</v>
      </c>
      <c r="GX300" s="2">
        <f t="shared" si="333"/>
        <v>0</v>
      </c>
      <c r="GY300" s="2"/>
      <c r="GZ300" s="2"/>
      <c r="HA300" s="2">
        <v>0</v>
      </c>
      <c r="HB300" s="2">
        <v>0</v>
      </c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>
        <v>0</v>
      </c>
      <c r="IL300" s="2"/>
      <c r="IM300" s="2"/>
      <c r="IN300" s="2"/>
      <c r="IO300" s="2"/>
      <c r="IP300" s="2"/>
      <c r="IQ300" s="2"/>
      <c r="IR300" s="2"/>
      <c r="IS300" s="2"/>
      <c r="IT300" s="2"/>
      <c r="IU300" s="2"/>
    </row>
    <row r="301" spans="1:255" x14ac:dyDescent="0.2">
      <c r="A301">
        <v>17</v>
      </c>
      <c r="B301">
        <v>1</v>
      </c>
      <c r="C301">
        <f>ROW(SmtRes!A736)</f>
        <v>736</v>
      </c>
      <c r="D301">
        <f>ROW(EtalonRes!A756)</f>
        <v>756</v>
      </c>
      <c r="E301" t="s">
        <v>451</v>
      </c>
      <c r="F301" t="s">
        <v>452</v>
      </c>
      <c r="G301" t="s">
        <v>453</v>
      </c>
      <c r="H301" t="s">
        <v>32</v>
      </c>
      <c r="I301">
        <f>ROUND(37.96/100,9)</f>
        <v>0.37959999999999999</v>
      </c>
      <c r="J301">
        <v>0</v>
      </c>
      <c r="O301">
        <f t="shared" si="299"/>
        <v>2285.9899999999998</v>
      </c>
      <c r="P301">
        <f t="shared" si="300"/>
        <v>2170.02</v>
      </c>
      <c r="Q301">
        <f t="shared" si="301"/>
        <v>1.54</v>
      </c>
      <c r="R301">
        <f t="shared" si="302"/>
        <v>0.49</v>
      </c>
      <c r="S301">
        <f t="shared" si="303"/>
        <v>114.43</v>
      </c>
      <c r="T301">
        <f t="shared" si="304"/>
        <v>0</v>
      </c>
      <c r="U301">
        <f t="shared" si="305"/>
        <v>13.4148742</v>
      </c>
      <c r="V301">
        <f t="shared" si="306"/>
        <v>4.2704999999999993E-2</v>
      </c>
      <c r="W301">
        <f t="shared" si="307"/>
        <v>0</v>
      </c>
      <c r="X301">
        <f t="shared" si="308"/>
        <v>127.56</v>
      </c>
      <c r="Y301">
        <f t="shared" si="309"/>
        <v>73.55</v>
      </c>
      <c r="AA301">
        <v>27721504</v>
      </c>
      <c r="AB301">
        <f t="shared" si="310"/>
        <v>6022.1</v>
      </c>
      <c r="AC301">
        <f t="shared" si="338"/>
        <v>5716.59</v>
      </c>
      <c r="AD301">
        <f>ROUND(((((ET301*1.25))-((EU301*1.25)))+AE301),2)</f>
        <v>4.0599999999999996</v>
      </c>
      <c r="AE301">
        <f>ROUND(((EU301*1.25)),2)</f>
        <v>1.3</v>
      </c>
      <c r="AF301">
        <f>ROUND(((EV301*1.15)),2)</f>
        <v>301.45</v>
      </c>
      <c r="AG301">
        <f t="shared" si="312"/>
        <v>0</v>
      </c>
      <c r="AH301">
        <f>((EW301*1.15))</f>
        <v>35.339500000000001</v>
      </c>
      <c r="AI301">
        <f>((EX301*1.25))</f>
        <v>0.11249999999999999</v>
      </c>
      <c r="AJ301">
        <f t="shared" si="314"/>
        <v>0</v>
      </c>
      <c r="AK301">
        <v>5981.97</v>
      </c>
      <c r="AL301">
        <v>5716.59</v>
      </c>
      <c r="AM301">
        <v>3.25</v>
      </c>
      <c r="AN301">
        <v>1.04</v>
      </c>
      <c r="AO301">
        <v>262.13</v>
      </c>
      <c r="AP301">
        <v>0</v>
      </c>
      <c r="AQ301">
        <v>30.73</v>
      </c>
      <c r="AR301">
        <v>0.09</v>
      </c>
      <c r="AS301">
        <v>0</v>
      </c>
      <c r="AT301">
        <v>111</v>
      </c>
      <c r="AU301">
        <v>64</v>
      </c>
      <c r="AV301">
        <v>1</v>
      </c>
      <c r="AW301">
        <v>1</v>
      </c>
      <c r="AZ301">
        <v>1</v>
      </c>
      <c r="BA301">
        <v>1</v>
      </c>
      <c r="BB301">
        <v>1</v>
      </c>
      <c r="BC301">
        <v>1</v>
      </c>
      <c r="BD301" t="s">
        <v>6</v>
      </c>
      <c r="BE301" t="s">
        <v>6</v>
      </c>
      <c r="BF301" t="s">
        <v>6</v>
      </c>
      <c r="BG301" t="s">
        <v>6</v>
      </c>
      <c r="BH301">
        <v>0</v>
      </c>
      <c r="BI301">
        <v>1</v>
      </c>
      <c r="BJ301" t="s">
        <v>454</v>
      </c>
      <c r="BM301">
        <v>11001</v>
      </c>
      <c r="BN301">
        <v>0</v>
      </c>
      <c r="BO301" t="s">
        <v>6</v>
      </c>
      <c r="BP301">
        <v>0</v>
      </c>
      <c r="BQ301">
        <v>2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6</v>
      </c>
      <c r="BZ301">
        <v>123</v>
      </c>
      <c r="CA301">
        <v>75</v>
      </c>
      <c r="CF301">
        <v>0</v>
      </c>
      <c r="CG301">
        <v>0</v>
      </c>
      <c r="CM301">
        <v>0</v>
      </c>
      <c r="CN301" t="s">
        <v>1470</v>
      </c>
      <c r="CO301">
        <v>0</v>
      </c>
      <c r="CP301">
        <f t="shared" si="315"/>
        <v>2285.9899999999998</v>
      </c>
      <c r="CQ301">
        <f t="shared" si="316"/>
        <v>5716.59</v>
      </c>
      <c r="CR301">
        <f t="shared" si="317"/>
        <v>4.0599999999999996</v>
      </c>
      <c r="CS301">
        <f t="shared" si="318"/>
        <v>1.3</v>
      </c>
      <c r="CT301">
        <f t="shared" si="319"/>
        <v>301.45</v>
      </c>
      <c r="CU301">
        <f t="shared" si="320"/>
        <v>0</v>
      </c>
      <c r="CV301">
        <f t="shared" si="321"/>
        <v>35.339500000000001</v>
      </c>
      <c r="CW301">
        <f t="shared" si="322"/>
        <v>0.11249999999999999</v>
      </c>
      <c r="CX301">
        <f t="shared" si="323"/>
        <v>0</v>
      </c>
      <c r="CY301">
        <f t="shared" si="324"/>
        <v>127.56120000000001</v>
      </c>
      <c r="CZ301">
        <f t="shared" si="325"/>
        <v>73.5488</v>
      </c>
      <c r="DC301" t="s">
        <v>6</v>
      </c>
      <c r="DD301" t="s">
        <v>6</v>
      </c>
      <c r="DE301" t="s">
        <v>102</v>
      </c>
      <c r="DF301" t="s">
        <v>102</v>
      </c>
      <c r="DG301" t="s">
        <v>103</v>
      </c>
      <c r="DH301" t="s">
        <v>6</v>
      </c>
      <c r="DI301" t="s">
        <v>103</v>
      </c>
      <c r="DJ301" t="s">
        <v>102</v>
      </c>
      <c r="DK301" t="s">
        <v>6</v>
      </c>
      <c r="DL301" t="s">
        <v>6</v>
      </c>
      <c r="DM301" t="s">
        <v>6</v>
      </c>
      <c r="DN301">
        <v>0</v>
      </c>
      <c r="DO301">
        <v>0</v>
      </c>
      <c r="DP301">
        <v>1</v>
      </c>
      <c r="DQ301">
        <v>1</v>
      </c>
      <c r="DU301">
        <v>1005</v>
      </c>
      <c r="DV301" t="s">
        <v>32</v>
      </c>
      <c r="DW301" t="s">
        <v>32</v>
      </c>
      <c r="DX301">
        <v>100</v>
      </c>
      <c r="EE301">
        <v>27029024</v>
      </c>
      <c r="EF301">
        <v>2</v>
      </c>
      <c r="EG301" t="s">
        <v>23</v>
      </c>
      <c r="EH301">
        <v>0</v>
      </c>
      <c r="EI301" t="s">
        <v>6</v>
      </c>
      <c r="EJ301">
        <v>1</v>
      </c>
      <c r="EK301">
        <v>11001</v>
      </c>
      <c r="EL301" t="s">
        <v>200</v>
      </c>
      <c r="EM301" t="s">
        <v>201</v>
      </c>
      <c r="EO301" t="s">
        <v>106</v>
      </c>
      <c r="EQ301">
        <v>0</v>
      </c>
      <c r="ER301">
        <v>5981.97</v>
      </c>
      <c r="ES301">
        <v>5716.59</v>
      </c>
      <c r="ET301">
        <v>3.25</v>
      </c>
      <c r="EU301">
        <v>1.04</v>
      </c>
      <c r="EV301">
        <v>262.13</v>
      </c>
      <c r="EW301">
        <v>30.73</v>
      </c>
      <c r="EX301">
        <v>0.09</v>
      </c>
      <c r="EY301">
        <v>0</v>
      </c>
      <c r="FQ301">
        <v>0</v>
      </c>
      <c r="FR301">
        <f t="shared" si="326"/>
        <v>0</v>
      </c>
      <c r="FS301">
        <v>0</v>
      </c>
      <c r="FT301" t="s">
        <v>27</v>
      </c>
      <c r="FU301" t="s">
        <v>28</v>
      </c>
      <c r="FX301">
        <v>110.7</v>
      </c>
      <c r="FY301">
        <v>63.75</v>
      </c>
      <c r="GA301" t="s">
        <v>6</v>
      </c>
      <c r="GD301">
        <v>0</v>
      </c>
      <c r="GF301">
        <v>1154869174</v>
      </c>
      <c r="GG301">
        <v>2</v>
      </c>
      <c r="GH301">
        <v>1</v>
      </c>
      <c r="GI301">
        <v>-2</v>
      </c>
      <c r="GJ301">
        <v>0</v>
      </c>
      <c r="GK301">
        <f>ROUND(R301*(S12)/100,2)</f>
        <v>0</v>
      </c>
      <c r="GL301">
        <f t="shared" si="327"/>
        <v>0</v>
      </c>
      <c r="GM301">
        <f t="shared" si="328"/>
        <v>2487.1</v>
      </c>
      <c r="GN301">
        <f t="shared" si="329"/>
        <v>2487.1</v>
      </c>
      <c r="GO301">
        <f t="shared" si="330"/>
        <v>0</v>
      </c>
      <c r="GP301">
        <f t="shared" si="331"/>
        <v>0</v>
      </c>
      <c r="GR301">
        <v>0</v>
      </c>
      <c r="GS301">
        <v>0</v>
      </c>
      <c r="GT301">
        <v>0</v>
      </c>
      <c r="GU301" t="s">
        <v>6</v>
      </c>
      <c r="GV301">
        <f t="shared" si="332"/>
        <v>0</v>
      </c>
      <c r="GW301">
        <v>1</v>
      </c>
      <c r="GX301">
        <f t="shared" si="333"/>
        <v>0</v>
      </c>
      <c r="HA301">
        <v>0</v>
      </c>
      <c r="HB301">
        <v>0</v>
      </c>
      <c r="IK301">
        <v>0</v>
      </c>
    </row>
    <row r="302" spans="1:255" x14ac:dyDescent="0.2">
      <c r="A302" s="2">
        <v>17</v>
      </c>
      <c r="B302" s="2">
        <v>1</v>
      </c>
      <c r="C302" s="2">
        <f>ROW(SmtRes!A748)</f>
        <v>748</v>
      </c>
      <c r="D302" s="2">
        <f>ROW(EtalonRes!A768)</f>
        <v>768</v>
      </c>
      <c r="E302" s="2" t="s">
        <v>455</v>
      </c>
      <c r="F302" s="2" t="s">
        <v>456</v>
      </c>
      <c r="G302" s="2" t="s">
        <v>457</v>
      </c>
      <c r="H302" s="2" t="s">
        <v>32</v>
      </c>
      <c r="I302" s="2">
        <f>ROUND(37.96/100,9)</f>
        <v>0.37959999999999999</v>
      </c>
      <c r="J302" s="2">
        <v>0</v>
      </c>
      <c r="K302" s="2"/>
      <c r="L302" s="2"/>
      <c r="M302" s="2"/>
      <c r="N302" s="2"/>
      <c r="O302" s="2">
        <f t="shared" si="299"/>
        <v>8347.35</v>
      </c>
      <c r="P302" s="2">
        <f t="shared" si="300"/>
        <v>7151.53</v>
      </c>
      <c r="Q302" s="2">
        <f t="shared" si="301"/>
        <v>11.46</v>
      </c>
      <c r="R302" s="2">
        <f t="shared" si="302"/>
        <v>8.31</v>
      </c>
      <c r="S302" s="2">
        <f t="shared" si="303"/>
        <v>1184.3599999999999</v>
      </c>
      <c r="T302" s="2">
        <f t="shared" si="304"/>
        <v>0</v>
      </c>
      <c r="U302" s="2">
        <f t="shared" si="305"/>
        <v>135.51074679999999</v>
      </c>
      <c r="V302" s="2">
        <f t="shared" si="306"/>
        <v>0.82088499999999998</v>
      </c>
      <c r="W302" s="2">
        <f t="shared" si="307"/>
        <v>0</v>
      </c>
      <c r="X302" s="2">
        <f t="shared" si="308"/>
        <v>1323.86</v>
      </c>
      <c r="Y302" s="2">
        <f t="shared" si="309"/>
        <v>763.31</v>
      </c>
      <c r="Z302" s="2"/>
      <c r="AA302" s="2">
        <v>27721505</v>
      </c>
      <c r="AB302" s="2">
        <f t="shared" si="310"/>
        <v>21989.86</v>
      </c>
      <c r="AC302" s="2">
        <f t="shared" si="338"/>
        <v>18839.64</v>
      </c>
      <c r="AD302" s="2">
        <f>ROUND(((((ET302*1.25))-((EU302*1.25)))+AE302),2)</f>
        <v>30.19</v>
      </c>
      <c r="AE302" s="2">
        <f>ROUND(((EU302*1.25)),2)</f>
        <v>21.89</v>
      </c>
      <c r="AF302" s="2">
        <f>ROUND(((EV302*1.15)),2)</f>
        <v>3120.03</v>
      </c>
      <c r="AG302" s="2">
        <f t="shared" si="312"/>
        <v>0</v>
      </c>
      <c r="AH302" s="2">
        <f>((EW302*1.15))</f>
        <v>356.983</v>
      </c>
      <c r="AI302" s="2">
        <f>((EX302*1.25))</f>
        <v>2.1625000000000001</v>
      </c>
      <c r="AJ302" s="2">
        <f t="shared" si="314"/>
        <v>0</v>
      </c>
      <c r="AK302" s="2">
        <v>21576.86</v>
      </c>
      <c r="AL302" s="2">
        <v>18839.64</v>
      </c>
      <c r="AM302" s="2">
        <v>24.15</v>
      </c>
      <c r="AN302" s="2">
        <v>17.510000000000002</v>
      </c>
      <c r="AO302" s="2">
        <v>2713.07</v>
      </c>
      <c r="AP302" s="2">
        <v>0</v>
      </c>
      <c r="AQ302" s="2">
        <v>310.42</v>
      </c>
      <c r="AR302" s="2">
        <v>1.73</v>
      </c>
      <c r="AS302" s="2">
        <v>0</v>
      </c>
      <c r="AT302" s="2">
        <v>111</v>
      </c>
      <c r="AU302" s="2">
        <v>64</v>
      </c>
      <c r="AV302" s="2">
        <v>1</v>
      </c>
      <c r="AW302" s="2">
        <v>1</v>
      </c>
      <c r="AX302" s="2"/>
      <c r="AY302" s="2"/>
      <c r="AZ302" s="2">
        <v>1</v>
      </c>
      <c r="BA302" s="2">
        <v>1</v>
      </c>
      <c r="BB302" s="2">
        <v>1</v>
      </c>
      <c r="BC302" s="2">
        <v>1</v>
      </c>
      <c r="BD302" s="2" t="s">
        <v>6</v>
      </c>
      <c r="BE302" s="2" t="s">
        <v>6</v>
      </c>
      <c r="BF302" s="2" t="s">
        <v>6</v>
      </c>
      <c r="BG302" s="2" t="s">
        <v>6</v>
      </c>
      <c r="BH302" s="2">
        <v>0</v>
      </c>
      <c r="BI302" s="2">
        <v>1</v>
      </c>
      <c r="BJ302" s="2" t="s">
        <v>458</v>
      </c>
      <c r="BK302" s="2"/>
      <c r="BL302" s="2"/>
      <c r="BM302" s="2">
        <v>11001</v>
      </c>
      <c r="BN302" s="2">
        <v>0</v>
      </c>
      <c r="BO302" s="2" t="s">
        <v>6</v>
      </c>
      <c r="BP302" s="2">
        <v>0</v>
      </c>
      <c r="BQ302" s="2">
        <v>2</v>
      </c>
      <c r="BR302" s="2">
        <v>0</v>
      </c>
      <c r="BS302" s="2">
        <v>1</v>
      </c>
      <c r="BT302" s="2">
        <v>1</v>
      </c>
      <c r="BU302" s="2">
        <v>1</v>
      </c>
      <c r="BV302" s="2">
        <v>1</v>
      </c>
      <c r="BW302" s="2">
        <v>1</v>
      </c>
      <c r="BX302" s="2">
        <v>1</v>
      </c>
      <c r="BY302" s="2" t="s">
        <v>6</v>
      </c>
      <c r="BZ302" s="2">
        <v>123</v>
      </c>
      <c r="CA302" s="2">
        <v>75</v>
      </c>
      <c r="CB302" s="2"/>
      <c r="CC302" s="2"/>
      <c r="CD302" s="2"/>
      <c r="CE302" s="2"/>
      <c r="CF302" s="2">
        <v>0</v>
      </c>
      <c r="CG302" s="2">
        <v>0</v>
      </c>
      <c r="CH302" s="2"/>
      <c r="CI302" s="2"/>
      <c r="CJ302" s="2"/>
      <c r="CK302" s="2"/>
      <c r="CL302" s="2"/>
      <c r="CM302" s="2">
        <v>0</v>
      </c>
      <c r="CN302" s="2" t="s">
        <v>1470</v>
      </c>
      <c r="CO302" s="2">
        <v>0</v>
      </c>
      <c r="CP302" s="2">
        <f t="shared" si="315"/>
        <v>8347.35</v>
      </c>
      <c r="CQ302" s="2">
        <f t="shared" si="316"/>
        <v>18839.64</v>
      </c>
      <c r="CR302" s="2">
        <f t="shared" si="317"/>
        <v>30.19</v>
      </c>
      <c r="CS302" s="2">
        <f t="shared" si="318"/>
        <v>21.89</v>
      </c>
      <c r="CT302" s="2">
        <f t="shared" si="319"/>
        <v>3120.03</v>
      </c>
      <c r="CU302" s="2">
        <f t="shared" si="320"/>
        <v>0</v>
      </c>
      <c r="CV302" s="2">
        <f t="shared" si="321"/>
        <v>356.983</v>
      </c>
      <c r="CW302" s="2">
        <f t="shared" si="322"/>
        <v>2.1625000000000001</v>
      </c>
      <c r="CX302" s="2">
        <f t="shared" si="323"/>
        <v>0</v>
      </c>
      <c r="CY302" s="2">
        <f t="shared" si="324"/>
        <v>1323.8636999999999</v>
      </c>
      <c r="CZ302" s="2">
        <f t="shared" si="325"/>
        <v>763.30879999999991</v>
      </c>
      <c r="DA302" s="2"/>
      <c r="DB302" s="2"/>
      <c r="DC302" s="2" t="s">
        <v>6</v>
      </c>
      <c r="DD302" s="2" t="s">
        <v>6</v>
      </c>
      <c r="DE302" s="2" t="s">
        <v>102</v>
      </c>
      <c r="DF302" s="2" t="s">
        <v>102</v>
      </c>
      <c r="DG302" s="2" t="s">
        <v>103</v>
      </c>
      <c r="DH302" s="2" t="s">
        <v>6</v>
      </c>
      <c r="DI302" s="2" t="s">
        <v>103</v>
      </c>
      <c r="DJ302" s="2" t="s">
        <v>102</v>
      </c>
      <c r="DK302" s="2" t="s">
        <v>6</v>
      </c>
      <c r="DL302" s="2" t="s">
        <v>6</v>
      </c>
      <c r="DM302" s="2" t="s">
        <v>6</v>
      </c>
      <c r="DN302" s="2">
        <v>0</v>
      </c>
      <c r="DO302" s="2">
        <v>0</v>
      </c>
      <c r="DP302" s="2">
        <v>1</v>
      </c>
      <c r="DQ302" s="2">
        <v>1</v>
      </c>
      <c r="DR302" s="2"/>
      <c r="DS302" s="2"/>
      <c r="DT302" s="2"/>
      <c r="DU302" s="2">
        <v>1005</v>
      </c>
      <c r="DV302" s="2" t="s">
        <v>32</v>
      </c>
      <c r="DW302" s="2" t="s">
        <v>32</v>
      </c>
      <c r="DX302" s="2">
        <v>100</v>
      </c>
      <c r="DY302" s="2"/>
      <c r="DZ302" s="2"/>
      <c r="EA302" s="2"/>
      <c r="EB302" s="2"/>
      <c r="EC302" s="2"/>
      <c r="ED302" s="2"/>
      <c r="EE302" s="2">
        <v>27029024</v>
      </c>
      <c r="EF302" s="2">
        <v>2</v>
      </c>
      <c r="EG302" s="2" t="s">
        <v>23</v>
      </c>
      <c r="EH302" s="2">
        <v>0</v>
      </c>
      <c r="EI302" s="2" t="s">
        <v>6</v>
      </c>
      <c r="EJ302" s="2">
        <v>1</v>
      </c>
      <c r="EK302" s="2">
        <v>11001</v>
      </c>
      <c r="EL302" s="2" t="s">
        <v>200</v>
      </c>
      <c r="EM302" s="2" t="s">
        <v>201</v>
      </c>
      <c r="EN302" s="2"/>
      <c r="EO302" s="2" t="s">
        <v>106</v>
      </c>
      <c r="EP302" s="2"/>
      <c r="EQ302" s="2">
        <v>0</v>
      </c>
      <c r="ER302" s="2">
        <v>21576.86</v>
      </c>
      <c r="ES302" s="2">
        <v>18839.64</v>
      </c>
      <c r="ET302" s="2">
        <v>24.15</v>
      </c>
      <c r="EU302" s="2">
        <v>17.510000000000002</v>
      </c>
      <c r="EV302" s="2">
        <v>2713.07</v>
      </c>
      <c r="EW302" s="2">
        <v>310.42</v>
      </c>
      <c r="EX302" s="2">
        <v>1.73</v>
      </c>
      <c r="EY302" s="2">
        <v>0</v>
      </c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>
        <v>0</v>
      </c>
      <c r="FR302" s="2">
        <f t="shared" si="326"/>
        <v>0</v>
      </c>
      <c r="FS302" s="2">
        <v>0</v>
      </c>
      <c r="FT302" s="2" t="s">
        <v>27</v>
      </c>
      <c r="FU302" s="2" t="s">
        <v>28</v>
      </c>
      <c r="FV302" s="2"/>
      <c r="FW302" s="2"/>
      <c r="FX302" s="2">
        <v>110.7</v>
      </c>
      <c r="FY302" s="2">
        <v>63.75</v>
      </c>
      <c r="FZ302" s="2"/>
      <c r="GA302" s="2" t="s">
        <v>6</v>
      </c>
      <c r="GB302" s="2"/>
      <c r="GC302" s="2"/>
      <c r="GD302" s="2">
        <v>0</v>
      </c>
      <c r="GE302" s="2"/>
      <c r="GF302" s="2">
        <v>-957353104</v>
      </c>
      <c r="GG302" s="2">
        <v>2</v>
      </c>
      <c r="GH302" s="2">
        <v>1</v>
      </c>
      <c r="GI302" s="2">
        <v>-2</v>
      </c>
      <c r="GJ302" s="2">
        <v>0</v>
      </c>
      <c r="GK302" s="2">
        <f>ROUND(R302*(R12)/100,2)</f>
        <v>0</v>
      </c>
      <c r="GL302" s="2">
        <f t="shared" si="327"/>
        <v>0</v>
      </c>
      <c r="GM302" s="2">
        <f t="shared" si="328"/>
        <v>10434.52</v>
      </c>
      <c r="GN302" s="2">
        <f t="shared" si="329"/>
        <v>10434.52</v>
      </c>
      <c r="GO302" s="2">
        <f t="shared" si="330"/>
        <v>0</v>
      </c>
      <c r="GP302" s="2">
        <f t="shared" si="331"/>
        <v>0</v>
      </c>
      <c r="GQ302" s="2"/>
      <c r="GR302" s="2">
        <v>0</v>
      </c>
      <c r="GS302" s="2">
        <v>3</v>
      </c>
      <c r="GT302" s="2">
        <v>0</v>
      </c>
      <c r="GU302" s="2" t="s">
        <v>6</v>
      </c>
      <c r="GV302" s="2">
        <f t="shared" si="332"/>
        <v>0</v>
      </c>
      <c r="GW302" s="2">
        <v>1</v>
      </c>
      <c r="GX302" s="2">
        <f t="shared" si="333"/>
        <v>0</v>
      </c>
      <c r="GY302" s="2"/>
      <c r="GZ302" s="2"/>
      <c r="HA302" s="2">
        <v>0</v>
      </c>
      <c r="HB302" s="2">
        <v>0</v>
      </c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>
        <v>0</v>
      </c>
      <c r="IL302" s="2"/>
      <c r="IM302" s="2"/>
      <c r="IN302" s="2"/>
      <c r="IO302" s="2"/>
      <c r="IP302" s="2"/>
      <c r="IQ302" s="2"/>
      <c r="IR302" s="2"/>
      <c r="IS302" s="2"/>
      <c r="IT302" s="2"/>
      <c r="IU302" s="2"/>
    </row>
    <row r="303" spans="1:255" x14ac:dyDescent="0.2">
      <c r="A303">
        <v>17</v>
      </c>
      <c r="B303">
        <v>1</v>
      </c>
      <c r="C303">
        <f>ROW(SmtRes!A760)</f>
        <v>760</v>
      </c>
      <c r="D303">
        <f>ROW(EtalonRes!A780)</f>
        <v>780</v>
      </c>
      <c r="E303" t="s">
        <v>455</v>
      </c>
      <c r="F303" t="s">
        <v>456</v>
      </c>
      <c r="G303" t="s">
        <v>457</v>
      </c>
      <c r="H303" t="s">
        <v>32</v>
      </c>
      <c r="I303">
        <f>ROUND(37.96/100,9)</f>
        <v>0.37959999999999999</v>
      </c>
      <c r="J303">
        <v>0</v>
      </c>
      <c r="O303">
        <f t="shared" si="299"/>
        <v>8347.35</v>
      </c>
      <c r="P303">
        <f t="shared" si="300"/>
        <v>7151.53</v>
      </c>
      <c r="Q303">
        <f t="shared" si="301"/>
        <v>11.46</v>
      </c>
      <c r="R303">
        <f t="shared" si="302"/>
        <v>8.31</v>
      </c>
      <c r="S303">
        <f t="shared" si="303"/>
        <v>1184.3599999999999</v>
      </c>
      <c r="T303">
        <f t="shared" si="304"/>
        <v>0</v>
      </c>
      <c r="U303">
        <f t="shared" si="305"/>
        <v>135.51074679999999</v>
      </c>
      <c r="V303">
        <f t="shared" si="306"/>
        <v>0.82088499999999998</v>
      </c>
      <c r="W303">
        <f t="shared" si="307"/>
        <v>0</v>
      </c>
      <c r="X303">
        <f t="shared" si="308"/>
        <v>1323.86</v>
      </c>
      <c r="Y303">
        <f t="shared" si="309"/>
        <v>763.31</v>
      </c>
      <c r="AA303">
        <v>27721504</v>
      </c>
      <c r="AB303">
        <f t="shared" si="310"/>
        <v>21989.86</v>
      </c>
      <c r="AC303">
        <f t="shared" si="338"/>
        <v>18839.64</v>
      </c>
      <c r="AD303">
        <f>ROUND(((((ET303*1.25))-((EU303*1.25)))+AE303),2)</f>
        <v>30.19</v>
      </c>
      <c r="AE303">
        <f>ROUND(((EU303*1.25)),2)</f>
        <v>21.89</v>
      </c>
      <c r="AF303">
        <f>ROUND(((EV303*1.15)),2)</f>
        <v>3120.03</v>
      </c>
      <c r="AG303">
        <f t="shared" si="312"/>
        <v>0</v>
      </c>
      <c r="AH303">
        <f>((EW303*1.15))</f>
        <v>356.983</v>
      </c>
      <c r="AI303">
        <f>((EX303*1.25))</f>
        <v>2.1625000000000001</v>
      </c>
      <c r="AJ303">
        <f t="shared" si="314"/>
        <v>0</v>
      </c>
      <c r="AK303">
        <v>21576.86</v>
      </c>
      <c r="AL303">
        <v>18839.64</v>
      </c>
      <c r="AM303">
        <v>24.15</v>
      </c>
      <c r="AN303">
        <v>17.510000000000002</v>
      </c>
      <c r="AO303">
        <v>2713.07</v>
      </c>
      <c r="AP303">
        <v>0</v>
      </c>
      <c r="AQ303">
        <v>310.42</v>
      </c>
      <c r="AR303">
        <v>1.73</v>
      </c>
      <c r="AS303">
        <v>0</v>
      </c>
      <c r="AT303">
        <v>111</v>
      </c>
      <c r="AU303">
        <v>64</v>
      </c>
      <c r="AV303">
        <v>1</v>
      </c>
      <c r="AW303">
        <v>1</v>
      </c>
      <c r="AZ303">
        <v>1</v>
      </c>
      <c r="BA303">
        <v>1</v>
      </c>
      <c r="BB303">
        <v>1</v>
      </c>
      <c r="BC303">
        <v>1</v>
      </c>
      <c r="BD303" t="s">
        <v>6</v>
      </c>
      <c r="BE303" t="s">
        <v>6</v>
      </c>
      <c r="BF303" t="s">
        <v>6</v>
      </c>
      <c r="BG303" t="s">
        <v>6</v>
      </c>
      <c r="BH303">
        <v>0</v>
      </c>
      <c r="BI303">
        <v>1</v>
      </c>
      <c r="BJ303" t="s">
        <v>458</v>
      </c>
      <c r="BM303">
        <v>11001</v>
      </c>
      <c r="BN303">
        <v>0</v>
      </c>
      <c r="BO303" t="s">
        <v>6</v>
      </c>
      <c r="BP303">
        <v>0</v>
      </c>
      <c r="BQ303">
        <v>2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6</v>
      </c>
      <c r="BZ303">
        <v>123</v>
      </c>
      <c r="CA303">
        <v>75</v>
      </c>
      <c r="CF303">
        <v>0</v>
      </c>
      <c r="CG303">
        <v>0</v>
      </c>
      <c r="CM303">
        <v>0</v>
      </c>
      <c r="CN303" t="s">
        <v>1470</v>
      </c>
      <c r="CO303">
        <v>0</v>
      </c>
      <c r="CP303">
        <f t="shared" si="315"/>
        <v>8347.35</v>
      </c>
      <c r="CQ303">
        <f t="shared" si="316"/>
        <v>18839.64</v>
      </c>
      <c r="CR303">
        <f t="shared" si="317"/>
        <v>30.19</v>
      </c>
      <c r="CS303">
        <f t="shared" si="318"/>
        <v>21.89</v>
      </c>
      <c r="CT303">
        <f t="shared" si="319"/>
        <v>3120.03</v>
      </c>
      <c r="CU303">
        <f t="shared" si="320"/>
        <v>0</v>
      </c>
      <c r="CV303">
        <f t="shared" si="321"/>
        <v>356.983</v>
      </c>
      <c r="CW303">
        <f t="shared" si="322"/>
        <v>2.1625000000000001</v>
      </c>
      <c r="CX303">
        <f t="shared" si="323"/>
        <v>0</v>
      </c>
      <c r="CY303">
        <f t="shared" si="324"/>
        <v>1323.8636999999999</v>
      </c>
      <c r="CZ303">
        <f t="shared" si="325"/>
        <v>763.30879999999991</v>
      </c>
      <c r="DC303" t="s">
        <v>6</v>
      </c>
      <c r="DD303" t="s">
        <v>6</v>
      </c>
      <c r="DE303" t="s">
        <v>102</v>
      </c>
      <c r="DF303" t="s">
        <v>102</v>
      </c>
      <c r="DG303" t="s">
        <v>103</v>
      </c>
      <c r="DH303" t="s">
        <v>6</v>
      </c>
      <c r="DI303" t="s">
        <v>103</v>
      </c>
      <c r="DJ303" t="s">
        <v>102</v>
      </c>
      <c r="DK303" t="s">
        <v>6</v>
      </c>
      <c r="DL303" t="s">
        <v>6</v>
      </c>
      <c r="DM303" t="s">
        <v>6</v>
      </c>
      <c r="DN303">
        <v>0</v>
      </c>
      <c r="DO303">
        <v>0</v>
      </c>
      <c r="DP303">
        <v>1</v>
      </c>
      <c r="DQ303">
        <v>1</v>
      </c>
      <c r="DU303">
        <v>1005</v>
      </c>
      <c r="DV303" t="s">
        <v>32</v>
      </c>
      <c r="DW303" t="s">
        <v>32</v>
      </c>
      <c r="DX303">
        <v>100</v>
      </c>
      <c r="EE303">
        <v>27029024</v>
      </c>
      <c r="EF303">
        <v>2</v>
      </c>
      <c r="EG303" t="s">
        <v>23</v>
      </c>
      <c r="EH303">
        <v>0</v>
      </c>
      <c r="EI303" t="s">
        <v>6</v>
      </c>
      <c r="EJ303">
        <v>1</v>
      </c>
      <c r="EK303">
        <v>11001</v>
      </c>
      <c r="EL303" t="s">
        <v>200</v>
      </c>
      <c r="EM303" t="s">
        <v>201</v>
      </c>
      <c r="EO303" t="s">
        <v>106</v>
      </c>
      <c r="EQ303">
        <v>0</v>
      </c>
      <c r="ER303">
        <v>21576.86</v>
      </c>
      <c r="ES303">
        <v>18839.64</v>
      </c>
      <c r="ET303">
        <v>24.15</v>
      </c>
      <c r="EU303">
        <v>17.510000000000002</v>
      </c>
      <c r="EV303">
        <v>2713.07</v>
      </c>
      <c r="EW303">
        <v>310.42</v>
      </c>
      <c r="EX303">
        <v>1.73</v>
      </c>
      <c r="EY303">
        <v>0</v>
      </c>
      <c r="FQ303">
        <v>0</v>
      </c>
      <c r="FR303">
        <f t="shared" si="326"/>
        <v>0</v>
      </c>
      <c r="FS303">
        <v>0</v>
      </c>
      <c r="FT303" t="s">
        <v>27</v>
      </c>
      <c r="FU303" t="s">
        <v>28</v>
      </c>
      <c r="FX303">
        <v>110.7</v>
      </c>
      <c r="FY303">
        <v>63.75</v>
      </c>
      <c r="GA303" t="s">
        <v>6</v>
      </c>
      <c r="GD303">
        <v>0</v>
      </c>
      <c r="GF303">
        <v>-957353104</v>
      </c>
      <c r="GG303">
        <v>2</v>
      </c>
      <c r="GH303">
        <v>1</v>
      </c>
      <c r="GI303">
        <v>-2</v>
      </c>
      <c r="GJ303">
        <v>0</v>
      </c>
      <c r="GK303">
        <f>ROUND(R303*(S12)/100,2)</f>
        <v>0</v>
      </c>
      <c r="GL303">
        <f t="shared" si="327"/>
        <v>0</v>
      </c>
      <c r="GM303">
        <f t="shared" si="328"/>
        <v>10434.52</v>
      </c>
      <c r="GN303">
        <f t="shared" si="329"/>
        <v>10434.52</v>
      </c>
      <c r="GO303">
        <f t="shared" si="330"/>
        <v>0</v>
      </c>
      <c r="GP303">
        <f t="shared" si="331"/>
        <v>0</v>
      </c>
      <c r="GR303">
        <v>0</v>
      </c>
      <c r="GS303">
        <v>0</v>
      </c>
      <c r="GT303">
        <v>0</v>
      </c>
      <c r="GU303" t="s">
        <v>6</v>
      </c>
      <c r="GV303">
        <f t="shared" si="332"/>
        <v>0</v>
      </c>
      <c r="GW303">
        <v>1</v>
      </c>
      <c r="GX303">
        <f t="shared" si="333"/>
        <v>0</v>
      </c>
      <c r="HA303">
        <v>0</v>
      </c>
      <c r="HB303">
        <v>0</v>
      </c>
      <c r="IK303">
        <v>0</v>
      </c>
    </row>
    <row r="304" spans="1:255" x14ac:dyDescent="0.2">
      <c r="A304" s="2">
        <v>18</v>
      </c>
      <c r="B304" s="2">
        <v>1</v>
      </c>
      <c r="C304" s="2">
        <v>748</v>
      </c>
      <c r="D304" s="2"/>
      <c r="E304" s="2" t="s">
        <v>459</v>
      </c>
      <c r="F304" s="2" t="s">
        <v>460</v>
      </c>
      <c r="G304" s="2" t="s">
        <v>461</v>
      </c>
      <c r="H304" s="2" t="s">
        <v>352</v>
      </c>
      <c r="I304" s="2">
        <f>I302*J304</f>
        <v>4.9348000000000001</v>
      </c>
      <c r="J304" s="2">
        <v>13</v>
      </c>
      <c r="K304" s="2"/>
      <c r="L304" s="2"/>
      <c r="M304" s="2"/>
      <c r="N304" s="2"/>
      <c r="O304" s="2">
        <f t="shared" si="299"/>
        <v>45.1</v>
      </c>
      <c r="P304" s="2">
        <f t="shared" si="300"/>
        <v>45.1</v>
      </c>
      <c r="Q304" s="2">
        <f t="shared" si="301"/>
        <v>0</v>
      </c>
      <c r="R304" s="2">
        <f t="shared" si="302"/>
        <v>0</v>
      </c>
      <c r="S304" s="2">
        <f t="shared" si="303"/>
        <v>0</v>
      </c>
      <c r="T304" s="2">
        <f t="shared" si="304"/>
        <v>0</v>
      </c>
      <c r="U304" s="2">
        <f t="shared" si="305"/>
        <v>0</v>
      </c>
      <c r="V304" s="2">
        <f t="shared" si="306"/>
        <v>0</v>
      </c>
      <c r="W304" s="2">
        <f t="shared" si="307"/>
        <v>0</v>
      </c>
      <c r="X304" s="2">
        <f t="shared" si="308"/>
        <v>0</v>
      </c>
      <c r="Y304" s="2">
        <f t="shared" si="309"/>
        <v>0</v>
      </c>
      <c r="Z304" s="2"/>
      <c r="AA304" s="2">
        <v>27721505</v>
      </c>
      <c r="AB304" s="2">
        <f t="shared" si="310"/>
        <v>9.14</v>
      </c>
      <c r="AC304" s="2">
        <f t="shared" si="338"/>
        <v>9.14</v>
      </c>
      <c r="AD304" s="2">
        <f t="shared" ref="AD304:AD309" si="341">ROUND((((ET304)-(EU304))+AE304),2)</f>
        <v>0</v>
      </c>
      <c r="AE304" s="2">
        <f t="shared" ref="AE304:AF309" si="342">ROUND((EU304),2)</f>
        <v>0</v>
      </c>
      <c r="AF304" s="2">
        <f t="shared" si="342"/>
        <v>0</v>
      </c>
      <c r="AG304" s="2">
        <f t="shared" si="312"/>
        <v>0</v>
      </c>
      <c r="AH304" s="2">
        <f t="shared" ref="AH304:AI309" si="343">(EW304)</f>
        <v>0</v>
      </c>
      <c r="AI304" s="2">
        <f t="shared" si="343"/>
        <v>0</v>
      </c>
      <c r="AJ304" s="2">
        <f t="shared" si="314"/>
        <v>0</v>
      </c>
      <c r="AK304" s="2">
        <v>9.14</v>
      </c>
      <c r="AL304" s="2">
        <v>9.14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111</v>
      </c>
      <c r="AU304" s="2">
        <v>64</v>
      </c>
      <c r="AV304" s="2">
        <v>1</v>
      </c>
      <c r="AW304" s="2">
        <v>1</v>
      </c>
      <c r="AX304" s="2"/>
      <c r="AY304" s="2"/>
      <c r="AZ304" s="2">
        <v>1</v>
      </c>
      <c r="BA304" s="2">
        <v>1</v>
      </c>
      <c r="BB304" s="2">
        <v>1</v>
      </c>
      <c r="BC304" s="2">
        <v>1</v>
      </c>
      <c r="BD304" s="2" t="s">
        <v>6</v>
      </c>
      <c r="BE304" s="2" t="s">
        <v>6</v>
      </c>
      <c r="BF304" s="2" t="s">
        <v>6</v>
      </c>
      <c r="BG304" s="2" t="s">
        <v>6</v>
      </c>
      <c r="BH304" s="2">
        <v>3</v>
      </c>
      <c r="BI304" s="2">
        <v>1</v>
      </c>
      <c r="BJ304" s="2" t="s">
        <v>462</v>
      </c>
      <c r="BK304" s="2"/>
      <c r="BL304" s="2"/>
      <c r="BM304" s="2">
        <v>11001</v>
      </c>
      <c r="BN304" s="2">
        <v>0</v>
      </c>
      <c r="BO304" s="2" t="s">
        <v>6</v>
      </c>
      <c r="BP304" s="2">
        <v>0</v>
      </c>
      <c r="BQ304" s="2">
        <v>2</v>
      </c>
      <c r="BR304" s="2">
        <v>0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1</v>
      </c>
      <c r="BY304" s="2" t="s">
        <v>6</v>
      </c>
      <c r="BZ304" s="2">
        <v>123</v>
      </c>
      <c r="CA304" s="2">
        <v>75</v>
      </c>
      <c r="CB304" s="2"/>
      <c r="CC304" s="2"/>
      <c r="CD304" s="2"/>
      <c r="CE304" s="2"/>
      <c r="CF304" s="2">
        <v>0</v>
      </c>
      <c r="CG304" s="2">
        <v>0</v>
      </c>
      <c r="CH304" s="2"/>
      <c r="CI304" s="2"/>
      <c r="CJ304" s="2"/>
      <c r="CK304" s="2"/>
      <c r="CL304" s="2"/>
      <c r="CM304" s="2">
        <v>0</v>
      </c>
      <c r="CN304" s="2" t="s">
        <v>6</v>
      </c>
      <c r="CO304" s="2">
        <v>0</v>
      </c>
      <c r="CP304" s="2">
        <f t="shared" si="315"/>
        <v>45.1</v>
      </c>
      <c r="CQ304" s="2">
        <f t="shared" si="316"/>
        <v>9.14</v>
      </c>
      <c r="CR304" s="2">
        <f t="shared" si="317"/>
        <v>0</v>
      </c>
      <c r="CS304" s="2">
        <f t="shared" si="318"/>
        <v>0</v>
      </c>
      <c r="CT304" s="2">
        <f t="shared" si="319"/>
        <v>0</v>
      </c>
      <c r="CU304" s="2">
        <f t="shared" si="320"/>
        <v>0</v>
      </c>
      <c r="CV304" s="2">
        <f t="shared" si="321"/>
        <v>0</v>
      </c>
      <c r="CW304" s="2">
        <f t="shared" si="322"/>
        <v>0</v>
      </c>
      <c r="CX304" s="2">
        <f t="shared" si="323"/>
        <v>0</v>
      </c>
      <c r="CY304" s="2">
        <f t="shared" si="324"/>
        <v>0</v>
      </c>
      <c r="CZ304" s="2">
        <f t="shared" si="325"/>
        <v>0</v>
      </c>
      <c r="DA304" s="2"/>
      <c r="DB304" s="2"/>
      <c r="DC304" s="2" t="s">
        <v>6</v>
      </c>
      <c r="DD304" s="2" t="s">
        <v>6</v>
      </c>
      <c r="DE304" s="2" t="s">
        <v>6</v>
      </c>
      <c r="DF304" s="2" t="s">
        <v>6</v>
      </c>
      <c r="DG304" s="2" t="s">
        <v>6</v>
      </c>
      <c r="DH304" s="2" t="s">
        <v>6</v>
      </c>
      <c r="DI304" s="2" t="s">
        <v>6</v>
      </c>
      <c r="DJ304" s="2" t="s">
        <v>6</v>
      </c>
      <c r="DK304" s="2" t="s">
        <v>6</v>
      </c>
      <c r="DL304" s="2" t="s">
        <v>6</v>
      </c>
      <c r="DM304" s="2" t="s">
        <v>6</v>
      </c>
      <c r="DN304" s="2">
        <v>0</v>
      </c>
      <c r="DO304" s="2">
        <v>0</v>
      </c>
      <c r="DP304" s="2">
        <v>1</v>
      </c>
      <c r="DQ304" s="2">
        <v>1</v>
      </c>
      <c r="DR304" s="2"/>
      <c r="DS304" s="2"/>
      <c r="DT304" s="2"/>
      <c r="DU304" s="2">
        <v>1002</v>
      </c>
      <c r="DV304" s="2" t="s">
        <v>352</v>
      </c>
      <c r="DW304" s="2" t="s">
        <v>352</v>
      </c>
      <c r="DX304" s="2">
        <v>1</v>
      </c>
      <c r="DY304" s="2"/>
      <c r="DZ304" s="2"/>
      <c r="EA304" s="2"/>
      <c r="EB304" s="2"/>
      <c r="EC304" s="2"/>
      <c r="ED304" s="2"/>
      <c r="EE304" s="2">
        <v>27029024</v>
      </c>
      <c r="EF304" s="2">
        <v>2</v>
      </c>
      <c r="EG304" s="2" t="s">
        <v>23</v>
      </c>
      <c r="EH304" s="2">
        <v>0</v>
      </c>
      <c r="EI304" s="2" t="s">
        <v>6</v>
      </c>
      <c r="EJ304" s="2">
        <v>1</v>
      </c>
      <c r="EK304" s="2">
        <v>11001</v>
      </c>
      <c r="EL304" s="2" t="s">
        <v>200</v>
      </c>
      <c r="EM304" s="2" t="s">
        <v>201</v>
      </c>
      <c r="EN304" s="2"/>
      <c r="EO304" s="2" t="s">
        <v>6</v>
      </c>
      <c r="EP304" s="2"/>
      <c r="EQ304" s="2">
        <v>0</v>
      </c>
      <c r="ER304" s="2">
        <v>9.14</v>
      </c>
      <c r="ES304" s="2">
        <v>9.14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>
        <v>0</v>
      </c>
      <c r="FR304" s="2">
        <f t="shared" si="326"/>
        <v>0</v>
      </c>
      <c r="FS304" s="2">
        <v>0</v>
      </c>
      <c r="FT304" s="2" t="s">
        <v>27</v>
      </c>
      <c r="FU304" s="2" t="s">
        <v>28</v>
      </c>
      <c r="FV304" s="2"/>
      <c r="FW304" s="2"/>
      <c r="FX304" s="2">
        <v>110.7</v>
      </c>
      <c r="FY304" s="2">
        <v>63.75</v>
      </c>
      <c r="FZ304" s="2"/>
      <c r="GA304" s="2" t="s">
        <v>6</v>
      </c>
      <c r="GB304" s="2"/>
      <c r="GC304" s="2"/>
      <c r="GD304" s="2">
        <v>0</v>
      </c>
      <c r="GE304" s="2"/>
      <c r="GF304" s="2">
        <v>-972933126</v>
      </c>
      <c r="GG304" s="2">
        <v>2</v>
      </c>
      <c r="GH304" s="2">
        <v>1</v>
      </c>
      <c r="GI304" s="2">
        <v>-2</v>
      </c>
      <c r="GJ304" s="2">
        <v>0</v>
      </c>
      <c r="GK304" s="2">
        <f>ROUND(R304*(R12)/100,2)</f>
        <v>0</v>
      </c>
      <c r="GL304" s="2">
        <f t="shared" si="327"/>
        <v>0</v>
      </c>
      <c r="GM304" s="2">
        <f t="shared" si="328"/>
        <v>45.1</v>
      </c>
      <c r="GN304" s="2">
        <f t="shared" si="329"/>
        <v>45.1</v>
      </c>
      <c r="GO304" s="2">
        <f t="shared" si="330"/>
        <v>0</v>
      </c>
      <c r="GP304" s="2">
        <f t="shared" si="331"/>
        <v>0</v>
      </c>
      <c r="GQ304" s="2"/>
      <c r="GR304" s="2">
        <v>0</v>
      </c>
      <c r="GS304" s="2">
        <v>3</v>
      </c>
      <c r="GT304" s="2">
        <v>0</v>
      </c>
      <c r="GU304" s="2" t="s">
        <v>6</v>
      </c>
      <c r="GV304" s="2">
        <f t="shared" si="332"/>
        <v>0</v>
      </c>
      <c r="GW304" s="2">
        <v>1</v>
      </c>
      <c r="GX304" s="2">
        <f t="shared" si="333"/>
        <v>0</v>
      </c>
      <c r="GY304" s="2"/>
      <c r="GZ304" s="2"/>
      <c r="HA304" s="2">
        <v>0</v>
      </c>
      <c r="HB304" s="2">
        <v>0</v>
      </c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>
        <v>0</v>
      </c>
      <c r="IL304" s="2"/>
      <c r="IM304" s="2"/>
      <c r="IN304" s="2"/>
      <c r="IO304" s="2"/>
      <c r="IP304" s="2"/>
      <c r="IQ304" s="2"/>
      <c r="IR304" s="2"/>
      <c r="IS304" s="2"/>
      <c r="IT304" s="2"/>
      <c r="IU304" s="2"/>
    </row>
    <row r="305" spans="1:255" x14ac:dyDescent="0.2">
      <c r="A305">
        <v>18</v>
      </c>
      <c r="B305">
        <v>1</v>
      </c>
      <c r="C305">
        <v>760</v>
      </c>
      <c r="E305" t="s">
        <v>459</v>
      </c>
      <c r="F305" t="s">
        <v>460</v>
      </c>
      <c r="G305" t="s">
        <v>461</v>
      </c>
      <c r="H305" t="s">
        <v>352</v>
      </c>
      <c r="I305">
        <f>I303*J305</f>
        <v>4.9348000000000001</v>
      </c>
      <c r="J305">
        <v>13</v>
      </c>
      <c r="O305">
        <f t="shared" si="299"/>
        <v>45.1</v>
      </c>
      <c r="P305">
        <f t="shared" si="300"/>
        <v>45.1</v>
      </c>
      <c r="Q305">
        <f t="shared" si="301"/>
        <v>0</v>
      </c>
      <c r="R305">
        <f t="shared" si="302"/>
        <v>0</v>
      </c>
      <c r="S305">
        <f t="shared" si="303"/>
        <v>0</v>
      </c>
      <c r="T305">
        <f t="shared" si="304"/>
        <v>0</v>
      </c>
      <c r="U305">
        <f t="shared" si="305"/>
        <v>0</v>
      </c>
      <c r="V305">
        <f t="shared" si="306"/>
        <v>0</v>
      </c>
      <c r="W305">
        <f t="shared" si="307"/>
        <v>0</v>
      </c>
      <c r="X305">
        <f t="shared" si="308"/>
        <v>0</v>
      </c>
      <c r="Y305">
        <f t="shared" si="309"/>
        <v>0</v>
      </c>
      <c r="AA305">
        <v>27721504</v>
      </c>
      <c r="AB305">
        <f t="shared" si="310"/>
        <v>9.14</v>
      </c>
      <c r="AC305">
        <f t="shared" si="338"/>
        <v>9.14</v>
      </c>
      <c r="AD305">
        <f t="shared" si="341"/>
        <v>0</v>
      </c>
      <c r="AE305">
        <f t="shared" si="342"/>
        <v>0</v>
      </c>
      <c r="AF305">
        <f t="shared" si="342"/>
        <v>0</v>
      </c>
      <c r="AG305">
        <f t="shared" si="312"/>
        <v>0</v>
      </c>
      <c r="AH305">
        <f t="shared" si="343"/>
        <v>0</v>
      </c>
      <c r="AI305">
        <f t="shared" si="343"/>
        <v>0</v>
      </c>
      <c r="AJ305">
        <f t="shared" si="314"/>
        <v>0</v>
      </c>
      <c r="AK305">
        <v>9.14</v>
      </c>
      <c r="AL305">
        <v>9.14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111</v>
      </c>
      <c r="AU305">
        <v>64</v>
      </c>
      <c r="AV305">
        <v>1</v>
      </c>
      <c r="AW305">
        <v>1</v>
      </c>
      <c r="AZ305">
        <v>1</v>
      </c>
      <c r="BA305">
        <v>1</v>
      </c>
      <c r="BB305">
        <v>1</v>
      </c>
      <c r="BC305">
        <v>1</v>
      </c>
      <c r="BD305" t="s">
        <v>6</v>
      </c>
      <c r="BE305" t="s">
        <v>6</v>
      </c>
      <c r="BF305" t="s">
        <v>6</v>
      </c>
      <c r="BG305" t="s">
        <v>6</v>
      </c>
      <c r="BH305">
        <v>3</v>
      </c>
      <c r="BI305">
        <v>1</v>
      </c>
      <c r="BJ305" t="s">
        <v>462</v>
      </c>
      <c r="BM305">
        <v>11001</v>
      </c>
      <c r="BN305">
        <v>0</v>
      </c>
      <c r="BO305" t="s">
        <v>6</v>
      </c>
      <c r="BP305">
        <v>0</v>
      </c>
      <c r="BQ305">
        <v>2</v>
      </c>
      <c r="BR305">
        <v>0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6</v>
      </c>
      <c r="BZ305">
        <v>123</v>
      </c>
      <c r="CA305">
        <v>75</v>
      </c>
      <c r="CF305">
        <v>0</v>
      </c>
      <c r="CG305">
        <v>0</v>
      </c>
      <c r="CM305">
        <v>0</v>
      </c>
      <c r="CN305" t="s">
        <v>6</v>
      </c>
      <c r="CO305">
        <v>0</v>
      </c>
      <c r="CP305">
        <f t="shared" si="315"/>
        <v>45.1</v>
      </c>
      <c r="CQ305">
        <f t="shared" si="316"/>
        <v>9.14</v>
      </c>
      <c r="CR305">
        <f t="shared" si="317"/>
        <v>0</v>
      </c>
      <c r="CS305">
        <f t="shared" si="318"/>
        <v>0</v>
      </c>
      <c r="CT305">
        <f t="shared" si="319"/>
        <v>0</v>
      </c>
      <c r="CU305">
        <f t="shared" si="320"/>
        <v>0</v>
      </c>
      <c r="CV305">
        <f t="shared" si="321"/>
        <v>0</v>
      </c>
      <c r="CW305">
        <f t="shared" si="322"/>
        <v>0</v>
      </c>
      <c r="CX305">
        <f t="shared" si="323"/>
        <v>0</v>
      </c>
      <c r="CY305">
        <f t="shared" si="324"/>
        <v>0</v>
      </c>
      <c r="CZ305">
        <f t="shared" si="325"/>
        <v>0</v>
      </c>
      <c r="DC305" t="s">
        <v>6</v>
      </c>
      <c r="DD305" t="s">
        <v>6</v>
      </c>
      <c r="DE305" t="s">
        <v>6</v>
      </c>
      <c r="DF305" t="s">
        <v>6</v>
      </c>
      <c r="DG305" t="s">
        <v>6</v>
      </c>
      <c r="DH305" t="s">
        <v>6</v>
      </c>
      <c r="DI305" t="s">
        <v>6</v>
      </c>
      <c r="DJ305" t="s">
        <v>6</v>
      </c>
      <c r="DK305" t="s">
        <v>6</v>
      </c>
      <c r="DL305" t="s">
        <v>6</v>
      </c>
      <c r="DM305" t="s">
        <v>6</v>
      </c>
      <c r="DN305">
        <v>0</v>
      </c>
      <c r="DO305">
        <v>0</v>
      </c>
      <c r="DP305">
        <v>1</v>
      </c>
      <c r="DQ305">
        <v>1</v>
      </c>
      <c r="DU305">
        <v>1002</v>
      </c>
      <c r="DV305" t="s">
        <v>352</v>
      </c>
      <c r="DW305" t="s">
        <v>352</v>
      </c>
      <c r="DX305">
        <v>1</v>
      </c>
      <c r="EE305">
        <v>27029024</v>
      </c>
      <c r="EF305">
        <v>2</v>
      </c>
      <c r="EG305" t="s">
        <v>23</v>
      </c>
      <c r="EH305">
        <v>0</v>
      </c>
      <c r="EI305" t="s">
        <v>6</v>
      </c>
      <c r="EJ305">
        <v>1</v>
      </c>
      <c r="EK305">
        <v>11001</v>
      </c>
      <c r="EL305" t="s">
        <v>200</v>
      </c>
      <c r="EM305" t="s">
        <v>201</v>
      </c>
      <c r="EO305" t="s">
        <v>6</v>
      </c>
      <c r="EQ305">
        <v>0</v>
      </c>
      <c r="ER305">
        <v>9.14</v>
      </c>
      <c r="ES305">
        <v>9.14</v>
      </c>
      <c r="ET305">
        <v>0</v>
      </c>
      <c r="EU305">
        <v>0</v>
      </c>
      <c r="EV305">
        <v>0</v>
      </c>
      <c r="EW305">
        <v>0</v>
      </c>
      <c r="EX305">
        <v>0</v>
      </c>
      <c r="FQ305">
        <v>0</v>
      </c>
      <c r="FR305">
        <f t="shared" si="326"/>
        <v>0</v>
      </c>
      <c r="FS305">
        <v>0</v>
      </c>
      <c r="FT305" t="s">
        <v>27</v>
      </c>
      <c r="FU305" t="s">
        <v>28</v>
      </c>
      <c r="FX305">
        <v>110.7</v>
      </c>
      <c r="FY305">
        <v>63.75</v>
      </c>
      <c r="GA305" t="s">
        <v>6</v>
      </c>
      <c r="GD305">
        <v>0</v>
      </c>
      <c r="GF305">
        <v>-972933126</v>
      </c>
      <c r="GG305">
        <v>2</v>
      </c>
      <c r="GH305">
        <v>1</v>
      </c>
      <c r="GI305">
        <v>-2</v>
      </c>
      <c r="GJ305">
        <v>0</v>
      </c>
      <c r="GK305">
        <f>ROUND(R305*(S12)/100,2)</f>
        <v>0</v>
      </c>
      <c r="GL305">
        <f t="shared" si="327"/>
        <v>0</v>
      </c>
      <c r="GM305">
        <f t="shared" si="328"/>
        <v>45.1</v>
      </c>
      <c r="GN305">
        <f t="shared" si="329"/>
        <v>45.1</v>
      </c>
      <c r="GO305">
        <f t="shared" si="330"/>
        <v>0</v>
      </c>
      <c r="GP305">
        <f t="shared" si="331"/>
        <v>0</v>
      </c>
      <c r="GR305">
        <v>0</v>
      </c>
      <c r="GS305">
        <v>0</v>
      </c>
      <c r="GT305">
        <v>0</v>
      </c>
      <c r="GU305" t="s">
        <v>6</v>
      </c>
      <c r="GV305">
        <f t="shared" si="332"/>
        <v>0</v>
      </c>
      <c r="GW305">
        <v>1</v>
      </c>
      <c r="GX305">
        <f t="shared" si="333"/>
        <v>0</v>
      </c>
      <c r="HA305">
        <v>0</v>
      </c>
      <c r="HB305">
        <v>0</v>
      </c>
      <c r="IK305">
        <v>0</v>
      </c>
    </row>
    <row r="306" spans="1:255" x14ac:dyDescent="0.2">
      <c r="A306" s="2">
        <v>18</v>
      </c>
      <c r="B306" s="2">
        <v>1</v>
      </c>
      <c r="C306" s="2">
        <v>745</v>
      </c>
      <c r="D306" s="2"/>
      <c r="E306" s="2" t="s">
        <v>463</v>
      </c>
      <c r="F306" s="2" t="s">
        <v>464</v>
      </c>
      <c r="G306" s="2" t="s">
        <v>465</v>
      </c>
      <c r="H306" s="2" t="s">
        <v>96</v>
      </c>
      <c r="I306" s="2">
        <f>I302*J306</f>
        <v>-38.719200000000001</v>
      </c>
      <c r="J306" s="2">
        <v>-102</v>
      </c>
      <c r="K306" s="2"/>
      <c r="L306" s="2"/>
      <c r="M306" s="2"/>
      <c r="N306" s="2"/>
      <c r="O306" s="2">
        <f t="shared" si="299"/>
        <v>-5438.11</v>
      </c>
      <c r="P306" s="2">
        <f t="shared" si="300"/>
        <v>-5438.11</v>
      </c>
      <c r="Q306" s="2">
        <f t="shared" si="301"/>
        <v>0</v>
      </c>
      <c r="R306" s="2">
        <f t="shared" si="302"/>
        <v>0</v>
      </c>
      <c r="S306" s="2">
        <f t="shared" si="303"/>
        <v>0</v>
      </c>
      <c r="T306" s="2">
        <f t="shared" si="304"/>
        <v>0</v>
      </c>
      <c r="U306" s="2">
        <f t="shared" si="305"/>
        <v>0</v>
      </c>
      <c r="V306" s="2">
        <f t="shared" si="306"/>
        <v>0</v>
      </c>
      <c r="W306" s="2">
        <f t="shared" si="307"/>
        <v>0</v>
      </c>
      <c r="X306" s="2">
        <f t="shared" si="308"/>
        <v>0</v>
      </c>
      <c r="Y306" s="2">
        <f t="shared" si="309"/>
        <v>0</v>
      </c>
      <c r="Z306" s="2"/>
      <c r="AA306" s="2">
        <v>27721505</v>
      </c>
      <c r="AB306" s="2">
        <f t="shared" si="310"/>
        <v>140.44999999999999</v>
      </c>
      <c r="AC306" s="2">
        <f t="shared" si="338"/>
        <v>140.44999999999999</v>
      </c>
      <c r="AD306" s="2">
        <f t="shared" si="341"/>
        <v>0</v>
      </c>
      <c r="AE306" s="2">
        <f t="shared" si="342"/>
        <v>0</v>
      </c>
      <c r="AF306" s="2">
        <f t="shared" si="342"/>
        <v>0</v>
      </c>
      <c r="AG306" s="2">
        <f t="shared" si="312"/>
        <v>0</v>
      </c>
      <c r="AH306" s="2">
        <f t="shared" si="343"/>
        <v>0</v>
      </c>
      <c r="AI306" s="2">
        <f t="shared" si="343"/>
        <v>0</v>
      </c>
      <c r="AJ306" s="2">
        <f t="shared" si="314"/>
        <v>0</v>
      </c>
      <c r="AK306" s="2">
        <v>140.44999999999999</v>
      </c>
      <c r="AL306" s="2">
        <v>140.44999999999999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111</v>
      </c>
      <c r="AU306" s="2">
        <v>64</v>
      </c>
      <c r="AV306" s="2">
        <v>1</v>
      </c>
      <c r="AW306" s="2">
        <v>1</v>
      </c>
      <c r="AX306" s="2"/>
      <c r="AY306" s="2"/>
      <c r="AZ306" s="2">
        <v>1</v>
      </c>
      <c r="BA306" s="2">
        <v>1</v>
      </c>
      <c r="BB306" s="2">
        <v>1</v>
      </c>
      <c r="BC306" s="2">
        <v>1</v>
      </c>
      <c r="BD306" s="2" t="s">
        <v>6</v>
      </c>
      <c r="BE306" s="2" t="s">
        <v>6</v>
      </c>
      <c r="BF306" s="2" t="s">
        <v>6</v>
      </c>
      <c r="BG306" s="2" t="s">
        <v>6</v>
      </c>
      <c r="BH306" s="2">
        <v>3</v>
      </c>
      <c r="BI306" s="2">
        <v>1</v>
      </c>
      <c r="BJ306" s="2" t="s">
        <v>466</v>
      </c>
      <c r="BK306" s="2"/>
      <c r="BL306" s="2"/>
      <c r="BM306" s="2">
        <v>11001</v>
      </c>
      <c r="BN306" s="2">
        <v>0</v>
      </c>
      <c r="BO306" s="2" t="s">
        <v>6</v>
      </c>
      <c r="BP306" s="2">
        <v>0</v>
      </c>
      <c r="BQ306" s="2">
        <v>2</v>
      </c>
      <c r="BR306" s="2">
        <v>1</v>
      </c>
      <c r="BS306" s="2">
        <v>1</v>
      </c>
      <c r="BT306" s="2">
        <v>1</v>
      </c>
      <c r="BU306" s="2">
        <v>1</v>
      </c>
      <c r="BV306" s="2">
        <v>1</v>
      </c>
      <c r="BW306" s="2">
        <v>1</v>
      </c>
      <c r="BX306" s="2">
        <v>1</v>
      </c>
      <c r="BY306" s="2" t="s">
        <v>6</v>
      </c>
      <c r="BZ306" s="2">
        <v>123</v>
      </c>
      <c r="CA306" s="2">
        <v>75</v>
      </c>
      <c r="CB306" s="2"/>
      <c r="CC306" s="2"/>
      <c r="CD306" s="2"/>
      <c r="CE306" s="2"/>
      <c r="CF306" s="2">
        <v>0</v>
      </c>
      <c r="CG306" s="2">
        <v>0</v>
      </c>
      <c r="CH306" s="2"/>
      <c r="CI306" s="2"/>
      <c r="CJ306" s="2"/>
      <c r="CK306" s="2"/>
      <c r="CL306" s="2"/>
      <c r="CM306" s="2">
        <v>0</v>
      </c>
      <c r="CN306" s="2" t="s">
        <v>6</v>
      </c>
      <c r="CO306" s="2">
        <v>0</v>
      </c>
      <c r="CP306" s="2">
        <f t="shared" si="315"/>
        <v>-5438.11</v>
      </c>
      <c r="CQ306" s="2">
        <f t="shared" si="316"/>
        <v>140.44999999999999</v>
      </c>
      <c r="CR306" s="2">
        <f t="shared" si="317"/>
        <v>0</v>
      </c>
      <c r="CS306" s="2">
        <f t="shared" si="318"/>
        <v>0</v>
      </c>
      <c r="CT306" s="2">
        <f t="shared" si="319"/>
        <v>0</v>
      </c>
      <c r="CU306" s="2">
        <f t="shared" si="320"/>
        <v>0</v>
      </c>
      <c r="CV306" s="2">
        <f t="shared" si="321"/>
        <v>0</v>
      </c>
      <c r="CW306" s="2">
        <f t="shared" si="322"/>
        <v>0</v>
      </c>
      <c r="CX306" s="2">
        <f t="shared" si="323"/>
        <v>0</v>
      </c>
      <c r="CY306" s="2">
        <f t="shared" si="324"/>
        <v>0</v>
      </c>
      <c r="CZ306" s="2">
        <f t="shared" si="325"/>
        <v>0</v>
      </c>
      <c r="DA306" s="2"/>
      <c r="DB306" s="2"/>
      <c r="DC306" s="2" t="s">
        <v>6</v>
      </c>
      <c r="DD306" s="2" t="s">
        <v>6</v>
      </c>
      <c r="DE306" s="2" t="s">
        <v>6</v>
      </c>
      <c r="DF306" s="2" t="s">
        <v>6</v>
      </c>
      <c r="DG306" s="2" t="s">
        <v>6</v>
      </c>
      <c r="DH306" s="2" t="s">
        <v>6</v>
      </c>
      <c r="DI306" s="2" t="s">
        <v>6</v>
      </c>
      <c r="DJ306" s="2" t="s">
        <v>6</v>
      </c>
      <c r="DK306" s="2" t="s">
        <v>6</v>
      </c>
      <c r="DL306" s="2" t="s">
        <v>6</v>
      </c>
      <c r="DM306" s="2" t="s">
        <v>6</v>
      </c>
      <c r="DN306" s="2">
        <v>0</v>
      </c>
      <c r="DO306" s="2">
        <v>0</v>
      </c>
      <c r="DP306" s="2">
        <v>1</v>
      </c>
      <c r="DQ306" s="2">
        <v>1</v>
      </c>
      <c r="DR306" s="2"/>
      <c r="DS306" s="2"/>
      <c r="DT306" s="2"/>
      <c r="DU306" s="2">
        <v>1005</v>
      </c>
      <c r="DV306" s="2" t="s">
        <v>96</v>
      </c>
      <c r="DW306" s="2" t="s">
        <v>96</v>
      </c>
      <c r="DX306" s="2">
        <v>1</v>
      </c>
      <c r="DY306" s="2"/>
      <c r="DZ306" s="2"/>
      <c r="EA306" s="2"/>
      <c r="EB306" s="2"/>
      <c r="EC306" s="2"/>
      <c r="ED306" s="2"/>
      <c r="EE306" s="2">
        <v>27029024</v>
      </c>
      <c r="EF306" s="2">
        <v>2</v>
      </c>
      <c r="EG306" s="2" t="s">
        <v>23</v>
      </c>
      <c r="EH306" s="2">
        <v>0</v>
      </c>
      <c r="EI306" s="2" t="s">
        <v>6</v>
      </c>
      <c r="EJ306" s="2">
        <v>1</v>
      </c>
      <c r="EK306" s="2">
        <v>11001</v>
      </c>
      <c r="EL306" s="2" t="s">
        <v>200</v>
      </c>
      <c r="EM306" s="2" t="s">
        <v>201</v>
      </c>
      <c r="EN306" s="2"/>
      <c r="EO306" s="2" t="s">
        <v>6</v>
      </c>
      <c r="EP306" s="2"/>
      <c r="EQ306" s="2">
        <v>0</v>
      </c>
      <c r="ER306" s="2">
        <v>140.44999999999999</v>
      </c>
      <c r="ES306" s="2">
        <v>140.44999999999999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>
        <v>0</v>
      </c>
      <c r="FR306" s="2">
        <f t="shared" si="326"/>
        <v>0</v>
      </c>
      <c r="FS306" s="2">
        <v>0</v>
      </c>
      <c r="FT306" s="2" t="s">
        <v>27</v>
      </c>
      <c r="FU306" s="2" t="s">
        <v>28</v>
      </c>
      <c r="FV306" s="2"/>
      <c r="FW306" s="2"/>
      <c r="FX306" s="2">
        <v>110.7</v>
      </c>
      <c r="FY306" s="2">
        <v>63.75</v>
      </c>
      <c r="FZ306" s="2"/>
      <c r="GA306" s="2" t="s">
        <v>6</v>
      </c>
      <c r="GB306" s="2"/>
      <c r="GC306" s="2"/>
      <c r="GD306" s="2">
        <v>0</v>
      </c>
      <c r="GE306" s="2"/>
      <c r="GF306" s="2">
        <v>2046761779</v>
      </c>
      <c r="GG306" s="2">
        <v>2</v>
      </c>
      <c r="GH306" s="2">
        <v>1</v>
      </c>
      <c r="GI306" s="2">
        <v>-2</v>
      </c>
      <c r="GJ306" s="2">
        <v>0</v>
      </c>
      <c r="GK306" s="2">
        <f>ROUND(R306*(R12)/100,2)</f>
        <v>0</v>
      </c>
      <c r="GL306" s="2">
        <f t="shared" si="327"/>
        <v>0</v>
      </c>
      <c r="GM306" s="2">
        <f t="shared" si="328"/>
        <v>-5438.11</v>
      </c>
      <c r="GN306" s="2">
        <f t="shared" si="329"/>
        <v>-5438.11</v>
      </c>
      <c r="GO306" s="2">
        <f t="shared" si="330"/>
        <v>0</v>
      </c>
      <c r="GP306" s="2">
        <f t="shared" si="331"/>
        <v>0</v>
      </c>
      <c r="GQ306" s="2"/>
      <c r="GR306" s="2">
        <v>0</v>
      </c>
      <c r="GS306" s="2">
        <v>3</v>
      </c>
      <c r="GT306" s="2">
        <v>0</v>
      </c>
      <c r="GU306" s="2" t="s">
        <v>6</v>
      </c>
      <c r="GV306" s="2">
        <f t="shared" si="332"/>
        <v>0</v>
      </c>
      <c r="GW306" s="2">
        <v>1</v>
      </c>
      <c r="GX306" s="2">
        <f t="shared" si="333"/>
        <v>0</v>
      </c>
      <c r="GY306" s="2"/>
      <c r="GZ306" s="2"/>
      <c r="HA306" s="2">
        <v>0</v>
      </c>
      <c r="HB306" s="2">
        <v>0</v>
      </c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>
        <v>0</v>
      </c>
      <c r="IL306" s="2"/>
      <c r="IM306" s="2"/>
      <c r="IN306" s="2"/>
      <c r="IO306" s="2"/>
      <c r="IP306" s="2"/>
      <c r="IQ306" s="2"/>
      <c r="IR306" s="2"/>
      <c r="IS306" s="2"/>
      <c r="IT306" s="2"/>
      <c r="IU306" s="2"/>
    </row>
    <row r="307" spans="1:255" x14ac:dyDescent="0.2">
      <c r="A307">
        <v>18</v>
      </c>
      <c r="B307">
        <v>1</v>
      </c>
      <c r="C307">
        <v>757</v>
      </c>
      <c r="E307" t="s">
        <v>463</v>
      </c>
      <c r="F307" t="s">
        <v>464</v>
      </c>
      <c r="G307" t="s">
        <v>465</v>
      </c>
      <c r="H307" t="s">
        <v>96</v>
      </c>
      <c r="I307">
        <f>I303*J307</f>
        <v>-38.719200000000001</v>
      </c>
      <c r="J307">
        <v>-102</v>
      </c>
      <c r="O307">
        <f t="shared" si="299"/>
        <v>-5438.11</v>
      </c>
      <c r="P307">
        <f t="shared" si="300"/>
        <v>-5438.11</v>
      </c>
      <c r="Q307">
        <f t="shared" si="301"/>
        <v>0</v>
      </c>
      <c r="R307">
        <f t="shared" si="302"/>
        <v>0</v>
      </c>
      <c r="S307">
        <f t="shared" si="303"/>
        <v>0</v>
      </c>
      <c r="T307">
        <f t="shared" si="304"/>
        <v>0</v>
      </c>
      <c r="U307">
        <f t="shared" si="305"/>
        <v>0</v>
      </c>
      <c r="V307">
        <f t="shared" si="306"/>
        <v>0</v>
      </c>
      <c r="W307">
        <f t="shared" si="307"/>
        <v>0</v>
      </c>
      <c r="X307">
        <f t="shared" si="308"/>
        <v>0</v>
      </c>
      <c r="Y307">
        <f t="shared" si="309"/>
        <v>0</v>
      </c>
      <c r="AA307">
        <v>27721504</v>
      </c>
      <c r="AB307">
        <f t="shared" si="310"/>
        <v>140.44999999999999</v>
      </c>
      <c r="AC307">
        <f t="shared" si="338"/>
        <v>140.44999999999999</v>
      </c>
      <c r="AD307">
        <f t="shared" si="341"/>
        <v>0</v>
      </c>
      <c r="AE307">
        <f t="shared" si="342"/>
        <v>0</v>
      </c>
      <c r="AF307">
        <f t="shared" si="342"/>
        <v>0</v>
      </c>
      <c r="AG307">
        <f t="shared" si="312"/>
        <v>0</v>
      </c>
      <c r="AH307">
        <f t="shared" si="343"/>
        <v>0</v>
      </c>
      <c r="AI307">
        <f t="shared" si="343"/>
        <v>0</v>
      </c>
      <c r="AJ307">
        <f t="shared" si="314"/>
        <v>0</v>
      </c>
      <c r="AK307">
        <v>140.44999999999999</v>
      </c>
      <c r="AL307">
        <v>140.44999999999999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111</v>
      </c>
      <c r="AU307">
        <v>64</v>
      </c>
      <c r="AV307">
        <v>1</v>
      </c>
      <c r="AW307">
        <v>1</v>
      </c>
      <c r="AZ307">
        <v>1</v>
      </c>
      <c r="BA307">
        <v>1</v>
      </c>
      <c r="BB307">
        <v>1</v>
      </c>
      <c r="BC307">
        <v>1</v>
      </c>
      <c r="BD307" t="s">
        <v>6</v>
      </c>
      <c r="BE307" t="s">
        <v>6</v>
      </c>
      <c r="BF307" t="s">
        <v>6</v>
      </c>
      <c r="BG307" t="s">
        <v>6</v>
      </c>
      <c r="BH307">
        <v>3</v>
      </c>
      <c r="BI307">
        <v>1</v>
      </c>
      <c r="BJ307" t="s">
        <v>466</v>
      </c>
      <c r="BM307">
        <v>11001</v>
      </c>
      <c r="BN307">
        <v>0</v>
      </c>
      <c r="BO307" t="s">
        <v>6</v>
      </c>
      <c r="BP307">
        <v>0</v>
      </c>
      <c r="BQ307">
        <v>2</v>
      </c>
      <c r="BR307">
        <v>1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6</v>
      </c>
      <c r="BZ307">
        <v>123</v>
      </c>
      <c r="CA307">
        <v>75</v>
      </c>
      <c r="CF307">
        <v>0</v>
      </c>
      <c r="CG307">
        <v>0</v>
      </c>
      <c r="CM307">
        <v>0</v>
      </c>
      <c r="CN307" t="s">
        <v>6</v>
      </c>
      <c r="CO307">
        <v>0</v>
      </c>
      <c r="CP307">
        <f t="shared" si="315"/>
        <v>-5438.11</v>
      </c>
      <c r="CQ307">
        <f t="shared" si="316"/>
        <v>140.44999999999999</v>
      </c>
      <c r="CR307">
        <f t="shared" si="317"/>
        <v>0</v>
      </c>
      <c r="CS307">
        <f t="shared" si="318"/>
        <v>0</v>
      </c>
      <c r="CT307">
        <f t="shared" si="319"/>
        <v>0</v>
      </c>
      <c r="CU307">
        <f t="shared" si="320"/>
        <v>0</v>
      </c>
      <c r="CV307">
        <f t="shared" si="321"/>
        <v>0</v>
      </c>
      <c r="CW307">
        <f t="shared" si="322"/>
        <v>0</v>
      </c>
      <c r="CX307">
        <f t="shared" si="323"/>
        <v>0</v>
      </c>
      <c r="CY307">
        <f t="shared" si="324"/>
        <v>0</v>
      </c>
      <c r="CZ307">
        <f t="shared" si="325"/>
        <v>0</v>
      </c>
      <c r="DC307" t="s">
        <v>6</v>
      </c>
      <c r="DD307" t="s">
        <v>6</v>
      </c>
      <c r="DE307" t="s">
        <v>6</v>
      </c>
      <c r="DF307" t="s">
        <v>6</v>
      </c>
      <c r="DG307" t="s">
        <v>6</v>
      </c>
      <c r="DH307" t="s">
        <v>6</v>
      </c>
      <c r="DI307" t="s">
        <v>6</v>
      </c>
      <c r="DJ307" t="s">
        <v>6</v>
      </c>
      <c r="DK307" t="s">
        <v>6</v>
      </c>
      <c r="DL307" t="s">
        <v>6</v>
      </c>
      <c r="DM307" t="s">
        <v>6</v>
      </c>
      <c r="DN307">
        <v>0</v>
      </c>
      <c r="DO307">
        <v>0</v>
      </c>
      <c r="DP307">
        <v>1</v>
      </c>
      <c r="DQ307">
        <v>1</v>
      </c>
      <c r="DU307">
        <v>1005</v>
      </c>
      <c r="DV307" t="s">
        <v>96</v>
      </c>
      <c r="DW307" t="s">
        <v>96</v>
      </c>
      <c r="DX307">
        <v>1</v>
      </c>
      <c r="EE307">
        <v>27029024</v>
      </c>
      <c r="EF307">
        <v>2</v>
      </c>
      <c r="EG307" t="s">
        <v>23</v>
      </c>
      <c r="EH307">
        <v>0</v>
      </c>
      <c r="EI307" t="s">
        <v>6</v>
      </c>
      <c r="EJ307">
        <v>1</v>
      </c>
      <c r="EK307">
        <v>11001</v>
      </c>
      <c r="EL307" t="s">
        <v>200</v>
      </c>
      <c r="EM307" t="s">
        <v>201</v>
      </c>
      <c r="EO307" t="s">
        <v>6</v>
      </c>
      <c r="EQ307">
        <v>0</v>
      </c>
      <c r="ER307">
        <v>140.44999999999999</v>
      </c>
      <c r="ES307">
        <v>140.44999999999999</v>
      </c>
      <c r="ET307">
        <v>0</v>
      </c>
      <c r="EU307">
        <v>0</v>
      </c>
      <c r="EV307">
        <v>0</v>
      </c>
      <c r="EW307">
        <v>0</v>
      </c>
      <c r="EX307">
        <v>0</v>
      </c>
      <c r="FQ307">
        <v>0</v>
      </c>
      <c r="FR307">
        <f t="shared" si="326"/>
        <v>0</v>
      </c>
      <c r="FS307">
        <v>0</v>
      </c>
      <c r="FT307" t="s">
        <v>27</v>
      </c>
      <c r="FU307" t="s">
        <v>28</v>
      </c>
      <c r="FX307">
        <v>110.7</v>
      </c>
      <c r="FY307">
        <v>63.75</v>
      </c>
      <c r="GA307" t="s">
        <v>6</v>
      </c>
      <c r="GD307">
        <v>0</v>
      </c>
      <c r="GF307">
        <v>2046761779</v>
      </c>
      <c r="GG307">
        <v>2</v>
      </c>
      <c r="GH307">
        <v>1</v>
      </c>
      <c r="GI307">
        <v>-2</v>
      </c>
      <c r="GJ307">
        <v>0</v>
      </c>
      <c r="GK307">
        <f>ROUND(R307*(S12)/100,2)</f>
        <v>0</v>
      </c>
      <c r="GL307">
        <f t="shared" si="327"/>
        <v>0</v>
      </c>
      <c r="GM307">
        <f t="shared" si="328"/>
        <v>-5438.11</v>
      </c>
      <c r="GN307">
        <f t="shared" si="329"/>
        <v>-5438.11</v>
      </c>
      <c r="GO307">
        <f t="shared" si="330"/>
        <v>0</v>
      </c>
      <c r="GP307">
        <f t="shared" si="331"/>
        <v>0</v>
      </c>
      <c r="GR307">
        <v>0</v>
      </c>
      <c r="GS307">
        <v>0</v>
      </c>
      <c r="GT307">
        <v>0</v>
      </c>
      <c r="GU307" t="s">
        <v>6</v>
      </c>
      <c r="GV307">
        <f t="shared" si="332"/>
        <v>0</v>
      </c>
      <c r="GW307">
        <v>1</v>
      </c>
      <c r="GX307">
        <f t="shared" si="333"/>
        <v>0</v>
      </c>
      <c r="HA307">
        <v>0</v>
      </c>
      <c r="HB307">
        <v>0</v>
      </c>
      <c r="IK307">
        <v>0</v>
      </c>
    </row>
    <row r="308" spans="1:255" x14ac:dyDescent="0.2">
      <c r="A308" s="2">
        <v>18</v>
      </c>
      <c r="B308" s="2">
        <v>1</v>
      </c>
      <c r="C308" s="2">
        <v>746</v>
      </c>
      <c r="D308" s="2"/>
      <c r="E308" s="2" t="s">
        <v>467</v>
      </c>
      <c r="F308" s="2" t="s">
        <v>468</v>
      </c>
      <c r="G308" s="2" t="s">
        <v>469</v>
      </c>
      <c r="H308" s="2" t="s">
        <v>96</v>
      </c>
      <c r="I308" s="2">
        <f>I302*J308</f>
        <v>38.719200000000001</v>
      </c>
      <c r="J308" s="2">
        <v>102</v>
      </c>
      <c r="K308" s="2"/>
      <c r="L308" s="2"/>
      <c r="M308" s="2"/>
      <c r="N308" s="2"/>
      <c r="O308" s="2">
        <f t="shared" si="299"/>
        <v>2237.58</v>
      </c>
      <c r="P308" s="2">
        <f t="shared" si="300"/>
        <v>2237.58</v>
      </c>
      <c r="Q308" s="2">
        <f t="shared" si="301"/>
        <v>0</v>
      </c>
      <c r="R308" s="2">
        <f t="shared" si="302"/>
        <v>0</v>
      </c>
      <c r="S308" s="2">
        <f t="shared" si="303"/>
        <v>0</v>
      </c>
      <c r="T308" s="2">
        <f t="shared" si="304"/>
        <v>0</v>
      </c>
      <c r="U308" s="2">
        <f t="shared" si="305"/>
        <v>0</v>
      </c>
      <c r="V308" s="2">
        <f t="shared" si="306"/>
        <v>0</v>
      </c>
      <c r="W308" s="2">
        <f t="shared" si="307"/>
        <v>0</v>
      </c>
      <c r="X308" s="2">
        <f t="shared" si="308"/>
        <v>0</v>
      </c>
      <c r="Y308" s="2">
        <f t="shared" si="309"/>
        <v>0</v>
      </c>
      <c r="Z308" s="2"/>
      <c r="AA308" s="2">
        <v>27721505</v>
      </c>
      <c r="AB308" s="2">
        <f t="shared" si="310"/>
        <v>57.79</v>
      </c>
      <c r="AC308" s="2">
        <f t="shared" si="338"/>
        <v>57.79</v>
      </c>
      <c r="AD308" s="2">
        <f t="shared" si="341"/>
        <v>0</v>
      </c>
      <c r="AE308" s="2">
        <f t="shared" si="342"/>
        <v>0</v>
      </c>
      <c r="AF308" s="2">
        <f t="shared" si="342"/>
        <v>0</v>
      </c>
      <c r="AG308" s="2">
        <f t="shared" si="312"/>
        <v>0</v>
      </c>
      <c r="AH308" s="2">
        <f t="shared" si="343"/>
        <v>0</v>
      </c>
      <c r="AI308" s="2">
        <f t="shared" si="343"/>
        <v>0</v>
      </c>
      <c r="AJ308" s="2">
        <f t="shared" si="314"/>
        <v>0</v>
      </c>
      <c r="AK308" s="2">
        <v>57.79</v>
      </c>
      <c r="AL308" s="2">
        <v>57.79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111</v>
      </c>
      <c r="AU308" s="2">
        <v>64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6</v>
      </c>
      <c r="BE308" s="2" t="s">
        <v>6</v>
      </c>
      <c r="BF308" s="2" t="s">
        <v>6</v>
      </c>
      <c r="BG308" s="2" t="s">
        <v>6</v>
      </c>
      <c r="BH308" s="2">
        <v>3</v>
      </c>
      <c r="BI308" s="2">
        <v>1</v>
      </c>
      <c r="BJ308" s="2" t="s">
        <v>470</v>
      </c>
      <c r="BK308" s="2"/>
      <c r="BL308" s="2"/>
      <c r="BM308" s="2">
        <v>11001</v>
      </c>
      <c r="BN308" s="2">
        <v>0</v>
      </c>
      <c r="BO308" s="2" t="s">
        <v>6</v>
      </c>
      <c r="BP308" s="2">
        <v>0</v>
      </c>
      <c r="BQ308" s="2">
        <v>2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6</v>
      </c>
      <c r="BZ308" s="2">
        <v>123</v>
      </c>
      <c r="CA308" s="2">
        <v>75</v>
      </c>
      <c r="CB308" s="2"/>
      <c r="CC308" s="2"/>
      <c r="CD308" s="2"/>
      <c r="CE308" s="2"/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6</v>
      </c>
      <c r="CO308" s="2">
        <v>0</v>
      </c>
      <c r="CP308" s="2">
        <f t="shared" si="315"/>
        <v>2237.58</v>
      </c>
      <c r="CQ308" s="2">
        <f t="shared" si="316"/>
        <v>57.79</v>
      </c>
      <c r="CR308" s="2">
        <f t="shared" si="317"/>
        <v>0</v>
      </c>
      <c r="CS308" s="2">
        <f t="shared" si="318"/>
        <v>0</v>
      </c>
      <c r="CT308" s="2">
        <f t="shared" si="319"/>
        <v>0</v>
      </c>
      <c r="CU308" s="2">
        <f t="shared" si="320"/>
        <v>0</v>
      </c>
      <c r="CV308" s="2">
        <f t="shared" si="321"/>
        <v>0</v>
      </c>
      <c r="CW308" s="2">
        <f t="shared" si="322"/>
        <v>0</v>
      </c>
      <c r="CX308" s="2">
        <f t="shared" si="323"/>
        <v>0</v>
      </c>
      <c r="CY308" s="2">
        <f t="shared" si="324"/>
        <v>0</v>
      </c>
      <c r="CZ308" s="2">
        <f t="shared" si="325"/>
        <v>0</v>
      </c>
      <c r="DA308" s="2"/>
      <c r="DB308" s="2"/>
      <c r="DC308" s="2" t="s">
        <v>6</v>
      </c>
      <c r="DD308" s="2" t="s">
        <v>6</v>
      </c>
      <c r="DE308" s="2" t="s">
        <v>6</v>
      </c>
      <c r="DF308" s="2" t="s">
        <v>6</v>
      </c>
      <c r="DG308" s="2" t="s">
        <v>6</v>
      </c>
      <c r="DH308" s="2" t="s">
        <v>6</v>
      </c>
      <c r="DI308" s="2" t="s">
        <v>6</v>
      </c>
      <c r="DJ308" s="2" t="s">
        <v>6</v>
      </c>
      <c r="DK308" s="2" t="s">
        <v>6</v>
      </c>
      <c r="DL308" s="2" t="s">
        <v>6</v>
      </c>
      <c r="DM308" s="2" t="s">
        <v>6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1005</v>
      </c>
      <c r="DV308" s="2" t="s">
        <v>96</v>
      </c>
      <c r="DW308" s="2" t="s">
        <v>96</v>
      </c>
      <c r="DX308" s="2">
        <v>1</v>
      </c>
      <c r="DY308" s="2"/>
      <c r="DZ308" s="2"/>
      <c r="EA308" s="2"/>
      <c r="EB308" s="2"/>
      <c r="EC308" s="2"/>
      <c r="ED308" s="2"/>
      <c r="EE308" s="2">
        <v>27029024</v>
      </c>
      <c r="EF308" s="2">
        <v>2</v>
      </c>
      <c r="EG308" s="2" t="s">
        <v>23</v>
      </c>
      <c r="EH308" s="2">
        <v>0</v>
      </c>
      <c r="EI308" s="2" t="s">
        <v>6</v>
      </c>
      <c r="EJ308" s="2">
        <v>1</v>
      </c>
      <c r="EK308" s="2">
        <v>11001</v>
      </c>
      <c r="EL308" s="2" t="s">
        <v>200</v>
      </c>
      <c r="EM308" s="2" t="s">
        <v>201</v>
      </c>
      <c r="EN308" s="2"/>
      <c r="EO308" s="2" t="s">
        <v>6</v>
      </c>
      <c r="EP308" s="2"/>
      <c r="EQ308" s="2">
        <v>0</v>
      </c>
      <c r="ER308" s="2">
        <v>57.79</v>
      </c>
      <c r="ES308" s="2">
        <v>57.79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si="326"/>
        <v>0</v>
      </c>
      <c r="FS308" s="2">
        <v>0</v>
      </c>
      <c r="FT308" s="2" t="s">
        <v>27</v>
      </c>
      <c r="FU308" s="2" t="s">
        <v>28</v>
      </c>
      <c r="FV308" s="2"/>
      <c r="FW308" s="2"/>
      <c r="FX308" s="2">
        <v>110.7</v>
      </c>
      <c r="FY308" s="2">
        <v>63.75</v>
      </c>
      <c r="FZ308" s="2"/>
      <c r="GA308" s="2" t="s">
        <v>6</v>
      </c>
      <c r="GB308" s="2"/>
      <c r="GC308" s="2"/>
      <c r="GD308" s="2">
        <v>0</v>
      </c>
      <c r="GE308" s="2"/>
      <c r="GF308" s="2">
        <v>1788761726</v>
      </c>
      <c r="GG308" s="2">
        <v>2</v>
      </c>
      <c r="GH308" s="2">
        <v>1</v>
      </c>
      <c r="GI308" s="2">
        <v>-2</v>
      </c>
      <c r="GJ308" s="2">
        <v>0</v>
      </c>
      <c r="GK308" s="2">
        <f>ROUND(R308*(R12)/100,2)</f>
        <v>0</v>
      </c>
      <c r="GL308" s="2">
        <f t="shared" si="327"/>
        <v>0</v>
      </c>
      <c r="GM308" s="2">
        <f t="shared" si="328"/>
        <v>2237.58</v>
      </c>
      <c r="GN308" s="2">
        <f t="shared" si="329"/>
        <v>2237.58</v>
      </c>
      <c r="GO308" s="2">
        <f t="shared" si="330"/>
        <v>0</v>
      </c>
      <c r="GP308" s="2">
        <f t="shared" si="331"/>
        <v>0</v>
      </c>
      <c r="GQ308" s="2"/>
      <c r="GR308" s="2">
        <v>0</v>
      </c>
      <c r="GS308" s="2">
        <v>3</v>
      </c>
      <c r="GT308" s="2">
        <v>0</v>
      </c>
      <c r="GU308" s="2" t="s">
        <v>6</v>
      </c>
      <c r="GV308" s="2">
        <f t="shared" si="332"/>
        <v>0</v>
      </c>
      <c r="GW308" s="2">
        <v>1</v>
      </c>
      <c r="GX308" s="2">
        <f t="shared" si="333"/>
        <v>0</v>
      </c>
      <c r="GY308" s="2"/>
      <c r="GZ308" s="2"/>
      <c r="HA308" s="2">
        <v>0</v>
      </c>
      <c r="HB308" s="2">
        <v>0</v>
      </c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18</v>
      </c>
      <c r="B309">
        <v>1</v>
      </c>
      <c r="C309">
        <v>758</v>
      </c>
      <c r="E309" t="s">
        <v>467</v>
      </c>
      <c r="F309" t="s">
        <v>468</v>
      </c>
      <c r="G309" t="s">
        <v>469</v>
      </c>
      <c r="H309" t="s">
        <v>96</v>
      </c>
      <c r="I309">
        <f>I303*J309</f>
        <v>38.719200000000001</v>
      </c>
      <c r="J309">
        <v>102</v>
      </c>
      <c r="O309">
        <f t="shared" si="299"/>
        <v>2237.58</v>
      </c>
      <c r="P309">
        <f t="shared" si="300"/>
        <v>2237.58</v>
      </c>
      <c r="Q309">
        <f t="shared" si="301"/>
        <v>0</v>
      </c>
      <c r="R309">
        <f t="shared" si="302"/>
        <v>0</v>
      </c>
      <c r="S309">
        <f t="shared" si="303"/>
        <v>0</v>
      </c>
      <c r="T309">
        <f t="shared" si="304"/>
        <v>0</v>
      </c>
      <c r="U309">
        <f t="shared" si="305"/>
        <v>0</v>
      </c>
      <c r="V309">
        <f t="shared" si="306"/>
        <v>0</v>
      </c>
      <c r="W309">
        <f t="shared" si="307"/>
        <v>0</v>
      </c>
      <c r="X309">
        <f t="shared" si="308"/>
        <v>0</v>
      </c>
      <c r="Y309">
        <f t="shared" si="309"/>
        <v>0</v>
      </c>
      <c r="AA309">
        <v>27721504</v>
      </c>
      <c r="AB309">
        <f t="shared" si="310"/>
        <v>57.79</v>
      </c>
      <c r="AC309">
        <f t="shared" si="338"/>
        <v>57.79</v>
      </c>
      <c r="AD309">
        <f t="shared" si="341"/>
        <v>0</v>
      </c>
      <c r="AE309">
        <f t="shared" si="342"/>
        <v>0</v>
      </c>
      <c r="AF309">
        <f t="shared" si="342"/>
        <v>0</v>
      </c>
      <c r="AG309">
        <f t="shared" si="312"/>
        <v>0</v>
      </c>
      <c r="AH309">
        <f t="shared" si="343"/>
        <v>0</v>
      </c>
      <c r="AI309">
        <f t="shared" si="343"/>
        <v>0</v>
      </c>
      <c r="AJ309">
        <f t="shared" si="314"/>
        <v>0</v>
      </c>
      <c r="AK309">
        <v>57.79</v>
      </c>
      <c r="AL309">
        <v>57.79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111</v>
      </c>
      <c r="AU309">
        <v>64</v>
      </c>
      <c r="AV309">
        <v>1</v>
      </c>
      <c r="AW309">
        <v>1</v>
      </c>
      <c r="AZ309">
        <v>1</v>
      </c>
      <c r="BA309">
        <v>1</v>
      </c>
      <c r="BB309">
        <v>1</v>
      </c>
      <c r="BC309">
        <v>1</v>
      </c>
      <c r="BD309" t="s">
        <v>6</v>
      </c>
      <c r="BE309" t="s">
        <v>6</v>
      </c>
      <c r="BF309" t="s">
        <v>6</v>
      </c>
      <c r="BG309" t="s">
        <v>6</v>
      </c>
      <c r="BH309">
        <v>3</v>
      </c>
      <c r="BI309">
        <v>1</v>
      </c>
      <c r="BJ309" t="s">
        <v>470</v>
      </c>
      <c r="BM309">
        <v>11001</v>
      </c>
      <c r="BN309">
        <v>0</v>
      </c>
      <c r="BO309" t="s">
        <v>6</v>
      </c>
      <c r="BP309">
        <v>0</v>
      </c>
      <c r="BQ309">
        <v>2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6</v>
      </c>
      <c r="BZ309">
        <v>123</v>
      </c>
      <c r="CA309">
        <v>75</v>
      </c>
      <c r="CF309">
        <v>0</v>
      </c>
      <c r="CG309">
        <v>0</v>
      </c>
      <c r="CM309">
        <v>0</v>
      </c>
      <c r="CN309" t="s">
        <v>6</v>
      </c>
      <c r="CO309">
        <v>0</v>
      </c>
      <c r="CP309">
        <f t="shared" si="315"/>
        <v>2237.58</v>
      </c>
      <c r="CQ309">
        <f t="shared" si="316"/>
        <v>57.79</v>
      </c>
      <c r="CR309">
        <f t="shared" si="317"/>
        <v>0</v>
      </c>
      <c r="CS309">
        <f t="shared" si="318"/>
        <v>0</v>
      </c>
      <c r="CT309">
        <f t="shared" si="319"/>
        <v>0</v>
      </c>
      <c r="CU309">
        <f t="shared" si="320"/>
        <v>0</v>
      </c>
      <c r="CV309">
        <f t="shared" si="321"/>
        <v>0</v>
      </c>
      <c r="CW309">
        <f t="shared" si="322"/>
        <v>0</v>
      </c>
      <c r="CX309">
        <f t="shared" si="323"/>
        <v>0</v>
      </c>
      <c r="CY309">
        <f t="shared" si="324"/>
        <v>0</v>
      </c>
      <c r="CZ309">
        <f t="shared" si="325"/>
        <v>0</v>
      </c>
      <c r="DC309" t="s">
        <v>6</v>
      </c>
      <c r="DD309" t="s">
        <v>6</v>
      </c>
      <c r="DE309" t="s">
        <v>6</v>
      </c>
      <c r="DF309" t="s">
        <v>6</v>
      </c>
      <c r="DG309" t="s">
        <v>6</v>
      </c>
      <c r="DH309" t="s">
        <v>6</v>
      </c>
      <c r="DI309" t="s">
        <v>6</v>
      </c>
      <c r="DJ309" t="s">
        <v>6</v>
      </c>
      <c r="DK309" t="s">
        <v>6</v>
      </c>
      <c r="DL309" t="s">
        <v>6</v>
      </c>
      <c r="DM309" t="s">
        <v>6</v>
      </c>
      <c r="DN309">
        <v>0</v>
      </c>
      <c r="DO309">
        <v>0</v>
      </c>
      <c r="DP309">
        <v>1</v>
      </c>
      <c r="DQ309">
        <v>1</v>
      </c>
      <c r="DU309">
        <v>1005</v>
      </c>
      <c r="DV309" t="s">
        <v>96</v>
      </c>
      <c r="DW309" t="s">
        <v>96</v>
      </c>
      <c r="DX309">
        <v>1</v>
      </c>
      <c r="EE309">
        <v>27029024</v>
      </c>
      <c r="EF309">
        <v>2</v>
      </c>
      <c r="EG309" t="s">
        <v>23</v>
      </c>
      <c r="EH309">
        <v>0</v>
      </c>
      <c r="EI309" t="s">
        <v>6</v>
      </c>
      <c r="EJ309">
        <v>1</v>
      </c>
      <c r="EK309">
        <v>11001</v>
      </c>
      <c r="EL309" t="s">
        <v>200</v>
      </c>
      <c r="EM309" t="s">
        <v>201</v>
      </c>
      <c r="EO309" t="s">
        <v>6</v>
      </c>
      <c r="EQ309">
        <v>0</v>
      </c>
      <c r="ER309">
        <v>57.79</v>
      </c>
      <c r="ES309">
        <v>57.79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326"/>
        <v>0</v>
      </c>
      <c r="FS309">
        <v>0</v>
      </c>
      <c r="FT309" t="s">
        <v>27</v>
      </c>
      <c r="FU309" t="s">
        <v>28</v>
      </c>
      <c r="FX309">
        <v>110.7</v>
      </c>
      <c r="FY309">
        <v>63.75</v>
      </c>
      <c r="GA309" t="s">
        <v>6</v>
      </c>
      <c r="GD309">
        <v>0</v>
      </c>
      <c r="GF309">
        <v>1788761726</v>
      </c>
      <c r="GG309">
        <v>2</v>
      </c>
      <c r="GH309">
        <v>1</v>
      </c>
      <c r="GI309">
        <v>-2</v>
      </c>
      <c r="GJ309">
        <v>0</v>
      </c>
      <c r="GK309">
        <f>ROUND(R309*(S12)/100,2)</f>
        <v>0</v>
      </c>
      <c r="GL309">
        <f t="shared" si="327"/>
        <v>0</v>
      </c>
      <c r="GM309">
        <f t="shared" si="328"/>
        <v>2237.58</v>
      </c>
      <c r="GN309">
        <f t="shared" si="329"/>
        <v>2237.58</v>
      </c>
      <c r="GO309">
        <f t="shared" si="330"/>
        <v>0</v>
      </c>
      <c r="GP309">
        <f t="shared" si="331"/>
        <v>0</v>
      </c>
      <c r="GR309">
        <v>0</v>
      </c>
      <c r="GS309">
        <v>0</v>
      </c>
      <c r="GT309">
        <v>0</v>
      </c>
      <c r="GU309" t="s">
        <v>6</v>
      </c>
      <c r="GV309">
        <f t="shared" si="332"/>
        <v>0</v>
      </c>
      <c r="GW309">
        <v>1</v>
      </c>
      <c r="GX309">
        <f t="shared" si="333"/>
        <v>0</v>
      </c>
      <c r="HA309">
        <v>0</v>
      </c>
      <c r="HB309">
        <v>0</v>
      </c>
      <c r="IK309">
        <v>0</v>
      </c>
    </row>
    <row r="310" spans="1:255" x14ac:dyDescent="0.2">
      <c r="A310" s="2">
        <v>17</v>
      </c>
      <c r="B310" s="2">
        <v>1</v>
      </c>
      <c r="C310" s="2">
        <f>ROW(SmtRes!A771)</f>
        <v>771</v>
      </c>
      <c r="D310" s="2">
        <f>ROW(EtalonRes!A791)</f>
        <v>791</v>
      </c>
      <c r="E310" s="2" t="s">
        <v>471</v>
      </c>
      <c r="F310" s="2" t="s">
        <v>472</v>
      </c>
      <c r="G310" s="2" t="s">
        <v>473</v>
      </c>
      <c r="H310" s="2" t="s">
        <v>32</v>
      </c>
      <c r="I310" s="2">
        <f>ROUND(6.88/100,9)</f>
        <v>6.88E-2</v>
      </c>
      <c r="J310" s="2">
        <v>0</v>
      </c>
      <c r="K310" s="2"/>
      <c r="L310" s="2"/>
      <c r="M310" s="2"/>
      <c r="N310" s="2"/>
      <c r="O310" s="2">
        <f t="shared" ref="O310:O341" si="344">ROUND(CP310,2)</f>
        <v>693.65</v>
      </c>
      <c r="P310" s="2">
        <f t="shared" ref="P310:P341" si="345">ROUND(CQ310*I310,2)</f>
        <v>570.92999999999995</v>
      </c>
      <c r="Q310" s="2">
        <f t="shared" ref="Q310:Q341" si="346">ROUND(CR310*I310,2)</f>
        <v>21.95</v>
      </c>
      <c r="R310" s="2">
        <f t="shared" ref="R310:R341" si="347">ROUND(CS310*I310,2)</f>
        <v>4.33</v>
      </c>
      <c r="S310" s="2">
        <f t="shared" ref="S310:S341" si="348">ROUND(CT310*I310,2)</f>
        <v>100.77</v>
      </c>
      <c r="T310" s="2">
        <f t="shared" ref="T310:T341" si="349">ROUND(CU310*I310,2)</f>
        <v>0</v>
      </c>
      <c r="U310" s="2">
        <f t="shared" ref="U310:U341" si="350">CV310*I310</f>
        <v>11.529366399999999</v>
      </c>
      <c r="V310" s="2">
        <f t="shared" ref="V310:V341" si="351">CW310*I310</f>
        <v>0.36378000000000005</v>
      </c>
      <c r="W310" s="2">
        <f t="shared" ref="W310:W341" si="352">ROUND(CX310*I310,2)</f>
        <v>0</v>
      </c>
      <c r="X310" s="2">
        <f t="shared" ref="X310:X341" si="353">ROUND(CY310,2)</f>
        <v>111.41</v>
      </c>
      <c r="Y310" s="2">
        <f t="shared" ref="Y310:Y341" si="354">ROUND(CZ310,2)</f>
        <v>56.75</v>
      </c>
      <c r="Z310" s="2"/>
      <c r="AA310" s="2">
        <v>27721505</v>
      </c>
      <c r="AB310" s="2">
        <f t="shared" ref="AB310:AB341" si="355">ROUND((AC310+AD310+AF310),2)</f>
        <v>10081.99</v>
      </c>
      <c r="AC310" s="2">
        <f t="shared" si="338"/>
        <v>8298.35</v>
      </c>
      <c r="AD310" s="2">
        <f>ROUND(((((ET310*1.25))-((EU310*1.25)))+AE310),2)</f>
        <v>319.01</v>
      </c>
      <c r="AE310" s="2">
        <f>ROUND(((EU310*1.25)),2)</f>
        <v>62.9</v>
      </c>
      <c r="AF310" s="2">
        <f>ROUND(((EV310*1.15)),2)</f>
        <v>1464.63</v>
      </c>
      <c r="AG310" s="2">
        <f t="shared" ref="AG310:AG341" si="356">ROUND((AP310),2)</f>
        <v>0</v>
      </c>
      <c r="AH310" s="2">
        <f>((EW310*1.15))</f>
        <v>167.57799999999997</v>
      </c>
      <c r="AI310" s="2">
        <f>((EX310*1.25))</f>
        <v>5.2875000000000005</v>
      </c>
      <c r="AJ310" s="2">
        <f t="shared" ref="AJ310:AJ341" si="357">ROUND((AS310),2)</f>
        <v>0</v>
      </c>
      <c r="AK310" s="2">
        <v>9827.15</v>
      </c>
      <c r="AL310" s="2">
        <v>8298.35</v>
      </c>
      <c r="AM310" s="2">
        <v>255.21</v>
      </c>
      <c r="AN310" s="2">
        <v>50.32</v>
      </c>
      <c r="AO310" s="2">
        <v>1273.5899999999999</v>
      </c>
      <c r="AP310" s="2">
        <v>0</v>
      </c>
      <c r="AQ310" s="2">
        <v>145.72</v>
      </c>
      <c r="AR310" s="2">
        <v>4.2300000000000004</v>
      </c>
      <c r="AS310" s="2">
        <v>0</v>
      </c>
      <c r="AT310" s="2">
        <v>106</v>
      </c>
      <c r="AU310" s="2">
        <v>54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6</v>
      </c>
      <c r="BE310" s="2" t="s">
        <v>6</v>
      </c>
      <c r="BF310" s="2" t="s">
        <v>6</v>
      </c>
      <c r="BG310" s="2" t="s">
        <v>6</v>
      </c>
      <c r="BH310" s="2">
        <v>0</v>
      </c>
      <c r="BI310" s="2">
        <v>1</v>
      </c>
      <c r="BJ310" s="2" t="s">
        <v>474</v>
      </c>
      <c r="BK310" s="2"/>
      <c r="BL310" s="2"/>
      <c r="BM310" s="2">
        <v>10001</v>
      </c>
      <c r="BN310" s="2">
        <v>0</v>
      </c>
      <c r="BO310" s="2" t="s">
        <v>6</v>
      </c>
      <c r="BP310" s="2">
        <v>0</v>
      </c>
      <c r="BQ310" s="2">
        <v>2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6</v>
      </c>
      <c r="BZ310" s="2">
        <v>118</v>
      </c>
      <c r="CA310" s="2">
        <v>63</v>
      </c>
      <c r="CB310" s="2"/>
      <c r="CC310" s="2"/>
      <c r="CD310" s="2"/>
      <c r="CE310" s="2"/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1470</v>
      </c>
      <c r="CO310" s="2">
        <v>0</v>
      </c>
      <c r="CP310" s="2">
        <f t="shared" ref="CP310:CP341" si="358">(P310+Q310+S310)</f>
        <v>693.65</v>
      </c>
      <c r="CQ310" s="2">
        <f t="shared" ref="CQ310:CQ341" si="359">AC310*BC310</f>
        <v>8298.35</v>
      </c>
      <c r="CR310" s="2">
        <f t="shared" ref="CR310:CR341" si="360">AD310*BB310</f>
        <v>319.01</v>
      </c>
      <c r="CS310" s="2">
        <f t="shared" ref="CS310:CS341" si="361">AE310*BS310</f>
        <v>62.9</v>
      </c>
      <c r="CT310" s="2">
        <f t="shared" ref="CT310:CT341" si="362">AF310*BA310</f>
        <v>1464.63</v>
      </c>
      <c r="CU310" s="2">
        <f t="shared" ref="CU310:CU341" si="363">AG310</f>
        <v>0</v>
      </c>
      <c r="CV310" s="2">
        <f t="shared" ref="CV310:CV341" si="364">AH310</f>
        <v>167.57799999999997</v>
      </c>
      <c r="CW310" s="2">
        <f t="shared" ref="CW310:CW341" si="365">AI310</f>
        <v>5.2875000000000005</v>
      </c>
      <c r="CX310" s="2">
        <f t="shared" ref="CX310:CX341" si="366">AJ310</f>
        <v>0</v>
      </c>
      <c r="CY310" s="2">
        <f t="shared" ref="CY310:CY341" si="367">(((S310+R310)*AT310)/100)</f>
        <v>111.40599999999999</v>
      </c>
      <c r="CZ310" s="2">
        <f t="shared" ref="CZ310:CZ341" si="368">(((S310+R310)*AU310)/100)</f>
        <v>56.753999999999998</v>
      </c>
      <c r="DA310" s="2"/>
      <c r="DB310" s="2"/>
      <c r="DC310" s="2" t="s">
        <v>6</v>
      </c>
      <c r="DD310" s="2" t="s">
        <v>6</v>
      </c>
      <c r="DE310" s="2" t="s">
        <v>102</v>
      </c>
      <c r="DF310" s="2" t="s">
        <v>102</v>
      </c>
      <c r="DG310" s="2" t="s">
        <v>103</v>
      </c>
      <c r="DH310" s="2" t="s">
        <v>6</v>
      </c>
      <c r="DI310" s="2" t="s">
        <v>103</v>
      </c>
      <c r="DJ310" s="2" t="s">
        <v>102</v>
      </c>
      <c r="DK310" s="2" t="s">
        <v>6</v>
      </c>
      <c r="DL310" s="2" t="s">
        <v>6</v>
      </c>
      <c r="DM310" s="2" t="s">
        <v>6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1005</v>
      </c>
      <c r="DV310" s="2" t="s">
        <v>32</v>
      </c>
      <c r="DW310" s="2" t="s">
        <v>32</v>
      </c>
      <c r="DX310" s="2">
        <v>100</v>
      </c>
      <c r="DY310" s="2"/>
      <c r="DZ310" s="2"/>
      <c r="EA310" s="2"/>
      <c r="EB310" s="2"/>
      <c r="EC310" s="2"/>
      <c r="ED310" s="2"/>
      <c r="EE310" s="2">
        <v>27029023</v>
      </c>
      <c r="EF310" s="2">
        <v>2</v>
      </c>
      <c r="EG310" s="2" t="s">
        <v>23</v>
      </c>
      <c r="EH310" s="2">
        <v>0</v>
      </c>
      <c r="EI310" s="2" t="s">
        <v>6</v>
      </c>
      <c r="EJ310" s="2">
        <v>1</v>
      </c>
      <c r="EK310" s="2">
        <v>10001</v>
      </c>
      <c r="EL310" s="2" t="s">
        <v>475</v>
      </c>
      <c r="EM310" s="2" t="s">
        <v>476</v>
      </c>
      <c r="EN310" s="2"/>
      <c r="EO310" s="2" t="s">
        <v>106</v>
      </c>
      <c r="EP310" s="2"/>
      <c r="EQ310" s="2">
        <v>0</v>
      </c>
      <c r="ER310" s="2">
        <v>9827.15</v>
      </c>
      <c r="ES310" s="2">
        <v>8298.35</v>
      </c>
      <c r="ET310" s="2">
        <v>255.21</v>
      </c>
      <c r="EU310" s="2">
        <v>50.32</v>
      </c>
      <c r="EV310" s="2">
        <v>1273.5899999999999</v>
      </c>
      <c r="EW310" s="2">
        <v>145.72</v>
      </c>
      <c r="EX310" s="2">
        <v>4.2300000000000004</v>
      </c>
      <c r="EY310" s="2">
        <v>0</v>
      </c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ref="FR310:FR341" si="369">ROUND(IF(AND(BH310=3,BI310=3),P310,0),2)</f>
        <v>0</v>
      </c>
      <c r="FS310" s="2">
        <v>0</v>
      </c>
      <c r="FT310" s="2" t="s">
        <v>27</v>
      </c>
      <c r="FU310" s="2" t="s">
        <v>28</v>
      </c>
      <c r="FV310" s="2"/>
      <c r="FW310" s="2"/>
      <c r="FX310" s="2">
        <v>106.2</v>
      </c>
      <c r="FY310" s="2">
        <v>53.55</v>
      </c>
      <c r="FZ310" s="2"/>
      <c r="GA310" s="2" t="s">
        <v>6</v>
      </c>
      <c r="GB310" s="2"/>
      <c r="GC310" s="2"/>
      <c r="GD310" s="2">
        <v>0</v>
      </c>
      <c r="GE310" s="2"/>
      <c r="GF310" s="2">
        <v>1452579699</v>
      </c>
      <c r="GG310" s="2">
        <v>2</v>
      </c>
      <c r="GH310" s="2">
        <v>1</v>
      </c>
      <c r="GI310" s="2">
        <v>-2</v>
      </c>
      <c r="GJ310" s="2">
        <v>0</v>
      </c>
      <c r="GK310" s="2">
        <f>ROUND(R310*(R12)/100,2)</f>
        <v>0</v>
      </c>
      <c r="GL310" s="2">
        <f t="shared" ref="GL310:GL341" si="370">ROUND(IF(AND(BH310=3,BI310=3,FS310&lt;&gt;0),P310,0),2)</f>
        <v>0</v>
      </c>
      <c r="GM310" s="2">
        <f t="shared" ref="GM310:GM341" si="371">ROUND(O310+X310+Y310+GK310,2)+GX310</f>
        <v>861.81</v>
      </c>
      <c r="GN310" s="2">
        <f t="shared" ref="GN310:GN341" si="372">IF(OR(BI310=0,BI310=1),ROUND(O310+X310+Y310+GK310,2),0)</f>
        <v>861.81</v>
      </c>
      <c r="GO310" s="2">
        <f t="shared" ref="GO310:GO341" si="373">IF(BI310=2,ROUND(O310+X310+Y310+GK310,2),0)</f>
        <v>0</v>
      </c>
      <c r="GP310" s="2">
        <f t="shared" ref="GP310:GP341" si="374">IF(BI310=4,ROUND(O310+X310+Y310+GK310,2)+GX310,0)</f>
        <v>0</v>
      </c>
      <c r="GQ310" s="2"/>
      <c r="GR310" s="2">
        <v>0</v>
      </c>
      <c r="GS310" s="2">
        <v>3</v>
      </c>
      <c r="GT310" s="2">
        <v>0</v>
      </c>
      <c r="GU310" s="2" t="s">
        <v>6</v>
      </c>
      <c r="GV310" s="2">
        <f t="shared" ref="GV310:GV341" si="375">ROUND(GT310,2)</f>
        <v>0</v>
      </c>
      <c r="GW310" s="2">
        <v>1</v>
      </c>
      <c r="GX310" s="2">
        <f t="shared" ref="GX310:GX341" si="376">ROUND(GV310*GW310*I310,2)</f>
        <v>0</v>
      </c>
      <c r="GY310" s="2"/>
      <c r="GZ310" s="2"/>
      <c r="HA310" s="2">
        <v>0</v>
      </c>
      <c r="HB310" s="2">
        <v>0</v>
      </c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17</v>
      </c>
      <c r="B311">
        <v>1</v>
      </c>
      <c r="C311">
        <f>ROW(SmtRes!A782)</f>
        <v>782</v>
      </c>
      <c r="D311">
        <f>ROW(EtalonRes!A802)</f>
        <v>802</v>
      </c>
      <c r="E311" t="s">
        <v>471</v>
      </c>
      <c r="F311" t="s">
        <v>472</v>
      </c>
      <c r="G311" t="s">
        <v>473</v>
      </c>
      <c r="H311" t="s">
        <v>32</v>
      </c>
      <c r="I311">
        <f>ROUND(6.88/100,9)</f>
        <v>6.88E-2</v>
      </c>
      <c r="J311">
        <v>0</v>
      </c>
      <c r="O311">
        <f t="shared" si="344"/>
        <v>693.65</v>
      </c>
      <c r="P311">
        <f t="shared" si="345"/>
        <v>570.92999999999995</v>
      </c>
      <c r="Q311">
        <f t="shared" si="346"/>
        <v>21.95</v>
      </c>
      <c r="R311">
        <f t="shared" si="347"/>
        <v>4.33</v>
      </c>
      <c r="S311">
        <f t="shared" si="348"/>
        <v>100.77</v>
      </c>
      <c r="T311">
        <f t="shared" si="349"/>
        <v>0</v>
      </c>
      <c r="U311">
        <f t="shared" si="350"/>
        <v>11.529366399999999</v>
      </c>
      <c r="V311">
        <f t="shared" si="351"/>
        <v>0.36378000000000005</v>
      </c>
      <c r="W311">
        <f t="shared" si="352"/>
        <v>0</v>
      </c>
      <c r="X311">
        <f t="shared" si="353"/>
        <v>111.41</v>
      </c>
      <c r="Y311">
        <f t="shared" si="354"/>
        <v>56.75</v>
      </c>
      <c r="AA311">
        <v>27721504</v>
      </c>
      <c r="AB311">
        <f t="shared" si="355"/>
        <v>10081.99</v>
      </c>
      <c r="AC311">
        <f t="shared" si="338"/>
        <v>8298.35</v>
      </c>
      <c r="AD311">
        <f>ROUND(((((ET311*1.25))-((EU311*1.25)))+AE311),2)</f>
        <v>319.01</v>
      </c>
      <c r="AE311">
        <f>ROUND(((EU311*1.25)),2)</f>
        <v>62.9</v>
      </c>
      <c r="AF311">
        <f>ROUND(((EV311*1.15)),2)</f>
        <v>1464.63</v>
      </c>
      <c r="AG311">
        <f t="shared" si="356"/>
        <v>0</v>
      </c>
      <c r="AH311">
        <f>((EW311*1.15))</f>
        <v>167.57799999999997</v>
      </c>
      <c r="AI311">
        <f>((EX311*1.25))</f>
        <v>5.2875000000000005</v>
      </c>
      <c r="AJ311">
        <f t="shared" si="357"/>
        <v>0</v>
      </c>
      <c r="AK311">
        <v>9827.15</v>
      </c>
      <c r="AL311">
        <v>8298.35</v>
      </c>
      <c r="AM311">
        <v>255.21</v>
      </c>
      <c r="AN311">
        <v>50.32</v>
      </c>
      <c r="AO311">
        <v>1273.5899999999999</v>
      </c>
      <c r="AP311">
        <v>0</v>
      </c>
      <c r="AQ311">
        <v>145.72</v>
      </c>
      <c r="AR311">
        <v>4.2300000000000004</v>
      </c>
      <c r="AS311">
        <v>0</v>
      </c>
      <c r="AT311">
        <v>106</v>
      </c>
      <c r="AU311">
        <v>54</v>
      </c>
      <c r="AV311">
        <v>1</v>
      </c>
      <c r="AW311">
        <v>1</v>
      </c>
      <c r="AZ311">
        <v>1</v>
      </c>
      <c r="BA311">
        <v>1</v>
      </c>
      <c r="BB311">
        <v>1</v>
      </c>
      <c r="BC311">
        <v>1</v>
      </c>
      <c r="BD311" t="s">
        <v>6</v>
      </c>
      <c r="BE311" t="s">
        <v>6</v>
      </c>
      <c r="BF311" t="s">
        <v>6</v>
      </c>
      <c r="BG311" t="s">
        <v>6</v>
      </c>
      <c r="BH311">
        <v>0</v>
      </c>
      <c r="BI311">
        <v>1</v>
      </c>
      <c r="BJ311" t="s">
        <v>474</v>
      </c>
      <c r="BM311">
        <v>10001</v>
      </c>
      <c r="BN311">
        <v>0</v>
      </c>
      <c r="BO311" t="s">
        <v>6</v>
      </c>
      <c r="BP311">
        <v>0</v>
      </c>
      <c r="BQ311">
        <v>2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6</v>
      </c>
      <c r="BZ311">
        <v>118</v>
      </c>
      <c r="CA311">
        <v>63</v>
      </c>
      <c r="CF311">
        <v>0</v>
      </c>
      <c r="CG311">
        <v>0</v>
      </c>
      <c r="CM311">
        <v>0</v>
      </c>
      <c r="CN311" t="s">
        <v>1470</v>
      </c>
      <c r="CO311">
        <v>0</v>
      </c>
      <c r="CP311">
        <f t="shared" si="358"/>
        <v>693.65</v>
      </c>
      <c r="CQ311">
        <f t="shared" si="359"/>
        <v>8298.35</v>
      </c>
      <c r="CR311">
        <f t="shared" si="360"/>
        <v>319.01</v>
      </c>
      <c r="CS311">
        <f t="shared" si="361"/>
        <v>62.9</v>
      </c>
      <c r="CT311">
        <f t="shared" si="362"/>
        <v>1464.63</v>
      </c>
      <c r="CU311">
        <f t="shared" si="363"/>
        <v>0</v>
      </c>
      <c r="CV311">
        <f t="shared" si="364"/>
        <v>167.57799999999997</v>
      </c>
      <c r="CW311">
        <f t="shared" si="365"/>
        <v>5.2875000000000005</v>
      </c>
      <c r="CX311">
        <f t="shared" si="366"/>
        <v>0</v>
      </c>
      <c r="CY311">
        <f t="shared" si="367"/>
        <v>111.40599999999999</v>
      </c>
      <c r="CZ311">
        <f t="shared" si="368"/>
        <v>56.753999999999998</v>
      </c>
      <c r="DC311" t="s">
        <v>6</v>
      </c>
      <c r="DD311" t="s">
        <v>6</v>
      </c>
      <c r="DE311" t="s">
        <v>102</v>
      </c>
      <c r="DF311" t="s">
        <v>102</v>
      </c>
      <c r="DG311" t="s">
        <v>103</v>
      </c>
      <c r="DH311" t="s">
        <v>6</v>
      </c>
      <c r="DI311" t="s">
        <v>103</v>
      </c>
      <c r="DJ311" t="s">
        <v>102</v>
      </c>
      <c r="DK311" t="s">
        <v>6</v>
      </c>
      <c r="DL311" t="s">
        <v>6</v>
      </c>
      <c r="DM311" t="s">
        <v>6</v>
      </c>
      <c r="DN311">
        <v>0</v>
      </c>
      <c r="DO311">
        <v>0</v>
      </c>
      <c r="DP311">
        <v>1</v>
      </c>
      <c r="DQ311">
        <v>1</v>
      </c>
      <c r="DU311">
        <v>1005</v>
      </c>
      <c r="DV311" t="s">
        <v>32</v>
      </c>
      <c r="DW311" t="s">
        <v>32</v>
      </c>
      <c r="DX311">
        <v>100</v>
      </c>
      <c r="EE311">
        <v>27029023</v>
      </c>
      <c r="EF311">
        <v>2</v>
      </c>
      <c r="EG311" t="s">
        <v>23</v>
      </c>
      <c r="EH311">
        <v>0</v>
      </c>
      <c r="EI311" t="s">
        <v>6</v>
      </c>
      <c r="EJ311">
        <v>1</v>
      </c>
      <c r="EK311">
        <v>10001</v>
      </c>
      <c r="EL311" t="s">
        <v>475</v>
      </c>
      <c r="EM311" t="s">
        <v>476</v>
      </c>
      <c r="EO311" t="s">
        <v>106</v>
      </c>
      <c r="EQ311">
        <v>0</v>
      </c>
      <c r="ER311">
        <v>9827.15</v>
      </c>
      <c r="ES311">
        <v>8298.35</v>
      </c>
      <c r="ET311">
        <v>255.21</v>
      </c>
      <c r="EU311">
        <v>50.32</v>
      </c>
      <c r="EV311">
        <v>1273.5899999999999</v>
      </c>
      <c r="EW311">
        <v>145.72</v>
      </c>
      <c r="EX311">
        <v>4.2300000000000004</v>
      </c>
      <c r="EY311">
        <v>0</v>
      </c>
      <c r="FQ311">
        <v>0</v>
      </c>
      <c r="FR311">
        <f t="shared" si="369"/>
        <v>0</v>
      </c>
      <c r="FS311">
        <v>0</v>
      </c>
      <c r="FT311" t="s">
        <v>27</v>
      </c>
      <c r="FU311" t="s">
        <v>28</v>
      </c>
      <c r="FX311">
        <v>106.2</v>
      </c>
      <c r="FY311">
        <v>53.55</v>
      </c>
      <c r="GA311" t="s">
        <v>6</v>
      </c>
      <c r="GD311">
        <v>0</v>
      </c>
      <c r="GF311">
        <v>1452579699</v>
      </c>
      <c r="GG311">
        <v>2</v>
      </c>
      <c r="GH311">
        <v>1</v>
      </c>
      <c r="GI311">
        <v>-2</v>
      </c>
      <c r="GJ311">
        <v>0</v>
      </c>
      <c r="GK311">
        <f>ROUND(R311*(S12)/100,2)</f>
        <v>0</v>
      </c>
      <c r="GL311">
        <f t="shared" si="370"/>
        <v>0</v>
      </c>
      <c r="GM311">
        <f t="shared" si="371"/>
        <v>861.81</v>
      </c>
      <c r="GN311">
        <f t="shared" si="372"/>
        <v>861.81</v>
      </c>
      <c r="GO311">
        <f t="shared" si="373"/>
        <v>0</v>
      </c>
      <c r="GP311">
        <f t="shared" si="374"/>
        <v>0</v>
      </c>
      <c r="GR311">
        <v>0</v>
      </c>
      <c r="GS311">
        <v>0</v>
      </c>
      <c r="GT311">
        <v>0</v>
      </c>
      <c r="GU311" t="s">
        <v>6</v>
      </c>
      <c r="GV311">
        <f t="shared" si="375"/>
        <v>0</v>
      </c>
      <c r="GW311">
        <v>1</v>
      </c>
      <c r="GX311">
        <f t="shared" si="376"/>
        <v>0</v>
      </c>
      <c r="HA311">
        <v>0</v>
      </c>
      <c r="HB311">
        <v>0</v>
      </c>
      <c r="IK311">
        <v>0</v>
      </c>
    </row>
    <row r="312" spans="1:255" x14ac:dyDescent="0.2">
      <c r="A312" s="2">
        <v>18</v>
      </c>
      <c r="B312" s="2">
        <v>1</v>
      </c>
      <c r="C312" s="2">
        <v>771</v>
      </c>
      <c r="D312" s="2"/>
      <c r="E312" s="2" t="s">
        <v>477</v>
      </c>
      <c r="F312" s="2" t="s">
        <v>478</v>
      </c>
      <c r="G312" s="2" t="s">
        <v>479</v>
      </c>
      <c r="H312" s="2" t="s">
        <v>96</v>
      </c>
      <c r="I312" s="2">
        <f>I310*J312</f>
        <v>6.88</v>
      </c>
      <c r="J312" s="2">
        <v>100</v>
      </c>
      <c r="K312" s="2"/>
      <c r="L312" s="2"/>
      <c r="M312" s="2"/>
      <c r="N312" s="2"/>
      <c r="O312" s="2">
        <f t="shared" si="344"/>
        <v>4036.56</v>
      </c>
      <c r="P312" s="2">
        <f t="shared" si="345"/>
        <v>4036.56</v>
      </c>
      <c r="Q312" s="2">
        <f t="shared" si="346"/>
        <v>0</v>
      </c>
      <c r="R312" s="2">
        <f t="shared" si="347"/>
        <v>0</v>
      </c>
      <c r="S312" s="2">
        <f t="shared" si="348"/>
        <v>0</v>
      </c>
      <c r="T312" s="2">
        <f t="shared" si="349"/>
        <v>0</v>
      </c>
      <c r="U312" s="2">
        <f t="shared" si="350"/>
        <v>0</v>
      </c>
      <c r="V312" s="2">
        <f t="shared" si="351"/>
        <v>0</v>
      </c>
      <c r="W312" s="2">
        <f t="shared" si="352"/>
        <v>0</v>
      </c>
      <c r="X312" s="2">
        <f t="shared" si="353"/>
        <v>0</v>
      </c>
      <c r="Y312" s="2">
        <f t="shared" si="354"/>
        <v>0</v>
      </c>
      <c r="Z312" s="2"/>
      <c r="AA312" s="2">
        <v>27721505</v>
      </c>
      <c r="AB312" s="2">
        <f t="shared" si="355"/>
        <v>586.71</v>
      </c>
      <c r="AC312" s="2">
        <f t="shared" si="338"/>
        <v>586.71</v>
      </c>
      <c r="AD312" s="2">
        <f>ROUND((((ET312)-(EU312))+AE312),2)</f>
        <v>0</v>
      </c>
      <c r="AE312" s="2">
        <f>ROUND((EU312),2)</f>
        <v>0</v>
      </c>
      <c r="AF312" s="2">
        <f>ROUND((EV312),2)</f>
        <v>0</v>
      </c>
      <c r="AG312" s="2">
        <f t="shared" si="356"/>
        <v>0</v>
      </c>
      <c r="AH312" s="2">
        <f>(EW312)</f>
        <v>0</v>
      </c>
      <c r="AI312" s="2">
        <f>(EX312)</f>
        <v>0</v>
      </c>
      <c r="AJ312" s="2">
        <f t="shared" si="357"/>
        <v>0</v>
      </c>
      <c r="AK312" s="2">
        <v>586.71</v>
      </c>
      <c r="AL312" s="2">
        <v>586.71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106</v>
      </c>
      <c r="AU312" s="2">
        <v>54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6</v>
      </c>
      <c r="BE312" s="2" t="s">
        <v>6</v>
      </c>
      <c r="BF312" s="2" t="s">
        <v>6</v>
      </c>
      <c r="BG312" s="2" t="s">
        <v>6</v>
      </c>
      <c r="BH312" s="2">
        <v>3</v>
      </c>
      <c r="BI312" s="2">
        <v>1</v>
      </c>
      <c r="BJ312" s="2" t="s">
        <v>6</v>
      </c>
      <c r="BK312" s="2"/>
      <c r="BL312" s="2"/>
      <c r="BM312" s="2">
        <v>10001</v>
      </c>
      <c r="BN312" s="2">
        <v>0</v>
      </c>
      <c r="BO312" s="2" t="s">
        <v>6</v>
      </c>
      <c r="BP312" s="2">
        <v>0</v>
      </c>
      <c r="BQ312" s="2">
        <v>2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6</v>
      </c>
      <c r="BZ312" s="2">
        <v>118</v>
      </c>
      <c r="CA312" s="2">
        <v>63</v>
      </c>
      <c r="CB312" s="2"/>
      <c r="CC312" s="2"/>
      <c r="CD312" s="2"/>
      <c r="CE312" s="2"/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6</v>
      </c>
      <c r="CO312" s="2">
        <v>0</v>
      </c>
      <c r="CP312" s="2">
        <f t="shared" si="358"/>
        <v>4036.56</v>
      </c>
      <c r="CQ312" s="2">
        <f t="shared" si="359"/>
        <v>586.71</v>
      </c>
      <c r="CR312" s="2">
        <f t="shared" si="360"/>
        <v>0</v>
      </c>
      <c r="CS312" s="2">
        <f t="shared" si="361"/>
        <v>0</v>
      </c>
      <c r="CT312" s="2">
        <f t="shared" si="362"/>
        <v>0</v>
      </c>
      <c r="CU312" s="2">
        <f t="shared" si="363"/>
        <v>0</v>
      </c>
      <c r="CV312" s="2">
        <f t="shared" si="364"/>
        <v>0</v>
      </c>
      <c r="CW312" s="2">
        <f t="shared" si="365"/>
        <v>0</v>
      </c>
      <c r="CX312" s="2">
        <f t="shared" si="366"/>
        <v>0</v>
      </c>
      <c r="CY312" s="2">
        <f t="shared" si="367"/>
        <v>0</v>
      </c>
      <c r="CZ312" s="2">
        <f t="shared" si="368"/>
        <v>0</v>
      </c>
      <c r="DA312" s="2"/>
      <c r="DB312" s="2"/>
      <c r="DC312" s="2" t="s">
        <v>6</v>
      </c>
      <c r="DD312" s="2" t="s">
        <v>6</v>
      </c>
      <c r="DE312" s="2" t="s">
        <v>6</v>
      </c>
      <c r="DF312" s="2" t="s">
        <v>6</v>
      </c>
      <c r="DG312" s="2" t="s">
        <v>6</v>
      </c>
      <c r="DH312" s="2" t="s">
        <v>6</v>
      </c>
      <c r="DI312" s="2" t="s">
        <v>6</v>
      </c>
      <c r="DJ312" s="2" t="s">
        <v>6</v>
      </c>
      <c r="DK312" s="2" t="s">
        <v>6</v>
      </c>
      <c r="DL312" s="2" t="s">
        <v>6</v>
      </c>
      <c r="DM312" s="2" t="s">
        <v>6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1005</v>
      </c>
      <c r="DV312" s="2" t="s">
        <v>96</v>
      </c>
      <c r="DW312" s="2" t="s">
        <v>96</v>
      </c>
      <c r="DX312" s="2">
        <v>1</v>
      </c>
      <c r="DY312" s="2"/>
      <c r="DZ312" s="2"/>
      <c r="EA312" s="2"/>
      <c r="EB312" s="2"/>
      <c r="EC312" s="2"/>
      <c r="ED312" s="2"/>
      <c r="EE312" s="2">
        <v>27029023</v>
      </c>
      <c r="EF312" s="2">
        <v>2</v>
      </c>
      <c r="EG312" s="2" t="s">
        <v>23</v>
      </c>
      <c r="EH312" s="2">
        <v>0</v>
      </c>
      <c r="EI312" s="2" t="s">
        <v>6</v>
      </c>
      <c r="EJ312" s="2">
        <v>1</v>
      </c>
      <c r="EK312" s="2">
        <v>10001</v>
      </c>
      <c r="EL312" s="2" t="s">
        <v>475</v>
      </c>
      <c r="EM312" s="2" t="s">
        <v>476</v>
      </c>
      <c r="EN312" s="2"/>
      <c r="EO312" s="2" t="s">
        <v>6</v>
      </c>
      <c r="EP312" s="2"/>
      <c r="EQ312" s="2">
        <v>0</v>
      </c>
      <c r="ER312" s="2">
        <v>586.71</v>
      </c>
      <c r="ES312" s="2">
        <v>586.71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369"/>
        <v>0</v>
      </c>
      <c r="FS312" s="2">
        <v>0</v>
      </c>
      <c r="FT312" s="2" t="s">
        <v>27</v>
      </c>
      <c r="FU312" s="2" t="s">
        <v>28</v>
      </c>
      <c r="FV312" s="2"/>
      <c r="FW312" s="2"/>
      <c r="FX312" s="2">
        <v>106.2</v>
      </c>
      <c r="FY312" s="2">
        <v>53.55</v>
      </c>
      <c r="FZ312" s="2"/>
      <c r="GA312" s="2" t="s">
        <v>6</v>
      </c>
      <c r="GB312" s="2"/>
      <c r="GC312" s="2"/>
      <c r="GD312" s="2">
        <v>0</v>
      </c>
      <c r="GE312" s="2"/>
      <c r="GF312" s="2">
        <v>1051178621</v>
      </c>
      <c r="GG312" s="2">
        <v>2</v>
      </c>
      <c r="GH312" s="2">
        <v>4</v>
      </c>
      <c r="GI312" s="2">
        <v>-2</v>
      </c>
      <c r="GJ312" s="2">
        <v>0</v>
      </c>
      <c r="GK312" s="2">
        <f>ROUND(R312*(R12)/100,2)</f>
        <v>0</v>
      </c>
      <c r="GL312" s="2">
        <f t="shared" si="370"/>
        <v>0</v>
      </c>
      <c r="GM312" s="2">
        <f t="shared" si="371"/>
        <v>4036.56</v>
      </c>
      <c r="GN312" s="2">
        <f t="shared" si="372"/>
        <v>4036.56</v>
      </c>
      <c r="GO312" s="2">
        <f t="shared" si="373"/>
        <v>0</v>
      </c>
      <c r="GP312" s="2">
        <f t="shared" si="374"/>
        <v>0</v>
      </c>
      <c r="GQ312" s="2"/>
      <c r="GR312" s="2">
        <v>0</v>
      </c>
      <c r="GS312" s="2">
        <v>2</v>
      </c>
      <c r="GT312" s="2">
        <v>0</v>
      </c>
      <c r="GU312" s="2" t="s">
        <v>6</v>
      </c>
      <c r="GV312" s="2">
        <f t="shared" si="375"/>
        <v>0</v>
      </c>
      <c r="GW312" s="2">
        <v>1</v>
      </c>
      <c r="GX312" s="2">
        <f t="shared" si="376"/>
        <v>0</v>
      </c>
      <c r="GY312" s="2"/>
      <c r="GZ312" s="2"/>
      <c r="HA312" s="2">
        <v>0</v>
      </c>
      <c r="HB312" s="2">
        <v>0</v>
      </c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18</v>
      </c>
      <c r="B313">
        <v>1</v>
      </c>
      <c r="C313">
        <v>782</v>
      </c>
      <c r="E313" t="s">
        <v>477</v>
      </c>
      <c r="F313" t="s">
        <v>478</v>
      </c>
      <c r="G313" t="s">
        <v>479</v>
      </c>
      <c r="H313" t="s">
        <v>96</v>
      </c>
      <c r="I313">
        <f>I311*J313</f>
        <v>6.88</v>
      </c>
      <c r="J313">
        <v>100</v>
      </c>
      <c r="O313">
        <f t="shared" si="344"/>
        <v>4036.56</v>
      </c>
      <c r="P313">
        <f t="shared" si="345"/>
        <v>4036.56</v>
      </c>
      <c r="Q313">
        <f t="shared" si="346"/>
        <v>0</v>
      </c>
      <c r="R313">
        <f t="shared" si="347"/>
        <v>0</v>
      </c>
      <c r="S313">
        <f t="shared" si="348"/>
        <v>0</v>
      </c>
      <c r="T313">
        <f t="shared" si="349"/>
        <v>0</v>
      </c>
      <c r="U313">
        <f t="shared" si="350"/>
        <v>0</v>
      </c>
      <c r="V313">
        <f t="shared" si="351"/>
        <v>0</v>
      </c>
      <c r="W313">
        <f t="shared" si="352"/>
        <v>0</v>
      </c>
      <c r="X313">
        <f t="shared" si="353"/>
        <v>0</v>
      </c>
      <c r="Y313">
        <f t="shared" si="354"/>
        <v>0</v>
      </c>
      <c r="AA313">
        <v>27721504</v>
      </c>
      <c r="AB313">
        <f t="shared" si="355"/>
        <v>586.71</v>
      </c>
      <c r="AC313">
        <f t="shared" si="338"/>
        <v>586.71</v>
      </c>
      <c r="AD313">
        <f>ROUND((((ET313)-(EU313))+AE313),2)</f>
        <v>0</v>
      </c>
      <c r="AE313">
        <f>ROUND((EU313),2)</f>
        <v>0</v>
      </c>
      <c r="AF313">
        <f>ROUND((EV313),2)</f>
        <v>0</v>
      </c>
      <c r="AG313">
        <f t="shared" si="356"/>
        <v>0</v>
      </c>
      <c r="AH313">
        <f>(EW313)</f>
        <v>0</v>
      </c>
      <c r="AI313">
        <f>(EX313)</f>
        <v>0</v>
      </c>
      <c r="AJ313">
        <f t="shared" si="357"/>
        <v>0</v>
      </c>
      <c r="AK313">
        <v>586.71</v>
      </c>
      <c r="AL313">
        <v>586.71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106</v>
      </c>
      <c r="AU313">
        <v>54</v>
      </c>
      <c r="AV313">
        <v>1</v>
      </c>
      <c r="AW313">
        <v>1</v>
      </c>
      <c r="AZ313">
        <v>1</v>
      </c>
      <c r="BA313">
        <v>1</v>
      </c>
      <c r="BB313">
        <v>1</v>
      </c>
      <c r="BC313">
        <v>1</v>
      </c>
      <c r="BD313" t="s">
        <v>6</v>
      </c>
      <c r="BE313" t="s">
        <v>6</v>
      </c>
      <c r="BF313" t="s">
        <v>6</v>
      </c>
      <c r="BG313" t="s">
        <v>6</v>
      </c>
      <c r="BH313">
        <v>3</v>
      </c>
      <c r="BI313">
        <v>1</v>
      </c>
      <c r="BJ313" t="s">
        <v>6</v>
      </c>
      <c r="BM313">
        <v>10001</v>
      </c>
      <c r="BN313">
        <v>0</v>
      </c>
      <c r="BO313" t="s">
        <v>6</v>
      </c>
      <c r="BP313">
        <v>0</v>
      </c>
      <c r="BQ313">
        <v>2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6</v>
      </c>
      <c r="BZ313">
        <v>118</v>
      </c>
      <c r="CA313">
        <v>63</v>
      </c>
      <c r="CF313">
        <v>0</v>
      </c>
      <c r="CG313">
        <v>0</v>
      </c>
      <c r="CM313">
        <v>0</v>
      </c>
      <c r="CN313" t="s">
        <v>6</v>
      </c>
      <c r="CO313">
        <v>0</v>
      </c>
      <c r="CP313">
        <f t="shared" si="358"/>
        <v>4036.56</v>
      </c>
      <c r="CQ313">
        <f t="shared" si="359"/>
        <v>586.71</v>
      </c>
      <c r="CR313">
        <f t="shared" si="360"/>
        <v>0</v>
      </c>
      <c r="CS313">
        <f t="shared" si="361"/>
        <v>0</v>
      </c>
      <c r="CT313">
        <f t="shared" si="362"/>
        <v>0</v>
      </c>
      <c r="CU313">
        <f t="shared" si="363"/>
        <v>0</v>
      </c>
      <c r="CV313">
        <f t="shared" si="364"/>
        <v>0</v>
      </c>
      <c r="CW313">
        <f t="shared" si="365"/>
        <v>0</v>
      </c>
      <c r="CX313">
        <f t="shared" si="366"/>
        <v>0</v>
      </c>
      <c r="CY313">
        <f t="shared" si="367"/>
        <v>0</v>
      </c>
      <c r="CZ313">
        <f t="shared" si="368"/>
        <v>0</v>
      </c>
      <c r="DC313" t="s">
        <v>6</v>
      </c>
      <c r="DD313" t="s">
        <v>6</v>
      </c>
      <c r="DE313" t="s">
        <v>6</v>
      </c>
      <c r="DF313" t="s">
        <v>6</v>
      </c>
      <c r="DG313" t="s">
        <v>6</v>
      </c>
      <c r="DH313" t="s">
        <v>6</v>
      </c>
      <c r="DI313" t="s">
        <v>6</v>
      </c>
      <c r="DJ313" t="s">
        <v>6</v>
      </c>
      <c r="DK313" t="s">
        <v>6</v>
      </c>
      <c r="DL313" t="s">
        <v>6</v>
      </c>
      <c r="DM313" t="s">
        <v>6</v>
      </c>
      <c r="DN313">
        <v>0</v>
      </c>
      <c r="DO313">
        <v>0</v>
      </c>
      <c r="DP313">
        <v>1</v>
      </c>
      <c r="DQ313">
        <v>1</v>
      </c>
      <c r="DU313">
        <v>1005</v>
      </c>
      <c r="DV313" t="s">
        <v>96</v>
      </c>
      <c r="DW313" t="s">
        <v>96</v>
      </c>
      <c r="DX313">
        <v>1</v>
      </c>
      <c r="EE313">
        <v>27029023</v>
      </c>
      <c r="EF313">
        <v>2</v>
      </c>
      <c r="EG313" t="s">
        <v>23</v>
      </c>
      <c r="EH313">
        <v>0</v>
      </c>
      <c r="EI313" t="s">
        <v>6</v>
      </c>
      <c r="EJ313">
        <v>1</v>
      </c>
      <c r="EK313">
        <v>10001</v>
      </c>
      <c r="EL313" t="s">
        <v>475</v>
      </c>
      <c r="EM313" t="s">
        <v>476</v>
      </c>
      <c r="EO313" t="s">
        <v>6</v>
      </c>
      <c r="EQ313">
        <v>0</v>
      </c>
      <c r="ER313">
        <v>586.71</v>
      </c>
      <c r="ES313">
        <v>586.71</v>
      </c>
      <c r="ET313">
        <v>0</v>
      </c>
      <c r="EU313">
        <v>0</v>
      </c>
      <c r="EV313">
        <v>0</v>
      </c>
      <c r="EW313">
        <v>0</v>
      </c>
      <c r="EX313">
        <v>0</v>
      </c>
      <c r="EZ313">
        <v>5</v>
      </c>
      <c r="FC313">
        <v>1</v>
      </c>
      <c r="FD313">
        <v>18</v>
      </c>
      <c r="FF313">
        <v>692.32</v>
      </c>
      <c r="FQ313">
        <v>0</v>
      </c>
      <c r="FR313">
        <f t="shared" si="369"/>
        <v>0</v>
      </c>
      <c r="FS313">
        <v>0</v>
      </c>
      <c r="FT313" t="s">
        <v>27</v>
      </c>
      <c r="FU313" t="s">
        <v>28</v>
      </c>
      <c r="FX313">
        <v>106.2</v>
      </c>
      <c r="FY313">
        <v>53.55</v>
      </c>
      <c r="GA313" t="s">
        <v>480</v>
      </c>
      <c r="GD313">
        <v>0</v>
      </c>
      <c r="GF313">
        <v>1051178621</v>
      </c>
      <c r="GG313">
        <v>2</v>
      </c>
      <c r="GH313">
        <v>3</v>
      </c>
      <c r="GI313">
        <v>-2</v>
      </c>
      <c r="GJ313">
        <v>0</v>
      </c>
      <c r="GK313">
        <f>ROUND(R313*(S12)/100,2)</f>
        <v>0</v>
      </c>
      <c r="GL313">
        <f t="shared" si="370"/>
        <v>0</v>
      </c>
      <c r="GM313">
        <f t="shared" si="371"/>
        <v>4036.56</v>
      </c>
      <c r="GN313">
        <f t="shared" si="372"/>
        <v>4036.56</v>
      </c>
      <c r="GO313">
        <f t="shared" si="373"/>
        <v>0</v>
      </c>
      <c r="GP313">
        <f t="shared" si="374"/>
        <v>0</v>
      </c>
      <c r="GR313">
        <v>1</v>
      </c>
      <c r="GS313">
        <v>1</v>
      </c>
      <c r="GT313">
        <v>0</v>
      </c>
      <c r="GU313" t="s">
        <v>6</v>
      </c>
      <c r="GV313">
        <f t="shared" si="375"/>
        <v>0</v>
      </c>
      <c r="GW313">
        <v>1</v>
      </c>
      <c r="GX313">
        <f t="shared" si="376"/>
        <v>0</v>
      </c>
      <c r="HA313">
        <v>0</v>
      </c>
      <c r="HB313">
        <v>0</v>
      </c>
      <c r="IK313">
        <v>0</v>
      </c>
    </row>
    <row r="314" spans="1:255" x14ac:dyDescent="0.2">
      <c r="A314" s="2">
        <v>17</v>
      </c>
      <c r="B314" s="2">
        <v>1</v>
      </c>
      <c r="C314" s="2">
        <f>ROW(SmtRes!A789)</f>
        <v>789</v>
      </c>
      <c r="D314" s="2">
        <f>ROW(EtalonRes!A811)</f>
        <v>811</v>
      </c>
      <c r="E314" s="2" t="s">
        <v>481</v>
      </c>
      <c r="F314" s="2" t="s">
        <v>482</v>
      </c>
      <c r="G314" s="2" t="s">
        <v>483</v>
      </c>
      <c r="H314" s="2" t="s">
        <v>32</v>
      </c>
      <c r="I314" s="2">
        <f>ROUND(39.2/100,9)</f>
        <v>0.39200000000000002</v>
      </c>
      <c r="J314" s="2">
        <v>0</v>
      </c>
      <c r="K314" s="2"/>
      <c r="L314" s="2"/>
      <c r="M314" s="2"/>
      <c r="N314" s="2"/>
      <c r="O314" s="2">
        <f t="shared" si="344"/>
        <v>1098.04</v>
      </c>
      <c r="P314" s="2">
        <f t="shared" si="345"/>
        <v>0</v>
      </c>
      <c r="Q314" s="2">
        <f t="shared" si="346"/>
        <v>219.55</v>
      </c>
      <c r="R314" s="2">
        <f t="shared" si="347"/>
        <v>73.62</v>
      </c>
      <c r="S314" s="2">
        <f t="shared" si="348"/>
        <v>878.49</v>
      </c>
      <c r="T314" s="2">
        <f t="shared" si="349"/>
        <v>0</v>
      </c>
      <c r="U314" s="2">
        <f t="shared" si="350"/>
        <v>88.557112000000004</v>
      </c>
      <c r="V314" s="2">
        <f t="shared" si="351"/>
        <v>5.4742799999999994</v>
      </c>
      <c r="W314" s="2">
        <f t="shared" si="352"/>
        <v>0</v>
      </c>
      <c r="X314" s="2">
        <f t="shared" si="353"/>
        <v>771.21</v>
      </c>
      <c r="Y314" s="2">
        <f t="shared" si="354"/>
        <v>685.52</v>
      </c>
      <c r="Z314" s="2"/>
      <c r="AA314" s="2">
        <v>27721505</v>
      </c>
      <c r="AB314" s="2">
        <f t="shared" si="355"/>
        <v>2801.11</v>
      </c>
      <c r="AC314" s="2">
        <f>ROUND(((ES314*0)),2)</f>
        <v>0</v>
      </c>
      <c r="AD314" s="2">
        <f>ROUND(((((ET314*0.7))-((EU314*0.7)))+AE314),2)</f>
        <v>560.07000000000005</v>
      </c>
      <c r="AE314" s="2">
        <f>ROUND(((EU314*0.7)),2)</f>
        <v>187.8</v>
      </c>
      <c r="AF314" s="2">
        <f>ROUND(((EV314*0.7)),2)</f>
        <v>2241.04</v>
      </c>
      <c r="AG314" s="2">
        <f t="shared" si="356"/>
        <v>0</v>
      </c>
      <c r="AH314" s="2">
        <f>((EW314*0.7))</f>
        <v>225.911</v>
      </c>
      <c r="AI314" s="2">
        <f>((EX314*0.7))</f>
        <v>13.964999999999998</v>
      </c>
      <c r="AJ314" s="2">
        <f t="shared" si="357"/>
        <v>0</v>
      </c>
      <c r="AK314" s="2">
        <v>4010.62</v>
      </c>
      <c r="AL314" s="2">
        <v>9.0399999999999991</v>
      </c>
      <c r="AM314" s="2">
        <v>800.1</v>
      </c>
      <c r="AN314" s="2">
        <v>268.27999999999997</v>
      </c>
      <c r="AO314" s="2">
        <v>3201.48</v>
      </c>
      <c r="AP314" s="2">
        <v>0</v>
      </c>
      <c r="AQ314" s="2">
        <v>322.73</v>
      </c>
      <c r="AR314" s="2">
        <v>19.95</v>
      </c>
      <c r="AS314" s="2">
        <v>0</v>
      </c>
      <c r="AT314" s="2">
        <v>81</v>
      </c>
      <c r="AU314" s="2">
        <v>72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6</v>
      </c>
      <c r="BE314" s="2" t="s">
        <v>6</v>
      </c>
      <c r="BF314" s="2" t="s">
        <v>6</v>
      </c>
      <c r="BG314" s="2" t="s">
        <v>6</v>
      </c>
      <c r="BH314" s="2">
        <v>0</v>
      </c>
      <c r="BI314" s="2">
        <v>1</v>
      </c>
      <c r="BJ314" s="2" t="s">
        <v>484</v>
      </c>
      <c r="BK314" s="2"/>
      <c r="BL314" s="2"/>
      <c r="BM314" s="2">
        <v>9001</v>
      </c>
      <c r="BN314" s="2">
        <v>0</v>
      </c>
      <c r="BO314" s="2" t="s">
        <v>6</v>
      </c>
      <c r="BP314" s="2">
        <v>0</v>
      </c>
      <c r="BQ314" s="2">
        <v>2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6</v>
      </c>
      <c r="BZ314" s="2">
        <v>90</v>
      </c>
      <c r="CA314" s="2">
        <v>85</v>
      </c>
      <c r="CB314" s="2"/>
      <c r="CC314" s="2"/>
      <c r="CD314" s="2"/>
      <c r="CE314" s="2"/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52</v>
      </c>
      <c r="CO314" s="2">
        <v>0</v>
      </c>
      <c r="CP314" s="2">
        <f t="shared" si="358"/>
        <v>1098.04</v>
      </c>
      <c r="CQ314" s="2">
        <f t="shared" si="359"/>
        <v>0</v>
      </c>
      <c r="CR314" s="2">
        <f t="shared" si="360"/>
        <v>560.07000000000005</v>
      </c>
      <c r="CS314" s="2">
        <f t="shared" si="361"/>
        <v>187.8</v>
      </c>
      <c r="CT314" s="2">
        <f t="shared" si="362"/>
        <v>2241.04</v>
      </c>
      <c r="CU314" s="2">
        <f t="shared" si="363"/>
        <v>0</v>
      </c>
      <c r="CV314" s="2">
        <f t="shared" si="364"/>
        <v>225.911</v>
      </c>
      <c r="CW314" s="2">
        <f t="shared" si="365"/>
        <v>13.964999999999998</v>
      </c>
      <c r="CX314" s="2">
        <f t="shared" si="366"/>
        <v>0</v>
      </c>
      <c r="CY314" s="2">
        <f t="shared" si="367"/>
        <v>771.20910000000003</v>
      </c>
      <c r="CZ314" s="2">
        <f t="shared" si="368"/>
        <v>685.51919999999996</v>
      </c>
      <c r="DA314" s="2"/>
      <c r="DB314" s="2"/>
      <c r="DC314" s="2" t="s">
        <v>6</v>
      </c>
      <c r="DD314" s="2" t="s">
        <v>21</v>
      </c>
      <c r="DE314" s="2" t="s">
        <v>53</v>
      </c>
      <c r="DF314" s="2" t="s">
        <v>53</v>
      </c>
      <c r="DG314" s="2" t="s">
        <v>53</v>
      </c>
      <c r="DH314" s="2" t="s">
        <v>6</v>
      </c>
      <c r="DI314" s="2" t="s">
        <v>53</v>
      </c>
      <c r="DJ314" s="2" t="s">
        <v>53</v>
      </c>
      <c r="DK314" s="2" t="s">
        <v>6</v>
      </c>
      <c r="DL314" s="2" t="s">
        <v>6</v>
      </c>
      <c r="DM314" s="2" t="s">
        <v>6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1005</v>
      </c>
      <c r="DV314" s="2" t="s">
        <v>32</v>
      </c>
      <c r="DW314" s="2" t="s">
        <v>32</v>
      </c>
      <c r="DX314" s="2">
        <v>100</v>
      </c>
      <c r="DY314" s="2"/>
      <c r="DZ314" s="2"/>
      <c r="EA314" s="2"/>
      <c r="EB314" s="2"/>
      <c r="EC314" s="2"/>
      <c r="ED314" s="2"/>
      <c r="EE314" s="2">
        <v>27029022</v>
      </c>
      <c r="EF314" s="2">
        <v>2</v>
      </c>
      <c r="EG314" s="2" t="s">
        <v>23</v>
      </c>
      <c r="EH314" s="2">
        <v>0</v>
      </c>
      <c r="EI314" s="2" t="s">
        <v>6</v>
      </c>
      <c r="EJ314" s="2">
        <v>1</v>
      </c>
      <c r="EK314" s="2">
        <v>9001</v>
      </c>
      <c r="EL314" s="2" t="s">
        <v>54</v>
      </c>
      <c r="EM314" s="2" t="s">
        <v>55</v>
      </c>
      <c r="EN314" s="2"/>
      <c r="EO314" s="2" t="s">
        <v>56</v>
      </c>
      <c r="EP314" s="2"/>
      <c r="EQ314" s="2">
        <v>0</v>
      </c>
      <c r="ER314" s="2">
        <v>4010.62</v>
      </c>
      <c r="ES314" s="2">
        <v>9.0399999999999991</v>
      </c>
      <c r="ET314" s="2">
        <v>800.1</v>
      </c>
      <c r="EU314" s="2">
        <v>268.27999999999997</v>
      </c>
      <c r="EV314" s="2">
        <v>3201.48</v>
      </c>
      <c r="EW314" s="2">
        <v>322.73</v>
      </c>
      <c r="EX314" s="2">
        <v>19.95</v>
      </c>
      <c r="EY314" s="2">
        <v>0</v>
      </c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369"/>
        <v>0</v>
      </c>
      <c r="FS314" s="2">
        <v>0</v>
      </c>
      <c r="FT314" s="2" t="s">
        <v>27</v>
      </c>
      <c r="FU314" s="2" t="s">
        <v>28</v>
      </c>
      <c r="FV314" s="2"/>
      <c r="FW314" s="2"/>
      <c r="FX314" s="2">
        <v>81</v>
      </c>
      <c r="FY314" s="2">
        <v>72.25</v>
      </c>
      <c r="FZ314" s="2"/>
      <c r="GA314" s="2" t="s">
        <v>6</v>
      </c>
      <c r="GB314" s="2"/>
      <c r="GC314" s="2"/>
      <c r="GD314" s="2">
        <v>0</v>
      </c>
      <c r="GE314" s="2"/>
      <c r="GF314" s="2">
        <v>-2146022009</v>
      </c>
      <c r="GG314" s="2">
        <v>2</v>
      </c>
      <c r="GH314" s="2">
        <v>1</v>
      </c>
      <c r="GI314" s="2">
        <v>-2</v>
      </c>
      <c r="GJ314" s="2">
        <v>0</v>
      </c>
      <c r="GK314" s="2">
        <f>ROUND(R314*(R12)/100,2)</f>
        <v>0</v>
      </c>
      <c r="GL314" s="2">
        <f t="shared" si="370"/>
        <v>0</v>
      </c>
      <c r="GM314" s="2">
        <f t="shared" si="371"/>
        <v>2554.77</v>
      </c>
      <c r="GN314" s="2">
        <f t="shared" si="372"/>
        <v>2554.77</v>
      </c>
      <c r="GO314" s="2">
        <f t="shared" si="373"/>
        <v>0</v>
      </c>
      <c r="GP314" s="2">
        <f t="shared" si="374"/>
        <v>0</v>
      </c>
      <c r="GQ314" s="2"/>
      <c r="GR314" s="2">
        <v>0</v>
      </c>
      <c r="GS314" s="2">
        <v>3</v>
      </c>
      <c r="GT314" s="2">
        <v>0</v>
      </c>
      <c r="GU314" s="2" t="s">
        <v>6</v>
      </c>
      <c r="GV314" s="2">
        <f t="shared" si="375"/>
        <v>0</v>
      </c>
      <c r="GW314" s="2">
        <v>1</v>
      </c>
      <c r="GX314" s="2">
        <f t="shared" si="376"/>
        <v>0</v>
      </c>
      <c r="GY314" s="2"/>
      <c r="GZ314" s="2"/>
      <c r="HA314" s="2">
        <v>0</v>
      </c>
      <c r="HB314" s="2">
        <v>0</v>
      </c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17</v>
      </c>
      <c r="B315">
        <v>1</v>
      </c>
      <c r="C315">
        <f>ROW(SmtRes!A796)</f>
        <v>796</v>
      </c>
      <c r="D315">
        <f>ROW(EtalonRes!A820)</f>
        <v>820</v>
      </c>
      <c r="E315" t="s">
        <v>481</v>
      </c>
      <c r="F315" t="s">
        <v>482</v>
      </c>
      <c r="G315" t="s">
        <v>483</v>
      </c>
      <c r="H315" t="s">
        <v>32</v>
      </c>
      <c r="I315">
        <f>ROUND(39.2/100,9)</f>
        <v>0.39200000000000002</v>
      </c>
      <c r="J315">
        <v>0</v>
      </c>
      <c r="O315">
        <f t="shared" si="344"/>
        <v>1098.04</v>
      </c>
      <c r="P315">
        <f t="shared" si="345"/>
        <v>0</v>
      </c>
      <c r="Q315">
        <f t="shared" si="346"/>
        <v>219.55</v>
      </c>
      <c r="R315">
        <f t="shared" si="347"/>
        <v>73.62</v>
      </c>
      <c r="S315">
        <f t="shared" si="348"/>
        <v>878.49</v>
      </c>
      <c r="T315">
        <f t="shared" si="349"/>
        <v>0</v>
      </c>
      <c r="U315">
        <f t="shared" si="350"/>
        <v>88.557112000000004</v>
      </c>
      <c r="V315">
        <f t="shared" si="351"/>
        <v>5.4742799999999994</v>
      </c>
      <c r="W315">
        <f t="shared" si="352"/>
        <v>0</v>
      </c>
      <c r="X315">
        <f t="shared" si="353"/>
        <v>771.21</v>
      </c>
      <c r="Y315">
        <f t="shared" si="354"/>
        <v>685.52</v>
      </c>
      <c r="AA315">
        <v>27721504</v>
      </c>
      <c r="AB315">
        <f t="shared" si="355"/>
        <v>2801.11</v>
      </c>
      <c r="AC315">
        <f>ROUND(((ES315*0)),2)</f>
        <v>0</v>
      </c>
      <c r="AD315">
        <f>ROUND(((((ET315*0.7))-((EU315*0.7)))+AE315),2)</f>
        <v>560.07000000000005</v>
      </c>
      <c r="AE315">
        <f>ROUND(((EU315*0.7)),2)</f>
        <v>187.8</v>
      </c>
      <c r="AF315">
        <f>ROUND(((EV315*0.7)),2)</f>
        <v>2241.04</v>
      </c>
      <c r="AG315">
        <f t="shared" si="356"/>
        <v>0</v>
      </c>
      <c r="AH315">
        <f>((EW315*0.7))</f>
        <v>225.911</v>
      </c>
      <c r="AI315">
        <f>((EX315*0.7))</f>
        <v>13.964999999999998</v>
      </c>
      <c r="AJ315">
        <f t="shared" si="357"/>
        <v>0</v>
      </c>
      <c r="AK315">
        <v>4010.62</v>
      </c>
      <c r="AL315">
        <v>9.0399999999999991</v>
      </c>
      <c r="AM315">
        <v>800.1</v>
      </c>
      <c r="AN315">
        <v>268.27999999999997</v>
      </c>
      <c r="AO315">
        <v>3201.48</v>
      </c>
      <c r="AP315">
        <v>0</v>
      </c>
      <c r="AQ315">
        <v>322.73</v>
      </c>
      <c r="AR315">
        <v>19.95</v>
      </c>
      <c r="AS315">
        <v>0</v>
      </c>
      <c r="AT315">
        <v>81</v>
      </c>
      <c r="AU315">
        <v>72</v>
      </c>
      <c r="AV315">
        <v>1</v>
      </c>
      <c r="AW315">
        <v>1</v>
      </c>
      <c r="AZ315">
        <v>1</v>
      </c>
      <c r="BA315">
        <v>1</v>
      </c>
      <c r="BB315">
        <v>1</v>
      </c>
      <c r="BC315">
        <v>1</v>
      </c>
      <c r="BD315" t="s">
        <v>6</v>
      </c>
      <c r="BE315" t="s">
        <v>6</v>
      </c>
      <c r="BF315" t="s">
        <v>6</v>
      </c>
      <c r="BG315" t="s">
        <v>6</v>
      </c>
      <c r="BH315">
        <v>0</v>
      </c>
      <c r="BI315">
        <v>1</v>
      </c>
      <c r="BJ315" t="s">
        <v>484</v>
      </c>
      <c r="BM315">
        <v>9001</v>
      </c>
      <c r="BN315">
        <v>0</v>
      </c>
      <c r="BO315" t="s">
        <v>6</v>
      </c>
      <c r="BP315">
        <v>0</v>
      </c>
      <c r="BQ315">
        <v>2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6</v>
      </c>
      <c r="BZ315">
        <v>90</v>
      </c>
      <c r="CA315">
        <v>85</v>
      </c>
      <c r="CF315">
        <v>0</v>
      </c>
      <c r="CG315">
        <v>0</v>
      </c>
      <c r="CM315">
        <v>0</v>
      </c>
      <c r="CN315" t="s">
        <v>52</v>
      </c>
      <c r="CO315">
        <v>0</v>
      </c>
      <c r="CP315">
        <f t="shared" si="358"/>
        <v>1098.04</v>
      </c>
      <c r="CQ315">
        <f t="shared" si="359"/>
        <v>0</v>
      </c>
      <c r="CR315">
        <f t="shared" si="360"/>
        <v>560.07000000000005</v>
      </c>
      <c r="CS315">
        <f t="shared" si="361"/>
        <v>187.8</v>
      </c>
      <c r="CT315">
        <f t="shared" si="362"/>
        <v>2241.04</v>
      </c>
      <c r="CU315">
        <f t="shared" si="363"/>
        <v>0</v>
      </c>
      <c r="CV315">
        <f t="shared" si="364"/>
        <v>225.911</v>
      </c>
      <c r="CW315">
        <f t="shared" si="365"/>
        <v>13.964999999999998</v>
      </c>
      <c r="CX315">
        <f t="shared" si="366"/>
        <v>0</v>
      </c>
      <c r="CY315">
        <f t="shared" si="367"/>
        <v>771.20910000000003</v>
      </c>
      <c r="CZ315">
        <f t="shared" si="368"/>
        <v>685.51919999999996</v>
      </c>
      <c r="DC315" t="s">
        <v>6</v>
      </c>
      <c r="DD315" t="s">
        <v>21</v>
      </c>
      <c r="DE315" t="s">
        <v>53</v>
      </c>
      <c r="DF315" t="s">
        <v>53</v>
      </c>
      <c r="DG315" t="s">
        <v>53</v>
      </c>
      <c r="DH315" t="s">
        <v>6</v>
      </c>
      <c r="DI315" t="s">
        <v>53</v>
      </c>
      <c r="DJ315" t="s">
        <v>53</v>
      </c>
      <c r="DK315" t="s">
        <v>6</v>
      </c>
      <c r="DL315" t="s">
        <v>6</v>
      </c>
      <c r="DM315" t="s">
        <v>6</v>
      </c>
      <c r="DN315">
        <v>0</v>
      </c>
      <c r="DO315">
        <v>0</v>
      </c>
      <c r="DP315">
        <v>1</v>
      </c>
      <c r="DQ315">
        <v>1</v>
      </c>
      <c r="DU315">
        <v>1005</v>
      </c>
      <c r="DV315" t="s">
        <v>32</v>
      </c>
      <c r="DW315" t="s">
        <v>32</v>
      </c>
      <c r="DX315">
        <v>100</v>
      </c>
      <c r="EE315">
        <v>27029022</v>
      </c>
      <c r="EF315">
        <v>2</v>
      </c>
      <c r="EG315" t="s">
        <v>23</v>
      </c>
      <c r="EH315">
        <v>0</v>
      </c>
      <c r="EI315" t="s">
        <v>6</v>
      </c>
      <c r="EJ315">
        <v>1</v>
      </c>
      <c r="EK315">
        <v>9001</v>
      </c>
      <c r="EL315" t="s">
        <v>54</v>
      </c>
      <c r="EM315" t="s">
        <v>55</v>
      </c>
      <c r="EO315" t="s">
        <v>56</v>
      </c>
      <c r="EQ315">
        <v>0</v>
      </c>
      <c r="ER315">
        <v>4010.62</v>
      </c>
      <c r="ES315">
        <v>9.0399999999999991</v>
      </c>
      <c r="ET315">
        <v>800.1</v>
      </c>
      <c r="EU315">
        <v>268.27999999999997</v>
      </c>
      <c r="EV315">
        <v>3201.48</v>
      </c>
      <c r="EW315">
        <v>322.73</v>
      </c>
      <c r="EX315">
        <v>19.95</v>
      </c>
      <c r="EY315">
        <v>0</v>
      </c>
      <c r="FQ315">
        <v>0</v>
      </c>
      <c r="FR315">
        <f t="shared" si="369"/>
        <v>0</v>
      </c>
      <c r="FS315">
        <v>0</v>
      </c>
      <c r="FT315" t="s">
        <v>27</v>
      </c>
      <c r="FU315" t="s">
        <v>28</v>
      </c>
      <c r="FX315">
        <v>81</v>
      </c>
      <c r="FY315">
        <v>72.25</v>
      </c>
      <c r="GA315" t="s">
        <v>6</v>
      </c>
      <c r="GD315">
        <v>0</v>
      </c>
      <c r="GF315">
        <v>-2146022009</v>
      </c>
      <c r="GG315">
        <v>2</v>
      </c>
      <c r="GH315">
        <v>1</v>
      </c>
      <c r="GI315">
        <v>-2</v>
      </c>
      <c r="GJ315">
        <v>0</v>
      </c>
      <c r="GK315">
        <f>ROUND(R315*(S12)/100,2)</f>
        <v>0</v>
      </c>
      <c r="GL315">
        <f t="shared" si="370"/>
        <v>0</v>
      </c>
      <c r="GM315">
        <f t="shared" si="371"/>
        <v>2554.77</v>
      </c>
      <c r="GN315">
        <f t="shared" si="372"/>
        <v>2554.77</v>
      </c>
      <c r="GO315">
        <f t="shared" si="373"/>
        <v>0</v>
      </c>
      <c r="GP315">
        <f t="shared" si="374"/>
        <v>0</v>
      </c>
      <c r="GR315">
        <v>0</v>
      </c>
      <c r="GS315">
        <v>0</v>
      </c>
      <c r="GT315">
        <v>0</v>
      </c>
      <c r="GU315" t="s">
        <v>6</v>
      </c>
      <c r="GV315">
        <f t="shared" si="375"/>
        <v>0</v>
      </c>
      <c r="GW315">
        <v>1</v>
      </c>
      <c r="GX315">
        <f t="shared" si="376"/>
        <v>0</v>
      </c>
      <c r="HA315">
        <v>0</v>
      </c>
      <c r="HB315">
        <v>0</v>
      </c>
      <c r="IK315">
        <v>0</v>
      </c>
    </row>
    <row r="316" spans="1:255" x14ac:dyDescent="0.2">
      <c r="A316" s="2">
        <v>18</v>
      </c>
      <c r="B316" s="2">
        <v>1</v>
      </c>
      <c r="C316" s="2">
        <v>789</v>
      </c>
      <c r="D316" s="2"/>
      <c r="E316" s="2" t="s">
        <v>485</v>
      </c>
      <c r="F316" s="2" t="s">
        <v>478</v>
      </c>
      <c r="G316" s="2" t="s">
        <v>486</v>
      </c>
      <c r="H316" s="2" t="s">
        <v>96</v>
      </c>
      <c r="I316" s="2">
        <f>I314*J316</f>
        <v>39.200000000000003</v>
      </c>
      <c r="J316" s="2">
        <v>100</v>
      </c>
      <c r="K316" s="2"/>
      <c r="L316" s="2"/>
      <c r="M316" s="2"/>
      <c r="N316" s="2"/>
      <c r="O316" s="2">
        <f t="shared" si="344"/>
        <v>31236.91</v>
      </c>
      <c r="P316" s="2">
        <f t="shared" si="345"/>
        <v>31236.91</v>
      </c>
      <c r="Q316" s="2">
        <f t="shared" si="346"/>
        <v>0</v>
      </c>
      <c r="R316" s="2">
        <f t="shared" si="347"/>
        <v>0</v>
      </c>
      <c r="S316" s="2">
        <f t="shared" si="348"/>
        <v>0</v>
      </c>
      <c r="T316" s="2">
        <f t="shared" si="349"/>
        <v>0</v>
      </c>
      <c r="U316" s="2">
        <f t="shared" si="350"/>
        <v>0</v>
      </c>
      <c r="V316" s="2">
        <f t="shared" si="351"/>
        <v>0</v>
      </c>
      <c r="W316" s="2">
        <f t="shared" si="352"/>
        <v>0</v>
      </c>
      <c r="X316" s="2">
        <f t="shared" si="353"/>
        <v>0</v>
      </c>
      <c r="Y316" s="2">
        <f t="shared" si="354"/>
        <v>0</v>
      </c>
      <c r="Z316" s="2"/>
      <c r="AA316" s="2">
        <v>27721505</v>
      </c>
      <c r="AB316" s="2">
        <f t="shared" si="355"/>
        <v>796.86</v>
      </c>
      <c r="AC316" s="2">
        <f t="shared" ref="AC316:AC359" si="377">ROUND((ES316),2)</f>
        <v>796.86</v>
      </c>
      <c r="AD316" s="2">
        <f>ROUND((((ET316)-(EU316))+AE316),2)</f>
        <v>0</v>
      </c>
      <c r="AE316" s="2">
        <f>ROUND((EU316),2)</f>
        <v>0</v>
      </c>
      <c r="AF316" s="2">
        <f>ROUND((EV316),2)</f>
        <v>0</v>
      </c>
      <c r="AG316" s="2">
        <f t="shared" si="356"/>
        <v>0</v>
      </c>
      <c r="AH316" s="2">
        <f>(EW316)</f>
        <v>0</v>
      </c>
      <c r="AI316" s="2">
        <f>(EX316)</f>
        <v>0</v>
      </c>
      <c r="AJ316" s="2">
        <f t="shared" si="357"/>
        <v>0</v>
      </c>
      <c r="AK316" s="2">
        <v>796.86</v>
      </c>
      <c r="AL316" s="2">
        <v>796.86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81</v>
      </c>
      <c r="AU316" s="2">
        <v>72</v>
      </c>
      <c r="AV316" s="2">
        <v>1</v>
      </c>
      <c r="AW316" s="2">
        <v>1</v>
      </c>
      <c r="AX316" s="2"/>
      <c r="AY316" s="2"/>
      <c r="AZ316" s="2">
        <v>1</v>
      </c>
      <c r="BA316" s="2">
        <v>1</v>
      </c>
      <c r="BB316" s="2">
        <v>1</v>
      </c>
      <c r="BC316" s="2">
        <v>1</v>
      </c>
      <c r="BD316" s="2" t="s">
        <v>6</v>
      </c>
      <c r="BE316" s="2" t="s">
        <v>6</v>
      </c>
      <c r="BF316" s="2" t="s">
        <v>6</v>
      </c>
      <c r="BG316" s="2" t="s">
        <v>6</v>
      </c>
      <c r="BH316" s="2">
        <v>3</v>
      </c>
      <c r="BI316" s="2">
        <v>1</v>
      </c>
      <c r="BJ316" s="2" t="s">
        <v>6</v>
      </c>
      <c r="BK316" s="2"/>
      <c r="BL316" s="2"/>
      <c r="BM316" s="2">
        <v>9001</v>
      </c>
      <c r="BN316" s="2">
        <v>0</v>
      </c>
      <c r="BO316" s="2" t="s">
        <v>6</v>
      </c>
      <c r="BP316" s="2">
        <v>0</v>
      </c>
      <c r="BQ316" s="2">
        <v>2</v>
      </c>
      <c r="BR316" s="2">
        <v>0</v>
      </c>
      <c r="BS316" s="2">
        <v>1</v>
      </c>
      <c r="BT316" s="2">
        <v>1</v>
      </c>
      <c r="BU316" s="2">
        <v>1</v>
      </c>
      <c r="BV316" s="2">
        <v>1</v>
      </c>
      <c r="BW316" s="2">
        <v>1</v>
      </c>
      <c r="BX316" s="2">
        <v>1</v>
      </c>
      <c r="BY316" s="2" t="s">
        <v>6</v>
      </c>
      <c r="BZ316" s="2">
        <v>90</v>
      </c>
      <c r="CA316" s="2">
        <v>85</v>
      </c>
      <c r="CB316" s="2"/>
      <c r="CC316" s="2"/>
      <c r="CD316" s="2"/>
      <c r="CE316" s="2"/>
      <c r="CF316" s="2">
        <v>0</v>
      </c>
      <c r="CG316" s="2">
        <v>0</v>
      </c>
      <c r="CH316" s="2"/>
      <c r="CI316" s="2"/>
      <c r="CJ316" s="2"/>
      <c r="CK316" s="2"/>
      <c r="CL316" s="2"/>
      <c r="CM316" s="2">
        <v>0</v>
      </c>
      <c r="CN316" s="2" t="s">
        <v>6</v>
      </c>
      <c r="CO316" s="2">
        <v>0</v>
      </c>
      <c r="CP316" s="2">
        <f t="shared" si="358"/>
        <v>31236.91</v>
      </c>
      <c r="CQ316" s="2">
        <f t="shared" si="359"/>
        <v>796.86</v>
      </c>
      <c r="CR316" s="2">
        <f t="shared" si="360"/>
        <v>0</v>
      </c>
      <c r="CS316" s="2">
        <f t="shared" si="361"/>
        <v>0</v>
      </c>
      <c r="CT316" s="2">
        <f t="shared" si="362"/>
        <v>0</v>
      </c>
      <c r="CU316" s="2">
        <f t="shared" si="363"/>
        <v>0</v>
      </c>
      <c r="CV316" s="2">
        <f t="shared" si="364"/>
        <v>0</v>
      </c>
      <c r="CW316" s="2">
        <f t="shared" si="365"/>
        <v>0</v>
      </c>
      <c r="CX316" s="2">
        <f t="shared" si="366"/>
        <v>0</v>
      </c>
      <c r="CY316" s="2">
        <f t="shared" si="367"/>
        <v>0</v>
      </c>
      <c r="CZ316" s="2">
        <f t="shared" si="368"/>
        <v>0</v>
      </c>
      <c r="DA316" s="2"/>
      <c r="DB316" s="2"/>
      <c r="DC316" s="2" t="s">
        <v>6</v>
      </c>
      <c r="DD316" s="2" t="s">
        <v>6</v>
      </c>
      <c r="DE316" s="2" t="s">
        <v>6</v>
      </c>
      <c r="DF316" s="2" t="s">
        <v>6</v>
      </c>
      <c r="DG316" s="2" t="s">
        <v>6</v>
      </c>
      <c r="DH316" s="2" t="s">
        <v>6</v>
      </c>
      <c r="DI316" s="2" t="s">
        <v>6</v>
      </c>
      <c r="DJ316" s="2" t="s">
        <v>6</v>
      </c>
      <c r="DK316" s="2" t="s">
        <v>6</v>
      </c>
      <c r="DL316" s="2" t="s">
        <v>6</v>
      </c>
      <c r="DM316" s="2" t="s">
        <v>6</v>
      </c>
      <c r="DN316" s="2">
        <v>0</v>
      </c>
      <c r="DO316" s="2">
        <v>0</v>
      </c>
      <c r="DP316" s="2">
        <v>1</v>
      </c>
      <c r="DQ316" s="2">
        <v>1</v>
      </c>
      <c r="DR316" s="2"/>
      <c r="DS316" s="2"/>
      <c r="DT316" s="2"/>
      <c r="DU316" s="2">
        <v>1005</v>
      </c>
      <c r="DV316" s="2" t="s">
        <v>96</v>
      </c>
      <c r="DW316" s="2" t="s">
        <v>96</v>
      </c>
      <c r="DX316" s="2">
        <v>1</v>
      </c>
      <c r="DY316" s="2"/>
      <c r="DZ316" s="2"/>
      <c r="EA316" s="2"/>
      <c r="EB316" s="2"/>
      <c r="EC316" s="2"/>
      <c r="ED316" s="2"/>
      <c r="EE316" s="2">
        <v>27029022</v>
      </c>
      <c r="EF316" s="2">
        <v>2</v>
      </c>
      <c r="EG316" s="2" t="s">
        <v>23</v>
      </c>
      <c r="EH316" s="2">
        <v>0</v>
      </c>
      <c r="EI316" s="2" t="s">
        <v>6</v>
      </c>
      <c r="EJ316" s="2">
        <v>1</v>
      </c>
      <c r="EK316" s="2">
        <v>9001</v>
      </c>
      <c r="EL316" s="2" t="s">
        <v>54</v>
      </c>
      <c r="EM316" s="2" t="s">
        <v>55</v>
      </c>
      <c r="EN316" s="2"/>
      <c r="EO316" s="2" t="s">
        <v>6</v>
      </c>
      <c r="EP316" s="2"/>
      <c r="EQ316" s="2">
        <v>0</v>
      </c>
      <c r="ER316" s="2">
        <v>796.86</v>
      </c>
      <c r="ES316" s="2">
        <v>796.86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>
        <v>0</v>
      </c>
      <c r="FR316" s="2">
        <f t="shared" si="369"/>
        <v>0</v>
      </c>
      <c r="FS316" s="2">
        <v>0</v>
      </c>
      <c r="FT316" s="2" t="s">
        <v>27</v>
      </c>
      <c r="FU316" s="2" t="s">
        <v>28</v>
      </c>
      <c r="FV316" s="2"/>
      <c r="FW316" s="2"/>
      <c r="FX316" s="2">
        <v>81</v>
      </c>
      <c r="FY316" s="2">
        <v>72.25</v>
      </c>
      <c r="FZ316" s="2"/>
      <c r="GA316" s="2" t="s">
        <v>47</v>
      </c>
      <c r="GB316" s="2"/>
      <c r="GC316" s="2"/>
      <c r="GD316" s="2">
        <v>0</v>
      </c>
      <c r="GE316" s="2"/>
      <c r="GF316" s="2">
        <v>1236302811</v>
      </c>
      <c r="GG316" s="2">
        <v>2</v>
      </c>
      <c r="GH316" s="2">
        <v>0</v>
      </c>
      <c r="GI316" s="2">
        <v>-2</v>
      </c>
      <c r="GJ316" s="2">
        <v>0</v>
      </c>
      <c r="GK316" s="2">
        <f>ROUND(R316*(R12)/100,2)</f>
        <v>0</v>
      </c>
      <c r="GL316" s="2">
        <f t="shared" si="370"/>
        <v>0</v>
      </c>
      <c r="GM316" s="2">
        <f t="shared" si="371"/>
        <v>31236.91</v>
      </c>
      <c r="GN316" s="2">
        <f t="shared" si="372"/>
        <v>31236.91</v>
      </c>
      <c r="GO316" s="2">
        <f t="shared" si="373"/>
        <v>0</v>
      </c>
      <c r="GP316" s="2">
        <f t="shared" si="374"/>
        <v>0</v>
      </c>
      <c r="GQ316" s="2"/>
      <c r="GR316" s="2">
        <v>0</v>
      </c>
      <c r="GS316" s="2">
        <v>4</v>
      </c>
      <c r="GT316" s="2">
        <v>0</v>
      </c>
      <c r="GU316" s="2" t="s">
        <v>6</v>
      </c>
      <c r="GV316" s="2">
        <f t="shared" si="375"/>
        <v>0</v>
      </c>
      <c r="GW316" s="2">
        <v>1</v>
      </c>
      <c r="GX316" s="2">
        <f t="shared" si="376"/>
        <v>0</v>
      </c>
      <c r="GY316" s="2"/>
      <c r="GZ316" s="2"/>
      <c r="HA316" s="2">
        <v>0</v>
      </c>
      <c r="HB316" s="2">
        <v>0</v>
      </c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>
        <v>0</v>
      </c>
      <c r="IL316" s="2"/>
      <c r="IM316" s="2"/>
      <c r="IN316" s="2"/>
      <c r="IO316" s="2"/>
      <c r="IP316" s="2"/>
      <c r="IQ316" s="2"/>
      <c r="IR316" s="2"/>
      <c r="IS316" s="2"/>
      <c r="IT316" s="2"/>
      <c r="IU316" s="2"/>
    </row>
    <row r="317" spans="1:255" x14ac:dyDescent="0.2">
      <c r="A317">
        <v>18</v>
      </c>
      <c r="B317">
        <v>1</v>
      </c>
      <c r="C317">
        <v>796</v>
      </c>
      <c r="E317" t="s">
        <v>485</v>
      </c>
      <c r="F317" t="s">
        <v>478</v>
      </c>
      <c r="G317" t="s">
        <v>486</v>
      </c>
      <c r="H317" t="s">
        <v>96</v>
      </c>
      <c r="I317">
        <f>I315*J317</f>
        <v>39.200000000000003</v>
      </c>
      <c r="J317">
        <v>100</v>
      </c>
      <c r="O317">
        <f t="shared" si="344"/>
        <v>31236.91</v>
      </c>
      <c r="P317">
        <f t="shared" si="345"/>
        <v>31236.91</v>
      </c>
      <c r="Q317">
        <f t="shared" si="346"/>
        <v>0</v>
      </c>
      <c r="R317">
        <f t="shared" si="347"/>
        <v>0</v>
      </c>
      <c r="S317">
        <f t="shared" si="348"/>
        <v>0</v>
      </c>
      <c r="T317">
        <f t="shared" si="349"/>
        <v>0</v>
      </c>
      <c r="U317">
        <f t="shared" si="350"/>
        <v>0</v>
      </c>
      <c r="V317">
        <f t="shared" si="351"/>
        <v>0</v>
      </c>
      <c r="W317">
        <f t="shared" si="352"/>
        <v>0</v>
      </c>
      <c r="X317">
        <f t="shared" si="353"/>
        <v>0</v>
      </c>
      <c r="Y317">
        <f t="shared" si="354"/>
        <v>0</v>
      </c>
      <c r="AA317">
        <v>27721504</v>
      </c>
      <c r="AB317">
        <f t="shared" si="355"/>
        <v>796.86</v>
      </c>
      <c r="AC317">
        <f t="shared" si="377"/>
        <v>796.86</v>
      </c>
      <c r="AD317">
        <f>ROUND((((ET317)-(EU317))+AE317),2)</f>
        <v>0</v>
      </c>
      <c r="AE317">
        <f>ROUND((EU317),2)</f>
        <v>0</v>
      </c>
      <c r="AF317">
        <f>ROUND((EV317),2)</f>
        <v>0</v>
      </c>
      <c r="AG317">
        <f t="shared" si="356"/>
        <v>0</v>
      </c>
      <c r="AH317">
        <f>(EW317)</f>
        <v>0</v>
      </c>
      <c r="AI317">
        <f>(EX317)</f>
        <v>0</v>
      </c>
      <c r="AJ317">
        <f t="shared" si="357"/>
        <v>0</v>
      </c>
      <c r="AK317">
        <v>796.86</v>
      </c>
      <c r="AL317">
        <v>796.86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81</v>
      </c>
      <c r="AU317">
        <v>72</v>
      </c>
      <c r="AV317">
        <v>1</v>
      </c>
      <c r="AW317">
        <v>1</v>
      </c>
      <c r="AZ317">
        <v>1</v>
      </c>
      <c r="BA317">
        <v>1</v>
      </c>
      <c r="BB317">
        <v>1</v>
      </c>
      <c r="BC317">
        <v>1</v>
      </c>
      <c r="BD317" t="s">
        <v>6</v>
      </c>
      <c r="BE317" t="s">
        <v>6</v>
      </c>
      <c r="BF317" t="s">
        <v>6</v>
      </c>
      <c r="BG317" t="s">
        <v>6</v>
      </c>
      <c r="BH317">
        <v>3</v>
      </c>
      <c r="BI317">
        <v>1</v>
      </c>
      <c r="BJ317" t="s">
        <v>6</v>
      </c>
      <c r="BM317">
        <v>9001</v>
      </c>
      <c r="BN317">
        <v>0</v>
      </c>
      <c r="BO317" t="s">
        <v>6</v>
      </c>
      <c r="BP317">
        <v>0</v>
      </c>
      <c r="BQ317">
        <v>2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6</v>
      </c>
      <c r="BZ317">
        <v>90</v>
      </c>
      <c r="CA317">
        <v>85</v>
      </c>
      <c r="CF317">
        <v>0</v>
      </c>
      <c r="CG317">
        <v>0</v>
      </c>
      <c r="CM317">
        <v>0</v>
      </c>
      <c r="CN317" t="s">
        <v>6</v>
      </c>
      <c r="CO317">
        <v>0</v>
      </c>
      <c r="CP317">
        <f t="shared" si="358"/>
        <v>31236.91</v>
      </c>
      <c r="CQ317">
        <f t="shared" si="359"/>
        <v>796.86</v>
      </c>
      <c r="CR317">
        <f t="shared" si="360"/>
        <v>0</v>
      </c>
      <c r="CS317">
        <f t="shared" si="361"/>
        <v>0</v>
      </c>
      <c r="CT317">
        <f t="shared" si="362"/>
        <v>0</v>
      </c>
      <c r="CU317">
        <f t="shared" si="363"/>
        <v>0</v>
      </c>
      <c r="CV317">
        <f t="shared" si="364"/>
        <v>0</v>
      </c>
      <c r="CW317">
        <f t="shared" si="365"/>
        <v>0</v>
      </c>
      <c r="CX317">
        <f t="shared" si="366"/>
        <v>0</v>
      </c>
      <c r="CY317">
        <f t="shared" si="367"/>
        <v>0</v>
      </c>
      <c r="CZ317">
        <f t="shared" si="368"/>
        <v>0</v>
      </c>
      <c r="DC317" t="s">
        <v>6</v>
      </c>
      <c r="DD317" t="s">
        <v>6</v>
      </c>
      <c r="DE317" t="s">
        <v>6</v>
      </c>
      <c r="DF317" t="s">
        <v>6</v>
      </c>
      <c r="DG317" t="s">
        <v>6</v>
      </c>
      <c r="DH317" t="s">
        <v>6</v>
      </c>
      <c r="DI317" t="s">
        <v>6</v>
      </c>
      <c r="DJ317" t="s">
        <v>6</v>
      </c>
      <c r="DK317" t="s">
        <v>6</v>
      </c>
      <c r="DL317" t="s">
        <v>6</v>
      </c>
      <c r="DM317" t="s">
        <v>6</v>
      </c>
      <c r="DN317">
        <v>0</v>
      </c>
      <c r="DO317">
        <v>0</v>
      </c>
      <c r="DP317">
        <v>1</v>
      </c>
      <c r="DQ317">
        <v>1</v>
      </c>
      <c r="DU317">
        <v>1005</v>
      </c>
      <c r="DV317" t="s">
        <v>96</v>
      </c>
      <c r="DW317" t="s">
        <v>96</v>
      </c>
      <c r="DX317">
        <v>1</v>
      </c>
      <c r="EE317">
        <v>27029022</v>
      </c>
      <c r="EF317">
        <v>2</v>
      </c>
      <c r="EG317" t="s">
        <v>23</v>
      </c>
      <c r="EH317">
        <v>0</v>
      </c>
      <c r="EI317" t="s">
        <v>6</v>
      </c>
      <c r="EJ317">
        <v>1</v>
      </c>
      <c r="EK317">
        <v>9001</v>
      </c>
      <c r="EL317" t="s">
        <v>54</v>
      </c>
      <c r="EM317" t="s">
        <v>55</v>
      </c>
      <c r="EO317" t="s">
        <v>6</v>
      </c>
      <c r="EQ317">
        <v>0</v>
      </c>
      <c r="ER317">
        <v>796.86</v>
      </c>
      <c r="ES317">
        <v>796.86</v>
      </c>
      <c r="ET317">
        <v>0</v>
      </c>
      <c r="EU317">
        <v>0</v>
      </c>
      <c r="EV317">
        <v>0</v>
      </c>
      <c r="EW317">
        <v>0</v>
      </c>
      <c r="EX317">
        <v>0</v>
      </c>
      <c r="EZ317">
        <v>5</v>
      </c>
      <c r="FC317">
        <v>1</v>
      </c>
      <c r="FD317">
        <v>18</v>
      </c>
      <c r="FF317">
        <v>940.3</v>
      </c>
      <c r="FQ317">
        <v>0</v>
      </c>
      <c r="FR317">
        <f t="shared" si="369"/>
        <v>0</v>
      </c>
      <c r="FS317">
        <v>0</v>
      </c>
      <c r="FT317" t="s">
        <v>27</v>
      </c>
      <c r="FU317" t="s">
        <v>28</v>
      </c>
      <c r="FX317">
        <v>81</v>
      </c>
      <c r="FY317">
        <v>72.25</v>
      </c>
      <c r="GA317" t="s">
        <v>487</v>
      </c>
      <c r="GD317">
        <v>0</v>
      </c>
      <c r="GF317">
        <v>1236302811</v>
      </c>
      <c r="GG317">
        <v>2</v>
      </c>
      <c r="GH317">
        <v>3</v>
      </c>
      <c r="GI317">
        <v>-2</v>
      </c>
      <c r="GJ317">
        <v>0</v>
      </c>
      <c r="GK317">
        <f>ROUND(R317*(S12)/100,2)</f>
        <v>0</v>
      </c>
      <c r="GL317">
        <f t="shared" si="370"/>
        <v>0</v>
      </c>
      <c r="GM317">
        <f t="shared" si="371"/>
        <v>31236.91</v>
      </c>
      <c r="GN317">
        <f t="shared" si="372"/>
        <v>31236.91</v>
      </c>
      <c r="GO317">
        <f t="shared" si="373"/>
        <v>0</v>
      </c>
      <c r="GP317">
        <f t="shared" si="374"/>
        <v>0</v>
      </c>
      <c r="GR317">
        <v>1</v>
      </c>
      <c r="GS317">
        <v>1</v>
      </c>
      <c r="GT317">
        <v>0</v>
      </c>
      <c r="GU317" t="s">
        <v>6</v>
      </c>
      <c r="GV317">
        <f t="shared" si="375"/>
        <v>0</v>
      </c>
      <c r="GW317">
        <v>1</v>
      </c>
      <c r="GX317">
        <f t="shared" si="376"/>
        <v>0</v>
      </c>
      <c r="HA317">
        <v>0</v>
      </c>
      <c r="HB317">
        <v>0</v>
      </c>
      <c r="IK317">
        <v>0</v>
      </c>
    </row>
    <row r="318" spans="1:255" x14ac:dyDescent="0.2">
      <c r="A318" s="2">
        <v>17</v>
      </c>
      <c r="B318" s="2">
        <v>1</v>
      </c>
      <c r="C318" s="2">
        <f>ROW(SmtRes!A807)</f>
        <v>807</v>
      </c>
      <c r="D318" s="2">
        <f>ROW(EtalonRes!A831)</f>
        <v>831</v>
      </c>
      <c r="E318" s="2" t="s">
        <v>6</v>
      </c>
      <c r="F318" s="2" t="s">
        <v>488</v>
      </c>
      <c r="G318" s="2" t="s">
        <v>489</v>
      </c>
      <c r="H318" s="2" t="s">
        <v>32</v>
      </c>
      <c r="I318" s="2">
        <f>ROUND(6.84/100,9)</f>
        <v>6.8400000000000002E-2</v>
      </c>
      <c r="J318" s="2">
        <v>0</v>
      </c>
      <c r="K318" s="2"/>
      <c r="L318" s="2"/>
      <c r="M318" s="2"/>
      <c r="N318" s="2"/>
      <c r="O318" s="2">
        <f t="shared" si="344"/>
        <v>709.12</v>
      </c>
      <c r="P318" s="2">
        <f t="shared" si="345"/>
        <v>584.75</v>
      </c>
      <c r="Q318" s="2">
        <f t="shared" si="346"/>
        <v>21.82</v>
      </c>
      <c r="R318" s="2">
        <f t="shared" si="347"/>
        <v>4.3</v>
      </c>
      <c r="S318" s="2">
        <f t="shared" si="348"/>
        <v>102.55</v>
      </c>
      <c r="T318" s="2">
        <f t="shared" si="349"/>
        <v>0</v>
      </c>
      <c r="U318" s="2">
        <f t="shared" si="350"/>
        <v>11.7329256</v>
      </c>
      <c r="V318" s="2">
        <f t="shared" si="351"/>
        <v>0.36166500000000007</v>
      </c>
      <c r="W318" s="2">
        <f t="shared" si="352"/>
        <v>0</v>
      </c>
      <c r="X318" s="2">
        <f t="shared" si="353"/>
        <v>113.26</v>
      </c>
      <c r="Y318" s="2">
        <f t="shared" si="354"/>
        <v>57.7</v>
      </c>
      <c r="Z318" s="2"/>
      <c r="AA318" s="2">
        <v>-1</v>
      </c>
      <c r="AB318" s="2">
        <f t="shared" si="355"/>
        <v>10367.24</v>
      </c>
      <c r="AC318" s="2">
        <f t="shared" si="377"/>
        <v>8549.02</v>
      </c>
      <c r="AD318" s="2">
        <f>ROUND(((((ET318*1.25))-((EU318*1.25)))+AE318),2)</f>
        <v>319.01</v>
      </c>
      <c r="AE318" s="2">
        <f>ROUND(((EU318*1.25)),2)</f>
        <v>62.9</v>
      </c>
      <c r="AF318" s="2">
        <f>ROUND(((EV318*1.15)),2)</f>
        <v>1499.21</v>
      </c>
      <c r="AG318" s="2">
        <f t="shared" si="356"/>
        <v>0</v>
      </c>
      <c r="AH318" s="2">
        <f>((EW318*1.15))</f>
        <v>171.53399999999999</v>
      </c>
      <c r="AI318" s="2">
        <f>((EX318*1.25))</f>
        <v>5.2875000000000005</v>
      </c>
      <c r="AJ318" s="2">
        <f t="shared" si="357"/>
        <v>0</v>
      </c>
      <c r="AK318" s="2">
        <v>10107.89</v>
      </c>
      <c r="AL318" s="2">
        <v>8549.02</v>
      </c>
      <c r="AM318" s="2">
        <v>255.21</v>
      </c>
      <c r="AN318" s="2">
        <v>50.32</v>
      </c>
      <c r="AO318" s="2">
        <v>1303.6600000000001</v>
      </c>
      <c r="AP318" s="2">
        <v>0</v>
      </c>
      <c r="AQ318" s="2">
        <v>149.16</v>
      </c>
      <c r="AR318" s="2">
        <v>4.2300000000000004</v>
      </c>
      <c r="AS318" s="2">
        <v>0</v>
      </c>
      <c r="AT318" s="2">
        <v>106</v>
      </c>
      <c r="AU318" s="2">
        <v>54</v>
      </c>
      <c r="AV318" s="2">
        <v>1</v>
      </c>
      <c r="AW318" s="2">
        <v>1</v>
      </c>
      <c r="AX318" s="2"/>
      <c r="AY318" s="2"/>
      <c r="AZ318" s="2">
        <v>1</v>
      </c>
      <c r="BA318" s="2">
        <v>1</v>
      </c>
      <c r="BB318" s="2">
        <v>1</v>
      </c>
      <c r="BC318" s="2">
        <v>1</v>
      </c>
      <c r="BD318" s="2" t="s">
        <v>6</v>
      </c>
      <c r="BE318" s="2" t="s">
        <v>6</v>
      </c>
      <c r="BF318" s="2" t="s">
        <v>6</v>
      </c>
      <c r="BG318" s="2" t="s">
        <v>6</v>
      </c>
      <c r="BH318" s="2">
        <v>0</v>
      </c>
      <c r="BI318" s="2">
        <v>1</v>
      </c>
      <c r="BJ318" s="2" t="s">
        <v>490</v>
      </c>
      <c r="BK318" s="2"/>
      <c r="BL318" s="2"/>
      <c r="BM318" s="2">
        <v>10001</v>
      </c>
      <c r="BN318" s="2">
        <v>0</v>
      </c>
      <c r="BO318" s="2" t="s">
        <v>6</v>
      </c>
      <c r="BP318" s="2">
        <v>0</v>
      </c>
      <c r="BQ318" s="2">
        <v>2</v>
      </c>
      <c r="BR318" s="2">
        <v>0</v>
      </c>
      <c r="BS318" s="2">
        <v>1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 t="s">
        <v>6</v>
      </c>
      <c r="BZ318" s="2">
        <v>118</v>
      </c>
      <c r="CA318" s="2">
        <v>63</v>
      </c>
      <c r="CB318" s="2"/>
      <c r="CC318" s="2"/>
      <c r="CD318" s="2"/>
      <c r="CE318" s="2"/>
      <c r="CF318" s="2">
        <v>0</v>
      </c>
      <c r="CG318" s="2">
        <v>0</v>
      </c>
      <c r="CH318" s="2"/>
      <c r="CI318" s="2"/>
      <c r="CJ318" s="2"/>
      <c r="CK318" s="2"/>
      <c r="CL318" s="2"/>
      <c r="CM318" s="2">
        <v>0</v>
      </c>
      <c r="CN318" s="2" t="s">
        <v>1470</v>
      </c>
      <c r="CO318" s="2">
        <v>0</v>
      </c>
      <c r="CP318" s="2">
        <f t="shared" si="358"/>
        <v>709.12</v>
      </c>
      <c r="CQ318" s="2">
        <f t="shared" si="359"/>
        <v>8549.02</v>
      </c>
      <c r="CR318" s="2">
        <f t="shared" si="360"/>
        <v>319.01</v>
      </c>
      <c r="CS318" s="2">
        <f t="shared" si="361"/>
        <v>62.9</v>
      </c>
      <c r="CT318" s="2">
        <f t="shared" si="362"/>
        <v>1499.21</v>
      </c>
      <c r="CU318" s="2">
        <f t="shared" si="363"/>
        <v>0</v>
      </c>
      <c r="CV318" s="2">
        <f t="shared" si="364"/>
        <v>171.53399999999999</v>
      </c>
      <c r="CW318" s="2">
        <f t="shared" si="365"/>
        <v>5.2875000000000005</v>
      </c>
      <c r="CX318" s="2">
        <f t="shared" si="366"/>
        <v>0</v>
      </c>
      <c r="CY318" s="2">
        <f t="shared" si="367"/>
        <v>113.26099999999998</v>
      </c>
      <c r="CZ318" s="2">
        <f t="shared" si="368"/>
        <v>57.698999999999998</v>
      </c>
      <c r="DA318" s="2"/>
      <c r="DB318" s="2"/>
      <c r="DC318" s="2" t="s">
        <v>6</v>
      </c>
      <c r="DD318" s="2" t="s">
        <v>6</v>
      </c>
      <c r="DE318" s="2" t="s">
        <v>102</v>
      </c>
      <c r="DF318" s="2" t="s">
        <v>102</v>
      </c>
      <c r="DG318" s="2" t="s">
        <v>103</v>
      </c>
      <c r="DH318" s="2" t="s">
        <v>6</v>
      </c>
      <c r="DI318" s="2" t="s">
        <v>103</v>
      </c>
      <c r="DJ318" s="2" t="s">
        <v>102</v>
      </c>
      <c r="DK318" s="2" t="s">
        <v>6</v>
      </c>
      <c r="DL318" s="2" t="s">
        <v>6</v>
      </c>
      <c r="DM318" s="2" t="s">
        <v>6</v>
      </c>
      <c r="DN318" s="2">
        <v>0</v>
      </c>
      <c r="DO318" s="2">
        <v>0</v>
      </c>
      <c r="DP318" s="2">
        <v>1</v>
      </c>
      <c r="DQ318" s="2">
        <v>1</v>
      </c>
      <c r="DR318" s="2"/>
      <c r="DS318" s="2"/>
      <c r="DT318" s="2"/>
      <c r="DU318" s="2">
        <v>1005</v>
      </c>
      <c r="DV318" s="2" t="s">
        <v>32</v>
      </c>
      <c r="DW318" s="2" t="s">
        <v>32</v>
      </c>
      <c r="DX318" s="2">
        <v>100</v>
      </c>
      <c r="DY318" s="2"/>
      <c r="DZ318" s="2"/>
      <c r="EA318" s="2"/>
      <c r="EB318" s="2"/>
      <c r="EC318" s="2"/>
      <c r="ED318" s="2"/>
      <c r="EE318" s="2">
        <v>27029023</v>
      </c>
      <c r="EF318" s="2">
        <v>2</v>
      </c>
      <c r="EG318" s="2" t="s">
        <v>23</v>
      </c>
      <c r="EH318" s="2">
        <v>0</v>
      </c>
      <c r="EI318" s="2" t="s">
        <v>6</v>
      </c>
      <c r="EJ318" s="2">
        <v>1</v>
      </c>
      <c r="EK318" s="2">
        <v>10001</v>
      </c>
      <c r="EL318" s="2" t="s">
        <v>475</v>
      </c>
      <c r="EM318" s="2" t="s">
        <v>476</v>
      </c>
      <c r="EN318" s="2"/>
      <c r="EO318" s="2" t="s">
        <v>106</v>
      </c>
      <c r="EP318" s="2"/>
      <c r="EQ318" s="2">
        <v>1024</v>
      </c>
      <c r="ER318" s="2">
        <v>10107.89</v>
      </c>
      <c r="ES318" s="2">
        <v>8549.02</v>
      </c>
      <c r="ET318" s="2">
        <v>255.21</v>
      </c>
      <c r="EU318" s="2">
        <v>50.32</v>
      </c>
      <c r="EV318" s="2">
        <v>1303.6600000000001</v>
      </c>
      <c r="EW318" s="2">
        <v>149.16</v>
      </c>
      <c r="EX318" s="2">
        <v>4.2300000000000004</v>
      </c>
      <c r="EY318" s="2">
        <v>0</v>
      </c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>
        <v>0</v>
      </c>
      <c r="FR318" s="2">
        <f t="shared" si="369"/>
        <v>0</v>
      </c>
      <c r="FS318" s="2">
        <v>0</v>
      </c>
      <c r="FT318" s="2" t="s">
        <v>27</v>
      </c>
      <c r="FU318" s="2" t="s">
        <v>28</v>
      </c>
      <c r="FV318" s="2"/>
      <c r="FW318" s="2"/>
      <c r="FX318" s="2">
        <v>106.2</v>
      </c>
      <c r="FY318" s="2">
        <v>53.55</v>
      </c>
      <c r="FZ318" s="2"/>
      <c r="GA318" s="2" t="s">
        <v>6</v>
      </c>
      <c r="GB318" s="2"/>
      <c r="GC318" s="2"/>
      <c r="GD318" s="2">
        <v>0</v>
      </c>
      <c r="GE318" s="2"/>
      <c r="GF318" s="2">
        <v>-330529066</v>
      </c>
      <c r="GG318" s="2">
        <v>2</v>
      </c>
      <c r="GH318" s="2">
        <v>1</v>
      </c>
      <c r="GI318" s="2">
        <v>-2</v>
      </c>
      <c r="GJ318" s="2">
        <v>0</v>
      </c>
      <c r="GK318" s="2">
        <f>ROUND(R318*(R12)/100,2)</f>
        <v>0</v>
      </c>
      <c r="GL318" s="2">
        <f t="shared" si="370"/>
        <v>0</v>
      </c>
      <c r="GM318" s="2">
        <f t="shared" si="371"/>
        <v>880.08</v>
      </c>
      <c r="GN318" s="2">
        <f t="shared" si="372"/>
        <v>880.08</v>
      </c>
      <c r="GO318" s="2">
        <f t="shared" si="373"/>
        <v>0</v>
      </c>
      <c r="GP318" s="2">
        <f t="shared" si="374"/>
        <v>0</v>
      </c>
      <c r="GQ318" s="2"/>
      <c r="GR318" s="2">
        <v>0</v>
      </c>
      <c r="GS318" s="2">
        <v>3</v>
      </c>
      <c r="GT318" s="2">
        <v>0</v>
      </c>
      <c r="GU318" s="2" t="s">
        <v>6</v>
      </c>
      <c r="GV318" s="2">
        <f t="shared" si="375"/>
        <v>0</v>
      </c>
      <c r="GW318" s="2">
        <v>1</v>
      </c>
      <c r="GX318" s="2">
        <f t="shared" si="376"/>
        <v>0</v>
      </c>
      <c r="GY318" s="2"/>
      <c r="GZ318" s="2"/>
      <c r="HA318" s="2">
        <v>0</v>
      </c>
      <c r="HB318" s="2">
        <v>0</v>
      </c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>
        <v>0</v>
      </c>
      <c r="IL318" s="2"/>
      <c r="IM318" s="2"/>
      <c r="IN318" s="2"/>
      <c r="IO318" s="2"/>
      <c r="IP318" s="2"/>
      <c r="IQ318" s="2"/>
      <c r="IR318" s="2"/>
      <c r="IS318" s="2"/>
      <c r="IT318" s="2"/>
      <c r="IU318" s="2"/>
    </row>
    <row r="319" spans="1:255" x14ac:dyDescent="0.2">
      <c r="A319">
        <v>17</v>
      </c>
      <c r="B319">
        <v>1</v>
      </c>
      <c r="C319">
        <f>ROW(SmtRes!A818)</f>
        <v>818</v>
      </c>
      <c r="D319">
        <f>ROW(EtalonRes!A842)</f>
        <v>842</v>
      </c>
      <c r="E319" t="s">
        <v>6</v>
      </c>
      <c r="F319" t="s">
        <v>488</v>
      </c>
      <c r="G319" t="s">
        <v>489</v>
      </c>
      <c r="H319" t="s">
        <v>32</v>
      </c>
      <c r="I319">
        <f>ROUND(6.84/100,9)</f>
        <v>6.8400000000000002E-2</v>
      </c>
      <c r="J319">
        <v>0</v>
      </c>
      <c r="O319">
        <f t="shared" si="344"/>
        <v>709.12</v>
      </c>
      <c r="P319">
        <f t="shared" si="345"/>
        <v>584.75</v>
      </c>
      <c r="Q319">
        <f t="shared" si="346"/>
        <v>21.82</v>
      </c>
      <c r="R319">
        <f t="shared" si="347"/>
        <v>4.3</v>
      </c>
      <c r="S319">
        <f t="shared" si="348"/>
        <v>102.55</v>
      </c>
      <c r="T319">
        <f t="shared" si="349"/>
        <v>0</v>
      </c>
      <c r="U319">
        <f t="shared" si="350"/>
        <v>11.7329256</v>
      </c>
      <c r="V319">
        <f t="shared" si="351"/>
        <v>0.36166500000000007</v>
      </c>
      <c r="W319">
        <f t="shared" si="352"/>
        <v>0</v>
      </c>
      <c r="X319">
        <f t="shared" si="353"/>
        <v>113.26</v>
      </c>
      <c r="Y319">
        <f t="shared" si="354"/>
        <v>57.7</v>
      </c>
      <c r="AA319">
        <v>-1</v>
      </c>
      <c r="AB319">
        <f t="shared" si="355"/>
        <v>10367.24</v>
      </c>
      <c r="AC319">
        <f t="shared" si="377"/>
        <v>8549.02</v>
      </c>
      <c r="AD319">
        <f>ROUND(((((ET319*1.25))-((EU319*1.25)))+AE319),2)</f>
        <v>319.01</v>
      </c>
      <c r="AE319">
        <f>ROUND(((EU319*1.25)),2)</f>
        <v>62.9</v>
      </c>
      <c r="AF319">
        <f>ROUND(((EV319*1.15)),2)</f>
        <v>1499.21</v>
      </c>
      <c r="AG319">
        <f t="shared" si="356"/>
        <v>0</v>
      </c>
      <c r="AH319">
        <f>((EW319*1.15))</f>
        <v>171.53399999999999</v>
      </c>
      <c r="AI319">
        <f>((EX319*1.25))</f>
        <v>5.2875000000000005</v>
      </c>
      <c r="AJ319">
        <f t="shared" si="357"/>
        <v>0</v>
      </c>
      <c r="AK319">
        <v>10107.89</v>
      </c>
      <c r="AL319">
        <v>8549.02</v>
      </c>
      <c r="AM319">
        <v>255.21</v>
      </c>
      <c r="AN319">
        <v>50.32</v>
      </c>
      <c r="AO319">
        <v>1303.6600000000001</v>
      </c>
      <c r="AP319">
        <v>0</v>
      </c>
      <c r="AQ319">
        <v>149.16</v>
      </c>
      <c r="AR319">
        <v>4.2300000000000004</v>
      </c>
      <c r="AS319">
        <v>0</v>
      </c>
      <c r="AT319">
        <v>106</v>
      </c>
      <c r="AU319">
        <v>54</v>
      </c>
      <c r="AV319">
        <v>1</v>
      </c>
      <c r="AW319">
        <v>1</v>
      </c>
      <c r="AZ319">
        <v>1</v>
      </c>
      <c r="BA319">
        <v>1</v>
      </c>
      <c r="BB319">
        <v>1</v>
      </c>
      <c r="BC319">
        <v>1</v>
      </c>
      <c r="BD319" t="s">
        <v>6</v>
      </c>
      <c r="BE319" t="s">
        <v>6</v>
      </c>
      <c r="BF319" t="s">
        <v>6</v>
      </c>
      <c r="BG319" t="s">
        <v>6</v>
      </c>
      <c r="BH319">
        <v>0</v>
      </c>
      <c r="BI319">
        <v>1</v>
      </c>
      <c r="BJ319" t="s">
        <v>490</v>
      </c>
      <c r="BM319">
        <v>10001</v>
      </c>
      <c r="BN319">
        <v>0</v>
      </c>
      <c r="BO319" t="s">
        <v>6</v>
      </c>
      <c r="BP319">
        <v>0</v>
      </c>
      <c r="BQ319">
        <v>2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6</v>
      </c>
      <c r="BZ319">
        <v>118</v>
      </c>
      <c r="CA319">
        <v>63</v>
      </c>
      <c r="CF319">
        <v>0</v>
      </c>
      <c r="CG319">
        <v>0</v>
      </c>
      <c r="CM319">
        <v>0</v>
      </c>
      <c r="CN319" t="s">
        <v>1470</v>
      </c>
      <c r="CO319">
        <v>0</v>
      </c>
      <c r="CP319">
        <f t="shared" si="358"/>
        <v>709.12</v>
      </c>
      <c r="CQ319">
        <f t="shared" si="359"/>
        <v>8549.02</v>
      </c>
      <c r="CR319">
        <f t="shared" si="360"/>
        <v>319.01</v>
      </c>
      <c r="CS319">
        <f t="shared" si="361"/>
        <v>62.9</v>
      </c>
      <c r="CT319">
        <f t="shared" si="362"/>
        <v>1499.21</v>
      </c>
      <c r="CU319">
        <f t="shared" si="363"/>
        <v>0</v>
      </c>
      <c r="CV319">
        <f t="shared" si="364"/>
        <v>171.53399999999999</v>
      </c>
      <c r="CW319">
        <f t="shared" si="365"/>
        <v>5.2875000000000005</v>
      </c>
      <c r="CX319">
        <f t="shared" si="366"/>
        <v>0</v>
      </c>
      <c r="CY319">
        <f t="shared" si="367"/>
        <v>113.26099999999998</v>
      </c>
      <c r="CZ319">
        <f t="shared" si="368"/>
        <v>57.698999999999998</v>
      </c>
      <c r="DC319" t="s">
        <v>6</v>
      </c>
      <c r="DD319" t="s">
        <v>6</v>
      </c>
      <c r="DE319" t="s">
        <v>102</v>
      </c>
      <c r="DF319" t="s">
        <v>102</v>
      </c>
      <c r="DG319" t="s">
        <v>103</v>
      </c>
      <c r="DH319" t="s">
        <v>6</v>
      </c>
      <c r="DI319" t="s">
        <v>103</v>
      </c>
      <c r="DJ319" t="s">
        <v>102</v>
      </c>
      <c r="DK319" t="s">
        <v>6</v>
      </c>
      <c r="DL319" t="s">
        <v>6</v>
      </c>
      <c r="DM319" t="s">
        <v>6</v>
      </c>
      <c r="DN319">
        <v>0</v>
      </c>
      <c r="DO319">
        <v>0</v>
      </c>
      <c r="DP319">
        <v>1</v>
      </c>
      <c r="DQ319">
        <v>1</v>
      </c>
      <c r="DU319">
        <v>1005</v>
      </c>
      <c r="DV319" t="s">
        <v>32</v>
      </c>
      <c r="DW319" t="s">
        <v>32</v>
      </c>
      <c r="DX319">
        <v>100</v>
      </c>
      <c r="EE319">
        <v>27029023</v>
      </c>
      <c r="EF319">
        <v>2</v>
      </c>
      <c r="EG319" t="s">
        <v>23</v>
      </c>
      <c r="EH319">
        <v>0</v>
      </c>
      <c r="EI319" t="s">
        <v>6</v>
      </c>
      <c r="EJ319">
        <v>1</v>
      </c>
      <c r="EK319">
        <v>10001</v>
      </c>
      <c r="EL319" t="s">
        <v>475</v>
      </c>
      <c r="EM319" t="s">
        <v>476</v>
      </c>
      <c r="EO319" t="s">
        <v>106</v>
      </c>
      <c r="EQ319">
        <v>1024</v>
      </c>
      <c r="ER319">
        <v>10107.89</v>
      </c>
      <c r="ES319">
        <v>8549.02</v>
      </c>
      <c r="ET319">
        <v>255.21</v>
      </c>
      <c r="EU319">
        <v>50.32</v>
      </c>
      <c r="EV319">
        <v>1303.6600000000001</v>
      </c>
      <c r="EW319">
        <v>149.16</v>
      </c>
      <c r="EX319">
        <v>4.2300000000000004</v>
      </c>
      <c r="EY319">
        <v>0</v>
      </c>
      <c r="FQ319">
        <v>0</v>
      </c>
      <c r="FR319">
        <f t="shared" si="369"/>
        <v>0</v>
      </c>
      <c r="FS319">
        <v>0</v>
      </c>
      <c r="FT319" t="s">
        <v>27</v>
      </c>
      <c r="FU319" t="s">
        <v>28</v>
      </c>
      <c r="FX319">
        <v>106.2</v>
      </c>
      <c r="FY319">
        <v>53.55</v>
      </c>
      <c r="GA319" t="s">
        <v>6</v>
      </c>
      <c r="GD319">
        <v>0</v>
      </c>
      <c r="GF319">
        <v>-330529066</v>
      </c>
      <c r="GG319">
        <v>2</v>
      </c>
      <c r="GH319">
        <v>1</v>
      </c>
      <c r="GI319">
        <v>-2</v>
      </c>
      <c r="GJ319">
        <v>0</v>
      </c>
      <c r="GK319">
        <f>ROUND(R319*(S12)/100,2)</f>
        <v>0</v>
      </c>
      <c r="GL319">
        <f t="shared" si="370"/>
        <v>0</v>
      </c>
      <c r="GM319">
        <f t="shared" si="371"/>
        <v>880.08</v>
      </c>
      <c r="GN319">
        <f t="shared" si="372"/>
        <v>880.08</v>
      </c>
      <c r="GO319">
        <f t="shared" si="373"/>
        <v>0</v>
      </c>
      <c r="GP319">
        <f t="shared" si="374"/>
        <v>0</v>
      </c>
      <c r="GR319">
        <v>0</v>
      </c>
      <c r="GS319">
        <v>0</v>
      </c>
      <c r="GT319">
        <v>0</v>
      </c>
      <c r="GU319" t="s">
        <v>6</v>
      </c>
      <c r="GV319">
        <f t="shared" si="375"/>
        <v>0</v>
      </c>
      <c r="GW319">
        <v>1</v>
      </c>
      <c r="GX319">
        <f t="shared" si="376"/>
        <v>0</v>
      </c>
      <c r="HA319">
        <v>0</v>
      </c>
      <c r="HB319">
        <v>0</v>
      </c>
      <c r="IK319">
        <v>0</v>
      </c>
    </row>
    <row r="320" spans="1:255" x14ac:dyDescent="0.2">
      <c r="A320" s="2">
        <v>18</v>
      </c>
      <c r="B320" s="2">
        <v>1</v>
      </c>
      <c r="C320" s="2">
        <v>805</v>
      </c>
      <c r="D320" s="2"/>
      <c r="E320" s="2" t="s">
        <v>6</v>
      </c>
      <c r="F320" s="2" t="s">
        <v>491</v>
      </c>
      <c r="G320" s="2" t="s">
        <v>492</v>
      </c>
      <c r="H320" s="2" t="s">
        <v>96</v>
      </c>
      <c r="I320" s="2">
        <f>I318*J320</f>
        <v>6.84</v>
      </c>
      <c r="J320" s="2">
        <v>100</v>
      </c>
      <c r="K320" s="2"/>
      <c r="L320" s="2"/>
      <c r="M320" s="2"/>
      <c r="N320" s="2"/>
      <c r="O320" s="2">
        <f t="shared" si="344"/>
        <v>18721.63</v>
      </c>
      <c r="P320" s="2">
        <f t="shared" si="345"/>
        <v>18721.63</v>
      </c>
      <c r="Q320" s="2">
        <f t="shared" si="346"/>
        <v>0</v>
      </c>
      <c r="R320" s="2">
        <f t="shared" si="347"/>
        <v>0</v>
      </c>
      <c r="S320" s="2">
        <f t="shared" si="348"/>
        <v>0</v>
      </c>
      <c r="T320" s="2">
        <f t="shared" si="349"/>
        <v>0</v>
      </c>
      <c r="U320" s="2">
        <f t="shared" si="350"/>
        <v>0</v>
      </c>
      <c r="V320" s="2">
        <f t="shared" si="351"/>
        <v>0</v>
      </c>
      <c r="W320" s="2">
        <f t="shared" si="352"/>
        <v>0</v>
      </c>
      <c r="X320" s="2">
        <f t="shared" si="353"/>
        <v>0</v>
      </c>
      <c r="Y320" s="2">
        <f t="shared" si="354"/>
        <v>0</v>
      </c>
      <c r="Z320" s="2"/>
      <c r="AA320" s="2">
        <v>-1</v>
      </c>
      <c r="AB320" s="2">
        <f t="shared" si="355"/>
        <v>2737.08</v>
      </c>
      <c r="AC320" s="2">
        <f t="shared" si="377"/>
        <v>2737.08</v>
      </c>
      <c r="AD320" s="2">
        <f>ROUND((((ET320)-(EU320))+AE320),2)</f>
        <v>0</v>
      </c>
      <c r="AE320" s="2">
        <f>ROUND((EU320),2)</f>
        <v>0</v>
      </c>
      <c r="AF320" s="2">
        <f>ROUND((EV320),2)</f>
        <v>0</v>
      </c>
      <c r="AG320" s="2">
        <f t="shared" si="356"/>
        <v>0</v>
      </c>
      <c r="AH320" s="2">
        <f>(EW320)</f>
        <v>0</v>
      </c>
      <c r="AI320" s="2">
        <f>(EX320)</f>
        <v>0</v>
      </c>
      <c r="AJ320" s="2">
        <f t="shared" si="357"/>
        <v>0</v>
      </c>
      <c r="AK320" s="2">
        <v>2737.08</v>
      </c>
      <c r="AL320" s="2">
        <v>2737.08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106</v>
      </c>
      <c r="AU320" s="2">
        <v>54</v>
      </c>
      <c r="AV320" s="2">
        <v>1</v>
      </c>
      <c r="AW320" s="2">
        <v>1</v>
      </c>
      <c r="AX320" s="2"/>
      <c r="AY320" s="2"/>
      <c r="AZ320" s="2">
        <v>1</v>
      </c>
      <c r="BA320" s="2">
        <v>1</v>
      </c>
      <c r="BB320" s="2">
        <v>1</v>
      </c>
      <c r="BC320" s="2">
        <v>1</v>
      </c>
      <c r="BD320" s="2" t="s">
        <v>6</v>
      </c>
      <c r="BE320" s="2" t="s">
        <v>6</v>
      </c>
      <c r="BF320" s="2" t="s">
        <v>6</v>
      </c>
      <c r="BG320" s="2" t="s">
        <v>6</v>
      </c>
      <c r="BH320" s="2">
        <v>3</v>
      </c>
      <c r="BI320" s="2">
        <v>1</v>
      </c>
      <c r="BJ320" s="2" t="s">
        <v>493</v>
      </c>
      <c r="BK320" s="2"/>
      <c r="BL320" s="2"/>
      <c r="BM320" s="2">
        <v>10001</v>
      </c>
      <c r="BN320" s="2">
        <v>0</v>
      </c>
      <c r="BO320" s="2" t="s">
        <v>6</v>
      </c>
      <c r="BP320" s="2">
        <v>0</v>
      </c>
      <c r="BQ320" s="2">
        <v>2</v>
      </c>
      <c r="BR320" s="2">
        <v>0</v>
      </c>
      <c r="BS320" s="2">
        <v>1</v>
      </c>
      <c r="BT320" s="2">
        <v>1</v>
      </c>
      <c r="BU320" s="2">
        <v>1</v>
      </c>
      <c r="BV320" s="2">
        <v>1</v>
      </c>
      <c r="BW320" s="2">
        <v>1</v>
      </c>
      <c r="BX320" s="2">
        <v>1</v>
      </c>
      <c r="BY320" s="2" t="s">
        <v>6</v>
      </c>
      <c r="BZ320" s="2">
        <v>118</v>
      </c>
      <c r="CA320" s="2">
        <v>63</v>
      </c>
      <c r="CB320" s="2"/>
      <c r="CC320" s="2"/>
      <c r="CD320" s="2"/>
      <c r="CE320" s="2"/>
      <c r="CF320" s="2">
        <v>0</v>
      </c>
      <c r="CG320" s="2">
        <v>0</v>
      </c>
      <c r="CH320" s="2"/>
      <c r="CI320" s="2"/>
      <c r="CJ320" s="2"/>
      <c r="CK320" s="2"/>
      <c r="CL320" s="2"/>
      <c r="CM320" s="2">
        <v>0</v>
      </c>
      <c r="CN320" s="2" t="s">
        <v>6</v>
      </c>
      <c r="CO320" s="2">
        <v>0</v>
      </c>
      <c r="CP320" s="2">
        <f t="shared" si="358"/>
        <v>18721.63</v>
      </c>
      <c r="CQ320" s="2">
        <f t="shared" si="359"/>
        <v>2737.08</v>
      </c>
      <c r="CR320" s="2">
        <f t="shared" si="360"/>
        <v>0</v>
      </c>
      <c r="CS320" s="2">
        <f t="shared" si="361"/>
        <v>0</v>
      </c>
      <c r="CT320" s="2">
        <f t="shared" si="362"/>
        <v>0</v>
      </c>
      <c r="CU320" s="2">
        <f t="shared" si="363"/>
        <v>0</v>
      </c>
      <c r="CV320" s="2">
        <f t="shared" si="364"/>
        <v>0</v>
      </c>
      <c r="CW320" s="2">
        <f t="shared" si="365"/>
        <v>0</v>
      </c>
      <c r="CX320" s="2">
        <f t="shared" si="366"/>
        <v>0</v>
      </c>
      <c r="CY320" s="2">
        <f t="shared" si="367"/>
        <v>0</v>
      </c>
      <c r="CZ320" s="2">
        <f t="shared" si="368"/>
        <v>0</v>
      </c>
      <c r="DA320" s="2"/>
      <c r="DB320" s="2"/>
      <c r="DC320" s="2" t="s">
        <v>6</v>
      </c>
      <c r="DD320" s="2" t="s">
        <v>6</v>
      </c>
      <c r="DE320" s="2" t="s">
        <v>6</v>
      </c>
      <c r="DF320" s="2" t="s">
        <v>6</v>
      </c>
      <c r="DG320" s="2" t="s">
        <v>6</v>
      </c>
      <c r="DH320" s="2" t="s">
        <v>6</v>
      </c>
      <c r="DI320" s="2" t="s">
        <v>6</v>
      </c>
      <c r="DJ320" s="2" t="s">
        <v>6</v>
      </c>
      <c r="DK320" s="2" t="s">
        <v>6</v>
      </c>
      <c r="DL320" s="2" t="s">
        <v>6</v>
      </c>
      <c r="DM320" s="2" t="s">
        <v>6</v>
      </c>
      <c r="DN320" s="2">
        <v>0</v>
      </c>
      <c r="DO320" s="2">
        <v>0</v>
      </c>
      <c r="DP320" s="2">
        <v>1</v>
      </c>
      <c r="DQ320" s="2">
        <v>1</v>
      </c>
      <c r="DR320" s="2"/>
      <c r="DS320" s="2"/>
      <c r="DT320" s="2"/>
      <c r="DU320" s="2">
        <v>1005</v>
      </c>
      <c r="DV320" s="2" t="s">
        <v>96</v>
      </c>
      <c r="DW320" s="2" t="s">
        <v>96</v>
      </c>
      <c r="DX320" s="2">
        <v>1</v>
      </c>
      <c r="DY320" s="2"/>
      <c r="DZ320" s="2"/>
      <c r="EA320" s="2"/>
      <c r="EB320" s="2"/>
      <c r="EC320" s="2"/>
      <c r="ED320" s="2"/>
      <c r="EE320" s="2">
        <v>27029023</v>
      </c>
      <c r="EF320" s="2">
        <v>2</v>
      </c>
      <c r="EG320" s="2" t="s">
        <v>23</v>
      </c>
      <c r="EH320" s="2">
        <v>0</v>
      </c>
      <c r="EI320" s="2" t="s">
        <v>6</v>
      </c>
      <c r="EJ320" s="2">
        <v>1</v>
      </c>
      <c r="EK320" s="2">
        <v>10001</v>
      </c>
      <c r="EL320" s="2" t="s">
        <v>475</v>
      </c>
      <c r="EM320" s="2" t="s">
        <v>476</v>
      </c>
      <c r="EN320" s="2"/>
      <c r="EO320" s="2" t="s">
        <v>6</v>
      </c>
      <c r="EP320" s="2"/>
      <c r="EQ320" s="2">
        <v>1024</v>
      </c>
      <c r="ER320" s="2">
        <v>2737.08</v>
      </c>
      <c r="ES320" s="2">
        <v>2737.08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>
        <v>0</v>
      </c>
      <c r="FR320" s="2">
        <f t="shared" si="369"/>
        <v>0</v>
      </c>
      <c r="FS320" s="2">
        <v>0</v>
      </c>
      <c r="FT320" s="2" t="s">
        <v>27</v>
      </c>
      <c r="FU320" s="2" t="s">
        <v>28</v>
      </c>
      <c r="FV320" s="2"/>
      <c r="FW320" s="2"/>
      <c r="FX320" s="2">
        <v>106.2</v>
      </c>
      <c r="FY320" s="2">
        <v>53.55</v>
      </c>
      <c r="FZ320" s="2"/>
      <c r="GA320" s="2" t="s">
        <v>6</v>
      </c>
      <c r="GB320" s="2"/>
      <c r="GC320" s="2"/>
      <c r="GD320" s="2">
        <v>0</v>
      </c>
      <c r="GE320" s="2"/>
      <c r="GF320" s="2">
        <v>1973470869</v>
      </c>
      <c r="GG320" s="2">
        <v>2</v>
      </c>
      <c r="GH320" s="2">
        <v>1</v>
      </c>
      <c r="GI320" s="2">
        <v>-2</v>
      </c>
      <c r="GJ320" s="2">
        <v>0</v>
      </c>
      <c r="GK320" s="2">
        <f>ROUND(R320*(R12)/100,2)</f>
        <v>0</v>
      </c>
      <c r="GL320" s="2">
        <f t="shared" si="370"/>
        <v>0</v>
      </c>
      <c r="GM320" s="2">
        <f t="shared" si="371"/>
        <v>18721.63</v>
      </c>
      <c r="GN320" s="2">
        <f t="shared" si="372"/>
        <v>18721.63</v>
      </c>
      <c r="GO320" s="2">
        <f t="shared" si="373"/>
        <v>0</v>
      </c>
      <c r="GP320" s="2">
        <f t="shared" si="374"/>
        <v>0</v>
      </c>
      <c r="GQ320" s="2"/>
      <c r="GR320" s="2">
        <v>0</v>
      </c>
      <c r="GS320" s="2">
        <v>3</v>
      </c>
      <c r="GT320" s="2">
        <v>0</v>
      </c>
      <c r="GU320" s="2" t="s">
        <v>6</v>
      </c>
      <c r="GV320" s="2">
        <f t="shared" si="375"/>
        <v>0</v>
      </c>
      <c r="GW320" s="2">
        <v>1</v>
      </c>
      <c r="GX320" s="2">
        <f t="shared" si="376"/>
        <v>0</v>
      </c>
      <c r="GY320" s="2"/>
      <c r="GZ320" s="2"/>
      <c r="HA320" s="2">
        <v>0</v>
      </c>
      <c r="HB320" s="2">
        <v>0</v>
      </c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>
        <v>0</v>
      </c>
      <c r="IL320" s="2"/>
      <c r="IM320" s="2"/>
      <c r="IN320" s="2"/>
      <c r="IO320" s="2"/>
      <c r="IP320" s="2"/>
      <c r="IQ320" s="2"/>
      <c r="IR320" s="2"/>
      <c r="IS320" s="2"/>
      <c r="IT320" s="2"/>
      <c r="IU320" s="2"/>
    </row>
    <row r="321" spans="1:255" x14ac:dyDescent="0.2">
      <c r="A321">
        <v>18</v>
      </c>
      <c r="B321">
        <v>1</v>
      </c>
      <c r="C321">
        <v>816</v>
      </c>
      <c r="E321" t="s">
        <v>6</v>
      </c>
      <c r="F321" t="s">
        <v>491</v>
      </c>
      <c r="G321" t="s">
        <v>492</v>
      </c>
      <c r="H321" t="s">
        <v>96</v>
      </c>
      <c r="I321">
        <f>I319*J321</f>
        <v>6.84</v>
      </c>
      <c r="J321">
        <v>100</v>
      </c>
      <c r="O321">
        <f t="shared" si="344"/>
        <v>18721.63</v>
      </c>
      <c r="P321">
        <f t="shared" si="345"/>
        <v>18721.63</v>
      </c>
      <c r="Q321">
        <f t="shared" si="346"/>
        <v>0</v>
      </c>
      <c r="R321">
        <f t="shared" si="347"/>
        <v>0</v>
      </c>
      <c r="S321">
        <f t="shared" si="348"/>
        <v>0</v>
      </c>
      <c r="T321">
        <f t="shared" si="349"/>
        <v>0</v>
      </c>
      <c r="U321">
        <f t="shared" si="350"/>
        <v>0</v>
      </c>
      <c r="V321">
        <f t="shared" si="351"/>
        <v>0</v>
      </c>
      <c r="W321">
        <f t="shared" si="352"/>
        <v>0</v>
      </c>
      <c r="X321">
        <f t="shared" si="353"/>
        <v>0</v>
      </c>
      <c r="Y321">
        <f t="shared" si="354"/>
        <v>0</v>
      </c>
      <c r="AA321">
        <v>-1</v>
      </c>
      <c r="AB321">
        <f t="shared" si="355"/>
        <v>2737.08</v>
      </c>
      <c r="AC321">
        <f t="shared" si="377"/>
        <v>2737.08</v>
      </c>
      <c r="AD321">
        <f>ROUND((((ET321)-(EU321))+AE321),2)</f>
        <v>0</v>
      </c>
      <c r="AE321">
        <f>ROUND((EU321),2)</f>
        <v>0</v>
      </c>
      <c r="AF321">
        <f>ROUND((EV321),2)</f>
        <v>0</v>
      </c>
      <c r="AG321">
        <f t="shared" si="356"/>
        <v>0</v>
      </c>
      <c r="AH321">
        <f>(EW321)</f>
        <v>0</v>
      </c>
      <c r="AI321">
        <f>(EX321)</f>
        <v>0</v>
      </c>
      <c r="AJ321">
        <f t="shared" si="357"/>
        <v>0</v>
      </c>
      <c r="AK321">
        <v>2737.08</v>
      </c>
      <c r="AL321">
        <v>2737.08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106</v>
      </c>
      <c r="AU321">
        <v>54</v>
      </c>
      <c r="AV321">
        <v>1</v>
      </c>
      <c r="AW321">
        <v>1</v>
      </c>
      <c r="AZ321">
        <v>1</v>
      </c>
      <c r="BA321">
        <v>1</v>
      </c>
      <c r="BB321">
        <v>1</v>
      </c>
      <c r="BC321">
        <v>1</v>
      </c>
      <c r="BD321" t="s">
        <v>6</v>
      </c>
      <c r="BE321" t="s">
        <v>6</v>
      </c>
      <c r="BF321" t="s">
        <v>6</v>
      </c>
      <c r="BG321" t="s">
        <v>6</v>
      </c>
      <c r="BH321">
        <v>3</v>
      </c>
      <c r="BI321">
        <v>1</v>
      </c>
      <c r="BJ321" t="s">
        <v>493</v>
      </c>
      <c r="BM321">
        <v>10001</v>
      </c>
      <c r="BN321">
        <v>0</v>
      </c>
      <c r="BO321" t="s">
        <v>6</v>
      </c>
      <c r="BP321">
        <v>0</v>
      </c>
      <c r="BQ321">
        <v>2</v>
      </c>
      <c r="BR321">
        <v>0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6</v>
      </c>
      <c r="BZ321">
        <v>118</v>
      </c>
      <c r="CA321">
        <v>63</v>
      </c>
      <c r="CF321">
        <v>0</v>
      </c>
      <c r="CG321">
        <v>0</v>
      </c>
      <c r="CM321">
        <v>0</v>
      </c>
      <c r="CN321" t="s">
        <v>6</v>
      </c>
      <c r="CO321">
        <v>0</v>
      </c>
      <c r="CP321">
        <f t="shared" si="358"/>
        <v>18721.63</v>
      </c>
      <c r="CQ321">
        <f t="shared" si="359"/>
        <v>2737.08</v>
      </c>
      <c r="CR321">
        <f t="shared" si="360"/>
        <v>0</v>
      </c>
      <c r="CS321">
        <f t="shared" si="361"/>
        <v>0</v>
      </c>
      <c r="CT321">
        <f t="shared" si="362"/>
        <v>0</v>
      </c>
      <c r="CU321">
        <f t="shared" si="363"/>
        <v>0</v>
      </c>
      <c r="CV321">
        <f t="shared" si="364"/>
        <v>0</v>
      </c>
      <c r="CW321">
        <f t="shared" si="365"/>
        <v>0</v>
      </c>
      <c r="CX321">
        <f t="shared" si="366"/>
        <v>0</v>
      </c>
      <c r="CY321">
        <f t="shared" si="367"/>
        <v>0</v>
      </c>
      <c r="CZ321">
        <f t="shared" si="368"/>
        <v>0</v>
      </c>
      <c r="DC321" t="s">
        <v>6</v>
      </c>
      <c r="DD321" t="s">
        <v>6</v>
      </c>
      <c r="DE321" t="s">
        <v>6</v>
      </c>
      <c r="DF321" t="s">
        <v>6</v>
      </c>
      <c r="DG321" t="s">
        <v>6</v>
      </c>
      <c r="DH321" t="s">
        <v>6</v>
      </c>
      <c r="DI321" t="s">
        <v>6</v>
      </c>
      <c r="DJ321" t="s">
        <v>6</v>
      </c>
      <c r="DK321" t="s">
        <v>6</v>
      </c>
      <c r="DL321" t="s">
        <v>6</v>
      </c>
      <c r="DM321" t="s">
        <v>6</v>
      </c>
      <c r="DN321">
        <v>0</v>
      </c>
      <c r="DO321">
        <v>0</v>
      </c>
      <c r="DP321">
        <v>1</v>
      </c>
      <c r="DQ321">
        <v>1</v>
      </c>
      <c r="DU321">
        <v>1005</v>
      </c>
      <c r="DV321" t="s">
        <v>96</v>
      </c>
      <c r="DW321" t="s">
        <v>96</v>
      </c>
      <c r="DX321">
        <v>1</v>
      </c>
      <c r="EE321">
        <v>27029023</v>
      </c>
      <c r="EF321">
        <v>2</v>
      </c>
      <c r="EG321" t="s">
        <v>23</v>
      </c>
      <c r="EH321">
        <v>0</v>
      </c>
      <c r="EI321" t="s">
        <v>6</v>
      </c>
      <c r="EJ321">
        <v>1</v>
      </c>
      <c r="EK321">
        <v>10001</v>
      </c>
      <c r="EL321" t="s">
        <v>475</v>
      </c>
      <c r="EM321" t="s">
        <v>476</v>
      </c>
      <c r="EO321" t="s">
        <v>6</v>
      </c>
      <c r="EQ321">
        <v>1024</v>
      </c>
      <c r="ER321">
        <v>2737.08</v>
      </c>
      <c r="ES321">
        <v>2737.08</v>
      </c>
      <c r="ET321">
        <v>0</v>
      </c>
      <c r="EU321">
        <v>0</v>
      </c>
      <c r="EV321">
        <v>0</v>
      </c>
      <c r="EW321">
        <v>0</v>
      </c>
      <c r="EX321">
        <v>0</v>
      </c>
      <c r="FQ321">
        <v>0</v>
      </c>
      <c r="FR321">
        <f t="shared" si="369"/>
        <v>0</v>
      </c>
      <c r="FS321">
        <v>0</v>
      </c>
      <c r="FT321" t="s">
        <v>27</v>
      </c>
      <c r="FU321" t="s">
        <v>28</v>
      </c>
      <c r="FX321">
        <v>106.2</v>
      </c>
      <c r="FY321">
        <v>53.55</v>
      </c>
      <c r="GA321" t="s">
        <v>6</v>
      </c>
      <c r="GD321">
        <v>0</v>
      </c>
      <c r="GF321">
        <v>1973470869</v>
      </c>
      <c r="GG321">
        <v>2</v>
      </c>
      <c r="GH321">
        <v>1</v>
      </c>
      <c r="GI321">
        <v>-2</v>
      </c>
      <c r="GJ321">
        <v>0</v>
      </c>
      <c r="GK321">
        <f>ROUND(R321*(S12)/100,2)</f>
        <v>0</v>
      </c>
      <c r="GL321">
        <f t="shared" si="370"/>
        <v>0</v>
      </c>
      <c r="GM321">
        <f t="shared" si="371"/>
        <v>18721.63</v>
      </c>
      <c r="GN321">
        <f t="shared" si="372"/>
        <v>18721.63</v>
      </c>
      <c r="GO321">
        <f t="shared" si="373"/>
        <v>0</v>
      </c>
      <c r="GP321">
        <f t="shared" si="374"/>
        <v>0</v>
      </c>
      <c r="GR321">
        <v>0</v>
      </c>
      <c r="GS321">
        <v>0</v>
      </c>
      <c r="GT321">
        <v>0</v>
      </c>
      <c r="GU321" t="s">
        <v>6</v>
      </c>
      <c r="GV321">
        <f t="shared" si="375"/>
        <v>0</v>
      </c>
      <c r="GW321">
        <v>1</v>
      </c>
      <c r="GX321">
        <f t="shared" si="376"/>
        <v>0</v>
      </c>
      <c r="HA321">
        <v>0</v>
      </c>
      <c r="HB321">
        <v>0</v>
      </c>
      <c r="IK321">
        <v>0</v>
      </c>
    </row>
    <row r="322" spans="1:255" x14ac:dyDescent="0.2">
      <c r="A322" s="2">
        <v>17</v>
      </c>
      <c r="B322" s="2">
        <v>1</v>
      </c>
      <c r="C322" s="2">
        <f>ROW(SmtRes!A825)</f>
        <v>825</v>
      </c>
      <c r="D322" s="2">
        <f>ROW(EtalonRes!A849)</f>
        <v>849</v>
      </c>
      <c r="E322" s="2" t="s">
        <v>494</v>
      </c>
      <c r="F322" s="2" t="s">
        <v>495</v>
      </c>
      <c r="G322" s="2" t="s">
        <v>496</v>
      </c>
      <c r="H322" s="2" t="s">
        <v>18</v>
      </c>
      <c r="I322" s="2">
        <f>ROUND(9.2/100,9)</f>
        <v>9.1999999999999998E-2</v>
      </c>
      <c r="J322" s="2">
        <v>0</v>
      </c>
      <c r="K322" s="2"/>
      <c r="L322" s="2"/>
      <c r="M322" s="2"/>
      <c r="N322" s="2"/>
      <c r="O322" s="2">
        <f t="shared" si="344"/>
        <v>599.29</v>
      </c>
      <c r="P322" s="2">
        <f t="shared" si="345"/>
        <v>577.47</v>
      </c>
      <c r="Q322" s="2">
        <f t="shared" si="346"/>
        <v>2.52</v>
      </c>
      <c r="R322" s="2">
        <f t="shared" si="347"/>
        <v>0.51</v>
      </c>
      <c r="S322" s="2">
        <f t="shared" si="348"/>
        <v>19.3</v>
      </c>
      <c r="T322" s="2">
        <f t="shared" si="349"/>
        <v>0</v>
      </c>
      <c r="U322" s="2">
        <f t="shared" si="350"/>
        <v>2.2620039999999997</v>
      </c>
      <c r="V322" s="2">
        <f t="shared" si="351"/>
        <v>4.2550000000000004E-2</v>
      </c>
      <c r="W322" s="2">
        <f t="shared" si="352"/>
        <v>0</v>
      </c>
      <c r="X322" s="2">
        <f t="shared" si="353"/>
        <v>21</v>
      </c>
      <c r="Y322" s="2">
        <f t="shared" si="354"/>
        <v>10.7</v>
      </c>
      <c r="Z322" s="2"/>
      <c r="AA322" s="2">
        <v>27721505</v>
      </c>
      <c r="AB322" s="2">
        <f t="shared" si="355"/>
        <v>6514.01</v>
      </c>
      <c r="AC322" s="2">
        <f t="shared" si="377"/>
        <v>6276.9</v>
      </c>
      <c r="AD322" s="2">
        <f>ROUND(((((ET322*1.25))-((EU322*1.25)))+AE322),2)</f>
        <v>27.38</v>
      </c>
      <c r="AE322" s="2">
        <f>ROUND(((EU322*1.25)),2)</f>
        <v>5.54</v>
      </c>
      <c r="AF322" s="2">
        <f>ROUND(((EV322*1.15)),2)</f>
        <v>209.73</v>
      </c>
      <c r="AG322" s="2">
        <f t="shared" si="356"/>
        <v>0</v>
      </c>
      <c r="AH322" s="2">
        <f>((EW322*1.15))</f>
        <v>24.586999999999996</v>
      </c>
      <c r="AI322" s="2">
        <f>((EX322*1.25))</f>
        <v>0.46250000000000002</v>
      </c>
      <c r="AJ322" s="2">
        <f t="shared" si="357"/>
        <v>0</v>
      </c>
      <c r="AK322" s="2">
        <v>6481.17</v>
      </c>
      <c r="AL322" s="2">
        <v>6276.9</v>
      </c>
      <c r="AM322" s="2">
        <v>21.9</v>
      </c>
      <c r="AN322" s="2">
        <v>4.43</v>
      </c>
      <c r="AO322" s="2">
        <v>182.37</v>
      </c>
      <c r="AP322" s="2">
        <v>0</v>
      </c>
      <c r="AQ322" s="2">
        <v>21.38</v>
      </c>
      <c r="AR322" s="2">
        <v>0.37</v>
      </c>
      <c r="AS322" s="2">
        <v>0</v>
      </c>
      <c r="AT322" s="2">
        <v>106</v>
      </c>
      <c r="AU322" s="2">
        <v>54</v>
      </c>
      <c r="AV322" s="2">
        <v>1</v>
      </c>
      <c r="AW322" s="2">
        <v>1</v>
      </c>
      <c r="AX322" s="2"/>
      <c r="AY322" s="2"/>
      <c r="AZ322" s="2">
        <v>1</v>
      </c>
      <c r="BA322" s="2">
        <v>1</v>
      </c>
      <c r="BB322" s="2">
        <v>1</v>
      </c>
      <c r="BC322" s="2">
        <v>1</v>
      </c>
      <c r="BD322" s="2" t="s">
        <v>6</v>
      </c>
      <c r="BE322" s="2" t="s">
        <v>6</v>
      </c>
      <c r="BF322" s="2" t="s">
        <v>6</v>
      </c>
      <c r="BG322" s="2" t="s">
        <v>6</v>
      </c>
      <c r="BH322" s="2">
        <v>0</v>
      </c>
      <c r="BI322" s="2">
        <v>1</v>
      </c>
      <c r="BJ322" s="2" t="s">
        <v>497</v>
      </c>
      <c r="BK322" s="2"/>
      <c r="BL322" s="2"/>
      <c r="BM322" s="2">
        <v>10001</v>
      </c>
      <c r="BN322" s="2">
        <v>0</v>
      </c>
      <c r="BO322" s="2" t="s">
        <v>6</v>
      </c>
      <c r="BP322" s="2">
        <v>0</v>
      </c>
      <c r="BQ322" s="2">
        <v>2</v>
      </c>
      <c r="BR322" s="2">
        <v>0</v>
      </c>
      <c r="BS322" s="2">
        <v>1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 t="s">
        <v>6</v>
      </c>
      <c r="BZ322" s="2">
        <v>118</v>
      </c>
      <c r="CA322" s="2">
        <v>63</v>
      </c>
      <c r="CB322" s="2"/>
      <c r="CC322" s="2"/>
      <c r="CD322" s="2"/>
      <c r="CE322" s="2"/>
      <c r="CF322" s="2">
        <v>0</v>
      </c>
      <c r="CG322" s="2">
        <v>0</v>
      </c>
      <c r="CH322" s="2"/>
      <c r="CI322" s="2"/>
      <c r="CJ322" s="2"/>
      <c r="CK322" s="2"/>
      <c r="CL322" s="2"/>
      <c r="CM322" s="2">
        <v>0</v>
      </c>
      <c r="CN322" s="2" t="s">
        <v>1470</v>
      </c>
      <c r="CO322" s="2">
        <v>0</v>
      </c>
      <c r="CP322" s="2">
        <f t="shared" si="358"/>
        <v>599.29</v>
      </c>
      <c r="CQ322" s="2">
        <f t="shared" si="359"/>
        <v>6276.9</v>
      </c>
      <c r="CR322" s="2">
        <f t="shared" si="360"/>
        <v>27.38</v>
      </c>
      <c r="CS322" s="2">
        <f t="shared" si="361"/>
        <v>5.54</v>
      </c>
      <c r="CT322" s="2">
        <f t="shared" si="362"/>
        <v>209.73</v>
      </c>
      <c r="CU322" s="2">
        <f t="shared" si="363"/>
        <v>0</v>
      </c>
      <c r="CV322" s="2">
        <f t="shared" si="364"/>
        <v>24.586999999999996</v>
      </c>
      <c r="CW322" s="2">
        <f t="shared" si="365"/>
        <v>0.46250000000000002</v>
      </c>
      <c r="CX322" s="2">
        <f t="shared" si="366"/>
        <v>0</v>
      </c>
      <c r="CY322" s="2">
        <f t="shared" si="367"/>
        <v>20.9986</v>
      </c>
      <c r="CZ322" s="2">
        <f t="shared" si="368"/>
        <v>10.697400000000002</v>
      </c>
      <c r="DA322" s="2"/>
      <c r="DB322" s="2"/>
      <c r="DC322" s="2" t="s">
        <v>6</v>
      </c>
      <c r="DD322" s="2" t="s">
        <v>6</v>
      </c>
      <c r="DE322" s="2" t="s">
        <v>102</v>
      </c>
      <c r="DF322" s="2" t="s">
        <v>102</v>
      </c>
      <c r="DG322" s="2" t="s">
        <v>103</v>
      </c>
      <c r="DH322" s="2" t="s">
        <v>6</v>
      </c>
      <c r="DI322" s="2" t="s">
        <v>103</v>
      </c>
      <c r="DJ322" s="2" t="s">
        <v>102</v>
      </c>
      <c r="DK322" s="2" t="s">
        <v>6</v>
      </c>
      <c r="DL322" s="2" t="s">
        <v>6</v>
      </c>
      <c r="DM322" s="2" t="s">
        <v>6</v>
      </c>
      <c r="DN322" s="2">
        <v>0</v>
      </c>
      <c r="DO322" s="2">
        <v>0</v>
      </c>
      <c r="DP322" s="2">
        <v>1</v>
      </c>
      <c r="DQ322" s="2">
        <v>1</v>
      </c>
      <c r="DR322" s="2"/>
      <c r="DS322" s="2"/>
      <c r="DT322" s="2"/>
      <c r="DU322" s="2">
        <v>1003</v>
      </c>
      <c r="DV322" s="2" t="s">
        <v>18</v>
      </c>
      <c r="DW322" s="2" t="s">
        <v>18</v>
      </c>
      <c r="DX322" s="2">
        <v>100</v>
      </c>
      <c r="DY322" s="2"/>
      <c r="DZ322" s="2"/>
      <c r="EA322" s="2"/>
      <c r="EB322" s="2"/>
      <c r="EC322" s="2"/>
      <c r="ED322" s="2"/>
      <c r="EE322" s="2">
        <v>27029023</v>
      </c>
      <c r="EF322" s="2">
        <v>2</v>
      </c>
      <c r="EG322" s="2" t="s">
        <v>23</v>
      </c>
      <c r="EH322" s="2">
        <v>0</v>
      </c>
      <c r="EI322" s="2" t="s">
        <v>6</v>
      </c>
      <c r="EJ322" s="2">
        <v>1</v>
      </c>
      <c r="EK322" s="2">
        <v>10001</v>
      </c>
      <c r="EL322" s="2" t="s">
        <v>475</v>
      </c>
      <c r="EM322" s="2" t="s">
        <v>476</v>
      </c>
      <c r="EN322" s="2"/>
      <c r="EO322" s="2" t="s">
        <v>106</v>
      </c>
      <c r="EP322" s="2"/>
      <c r="EQ322" s="2">
        <v>0</v>
      </c>
      <c r="ER322" s="2">
        <v>6481.17</v>
      </c>
      <c r="ES322" s="2">
        <v>6276.9</v>
      </c>
      <c r="ET322" s="2">
        <v>21.9</v>
      </c>
      <c r="EU322" s="2">
        <v>4.43</v>
      </c>
      <c r="EV322" s="2">
        <v>182.37</v>
      </c>
      <c r="EW322" s="2">
        <v>21.38</v>
      </c>
      <c r="EX322" s="2">
        <v>0.37</v>
      </c>
      <c r="EY322" s="2">
        <v>0</v>
      </c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>
        <v>0</v>
      </c>
      <c r="FR322" s="2">
        <f t="shared" si="369"/>
        <v>0</v>
      </c>
      <c r="FS322" s="2">
        <v>0</v>
      </c>
      <c r="FT322" s="2" t="s">
        <v>27</v>
      </c>
      <c r="FU322" s="2" t="s">
        <v>28</v>
      </c>
      <c r="FV322" s="2"/>
      <c r="FW322" s="2"/>
      <c r="FX322" s="2">
        <v>106.2</v>
      </c>
      <c r="FY322" s="2">
        <v>53.55</v>
      </c>
      <c r="FZ322" s="2"/>
      <c r="GA322" s="2" t="s">
        <v>6</v>
      </c>
      <c r="GB322" s="2"/>
      <c r="GC322" s="2"/>
      <c r="GD322" s="2">
        <v>0</v>
      </c>
      <c r="GE322" s="2"/>
      <c r="GF322" s="2">
        <v>-1968498593</v>
      </c>
      <c r="GG322" s="2">
        <v>2</v>
      </c>
      <c r="GH322" s="2">
        <v>1</v>
      </c>
      <c r="GI322" s="2">
        <v>-2</v>
      </c>
      <c r="GJ322" s="2">
        <v>0</v>
      </c>
      <c r="GK322" s="2">
        <f>ROUND(R322*(R12)/100,2)</f>
        <v>0</v>
      </c>
      <c r="GL322" s="2">
        <f t="shared" si="370"/>
        <v>0</v>
      </c>
      <c r="GM322" s="2">
        <f t="shared" si="371"/>
        <v>630.99</v>
      </c>
      <c r="GN322" s="2">
        <f t="shared" si="372"/>
        <v>630.99</v>
      </c>
      <c r="GO322" s="2">
        <f t="shared" si="373"/>
        <v>0</v>
      </c>
      <c r="GP322" s="2">
        <f t="shared" si="374"/>
        <v>0</v>
      </c>
      <c r="GQ322" s="2"/>
      <c r="GR322" s="2">
        <v>0</v>
      </c>
      <c r="GS322" s="2">
        <v>3</v>
      </c>
      <c r="GT322" s="2">
        <v>0</v>
      </c>
      <c r="GU322" s="2" t="s">
        <v>6</v>
      </c>
      <c r="GV322" s="2">
        <f t="shared" si="375"/>
        <v>0</v>
      </c>
      <c r="GW322" s="2">
        <v>1</v>
      </c>
      <c r="GX322" s="2">
        <f t="shared" si="376"/>
        <v>0</v>
      </c>
      <c r="GY322" s="2"/>
      <c r="GZ322" s="2"/>
      <c r="HA322" s="2">
        <v>0</v>
      </c>
      <c r="HB322" s="2">
        <v>0</v>
      </c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>
        <v>0</v>
      </c>
      <c r="IL322" s="2"/>
      <c r="IM322" s="2"/>
      <c r="IN322" s="2"/>
      <c r="IO322" s="2"/>
      <c r="IP322" s="2"/>
      <c r="IQ322" s="2"/>
      <c r="IR322" s="2"/>
      <c r="IS322" s="2"/>
      <c r="IT322" s="2"/>
      <c r="IU322" s="2"/>
    </row>
    <row r="323" spans="1:255" x14ac:dyDescent="0.2">
      <c r="A323">
        <v>17</v>
      </c>
      <c r="B323">
        <v>1</v>
      </c>
      <c r="C323">
        <f>ROW(SmtRes!A832)</f>
        <v>832</v>
      </c>
      <c r="D323">
        <f>ROW(EtalonRes!A856)</f>
        <v>856</v>
      </c>
      <c r="E323" t="s">
        <v>494</v>
      </c>
      <c r="F323" t="s">
        <v>495</v>
      </c>
      <c r="G323" t="s">
        <v>496</v>
      </c>
      <c r="H323" t="s">
        <v>18</v>
      </c>
      <c r="I323">
        <f>ROUND(9.2/100,9)</f>
        <v>9.1999999999999998E-2</v>
      </c>
      <c r="J323">
        <v>0</v>
      </c>
      <c r="O323">
        <f t="shared" si="344"/>
        <v>599.29</v>
      </c>
      <c r="P323">
        <f t="shared" si="345"/>
        <v>577.47</v>
      </c>
      <c r="Q323">
        <f t="shared" si="346"/>
        <v>2.52</v>
      </c>
      <c r="R323">
        <f t="shared" si="347"/>
        <v>0.51</v>
      </c>
      <c r="S323">
        <f t="shared" si="348"/>
        <v>19.3</v>
      </c>
      <c r="T323">
        <f t="shared" si="349"/>
        <v>0</v>
      </c>
      <c r="U323">
        <f t="shared" si="350"/>
        <v>2.2620039999999997</v>
      </c>
      <c r="V323">
        <f t="shared" si="351"/>
        <v>4.2550000000000004E-2</v>
      </c>
      <c r="W323">
        <f t="shared" si="352"/>
        <v>0</v>
      </c>
      <c r="X323">
        <f t="shared" si="353"/>
        <v>21</v>
      </c>
      <c r="Y323">
        <f t="shared" si="354"/>
        <v>10.7</v>
      </c>
      <c r="AA323">
        <v>27721504</v>
      </c>
      <c r="AB323">
        <f t="shared" si="355"/>
        <v>6514.01</v>
      </c>
      <c r="AC323">
        <f t="shared" si="377"/>
        <v>6276.9</v>
      </c>
      <c r="AD323">
        <f>ROUND(((((ET323*1.25))-((EU323*1.25)))+AE323),2)</f>
        <v>27.38</v>
      </c>
      <c r="AE323">
        <f>ROUND(((EU323*1.25)),2)</f>
        <v>5.54</v>
      </c>
      <c r="AF323">
        <f>ROUND(((EV323*1.15)),2)</f>
        <v>209.73</v>
      </c>
      <c r="AG323">
        <f t="shared" si="356"/>
        <v>0</v>
      </c>
      <c r="AH323">
        <f>((EW323*1.15))</f>
        <v>24.586999999999996</v>
      </c>
      <c r="AI323">
        <f>((EX323*1.25))</f>
        <v>0.46250000000000002</v>
      </c>
      <c r="AJ323">
        <f t="shared" si="357"/>
        <v>0</v>
      </c>
      <c r="AK323">
        <v>6481.17</v>
      </c>
      <c r="AL323">
        <v>6276.9</v>
      </c>
      <c r="AM323">
        <v>21.9</v>
      </c>
      <c r="AN323">
        <v>4.43</v>
      </c>
      <c r="AO323">
        <v>182.37</v>
      </c>
      <c r="AP323">
        <v>0</v>
      </c>
      <c r="AQ323">
        <v>21.38</v>
      </c>
      <c r="AR323">
        <v>0.37</v>
      </c>
      <c r="AS323">
        <v>0</v>
      </c>
      <c r="AT323">
        <v>106</v>
      </c>
      <c r="AU323">
        <v>54</v>
      </c>
      <c r="AV323">
        <v>1</v>
      </c>
      <c r="AW323">
        <v>1</v>
      </c>
      <c r="AZ323">
        <v>1</v>
      </c>
      <c r="BA323">
        <v>1</v>
      </c>
      <c r="BB323">
        <v>1</v>
      </c>
      <c r="BC323">
        <v>1</v>
      </c>
      <c r="BD323" t="s">
        <v>6</v>
      </c>
      <c r="BE323" t="s">
        <v>6</v>
      </c>
      <c r="BF323" t="s">
        <v>6</v>
      </c>
      <c r="BG323" t="s">
        <v>6</v>
      </c>
      <c r="BH323">
        <v>0</v>
      </c>
      <c r="BI323">
        <v>1</v>
      </c>
      <c r="BJ323" t="s">
        <v>497</v>
      </c>
      <c r="BM323">
        <v>10001</v>
      </c>
      <c r="BN323">
        <v>0</v>
      </c>
      <c r="BO323" t="s">
        <v>6</v>
      </c>
      <c r="BP323">
        <v>0</v>
      </c>
      <c r="BQ323">
        <v>2</v>
      </c>
      <c r="BR323">
        <v>0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6</v>
      </c>
      <c r="BZ323">
        <v>118</v>
      </c>
      <c r="CA323">
        <v>63</v>
      </c>
      <c r="CF323">
        <v>0</v>
      </c>
      <c r="CG323">
        <v>0</v>
      </c>
      <c r="CM323">
        <v>0</v>
      </c>
      <c r="CN323" t="s">
        <v>1470</v>
      </c>
      <c r="CO323">
        <v>0</v>
      </c>
      <c r="CP323">
        <f t="shared" si="358"/>
        <v>599.29</v>
      </c>
      <c r="CQ323">
        <f t="shared" si="359"/>
        <v>6276.9</v>
      </c>
      <c r="CR323">
        <f t="shared" si="360"/>
        <v>27.38</v>
      </c>
      <c r="CS323">
        <f t="shared" si="361"/>
        <v>5.54</v>
      </c>
      <c r="CT323">
        <f t="shared" si="362"/>
        <v>209.73</v>
      </c>
      <c r="CU323">
        <f t="shared" si="363"/>
        <v>0</v>
      </c>
      <c r="CV323">
        <f t="shared" si="364"/>
        <v>24.586999999999996</v>
      </c>
      <c r="CW323">
        <f t="shared" si="365"/>
        <v>0.46250000000000002</v>
      </c>
      <c r="CX323">
        <f t="shared" si="366"/>
        <v>0</v>
      </c>
      <c r="CY323">
        <f t="shared" si="367"/>
        <v>20.9986</v>
      </c>
      <c r="CZ323">
        <f t="shared" si="368"/>
        <v>10.697400000000002</v>
      </c>
      <c r="DC323" t="s">
        <v>6</v>
      </c>
      <c r="DD323" t="s">
        <v>6</v>
      </c>
      <c r="DE323" t="s">
        <v>102</v>
      </c>
      <c r="DF323" t="s">
        <v>102</v>
      </c>
      <c r="DG323" t="s">
        <v>103</v>
      </c>
      <c r="DH323" t="s">
        <v>6</v>
      </c>
      <c r="DI323" t="s">
        <v>103</v>
      </c>
      <c r="DJ323" t="s">
        <v>102</v>
      </c>
      <c r="DK323" t="s">
        <v>6</v>
      </c>
      <c r="DL323" t="s">
        <v>6</v>
      </c>
      <c r="DM323" t="s">
        <v>6</v>
      </c>
      <c r="DN323">
        <v>0</v>
      </c>
      <c r="DO323">
        <v>0</v>
      </c>
      <c r="DP323">
        <v>1</v>
      </c>
      <c r="DQ323">
        <v>1</v>
      </c>
      <c r="DU323">
        <v>1003</v>
      </c>
      <c r="DV323" t="s">
        <v>18</v>
      </c>
      <c r="DW323" t="s">
        <v>18</v>
      </c>
      <c r="DX323">
        <v>100</v>
      </c>
      <c r="EE323">
        <v>27029023</v>
      </c>
      <c r="EF323">
        <v>2</v>
      </c>
      <c r="EG323" t="s">
        <v>23</v>
      </c>
      <c r="EH323">
        <v>0</v>
      </c>
      <c r="EI323" t="s">
        <v>6</v>
      </c>
      <c r="EJ323">
        <v>1</v>
      </c>
      <c r="EK323">
        <v>10001</v>
      </c>
      <c r="EL323" t="s">
        <v>475</v>
      </c>
      <c r="EM323" t="s">
        <v>476</v>
      </c>
      <c r="EO323" t="s">
        <v>106</v>
      </c>
      <c r="EQ323">
        <v>0</v>
      </c>
      <c r="ER323">
        <v>6481.17</v>
      </c>
      <c r="ES323">
        <v>6276.9</v>
      </c>
      <c r="ET323">
        <v>21.9</v>
      </c>
      <c r="EU323">
        <v>4.43</v>
      </c>
      <c r="EV323">
        <v>182.37</v>
      </c>
      <c r="EW323">
        <v>21.38</v>
      </c>
      <c r="EX323">
        <v>0.37</v>
      </c>
      <c r="EY323">
        <v>0</v>
      </c>
      <c r="FQ323">
        <v>0</v>
      </c>
      <c r="FR323">
        <f t="shared" si="369"/>
        <v>0</v>
      </c>
      <c r="FS323">
        <v>0</v>
      </c>
      <c r="FT323" t="s">
        <v>27</v>
      </c>
      <c r="FU323" t="s">
        <v>28</v>
      </c>
      <c r="FX323">
        <v>106.2</v>
      </c>
      <c r="FY323">
        <v>53.55</v>
      </c>
      <c r="GA323" t="s">
        <v>6</v>
      </c>
      <c r="GD323">
        <v>0</v>
      </c>
      <c r="GF323">
        <v>-1968498593</v>
      </c>
      <c r="GG323">
        <v>2</v>
      </c>
      <c r="GH323">
        <v>1</v>
      </c>
      <c r="GI323">
        <v>-2</v>
      </c>
      <c r="GJ323">
        <v>0</v>
      </c>
      <c r="GK323">
        <f>ROUND(R323*(S12)/100,2)</f>
        <v>0</v>
      </c>
      <c r="GL323">
        <f t="shared" si="370"/>
        <v>0</v>
      </c>
      <c r="GM323">
        <f t="shared" si="371"/>
        <v>630.99</v>
      </c>
      <c r="GN323">
        <f t="shared" si="372"/>
        <v>630.99</v>
      </c>
      <c r="GO323">
        <f t="shared" si="373"/>
        <v>0</v>
      </c>
      <c r="GP323">
        <f t="shared" si="374"/>
        <v>0</v>
      </c>
      <c r="GR323">
        <v>0</v>
      </c>
      <c r="GS323">
        <v>0</v>
      </c>
      <c r="GT323">
        <v>0</v>
      </c>
      <c r="GU323" t="s">
        <v>6</v>
      </c>
      <c r="GV323">
        <f t="shared" si="375"/>
        <v>0</v>
      </c>
      <c r="GW323">
        <v>1</v>
      </c>
      <c r="GX323">
        <f t="shared" si="376"/>
        <v>0</v>
      </c>
      <c r="HA323">
        <v>0</v>
      </c>
      <c r="HB323">
        <v>0</v>
      </c>
      <c r="IK323">
        <v>0</v>
      </c>
    </row>
    <row r="324" spans="1:255" x14ac:dyDescent="0.2">
      <c r="A324" s="2">
        <v>18</v>
      </c>
      <c r="B324" s="2">
        <v>1</v>
      </c>
      <c r="C324" s="2">
        <v>823</v>
      </c>
      <c r="D324" s="2"/>
      <c r="E324" s="2" t="s">
        <v>498</v>
      </c>
      <c r="F324" s="2" t="s">
        <v>499</v>
      </c>
      <c r="G324" s="2" t="s">
        <v>500</v>
      </c>
      <c r="H324" s="2" t="s">
        <v>501</v>
      </c>
      <c r="I324" s="2">
        <f>I322*J324</f>
        <v>9.1999999999999993</v>
      </c>
      <c r="J324" s="2">
        <v>100</v>
      </c>
      <c r="K324" s="2"/>
      <c r="L324" s="2"/>
      <c r="M324" s="2"/>
      <c r="N324" s="2"/>
      <c r="O324" s="2">
        <f t="shared" si="344"/>
        <v>455.95</v>
      </c>
      <c r="P324" s="2">
        <f t="shared" si="345"/>
        <v>455.95</v>
      </c>
      <c r="Q324" s="2">
        <f t="shared" si="346"/>
        <v>0</v>
      </c>
      <c r="R324" s="2">
        <f t="shared" si="347"/>
        <v>0</v>
      </c>
      <c r="S324" s="2">
        <f t="shared" si="348"/>
        <v>0</v>
      </c>
      <c r="T324" s="2">
        <f t="shared" si="349"/>
        <v>0</v>
      </c>
      <c r="U324" s="2">
        <f t="shared" si="350"/>
        <v>0</v>
      </c>
      <c r="V324" s="2">
        <f t="shared" si="351"/>
        <v>0</v>
      </c>
      <c r="W324" s="2">
        <f t="shared" si="352"/>
        <v>0</v>
      </c>
      <c r="X324" s="2">
        <f t="shared" si="353"/>
        <v>0</v>
      </c>
      <c r="Y324" s="2">
        <f t="shared" si="354"/>
        <v>0</v>
      </c>
      <c r="Z324" s="2"/>
      <c r="AA324" s="2">
        <v>27721505</v>
      </c>
      <c r="AB324" s="2">
        <f t="shared" si="355"/>
        <v>49.56</v>
      </c>
      <c r="AC324" s="2">
        <f t="shared" si="377"/>
        <v>49.56</v>
      </c>
      <c r="AD324" s="2">
        <f>ROUND((((ET324)-(EU324))+AE324),2)</f>
        <v>0</v>
      </c>
      <c r="AE324" s="2">
        <f>ROUND((EU324),2)</f>
        <v>0</v>
      </c>
      <c r="AF324" s="2">
        <f>ROUND((EV324),2)</f>
        <v>0</v>
      </c>
      <c r="AG324" s="2">
        <f t="shared" si="356"/>
        <v>0</v>
      </c>
      <c r="AH324" s="2">
        <f>(EW324)</f>
        <v>0</v>
      </c>
      <c r="AI324" s="2">
        <f>(EX324)</f>
        <v>0</v>
      </c>
      <c r="AJ324" s="2">
        <f t="shared" si="357"/>
        <v>0</v>
      </c>
      <c r="AK324" s="2">
        <v>49.56</v>
      </c>
      <c r="AL324" s="2">
        <v>49.56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106</v>
      </c>
      <c r="AU324" s="2">
        <v>54</v>
      </c>
      <c r="AV324" s="2">
        <v>1</v>
      </c>
      <c r="AW324" s="2">
        <v>1</v>
      </c>
      <c r="AX324" s="2"/>
      <c r="AY324" s="2"/>
      <c r="AZ324" s="2">
        <v>1</v>
      </c>
      <c r="BA324" s="2">
        <v>1</v>
      </c>
      <c r="BB324" s="2">
        <v>1</v>
      </c>
      <c r="BC324" s="2">
        <v>1</v>
      </c>
      <c r="BD324" s="2" t="s">
        <v>6</v>
      </c>
      <c r="BE324" s="2" t="s">
        <v>6</v>
      </c>
      <c r="BF324" s="2" t="s">
        <v>6</v>
      </c>
      <c r="BG324" s="2" t="s">
        <v>6</v>
      </c>
      <c r="BH324" s="2">
        <v>3</v>
      </c>
      <c r="BI324" s="2">
        <v>1</v>
      </c>
      <c r="BJ324" s="2" t="s">
        <v>502</v>
      </c>
      <c r="BK324" s="2"/>
      <c r="BL324" s="2"/>
      <c r="BM324" s="2">
        <v>10001</v>
      </c>
      <c r="BN324" s="2">
        <v>0</v>
      </c>
      <c r="BO324" s="2" t="s">
        <v>6</v>
      </c>
      <c r="BP324" s="2">
        <v>0</v>
      </c>
      <c r="BQ324" s="2">
        <v>2</v>
      </c>
      <c r="BR324" s="2">
        <v>0</v>
      </c>
      <c r="BS324" s="2">
        <v>1</v>
      </c>
      <c r="BT324" s="2">
        <v>1</v>
      </c>
      <c r="BU324" s="2">
        <v>1</v>
      </c>
      <c r="BV324" s="2">
        <v>1</v>
      </c>
      <c r="BW324" s="2">
        <v>1</v>
      </c>
      <c r="BX324" s="2">
        <v>1</v>
      </c>
      <c r="BY324" s="2" t="s">
        <v>6</v>
      </c>
      <c r="BZ324" s="2">
        <v>118</v>
      </c>
      <c r="CA324" s="2">
        <v>63</v>
      </c>
      <c r="CB324" s="2"/>
      <c r="CC324" s="2"/>
      <c r="CD324" s="2"/>
      <c r="CE324" s="2"/>
      <c r="CF324" s="2">
        <v>0</v>
      </c>
      <c r="CG324" s="2">
        <v>0</v>
      </c>
      <c r="CH324" s="2"/>
      <c r="CI324" s="2"/>
      <c r="CJ324" s="2"/>
      <c r="CK324" s="2"/>
      <c r="CL324" s="2"/>
      <c r="CM324" s="2">
        <v>0</v>
      </c>
      <c r="CN324" s="2" t="s">
        <v>6</v>
      </c>
      <c r="CO324" s="2">
        <v>0</v>
      </c>
      <c r="CP324" s="2">
        <f t="shared" si="358"/>
        <v>455.95</v>
      </c>
      <c r="CQ324" s="2">
        <f t="shared" si="359"/>
        <v>49.56</v>
      </c>
      <c r="CR324" s="2">
        <f t="shared" si="360"/>
        <v>0</v>
      </c>
      <c r="CS324" s="2">
        <f t="shared" si="361"/>
        <v>0</v>
      </c>
      <c r="CT324" s="2">
        <f t="shared" si="362"/>
        <v>0</v>
      </c>
      <c r="CU324" s="2">
        <f t="shared" si="363"/>
        <v>0</v>
      </c>
      <c r="CV324" s="2">
        <f t="shared" si="364"/>
        <v>0</v>
      </c>
      <c r="CW324" s="2">
        <f t="shared" si="365"/>
        <v>0</v>
      </c>
      <c r="CX324" s="2">
        <f t="shared" si="366"/>
        <v>0</v>
      </c>
      <c r="CY324" s="2">
        <f t="shared" si="367"/>
        <v>0</v>
      </c>
      <c r="CZ324" s="2">
        <f t="shared" si="368"/>
        <v>0</v>
      </c>
      <c r="DA324" s="2"/>
      <c r="DB324" s="2"/>
      <c r="DC324" s="2" t="s">
        <v>6</v>
      </c>
      <c r="DD324" s="2" t="s">
        <v>6</v>
      </c>
      <c r="DE324" s="2" t="s">
        <v>6</v>
      </c>
      <c r="DF324" s="2" t="s">
        <v>6</v>
      </c>
      <c r="DG324" s="2" t="s">
        <v>6</v>
      </c>
      <c r="DH324" s="2" t="s">
        <v>6</v>
      </c>
      <c r="DI324" s="2" t="s">
        <v>6</v>
      </c>
      <c r="DJ324" s="2" t="s">
        <v>6</v>
      </c>
      <c r="DK324" s="2" t="s">
        <v>6</v>
      </c>
      <c r="DL324" s="2" t="s">
        <v>6</v>
      </c>
      <c r="DM324" s="2" t="s">
        <v>6</v>
      </c>
      <c r="DN324" s="2">
        <v>0</v>
      </c>
      <c r="DO324" s="2">
        <v>0</v>
      </c>
      <c r="DP324" s="2">
        <v>1</v>
      </c>
      <c r="DQ324" s="2">
        <v>1</v>
      </c>
      <c r="DR324" s="2"/>
      <c r="DS324" s="2"/>
      <c r="DT324" s="2"/>
      <c r="DU324" s="2">
        <v>1003</v>
      </c>
      <c r="DV324" s="2" t="s">
        <v>501</v>
      </c>
      <c r="DW324" s="2" t="s">
        <v>501</v>
      </c>
      <c r="DX324" s="2">
        <v>1</v>
      </c>
      <c r="DY324" s="2"/>
      <c r="DZ324" s="2"/>
      <c r="EA324" s="2"/>
      <c r="EB324" s="2"/>
      <c r="EC324" s="2"/>
      <c r="ED324" s="2"/>
      <c r="EE324" s="2">
        <v>27029023</v>
      </c>
      <c r="EF324" s="2">
        <v>2</v>
      </c>
      <c r="EG324" s="2" t="s">
        <v>23</v>
      </c>
      <c r="EH324" s="2">
        <v>0</v>
      </c>
      <c r="EI324" s="2" t="s">
        <v>6</v>
      </c>
      <c r="EJ324" s="2">
        <v>1</v>
      </c>
      <c r="EK324" s="2">
        <v>10001</v>
      </c>
      <c r="EL324" s="2" t="s">
        <v>475</v>
      </c>
      <c r="EM324" s="2" t="s">
        <v>476</v>
      </c>
      <c r="EN324" s="2"/>
      <c r="EO324" s="2" t="s">
        <v>6</v>
      </c>
      <c r="EP324" s="2"/>
      <c r="EQ324" s="2">
        <v>0</v>
      </c>
      <c r="ER324" s="2">
        <v>49.56</v>
      </c>
      <c r="ES324" s="2">
        <v>49.56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>
        <v>0</v>
      </c>
      <c r="FR324" s="2">
        <f t="shared" si="369"/>
        <v>0</v>
      </c>
      <c r="FS324" s="2">
        <v>0</v>
      </c>
      <c r="FT324" s="2" t="s">
        <v>27</v>
      </c>
      <c r="FU324" s="2" t="s">
        <v>28</v>
      </c>
      <c r="FV324" s="2"/>
      <c r="FW324" s="2"/>
      <c r="FX324" s="2">
        <v>106.2</v>
      </c>
      <c r="FY324" s="2">
        <v>53.55</v>
      </c>
      <c r="FZ324" s="2"/>
      <c r="GA324" s="2" t="s">
        <v>6</v>
      </c>
      <c r="GB324" s="2"/>
      <c r="GC324" s="2"/>
      <c r="GD324" s="2">
        <v>0</v>
      </c>
      <c r="GE324" s="2"/>
      <c r="GF324" s="2">
        <v>-451614110</v>
      </c>
      <c r="GG324" s="2">
        <v>2</v>
      </c>
      <c r="GH324" s="2">
        <v>1</v>
      </c>
      <c r="GI324" s="2">
        <v>-2</v>
      </c>
      <c r="GJ324" s="2">
        <v>0</v>
      </c>
      <c r="GK324" s="2">
        <f>ROUND(R324*(R12)/100,2)</f>
        <v>0</v>
      </c>
      <c r="GL324" s="2">
        <f t="shared" si="370"/>
        <v>0</v>
      </c>
      <c r="GM324" s="2">
        <f t="shared" si="371"/>
        <v>455.95</v>
      </c>
      <c r="GN324" s="2">
        <f t="shared" si="372"/>
        <v>455.95</v>
      </c>
      <c r="GO324" s="2">
        <f t="shared" si="373"/>
        <v>0</v>
      </c>
      <c r="GP324" s="2">
        <f t="shared" si="374"/>
        <v>0</v>
      </c>
      <c r="GQ324" s="2"/>
      <c r="GR324" s="2">
        <v>0</v>
      </c>
      <c r="GS324" s="2">
        <v>3</v>
      </c>
      <c r="GT324" s="2">
        <v>0</v>
      </c>
      <c r="GU324" s="2" t="s">
        <v>6</v>
      </c>
      <c r="GV324" s="2">
        <f t="shared" si="375"/>
        <v>0</v>
      </c>
      <c r="GW324" s="2">
        <v>1</v>
      </c>
      <c r="GX324" s="2">
        <f t="shared" si="376"/>
        <v>0</v>
      </c>
      <c r="GY324" s="2"/>
      <c r="GZ324" s="2"/>
      <c r="HA324" s="2">
        <v>0</v>
      </c>
      <c r="HB324" s="2">
        <v>0</v>
      </c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>
        <v>0</v>
      </c>
      <c r="IL324" s="2"/>
      <c r="IM324" s="2"/>
      <c r="IN324" s="2"/>
      <c r="IO324" s="2"/>
      <c r="IP324" s="2"/>
      <c r="IQ324" s="2"/>
      <c r="IR324" s="2"/>
      <c r="IS324" s="2"/>
      <c r="IT324" s="2"/>
      <c r="IU324" s="2"/>
    </row>
    <row r="325" spans="1:255" x14ac:dyDescent="0.2">
      <c r="A325">
        <v>18</v>
      </c>
      <c r="B325">
        <v>1</v>
      </c>
      <c r="C325">
        <v>830</v>
      </c>
      <c r="E325" t="s">
        <v>498</v>
      </c>
      <c r="F325" t="s">
        <v>499</v>
      </c>
      <c r="G325" t="s">
        <v>500</v>
      </c>
      <c r="H325" t="s">
        <v>501</v>
      </c>
      <c r="I325">
        <f>I323*J325</f>
        <v>9.1999999999999993</v>
      </c>
      <c r="J325">
        <v>100</v>
      </c>
      <c r="O325">
        <f t="shared" si="344"/>
        <v>455.95</v>
      </c>
      <c r="P325">
        <f t="shared" si="345"/>
        <v>455.95</v>
      </c>
      <c r="Q325">
        <f t="shared" si="346"/>
        <v>0</v>
      </c>
      <c r="R325">
        <f t="shared" si="347"/>
        <v>0</v>
      </c>
      <c r="S325">
        <f t="shared" si="348"/>
        <v>0</v>
      </c>
      <c r="T325">
        <f t="shared" si="349"/>
        <v>0</v>
      </c>
      <c r="U325">
        <f t="shared" si="350"/>
        <v>0</v>
      </c>
      <c r="V325">
        <f t="shared" si="351"/>
        <v>0</v>
      </c>
      <c r="W325">
        <f t="shared" si="352"/>
        <v>0</v>
      </c>
      <c r="X325">
        <f t="shared" si="353"/>
        <v>0</v>
      </c>
      <c r="Y325">
        <f t="shared" si="354"/>
        <v>0</v>
      </c>
      <c r="AA325">
        <v>27721504</v>
      </c>
      <c r="AB325">
        <f t="shared" si="355"/>
        <v>49.56</v>
      </c>
      <c r="AC325">
        <f t="shared" si="377"/>
        <v>49.56</v>
      </c>
      <c r="AD325">
        <f>ROUND((((ET325)-(EU325))+AE325),2)</f>
        <v>0</v>
      </c>
      <c r="AE325">
        <f>ROUND((EU325),2)</f>
        <v>0</v>
      </c>
      <c r="AF325">
        <f>ROUND((EV325),2)</f>
        <v>0</v>
      </c>
      <c r="AG325">
        <f t="shared" si="356"/>
        <v>0</v>
      </c>
      <c r="AH325">
        <f>(EW325)</f>
        <v>0</v>
      </c>
      <c r="AI325">
        <f>(EX325)</f>
        <v>0</v>
      </c>
      <c r="AJ325">
        <f t="shared" si="357"/>
        <v>0</v>
      </c>
      <c r="AK325">
        <v>49.56</v>
      </c>
      <c r="AL325">
        <v>49.56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106</v>
      </c>
      <c r="AU325">
        <v>54</v>
      </c>
      <c r="AV325">
        <v>1</v>
      </c>
      <c r="AW325">
        <v>1</v>
      </c>
      <c r="AZ325">
        <v>1</v>
      </c>
      <c r="BA325">
        <v>1</v>
      </c>
      <c r="BB325">
        <v>1</v>
      </c>
      <c r="BC325">
        <v>1</v>
      </c>
      <c r="BD325" t="s">
        <v>6</v>
      </c>
      <c r="BE325" t="s">
        <v>6</v>
      </c>
      <c r="BF325" t="s">
        <v>6</v>
      </c>
      <c r="BG325" t="s">
        <v>6</v>
      </c>
      <c r="BH325">
        <v>3</v>
      </c>
      <c r="BI325">
        <v>1</v>
      </c>
      <c r="BJ325" t="s">
        <v>502</v>
      </c>
      <c r="BM325">
        <v>10001</v>
      </c>
      <c r="BN325">
        <v>0</v>
      </c>
      <c r="BO325" t="s">
        <v>6</v>
      </c>
      <c r="BP325">
        <v>0</v>
      </c>
      <c r="BQ325">
        <v>2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6</v>
      </c>
      <c r="BZ325">
        <v>118</v>
      </c>
      <c r="CA325">
        <v>63</v>
      </c>
      <c r="CF325">
        <v>0</v>
      </c>
      <c r="CG325">
        <v>0</v>
      </c>
      <c r="CM325">
        <v>0</v>
      </c>
      <c r="CN325" t="s">
        <v>6</v>
      </c>
      <c r="CO325">
        <v>0</v>
      </c>
      <c r="CP325">
        <f t="shared" si="358"/>
        <v>455.95</v>
      </c>
      <c r="CQ325">
        <f t="shared" si="359"/>
        <v>49.56</v>
      </c>
      <c r="CR325">
        <f t="shared" si="360"/>
        <v>0</v>
      </c>
      <c r="CS325">
        <f t="shared" si="361"/>
        <v>0</v>
      </c>
      <c r="CT325">
        <f t="shared" si="362"/>
        <v>0</v>
      </c>
      <c r="CU325">
        <f t="shared" si="363"/>
        <v>0</v>
      </c>
      <c r="CV325">
        <f t="shared" si="364"/>
        <v>0</v>
      </c>
      <c r="CW325">
        <f t="shared" si="365"/>
        <v>0</v>
      </c>
      <c r="CX325">
        <f t="shared" si="366"/>
        <v>0</v>
      </c>
      <c r="CY325">
        <f t="shared" si="367"/>
        <v>0</v>
      </c>
      <c r="CZ325">
        <f t="shared" si="368"/>
        <v>0</v>
      </c>
      <c r="DC325" t="s">
        <v>6</v>
      </c>
      <c r="DD325" t="s">
        <v>6</v>
      </c>
      <c r="DE325" t="s">
        <v>6</v>
      </c>
      <c r="DF325" t="s">
        <v>6</v>
      </c>
      <c r="DG325" t="s">
        <v>6</v>
      </c>
      <c r="DH325" t="s">
        <v>6</v>
      </c>
      <c r="DI325" t="s">
        <v>6</v>
      </c>
      <c r="DJ325" t="s">
        <v>6</v>
      </c>
      <c r="DK325" t="s">
        <v>6</v>
      </c>
      <c r="DL325" t="s">
        <v>6</v>
      </c>
      <c r="DM325" t="s">
        <v>6</v>
      </c>
      <c r="DN325">
        <v>0</v>
      </c>
      <c r="DO325">
        <v>0</v>
      </c>
      <c r="DP325">
        <v>1</v>
      </c>
      <c r="DQ325">
        <v>1</v>
      </c>
      <c r="DU325">
        <v>1003</v>
      </c>
      <c r="DV325" t="s">
        <v>501</v>
      </c>
      <c r="DW325" t="s">
        <v>501</v>
      </c>
      <c r="DX325">
        <v>1</v>
      </c>
      <c r="EE325">
        <v>27029023</v>
      </c>
      <c r="EF325">
        <v>2</v>
      </c>
      <c r="EG325" t="s">
        <v>23</v>
      </c>
      <c r="EH325">
        <v>0</v>
      </c>
      <c r="EI325" t="s">
        <v>6</v>
      </c>
      <c r="EJ325">
        <v>1</v>
      </c>
      <c r="EK325">
        <v>10001</v>
      </c>
      <c r="EL325" t="s">
        <v>475</v>
      </c>
      <c r="EM325" t="s">
        <v>476</v>
      </c>
      <c r="EO325" t="s">
        <v>6</v>
      </c>
      <c r="EQ325">
        <v>0</v>
      </c>
      <c r="ER325">
        <v>49.56</v>
      </c>
      <c r="ES325">
        <v>49.56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369"/>
        <v>0</v>
      </c>
      <c r="FS325">
        <v>0</v>
      </c>
      <c r="FT325" t="s">
        <v>27</v>
      </c>
      <c r="FU325" t="s">
        <v>28</v>
      </c>
      <c r="FX325">
        <v>106.2</v>
      </c>
      <c r="FY325">
        <v>53.55</v>
      </c>
      <c r="GA325" t="s">
        <v>6</v>
      </c>
      <c r="GD325">
        <v>0</v>
      </c>
      <c r="GF325">
        <v>-451614110</v>
      </c>
      <c r="GG325">
        <v>2</v>
      </c>
      <c r="GH325">
        <v>1</v>
      </c>
      <c r="GI325">
        <v>-2</v>
      </c>
      <c r="GJ325">
        <v>0</v>
      </c>
      <c r="GK325">
        <f>ROUND(R325*(S12)/100,2)</f>
        <v>0</v>
      </c>
      <c r="GL325">
        <f t="shared" si="370"/>
        <v>0</v>
      </c>
      <c r="GM325">
        <f t="shared" si="371"/>
        <v>455.95</v>
      </c>
      <c r="GN325">
        <f t="shared" si="372"/>
        <v>455.95</v>
      </c>
      <c r="GO325">
        <f t="shared" si="373"/>
        <v>0</v>
      </c>
      <c r="GP325">
        <f t="shared" si="374"/>
        <v>0</v>
      </c>
      <c r="GR325">
        <v>0</v>
      </c>
      <c r="GS325">
        <v>0</v>
      </c>
      <c r="GT325">
        <v>0</v>
      </c>
      <c r="GU325" t="s">
        <v>6</v>
      </c>
      <c r="GV325">
        <f t="shared" si="375"/>
        <v>0</v>
      </c>
      <c r="GW325">
        <v>1</v>
      </c>
      <c r="GX325">
        <f t="shared" si="376"/>
        <v>0</v>
      </c>
      <c r="HA325">
        <v>0</v>
      </c>
      <c r="HB325">
        <v>0</v>
      </c>
      <c r="IK325">
        <v>0</v>
      </c>
    </row>
    <row r="326" spans="1:255" x14ac:dyDescent="0.2">
      <c r="A326" s="2">
        <v>17</v>
      </c>
      <c r="B326" s="2">
        <v>1</v>
      </c>
      <c r="C326" s="2">
        <f>ROW(SmtRes!A838)</f>
        <v>838</v>
      </c>
      <c r="D326" s="2">
        <f>ROW(EtalonRes!A862)</f>
        <v>862</v>
      </c>
      <c r="E326" s="2" t="s">
        <v>503</v>
      </c>
      <c r="F326" s="2" t="s">
        <v>410</v>
      </c>
      <c r="G326" s="2" t="s">
        <v>504</v>
      </c>
      <c r="H326" s="2" t="s">
        <v>18</v>
      </c>
      <c r="I326" s="2">
        <f>ROUND(156/100,9)</f>
        <v>1.56</v>
      </c>
      <c r="J326" s="2">
        <v>0</v>
      </c>
      <c r="K326" s="2"/>
      <c r="L326" s="2"/>
      <c r="M326" s="2"/>
      <c r="N326" s="2"/>
      <c r="O326" s="2">
        <f t="shared" si="344"/>
        <v>2346.6</v>
      </c>
      <c r="P326" s="2">
        <f t="shared" si="345"/>
        <v>189.51</v>
      </c>
      <c r="Q326" s="2">
        <f t="shared" si="346"/>
        <v>241.6</v>
      </c>
      <c r="R326" s="2">
        <f t="shared" si="347"/>
        <v>35.46</v>
      </c>
      <c r="S326" s="2">
        <f t="shared" si="348"/>
        <v>1915.49</v>
      </c>
      <c r="T326" s="2">
        <f t="shared" si="349"/>
        <v>0</v>
      </c>
      <c r="U326" s="2">
        <f t="shared" si="350"/>
        <v>211.18967999999998</v>
      </c>
      <c r="V326" s="2">
        <f t="shared" si="351"/>
        <v>2.8664999999999998</v>
      </c>
      <c r="W326" s="2">
        <f t="shared" si="352"/>
        <v>0</v>
      </c>
      <c r="X326" s="2">
        <f t="shared" si="353"/>
        <v>2731.33</v>
      </c>
      <c r="Y326" s="2">
        <f t="shared" si="354"/>
        <v>1658.31</v>
      </c>
      <c r="Z326" s="2"/>
      <c r="AA326" s="2">
        <v>27721505</v>
      </c>
      <c r="AB326" s="2">
        <f t="shared" si="355"/>
        <v>1504.23</v>
      </c>
      <c r="AC326" s="2">
        <f t="shared" si="377"/>
        <v>121.48</v>
      </c>
      <c r="AD326" s="2">
        <f>ROUND(((((ET326*1.25))-((EU326*1.25)))+AE326),2)</f>
        <v>154.87</v>
      </c>
      <c r="AE326" s="2">
        <f>ROUND(((EU326*1.25)),2)</f>
        <v>22.73</v>
      </c>
      <c r="AF326" s="2">
        <f>ROUND(((EV326*1.15)),2)</f>
        <v>1227.8800000000001</v>
      </c>
      <c r="AG326" s="2">
        <f t="shared" si="356"/>
        <v>0</v>
      </c>
      <c r="AH326" s="2">
        <f>((EW326*1.15))</f>
        <v>135.37799999999999</v>
      </c>
      <c r="AI326" s="2">
        <f>((EX326*1.25))</f>
        <v>1.8374999999999999</v>
      </c>
      <c r="AJ326" s="2">
        <f t="shared" si="357"/>
        <v>0</v>
      </c>
      <c r="AK326" s="2">
        <v>1313.09</v>
      </c>
      <c r="AL326" s="2">
        <v>121.48</v>
      </c>
      <c r="AM326" s="2">
        <v>123.89</v>
      </c>
      <c r="AN326" s="2">
        <v>18.18</v>
      </c>
      <c r="AO326" s="2">
        <v>1067.72</v>
      </c>
      <c r="AP326" s="2">
        <v>0</v>
      </c>
      <c r="AQ326" s="2">
        <v>117.72</v>
      </c>
      <c r="AR326" s="2">
        <v>1.47</v>
      </c>
      <c r="AS326" s="2">
        <v>0</v>
      </c>
      <c r="AT326" s="2">
        <v>140</v>
      </c>
      <c r="AU326" s="2">
        <v>85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6</v>
      </c>
      <c r="BE326" s="2" t="s">
        <v>6</v>
      </c>
      <c r="BF326" s="2" t="s">
        <v>6</v>
      </c>
      <c r="BG326" s="2" t="s">
        <v>6</v>
      </c>
      <c r="BH326" s="2">
        <v>0</v>
      </c>
      <c r="BI326" s="2">
        <v>1</v>
      </c>
      <c r="BJ326" s="2" t="s">
        <v>412</v>
      </c>
      <c r="BK326" s="2"/>
      <c r="BL326" s="2"/>
      <c r="BM326" s="2">
        <v>7005</v>
      </c>
      <c r="BN326" s="2">
        <v>0</v>
      </c>
      <c r="BO326" s="2" t="s">
        <v>6</v>
      </c>
      <c r="BP326" s="2">
        <v>0</v>
      </c>
      <c r="BQ326" s="2">
        <v>2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6</v>
      </c>
      <c r="BZ326" s="2">
        <v>155</v>
      </c>
      <c r="CA326" s="2">
        <v>100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1470</v>
      </c>
      <c r="CO326" s="2">
        <v>0</v>
      </c>
      <c r="CP326" s="2">
        <f t="shared" si="358"/>
        <v>2346.6</v>
      </c>
      <c r="CQ326" s="2">
        <f t="shared" si="359"/>
        <v>121.48</v>
      </c>
      <c r="CR326" s="2">
        <f t="shared" si="360"/>
        <v>154.87</v>
      </c>
      <c r="CS326" s="2">
        <f t="shared" si="361"/>
        <v>22.73</v>
      </c>
      <c r="CT326" s="2">
        <f t="shared" si="362"/>
        <v>1227.8800000000001</v>
      </c>
      <c r="CU326" s="2">
        <f t="shared" si="363"/>
        <v>0</v>
      </c>
      <c r="CV326" s="2">
        <f t="shared" si="364"/>
        <v>135.37799999999999</v>
      </c>
      <c r="CW326" s="2">
        <f t="shared" si="365"/>
        <v>1.8374999999999999</v>
      </c>
      <c r="CX326" s="2">
        <f t="shared" si="366"/>
        <v>0</v>
      </c>
      <c r="CY326" s="2">
        <f t="shared" si="367"/>
        <v>2731.33</v>
      </c>
      <c r="CZ326" s="2">
        <f t="shared" si="368"/>
        <v>1658.3074999999999</v>
      </c>
      <c r="DA326" s="2"/>
      <c r="DB326" s="2"/>
      <c r="DC326" s="2" t="s">
        <v>6</v>
      </c>
      <c r="DD326" s="2" t="s">
        <v>6</v>
      </c>
      <c r="DE326" s="2" t="s">
        <v>102</v>
      </c>
      <c r="DF326" s="2" t="s">
        <v>102</v>
      </c>
      <c r="DG326" s="2" t="s">
        <v>103</v>
      </c>
      <c r="DH326" s="2" t="s">
        <v>6</v>
      </c>
      <c r="DI326" s="2" t="s">
        <v>103</v>
      </c>
      <c r="DJ326" s="2" t="s">
        <v>102</v>
      </c>
      <c r="DK326" s="2" t="s">
        <v>6</v>
      </c>
      <c r="DL326" s="2" t="s">
        <v>6</v>
      </c>
      <c r="DM326" s="2" t="s">
        <v>6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1003</v>
      </c>
      <c r="DV326" s="2" t="s">
        <v>18</v>
      </c>
      <c r="DW326" s="2" t="s">
        <v>18</v>
      </c>
      <c r="DX326" s="2">
        <v>100</v>
      </c>
      <c r="DY326" s="2"/>
      <c r="DZ326" s="2"/>
      <c r="EA326" s="2"/>
      <c r="EB326" s="2"/>
      <c r="EC326" s="2"/>
      <c r="ED326" s="2"/>
      <c r="EE326" s="2">
        <v>27028975</v>
      </c>
      <c r="EF326" s="2">
        <v>2</v>
      </c>
      <c r="EG326" s="2" t="s">
        <v>23</v>
      </c>
      <c r="EH326" s="2">
        <v>0</v>
      </c>
      <c r="EI326" s="2" t="s">
        <v>6</v>
      </c>
      <c r="EJ326" s="2">
        <v>1</v>
      </c>
      <c r="EK326" s="2">
        <v>7005</v>
      </c>
      <c r="EL326" s="2" t="s">
        <v>413</v>
      </c>
      <c r="EM326" s="2" t="s">
        <v>414</v>
      </c>
      <c r="EN326" s="2"/>
      <c r="EO326" s="2" t="s">
        <v>106</v>
      </c>
      <c r="EP326" s="2"/>
      <c r="EQ326" s="2">
        <v>0</v>
      </c>
      <c r="ER326" s="2">
        <v>1313.09</v>
      </c>
      <c r="ES326" s="2">
        <v>121.48</v>
      </c>
      <c r="ET326" s="2">
        <v>123.89</v>
      </c>
      <c r="EU326" s="2">
        <v>18.18</v>
      </c>
      <c r="EV326" s="2">
        <v>1067.72</v>
      </c>
      <c r="EW326" s="2">
        <v>117.72</v>
      </c>
      <c r="EX326" s="2">
        <v>1.47</v>
      </c>
      <c r="EY326" s="2">
        <v>0</v>
      </c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si="369"/>
        <v>0</v>
      </c>
      <c r="FS326" s="2">
        <v>0</v>
      </c>
      <c r="FT326" s="2" t="s">
        <v>27</v>
      </c>
      <c r="FU326" s="2" t="s">
        <v>28</v>
      </c>
      <c r="FV326" s="2"/>
      <c r="FW326" s="2"/>
      <c r="FX326" s="2">
        <v>139.5</v>
      </c>
      <c r="FY326" s="2">
        <v>85</v>
      </c>
      <c r="FZ326" s="2"/>
      <c r="GA326" s="2" t="s">
        <v>6</v>
      </c>
      <c r="GB326" s="2"/>
      <c r="GC326" s="2"/>
      <c r="GD326" s="2">
        <v>0</v>
      </c>
      <c r="GE326" s="2"/>
      <c r="GF326" s="2">
        <v>-273822030</v>
      </c>
      <c r="GG326" s="2">
        <v>2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si="370"/>
        <v>0</v>
      </c>
      <c r="GM326" s="2">
        <f t="shared" si="371"/>
        <v>6736.24</v>
      </c>
      <c r="GN326" s="2">
        <f t="shared" si="372"/>
        <v>6736.24</v>
      </c>
      <c r="GO326" s="2">
        <f t="shared" si="373"/>
        <v>0</v>
      </c>
      <c r="GP326" s="2">
        <f t="shared" si="374"/>
        <v>0</v>
      </c>
      <c r="GQ326" s="2"/>
      <c r="GR326" s="2">
        <v>0</v>
      </c>
      <c r="GS326" s="2">
        <v>3</v>
      </c>
      <c r="GT326" s="2">
        <v>0</v>
      </c>
      <c r="GU326" s="2" t="s">
        <v>6</v>
      </c>
      <c r="GV326" s="2">
        <f t="shared" si="375"/>
        <v>0</v>
      </c>
      <c r="GW326" s="2">
        <v>1</v>
      </c>
      <c r="GX326" s="2">
        <f t="shared" si="376"/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17</v>
      </c>
      <c r="B327">
        <v>1</v>
      </c>
      <c r="C327">
        <f>ROW(SmtRes!A844)</f>
        <v>844</v>
      </c>
      <c r="D327">
        <f>ROW(EtalonRes!A868)</f>
        <v>868</v>
      </c>
      <c r="E327" t="s">
        <v>503</v>
      </c>
      <c r="F327" t="s">
        <v>410</v>
      </c>
      <c r="G327" t="s">
        <v>504</v>
      </c>
      <c r="H327" t="s">
        <v>18</v>
      </c>
      <c r="I327">
        <f>ROUND(156/100,9)</f>
        <v>1.56</v>
      </c>
      <c r="J327">
        <v>0</v>
      </c>
      <c r="O327">
        <f t="shared" si="344"/>
        <v>2346.6</v>
      </c>
      <c r="P327">
        <f t="shared" si="345"/>
        <v>189.51</v>
      </c>
      <c r="Q327">
        <f t="shared" si="346"/>
        <v>241.6</v>
      </c>
      <c r="R327">
        <f t="shared" si="347"/>
        <v>35.46</v>
      </c>
      <c r="S327">
        <f t="shared" si="348"/>
        <v>1915.49</v>
      </c>
      <c r="T327">
        <f t="shared" si="349"/>
        <v>0</v>
      </c>
      <c r="U327">
        <f t="shared" si="350"/>
        <v>211.18967999999998</v>
      </c>
      <c r="V327">
        <f t="shared" si="351"/>
        <v>2.8664999999999998</v>
      </c>
      <c r="W327">
        <f t="shared" si="352"/>
        <v>0</v>
      </c>
      <c r="X327">
        <f t="shared" si="353"/>
        <v>2731.33</v>
      </c>
      <c r="Y327">
        <f t="shared" si="354"/>
        <v>1658.31</v>
      </c>
      <c r="AA327">
        <v>27721504</v>
      </c>
      <c r="AB327">
        <f t="shared" si="355"/>
        <v>1504.23</v>
      </c>
      <c r="AC327">
        <f t="shared" si="377"/>
        <v>121.48</v>
      </c>
      <c r="AD327">
        <f>ROUND(((((ET327*1.25))-((EU327*1.25)))+AE327),2)</f>
        <v>154.87</v>
      </c>
      <c r="AE327">
        <f>ROUND(((EU327*1.25)),2)</f>
        <v>22.73</v>
      </c>
      <c r="AF327">
        <f>ROUND(((EV327*1.15)),2)</f>
        <v>1227.8800000000001</v>
      </c>
      <c r="AG327">
        <f t="shared" si="356"/>
        <v>0</v>
      </c>
      <c r="AH327">
        <f>((EW327*1.15))</f>
        <v>135.37799999999999</v>
      </c>
      <c r="AI327">
        <f>((EX327*1.25))</f>
        <v>1.8374999999999999</v>
      </c>
      <c r="AJ327">
        <f t="shared" si="357"/>
        <v>0</v>
      </c>
      <c r="AK327">
        <v>1313.09</v>
      </c>
      <c r="AL327">
        <v>121.48</v>
      </c>
      <c r="AM327">
        <v>123.89</v>
      </c>
      <c r="AN327">
        <v>18.18</v>
      </c>
      <c r="AO327">
        <v>1067.72</v>
      </c>
      <c r="AP327">
        <v>0</v>
      </c>
      <c r="AQ327">
        <v>117.72</v>
      </c>
      <c r="AR327">
        <v>1.47</v>
      </c>
      <c r="AS327">
        <v>0</v>
      </c>
      <c r="AT327">
        <v>140</v>
      </c>
      <c r="AU327">
        <v>85</v>
      </c>
      <c r="AV327">
        <v>1</v>
      </c>
      <c r="AW327">
        <v>1</v>
      </c>
      <c r="AZ327">
        <v>1</v>
      </c>
      <c r="BA327">
        <v>1</v>
      </c>
      <c r="BB327">
        <v>1</v>
      </c>
      <c r="BC327">
        <v>1</v>
      </c>
      <c r="BD327" t="s">
        <v>6</v>
      </c>
      <c r="BE327" t="s">
        <v>6</v>
      </c>
      <c r="BF327" t="s">
        <v>6</v>
      </c>
      <c r="BG327" t="s">
        <v>6</v>
      </c>
      <c r="BH327">
        <v>0</v>
      </c>
      <c r="BI327">
        <v>1</v>
      </c>
      <c r="BJ327" t="s">
        <v>412</v>
      </c>
      <c r="BM327">
        <v>7005</v>
      </c>
      <c r="BN327">
        <v>0</v>
      </c>
      <c r="BO327" t="s">
        <v>6</v>
      </c>
      <c r="BP327">
        <v>0</v>
      </c>
      <c r="BQ327">
        <v>2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155</v>
      </c>
      <c r="CA327">
        <v>100</v>
      </c>
      <c r="CF327">
        <v>0</v>
      </c>
      <c r="CG327">
        <v>0</v>
      </c>
      <c r="CM327">
        <v>0</v>
      </c>
      <c r="CN327" t="s">
        <v>1470</v>
      </c>
      <c r="CO327">
        <v>0</v>
      </c>
      <c r="CP327">
        <f t="shared" si="358"/>
        <v>2346.6</v>
      </c>
      <c r="CQ327">
        <f t="shared" si="359"/>
        <v>121.48</v>
      </c>
      <c r="CR327">
        <f t="shared" si="360"/>
        <v>154.87</v>
      </c>
      <c r="CS327">
        <f t="shared" si="361"/>
        <v>22.73</v>
      </c>
      <c r="CT327">
        <f t="shared" si="362"/>
        <v>1227.8800000000001</v>
      </c>
      <c r="CU327">
        <f t="shared" si="363"/>
        <v>0</v>
      </c>
      <c r="CV327">
        <f t="shared" si="364"/>
        <v>135.37799999999999</v>
      </c>
      <c r="CW327">
        <f t="shared" si="365"/>
        <v>1.8374999999999999</v>
      </c>
      <c r="CX327">
        <f t="shared" si="366"/>
        <v>0</v>
      </c>
      <c r="CY327">
        <f t="shared" si="367"/>
        <v>2731.33</v>
      </c>
      <c r="CZ327">
        <f t="shared" si="368"/>
        <v>1658.3074999999999</v>
      </c>
      <c r="DC327" t="s">
        <v>6</v>
      </c>
      <c r="DD327" t="s">
        <v>6</v>
      </c>
      <c r="DE327" t="s">
        <v>102</v>
      </c>
      <c r="DF327" t="s">
        <v>102</v>
      </c>
      <c r="DG327" t="s">
        <v>103</v>
      </c>
      <c r="DH327" t="s">
        <v>6</v>
      </c>
      <c r="DI327" t="s">
        <v>103</v>
      </c>
      <c r="DJ327" t="s">
        <v>102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1003</v>
      </c>
      <c r="DV327" t="s">
        <v>18</v>
      </c>
      <c r="DW327" t="s">
        <v>18</v>
      </c>
      <c r="DX327">
        <v>100</v>
      </c>
      <c r="EE327">
        <v>27028975</v>
      </c>
      <c r="EF327">
        <v>2</v>
      </c>
      <c r="EG327" t="s">
        <v>23</v>
      </c>
      <c r="EH327">
        <v>0</v>
      </c>
      <c r="EI327" t="s">
        <v>6</v>
      </c>
      <c r="EJ327">
        <v>1</v>
      </c>
      <c r="EK327">
        <v>7005</v>
      </c>
      <c r="EL327" t="s">
        <v>413</v>
      </c>
      <c r="EM327" t="s">
        <v>414</v>
      </c>
      <c r="EO327" t="s">
        <v>106</v>
      </c>
      <c r="EQ327">
        <v>0</v>
      </c>
      <c r="ER327">
        <v>1313.09</v>
      </c>
      <c r="ES327">
        <v>121.48</v>
      </c>
      <c r="ET327">
        <v>123.89</v>
      </c>
      <c r="EU327">
        <v>18.18</v>
      </c>
      <c r="EV327">
        <v>1067.72</v>
      </c>
      <c r="EW327">
        <v>117.72</v>
      </c>
      <c r="EX327">
        <v>1.47</v>
      </c>
      <c r="EY327">
        <v>0</v>
      </c>
      <c r="FQ327">
        <v>0</v>
      </c>
      <c r="FR327">
        <f t="shared" si="369"/>
        <v>0</v>
      </c>
      <c r="FS327">
        <v>0</v>
      </c>
      <c r="FT327" t="s">
        <v>27</v>
      </c>
      <c r="FU327" t="s">
        <v>28</v>
      </c>
      <c r="FX327">
        <v>139.5</v>
      </c>
      <c r="FY327">
        <v>85</v>
      </c>
      <c r="GA327" t="s">
        <v>6</v>
      </c>
      <c r="GD327">
        <v>0</v>
      </c>
      <c r="GF327">
        <v>-273822030</v>
      </c>
      <c r="GG327">
        <v>2</v>
      </c>
      <c r="GH327">
        <v>1</v>
      </c>
      <c r="GI327">
        <v>-2</v>
      </c>
      <c r="GJ327">
        <v>0</v>
      </c>
      <c r="GK327">
        <f>ROUND(R327*(S12)/100,2)</f>
        <v>0</v>
      </c>
      <c r="GL327">
        <f t="shared" si="370"/>
        <v>0</v>
      </c>
      <c r="GM327">
        <f t="shared" si="371"/>
        <v>6736.24</v>
      </c>
      <c r="GN327">
        <f t="shared" si="372"/>
        <v>6736.24</v>
      </c>
      <c r="GO327">
        <f t="shared" si="373"/>
        <v>0</v>
      </c>
      <c r="GP327">
        <f t="shared" si="374"/>
        <v>0</v>
      </c>
      <c r="GR327">
        <v>0</v>
      </c>
      <c r="GS327">
        <v>0</v>
      </c>
      <c r="GT327">
        <v>0</v>
      </c>
      <c r="GU327" t="s">
        <v>6</v>
      </c>
      <c r="GV327">
        <f t="shared" si="375"/>
        <v>0</v>
      </c>
      <c r="GW327">
        <v>1</v>
      </c>
      <c r="GX327">
        <f t="shared" si="376"/>
        <v>0</v>
      </c>
      <c r="HA327">
        <v>0</v>
      </c>
      <c r="HB327">
        <v>0</v>
      </c>
      <c r="IK327">
        <v>0</v>
      </c>
    </row>
    <row r="328" spans="1:255" x14ac:dyDescent="0.2">
      <c r="A328" s="2">
        <v>18</v>
      </c>
      <c r="B328" s="2">
        <v>1</v>
      </c>
      <c r="C328" s="2">
        <v>838</v>
      </c>
      <c r="D328" s="2"/>
      <c r="E328" s="2" t="s">
        <v>505</v>
      </c>
      <c r="F328" s="2" t="s">
        <v>506</v>
      </c>
      <c r="G328" s="2" t="s">
        <v>507</v>
      </c>
      <c r="H328" s="2" t="s">
        <v>252</v>
      </c>
      <c r="I328" s="2">
        <f>I326*J328</f>
        <v>115.99999999999999</v>
      </c>
      <c r="J328" s="2">
        <v>74.358974358974351</v>
      </c>
      <c r="K328" s="2"/>
      <c r="L328" s="2"/>
      <c r="M328" s="2"/>
      <c r="N328" s="2"/>
      <c r="O328" s="2">
        <f t="shared" si="344"/>
        <v>5534.36</v>
      </c>
      <c r="P328" s="2">
        <f t="shared" si="345"/>
        <v>5534.36</v>
      </c>
      <c r="Q328" s="2">
        <f t="shared" si="346"/>
        <v>0</v>
      </c>
      <c r="R328" s="2">
        <f t="shared" si="347"/>
        <v>0</v>
      </c>
      <c r="S328" s="2">
        <f t="shared" si="348"/>
        <v>0</v>
      </c>
      <c r="T328" s="2">
        <f t="shared" si="349"/>
        <v>0</v>
      </c>
      <c r="U328" s="2">
        <f t="shared" si="350"/>
        <v>0</v>
      </c>
      <c r="V328" s="2">
        <f t="shared" si="351"/>
        <v>0</v>
      </c>
      <c r="W328" s="2">
        <f t="shared" si="352"/>
        <v>0</v>
      </c>
      <c r="X328" s="2">
        <f t="shared" si="353"/>
        <v>0</v>
      </c>
      <c r="Y328" s="2">
        <f t="shared" si="354"/>
        <v>0</v>
      </c>
      <c r="Z328" s="2"/>
      <c r="AA328" s="2">
        <v>27721505</v>
      </c>
      <c r="AB328" s="2">
        <f t="shared" si="355"/>
        <v>47.71</v>
      </c>
      <c r="AC328" s="2">
        <f t="shared" si="377"/>
        <v>47.71</v>
      </c>
      <c r="AD328" s="2">
        <f>ROUND((((ET328)-(EU328))+AE328),2)</f>
        <v>0</v>
      </c>
      <c r="AE328" s="2">
        <f>ROUND((EU328),2)</f>
        <v>0</v>
      </c>
      <c r="AF328" s="2">
        <f>ROUND((EV328),2)</f>
        <v>0</v>
      </c>
      <c r="AG328" s="2">
        <f t="shared" si="356"/>
        <v>0</v>
      </c>
      <c r="AH328" s="2">
        <f>(EW328)</f>
        <v>0</v>
      </c>
      <c r="AI328" s="2">
        <f>(EX328)</f>
        <v>0</v>
      </c>
      <c r="AJ328" s="2">
        <f t="shared" si="357"/>
        <v>0</v>
      </c>
      <c r="AK328" s="2">
        <v>47.71</v>
      </c>
      <c r="AL328" s="2">
        <v>47.71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140</v>
      </c>
      <c r="AU328" s="2">
        <v>85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6</v>
      </c>
      <c r="BE328" s="2" t="s">
        <v>6</v>
      </c>
      <c r="BF328" s="2" t="s">
        <v>6</v>
      </c>
      <c r="BG328" s="2" t="s">
        <v>6</v>
      </c>
      <c r="BH328" s="2">
        <v>3</v>
      </c>
      <c r="BI328" s="2">
        <v>1</v>
      </c>
      <c r="BJ328" s="2" t="s">
        <v>508</v>
      </c>
      <c r="BK328" s="2"/>
      <c r="BL328" s="2"/>
      <c r="BM328" s="2">
        <v>7005</v>
      </c>
      <c r="BN328" s="2">
        <v>0</v>
      </c>
      <c r="BO328" s="2" t="s">
        <v>6</v>
      </c>
      <c r="BP328" s="2">
        <v>0</v>
      </c>
      <c r="BQ328" s="2">
        <v>2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6</v>
      </c>
      <c r="BZ328" s="2">
        <v>155</v>
      </c>
      <c r="CA328" s="2">
        <v>100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6</v>
      </c>
      <c r="CO328" s="2">
        <v>0</v>
      </c>
      <c r="CP328" s="2">
        <f t="shared" si="358"/>
        <v>5534.36</v>
      </c>
      <c r="CQ328" s="2">
        <f t="shared" si="359"/>
        <v>47.71</v>
      </c>
      <c r="CR328" s="2">
        <f t="shared" si="360"/>
        <v>0</v>
      </c>
      <c r="CS328" s="2">
        <f t="shared" si="361"/>
        <v>0</v>
      </c>
      <c r="CT328" s="2">
        <f t="shared" si="362"/>
        <v>0</v>
      </c>
      <c r="CU328" s="2">
        <f t="shared" si="363"/>
        <v>0</v>
      </c>
      <c r="CV328" s="2">
        <f t="shared" si="364"/>
        <v>0</v>
      </c>
      <c r="CW328" s="2">
        <f t="shared" si="365"/>
        <v>0</v>
      </c>
      <c r="CX328" s="2">
        <f t="shared" si="366"/>
        <v>0</v>
      </c>
      <c r="CY328" s="2">
        <f t="shared" si="367"/>
        <v>0</v>
      </c>
      <c r="CZ328" s="2">
        <f t="shared" si="368"/>
        <v>0</v>
      </c>
      <c r="DA328" s="2"/>
      <c r="DB328" s="2"/>
      <c r="DC328" s="2" t="s">
        <v>6</v>
      </c>
      <c r="DD328" s="2" t="s">
        <v>6</v>
      </c>
      <c r="DE328" s="2" t="s">
        <v>6</v>
      </c>
      <c r="DF328" s="2" t="s">
        <v>6</v>
      </c>
      <c r="DG328" s="2" t="s">
        <v>6</v>
      </c>
      <c r="DH328" s="2" t="s">
        <v>6</v>
      </c>
      <c r="DI328" s="2" t="s">
        <v>6</v>
      </c>
      <c r="DJ328" s="2" t="s">
        <v>6</v>
      </c>
      <c r="DK328" s="2" t="s">
        <v>6</v>
      </c>
      <c r="DL328" s="2" t="s">
        <v>6</v>
      </c>
      <c r="DM328" s="2" t="s">
        <v>6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1010</v>
      </c>
      <c r="DV328" s="2" t="s">
        <v>252</v>
      </c>
      <c r="DW328" s="2" t="s">
        <v>252</v>
      </c>
      <c r="DX328" s="2">
        <v>1</v>
      </c>
      <c r="DY328" s="2"/>
      <c r="DZ328" s="2"/>
      <c r="EA328" s="2"/>
      <c r="EB328" s="2"/>
      <c r="EC328" s="2"/>
      <c r="ED328" s="2"/>
      <c r="EE328" s="2">
        <v>27028975</v>
      </c>
      <c r="EF328" s="2">
        <v>2</v>
      </c>
      <c r="EG328" s="2" t="s">
        <v>23</v>
      </c>
      <c r="EH328" s="2">
        <v>0</v>
      </c>
      <c r="EI328" s="2" t="s">
        <v>6</v>
      </c>
      <c r="EJ328" s="2">
        <v>1</v>
      </c>
      <c r="EK328" s="2">
        <v>7005</v>
      </c>
      <c r="EL328" s="2" t="s">
        <v>413</v>
      </c>
      <c r="EM328" s="2" t="s">
        <v>414</v>
      </c>
      <c r="EN328" s="2"/>
      <c r="EO328" s="2" t="s">
        <v>6</v>
      </c>
      <c r="EP328" s="2"/>
      <c r="EQ328" s="2">
        <v>0</v>
      </c>
      <c r="ER328" s="2">
        <v>47.71</v>
      </c>
      <c r="ES328" s="2">
        <v>47.71</v>
      </c>
      <c r="ET328" s="2">
        <v>0</v>
      </c>
      <c r="EU328" s="2">
        <v>0</v>
      </c>
      <c r="EV328" s="2">
        <v>0</v>
      </c>
      <c r="EW328" s="2">
        <v>0</v>
      </c>
      <c r="EX328" s="2">
        <v>0</v>
      </c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369"/>
        <v>0</v>
      </c>
      <c r="FS328" s="2">
        <v>0</v>
      </c>
      <c r="FT328" s="2" t="s">
        <v>27</v>
      </c>
      <c r="FU328" s="2" t="s">
        <v>28</v>
      </c>
      <c r="FV328" s="2"/>
      <c r="FW328" s="2"/>
      <c r="FX328" s="2">
        <v>139.5</v>
      </c>
      <c r="FY328" s="2">
        <v>85</v>
      </c>
      <c r="FZ328" s="2"/>
      <c r="GA328" s="2" t="s">
        <v>6</v>
      </c>
      <c r="GB328" s="2"/>
      <c r="GC328" s="2"/>
      <c r="GD328" s="2">
        <v>0</v>
      </c>
      <c r="GE328" s="2"/>
      <c r="GF328" s="2">
        <v>-870017900</v>
      </c>
      <c r="GG328" s="2">
        <v>2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370"/>
        <v>0</v>
      </c>
      <c r="GM328" s="2">
        <f t="shared" si="371"/>
        <v>5534.36</v>
      </c>
      <c r="GN328" s="2">
        <f t="shared" si="372"/>
        <v>5534.36</v>
      </c>
      <c r="GO328" s="2">
        <f t="shared" si="373"/>
        <v>0</v>
      </c>
      <c r="GP328" s="2">
        <f t="shared" si="374"/>
        <v>0</v>
      </c>
      <c r="GQ328" s="2"/>
      <c r="GR328" s="2">
        <v>0</v>
      </c>
      <c r="GS328" s="2">
        <v>3</v>
      </c>
      <c r="GT328" s="2">
        <v>0</v>
      </c>
      <c r="GU328" s="2" t="s">
        <v>6</v>
      </c>
      <c r="GV328" s="2">
        <f t="shared" si="375"/>
        <v>0</v>
      </c>
      <c r="GW328" s="2">
        <v>1</v>
      </c>
      <c r="GX328" s="2">
        <f t="shared" si="376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18</v>
      </c>
      <c r="B329">
        <v>1</v>
      </c>
      <c r="C329">
        <v>844</v>
      </c>
      <c r="E329" t="s">
        <v>505</v>
      </c>
      <c r="F329" t="s">
        <v>506</v>
      </c>
      <c r="G329" t="s">
        <v>507</v>
      </c>
      <c r="H329" t="s">
        <v>252</v>
      </c>
      <c r="I329">
        <f>I327*J329</f>
        <v>115.99999999999999</v>
      </c>
      <c r="J329">
        <v>74.358974358974351</v>
      </c>
      <c r="O329">
        <f t="shared" si="344"/>
        <v>5534.36</v>
      </c>
      <c r="P329">
        <f t="shared" si="345"/>
        <v>5534.36</v>
      </c>
      <c r="Q329">
        <f t="shared" si="346"/>
        <v>0</v>
      </c>
      <c r="R329">
        <f t="shared" si="347"/>
        <v>0</v>
      </c>
      <c r="S329">
        <f t="shared" si="348"/>
        <v>0</v>
      </c>
      <c r="T329">
        <f t="shared" si="349"/>
        <v>0</v>
      </c>
      <c r="U329">
        <f t="shared" si="350"/>
        <v>0</v>
      </c>
      <c r="V329">
        <f t="shared" si="351"/>
        <v>0</v>
      </c>
      <c r="W329">
        <f t="shared" si="352"/>
        <v>0</v>
      </c>
      <c r="X329">
        <f t="shared" si="353"/>
        <v>0</v>
      </c>
      <c r="Y329">
        <f t="shared" si="354"/>
        <v>0</v>
      </c>
      <c r="AA329">
        <v>27721504</v>
      </c>
      <c r="AB329">
        <f t="shared" si="355"/>
        <v>47.71</v>
      </c>
      <c r="AC329">
        <f t="shared" si="377"/>
        <v>47.71</v>
      </c>
      <c r="AD329">
        <f>ROUND((((ET329)-(EU329))+AE329),2)</f>
        <v>0</v>
      </c>
      <c r="AE329">
        <f>ROUND((EU329),2)</f>
        <v>0</v>
      </c>
      <c r="AF329">
        <f>ROUND((EV329),2)</f>
        <v>0</v>
      </c>
      <c r="AG329">
        <f t="shared" si="356"/>
        <v>0</v>
      </c>
      <c r="AH329">
        <f>(EW329)</f>
        <v>0</v>
      </c>
      <c r="AI329">
        <f>(EX329)</f>
        <v>0</v>
      </c>
      <c r="AJ329">
        <f t="shared" si="357"/>
        <v>0</v>
      </c>
      <c r="AK329">
        <v>47.71</v>
      </c>
      <c r="AL329">
        <v>47.71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140</v>
      </c>
      <c r="AU329">
        <v>85</v>
      </c>
      <c r="AV329">
        <v>1</v>
      </c>
      <c r="AW329">
        <v>1</v>
      </c>
      <c r="AZ329">
        <v>1</v>
      </c>
      <c r="BA329">
        <v>1</v>
      </c>
      <c r="BB329">
        <v>1</v>
      </c>
      <c r="BC329">
        <v>1</v>
      </c>
      <c r="BD329" t="s">
        <v>6</v>
      </c>
      <c r="BE329" t="s">
        <v>6</v>
      </c>
      <c r="BF329" t="s">
        <v>6</v>
      </c>
      <c r="BG329" t="s">
        <v>6</v>
      </c>
      <c r="BH329">
        <v>3</v>
      </c>
      <c r="BI329">
        <v>1</v>
      </c>
      <c r="BJ329" t="s">
        <v>508</v>
      </c>
      <c r="BM329">
        <v>7005</v>
      </c>
      <c r="BN329">
        <v>0</v>
      </c>
      <c r="BO329" t="s">
        <v>6</v>
      </c>
      <c r="BP329">
        <v>0</v>
      </c>
      <c r="BQ329">
        <v>2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155</v>
      </c>
      <c r="CA329">
        <v>100</v>
      </c>
      <c r="CF329">
        <v>0</v>
      </c>
      <c r="CG329">
        <v>0</v>
      </c>
      <c r="CM329">
        <v>0</v>
      </c>
      <c r="CN329" t="s">
        <v>6</v>
      </c>
      <c r="CO329">
        <v>0</v>
      </c>
      <c r="CP329">
        <f t="shared" si="358"/>
        <v>5534.36</v>
      </c>
      <c r="CQ329">
        <f t="shared" si="359"/>
        <v>47.71</v>
      </c>
      <c r="CR329">
        <f t="shared" si="360"/>
        <v>0</v>
      </c>
      <c r="CS329">
        <f t="shared" si="361"/>
        <v>0</v>
      </c>
      <c r="CT329">
        <f t="shared" si="362"/>
        <v>0</v>
      </c>
      <c r="CU329">
        <f t="shared" si="363"/>
        <v>0</v>
      </c>
      <c r="CV329">
        <f t="shared" si="364"/>
        <v>0</v>
      </c>
      <c r="CW329">
        <f t="shared" si="365"/>
        <v>0</v>
      </c>
      <c r="CX329">
        <f t="shared" si="366"/>
        <v>0</v>
      </c>
      <c r="CY329">
        <f t="shared" si="367"/>
        <v>0</v>
      </c>
      <c r="CZ329">
        <f t="shared" si="368"/>
        <v>0</v>
      </c>
      <c r="DC329" t="s">
        <v>6</v>
      </c>
      <c r="DD329" t="s">
        <v>6</v>
      </c>
      <c r="DE329" t="s">
        <v>6</v>
      </c>
      <c r="DF329" t="s">
        <v>6</v>
      </c>
      <c r="DG329" t="s">
        <v>6</v>
      </c>
      <c r="DH329" t="s">
        <v>6</v>
      </c>
      <c r="DI329" t="s">
        <v>6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1010</v>
      </c>
      <c r="DV329" t="s">
        <v>252</v>
      </c>
      <c r="DW329" t="s">
        <v>252</v>
      </c>
      <c r="DX329">
        <v>1</v>
      </c>
      <c r="EE329">
        <v>27028975</v>
      </c>
      <c r="EF329">
        <v>2</v>
      </c>
      <c r="EG329" t="s">
        <v>23</v>
      </c>
      <c r="EH329">
        <v>0</v>
      </c>
      <c r="EI329" t="s">
        <v>6</v>
      </c>
      <c r="EJ329">
        <v>1</v>
      </c>
      <c r="EK329">
        <v>7005</v>
      </c>
      <c r="EL329" t="s">
        <v>413</v>
      </c>
      <c r="EM329" t="s">
        <v>414</v>
      </c>
      <c r="EO329" t="s">
        <v>6</v>
      </c>
      <c r="EQ329">
        <v>0</v>
      </c>
      <c r="ER329">
        <v>47.71</v>
      </c>
      <c r="ES329">
        <v>47.71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369"/>
        <v>0</v>
      </c>
      <c r="FS329">
        <v>0</v>
      </c>
      <c r="FT329" t="s">
        <v>27</v>
      </c>
      <c r="FU329" t="s">
        <v>28</v>
      </c>
      <c r="FX329">
        <v>139.5</v>
      </c>
      <c r="FY329">
        <v>85</v>
      </c>
      <c r="GA329" t="s">
        <v>6</v>
      </c>
      <c r="GD329">
        <v>0</v>
      </c>
      <c r="GF329">
        <v>-870017900</v>
      </c>
      <c r="GG329">
        <v>2</v>
      </c>
      <c r="GH329">
        <v>1</v>
      </c>
      <c r="GI329">
        <v>-2</v>
      </c>
      <c r="GJ329">
        <v>0</v>
      </c>
      <c r="GK329">
        <f>ROUND(R329*(S12)/100,2)</f>
        <v>0</v>
      </c>
      <c r="GL329">
        <f t="shared" si="370"/>
        <v>0</v>
      </c>
      <c r="GM329">
        <f t="shared" si="371"/>
        <v>5534.36</v>
      </c>
      <c r="GN329">
        <f t="shared" si="372"/>
        <v>5534.36</v>
      </c>
      <c r="GO329">
        <f t="shared" si="373"/>
        <v>0</v>
      </c>
      <c r="GP329">
        <f t="shared" si="374"/>
        <v>0</v>
      </c>
      <c r="GR329">
        <v>0</v>
      </c>
      <c r="GS329">
        <v>0</v>
      </c>
      <c r="GT329">
        <v>0</v>
      </c>
      <c r="GU329" t="s">
        <v>6</v>
      </c>
      <c r="GV329">
        <f t="shared" si="375"/>
        <v>0</v>
      </c>
      <c r="GW329">
        <v>1</v>
      </c>
      <c r="GX329">
        <f t="shared" si="376"/>
        <v>0</v>
      </c>
      <c r="HA329">
        <v>0</v>
      </c>
      <c r="HB329">
        <v>0</v>
      </c>
      <c r="IK329">
        <v>0</v>
      </c>
    </row>
    <row r="330" spans="1:255" x14ac:dyDescent="0.2">
      <c r="A330" s="2">
        <v>17</v>
      </c>
      <c r="B330" s="2">
        <v>1</v>
      </c>
      <c r="C330" s="2">
        <f>ROW(SmtRes!A855)</f>
        <v>855</v>
      </c>
      <c r="D330" s="2">
        <f>ROW(EtalonRes!A880)</f>
        <v>880</v>
      </c>
      <c r="E330" s="2" t="s">
        <v>509</v>
      </c>
      <c r="F330" s="2" t="s">
        <v>510</v>
      </c>
      <c r="G330" s="2" t="s">
        <v>511</v>
      </c>
      <c r="H330" s="2" t="s">
        <v>512</v>
      </c>
      <c r="I330" s="2">
        <f>ROUND(28.56/100,9)</f>
        <v>0.28560000000000002</v>
      </c>
      <c r="J330" s="2">
        <v>0</v>
      </c>
      <c r="K330" s="2"/>
      <c r="L330" s="2"/>
      <c r="M330" s="2"/>
      <c r="N330" s="2"/>
      <c r="O330" s="2">
        <f t="shared" si="344"/>
        <v>593.66999999999996</v>
      </c>
      <c r="P330" s="2">
        <f t="shared" si="345"/>
        <v>331.66</v>
      </c>
      <c r="Q330" s="2">
        <f t="shared" si="346"/>
        <v>68.75</v>
      </c>
      <c r="R330" s="2">
        <f t="shared" si="347"/>
        <v>13.83</v>
      </c>
      <c r="S330" s="2">
        <f t="shared" si="348"/>
        <v>193.26</v>
      </c>
      <c r="T330" s="2">
        <f t="shared" si="349"/>
        <v>0</v>
      </c>
      <c r="U330" s="2">
        <f t="shared" si="350"/>
        <v>21.545663999999999</v>
      </c>
      <c r="V330" s="2">
        <f t="shared" si="351"/>
        <v>1.11741</v>
      </c>
      <c r="W330" s="2">
        <f t="shared" si="352"/>
        <v>0</v>
      </c>
      <c r="X330" s="2">
        <f t="shared" si="353"/>
        <v>238.15</v>
      </c>
      <c r="Y330" s="2">
        <f t="shared" si="354"/>
        <v>147.03</v>
      </c>
      <c r="Z330" s="2"/>
      <c r="AA330" s="2">
        <v>27721505</v>
      </c>
      <c r="AB330" s="2">
        <f t="shared" si="355"/>
        <v>2078.6799999999998</v>
      </c>
      <c r="AC330" s="2">
        <f t="shared" si="377"/>
        <v>1161.26</v>
      </c>
      <c r="AD330" s="2">
        <f>ROUND(((((ET330*1.25))-((EU330*1.25)))+AE330),2)</f>
        <v>240.73</v>
      </c>
      <c r="AE330" s="2">
        <f>ROUND(((EU330*1.25)),2)</f>
        <v>48.44</v>
      </c>
      <c r="AF330" s="2">
        <f>ROUND(((EV330*1.15)),2)</f>
        <v>676.69</v>
      </c>
      <c r="AG330" s="2">
        <f t="shared" si="356"/>
        <v>0</v>
      </c>
      <c r="AH330" s="2">
        <f>((EW330*1.15))</f>
        <v>75.439999999999984</v>
      </c>
      <c r="AI330" s="2">
        <f>((EX330*1.25))</f>
        <v>3.9124999999999996</v>
      </c>
      <c r="AJ330" s="2">
        <f t="shared" si="357"/>
        <v>0</v>
      </c>
      <c r="AK330" s="2">
        <v>1942.27</v>
      </c>
      <c r="AL330" s="2">
        <v>1161.26</v>
      </c>
      <c r="AM330" s="2">
        <v>192.58</v>
      </c>
      <c r="AN330" s="2">
        <v>38.75</v>
      </c>
      <c r="AO330" s="2">
        <v>588.42999999999995</v>
      </c>
      <c r="AP330" s="2">
        <v>0</v>
      </c>
      <c r="AQ330" s="2">
        <v>65.599999999999994</v>
      </c>
      <c r="AR330" s="2">
        <v>3.13</v>
      </c>
      <c r="AS330" s="2">
        <v>0</v>
      </c>
      <c r="AT330" s="2">
        <v>115</v>
      </c>
      <c r="AU330" s="2">
        <v>71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6</v>
      </c>
      <c r="BE330" s="2" t="s">
        <v>6</v>
      </c>
      <c r="BF330" s="2" t="s">
        <v>6</v>
      </c>
      <c r="BG330" s="2" t="s">
        <v>6</v>
      </c>
      <c r="BH330" s="2">
        <v>0</v>
      </c>
      <c r="BI330" s="2">
        <v>1</v>
      </c>
      <c r="BJ330" s="2" t="s">
        <v>513</v>
      </c>
      <c r="BK330" s="2"/>
      <c r="BL330" s="2"/>
      <c r="BM330" s="2">
        <v>18001</v>
      </c>
      <c r="BN330" s="2">
        <v>0</v>
      </c>
      <c r="BO330" s="2" t="s">
        <v>6</v>
      </c>
      <c r="BP330" s="2">
        <v>0</v>
      </c>
      <c r="BQ330" s="2">
        <v>2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6</v>
      </c>
      <c r="BZ330" s="2">
        <v>128</v>
      </c>
      <c r="CA330" s="2">
        <v>83</v>
      </c>
      <c r="CB330" s="2"/>
      <c r="CC330" s="2"/>
      <c r="CD330" s="2"/>
      <c r="CE330" s="2"/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1470</v>
      </c>
      <c r="CO330" s="2">
        <v>0</v>
      </c>
      <c r="CP330" s="2">
        <f t="shared" si="358"/>
        <v>593.67000000000007</v>
      </c>
      <c r="CQ330" s="2">
        <f t="shared" si="359"/>
        <v>1161.26</v>
      </c>
      <c r="CR330" s="2">
        <f t="shared" si="360"/>
        <v>240.73</v>
      </c>
      <c r="CS330" s="2">
        <f t="shared" si="361"/>
        <v>48.44</v>
      </c>
      <c r="CT330" s="2">
        <f t="shared" si="362"/>
        <v>676.69</v>
      </c>
      <c r="CU330" s="2">
        <f t="shared" si="363"/>
        <v>0</v>
      </c>
      <c r="CV330" s="2">
        <f t="shared" si="364"/>
        <v>75.439999999999984</v>
      </c>
      <c r="CW330" s="2">
        <f t="shared" si="365"/>
        <v>3.9124999999999996</v>
      </c>
      <c r="CX330" s="2">
        <f t="shared" si="366"/>
        <v>0</v>
      </c>
      <c r="CY330" s="2">
        <f t="shared" si="367"/>
        <v>238.15350000000001</v>
      </c>
      <c r="CZ330" s="2">
        <f t="shared" si="368"/>
        <v>147.03389999999999</v>
      </c>
      <c r="DA330" s="2"/>
      <c r="DB330" s="2"/>
      <c r="DC330" s="2" t="s">
        <v>6</v>
      </c>
      <c r="DD330" s="2" t="s">
        <v>6</v>
      </c>
      <c r="DE330" s="2" t="s">
        <v>102</v>
      </c>
      <c r="DF330" s="2" t="s">
        <v>102</v>
      </c>
      <c r="DG330" s="2" t="s">
        <v>103</v>
      </c>
      <c r="DH330" s="2" t="s">
        <v>6</v>
      </c>
      <c r="DI330" s="2" t="s">
        <v>103</v>
      </c>
      <c r="DJ330" s="2" t="s">
        <v>102</v>
      </c>
      <c r="DK330" s="2" t="s">
        <v>6</v>
      </c>
      <c r="DL330" s="2" t="s">
        <v>6</v>
      </c>
      <c r="DM330" s="2" t="s">
        <v>6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1013</v>
      </c>
      <c r="DV330" s="2" t="s">
        <v>512</v>
      </c>
      <c r="DW330" s="2" t="s">
        <v>512</v>
      </c>
      <c r="DX330" s="2">
        <v>1</v>
      </c>
      <c r="DY330" s="2"/>
      <c r="DZ330" s="2"/>
      <c r="EA330" s="2"/>
      <c r="EB330" s="2"/>
      <c r="EC330" s="2"/>
      <c r="ED330" s="2"/>
      <c r="EE330" s="2">
        <v>27029052</v>
      </c>
      <c r="EF330" s="2">
        <v>2</v>
      </c>
      <c r="EG330" s="2" t="s">
        <v>23</v>
      </c>
      <c r="EH330" s="2">
        <v>0</v>
      </c>
      <c r="EI330" s="2" t="s">
        <v>6</v>
      </c>
      <c r="EJ330" s="2">
        <v>1</v>
      </c>
      <c r="EK330" s="2">
        <v>18001</v>
      </c>
      <c r="EL330" s="2" t="s">
        <v>514</v>
      </c>
      <c r="EM330" s="2" t="s">
        <v>515</v>
      </c>
      <c r="EN330" s="2"/>
      <c r="EO330" s="2" t="s">
        <v>106</v>
      </c>
      <c r="EP330" s="2"/>
      <c r="EQ330" s="2">
        <v>0</v>
      </c>
      <c r="ER330" s="2">
        <v>1942.27</v>
      </c>
      <c r="ES330" s="2">
        <v>1161.26</v>
      </c>
      <c r="ET330" s="2">
        <v>192.58</v>
      </c>
      <c r="EU330" s="2">
        <v>38.75</v>
      </c>
      <c r="EV330" s="2">
        <v>588.42999999999995</v>
      </c>
      <c r="EW330" s="2">
        <v>65.599999999999994</v>
      </c>
      <c r="EX330" s="2">
        <v>3.13</v>
      </c>
      <c r="EY330" s="2">
        <v>0</v>
      </c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369"/>
        <v>0</v>
      </c>
      <c r="FS330" s="2">
        <v>0</v>
      </c>
      <c r="FT330" s="2" t="s">
        <v>27</v>
      </c>
      <c r="FU330" s="2" t="s">
        <v>28</v>
      </c>
      <c r="FV330" s="2"/>
      <c r="FW330" s="2"/>
      <c r="FX330" s="2">
        <v>115.2</v>
      </c>
      <c r="FY330" s="2">
        <v>70.55</v>
      </c>
      <c r="FZ330" s="2"/>
      <c r="GA330" s="2" t="s">
        <v>6</v>
      </c>
      <c r="GB330" s="2"/>
      <c r="GC330" s="2"/>
      <c r="GD330" s="2">
        <v>0</v>
      </c>
      <c r="GE330" s="2"/>
      <c r="GF330" s="2">
        <v>-243626587</v>
      </c>
      <c r="GG330" s="2">
        <v>2</v>
      </c>
      <c r="GH330" s="2">
        <v>1</v>
      </c>
      <c r="GI330" s="2">
        <v>-2</v>
      </c>
      <c r="GJ330" s="2">
        <v>0</v>
      </c>
      <c r="GK330" s="2">
        <f>ROUND(R330*(R12)/100,2)</f>
        <v>0</v>
      </c>
      <c r="GL330" s="2">
        <f t="shared" si="370"/>
        <v>0</v>
      </c>
      <c r="GM330" s="2">
        <f t="shared" si="371"/>
        <v>978.85</v>
      </c>
      <c r="GN330" s="2">
        <f t="shared" si="372"/>
        <v>978.85</v>
      </c>
      <c r="GO330" s="2">
        <f t="shared" si="373"/>
        <v>0</v>
      </c>
      <c r="GP330" s="2">
        <f t="shared" si="374"/>
        <v>0</v>
      </c>
      <c r="GQ330" s="2"/>
      <c r="GR330" s="2">
        <v>0</v>
      </c>
      <c r="GS330" s="2">
        <v>3</v>
      </c>
      <c r="GT330" s="2">
        <v>0</v>
      </c>
      <c r="GU330" s="2" t="s">
        <v>6</v>
      </c>
      <c r="GV330" s="2">
        <f t="shared" si="375"/>
        <v>0</v>
      </c>
      <c r="GW330" s="2">
        <v>1</v>
      </c>
      <c r="GX330" s="2">
        <f t="shared" si="376"/>
        <v>0</v>
      </c>
      <c r="GY330" s="2"/>
      <c r="GZ330" s="2"/>
      <c r="HA330" s="2">
        <v>0</v>
      </c>
      <c r="HB330" s="2">
        <v>0</v>
      </c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17</v>
      </c>
      <c r="B331">
        <v>1</v>
      </c>
      <c r="C331">
        <f>ROW(SmtRes!A866)</f>
        <v>866</v>
      </c>
      <c r="D331">
        <f>ROW(EtalonRes!A892)</f>
        <v>892</v>
      </c>
      <c r="E331" t="s">
        <v>509</v>
      </c>
      <c r="F331" t="s">
        <v>510</v>
      </c>
      <c r="G331" t="s">
        <v>511</v>
      </c>
      <c r="H331" t="s">
        <v>512</v>
      </c>
      <c r="I331">
        <f>ROUND(28.56/100,9)</f>
        <v>0.28560000000000002</v>
      </c>
      <c r="J331">
        <v>0</v>
      </c>
      <c r="O331">
        <f t="shared" si="344"/>
        <v>593.66999999999996</v>
      </c>
      <c r="P331">
        <f t="shared" si="345"/>
        <v>331.66</v>
      </c>
      <c r="Q331">
        <f t="shared" si="346"/>
        <v>68.75</v>
      </c>
      <c r="R331">
        <f t="shared" si="347"/>
        <v>13.83</v>
      </c>
      <c r="S331">
        <f t="shared" si="348"/>
        <v>193.26</v>
      </c>
      <c r="T331">
        <f t="shared" si="349"/>
        <v>0</v>
      </c>
      <c r="U331">
        <f t="shared" si="350"/>
        <v>21.545663999999999</v>
      </c>
      <c r="V331">
        <f t="shared" si="351"/>
        <v>1.11741</v>
      </c>
      <c r="W331">
        <f t="shared" si="352"/>
        <v>0</v>
      </c>
      <c r="X331">
        <f t="shared" si="353"/>
        <v>238.15</v>
      </c>
      <c r="Y331">
        <f t="shared" si="354"/>
        <v>147.03</v>
      </c>
      <c r="AA331">
        <v>27721504</v>
      </c>
      <c r="AB331">
        <f t="shared" si="355"/>
        <v>2078.6799999999998</v>
      </c>
      <c r="AC331">
        <f t="shared" si="377"/>
        <v>1161.26</v>
      </c>
      <c r="AD331">
        <f>ROUND(((((ET331*1.25))-((EU331*1.25)))+AE331),2)</f>
        <v>240.73</v>
      </c>
      <c r="AE331">
        <f>ROUND(((EU331*1.25)),2)</f>
        <v>48.44</v>
      </c>
      <c r="AF331">
        <f>ROUND(((EV331*1.15)),2)</f>
        <v>676.69</v>
      </c>
      <c r="AG331">
        <f t="shared" si="356"/>
        <v>0</v>
      </c>
      <c r="AH331">
        <f>((EW331*1.15))</f>
        <v>75.439999999999984</v>
      </c>
      <c r="AI331">
        <f>((EX331*1.25))</f>
        <v>3.9124999999999996</v>
      </c>
      <c r="AJ331">
        <f t="shared" si="357"/>
        <v>0</v>
      </c>
      <c r="AK331">
        <v>1942.27</v>
      </c>
      <c r="AL331">
        <v>1161.26</v>
      </c>
      <c r="AM331">
        <v>192.58</v>
      </c>
      <c r="AN331">
        <v>38.75</v>
      </c>
      <c r="AO331">
        <v>588.42999999999995</v>
      </c>
      <c r="AP331">
        <v>0</v>
      </c>
      <c r="AQ331">
        <v>65.599999999999994</v>
      </c>
      <c r="AR331">
        <v>3.13</v>
      </c>
      <c r="AS331">
        <v>0</v>
      </c>
      <c r="AT331">
        <v>115</v>
      </c>
      <c r="AU331">
        <v>71</v>
      </c>
      <c r="AV331">
        <v>1</v>
      </c>
      <c r="AW331">
        <v>1</v>
      </c>
      <c r="AZ331">
        <v>1</v>
      </c>
      <c r="BA331">
        <v>1</v>
      </c>
      <c r="BB331">
        <v>1</v>
      </c>
      <c r="BC331">
        <v>1</v>
      </c>
      <c r="BD331" t="s">
        <v>6</v>
      </c>
      <c r="BE331" t="s">
        <v>6</v>
      </c>
      <c r="BF331" t="s">
        <v>6</v>
      </c>
      <c r="BG331" t="s">
        <v>6</v>
      </c>
      <c r="BH331">
        <v>0</v>
      </c>
      <c r="BI331">
        <v>1</v>
      </c>
      <c r="BJ331" t="s">
        <v>513</v>
      </c>
      <c r="BM331">
        <v>18001</v>
      </c>
      <c r="BN331">
        <v>0</v>
      </c>
      <c r="BO331" t="s">
        <v>6</v>
      </c>
      <c r="BP331">
        <v>0</v>
      </c>
      <c r="BQ331">
        <v>2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128</v>
      </c>
      <c r="CA331">
        <v>83</v>
      </c>
      <c r="CF331">
        <v>0</v>
      </c>
      <c r="CG331">
        <v>0</v>
      </c>
      <c r="CM331">
        <v>0</v>
      </c>
      <c r="CN331" t="s">
        <v>1470</v>
      </c>
      <c r="CO331">
        <v>0</v>
      </c>
      <c r="CP331">
        <f t="shared" si="358"/>
        <v>593.67000000000007</v>
      </c>
      <c r="CQ331">
        <f t="shared" si="359"/>
        <v>1161.26</v>
      </c>
      <c r="CR331">
        <f t="shared" si="360"/>
        <v>240.73</v>
      </c>
      <c r="CS331">
        <f t="shared" si="361"/>
        <v>48.44</v>
      </c>
      <c r="CT331">
        <f t="shared" si="362"/>
        <v>676.69</v>
      </c>
      <c r="CU331">
        <f t="shared" si="363"/>
        <v>0</v>
      </c>
      <c r="CV331">
        <f t="shared" si="364"/>
        <v>75.439999999999984</v>
      </c>
      <c r="CW331">
        <f t="shared" si="365"/>
        <v>3.9124999999999996</v>
      </c>
      <c r="CX331">
        <f t="shared" si="366"/>
        <v>0</v>
      </c>
      <c r="CY331">
        <f t="shared" si="367"/>
        <v>238.15350000000001</v>
      </c>
      <c r="CZ331">
        <f t="shared" si="368"/>
        <v>147.03389999999999</v>
      </c>
      <c r="DC331" t="s">
        <v>6</v>
      </c>
      <c r="DD331" t="s">
        <v>6</v>
      </c>
      <c r="DE331" t="s">
        <v>102</v>
      </c>
      <c r="DF331" t="s">
        <v>102</v>
      </c>
      <c r="DG331" t="s">
        <v>103</v>
      </c>
      <c r="DH331" t="s">
        <v>6</v>
      </c>
      <c r="DI331" t="s">
        <v>103</v>
      </c>
      <c r="DJ331" t="s">
        <v>102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1013</v>
      </c>
      <c r="DV331" t="s">
        <v>512</v>
      </c>
      <c r="DW331" t="s">
        <v>512</v>
      </c>
      <c r="DX331">
        <v>1</v>
      </c>
      <c r="EE331">
        <v>27029052</v>
      </c>
      <c r="EF331">
        <v>2</v>
      </c>
      <c r="EG331" t="s">
        <v>23</v>
      </c>
      <c r="EH331">
        <v>0</v>
      </c>
      <c r="EI331" t="s">
        <v>6</v>
      </c>
      <c r="EJ331">
        <v>1</v>
      </c>
      <c r="EK331">
        <v>18001</v>
      </c>
      <c r="EL331" t="s">
        <v>514</v>
      </c>
      <c r="EM331" t="s">
        <v>515</v>
      </c>
      <c r="EO331" t="s">
        <v>106</v>
      </c>
      <c r="EQ331">
        <v>0</v>
      </c>
      <c r="ER331">
        <v>1942.27</v>
      </c>
      <c r="ES331">
        <v>1161.26</v>
      </c>
      <c r="ET331">
        <v>192.58</v>
      </c>
      <c r="EU331">
        <v>38.75</v>
      </c>
      <c r="EV331">
        <v>588.42999999999995</v>
      </c>
      <c r="EW331">
        <v>65.599999999999994</v>
      </c>
      <c r="EX331">
        <v>3.13</v>
      </c>
      <c r="EY331">
        <v>0</v>
      </c>
      <c r="FQ331">
        <v>0</v>
      </c>
      <c r="FR331">
        <f t="shared" si="369"/>
        <v>0</v>
      </c>
      <c r="FS331">
        <v>0</v>
      </c>
      <c r="FT331" t="s">
        <v>27</v>
      </c>
      <c r="FU331" t="s">
        <v>28</v>
      </c>
      <c r="FX331">
        <v>115.2</v>
      </c>
      <c r="FY331">
        <v>70.55</v>
      </c>
      <c r="GA331" t="s">
        <v>6</v>
      </c>
      <c r="GD331">
        <v>0</v>
      </c>
      <c r="GF331">
        <v>-243626587</v>
      </c>
      <c r="GG331">
        <v>2</v>
      </c>
      <c r="GH331">
        <v>1</v>
      </c>
      <c r="GI331">
        <v>-2</v>
      </c>
      <c r="GJ331">
        <v>0</v>
      </c>
      <c r="GK331">
        <f>ROUND(R331*(S12)/100,2)</f>
        <v>0</v>
      </c>
      <c r="GL331">
        <f t="shared" si="370"/>
        <v>0</v>
      </c>
      <c r="GM331">
        <f t="shared" si="371"/>
        <v>978.85</v>
      </c>
      <c r="GN331">
        <f t="shared" si="372"/>
        <v>978.85</v>
      </c>
      <c r="GO331">
        <f t="shared" si="373"/>
        <v>0</v>
      </c>
      <c r="GP331">
        <f t="shared" si="374"/>
        <v>0</v>
      </c>
      <c r="GR331">
        <v>0</v>
      </c>
      <c r="GS331">
        <v>0</v>
      </c>
      <c r="GT331">
        <v>0</v>
      </c>
      <c r="GU331" t="s">
        <v>6</v>
      </c>
      <c r="GV331">
        <f t="shared" si="375"/>
        <v>0</v>
      </c>
      <c r="GW331">
        <v>1</v>
      </c>
      <c r="GX331">
        <f t="shared" si="376"/>
        <v>0</v>
      </c>
      <c r="HA331">
        <v>0</v>
      </c>
      <c r="HB331">
        <v>0</v>
      </c>
      <c r="IK331">
        <v>0</v>
      </c>
    </row>
    <row r="332" spans="1:255" x14ac:dyDescent="0.2">
      <c r="A332" s="2">
        <v>18</v>
      </c>
      <c r="B332" s="2">
        <v>1</v>
      </c>
      <c r="C332" s="2">
        <v>853</v>
      </c>
      <c r="D332" s="2"/>
      <c r="E332" s="2" t="s">
        <v>516</v>
      </c>
      <c r="F332" s="2" t="s">
        <v>517</v>
      </c>
      <c r="G332" s="2" t="s">
        <v>518</v>
      </c>
      <c r="H332" s="2" t="s">
        <v>519</v>
      </c>
      <c r="I332" s="2">
        <f>I330*J332</f>
        <v>0.4</v>
      </c>
      <c r="J332" s="2">
        <v>1.4005602240896358</v>
      </c>
      <c r="K332" s="2"/>
      <c r="L332" s="2"/>
      <c r="M332" s="2"/>
      <c r="N332" s="2"/>
      <c r="O332" s="2">
        <f t="shared" si="344"/>
        <v>11.84</v>
      </c>
      <c r="P332" s="2">
        <f t="shared" si="345"/>
        <v>11.84</v>
      </c>
      <c r="Q332" s="2">
        <f t="shared" si="346"/>
        <v>0</v>
      </c>
      <c r="R332" s="2">
        <f t="shared" si="347"/>
        <v>0</v>
      </c>
      <c r="S332" s="2">
        <f t="shared" si="348"/>
        <v>0</v>
      </c>
      <c r="T332" s="2">
        <f t="shared" si="349"/>
        <v>0</v>
      </c>
      <c r="U332" s="2">
        <f t="shared" si="350"/>
        <v>0</v>
      </c>
      <c r="V332" s="2">
        <f t="shared" si="351"/>
        <v>0</v>
      </c>
      <c r="W332" s="2">
        <f t="shared" si="352"/>
        <v>0</v>
      </c>
      <c r="X332" s="2">
        <f t="shared" si="353"/>
        <v>0</v>
      </c>
      <c r="Y332" s="2">
        <f t="shared" si="354"/>
        <v>0</v>
      </c>
      <c r="Z332" s="2"/>
      <c r="AA332" s="2">
        <v>27721505</v>
      </c>
      <c r="AB332" s="2">
        <f t="shared" si="355"/>
        <v>29.6</v>
      </c>
      <c r="AC332" s="2">
        <f t="shared" si="377"/>
        <v>29.6</v>
      </c>
      <c r="AD332" s="2">
        <f>ROUND((((ET332)-(EU332))+AE332),2)</f>
        <v>0</v>
      </c>
      <c r="AE332" s="2">
        <f t="shared" ref="AE332:AF335" si="378">ROUND((EU332),2)</f>
        <v>0</v>
      </c>
      <c r="AF332" s="2">
        <f t="shared" si="378"/>
        <v>0</v>
      </c>
      <c r="AG332" s="2">
        <f t="shared" si="356"/>
        <v>0</v>
      </c>
      <c r="AH332" s="2">
        <f t="shared" ref="AH332:AI335" si="379">(EW332)</f>
        <v>0</v>
      </c>
      <c r="AI332" s="2">
        <f t="shared" si="379"/>
        <v>0</v>
      </c>
      <c r="AJ332" s="2">
        <f t="shared" si="357"/>
        <v>0</v>
      </c>
      <c r="AK332" s="2">
        <v>29.6</v>
      </c>
      <c r="AL332" s="2">
        <v>29.6</v>
      </c>
      <c r="AM332" s="2">
        <v>0</v>
      </c>
      <c r="AN332" s="2">
        <v>0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115</v>
      </c>
      <c r="AU332" s="2">
        <v>71</v>
      </c>
      <c r="AV332" s="2">
        <v>1</v>
      </c>
      <c r="AW332" s="2">
        <v>1</v>
      </c>
      <c r="AX332" s="2"/>
      <c r="AY332" s="2"/>
      <c r="AZ332" s="2">
        <v>1</v>
      </c>
      <c r="BA332" s="2">
        <v>1</v>
      </c>
      <c r="BB332" s="2">
        <v>1</v>
      </c>
      <c r="BC332" s="2">
        <v>1</v>
      </c>
      <c r="BD332" s="2" t="s">
        <v>6</v>
      </c>
      <c r="BE332" s="2" t="s">
        <v>6</v>
      </c>
      <c r="BF332" s="2" t="s">
        <v>6</v>
      </c>
      <c r="BG332" s="2" t="s">
        <v>6</v>
      </c>
      <c r="BH332" s="2">
        <v>3</v>
      </c>
      <c r="BI332" s="2">
        <v>1</v>
      </c>
      <c r="BJ332" s="2" t="s">
        <v>520</v>
      </c>
      <c r="BK332" s="2"/>
      <c r="BL332" s="2"/>
      <c r="BM332" s="2">
        <v>18001</v>
      </c>
      <c r="BN332" s="2">
        <v>0</v>
      </c>
      <c r="BO332" s="2" t="s">
        <v>6</v>
      </c>
      <c r="BP332" s="2">
        <v>0</v>
      </c>
      <c r="BQ332" s="2">
        <v>2</v>
      </c>
      <c r="BR332" s="2">
        <v>0</v>
      </c>
      <c r="BS332" s="2">
        <v>1</v>
      </c>
      <c r="BT332" s="2">
        <v>1</v>
      </c>
      <c r="BU332" s="2">
        <v>1</v>
      </c>
      <c r="BV332" s="2">
        <v>1</v>
      </c>
      <c r="BW332" s="2">
        <v>1</v>
      </c>
      <c r="BX332" s="2">
        <v>1</v>
      </c>
      <c r="BY332" s="2" t="s">
        <v>6</v>
      </c>
      <c r="BZ332" s="2">
        <v>128</v>
      </c>
      <c r="CA332" s="2">
        <v>83</v>
      </c>
      <c r="CB332" s="2"/>
      <c r="CC332" s="2"/>
      <c r="CD332" s="2"/>
      <c r="CE332" s="2"/>
      <c r="CF332" s="2">
        <v>0</v>
      </c>
      <c r="CG332" s="2">
        <v>0</v>
      </c>
      <c r="CH332" s="2"/>
      <c r="CI332" s="2"/>
      <c r="CJ332" s="2"/>
      <c r="CK332" s="2"/>
      <c r="CL332" s="2"/>
      <c r="CM332" s="2">
        <v>0</v>
      </c>
      <c r="CN332" s="2" t="s">
        <v>6</v>
      </c>
      <c r="CO332" s="2">
        <v>0</v>
      </c>
      <c r="CP332" s="2">
        <f t="shared" si="358"/>
        <v>11.84</v>
      </c>
      <c r="CQ332" s="2">
        <f t="shared" si="359"/>
        <v>29.6</v>
      </c>
      <c r="CR332" s="2">
        <f t="shared" si="360"/>
        <v>0</v>
      </c>
      <c r="CS332" s="2">
        <f t="shared" si="361"/>
        <v>0</v>
      </c>
      <c r="CT332" s="2">
        <f t="shared" si="362"/>
        <v>0</v>
      </c>
      <c r="CU332" s="2">
        <f t="shared" si="363"/>
        <v>0</v>
      </c>
      <c r="CV332" s="2">
        <f t="shared" si="364"/>
        <v>0</v>
      </c>
      <c r="CW332" s="2">
        <f t="shared" si="365"/>
        <v>0</v>
      </c>
      <c r="CX332" s="2">
        <f t="shared" si="366"/>
        <v>0</v>
      </c>
      <c r="CY332" s="2">
        <f t="shared" si="367"/>
        <v>0</v>
      </c>
      <c r="CZ332" s="2">
        <f t="shared" si="368"/>
        <v>0</v>
      </c>
      <c r="DA332" s="2"/>
      <c r="DB332" s="2"/>
      <c r="DC332" s="2" t="s">
        <v>6</v>
      </c>
      <c r="DD332" s="2" t="s">
        <v>6</v>
      </c>
      <c r="DE332" s="2" t="s">
        <v>6</v>
      </c>
      <c r="DF332" s="2" t="s">
        <v>6</v>
      </c>
      <c r="DG332" s="2" t="s">
        <v>6</v>
      </c>
      <c r="DH332" s="2" t="s">
        <v>6</v>
      </c>
      <c r="DI332" s="2" t="s">
        <v>6</v>
      </c>
      <c r="DJ332" s="2" t="s">
        <v>6</v>
      </c>
      <c r="DK332" s="2" t="s">
        <v>6</v>
      </c>
      <c r="DL332" s="2" t="s">
        <v>6</v>
      </c>
      <c r="DM332" s="2" t="s">
        <v>6</v>
      </c>
      <c r="DN332" s="2">
        <v>0</v>
      </c>
      <c r="DO332" s="2">
        <v>0</v>
      </c>
      <c r="DP332" s="2">
        <v>1</v>
      </c>
      <c r="DQ332" s="2">
        <v>1</v>
      </c>
      <c r="DR332" s="2"/>
      <c r="DS332" s="2"/>
      <c r="DT332" s="2"/>
      <c r="DU332" s="2">
        <v>1010</v>
      </c>
      <c r="DV332" s="2" t="s">
        <v>519</v>
      </c>
      <c r="DW332" s="2" t="s">
        <v>519</v>
      </c>
      <c r="DX332" s="2">
        <v>100</v>
      </c>
      <c r="DY332" s="2"/>
      <c r="DZ332" s="2"/>
      <c r="EA332" s="2"/>
      <c r="EB332" s="2"/>
      <c r="EC332" s="2"/>
      <c r="ED332" s="2"/>
      <c r="EE332" s="2">
        <v>27029052</v>
      </c>
      <c r="EF332" s="2">
        <v>2</v>
      </c>
      <c r="EG332" s="2" t="s">
        <v>23</v>
      </c>
      <c r="EH332" s="2">
        <v>0</v>
      </c>
      <c r="EI332" s="2" t="s">
        <v>6</v>
      </c>
      <c r="EJ332" s="2">
        <v>1</v>
      </c>
      <c r="EK332" s="2">
        <v>18001</v>
      </c>
      <c r="EL332" s="2" t="s">
        <v>514</v>
      </c>
      <c r="EM332" s="2" t="s">
        <v>515</v>
      </c>
      <c r="EN332" s="2"/>
      <c r="EO332" s="2" t="s">
        <v>6</v>
      </c>
      <c r="EP332" s="2"/>
      <c r="EQ332" s="2">
        <v>0</v>
      </c>
      <c r="ER332" s="2">
        <v>29.6</v>
      </c>
      <c r="ES332" s="2">
        <v>29.6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>
        <v>0</v>
      </c>
      <c r="FR332" s="2">
        <f t="shared" si="369"/>
        <v>0</v>
      </c>
      <c r="FS332" s="2">
        <v>0</v>
      </c>
      <c r="FT332" s="2" t="s">
        <v>27</v>
      </c>
      <c r="FU332" s="2" t="s">
        <v>28</v>
      </c>
      <c r="FV332" s="2"/>
      <c r="FW332" s="2"/>
      <c r="FX332" s="2">
        <v>115.2</v>
      </c>
      <c r="FY332" s="2">
        <v>70.55</v>
      </c>
      <c r="FZ332" s="2"/>
      <c r="GA332" s="2" t="s">
        <v>6</v>
      </c>
      <c r="GB332" s="2"/>
      <c r="GC332" s="2"/>
      <c r="GD332" s="2">
        <v>0</v>
      </c>
      <c r="GE332" s="2"/>
      <c r="GF332" s="2">
        <v>-1390362517</v>
      </c>
      <c r="GG332" s="2">
        <v>2</v>
      </c>
      <c r="GH332" s="2">
        <v>1</v>
      </c>
      <c r="GI332" s="2">
        <v>-2</v>
      </c>
      <c r="GJ332" s="2">
        <v>0</v>
      </c>
      <c r="GK332" s="2">
        <f>ROUND(R332*(R12)/100,2)</f>
        <v>0</v>
      </c>
      <c r="GL332" s="2">
        <f t="shared" si="370"/>
        <v>0</v>
      </c>
      <c r="GM332" s="2">
        <f t="shared" si="371"/>
        <v>11.84</v>
      </c>
      <c r="GN332" s="2">
        <f t="shared" si="372"/>
        <v>11.84</v>
      </c>
      <c r="GO332" s="2">
        <f t="shared" si="373"/>
        <v>0</v>
      </c>
      <c r="GP332" s="2">
        <f t="shared" si="374"/>
        <v>0</v>
      </c>
      <c r="GQ332" s="2"/>
      <c r="GR332" s="2">
        <v>0</v>
      </c>
      <c r="GS332" s="2">
        <v>3</v>
      </c>
      <c r="GT332" s="2">
        <v>0</v>
      </c>
      <c r="GU332" s="2" t="s">
        <v>6</v>
      </c>
      <c r="GV332" s="2">
        <f t="shared" si="375"/>
        <v>0</v>
      </c>
      <c r="GW332" s="2">
        <v>1</v>
      </c>
      <c r="GX332" s="2">
        <f t="shared" si="376"/>
        <v>0</v>
      </c>
      <c r="GY332" s="2"/>
      <c r="GZ332" s="2"/>
      <c r="HA332" s="2">
        <v>0</v>
      </c>
      <c r="HB332" s="2">
        <v>0</v>
      </c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>
        <v>0</v>
      </c>
      <c r="IL332" s="2"/>
      <c r="IM332" s="2"/>
      <c r="IN332" s="2"/>
      <c r="IO332" s="2"/>
      <c r="IP332" s="2"/>
      <c r="IQ332" s="2"/>
      <c r="IR332" s="2"/>
      <c r="IS332" s="2"/>
      <c r="IT332" s="2"/>
      <c r="IU332" s="2"/>
    </row>
    <row r="333" spans="1:255" x14ac:dyDescent="0.2">
      <c r="A333">
        <v>18</v>
      </c>
      <c r="B333">
        <v>1</v>
      </c>
      <c r="C333">
        <v>864</v>
      </c>
      <c r="E333" t="s">
        <v>516</v>
      </c>
      <c r="F333" t="s">
        <v>517</v>
      </c>
      <c r="G333" t="s">
        <v>518</v>
      </c>
      <c r="H333" t="s">
        <v>519</v>
      </c>
      <c r="I333">
        <f>I331*J333</f>
        <v>0.4</v>
      </c>
      <c r="J333">
        <v>1.4005602240896358</v>
      </c>
      <c r="O333">
        <f t="shared" si="344"/>
        <v>11.84</v>
      </c>
      <c r="P333">
        <f t="shared" si="345"/>
        <v>11.84</v>
      </c>
      <c r="Q333">
        <f t="shared" si="346"/>
        <v>0</v>
      </c>
      <c r="R333">
        <f t="shared" si="347"/>
        <v>0</v>
      </c>
      <c r="S333">
        <f t="shared" si="348"/>
        <v>0</v>
      </c>
      <c r="T333">
        <f t="shared" si="349"/>
        <v>0</v>
      </c>
      <c r="U333">
        <f t="shared" si="350"/>
        <v>0</v>
      </c>
      <c r="V333">
        <f t="shared" si="351"/>
        <v>0</v>
      </c>
      <c r="W333">
        <f t="shared" si="352"/>
        <v>0</v>
      </c>
      <c r="X333">
        <f t="shared" si="353"/>
        <v>0</v>
      </c>
      <c r="Y333">
        <f t="shared" si="354"/>
        <v>0</v>
      </c>
      <c r="AA333">
        <v>27721504</v>
      </c>
      <c r="AB333">
        <f t="shared" si="355"/>
        <v>29.6</v>
      </c>
      <c r="AC333">
        <f t="shared" si="377"/>
        <v>29.6</v>
      </c>
      <c r="AD333">
        <f>ROUND((((ET333)-(EU333))+AE333),2)</f>
        <v>0</v>
      </c>
      <c r="AE333">
        <f t="shared" si="378"/>
        <v>0</v>
      </c>
      <c r="AF333">
        <f t="shared" si="378"/>
        <v>0</v>
      </c>
      <c r="AG333">
        <f t="shared" si="356"/>
        <v>0</v>
      </c>
      <c r="AH333">
        <f t="shared" si="379"/>
        <v>0</v>
      </c>
      <c r="AI333">
        <f t="shared" si="379"/>
        <v>0</v>
      </c>
      <c r="AJ333">
        <f t="shared" si="357"/>
        <v>0</v>
      </c>
      <c r="AK333">
        <v>29.6</v>
      </c>
      <c r="AL333">
        <v>29.6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115</v>
      </c>
      <c r="AU333">
        <v>71</v>
      </c>
      <c r="AV333">
        <v>1</v>
      </c>
      <c r="AW333">
        <v>1</v>
      </c>
      <c r="AZ333">
        <v>1</v>
      </c>
      <c r="BA333">
        <v>1</v>
      </c>
      <c r="BB333">
        <v>1</v>
      </c>
      <c r="BC333">
        <v>1</v>
      </c>
      <c r="BD333" t="s">
        <v>6</v>
      </c>
      <c r="BE333" t="s">
        <v>6</v>
      </c>
      <c r="BF333" t="s">
        <v>6</v>
      </c>
      <c r="BG333" t="s">
        <v>6</v>
      </c>
      <c r="BH333">
        <v>3</v>
      </c>
      <c r="BI333">
        <v>1</v>
      </c>
      <c r="BJ333" t="s">
        <v>520</v>
      </c>
      <c r="BM333">
        <v>18001</v>
      </c>
      <c r="BN333">
        <v>0</v>
      </c>
      <c r="BO333" t="s">
        <v>6</v>
      </c>
      <c r="BP333">
        <v>0</v>
      </c>
      <c r="BQ333">
        <v>2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128</v>
      </c>
      <c r="CA333">
        <v>83</v>
      </c>
      <c r="CF333">
        <v>0</v>
      </c>
      <c r="CG333">
        <v>0</v>
      </c>
      <c r="CM333">
        <v>0</v>
      </c>
      <c r="CN333" t="s">
        <v>6</v>
      </c>
      <c r="CO333">
        <v>0</v>
      </c>
      <c r="CP333">
        <f t="shared" si="358"/>
        <v>11.84</v>
      </c>
      <c r="CQ333">
        <f t="shared" si="359"/>
        <v>29.6</v>
      </c>
      <c r="CR333">
        <f t="shared" si="360"/>
        <v>0</v>
      </c>
      <c r="CS333">
        <f t="shared" si="361"/>
        <v>0</v>
      </c>
      <c r="CT333">
        <f t="shared" si="362"/>
        <v>0</v>
      </c>
      <c r="CU333">
        <f t="shared" si="363"/>
        <v>0</v>
      </c>
      <c r="CV333">
        <f t="shared" si="364"/>
        <v>0</v>
      </c>
      <c r="CW333">
        <f t="shared" si="365"/>
        <v>0</v>
      </c>
      <c r="CX333">
        <f t="shared" si="366"/>
        <v>0</v>
      </c>
      <c r="CY333">
        <f t="shared" si="367"/>
        <v>0</v>
      </c>
      <c r="CZ333">
        <f t="shared" si="368"/>
        <v>0</v>
      </c>
      <c r="DC333" t="s">
        <v>6</v>
      </c>
      <c r="DD333" t="s">
        <v>6</v>
      </c>
      <c r="DE333" t="s">
        <v>6</v>
      </c>
      <c r="DF333" t="s">
        <v>6</v>
      </c>
      <c r="DG333" t="s">
        <v>6</v>
      </c>
      <c r="DH333" t="s">
        <v>6</v>
      </c>
      <c r="DI333" t="s">
        <v>6</v>
      </c>
      <c r="DJ333" t="s">
        <v>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1010</v>
      </c>
      <c r="DV333" t="s">
        <v>519</v>
      </c>
      <c r="DW333" t="s">
        <v>519</v>
      </c>
      <c r="DX333">
        <v>100</v>
      </c>
      <c r="EE333">
        <v>27029052</v>
      </c>
      <c r="EF333">
        <v>2</v>
      </c>
      <c r="EG333" t="s">
        <v>23</v>
      </c>
      <c r="EH333">
        <v>0</v>
      </c>
      <c r="EI333" t="s">
        <v>6</v>
      </c>
      <c r="EJ333">
        <v>1</v>
      </c>
      <c r="EK333">
        <v>18001</v>
      </c>
      <c r="EL333" t="s">
        <v>514</v>
      </c>
      <c r="EM333" t="s">
        <v>515</v>
      </c>
      <c r="EO333" t="s">
        <v>6</v>
      </c>
      <c r="EQ333">
        <v>0</v>
      </c>
      <c r="ER333">
        <v>29.6</v>
      </c>
      <c r="ES333">
        <v>29.6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369"/>
        <v>0</v>
      </c>
      <c r="FS333">
        <v>0</v>
      </c>
      <c r="FT333" t="s">
        <v>27</v>
      </c>
      <c r="FU333" t="s">
        <v>28</v>
      </c>
      <c r="FX333">
        <v>115.2</v>
      </c>
      <c r="FY333">
        <v>70.55</v>
      </c>
      <c r="GA333" t="s">
        <v>6</v>
      </c>
      <c r="GD333">
        <v>0</v>
      </c>
      <c r="GF333">
        <v>-1390362517</v>
      </c>
      <c r="GG333">
        <v>2</v>
      </c>
      <c r="GH333">
        <v>1</v>
      </c>
      <c r="GI333">
        <v>-2</v>
      </c>
      <c r="GJ333">
        <v>0</v>
      </c>
      <c r="GK333">
        <f>ROUND(R333*(S12)/100,2)</f>
        <v>0</v>
      </c>
      <c r="GL333">
        <f t="shared" si="370"/>
        <v>0</v>
      </c>
      <c r="GM333">
        <f t="shared" si="371"/>
        <v>11.84</v>
      </c>
      <c r="GN333">
        <f t="shared" si="372"/>
        <v>11.84</v>
      </c>
      <c r="GO333">
        <f t="shared" si="373"/>
        <v>0</v>
      </c>
      <c r="GP333">
        <f t="shared" si="374"/>
        <v>0</v>
      </c>
      <c r="GR333">
        <v>0</v>
      </c>
      <c r="GS333">
        <v>0</v>
      </c>
      <c r="GT333">
        <v>0</v>
      </c>
      <c r="GU333" t="s">
        <v>6</v>
      </c>
      <c r="GV333">
        <f t="shared" si="375"/>
        <v>0</v>
      </c>
      <c r="GW333">
        <v>1</v>
      </c>
      <c r="GX333">
        <f t="shared" si="376"/>
        <v>0</v>
      </c>
      <c r="HA333">
        <v>0</v>
      </c>
      <c r="HB333">
        <v>0</v>
      </c>
      <c r="IK333">
        <v>0</v>
      </c>
    </row>
    <row r="334" spans="1:255" x14ac:dyDescent="0.2">
      <c r="A334" s="2">
        <v>18</v>
      </c>
      <c r="B334" s="2">
        <v>1</v>
      </c>
      <c r="C334" s="2">
        <v>855</v>
      </c>
      <c r="D334" s="2"/>
      <c r="E334" s="2" t="s">
        <v>521</v>
      </c>
      <c r="F334" s="2" t="s">
        <v>522</v>
      </c>
      <c r="G334" s="2" t="s">
        <v>523</v>
      </c>
      <c r="H334" s="2" t="s">
        <v>252</v>
      </c>
      <c r="I334" s="2">
        <f>I330*J334</f>
        <v>35</v>
      </c>
      <c r="J334" s="2">
        <v>122.54901960784314</v>
      </c>
      <c r="K334" s="2"/>
      <c r="L334" s="2"/>
      <c r="M334" s="2"/>
      <c r="N334" s="2"/>
      <c r="O334" s="2">
        <f t="shared" si="344"/>
        <v>20000.05</v>
      </c>
      <c r="P334" s="2">
        <f t="shared" si="345"/>
        <v>20000.05</v>
      </c>
      <c r="Q334" s="2">
        <f t="shared" si="346"/>
        <v>0</v>
      </c>
      <c r="R334" s="2">
        <f t="shared" si="347"/>
        <v>0</v>
      </c>
      <c r="S334" s="2">
        <f t="shared" si="348"/>
        <v>0</v>
      </c>
      <c r="T334" s="2">
        <f t="shared" si="349"/>
        <v>0</v>
      </c>
      <c r="U334" s="2">
        <f t="shared" si="350"/>
        <v>0</v>
      </c>
      <c r="V334" s="2">
        <f t="shared" si="351"/>
        <v>0</v>
      </c>
      <c r="W334" s="2">
        <f t="shared" si="352"/>
        <v>0</v>
      </c>
      <c r="X334" s="2">
        <f t="shared" si="353"/>
        <v>0</v>
      </c>
      <c r="Y334" s="2">
        <f t="shared" si="354"/>
        <v>0</v>
      </c>
      <c r="Z334" s="2"/>
      <c r="AA334" s="2">
        <v>27721505</v>
      </c>
      <c r="AB334" s="2">
        <f t="shared" si="355"/>
        <v>571.42999999999995</v>
      </c>
      <c r="AC334" s="2">
        <f t="shared" si="377"/>
        <v>571.42999999999995</v>
      </c>
      <c r="AD334" s="2">
        <f>ROUND((((ET334)-(EU334))+AE334),2)</f>
        <v>0</v>
      </c>
      <c r="AE334" s="2">
        <f t="shared" si="378"/>
        <v>0</v>
      </c>
      <c r="AF334" s="2">
        <f t="shared" si="378"/>
        <v>0</v>
      </c>
      <c r="AG334" s="2">
        <f t="shared" si="356"/>
        <v>0</v>
      </c>
      <c r="AH334" s="2">
        <f t="shared" si="379"/>
        <v>0</v>
      </c>
      <c r="AI334" s="2">
        <f t="shared" si="379"/>
        <v>0</v>
      </c>
      <c r="AJ334" s="2">
        <f t="shared" si="357"/>
        <v>0</v>
      </c>
      <c r="AK334" s="2">
        <v>571.42999999999995</v>
      </c>
      <c r="AL334" s="2">
        <v>571.42999999999995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115</v>
      </c>
      <c r="AU334" s="2">
        <v>71</v>
      </c>
      <c r="AV334" s="2">
        <v>1</v>
      </c>
      <c r="AW334" s="2">
        <v>1</v>
      </c>
      <c r="AX334" s="2"/>
      <c r="AY334" s="2"/>
      <c r="AZ334" s="2">
        <v>1</v>
      </c>
      <c r="BA334" s="2">
        <v>1</v>
      </c>
      <c r="BB334" s="2">
        <v>1</v>
      </c>
      <c r="BC334" s="2">
        <v>1</v>
      </c>
      <c r="BD334" s="2" t="s">
        <v>6</v>
      </c>
      <c r="BE334" s="2" t="s">
        <v>6</v>
      </c>
      <c r="BF334" s="2" t="s">
        <v>6</v>
      </c>
      <c r="BG334" s="2" t="s">
        <v>6</v>
      </c>
      <c r="BH334" s="2">
        <v>3</v>
      </c>
      <c r="BI334" s="2">
        <v>1</v>
      </c>
      <c r="BJ334" s="2" t="s">
        <v>524</v>
      </c>
      <c r="BK334" s="2"/>
      <c r="BL334" s="2"/>
      <c r="BM334" s="2">
        <v>18001</v>
      </c>
      <c r="BN334" s="2">
        <v>0</v>
      </c>
      <c r="BO334" s="2" t="s">
        <v>6</v>
      </c>
      <c r="BP334" s="2">
        <v>0</v>
      </c>
      <c r="BQ334" s="2">
        <v>2</v>
      </c>
      <c r="BR334" s="2">
        <v>0</v>
      </c>
      <c r="BS334" s="2">
        <v>1</v>
      </c>
      <c r="BT334" s="2">
        <v>1</v>
      </c>
      <c r="BU334" s="2">
        <v>1</v>
      </c>
      <c r="BV334" s="2">
        <v>1</v>
      </c>
      <c r="BW334" s="2">
        <v>1</v>
      </c>
      <c r="BX334" s="2">
        <v>1</v>
      </c>
      <c r="BY334" s="2" t="s">
        <v>6</v>
      </c>
      <c r="BZ334" s="2">
        <v>128</v>
      </c>
      <c r="CA334" s="2">
        <v>83</v>
      </c>
      <c r="CB334" s="2"/>
      <c r="CC334" s="2"/>
      <c r="CD334" s="2"/>
      <c r="CE334" s="2"/>
      <c r="CF334" s="2">
        <v>0</v>
      </c>
      <c r="CG334" s="2">
        <v>0</v>
      </c>
      <c r="CH334" s="2"/>
      <c r="CI334" s="2"/>
      <c r="CJ334" s="2"/>
      <c r="CK334" s="2"/>
      <c r="CL334" s="2"/>
      <c r="CM334" s="2">
        <v>0</v>
      </c>
      <c r="CN334" s="2" t="s">
        <v>6</v>
      </c>
      <c r="CO334" s="2">
        <v>0</v>
      </c>
      <c r="CP334" s="2">
        <f t="shared" si="358"/>
        <v>20000.05</v>
      </c>
      <c r="CQ334" s="2">
        <f t="shared" si="359"/>
        <v>571.42999999999995</v>
      </c>
      <c r="CR334" s="2">
        <f t="shared" si="360"/>
        <v>0</v>
      </c>
      <c r="CS334" s="2">
        <f t="shared" si="361"/>
        <v>0</v>
      </c>
      <c r="CT334" s="2">
        <f t="shared" si="362"/>
        <v>0</v>
      </c>
      <c r="CU334" s="2">
        <f t="shared" si="363"/>
        <v>0</v>
      </c>
      <c r="CV334" s="2">
        <f t="shared" si="364"/>
        <v>0</v>
      </c>
      <c r="CW334" s="2">
        <f t="shared" si="365"/>
        <v>0</v>
      </c>
      <c r="CX334" s="2">
        <f t="shared" si="366"/>
        <v>0</v>
      </c>
      <c r="CY334" s="2">
        <f t="shared" si="367"/>
        <v>0</v>
      </c>
      <c r="CZ334" s="2">
        <f t="shared" si="368"/>
        <v>0</v>
      </c>
      <c r="DA334" s="2"/>
      <c r="DB334" s="2"/>
      <c r="DC334" s="2" t="s">
        <v>6</v>
      </c>
      <c r="DD334" s="2" t="s">
        <v>6</v>
      </c>
      <c r="DE334" s="2" t="s">
        <v>6</v>
      </c>
      <c r="DF334" s="2" t="s">
        <v>6</v>
      </c>
      <c r="DG334" s="2" t="s">
        <v>6</v>
      </c>
      <c r="DH334" s="2" t="s">
        <v>6</v>
      </c>
      <c r="DI334" s="2" t="s">
        <v>6</v>
      </c>
      <c r="DJ334" s="2" t="s">
        <v>6</v>
      </c>
      <c r="DK334" s="2" t="s">
        <v>6</v>
      </c>
      <c r="DL334" s="2" t="s">
        <v>6</v>
      </c>
      <c r="DM334" s="2" t="s">
        <v>6</v>
      </c>
      <c r="DN334" s="2">
        <v>0</v>
      </c>
      <c r="DO334" s="2">
        <v>0</v>
      </c>
      <c r="DP334" s="2">
        <v>1</v>
      </c>
      <c r="DQ334" s="2">
        <v>1</v>
      </c>
      <c r="DR334" s="2"/>
      <c r="DS334" s="2"/>
      <c r="DT334" s="2"/>
      <c r="DU334" s="2">
        <v>1010</v>
      </c>
      <c r="DV334" s="2" t="s">
        <v>252</v>
      </c>
      <c r="DW334" s="2" t="s">
        <v>252</v>
      </c>
      <c r="DX334" s="2">
        <v>1</v>
      </c>
      <c r="DY334" s="2"/>
      <c r="DZ334" s="2"/>
      <c r="EA334" s="2"/>
      <c r="EB334" s="2"/>
      <c r="EC334" s="2"/>
      <c r="ED334" s="2"/>
      <c r="EE334" s="2">
        <v>27029052</v>
      </c>
      <c r="EF334" s="2">
        <v>2</v>
      </c>
      <c r="EG334" s="2" t="s">
        <v>23</v>
      </c>
      <c r="EH334" s="2">
        <v>0</v>
      </c>
      <c r="EI334" s="2" t="s">
        <v>6</v>
      </c>
      <c r="EJ334" s="2">
        <v>1</v>
      </c>
      <c r="EK334" s="2">
        <v>18001</v>
      </c>
      <c r="EL334" s="2" t="s">
        <v>514</v>
      </c>
      <c r="EM334" s="2" t="s">
        <v>515</v>
      </c>
      <c r="EN334" s="2"/>
      <c r="EO334" s="2" t="s">
        <v>6</v>
      </c>
      <c r="EP334" s="2"/>
      <c r="EQ334" s="2">
        <v>0</v>
      </c>
      <c r="ER334" s="2">
        <v>571.42999999999995</v>
      </c>
      <c r="ES334" s="2">
        <v>571.42999999999995</v>
      </c>
      <c r="ET334" s="2">
        <v>0</v>
      </c>
      <c r="EU334" s="2">
        <v>0</v>
      </c>
      <c r="EV334" s="2">
        <v>0</v>
      </c>
      <c r="EW334" s="2">
        <v>0</v>
      </c>
      <c r="EX334" s="2">
        <v>0</v>
      </c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>
        <v>0</v>
      </c>
      <c r="FR334" s="2">
        <f t="shared" si="369"/>
        <v>0</v>
      </c>
      <c r="FS334" s="2">
        <v>0</v>
      </c>
      <c r="FT334" s="2" t="s">
        <v>27</v>
      </c>
      <c r="FU334" s="2" t="s">
        <v>28</v>
      </c>
      <c r="FV334" s="2"/>
      <c r="FW334" s="2"/>
      <c r="FX334" s="2">
        <v>115.2</v>
      </c>
      <c r="FY334" s="2">
        <v>70.55</v>
      </c>
      <c r="FZ334" s="2"/>
      <c r="GA334" s="2" t="s">
        <v>6</v>
      </c>
      <c r="GB334" s="2"/>
      <c r="GC334" s="2"/>
      <c r="GD334" s="2">
        <v>0</v>
      </c>
      <c r="GE334" s="2"/>
      <c r="GF334" s="2">
        <v>-343214198</v>
      </c>
      <c r="GG334" s="2">
        <v>2</v>
      </c>
      <c r="GH334" s="2">
        <v>1</v>
      </c>
      <c r="GI334" s="2">
        <v>-2</v>
      </c>
      <c r="GJ334" s="2">
        <v>0</v>
      </c>
      <c r="GK334" s="2">
        <f>ROUND(R334*(R12)/100,2)</f>
        <v>0</v>
      </c>
      <c r="GL334" s="2">
        <f t="shared" si="370"/>
        <v>0</v>
      </c>
      <c r="GM334" s="2">
        <f t="shared" si="371"/>
        <v>20000.05</v>
      </c>
      <c r="GN334" s="2">
        <f t="shared" si="372"/>
        <v>20000.05</v>
      </c>
      <c r="GO334" s="2">
        <f t="shared" si="373"/>
        <v>0</v>
      </c>
      <c r="GP334" s="2">
        <f t="shared" si="374"/>
        <v>0</v>
      </c>
      <c r="GQ334" s="2"/>
      <c r="GR334" s="2">
        <v>0</v>
      </c>
      <c r="GS334" s="2">
        <v>3</v>
      </c>
      <c r="GT334" s="2">
        <v>0</v>
      </c>
      <c r="GU334" s="2" t="s">
        <v>6</v>
      </c>
      <c r="GV334" s="2">
        <f t="shared" si="375"/>
        <v>0</v>
      </c>
      <c r="GW334" s="2">
        <v>1</v>
      </c>
      <c r="GX334" s="2">
        <f t="shared" si="376"/>
        <v>0</v>
      </c>
      <c r="GY334" s="2"/>
      <c r="GZ334" s="2"/>
      <c r="HA334" s="2">
        <v>0</v>
      </c>
      <c r="HB334" s="2">
        <v>0</v>
      </c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>
        <v>0</v>
      </c>
      <c r="IL334" s="2"/>
      <c r="IM334" s="2"/>
      <c r="IN334" s="2"/>
      <c r="IO334" s="2"/>
      <c r="IP334" s="2"/>
      <c r="IQ334" s="2"/>
      <c r="IR334" s="2"/>
      <c r="IS334" s="2"/>
      <c r="IT334" s="2"/>
      <c r="IU334" s="2"/>
    </row>
    <row r="335" spans="1:255" x14ac:dyDescent="0.2">
      <c r="A335">
        <v>18</v>
      </c>
      <c r="B335">
        <v>1</v>
      </c>
      <c r="C335">
        <v>866</v>
      </c>
      <c r="E335" t="s">
        <v>521</v>
      </c>
      <c r="F335" t="s">
        <v>522</v>
      </c>
      <c r="G335" t="s">
        <v>523</v>
      </c>
      <c r="H335" t="s">
        <v>252</v>
      </c>
      <c r="I335">
        <f>I331*J335</f>
        <v>35</v>
      </c>
      <c r="J335">
        <v>122.54901960784314</v>
      </c>
      <c r="O335">
        <f t="shared" si="344"/>
        <v>20000.05</v>
      </c>
      <c r="P335">
        <f t="shared" si="345"/>
        <v>20000.05</v>
      </c>
      <c r="Q335">
        <f t="shared" si="346"/>
        <v>0</v>
      </c>
      <c r="R335">
        <f t="shared" si="347"/>
        <v>0</v>
      </c>
      <c r="S335">
        <f t="shared" si="348"/>
        <v>0</v>
      </c>
      <c r="T335">
        <f t="shared" si="349"/>
        <v>0</v>
      </c>
      <c r="U335">
        <f t="shared" si="350"/>
        <v>0</v>
      </c>
      <c r="V335">
        <f t="shared" si="351"/>
        <v>0</v>
      </c>
      <c r="W335">
        <f t="shared" si="352"/>
        <v>0</v>
      </c>
      <c r="X335">
        <f t="shared" si="353"/>
        <v>0</v>
      </c>
      <c r="Y335">
        <f t="shared" si="354"/>
        <v>0</v>
      </c>
      <c r="AA335">
        <v>27721504</v>
      </c>
      <c r="AB335">
        <f t="shared" si="355"/>
        <v>571.42999999999995</v>
      </c>
      <c r="AC335">
        <f t="shared" si="377"/>
        <v>571.42999999999995</v>
      </c>
      <c r="AD335">
        <f>ROUND((((ET335)-(EU335))+AE335),2)</f>
        <v>0</v>
      </c>
      <c r="AE335">
        <f t="shared" si="378"/>
        <v>0</v>
      </c>
      <c r="AF335">
        <f t="shared" si="378"/>
        <v>0</v>
      </c>
      <c r="AG335">
        <f t="shared" si="356"/>
        <v>0</v>
      </c>
      <c r="AH335">
        <f t="shared" si="379"/>
        <v>0</v>
      </c>
      <c r="AI335">
        <f t="shared" si="379"/>
        <v>0</v>
      </c>
      <c r="AJ335">
        <f t="shared" si="357"/>
        <v>0</v>
      </c>
      <c r="AK335">
        <v>571.42999999999995</v>
      </c>
      <c r="AL335">
        <v>571.42999999999995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115</v>
      </c>
      <c r="AU335">
        <v>71</v>
      </c>
      <c r="AV335">
        <v>1</v>
      </c>
      <c r="AW335">
        <v>1</v>
      </c>
      <c r="AZ335">
        <v>1</v>
      </c>
      <c r="BA335">
        <v>1</v>
      </c>
      <c r="BB335">
        <v>1</v>
      </c>
      <c r="BC335">
        <v>1</v>
      </c>
      <c r="BD335" t="s">
        <v>6</v>
      </c>
      <c r="BE335" t="s">
        <v>6</v>
      </c>
      <c r="BF335" t="s">
        <v>6</v>
      </c>
      <c r="BG335" t="s">
        <v>6</v>
      </c>
      <c r="BH335">
        <v>3</v>
      </c>
      <c r="BI335">
        <v>1</v>
      </c>
      <c r="BJ335" t="s">
        <v>524</v>
      </c>
      <c r="BM335">
        <v>18001</v>
      </c>
      <c r="BN335">
        <v>0</v>
      </c>
      <c r="BO335" t="s">
        <v>6</v>
      </c>
      <c r="BP335">
        <v>0</v>
      </c>
      <c r="BQ335">
        <v>2</v>
      </c>
      <c r="BR335">
        <v>0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128</v>
      </c>
      <c r="CA335">
        <v>83</v>
      </c>
      <c r="CF335">
        <v>0</v>
      </c>
      <c r="CG335">
        <v>0</v>
      </c>
      <c r="CM335">
        <v>0</v>
      </c>
      <c r="CN335" t="s">
        <v>6</v>
      </c>
      <c r="CO335">
        <v>0</v>
      </c>
      <c r="CP335">
        <f t="shared" si="358"/>
        <v>20000.05</v>
      </c>
      <c r="CQ335">
        <f t="shared" si="359"/>
        <v>571.42999999999995</v>
      </c>
      <c r="CR335">
        <f t="shared" si="360"/>
        <v>0</v>
      </c>
      <c r="CS335">
        <f t="shared" si="361"/>
        <v>0</v>
      </c>
      <c r="CT335">
        <f t="shared" si="362"/>
        <v>0</v>
      </c>
      <c r="CU335">
        <f t="shared" si="363"/>
        <v>0</v>
      </c>
      <c r="CV335">
        <f t="shared" si="364"/>
        <v>0</v>
      </c>
      <c r="CW335">
        <f t="shared" si="365"/>
        <v>0</v>
      </c>
      <c r="CX335">
        <f t="shared" si="366"/>
        <v>0</v>
      </c>
      <c r="CY335">
        <f t="shared" si="367"/>
        <v>0</v>
      </c>
      <c r="CZ335">
        <f t="shared" si="368"/>
        <v>0</v>
      </c>
      <c r="DC335" t="s">
        <v>6</v>
      </c>
      <c r="DD335" t="s">
        <v>6</v>
      </c>
      <c r="DE335" t="s">
        <v>6</v>
      </c>
      <c r="DF335" t="s">
        <v>6</v>
      </c>
      <c r="DG335" t="s">
        <v>6</v>
      </c>
      <c r="DH335" t="s">
        <v>6</v>
      </c>
      <c r="DI335" t="s">
        <v>6</v>
      </c>
      <c r="DJ335" t="s">
        <v>6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1010</v>
      </c>
      <c r="DV335" t="s">
        <v>252</v>
      </c>
      <c r="DW335" t="s">
        <v>252</v>
      </c>
      <c r="DX335">
        <v>1</v>
      </c>
      <c r="EE335">
        <v>27029052</v>
      </c>
      <c r="EF335">
        <v>2</v>
      </c>
      <c r="EG335" t="s">
        <v>23</v>
      </c>
      <c r="EH335">
        <v>0</v>
      </c>
      <c r="EI335" t="s">
        <v>6</v>
      </c>
      <c r="EJ335">
        <v>1</v>
      </c>
      <c r="EK335">
        <v>18001</v>
      </c>
      <c r="EL335" t="s">
        <v>514</v>
      </c>
      <c r="EM335" t="s">
        <v>515</v>
      </c>
      <c r="EO335" t="s">
        <v>6</v>
      </c>
      <c r="EQ335">
        <v>0</v>
      </c>
      <c r="ER335">
        <v>571.42999999999995</v>
      </c>
      <c r="ES335">
        <v>571.42999999999995</v>
      </c>
      <c r="ET335">
        <v>0</v>
      </c>
      <c r="EU335">
        <v>0</v>
      </c>
      <c r="EV335">
        <v>0</v>
      </c>
      <c r="EW335">
        <v>0</v>
      </c>
      <c r="EX335">
        <v>0</v>
      </c>
      <c r="FQ335">
        <v>0</v>
      </c>
      <c r="FR335">
        <f t="shared" si="369"/>
        <v>0</v>
      </c>
      <c r="FS335">
        <v>0</v>
      </c>
      <c r="FT335" t="s">
        <v>27</v>
      </c>
      <c r="FU335" t="s">
        <v>28</v>
      </c>
      <c r="FX335">
        <v>115.2</v>
      </c>
      <c r="FY335">
        <v>70.55</v>
      </c>
      <c r="GA335" t="s">
        <v>6</v>
      </c>
      <c r="GD335">
        <v>0</v>
      </c>
      <c r="GF335">
        <v>-343214198</v>
      </c>
      <c r="GG335">
        <v>2</v>
      </c>
      <c r="GH335">
        <v>1</v>
      </c>
      <c r="GI335">
        <v>-2</v>
      </c>
      <c r="GJ335">
        <v>0</v>
      </c>
      <c r="GK335">
        <f>ROUND(R335*(S12)/100,2)</f>
        <v>0</v>
      </c>
      <c r="GL335">
        <f t="shared" si="370"/>
        <v>0</v>
      </c>
      <c r="GM335">
        <f t="shared" si="371"/>
        <v>20000.05</v>
      </c>
      <c r="GN335">
        <f t="shared" si="372"/>
        <v>20000.05</v>
      </c>
      <c r="GO335">
        <f t="shared" si="373"/>
        <v>0</v>
      </c>
      <c r="GP335">
        <f t="shared" si="374"/>
        <v>0</v>
      </c>
      <c r="GR335">
        <v>0</v>
      </c>
      <c r="GS335">
        <v>0</v>
      </c>
      <c r="GT335">
        <v>0</v>
      </c>
      <c r="GU335" t="s">
        <v>6</v>
      </c>
      <c r="GV335">
        <f t="shared" si="375"/>
        <v>0</v>
      </c>
      <c r="GW335">
        <v>1</v>
      </c>
      <c r="GX335">
        <f t="shared" si="376"/>
        <v>0</v>
      </c>
      <c r="HA335">
        <v>0</v>
      </c>
      <c r="HB335">
        <v>0</v>
      </c>
      <c r="IK335">
        <v>0</v>
      </c>
    </row>
    <row r="336" spans="1:255" x14ac:dyDescent="0.2">
      <c r="A336" s="2">
        <v>17</v>
      </c>
      <c r="B336" s="2">
        <v>1</v>
      </c>
      <c r="C336" s="2">
        <f>ROW(SmtRes!A881)</f>
        <v>881</v>
      </c>
      <c r="D336" s="2">
        <f>ROW(EtalonRes!A909)</f>
        <v>909</v>
      </c>
      <c r="E336" s="2" t="s">
        <v>525</v>
      </c>
      <c r="F336" s="2" t="s">
        <v>526</v>
      </c>
      <c r="G336" s="2" t="s">
        <v>527</v>
      </c>
      <c r="H336" s="2" t="s">
        <v>18</v>
      </c>
      <c r="I336" s="2">
        <f>ROUND(20/100,9)</f>
        <v>0.2</v>
      </c>
      <c r="J336" s="2">
        <v>0</v>
      </c>
      <c r="K336" s="2"/>
      <c r="L336" s="2"/>
      <c r="M336" s="2"/>
      <c r="N336" s="2"/>
      <c r="O336" s="2">
        <f t="shared" si="344"/>
        <v>99.94</v>
      </c>
      <c r="P336" s="2">
        <f t="shared" si="345"/>
        <v>6.59</v>
      </c>
      <c r="Q336" s="2">
        <f t="shared" si="346"/>
        <v>11.33</v>
      </c>
      <c r="R336" s="2">
        <f t="shared" si="347"/>
        <v>1.78</v>
      </c>
      <c r="S336" s="2">
        <f t="shared" si="348"/>
        <v>82.02</v>
      </c>
      <c r="T336" s="2">
        <f t="shared" si="349"/>
        <v>0</v>
      </c>
      <c r="U336" s="2">
        <f t="shared" si="350"/>
        <v>8.5260999999999996</v>
      </c>
      <c r="V336" s="2">
        <f t="shared" si="351"/>
        <v>0.14749999999999999</v>
      </c>
      <c r="W336" s="2">
        <f t="shared" si="352"/>
        <v>0</v>
      </c>
      <c r="X336" s="2">
        <f t="shared" si="353"/>
        <v>96.37</v>
      </c>
      <c r="Y336" s="2">
        <f t="shared" si="354"/>
        <v>59.5</v>
      </c>
      <c r="Z336" s="2"/>
      <c r="AA336" s="2">
        <v>27721505</v>
      </c>
      <c r="AB336" s="2">
        <f t="shared" si="355"/>
        <v>499.73</v>
      </c>
      <c r="AC336" s="2">
        <f t="shared" si="377"/>
        <v>32.97</v>
      </c>
      <c r="AD336" s="2">
        <f>ROUND(((((ET336*1.25))-((EU336*1.25)))+AE336),2)</f>
        <v>56.66</v>
      </c>
      <c r="AE336" s="2">
        <f>ROUND(((EU336*1.25)),2)</f>
        <v>8.91</v>
      </c>
      <c r="AF336" s="2">
        <f>ROUND(((EV336*1.15)),2)</f>
        <v>410.1</v>
      </c>
      <c r="AG336" s="2">
        <f t="shared" si="356"/>
        <v>0</v>
      </c>
      <c r="AH336" s="2">
        <f>((EW336*1.15))</f>
        <v>42.630499999999998</v>
      </c>
      <c r="AI336" s="2">
        <f>((EX336*1.25))</f>
        <v>0.73749999999999993</v>
      </c>
      <c r="AJ336" s="2">
        <f t="shared" si="357"/>
        <v>0</v>
      </c>
      <c r="AK336" s="2">
        <v>434.91</v>
      </c>
      <c r="AL336" s="2">
        <v>32.97</v>
      </c>
      <c r="AM336" s="2">
        <v>45.33</v>
      </c>
      <c r="AN336" s="2">
        <v>7.13</v>
      </c>
      <c r="AO336" s="2">
        <v>356.61</v>
      </c>
      <c r="AP336" s="2">
        <v>0</v>
      </c>
      <c r="AQ336" s="2">
        <v>37.07</v>
      </c>
      <c r="AR336" s="2">
        <v>0.59</v>
      </c>
      <c r="AS336" s="2">
        <v>0</v>
      </c>
      <c r="AT336" s="2">
        <v>115</v>
      </c>
      <c r="AU336" s="2">
        <v>71</v>
      </c>
      <c r="AV336" s="2">
        <v>1</v>
      </c>
      <c r="AW336" s="2">
        <v>1</v>
      </c>
      <c r="AX336" s="2"/>
      <c r="AY336" s="2"/>
      <c r="AZ336" s="2">
        <v>1</v>
      </c>
      <c r="BA336" s="2">
        <v>1</v>
      </c>
      <c r="BB336" s="2">
        <v>1</v>
      </c>
      <c r="BC336" s="2">
        <v>1</v>
      </c>
      <c r="BD336" s="2" t="s">
        <v>6</v>
      </c>
      <c r="BE336" s="2" t="s">
        <v>6</v>
      </c>
      <c r="BF336" s="2" t="s">
        <v>6</v>
      </c>
      <c r="BG336" s="2" t="s">
        <v>6</v>
      </c>
      <c r="BH336" s="2">
        <v>0</v>
      </c>
      <c r="BI336" s="2">
        <v>1</v>
      </c>
      <c r="BJ336" s="2" t="s">
        <v>528</v>
      </c>
      <c r="BK336" s="2"/>
      <c r="BL336" s="2"/>
      <c r="BM336" s="2">
        <v>16001</v>
      </c>
      <c r="BN336" s="2">
        <v>0</v>
      </c>
      <c r="BO336" s="2" t="s">
        <v>6</v>
      </c>
      <c r="BP336" s="2">
        <v>0</v>
      </c>
      <c r="BQ336" s="2">
        <v>2</v>
      </c>
      <c r="BR336" s="2">
        <v>0</v>
      </c>
      <c r="BS336" s="2">
        <v>1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 t="s">
        <v>6</v>
      </c>
      <c r="BZ336" s="2">
        <v>128</v>
      </c>
      <c r="CA336" s="2">
        <v>83</v>
      </c>
      <c r="CB336" s="2"/>
      <c r="CC336" s="2"/>
      <c r="CD336" s="2"/>
      <c r="CE336" s="2"/>
      <c r="CF336" s="2">
        <v>0</v>
      </c>
      <c r="CG336" s="2">
        <v>0</v>
      </c>
      <c r="CH336" s="2"/>
      <c r="CI336" s="2"/>
      <c r="CJ336" s="2"/>
      <c r="CK336" s="2"/>
      <c r="CL336" s="2"/>
      <c r="CM336" s="2">
        <v>0</v>
      </c>
      <c r="CN336" s="2" t="s">
        <v>1470</v>
      </c>
      <c r="CO336" s="2">
        <v>0</v>
      </c>
      <c r="CP336" s="2">
        <f t="shared" si="358"/>
        <v>99.94</v>
      </c>
      <c r="CQ336" s="2">
        <f t="shared" si="359"/>
        <v>32.97</v>
      </c>
      <c r="CR336" s="2">
        <f t="shared" si="360"/>
        <v>56.66</v>
      </c>
      <c r="CS336" s="2">
        <f t="shared" si="361"/>
        <v>8.91</v>
      </c>
      <c r="CT336" s="2">
        <f t="shared" si="362"/>
        <v>410.1</v>
      </c>
      <c r="CU336" s="2">
        <f t="shared" si="363"/>
        <v>0</v>
      </c>
      <c r="CV336" s="2">
        <f t="shared" si="364"/>
        <v>42.630499999999998</v>
      </c>
      <c r="CW336" s="2">
        <f t="shared" si="365"/>
        <v>0.73749999999999993</v>
      </c>
      <c r="CX336" s="2">
        <f t="shared" si="366"/>
        <v>0</v>
      </c>
      <c r="CY336" s="2">
        <f t="shared" si="367"/>
        <v>96.37</v>
      </c>
      <c r="CZ336" s="2">
        <f t="shared" si="368"/>
        <v>59.498000000000005</v>
      </c>
      <c r="DA336" s="2"/>
      <c r="DB336" s="2"/>
      <c r="DC336" s="2" t="s">
        <v>6</v>
      </c>
      <c r="DD336" s="2" t="s">
        <v>6</v>
      </c>
      <c r="DE336" s="2" t="s">
        <v>102</v>
      </c>
      <c r="DF336" s="2" t="s">
        <v>102</v>
      </c>
      <c r="DG336" s="2" t="s">
        <v>103</v>
      </c>
      <c r="DH336" s="2" t="s">
        <v>6</v>
      </c>
      <c r="DI336" s="2" t="s">
        <v>103</v>
      </c>
      <c r="DJ336" s="2" t="s">
        <v>102</v>
      </c>
      <c r="DK336" s="2" t="s">
        <v>6</v>
      </c>
      <c r="DL336" s="2" t="s">
        <v>6</v>
      </c>
      <c r="DM336" s="2" t="s">
        <v>6</v>
      </c>
      <c r="DN336" s="2">
        <v>0</v>
      </c>
      <c r="DO336" s="2">
        <v>0</v>
      </c>
      <c r="DP336" s="2">
        <v>1</v>
      </c>
      <c r="DQ336" s="2">
        <v>1</v>
      </c>
      <c r="DR336" s="2"/>
      <c r="DS336" s="2"/>
      <c r="DT336" s="2"/>
      <c r="DU336" s="2">
        <v>1003</v>
      </c>
      <c r="DV336" s="2" t="s">
        <v>18</v>
      </c>
      <c r="DW336" s="2" t="s">
        <v>18</v>
      </c>
      <c r="DX336" s="2">
        <v>100</v>
      </c>
      <c r="DY336" s="2"/>
      <c r="DZ336" s="2"/>
      <c r="EA336" s="2"/>
      <c r="EB336" s="2"/>
      <c r="EC336" s="2"/>
      <c r="ED336" s="2"/>
      <c r="EE336" s="2">
        <v>27029050</v>
      </c>
      <c r="EF336" s="2">
        <v>2</v>
      </c>
      <c r="EG336" s="2" t="s">
        <v>23</v>
      </c>
      <c r="EH336" s="2">
        <v>0</v>
      </c>
      <c r="EI336" s="2" t="s">
        <v>6</v>
      </c>
      <c r="EJ336" s="2">
        <v>1</v>
      </c>
      <c r="EK336" s="2">
        <v>16001</v>
      </c>
      <c r="EL336" s="2" t="s">
        <v>529</v>
      </c>
      <c r="EM336" s="2" t="s">
        <v>530</v>
      </c>
      <c r="EN336" s="2"/>
      <c r="EO336" s="2" t="s">
        <v>106</v>
      </c>
      <c r="EP336" s="2"/>
      <c r="EQ336" s="2">
        <v>0</v>
      </c>
      <c r="ER336" s="2">
        <v>434.91</v>
      </c>
      <c r="ES336" s="2">
        <v>32.97</v>
      </c>
      <c r="ET336" s="2">
        <v>45.33</v>
      </c>
      <c r="EU336" s="2">
        <v>7.13</v>
      </c>
      <c r="EV336" s="2">
        <v>356.61</v>
      </c>
      <c r="EW336" s="2">
        <v>37.07</v>
      </c>
      <c r="EX336" s="2">
        <v>0.59</v>
      </c>
      <c r="EY336" s="2">
        <v>0</v>
      </c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>
        <v>0</v>
      </c>
      <c r="FR336" s="2">
        <f t="shared" si="369"/>
        <v>0</v>
      </c>
      <c r="FS336" s="2">
        <v>0</v>
      </c>
      <c r="FT336" s="2" t="s">
        <v>27</v>
      </c>
      <c r="FU336" s="2" t="s">
        <v>28</v>
      </c>
      <c r="FV336" s="2"/>
      <c r="FW336" s="2"/>
      <c r="FX336" s="2">
        <v>115.2</v>
      </c>
      <c r="FY336" s="2">
        <v>70.55</v>
      </c>
      <c r="FZ336" s="2"/>
      <c r="GA336" s="2" t="s">
        <v>6</v>
      </c>
      <c r="GB336" s="2"/>
      <c r="GC336" s="2"/>
      <c r="GD336" s="2">
        <v>0</v>
      </c>
      <c r="GE336" s="2"/>
      <c r="GF336" s="2">
        <v>-1527063722</v>
      </c>
      <c r="GG336" s="2">
        <v>2</v>
      </c>
      <c r="GH336" s="2">
        <v>1</v>
      </c>
      <c r="GI336" s="2">
        <v>-2</v>
      </c>
      <c r="GJ336" s="2">
        <v>0</v>
      </c>
      <c r="GK336" s="2">
        <f>ROUND(R336*(R12)/100,2)</f>
        <v>0</v>
      </c>
      <c r="GL336" s="2">
        <f t="shared" si="370"/>
        <v>0</v>
      </c>
      <c r="GM336" s="2">
        <f t="shared" si="371"/>
        <v>255.81</v>
      </c>
      <c r="GN336" s="2">
        <f t="shared" si="372"/>
        <v>255.81</v>
      </c>
      <c r="GO336" s="2">
        <f t="shared" si="373"/>
        <v>0</v>
      </c>
      <c r="GP336" s="2">
        <f t="shared" si="374"/>
        <v>0</v>
      </c>
      <c r="GQ336" s="2"/>
      <c r="GR336" s="2">
        <v>0</v>
      </c>
      <c r="GS336" s="2">
        <v>3</v>
      </c>
      <c r="GT336" s="2">
        <v>0</v>
      </c>
      <c r="GU336" s="2" t="s">
        <v>6</v>
      </c>
      <c r="GV336" s="2">
        <f t="shared" si="375"/>
        <v>0</v>
      </c>
      <c r="GW336" s="2">
        <v>1</v>
      </c>
      <c r="GX336" s="2">
        <f t="shared" si="376"/>
        <v>0</v>
      </c>
      <c r="GY336" s="2"/>
      <c r="GZ336" s="2"/>
      <c r="HA336" s="2">
        <v>0</v>
      </c>
      <c r="HB336" s="2">
        <v>0</v>
      </c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>
        <v>0</v>
      </c>
      <c r="IL336" s="2"/>
      <c r="IM336" s="2"/>
      <c r="IN336" s="2"/>
      <c r="IO336" s="2"/>
      <c r="IP336" s="2"/>
      <c r="IQ336" s="2"/>
      <c r="IR336" s="2"/>
      <c r="IS336" s="2"/>
      <c r="IT336" s="2"/>
      <c r="IU336" s="2"/>
    </row>
    <row r="337" spans="1:255" x14ac:dyDescent="0.2">
      <c r="A337">
        <v>17</v>
      </c>
      <c r="B337">
        <v>1</v>
      </c>
      <c r="C337">
        <f>ROW(SmtRes!A896)</f>
        <v>896</v>
      </c>
      <c r="D337">
        <f>ROW(EtalonRes!A926)</f>
        <v>926</v>
      </c>
      <c r="E337" t="s">
        <v>525</v>
      </c>
      <c r="F337" t="s">
        <v>526</v>
      </c>
      <c r="G337" t="s">
        <v>527</v>
      </c>
      <c r="H337" t="s">
        <v>18</v>
      </c>
      <c r="I337">
        <f>ROUND(20/100,9)</f>
        <v>0.2</v>
      </c>
      <c r="J337">
        <v>0</v>
      </c>
      <c r="O337">
        <f t="shared" si="344"/>
        <v>99.94</v>
      </c>
      <c r="P337">
        <f t="shared" si="345"/>
        <v>6.59</v>
      </c>
      <c r="Q337">
        <f t="shared" si="346"/>
        <v>11.33</v>
      </c>
      <c r="R337">
        <f t="shared" si="347"/>
        <v>1.78</v>
      </c>
      <c r="S337">
        <f t="shared" si="348"/>
        <v>82.02</v>
      </c>
      <c r="T337">
        <f t="shared" si="349"/>
        <v>0</v>
      </c>
      <c r="U337">
        <f t="shared" si="350"/>
        <v>8.5260999999999996</v>
      </c>
      <c r="V337">
        <f t="shared" si="351"/>
        <v>0.14749999999999999</v>
      </c>
      <c r="W337">
        <f t="shared" si="352"/>
        <v>0</v>
      </c>
      <c r="X337">
        <f t="shared" si="353"/>
        <v>96.37</v>
      </c>
      <c r="Y337">
        <f t="shared" si="354"/>
        <v>59.5</v>
      </c>
      <c r="AA337">
        <v>27721504</v>
      </c>
      <c r="AB337">
        <f t="shared" si="355"/>
        <v>499.73</v>
      </c>
      <c r="AC337">
        <f t="shared" si="377"/>
        <v>32.97</v>
      </c>
      <c r="AD337">
        <f>ROUND(((((ET337*1.25))-((EU337*1.25)))+AE337),2)</f>
        <v>56.66</v>
      </c>
      <c r="AE337">
        <f>ROUND(((EU337*1.25)),2)</f>
        <v>8.91</v>
      </c>
      <c r="AF337">
        <f>ROUND(((EV337*1.15)),2)</f>
        <v>410.1</v>
      </c>
      <c r="AG337">
        <f t="shared" si="356"/>
        <v>0</v>
      </c>
      <c r="AH337">
        <f>((EW337*1.15))</f>
        <v>42.630499999999998</v>
      </c>
      <c r="AI337">
        <f>((EX337*1.25))</f>
        <v>0.73749999999999993</v>
      </c>
      <c r="AJ337">
        <f t="shared" si="357"/>
        <v>0</v>
      </c>
      <c r="AK337">
        <v>434.91</v>
      </c>
      <c r="AL337">
        <v>32.97</v>
      </c>
      <c r="AM337">
        <v>45.33</v>
      </c>
      <c r="AN337">
        <v>7.13</v>
      </c>
      <c r="AO337">
        <v>356.61</v>
      </c>
      <c r="AP337">
        <v>0</v>
      </c>
      <c r="AQ337">
        <v>37.07</v>
      </c>
      <c r="AR337">
        <v>0.59</v>
      </c>
      <c r="AS337">
        <v>0</v>
      </c>
      <c r="AT337">
        <v>115</v>
      </c>
      <c r="AU337">
        <v>71</v>
      </c>
      <c r="AV337">
        <v>1</v>
      </c>
      <c r="AW337">
        <v>1</v>
      </c>
      <c r="AZ337">
        <v>1</v>
      </c>
      <c r="BA337">
        <v>1</v>
      </c>
      <c r="BB337">
        <v>1</v>
      </c>
      <c r="BC337">
        <v>1</v>
      </c>
      <c r="BD337" t="s">
        <v>6</v>
      </c>
      <c r="BE337" t="s">
        <v>6</v>
      </c>
      <c r="BF337" t="s">
        <v>6</v>
      </c>
      <c r="BG337" t="s">
        <v>6</v>
      </c>
      <c r="BH337">
        <v>0</v>
      </c>
      <c r="BI337">
        <v>1</v>
      </c>
      <c r="BJ337" t="s">
        <v>528</v>
      </c>
      <c r="BM337">
        <v>16001</v>
      </c>
      <c r="BN337">
        <v>0</v>
      </c>
      <c r="BO337" t="s">
        <v>6</v>
      </c>
      <c r="BP337">
        <v>0</v>
      </c>
      <c r="BQ337">
        <v>2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128</v>
      </c>
      <c r="CA337">
        <v>83</v>
      </c>
      <c r="CF337">
        <v>0</v>
      </c>
      <c r="CG337">
        <v>0</v>
      </c>
      <c r="CM337">
        <v>0</v>
      </c>
      <c r="CN337" t="s">
        <v>1470</v>
      </c>
      <c r="CO337">
        <v>0</v>
      </c>
      <c r="CP337">
        <f t="shared" si="358"/>
        <v>99.94</v>
      </c>
      <c r="CQ337">
        <f t="shared" si="359"/>
        <v>32.97</v>
      </c>
      <c r="CR337">
        <f t="shared" si="360"/>
        <v>56.66</v>
      </c>
      <c r="CS337">
        <f t="shared" si="361"/>
        <v>8.91</v>
      </c>
      <c r="CT337">
        <f t="shared" si="362"/>
        <v>410.1</v>
      </c>
      <c r="CU337">
        <f t="shared" si="363"/>
        <v>0</v>
      </c>
      <c r="CV337">
        <f t="shared" si="364"/>
        <v>42.630499999999998</v>
      </c>
      <c r="CW337">
        <f t="shared" si="365"/>
        <v>0.73749999999999993</v>
      </c>
      <c r="CX337">
        <f t="shared" si="366"/>
        <v>0</v>
      </c>
      <c r="CY337">
        <f t="shared" si="367"/>
        <v>96.37</v>
      </c>
      <c r="CZ337">
        <f t="shared" si="368"/>
        <v>59.498000000000005</v>
      </c>
      <c r="DC337" t="s">
        <v>6</v>
      </c>
      <c r="DD337" t="s">
        <v>6</v>
      </c>
      <c r="DE337" t="s">
        <v>102</v>
      </c>
      <c r="DF337" t="s">
        <v>102</v>
      </c>
      <c r="DG337" t="s">
        <v>103</v>
      </c>
      <c r="DH337" t="s">
        <v>6</v>
      </c>
      <c r="DI337" t="s">
        <v>103</v>
      </c>
      <c r="DJ337" t="s">
        <v>102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1003</v>
      </c>
      <c r="DV337" t="s">
        <v>18</v>
      </c>
      <c r="DW337" t="s">
        <v>18</v>
      </c>
      <c r="DX337">
        <v>100</v>
      </c>
      <c r="EE337">
        <v>27029050</v>
      </c>
      <c r="EF337">
        <v>2</v>
      </c>
      <c r="EG337" t="s">
        <v>23</v>
      </c>
      <c r="EH337">
        <v>0</v>
      </c>
      <c r="EI337" t="s">
        <v>6</v>
      </c>
      <c r="EJ337">
        <v>1</v>
      </c>
      <c r="EK337">
        <v>16001</v>
      </c>
      <c r="EL337" t="s">
        <v>529</v>
      </c>
      <c r="EM337" t="s">
        <v>530</v>
      </c>
      <c r="EO337" t="s">
        <v>106</v>
      </c>
      <c r="EQ337">
        <v>0</v>
      </c>
      <c r="ER337">
        <v>434.91</v>
      </c>
      <c r="ES337">
        <v>32.97</v>
      </c>
      <c r="ET337">
        <v>45.33</v>
      </c>
      <c r="EU337">
        <v>7.13</v>
      </c>
      <c r="EV337">
        <v>356.61</v>
      </c>
      <c r="EW337">
        <v>37.07</v>
      </c>
      <c r="EX337">
        <v>0.59</v>
      </c>
      <c r="EY337">
        <v>0</v>
      </c>
      <c r="FQ337">
        <v>0</v>
      </c>
      <c r="FR337">
        <f t="shared" si="369"/>
        <v>0</v>
      </c>
      <c r="FS337">
        <v>0</v>
      </c>
      <c r="FT337" t="s">
        <v>27</v>
      </c>
      <c r="FU337" t="s">
        <v>28</v>
      </c>
      <c r="FX337">
        <v>115.2</v>
      </c>
      <c r="FY337">
        <v>70.55</v>
      </c>
      <c r="GA337" t="s">
        <v>6</v>
      </c>
      <c r="GD337">
        <v>0</v>
      </c>
      <c r="GF337">
        <v>-1527063722</v>
      </c>
      <c r="GG337">
        <v>2</v>
      </c>
      <c r="GH337">
        <v>1</v>
      </c>
      <c r="GI337">
        <v>-2</v>
      </c>
      <c r="GJ337">
        <v>0</v>
      </c>
      <c r="GK337">
        <f>ROUND(R337*(S12)/100,2)</f>
        <v>0</v>
      </c>
      <c r="GL337">
        <f t="shared" si="370"/>
        <v>0</v>
      </c>
      <c r="GM337">
        <f t="shared" si="371"/>
        <v>255.81</v>
      </c>
      <c r="GN337">
        <f t="shared" si="372"/>
        <v>255.81</v>
      </c>
      <c r="GO337">
        <f t="shared" si="373"/>
        <v>0</v>
      </c>
      <c r="GP337">
        <f t="shared" si="374"/>
        <v>0</v>
      </c>
      <c r="GR337">
        <v>0</v>
      </c>
      <c r="GS337">
        <v>0</v>
      </c>
      <c r="GT337">
        <v>0</v>
      </c>
      <c r="GU337" t="s">
        <v>6</v>
      </c>
      <c r="GV337">
        <f t="shared" si="375"/>
        <v>0</v>
      </c>
      <c r="GW337">
        <v>1</v>
      </c>
      <c r="GX337">
        <f t="shared" si="376"/>
        <v>0</v>
      </c>
      <c r="HA337">
        <v>0</v>
      </c>
      <c r="HB337">
        <v>0</v>
      </c>
      <c r="IK337">
        <v>0</v>
      </c>
    </row>
    <row r="338" spans="1:255" x14ac:dyDescent="0.2">
      <c r="A338" s="2">
        <v>18</v>
      </c>
      <c r="B338" s="2">
        <v>1</v>
      </c>
      <c r="C338" s="2">
        <v>881</v>
      </c>
      <c r="D338" s="2"/>
      <c r="E338" s="2" t="s">
        <v>531</v>
      </c>
      <c r="F338" s="2" t="s">
        <v>532</v>
      </c>
      <c r="G338" s="2" t="s">
        <v>533</v>
      </c>
      <c r="H338" s="2" t="s">
        <v>501</v>
      </c>
      <c r="I338" s="2">
        <f>I336*J338</f>
        <v>20</v>
      </c>
      <c r="J338" s="2">
        <v>100</v>
      </c>
      <c r="K338" s="2"/>
      <c r="L338" s="2"/>
      <c r="M338" s="2"/>
      <c r="N338" s="2"/>
      <c r="O338" s="2">
        <f t="shared" si="344"/>
        <v>714.2</v>
      </c>
      <c r="P338" s="2">
        <f t="shared" si="345"/>
        <v>714.2</v>
      </c>
      <c r="Q338" s="2">
        <f t="shared" si="346"/>
        <v>0</v>
      </c>
      <c r="R338" s="2">
        <f t="shared" si="347"/>
        <v>0</v>
      </c>
      <c r="S338" s="2">
        <f t="shared" si="348"/>
        <v>0</v>
      </c>
      <c r="T338" s="2">
        <f t="shared" si="349"/>
        <v>0</v>
      </c>
      <c r="U338" s="2">
        <f t="shared" si="350"/>
        <v>0</v>
      </c>
      <c r="V338" s="2">
        <f t="shared" si="351"/>
        <v>0</v>
      </c>
      <c r="W338" s="2">
        <f t="shared" si="352"/>
        <v>0</v>
      </c>
      <c r="X338" s="2">
        <f t="shared" si="353"/>
        <v>0</v>
      </c>
      <c r="Y338" s="2">
        <f t="shared" si="354"/>
        <v>0</v>
      </c>
      <c r="Z338" s="2"/>
      <c r="AA338" s="2">
        <v>27721505</v>
      </c>
      <c r="AB338" s="2">
        <f t="shared" si="355"/>
        <v>35.71</v>
      </c>
      <c r="AC338" s="2">
        <f t="shared" si="377"/>
        <v>35.71</v>
      </c>
      <c r="AD338" s="2">
        <f t="shared" ref="AD338:AD359" si="380">ROUND((((ET338)-(EU338))+AE338),2)</f>
        <v>0</v>
      </c>
      <c r="AE338" s="2">
        <f t="shared" ref="AE338:AE359" si="381">ROUND((EU338),2)</f>
        <v>0</v>
      </c>
      <c r="AF338" s="2">
        <f t="shared" ref="AF338:AF359" si="382">ROUND((EV338),2)</f>
        <v>0</v>
      </c>
      <c r="AG338" s="2">
        <f t="shared" si="356"/>
        <v>0</v>
      </c>
      <c r="AH338" s="2">
        <f t="shared" ref="AH338:AH359" si="383">(EW338)</f>
        <v>0</v>
      </c>
      <c r="AI338" s="2">
        <f t="shared" ref="AI338:AI359" si="384">(EX338)</f>
        <v>0</v>
      </c>
      <c r="AJ338" s="2">
        <f t="shared" si="357"/>
        <v>0</v>
      </c>
      <c r="AK338" s="2">
        <v>35.71</v>
      </c>
      <c r="AL338" s="2">
        <v>35.71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115</v>
      </c>
      <c r="AU338" s="2">
        <v>71</v>
      </c>
      <c r="AV338" s="2">
        <v>1</v>
      </c>
      <c r="AW338" s="2">
        <v>1</v>
      </c>
      <c r="AX338" s="2"/>
      <c r="AY338" s="2"/>
      <c r="AZ338" s="2">
        <v>1</v>
      </c>
      <c r="BA338" s="2">
        <v>1</v>
      </c>
      <c r="BB338" s="2">
        <v>1</v>
      </c>
      <c r="BC338" s="2">
        <v>1</v>
      </c>
      <c r="BD338" s="2" t="s">
        <v>6</v>
      </c>
      <c r="BE338" s="2" t="s">
        <v>6</v>
      </c>
      <c r="BF338" s="2" t="s">
        <v>6</v>
      </c>
      <c r="BG338" s="2" t="s">
        <v>6</v>
      </c>
      <c r="BH338" s="2">
        <v>3</v>
      </c>
      <c r="BI338" s="2">
        <v>1</v>
      </c>
      <c r="BJ338" s="2" t="s">
        <v>534</v>
      </c>
      <c r="BK338" s="2"/>
      <c r="BL338" s="2"/>
      <c r="BM338" s="2">
        <v>16001</v>
      </c>
      <c r="BN338" s="2">
        <v>0</v>
      </c>
      <c r="BO338" s="2" t="s">
        <v>6</v>
      </c>
      <c r="BP338" s="2">
        <v>0</v>
      </c>
      <c r="BQ338" s="2">
        <v>2</v>
      </c>
      <c r="BR338" s="2">
        <v>0</v>
      </c>
      <c r="BS338" s="2">
        <v>1</v>
      </c>
      <c r="BT338" s="2">
        <v>1</v>
      </c>
      <c r="BU338" s="2">
        <v>1</v>
      </c>
      <c r="BV338" s="2">
        <v>1</v>
      </c>
      <c r="BW338" s="2">
        <v>1</v>
      </c>
      <c r="BX338" s="2">
        <v>1</v>
      </c>
      <c r="BY338" s="2" t="s">
        <v>6</v>
      </c>
      <c r="BZ338" s="2">
        <v>128</v>
      </c>
      <c r="CA338" s="2">
        <v>83</v>
      </c>
      <c r="CB338" s="2"/>
      <c r="CC338" s="2"/>
      <c r="CD338" s="2"/>
      <c r="CE338" s="2"/>
      <c r="CF338" s="2">
        <v>0</v>
      </c>
      <c r="CG338" s="2">
        <v>0</v>
      </c>
      <c r="CH338" s="2"/>
      <c r="CI338" s="2"/>
      <c r="CJ338" s="2"/>
      <c r="CK338" s="2"/>
      <c r="CL338" s="2"/>
      <c r="CM338" s="2">
        <v>0</v>
      </c>
      <c r="CN338" s="2" t="s">
        <v>6</v>
      </c>
      <c r="CO338" s="2">
        <v>0</v>
      </c>
      <c r="CP338" s="2">
        <f t="shared" si="358"/>
        <v>714.2</v>
      </c>
      <c r="CQ338" s="2">
        <f t="shared" si="359"/>
        <v>35.71</v>
      </c>
      <c r="CR338" s="2">
        <f t="shared" si="360"/>
        <v>0</v>
      </c>
      <c r="CS338" s="2">
        <f t="shared" si="361"/>
        <v>0</v>
      </c>
      <c r="CT338" s="2">
        <f t="shared" si="362"/>
        <v>0</v>
      </c>
      <c r="CU338" s="2">
        <f t="shared" si="363"/>
        <v>0</v>
      </c>
      <c r="CV338" s="2">
        <f t="shared" si="364"/>
        <v>0</v>
      </c>
      <c r="CW338" s="2">
        <f t="shared" si="365"/>
        <v>0</v>
      </c>
      <c r="CX338" s="2">
        <f t="shared" si="366"/>
        <v>0</v>
      </c>
      <c r="CY338" s="2">
        <f t="shared" si="367"/>
        <v>0</v>
      </c>
      <c r="CZ338" s="2">
        <f t="shared" si="368"/>
        <v>0</v>
      </c>
      <c r="DA338" s="2"/>
      <c r="DB338" s="2"/>
      <c r="DC338" s="2" t="s">
        <v>6</v>
      </c>
      <c r="DD338" s="2" t="s">
        <v>6</v>
      </c>
      <c r="DE338" s="2" t="s">
        <v>6</v>
      </c>
      <c r="DF338" s="2" t="s">
        <v>6</v>
      </c>
      <c r="DG338" s="2" t="s">
        <v>6</v>
      </c>
      <c r="DH338" s="2" t="s">
        <v>6</v>
      </c>
      <c r="DI338" s="2" t="s">
        <v>6</v>
      </c>
      <c r="DJ338" s="2" t="s">
        <v>6</v>
      </c>
      <c r="DK338" s="2" t="s">
        <v>6</v>
      </c>
      <c r="DL338" s="2" t="s">
        <v>6</v>
      </c>
      <c r="DM338" s="2" t="s">
        <v>6</v>
      </c>
      <c r="DN338" s="2">
        <v>0</v>
      </c>
      <c r="DO338" s="2">
        <v>0</v>
      </c>
      <c r="DP338" s="2">
        <v>1</v>
      </c>
      <c r="DQ338" s="2">
        <v>1</v>
      </c>
      <c r="DR338" s="2"/>
      <c r="DS338" s="2"/>
      <c r="DT338" s="2"/>
      <c r="DU338" s="2">
        <v>1003</v>
      </c>
      <c r="DV338" s="2" t="s">
        <v>501</v>
      </c>
      <c r="DW338" s="2" t="s">
        <v>501</v>
      </c>
      <c r="DX338" s="2">
        <v>1</v>
      </c>
      <c r="DY338" s="2"/>
      <c r="DZ338" s="2"/>
      <c r="EA338" s="2"/>
      <c r="EB338" s="2"/>
      <c r="EC338" s="2"/>
      <c r="ED338" s="2"/>
      <c r="EE338" s="2">
        <v>27029050</v>
      </c>
      <c r="EF338" s="2">
        <v>2</v>
      </c>
      <c r="EG338" s="2" t="s">
        <v>23</v>
      </c>
      <c r="EH338" s="2">
        <v>0</v>
      </c>
      <c r="EI338" s="2" t="s">
        <v>6</v>
      </c>
      <c r="EJ338" s="2">
        <v>1</v>
      </c>
      <c r="EK338" s="2">
        <v>16001</v>
      </c>
      <c r="EL338" s="2" t="s">
        <v>529</v>
      </c>
      <c r="EM338" s="2" t="s">
        <v>530</v>
      </c>
      <c r="EN338" s="2"/>
      <c r="EO338" s="2" t="s">
        <v>6</v>
      </c>
      <c r="EP338" s="2"/>
      <c r="EQ338" s="2">
        <v>0</v>
      </c>
      <c r="ER338" s="2">
        <v>35.71</v>
      </c>
      <c r="ES338" s="2">
        <v>35.71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>
        <v>0</v>
      </c>
      <c r="FR338" s="2">
        <f t="shared" si="369"/>
        <v>0</v>
      </c>
      <c r="FS338" s="2">
        <v>0</v>
      </c>
      <c r="FT338" s="2" t="s">
        <v>27</v>
      </c>
      <c r="FU338" s="2" t="s">
        <v>28</v>
      </c>
      <c r="FV338" s="2"/>
      <c r="FW338" s="2"/>
      <c r="FX338" s="2">
        <v>115.2</v>
      </c>
      <c r="FY338" s="2">
        <v>70.55</v>
      </c>
      <c r="FZ338" s="2"/>
      <c r="GA338" s="2" t="s">
        <v>6</v>
      </c>
      <c r="GB338" s="2"/>
      <c r="GC338" s="2"/>
      <c r="GD338" s="2">
        <v>0</v>
      </c>
      <c r="GE338" s="2"/>
      <c r="GF338" s="2">
        <v>1870229810</v>
      </c>
      <c r="GG338" s="2">
        <v>2</v>
      </c>
      <c r="GH338" s="2">
        <v>1</v>
      </c>
      <c r="GI338" s="2">
        <v>-2</v>
      </c>
      <c r="GJ338" s="2">
        <v>0</v>
      </c>
      <c r="GK338" s="2">
        <f>ROUND(R338*(R12)/100,2)</f>
        <v>0</v>
      </c>
      <c r="GL338" s="2">
        <f t="shared" si="370"/>
        <v>0</v>
      </c>
      <c r="GM338" s="2">
        <f t="shared" si="371"/>
        <v>714.2</v>
      </c>
      <c r="GN338" s="2">
        <f t="shared" si="372"/>
        <v>714.2</v>
      </c>
      <c r="GO338" s="2">
        <f t="shared" si="373"/>
        <v>0</v>
      </c>
      <c r="GP338" s="2">
        <f t="shared" si="374"/>
        <v>0</v>
      </c>
      <c r="GQ338" s="2"/>
      <c r="GR338" s="2">
        <v>0</v>
      </c>
      <c r="GS338" s="2">
        <v>3</v>
      </c>
      <c r="GT338" s="2">
        <v>0</v>
      </c>
      <c r="GU338" s="2" t="s">
        <v>6</v>
      </c>
      <c r="GV338" s="2">
        <f t="shared" si="375"/>
        <v>0</v>
      </c>
      <c r="GW338" s="2">
        <v>1</v>
      </c>
      <c r="GX338" s="2">
        <f t="shared" si="376"/>
        <v>0</v>
      </c>
      <c r="GY338" s="2"/>
      <c r="GZ338" s="2"/>
      <c r="HA338" s="2">
        <v>0</v>
      </c>
      <c r="HB338" s="2">
        <v>0</v>
      </c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>
        <v>0</v>
      </c>
      <c r="IL338" s="2"/>
      <c r="IM338" s="2"/>
      <c r="IN338" s="2"/>
      <c r="IO338" s="2"/>
      <c r="IP338" s="2"/>
      <c r="IQ338" s="2"/>
      <c r="IR338" s="2"/>
      <c r="IS338" s="2"/>
      <c r="IT338" s="2"/>
      <c r="IU338" s="2"/>
    </row>
    <row r="339" spans="1:255" x14ac:dyDescent="0.2">
      <c r="A339">
        <v>18</v>
      </c>
      <c r="B339">
        <v>1</v>
      </c>
      <c r="C339">
        <v>896</v>
      </c>
      <c r="E339" t="s">
        <v>531</v>
      </c>
      <c r="F339" t="s">
        <v>532</v>
      </c>
      <c r="G339" t="s">
        <v>533</v>
      </c>
      <c r="H339" t="s">
        <v>501</v>
      </c>
      <c r="I339">
        <f>I337*J339</f>
        <v>20</v>
      </c>
      <c r="J339">
        <v>100</v>
      </c>
      <c r="O339">
        <f t="shared" si="344"/>
        <v>714.2</v>
      </c>
      <c r="P339">
        <f t="shared" si="345"/>
        <v>714.2</v>
      </c>
      <c r="Q339">
        <f t="shared" si="346"/>
        <v>0</v>
      </c>
      <c r="R339">
        <f t="shared" si="347"/>
        <v>0</v>
      </c>
      <c r="S339">
        <f t="shared" si="348"/>
        <v>0</v>
      </c>
      <c r="T339">
        <f t="shared" si="349"/>
        <v>0</v>
      </c>
      <c r="U339">
        <f t="shared" si="350"/>
        <v>0</v>
      </c>
      <c r="V339">
        <f t="shared" si="351"/>
        <v>0</v>
      </c>
      <c r="W339">
        <f t="shared" si="352"/>
        <v>0</v>
      </c>
      <c r="X339">
        <f t="shared" si="353"/>
        <v>0</v>
      </c>
      <c r="Y339">
        <f t="shared" si="354"/>
        <v>0</v>
      </c>
      <c r="AA339">
        <v>27721504</v>
      </c>
      <c r="AB339">
        <f t="shared" si="355"/>
        <v>35.71</v>
      </c>
      <c r="AC339">
        <f t="shared" si="377"/>
        <v>35.71</v>
      </c>
      <c r="AD339">
        <f t="shared" si="380"/>
        <v>0</v>
      </c>
      <c r="AE339">
        <f t="shared" si="381"/>
        <v>0</v>
      </c>
      <c r="AF339">
        <f t="shared" si="382"/>
        <v>0</v>
      </c>
      <c r="AG339">
        <f t="shared" si="356"/>
        <v>0</v>
      </c>
      <c r="AH339">
        <f t="shared" si="383"/>
        <v>0</v>
      </c>
      <c r="AI339">
        <f t="shared" si="384"/>
        <v>0</v>
      </c>
      <c r="AJ339">
        <f t="shared" si="357"/>
        <v>0</v>
      </c>
      <c r="AK339">
        <v>35.71</v>
      </c>
      <c r="AL339">
        <v>35.71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115</v>
      </c>
      <c r="AU339">
        <v>71</v>
      </c>
      <c r="AV339">
        <v>1</v>
      </c>
      <c r="AW339">
        <v>1</v>
      </c>
      <c r="AZ339">
        <v>1</v>
      </c>
      <c r="BA339">
        <v>1</v>
      </c>
      <c r="BB339">
        <v>1</v>
      </c>
      <c r="BC339">
        <v>1</v>
      </c>
      <c r="BD339" t="s">
        <v>6</v>
      </c>
      <c r="BE339" t="s">
        <v>6</v>
      </c>
      <c r="BF339" t="s">
        <v>6</v>
      </c>
      <c r="BG339" t="s">
        <v>6</v>
      </c>
      <c r="BH339">
        <v>3</v>
      </c>
      <c r="BI339">
        <v>1</v>
      </c>
      <c r="BJ339" t="s">
        <v>534</v>
      </c>
      <c r="BM339">
        <v>16001</v>
      </c>
      <c r="BN339">
        <v>0</v>
      </c>
      <c r="BO339" t="s">
        <v>6</v>
      </c>
      <c r="BP339">
        <v>0</v>
      </c>
      <c r="BQ339">
        <v>2</v>
      </c>
      <c r="BR339">
        <v>0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6</v>
      </c>
      <c r="BZ339">
        <v>128</v>
      </c>
      <c r="CA339">
        <v>83</v>
      </c>
      <c r="CF339">
        <v>0</v>
      </c>
      <c r="CG339">
        <v>0</v>
      </c>
      <c r="CM339">
        <v>0</v>
      </c>
      <c r="CN339" t="s">
        <v>6</v>
      </c>
      <c r="CO339">
        <v>0</v>
      </c>
      <c r="CP339">
        <f t="shared" si="358"/>
        <v>714.2</v>
      </c>
      <c r="CQ339">
        <f t="shared" si="359"/>
        <v>35.71</v>
      </c>
      <c r="CR339">
        <f t="shared" si="360"/>
        <v>0</v>
      </c>
      <c r="CS339">
        <f t="shared" si="361"/>
        <v>0</v>
      </c>
      <c r="CT339">
        <f t="shared" si="362"/>
        <v>0</v>
      </c>
      <c r="CU339">
        <f t="shared" si="363"/>
        <v>0</v>
      </c>
      <c r="CV339">
        <f t="shared" si="364"/>
        <v>0</v>
      </c>
      <c r="CW339">
        <f t="shared" si="365"/>
        <v>0</v>
      </c>
      <c r="CX339">
        <f t="shared" si="366"/>
        <v>0</v>
      </c>
      <c r="CY339">
        <f t="shared" si="367"/>
        <v>0</v>
      </c>
      <c r="CZ339">
        <f t="shared" si="368"/>
        <v>0</v>
      </c>
      <c r="DC339" t="s">
        <v>6</v>
      </c>
      <c r="DD339" t="s">
        <v>6</v>
      </c>
      <c r="DE339" t="s">
        <v>6</v>
      </c>
      <c r="DF339" t="s">
        <v>6</v>
      </c>
      <c r="DG339" t="s">
        <v>6</v>
      </c>
      <c r="DH339" t="s">
        <v>6</v>
      </c>
      <c r="DI339" t="s">
        <v>6</v>
      </c>
      <c r="DJ339" t="s">
        <v>6</v>
      </c>
      <c r="DK339" t="s">
        <v>6</v>
      </c>
      <c r="DL339" t="s">
        <v>6</v>
      </c>
      <c r="DM339" t="s">
        <v>6</v>
      </c>
      <c r="DN339">
        <v>0</v>
      </c>
      <c r="DO339">
        <v>0</v>
      </c>
      <c r="DP339">
        <v>1</v>
      </c>
      <c r="DQ339">
        <v>1</v>
      </c>
      <c r="DU339">
        <v>1003</v>
      </c>
      <c r="DV339" t="s">
        <v>501</v>
      </c>
      <c r="DW339" t="s">
        <v>501</v>
      </c>
      <c r="DX339">
        <v>1</v>
      </c>
      <c r="EE339">
        <v>27029050</v>
      </c>
      <c r="EF339">
        <v>2</v>
      </c>
      <c r="EG339" t="s">
        <v>23</v>
      </c>
      <c r="EH339">
        <v>0</v>
      </c>
      <c r="EI339" t="s">
        <v>6</v>
      </c>
      <c r="EJ339">
        <v>1</v>
      </c>
      <c r="EK339">
        <v>16001</v>
      </c>
      <c r="EL339" t="s">
        <v>529</v>
      </c>
      <c r="EM339" t="s">
        <v>530</v>
      </c>
      <c r="EO339" t="s">
        <v>6</v>
      </c>
      <c r="EQ339">
        <v>0</v>
      </c>
      <c r="ER339">
        <v>35.71</v>
      </c>
      <c r="ES339">
        <v>35.71</v>
      </c>
      <c r="ET339">
        <v>0</v>
      </c>
      <c r="EU339">
        <v>0</v>
      </c>
      <c r="EV339">
        <v>0</v>
      </c>
      <c r="EW339">
        <v>0</v>
      </c>
      <c r="EX339">
        <v>0</v>
      </c>
      <c r="FQ339">
        <v>0</v>
      </c>
      <c r="FR339">
        <f t="shared" si="369"/>
        <v>0</v>
      </c>
      <c r="FS339">
        <v>0</v>
      </c>
      <c r="FT339" t="s">
        <v>27</v>
      </c>
      <c r="FU339" t="s">
        <v>28</v>
      </c>
      <c r="FX339">
        <v>115.2</v>
      </c>
      <c r="FY339">
        <v>70.55</v>
      </c>
      <c r="GA339" t="s">
        <v>6</v>
      </c>
      <c r="GD339">
        <v>0</v>
      </c>
      <c r="GF339">
        <v>1870229810</v>
      </c>
      <c r="GG339">
        <v>2</v>
      </c>
      <c r="GH339">
        <v>1</v>
      </c>
      <c r="GI339">
        <v>-2</v>
      </c>
      <c r="GJ339">
        <v>0</v>
      </c>
      <c r="GK339">
        <f>ROUND(R339*(S12)/100,2)</f>
        <v>0</v>
      </c>
      <c r="GL339">
        <f t="shared" si="370"/>
        <v>0</v>
      </c>
      <c r="GM339">
        <f t="shared" si="371"/>
        <v>714.2</v>
      </c>
      <c r="GN339">
        <f t="shared" si="372"/>
        <v>714.2</v>
      </c>
      <c r="GO339">
        <f t="shared" si="373"/>
        <v>0</v>
      </c>
      <c r="GP339">
        <f t="shared" si="374"/>
        <v>0</v>
      </c>
      <c r="GR339">
        <v>0</v>
      </c>
      <c r="GS339">
        <v>0</v>
      </c>
      <c r="GT339">
        <v>0</v>
      </c>
      <c r="GU339" t="s">
        <v>6</v>
      </c>
      <c r="GV339">
        <f t="shared" si="375"/>
        <v>0</v>
      </c>
      <c r="GW339">
        <v>1</v>
      </c>
      <c r="GX339">
        <f t="shared" si="376"/>
        <v>0</v>
      </c>
      <c r="HA339">
        <v>0</v>
      </c>
      <c r="HB339">
        <v>0</v>
      </c>
      <c r="IK339">
        <v>0</v>
      </c>
    </row>
    <row r="340" spans="1:255" x14ac:dyDescent="0.2">
      <c r="A340" s="2">
        <v>17</v>
      </c>
      <c r="B340" s="2">
        <v>1</v>
      </c>
      <c r="C340" s="2">
        <f>ROW(SmtRes!A911)</f>
        <v>911</v>
      </c>
      <c r="D340" s="2">
        <f>ROW(EtalonRes!A940)</f>
        <v>940</v>
      </c>
      <c r="E340" s="2" t="s">
        <v>535</v>
      </c>
      <c r="F340" s="2" t="s">
        <v>536</v>
      </c>
      <c r="G340" s="2" t="s">
        <v>537</v>
      </c>
      <c r="H340" s="2" t="s">
        <v>538</v>
      </c>
      <c r="I340" s="2">
        <v>1</v>
      </c>
      <c r="J340" s="2">
        <v>0</v>
      </c>
      <c r="K340" s="2"/>
      <c r="L340" s="2"/>
      <c r="M340" s="2"/>
      <c r="N340" s="2"/>
      <c r="O340" s="2">
        <f t="shared" si="344"/>
        <v>35.979999999999997</v>
      </c>
      <c r="P340" s="2">
        <f t="shared" si="345"/>
        <v>20.09</v>
      </c>
      <c r="Q340" s="2">
        <f t="shared" si="346"/>
        <v>1.05</v>
      </c>
      <c r="R340" s="2">
        <f t="shared" si="347"/>
        <v>0</v>
      </c>
      <c r="S340" s="2">
        <f t="shared" si="348"/>
        <v>14.84</v>
      </c>
      <c r="T340" s="2">
        <f t="shared" si="349"/>
        <v>0</v>
      </c>
      <c r="U340" s="2">
        <f t="shared" si="350"/>
        <v>1.56</v>
      </c>
      <c r="V340" s="2">
        <f t="shared" si="351"/>
        <v>0</v>
      </c>
      <c r="W340" s="2">
        <f t="shared" si="352"/>
        <v>0</v>
      </c>
      <c r="X340" s="2">
        <f t="shared" si="353"/>
        <v>14.1</v>
      </c>
      <c r="Y340" s="2">
        <f t="shared" si="354"/>
        <v>9.65</v>
      </c>
      <c r="Z340" s="2"/>
      <c r="AA340" s="2">
        <v>27721505</v>
      </c>
      <c r="AB340" s="2">
        <f t="shared" si="355"/>
        <v>35.979999999999997</v>
      </c>
      <c r="AC340" s="2">
        <f t="shared" si="377"/>
        <v>20.09</v>
      </c>
      <c r="AD340" s="2">
        <f t="shared" si="380"/>
        <v>1.05</v>
      </c>
      <c r="AE340" s="2">
        <f t="shared" si="381"/>
        <v>0</v>
      </c>
      <c r="AF340" s="2">
        <f t="shared" si="382"/>
        <v>14.84</v>
      </c>
      <c r="AG340" s="2">
        <f t="shared" si="356"/>
        <v>0</v>
      </c>
      <c r="AH340" s="2">
        <f t="shared" si="383"/>
        <v>1.56</v>
      </c>
      <c r="AI340" s="2">
        <f t="shared" si="384"/>
        <v>0</v>
      </c>
      <c r="AJ340" s="2">
        <f t="shared" si="357"/>
        <v>0</v>
      </c>
      <c r="AK340" s="2">
        <v>35.979999999999997</v>
      </c>
      <c r="AL340" s="2">
        <v>20.09</v>
      </c>
      <c r="AM340" s="2">
        <v>1.05</v>
      </c>
      <c r="AN340" s="2">
        <v>0</v>
      </c>
      <c r="AO340" s="2">
        <v>14.84</v>
      </c>
      <c r="AP340" s="2">
        <v>0</v>
      </c>
      <c r="AQ340" s="2">
        <v>1.56</v>
      </c>
      <c r="AR340" s="2">
        <v>0</v>
      </c>
      <c r="AS340" s="2">
        <v>0</v>
      </c>
      <c r="AT340" s="2">
        <v>95</v>
      </c>
      <c r="AU340" s="2">
        <v>65</v>
      </c>
      <c r="AV340" s="2">
        <v>1</v>
      </c>
      <c r="AW340" s="2">
        <v>1</v>
      </c>
      <c r="AX340" s="2"/>
      <c r="AY340" s="2"/>
      <c r="AZ340" s="2">
        <v>1</v>
      </c>
      <c r="BA340" s="2">
        <v>1</v>
      </c>
      <c r="BB340" s="2">
        <v>1</v>
      </c>
      <c r="BC340" s="2">
        <v>1</v>
      </c>
      <c r="BD340" s="2" t="s">
        <v>6</v>
      </c>
      <c r="BE340" s="2" t="s">
        <v>6</v>
      </c>
      <c r="BF340" s="2" t="s">
        <v>6</v>
      </c>
      <c r="BG340" s="2" t="s">
        <v>6</v>
      </c>
      <c r="BH340" s="2">
        <v>0</v>
      </c>
      <c r="BI340" s="2">
        <v>2</v>
      </c>
      <c r="BJ340" s="2" t="s">
        <v>539</v>
      </c>
      <c r="BK340" s="2"/>
      <c r="BL340" s="2"/>
      <c r="BM340" s="2">
        <v>108001</v>
      </c>
      <c r="BN340" s="2">
        <v>0</v>
      </c>
      <c r="BO340" s="2" t="s">
        <v>6</v>
      </c>
      <c r="BP340" s="2">
        <v>0</v>
      </c>
      <c r="BQ340" s="2">
        <v>3</v>
      </c>
      <c r="BR340" s="2">
        <v>0</v>
      </c>
      <c r="BS340" s="2">
        <v>1</v>
      </c>
      <c r="BT340" s="2">
        <v>1</v>
      </c>
      <c r="BU340" s="2">
        <v>1</v>
      </c>
      <c r="BV340" s="2">
        <v>1</v>
      </c>
      <c r="BW340" s="2">
        <v>1</v>
      </c>
      <c r="BX340" s="2">
        <v>1</v>
      </c>
      <c r="BY340" s="2" t="s">
        <v>6</v>
      </c>
      <c r="BZ340" s="2">
        <v>95</v>
      </c>
      <c r="CA340" s="2">
        <v>65</v>
      </c>
      <c r="CB340" s="2"/>
      <c r="CC340" s="2"/>
      <c r="CD340" s="2"/>
      <c r="CE340" s="2"/>
      <c r="CF340" s="2">
        <v>0</v>
      </c>
      <c r="CG340" s="2">
        <v>0</v>
      </c>
      <c r="CH340" s="2"/>
      <c r="CI340" s="2"/>
      <c r="CJ340" s="2"/>
      <c r="CK340" s="2"/>
      <c r="CL340" s="2"/>
      <c r="CM340" s="2">
        <v>0</v>
      </c>
      <c r="CN340" s="2" t="s">
        <v>6</v>
      </c>
      <c r="CO340" s="2">
        <v>0</v>
      </c>
      <c r="CP340" s="2">
        <f t="shared" si="358"/>
        <v>35.980000000000004</v>
      </c>
      <c r="CQ340" s="2">
        <f t="shared" si="359"/>
        <v>20.09</v>
      </c>
      <c r="CR340" s="2">
        <f t="shared" si="360"/>
        <v>1.05</v>
      </c>
      <c r="CS340" s="2">
        <f t="shared" si="361"/>
        <v>0</v>
      </c>
      <c r="CT340" s="2">
        <f t="shared" si="362"/>
        <v>14.84</v>
      </c>
      <c r="CU340" s="2">
        <f t="shared" si="363"/>
        <v>0</v>
      </c>
      <c r="CV340" s="2">
        <f t="shared" si="364"/>
        <v>1.56</v>
      </c>
      <c r="CW340" s="2">
        <f t="shared" si="365"/>
        <v>0</v>
      </c>
      <c r="CX340" s="2">
        <f t="shared" si="366"/>
        <v>0</v>
      </c>
      <c r="CY340" s="2">
        <f t="shared" si="367"/>
        <v>14.097999999999999</v>
      </c>
      <c r="CZ340" s="2">
        <f t="shared" si="368"/>
        <v>9.6460000000000008</v>
      </c>
      <c r="DA340" s="2"/>
      <c r="DB340" s="2"/>
      <c r="DC340" s="2" t="s">
        <v>6</v>
      </c>
      <c r="DD340" s="2" t="s">
        <v>6</v>
      </c>
      <c r="DE340" s="2" t="s">
        <v>6</v>
      </c>
      <c r="DF340" s="2" t="s">
        <v>6</v>
      </c>
      <c r="DG340" s="2" t="s">
        <v>6</v>
      </c>
      <c r="DH340" s="2" t="s">
        <v>6</v>
      </c>
      <c r="DI340" s="2" t="s">
        <v>6</v>
      </c>
      <c r="DJ340" s="2" t="s">
        <v>6</v>
      </c>
      <c r="DK340" s="2" t="s">
        <v>6</v>
      </c>
      <c r="DL340" s="2" t="s">
        <v>6</v>
      </c>
      <c r="DM340" s="2" t="s">
        <v>6</v>
      </c>
      <c r="DN340" s="2">
        <v>0</v>
      </c>
      <c r="DO340" s="2">
        <v>0</v>
      </c>
      <c r="DP340" s="2">
        <v>1</v>
      </c>
      <c r="DQ340" s="2">
        <v>1</v>
      </c>
      <c r="DR340" s="2"/>
      <c r="DS340" s="2"/>
      <c r="DT340" s="2"/>
      <c r="DU340" s="2">
        <v>1013</v>
      </c>
      <c r="DV340" s="2" t="s">
        <v>538</v>
      </c>
      <c r="DW340" s="2" t="s">
        <v>538</v>
      </c>
      <c r="DX340" s="2">
        <v>1</v>
      </c>
      <c r="DY340" s="2"/>
      <c r="DZ340" s="2"/>
      <c r="EA340" s="2"/>
      <c r="EB340" s="2"/>
      <c r="EC340" s="2"/>
      <c r="ED340" s="2"/>
      <c r="EE340" s="2">
        <v>27028906</v>
      </c>
      <c r="EF340" s="2">
        <v>3</v>
      </c>
      <c r="EG340" s="2" t="s">
        <v>367</v>
      </c>
      <c r="EH340" s="2">
        <v>0</v>
      </c>
      <c r="EI340" s="2" t="s">
        <v>6</v>
      </c>
      <c r="EJ340" s="2">
        <v>2</v>
      </c>
      <c r="EK340" s="2">
        <v>108001</v>
      </c>
      <c r="EL340" s="2" t="s">
        <v>368</v>
      </c>
      <c r="EM340" s="2" t="s">
        <v>369</v>
      </c>
      <c r="EN340" s="2"/>
      <c r="EO340" s="2" t="s">
        <v>6</v>
      </c>
      <c r="EP340" s="2"/>
      <c r="EQ340" s="2">
        <v>0</v>
      </c>
      <c r="ER340" s="2">
        <v>35.979999999999997</v>
      </c>
      <c r="ES340" s="2">
        <v>20.09</v>
      </c>
      <c r="ET340" s="2">
        <v>1.05</v>
      </c>
      <c r="EU340" s="2">
        <v>0</v>
      </c>
      <c r="EV340" s="2">
        <v>14.84</v>
      </c>
      <c r="EW340" s="2">
        <v>1.56</v>
      </c>
      <c r="EX340" s="2">
        <v>0</v>
      </c>
      <c r="EY340" s="2">
        <v>0</v>
      </c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>
        <v>0</v>
      </c>
      <c r="FR340" s="2">
        <f t="shared" si="369"/>
        <v>0</v>
      </c>
      <c r="FS340" s="2">
        <v>0</v>
      </c>
      <c r="FT340" s="2"/>
      <c r="FU340" s="2"/>
      <c r="FV340" s="2"/>
      <c r="FW340" s="2"/>
      <c r="FX340" s="2">
        <v>95</v>
      </c>
      <c r="FY340" s="2">
        <v>65</v>
      </c>
      <c r="FZ340" s="2"/>
      <c r="GA340" s="2" t="s">
        <v>6</v>
      </c>
      <c r="GB340" s="2"/>
      <c r="GC340" s="2"/>
      <c r="GD340" s="2">
        <v>0</v>
      </c>
      <c r="GE340" s="2"/>
      <c r="GF340" s="2">
        <v>942868882</v>
      </c>
      <c r="GG340" s="2">
        <v>2</v>
      </c>
      <c r="GH340" s="2">
        <v>1</v>
      </c>
      <c r="GI340" s="2">
        <v>-2</v>
      </c>
      <c r="GJ340" s="2">
        <v>0</v>
      </c>
      <c r="GK340" s="2">
        <f>ROUND(R340*(R12)/100,2)</f>
        <v>0</v>
      </c>
      <c r="GL340" s="2">
        <f t="shared" si="370"/>
        <v>0</v>
      </c>
      <c r="GM340" s="2">
        <f t="shared" si="371"/>
        <v>59.73</v>
      </c>
      <c r="GN340" s="2">
        <f t="shared" si="372"/>
        <v>0</v>
      </c>
      <c r="GO340" s="2">
        <f t="shared" si="373"/>
        <v>59.73</v>
      </c>
      <c r="GP340" s="2">
        <f t="shared" si="374"/>
        <v>0</v>
      </c>
      <c r="GQ340" s="2"/>
      <c r="GR340" s="2">
        <v>0</v>
      </c>
      <c r="GS340" s="2">
        <v>3</v>
      </c>
      <c r="GT340" s="2">
        <v>0</v>
      </c>
      <c r="GU340" s="2" t="s">
        <v>6</v>
      </c>
      <c r="GV340" s="2">
        <f t="shared" si="375"/>
        <v>0</v>
      </c>
      <c r="GW340" s="2">
        <v>1</v>
      </c>
      <c r="GX340" s="2">
        <f t="shared" si="376"/>
        <v>0</v>
      </c>
      <c r="GY340" s="2"/>
      <c r="GZ340" s="2"/>
      <c r="HA340" s="2">
        <v>0</v>
      </c>
      <c r="HB340" s="2">
        <v>0</v>
      </c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>
        <v>0</v>
      </c>
      <c r="IL340" s="2"/>
      <c r="IM340" s="2"/>
      <c r="IN340" s="2"/>
      <c r="IO340" s="2"/>
      <c r="IP340" s="2"/>
      <c r="IQ340" s="2"/>
      <c r="IR340" s="2"/>
      <c r="IS340" s="2"/>
      <c r="IT340" s="2"/>
      <c r="IU340" s="2"/>
    </row>
    <row r="341" spans="1:255" x14ac:dyDescent="0.2">
      <c r="A341">
        <v>17</v>
      </c>
      <c r="B341">
        <v>1</v>
      </c>
      <c r="C341">
        <f>ROW(SmtRes!A926)</f>
        <v>926</v>
      </c>
      <c r="D341">
        <f>ROW(EtalonRes!A954)</f>
        <v>954</v>
      </c>
      <c r="E341" t="s">
        <v>535</v>
      </c>
      <c r="F341" t="s">
        <v>536</v>
      </c>
      <c r="G341" t="s">
        <v>537</v>
      </c>
      <c r="H341" t="s">
        <v>538</v>
      </c>
      <c r="I341">
        <v>1</v>
      </c>
      <c r="J341">
        <v>0</v>
      </c>
      <c r="O341">
        <f t="shared" si="344"/>
        <v>35.979999999999997</v>
      </c>
      <c r="P341">
        <f t="shared" si="345"/>
        <v>20.09</v>
      </c>
      <c r="Q341">
        <f t="shared" si="346"/>
        <v>1.05</v>
      </c>
      <c r="R341">
        <f t="shared" si="347"/>
        <v>0</v>
      </c>
      <c r="S341">
        <f t="shared" si="348"/>
        <v>14.84</v>
      </c>
      <c r="T341">
        <f t="shared" si="349"/>
        <v>0</v>
      </c>
      <c r="U341">
        <f t="shared" si="350"/>
        <v>1.56</v>
      </c>
      <c r="V341">
        <f t="shared" si="351"/>
        <v>0</v>
      </c>
      <c r="W341">
        <f t="shared" si="352"/>
        <v>0</v>
      </c>
      <c r="X341">
        <f t="shared" si="353"/>
        <v>14.1</v>
      </c>
      <c r="Y341">
        <f t="shared" si="354"/>
        <v>9.65</v>
      </c>
      <c r="AA341">
        <v>27721504</v>
      </c>
      <c r="AB341">
        <f t="shared" si="355"/>
        <v>35.979999999999997</v>
      </c>
      <c r="AC341">
        <f t="shared" si="377"/>
        <v>20.09</v>
      </c>
      <c r="AD341">
        <f t="shared" si="380"/>
        <v>1.05</v>
      </c>
      <c r="AE341">
        <f t="shared" si="381"/>
        <v>0</v>
      </c>
      <c r="AF341">
        <f t="shared" si="382"/>
        <v>14.84</v>
      </c>
      <c r="AG341">
        <f t="shared" si="356"/>
        <v>0</v>
      </c>
      <c r="AH341">
        <f t="shared" si="383"/>
        <v>1.56</v>
      </c>
      <c r="AI341">
        <f t="shared" si="384"/>
        <v>0</v>
      </c>
      <c r="AJ341">
        <f t="shared" si="357"/>
        <v>0</v>
      </c>
      <c r="AK341">
        <v>35.979999999999997</v>
      </c>
      <c r="AL341">
        <v>20.09</v>
      </c>
      <c r="AM341">
        <v>1.05</v>
      </c>
      <c r="AN341">
        <v>0</v>
      </c>
      <c r="AO341">
        <v>14.84</v>
      </c>
      <c r="AP341">
        <v>0</v>
      </c>
      <c r="AQ341">
        <v>1.56</v>
      </c>
      <c r="AR341">
        <v>0</v>
      </c>
      <c r="AS341">
        <v>0</v>
      </c>
      <c r="AT341">
        <v>95</v>
      </c>
      <c r="AU341">
        <v>65</v>
      </c>
      <c r="AV341">
        <v>1</v>
      </c>
      <c r="AW341">
        <v>1</v>
      </c>
      <c r="AZ341">
        <v>1</v>
      </c>
      <c r="BA341">
        <v>1</v>
      </c>
      <c r="BB341">
        <v>1</v>
      </c>
      <c r="BC341">
        <v>1</v>
      </c>
      <c r="BD341" t="s">
        <v>6</v>
      </c>
      <c r="BE341" t="s">
        <v>6</v>
      </c>
      <c r="BF341" t="s">
        <v>6</v>
      </c>
      <c r="BG341" t="s">
        <v>6</v>
      </c>
      <c r="BH341">
        <v>0</v>
      </c>
      <c r="BI341">
        <v>2</v>
      </c>
      <c r="BJ341" t="s">
        <v>539</v>
      </c>
      <c r="BM341">
        <v>108001</v>
      </c>
      <c r="BN341">
        <v>0</v>
      </c>
      <c r="BO341" t="s">
        <v>6</v>
      </c>
      <c r="BP341">
        <v>0</v>
      </c>
      <c r="BQ341">
        <v>3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95</v>
      </c>
      <c r="CA341">
        <v>65</v>
      </c>
      <c r="CF341">
        <v>0</v>
      </c>
      <c r="CG341">
        <v>0</v>
      </c>
      <c r="CM341">
        <v>0</v>
      </c>
      <c r="CN341" t="s">
        <v>6</v>
      </c>
      <c r="CO341">
        <v>0</v>
      </c>
      <c r="CP341">
        <f t="shared" si="358"/>
        <v>35.980000000000004</v>
      </c>
      <c r="CQ341">
        <f t="shared" si="359"/>
        <v>20.09</v>
      </c>
      <c r="CR341">
        <f t="shared" si="360"/>
        <v>1.05</v>
      </c>
      <c r="CS341">
        <f t="shared" si="361"/>
        <v>0</v>
      </c>
      <c r="CT341">
        <f t="shared" si="362"/>
        <v>14.84</v>
      </c>
      <c r="CU341">
        <f t="shared" si="363"/>
        <v>0</v>
      </c>
      <c r="CV341">
        <f t="shared" si="364"/>
        <v>1.56</v>
      </c>
      <c r="CW341">
        <f t="shared" si="365"/>
        <v>0</v>
      </c>
      <c r="CX341">
        <f t="shared" si="366"/>
        <v>0</v>
      </c>
      <c r="CY341">
        <f t="shared" si="367"/>
        <v>14.097999999999999</v>
      </c>
      <c r="CZ341">
        <f t="shared" si="368"/>
        <v>9.6460000000000008</v>
      </c>
      <c r="DC341" t="s">
        <v>6</v>
      </c>
      <c r="DD341" t="s">
        <v>6</v>
      </c>
      <c r="DE341" t="s">
        <v>6</v>
      </c>
      <c r="DF341" t="s">
        <v>6</v>
      </c>
      <c r="DG341" t="s">
        <v>6</v>
      </c>
      <c r="DH341" t="s">
        <v>6</v>
      </c>
      <c r="DI341" t="s">
        <v>6</v>
      </c>
      <c r="DJ341" t="s">
        <v>6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1013</v>
      </c>
      <c r="DV341" t="s">
        <v>538</v>
      </c>
      <c r="DW341" t="s">
        <v>538</v>
      </c>
      <c r="DX341">
        <v>1</v>
      </c>
      <c r="EE341">
        <v>27028906</v>
      </c>
      <c r="EF341">
        <v>3</v>
      </c>
      <c r="EG341" t="s">
        <v>367</v>
      </c>
      <c r="EH341">
        <v>0</v>
      </c>
      <c r="EI341" t="s">
        <v>6</v>
      </c>
      <c r="EJ341">
        <v>2</v>
      </c>
      <c r="EK341">
        <v>108001</v>
      </c>
      <c r="EL341" t="s">
        <v>368</v>
      </c>
      <c r="EM341" t="s">
        <v>369</v>
      </c>
      <c r="EO341" t="s">
        <v>6</v>
      </c>
      <c r="EQ341">
        <v>0</v>
      </c>
      <c r="ER341">
        <v>35.979999999999997</v>
      </c>
      <c r="ES341">
        <v>20.09</v>
      </c>
      <c r="ET341">
        <v>1.05</v>
      </c>
      <c r="EU341">
        <v>0</v>
      </c>
      <c r="EV341">
        <v>14.84</v>
      </c>
      <c r="EW341">
        <v>1.56</v>
      </c>
      <c r="EX341">
        <v>0</v>
      </c>
      <c r="EY341">
        <v>0</v>
      </c>
      <c r="FQ341">
        <v>0</v>
      </c>
      <c r="FR341">
        <f t="shared" si="369"/>
        <v>0</v>
      </c>
      <c r="FS341">
        <v>0</v>
      </c>
      <c r="FX341">
        <v>95</v>
      </c>
      <c r="FY341">
        <v>65</v>
      </c>
      <c r="GA341" t="s">
        <v>6</v>
      </c>
      <c r="GD341">
        <v>0</v>
      </c>
      <c r="GF341">
        <v>942868882</v>
      </c>
      <c r="GG341">
        <v>2</v>
      </c>
      <c r="GH341">
        <v>1</v>
      </c>
      <c r="GI341">
        <v>-2</v>
      </c>
      <c r="GJ341">
        <v>0</v>
      </c>
      <c r="GK341">
        <f>ROUND(R341*(S12)/100,2)</f>
        <v>0</v>
      </c>
      <c r="GL341">
        <f t="shared" si="370"/>
        <v>0</v>
      </c>
      <c r="GM341">
        <f t="shared" si="371"/>
        <v>59.73</v>
      </c>
      <c r="GN341">
        <f t="shared" si="372"/>
        <v>0</v>
      </c>
      <c r="GO341">
        <f t="shared" si="373"/>
        <v>59.73</v>
      </c>
      <c r="GP341">
        <f t="shared" si="374"/>
        <v>0</v>
      </c>
      <c r="GR341">
        <v>0</v>
      </c>
      <c r="GS341">
        <v>0</v>
      </c>
      <c r="GT341">
        <v>0</v>
      </c>
      <c r="GU341" t="s">
        <v>6</v>
      </c>
      <c r="GV341">
        <f t="shared" si="375"/>
        <v>0</v>
      </c>
      <c r="GW341">
        <v>1</v>
      </c>
      <c r="GX341">
        <f t="shared" si="376"/>
        <v>0</v>
      </c>
      <c r="HA341">
        <v>0</v>
      </c>
      <c r="HB341">
        <v>0</v>
      </c>
      <c r="IK341">
        <v>0</v>
      </c>
    </row>
    <row r="342" spans="1:255" x14ac:dyDescent="0.2">
      <c r="A342" s="2">
        <v>18</v>
      </c>
      <c r="B342" s="2">
        <v>1</v>
      </c>
      <c r="C342" s="2">
        <v>910</v>
      </c>
      <c r="D342" s="2"/>
      <c r="E342" s="2" t="s">
        <v>540</v>
      </c>
      <c r="F342" s="2" t="s">
        <v>541</v>
      </c>
      <c r="G342" s="2" t="s">
        <v>542</v>
      </c>
      <c r="H342" s="2" t="s">
        <v>252</v>
      </c>
      <c r="I342" s="2">
        <f>I340*J342</f>
        <v>1</v>
      </c>
      <c r="J342" s="2">
        <v>1</v>
      </c>
      <c r="K342" s="2"/>
      <c r="L342" s="2"/>
      <c r="M342" s="2"/>
      <c r="N342" s="2"/>
      <c r="O342" s="2">
        <f t="shared" ref="O342:O359" si="385">ROUND(CP342,2)</f>
        <v>159.06</v>
      </c>
      <c r="P342" s="2">
        <f t="shared" ref="P342:P359" si="386">ROUND(CQ342*I342,2)</f>
        <v>159.06</v>
      </c>
      <c r="Q342" s="2">
        <f t="shared" ref="Q342:Q359" si="387">ROUND(CR342*I342,2)</f>
        <v>0</v>
      </c>
      <c r="R342" s="2">
        <f t="shared" ref="R342:R359" si="388">ROUND(CS342*I342,2)</f>
        <v>0</v>
      </c>
      <c r="S342" s="2">
        <f t="shared" ref="S342:S359" si="389">ROUND(CT342*I342,2)</f>
        <v>0</v>
      </c>
      <c r="T342" s="2">
        <f t="shared" ref="T342:T359" si="390">ROUND(CU342*I342,2)</f>
        <v>0</v>
      </c>
      <c r="U342" s="2">
        <f t="shared" ref="U342:U359" si="391">CV342*I342</f>
        <v>0</v>
      </c>
      <c r="V342" s="2">
        <f t="shared" ref="V342:V359" si="392">CW342*I342</f>
        <v>0</v>
      </c>
      <c r="W342" s="2">
        <f t="shared" ref="W342:W359" si="393">ROUND(CX342*I342,2)</f>
        <v>0</v>
      </c>
      <c r="X342" s="2">
        <f t="shared" ref="X342:X359" si="394">ROUND(CY342,2)</f>
        <v>0</v>
      </c>
      <c r="Y342" s="2">
        <f t="shared" ref="Y342:Y359" si="395">ROUND(CZ342,2)</f>
        <v>0</v>
      </c>
      <c r="Z342" s="2"/>
      <c r="AA342" s="2">
        <v>27721505</v>
      </c>
      <c r="AB342" s="2">
        <f t="shared" ref="AB342:AB359" si="396">ROUND((AC342+AD342+AF342),2)</f>
        <v>159.06</v>
      </c>
      <c r="AC342" s="2">
        <f t="shared" si="377"/>
        <v>159.06</v>
      </c>
      <c r="AD342" s="2">
        <f t="shared" si="380"/>
        <v>0</v>
      </c>
      <c r="AE342" s="2">
        <f t="shared" si="381"/>
        <v>0</v>
      </c>
      <c r="AF342" s="2">
        <f t="shared" si="382"/>
        <v>0</v>
      </c>
      <c r="AG342" s="2">
        <f t="shared" ref="AG342:AG359" si="397">ROUND((AP342),2)</f>
        <v>0</v>
      </c>
      <c r="AH342" s="2">
        <f t="shared" si="383"/>
        <v>0</v>
      </c>
      <c r="AI342" s="2">
        <f t="shared" si="384"/>
        <v>0</v>
      </c>
      <c r="AJ342" s="2">
        <f t="shared" ref="AJ342:AJ359" si="398">ROUND((AS342),2)</f>
        <v>0</v>
      </c>
      <c r="AK342" s="2">
        <v>159.06</v>
      </c>
      <c r="AL342" s="2">
        <v>159.06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95</v>
      </c>
      <c r="AU342" s="2">
        <v>65</v>
      </c>
      <c r="AV342" s="2">
        <v>1</v>
      </c>
      <c r="AW342" s="2">
        <v>1</v>
      </c>
      <c r="AX342" s="2"/>
      <c r="AY342" s="2"/>
      <c r="AZ342" s="2">
        <v>1</v>
      </c>
      <c r="BA342" s="2">
        <v>1</v>
      </c>
      <c r="BB342" s="2">
        <v>1</v>
      </c>
      <c r="BC342" s="2">
        <v>1</v>
      </c>
      <c r="BD342" s="2" t="s">
        <v>6</v>
      </c>
      <c r="BE342" s="2" t="s">
        <v>6</v>
      </c>
      <c r="BF342" s="2" t="s">
        <v>6</v>
      </c>
      <c r="BG342" s="2" t="s">
        <v>6</v>
      </c>
      <c r="BH342" s="2">
        <v>3</v>
      </c>
      <c r="BI342" s="2">
        <v>2</v>
      </c>
      <c r="BJ342" s="2" t="s">
        <v>543</v>
      </c>
      <c r="BK342" s="2"/>
      <c r="BL342" s="2"/>
      <c r="BM342" s="2">
        <v>108001</v>
      </c>
      <c r="BN342" s="2">
        <v>0</v>
      </c>
      <c r="BO342" s="2" t="s">
        <v>6</v>
      </c>
      <c r="BP342" s="2">
        <v>0</v>
      </c>
      <c r="BQ342" s="2">
        <v>3</v>
      </c>
      <c r="BR342" s="2">
        <v>0</v>
      </c>
      <c r="BS342" s="2">
        <v>1</v>
      </c>
      <c r="BT342" s="2">
        <v>1</v>
      </c>
      <c r="BU342" s="2">
        <v>1</v>
      </c>
      <c r="BV342" s="2">
        <v>1</v>
      </c>
      <c r="BW342" s="2">
        <v>1</v>
      </c>
      <c r="BX342" s="2">
        <v>1</v>
      </c>
      <c r="BY342" s="2" t="s">
        <v>6</v>
      </c>
      <c r="BZ342" s="2">
        <v>95</v>
      </c>
      <c r="CA342" s="2">
        <v>65</v>
      </c>
      <c r="CB342" s="2"/>
      <c r="CC342" s="2"/>
      <c r="CD342" s="2"/>
      <c r="CE342" s="2"/>
      <c r="CF342" s="2">
        <v>0</v>
      </c>
      <c r="CG342" s="2">
        <v>0</v>
      </c>
      <c r="CH342" s="2"/>
      <c r="CI342" s="2"/>
      <c r="CJ342" s="2"/>
      <c r="CK342" s="2"/>
      <c r="CL342" s="2"/>
      <c r="CM342" s="2">
        <v>0</v>
      </c>
      <c r="CN342" s="2" t="s">
        <v>6</v>
      </c>
      <c r="CO342" s="2">
        <v>0</v>
      </c>
      <c r="CP342" s="2">
        <f t="shared" ref="CP342:CP359" si="399">(P342+Q342+S342)</f>
        <v>159.06</v>
      </c>
      <c r="CQ342" s="2">
        <f t="shared" ref="CQ342:CQ359" si="400">AC342*BC342</f>
        <v>159.06</v>
      </c>
      <c r="CR342" s="2">
        <f t="shared" ref="CR342:CR359" si="401">AD342*BB342</f>
        <v>0</v>
      </c>
      <c r="CS342" s="2">
        <f t="shared" ref="CS342:CS359" si="402">AE342*BS342</f>
        <v>0</v>
      </c>
      <c r="CT342" s="2">
        <f t="shared" ref="CT342:CT359" si="403">AF342*BA342</f>
        <v>0</v>
      </c>
      <c r="CU342" s="2">
        <f t="shared" ref="CU342:CU359" si="404">AG342</f>
        <v>0</v>
      </c>
      <c r="CV342" s="2">
        <f t="shared" ref="CV342:CV359" si="405">AH342</f>
        <v>0</v>
      </c>
      <c r="CW342" s="2">
        <f t="shared" ref="CW342:CW359" si="406">AI342</f>
        <v>0</v>
      </c>
      <c r="CX342" s="2">
        <f t="shared" ref="CX342:CX359" si="407">AJ342</f>
        <v>0</v>
      </c>
      <c r="CY342" s="2">
        <f t="shared" ref="CY342:CY359" si="408">(((S342+R342)*AT342)/100)</f>
        <v>0</v>
      </c>
      <c r="CZ342" s="2">
        <f t="shared" ref="CZ342:CZ359" si="409">(((S342+R342)*AU342)/100)</f>
        <v>0</v>
      </c>
      <c r="DA342" s="2"/>
      <c r="DB342" s="2"/>
      <c r="DC342" s="2" t="s">
        <v>6</v>
      </c>
      <c r="DD342" s="2" t="s">
        <v>6</v>
      </c>
      <c r="DE342" s="2" t="s">
        <v>6</v>
      </c>
      <c r="DF342" s="2" t="s">
        <v>6</v>
      </c>
      <c r="DG342" s="2" t="s">
        <v>6</v>
      </c>
      <c r="DH342" s="2" t="s">
        <v>6</v>
      </c>
      <c r="DI342" s="2" t="s">
        <v>6</v>
      </c>
      <c r="DJ342" s="2" t="s">
        <v>6</v>
      </c>
      <c r="DK342" s="2" t="s">
        <v>6</v>
      </c>
      <c r="DL342" s="2" t="s">
        <v>6</v>
      </c>
      <c r="DM342" s="2" t="s">
        <v>6</v>
      </c>
      <c r="DN342" s="2">
        <v>0</v>
      </c>
      <c r="DO342" s="2">
        <v>0</v>
      </c>
      <c r="DP342" s="2">
        <v>1</v>
      </c>
      <c r="DQ342" s="2">
        <v>1</v>
      </c>
      <c r="DR342" s="2"/>
      <c r="DS342" s="2"/>
      <c r="DT342" s="2"/>
      <c r="DU342" s="2">
        <v>1010</v>
      </c>
      <c r="DV342" s="2" t="s">
        <v>252</v>
      </c>
      <c r="DW342" s="2" t="s">
        <v>252</v>
      </c>
      <c r="DX342" s="2">
        <v>1</v>
      </c>
      <c r="DY342" s="2"/>
      <c r="DZ342" s="2"/>
      <c r="EA342" s="2"/>
      <c r="EB342" s="2"/>
      <c r="EC342" s="2"/>
      <c r="ED342" s="2"/>
      <c r="EE342" s="2">
        <v>27028906</v>
      </c>
      <c r="EF342" s="2">
        <v>3</v>
      </c>
      <c r="EG342" s="2" t="s">
        <v>367</v>
      </c>
      <c r="EH342" s="2">
        <v>0</v>
      </c>
      <c r="EI342" s="2" t="s">
        <v>6</v>
      </c>
      <c r="EJ342" s="2">
        <v>2</v>
      </c>
      <c r="EK342" s="2">
        <v>108001</v>
      </c>
      <c r="EL342" s="2" t="s">
        <v>368</v>
      </c>
      <c r="EM342" s="2" t="s">
        <v>369</v>
      </c>
      <c r="EN342" s="2"/>
      <c r="EO342" s="2" t="s">
        <v>6</v>
      </c>
      <c r="EP342" s="2"/>
      <c r="EQ342" s="2">
        <v>0</v>
      </c>
      <c r="ER342" s="2">
        <v>159.06</v>
      </c>
      <c r="ES342" s="2">
        <v>159.06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>
        <v>0</v>
      </c>
      <c r="FR342" s="2">
        <f t="shared" ref="FR342:FR359" si="410">ROUND(IF(AND(BH342=3,BI342=3),P342,0),2)</f>
        <v>0</v>
      </c>
      <c r="FS342" s="2">
        <v>0</v>
      </c>
      <c r="FT342" s="2"/>
      <c r="FU342" s="2"/>
      <c r="FV342" s="2"/>
      <c r="FW342" s="2"/>
      <c r="FX342" s="2">
        <v>95</v>
      </c>
      <c r="FY342" s="2">
        <v>65</v>
      </c>
      <c r="FZ342" s="2"/>
      <c r="GA342" s="2" t="s">
        <v>6</v>
      </c>
      <c r="GB342" s="2"/>
      <c r="GC342" s="2"/>
      <c r="GD342" s="2">
        <v>0</v>
      </c>
      <c r="GE342" s="2"/>
      <c r="GF342" s="2">
        <v>-831428471</v>
      </c>
      <c r="GG342" s="2">
        <v>2</v>
      </c>
      <c r="GH342" s="2">
        <v>1</v>
      </c>
      <c r="GI342" s="2">
        <v>-2</v>
      </c>
      <c r="GJ342" s="2">
        <v>0</v>
      </c>
      <c r="GK342" s="2">
        <f>ROUND(R342*(R12)/100,2)</f>
        <v>0</v>
      </c>
      <c r="GL342" s="2">
        <f t="shared" ref="GL342:GL359" si="411">ROUND(IF(AND(BH342=3,BI342=3,FS342&lt;&gt;0),P342,0),2)</f>
        <v>0</v>
      </c>
      <c r="GM342" s="2">
        <f t="shared" ref="GM342:GM359" si="412">ROUND(O342+X342+Y342+GK342,2)+GX342</f>
        <v>159.06</v>
      </c>
      <c r="GN342" s="2">
        <f t="shared" ref="GN342:GN359" si="413">IF(OR(BI342=0,BI342=1),ROUND(O342+X342+Y342+GK342,2),0)</f>
        <v>0</v>
      </c>
      <c r="GO342" s="2">
        <f t="shared" ref="GO342:GO359" si="414">IF(BI342=2,ROUND(O342+X342+Y342+GK342,2),0)</f>
        <v>159.06</v>
      </c>
      <c r="GP342" s="2">
        <f t="shared" ref="GP342:GP359" si="415">IF(BI342=4,ROUND(O342+X342+Y342+GK342,2)+GX342,0)</f>
        <v>0</v>
      </c>
      <c r="GQ342" s="2"/>
      <c r="GR342" s="2">
        <v>0</v>
      </c>
      <c r="GS342" s="2">
        <v>3</v>
      </c>
      <c r="GT342" s="2">
        <v>0</v>
      </c>
      <c r="GU342" s="2" t="s">
        <v>6</v>
      </c>
      <c r="GV342" s="2">
        <f t="shared" ref="GV342:GV359" si="416">ROUND(GT342,2)</f>
        <v>0</v>
      </c>
      <c r="GW342" s="2">
        <v>1</v>
      </c>
      <c r="GX342" s="2">
        <f t="shared" ref="GX342:GX359" si="417">ROUND(GV342*GW342*I342,2)</f>
        <v>0</v>
      </c>
      <c r="GY342" s="2"/>
      <c r="GZ342" s="2"/>
      <c r="HA342" s="2">
        <v>0</v>
      </c>
      <c r="HB342" s="2">
        <v>0</v>
      </c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>
        <v>0</v>
      </c>
      <c r="IL342" s="2"/>
      <c r="IM342" s="2"/>
      <c r="IN342" s="2"/>
      <c r="IO342" s="2"/>
      <c r="IP342" s="2"/>
      <c r="IQ342" s="2"/>
      <c r="IR342" s="2"/>
      <c r="IS342" s="2"/>
      <c r="IT342" s="2"/>
      <c r="IU342" s="2"/>
    </row>
    <row r="343" spans="1:255" x14ac:dyDescent="0.2">
      <c r="A343">
        <v>18</v>
      </c>
      <c r="B343">
        <v>1</v>
      </c>
      <c r="C343">
        <v>925</v>
      </c>
      <c r="E343" t="s">
        <v>540</v>
      </c>
      <c r="F343" t="s">
        <v>541</v>
      </c>
      <c r="G343" t="s">
        <v>542</v>
      </c>
      <c r="H343" t="s">
        <v>252</v>
      </c>
      <c r="I343">
        <f>I341*J343</f>
        <v>1</v>
      </c>
      <c r="J343">
        <v>1</v>
      </c>
      <c r="O343">
        <f t="shared" si="385"/>
        <v>159.06</v>
      </c>
      <c r="P343">
        <f t="shared" si="386"/>
        <v>159.06</v>
      </c>
      <c r="Q343">
        <f t="shared" si="387"/>
        <v>0</v>
      </c>
      <c r="R343">
        <f t="shared" si="388"/>
        <v>0</v>
      </c>
      <c r="S343">
        <f t="shared" si="389"/>
        <v>0</v>
      </c>
      <c r="T343">
        <f t="shared" si="390"/>
        <v>0</v>
      </c>
      <c r="U343">
        <f t="shared" si="391"/>
        <v>0</v>
      </c>
      <c r="V343">
        <f t="shared" si="392"/>
        <v>0</v>
      </c>
      <c r="W343">
        <f t="shared" si="393"/>
        <v>0</v>
      </c>
      <c r="X343">
        <f t="shared" si="394"/>
        <v>0</v>
      </c>
      <c r="Y343">
        <f t="shared" si="395"/>
        <v>0</v>
      </c>
      <c r="AA343">
        <v>27721504</v>
      </c>
      <c r="AB343">
        <f t="shared" si="396"/>
        <v>159.06</v>
      </c>
      <c r="AC343">
        <f t="shared" si="377"/>
        <v>159.06</v>
      </c>
      <c r="AD343">
        <f t="shared" si="380"/>
        <v>0</v>
      </c>
      <c r="AE343">
        <f t="shared" si="381"/>
        <v>0</v>
      </c>
      <c r="AF343">
        <f t="shared" si="382"/>
        <v>0</v>
      </c>
      <c r="AG343">
        <f t="shared" si="397"/>
        <v>0</v>
      </c>
      <c r="AH343">
        <f t="shared" si="383"/>
        <v>0</v>
      </c>
      <c r="AI343">
        <f t="shared" si="384"/>
        <v>0</v>
      </c>
      <c r="AJ343">
        <f t="shared" si="398"/>
        <v>0</v>
      </c>
      <c r="AK343">
        <v>159.06</v>
      </c>
      <c r="AL343">
        <v>159.06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95</v>
      </c>
      <c r="AU343">
        <v>65</v>
      </c>
      <c r="AV343">
        <v>1</v>
      </c>
      <c r="AW343">
        <v>1</v>
      </c>
      <c r="AZ343">
        <v>1</v>
      </c>
      <c r="BA343">
        <v>1</v>
      </c>
      <c r="BB343">
        <v>1</v>
      </c>
      <c r="BC343">
        <v>1</v>
      </c>
      <c r="BD343" t="s">
        <v>6</v>
      </c>
      <c r="BE343" t="s">
        <v>6</v>
      </c>
      <c r="BF343" t="s">
        <v>6</v>
      </c>
      <c r="BG343" t="s">
        <v>6</v>
      </c>
      <c r="BH343">
        <v>3</v>
      </c>
      <c r="BI343">
        <v>2</v>
      </c>
      <c r="BJ343" t="s">
        <v>543</v>
      </c>
      <c r="BM343">
        <v>108001</v>
      </c>
      <c r="BN343">
        <v>0</v>
      </c>
      <c r="BO343" t="s">
        <v>6</v>
      </c>
      <c r="BP343">
        <v>0</v>
      </c>
      <c r="BQ343">
        <v>3</v>
      </c>
      <c r="BR343">
        <v>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95</v>
      </c>
      <c r="CA343">
        <v>65</v>
      </c>
      <c r="CF343">
        <v>0</v>
      </c>
      <c r="CG343">
        <v>0</v>
      </c>
      <c r="CM343">
        <v>0</v>
      </c>
      <c r="CN343" t="s">
        <v>6</v>
      </c>
      <c r="CO343">
        <v>0</v>
      </c>
      <c r="CP343">
        <f t="shared" si="399"/>
        <v>159.06</v>
      </c>
      <c r="CQ343">
        <f t="shared" si="400"/>
        <v>159.06</v>
      </c>
      <c r="CR343">
        <f t="shared" si="401"/>
        <v>0</v>
      </c>
      <c r="CS343">
        <f t="shared" si="402"/>
        <v>0</v>
      </c>
      <c r="CT343">
        <f t="shared" si="403"/>
        <v>0</v>
      </c>
      <c r="CU343">
        <f t="shared" si="404"/>
        <v>0</v>
      </c>
      <c r="CV343">
        <f t="shared" si="405"/>
        <v>0</v>
      </c>
      <c r="CW343">
        <f t="shared" si="406"/>
        <v>0</v>
      </c>
      <c r="CX343">
        <f t="shared" si="407"/>
        <v>0</v>
      </c>
      <c r="CY343">
        <f t="shared" si="408"/>
        <v>0</v>
      </c>
      <c r="CZ343">
        <f t="shared" si="409"/>
        <v>0</v>
      </c>
      <c r="DC343" t="s">
        <v>6</v>
      </c>
      <c r="DD343" t="s">
        <v>6</v>
      </c>
      <c r="DE343" t="s">
        <v>6</v>
      </c>
      <c r="DF343" t="s">
        <v>6</v>
      </c>
      <c r="DG343" t="s">
        <v>6</v>
      </c>
      <c r="DH343" t="s">
        <v>6</v>
      </c>
      <c r="DI343" t="s">
        <v>6</v>
      </c>
      <c r="DJ343" t="s">
        <v>6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1010</v>
      </c>
      <c r="DV343" t="s">
        <v>252</v>
      </c>
      <c r="DW343" t="s">
        <v>252</v>
      </c>
      <c r="DX343">
        <v>1</v>
      </c>
      <c r="EE343">
        <v>27028906</v>
      </c>
      <c r="EF343">
        <v>3</v>
      </c>
      <c r="EG343" t="s">
        <v>367</v>
      </c>
      <c r="EH343">
        <v>0</v>
      </c>
      <c r="EI343" t="s">
        <v>6</v>
      </c>
      <c r="EJ343">
        <v>2</v>
      </c>
      <c r="EK343">
        <v>108001</v>
      </c>
      <c r="EL343" t="s">
        <v>368</v>
      </c>
      <c r="EM343" t="s">
        <v>369</v>
      </c>
      <c r="EO343" t="s">
        <v>6</v>
      </c>
      <c r="EQ343">
        <v>0</v>
      </c>
      <c r="ER343">
        <v>159.06</v>
      </c>
      <c r="ES343">
        <v>159.06</v>
      </c>
      <c r="ET343">
        <v>0</v>
      </c>
      <c r="EU343">
        <v>0</v>
      </c>
      <c r="EV343">
        <v>0</v>
      </c>
      <c r="EW343">
        <v>0</v>
      </c>
      <c r="EX343">
        <v>0</v>
      </c>
      <c r="FQ343">
        <v>0</v>
      </c>
      <c r="FR343">
        <f t="shared" si="410"/>
        <v>0</v>
      </c>
      <c r="FS343">
        <v>0</v>
      </c>
      <c r="FX343">
        <v>95</v>
      </c>
      <c r="FY343">
        <v>65</v>
      </c>
      <c r="GA343" t="s">
        <v>6</v>
      </c>
      <c r="GD343">
        <v>0</v>
      </c>
      <c r="GF343">
        <v>-831428471</v>
      </c>
      <c r="GG343">
        <v>2</v>
      </c>
      <c r="GH343">
        <v>1</v>
      </c>
      <c r="GI343">
        <v>-2</v>
      </c>
      <c r="GJ343">
        <v>0</v>
      </c>
      <c r="GK343">
        <f>ROUND(R343*(S12)/100,2)</f>
        <v>0</v>
      </c>
      <c r="GL343">
        <f t="shared" si="411"/>
        <v>0</v>
      </c>
      <c r="GM343">
        <f t="shared" si="412"/>
        <v>159.06</v>
      </c>
      <c r="GN343">
        <f t="shared" si="413"/>
        <v>0</v>
      </c>
      <c r="GO343">
        <f t="shared" si="414"/>
        <v>159.06</v>
      </c>
      <c r="GP343">
        <f t="shared" si="415"/>
        <v>0</v>
      </c>
      <c r="GR343">
        <v>0</v>
      </c>
      <c r="GS343">
        <v>0</v>
      </c>
      <c r="GT343">
        <v>0</v>
      </c>
      <c r="GU343" t="s">
        <v>6</v>
      </c>
      <c r="GV343">
        <f t="shared" si="416"/>
        <v>0</v>
      </c>
      <c r="GW343">
        <v>1</v>
      </c>
      <c r="GX343">
        <f t="shared" si="417"/>
        <v>0</v>
      </c>
      <c r="HA343">
        <v>0</v>
      </c>
      <c r="HB343">
        <v>0</v>
      </c>
      <c r="IK343">
        <v>0</v>
      </c>
    </row>
    <row r="344" spans="1:255" x14ac:dyDescent="0.2">
      <c r="A344" s="2">
        <v>17</v>
      </c>
      <c r="B344" s="2">
        <v>1</v>
      </c>
      <c r="C344" s="2">
        <f>ROW(SmtRes!A941)</f>
        <v>941</v>
      </c>
      <c r="D344" s="2">
        <f>ROW(EtalonRes!A968)</f>
        <v>968</v>
      </c>
      <c r="E344" s="2" t="s">
        <v>544</v>
      </c>
      <c r="F344" s="2" t="s">
        <v>364</v>
      </c>
      <c r="G344" s="2" t="s">
        <v>365</v>
      </c>
      <c r="H344" s="2" t="s">
        <v>317</v>
      </c>
      <c r="I344" s="2">
        <f>ROUND(6/100,9)</f>
        <v>0.06</v>
      </c>
      <c r="J344" s="2">
        <v>0</v>
      </c>
      <c r="K344" s="2"/>
      <c r="L344" s="2"/>
      <c r="M344" s="2"/>
      <c r="N344" s="2"/>
      <c r="O344" s="2">
        <f t="shared" si="385"/>
        <v>354.95</v>
      </c>
      <c r="P344" s="2">
        <f t="shared" si="386"/>
        <v>192.8</v>
      </c>
      <c r="Q344" s="2">
        <f t="shared" si="387"/>
        <v>11.21</v>
      </c>
      <c r="R344" s="2">
        <f t="shared" si="388"/>
        <v>1.49</v>
      </c>
      <c r="S344" s="2">
        <f t="shared" si="389"/>
        <v>150.94</v>
      </c>
      <c r="T344" s="2">
        <f t="shared" si="390"/>
        <v>0</v>
      </c>
      <c r="U344" s="2">
        <f t="shared" si="391"/>
        <v>15.215999999999999</v>
      </c>
      <c r="V344" s="2">
        <f t="shared" si="392"/>
        <v>0.11879999999999999</v>
      </c>
      <c r="W344" s="2">
        <f t="shared" si="393"/>
        <v>0</v>
      </c>
      <c r="X344" s="2">
        <f t="shared" si="394"/>
        <v>144.81</v>
      </c>
      <c r="Y344" s="2">
        <f t="shared" si="395"/>
        <v>99.08</v>
      </c>
      <c r="Z344" s="2"/>
      <c r="AA344" s="2">
        <v>27721505</v>
      </c>
      <c r="AB344" s="2">
        <f t="shared" si="396"/>
        <v>5915.77</v>
      </c>
      <c r="AC344" s="2">
        <f t="shared" si="377"/>
        <v>3213.26</v>
      </c>
      <c r="AD344" s="2">
        <f t="shared" si="380"/>
        <v>186.8</v>
      </c>
      <c r="AE344" s="2">
        <f t="shared" si="381"/>
        <v>24.85</v>
      </c>
      <c r="AF344" s="2">
        <f t="shared" si="382"/>
        <v>2515.71</v>
      </c>
      <c r="AG344" s="2">
        <f t="shared" si="397"/>
        <v>0</v>
      </c>
      <c r="AH344" s="2">
        <f t="shared" si="383"/>
        <v>253.6</v>
      </c>
      <c r="AI344" s="2">
        <f t="shared" si="384"/>
        <v>1.98</v>
      </c>
      <c r="AJ344" s="2">
        <f t="shared" si="398"/>
        <v>0</v>
      </c>
      <c r="AK344" s="2">
        <v>5915.77</v>
      </c>
      <c r="AL344" s="2">
        <v>3213.26</v>
      </c>
      <c r="AM344" s="2">
        <v>186.8</v>
      </c>
      <c r="AN344" s="2">
        <v>24.85</v>
      </c>
      <c r="AO344" s="2">
        <v>2515.71</v>
      </c>
      <c r="AP344" s="2">
        <v>0</v>
      </c>
      <c r="AQ344" s="2">
        <v>253.6</v>
      </c>
      <c r="AR344" s="2">
        <v>1.98</v>
      </c>
      <c r="AS344" s="2">
        <v>0</v>
      </c>
      <c r="AT344" s="2">
        <v>95</v>
      </c>
      <c r="AU344" s="2">
        <v>65</v>
      </c>
      <c r="AV344" s="2">
        <v>1</v>
      </c>
      <c r="AW344" s="2">
        <v>1</v>
      </c>
      <c r="AX344" s="2"/>
      <c r="AY344" s="2"/>
      <c r="AZ344" s="2">
        <v>1</v>
      </c>
      <c r="BA344" s="2">
        <v>1</v>
      </c>
      <c r="BB344" s="2">
        <v>1</v>
      </c>
      <c r="BC344" s="2">
        <v>1</v>
      </c>
      <c r="BD344" s="2" t="s">
        <v>6</v>
      </c>
      <c r="BE344" s="2" t="s">
        <v>6</v>
      </c>
      <c r="BF344" s="2" t="s">
        <v>6</v>
      </c>
      <c r="BG344" s="2" t="s">
        <v>6</v>
      </c>
      <c r="BH344" s="2">
        <v>0</v>
      </c>
      <c r="BI344" s="2">
        <v>2</v>
      </c>
      <c r="BJ344" s="2" t="s">
        <v>366</v>
      </c>
      <c r="BK344" s="2"/>
      <c r="BL344" s="2"/>
      <c r="BM344" s="2">
        <v>108001</v>
      </c>
      <c r="BN344" s="2">
        <v>0</v>
      </c>
      <c r="BO344" s="2" t="s">
        <v>6</v>
      </c>
      <c r="BP344" s="2">
        <v>0</v>
      </c>
      <c r="BQ344" s="2">
        <v>3</v>
      </c>
      <c r="BR344" s="2">
        <v>0</v>
      </c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 t="s">
        <v>6</v>
      </c>
      <c r="BZ344" s="2">
        <v>95</v>
      </c>
      <c r="CA344" s="2">
        <v>65</v>
      </c>
      <c r="CB344" s="2"/>
      <c r="CC344" s="2"/>
      <c r="CD344" s="2"/>
      <c r="CE344" s="2"/>
      <c r="CF344" s="2">
        <v>0</v>
      </c>
      <c r="CG344" s="2">
        <v>0</v>
      </c>
      <c r="CH344" s="2"/>
      <c r="CI344" s="2"/>
      <c r="CJ344" s="2"/>
      <c r="CK344" s="2"/>
      <c r="CL344" s="2"/>
      <c r="CM344" s="2">
        <v>0</v>
      </c>
      <c r="CN344" s="2" t="s">
        <v>6</v>
      </c>
      <c r="CO344" s="2">
        <v>0</v>
      </c>
      <c r="CP344" s="2">
        <f t="shared" si="399"/>
        <v>354.95000000000005</v>
      </c>
      <c r="CQ344" s="2">
        <f t="shared" si="400"/>
        <v>3213.26</v>
      </c>
      <c r="CR344" s="2">
        <f t="shared" si="401"/>
        <v>186.8</v>
      </c>
      <c r="CS344" s="2">
        <f t="shared" si="402"/>
        <v>24.85</v>
      </c>
      <c r="CT344" s="2">
        <f t="shared" si="403"/>
        <v>2515.71</v>
      </c>
      <c r="CU344" s="2">
        <f t="shared" si="404"/>
        <v>0</v>
      </c>
      <c r="CV344" s="2">
        <f t="shared" si="405"/>
        <v>253.6</v>
      </c>
      <c r="CW344" s="2">
        <f t="shared" si="406"/>
        <v>1.98</v>
      </c>
      <c r="CX344" s="2">
        <f t="shared" si="407"/>
        <v>0</v>
      </c>
      <c r="CY344" s="2">
        <f t="shared" si="408"/>
        <v>144.80850000000001</v>
      </c>
      <c r="CZ344" s="2">
        <f t="shared" si="409"/>
        <v>99.07950000000001</v>
      </c>
      <c r="DA344" s="2"/>
      <c r="DB344" s="2"/>
      <c r="DC344" s="2" t="s">
        <v>6</v>
      </c>
      <c r="DD344" s="2" t="s">
        <v>6</v>
      </c>
      <c r="DE344" s="2" t="s">
        <v>6</v>
      </c>
      <c r="DF344" s="2" t="s">
        <v>6</v>
      </c>
      <c r="DG344" s="2" t="s">
        <v>6</v>
      </c>
      <c r="DH344" s="2" t="s">
        <v>6</v>
      </c>
      <c r="DI344" s="2" t="s">
        <v>6</v>
      </c>
      <c r="DJ344" s="2" t="s">
        <v>6</v>
      </c>
      <c r="DK344" s="2" t="s">
        <v>6</v>
      </c>
      <c r="DL344" s="2" t="s">
        <v>6</v>
      </c>
      <c r="DM344" s="2" t="s">
        <v>6</v>
      </c>
      <c r="DN344" s="2">
        <v>0</v>
      </c>
      <c r="DO344" s="2">
        <v>0</v>
      </c>
      <c r="DP344" s="2">
        <v>1</v>
      </c>
      <c r="DQ344" s="2">
        <v>1</v>
      </c>
      <c r="DR344" s="2"/>
      <c r="DS344" s="2"/>
      <c r="DT344" s="2"/>
      <c r="DU344" s="2">
        <v>1013</v>
      </c>
      <c r="DV344" s="2" t="s">
        <v>317</v>
      </c>
      <c r="DW344" s="2" t="s">
        <v>317</v>
      </c>
      <c r="DX344" s="2">
        <v>1</v>
      </c>
      <c r="DY344" s="2"/>
      <c r="DZ344" s="2"/>
      <c r="EA344" s="2"/>
      <c r="EB344" s="2"/>
      <c r="EC344" s="2"/>
      <c r="ED344" s="2"/>
      <c r="EE344" s="2">
        <v>27028906</v>
      </c>
      <c r="EF344" s="2">
        <v>3</v>
      </c>
      <c r="EG344" s="2" t="s">
        <v>367</v>
      </c>
      <c r="EH344" s="2">
        <v>0</v>
      </c>
      <c r="EI344" s="2" t="s">
        <v>6</v>
      </c>
      <c r="EJ344" s="2">
        <v>2</v>
      </c>
      <c r="EK344" s="2">
        <v>108001</v>
      </c>
      <c r="EL344" s="2" t="s">
        <v>368</v>
      </c>
      <c r="EM344" s="2" t="s">
        <v>369</v>
      </c>
      <c r="EN344" s="2"/>
      <c r="EO344" s="2" t="s">
        <v>6</v>
      </c>
      <c r="EP344" s="2"/>
      <c r="EQ344" s="2">
        <v>0</v>
      </c>
      <c r="ER344" s="2">
        <v>5915.77</v>
      </c>
      <c r="ES344" s="2">
        <v>3213.26</v>
      </c>
      <c r="ET344" s="2">
        <v>186.8</v>
      </c>
      <c r="EU344" s="2">
        <v>24.85</v>
      </c>
      <c r="EV344" s="2">
        <v>2515.71</v>
      </c>
      <c r="EW344" s="2">
        <v>253.6</v>
      </c>
      <c r="EX344" s="2">
        <v>1.98</v>
      </c>
      <c r="EY344" s="2">
        <v>0</v>
      </c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>
        <v>0</v>
      </c>
      <c r="FR344" s="2">
        <f t="shared" si="410"/>
        <v>0</v>
      </c>
      <c r="FS344" s="2">
        <v>0</v>
      </c>
      <c r="FT344" s="2"/>
      <c r="FU344" s="2"/>
      <c r="FV344" s="2"/>
      <c r="FW344" s="2"/>
      <c r="FX344" s="2">
        <v>95</v>
      </c>
      <c r="FY344" s="2">
        <v>65</v>
      </c>
      <c r="FZ344" s="2"/>
      <c r="GA344" s="2" t="s">
        <v>6</v>
      </c>
      <c r="GB344" s="2"/>
      <c r="GC344" s="2"/>
      <c r="GD344" s="2">
        <v>0</v>
      </c>
      <c r="GE344" s="2"/>
      <c r="GF344" s="2">
        <v>1676392197</v>
      </c>
      <c r="GG344" s="2">
        <v>2</v>
      </c>
      <c r="GH344" s="2">
        <v>1</v>
      </c>
      <c r="GI344" s="2">
        <v>-2</v>
      </c>
      <c r="GJ344" s="2">
        <v>0</v>
      </c>
      <c r="GK344" s="2">
        <f>ROUND(R344*(R12)/100,2)</f>
        <v>0</v>
      </c>
      <c r="GL344" s="2">
        <f t="shared" si="411"/>
        <v>0</v>
      </c>
      <c r="GM344" s="2">
        <f t="shared" si="412"/>
        <v>598.84</v>
      </c>
      <c r="GN344" s="2">
        <f t="shared" si="413"/>
        <v>0</v>
      </c>
      <c r="GO344" s="2">
        <f t="shared" si="414"/>
        <v>598.84</v>
      </c>
      <c r="GP344" s="2">
        <f t="shared" si="415"/>
        <v>0</v>
      </c>
      <c r="GQ344" s="2"/>
      <c r="GR344" s="2">
        <v>0</v>
      </c>
      <c r="GS344" s="2">
        <v>3</v>
      </c>
      <c r="GT344" s="2">
        <v>0</v>
      </c>
      <c r="GU344" s="2" t="s">
        <v>6</v>
      </c>
      <c r="GV344" s="2">
        <f t="shared" si="416"/>
        <v>0</v>
      </c>
      <c r="GW344" s="2">
        <v>1</v>
      </c>
      <c r="GX344" s="2">
        <f t="shared" si="417"/>
        <v>0</v>
      </c>
      <c r="GY344" s="2"/>
      <c r="GZ344" s="2"/>
      <c r="HA344" s="2">
        <v>0</v>
      </c>
      <c r="HB344" s="2">
        <v>0</v>
      </c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>
        <v>0</v>
      </c>
      <c r="IL344" s="2"/>
      <c r="IM344" s="2"/>
      <c r="IN344" s="2"/>
      <c r="IO344" s="2"/>
      <c r="IP344" s="2"/>
      <c r="IQ344" s="2"/>
      <c r="IR344" s="2"/>
      <c r="IS344" s="2"/>
      <c r="IT344" s="2"/>
      <c r="IU344" s="2"/>
    </row>
    <row r="345" spans="1:255" x14ac:dyDescent="0.2">
      <c r="A345">
        <v>17</v>
      </c>
      <c r="B345">
        <v>1</v>
      </c>
      <c r="C345">
        <f>ROW(SmtRes!A956)</f>
        <v>956</v>
      </c>
      <c r="D345">
        <f>ROW(EtalonRes!A982)</f>
        <v>982</v>
      </c>
      <c r="E345" t="s">
        <v>544</v>
      </c>
      <c r="F345" t="s">
        <v>364</v>
      </c>
      <c r="G345" t="s">
        <v>365</v>
      </c>
      <c r="H345" t="s">
        <v>317</v>
      </c>
      <c r="I345">
        <f>ROUND(6/100,9)</f>
        <v>0.06</v>
      </c>
      <c r="J345">
        <v>0</v>
      </c>
      <c r="O345">
        <f t="shared" si="385"/>
        <v>354.95</v>
      </c>
      <c r="P345">
        <f t="shared" si="386"/>
        <v>192.8</v>
      </c>
      <c r="Q345">
        <f t="shared" si="387"/>
        <v>11.21</v>
      </c>
      <c r="R345">
        <f t="shared" si="388"/>
        <v>1.49</v>
      </c>
      <c r="S345">
        <f t="shared" si="389"/>
        <v>150.94</v>
      </c>
      <c r="T345">
        <f t="shared" si="390"/>
        <v>0</v>
      </c>
      <c r="U345">
        <f t="shared" si="391"/>
        <v>15.215999999999999</v>
      </c>
      <c r="V345">
        <f t="shared" si="392"/>
        <v>0.11879999999999999</v>
      </c>
      <c r="W345">
        <f t="shared" si="393"/>
        <v>0</v>
      </c>
      <c r="X345">
        <f t="shared" si="394"/>
        <v>144.81</v>
      </c>
      <c r="Y345">
        <f t="shared" si="395"/>
        <v>99.08</v>
      </c>
      <c r="AA345">
        <v>27721504</v>
      </c>
      <c r="AB345">
        <f t="shared" si="396"/>
        <v>5915.77</v>
      </c>
      <c r="AC345">
        <f t="shared" si="377"/>
        <v>3213.26</v>
      </c>
      <c r="AD345">
        <f t="shared" si="380"/>
        <v>186.8</v>
      </c>
      <c r="AE345">
        <f t="shared" si="381"/>
        <v>24.85</v>
      </c>
      <c r="AF345">
        <f t="shared" si="382"/>
        <v>2515.71</v>
      </c>
      <c r="AG345">
        <f t="shared" si="397"/>
        <v>0</v>
      </c>
      <c r="AH345">
        <f t="shared" si="383"/>
        <v>253.6</v>
      </c>
      <c r="AI345">
        <f t="shared" si="384"/>
        <v>1.98</v>
      </c>
      <c r="AJ345">
        <f t="shared" si="398"/>
        <v>0</v>
      </c>
      <c r="AK345">
        <v>5915.77</v>
      </c>
      <c r="AL345">
        <v>3213.26</v>
      </c>
      <c r="AM345">
        <v>186.8</v>
      </c>
      <c r="AN345">
        <v>24.85</v>
      </c>
      <c r="AO345">
        <v>2515.71</v>
      </c>
      <c r="AP345">
        <v>0</v>
      </c>
      <c r="AQ345">
        <v>253.6</v>
      </c>
      <c r="AR345">
        <v>1.98</v>
      </c>
      <c r="AS345">
        <v>0</v>
      </c>
      <c r="AT345">
        <v>95</v>
      </c>
      <c r="AU345">
        <v>65</v>
      </c>
      <c r="AV345">
        <v>1</v>
      </c>
      <c r="AW345">
        <v>1</v>
      </c>
      <c r="AZ345">
        <v>1</v>
      </c>
      <c r="BA345">
        <v>1</v>
      </c>
      <c r="BB345">
        <v>1</v>
      </c>
      <c r="BC345">
        <v>1</v>
      </c>
      <c r="BD345" t="s">
        <v>6</v>
      </c>
      <c r="BE345" t="s">
        <v>6</v>
      </c>
      <c r="BF345" t="s">
        <v>6</v>
      </c>
      <c r="BG345" t="s">
        <v>6</v>
      </c>
      <c r="BH345">
        <v>0</v>
      </c>
      <c r="BI345">
        <v>2</v>
      </c>
      <c r="BJ345" t="s">
        <v>366</v>
      </c>
      <c r="BM345">
        <v>108001</v>
      </c>
      <c r="BN345">
        <v>0</v>
      </c>
      <c r="BO345" t="s">
        <v>6</v>
      </c>
      <c r="BP345">
        <v>0</v>
      </c>
      <c r="BQ345">
        <v>3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95</v>
      </c>
      <c r="CA345">
        <v>65</v>
      </c>
      <c r="CF345">
        <v>0</v>
      </c>
      <c r="CG345">
        <v>0</v>
      </c>
      <c r="CM345">
        <v>0</v>
      </c>
      <c r="CN345" t="s">
        <v>6</v>
      </c>
      <c r="CO345">
        <v>0</v>
      </c>
      <c r="CP345">
        <f t="shared" si="399"/>
        <v>354.95000000000005</v>
      </c>
      <c r="CQ345">
        <f t="shared" si="400"/>
        <v>3213.26</v>
      </c>
      <c r="CR345">
        <f t="shared" si="401"/>
        <v>186.8</v>
      </c>
      <c r="CS345">
        <f t="shared" si="402"/>
        <v>24.85</v>
      </c>
      <c r="CT345">
        <f t="shared" si="403"/>
        <v>2515.71</v>
      </c>
      <c r="CU345">
        <f t="shared" si="404"/>
        <v>0</v>
      </c>
      <c r="CV345">
        <f t="shared" si="405"/>
        <v>253.6</v>
      </c>
      <c r="CW345">
        <f t="shared" si="406"/>
        <v>1.98</v>
      </c>
      <c r="CX345">
        <f t="shared" si="407"/>
        <v>0</v>
      </c>
      <c r="CY345">
        <f t="shared" si="408"/>
        <v>144.80850000000001</v>
      </c>
      <c r="CZ345">
        <f t="shared" si="409"/>
        <v>99.07950000000001</v>
      </c>
      <c r="DC345" t="s">
        <v>6</v>
      </c>
      <c r="DD345" t="s">
        <v>6</v>
      </c>
      <c r="DE345" t="s">
        <v>6</v>
      </c>
      <c r="DF345" t="s">
        <v>6</v>
      </c>
      <c r="DG345" t="s">
        <v>6</v>
      </c>
      <c r="DH345" t="s">
        <v>6</v>
      </c>
      <c r="DI345" t="s">
        <v>6</v>
      </c>
      <c r="DJ345" t="s">
        <v>6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1013</v>
      </c>
      <c r="DV345" t="s">
        <v>317</v>
      </c>
      <c r="DW345" t="s">
        <v>317</v>
      </c>
      <c r="DX345">
        <v>1</v>
      </c>
      <c r="EE345">
        <v>27028906</v>
      </c>
      <c r="EF345">
        <v>3</v>
      </c>
      <c r="EG345" t="s">
        <v>367</v>
      </c>
      <c r="EH345">
        <v>0</v>
      </c>
      <c r="EI345" t="s">
        <v>6</v>
      </c>
      <c r="EJ345">
        <v>2</v>
      </c>
      <c r="EK345">
        <v>108001</v>
      </c>
      <c r="EL345" t="s">
        <v>368</v>
      </c>
      <c r="EM345" t="s">
        <v>369</v>
      </c>
      <c r="EO345" t="s">
        <v>6</v>
      </c>
      <c r="EQ345">
        <v>0</v>
      </c>
      <c r="ER345">
        <v>5915.77</v>
      </c>
      <c r="ES345">
        <v>3213.26</v>
      </c>
      <c r="ET345">
        <v>186.8</v>
      </c>
      <c r="EU345">
        <v>24.85</v>
      </c>
      <c r="EV345">
        <v>2515.71</v>
      </c>
      <c r="EW345">
        <v>253.6</v>
      </c>
      <c r="EX345">
        <v>1.98</v>
      </c>
      <c r="EY345">
        <v>0</v>
      </c>
      <c r="FQ345">
        <v>0</v>
      </c>
      <c r="FR345">
        <f t="shared" si="410"/>
        <v>0</v>
      </c>
      <c r="FS345">
        <v>0</v>
      </c>
      <c r="FX345">
        <v>95</v>
      </c>
      <c r="FY345">
        <v>65</v>
      </c>
      <c r="GA345" t="s">
        <v>6</v>
      </c>
      <c r="GD345">
        <v>0</v>
      </c>
      <c r="GF345">
        <v>1676392197</v>
      </c>
      <c r="GG345">
        <v>2</v>
      </c>
      <c r="GH345">
        <v>1</v>
      </c>
      <c r="GI345">
        <v>-2</v>
      </c>
      <c r="GJ345">
        <v>0</v>
      </c>
      <c r="GK345">
        <f>ROUND(R345*(S12)/100,2)</f>
        <v>0</v>
      </c>
      <c r="GL345">
        <f t="shared" si="411"/>
        <v>0</v>
      </c>
      <c r="GM345">
        <f t="shared" si="412"/>
        <v>598.84</v>
      </c>
      <c r="GN345">
        <f t="shared" si="413"/>
        <v>0</v>
      </c>
      <c r="GO345">
        <f t="shared" si="414"/>
        <v>598.84</v>
      </c>
      <c r="GP345">
        <f t="shared" si="415"/>
        <v>0</v>
      </c>
      <c r="GR345">
        <v>0</v>
      </c>
      <c r="GS345">
        <v>0</v>
      </c>
      <c r="GT345">
        <v>0</v>
      </c>
      <c r="GU345" t="s">
        <v>6</v>
      </c>
      <c r="GV345">
        <f t="shared" si="416"/>
        <v>0</v>
      </c>
      <c r="GW345">
        <v>1</v>
      </c>
      <c r="GX345">
        <f t="shared" si="417"/>
        <v>0</v>
      </c>
      <c r="HA345">
        <v>0</v>
      </c>
      <c r="HB345">
        <v>0</v>
      </c>
      <c r="IK345">
        <v>0</v>
      </c>
    </row>
    <row r="346" spans="1:255" x14ac:dyDescent="0.2">
      <c r="A346" s="2">
        <v>18</v>
      </c>
      <c r="B346" s="2">
        <v>1</v>
      </c>
      <c r="C346" s="2">
        <v>940</v>
      </c>
      <c r="D346" s="2"/>
      <c r="E346" s="2" t="s">
        <v>545</v>
      </c>
      <c r="F346" s="2" t="s">
        <v>371</v>
      </c>
      <c r="G346" s="2" t="s">
        <v>372</v>
      </c>
      <c r="H346" s="2" t="s">
        <v>252</v>
      </c>
      <c r="I346" s="2">
        <f>I344*J346</f>
        <v>6</v>
      </c>
      <c r="J346" s="2">
        <v>100</v>
      </c>
      <c r="K346" s="2"/>
      <c r="L346" s="2"/>
      <c r="M346" s="2"/>
      <c r="N346" s="2"/>
      <c r="O346" s="2">
        <f t="shared" si="385"/>
        <v>1989.12</v>
      </c>
      <c r="P346" s="2">
        <f t="shared" si="386"/>
        <v>1989.12</v>
      </c>
      <c r="Q346" s="2">
        <f t="shared" si="387"/>
        <v>0</v>
      </c>
      <c r="R346" s="2">
        <f t="shared" si="388"/>
        <v>0</v>
      </c>
      <c r="S346" s="2">
        <f t="shared" si="389"/>
        <v>0</v>
      </c>
      <c r="T346" s="2">
        <f t="shared" si="390"/>
        <v>0</v>
      </c>
      <c r="U346" s="2">
        <f t="shared" si="391"/>
        <v>0</v>
      </c>
      <c r="V346" s="2">
        <f t="shared" si="392"/>
        <v>0</v>
      </c>
      <c r="W346" s="2">
        <f t="shared" si="393"/>
        <v>0</v>
      </c>
      <c r="X346" s="2">
        <f t="shared" si="394"/>
        <v>0</v>
      </c>
      <c r="Y346" s="2">
        <f t="shared" si="395"/>
        <v>0</v>
      </c>
      <c r="Z346" s="2"/>
      <c r="AA346" s="2">
        <v>27721505</v>
      </c>
      <c r="AB346" s="2">
        <f t="shared" si="396"/>
        <v>331.52</v>
      </c>
      <c r="AC346" s="2">
        <f t="shared" si="377"/>
        <v>331.52</v>
      </c>
      <c r="AD346" s="2">
        <f t="shared" si="380"/>
        <v>0</v>
      </c>
      <c r="AE346" s="2">
        <f t="shared" si="381"/>
        <v>0</v>
      </c>
      <c r="AF346" s="2">
        <f t="shared" si="382"/>
        <v>0</v>
      </c>
      <c r="AG346" s="2">
        <f t="shared" si="397"/>
        <v>0</v>
      </c>
      <c r="AH346" s="2">
        <f t="shared" si="383"/>
        <v>0</v>
      </c>
      <c r="AI346" s="2">
        <f t="shared" si="384"/>
        <v>0</v>
      </c>
      <c r="AJ346" s="2">
        <f t="shared" si="398"/>
        <v>0</v>
      </c>
      <c r="AK346" s="2">
        <v>331.52</v>
      </c>
      <c r="AL346" s="2">
        <v>331.52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95</v>
      </c>
      <c r="AU346" s="2">
        <v>65</v>
      </c>
      <c r="AV346" s="2">
        <v>1</v>
      </c>
      <c r="AW346" s="2">
        <v>1</v>
      </c>
      <c r="AX346" s="2"/>
      <c r="AY346" s="2"/>
      <c r="AZ346" s="2">
        <v>1</v>
      </c>
      <c r="BA346" s="2">
        <v>1</v>
      </c>
      <c r="BB346" s="2">
        <v>1</v>
      </c>
      <c r="BC346" s="2">
        <v>1</v>
      </c>
      <c r="BD346" s="2" t="s">
        <v>6</v>
      </c>
      <c r="BE346" s="2" t="s">
        <v>6</v>
      </c>
      <c r="BF346" s="2" t="s">
        <v>6</v>
      </c>
      <c r="BG346" s="2" t="s">
        <v>6</v>
      </c>
      <c r="BH346" s="2">
        <v>3</v>
      </c>
      <c r="BI346" s="2">
        <v>2</v>
      </c>
      <c r="BJ346" s="2" t="s">
        <v>373</v>
      </c>
      <c r="BK346" s="2"/>
      <c r="BL346" s="2"/>
      <c r="BM346" s="2">
        <v>108001</v>
      </c>
      <c r="BN346" s="2">
        <v>0</v>
      </c>
      <c r="BO346" s="2" t="s">
        <v>6</v>
      </c>
      <c r="BP346" s="2">
        <v>0</v>
      </c>
      <c r="BQ346" s="2">
        <v>3</v>
      </c>
      <c r="BR346" s="2">
        <v>0</v>
      </c>
      <c r="BS346" s="2">
        <v>1</v>
      </c>
      <c r="BT346" s="2">
        <v>1</v>
      </c>
      <c r="BU346" s="2">
        <v>1</v>
      </c>
      <c r="BV346" s="2">
        <v>1</v>
      </c>
      <c r="BW346" s="2">
        <v>1</v>
      </c>
      <c r="BX346" s="2">
        <v>1</v>
      </c>
      <c r="BY346" s="2" t="s">
        <v>6</v>
      </c>
      <c r="BZ346" s="2">
        <v>95</v>
      </c>
      <c r="CA346" s="2">
        <v>65</v>
      </c>
      <c r="CB346" s="2"/>
      <c r="CC346" s="2"/>
      <c r="CD346" s="2"/>
      <c r="CE346" s="2"/>
      <c r="CF346" s="2">
        <v>0</v>
      </c>
      <c r="CG346" s="2">
        <v>0</v>
      </c>
      <c r="CH346" s="2"/>
      <c r="CI346" s="2"/>
      <c r="CJ346" s="2"/>
      <c r="CK346" s="2"/>
      <c r="CL346" s="2"/>
      <c r="CM346" s="2">
        <v>0</v>
      </c>
      <c r="CN346" s="2" t="s">
        <v>6</v>
      </c>
      <c r="CO346" s="2">
        <v>0</v>
      </c>
      <c r="CP346" s="2">
        <f t="shared" si="399"/>
        <v>1989.12</v>
      </c>
      <c r="CQ346" s="2">
        <f t="shared" si="400"/>
        <v>331.52</v>
      </c>
      <c r="CR346" s="2">
        <f t="shared" si="401"/>
        <v>0</v>
      </c>
      <c r="CS346" s="2">
        <f t="shared" si="402"/>
        <v>0</v>
      </c>
      <c r="CT346" s="2">
        <f t="shared" si="403"/>
        <v>0</v>
      </c>
      <c r="CU346" s="2">
        <f t="shared" si="404"/>
        <v>0</v>
      </c>
      <c r="CV346" s="2">
        <f t="shared" si="405"/>
        <v>0</v>
      </c>
      <c r="CW346" s="2">
        <f t="shared" si="406"/>
        <v>0</v>
      </c>
      <c r="CX346" s="2">
        <f t="shared" si="407"/>
        <v>0</v>
      </c>
      <c r="CY346" s="2">
        <f t="shared" si="408"/>
        <v>0</v>
      </c>
      <c r="CZ346" s="2">
        <f t="shared" si="409"/>
        <v>0</v>
      </c>
      <c r="DA346" s="2"/>
      <c r="DB346" s="2"/>
      <c r="DC346" s="2" t="s">
        <v>6</v>
      </c>
      <c r="DD346" s="2" t="s">
        <v>6</v>
      </c>
      <c r="DE346" s="2" t="s">
        <v>6</v>
      </c>
      <c r="DF346" s="2" t="s">
        <v>6</v>
      </c>
      <c r="DG346" s="2" t="s">
        <v>6</v>
      </c>
      <c r="DH346" s="2" t="s">
        <v>6</v>
      </c>
      <c r="DI346" s="2" t="s">
        <v>6</v>
      </c>
      <c r="DJ346" s="2" t="s">
        <v>6</v>
      </c>
      <c r="DK346" s="2" t="s">
        <v>6</v>
      </c>
      <c r="DL346" s="2" t="s">
        <v>6</v>
      </c>
      <c r="DM346" s="2" t="s">
        <v>6</v>
      </c>
      <c r="DN346" s="2">
        <v>0</v>
      </c>
      <c r="DO346" s="2">
        <v>0</v>
      </c>
      <c r="DP346" s="2">
        <v>1</v>
      </c>
      <c r="DQ346" s="2">
        <v>1</v>
      </c>
      <c r="DR346" s="2"/>
      <c r="DS346" s="2"/>
      <c r="DT346" s="2"/>
      <c r="DU346" s="2">
        <v>1010</v>
      </c>
      <c r="DV346" s="2" t="s">
        <v>252</v>
      </c>
      <c r="DW346" s="2" t="s">
        <v>252</v>
      </c>
      <c r="DX346" s="2">
        <v>1</v>
      </c>
      <c r="DY346" s="2"/>
      <c r="DZ346" s="2"/>
      <c r="EA346" s="2"/>
      <c r="EB346" s="2"/>
      <c r="EC346" s="2"/>
      <c r="ED346" s="2"/>
      <c r="EE346" s="2">
        <v>27028906</v>
      </c>
      <c r="EF346" s="2">
        <v>3</v>
      </c>
      <c r="EG346" s="2" t="s">
        <v>367</v>
      </c>
      <c r="EH346" s="2">
        <v>0</v>
      </c>
      <c r="EI346" s="2" t="s">
        <v>6</v>
      </c>
      <c r="EJ346" s="2">
        <v>2</v>
      </c>
      <c r="EK346" s="2">
        <v>108001</v>
      </c>
      <c r="EL346" s="2" t="s">
        <v>368</v>
      </c>
      <c r="EM346" s="2" t="s">
        <v>369</v>
      </c>
      <c r="EN346" s="2"/>
      <c r="EO346" s="2" t="s">
        <v>6</v>
      </c>
      <c r="EP346" s="2"/>
      <c r="EQ346" s="2">
        <v>0</v>
      </c>
      <c r="ER346" s="2">
        <v>331.52</v>
      </c>
      <c r="ES346" s="2">
        <v>331.52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>
        <v>0</v>
      </c>
      <c r="FR346" s="2">
        <f t="shared" si="410"/>
        <v>0</v>
      </c>
      <c r="FS346" s="2">
        <v>0</v>
      </c>
      <c r="FT346" s="2"/>
      <c r="FU346" s="2"/>
      <c r="FV346" s="2"/>
      <c r="FW346" s="2"/>
      <c r="FX346" s="2">
        <v>95</v>
      </c>
      <c r="FY346" s="2">
        <v>65</v>
      </c>
      <c r="FZ346" s="2"/>
      <c r="GA346" s="2" t="s">
        <v>6</v>
      </c>
      <c r="GB346" s="2"/>
      <c r="GC346" s="2"/>
      <c r="GD346" s="2">
        <v>0</v>
      </c>
      <c r="GE346" s="2"/>
      <c r="GF346" s="2">
        <v>-79161026</v>
      </c>
      <c r="GG346" s="2">
        <v>2</v>
      </c>
      <c r="GH346" s="2">
        <v>1</v>
      </c>
      <c r="GI346" s="2">
        <v>-2</v>
      </c>
      <c r="GJ346" s="2">
        <v>0</v>
      </c>
      <c r="GK346" s="2">
        <f>ROUND(R346*(R12)/100,2)</f>
        <v>0</v>
      </c>
      <c r="GL346" s="2">
        <f t="shared" si="411"/>
        <v>0</v>
      </c>
      <c r="GM346" s="2">
        <f t="shared" si="412"/>
        <v>1989.12</v>
      </c>
      <c r="GN346" s="2">
        <f t="shared" si="413"/>
        <v>0</v>
      </c>
      <c r="GO346" s="2">
        <f t="shared" si="414"/>
        <v>1989.12</v>
      </c>
      <c r="GP346" s="2">
        <f t="shared" si="415"/>
        <v>0</v>
      </c>
      <c r="GQ346" s="2"/>
      <c r="GR346" s="2">
        <v>0</v>
      </c>
      <c r="GS346" s="2">
        <v>3</v>
      </c>
      <c r="GT346" s="2">
        <v>0</v>
      </c>
      <c r="GU346" s="2" t="s">
        <v>6</v>
      </c>
      <c r="GV346" s="2">
        <f t="shared" si="416"/>
        <v>0</v>
      </c>
      <c r="GW346" s="2">
        <v>1</v>
      </c>
      <c r="GX346" s="2">
        <f t="shared" si="417"/>
        <v>0</v>
      </c>
      <c r="GY346" s="2"/>
      <c r="GZ346" s="2"/>
      <c r="HA346" s="2">
        <v>0</v>
      </c>
      <c r="HB346" s="2">
        <v>0</v>
      </c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>
        <v>0</v>
      </c>
      <c r="IL346" s="2"/>
      <c r="IM346" s="2"/>
      <c r="IN346" s="2"/>
      <c r="IO346" s="2"/>
      <c r="IP346" s="2"/>
      <c r="IQ346" s="2"/>
      <c r="IR346" s="2"/>
      <c r="IS346" s="2"/>
      <c r="IT346" s="2"/>
      <c r="IU346" s="2"/>
    </row>
    <row r="347" spans="1:255" x14ac:dyDescent="0.2">
      <c r="A347">
        <v>18</v>
      </c>
      <c r="B347">
        <v>1</v>
      </c>
      <c r="C347">
        <v>955</v>
      </c>
      <c r="E347" t="s">
        <v>545</v>
      </c>
      <c r="F347" t="s">
        <v>371</v>
      </c>
      <c r="G347" t="s">
        <v>372</v>
      </c>
      <c r="H347" t="s">
        <v>252</v>
      </c>
      <c r="I347">
        <f>I345*J347</f>
        <v>6</v>
      </c>
      <c r="J347">
        <v>100</v>
      </c>
      <c r="O347">
        <f t="shared" si="385"/>
        <v>1989.12</v>
      </c>
      <c r="P347">
        <f t="shared" si="386"/>
        <v>1989.12</v>
      </c>
      <c r="Q347">
        <f t="shared" si="387"/>
        <v>0</v>
      </c>
      <c r="R347">
        <f t="shared" si="388"/>
        <v>0</v>
      </c>
      <c r="S347">
        <f t="shared" si="389"/>
        <v>0</v>
      </c>
      <c r="T347">
        <f t="shared" si="390"/>
        <v>0</v>
      </c>
      <c r="U347">
        <f t="shared" si="391"/>
        <v>0</v>
      </c>
      <c r="V347">
        <f t="shared" si="392"/>
        <v>0</v>
      </c>
      <c r="W347">
        <f t="shared" si="393"/>
        <v>0</v>
      </c>
      <c r="X347">
        <f t="shared" si="394"/>
        <v>0</v>
      </c>
      <c r="Y347">
        <f t="shared" si="395"/>
        <v>0</v>
      </c>
      <c r="AA347">
        <v>27721504</v>
      </c>
      <c r="AB347">
        <f t="shared" si="396"/>
        <v>331.52</v>
      </c>
      <c r="AC347">
        <f t="shared" si="377"/>
        <v>331.52</v>
      </c>
      <c r="AD347">
        <f t="shared" si="380"/>
        <v>0</v>
      </c>
      <c r="AE347">
        <f t="shared" si="381"/>
        <v>0</v>
      </c>
      <c r="AF347">
        <f t="shared" si="382"/>
        <v>0</v>
      </c>
      <c r="AG347">
        <f t="shared" si="397"/>
        <v>0</v>
      </c>
      <c r="AH347">
        <f t="shared" si="383"/>
        <v>0</v>
      </c>
      <c r="AI347">
        <f t="shared" si="384"/>
        <v>0</v>
      </c>
      <c r="AJ347">
        <f t="shared" si="398"/>
        <v>0</v>
      </c>
      <c r="AK347">
        <v>331.52</v>
      </c>
      <c r="AL347">
        <v>331.52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95</v>
      </c>
      <c r="AU347">
        <v>65</v>
      </c>
      <c r="AV347">
        <v>1</v>
      </c>
      <c r="AW347">
        <v>1</v>
      </c>
      <c r="AZ347">
        <v>1</v>
      </c>
      <c r="BA347">
        <v>1</v>
      </c>
      <c r="BB347">
        <v>1</v>
      </c>
      <c r="BC347">
        <v>1</v>
      </c>
      <c r="BD347" t="s">
        <v>6</v>
      </c>
      <c r="BE347" t="s">
        <v>6</v>
      </c>
      <c r="BF347" t="s">
        <v>6</v>
      </c>
      <c r="BG347" t="s">
        <v>6</v>
      </c>
      <c r="BH347">
        <v>3</v>
      </c>
      <c r="BI347">
        <v>2</v>
      </c>
      <c r="BJ347" t="s">
        <v>373</v>
      </c>
      <c r="BM347">
        <v>108001</v>
      </c>
      <c r="BN347">
        <v>0</v>
      </c>
      <c r="BO347" t="s">
        <v>6</v>
      </c>
      <c r="BP347">
        <v>0</v>
      </c>
      <c r="BQ347">
        <v>3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95</v>
      </c>
      <c r="CA347">
        <v>65</v>
      </c>
      <c r="CF347">
        <v>0</v>
      </c>
      <c r="CG347">
        <v>0</v>
      </c>
      <c r="CM347">
        <v>0</v>
      </c>
      <c r="CN347" t="s">
        <v>6</v>
      </c>
      <c r="CO347">
        <v>0</v>
      </c>
      <c r="CP347">
        <f t="shared" si="399"/>
        <v>1989.12</v>
      </c>
      <c r="CQ347">
        <f t="shared" si="400"/>
        <v>331.52</v>
      </c>
      <c r="CR347">
        <f t="shared" si="401"/>
        <v>0</v>
      </c>
      <c r="CS347">
        <f t="shared" si="402"/>
        <v>0</v>
      </c>
      <c r="CT347">
        <f t="shared" si="403"/>
        <v>0</v>
      </c>
      <c r="CU347">
        <f t="shared" si="404"/>
        <v>0</v>
      </c>
      <c r="CV347">
        <f t="shared" si="405"/>
        <v>0</v>
      </c>
      <c r="CW347">
        <f t="shared" si="406"/>
        <v>0</v>
      </c>
      <c r="CX347">
        <f t="shared" si="407"/>
        <v>0</v>
      </c>
      <c r="CY347">
        <f t="shared" si="408"/>
        <v>0</v>
      </c>
      <c r="CZ347">
        <f t="shared" si="409"/>
        <v>0</v>
      </c>
      <c r="DC347" t="s">
        <v>6</v>
      </c>
      <c r="DD347" t="s">
        <v>6</v>
      </c>
      <c r="DE347" t="s">
        <v>6</v>
      </c>
      <c r="DF347" t="s">
        <v>6</v>
      </c>
      <c r="DG347" t="s">
        <v>6</v>
      </c>
      <c r="DH347" t="s">
        <v>6</v>
      </c>
      <c r="DI347" t="s">
        <v>6</v>
      </c>
      <c r="DJ347" t="s">
        <v>6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1010</v>
      </c>
      <c r="DV347" t="s">
        <v>252</v>
      </c>
      <c r="DW347" t="s">
        <v>252</v>
      </c>
      <c r="DX347">
        <v>1</v>
      </c>
      <c r="EE347">
        <v>27028906</v>
      </c>
      <c r="EF347">
        <v>3</v>
      </c>
      <c r="EG347" t="s">
        <v>367</v>
      </c>
      <c r="EH347">
        <v>0</v>
      </c>
      <c r="EI347" t="s">
        <v>6</v>
      </c>
      <c r="EJ347">
        <v>2</v>
      </c>
      <c r="EK347">
        <v>108001</v>
      </c>
      <c r="EL347" t="s">
        <v>368</v>
      </c>
      <c r="EM347" t="s">
        <v>369</v>
      </c>
      <c r="EO347" t="s">
        <v>6</v>
      </c>
      <c r="EQ347">
        <v>0</v>
      </c>
      <c r="ER347">
        <v>331.52</v>
      </c>
      <c r="ES347">
        <v>331.52</v>
      </c>
      <c r="ET347">
        <v>0</v>
      </c>
      <c r="EU347">
        <v>0</v>
      </c>
      <c r="EV347">
        <v>0</v>
      </c>
      <c r="EW347">
        <v>0</v>
      </c>
      <c r="EX347">
        <v>0</v>
      </c>
      <c r="FQ347">
        <v>0</v>
      </c>
      <c r="FR347">
        <f t="shared" si="410"/>
        <v>0</v>
      </c>
      <c r="FS347">
        <v>0</v>
      </c>
      <c r="FX347">
        <v>95</v>
      </c>
      <c r="FY347">
        <v>65</v>
      </c>
      <c r="GA347" t="s">
        <v>6</v>
      </c>
      <c r="GD347">
        <v>0</v>
      </c>
      <c r="GF347">
        <v>-79161026</v>
      </c>
      <c r="GG347">
        <v>2</v>
      </c>
      <c r="GH347">
        <v>1</v>
      </c>
      <c r="GI347">
        <v>-2</v>
      </c>
      <c r="GJ347">
        <v>0</v>
      </c>
      <c r="GK347">
        <f>ROUND(R347*(S12)/100,2)</f>
        <v>0</v>
      </c>
      <c r="GL347">
        <f t="shared" si="411"/>
        <v>0</v>
      </c>
      <c r="GM347">
        <f t="shared" si="412"/>
        <v>1989.12</v>
      </c>
      <c r="GN347">
        <f t="shared" si="413"/>
        <v>0</v>
      </c>
      <c r="GO347">
        <f t="shared" si="414"/>
        <v>1989.12</v>
      </c>
      <c r="GP347">
        <f t="shared" si="415"/>
        <v>0</v>
      </c>
      <c r="GR347">
        <v>0</v>
      </c>
      <c r="GS347">
        <v>0</v>
      </c>
      <c r="GT347">
        <v>0</v>
      </c>
      <c r="GU347" t="s">
        <v>6</v>
      </c>
      <c r="GV347">
        <f t="shared" si="416"/>
        <v>0</v>
      </c>
      <c r="GW347">
        <v>1</v>
      </c>
      <c r="GX347">
        <f t="shared" si="417"/>
        <v>0</v>
      </c>
      <c r="HA347">
        <v>0</v>
      </c>
      <c r="HB347">
        <v>0</v>
      </c>
      <c r="IK347">
        <v>0</v>
      </c>
    </row>
    <row r="348" spans="1:255" x14ac:dyDescent="0.2">
      <c r="A348" s="2">
        <v>17</v>
      </c>
      <c r="B348" s="2">
        <v>1</v>
      </c>
      <c r="C348" s="2">
        <f>ROW(SmtRes!A966)</f>
        <v>966</v>
      </c>
      <c r="D348" s="2">
        <f>ROW(EtalonRes!A991)</f>
        <v>991</v>
      </c>
      <c r="E348" s="2" t="s">
        <v>546</v>
      </c>
      <c r="F348" s="2" t="s">
        <v>547</v>
      </c>
      <c r="G348" s="2" t="s">
        <v>548</v>
      </c>
      <c r="H348" s="2" t="s">
        <v>317</v>
      </c>
      <c r="I348" s="2">
        <f>ROUND(4/100,9)</f>
        <v>0.04</v>
      </c>
      <c r="J348" s="2">
        <v>0</v>
      </c>
      <c r="K348" s="2"/>
      <c r="L348" s="2"/>
      <c r="M348" s="2"/>
      <c r="N348" s="2"/>
      <c r="O348" s="2">
        <f t="shared" si="385"/>
        <v>16.96</v>
      </c>
      <c r="P348" s="2">
        <f t="shared" si="386"/>
        <v>4.2300000000000004</v>
      </c>
      <c r="Q348" s="2">
        <f t="shared" si="387"/>
        <v>0.19</v>
      </c>
      <c r="R348" s="2">
        <f t="shared" si="388"/>
        <v>0.03</v>
      </c>
      <c r="S348" s="2">
        <f t="shared" si="389"/>
        <v>12.54</v>
      </c>
      <c r="T348" s="2">
        <f t="shared" si="390"/>
        <v>0</v>
      </c>
      <c r="U348" s="2">
        <f t="shared" si="391"/>
        <v>1.264</v>
      </c>
      <c r="V348" s="2">
        <f t="shared" si="392"/>
        <v>2E-3</v>
      </c>
      <c r="W348" s="2">
        <f t="shared" si="393"/>
        <v>0</v>
      </c>
      <c r="X348" s="2">
        <f t="shared" si="394"/>
        <v>11.94</v>
      </c>
      <c r="Y348" s="2">
        <f t="shared" si="395"/>
        <v>8.17</v>
      </c>
      <c r="Z348" s="2"/>
      <c r="AA348" s="2">
        <v>27721505</v>
      </c>
      <c r="AB348" s="2">
        <f t="shared" si="396"/>
        <v>423.97</v>
      </c>
      <c r="AC348" s="2">
        <f t="shared" si="377"/>
        <v>105.83</v>
      </c>
      <c r="AD348" s="2">
        <f t="shared" si="380"/>
        <v>4.67</v>
      </c>
      <c r="AE348" s="2">
        <f t="shared" si="381"/>
        <v>0.64</v>
      </c>
      <c r="AF348" s="2">
        <f t="shared" si="382"/>
        <v>313.47000000000003</v>
      </c>
      <c r="AG348" s="2">
        <f t="shared" si="397"/>
        <v>0</v>
      </c>
      <c r="AH348" s="2">
        <f t="shared" si="383"/>
        <v>31.6</v>
      </c>
      <c r="AI348" s="2">
        <f t="shared" si="384"/>
        <v>0.05</v>
      </c>
      <c r="AJ348" s="2">
        <f t="shared" si="398"/>
        <v>0</v>
      </c>
      <c r="AK348" s="2">
        <v>423.97</v>
      </c>
      <c r="AL348" s="2">
        <v>105.83</v>
      </c>
      <c r="AM348" s="2">
        <v>4.67</v>
      </c>
      <c r="AN348" s="2">
        <v>0.64</v>
      </c>
      <c r="AO348" s="2">
        <v>313.47000000000003</v>
      </c>
      <c r="AP348" s="2">
        <v>0</v>
      </c>
      <c r="AQ348" s="2">
        <v>31.6</v>
      </c>
      <c r="AR348" s="2">
        <v>0.05</v>
      </c>
      <c r="AS348" s="2">
        <v>0</v>
      </c>
      <c r="AT348" s="2">
        <v>95</v>
      </c>
      <c r="AU348" s="2">
        <v>65</v>
      </c>
      <c r="AV348" s="2">
        <v>1</v>
      </c>
      <c r="AW348" s="2">
        <v>1</v>
      </c>
      <c r="AX348" s="2"/>
      <c r="AY348" s="2"/>
      <c r="AZ348" s="2">
        <v>1</v>
      </c>
      <c r="BA348" s="2">
        <v>1</v>
      </c>
      <c r="BB348" s="2">
        <v>1</v>
      </c>
      <c r="BC348" s="2">
        <v>1</v>
      </c>
      <c r="BD348" s="2" t="s">
        <v>6</v>
      </c>
      <c r="BE348" s="2" t="s">
        <v>6</v>
      </c>
      <c r="BF348" s="2" t="s">
        <v>6</v>
      </c>
      <c r="BG348" s="2" t="s">
        <v>6</v>
      </c>
      <c r="BH348" s="2">
        <v>0</v>
      </c>
      <c r="BI348" s="2">
        <v>2</v>
      </c>
      <c r="BJ348" s="2" t="s">
        <v>549</v>
      </c>
      <c r="BK348" s="2"/>
      <c r="BL348" s="2"/>
      <c r="BM348" s="2">
        <v>108001</v>
      </c>
      <c r="BN348" s="2">
        <v>0</v>
      </c>
      <c r="BO348" s="2" t="s">
        <v>6</v>
      </c>
      <c r="BP348" s="2">
        <v>0</v>
      </c>
      <c r="BQ348" s="2">
        <v>3</v>
      </c>
      <c r="BR348" s="2">
        <v>0</v>
      </c>
      <c r="BS348" s="2">
        <v>1</v>
      </c>
      <c r="BT348" s="2">
        <v>1</v>
      </c>
      <c r="BU348" s="2">
        <v>1</v>
      </c>
      <c r="BV348" s="2">
        <v>1</v>
      </c>
      <c r="BW348" s="2">
        <v>1</v>
      </c>
      <c r="BX348" s="2">
        <v>1</v>
      </c>
      <c r="BY348" s="2" t="s">
        <v>6</v>
      </c>
      <c r="BZ348" s="2">
        <v>95</v>
      </c>
      <c r="CA348" s="2">
        <v>65</v>
      </c>
      <c r="CB348" s="2"/>
      <c r="CC348" s="2"/>
      <c r="CD348" s="2"/>
      <c r="CE348" s="2"/>
      <c r="CF348" s="2">
        <v>0</v>
      </c>
      <c r="CG348" s="2">
        <v>0</v>
      </c>
      <c r="CH348" s="2"/>
      <c r="CI348" s="2"/>
      <c r="CJ348" s="2"/>
      <c r="CK348" s="2"/>
      <c r="CL348" s="2"/>
      <c r="CM348" s="2">
        <v>0</v>
      </c>
      <c r="CN348" s="2" t="s">
        <v>6</v>
      </c>
      <c r="CO348" s="2">
        <v>0</v>
      </c>
      <c r="CP348" s="2">
        <f t="shared" si="399"/>
        <v>16.96</v>
      </c>
      <c r="CQ348" s="2">
        <f t="shared" si="400"/>
        <v>105.83</v>
      </c>
      <c r="CR348" s="2">
        <f t="shared" si="401"/>
        <v>4.67</v>
      </c>
      <c r="CS348" s="2">
        <f t="shared" si="402"/>
        <v>0.64</v>
      </c>
      <c r="CT348" s="2">
        <f t="shared" si="403"/>
        <v>313.47000000000003</v>
      </c>
      <c r="CU348" s="2">
        <f t="shared" si="404"/>
        <v>0</v>
      </c>
      <c r="CV348" s="2">
        <f t="shared" si="405"/>
        <v>31.6</v>
      </c>
      <c r="CW348" s="2">
        <f t="shared" si="406"/>
        <v>0.05</v>
      </c>
      <c r="CX348" s="2">
        <f t="shared" si="407"/>
        <v>0</v>
      </c>
      <c r="CY348" s="2">
        <f t="shared" si="408"/>
        <v>11.941499999999998</v>
      </c>
      <c r="CZ348" s="2">
        <f t="shared" si="409"/>
        <v>8.1704999999999988</v>
      </c>
      <c r="DA348" s="2"/>
      <c r="DB348" s="2"/>
      <c r="DC348" s="2" t="s">
        <v>6</v>
      </c>
      <c r="DD348" s="2" t="s">
        <v>6</v>
      </c>
      <c r="DE348" s="2" t="s">
        <v>6</v>
      </c>
      <c r="DF348" s="2" t="s">
        <v>6</v>
      </c>
      <c r="DG348" s="2" t="s">
        <v>6</v>
      </c>
      <c r="DH348" s="2" t="s">
        <v>6</v>
      </c>
      <c r="DI348" s="2" t="s">
        <v>6</v>
      </c>
      <c r="DJ348" s="2" t="s">
        <v>6</v>
      </c>
      <c r="DK348" s="2" t="s">
        <v>6</v>
      </c>
      <c r="DL348" s="2" t="s">
        <v>6</v>
      </c>
      <c r="DM348" s="2" t="s">
        <v>6</v>
      </c>
      <c r="DN348" s="2">
        <v>0</v>
      </c>
      <c r="DO348" s="2">
        <v>0</v>
      </c>
      <c r="DP348" s="2">
        <v>1</v>
      </c>
      <c r="DQ348" s="2">
        <v>1</v>
      </c>
      <c r="DR348" s="2"/>
      <c r="DS348" s="2"/>
      <c r="DT348" s="2"/>
      <c r="DU348" s="2">
        <v>1013</v>
      </c>
      <c r="DV348" s="2" t="s">
        <v>317</v>
      </c>
      <c r="DW348" s="2" t="s">
        <v>317</v>
      </c>
      <c r="DX348" s="2">
        <v>1</v>
      </c>
      <c r="DY348" s="2"/>
      <c r="DZ348" s="2"/>
      <c r="EA348" s="2"/>
      <c r="EB348" s="2"/>
      <c r="EC348" s="2"/>
      <c r="ED348" s="2"/>
      <c r="EE348" s="2">
        <v>27028906</v>
      </c>
      <c r="EF348" s="2">
        <v>3</v>
      </c>
      <c r="EG348" s="2" t="s">
        <v>367</v>
      </c>
      <c r="EH348" s="2">
        <v>0</v>
      </c>
      <c r="EI348" s="2" t="s">
        <v>6</v>
      </c>
      <c r="EJ348" s="2">
        <v>2</v>
      </c>
      <c r="EK348" s="2">
        <v>108001</v>
      </c>
      <c r="EL348" s="2" t="s">
        <v>368</v>
      </c>
      <c r="EM348" s="2" t="s">
        <v>369</v>
      </c>
      <c r="EN348" s="2"/>
      <c r="EO348" s="2" t="s">
        <v>6</v>
      </c>
      <c r="EP348" s="2"/>
      <c r="EQ348" s="2">
        <v>0</v>
      </c>
      <c r="ER348" s="2">
        <v>423.97</v>
      </c>
      <c r="ES348" s="2">
        <v>105.83</v>
      </c>
      <c r="ET348" s="2">
        <v>4.67</v>
      </c>
      <c r="EU348" s="2">
        <v>0.64</v>
      </c>
      <c r="EV348" s="2">
        <v>313.47000000000003</v>
      </c>
      <c r="EW348" s="2">
        <v>31.6</v>
      </c>
      <c r="EX348" s="2">
        <v>0.05</v>
      </c>
      <c r="EY348" s="2">
        <v>0</v>
      </c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>
        <v>0</v>
      </c>
      <c r="FR348" s="2">
        <f t="shared" si="410"/>
        <v>0</v>
      </c>
      <c r="FS348" s="2">
        <v>0</v>
      </c>
      <c r="FT348" s="2"/>
      <c r="FU348" s="2"/>
      <c r="FV348" s="2"/>
      <c r="FW348" s="2"/>
      <c r="FX348" s="2">
        <v>95</v>
      </c>
      <c r="FY348" s="2">
        <v>65</v>
      </c>
      <c r="FZ348" s="2"/>
      <c r="GA348" s="2" t="s">
        <v>6</v>
      </c>
      <c r="GB348" s="2"/>
      <c r="GC348" s="2"/>
      <c r="GD348" s="2">
        <v>0</v>
      </c>
      <c r="GE348" s="2"/>
      <c r="GF348" s="2">
        <v>-312235141</v>
      </c>
      <c r="GG348" s="2">
        <v>2</v>
      </c>
      <c r="GH348" s="2">
        <v>1</v>
      </c>
      <c r="GI348" s="2">
        <v>-2</v>
      </c>
      <c r="GJ348" s="2">
        <v>0</v>
      </c>
      <c r="GK348" s="2">
        <f>ROUND(R348*(R12)/100,2)</f>
        <v>0</v>
      </c>
      <c r="GL348" s="2">
        <f t="shared" si="411"/>
        <v>0</v>
      </c>
      <c r="GM348" s="2">
        <f t="shared" si="412"/>
        <v>37.07</v>
      </c>
      <c r="GN348" s="2">
        <f t="shared" si="413"/>
        <v>0</v>
      </c>
      <c r="GO348" s="2">
        <f t="shared" si="414"/>
        <v>37.07</v>
      </c>
      <c r="GP348" s="2">
        <f t="shared" si="415"/>
        <v>0</v>
      </c>
      <c r="GQ348" s="2"/>
      <c r="GR348" s="2">
        <v>0</v>
      </c>
      <c r="GS348" s="2">
        <v>3</v>
      </c>
      <c r="GT348" s="2">
        <v>0</v>
      </c>
      <c r="GU348" s="2" t="s">
        <v>6</v>
      </c>
      <c r="GV348" s="2">
        <f t="shared" si="416"/>
        <v>0</v>
      </c>
      <c r="GW348" s="2">
        <v>1</v>
      </c>
      <c r="GX348" s="2">
        <f t="shared" si="417"/>
        <v>0</v>
      </c>
      <c r="GY348" s="2"/>
      <c r="GZ348" s="2"/>
      <c r="HA348" s="2">
        <v>0</v>
      </c>
      <c r="HB348" s="2">
        <v>0</v>
      </c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>
        <v>0</v>
      </c>
      <c r="IL348" s="2"/>
      <c r="IM348" s="2"/>
      <c r="IN348" s="2"/>
      <c r="IO348" s="2"/>
      <c r="IP348" s="2"/>
      <c r="IQ348" s="2"/>
      <c r="IR348" s="2"/>
      <c r="IS348" s="2"/>
      <c r="IT348" s="2"/>
      <c r="IU348" s="2"/>
    </row>
    <row r="349" spans="1:255" x14ac:dyDescent="0.2">
      <c r="A349">
        <v>17</v>
      </c>
      <c r="B349">
        <v>1</v>
      </c>
      <c r="C349">
        <f>ROW(SmtRes!A976)</f>
        <v>976</v>
      </c>
      <c r="D349">
        <f>ROW(EtalonRes!A1000)</f>
        <v>1000</v>
      </c>
      <c r="E349" t="s">
        <v>546</v>
      </c>
      <c r="F349" t="s">
        <v>547</v>
      </c>
      <c r="G349" t="s">
        <v>548</v>
      </c>
      <c r="H349" t="s">
        <v>317</v>
      </c>
      <c r="I349">
        <f>ROUND(4/100,9)</f>
        <v>0.04</v>
      </c>
      <c r="J349">
        <v>0</v>
      </c>
      <c r="O349">
        <f t="shared" si="385"/>
        <v>16.96</v>
      </c>
      <c r="P349">
        <f t="shared" si="386"/>
        <v>4.2300000000000004</v>
      </c>
      <c r="Q349">
        <f t="shared" si="387"/>
        <v>0.19</v>
      </c>
      <c r="R349">
        <f t="shared" si="388"/>
        <v>0.03</v>
      </c>
      <c r="S349">
        <f t="shared" si="389"/>
        <v>12.54</v>
      </c>
      <c r="T349">
        <f t="shared" si="390"/>
        <v>0</v>
      </c>
      <c r="U349">
        <f t="shared" si="391"/>
        <v>1.264</v>
      </c>
      <c r="V349">
        <f t="shared" si="392"/>
        <v>2E-3</v>
      </c>
      <c r="W349">
        <f t="shared" si="393"/>
        <v>0</v>
      </c>
      <c r="X349">
        <f t="shared" si="394"/>
        <v>11.94</v>
      </c>
      <c r="Y349">
        <f t="shared" si="395"/>
        <v>8.17</v>
      </c>
      <c r="AA349">
        <v>27721504</v>
      </c>
      <c r="AB349">
        <f t="shared" si="396"/>
        <v>423.97</v>
      </c>
      <c r="AC349">
        <f t="shared" si="377"/>
        <v>105.83</v>
      </c>
      <c r="AD349">
        <f t="shared" si="380"/>
        <v>4.67</v>
      </c>
      <c r="AE349">
        <f t="shared" si="381"/>
        <v>0.64</v>
      </c>
      <c r="AF349">
        <f t="shared" si="382"/>
        <v>313.47000000000003</v>
      </c>
      <c r="AG349">
        <f t="shared" si="397"/>
        <v>0</v>
      </c>
      <c r="AH349">
        <f t="shared" si="383"/>
        <v>31.6</v>
      </c>
      <c r="AI349">
        <f t="shared" si="384"/>
        <v>0.05</v>
      </c>
      <c r="AJ349">
        <f t="shared" si="398"/>
        <v>0</v>
      </c>
      <c r="AK349">
        <v>423.97</v>
      </c>
      <c r="AL349">
        <v>105.83</v>
      </c>
      <c r="AM349">
        <v>4.67</v>
      </c>
      <c r="AN349">
        <v>0.64</v>
      </c>
      <c r="AO349">
        <v>313.47000000000003</v>
      </c>
      <c r="AP349">
        <v>0</v>
      </c>
      <c r="AQ349">
        <v>31.6</v>
      </c>
      <c r="AR349">
        <v>0.05</v>
      </c>
      <c r="AS349">
        <v>0</v>
      </c>
      <c r="AT349">
        <v>95</v>
      </c>
      <c r="AU349">
        <v>65</v>
      </c>
      <c r="AV349">
        <v>1</v>
      </c>
      <c r="AW349">
        <v>1</v>
      </c>
      <c r="AZ349">
        <v>1</v>
      </c>
      <c r="BA349">
        <v>1</v>
      </c>
      <c r="BB349">
        <v>1</v>
      </c>
      <c r="BC349">
        <v>1</v>
      </c>
      <c r="BD349" t="s">
        <v>6</v>
      </c>
      <c r="BE349" t="s">
        <v>6</v>
      </c>
      <c r="BF349" t="s">
        <v>6</v>
      </c>
      <c r="BG349" t="s">
        <v>6</v>
      </c>
      <c r="BH349">
        <v>0</v>
      </c>
      <c r="BI349">
        <v>2</v>
      </c>
      <c r="BJ349" t="s">
        <v>549</v>
      </c>
      <c r="BM349">
        <v>108001</v>
      </c>
      <c r="BN349">
        <v>0</v>
      </c>
      <c r="BO349" t="s">
        <v>6</v>
      </c>
      <c r="BP349">
        <v>0</v>
      </c>
      <c r="BQ349">
        <v>3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95</v>
      </c>
      <c r="CA349">
        <v>65</v>
      </c>
      <c r="CF349">
        <v>0</v>
      </c>
      <c r="CG349">
        <v>0</v>
      </c>
      <c r="CM349">
        <v>0</v>
      </c>
      <c r="CN349" t="s">
        <v>6</v>
      </c>
      <c r="CO349">
        <v>0</v>
      </c>
      <c r="CP349">
        <f t="shared" si="399"/>
        <v>16.96</v>
      </c>
      <c r="CQ349">
        <f t="shared" si="400"/>
        <v>105.83</v>
      </c>
      <c r="CR349">
        <f t="shared" si="401"/>
        <v>4.67</v>
      </c>
      <c r="CS349">
        <f t="shared" si="402"/>
        <v>0.64</v>
      </c>
      <c r="CT349">
        <f t="shared" si="403"/>
        <v>313.47000000000003</v>
      </c>
      <c r="CU349">
        <f t="shared" si="404"/>
        <v>0</v>
      </c>
      <c r="CV349">
        <f t="shared" si="405"/>
        <v>31.6</v>
      </c>
      <c r="CW349">
        <f t="shared" si="406"/>
        <v>0.05</v>
      </c>
      <c r="CX349">
        <f t="shared" si="407"/>
        <v>0</v>
      </c>
      <c r="CY349">
        <f t="shared" si="408"/>
        <v>11.941499999999998</v>
      </c>
      <c r="CZ349">
        <f t="shared" si="409"/>
        <v>8.1704999999999988</v>
      </c>
      <c r="DC349" t="s">
        <v>6</v>
      </c>
      <c r="DD349" t="s">
        <v>6</v>
      </c>
      <c r="DE349" t="s">
        <v>6</v>
      </c>
      <c r="DF349" t="s">
        <v>6</v>
      </c>
      <c r="DG349" t="s">
        <v>6</v>
      </c>
      <c r="DH349" t="s">
        <v>6</v>
      </c>
      <c r="DI349" t="s">
        <v>6</v>
      </c>
      <c r="DJ349" t="s">
        <v>6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1013</v>
      </c>
      <c r="DV349" t="s">
        <v>317</v>
      </c>
      <c r="DW349" t="s">
        <v>317</v>
      </c>
      <c r="DX349">
        <v>1</v>
      </c>
      <c r="EE349">
        <v>27028906</v>
      </c>
      <c r="EF349">
        <v>3</v>
      </c>
      <c r="EG349" t="s">
        <v>367</v>
      </c>
      <c r="EH349">
        <v>0</v>
      </c>
      <c r="EI349" t="s">
        <v>6</v>
      </c>
      <c r="EJ349">
        <v>2</v>
      </c>
      <c r="EK349">
        <v>108001</v>
      </c>
      <c r="EL349" t="s">
        <v>368</v>
      </c>
      <c r="EM349" t="s">
        <v>369</v>
      </c>
      <c r="EO349" t="s">
        <v>6</v>
      </c>
      <c r="EQ349">
        <v>0</v>
      </c>
      <c r="ER349">
        <v>423.97</v>
      </c>
      <c r="ES349">
        <v>105.83</v>
      </c>
      <c r="ET349">
        <v>4.67</v>
      </c>
      <c r="EU349">
        <v>0.64</v>
      </c>
      <c r="EV349">
        <v>313.47000000000003</v>
      </c>
      <c r="EW349">
        <v>31.6</v>
      </c>
      <c r="EX349">
        <v>0.05</v>
      </c>
      <c r="EY349">
        <v>0</v>
      </c>
      <c r="FQ349">
        <v>0</v>
      </c>
      <c r="FR349">
        <f t="shared" si="410"/>
        <v>0</v>
      </c>
      <c r="FS349">
        <v>0</v>
      </c>
      <c r="FX349">
        <v>95</v>
      </c>
      <c r="FY349">
        <v>65</v>
      </c>
      <c r="GA349" t="s">
        <v>6</v>
      </c>
      <c r="GD349">
        <v>0</v>
      </c>
      <c r="GF349">
        <v>-312235141</v>
      </c>
      <c r="GG349">
        <v>2</v>
      </c>
      <c r="GH349">
        <v>1</v>
      </c>
      <c r="GI349">
        <v>-2</v>
      </c>
      <c r="GJ349">
        <v>0</v>
      </c>
      <c r="GK349">
        <f>ROUND(R349*(S12)/100,2)</f>
        <v>0</v>
      </c>
      <c r="GL349">
        <f t="shared" si="411"/>
        <v>0</v>
      </c>
      <c r="GM349">
        <f t="shared" si="412"/>
        <v>37.07</v>
      </c>
      <c r="GN349">
        <f t="shared" si="413"/>
        <v>0</v>
      </c>
      <c r="GO349">
        <f t="shared" si="414"/>
        <v>37.07</v>
      </c>
      <c r="GP349">
        <f t="shared" si="415"/>
        <v>0</v>
      </c>
      <c r="GR349">
        <v>0</v>
      </c>
      <c r="GS349">
        <v>0</v>
      </c>
      <c r="GT349">
        <v>0</v>
      </c>
      <c r="GU349" t="s">
        <v>6</v>
      </c>
      <c r="GV349">
        <f t="shared" si="416"/>
        <v>0</v>
      </c>
      <c r="GW349">
        <v>1</v>
      </c>
      <c r="GX349">
        <f t="shared" si="417"/>
        <v>0</v>
      </c>
      <c r="HA349">
        <v>0</v>
      </c>
      <c r="HB349">
        <v>0</v>
      </c>
      <c r="IK349">
        <v>0</v>
      </c>
    </row>
    <row r="350" spans="1:255" x14ac:dyDescent="0.2">
      <c r="A350" s="2">
        <v>18</v>
      </c>
      <c r="B350" s="2">
        <v>1</v>
      </c>
      <c r="C350" s="2">
        <v>965</v>
      </c>
      <c r="D350" s="2"/>
      <c r="E350" s="2" t="s">
        <v>550</v>
      </c>
      <c r="F350" s="2" t="s">
        <v>551</v>
      </c>
      <c r="G350" s="2" t="s">
        <v>552</v>
      </c>
      <c r="H350" s="2" t="s">
        <v>553</v>
      </c>
      <c r="I350" s="2">
        <f>I348*J350</f>
        <v>0.4</v>
      </c>
      <c r="J350" s="2">
        <v>10</v>
      </c>
      <c r="K350" s="2"/>
      <c r="L350" s="2"/>
      <c r="M350" s="2"/>
      <c r="N350" s="2"/>
      <c r="O350" s="2">
        <f t="shared" si="385"/>
        <v>27.2</v>
      </c>
      <c r="P350" s="2">
        <f t="shared" si="386"/>
        <v>27.2</v>
      </c>
      <c r="Q350" s="2">
        <f t="shared" si="387"/>
        <v>0</v>
      </c>
      <c r="R350" s="2">
        <f t="shared" si="388"/>
        <v>0</v>
      </c>
      <c r="S350" s="2">
        <f t="shared" si="389"/>
        <v>0</v>
      </c>
      <c r="T350" s="2">
        <f t="shared" si="390"/>
        <v>0</v>
      </c>
      <c r="U350" s="2">
        <f t="shared" si="391"/>
        <v>0</v>
      </c>
      <c r="V350" s="2">
        <f t="shared" si="392"/>
        <v>0</v>
      </c>
      <c r="W350" s="2">
        <f t="shared" si="393"/>
        <v>0</v>
      </c>
      <c r="X350" s="2">
        <f t="shared" si="394"/>
        <v>0</v>
      </c>
      <c r="Y350" s="2">
        <f t="shared" si="395"/>
        <v>0</v>
      </c>
      <c r="Z350" s="2"/>
      <c r="AA350" s="2">
        <v>27721505</v>
      </c>
      <c r="AB350" s="2">
        <f t="shared" si="396"/>
        <v>68</v>
      </c>
      <c r="AC350" s="2">
        <f t="shared" si="377"/>
        <v>68</v>
      </c>
      <c r="AD350" s="2">
        <f t="shared" si="380"/>
        <v>0</v>
      </c>
      <c r="AE350" s="2">
        <f t="shared" si="381"/>
        <v>0</v>
      </c>
      <c r="AF350" s="2">
        <f t="shared" si="382"/>
        <v>0</v>
      </c>
      <c r="AG350" s="2">
        <f t="shared" si="397"/>
        <v>0</v>
      </c>
      <c r="AH350" s="2">
        <f t="shared" si="383"/>
        <v>0</v>
      </c>
      <c r="AI350" s="2">
        <f t="shared" si="384"/>
        <v>0</v>
      </c>
      <c r="AJ350" s="2">
        <f t="shared" si="398"/>
        <v>0</v>
      </c>
      <c r="AK350" s="2">
        <v>68</v>
      </c>
      <c r="AL350" s="2">
        <v>68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95</v>
      </c>
      <c r="AU350" s="2">
        <v>65</v>
      </c>
      <c r="AV350" s="2">
        <v>1</v>
      </c>
      <c r="AW350" s="2">
        <v>1</v>
      </c>
      <c r="AX350" s="2"/>
      <c r="AY350" s="2"/>
      <c r="AZ350" s="2">
        <v>1</v>
      </c>
      <c r="BA350" s="2">
        <v>1</v>
      </c>
      <c r="BB350" s="2">
        <v>1</v>
      </c>
      <c r="BC350" s="2">
        <v>1</v>
      </c>
      <c r="BD350" s="2" t="s">
        <v>6</v>
      </c>
      <c r="BE350" s="2" t="s">
        <v>6</v>
      </c>
      <c r="BF350" s="2" t="s">
        <v>6</v>
      </c>
      <c r="BG350" s="2" t="s">
        <v>6</v>
      </c>
      <c r="BH350" s="2">
        <v>3</v>
      </c>
      <c r="BI350" s="2">
        <v>2</v>
      </c>
      <c r="BJ350" s="2" t="s">
        <v>554</v>
      </c>
      <c r="BK350" s="2"/>
      <c r="BL350" s="2"/>
      <c r="BM350" s="2">
        <v>108001</v>
      </c>
      <c r="BN350" s="2">
        <v>0</v>
      </c>
      <c r="BO350" s="2" t="s">
        <v>6</v>
      </c>
      <c r="BP350" s="2">
        <v>0</v>
      </c>
      <c r="BQ350" s="2">
        <v>3</v>
      </c>
      <c r="BR350" s="2">
        <v>0</v>
      </c>
      <c r="BS350" s="2">
        <v>1</v>
      </c>
      <c r="BT350" s="2">
        <v>1</v>
      </c>
      <c r="BU350" s="2">
        <v>1</v>
      </c>
      <c r="BV350" s="2">
        <v>1</v>
      </c>
      <c r="BW350" s="2">
        <v>1</v>
      </c>
      <c r="BX350" s="2">
        <v>1</v>
      </c>
      <c r="BY350" s="2" t="s">
        <v>6</v>
      </c>
      <c r="BZ350" s="2">
        <v>95</v>
      </c>
      <c r="CA350" s="2">
        <v>65</v>
      </c>
      <c r="CB350" s="2"/>
      <c r="CC350" s="2"/>
      <c r="CD350" s="2"/>
      <c r="CE350" s="2"/>
      <c r="CF350" s="2">
        <v>0</v>
      </c>
      <c r="CG350" s="2">
        <v>0</v>
      </c>
      <c r="CH350" s="2"/>
      <c r="CI350" s="2"/>
      <c r="CJ350" s="2"/>
      <c r="CK350" s="2"/>
      <c r="CL350" s="2"/>
      <c r="CM350" s="2">
        <v>0</v>
      </c>
      <c r="CN350" s="2" t="s">
        <v>6</v>
      </c>
      <c r="CO350" s="2">
        <v>0</v>
      </c>
      <c r="CP350" s="2">
        <f t="shared" si="399"/>
        <v>27.2</v>
      </c>
      <c r="CQ350" s="2">
        <f t="shared" si="400"/>
        <v>68</v>
      </c>
      <c r="CR350" s="2">
        <f t="shared" si="401"/>
        <v>0</v>
      </c>
      <c r="CS350" s="2">
        <f t="shared" si="402"/>
        <v>0</v>
      </c>
      <c r="CT350" s="2">
        <f t="shared" si="403"/>
        <v>0</v>
      </c>
      <c r="CU350" s="2">
        <f t="shared" si="404"/>
        <v>0</v>
      </c>
      <c r="CV350" s="2">
        <f t="shared" si="405"/>
        <v>0</v>
      </c>
      <c r="CW350" s="2">
        <f t="shared" si="406"/>
        <v>0</v>
      </c>
      <c r="CX350" s="2">
        <f t="shared" si="407"/>
        <v>0</v>
      </c>
      <c r="CY350" s="2">
        <f t="shared" si="408"/>
        <v>0</v>
      </c>
      <c r="CZ350" s="2">
        <f t="shared" si="409"/>
        <v>0</v>
      </c>
      <c r="DA350" s="2"/>
      <c r="DB350" s="2"/>
      <c r="DC350" s="2" t="s">
        <v>6</v>
      </c>
      <c r="DD350" s="2" t="s">
        <v>6</v>
      </c>
      <c r="DE350" s="2" t="s">
        <v>6</v>
      </c>
      <c r="DF350" s="2" t="s">
        <v>6</v>
      </c>
      <c r="DG350" s="2" t="s">
        <v>6</v>
      </c>
      <c r="DH350" s="2" t="s">
        <v>6</v>
      </c>
      <c r="DI350" s="2" t="s">
        <v>6</v>
      </c>
      <c r="DJ350" s="2" t="s">
        <v>6</v>
      </c>
      <c r="DK350" s="2" t="s">
        <v>6</v>
      </c>
      <c r="DL350" s="2" t="s">
        <v>6</v>
      </c>
      <c r="DM350" s="2" t="s">
        <v>6</v>
      </c>
      <c r="DN350" s="2">
        <v>0</v>
      </c>
      <c r="DO350" s="2">
        <v>0</v>
      </c>
      <c r="DP350" s="2">
        <v>1</v>
      </c>
      <c r="DQ350" s="2">
        <v>1</v>
      </c>
      <c r="DR350" s="2"/>
      <c r="DS350" s="2"/>
      <c r="DT350" s="2"/>
      <c r="DU350" s="2">
        <v>1010</v>
      </c>
      <c r="DV350" s="2" t="s">
        <v>553</v>
      </c>
      <c r="DW350" s="2" t="s">
        <v>553</v>
      </c>
      <c r="DX350" s="2">
        <v>10</v>
      </c>
      <c r="DY350" s="2"/>
      <c r="DZ350" s="2"/>
      <c r="EA350" s="2"/>
      <c r="EB350" s="2"/>
      <c r="EC350" s="2"/>
      <c r="ED350" s="2"/>
      <c r="EE350" s="2">
        <v>27028906</v>
      </c>
      <c r="EF350" s="2">
        <v>3</v>
      </c>
      <c r="EG350" s="2" t="s">
        <v>367</v>
      </c>
      <c r="EH350" s="2">
        <v>0</v>
      </c>
      <c r="EI350" s="2" t="s">
        <v>6</v>
      </c>
      <c r="EJ350" s="2">
        <v>2</v>
      </c>
      <c r="EK350" s="2">
        <v>108001</v>
      </c>
      <c r="EL350" s="2" t="s">
        <v>368</v>
      </c>
      <c r="EM350" s="2" t="s">
        <v>369</v>
      </c>
      <c r="EN350" s="2"/>
      <c r="EO350" s="2" t="s">
        <v>6</v>
      </c>
      <c r="EP350" s="2"/>
      <c r="EQ350" s="2">
        <v>0</v>
      </c>
      <c r="ER350" s="2">
        <v>68</v>
      </c>
      <c r="ES350" s="2">
        <v>68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>
        <v>0</v>
      </c>
      <c r="FR350" s="2">
        <f t="shared" si="410"/>
        <v>0</v>
      </c>
      <c r="FS350" s="2">
        <v>0</v>
      </c>
      <c r="FT350" s="2"/>
      <c r="FU350" s="2"/>
      <c r="FV350" s="2"/>
      <c r="FW350" s="2"/>
      <c r="FX350" s="2">
        <v>95</v>
      </c>
      <c r="FY350" s="2">
        <v>65</v>
      </c>
      <c r="FZ350" s="2"/>
      <c r="GA350" s="2" t="s">
        <v>6</v>
      </c>
      <c r="GB350" s="2"/>
      <c r="GC350" s="2"/>
      <c r="GD350" s="2">
        <v>0</v>
      </c>
      <c r="GE350" s="2"/>
      <c r="GF350" s="2">
        <v>-80855738</v>
      </c>
      <c r="GG350" s="2">
        <v>2</v>
      </c>
      <c r="GH350" s="2">
        <v>1</v>
      </c>
      <c r="GI350" s="2">
        <v>-2</v>
      </c>
      <c r="GJ350" s="2">
        <v>0</v>
      </c>
      <c r="GK350" s="2">
        <f>ROUND(R350*(R12)/100,2)</f>
        <v>0</v>
      </c>
      <c r="GL350" s="2">
        <f t="shared" si="411"/>
        <v>0</v>
      </c>
      <c r="GM350" s="2">
        <f t="shared" si="412"/>
        <v>27.2</v>
      </c>
      <c r="GN350" s="2">
        <f t="shared" si="413"/>
        <v>0</v>
      </c>
      <c r="GO350" s="2">
        <f t="shared" si="414"/>
        <v>27.2</v>
      </c>
      <c r="GP350" s="2">
        <f t="shared" si="415"/>
        <v>0</v>
      </c>
      <c r="GQ350" s="2"/>
      <c r="GR350" s="2">
        <v>0</v>
      </c>
      <c r="GS350" s="2">
        <v>3</v>
      </c>
      <c r="GT350" s="2">
        <v>0</v>
      </c>
      <c r="GU350" s="2" t="s">
        <v>6</v>
      </c>
      <c r="GV350" s="2">
        <f t="shared" si="416"/>
        <v>0</v>
      </c>
      <c r="GW350" s="2">
        <v>1</v>
      </c>
      <c r="GX350" s="2">
        <f t="shared" si="417"/>
        <v>0</v>
      </c>
      <c r="GY350" s="2"/>
      <c r="GZ350" s="2"/>
      <c r="HA350" s="2">
        <v>0</v>
      </c>
      <c r="HB350" s="2">
        <v>0</v>
      </c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>
        <v>0</v>
      </c>
      <c r="IL350" s="2"/>
      <c r="IM350" s="2"/>
      <c r="IN350" s="2"/>
      <c r="IO350" s="2"/>
      <c r="IP350" s="2"/>
      <c r="IQ350" s="2"/>
      <c r="IR350" s="2"/>
      <c r="IS350" s="2"/>
      <c r="IT350" s="2"/>
      <c r="IU350" s="2"/>
    </row>
    <row r="351" spans="1:255" x14ac:dyDescent="0.2">
      <c r="A351">
        <v>18</v>
      </c>
      <c r="B351">
        <v>1</v>
      </c>
      <c r="C351">
        <v>975</v>
      </c>
      <c r="E351" t="s">
        <v>550</v>
      </c>
      <c r="F351" t="s">
        <v>551</v>
      </c>
      <c r="G351" t="s">
        <v>552</v>
      </c>
      <c r="H351" t="s">
        <v>553</v>
      </c>
      <c r="I351">
        <f>I349*J351</f>
        <v>0.4</v>
      </c>
      <c r="J351">
        <v>10</v>
      </c>
      <c r="O351">
        <f t="shared" si="385"/>
        <v>27.2</v>
      </c>
      <c r="P351">
        <f t="shared" si="386"/>
        <v>27.2</v>
      </c>
      <c r="Q351">
        <f t="shared" si="387"/>
        <v>0</v>
      </c>
      <c r="R351">
        <f t="shared" si="388"/>
        <v>0</v>
      </c>
      <c r="S351">
        <f t="shared" si="389"/>
        <v>0</v>
      </c>
      <c r="T351">
        <f t="shared" si="390"/>
        <v>0</v>
      </c>
      <c r="U351">
        <f t="shared" si="391"/>
        <v>0</v>
      </c>
      <c r="V351">
        <f t="shared" si="392"/>
        <v>0</v>
      </c>
      <c r="W351">
        <f t="shared" si="393"/>
        <v>0</v>
      </c>
      <c r="X351">
        <f t="shared" si="394"/>
        <v>0</v>
      </c>
      <c r="Y351">
        <f t="shared" si="395"/>
        <v>0</v>
      </c>
      <c r="AA351">
        <v>27721504</v>
      </c>
      <c r="AB351">
        <f t="shared" si="396"/>
        <v>68</v>
      </c>
      <c r="AC351">
        <f t="shared" si="377"/>
        <v>68</v>
      </c>
      <c r="AD351">
        <f t="shared" si="380"/>
        <v>0</v>
      </c>
      <c r="AE351">
        <f t="shared" si="381"/>
        <v>0</v>
      </c>
      <c r="AF351">
        <f t="shared" si="382"/>
        <v>0</v>
      </c>
      <c r="AG351">
        <f t="shared" si="397"/>
        <v>0</v>
      </c>
      <c r="AH351">
        <f t="shared" si="383"/>
        <v>0</v>
      </c>
      <c r="AI351">
        <f t="shared" si="384"/>
        <v>0</v>
      </c>
      <c r="AJ351">
        <f t="shared" si="398"/>
        <v>0</v>
      </c>
      <c r="AK351">
        <v>68</v>
      </c>
      <c r="AL351">
        <v>68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95</v>
      </c>
      <c r="AU351">
        <v>65</v>
      </c>
      <c r="AV351">
        <v>1</v>
      </c>
      <c r="AW351">
        <v>1</v>
      </c>
      <c r="AZ351">
        <v>1</v>
      </c>
      <c r="BA351">
        <v>1</v>
      </c>
      <c r="BB351">
        <v>1</v>
      </c>
      <c r="BC351">
        <v>1</v>
      </c>
      <c r="BD351" t="s">
        <v>6</v>
      </c>
      <c r="BE351" t="s">
        <v>6</v>
      </c>
      <c r="BF351" t="s">
        <v>6</v>
      </c>
      <c r="BG351" t="s">
        <v>6</v>
      </c>
      <c r="BH351">
        <v>3</v>
      </c>
      <c r="BI351">
        <v>2</v>
      </c>
      <c r="BJ351" t="s">
        <v>554</v>
      </c>
      <c r="BM351">
        <v>108001</v>
      </c>
      <c r="BN351">
        <v>0</v>
      </c>
      <c r="BO351" t="s">
        <v>6</v>
      </c>
      <c r="BP351">
        <v>0</v>
      </c>
      <c r="BQ351">
        <v>3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95</v>
      </c>
      <c r="CA351">
        <v>65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399"/>
        <v>27.2</v>
      </c>
      <c r="CQ351">
        <f t="shared" si="400"/>
        <v>68</v>
      </c>
      <c r="CR351">
        <f t="shared" si="401"/>
        <v>0</v>
      </c>
      <c r="CS351">
        <f t="shared" si="402"/>
        <v>0</v>
      </c>
      <c r="CT351">
        <f t="shared" si="403"/>
        <v>0</v>
      </c>
      <c r="CU351">
        <f t="shared" si="404"/>
        <v>0</v>
      </c>
      <c r="CV351">
        <f t="shared" si="405"/>
        <v>0</v>
      </c>
      <c r="CW351">
        <f t="shared" si="406"/>
        <v>0</v>
      </c>
      <c r="CX351">
        <f t="shared" si="407"/>
        <v>0</v>
      </c>
      <c r="CY351">
        <f t="shared" si="408"/>
        <v>0</v>
      </c>
      <c r="CZ351">
        <f t="shared" si="409"/>
        <v>0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1010</v>
      </c>
      <c r="DV351" t="s">
        <v>553</v>
      </c>
      <c r="DW351" t="s">
        <v>553</v>
      </c>
      <c r="DX351">
        <v>10</v>
      </c>
      <c r="EE351">
        <v>27028906</v>
      </c>
      <c r="EF351">
        <v>3</v>
      </c>
      <c r="EG351" t="s">
        <v>367</v>
      </c>
      <c r="EH351">
        <v>0</v>
      </c>
      <c r="EI351" t="s">
        <v>6</v>
      </c>
      <c r="EJ351">
        <v>2</v>
      </c>
      <c r="EK351">
        <v>108001</v>
      </c>
      <c r="EL351" t="s">
        <v>368</v>
      </c>
      <c r="EM351" t="s">
        <v>369</v>
      </c>
      <c r="EO351" t="s">
        <v>6</v>
      </c>
      <c r="EQ351">
        <v>0</v>
      </c>
      <c r="ER351">
        <v>68</v>
      </c>
      <c r="ES351">
        <v>68</v>
      </c>
      <c r="ET351">
        <v>0</v>
      </c>
      <c r="EU351">
        <v>0</v>
      </c>
      <c r="EV351">
        <v>0</v>
      </c>
      <c r="EW351">
        <v>0</v>
      </c>
      <c r="EX351">
        <v>0</v>
      </c>
      <c r="FQ351">
        <v>0</v>
      </c>
      <c r="FR351">
        <f t="shared" si="410"/>
        <v>0</v>
      </c>
      <c r="FS351">
        <v>0</v>
      </c>
      <c r="FX351">
        <v>95</v>
      </c>
      <c r="FY351">
        <v>65</v>
      </c>
      <c r="GA351" t="s">
        <v>6</v>
      </c>
      <c r="GD351">
        <v>0</v>
      </c>
      <c r="GF351">
        <v>-80855738</v>
      </c>
      <c r="GG351">
        <v>2</v>
      </c>
      <c r="GH351">
        <v>1</v>
      </c>
      <c r="GI351">
        <v>-2</v>
      </c>
      <c r="GJ351">
        <v>0</v>
      </c>
      <c r="GK351">
        <f>ROUND(R351*(S12)/100,2)</f>
        <v>0</v>
      </c>
      <c r="GL351">
        <f t="shared" si="411"/>
        <v>0</v>
      </c>
      <c r="GM351">
        <f t="shared" si="412"/>
        <v>27.2</v>
      </c>
      <c r="GN351">
        <f t="shared" si="413"/>
        <v>0</v>
      </c>
      <c r="GO351">
        <f t="shared" si="414"/>
        <v>27.2</v>
      </c>
      <c r="GP351">
        <f t="shared" si="415"/>
        <v>0</v>
      </c>
      <c r="GR351">
        <v>0</v>
      </c>
      <c r="GS351">
        <v>0</v>
      </c>
      <c r="GT351">
        <v>0</v>
      </c>
      <c r="GU351" t="s">
        <v>6</v>
      </c>
      <c r="GV351">
        <f t="shared" si="416"/>
        <v>0</v>
      </c>
      <c r="GW351">
        <v>1</v>
      </c>
      <c r="GX351">
        <f t="shared" si="417"/>
        <v>0</v>
      </c>
      <c r="HA351">
        <v>0</v>
      </c>
      <c r="HB351">
        <v>0</v>
      </c>
      <c r="IK351">
        <v>0</v>
      </c>
    </row>
    <row r="352" spans="1:255" x14ac:dyDescent="0.2">
      <c r="A352" s="2">
        <v>17</v>
      </c>
      <c r="B352" s="2">
        <v>1</v>
      </c>
      <c r="C352" s="2">
        <f>ROW(SmtRes!A985)</f>
        <v>985</v>
      </c>
      <c r="D352" s="2">
        <f>ROW(EtalonRes!A1008)</f>
        <v>1008</v>
      </c>
      <c r="E352" s="2" t="s">
        <v>555</v>
      </c>
      <c r="F352" s="2" t="s">
        <v>556</v>
      </c>
      <c r="G352" s="2" t="s">
        <v>557</v>
      </c>
      <c r="H352" s="2" t="s">
        <v>18</v>
      </c>
      <c r="I352" s="2">
        <f>ROUND(68/100,9)</f>
        <v>0.68</v>
      </c>
      <c r="J352" s="2">
        <v>0</v>
      </c>
      <c r="K352" s="2"/>
      <c r="L352" s="2"/>
      <c r="M352" s="2"/>
      <c r="N352" s="2"/>
      <c r="O352" s="2">
        <f t="shared" si="385"/>
        <v>34.49</v>
      </c>
      <c r="P352" s="2">
        <f t="shared" si="386"/>
        <v>9.25</v>
      </c>
      <c r="Q352" s="2">
        <f t="shared" si="387"/>
        <v>1.21</v>
      </c>
      <c r="R352" s="2">
        <f t="shared" si="388"/>
        <v>0.18</v>
      </c>
      <c r="S352" s="2">
        <f t="shared" si="389"/>
        <v>24.03</v>
      </c>
      <c r="T352" s="2">
        <f t="shared" si="390"/>
        <v>0</v>
      </c>
      <c r="U352" s="2">
        <f t="shared" si="391"/>
        <v>2.5568</v>
      </c>
      <c r="V352" s="2">
        <f t="shared" si="392"/>
        <v>1.3600000000000001E-2</v>
      </c>
      <c r="W352" s="2">
        <f t="shared" si="393"/>
        <v>0</v>
      </c>
      <c r="X352" s="2">
        <f t="shared" si="394"/>
        <v>23</v>
      </c>
      <c r="Y352" s="2">
        <f t="shared" si="395"/>
        <v>15.74</v>
      </c>
      <c r="Z352" s="2"/>
      <c r="AA352" s="2">
        <v>27721505</v>
      </c>
      <c r="AB352" s="2">
        <f t="shared" si="396"/>
        <v>50.72</v>
      </c>
      <c r="AC352" s="2">
        <f t="shared" si="377"/>
        <v>13.6</v>
      </c>
      <c r="AD352" s="2">
        <f t="shared" si="380"/>
        <v>1.78</v>
      </c>
      <c r="AE352" s="2">
        <f t="shared" si="381"/>
        <v>0.26</v>
      </c>
      <c r="AF352" s="2">
        <f t="shared" si="382"/>
        <v>35.340000000000003</v>
      </c>
      <c r="AG352" s="2">
        <f t="shared" si="397"/>
        <v>0</v>
      </c>
      <c r="AH352" s="2">
        <f t="shared" si="383"/>
        <v>3.76</v>
      </c>
      <c r="AI352" s="2">
        <f t="shared" si="384"/>
        <v>0.02</v>
      </c>
      <c r="AJ352" s="2">
        <f t="shared" si="398"/>
        <v>0</v>
      </c>
      <c r="AK352" s="2">
        <v>50.72</v>
      </c>
      <c r="AL352" s="2">
        <v>13.6</v>
      </c>
      <c r="AM352" s="2">
        <v>1.78</v>
      </c>
      <c r="AN352" s="2">
        <v>0.26</v>
      </c>
      <c r="AO352" s="2">
        <v>35.340000000000003</v>
      </c>
      <c r="AP352" s="2">
        <v>0</v>
      </c>
      <c r="AQ352" s="2">
        <v>3.76</v>
      </c>
      <c r="AR352" s="2">
        <v>0.02</v>
      </c>
      <c r="AS352" s="2">
        <v>0</v>
      </c>
      <c r="AT352" s="2">
        <v>95</v>
      </c>
      <c r="AU352" s="2">
        <v>65</v>
      </c>
      <c r="AV352" s="2">
        <v>1</v>
      </c>
      <c r="AW352" s="2">
        <v>1</v>
      </c>
      <c r="AX352" s="2"/>
      <c r="AY352" s="2"/>
      <c r="AZ352" s="2">
        <v>1</v>
      </c>
      <c r="BA352" s="2">
        <v>1</v>
      </c>
      <c r="BB352" s="2">
        <v>1</v>
      </c>
      <c r="BC352" s="2">
        <v>1</v>
      </c>
      <c r="BD352" s="2" t="s">
        <v>6</v>
      </c>
      <c r="BE352" s="2" t="s">
        <v>6</v>
      </c>
      <c r="BF352" s="2" t="s">
        <v>6</v>
      </c>
      <c r="BG352" s="2" t="s">
        <v>6</v>
      </c>
      <c r="BH352" s="2">
        <v>0</v>
      </c>
      <c r="BI352" s="2">
        <v>2</v>
      </c>
      <c r="BJ352" s="2" t="s">
        <v>558</v>
      </c>
      <c r="BK352" s="2"/>
      <c r="BL352" s="2"/>
      <c r="BM352" s="2">
        <v>108001</v>
      </c>
      <c r="BN352" s="2">
        <v>0</v>
      </c>
      <c r="BO352" s="2" t="s">
        <v>6</v>
      </c>
      <c r="BP352" s="2">
        <v>0</v>
      </c>
      <c r="BQ352" s="2">
        <v>3</v>
      </c>
      <c r="BR352" s="2">
        <v>0</v>
      </c>
      <c r="BS352" s="2">
        <v>1</v>
      </c>
      <c r="BT352" s="2">
        <v>1</v>
      </c>
      <c r="BU352" s="2">
        <v>1</v>
      </c>
      <c r="BV352" s="2">
        <v>1</v>
      </c>
      <c r="BW352" s="2">
        <v>1</v>
      </c>
      <c r="BX352" s="2">
        <v>1</v>
      </c>
      <c r="BY352" s="2" t="s">
        <v>6</v>
      </c>
      <c r="BZ352" s="2">
        <v>95</v>
      </c>
      <c r="CA352" s="2">
        <v>65</v>
      </c>
      <c r="CB352" s="2"/>
      <c r="CC352" s="2"/>
      <c r="CD352" s="2"/>
      <c r="CE352" s="2"/>
      <c r="CF352" s="2">
        <v>0</v>
      </c>
      <c r="CG352" s="2">
        <v>0</v>
      </c>
      <c r="CH352" s="2"/>
      <c r="CI352" s="2"/>
      <c r="CJ352" s="2"/>
      <c r="CK352" s="2"/>
      <c r="CL352" s="2"/>
      <c r="CM352" s="2">
        <v>0</v>
      </c>
      <c r="CN352" s="2" t="s">
        <v>6</v>
      </c>
      <c r="CO352" s="2">
        <v>0</v>
      </c>
      <c r="CP352" s="2">
        <f t="shared" si="399"/>
        <v>34.49</v>
      </c>
      <c r="CQ352" s="2">
        <f t="shared" si="400"/>
        <v>13.6</v>
      </c>
      <c r="CR352" s="2">
        <f t="shared" si="401"/>
        <v>1.78</v>
      </c>
      <c r="CS352" s="2">
        <f t="shared" si="402"/>
        <v>0.26</v>
      </c>
      <c r="CT352" s="2">
        <f t="shared" si="403"/>
        <v>35.340000000000003</v>
      </c>
      <c r="CU352" s="2">
        <f t="shared" si="404"/>
        <v>0</v>
      </c>
      <c r="CV352" s="2">
        <f t="shared" si="405"/>
        <v>3.76</v>
      </c>
      <c r="CW352" s="2">
        <f t="shared" si="406"/>
        <v>0.02</v>
      </c>
      <c r="CX352" s="2">
        <f t="shared" si="407"/>
        <v>0</v>
      </c>
      <c r="CY352" s="2">
        <f t="shared" si="408"/>
        <v>22.999500000000001</v>
      </c>
      <c r="CZ352" s="2">
        <f t="shared" si="409"/>
        <v>15.736500000000001</v>
      </c>
      <c r="DA352" s="2"/>
      <c r="DB352" s="2"/>
      <c r="DC352" s="2" t="s">
        <v>6</v>
      </c>
      <c r="DD352" s="2" t="s">
        <v>6</v>
      </c>
      <c r="DE352" s="2" t="s">
        <v>6</v>
      </c>
      <c r="DF352" s="2" t="s">
        <v>6</v>
      </c>
      <c r="DG352" s="2" t="s">
        <v>6</v>
      </c>
      <c r="DH352" s="2" t="s">
        <v>6</v>
      </c>
      <c r="DI352" s="2" t="s">
        <v>6</v>
      </c>
      <c r="DJ352" s="2" t="s">
        <v>6</v>
      </c>
      <c r="DK352" s="2" t="s">
        <v>6</v>
      </c>
      <c r="DL352" s="2" t="s">
        <v>6</v>
      </c>
      <c r="DM352" s="2" t="s">
        <v>6</v>
      </c>
      <c r="DN352" s="2">
        <v>0</v>
      </c>
      <c r="DO352" s="2">
        <v>0</v>
      </c>
      <c r="DP352" s="2">
        <v>1</v>
      </c>
      <c r="DQ352" s="2">
        <v>1</v>
      </c>
      <c r="DR352" s="2"/>
      <c r="DS352" s="2"/>
      <c r="DT352" s="2"/>
      <c r="DU352" s="2">
        <v>1003</v>
      </c>
      <c r="DV352" s="2" t="s">
        <v>18</v>
      </c>
      <c r="DW352" s="2" t="s">
        <v>18</v>
      </c>
      <c r="DX352" s="2">
        <v>100</v>
      </c>
      <c r="DY352" s="2"/>
      <c r="DZ352" s="2"/>
      <c r="EA352" s="2"/>
      <c r="EB352" s="2"/>
      <c r="EC352" s="2"/>
      <c r="ED352" s="2"/>
      <c r="EE352" s="2">
        <v>27028906</v>
      </c>
      <c r="EF352" s="2">
        <v>3</v>
      </c>
      <c r="EG352" s="2" t="s">
        <v>367</v>
      </c>
      <c r="EH352" s="2">
        <v>0</v>
      </c>
      <c r="EI352" s="2" t="s">
        <v>6</v>
      </c>
      <c r="EJ352" s="2">
        <v>2</v>
      </c>
      <c r="EK352" s="2">
        <v>108001</v>
      </c>
      <c r="EL352" s="2" t="s">
        <v>368</v>
      </c>
      <c r="EM352" s="2" t="s">
        <v>369</v>
      </c>
      <c r="EN352" s="2"/>
      <c r="EO352" s="2" t="s">
        <v>6</v>
      </c>
      <c r="EP352" s="2"/>
      <c r="EQ352" s="2">
        <v>0</v>
      </c>
      <c r="ER352" s="2">
        <v>50.72</v>
      </c>
      <c r="ES352" s="2">
        <v>13.6</v>
      </c>
      <c r="ET352" s="2">
        <v>1.78</v>
      </c>
      <c r="EU352" s="2">
        <v>0.26</v>
      </c>
      <c r="EV352" s="2">
        <v>35.340000000000003</v>
      </c>
      <c r="EW352" s="2">
        <v>3.76</v>
      </c>
      <c r="EX352" s="2">
        <v>0.02</v>
      </c>
      <c r="EY352" s="2">
        <v>0</v>
      </c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>
        <v>0</v>
      </c>
      <c r="FR352" s="2">
        <f t="shared" si="410"/>
        <v>0</v>
      </c>
      <c r="FS352" s="2">
        <v>0</v>
      </c>
      <c r="FT352" s="2"/>
      <c r="FU352" s="2"/>
      <c r="FV352" s="2"/>
      <c r="FW352" s="2"/>
      <c r="FX352" s="2">
        <v>95</v>
      </c>
      <c r="FY352" s="2">
        <v>65</v>
      </c>
      <c r="FZ352" s="2"/>
      <c r="GA352" s="2" t="s">
        <v>6</v>
      </c>
      <c r="GB352" s="2"/>
      <c r="GC352" s="2"/>
      <c r="GD352" s="2">
        <v>0</v>
      </c>
      <c r="GE352" s="2"/>
      <c r="GF352" s="2">
        <v>-349670202</v>
      </c>
      <c r="GG352" s="2">
        <v>2</v>
      </c>
      <c r="GH352" s="2">
        <v>1</v>
      </c>
      <c r="GI352" s="2">
        <v>-2</v>
      </c>
      <c r="GJ352" s="2">
        <v>0</v>
      </c>
      <c r="GK352" s="2">
        <f>ROUND(R352*(R12)/100,2)</f>
        <v>0</v>
      </c>
      <c r="GL352" s="2">
        <f t="shared" si="411"/>
        <v>0</v>
      </c>
      <c r="GM352" s="2">
        <f t="shared" si="412"/>
        <v>73.23</v>
      </c>
      <c r="GN352" s="2">
        <f t="shared" si="413"/>
        <v>0</v>
      </c>
      <c r="GO352" s="2">
        <f t="shared" si="414"/>
        <v>73.23</v>
      </c>
      <c r="GP352" s="2">
        <f t="shared" si="415"/>
        <v>0</v>
      </c>
      <c r="GQ352" s="2"/>
      <c r="GR352" s="2">
        <v>0</v>
      </c>
      <c r="GS352" s="2">
        <v>3</v>
      </c>
      <c r="GT352" s="2">
        <v>0</v>
      </c>
      <c r="GU352" s="2" t="s">
        <v>6</v>
      </c>
      <c r="GV352" s="2">
        <f t="shared" si="416"/>
        <v>0</v>
      </c>
      <c r="GW352" s="2">
        <v>1</v>
      </c>
      <c r="GX352" s="2">
        <f t="shared" si="417"/>
        <v>0</v>
      </c>
      <c r="GY352" s="2"/>
      <c r="GZ352" s="2"/>
      <c r="HA352" s="2">
        <v>0</v>
      </c>
      <c r="HB352" s="2">
        <v>0</v>
      </c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>
        <v>0</v>
      </c>
      <c r="IL352" s="2"/>
      <c r="IM352" s="2"/>
      <c r="IN352" s="2"/>
      <c r="IO352" s="2"/>
      <c r="IP352" s="2"/>
      <c r="IQ352" s="2"/>
      <c r="IR352" s="2"/>
      <c r="IS352" s="2"/>
      <c r="IT352" s="2"/>
      <c r="IU352" s="2"/>
    </row>
    <row r="353" spans="1:255" x14ac:dyDescent="0.2">
      <c r="A353">
        <v>17</v>
      </c>
      <c r="B353">
        <v>1</v>
      </c>
      <c r="C353">
        <f>ROW(SmtRes!A994)</f>
        <v>994</v>
      </c>
      <c r="D353">
        <f>ROW(EtalonRes!A1016)</f>
        <v>1016</v>
      </c>
      <c r="E353" t="s">
        <v>555</v>
      </c>
      <c r="F353" t="s">
        <v>556</v>
      </c>
      <c r="G353" t="s">
        <v>557</v>
      </c>
      <c r="H353" t="s">
        <v>18</v>
      </c>
      <c r="I353">
        <f>ROUND(68/100,9)</f>
        <v>0.68</v>
      </c>
      <c r="J353">
        <v>0</v>
      </c>
      <c r="O353">
        <f t="shared" si="385"/>
        <v>34.49</v>
      </c>
      <c r="P353">
        <f t="shared" si="386"/>
        <v>9.25</v>
      </c>
      <c r="Q353">
        <f t="shared" si="387"/>
        <v>1.21</v>
      </c>
      <c r="R353">
        <f t="shared" si="388"/>
        <v>0.18</v>
      </c>
      <c r="S353">
        <f t="shared" si="389"/>
        <v>24.03</v>
      </c>
      <c r="T353">
        <f t="shared" si="390"/>
        <v>0</v>
      </c>
      <c r="U353">
        <f t="shared" si="391"/>
        <v>2.5568</v>
      </c>
      <c r="V353">
        <f t="shared" si="392"/>
        <v>1.3600000000000001E-2</v>
      </c>
      <c r="W353">
        <f t="shared" si="393"/>
        <v>0</v>
      </c>
      <c r="X353">
        <f t="shared" si="394"/>
        <v>23</v>
      </c>
      <c r="Y353">
        <f t="shared" si="395"/>
        <v>15.74</v>
      </c>
      <c r="AA353">
        <v>27721504</v>
      </c>
      <c r="AB353">
        <f t="shared" si="396"/>
        <v>50.72</v>
      </c>
      <c r="AC353">
        <f t="shared" si="377"/>
        <v>13.6</v>
      </c>
      <c r="AD353">
        <f t="shared" si="380"/>
        <v>1.78</v>
      </c>
      <c r="AE353">
        <f t="shared" si="381"/>
        <v>0.26</v>
      </c>
      <c r="AF353">
        <f t="shared" si="382"/>
        <v>35.340000000000003</v>
      </c>
      <c r="AG353">
        <f t="shared" si="397"/>
        <v>0</v>
      </c>
      <c r="AH353">
        <f t="shared" si="383"/>
        <v>3.76</v>
      </c>
      <c r="AI353">
        <f t="shared" si="384"/>
        <v>0.02</v>
      </c>
      <c r="AJ353">
        <f t="shared" si="398"/>
        <v>0</v>
      </c>
      <c r="AK353">
        <v>50.72</v>
      </c>
      <c r="AL353">
        <v>13.6</v>
      </c>
      <c r="AM353">
        <v>1.78</v>
      </c>
      <c r="AN353">
        <v>0.26</v>
      </c>
      <c r="AO353">
        <v>35.340000000000003</v>
      </c>
      <c r="AP353">
        <v>0</v>
      </c>
      <c r="AQ353">
        <v>3.76</v>
      </c>
      <c r="AR353">
        <v>0.02</v>
      </c>
      <c r="AS353">
        <v>0</v>
      </c>
      <c r="AT353">
        <v>95</v>
      </c>
      <c r="AU353">
        <v>65</v>
      </c>
      <c r="AV353">
        <v>1</v>
      </c>
      <c r="AW353">
        <v>1</v>
      </c>
      <c r="AZ353">
        <v>1</v>
      </c>
      <c r="BA353">
        <v>1</v>
      </c>
      <c r="BB353">
        <v>1</v>
      </c>
      <c r="BC353">
        <v>1</v>
      </c>
      <c r="BD353" t="s">
        <v>6</v>
      </c>
      <c r="BE353" t="s">
        <v>6</v>
      </c>
      <c r="BF353" t="s">
        <v>6</v>
      </c>
      <c r="BG353" t="s">
        <v>6</v>
      </c>
      <c r="BH353">
        <v>0</v>
      </c>
      <c r="BI353">
        <v>2</v>
      </c>
      <c r="BJ353" t="s">
        <v>558</v>
      </c>
      <c r="BM353">
        <v>108001</v>
      </c>
      <c r="BN353">
        <v>0</v>
      </c>
      <c r="BO353" t="s">
        <v>6</v>
      </c>
      <c r="BP353">
        <v>0</v>
      </c>
      <c r="BQ353">
        <v>3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95</v>
      </c>
      <c r="CA353">
        <v>65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399"/>
        <v>34.49</v>
      </c>
      <c r="CQ353">
        <f t="shared" si="400"/>
        <v>13.6</v>
      </c>
      <c r="CR353">
        <f t="shared" si="401"/>
        <v>1.78</v>
      </c>
      <c r="CS353">
        <f t="shared" si="402"/>
        <v>0.26</v>
      </c>
      <c r="CT353">
        <f t="shared" si="403"/>
        <v>35.340000000000003</v>
      </c>
      <c r="CU353">
        <f t="shared" si="404"/>
        <v>0</v>
      </c>
      <c r="CV353">
        <f t="shared" si="405"/>
        <v>3.76</v>
      </c>
      <c r="CW353">
        <f t="shared" si="406"/>
        <v>0.02</v>
      </c>
      <c r="CX353">
        <f t="shared" si="407"/>
        <v>0</v>
      </c>
      <c r="CY353">
        <f t="shared" si="408"/>
        <v>22.999500000000001</v>
      </c>
      <c r="CZ353">
        <f t="shared" si="409"/>
        <v>15.736500000000001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1003</v>
      </c>
      <c r="DV353" t="s">
        <v>18</v>
      </c>
      <c r="DW353" t="s">
        <v>18</v>
      </c>
      <c r="DX353">
        <v>100</v>
      </c>
      <c r="EE353">
        <v>27028906</v>
      </c>
      <c r="EF353">
        <v>3</v>
      </c>
      <c r="EG353" t="s">
        <v>367</v>
      </c>
      <c r="EH353">
        <v>0</v>
      </c>
      <c r="EI353" t="s">
        <v>6</v>
      </c>
      <c r="EJ353">
        <v>2</v>
      </c>
      <c r="EK353">
        <v>108001</v>
      </c>
      <c r="EL353" t="s">
        <v>368</v>
      </c>
      <c r="EM353" t="s">
        <v>369</v>
      </c>
      <c r="EO353" t="s">
        <v>6</v>
      </c>
      <c r="EQ353">
        <v>0</v>
      </c>
      <c r="ER353">
        <v>50.72</v>
      </c>
      <c r="ES353">
        <v>13.6</v>
      </c>
      <c r="ET353">
        <v>1.78</v>
      </c>
      <c r="EU353">
        <v>0.26</v>
      </c>
      <c r="EV353">
        <v>35.340000000000003</v>
      </c>
      <c r="EW353">
        <v>3.76</v>
      </c>
      <c r="EX353">
        <v>0.02</v>
      </c>
      <c r="EY353">
        <v>0</v>
      </c>
      <c r="FQ353">
        <v>0</v>
      </c>
      <c r="FR353">
        <f t="shared" si="410"/>
        <v>0</v>
      </c>
      <c r="FS353">
        <v>0</v>
      </c>
      <c r="FX353">
        <v>95</v>
      </c>
      <c r="FY353">
        <v>65</v>
      </c>
      <c r="GA353" t="s">
        <v>6</v>
      </c>
      <c r="GD353">
        <v>0</v>
      </c>
      <c r="GF353">
        <v>-349670202</v>
      </c>
      <c r="GG353">
        <v>2</v>
      </c>
      <c r="GH353">
        <v>1</v>
      </c>
      <c r="GI353">
        <v>-2</v>
      </c>
      <c r="GJ353">
        <v>0</v>
      </c>
      <c r="GK353">
        <f>ROUND(R353*(S12)/100,2)</f>
        <v>0</v>
      </c>
      <c r="GL353">
        <f t="shared" si="411"/>
        <v>0</v>
      </c>
      <c r="GM353">
        <f t="shared" si="412"/>
        <v>73.23</v>
      </c>
      <c r="GN353">
        <f t="shared" si="413"/>
        <v>0</v>
      </c>
      <c r="GO353">
        <f t="shared" si="414"/>
        <v>73.23</v>
      </c>
      <c r="GP353">
        <f t="shared" si="415"/>
        <v>0</v>
      </c>
      <c r="GR353">
        <v>0</v>
      </c>
      <c r="GS353">
        <v>0</v>
      </c>
      <c r="GT353">
        <v>0</v>
      </c>
      <c r="GU353" t="s">
        <v>6</v>
      </c>
      <c r="GV353">
        <f t="shared" si="416"/>
        <v>0</v>
      </c>
      <c r="GW353">
        <v>1</v>
      </c>
      <c r="GX353">
        <f t="shared" si="417"/>
        <v>0</v>
      </c>
      <c r="HA353">
        <v>0</v>
      </c>
      <c r="HB353">
        <v>0</v>
      </c>
      <c r="IK353">
        <v>0</v>
      </c>
    </row>
    <row r="354" spans="1:255" x14ac:dyDescent="0.2">
      <c r="A354" s="2">
        <v>18</v>
      </c>
      <c r="B354" s="2">
        <v>1</v>
      </c>
      <c r="C354" s="2">
        <v>984</v>
      </c>
      <c r="D354" s="2"/>
      <c r="E354" s="2" t="s">
        <v>559</v>
      </c>
      <c r="F354" s="2" t="s">
        <v>560</v>
      </c>
      <c r="G354" s="2" t="s">
        <v>561</v>
      </c>
      <c r="H354" s="2" t="s">
        <v>562</v>
      </c>
      <c r="I354" s="2">
        <f>I352*J354</f>
        <v>6.8000000000000005E-2</v>
      </c>
      <c r="J354" s="2">
        <v>0.1</v>
      </c>
      <c r="K354" s="2"/>
      <c r="L354" s="2"/>
      <c r="M354" s="2"/>
      <c r="N354" s="2"/>
      <c r="O354" s="2">
        <f t="shared" si="385"/>
        <v>470.59</v>
      </c>
      <c r="P354" s="2">
        <f t="shared" si="386"/>
        <v>470.59</v>
      </c>
      <c r="Q354" s="2">
        <f t="shared" si="387"/>
        <v>0</v>
      </c>
      <c r="R354" s="2">
        <f t="shared" si="388"/>
        <v>0</v>
      </c>
      <c r="S354" s="2">
        <f t="shared" si="389"/>
        <v>0</v>
      </c>
      <c r="T354" s="2">
        <f t="shared" si="390"/>
        <v>0</v>
      </c>
      <c r="U354" s="2">
        <f t="shared" si="391"/>
        <v>0</v>
      </c>
      <c r="V354" s="2">
        <f t="shared" si="392"/>
        <v>0</v>
      </c>
      <c r="W354" s="2">
        <f t="shared" si="393"/>
        <v>0</v>
      </c>
      <c r="X354" s="2">
        <f t="shared" si="394"/>
        <v>0</v>
      </c>
      <c r="Y354" s="2">
        <f t="shared" si="395"/>
        <v>0</v>
      </c>
      <c r="Z354" s="2"/>
      <c r="AA354" s="2">
        <v>27721505</v>
      </c>
      <c r="AB354" s="2">
        <f t="shared" si="396"/>
        <v>6920.41</v>
      </c>
      <c r="AC354" s="2">
        <f t="shared" si="377"/>
        <v>6920.41</v>
      </c>
      <c r="AD354" s="2">
        <f t="shared" si="380"/>
        <v>0</v>
      </c>
      <c r="AE354" s="2">
        <f t="shared" si="381"/>
        <v>0</v>
      </c>
      <c r="AF354" s="2">
        <f t="shared" si="382"/>
        <v>0</v>
      </c>
      <c r="AG354" s="2">
        <f t="shared" si="397"/>
        <v>0</v>
      </c>
      <c r="AH354" s="2">
        <f t="shared" si="383"/>
        <v>0</v>
      </c>
      <c r="AI354" s="2">
        <f t="shared" si="384"/>
        <v>0</v>
      </c>
      <c r="AJ354" s="2">
        <f t="shared" si="398"/>
        <v>0</v>
      </c>
      <c r="AK354" s="2">
        <v>6920.41</v>
      </c>
      <c r="AL354" s="2">
        <v>6920.41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95</v>
      </c>
      <c r="AU354" s="2">
        <v>65</v>
      </c>
      <c r="AV354" s="2">
        <v>1</v>
      </c>
      <c r="AW354" s="2">
        <v>1</v>
      </c>
      <c r="AX354" s="2"/>
      <c r="AY354" s="2"/>
      <c r="AZ354" s="2">
        <v>1</v>
      </c>
      <c r="BA354" s="2">
        <v>1</v>
      </c>
      <c r="BB354" s="2">
        <v>1</v>
      </c>
      <c r="BC354" s="2">
        <v>1</v>
      </c>
      <c r="BD354" s="2" t="s">
        <v>6</v>
      </c>
      <c r="BE354" s="2" t="s">
        <v>6</v>
      </c>
      <c r="BF354" s="2" t="s">
        <v>6</v>
      </c>
      <c r="BG354" s="2" t="s">
        <v>6</v>
      </c>
      <c r="BH354" s="2">
        <v>3</v>
      </c>
      <c r="BI354" s="2">
        <v>2</v>
      </c>
      <c r="BJ354" s="2" t="s">
        <v>563</v>
      </c>
      <c r="BK354" s="2"/>
      <c r="BL354" s="2"/>
      <c r="BM354" s="2">
        <v>108001</v>
      </c>
      <c r="BN354" s="2">
        <v>0</v>
      </c>
      <c r="BO354" s="2" t="s">
        <v>6</v>
      </c>
      <c r="BP354" s="2">
        <v>0</v>
      </c>
      <c r="BQ354" s="2">
        <v>3</v>
      </c>
      <c r="BR354" s="2">
        <v>0</v>
      </c>
      <c r="BS354" s="2">
        <v>1</v>
      </c>
      <c r="BT354" s="2">
        <v>1</v>
      </c>
      <c r="BU354" s="2">
        <v>1</v>
      </c>
      <c r="BV354" s="2">
        <v>1</v>
      </c>
      <c r="BW354" s="2">
        <v>1</v>
      </c>
      <c r="BX354" s="2">
        <v>1</v>
      </c>
      <c r="BY354" s="2" t="s">
        <v>6</v>
      </c>
      <c r="BZ354" s="2">
        <v>95</v>
      </c>
      <c r="CA354" s="2">
        <v>65</v>
      </c>
      <c r="CB354" s="2"/>
      <c r="CC354" s="2"/>
      <c r="CD354" s="2"/>
      <c r="CE354" s="2"/>
      <c r="CF354" s="2">
        <v>0</v>
      </c>
      <c r="CG354" s="2">
        <v>0</v>
      </c>
      <c r="CH354" s="2"/>
      <c r="CI354" s="2"/>
      <c r="CJ354" s="2"/>
      <c r="CK354" s="2"/>
      <c r="CL354" s="2"/>
      <c r="CM354" s="2">
        <v>0</v>
      </c>
      <c r="CN354" s="2" t="s">
        <v>6</v>
      </c>
      <c r="CO354" s="2">
        <v>0</v>
      </c>
      <c r="CP354" s="2">
        <f t="shared" si="399"/>
        <v>470.59</v>
      </c>
      <c r="CQ354" s="2">
        <f t="shared" si="400"/>
        <v>6920.41</v>
      </c>
      <c r="CR354" s="2">
        <f t="shared" si="401"/>
        <v>0</v>
      </c>
      <c r="CS354" s="2">
        <f t="shared" si="402"/>
        <v>0</v>
      </c>
      <c r="CT354" s="2">
        <f t="shared" si="403"/>
        <v>0</v>
      </c>
      <c r="CU354" s="2">
        <f t="shared" si="404"/>
        <v>0</v>
      </c>
      <c r="CV354" s="2">
        <f t="shared" si="405"/>
        <v>0</v>
      </c>
      <c r="CW354" s="2">
        <f t="shared" si="406"/>
        <v>0</v>
      </c>
      <c r="CX354" s="2">
        <f t="shared" si="407"/>
        <v>0</v>
      </c>
      <c r="CY354" s="2">
        <f t="shared" si="408"/>
        <v>0</v>
      </c>
      <c r="CZ354" s="2">
        <f t="shared" si="409"/>
        <v>0</v>
      </c>
      <c r="DA354" s="2"/>
      <c r="DB354" s="2"/>
      <c r="DC354" s="2" t="s">
        <v>6</v>
      </c>
      <c r="DD354" s="2" t="s">
        <v>6</v>
      </c>
      <c r="DE354" s="2" t="s">
        <v>6</v>
      </c>
      <c r="DF354" s="2" t="s">
        <v>6</v>
      </c>
      <c r="DG354" s="2" t="s">
        <v>6</v>
      </c>
      <c r="DH354" s="2" t="s">
        <v>6</v>
      </c>
      <c r="DI354" s="2" t="s">
        <v>6</v>
      </c>
      <c r="DJ354" s="2" t="s">
        <v>6</v>
      </c>
      <c r="DK354" s="2" t="s">
        <v>6</v>
      </c>
      <c r="DL354" s="2" t="s">
        <v>6</v>
      </c>
      <c r="DM354" s="2" t="s">
        <v>6</v>
      </c>
      <c r="DN354" s="2">
        <v>0</v>
      </c>
      <c r="DO354" s="2">
        <v>0</v>
      </c>
      <c r="DP354" s="2">
        <v>1</v>
      </c>
      <c r="DQ354" s="2">
        <v>1</v>
      </c>
      <c r="DR354" s="2"/>
      <c r="DS354" s="2"/>
      <c r="DT354" s="2"/>
      <c r="DU354" s="2">
        <v>1013</v>
      </c>
      <c r="DV354" s="2" t="s">
        <v>562</v>
      </c>
      <c r="DW354" s="2" t="s">
        <v>564</v>
      </c>
      <c r="DX354" s="2">
        <v>1</v>
      </c>
      <c r="DY354" s="2"/>
      <c r="DZ354" s="2"/>
      <c r="EA354" s="2"/>
      <c r="EB354" s="2"/>
      <c r="EC354" s="2"/>
      <c r="ED354" s="2"/>
      <c r="EE354" s="2">
        <v>27028906</v>
      </c>
      <c r="EF354" s="2">
        <v>3</v>
      </c>
      <c r="EG354" s="2" t="s">
        <v>367</v>
      </c>
      <c r="EH354" s="2">
        <v>0</v>
      </c>
      <c r="EI354" s="2" t="s">
        <v>6</v>
      </c>
      <c r="EJ354" s="2">
        <v>2</v>
      </c>
      <c r="EK354" s="2">
        <v>108001</v>
      </c>
      <c r="EL354" s="2" t="s">
        <v>368</v>
      </c>
      <c r="EM354" s="2" t="s">
        <v>369</v>
      </c>
      <c r="EN354" s="2"/>
      <c r="EO354" s="2" t="s">
        <v>6</v>
      </c>
      <c r="EP354" s="2"/>
      <c r="EQ354" s="2">
        <v>0</v>
      </c>
      <c r="ER354" s="2">
        <v>6920.41</v>
      </c>
      <c r="ES354" s="2">
        <v>6920.41</v>
      </c>
      <c r="ET354" s="2">
        <v>0</v>
      </c>
      <c r="EU354" s="2">
        <v>0</v>
      </c>
      <c r="EV354" s="2">
        <v>0</v>
      </c>
      <c r="EW354" s="2">
        <v>0</v>
      </c>
      <c r="EX354" s="2">
        <v>0</v>
      </c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>
        <v>0</v>
      </c>
      <c r="FR354" s="2">
        <f t="shared" si="410"/>
        <v>0</v>
      </c>
      <c r="FS354" s="2">
        <v>0</v>
      </c>
      <c r="FT354" s="2"/>
      <c r="FU354" s="2"/>
      <c r="FV354" s="2"/>
      <c r="FW354" s="2"/>
      <c r="FX354" s="2">
        <v>95</v>
      </c>
      <c r="FY354" s="2">
        <v>65</v>
      </c>
      <c r="FZ354" s="2"/>
      <c r="GA354" s="2" t="s">
        <v>6</v>
      </c>
      <c r="GB354" s="2"/>
      <c r="GC354" s="2"/>
      <c r="GD354" s="2">
        <v>0</v>
      </c>
      <c r="GE354" s="2"/>
      <c r="GF354" s="2">
        <v>354521160</v>
      </c>
      <c r="GG354" s="2">
        <v>2</v>
      </c>
      <c r="GH354" s="2">
        <v>1</v>
      </c>
      <c r="GI354" s="2">
        <v>-2</v>
      </c>
      <c r="GJ354" s="2">
        <v>0</v>
      </c>
      <c r="GK354" s="2">
        <f>ROUND(R354*(R12)/100,2)</f>
        <v>0</v>
      </c>
      <c r="GL354" s="2">
        <f t="shared" si="411"/>
        <v>0</v>
      </c>
      <c r="GM354" s="2">
        <f t="shared" si="412"/>
        <v>470.59</v>
      </c>
      <c r="GN354" s="2">
        <f t="shared" si="413"/>
        <v>0</v>
      </c>
      <c r="GO354" s="2">
        <f t="shared" si="414"/>
        <v>470.59</v>
      </c>
      <c r="GP354" s="2">
        <f t="shared" si="415"/>
        <v>0</v>
      </c>
      <c r="GQ354" s="2"/>
      <c r="GR354" s="2">
        <v>0</v>
      </c>
      <c r="GS354" s="2">
        <v>3</v>
      </c>
      <c r="GT354" s="2">
        <v>0</v>
      </c>
      <c r="GU354" s="2" t="s">
        <v>6</v>
      </c>
      <c r="GV354" s="2">
        <f t="shared" si="416"/>
        <v>0</v>
      </c>
      <c r="GW354" s="2">
        <v>1</v>
      </c>
      <c r="GX354" s="2">
        <f t="shared" si="417"/>
        <v>0</v>
      </c>
      <c r="GY354" s="2"/>
      <c r="GZ354" s="2"/>
      <c r="HA354" s="2">
        <v>0</v>
      </c>
      <c r="HB354" s="2">
        <v>0</v>
      </c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>
        <v>0</v>
      </c>
      <c r="IL354" s="2"/>
      <c r="IM354" s="2"/>
      <c r="IN354" s="2"/>
      <c r="IO354" s="2"/>
      <c r="IP354" s="2"/>
      <c r="IQ354" s="2"/>
      <c r="IR354" s="2"/>
      <c r="IS354" s="2"/>
      <c r="IT354" s="2"/>
      <c r="IU354" s="2"/>
    </row>
    <row r="355" spans="1:255" x14ac:dyDescent="0.2">
      <c r="A355">
        <v>18</v>
      </c>
      <c r="B355">
        <v>1</v>
      </c>
      <c r="C355">
        <v>993</v>
      </c>
      <c r="E355" t="s">
        <v>559</v>
      </c>
      <c r="F355" t="s">
        <v>560</v>
      </c>
      <c r="G355" t="s">
        <v>561</v>
      </c>
      <c r="H355" t="s">
        <v>562</v>
      </c>
      <c r="I355">
        <f>I353*J355</f>
        <v>6.8000000000000005E-2</v>
      </c>
      <c r="J355">
        <v>0.1</v>
      </c>
      <c r="O355">
        <f t="shared" si="385"/>
        <v>470.59</v>
      </c>
      <c r="P355">
        <f t="shared" si="386"/>
        <v>470.59</v>
      </c>
      <c r="Q355">
        <f t="shared" si="387"/>
        <v>0</v>
      </c>
      <c r="R355">
        <f t="shared" si="388"/>
        <v>0</v>
      </c>
      <c r="S355">
        <f t="shared" si="389"/>
        <v>0</v>
      </c>
      <c r="T355">
        <f t="shared" si="390"/>
        <v>0</v>
      </c>
      <c r="U355">
        <f t="shared" si="391"/>
        <v>0</v>
      </c>
      <c r="V355">
        <f t="shared" si="392"/>
        <v>0</v>
      </c>
      <c r="W355">
        <f t="shared" si="393"/>
        <v>0</v>
      </c>
      <c r="X355">
        <f t="shared" si="394"/>
        <v>0</v>
      </c>
      <c r="Y355">
        <f t="shared" si="395"/>
        <v>0</v>
      </c>
      <c r="AA355">
        <v>27721504</v>
      </c>
      <c r="AB355">
        <f t="shared" si="396"/>
        <v>6920.41</v>
      </c>
      <c r="AC355">
        <f t="shared" si="377"/>
        <v>6920.41</v>
      </c>
      <c r="AD355">
        <f t="shared" si="380"/>
        <v>0</v>
      </c>
      <c r="AE355">
        <f t="shared" si="381"/>
        <v>0</v>
      </c>
      <c r="AF355">
        <f t="shared" si="382"/>
        <v>0</v>
      </c>
      <c r="AG355">
        <f t="shared" si="397"/>
        <v>0</v>
      </c>
      <c r="AH355">
        <f t="shared" si="383"/>
        <v>0</v>
      </c>
      <c r="AI355">
        <f t="shared" si="384"/>
        <v>0</v>
      </c>
      <c r="AJ355">
        <f t="shared" si="398"/>
        <v>0</v>
      </c>
      <c r="AK355">
        <v>6920.41</v>
      </c>
      <c r="AL355">
        <v>6920.41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95</v>
      </c>
      <c r="AU355">
        <v>65</v>
      </c>
      <c r="AV355">
        <v>1</v>
      </c>
      <c r="AW355">
        <v>1</v>
      </c>
      <c r="AZ355">
        <v>1</v>
      </c>
      <c r="BA355">
        <v>1</v>
      </c>
      <c r="BB355">
        <v>1</v>
      </c>
      <c r="BC355">
        <v>1</v>
      </c>
      <c r="BD355" t="s">
        <v>6</v>
      </c>
      <c r="BE355" t="s">
        <v>6</v>
      </c>
      <c r="BF355" t="s">
        <v>6</v>
      </c>
      <c r="BG355" t="s">
        <v>6</v>
      </c>
      <c r="BH355">
        <v>3</v>
      </c>
      <c r="BI355">
        <v>2</v>
      </c>
      <c r="BJ355" t="s">
        <v>563</v>
      </c>
      <c r="BM355">
        <v>108001</v>
      </c>
      <c r="BN355">
        <v>0</v>
      </c>
      <c r="BO355" t="s">
        <v>6</v>
      </c>
      <c r="BP355">
        <v>0</v>
      </c>
      <c r="BQ355">
        <v>3</v>
      </c>
      <c r="BR355">
        <v>0</v>
      </c>
      <c r="BS355">
        <v>1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95</v>
      </c>
      <c r="CA355">
        <v>65</v>
      </c>
      <c r="CF355">
        <v>0</v>
      </c>
      <c r="CG355">
        <v>0</v>
      </c>
      <c r="CM355">
        <v>0</v>
      </c>
      <c r="CN355" t="s">
        <v>6</v>
      </c>
      <c r="CO355">
        <v>0</v>
      </c>
      <c r="CP355">
        <f t="shared" si="399"/>
        <v>470.59</v>
      </c>
      <c r="CQ355">
        <f t="shared" si="400"/>
        <v>6920.41</v>
      </c>
      <c r="CR355">
        <f t="shared" si="401"/>
        <v>0</v>
      </c>
      <c r="CS355">
        <f t="shared" si="402"/>
        <v>0</v>
      </c>
      <c r="CT355">
        <f t="shared" si="403"/>
        <v>0</v>
      </c>
      <c r="CU355">
        <f t="shared" si="404"/>
        <v>0</v>
      </c>
      <c r="CV355">
        <f t="shared" si="405"/>
        <v>0</v>
      </c>
      <c r="CW355">
        <f t="shared" si="406"/>
        <v>0</v>
      </c>
      <c r="CX355">
        <f t="shared" si="407"/>
        <v>0</v>
      </c>
      <c r="CY355">
        <f t="shared" si="408"/>
        <v>0</v>
      </c>
      <c r="CZ355">
        <f t="shared" si="409"/>
        <v>0</v>
      </c>
      <c r="DC355" t="s">
        <v>6</v>
      </c>
      <c r="DD355" t="s">
        <v>6</v>
      </c>
      <c r="DE355" t="s">
        <v>6</v>
      </c>
      <c r="DF355" t="s">
        <v>6</v>
      </c>
      <c r="DG355" t="s">
        <v>6</v>
      </c>
      <c r="DH355" t="s">
        <v>6</v>
      </c>
      <c r="DI355" t="s">
        <v>6</v>
      </c>
      <c r="DJ355" t="s">
        <v>6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1013</v>
      </c>
      <c r="DV355" t="s">
        <v>562</v>
      </c>
      <c r="DW355" t="s">
        <v>564</v>
      </c>
      <c r="DX355">
        <v>1</v>
      </c>
      <c r="EE355">
        <v>27028906</v>
      </c>
      <c r="EF355">
        <v>3</v>
      </c>
      <c r="EG355" t="s">
        <v>367</v>
      </c>
      <c r="EH355">
        <v>0</v>
      </c>
      <c r="EI355" t="s">
        <v>6</v>
      </c>
      <c r="EJ355">
        <v>2</v>
      </c>
      <c r="EK355">
        <v>108001</v>
      </c>
      <c r="EL355" t="s">
        <v>368</v>
      </c>
      <c r="EM355" t="s">
        <v>369</v>
      </c>
      <c r="EO355" t="s">
        <v>6</v>
      </c>
      <c r="EQ355">
        <v>0</v>
      </c>
      <c r="ER355">
        <v>6920.41</v>
      </c>
      <c r="ES355">
        <v>6920.41</v>
      </c>
      <c r="ET355">
        <v>0</v>
      </c>
      <c r="EU355">
        <v>0</v>
      </c>
      <c r="EV355">
        <v>0</v>
      </c>
      <c r="EW355">
        <v>0</v>
      </c>
      <c r="EX355">
        <v>0</v>
      </c>
      <c r="FQ355">
        <v>0</v>
      </c>
      <c r="FR355">
        <f t="shared" si="410"/>
        <v>0</v>
      </c>
      <c r="FS355">
        <v>0</v>
      </c>
      <c r="FX355">
        <v>95</v>
      </c>
      <c r="FY355">
        <v>65</v>
      </c>
      <c r="GA355" t="s">
        <v>6</v>
      </c>
      <c r="GD355">
        <v>0</v>
      </c>
      <c r="GF355">
        <v>354521160</v>
      </c>
      <c r="GG355">
        <v>2</v>
      </c>
      <c r="GH355">
        <v>1</v>
      </c>
      <c r="GI355">
        <v>-2</v>
      </c>
      <c r="GJ355">
        <v>0</v>
      </c>
      <c r="GK355">
        <f>ROUND(R355*(S12)/100,2)</f>
        <v>0</v>
      </c>
      <c r="GL355">
        <f t="shared" si="411"/>
        <v>0</v>
      </c>
      <c r="GM355">
        <f t="shared" si="412"/>
        <v>470.59</v>
      </c>
      <c r="GN355">
        <f t="shared" si="413"/>
        <v>0</v>
      </c>
      <c r="GO355">
        <f t="shared" si="414"/>
        <v>470.59</v>
      </c>
      <c r="GP355">
        <f t="shared" si="415"/>
        <v>0</v>
      </c>
      <c r="GR355">
        <v>0</v>
      </c>
      <c r="GS355">
        <v>3</v>
      </c>
      <c r="GT355">
        <v>0</v>
      </c>
      <c r="GU355" t="s">
        <v>6</v>
      </c>
      <c r="GV355">
        <f t="shared" si="416"/>
        <v>0</v>
      </c>
      <c r="GW355">
        <v>1</v>
      </c>
      <c r="GX355">
        <f t="shared" si="417"/>
        <v>0</v>
      </c>
      <c r="HA355">
        <v>0</v>
      </c>
      <c r="HB355">
        <v>0</v>
      </c>
      <c r="IK355">
        <v>0</v>
      </c>
    </row>
    <row r="356" spans="1:255" x14ac:dyDescent="0.2">
      <c r="A356" s="2">
        <v>17</v>
      </c>
      <c r="B356" s="2">
        <v>1</v>
      </c>
      <c r="C356" s="2">
        <f>ROW(SmtRes!A1001)</f>
        <v>1001</v>
      </c>
      <c r="D356" s="2">
        <f>ROW(EtalonRes!A1022)</f>
        <v>1022</v>
      </c>
      <c r="E356" s="2" t="s">
        <v>565</v>
      </c>
      <c r="F356" s="2" t="s">
        <v>375</v>
      </c>
      <c r="G356" s="2" t="s">
        <v>376</v>
      </c>
      <c r="H356" s="2" t="s">
        <v>18</v>
      </c>
      <c r="I356" s="2">
        <f>ROUND(20/100,9)</f>
        <v>0.2</v>
      </c>
      <c r="J356" s="2">
        <v>0</v>
      </c>
      <c r="K356" s="2"/>
      <c r="L356" s="2"/>
      <c r="M356" s="2"/>
      <c r="N356" s="2"/>
      <c r="O356" s="2">
        <f t="shared" si="385"/>
        <v>41.35</v>
      </c>
      <c r="P356" s="2">
        <f t="shared" si="386"/>
        <v>10.31</v>
      </c>
      <c r="Q356" s="2">
        <f t="shared" si="387"/>
        <v>0.06</v>
      </c>
      <c r="R356" s="2">
        <f t="shared" si="388"/>
        <v>0.03</v>
      </c>
      <c r="S356" s="2">
        <f t="shared" si="389"/>
        <v>30.98</v>
      </c>
      <c r="T356" s="2">
        <f t="shared" si="390"/>
        <v>0</v>
      </c>
      <c r="U356" s="2">
        <f t="shared" si="391"/>
        <v>3.258</v>
      </c>
      <c r="V356" s="2">
        <f t="shared" si="392"/>
        <v>2E-3</v>
      </c>
      <c r="W356" s="2">
        <f t="shared" si="393"/>
        <v>0</v>
      </c>
      <c r="X356" s="2">
        <f t="shared" si="394"/>
        <v>29.46</v>
      </c>
      <c r="Y356" s="2">
        <f t="shared" si="395"/>
        <v>20.16</v>
      </c>
      <c r="Z356" s="2"/>
      <c r="AA356" s="2">
        <v>27721505</v>
      </c>
      <c r="AB356" s="2">
        <f t="shared" si="396"/>
        <v>206.76</v>
      </c>
      <c r="AC356" s="2">
        <f t="shared" si="377"/>
        <v>51.53</v>
      </c>
      <c r="AD356" s="2">
        <f t="shared" si="380"/>
        <v>0.31</v>
      </c>
      <c r="AE356" s="2">
        <f t="shared" si="381"/>
        <v>0.14000000000000001</v>
      </c>
      <c r="AF356" s="2">
        <f t="shared" si="382"/>
        <v>154.91999999999999</v>
      </c>
      <c r="AG356" s="2">
        <f t="shared" si="397"/>
        <v>0</v>
      </c>
      <c r="AH356" s="2">
        <f t="shared" si="383"/>
        <v>16.29</v>
      </c>
      <c r="AI356" s="2">
        <f t="shared" si="384"/>
        <v>0.01</v>
      </c>
      <c r="AJ356" s="2">
        <f t="shared" si="398"/>
        <v>0</v>
      </c>
      <c r="AK356" s="2">
        <v>206.76</v>
      </c>
      <c r="AL356" s="2">
        <v>51.53</v>
      </c>
      <c r="AM356" s="2">
        <v>0.31</v>
      </c>
      <c r="AN356" s="2">
        <v>0.14000000000000001</v>
      </c>
      <c r="AO356" s="2">
        <v>154.91999999999999</v>
      </c>
      <c r="AP356" s="2">
        <v>0</v>
      </c>
      <c r="AQ356" s="2">
        <v>16.29</v>
      </c>
      <c r="AR356" s="2">
        <v>0.01</v>
      </c>
      <c r="AS356" s="2">
        <v>0</v>
      </c>
      <c r="AT356" s="2">
        <v>95</v>
      </c>
      <c r="AU356" s="2">
        <v>65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6</v>
      </c>
      <c r="BE356" s="2" t="s">
        <v>6</v>
      </c>
      <c r="BF356" s="2" t="s">
        <v>6</v>
      </c>
      <c r="BG356" s="2" t="s">
        <v>6</v>
      </c>
      <c r="BH356" s="2">
        <v>0</v>
      </c>
      <c r="BI356" s="2">
        <v>2</v>
      </c>
      <c r="BJ356" s="2" t="s">
        <v>377</v>
      </c>
      <c r="BK356" s="2"/>
      <c r="BL356" s="2"/>
      <c r="BM356" s="2">
        <v>108001</v>
      </c>
      <c r="BN356" s="2">
        <v>0</v>
      </c>
      <c r="BO356" s="2" t="s">
        <v>6</v>
      </c>
      <c r="BP356" s="2">
        <v>0</v>
      </c>
      <c r="BQ356" s="2">
        <v>3</v>
      </c>
      <c r="BR356" s="2">
        <v>0</v>
      </c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6</v>
      </c>
      <c r="BZ356" s="2">
        <v>95</v>
      </c>
      <c r="CA356" s="2">
        <v>65</v>
      </c>
      <c r="CB356" s="2"/>
      <c r="CC356" s="2"/>
      <c r="CD356" s="2"/>
      <c r="CE356" s="2"/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6</v>
      </c>
      <c r="CO356" s="2">
        <v>0</v>
      </c>
      <c r="CP356" s="2">
        <f t="shared" si="399"/>
        <v>41.35</v>
      </c>
      <c r="CQ356" s="2">
        <f t="shared" si="400"/>
        <v>51.53</v>
      </c>
      <c r="CR356" s="2">
        <f t="shared" si="401"/>
        <v>0.31</v>
      </c>
      <c r="CS356" s="2">
        <f t="shared" si="402"/>
        <v>0.14000000000000001</v>
      </c>
      <c r="CT356" s="2">
        <f t="shared" si="403"/>
        <v>154.91999999999999</v>
      </c>
      <c r="CU356" s="2">
        <f t="shared" si="404"/>
        <v>0</v>
      </c>
      <c r="CV356" s="2">
        <f t="shared" si="405"/>
        <v>16.29</v>
      </c>
      <c r="CW356" s="2">
        <f t="shared" si="406"/>
        <v>0.01</v>
      </c>
      <c r="CX356" s="2">
        <f t="shared" si="407"/>
        <v>0</v>
      </c>
      <c r="CY356" s="2">
        <f t="shared" si="408"/>
        <v>29.459500000000002</v>
      </c>
      <c r="CZ356" s="2">
        <f t="shared" si="409"/>
        <v>20.156500000000001</v>
      </c>
      <c r="DA356" s="2"/>
      <c r="DB356" s="2"/>
      <c r="DC356" s="2" t="s">
        <v>6</v>
      </c>
      <c r="DD356" s="2" t="s">
        <v>6</v>
      </c>
      <c r="DE356" s="2" t="s">
        <v>6</v>
      </c>
      <c r="DF356" s="2" t="s">
        <v>6</v>
      </c>
      <c r="DG356" s="2" t="s">
        <v>6</v>
      </c>
      <c r="DH356" s="2" t="s">
        <v>6</v>
      </c>
      <c r="DI356" s="2" t="s">
        <v>6</v>
      </c>
      <c r="DJ356" s="2" t="s">
        <v>6</v>
      </c>
      <c r="DK356" s="2" t="s">
        <v>6</v>
      </c>
      <c r="DL356" s="2" t="s">
        <v>6</v>
      </c>
      <c r="DM356" s="2" t="s">
        <v>6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1003</v>
      </c>
      <c r="DV356" s="2" t="s">
        <v>18</v>
      </c>
      <c r="DW356" s="2" t="s">
        <v>18</v>
      </c>
      <c r="DX356" s="2">
        <v>100</v>
      </c>
      <c r="DY356" s="2"/>
      <c r="DZ356" s="2"/>
      <c r="EA356" s="2"/>
      <c r="EB356" s="2"/>
      <c r="EC356" s="2"/>
      <c r="ED356" s="2"/>
      <c r="EE356" s="2">
        <v>27028906</v>
      </c>
      <c r="EF356" s="2">
        <v>3</v>
      </c>
      <c r="EG356" s="2" t="s">
        <v>367</v>
      </c>
      <c r="EH356" s="2">
        <v>0</v>
      </c>
      <c r="EI356" s="2" t="s">
        <v>6</v>
      </c>
      <c r="EJ356" s="2">
        <v>2</v>
      </c>
      <c r="EK356" s="2">
        <v>108001</v>
      </c>
      <c r="EL356" s="2" t="s">
        <v>368</v>
      </c>
      <c r="EM356" s="2" t="s">
        <v>369</v>
      </c>
      <c r="EN356" s="2"/>
      <c r="EO356" s="2" t="s">
        <v>6</v>
      </c>
      <c r="EP356" s="2"/>
      <c r="EQ356" s="2">
        <v>0</v>
      </c>
      <c r="ER356" s="2">
        <v>206.76</v>
      </c>
      <c r="ES356" s="2">
        <v>51.53</v>
      </c>
      <c r="ET356" s="2">
        <v>0.31</v>
      </c>
      <c r="EU356" s="2">
        <v>0.14000000000000001</v>
      </c>
      <c r="EV356" s="2">
        <v>154.91999999999999</v>
      </c>
      <c r="EW356" s="2">
        <v>16.29</v>
      </c>
      <c r="EX356" s="2">
        <v>0.01</v>
      </c>
      <c r="EY356" s="2">
        <v>0</v>
      </c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si="410"/>
        <v>0</v>
      </c>
      <c r="FS356" s="2">
        <v>0</v>
      </c>
      <c r="FT356" s="2"/>
      <c r="FU356" s="2"/>
      <c r="FV356" s="2"/>
      <c r="FW356" s="2"/>
      <c r="FX356" s="2">
        <v>95</v>
      </c>
      <c r="FY356" s="2">
        <v>65</v>
      </c>
      <c r="FZ356" s="2"/>
      <c r="GA356" s="2" t="s">
        <v>6</v>
      </c>
      <c r="GB356" s="2"/>
      <c r="GC356" s="2"/>
      <c r="GD356" s="2">
        <v>0</v>
      </c>
      <c r="GE356" s="2"/>
      <c r="GF356" s="2">
        <v>-1776686347</v>
      </c>
      <c r="GG356" s="2">
        <v>2</v>
      </c>
      <c r="GH356" s="2">
        <v>1</v>
      </c>
      <c r="GI356" s="2">
        <v>-2</v>
      </c>
      <c r="GJ356" s="2">
        <v>0</v>
      </c>
      <c r="GK356" s="2">
        <f>ROUND(R356*(R12)/100,2)</f>
        <v>0</v>
      </c>
      <c r="GL356" s="2">
        <f t="shared" si="411"/>
        <v>0</v>
      </c>
      <c r="GM356" s="2">
        <f t="shared" si="412"/>
        <v>90.97</v>
      </c>
      <c r="GN356" s="2">
        <f t="shared" si="413"/>
        <v>0</v>
      </c>
      <c r="GO356" s="2">
        <f t="shared" si="414"/>
        <v>90.97</v>
      </c>
      <c r="GP356" s="2">
        <f t="shared" si="415"/>
        <v>0</v>
      </c>
      <c r="GQ356" s="2"/>
      <c r="GR356" s="2">
        <v>0</v>
      </c>
      <c r="GS356" s="2">
        <v>3</v>
      </c>
      <c r="GT356" s="2">
        <v>0</v>
      </c>
      <c r="GU356" s="2" t="s">
        <v>6</v>
      </c>
      <c r="GV356" s="2">
        <f t="shared" si="416"/>
        <v>0</v>
      </c>
      <c r="GW356" s="2">
        <v>1</v>
      </c>
      <c r="GX356" s="2">
        <f t="shared" si="417"/>
        <v>0</v>
      </c>
      <c r="GY356" s="2"/>
      <c r="GZ356" s="2"/>
      <c r="HA356" s="2">
        <v>0</v>
      </c>
      <c r="HB356" s="2">
        <v>0</v>
      </c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>
        <v>0</v>
      </c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17</v>
      </c>
      <c r="B357">
        <v>1</v>
      </c>
      <c r="C357">
        <f>ROW(SmtRes!A1008)</f>
        <v>1008</v>
      </c>
      <c r="D357">
        <f>ROW(EtalonRes!A1028)</f>
        <v>1028</v>
      </c>
      <c r="E357" t="s">
        <v>565</v>
      </c>
      <c r="F357" t="s">
        <v>375</v>
      </c>
      <c r="G357" t="s">
        <v>376</v>
      </c>
      <c r="H357" t="s">
        <v>18</v>
      </c>
      <c r="I357">
        <f>ROUND(20/100,9)</f>
        <v>0.2</v>
      </c>
      <c r="J357">
        <v>0</v>
      </c>
      <c r="O357">
        <f t="shared" si="385"/>
        <v>41.35</v>
      </c>
      <c r="P357">
        <f t="shared" si="386"/>
        <v>10.31</v>
      </c>
      <c r="Q357">
        <f t="shared" si="387"/>
        <v>0.06</v>
      </c>
      <c r="R357">
        <f t="shared" si="388"/>
        <v>0.03</v>
      </c>
      <c r="S357">
        <f t="shared" si="389"/>
        <v>30.98</v>
      </c>
      <c r="T357">
        <f t="shared" si="390"/>
        <v>0</v>
      </c>
      <c r="U357">
        <f t="shared" si="391"/>
        <v>3.258</v>
      </c>
      <c r="V357">
        <f t="shared" si="392"/>
        <v>2E-3</v>
      </c>
      <c r="W357">
        <f t="shared" si="393"/>
        <v>0</v>
      </c>
      <c r="X357">
        <f t="shared" si="394"/>
        <v>29.46</v>
      </c>
      <c r="Y357">
        <f t="shared" si="395"/>
        <v>20.16</v>
      </c>
      <c r="AA357">
        <v>27721504</v>
      </c>
      <c r="AB357">
        <f t="shared" si="396"/>
        <v>206.76</v>
      </c>
      <c r="AC357">
        <f t="shared" si="377"/>
        <v>51.53</v>
      </c>
      <c r="AD357">
        <f t="shared" si="380"/>
        <v>0.31</v>
      </c>
      <c r="AE357">
        <f t="shared" si="381"/>
        <v>0.14000000000000001</v>
      </c>
      <c r="AF357">
        <f t="shared" si="382"/>
        <v>154.91999999999999</v>
      </c>
      <c r="AG357">
        <f t="shared" si="397"/>
        <v>0</v>
      </c>
      <c r="AH357">
        <f t="shared" si="383"/>
        <v>16.29</v>
      </c>
      <c r="AI357">
        <f t="shared" si="384"/>
        <v>0.01</v>
      </c>
      <c r="AJ357">
        <f t="shared" si="398"/>
        <v>0</v>
      </c>
      <c r="AK357">
        <v>206.76</v>
      </c>
      <c r="AL357">
        <v>51.53</v>
      </c>
      <c r="AM357">
        <v>0.31</v>
      </c>
      <c r="AN357">
        <v>0.14000000000000001</v>
      </c>
      <c r="AO357">
        <v>154.91999999999999</v>
      </c>
      <c r="AP357">
        <v>0</v>
      </c>
      <c r="AQ357">
        <v>16.29</v>
      </c>
      <c r="AR357">
        <v>0.01</v>
      </c>
      <c r="AS357">
        <v>0</v>
      </c>
      <c r="AT357">
        <v>95</v>
      </c>
      <c r="AU357">
        <v>65</v>
      </c>
      <c r="AV357">
        <v>1</v>
      </c>
      <c r="AW357">
        <v>1</v>
      </c>
      <c r="AZ357">
        <v>1</v>
      </c>
      <c r="BA357">
        <v>1</v>
      </c>
      <c r="BB357">
        <v>1</v>
      </c>
      <c r="BC357">
        <v>1</v>
      </c>
      <c r="BD357" t="s">
        <v>6</v>
      </c>
      <c r="BE357" t="s">
        <v>6</v>
      </c>
      <c r="BF357" t="s">
        <v>6</v>
      </c>
      <c r="BG357" t="s">
        <v>6</v>
      </c>
      <c r="BH357">
        <v>0</v>
      </c>
      <c r="BI357">
        <v>2</v>
      </c>
      <c r="BJ357" t="s">
        <v>377</v>
      </c>
      <c r="BM357">
        <v>108001</v>
      </c>
      <c r="BN357">
        <v>0</v>
      </c>
      <c r="BO357" t="s">
        <v>6</v>
      </c>
      <c r="BP357">
        <v>0</v>
      </c>
      <c r="BQ357">
        <v>3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6</v>
      </c>
      <c r="BZ357">
        <v>95</v>
      </c>
      <c r="CA357">
        <v>65</v>
      </c>
      <c r="CF357">
        <v>0</v>
      </c>
      <c r="CG357">
        <v>0</v>
      </c>
      <c r="CM357">
        <v>0</v>
      </c>
      <c r="CN357" t="s">
        <v>6</v>
      </c>
      <c r="CO357">
        <v>0</v>
      </c>
      <c r="CP357">
        <f t="shared" si="399"/>
        <v>41.35</v>
      </c>
      <c r="CQ357">
        <f t="shared" si="400"/>
        <v>51.53</v>
      </c>
      <c r="CR357">
        <f t="shared" si="401"/>
        <v>0.31</v>
      </c>
      <c r="CS357">
        <f t="shared" si="402"/>
        <v>0.14000000000000001</v>
      </c>
      <c r="CT357">
        <f t="shared" si="403"/>
        <v>154.91999999999999</v>
      </c>
      <c r="CU357">
        <f t="shared" si="404"/>
        <v>0</v>
      </c>
      <c r="CV357">
        <f t="shared" si="405"/>
        <v>16.29</v>
      </c>
      <c r="CW357">
        <f t="shared" si="406"/>
        <v>0.01</v>
      </c>
      <c r="CX357">
        <f t="shared" si="407"/>
        <v>0</v>
      </c>
      <c r="CY357">
        <f t="shared" si="408"/>
        <v>29.459500000000002</v>
      </c>
      <c r="CZ357">
        <f t="shared" si="409"/>
        <v>20.156500000000001</v>
      </c>
      <c r="DC357" t="s">
        <v>6</v>
      </c>
      <c r="DD357" t="s">
        <v>6</v>
      </c>
      <c r="DE357" t="s">
        <v>6</v>
      </c>
      <c r="DF357" t="s">
        <v>6</v>
      </c>
      <c r="DG357" t="s">
        <v>6</v>
      </c>
      <c r="DH357" t="s">
        <v>6</v>
      </c>
      <c r="DI357" t="s">
        <v>6</v>
      </c>
      <c r="DJ357" t="s">
        <v>6</v>
      </c>
      <c r="DK357" t="s">
        <v>6</v>
      </c>
      <c r="DL357" t="s">
        <v>6</v>
      </c>
      <c r="DM357" t="s">
        <v>6</v>
      </c>
      <c r="DN357">
        <v>0</v>
      </c>
      <c r="DO357">
        <v>0</v>
      </c>
      <c r="DP357">
        <v>1</v>
      </c>
      <c r="DQ357">
        <v>1</v>
      </c>
      <c r="DU357">
        <v>1003</v>
      </c>
      <c r="DV357" t="s">
        <v>18</v>
      </c>
      <c r="DW357" t="s">
        <v>18</v>
      </c>
      <c r="DX357">
        <v>100</v>
      </c>
      <c r="EE357">
        <v>27028906</v>
      </c>
      <c r="EF357">
        <v>3</v>
      </c>
      <c r="EG357" t="s">
        <v>367</v>
      </c>
      <c r="EH357">
        <v>0</v>
      </c>
      <c r="EI357" t="s">
        <v>6</v>
      </c>
      <c r="EJ357">
        <v>2</v>
      </c>
      <c r="EK357">
        <v>108001</v>
      </c>
      <c r="EL357" t="s">
        <v>368</v>
      </c>
      <c r="EM357" t="s">
        <v>369</v>
      </c>
      <c r="EO357" t="s">
        <v>6</v>
      </c>
      <c r="EQ357">
        <v>0</v>
      </c>
      <c r="ER357">
        <v>206.76</v>
      </c>
      <c r="ES357">
        <v>51.53</v>
      </c>
      <c r="ET357">
        <v>0.31</v>
      </c>
      <c r="EU357">
        <v>0.14000000000000001</v>
      </c>
      <c r="EV357">
        <v>154.91999999999999</v>
      </c>
      <c r="EW357">
        <v>16.29</v>
      </c>
      <c r="EX357">
        <v>0.01</v>
      </c>
      <c r="EY357">
        <v>0</v>
      </c>
      <c r="FQ357">
        <v>0</v>
      </c>
      <c r="FR357">
        <f t="shared" si="410"/>
        <v>0</v>
      </c>
      <c r="FS357">
        <v>0</v>
      </c>
      <c r="FX357">
        <v>95</v>
      </c>
      <c r="FY357">
        <v>65</v>
      </c>
      <c r="GA357" t="s">
        <v>6</v>
      </c>
      <c r="GD357">
        <v>0</v>
      </c>
      <c r="GF357">
        <v>-1776686347</v>
      </c>
      <c r="GG357">
        <v>2</v>
      </c>
      <c r="GH357">
        <v>1</v>
      </c>
      <c r="GI357">
        <v>-2</v>
      </c>
      <c r="GJ357">
        <v>0</v>
      </c>
      <c r="GK357">
        <f>ROUND(R357*(S12)/100,2)</f>
        <v>0</v>
      </c>
      <c r="GL357">
        <f t="shared" si="411"/>
        <v>0</v>
      </c>
      <c r="GM357">
        <f t="shared" si="412"/>
        <v>90.97</v>
      </c>
      <c r="GN357">
        <f t="shared" si="413"/>
        <v>0</v>
      </c>
      <c r="GO357">
        <f t="shared" si="414"/>
        <v>90.97</v>
      </c>
      <c r="GP357">
        <f t="shared" si="415"/>
        <v>0</v>
      </c>
      <c r="GR357">
        <v>0</v>
      </c>
      <c r="GS357">
        <v>0</v>
      </c>
      <c r="GT357">
        <v>0</v>
      </c>
      <c r="GU357" t="s">
        <v>6</v>
      </c>
      <c r="GV357">
        <f t="shared" si="416"/>
        <v>0</v>
      </c>
      <c r="GW357">
        <v>1</v>
      </c>
      <c r="GX357">
        <f t="shared" si="417"/>
        <v>0</v>
      </c>
      <c r="HA357">
        <v>0</v>
      </c>
      <c r="HB357">
        <v>0</v>
      </c>
      <c r="IK357">
        <v>0</v>
      </c>
    </row>
    <row r="358" spans="1:255" x14ac:dyDescent="0.2">
      <c r="A358" s="2">
        <v>18</v>
      </c>
      <c r="B358" s="2">
        <v>1</v>
      </c>
      <c r="C358" s="2">
        <v>1000</v>
      </c>
      <c r="D358" s="2"/>
      <c r="E358" s="2" t="s">
        <v>566</v>
      </c>
      <c r="F358" s="2" t="s">
        <v>379</v>
      </c>
      <c r="G358" s="2" t="s">
        <v>380</v>
      </c>
      <c r="H358" s="2" t="s">
        <v>18</v>
      </c>
      <c r="I358" s="2">
        <f>I356*J358</f>
        <v>0.2</v>
      </c>
      <c r="J358" s="2">
        <v>1</v>
      </c>
      <c r="K358" s="2"/>
      <c r="L358" s="2"/>
      <c r="M358" s="2"/>
      <c r="N358" s="2"/>
      <c r="O358" s="2">
        <f t="shared" si="385"/>
        <v>22.95</v>
      </c>
      <c r="P358" s="2">
        <f t="shared" si="386"/>
        <v>22.95</v>
      </c>
      <c r="Q358" s="2">
        <f t="shared" si="387"/>
        <v>0</v>
      </c>
      <c r="R358" s="2">
        <f t="shared" si="388"/>
        <v>0</v>
      </c>
      <c r="S358" s="2">
        <f t="shared" si="389"/>
        <v>0</v>
      </c>
      <c r="T358" s="2">
        <f t="shared" si="390"/>
        <v>0</v>
      </c>
      <c r="U358" s="2">
        <f t="shared" si="391"/>
        <v>0</v>
      </c>
      <c r="V358" s="2">
        <f t="shared" si="392"/>
        <v>0</v>
      </c>
      <c r="W358" s="2">
        <f t="shared" si="393"/>
        <v>0</v>
      </c>
      <c r="X358" s="2">
        <f t="shared" si="394"/>
        <v>0</v>
      </c>
      <c r="Y358" s="2">
        <f t="shared" si="395"/>
        <v>0</v>
      </c>
      <c r="Z358" s="2"/>
      <c r="AA358" s="2">
        <v>27721505</v>
      </c>
      <c r="AB358" s="2">
        <f t="shared" si="396"/>
        <v>114.75</v>
      </c>
      <c r="AC358" s="2">
        <f t="shared" si="377"/>
        <v>114.75</v>
      </c>
      <c r="AD358" s="2">
        <f t="shared" si="380"/>
        <v>0</v>
      </c>
      <c r="AE358" s="2">
        <f t="shared" si="381"/>
        <v>0</v>
      </c>
      <c r="AF358" s="2">
        <f t="shared" si="382"/>
        <v>0</v>
      </c>
      <c r="AG358" s="2">
        <f t="shared" si="397"/>
        <v>0</v>
      </c>
      <c r="AH358" s="2">
        <f t="shared" si="383"/>
        <v>0</v>
      </c>
      <c r="AI358" s="2">
        <f t="shared" si="384"/>
        <v>0</v>
      </c>
      <c r="AJ358" s="2">
        <f t="shared" si="398"/>
        <v>0</v>
      </c>
      <c r="AK358" s="2">
        <v>114.75</v>
      </c>
      <c r="AL358" s="2">
        <v>114.75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95</v>
      </c>
      <c r="AU358" s="2">
        <v>65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6</v>
      </c>
      <c r="BE358" s="2" t="s">
        <v>6</v>
      </c>
      <c r="BF358" s="2" t="s">
        <v>6</v>
      </c>
      <c r="BG358" s="2" t="s">
        <v>6</v>
      </c>
      <c r="BH358" s="2">
        <v>3</v>
      </c>
      <c r="BI358" s="2">
        <v>2</v>
      </c>
      <c r="BJ358" s="2" t="s">
        <v>381</v>
      </c>
      <c r="BK358" s="2"/>
      <c r="BL358" s="2"/>
      <c r="BM358" s="2">
        <v>108001</v>
      </c>
      <c r="BN358" s="2">
        <v>0</v>
      </c>
      <c r="BO358" s="2" t="s">
        <v>6</v>
      </c>
      <c r="BP358" s="2">
        <v>0</v>
      </c>
      <c r="BQ358" s="2">
        <v>3</v>
      </c>
      <c r="BR358" s="2">
        <v>0</v>
      </c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6</v>
      </c>
      <c r="BZ358" s="2">
        <v>95</v>
      </c>
      <c r="CA358" s="2">
        <v>65</v>
      </c>
      <c r="CB358" s="2"/>
      <c r="CC358" s="2"/>
      <c r="CD358" s="2"/>
      <c r="CE358" s="2"/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6</v>
      </c>
      <c r="CO358" s="2">
        <v>0</v>
      </c>
      <c r="CP358" s="2">
        <f t="shared" si="399"/>
        <v>22.95</v>
      </c>
      <c r="CQ358" s="2">
        <f t="shared" si="400"/>
        <v>114.75</v>
      </c>
      <c r="CR358" s="2">
        <f t="shared" si="401"/>
        <v>0</v>
      </c>
      <c r="CS358" s="2">
        <f t="shared" si="402"/>
        <v>0</v>
      </c>
      <c r="CT358" s="2">
        <f t="shared" si="403"/>
        <v>0</v>
      </c>
      <c r="CU358" s="2">
        <f t="shared" si="404"/>
        <v>0</v>
      </c>
      <c r="CV358" s="2">
        <f t="shared" si="405"/>
        <v>0</v>
      </c>
      <c r="CW358" s="2">
        <f t="shared" si="406"/>
        <v>0</v>
      </c>
      <c r="CX358" s="2">
        <f t="shared" si="407"/>
        <v>0</v>
      </c>
      <c r="CY358" s="2">
        <f t="shared" si="408"/>
        <v>0</v>
      </c>
      <c r="CZ358" s="2">
        <f t="shared" si="409"/>
        <v>0</v>
      </c>
      <c r="DA358" s="2"/>
      <c r="DB358" s="2"/>
      <c r="DC358" s="2" t="s">
        <v>6</v>
      </c>
      <c r="DD358" s="2" t="s">
        <v>6</v>
      </c>
      <c r="DE358" s="2" t="s">
        <v>6</v>
      </c>
      <c r="DF358" s="2" t="s">
        <v>6</v>
      </c>
      <c r="DG358" s="2" t="s">
        <v>6</v>
      </c>
      <c r="DH358" s="2" t="s">
        <v>6</v>
      </c>
      <c r="DI358" s="2" t="s">
        <v>6</v>
      </c>
      <c r="DJ358" s="2" t="s">
        <v>6</v>
      </c>
      <c r="DK358" s="2" t="s">
        <v>6</v>
      </c>
      <c r="DL358" s="2" t="s">
        <v>6</v>
      </c>
      <c r="DM358" s="2" t="s">
        <v>6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1003</v>
      </c>
      <c r="DV358" s="2" t="s">
        <v>18</v>
      </c>
      <c r="DW358" s="2" t="s">
        <v>18</v>
      </c>
      <c r="DX358" s="2">
        <v>100</v>
      </c>
      <c r="DY358" s="2"/>
      <c r="DZ358" s="2"/>
      <c r="EA358" s="2"/>
      <c r="EB358" s="2"/>
      <c r="EC358" s="2"/>
      <c r="ED358" s="2"/>
      <c r="EE358" s="2">
        <v>27028906</v>
      </c>
      <c r="EF358" s="2">
        <v>3</v>
      </c>
      <c r="EG358" s="2" t="s">
        <v>367</v>
      </c>
      <c r="EH358" s="2">
        <v>0</v>
      </c>
      <c r="EI358" s="2" t="s">
        <v>6</v>
      </c>
      <c r="EJ358" s="2">
        <v>2</v>
      </c>
      <c r="EK358" s="2">
        <v>108001</v>
      </c>
      <c r="EL358" s="2" t="s">
        <v>368</v>
      </c>
      <c r="EM358" s="2" t="s">
        <v>369</v>
      </c>
      <c r="EN358" s="2"/>
      <c r="EO358" s="2" t="s">
        <v>6</v>
      </c>
      <c r="EP358" s="2"/>
      <c r="EQ358" s="2">
        <v>0</v>
      </c>
      <c r="ER358" s="2">
        <v>114.75</v>
      </c>
      <c r="ES358" s="2">
        <v>114.75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si="410"/>
        <v>0</v>
      </c>
      <c r="FS358" s="2">
        <v>0</v>
      </c>
      <c r="FT358" s="2"/>
      <c r="FU358" s="2"/>
      <c r="FV358" s="2"/>
      <c r="FW358" s="2"/>
      <c r="FX358" s="2">
        <v>95</v>
      </c>
      <c r="FY358" s="2">
        <v>65</v>
      </c>
      <c r="FZ358" s="2"/>
      <c r="GA358" s="2" t="s">
        <v>6</v>
      </c>
      <c r="GB358" s="2"/>
      <c r="GC358" s="2"/>
      <c r="GD358" s="2">
        <v>0</v>
      </c>
      <c r="GE358" s="2"/>
      <c r="GF358" s="2">
        <v>1062154019</v>
      </c>
      <c r="GG358" s="2">
        <v>2</v>
      </c>
      <c r="GH358" s="2">
        <v>1</v>
      </c>
      <c r="GI358" s="2">
        <v>-2</v>
      </c>
      <c r="GJ358" s="2">
        <v>0</v>
      </c>
      <c r="GK358" s="2">
        <f>ROUND(R358*(R12)/100,2)</f>
        <v>0</v>
      </c>
      <c r="GL358" s="2">
        <f t="shared" si="411"/>
        <v>0</v>
      </c>
      <c r="GM358" s="2">
        <f t="shared" si="412"/>
        <v>22.95</v>
      </c>
      <c r="GN358" s="2">
        <f t="shared" si="413"/>
        <v>0</v>
      </c>
      <c r="GO358" s="2">
        <f t="shared" si="414"/>
        <v>22.95</v>
      </c>
      <c r="GP358" s="2">
        <f t="shared" si="415"/>
        <v>0</v>
      </c>
      <c r="GQ358" s="2"/>
      <c r="GR358" s="2">
        <v>0</v>
      </c>
      <c r="GS358" s="2">
        <v>3</v>
      </c>
      <c r="GT358" s="2">
        <v>0</v>
      </c>
      <c r="GU358" s="2" t="s">
        <v>6</v>
      </c>
      <c r="GV358" s="2">
        <f t="shared" si="416"/>
        <v>0</v>
      </c>
      <c r="GW358" s="2">
        <v>1</v>
      </c>
      <c r="GX358" s="2">
        <f t="shared" si="417"/>
        <v>0</v>
      </c>
      <c r="GY358" s="2"/>
      <c r="GZ358" s="2"/>
      <c r="HA358" s="2">
        <v>0</v>
      </c>
      <c r="HB358" s="2">
        <v>0</v>
      </c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>
        <v>0</v>
      </c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18</v>
      </c>
      <c r="B359">
        <v>1</v>
      </c>
      <c r="C359">
        <v>1007</v>
      </c>
      <c r="E359" t="s">
        <v>566</v>
      </c>
      <c r="F359" t="s">
        <v>379</v>
      </c>
      <c r="G359" t="s">
        <v>380</v>
      </c>
      <c r="H359" t="s">
        <v>18</v>
      </c>
      <c r="I359">
        <f>I357*J359</f>
        <v>0.2</v>
      </c>
      <c r="J359">
        <v>1</v>
      </c>
      <c r="O359">
        <f t="shared" si="385"/>
        <v>22.95</v>
      </c>
      <c r="P359">
        <f t="shared" si="386"/>
        <v>22.95</v>
      </c>
      <c r="Q359">
        <f t="shared" si="387"/>
        <v>0</v>
      </c>
      <c r="R359">
        <f t="shared" si="388"/>
        <v>0</v>
      </c>
      <c r="S359">
        <f t="shared" si="389"/>
        <v>0</v>
      </c>
      <c r="T359">
        <f t="shared" si="390"/>
        <v>0</v>
      </c>
      <c r="U359">
        <f t="shared" si="391"/>
        <v>0</v>
      </c>
      <c r="V359">
        <f t="shared" si="392"/>
        <v>0</v>
      </c>
      <c r="W359">
        <f t="shared" si="393"/>
        <v>0</v>
      </c>
      <c r="X359">
        <f t="shared" si="394"/>
        <v>0</v>
      </c>
      <c r="Y359">
        <f t="shared" si="395"/>
        <v>0</v>
      </c>
      <c r="AA359">
        <v>27721504</v>
      </c>
      <c r="AB359">
        <f t="shared" si="396"/>
        <v>114.75</v>
      </c>
      <c r="AC359">
        <f t="shared" si="377"/>
        <v>114.75</v>
      </c>
      <c r="AD359">
        <f t="shared" si="380"/>
        <v>0</v>
      </c>
      <c r="AE359">
        <f t="shared" si="381"/>
        <v>0</v>
      </c>
      <c r="AF359">
        <f t="shared" si="382"/>
        <v>0</v>
      </c>
      <c r="AG359">
        <f t="shared" si="397"/>
        <v>0</v>
      </c>
      <c r="AH359">
        <f t="shared" si="383"/>
        <v>0</v>
      </c>
      <c r="AI359">
        <f t="shared" si="384"/>
        <v>0</v>
      </c>
      <c r="AJ359">
        <f t="shared" si="398"/>
        <v>0</v>
      </c>
      <c r="AK359">
        <v>114.75</v>
      </c>
      <c r="AL359">
        <v>114.75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95</v>
      </c>
      <c r="AU359">
        <v>65</v>
      </c>
      <c r="AV359">
        <v>1</v>
      </c>
      <c r="AW359">
        <v>1</v>
      </c>
      <c r="AZ359">
        <v>1</v>
      </c>
      <c r="BA359">
        <v>1</v>
      </c>
      <c r="BB359">
        <v>1</v>
      </c>
      <c r="BC359">
        <v>1</v>
      </c>
      <c r="BD359" t="s">
        <v>6</v>
      </c>
      <c r="BE359" t="s">
        <v>6</v>
      </c>
      <c r="BF359" t="s">
        <v>6</v>
      </c>
      <c r="BG359" t="s">
        <v>6</v>
      </c>
      <c r="BH359">
        <v>3</v>
      </c>
      <c r="BI359">
        <v>2</v>
      </c>
      <c r="BJ359" t="s">
        <v>381</v>
      </c>
      <c r="BM359">
        <v>108001</v>
      </c>
      <c r="BN359">
        <v>0</v>
      </c>
      <c r="BO359" t="s">
        <v>6</v>
      </c>
      <c r="BP359">
        <v>0</v>
      </c>
      <c r="BQ359">
        <v>3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6</v>
      </c>
      <c r="BZ359">
        <v>95</v>
      </c>
      <c r="CA359">
        <v>65</v>
      </c>
      <c r="CF359">
        <v>0</v>
      </c>
      <c r="CG359">
        <v>0</v>
      </c>
      <c r="CM359">
        <v>0</v>
      </c>
      <c r="CN359" t="s">
        <v>6</v>
      </c>
      <c r="CO359">
        <v>0</v>
      </c>
      <c r="CP359">
        <f t="shared" si="399"/>
        <v>22.95</v>
      </c>
      <c r="CQ359">
        <f t="shared" si="400"/>
        <v>114.75</v>
      </c>
      <c r="CR359">
        <f t="shared" si="401"/>
        <v>0</v>
      </c>
      <c r="CS359">
        <f t="shared" si="402"/>
        <v>0</v>
      </c>
      <c r="CT359">
        <f t="shared" si="403"/>
        <v>0</v>
      </c>
      <c r="CU359">
        <f t="shared" si="404"/>
        <v>0</v>
      </c>
      <c r="CV359">
        <f t="shared" si="405"/>
        <v>0</v>
      </c>
      <c r="CW359">
        <f t="shared" si="406"/>
        <v>0</v>
      </c>
      <c r="CX359">
        <f t="shared" si="407"/>
        <v>0</v>
      </c>
      <c r="CY359">
        <f t="shared" si="408"/>
        <v>0</v>
      </c>
      <c r="CZ359">
        <f t="shared" si="409"/>
        <v>0</v>
      </c>
      <c r="DC359" t="s">
        <v>6</v>
      </c>
      <c r="DD359" t="s">
        <v>6</v>
      </c>
      <c r="DE359" t="s">
        <v>6</v>
      </c>
      <c r="DF359" t="s">
        <v>6</v>
      </c>
      <c r="DG359" t="s">
        <v>6</v>
      </c>
      <c r="DH359" t="s">
        <v>6</v>
      </c>
      <c r="DI359" t="s">
        <v>6</v>
      </c>
      <c r="DJ359" t="s">
        <v>6</v>
      </c>
      <c r="DK359" t="s">
        <v>6</v>
      </c>
      <c r="DL359" t="s">
        <v>6</v>
      </c>
      <c r="DM359" t="s">
        <v>6</v>
      </c>
      <c r="DN359">
        <v>0</v>
      </c>
      <c r="DO359">
        <v>0</v>
      </c>
      <c r="DP359">
        <v>1</v>
      </c>
      <c r="DQ359">
        <v>1</v>
      </c>
      <c r="DU359">
        <v>1003</v>
      </c>
      <c r="DV359" t="s">
        <v>18</v>
      </c>
      <c r="DW359" t="s">
        <v>18</v>
      </c>
      <c r="DX359">
        <v>100</v>
      </c>
      <c r="EE359">
        <v>27028906</v>
      </c>
      <c r="EF359">
        <v>3</v>
      </c>
      <c r="EG359" t="s">
        <v>367</v>
      </c>
      <c r="EH359">
        <v>0</v>
      </c>
      <c r="EI359" t="s">
        <v>6</v>
      </c>
      <c r="EJ359">
        <v>2</v>
      </c>
      <c r="EK359">
        <v>108001</v>
      </c>
      <c r="EL359" t="s">
        <v>368</v>
      </c>
      <c r="EM359" t="s">
        <v>369</v>
      </c>
      <c r="EO359" t="s">
        <v>6</v>
      </c>
      <c r="EQ359">
        <v>0</v>
      </c>
      <c r="ER359">
        <v>114.75</v>
      </c>
      <c r="ES359">
        <v>114.75</v>
      </c>
      <c r="ET359">
        <v>0</v>
      </c>
      <c r="EU359">
        <v>0</v>
      </c>
      <c r="EV359">
        <v>0</v>
      </c>
      <c r="EW359">
        <v>0</v>
      </c>
      <c r="EX359">
        <v>0</v>
      </c>
      <c r="FQ359">
        <v>0</v>
      </c>
      <c r="FR359">
        <f t="shared" si="410"/>
        <v>0</v>
      </c>
      <c r="FS359">
        <v>0</v>
      </c>
      <c r="FX359">
        <v>95</v>
      </c>
      <c r="FY359">
        <v>65</v>
      </c>
      <c r="GA359" t="s">
        <v>6</v>
      </c>
      <c r="GD359">
        <v>0</v>
      </c>
      <c r="GF359">
        <v>1062154019</v>
      </c>
      <c r="GG359">
        <v>2</v>
      </c>
      <c r="GH359">
        <v>1</v>
      </c>
      <c r="GI359">
        <v>-2</v>
      </c>
      <c r="GJ359">
        <v>0</v>
      </c>
      <c r="GK359">
        <f>ROUND(R359*(S12)/100,2)</f>
        <v>0</v>
      </c>
      <c r="GL359">
        <f t="shared" si="411"/>
        <v>0</v>
      </c>
      <c r="GM359">
        <f t="shared" si="412"/>
        <v>22.95</v>
      </c>
      <c r="GN359">
        <f t="shared" si="413"/>
        <v>0</v>
      </c>
      <c r="GO359">
        <f t="shared" si="414"/>
        <v>22.95</v>
      </c>
      <c r="GP359">
        <f t="shared" si="415"/>
        <v>0</v>
      </c>
      <c r="GR359">
        <v>0</v>
      </c>
      <c r="GS359">
        <v>0</v>
      </c>
      <c r="GT359">
        <v>0</v>
      </c>
      <c r="GU359" t="s">
        <v>6</v>
      </c>
      <c r="GV359">
        <f t="shared" si="416"/>
        <v>0</v>
      </c>
      <c r="GW359">
        <v>1</v>
      </c>
      <c r="GX359">
        <f t="shared" si="417"/>
        <v>0</v>
      </c>
      <c r="HA359">
        <v>0</v>
      </c>
      <c r="HB359">
        <v>0</v>
      </c>
      <c r="IK359">
        <v>0</v>
      </c>
    </row>
    <row r="361" spans="1:255" x14ac:dyDescent="0.2">
      <c r="A361" s="3">
        <v>51</v>
      </c>
      <c r="B361" s="3">
        <f>B242</f>
        <v>1</v>
      </c>
      <c r="C361" s="3">
        <f>A242</f>
        <v>4</v>
      </c>
      <c r="D361" s="3">
        <f>ROW(A242)</f>
        <v>242</v>
      </c>
      <c r="E361" s="3"/>
      <c r="F361" s="3" t="str">
        <f>IF(F242&lt;&gt;"",F242,"")</f>
        <v>Новый раздел</v>
      </c>
      <c r="G361" s="3" t="str">
        <f>IF(G242&lt;&gt;"",G242,"")</f>
        <v>Лестница  Б</v>
      </c>
      <c r="H361" s="3">
        <v>0</v>
      </c>
      <c r="I361" s="3"/>
      <c r="J361" s="3"/>
      <c r="K361" s="3"/>
      <c r="L361" s="3"/>
      <c r="M361" s="3"/>
      <c r="N361" s="3"/>
      <c r="O361" s="3">
        <f t="shared" ref="O361:T361" si="418">ROUND(AB361,2)</f>
        <v>95188.23</v>
      </c>
      <c r="P361" s="3">
        <f t="shared" si="418"/>
        <v>82495.929999999993</v>
      </c>
      <c r="Q361" s="3">
        <f t="shared" si="418"/>
        <v>1520.64</v>
      </c>
      <c r="R361" s="3">
        <f t="shared" si="418"/>
        <v>248.18</v>
      </c>
      <c r="S361" s="3">
        <f t="shared" si="418"/>
        <v>11171.66</v>
      </c>
      <c r="T361" s="3">
        <f t="shared" si="418"/>
        <v>0</v>
      </c>
      <c r="U361" s="3">
        <f>AH361</f>
        <v>1262.5339104999998</v>
      </c>
      <c r="V361" s="3">
        <f>AI361</f>
        <v>19.911853000000001</v>
      </c>
      <c r="W361" s="3">
        <f>ROUND(AJ361,2)</f>
        <v>0</v>
      </c>
      <c r="X361" s="3">
        <f>ROUND(AK361,2)</f>
        <v>12313.03</v>
      </c>
      <c r="Y361" s="3">
        <f>ROUND(AL361,2)</f>
        <v>7673.47</v>
      </c>
      <c r="Z361" s="3"/>
      <c r="AA361" s="3"/>
      <c r="AB361" s="3">
        <f>ROUND(SUMIF(AA246:AA359,"=27721505",O246:O359),2)</f>
        <v>95188.23</v>
      </c>
      <c r="AC361" s="3">
        <f>ROUND(SUMIF(AA246:AA359,"=27721505",P246:P359),2)</f>
        <v>82495.929999999993</v>
      </c>
      <c r="AD361" s="3">
        <f>ROUND(SUMIF(AA246:AA359,"=27721505",Q246:Q359),2)</f>
        <v>1520.64</v>
      </c>
      <c r="AE361" s="3">
        <f>ROUND(SUMIF(AA246:AA359,"=27721505",R246:R359),2)</f>
        <v>248.18</v>
      </c>
      <c r="AF361" s="3">
        <f>ROUND(SUMIF(AA246:AA359,"=27721505",S246:S359),2)</f>
        <v>11171.66</v>
      </c>
      <c r="AG361" s="3">
        <f>ROUND(SUMIF(AA246:AA359,"=27721505",T246:T359),2)</f>
        <v>0</v>
      </c>
      <c r="AH361" s="3">
        <f>SUMIF(AA246:AA359,"=27721505",U246:U359)</f>
        <v>1262.5339104999998</v>
      </c>
      <c r="AI361" s="3">
        <f>SUMIF(AA246:AA359,"=27721505",V246:V359)</f>
        <v>19.911853000000001</v>
      </c>
      <c r="AJ361" s="3">
        <f>ROUND(SUMIF(AA246:AA359,"=27721505",W246:W359),2)</f>
        <v>0</v>
      </c>
      <c r="AK361" s="3">
        <f>ROUND(SUMIF(AA246:AA359,"=27721505",X246:X359),2)</f>
        <v>12313.03</v>
      </c>
      <c r="AL361" s="3">
        <f>ROUND(SUMIF(AA246:AA359,"=27721505",Y246:Y359),2)</f>
        <v>7673.47</v>
      </c>
      <c r="AM361" s="3"/>
      <c r="AN361" s="3"/>
      <c r="AO361" s="3">
        <f t="shared" ref="AO361:BC361" si="419">ROUND(BX361,2)</f>
        <v>0</v>
      </c>
      <c r="AP361" s="3">
        <f t="shared" si="419"/>
        <v>0</v>
      </c>
      <c r="AQ361" s="3">
        <f t="shared" si="419"/>
        <v>0</v>
      </c>
      <c r="AR361" s="3">
        <f t="shared" si="419"/>
        <v>115174.73</v>
      </c>
      <c r="AS361" s="3">
        <f t="shared" si="419"/>
        <v>111645.97</v>
      </c>
      <c r="AT361" s="3">
        <f t="shared" si="419"/>
        <v>3528.76</v>
      </c>
      <c r="AU361" s="3">
        <f t="shared" si="419"/>
        <v>0</v>
      </c>
      <c r="AV361" s="3">
        <f t="shared" si="419"/>
        <v>82495.929999999993</v>
      </c>
      <c r="AW361" s="3">
        <f t="shared" si="419"/>
        <v>82495.929999999993</v>
      </c>
      <c r="AX361" s="3">
        <f t="shared" si="419"/>
        <v>0</v>
      </c>
      <c r="AY361" s="3">
        <f t="shared" si="419"/>
        <v>82495.929999999993</v>
      </c>
      <c r="AZ361" s="3">
        <f t="shared" si="419"/>
        <v>0</v>
      </c>
      <c r="BA361" s="3">
        <f t="shared" si="419"/>
        <v>0</v>
      </c>
      <c r="BB361" s="3">
        <f t="shared" si="419"/>
        <v>0</v>
      </c>
      <c r="BC361" s="3">
        <f t="shared" si="419"/>
        <v>0</v>
      </c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>
        <f>ROUND(SUMIF(AA246:AA359,"=27721505",FQ246:FQ359),2)</f>
        <v>0</v>
      </c>
      <c r="BY361" s="3">
        <f>ROUND(SUMIF(AA246:AA359,"=27721505",FR246:FR359),2)</f>
        <v>0</v>
      </c>
      <c r="BZ361" s="3">
        <f>ROUND(SUMIF(AA246:AA359,"=27721505",GL246:GL359),2)</f>
        <v>0</v>
      </c>
      <c r="CA361" s="3">
        <f>ROUND(SUMIF(AA246:AA359,"=27721505",GM246:GM359),2)</f>
        <v>115174.73</v>
      </c>
      <c r="CB361" s="3">
        <f>ROUND(SUMIF(AA246:AA359,"=27721505",GN246:GN359),2)</f>
        <v>111645.97</v>
      </c>
      <c r="CC361" s="3">
        <f>ROUND(SUMIF(AA246:AA359,"=27721505",GO246:GO359),2)</f>
        <v>3528.76</v>
      </c>
      <c r="CD361" s="3">
        <f>ROUND(SUMIF(AA246:AA359,"=27721505",GP246:GP359),2)</f>
        <v>0</v>
      </c>
      <c r="CE361" s="3">
        <f>AC361-BX361</f>
        <v>82495.929999999993</v>
      </c>
      <c r="CF361" s="3">
        <f>AC361-BY361</f>
        <v>82495.929999999993</v>
      </c>
      <c r="CG361" s="3">
        <f>BX361-BZ361</f>
        <v>0</v>
      </c>
      <c r="CH361" s="3">
        <f>AC361-BX361-BY361+BZ361</f>
        <v>82495.929999999993</v>
      </c>
      <c r="CI361" s="3">
        <f>BY361-BZ361</f>
        <v>0</v>
      </c>
      <c r="CJ361" s="3">
        <f>ROUND(SUMIF(AA246:AA359,"=27721505",GX246:GX359),2)</f>
        <v>0</v>
      </c>
      <c r="CK361" s="3">
        <f>ROUND(SUMIF(AA246:AA359,"=27721505",GY246:GY359),2)</f>
        <v>0</v>
      </c>
      <c r="CL361" s="3">
        <f>ROUND(SUMIF(AA246:AA359,"=27721505",GZ246:GZ359),2)</f>
        <v>0</v>
      </c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4">
        <f t="shared" ref="DG361:DL361" si="420">ROUND(DT361,2)</f>
        <v>95188.23</v>
      </c>
      <c r="DH361" s="4">
        <f t="shared" si="420"/>
        <v>82495.929999999993</v>
      </c>
      <c r="DI361" s="4">
        <f t="shared" si="420"/>
        <v>1520.64</v>
      </c>
      <c r="DJ361" s="4">
        <f t="shared" si="420"/>
        <v>248.18</v>
      </c>
      <c r="DK361" s="4">
        <f t="shared" si="420"/>
        <v>11171.66</v>
      </c>
      <c r="DL361" s="4">
        <f t="shared" si="420"/>
        <v>0</v>
      </c>
      <c r="DM361" s="4">
        <f>DZ361</f>
        <v>1262.5339104999998</v>
      </c>
      <c r="DN361" s="4">
        <f>EA361</f>
        <v>19.911853000000001</v>
      </c>
      <c r="DO361" s="4">
        <f>ROUND(EB361,2)</f>
        <v>0</v>
      </c>
      <c r="DP361" s="4">
        <f>ROUND(EC361,2)</f>
        <v>12313.03</v>
      </c>
      <c r="DQ361" s="4">
        <f>ROUND(ED361,2)</f>
        <v>7673.47</v>
      </c>
      <c r="DR361" s="4"/>
      <c r="DS361" s="4"/>
      <c r="DT361" s="4">
        <f>ROUND(SUMIF(AA246:AA359,"=27721504",O246:O359),2)</f>
        <v>95188.23</v>
      </c>
      <c r="DU361" s="4">
        <f>ROUND(SUMIF(AA246:AA359,"=27721504",P246:P359),2)</f>
        <v>82495.929999999993</v>
      </c>
      <c r="DV361" s="4">
        <f>ROUND(SUMIF(AA246:AA359,"=27721504",Q246:Q359),2)</f>
        <v>1520.64</v>
      </c>
      <c r="DW361" s="4">
        <f>ROUND(SUMIF(AA246:AA359,"=27721504",R246:R359),2)</f>
        <v>248.18</v>
      </c>
      <c r="DX361" s="4">
        <f>ROUND(SUMIF(AA246:AA359,"=27721504",S246:S359),2)</f>
        <v>11171.66</v>
      </c>
      <c r="DY361" s="4">
        <f>ROUND(SUMIF(AA246:AA359,"=27721504",T246:T359),2)</f>
        <v>0</v>
      </c>
      <c r="DZ361" s="4">
        <f>SUMIF(AA246:AA359,"=27721504",U246:U359)</f>
        <v>1262.5339104999998</v>
      </c>
      <c r="EA361" s="4">
        <f>SUMIF(AA246:AA359,"=27721504",V246:V359)</f>
        <v>19.911853000000001</v>
      </c>
      <c r="EB361" s="4">
        <f>ROUND(SUMIF(AA246:AA359,"=27721504",W246:W359),2)</f>
        <v>0</v>
      </c>
      <c r="EC361" s="4">
        <f>ROUND(SUMIF(AA246:AA359,"=27721504",X246:X359),2)</f>
        <v>12313.03</v>
      </c>
      <c r="ED361" s="4">
        <f>ROUND(SUMIF(AA246:AA359,"=27721504",Y246:Y359),2)</f>
        <v>7673.47</v>
      </c>
      <c r="EE361" s="4"/>
      <c r="EF361" s="4"/>
      <c r="EG361" s="4">
        <f t="shared" ref="EG361:EU361" si="421">ROUND(FP361,2)</f>
        <v>0</v>
      </c>
      <c r="EH361" s="4">
        <f t="shared" si="421"/>
        <v>0</v>
      </c>
      <c r="EI361" s="4">
        <f t="shared" si="421"/>
        <v>0</v>
      </c>
      <c r="EJ361" s="4">
        <f t="shared" si="421"/>
        <v>115174.73</v>
      </c>
      <c r="EK361" s="4">
        <f t="shared" si="421"/>
        <v>111645.97</v>
      </c>
      <c r="EL361" s="4">
        <f t="shared" si="421"/>
        <v>3528.76</v>
      </c>
      <c r="EM361" s="4">
        <f t="shared" si="421"/>
        <v>0</v>
      </c>
      <c r="EN361" s="4">
        <f t="shared" si="421"/>
        <v>82495.929999999993</v>
      </c>
      <c r="EO361" s="4">
        <f t="shared" si="421"/>
        <v>82495.929999999993</v>
      </c>
      <c r="EP361" s="4">
        <f t="shared" si="421"/>
        <v>0</v>
      </c>
      <c r="EQ361" s="4">
        <f t="shared" si="421"/>
        <v>82495.929999999993</v>
      </c>
      <c r="ER361" s="4">
        <f t="shared" si="421"/>
        <v>0</v>
      </c>
      <c r="ES361" s="4">
        <f t="shared" si="421"/>
        <v>0</v>
      </c>
      <c r="ET361" s="4">
        <f t="shared" si="421"/>
        <v>0</v>
      </c>
      <c r="EU361" s="4">
        <f t="shared" si="421"/>
        <v>0</v>
      </c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>
        <f>ROUND(SUMIF(AA246:AA359,"=27721504",FQ246:FQ359),2)</f>
        <v>0</v>
      </c>
      <c r="FQ361" s="4">
        <f>ROUND(SUMIF(AA246:AA359,"=27721504",FR246:FR359),2)</f>
        <v>0</v>
      </c>
      <c r="FR361" s="4">
        <f>ROUND(SUMIF(AA246:AA359,"=27721504",GL246:GL359),2)</f>
        <v>0</v>
      </c>
      <c r="FS361" s="4">
        <f>ROUND(SUMIF(AA246:AA359,"=27721504",GM246:GM359),2)</f>
        <v>115174.73</v>
      </c>
      <c r="FT361" s="4">
        <f>ROUND(SUMIF(AA246:AA359,"=27721504",GN246:GN359),2)</f>
        <v>111645.97</v>
      </c>
      <c r="FU361" s="4">
        <f>ROUND(SUMIF(AA246:AA359,"=27721504",GO246:GO359),2)</f>
        <v>3528.76</v>
      </c>
      <c r="FV361" s="4">
        <f>ROUND(SUMIF(AA246:AA359,"=27721504",GP246:GP359),2)</f>
        <v>0</v>
      </c>
      <c r="FW361" s="4">
        <f>DU361-FP361</f>
        <v>82495.929999999993</v>
      </c>
      <c r="FX361" s="4">
        <f>DU361-FQ361</f>
        <v>82495.929999999993</v>
      </c>
      <c r="FY361" s="4">
        <f>FP361-FR361</f>
        <v>0</v>
      </c>
      <c r="FZ361" s="4">
        <f>DU361-FP361-FQ361+FR361</f>
        <v>82495.929999999993</v>
      </c>
      <c r="GA361" s="4">
        <f>FQ361-FR361</f>
        <v>0</v>
      </c>
      <c r="GB361" s="4">
        <f>ROUND(SUMIF(AA246:AA359,"=27721504",GX246:GX359),2)</f>
        <v>0</v>
      </c>
      <c r="GC361" s="4">
        <f>ROUND(SUMIF(AA246:AA359,"=27721504",GY246:GY359),2)</f>
        <v>0</v>
      </c>
      <c r="GD361" s="4">
        <f>ROUND(SUMIF(AA246:AA359,"=27721504",GZ246:GZ359),2)</f>
        <v>0</v>
      </c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>
        <v>0</v>
      </c>
    </row>
    <row r="363" spans="1:255" x14ac:dyDescent="0.2">
      <c r="A363" s="5">
        <v>50</v>
      </c>
      <c r="B363" s="5">
        <v>0</v>
      </c>
      <c r="C363" s="5">
        <v>0</v>
      </c>
      <c r="D363" s="5">
        <v>1</v>
      </c>
      <c r="E363" s="5">
        <v>201</v>
      </c>
      <c r="F363" s="5">
        <f>ROUND(Source!O361,O363)</f>
        <v>95188.23</v>
      </c>
      <c r="G363" s="5" t="s">
        <v>258</v>
      </c>
      <c r="H363" s="5" t="s">
        <v>259</v>
      </c>
      <c r="I363" s="5"/>
      <c r="J363" s="5"/>
      <c r="K363" s="5">
        <v>201</v>
      </c>
      <c r="L363" s="5">
        <v>1</v>
      </c>
      <c r="M363" s="5">
        <v>3</v>
      </c>
      <c r="N363" s="5" t="s">
        <v>6</v>
      </c>
      <c r="O363" s="5">
        <v>2</v>
      </c>
      <c r="P363" s="5">
        <f>ROUND(Source!DG361,O363)</f>
        <v>95188.23</v>
      </c>
      <c r="Q363" s="5"/>
      <c r="R363" s="5"/>
      <c r="S363" s="5"/>
      <c r="T363" s="5"/>
      <c r="U363" s="5"/>
      <c r="V363" s="5"/>
      <c r="W363" s="5"/>
    </row>
    <row r="364" spans="1:255" x14ac:dyDescent="0.2">
      <c r="A364" s="5">
        <v>50</v>
      </c>
      <c r="B364" s="5">
        <v>0</v>
      </c>
      <c r="C364" s="5">
        <v>0</v>
      </c>
      <c r="D364" s="5">
        <v>1</v>
      </c>
      <c r="E364" s="5">
        <v>202</v>
      </c>
      <c r="F364" s="5">
        <f>ROUND(Source!P361,O364)</f>
        <v>82495.929999999993</v>
      </c>
      <c r="G364" s="5" t="s">
        <v>260</v>
      </c>
      <c r="H364" s="5" t="s">
        <v>261</v>
      </c>
      <c r="I364" s="5"/>
      <c r="J364" s="5"/>
      <c r="K364" s="5">
        <v>202</v>
      </c>
      <c r="L364" s="5">
        <v>2</v>
      </c>
      <c r="M364" s="5">
        <v>3</v>
      </c>
      <c r="N364" s="5" t="s">
        <v>6</v>
      </c>
      <c r="O364" s="5">
        <v>2</v>
      </c>
      <c r="P364" s="5">
        <f>ROUND(Source!DH361,O364)</f>
        <v>82495.929999999993</v>
      </c>
      <c r="Q364" s="5"/>
      <c r="R364" s="5"/>
      <c r="S364" s="5"/>
      <c r="T364" s="5"/>
      <c r="U364" s="5"/>
      <c r="V364" s="5"/>
      <c r="W364" s="5"/>
    </row>
    <row r="365" spans="1:255" x14ac:dyDescent="0.2">
      <c r="A365" s="5">
        <v>50</v>
      </c>
      <c r="B365" s="5">
        <v>0</v>
      </c>
      <c r="C365" s="5">
        <v>0</v>
      </c>
      <c r="D365" s="5">
        <v>1</v>
      </c>
      <c r="E365" s="5">
        <v>222</v>
      </c>
      <c r="F365" s="5">
        <f>ROUND(Source!AO361,O365)</f>
        <v>0</v>
      </c>
      <c r="G365" s="5" t="s">
        <v>262</v>
      </c>
      <c r="H365" s="5" t="s">
        <v>263</v>
      </c>
      <c r="I365" s="5"/>
      <c r="J365" s="5"/>
      <c r="K365" s="5">
        <v>222</v>
      </c>
      <c r="L365" s="5">
        <v>3</v>
      </c>
      <c r="M365" s="5">
        <v>3</v>
      </c>
      <c r="N365" s="5" t="s">
        <v>6</v>
      </c>
      <c r="O365" s="5">
        <v>2</v>
      </c>
      <c r="P365" s="5">
        <f>ROUND(Source!EG361,O365)</f>
        <v>0</v>
      </c>
      <c r="Q365" s="5"/>
      <c r="R365" s="5"/>
      <c r="S365" s="5"/>
      <c r="T365" s="5"/>
      <c r="U365" s="5"/>
      <c r="V365" s="5"/>
      <c r="W365" s="5"/>
    </row>
    <row r="366" spans="1:255" x14ac:dyDescent="0.2">
      <c r="A366" s="5">
        <v>50</v>
      </c>
      <c r="B366" s="5">
        <v>0</v>
      </c>
      <c r="C366" s="5">
        <v>0</v>
      </c>
      <c r="D366" s="5">
        <v>1</v>
      </c>
      <c r="E366" s="5">
        <v>225</v>
      </c>
      <c r="F366" s="5">
        <f>ROUND(Source!AV361,O366)</f>
        <v>82495.929999999993</v>
      </c>
      <c r="G366" s="5" t="s">
        <v>264</v>
      </c>
      <c r="H366" s="5" t="s">
        <v>265</v>
      </c>
      <c r="I366" s="5"/>
      <c r="J366" s="5"/>
      <c r="K366" s="5">
        <v>225</v>
      </c>
      <c r="L366" s="5">
        <v>4</v>
      </c>
      <c r="M366" s="5">
        <v>3</v>
      </c>
      <c r="N366" s="5" t="s">
        <v>6</v>
      </c>
      <c r="O366" s="5">
        <v>2</v>
      </c>
      <c r="P366" s="5">
        <f>ROUND(Source!EN361,O366)</f>
        <v>82495.929999999993</v>
      </c>
      <c r="Q366" s="5"/>
      <c r="R366" s="5"/>
      <c r="S366" s="5"/>
      <c r="T366" s="5"/>
      <c r="U366" s="5"/>
      <c r="V366" s="5"/>
      <c r="W366" s="5"/>
    </row>
    <row r="367" spans="1:255" x14ac:dyDescent="0.2">
      <c r="A367" s="5">
        <v>50</v>
      </c>
      <c r="B367" s="5">
        <v>0</v>
      </c>
      <c r="C367" s="5">
        <v>0</v>
      </c>
      <c r="D367" s="5">
        <v>1</v>
      </c>
      <c r="E367" s="5">
        <v>226</v>
      </c>
      <c r="F367" s="5">
        <f>ROUND(Source!AW361,O367)</f>
        <v>82495.929999999993</v>
      </c>
      <c r="G367" s="5" t="s">
        <v>266</v>
      </c>
      <c r="H367" s="5" t="s">
        <v>267</v>
      </c>
      <c r="I367" s="5"/>
      <c r="J367" s="5"/>
      <c r="K367" s="5">
        <v>226</v>
      </c>
      <c r="L367" s="5">
        <v>5</v>
      </c>
      <c r="M367" s="5">
        <v>3</v>
      </c>
      <c r="N367" s="5" t="s">
        <v>6</v>
      </c>
      <c r="O367" s="5">
        <v>2</v>
      </c>
      <c r="P367" s="5">
        <f>ROUND(Source!EO361,O367)</f>
        <v>82495.929999999993</v>
      </c>
      <c r="Q367" s="5"/>
      <c r="R367" s="5"/>
      <c r="S367" s="5"/>
      <c r="T367" s="5"/>
      <c r="U367" s="5"/>
      <c r="V367" s="5"/>
      <c r="W367" s="5"/>
    </row>
    <row r="368" spans="1:255" x14ac:dyDescent="0.2">
      <c r="A368" s="5">
        <v>50</v>
      </c>
      <c r="B368" s="5">
        <v>0</v>
      </c>
      <c r="C368" s="5">
        <v>0</v>
      </c>
      <c r="D368" s="5">
        <v>1</v>
      </c>
      <c r="E368" s="5">
        <v>227</v>
      </c>
      <c r="F368" s="5">
        <f>ROUND(Source!AX361,O368)</f>
        <v>0</v>
      </c>
      <c r="G368" s="5" t="s">
        <v>268</v>
      </c>
      <c r="H368" s="5" t="s">
        <v>269</v>
      </c>
      <c r="I368" s="5"/>
      <c r="J368" s="5"/>
      <c r="K368" s="5">
        <v>227</v>
      </c>
      <c r="L368" s="5">
        <v>6</v>
      </c>
      <c r="M368" s="5">
        <v>3</v>
      </c>
      <c r="N368" s="5" t="s">
        <v>6</v>
      </c>
      <c r="O368" s="5">
        <v>2</v>
      </c>
      <c r="P368" s="5">
        <f>ROUND(Source!EP361,O368)</f>
        <v>0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228</v>
      </c>
      <c r="F369" s="5">
        <f>ROUND(Source!AY361,O369)</f>
        <v>82495.929999999993</v>
      </c>
      <c r="G369" s="5" t="s">
        <v>270</v>
      </c>
      <c r="H369" s="5" t="s">
        <v>271</v>
      </c>
      <c r="I369" s="5"/>
      <c r="J369" s="5"/>
      <c r="K369" s="5">
        <v>228</v>
      </c>
      <c r="L369" s="5">
        <v>7</v>
      </c>
      <c r="M369" s="5">
        <v>3</v>
      </c>
      <c r="N369" s="5" t="s">
        <v>6</v>
      </c>
      <c r="O369" s="5">
        <v>2</v>
      </c>
      <c r="P369" s="5">
        <f>ROUND(Source!EQ361,O369)</f>
        <v>82495.929999999993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216</v>
      </c>
      <c r="F370" s="5">
        <f>ROUND(Source!AP361,O370)</f>
        <v>0</v>
      </c>
      <c r="G370" s="5" t="s">
        <v>272</v>
      </c>
      <c r="H370" s="5" t="s">
        <v>273</v>
      </c>
      <c r="I370" s="5"/>
      <c r="J370" s="5"/>
      <c r="K370" s="5">
        <v>216</v>
      </c>
      <c r="L370" s="5">
        <v>8</v>
      </c>
      <c r="M370" s="5">
        <v>3</v>
      </c>
      <c r="N370" s="5" t="s">
        <v>6</v>
      </c>
      <c r="O370" s="5">
        <v>2</v>
      </c>
      <c r="P370" s="5">
        <f>ROUND(Source!EH361,O370)</f>
        <v>0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223</v>
      </c>
      <c r="F371" s="5">
        <f>ROUND(Source!AQ361,O371)</f>
        <v>0</v>
      </c>
      <c r="G371" s="5" t="s">
        <v>274</v>
      </c>
      <c r="H371" s="5" t="s">
        <v>275</v>
      </c>
      <c r="I371" s="5"/>
      <c r="J371" s="5"/>
      <c r="K371" s="5">
        <v>223</v>
      </c>
      <c r="L371" s="5">
        <v>9</v>
      </c>
      <c r="M371" s="5">
        <v>3</v>
      </c>
      <c r="N371" s="5" t="s">
        <v>6</v>
      </c>
      <c r="O371" s="5">
        <v>2</v>
      </c>
      <c r="P371" s="5">
        <f>ROUND(Source!EI361,O371)</f>
        <v>0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229</v>
      </c>
      <c r="F372" s="5">
        <f>ROUND(Source!AZ361,O372)</f>
        <v>0</v>
      </c>
      <c r="G372" s="5" t="s">
        <v>276</v>
      </c>
      <c r="H372" s="5" t="s">
        <v>277</v>
      </c>
      <c r="I372" s="5"/>
      <c r="J372" s="5"/>
      <c r="K372" s="5">
        <v>229</v>
      </c>
      <c r="L372" s="5">
        <v>10</v>
      </c>
      <c r="M372" s="5">
        <v>3</v>
      </c>
      <c r="N372" s="5" t="s">
        <v>6</v>
      </c>
      <c r="O372" s="5">
        <v>2</v>
      </c>
      <c r="P372" s="5">
        <f>ROUND(Source!ER361,O372)</f>
        <v>0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0</v>
      </c>
      <c r="C373" s="5">
        <v>0</v>
      </c>
      <c r="D373" s="5">
        <v>1</v>
      </c>
      <c r="E373" s="5">
        <v>203</v>
      </c>
      <c r="F373" s="5">
        <f>ROUND(Source!Q361,O373)</f>
        <v>1520.64</v>
      </c>
      <c r="G373" s="5" t="s">
        <v>278</v>
      </c>
      <c r="H373" s="5" t="s">
        <v>279</v>
      </c>
      <c r="I373" s="5"/>
      <c r="J373" s="5"/>
      <c r="K373" s="5">
        <v>203</v>
      </c>
      <c r="L373" s="5">
        <v>11</v>
      </c>
      <c r="M373" s="5">
        <v>3</v>
      </c>
      <c r="N373" s="5" t="s">
        <v>6</v>
      </c>
      <c r="O373" s="5">
        <v>2</v>
      </c>
      <c r="P373" s="5">
        <f>ROUND(Source!DI361,O373)</f>
        <v>1520.64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0</v>
      </c>
      <c r="C374" s="5">
        <v>0</v>
      </c>
      <c r="D374" s="5">
        <v>1</v>
      </c>
      <c r="E374" s="5">
        <v>231</v>
      </c>
      <c r="F374" s="5">
        <f>ROUND(Source!BB361,O374)</f>
        <v>0</v>
      </c>
      <c r="G374" s="5" t="s">
        <v>280</v>
      </c>
      <c r="H374" s="5" t="s">
        <v>281</v>
      </c>
      <c r="I374" s="5"/>
      <c r="J374" s="5"/>
      <c r="K374" s="5">
        <v>231</v>
      </c>
      <c r="L374" s="5">
        <v>12</v>
      </c>
      <c r="M374" s="5">
        <v>3</v>
      </c>
      <c r="N374" s="5" t="s">
        <v>6</v>
      </c>
      <c r="O374" s="5">
        <v>2</v>
      </c>
      <c r="P374" s="5">
        <f>ROUND(Source!ET361,O374)</f>
        <v>0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0</v>
      </c>
      <c r="C375" s="5">
        <v>0</v>
      </c>
      <c r="D375" s="5">
        <v>1</v>
      </c>
      <c r="E375" s="5">
        <v>204</v>
      </c>
      <c r="F375" s="5">
        <f>ROUND(Source!R361,O375)</f>
        <v>248.18</v>
      </c>
      <c r="G375" s="5" t="s">
        <v>282</v>
      </c>
      <c r="H375" s="5" t="s">
        <v>283</v>
      </c>
      <c r="I375" s="5"/>
      <c r="J375" s="5"/>
      <c r="K375" s="5">
        <v>204</v>
      </c>
      <c r="L375" s="5">
        <v>13</v>
      </c>
      <c r="M375" s="5">
        <v>3</v>
      </c>
      <c r="N375" s="5" t="s">
        <v>6</v>
      </c>
      <c r="O375" s="5">
        <v>2</v>
      </c>
      <c r="P375" s="5">
        <f>ROUND(Source!DJ361,O375)</f>
        <v>248.18</v>
      </c>
      <c r="Q375" s="5"/>
      <c r="R375" s="5"/>
      <c r="S375" s="5"/>
      <c r="T375" s="5"/>
      <c r="U375" s="5"/>
      <c r="V375" s="5"/>
      <c r="W375" s="5"/>
    </row>
    <row r="376" spans="1:23" x14ac:dyDescent="0.2">
      <c r="A376" s="5">
        <v>50</v>
      </c>
      <c r="B376" s="5">
        <v>0</v>
      </c>
      <c r="C376" s="5">
        <v>0</v>
      </c>
      <c r="D376" s="5">
        <v>1</v>
      </c>
      <c r="E376" s="5">
        <v>205</v>
      </c>
      <c r="F376" s="5">
        <f>ROUND(Source!S361,O376)</f>
        <v>11171.66</v>
      </c>
      <c r="G376" s="5" t="s">
        <v>284</v>
      </c>
      <c r="H376" s="5" t="s">
        <v>285</v>
      </c>
      <c r="I376" s="5"/>
      <c r="J376" s="5"/>
      <c r="K376" s="5">
        <v>205</v>
      </c>
      <c r="L376" s="5">
        <v>14</v>
      </c>
      <c r="M376" s="5">
        <v>3</v>
      </c>
      <c r="N376" s="5" t="s">
        <v>6</v>
      </c>
      <c r="O376" s="5">
        <v>2</v>
      </c>
      <c r="P376" s="5">
        <f>ROUND(Source!DK361,O376)</f>
        <v>11171.66</v>
      </c>
      <c r="Q376" s="5"/>
      <c r="R376" s="5"/>
      <c r="S376" s="5"/>
      <c r="T376" s="5"/>
      <c r="U376" s="5"/>
      <c r="V376" s="5"/>
      <c r="W376" s="5"/>
    </row>
    <row r="377" spans="1:23" x14ac:dyDescent="0.2">
      <c r="A377" s="5">
        <v>50</v>
      </c>
      <c r="B377" s="5">
        <v>0</v>
      </c>
      <c r="C377" s="5">
        <v>0</v>
      </c>
      <c r="D377" s="5">
        <v>1</v>
      </c>
      <c r="E377" s="5">
        <v>232</v>
      </c>
      <c r="F377" s="5">
        <f>ROUND(Source!BC361,O377)</f>
        <v>0</v>
      </c>
      <c r="G377" s="5" t="s">
        <v>286</v>
      </c>
      <c r="H377" s="5" t="s">
        <v>287</v>
      </c>
      <c r="I377" s="5"/>
      <c r="J377" s="5"/>
      <c r="K377" s="5">
        <v>232</v>
      </c>
      <c r="L377" s="5">
        <v>15</v>
      </c>
      <c r="M377" s="5">
        <v>3</v>
      </c>
      <c r="N377" s="5" t="s">
        <v>6</v>
      </c>
      <c r="O377" s="5">
        <v>2</v>
      </c>
      <c r="P377" s="5">
        <f>ROUND(Source!EU361,O377)</f>
        <v>0</v>
      </c>
      <c r="Q377" s="5"/>
      <c r="R377" s="5"/>
      <c r="S377" s="5"/>
      <c r="T377" s="5"/>
      <c r="U377" s="5"/>
      <c r="V377" s="5"/>
      <c r="W377" s="5"/>
    </row>
    <row r="378" spans="1:23" x14ac:dyDescent="0.2">
      <c r="A378" s="5">
        <v>50</v>
      </c>
      <c r="B378" s="5">
        <v>0</v>
      </c>
      <c r="C378" s="5">
        <v>0</v>
      </c>
      <c r="D378" s="5">
        <v>1</v>
      </c>
      <c r="E378" s="5">
        <v>214</v>
      </c>
      <c r="F378" s="5">
        <f>ROUND(Source!AS361,O378)</f>
        <v>111645.97</v>
      </c>
      <c r="G378" s="5" t="s">
        <v>288</v>
      </c>
      <c r="H378" s="5" t="s">
        <v>289</v>
      </c>
      <c r="I378" s="5"/>
      <c r="J378" s="5"/>
      <c r="K378" s="5">
        <v>214</v>
      </c>
      <c r="L378" s="5">
        <v>16</v>
      </c>
      <c r="M378" s="5">
        <v>3</v>
      </c>
      <c r="N378" s="5" t="s">
        <v>6</v>
      </c>
      <c r="O378" s="5">
        <v>2</v>
      </c>
      <c r="P378" s="5">
        <f>ROUND(Source!EK361,O378)</f>
        <v>111645.97</v>
      </c>
      <c r="Q378" s="5"/>
      <c r="R378" s="5"/>
      <c r="S378" s="5"/>
      <c r="T378" s="5"/>
      <c r="U378" s="5"/>
      <c r="V378" s="5"/>
      <c r="W378" s="5"/>
    </row>
    <row r="379" spans="1:23" x14ac:dyDescent="0.2">
      <c r="A379" s="5">
        <v>50</v>
      </c>
      <c r="B379" s="5">
        <v>0</v>
      </c>
      <c r="C379" s="5">
        <v>0</v>
      </c>
      <c r="D379" s="5">
        <v>1</v>
      </c>
      <c r="E379" s="5">
        <v>215</v>
      </c>
      <c r="F379" s="5">
        <f>ROUND(Source!AT361,O379)</f>
        <v>3528.76</v>
      </c>
      <c r="G379" s="5" t="s">
        <v>290</v>
      </c>
      <c r="H379" s="5" t="s">
        <v>291</v>
      </c>
      <c r="I379" s="5"/>
      <c r="J379" s="5"/>
      <c r="K379" s="5">
        <v>215</v>
      </c>
      <c r="L379" s="5">
        <v>17</v>
      </c>
      <c r="M379" s="5">
        <v>3</v>
      </c>
      <c r="N379" s="5" t="s">
        <v>6</v>
      </c>
      <c r="O379" s="5">
        <v>2</v>
      </c>
      <c r="P379" s="5">
        <f>ROUND(Source!EL361,O379)</f>
        <v>3528.76</v>
      </c>
      <c r="Q379" s="5"/>
      <c r="R379" s="5"/>
      <c r="S379" s="5"/>
      <c r="T379" s="5"/>
      <c r="U379" s="5"/>
      <c r="V379" s="5"/>
      <c r="W379" s="5"/>
    </row>
    <row r="380" spans="1:23" x14ac:dyDescent="0.2">
      <c r="A380" s="5">
        <v>50</v>
      </c>
      <c r="B380" s="5">
        <v>0</v>
      </c>
      <c r="C380" s="5">
        <v>0</v>
      </c>
      <c r="D380" s="5">
        <v>1</v>
      </c>
      <c r="E380" s="5">
        <v>217</v>
      </c>
      <c r="F380" s="5">
        <f>ROUND(Source!AU361,O380)</f>
        <v>0</v>
      </c>
      <c r="G380" s="5" t="s">
        <v>292</v>
      </c>
      <c r="H380" s="5" t="s">
        <v>293</v>
      </c>
      <c r="I380" s="5"/>
      <c r="J380" s="5"/>
      <c r="K380" s="5">
        <v>217</v>
      </c>
      <c r="L380" s="5">
        <v>18</v>
      </c>
      <c r="M380" s="5">
        <v>3</v>
      </c>
      <c r="N380" s="5" t="s">
        <v>6</v>
      </c>
      <c r="O380" s="5">
        <v>2</v>
      </c>
      <c r="P380" s="5">
        <f>ROUND(Source!EM361,O380)</f>
        <v>0</v>
      </c>
      <c r="Q380" s="5"/>
      <c r="R380" s="5"/>
      <c r="S380" s="5"/>
      <c r="T380" s="5"/>
      <c r="U380" s="5"/>
      <c r="V380" s="5"/>
      <c r="W380" s="5"/>
    </row>
    <row r="381" spans="1:23" x14ac:dyDescent="0.2">
      <c r="A381" s="5">
        <v>50</v>
      </c>
      <c r="B381" s="5">
        <v>0</v>
      </c>
      <c r="C381" s="5">
        <v>0</v>
      </c>
      <c r="D381" s="5">
        <v>1</v>
      </c>
      <c r="E381" s="5">
        <v>230</v>
      </c>
      <c r="F381" s="5">
        <f>ROUND(Source!BA361,O381)</f>
        <v>0</v>
      </c>
      <c r="G381" s="5" t="s">
        <v>294</v>
      </c>
      <c r="H381" s="5" t="s">
        <v>295</v>
      </c>
      <c r="I381" s="5"/>
      <c r="J381" s="5"/>
      <c r="K381" s="5">
        <v>230</v>
      </c>
      <c r="L381" s="5">
        <v>19</v>
      </c>
      <c r="M381" s="5">
        <v>3</v>
      </c>
      <c r="N381" s="5" t="s">
        <v>6</v>
      </c>
      <c r="O381" s="5">
        <v>2</v>
      </c>
      <c r="P381" s="5">
        <f>ROUND(Source!ES361,O381)</f>
        <v>0</v>
      </c>
      <c r="Q381" s="5"/>
      <c r="R381" s="5"/>
      <c r="S381" s="5"/>
      <c r="T381" s="5"/>
      <c r="U381" s="5"/>
      <c r="V381" s="5"/>
      <c r="W381" s="5"/>
    </row>
    <row r="382" spans="1:23" x14ac:dyDescent="0.2">
      <c r="A382" s="5">
        <v>50</v>
      </c>
      <c r="B382" s="5">
        <v>0</v>
      </c>
      <c r="C382" s="5">
        <v>0</v>
      </c>
      <c r="D382" s="5">
        <v>1</v>
      </c>
      <c r="E382" s="5">
        <v>206</v>
      </c>
      <c r="F382" s="5">
        <f>ROUND(Source!T361,O382)</f>
        <v>0</v>
      </c>
      <c r="G382" s="5" t="s">
        <v>296</v>
      </c>
      <c r="H382" s="5" t="s">
        <v>297</v>
      </c>
      <c r="I382" s="5"/>
      <c r="J382" s="5"/>
      <c r="K382" s="5">
        <v>206</v>
      </c>
      <c r="L382" s="5">
        <v>20</v>
      </c>
      <c r="M382" s="5">
        <v>3</v>
      </c>
      <c r="N382" s="5" t="s">
        <v>6</v>
      </c>
      <c r="O382" s="5">
        <v>2</v>
      </c>
      <c r="P382" s="5">
        <f>ROUND(Source!DL361,O382)</f>
        <v>0</v>
      </c>
      <c r="Q382" s="5"/>
      <c r="R382" s="5"/>
      <c r="S382" s="5"/>
      <c r="T382" s="5"/>
      <c r="U382" s="5"/>
      <c r="V382" s="5"/>
      <c r="W382" s="5"/>
    </row>
    <row r="383" spans="1:23" x14ac:dyDescent="0.2">
      <c r="A383" s="5">
        <v>50</v>
      </c>
      <c r="B383" s="5">
        <v>0</v>
      </c>
      <c r="C383" s="5">
        <v>0</v>
      </c>
      <c r="D383" s="5">
        <v>1</v>
      </c>
      <c r="E383" s="5">
        <v>207</v>
      </c>
      <c r="F383" s="5">
        <f>ROUND(Source!U361,O383)</f>
        <v>1262.53</v>
      </c>
      <c r="G383" s="5" t="s">
        <v>298</v>
      </c>
      <c r="H383" s="5" t="s">
        <v>299</v>
      </c>
      <c r="I383" s="5"/>
      <c r="J383" s="5"/>
      <c r="K383" s="5">
        <v>207</v>
      </c>
      <c r="L383" s="5">
        <v>21</v>
      </c>
      <c r="M383" s="5">
        <v>3</v>
      </c>
      <c r="N383" s="5" t="s">
        <v>6</v>
      </c>
      <c r="O383" s="5">
        <v>2</v>
      </c>
      <c r="P383" s="5">
        <f>ROUND(Source!DM361,O383)</f>
        <v>1262.53</v>
      </c>
      <c r="Q383" s="5"/>
      <c r="R383" s="5"/>
      <c r="S383" s="5"/>
      <c r="T383" s="5"/>
      <c r="U383" s="5"/>
      <c r="V383" s="5"/>
      <c r="W383" s="5"/>
    </row>
    <row r="384" spans="1:23" x14ac:dyDescent="0.2">
      <c r="A384" s="5">
        <v>50</v>
      </c>
      <c r="B384" s="5">
        <v>0</v>
      </c>
      <c r="C384" s="5">
        <v>0</v>
      </c>
      <c r="D384" s="5">
        <v>1</v>
      </c>
      <c r="E384" s="5">
        <v>208</v>
      </c>
      <c r="F384" s="5">
        <f>ROUND(Source!V361,O384)</f>
        <v>19.91</v>
      </c>
      <c r="G384" s="5" t="s">
        <v>300</v>
      </c>
      <c r="H384" s="5" t="s">
        <v>301</v>
      </c>
      <c r="I384" s="5"/>
      <c r="J384" s="5"/>
      <c r="K384" s="5">
        <v>208</v>
      </c>
      <c r="L384" s="5">
        <v>22</v>
      </c>
      <c r="M384" s="5">
        <v>3</v>
      </c>
      <c r="N384" s="5" t="s">
        <v>6</v>
      </c>
      <c r="O384" s="5">
        <v>2</v>
      </c>
      <c r="P384" s="5">
        <f>ROUND(Source!DN361,O384)</f>
        <v>19.91</v>
      </c>
      <c r="Q384" s="5"/>
      <c r="R384" s="5"/>
      <c r="S384" s="5"/>
      <c r="T384" s="5"/>
      <c r="U384" s="5"/>
      <c r="V384" s="5"/>
      <c r="W384" s="5"/>
    </row>
    <row r="385" spans="1:255" x14ac:dyDescent="0.2">
      <c r="A385" s="5">
        <v>50</v>
      </c>
      <c r="B385" s="5">
        <v>0</v>
      </c>
      <c r="C385" s="5">
        <v>0</v>
      </c>
      <c r="D385" s="5">
        <v>1</v>
      </c>
      <c r="E385" s="5">
        <v>209</v>
      </c>
      <c r="F385" s="5">
        <f>ROUND(Source!W361,O385)</f>
        <v>0</v>
      </c>
      <c r="G385" s="5" t="s">
        <v>302</v>
      </c>
      <c r="H385" s="5" t="s">
        <v>303</v>
      </c>
      <c r="I385" s="5"/>
      <c r="J385" s="5"/>
      <c r="K385" s="5">
        <v>209</v>
      </c>
      <c r="L385" s="5">
        <v>23</v>
      </c>
      <c r="M385" s="5">
        <v>3</v>
      </c>
      <c r="N385" s="5" t="s">
        <v>6</v>
      </c>
      <c r="O385" s="5">
        <v>2</v>
      </c>
      <c r="P385" s="5">
        <f>ROUND(Source!DO361,O385)</f>
        <v>0</v>
      </c>
      <c r="Q385" s="5"/>
      <c r="R385" s="5"/>
      <c r="S385" s="5"/>
      <c r="T385" s="5"/>
      <c r="U385" s="5"/>
      <c r="V385" s="5"/>
      <c r="W385" s="5"/>
    </row>
    <row r="386" spans="1:255" x14ac:dyDescent="0.2">
      <c r="A386" s="5">
        <v>50</v>
      </c>
      <c r="B386" s="5">
        <v>0</v>
      </c>
      <c r="C386" s="5">
        <v>0</v>
      </c>
      <c r="D386" s="5">
        <v>1</v>
      </c>
      <c r="E386" s="5">
        <v>210</v>
      </c>
      <c r="F386" s="5">
        <f>ROUND(Source!X361,O386)</f>
        <v>12313.03</v>
      </c>
      <c r="G386" s="5" t="s">
        <v>304</v>
      </c>
      <c r="H386" s="5" t="s">
        <v>305</v>
      </c>
      <c r="I386" s="5"/>
      <c r="J386" s="5"/>
      <c r="K386" s="5">
        <v>210</v>
      </c>
      <c r="L386" s="5">
        <v>24</v>
      </c>
      <c r="M386" s="5">
        <v>3</v>
      </c>
      <c r="N386" s="5" t="s">
        <v>6</v>
      </c>
      <c r="O386" s="5">
        <v>2</v>
      </c>
      <c r="P386" s="5">
        <f>ROUND(Source!DP361,O386)</f>
        <v>12313.03</v>
      </c>
      <c r="Q386" s="5"/>
      <c r="R386" s="5"/>
      <c r="S386" s="5"/>
      <c r="T386" s="5"/>
      <c r="U386" s="5"/>
      <c r="V386" s="5"/>
      <c r="W386" s="5"/>
    </row>
    <row r="387" spans="1:255" x14ac:dyDescent="0.2">
      <c r="A387" s="5">
        <v>50</v>
      </c>
      <c r="B387" s="5">
        <v>0</v>
      </c>
      <c r="C387" s="5">
        <v>0</v>
      </c>
      <c r="D387" s="5">
        <v>1</v>
      </c>
      <c r="E387" s="5">
        <v>211</v>
      </c>
      <c r="F387" s="5">
        <f>ROUND(Source!Y361,O387)</f>
        <v>7673.47</v>
      </c>
      <c r="G387" s="5" t="s">
        <v>306</v>
      </c>
      <c r="H387" s="5" t="s">
        <v>307</v>
      </c>
      <c r="I387" s="5"/>
      <c r="J387" s="5"/>
      <c r="K387" s="5">
        <v>211</v>
      </c>
      <c r="L387" s="5">
        <v>25</v>
      </c>
      <c r="M387" s="5">
        <v>3</v>
      </c>
      <c r="N387" s="5" t="s">
        <v>6</v>
      </c>
      <c r="O387" s="5">
        <v>2</v>
      </c>
      <c r="P387" s="5">
        <f>ROUND(Source!DQ361,O387)</f>
        <v>7673.47</v>
      </c>
      <c r="Q387" s="5"/>
      <c r="R387" s="5"/>
      <c r="S387" s="5"/>
      <c r="T387" s="5"/>
      <c r="U387" s="5"/>
      <c r="V387" s="5"/>
      <c r="W387" s="5"/>
    </row>
    <row r="388" spans="1:255" x14ac:dyDescent="0.2">
      <c r="A388" s="5">
        <v>50</v>
      </c>
      <c r="B388" s="5">
        <v>0</v>
      </c>
      <c r="C388" s="5">
        <v>0</v>
      </c>
      <c r="D388" s="5">
        <v>1</v>
      </c>
      <c r="E388" s="5">
        <v>224</v>
      </c>
      <c r="F388" s="5">
        <f>ROUND(Source!AR361,O388)</f>
        <v>115174.73</v>
      </c>
      <c r="G388" s="5" t="s">
        <v>308</v>
      </c>
      <c r="H388" s="5" t="s">
        <v>309</v>
      </c>
      <c r="I388" s="5"/>
      <c r="J388" s="5"/>
      <c r="K388" s="5">
        <v>224</v>
      </c>
      <c r="L388" s="5">
        <v>26</v>
      </c>
      <c r="M388" s="5">
        <v>3</v>
      </c>
      <c r="N388" s="5" t="s">
        <v>6</v>
      </c>
      <c r="O388" s="5">
        <v>2</v>
      </c>
      <c r="P388" s="5">
        <f>ROUND(Source!EJ361,O388)</f>
        <v>115174.73</v>
      </c>
      <c r="Q388" s="5"/>
      <c r="R388" s="5"/>
      <c r="S388" s="5"/>
      <c r="T388" s="5"/>
      <c r="U388" s="5"/>
      <c r="V388" s="5"/>
      <c r="W388" s="5"/>
    </row>
    <row r="389" spans="1:255" x14ac:dyDescent="0.2">
      <c r="A389" s="5">
        <v>50</v>
      </c>
      <c r="B389" s="5">
        <v>1</v>
      </c>
      <c r="C389" s="5">
        <v>0</v>
      </c>
      <c r="D389" s="5">
        <v>2</v>
      </c>
      <c r="E389" s="5">
        <v>0</v>
      </c>
      <c r="F389" s="5">
        <f>ROUND(F388,O389)</f>
        <v>115174.73</v>
      </c>
      <c r="G389" s="5" t="s">
        <v>310</v>
      </c>
      <c r="H389" s="5" t="s">
        <v>309</v>
      </c>
      <c r="I389" s="5"/>
      <c r="J389" s="5"/>
      <c r="K389" s="5">
        <v>212</v>
      </c>
      <c r="L389" s="5">
        <v>27</v>
      </c>
      <c r="M389" s="5">
        <v>0</v>
      </c>
      <c r="N389" s="5" t="s">
        <v>6</v>
      </c>
      <c r="O389" s="5">
        <v>2</v>
      </c>
      <c r="P389" s="5">
        <f>ROUND(P388,O389)</f>
        <v>115174.73</v>
      </c>
      <c r="Q389" s="5"/>
      <c r="R389" s="5"/>
      <c r="S389" s="5"/>
      <c r="T389" s="5"/>
      <c r="U389" s="5"/>
      <c r="V389" s="5"/>
      <c r="W389" s="5"/>
    </row>
    <row r="390" spans="1:255" x14ac:dyDescent="0.2">
      <c r="A390" s="5">
        <v>50</v>
      </c>
      <c r="B390" s="5">
        <v>1</v>
      </c>
      <c r="C390" s="5">
        <v>0</v>
      </c>
      <c r="D390" s="5">
        <v>2</v>
      </c>
      <c r="E390" s="5">
        <v>0</v>
      </c>
      <c r="F390" s="5">
        <f>ROUND(F389*6.53,O390)</f>
        <v>752090.99</v>
      </c>
      <c r="G390" s="5" t="s">
        <v>311</v>
      </c>
      <c r="H390" s="5" t="s">
        <v>312</v>
      </c>
      <c r="I390" s="5"/>
      <c r="J390" s="5"/>
      <c r="K390" s="5">
        <v>212</v>
      </c>
      <c r="L390" s="5">
        <v>28</v>
      </c>
      <c r="M390" s="5">
        <v>0</v>
      </c>
      <c r="N390" s="5" t="s">
        <v>6</v>
      </c>
      <c r="O390" s="5">
        <v>2</v>
      </c>
      <c r="P390" s="5">
        <f>ROUND(P389*6.53,O390)</f>
        <v>752090.99</v>
      </c>
      <c r="Q390" s="5"/>
      <c r="R390" s="5"/>
      <c r="S390" s="5"/>
      <c r="T390" s="5"/>
      <c r="U390" s="5"/>
      <c r="V390" s="5"/>
      <c r="W390" s="5"/>
    </row>
    <row r="392" spans="1:255" x14ac:dyDescent="0.2">
      <c r="A392" s="1">
        <v>4</v>
      </c>
      <c r="B392" s="1">
        <v>1</v>
      </c>
      <c r="C392" s="1"/>
      <c r="D392" s="1">
        <f>ROW(A583)</f>
        <v>583</v>
      </c>
      <c r="E392" s="1"/>
      <c r="F392" s="1" t="s">
        <v>13</v>
      </c>
      <c r="G392" s="1" t="s">
        <v>567</v>
      </c>
      <c r="H392" s="1" t="s">
        <v>6</v>
      </c>
      <c r="I392" s="1">
        <v>0</v>
      </c>
      <c r="J392" s="1"/>
      <c r="K392" s="1">
        <v>-1</v>
      </c>
      <c r="L392" s="1"/>
      <c r="M392" s="1"/>
      <c r="N392" s="1"/>
      <c r="O392" s="1"/>
      <c r="P392" s="1"/>
      <c r="Q392" s="1"/>
      <c r="R392" s="1"/>
      <c r="S392" s="1"/>
      <c r="T392" s="1"/>
      <c r="U392" s="1" t="s">
        <v>6</v>
      </c>
      <c r="V392" s="1">
        <v>0</v>
      </c>
      <c r="W392" s="1"/>
      <c r="X392" s="1"/>
      <c r="Y392" s="1"/>
      <c r="Z392" s="1"/>
      <c r="AA392" s="1"/>
      <c r="AB392" s="1" t="s">
        <v>6</v>
      </c>
      <c r="AC392" s="1" t="s">
        <v>6</v>
      </c>
      <c r="AD392" s="1" t="s">
        <v>6</v>
      </c>
      <c r="AE392" s="1" t="s">
        <v>6</v>
      </c>
      <c r="AF392" s="1" t="s">
        <v>6</v>
      </c>
      <c r="AG392" s="1" t="s">
        <v>6</v>
      </c>
      <c r="AH392" s="1"/>
      <c r="AI392" s="1"/>
      <c r="AJ392" s="1"/>
      <c r="AK392" s="1"/>
      <c r="AL392" s="1"/>
      <c r="AM392" s="1"/>
      <c r="AN392" s="1"/>
      <c r="AO392" s="1"/>
      <c r="AP392" s="1" t="s">
        <v>6</v>
      </c>
      <c r="AQ392" s="1" t="s">
        <v>6</v>
      </c>
      <c r="AR392" s="1" t="s">
        <v>6</v>
      </c>
      <c r="AS392" s="1"/>
      <c r="AT392" s="1"/>
      <c r="AU392" s="1"/>
      <c r="AV392" s="1"/>
      <c r="AW392" s="1"/>
      <c r="AX392" s="1"/>
      <c r="AY392" s="1"/>
      <c r="AZ392" s="1" t="s">
        <v>6</v>
      </c>
      <c r="BA392" s="1"/>
      <c r="BB392" s="1" t="s">
        <v>6</v>
      </c>
      <c r="BC392" s="1" t="s">
        <v>6</v>
      </c>
      <c r="BD392" s="1" t="s">
        <v>6</v>
      </c>
      <c r="BE392" s="1" t="s">
        <v>6</v>
      </c>
      <c r="BF392" s="1" t="s">
        <v>6</v>
      </c>
      <c r="BG392" s="1" t="s">
        <v>6</v>
      </c>
      <c r="BH392" s="1" t="s">
        <v>6</v>
      </c>
      <c r="BI392" s="1" t="s">
        <v>6</v>
      </c>
      <c r="BJ392" s="1" t="s">
        <v>6</v>
      </c>
      <c r="BK392" s="1" t="s">
        <v>6</v>
      </c>
      <c r="BL392" s="1" t="s">
        <v>6</v>
      </c>
      <c r="BM392" s="1" t="s">
        <v>6</v>
      </c>
      <c r="BN392" s="1" t="s">
        <v>6</v>
      </c>
      <c r="BO392" s="1" t="s">
        <v>6</v>
      </c>
      <c r="BP392" s="1" t="s">
        <v>6</v>
      </c>
      <c r="BQ392" s="1"/>
      <c r="BR392" s="1"/>
      <c r="BS392" s="1"/>
      <c r="BT392" s="1"/>
      <c r="BU392" s="1"/>
      <c r="BV392" s="1"/>
      <c r="BW392" s="1"/>
      <c r="BX392" s="1">
        <v>0</v>
      </c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>
        <v>0</v>
      </c>
    </row>
    <row r="394" spans="1:255" x14ac:dyDescent="0.2">
      <c r="A394" s="3">
        <v>52</v>
      </c>
      <c r="B394" s="3">
        <f t="shared" ref="B394:G394" si="422">B583</f>
        <v>1</v>
      </c>
      <c r="C394" s="3">
        <f t="shared" si="422"/>
        <v>4</v>
      </c>
      <c r="D394" s="3">
        <f t="shared" si="422"/>
        <v>392</v>
      </c>
      <c r="E394" s="3">
        <f t="shared" si="422"/>
        <v>0</v>
      </c>
      <c r="F394" s="3" t="str">
        <f t="shared" si="422"/>
        <v>Новый раздел</v>
      </c>
      <c r="G394" s="3" t="str">
        <f t="shared" si="422"/>
        <v>Коридор</v>
      </c>
      <c r="H394" s="3"/>
      <c r="I394" s="3"/>
      <c r="J394" s="3"/>
      <c r="K394" s="3"/>
      <c r="L394" s="3"/>
      <c r="M394" s="3"/>
      <c r="N394" s="3"/>
      <c r="O394" s="3">
        <f t="shared" ref="O394:AT394" si="423">O583</f>
        <v>180813.87</v>
      </c>
      <c r="P394" s="3">
        <f t="shared" si="423"/>
        <v>155000.72</v>
      </c>
      <c r="Q394" s="3">
        <f t="shared" si="423"/>
        <v>5249.01</v>
      </c>
      <c r="R394" s="3">
        <f t="shared" si="423"/>
        <v>839.96</v>
      </c>
      <c r="S394" s="3">
        <f t="shared" si="423"/>
        <v>20564.14</v>
      </c>
      <c r="T394" s="3">
        <f t="shared" si="423"/>
        <v>0</v>
      </c>
      <c r="U394" s="3">
        <f t="shared" si="423"/>
        <v>2291.3186147999991</v>
      </c>
      <c r="V394" s="3">
        <f t="shared" si="423"/>
        <v>68.16917389999999</v>
      </c>
      <c r="W394" s="3">
        <f t="shared" si="423"/>
        <v>0</v>
      </c>
      <c r="X394" s="3">
        <f t="shared" si="423"/>
        <v>20561.61</v>
      </c>
      <c r="Y394" s="3">
        <f t="shared" si="423"/>
        <v>13007.46</v>
      </c>
      <c r="Z394" s="3">
        <f t="shared" si="423"/>
        <v>0</v>
      </c>
      <c r="AA394" s="3">
        <f t="shared" si="423"/>
        <v>0</v>
      </c>
      <c r="AB394" s="3">
        <f t="shared" si="423"/>
        <v>180813.87</v>
      </c>
      <c r="AC394" s="3">
        <f t="shared" si="423"/>
        <v>155000.72</v>
      </c>
      <c r="AD394" s="3">
        <f t="shared" si="423"/>
        <v>5249.01</v>
      </c>
      <c r="AE394" s="3">
        <f t="shared" si="423"/>
        <v>839.96</v>
      </c>
      <c r="AF394" s="3">
        <f t="shared" si="423"/>
        <v>20564.14</v>
      </c>
      <c r="AG394" s="3">
        <f t="shared" si="423"/>
        <v>0</v>
      </c>
      <c r="AH394" s="3">
        <f t="shared" si="423"/>
        <v>2291.3186147999991</v>
      </c>
      <c r="AI394" s="3">
        <f t="shared" si="423"/>
        <v>68.16917389999999</v>
      </c>
      <c r="AJ394" s="3">
        <f t="shared" si="423"/>
        <v>0</v>
      </c>
      <c r="AK394" s="3">
        <f t="shared" si="423"/>
        <v>20561.61</v>
      </c>
      <c r="AL394" s="3">
        <f t="shared" si="423"/>
        <v>13007.46</v>
      </c>
      <c r="AM394" s="3">
        <f t="shared" si="423"/>
        <v>0</v>
      </c>
      <c r="AN394" s="3">
        <f t="shared" si="423"/>
        <v>0</v>
      </c>
      <c r="AO394" s="3">
        <f t="shared" si="423"/>
        <v>0</v>
      </c>
      <c r="AP394" s="3">
        <f t="shared" si="423"/>
        <v>0</v>
      </c>
      <c r="AQ394" s="3">
        <f t="shared" si="423"/>
        <v>0</v>
      </c>
      <c r="AR394" s="3">
        <f t="shared" si="423"/>
        <v>214382.94</v>
      </c>
      <c r="AS394" s="3">
        <f t="shared" si="423"/>
        <v>198558.34</v>
      </c>
      <c r="AT394" s="3">
        <f t="shared" si="423"/>
        <v>15824.6</v>
      </c>
      <c r="AU394" s="3">
        <f t="shared" ref="AU394:BZ394" si="424">AU583</f>
        <v>0</v>
      </c>
      <c r="AV394" s="3">
        <f t="shared" si="424"/>
        <v>155000.72</v>
      </c>
      <c r="AW394" s="3">
        <f t="shared" si="424"/>
        <v>155000.72</v>
      </c>
      <c r="AX394" s="3">
        <f t="shared" si="424"/>
        <v>0</v>
      </c>
      <c r="AY394" s="3">
        <f t="shared" si="424"/>
        <v>155000.72</v>
      </c>
      <c r="AZ394" s="3">
        <f t="shared" si="424"/>
        <v>0</v>
      </c>
      <c r="BA394" s="3">
        <f t="shared" si="424"/>
        <v>0</v>
      </c>
      <c r="BB394" s="3">
        <f t="shared" si="424"/>
        <v>0</v>
      </c>
      <c r="BC394" s="3">
        <f t="shared" si="424"/>
        <v>0</v>
      </c>
      <c r="BD394" s="3">
        <f t="shared" si="424"/>
        <v>0</v>
      </c>
      <c r="BE394" s="3">
        <f t="shared" si="424"/>
        <v>0</v>
      </c>
      <c r="BF394" s="3">
        <f t="shared" si="424"/>
        <v>0</v>
      </c>
      <c r="BG394" s="3">
        <f t="shared" si="424"/>
        <v>0</v>
      </c>
      <c r="BH394" s="3">
        <f t="shared" si="424"/>
        <v>0</v>
      </c>
      <c r="BI394" s="3">
        <f t="shared" si="424"/>
        <v>0</v>
      </c>
      <c r="BJ394" s="3">
        <f t="shared" si="424"/>
        <v>0</v>
      </c>
      <c r="BK394" s="3">
        <f t="shared" si="424"/>
        <v>0</v>
      </c>
      <c r="BL394" s="3">
        <f t="shared" si="424"/>
        <v>0</v>
      </c>
      <c r="BM394" s="3">
        <f t="shared" si="424"/>
        <v>0</v>
      </c>
      <c r="BN394" s="3">
        <f t="shared" si="424"/>
        <v>0</v>
      </c>
      <c r="BO394" s="3">
        <f t="shared" si="424"/>
        <v>0</v>
      </c>
      <c r="BP394" s="3">
        <f t="shared" si="424"/>
        <v>0</v>
      </c>
      <c r="BQ394" s="3">
        <f t="shared" si="424"/>
        <v>0</v>
      </c>
      <c r="BR394" s="3">
        <f t="shared" si="424"/>
        <v>0</v>
      </c>
      <c r="BS394" s="3">
        <f t="shared" si="424"/>
        <v>0</v>
      </c>
      <c r="BT394" s="3">
        <f t="shared" si="424"/>
        <v>0</v>
      </c>
      <c r="BU394" s="3">
        <f t="shared" si="424"/>
        <v>0</v>
      </c>
      <c r="BV394" s="3">
        <f t="shared" si="424"/>
        <v>0</v>
      </c>
      <c r="BW394" s="3">
        <f t="shared" si="424"/>
        <v>0</v>
      </c>
      <c r="BX394" s="3">
        <f t="shared" si="424"/>
        <v>0</v>
      </c>
      <c r="BY394" s="3">
        <f t="shared" si="424"/>
        <v>0</v>
      </c>
      <c r="BZ394" s="3">
        <f t="shared" si="424"/>
        <v>0</v>
      </c>
      <c r="CA394" s="3">
        <f t="shared" ref="CA394:DF394" si="425">CA583</f>
        <v>214382.94</v>
      </c>
      <c r="CB394" s="3">
        <f t="shared" si="425"/>
        <v>198558.34</v>
      </c>
      <c r="CC394" s="3">
        <f t="shared" si="425"/>
        <v>15824.6</v>
      </c>
      <c r="CD394" s="3">
        <f t="shared" si="425"/>
        <v>0</v>
      </c>
      <c r="CE394" s="3">
        <f t="shared" si="425"/>
        <v>155000.72</v>
      </c>
      <c r="CF394" s="3">
        <f t="shared" si="425"/>
        <v>155000.72</v>
      </c>
      <c r="CG394" s="3">
        <f t="shared" si="425"/>
        <v>0</v>
      </c>
      <c r="CH394" s="3">
        <f t="shared" si="425"/>
        <v>155000.72</v>
      </c>
      <c r="CI394" s="3">
        <f t="shared" si="425"/>
        <v>0</v>
      </c>
      <c r="CJ394" s="3">
        <f t="shared" si="425"/>
        <v>0</v>
      </c>
      <c r="CK394" s="3">
        <f t="shared" si="425"/>
        <v>0</v>
      </c>
      <c r="CL394" s="3">
        <f t="shared" si="425"/>
        <v>0</v>
      </c>
      <c r="CM394" s="3">
        <f t="shared" si="425"/>
        <v>0</v>
      </c>
      <c r="CN394" s="3">
        <f t="shared" si="425"/>
        <v>0</v>
      </c>
      <c r="CO394" s="3">
        <f t="shared" si="425"/>
        <v>0</v>
      </c>
      <c r="CP394" s="3">
        <f t="shared" si="425"/>
        <v>0</v>
      </c>
      <c r="CQ394" s="3">
        <f t="shared" si="425"/>
        <v>0</v>
      </c>
      <c r="CR394" s="3">
        <f t="shared" si="425"/>
        <v>0</v>
      </c>
      <c r="CS394" s="3">
        <f t="shared" si="425"/>
        <v>0</v>
      </c>
      <c r="CT394" s="3">
        <f t="shared" si="425"/>
        <v>0</v>
      </c>
      <c r="CU394" s="3">
        <f t="shared" si="425"/>
        <v>0</v>
      </c>
      <c r="CV394" s="3">
        <f t="shared" si="425"/>
        <v>0</v>
      </c>
      <c r="CW394" s="3">
        <f t="shared" si="425"/>
        <v>0</v>
      </c>
      <c r="CX394" s="3">
        <f t="shared" si="425"/>
        <v>0</v>
      </c>
      <c r="CY394" s="3">
        <f t="shared" si="425"/>
        <v>0</v>
      </c>
      <c r="CZ394" s="3">
        <f t="shared" si="425"/>
        <v>0</v>
      </c>
      <c r="DA394" s="3">
        <f t="shared" si="425"/>
        <v>0</v>
      </c>
      <c r="DB394" s="3">
        <f t="shared" si="425"/>
        <v>0</v>
      </c>
      <c r="DC394" s="3">
        <f t="shared" si="425"/>
        <v>0</v>
      </c>
      <c r="DD394" s="3">
        <f t="shared" si="425"/>
        <v>0</v>
      </c>
      <c r="DE394" s="3">
        <f t="shared" si="425"/>
        <v>0</v>
      </c>
      <c r="DF394" s="3">
        <f t="shared" si="425"/>
        <v>0</v>
      </c>
      <c r="DG394" s="4">
        <f t="shared" ref="DG394:EL394" si="426">DG583</f>
        <v>180813.87</v>
      </c>
      <c r="DH394" s="4">
        <f t="shared" si="426"/>
        <v>155000.72</v>
      </c>
      <c r="DI394" s="4">
        <f t="shared" si="426"/>
        <v>5249.01</v>
      </c>
      <c r="DJ394" s="4">
        <f t="shared" si="426"/>
        <v>839.96</v>
      </c>
      <c r="DK394" s="4">
        <f t="shared" si="426"/>
        <v>20564.14</v>
      </c>
      <c r="DL394" s="4">
        <f t="shared" si="426"/>
        <v>0</v>
      </c>
      <c r="DM394" s="4">
        <f t="shared" si="426"/>
        <v>2291.3186147999991</v>
      </c>
      <c r="DN394" s="4">
        <f t="shared" si="426"/>
        <v>68.16917389999999</v>
      </c>
      <c r="DO394" s="4">
        <f t="shared" si="426"/>
        <v>0</v>
      </c>
      <c r="DP394" s="4">
        <f t="shared" si="426"/>
        <v>20561.61</v>
      </c>
      <c r="DQ394" s="4">
        <f t="shared" si="426"/>
        <v>13007.46</v>
      </c>
      <c r="DR394" s="4">
        <f t="shared" si="426"/>
        <v>0</v>
      </c>
      <c r="DS394" s="4">
        <f t="shared" si="426"/>
        <v>0</v>
      </c>
      <c r="DT394" s="4">
        <f t="shared" si="426"/>
        <v>180813.87</v>
      </c>
      <c r="DU394" s="4">
        <f t="shared" si="426"/>
        <v>155000.72</v>
      </c>
      <c r="DV394" s="4">
        <f t="shared" si="426"/>
        <v>5249.01</v>
      </c>
      <c r="DW394" s="4">
        <f t="shared" si="426"/>
        <v>839.96</v>
      </c>
      <c r="DX394" s="4">
        <f t="shared" si="426"/>
        <v>20564.14</v>
      </c>
      <c r="DY394" s="4">
        <f t="shared" si="426"/>
        <v>0</v>
      </c>
      <c r="DZ394" s="4">
        <f t="shared" si="426"/>
        <v>2291.3186147999991</v>
      </c>
      <c r="EA394" s="4">
        <f t="shared" si="426"/>
        <v>68.16917389999999</v>
      </c>
      <c r="EB394" s="4">
        <f t="shared" si="426"/>
        <v>0</v>
      </c>
      <c r="EC394" s="4">
        <f t="shared" si="426"/>
        <v>20561.61</v>
      </c>
      <c r="ED394" s="4">
        <f t="shared" si="426"/>
        <v>13007.46</v>
      </c>
      <c r="EE394" s="4">
        <f t="shared" si="426"/>
        <v>0</v>
      </c>
      <c r="EF394" s="4">
        <f t="shared" si="426"/>
        <v>0</v>
      </c>
      <c r="EG394" s="4">
        <f t="shared" si="426"/>
        <v>0</v>
      </c>
      <c r="EH394" s="4">
        <f t="shared" si="426"/>
        <v>0</v>
      </c>
      <c r="EI394" s="4">
        <f t="shared" si="426"/>
        <v>0</v>
      </c>
      <c r="EJ394" s="4">
        <f t="shared" si="426"/>
        <v>214382.94</v>
      </c>
      <c r="EK394" s="4">
        <f t="shared" si="426"/>
        <v>198558.34</v>
      </c>
      <c r="EL394" s="4">
        <f t="shared" si="426"/>
        <v>15824.6</v>
      </c>
      <c r="EM394" s="4">
        <f t="shared" ref="EM394:FR394" si="427">EM583</f>
        <v>0</v>
      </c>
      <c r="EN394" s="4">
        <f t="shared" si="427"/>
        <v>155000.72</v>
      </c>
      <c r="EO394" s="4">
        <f t="shared" si="427"/>
        <v>155000.72</v>
      </c>
      <c r="EP394" s="4">
        <f t="shared" si="427"/>
        <v>0</v>
      </c>
      <c r="EQ394" s="4">
        <f t="shared" si="427"/>
        <v>155000.72</v>
      </c>
      <c r="ER394" s="4">
        <f t="shared" si="427"/>
        <v>0</v>
      </c>
      <c r="ES394" s="4">
        <f t="shared" si="427"/>
        <v>0</v>
      </c>
      <c r="ET394" s="4">
        <f t="shared" si="427"/>
        <v>0</v>
      </c>
      <c r="EU394" s="4">
        <f t="shared" si="427"/>
        <v>0</v>
      </c>
      <c r="EV394" s="4">
        <f t="shared" si="427"/>
        <v>0</v>
      </c>
      <c r="EW394" s="4">
        <f t="shared" si="427"/>
        <v>0</v>
      </c>
      <c r="EX394" s="4">
        <f t="shared" si="427"/>
        <v>0</v>
      </c>
      <c r="EY394" s="4">
        <f t="shared" si="427"/>
        <v>0</v>
      </c>
      <c r="EZ394" s="4">
        <f t="shared" si="427"/>
        <v>0</v>
      </c>
      <c r="FA394" s="4">
        <f t="shared" si="427"/>
        <v>0</v>
      </c>
      <c r="FB394" s="4">
        <f t="shared" si="427"/>
        <v>0</v>
      </c>
      <c r="FC394" s="4">
        <f t="shared" si="427"/>
        <v>0</v>
      </c>
      <c r="FD394" s="4">
        <f t="shared" si="427"/>
        <v>0</v>
      </c>
      <c r="FE394" s="4">
        <f t="shared" si="427"/>
        <v>0</v>
      </c>
      <c r="FF394" s="4">
        <f t="shared" si="427"/>
        <v>0</v>
      </c>
      <c r="FG394" s="4">
        <f t="shared" si="427"/>
        <v>0</v>
      </c>
      <c r="FH394" s="4">
        <f t="shared" si="427"/>
        <v>0</v>
      </c>
      <c r="FI394" s="4">
        <f t="shared" si="427"/>
        <v>0</v>
      </c>
      <c r="FJ394" s="4">
        <f t="shared" si="427"/>
        <v>0</v>
      </c>
      <c r="FK394" s="4">
        <f t="shared" si="427"/>
        <v>0</v>
      </c>
      <c r="FL394" s="4">
        <f t="shared" si="427"/>
        <v>0</v>
      </c>
      <c r="FM394" s="4">
        <f t="shared" si="427"/>
        <v>0</v>
      </c>
      <c r="FN394" s="4">
        <f t="shared" si="427"/>
        <v>0</v>
      </c>
      <c r="FO394" s="4">
        <f t="shared" si="427"/>
        <v>0</v>
      </c>
      <c r="FP394" s="4">
        <f t="shared" si="427"/>
        <v>0</v>
      </c>
      <c r="FQ394" s="4">
        <f t="shared" si="427"/>
        <v>0</v>
      </c>
      <c r="FR394" s="4">
        <f t="shared" si="427"/>
        <v>0</v>
      </c>
      <c r="FS394" s="4">
        <f t="shared" ref="FS394:GX394" si="428">FS583</f>
        <v>214382.94</v>
      </c>
      <c r="FT394" s="4">
        <f t="shared" si="428"/>
        <v>198558.34</v>
      </c>
      <c r="FU394" s="4">
        <f t="shared" si="428"/>
        <v>15824.6</v>
      </c>
      <c r="FV394" s="4">
        <f t="shared" si="428"/>
        <v>0</v>
      </c>
      <c r="FW394" s="4">
        <f t="shared" si="428"/>
        <v>155000.72</v>
      </c>
      <c r="FX394" s="4">
        <f t="shared" si="428"/>
        <v>155000.72</v>
      </c>
      <c r="FY394" s="4">
        <f t="shared" si="428"/>
        <v>0</v>
      </c>
      <c r="FZ394" s="4">
        <f t="shared" si="428"/>
        <v>155000.72</v>
      </c>
      <c r="GA394" s="4">
        <f t="shared" si="428"/>
        <v>0</v>
      </c>
      <c r="GB394" s="4">
        <f t="shared" si="428"/>
        <v>0</v>
      </c>
      <c r="GC394" s="4">
        <f t="shared" si="428"/>
        <v>0</v>
      </c>
      <c r="GD394" s="4">
        <f t="shared" si="428"/>
        <v>0</v>
      </c>
      <c r="GE394" s="4">
        <f t="shared" si="428"/>
        <v>0</v>
      </c>
      <c r="GF394" s="4">
        <f t="shared" si="428"/>
        <v>0</v>
      </c>
      <c r="GG394" s="4">
        <f t="shared" si="428"/>
        <v>0</v>
      </c>
      <c r="GH394" s="4">
        <f t="shared" si="428"/>
        <v>0</v>
      </c>
      <c r="GI394" s="4">
        <f t="shared" si="428"/>
        <v>0</v>
      </c>
      <c r="GJ394" s="4">
        <f t="shared" si="428"/>
        <v>0</v>
      </c>
      <c r="GK394" s="4">
        <f t="shared" si="428"/>
        <v>0</v>
      </c>
      <c r="GL394" s="4">
        <f t="shared" si="428"/>
        <v>0</v>
      </c>
      <c r="GM394" s="4">
        <f t="shared" si="428"/>
        <v>0</v>
      </c>
      <c r="GN394" s="4">
        <f t="shared" si="428"/>
        <v>0</v>
      </c>
      <c r="GO394" s="4">
        <f t="shared" si="428"/>
        <v>0</v>
      </c>
      <c r="GP394" s="4">
        <f t="shared" si="428"/>
        <v>0</v>
      </c>
      <c r="GQ394" s="4">
        <f t="shared" si="428"/>
        <v>0</v>
      </c>
      <c r="GR394" s="4">
        <f t="shared" si="428"/>
        <v>0</v>
      </c>
      <c r="GS394" s="4">
        <f t="shared" si="428"/>
        <v>0</v>
      </c>
      <c r="GT394" s="4">
        <f t="shared" si="428"/>
        <v>0</v>
      </c>
      <c r="GU394" s="4">
        <f t="shared" si="428"/>
        <v>0</v>
      </c>
      <c r="GV394" s="4">
        <f t="shared" si="428"/>
        <v>0</v>
      </c>
      <c r="GW394" s="4">
        <f t="shared" si="428"/>
        <v>0</v>
      </c>
      <c r="GX394" s="4">
        <f t="shared" si="428"/>
        <v>0</v>
      </c>
    </row>
    <row r="396" spans="1:255" x14ac:dyDescent="0.2">
      <c r="A396" s="2">
        <v>17</v>
      </c>
      <c r="B396" s="2">
        <v>1</v>
      </c>
      <c r="C396" s="2">
        <f>ROW(SmtRes!A1011)</f>
        <v>1011</v>
      </c>
      <c r="D396" s="2">
        <f>ROW(EtalonRes!A1031)</f>
        <v>1031</v>
      </c>
      <c r="E396" s="2" t="s">
        <v>568</v>
      </c>
      <c r="F396" s="2" t="s">
        <v>569</v>
      </c>
      <c r="G396" s="2" t="s">
        <v>570</v>
      </c>
      <c r="H396" s="2" t="s">
        <v>32</v>
      </c>
      <c r="I396" s="2">
        <f>ROUND((72.6+5.94+8.74)/100,9)</f>
        <v>0.87280000000000002</v>
      </c>
      <c r="J396" s="2">
        <v>0</v>
      </c>
      <c r="K396" s="2"/>
      <c r="L396" s="2"/>
      <c r="M396" s="2"/>
      <c r="N396" s="2"/>
      <c r="O396" s="2">
        <f t="shared" ref="O396:O427" si="429">ROUND(CP396,2)</f>
        <v>944.87</v>
      </c>
      <c r="P396" s="2">
        <f t="shared" ref="P396:P427" si="430">ROUND(CQ396*I396,2)</f>
        <v>0</v>
      </c>
      <c r="Q396" s="2">
        <f t="shared" ref="Q396:Q427" si="431">ROUND(CR396*I396,2)</f>
        <v>211.17</v>
      </c>
      <c r="R396" s="2">
        <f t="shared" ref="R396:R427" si="432">ROUND(CS396*I396,2)</f>
        <v>91.2</v>
      </c>
      <c r="S396" s="2">
        <f t="shared" ref="S396:S427" si="433">ROUND(CT396*I396,2)</f>
        <v>733.7</v>
      </c>
      <c r="T396" s="2">
        <f t="shared" ref="T396:T427" si="434">ROUND(CU396*I396,2)</f>
        <v>0</v>
      </c>
      <c r="U396" s="2">
        <f t="shared" ref="U396:U427" si="435">CV396*I396</f>
        <v>90.692648000000005</v>
      </c>
      <c r="V396" s="2">
        <f t="shared" ref="V396:V427" si="436">CW396*I396</f>
        <v>6.7554720000000001</v>
      </c>
      <c r="W396" s="2">
        <f t="shared" ref="W396:W427" si="437">ROUND(CX396*I396,2)</f>
        <v>0</v>
      </c>
      <c r="X396" s="2">
        <f t="shared" ref="X396:X427" si="438">ROUND(CY396,2)</f>
        <v>816.65</v>
      </c>
      <c r="Y396" s="2">
        <f t="shared" ref="Y396:Y427" si="439">ROUND(CZ396,2)</f>
        <v>494.94</v>
      </c>
      <c r="Z396" s="2"/>
      <c r="AA396" s="2">
        <v>27721505</v>
      </c>
      <c r="AB396" s="2">
        <f t="shared" ref="AB396:AB427" si="440">ROUND((AC396+AD396+AF396),2)</f>
        <v>1082.58</v>
      </c>
      <c r="AC396" s="2">
        <f>ROUND((ES396),2)</f>
        <v>0</v>
      </c>
      <c r="AD396" s="2">
        <f>ROUND((((ET396)-(EU396))+AE396),2)</f>
        <v>241.95</v>
      </c>
      <c r="AE396" s="2">
        <f t="shared" ref="AE396:AF399" si="441">ROUND((EU396),2)</f>
        <v>104.49</v>
      </c>
      <c r="AF396" s="2">
        <f t="shared" si="441"/>
        <v>840.63</v>
      </c>
      <c r="AG396" s="2">
        <f t="shared" ref="AG396:AG427" si="442">ROUND((AP396),2)</f>
        <v>0</v>
      </c>
      <c r="AH396" s="2">
        <f t="shared" ref="AH396:AI399" si="443">(EW396)</f>
        <v>103.91</v>
      </c>
      <c r="AI396" s="2">
        <f t="shared" si="443"/>
        <v>7.74</v>
      </c>
      <c r="AJ396" s="2">
        <f t="shared" ref="AJ396:AJ427" si="444">ROUND((AS396),2)</f>
        <v>0</v>
      </c>
      <c r="AK396" s="2">
        <v>1082.58</v>
      </c>
      <c r="AL396" s="2">
        <v>0</v>
      </c>
      <c r="AM396" s="2">
        <v>241.95</v>
      </c>
      <c r="AN396" s="2">
        <v>104.49</v>
      </c>
      <c r="AO396" s="2">
        <v>840.63</v>
      </c>
      <c r="AP396" s="2">
        <v>0</v>
      </c>
      <c r="AQ396" s="2">
        <v>103.91</v>
      </c>
      <c r="AR396" s="2">
        <v>7.74</v>
      </c>
      <c r="AS396" s="2">
        <v>0</v>
      </c>
      <c r="AT396" s="2">
        <v>99</v>
      </c>
      <c r="AU396" s="2">
        <v>60</v>
      </c>
      <c r="AV396" s="2">
        <v>1</v>
      </c>
      <c r="AW396" s="2">
        <v>1</v>
      </c>
      <c r="AX396" s="2"/>
      <c r="AY396" s="2"/>
      <c r="AZ396" s="2">
        <v>1</v>
      </c>
      <c r="BA396" s="2">
        <v>1</v>
      </c>
      <c r="BB396" s="2">
        <v>1</v>
      </c>
      <c r="BC396" s="2">
        <v>1</v>
      </c>
      <c r="BD396" s="2" t="s">
        <v>6</v>
      </c>
      <c r="BE396" s="2" t="s">
        <v>6</v>
      </c>
      <c r="BF396" s="2" t="s">
        <v>6</v>
      </c>
      <c r="BG396" s="2" t="s">
        <v>6</v>
      </c>
      <c r="BH396" s="2">
        <v>0</v>
      </c>
      <c r="BI396" s="2">
        <v>1</v>
      </c>
      <c r="BJ396" s="2" t="s">
        <v>571</v>
      </c>
      <c r="BK396" s="2"/>
      <c r="BL396" s="2"/>
      <c r="BM396" s="2">
        <v>46001</v>
      </c>
      <c r="BN396" s="2">
        <v>0</v>
      </c>
      <c r="BO396" s="2" t="s">
        <v>6</v>
      </c>
      <c r="BP396" s="2">
        <v>0</v>
      </c>
      <c r="BQ396" s="2">
        <v>2</v>
      </c>
      <c r="BR396" s="2">
        <v>0</v>
      </c>
      <c r="BS396" s="2">
        <v>1</v>
      </c>
      <c r="BT396" s="2">
        <v>1</v>
      </c>
      <c r="BU396" s="2">
        <v>1</v>
      </c>
      <c r="BV396" s="2">
        <v>1</v>
      </c>
      <c r="BW396" s="2">
        <v>1</v>
      </c>
      <c r="BX396" s="2">
        <v>1</v>
      </c>
      <c r="BY396" s="2" t="s">
        <v>6</v>
      </c>
      <c r="BZ396" s="2">
        <v>110</v>
      </c>
      <c r="CA396" s="2">
        <v>70</v>
      </c>
      <c r="CB396" s="2"/>
      <c r="CC396" s="2"/>
      <c r="CD396" s="2"/>
      <c r="CE396" s="2"/>
      <c r="CF396" s="2">
        <v>0</v>
      </c>
      <c r="CG396" s="2">
        <v>0</v>
      </c>
      <c r="CH396" s="2"/>
      <c r="CI396" s="2"/>
      <c r="CJ396" s="2"/>
      <c r="CK396" s="2"/>
      <c r="CL396" s="2"/>
      <c r="CM396" s="2">
        <v>0</v>
      </c>
      <c r="CN396" s="2" t="s">
        <v>6</v>
      </c>
      <c r="CO396" s="2">
        <v>0</v>
      </c>
      <c r="CP396" s="2">
        <f t="shared" ref="CP396:CP427" si="445">(P396+Q396+S396)</f>
        <v>944.87</v>
      </c>
      <c r="CQ396" s="2">
        <f t="shared" ref="CQ396:CQ427" si="446">AC396*BC396</f>
        <v>0</v>
      </c>
      <c r="CR396" s="2">
        <f t="shared" ref="CR396:CR427" si="447">AD396*BB396</f>
        <v>241.95</v>
      </c>
      <c r="CS396" s="2">
        <f t="shared" ref="CS396:CS427" si="448">AE396*BS396</f>
        <v>104.49</v>
      </c>
      <c r="CT396" s="2">
        <f t="shared" ref="CT396:CT427" si="449">AF396*BA396</f>
        <v>840.63</v>
      </c>
      <c r="CU396" s="2">
        <f t="shared" ref="CU396:CU427" si="450">AG396</f>
        <v>0</v>
      </c>
      <c r="CV396" s="2">
        <f t="shared" ref="CV396:CV427" si="451">AH396</f>
        <v>103.91</v>
      </c>
      <c r="CW396" s="2">
        <f t="shared" ref="CW396:CW427" si="452">AI396</f>
        <v>7.74</v>
      </c>
      <c r="CX396" s="2">
        <f t="shared" ref="CX396:CX427" si="453">AJ396</f>
        <v>0</v>
      </c>
      <c r="CY396" s="2">
        <f t="shared" ref="CY396:CY427" si="454">(((S396+R396)*AT396)/100)</f>
        <v>816.65100000000007</v>
      </c>
      <c r="CZ396" s="2">
        <f t="shared" ref="CZ396:CZ427" si="455">(((S396+R396)*AU396)/100)</f>
        <v>494.94000000000005</v>
      </c>
      <c r="DA396" s="2"/>
      <c r="DB396" s="2"/>
      <c r="DC396" s="2" t="s">
        <v>6</v>
      </c>
      <c r="DD396" s="2" t="s">
        <v>6</v>
      </c>
      <c r="DE396" s="2" t="s">
        <v>6</v>
      </c>
      <c r="DF396" s="2" t="s">
        <v>6</v>
      </c>
      <c r="DG396" s="2" t="s">
        <v>6</v>
      </c>
      <c r="DH396" s="2" t="s">
        <v>6</v>
      </c>
      <c r="DI396" s="2" t="s">
        <v>6</v>
      </c>
      <c r="DJ396" s="2" t="s">
        <v>6</v>
      </c>
      <c r="DK396" s="2" t="s">
        <v>6</v>
      </c>
      <c r="DL396" s="2" t="s">
        <v>6</v>
      </c>
      <c r="DM396" s="2" t="s">
        <v>6</v>
      </c>
      <c r="DN396" s="2">
        <v>0</v>
      </c>
      <c r="DO396" s="2">
        <v>0</v>
      </c>
      <c r="DP396" s="2">
        <v>1</v>
      </c>
      <c r="DQ396" s="2">
        <v>1</v>
      </c>
      <c r="DR396" s="2"/>
      <c r="DS396" s="2"/>
      <c r="DT396" s="2"/>
      <c r="DU396" s="2">
        <v>1005</v>
      </c>
      <c r="DV396" s="2" t="s">
        <v>32</v>
      </c>
      <c r="DW396" s="2" t="s">
        <v>32</v>
      </c>
      <c r="DX396" s="2">
        <v>100</v>
      </c>
      <c r="DY396" s="2"/>
      <c r="DZ396" s="2"/>
      <c r="EA396" s="2"/>
      <c r="EB396" s="2"/>
      <c r="EC396" s="2"/>
      <c r="ED396" s="2"/>
      <c r="EE396" s="2">
        <v>27029091</v>
      </c>
      <c r="EF396" s="2">
        <v>2</v>
      </c>
      <c r="EG396" s="2" t="s">
        <v>23</v>
      </c>
      <c r="EH396" s="2">
        <v>0</v>
      </c>
      <c r="EI396" s="2" t="s">
        <v>6</v>
      </c>
      <c r="EJ396" s="2">
        <v>1</v>
      </c>
      <c r="EK396" s="2">
        <v>46001</v>
      </c>
      <c r="EL396" s="2" t="s">
        <v>34</v>
      </c>
      <c r="EM396" s="2" t="s">
        <v>35</v>
      </c>
      <c r="EN396" s="2"/>
      <c r="EO396" s="2" t="s">
        <v>6</v>
      </c>
      <c r="EP396" s="2"/>
      <c r="EQ396" s="2">
        <v>0</v>
      </c>
      <c r="ER396" s="2">
        <v>1082.58</v>
      </c>
      <c r="ES396" s="2">
        <v>0</v>
      </c>
      <c r="ET396" s="2">
        <v>241.95</v>
      </c>
      <c r="EU396" s="2">
        <v>104.49</v>
      </c>
      <c r="EV396" s="2">
        <v>840.63</v>
      </c>
      <c r="EW396" s="2">
        <v>103.91</v>
      </c>
      <c r="EX396" s="2">
        <v>7.74</v>
      </c>
      <c r="EY396" s="2">
        <v>0</v>
      </c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>
        <v>0</v>
      </c>
      <c r="FR396" s="2">
        <f t="shared" ref="FR396:FR427" si="456">ROUND(IF(AND(BH396=3,BI396=3),P396,0),2)</f>
        <v>0</v>
      </c>
      <c r="FS396" s="2">
        <v>0</v>
      </c>
      <c r="FT396" s="2" t="s">
        <v>27</v>
      </c>
      <c r="FU396" s="2" t="s">
        <v>28</v>
      </c>
      <c r="FV396" s="2"/>
      <c r="FW396" s="2"/>
      <c r="FX396" s="2">
        <v>99</v>
      </c>
      <c r="FY396" s="2">
        <v>59.5</v>
      </c>
      <c r="FZ396" s="2"/>
      <c r="GA396" s="2" t="s">
        <v>6</v>
      </c>
      <c r="GB396" s="2"/>
      <c r="GC396" s="2"/>
      <c r="GD396" s="2">
        <v>0</v>
      </c>
      <c r="GE396" s="2"/>
      <c r="GF396" s="2">
        <v>309229644</v>
      </c>
      <c r="GG396" s="2">
        <v>2</v>
      </c>
      <c r="GH396" s="2">
        <v>1</v>
      </c>
      <c r="GI396" s="2">
        <v>-2</v>
      </c>
      <c r="GJ396" s="2">
        <v>0</v>
      </c>
      <c r="GK396" s="2">
        <f>ROUND(R396*(R12)/100,2)</f>
        <v>0</v>
      </c>
      <c r="GL396" s="2">
        <f t="shared" ref="GL396:GL427" si="457">ROUND(IF(AND(BH396=3,BI396=3,FS396&lt;&gt;0),P396,0),2)</f>
        <v>0</v>
      </c>
      <c r="GM396" s="2">
        <f t="shared" ref="GM396:GM427" si="458">ROUND(O396+X396+Y396+GK396,2)+GX396</f>
        <v>2256.46</v>
      </c>
      <c r="GN396" s="2">
        <f t="shared" ref="GN396:GN427" si="459">IF(OR(BI396=0,BI396=1),ROUND(O396+X396+Y396+GK396,2),0)</f>
        <v>2256.46</v>
      </c>
      <c r="GO396" s="2">
        <f t="shared" ref="GO396:GO427" si="460">IF(BI396=2,ROUND(O396+X396+Y396+GK396,2),0)</f>
        <v>0</v>
      </c>
      <c r="GP396" s="2">
        <f t="shared" ref="GP396:GP427" si="461">IF(BI396=4,ROUND(O396+X396+Y396+GK396,2)+GX396,0)</f>
        <v>0</v>
      </c>
      <c r="GQ396" s="2"/>
      <c r="GR396" s="2">
        <v>0</v>
      </c>
      <c r="GS396" s="2">
        <v>3</v>
      </c>
      <c r="GT396" s="2">
        <v>0</v>
      </c>
      <c r="GU396" s="2" t="s">
        <v>6</v>
      </c>
      <c r="GV396" s="2">
        <f t="shared" ref="GV396:GV427" si="462">ROUND(GT396,2)</f>
        <v>0</v>
      </c>
      <c r="GW396" s="2">
        <v>1</v>
      </c>
      <c r="GX396" s="2">
        <f t="shared" ref="GX396:GX427" si="463">ROUND(GV396*GW396*I396,2)</f>
        <v>0</v>
      </c>
      <c r="GY396" s="2"/>
      <c r="GZ396" s="2"/>
      <c r="HA396" s="2">
        <v>0</v>
      </c>
      <c r="HB396" s="2">
        <v>0</v>
      </c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>
        <v>0</v>
      </c>
      <c r="IL396" s="2"/>
      <c r="IM396" s="2"/>
      <c r="IN396" s="2"/>
      <c r="IO396" s="2"/>
      <c r="IP396" s="2"/>
      <c r="IQ396" s="2"/>
      <c r="IR396" s="2"/>
      <c r="IS396" s="2"/>
      <c r="IT396" s="2"/>
      <c r="IU396" s="2"/>
    </row>
    <row r="397" spans="1:255" x14ac:dyDescent="0.2">
      <c r="A397">
        <v>17</v>
      </c>
      <c r="B397">
        <v>1</v>
      </c>
      <c r="C397">
        <f>ROW(SmtRes!A1014)</f>
        <v>1014</v>
      </c>
      <c r="D397">
        <f>ROW(EtalonRes!A1034)</f>
        <v>1034</v>
      </c>
      <c r="E397" t="s">
        <v>568</v>
      </c>
      <c r="F397" t="s">
        <v>569</v>
      </c>
      <c r="G397" t="s">
        <v>570</v>
      </c>
      <c r="H397" t="s">
        <v>32</v>
      </c>
      <c r="I397">
        <f>ROUND((72.6+5.94+8.74)/100,9)</f>
        <v>0.87280000000000002</v>
      </c>
      <c r="J397">
        <v>0</v>
      </c>
      <c r="O397">
        <f t="shared" si="429"/>
        <v>944.87</v>
      </c>
      <c r="P397">
        <f t="shared" si="430"/>
        <v>0</v>
      </c>
      <c r="Q397">
        <f t="shared" si="431"/>
        <v>211.17</v>
      </c>
      <c r="R397">
        <f t="shared" si="432"/>
        <v>91.2</v>
      </c>
      <c r="S397">
        <f t="shared" si="433"/>
        <v>733.7</v>
      </c>
      <c r="T397">
        <f t="shared" si="434"/>
        <v>0</v>
      </c>
      <c r="U397">
        <f t="shared" si="435"/>
        <v>90.692648000000005</v>
      </c>
      <c r="V397">
        <f t="shared" si="436"/>
        <v>6.7554720000000001</v>
      </c>
      <c r="W397">
        <f t="shared" si="437"/>
        <v>0</v>
      </c>
      <c r="X397">
        <f t="shared" si="438"/>
        <v>816.65</v>
      </c>
      <c r="Y397">
        <f t="shared" si="439"/>
        <v>494.94</v>
      </c>
      <c r="AA397">
        <v>27721504</v>
      </c>
      <c r="AB397">
        <f t="shared" si="440"/>
        <v>1082.58</v>
      </c>
      <c r="AC397">
        <f>ROUND((ES397),2)</f>
        <v>0</v>
      </c>
      <c r="AD397">
        <f>ROUND((((ET397)-(EU397))+AE397),2)</f>
        <v>241.95</v>
      </c>
      <c r="AE397">
        <f t="shared" si="441"/>
        <v>104.49</v>
      </c>
      <c r="AF397">
        <f t="shared" si="441"/>
        <v>840.63</v>
      </c>
      <c r="AG397">
        <f t="shared" si="442"/>
        <v>0</v>
      </c>
      <c r="AH397">
        <f t="shared" si="443"/>
        <v>103.91</v>
      </c>
      <c r="AI397">
        <f t="shared" si="443"/>
        <v>7.74</v>
      </c>
      <c r="AJ397">
        <f t="shared" si="444"/>
        <v>0</v>
      </c>
      <c r="AK397">
        <v>1082.58</v>
      </c>
      <c r="AL397">
        <v>0</v>
      </c>
      <c r="AM397">
        <v>241.95</v>
      </c>
      <c r="AN397">
        <v>104.49</v>
      </c>
      <c r="AO397">
        <v>840.63</v>
      </c>
      <c r="AP397">
        <v>0</v>
      </c>
      <c r="AQ397">
        <v>103.91</v>
      </c>
      <c r="AR397">
        <v>7.74</v>
      </c>
      <c r="AS397">
        <v>0</v>
      </c>
      <c r="AT397">
        <v>99</v>
      </c>
      <c r="AU397">
        <v>60</v>
      </c>
      <c r="AV397">
        <v>1</v>
      </c>
      <c r="AW397">
        <v>1</v>
      </c>
      <c r="AZ397">
        <v>1</v>
      </c>
      <c r="BA397">
        <v>1</v>
      </c>
      <c r="BB397">
        <v>1</v>
      </c>
      <c r="BC397">
        <v>1</v>
      </c>
      <c r="BD397" t="s">
        <v>6</v>
      </c>
      <c r="BE397" t="s">
        <v>6</v>
      </c>
      <c r="BF397" t="s">
        <v>6</v>
      </c>
      <c r="BG397" t="s">
        <v>6</v>
      </c>
      <c r="BH397">
        <v>0</v>
      </c>
      <c r="BI397">
        <v>1</v>
      </c>
      <c r="BJ397" t="s">
        <v>571</v>
      </c>
      <c r="BM397">
        <v>46001</v>
      </c>
      <c r="BN397">
        <v>0</v>
      </c>
      <c r="BO397" t="s">
        <v>6</v>
      </c>
      <c r="BP397">
        <v>0</v>
      </c>
      <c r="BQ397">
        <v>2</v>
      </c>
      <c r="BR397">
        <v>0</v>
      </c>
      <c r="BS397">
        <v>1</v>
      </c>
      <c r="BT397">
        <v>1</v>
      </c>
      <c r="BU397">
        <v>1</v>
      </c>
      <c r="BV397">
        <v>1</v>
      </c>
      <c r="BW397">
        <v>1</v>
      </c>
      <c r="BX397">
        <v>1</v>
      </c>
      <c r="BY397" t="s">
        <v>6</v>
      </c>
      <c r="BZ397">
        <v>110</v>
      </c>
      <c r="CA397">
        <v>70</v>
      </c>
      <c r="CF397">
        <v>0</v>
      </c>
      <c r="CG397">
        <v>0</v>
      </c>
      <c r="CM397">
        <v>0</v>
      </c>
      <c r="CN397" t="s">
        <v>6</v>
      </c>
      <c r="CO397">
        <v>0</v>
      </c>
      <c r="CP397">
        <f t="shared" si="445"/>
        <v>944.87</v>
      </c>
      <c r="CQ397">
        <f t="shared" si="446"/>
        <v>0</v>
      </c>
      <c r="CR397">
        <f t="shared" si="447"/>
        <v>241.95</v>
      </c>
      <c r="CS397">
        <f t="shared" si="448"/>
        <v>104.49</v>
      </c>
      <c r="CT397">
        <f t="shared" si="449"/>
        <v>840.63</v>
      </c>
      <c r="CU397">
        <f t="shared" si="450"/>
        <v>0</v>
      </c>
      <c r="CV397">
        <f t="shared" si="451"/>
        <v>103.91</v>
      </c>
      <c r="CW397">
        <f t="shared" si="452"/>
        <v>7.74</v>
      </c>
      <c r="CX397">
        <f t="shared" si="453"/>
        <v>0</v>
      </c>
      <c r="CY397">
        <f t="shared" si="454"/>
        <v>816.65100000000007</v>
      </c>
      <c r="CZ397">
        <f t="shared" si="455"/>
        <v>494.94000000000005</v>
      </c>
      <c r="DC397" t="s">
        <v>6</v>
      </c>
      <c r="DD397" t="s">
        <v>6</v>
      </c>
      <c r="DE397" t="s">
        <v>6</v>
      </c>
      <c r="DF397" t="s">
        <v>6</v>
      </c>
      <c r="DG397" t="s">
        <v>6</v>
      </c>
      <c r="DH397" t="s">
        <v>6</v>
      </c>
      <c r="DI397" t="s">
        <v>6</v>
      </c>
      <c r="DJ397" t="s">
        <v>6</v>
      </c>
      <c r="DK397" t="s">
        <v>6</v>
      </c>
      <c r="DL397" t="s">
        <v>6</v>
      </c>
      <c r="DM397" t="s">
        <v>6</v>
      </c>
      <c r="DN397">
        <v>0</v>
      </c>
      <c r="DO397">
        <v>0</v>
      </c>
      <c r="DP397">
        <v>1</v>
      </c>
      <c r="DQ397">
        <v>1</v>
      </c>
      <c r="DU397">
        <v>1005</v>
      </c>
      <c r="DV397" t="s">
        <v>32</v>
      </c>
      <c r="DW397" t="s">
        <v>32</v>
      </c>
      <c r="DX397">
        <v>100</v>
      </c>
      <c r="EE397">
        <v>27029091</v>
      </c>
      <c r="EF397">
        <v>2</v>
      </c>
      <c r="EG397" t="s">
        <v>23</v>
      </c>
      <c r="EH397">
        <v>0</v>
      </c>
      <c r="EI397" t="s">
        <v>6</v>
      </c>
      <c r="EJ397">
        <v>1</v>
      </c>
      <c r="EK397">
        <v>46001</v>
      </c>
      <c r="EL397" t="s">
        <v>34</v>
      </c>
      <c r="EM397" t="s">
        <v>35</v>
      </c>
      <c r="EO397" t="s">
        <v>6</v>
      </c>
      <c r="EQ397">
        <v>0</v>
      </c>
      <c r="ER397">
        <v>1082.58</v>
      </c>
      <c r="ES397">
        <v>0</v>
      </c>
      <c r="ET397">
        <v>241.95</v>
      </c>
      <c r="EU397">
        <v>104.49</v>
      </c>
      <c r="EV397">
        <v>840.63</v>
      </c>
      <c r="EW397">
        <v>103.91</v>
      </c>
      <c r="EX397">
        <v>7.74</v>
      </c>
      <c r="EY397">
        <v>0</v>
      </c>
      <c r="FQ397">
        <v>0</v>
      </c>
      <c r="FR397">
        <f t="shared" si="456"/>
        <v>0</v>
      </c>
      <c r="FS397">
        <v>0</v>
      </c>
      <c r="FT397" t="s">
        <v>27</v>
      </c>
      <c r="FU397" t="s">
        <v>28</v>
      </c>
      <c r="FX397">
        <v>99</v>
      </c>
      <c r="FY397">
        <v>59.5</v>
      </c>
      <c r="GA397" t="s">
        <v>6</v>
      </c>
      <c r="GD397">
        <v>0</v>
      </c>
      <c r="GF397">
        <v>309229644</v>
      </c>
      <c r="GG397">
        <v>2</v>
      </c>
      <c r="GH397">
        <v>1</v>
      </c>
      <c r="GI397">
        <v>-2</v>
      </c>
      <c r="GJ397">
        <v>0</v>
      </c>
      <c r="GK397">
        <f>ROUND(R397*(S12)/100,2)</f>
        <v>0</v>
      </c>
      <c r="GL397">
        <f t="shared" si="457"/>
        <v>0</v>
      </c>
      <c r="GM397">
        <f t="shared" si="458"/>
        <v>2256.46</v>
      </c>
      <c r="GN397">
        <f t="shared" si="459"/>
        <v>2256.46</v>
      </c>
      <c r="GO397">
        <f t="shared" si="460"/>
        <v>0</v>
      </c>
      <c r="GP397">
        <f t="shared" si="461"/>
        <v>0</v>
      </c>
      <c r="GR397">
        <v>0</v>
      </c>
      <c r="GS397">
        <v>0</v>
      </c>
      <c r="GT397">
        <v>0</v>
      </c>
      <c r="GU397" t="s">
        <v>6</v>
      </c>
      <c r="GV397">
        <f t="shared" si="462"/>
        <v>0</v>
      </c>
      <c r="GW397">
        <v>1</v>
      </c>
      <c r="GX397">
        <f t="shared" si="463"/>
        <v>0</v>
      </c>
      <c r="HA397">
        <v>0</v>
      </c>
      <c r="HB397">
        <v>0</v>
      </c>
      <c r="IK397">
        <v>0</v>
      </c>
    </row>
    <row r="398" spans="1:255" x14ac:dyDescent="0.2">
      <c r="A398" s="2">
        <v>17</v>
      </c>
      <c r="B398" s="2">
        <v>1</v>
      </c>
      <c r="C398" s="2">
        <f>ROW(SmtRes!A1017)</f>
        <v>1017</v>
      </c>
      <c r="D398" s="2">
        <f>ROW(EtalonRes!A1037)</f>
        <v>1037</v>
      </c>
      <c r="E398" s="2" t="s">
        <v>572</v>
      </c>
      <c r="F398" s="2" t="s">
        <v>385</v>
      </c>
      <c r="G398" s="2" t="s">
        <v>386</v>
      </c>
      <c r="H398" s="2" t="s">
        <v>32</v>
      </c>
      <c r="I398" s="2">
        <f>ROUND((6.88)/100,9)</f>
        <v>6.88E-2</v>
      </c>
      <c r="J398" s="2">
        <v>0</v>
      </c>
      <c r="K398" s="2"/>
      <c r="L398" s="2"/>
      <c r="M398" s="2"/>
      <c r="N398" s="2"/>
      <c r="O398" s="2">
        <f t="shared" si="429"/>
        <v>112.81</v>
      </c>
      <c r="P398" s="2">
        <f t="shared" si="430"/>
        <v>0</v>
      </c>
      <c r="Q398" s="2">
        <f t="shared" si="431"/>
        <v>16.649999999999999</v>
      </c>
      <c r="R398" s="2">
        <f t="shared" si="432"/>
        <v>7.19</v>
      </c>
      <c r="S398" s="2">
        <f t="shared" si="433"/>
        <v>96.16</v>
      </c>
      <c r="T398" s="2">
        <f t="shared" si="434"/>
        <v>0</v>
      </c>
      <c r="U398" s="2">
        <f t="shared" si="435"/>
        <v>11.885888</v>
      </c>
      <c r="V398" s="2">
        <f t="shared" si="436"/>
        <v>0.53251199999999999</v>
      </c>
      <c r="W398" s="2">
        <f t="shared" si="437"/>
        <v>0</v>
      </c>
      <c r="X398" s="2">
        <f t="shared" si="438"/>
        <v>102.32</v>
      </c>
      <c r="Y398" s="2">
        <f t="shared" si="439"/>
        <v>62.01</v>
      </c>
      <c r="Z398" s="2"/>
      <c r="AA398" s="2">
        <v>27721505</v>
      </c>
      <c r="AB398" s="2">
        <f t="shared" si="440"/>
        <v>1639.58</v>
      </c>
      <c r="AC398" s="2">
        <f>ROUND((ES398),2)</f>
        <v>0</v>
      </c>
      <c r="AD398" s="2">
        <f>ROUND((((ET398)-(EU398))+AE398),2)</f>
        <v>241.95</v>
      </c>
      <c r="AE398" s="2">
        <f t="shared" si="441"/>
        <v>104.49</v>
      </c>
      <c r="AF398" s="2">
        <f t="shared" si="441"/>
        <v>1397.63</v>
      </c>
      <c r="AG398" s="2">
        <f t="shared" si="442"/>
        <v>0</v>
      </c>
      <c r="AH398" s="2">
        <f t="shared" si="443"/>
        <v>172.76</v>
      </c>
      <c r="AI398" s="2">
        <f t="shared" si="443"/>
        <v>7.74</v>
      </c>
      <c r="AJ398" s="2">
        <f t="shared" si="444"/>
        <v>0</v>
      </c>
      <c r="AK398" s="2">
        <v>1639.58</v>
      </c>
      <c r="AL398" s="2">
        <v>0</v>
      </c>
      <c r="AM398" s="2">
        <v>241.95</v>
      </c>
      <c r="AN398" s="2">
        <v>104.49</v>
      </c>
      <c r="AO398" s="2">
        <v>1397.63</v>
      </c>
      <c r="AP398" s="2">
        <v>0</v>
      </c>
      <c r="AQ398" s="2">
        <v>172.76</v>
      </c>
      <c r="AR398" s="2">
        <v>7.74</v>
      </c>
      <c r="AS398" s="2">
        <v>0</v>
      </c>
      <c r="AT398" s="2">
        <v>99</v>
      </c>
      <c r="AU398" s="2">
        <v>60</v>
      </c>
      <c r="AV398" s="2">
        <v>1</v>
      </c>
      <c r="AW398" s="2">
        <v>1</v>
      </c>
      <c r="AX398" s="2"/>
      <c r="AY398" s="2"/>
      <c r="AZ398" s="2">
        <v>1</v>
      </c>
      <c r="BA398" s="2">
        <v>1</v>
      </c>
      <c r="BB398" s="2">
        <v>1</v>
      </c>
      <c r="BC398" s="2">
        <v>1</v>
      </c>
      <c r="BD398" s="2" t="s">
        <v>6</v>
      </c>
      <c r="BE398" s="2" t="s">
        <v>6</v>
      </c>
      <c r="BF398" s="2" t="s">
        <v>6</v>
      </c>
      <c r="BG398" s="2" t="s">
        <v>6</v>
      </c>
      <c r="BH398" s="2">
        <v>0</v>
      </c>
      <c r="BI398" s="2">
        <v>1</v>
      </c>
      <c r="BJ398" s="2" t="s">
        <v>387</v>
      </c>
      <c r="BK398" s="2"/>
      <c r="BL398" s="2"/>
      <c r="BM398" s="2">
        <v>46001</v>
      </c>
      <c r="BN398" s="2">
        <v>0</v>
      </c>
      <c r="BO398" s="2" t="s">
        <v>6</v>
      </c>
      <c r="BP398" s="2">
        <v>0</v>
      </c>
      <c r="BQ398" s="2">
        <v>2</v>
      </c>
      <c r="BR398" s="2">
        <v>0</v>
      </c>
      <c r="BS398" s="2">
        <v>1</v>
      </c>
      <c r="BT398" s="2">
        <v>1</v>
      </c>
      <c r="BU398" s="2">
        <v>1</v>
      </c>
      <c r="BV398" s="2">
        <v>1</v>
      </c>
      <c r="BW398" s="2">
        <v>1</v>
      </c>
      <c r="BX398" s="2">
        <v>1</v>
      </c>
      <c r="BY398" s="2" t="s">
        <v>6</v>
      </c>
      <c r="BZ398" s="2">
        <v>110</v>
      </c>
      <c r="CA398" s="2">
        <v>70</v>
      </c>
      <c r="CB398" s="2"/>
      <c r="CC398" s="2"/>
      <c r="CD398" s="2"/>
      <c r="CE398" s="2"/>
      <c r="CF398" s="2">
        <v>0</v>
      </c>
      <c r="CG398" s="2">
        <v>0</v>
      </c>
      <c r="CH398" s="2"/>
      <c r="CI398" s="2"/>
      <c r="CJ398" s="2"/>
      <c r="CK398" s="2"/>
      <c r="CL398" s="2"/>
      <c r="CM398" s="2">
        <v>0</v>
      </c>
      <c r="CN398" s="2" t="s">
        <v>6</v>
      </c>
      <c r="CO398" s="2">
        <v>0</v>
      </c>
      <c r="CP398" s="2">
        <f t="shared" si="445"/>
        <v>112.81</v>
      </c>
      <c r="CQ398" s="2">
        <f t="shared" si="446"/>
        <v>0</v>
      </c>
      <c r="CR398" s="2">
        <f t="shared" si="447"/>
        <v>241.95</v>
      </c>
      <c r="CS398" s="2">
        <f t="shared" si="448"/>
        <v>104.49</v>
      </c>
      <c r="CT398" s="2">
        <f t="shared" si="449"/>
        <v>1397.63</v>
      </c>
      <c r="CU398" s="2">
        <f t="shared" si="450"/>
        <v>0</v>
      </c>
      <c r="CV398" s="2">
        <f t="shared" si="451"/>
        <v>172.76</v>
      </c>
      <c r="CW398" s="2">
        <f t="shared" si="452"/>
        <v>7.74</v>
      </c>
      <c r="CX398" s="2">
        <f t="shared" si="453"/>
        <v>0</v>
      </c>
      <c r="CY398" s="2">
        <f t="shared" si="454"/>
        <v>102.31649999999999</v>
      </c>
      <c r="CZ398" s="2">
        <f t="shared" si="455"/>
        <v>62.01</v>
      </c>
      <c r="DA398" s="2"/>
      <c r="DB398" s="2"/>
      <c r="DC398" s="2" t="s">
        <v>6</v>
      </c>
      <c r="DD398" s="2" t="s">
        <v>6</v>
      </c>
      <c r="DE398" s="2" t="s">
        <v>6</v>
      </c>
      <c r="DF398" s="2" t="s">
        <v>6</v>
      </c>
      <c r="DG398" s="2" t="s">
        <v>6</v>
      </c>
      <c r="DH398" s="2" t="s">
        <v>6</v>
      </c>
      <c r="DI398" s="2" t="s">
        <v>6</v>
      </c>
      <c r="DJ398" s="2" t="s">
        <v>6</v>
      </c>
      <c r="DK398" s="2" t="s">
        <v>6</v>
      </c>
      <c r="DL398" s="2" t="s">
        <v>6</v>
      </c>
      <c r="DM398" s="2" t="s">
        <v>6</v>
      </c>
      <c r="DN398" s="2">
        <v>0</v>
      </c>
      <c r="DO398" s="2">
        <v>0</v>
      </c>
      <c r="DP398" s="2">
        <v>1</v>
      </c>
      <c r="DQ398" s="2">
        <v>1</v>
      </c>
      <c r="DR398" s="2"/>
      <c r="DS398" s="2"/>
      <c r="DT398" s="2"/>
      <c r="DU398" s="2">
        <v>1005</v>
      </c>
      <c r="DV398" s="2" t="s">
        <v>32</v>
      </c>
      <c r="DW398" s="2" t="s">
        <v>32</v>
      </c>
      <c r="DX398" s="2">
        <v>100</v>
      </c>
      <c r="DY398" s="2"/>
      <c r="DZ398" s="2"/>
      <c r="EA398" s="2"/>
      <c r="EB398" s="2"/>
      <c r="EC398" s="2"/>
      <c r="ED398" s="2"/>
      <c r="EE398" s="2">
        <v>27029091</v>
      </c>
      <c r="EF398" s="2">
        <v>2</v>
      </c>
      <c r="EG398" s="2" t="s">
        <v>23</v>
      </c>
      <c r="EH398" s="2">
        <v>0</v>
      </c>
      <c r="EI398" s="2" t="s">
        <v>6</v>
      </c>
      <c r="EJ398" s="2">
        <v>1</v>
      </c>
      <c r="EK398" s="2">
        <v>46001</v>
      </c>
      <c r="EL398" s="2" t="s">
        <v>34</v>
      </c>
      <c r="EM398" s="2" t="s">
        <v>35</v>
      </c>
      <c r="EN398" s="2"/>
      <c r="EO398" s="2" t="s">
        <v>6</v>
      </c>
      <c r="EP398" s="2"/>
      <c r="EQ398" s="2">
        <v>0</v>
      </c>
      <c r="ER398" s="2">
        <v>1639.58</v>
      </c>
      <c r="ES398" s="2">
        <v>0</v>
      </c>
      <c r="ET398" s="2">
        <v>241.95</v>
      </c>
      <c r="EU398" s="2">
        <v>104.49</v>
      </c>
      <c r="EV398" s="2">
        <v>1397.63</v>
      </c>
      <c r="EW398" s="2">
        <v>172.76</v>
      </c>
      <c r="EX398" s="2">
        <v>7.74</v>
      </c>
      <c r="EY398" s="2">
        <v>0</v>
      </c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>
        <v>0</v>
      </c>
      <c r="FR398" s="2">
        <f t="shared" si="456"/>
        <v>0</v>
      </c>
      <c r="FS398" s="2">
        <v>0</v>
      </c>
      <c r="FT398" s="2" t="s">
        <v>27</v>
      </c>
      <c r="FU398" s="2" t="s">
        <v>28</v>
      </c>
      <c r="FV398" s="2"/>
      <c r="FW398" s="2"/>
      <c r="FX398" s="2">
        <v>99</v>
      </c>
      <c r="FY398" s="2">
        <v>59.5</v>
      </c>
      <c r="FZ398" s="2"/>
      <c r="GA398" s="2" t="s">
        <v>6</v>
      </c>
      <c r="GB398" s="2"/>
      <c r="GC398" s="2"/>
      <c r="GD398" s="2">
        <v>0</v>
      </c>
      <c r="GE398" s="2"/>
      <c r="GF398" s="2">
        <v>1660145298</v>
      </c>
      <c r="GG398" s="2">
        <v>2</v>
      </c>
      <c r="GH398" s="2">
        <v>1</v>
      </c>
      <c r="GI398" s="2">
        <v>-2</v>
      </c>
      <c r="GJ398" s="2">
        <v>0</v>
      </c>
      <c r="GK398" s="2">
        <f>ROUND(R398*(R12)/100,2)</f>
        <v>0</v>
      </c>
      <c r="GL398" s="2">
        <f t="shared" si="457"/>
        <v>0</v>
      </c>
      <c r="GM398" s="2">
        <f t="shared" si="458"/>
        <v>277.14</v>
      </c>
      <c r="GN398" s="2">
        <f t="shared" si="459"/>
        <v>277.14</v>
      </c>
      <c r="GO398" s="2">
        <f t="shared" si="460"/>
        <v>0</v>
      </c>
      <c r="GP398" s="2">
        <f t="shared" si="461"/>
        <v>0</v>
      </c>
      <c r="GQ398" s="2"/>
      <c r="GR398" s="2">
        <v>0</v>
      </c>
      <c r="GS398" s="2">
        <v>3</v>
      </c>
      <c r="GT398" s="2">
        <v>0</v>
      </c>
      <c r="GU398" s="2" t="s">
        <v>6</v>
      </c>
      <c r="GV398" s="2">
        <f t="shared" si="462"/>
        <v>0</v>
      </c>
      <c r="GW398" s="2">
        <v>1</v>
      </c>
      <c r="GX398" s="2">
        <f t="shared" si="463"/>
        <v>0</v>
      </c>
      <c r="GY398" s="2"/>
      <c r="GZ398" s="2"/>
      <c r="HA398" s="2">
        <v>0</v>
      </c>
      <c r="HB398" s="2">
        <v>0</v>
      </c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>
        <v>0</v>
      </c>
      <c r="IL398" s="2"/>
      <c r="IM398" s="2"/>
      <c r="IN398" s="2"/>
      <c r="IO398" s="2"/>
      <c r="IP398" s="2"/>
      <c r="IQ398" s="2"/>
      <c r="IR398" s="2"/>
      <c r="IS398" s="2"/>
      <c r="IT398" s="2"/>
      <c r="IU398" s="2"/>
    </row>
    <row r="399" spans="1:255" x14ac:dyDescent="0.2">
      <c r="A399">
        <v>17</v>
      </c>
      <c r="B399">
        <v>1</v>
      </c>
      <c r="C399">
        <f>ROW(SmtRes!A1020)</f>
        <v>1020</v>
      </c>
      <c r="D399">
        <f>ROW(EtalonRes!A1040)</f>
        <v>1040</v>
      </c>
      <c r="E399" t="s">
        <v>572</v>
      </c>
      <c r="F399" t="s">
        <v>385</v>
      </c>
      <c r="G399" t="s">
        <v>386</v>
      </c>
      <c r="H399" t="s">
        <v>32</v>
      </c>
      <c r="I399">
        <f>ROUND((6.88)/100,9)</f>
        <v>6.88E-2</v>
      </c>
      <c r="J399">
        <v>0</v>
      </c>
      <c r="O399">
        <f t="shared" si="429"/>
        <v>112.81</v>
      </c>
      <c r="P399">
        <f t="shared" si="430"/>
        <v>0</v>
      </c>
      <c r="Q399">
        <f t="shared" si="431"/>
        <v>16.649999999999999</v>
      </c>
      <c r="R399">
        <f t="shared" si="432"/>
        <v>7.19</v>
      </c>
      <c r="S399">
        <f t="shared" si="433"/>
        <v>96.16</v>
      </c>
      <c r="T399">
        <f t="shared" si="434"/>
        <v>0</v>
      </c>
      <c r="U399">
        <f t="shared" si="435"/>
        <v>11.885888</v>
      </c>
      <c r="V399">
        <f t="shared" si="436"/>
        <v>0.53251199999999999</v>
      </c>
      <c r="W399">
        <f t="shared" si="437"/>
        <v>0</v>
      </c>
      <c r="X399">
        <f t="shared" si="438"/>
        <v>102.32</v>
      </c>
      <c r="Y399">
        <f t="shared" si="439"/>
        <v>62.01</v>
      </c>
      <c r="AA399">
        <v>27721504</v>
      </c>
      <c r="AB399">
        <f t="shared" si="440"/>
        <v>1639.58</v>
      </c>
      <c r="AC399">
        <f>ROUND((ES399),2)</f>
        <v>0</v>
      </c>
      <c r="AD399">
        <f>ROUND((((ET399)-(EU399))+AE399),2)</f>
        <v>241.95</v>
      </c>
      <c r="AE399">
        <f t="shared" si="441"/>
        <v>104.49</v>
      </c>
      <c r="AF399">
        <f t="shared" si="441"/>
        <v>1397.63</v>
      </c>
      <c r="AG399">
        <f t="shared" si="442"/>
        <v>0</v>
      </c>
      <c r="AH399">
        <f t="shared" si="443"/>
        <v>172.76</v>
      </c>
      <c r="AI399">
        <f t="shared" si="443"/>
        <v>7.74</v>
      </c>
      <c r="AJ399">
        <f t="shared" si="444"/>
        <v>0</v>
      </c>
      <c r="AK399">
        <v>1639.58</v>
      </c>
      <c r="AL399">
        <v>0</v>
      </c>
      <c r="AM399">
        <v>241.95</v>
      </c>
      <c r="AN399">
        <v>104.49</v>
      </c>
      <c r="AO399">
        <v>1397.63</v>
      </c>
      <c r="AP399">
        <v>0</v>
      </c>
      <c r="AQ399">
        <v>172.76</v>
      </c>
      <c r="AR399">
        <v>7.74</v>
      </c>
      <c r="AS399">
        <v>0</v>
      </c>
      <c r="AT399">
        <v>99</v>
      </c>
      <c r="AU399">
        <v>60</v>
      </c>
      <c r="AV399">
        <v>1</v>
      </c>
      <c r="AW399">
        <v>1</v>
      </c>
      <c r="AZ399">
        <v>1</v>
      </c>
      <c r="BA399">
        <v>1</v>
      </c>
      <c r="BB399">
        <v>1</v>
      </c>
      <c r="BC399">
        <v>1</v>
      </c>
      <c r="BD399" t="s">
        <v>6</v>
      </c>
      <c r="BE399" t="s">
        <v>6</v>
      </c>
      <c r="BF399" t="s">
        <v>6</v>
      </c>
      <c r="BG399" t="s">
        <v>6</v>
      </c>
      <c r="BH399">
        <v>0</v>
      </c>
      <c r="BI399">
        <v>1</v>
      </c>
      <c r="BJ399" t="s">
        <v>387</v>
      </c>
      <c r="BM399">
        <v>46001</v>
      </c>
      <c r="BN399">
        <v>0</v>
      </c>
      <c r="BO399" t="s">
        <v>6</v>
      </c>
      <c r="BP399">
        <v>0</v>
      </c>
      <c r="BQ399">
        <v>2</v>
      </c>
      <c r="BR399">
        <v>0</v>
      </c>
      <c r="BS399">
        <v>1</v>
      </c>
      <c r="BT399">
        <v>1</v>
      </c>
      <c r="BU399">
        <v>1</v>
      </c>
      <c r="BV399">
        <v>1</v>
      </c>
      <c r="BW399">
        <v>1</v>
      </c>
      <c r="BX399">
        <v>1</v>
      </c>
      <c r="BY399" t="s">
        <v>6</v>
      </c>
      <c r="BZ399">
        <v>110</v>
      </c>
      <c r="CA399">
        <v>70</v>
      </c>
      <c r="CF399">
        <v>0</v>
      </c>
      <c r="CG399">
        <v>0</v>
      </c>
      <c r="CM399">
        <v>0</v>
      </c>
      <c r="CN399" t="s">
        <v>6</v>
      </c>
      <c r="CO399">
        <v>0</v>
      </c>
      <c r="CP399">
        <f t="shared" si="445"/>
        <v>112.81</v>
      </c>
      <c r="CQ399">
        <f t="shared" si="446"/>
        <v>0</v>
      </c>
      <c r="CR399">
        <f t="shared" si="447"/>
        <v>241.95</v>
      </c>
      <c r="CS399">
        <f t="shared" si="448"/>
        <v>104.49</v>
      </c>
      <c r="CT399">
        <f t="shared" si="449"/>
        <v>1397.63</v>
      </c>
      <c r="CU399">
        <f t="shared" si="450"/>
        <v>0</v>
      </c>
      <c r="CV399">
        <f t="shared" si="451"/>
        <v>172.76</v>
      </c>
      <c r="CW399">
        <f t="shared" si="452"/>
        <v>7.74</v>
      </c>
      <c r="CX399">
        <f t="shared" si="453"/>
        <v>0</v>
      </c>
      <c r="CY399">
        <f t="shared" si="454"/>
        <v>102.31649999999999</v>
      </c>
      <c r="CZ399">
        <f t="shared" si="455"/>
        <v>62.01</v>
      </c>
      <c r="DC399" t="s">
        <v>6</v>
      </c>
      <c r="DD399" t="s">
        <v>6</v>
      </c>
      <c r="DE399" t="s">
        <v>6</v>
      </c>
      <c r="DF399" t="s">
        <v>6</v>
      </c>
      <c r="DG399" t="s">
        <v>6</v>
      </c>
      <c r="DH399" t="s">
        <v>6</v>
      </c>
      <c r="DI399" t="s">
        <v>6</v>
      </c>
      <c r="DJ399" t="s">
        <v>6</v>
      </c>
      <c r="DK399" t="s">
        <v>6</v>
      </c>
      <c r="DL399" t="s">
        <v>6</v>
      </c>
      <c r="DM399" t="s">
        <v>6</v>
      </c>
      <c r="DN399">
        <v>0</v>
      </c>
      <c r="DO399">
        <v>0</v>
      </c>
      <c r="DP399">
        <v>1</v>
      </c>
      <c r="DQ399">
        <v>1</v>
      </c>
      <c r="DU399">
        <v>1005</v>
      </c>
      <c r="DV399" t="s">
        <v>32</v>
      </c>
      <c r="DW399" t="s">
        <v>32</v>
      </c>
      <c r="DX399">
        <v>100</v>
      </c>
      <c r="EE399">
        <v>27029091</v>
      </c>
      <c r="EF399">
        <v>2</v>
      </c>
      <c r="EG399" t="s">
        <v>23</v>
      </c>
      <c r="EH399">
        <v>0</v>
      </c>
      <c r="EI399" t="s">
        <v>6</v>
      </c>
      <c r="EJ399">
        <v>1</v>
      </c>
      <c r="EK399">
        <v>46001</v>
      </c>
      <c r="EL399" t="s">
        <v>34</v>
      </c>
      <c r="EM399" t="s">
        <v>35</v>
      </c>
      <c r="EO399" t="s">
        <v>6</v>
      </c>
      <c r="EQ399">
        <v>0</v>
      </c>
      <c r="ER399">
        <v>1639.58</v>
      </c>
      <c r="ES399">
        <v>0</v>
      </c>
      <c r="ET399">
        <v>241.95</v>
      </c>
      <c r="EU399">
        <v>104.49</v>
      </c>
      <c r="EV399">
        <v>1397.63</v>
      </c>
      <c r="EW399">
        <v>172.76</v>
      </c>
      <c r="EX399">
        <v>7.74</v>
      </c>
      <c r="EY399">
        <v>0</v>
      </c>
      <c r="FQ399">
        <v>0</v>
      </c>
      <c r="FR399">
        <f t="shared" si="456"/>
        <v>0</v>
      </c>
      <c r="FS399">
        <v>0</v>
      </c>
      <c r="FT399" t="s">
        <v>27</v>
      </c>
      <c r="FU399" t="s">
        <v>28</v>
      </c>
      <c r="FX399">
        <v>99</v>
      </c>
      <c r="FY399">
        <v>59.5</v>
      </c>
      <c r="GA399" t="s">
        <v>6</v>
      </c>
      <c r="GD399">
        <v>0</v>
      </c>
      <c r="GF399">
        <v>1660145298</v>
      </c>
      <c r="GG399">
        <v>2</v>
      </c>
      <c r="GH399">
        <v>1</v>
      </c>
      <c r="GI399">
        <v>-2</v>
      </c>
      <c r="GJ399">
        <v>0</v>
      </c>
      <c r="GK399">
        <f>ROUND(R399*(S12)/100,2)</f>
        <v>0</v>
      </c>
      <c r="GL399">
        <f t="shared" si="457"/>
        <v>0</v>
      </c>
      <c r="GM399">
        <f t="shared" si="458"/>
        <v>277.14</v>
      </c>
      <c r="GN399">
        <f t="shared" si="459"/>
        <v>277.14</v>
      </c>
      <c r="GO399">
        <f t="shared" si="460"/>
        <v>0</v>
      </c>
      <c r="GP399">
        <f t="shared" si="461"/>
        <v>0</v>
      </c>
      <c r="GR399">
        <v>0</v>
      </c>
      <c r="GS399">
        <v>0</v>
      </c>
      <c r="GT399">
        <v>0</v>
      </c>
      <c r="GU399" t="s">
        <v>6</v>
      </c>
      <c r="GV399">
        <f t="shared" si="462"/>
        <v>0</v>
      </c>
      <c r="GW399">
        <v>1</v>
      </c>
      <c r="GX399">
        <f t="shared" si="463"/>
        <v>0</v>
      </c>
      <c r="HA399">
        <v>0</v>
      </c>
      <c r="HB399">
        <v>0</v>
      </c>
      <c r="IK399">
        <v>0</v>
      </c>
    </row>
    <row r="400" spans="1:255" x14ac:dyDescent="0.2">
      <c r="A400" s="2">
        <v>17</v>
      </c>
      <c r="B400" s="2">
        <v>1</v>
      </c>
      <c r="C400" s="2">
        <f>ROW(SmtRes!A1027)</f>
        <v>1027</v>
      </c>
      <c r="D400" s="2">
        <f>ROW(EtalonRes!A1049)</f>
        <v>1049</v>
      </c>
      <c r="E400" s="2" t="s">
        <v>573</v>
      </c>
      <c r="F400" s="2" t="s">
        <v>94</v>
      </c>
      <c r="G400" s="2" t="s">
        <v>95</v>
      </c>
      <c r="H400" s="2" t="s">
        <v>96</v>
      </c>
      <c r="I400" s="2">
        <f>ROUND(51.75+3.45,9)</f>
        <v>55.2</v>
      </c>
      <c r="J400" s="2">
        <v>0</v>
      </c>
      <c r="K400" s="2"/>
      <c r="L400" s="2"/>
      <c r="M400" s="2"/>
      <c r="N400" s="2"/>
      <c r="O400" s="2">
        <f t="shared" si="429"/>
        <v>1477.15</v>
      </c>
      <c r="P400" s="2">
        <f t="shared" si="430"/>
        <v>0</v>
      </c>
      <c r="Q400" s="2">
        <f t="shared" si="431"/>
        <v>556.97</v>
      </c>
      <c r="R400" s="2">
        <f t="shared" si="432"/>
        <v>76.180000000000007</v>
      </c>
      <c r="S400" s="2">
        <f t="shared" si="433"/>
        <v>920.18</v>
      </c>
      <c r="T400" s="2">
        <f t="shared" si="434"/>
        <v>0</v>
      </c>
      <c r="U400" s="2">
        <f t="shared" si="435"/>
        <v>92.736000000000004</v>
      </c>
      <c r="V400" s="2">
        <f t="shared" si="436"/>
        <v>6.5688000000000004</v>
      </c>
      <c r="W400" s="2">
        <f t="shared" si="437"/>
        <v>0</v>
      </c>
      <c r="X400" s="2">
        <f t="shared" si="438"/>
        <v>807.05</v>
      </c>
      <c r="Y400" s="2">
        <f t="shared" si="439"/>
        <v>717.38</v>
      </c>
      <c r="Z400" s="2"/>
      <c r="AA400" s="2">
        <v>27721505</v>
      </c>
      <c r="AB400" s="2">
        <f t="shared" si="440"/>
        <v>26.76</v>
      </c>
      <c r="AC400" s="2">
        <f>ROUND(((ES400*0)),2)</f>
        <v>0</v>
      </c>
      <c r="AD400" s="2">
        <f>ROUND(((((ET400*0.7))-((EU400*0.7)))+AE400),2)</f>
        <v>10.09</v>
      </c>
      <c r="AE400" s="2">
        <f>ROUND(((EU400*0.7)),2)</f>
        <v>1.38</v>
      </c>
      <c r="AF400" s="2">
        <f>ROUND(((EV400*0.7)),2)</f>
        <v>16.670000000000002</v>
      </c>
      <c r="AG400" s="2">
        <f t="shared" si="442"/>
        <v>0</v>
      </c>
      <c r="AH400" s="2">
        <f>((EW400*0.7))</f>
        <v>1.68</v>
      </c>
      <c r="AI400" s="2">
        <f>((EX400*0.7))</f>
        <v>0.11899999999999999</v>
      </c>
      <c r="AJ400" s="2">
        <f t="shared" si="444"/>
        <v>0</v>
      </c>
      <c r="AK400" s="2">
        <v>63.94</v>
      </c>
      <c r="AL400" s="2">
        <v>25.72</v>
      </c>
      <c r="AM400" s="2">
        <v>14.41</v>
      </c>
      <c r="AN400" s="2">
        <v>1.97</v>
      </c>
      <c r="AO400" s="2">
        <v>23.81</v>
      </c>
      <c r="AP400" s="2">
        <v>0</v>
      </c>
      <c r="AQ400" s="2">
        <v>2.4</v>
      </c>
      <c r="AR400" s="2">
        <v>0.17</v>
      </c>
      <c r="AS400" s="2">
        <v>0</v>
      </c>
      <c r="AT400" s="2">
        <v>81</v>
      </c>
      <c r="AU400" s="2">
        <v>72</v>
      </c>
      <c r="AV400" s="2">
        <v>1</v>
      </c>
      <c r="AW400" s="2">
        <v>1</v>
      </c>
      <c r="AX400" s="2"/>
      <c r="AY400" s="2"/>
      <c r="AZ400" s="2">
        <v>1</v>
      </c>
      <c r="BA400" s="2">
        <v>1</v>
      </c>
      <c r="BB400" s="2">
        <v>1</v>
      </c>
      <c r="BC400" s="2">
        <v>1</v>
      </c>
      <c r="BD400" s="2" t="s">
        <v>6</v>
      </c>
      <c r="BE400" s="2" t="s">
        <v>6</v>
      </c>
      <c r="BF400" s="2" t="s">
        <v>6</v>
      </c>
      <c r="BG400" s="2" t="s">
        <v>6</v>
      </c>
      <c r="BH400" s="2">
        <v>0</v>
      </c>
      <c r="BI400" s="2">
        <v>1</v>
      </c>
      <c r="BJ400" s="2" t="s">
        <v>97</v>
      </c>
      <c r="BK400" s="2"/>
      <c r="BL400" s="2"/>
      <c r="BM400" s="2">
        <v>9001</v>
      </c>
      <c r="BN400" s="2">
        <v>0</v>
      </c>
      <c r="BO400" s="2" t="s">
        <v>6</v>
      </c>
      <c r="BP400" s="2">
        <v>0</v>
      </c>
      <c r="BQ400" s="2">
        <v>2</v>
      </c>
      <c r="BR400" s="2">
        <v>0</v>
      </c>
      <c r="BS400" s="2">
        <v>1</v>
      </c>
      <c r="BT400" s="2">
        <v>1</v>
      </c>
      <c r="BU400" s="2">
        <v>1</v>
      </c>
      <c r="BV400" s="2">
        <v>1</v>
      </c>
      <c r="BW400" s="2">
        <v>1</v>
      </c>
      <c r="BX400" s="2">
        <v>1</v>
      </c>
      <c r="BY400" s="2" t="s">
        <v>6</v>
      </c>
      <c r="BZ400" s="2">
        <v>90</v>
      </c>
      <c r="CA400" s="2">
        <v>85</v>
      </c>
      <c r="CB400" s="2"/>
      <c r="CC400" s="2"/>
      <c r="CD400" s="2"/>
      <c r="CE400" s="2"/>
      <c r="CF400" s="2">
        <v>0</v>
      </c>
      <c r="CG400" s="2">
        <v>0</v>
      </c>
      <c r="CH400" s="2"/>
      <c r="CI400" s="2"/>
      <c r="CJ400" s="2"/>
      <c r="CK400" s="2"/>
      <c r="CL400" s="2"/>
      <c r="CM400" s="2">
        <v>0</v>
      </c>
      <c r="CN400" s="2" t="s">
        <v>52</v>
      </c>
      <c r="CO400" s="2">
        <v>0</v>
      </c>
      <c r="CP400" s="2">
        <f t="shared" si="445"/>
        <v>1477.15</v>
      </c>
      <c r="CQ400" s="2">
        <f t="shared" si="446"/>
        <v>0</v>
      </c>
      <c r="CR400" s="2">
        <f t="shared" si="447"/>
        <v>10.09</v>
      </c>
      <c r="CS400" s="2">
        <f t="shared" si="448"/>
        <v>1.38</v>
      </c>
      <c r="CT400" s="2">
        <f t="shared" si="449"/>
        <v>16.670000000000002</v>
      </c>
      <c r="CU400" s="2">
        <f t="shared" si="450"/>
        <v>0</v>
      </c>
      <c r="CV400" s="2">
        <f t="shared" si="451"/>
        <v>1.68</v>
      </c>
      <c r="CW400" s="2">
        <f t="shared" si="452"/>
        <v>0.11899999999999999</v>
      </c>
      <c r="CX400" s="2">
        <f t="shared" si="453"/>
        <v>0</v>
      </c>
      <c r="CY400" s="2">
        <f t="shared" si="454"/>
        <v>807.05159999999989</v>
      </c>
      <c r="CZ400" s="2">
        <f t="shared" si="455"/>
        <v>717.37919999999997</v>
      </c>
      <c r="DA400" s="2"/>
      <c r="DB400" s="2"/>
      <c r="DC400" s="2" t="s">
        <v>6</v>
      </c>
      <c r="DD400" s="2" t="s">
        <v>21</v>
      </c>
      <c r="DE400" s="2" t="s">
        <v>53</v>
      </c>
      <c r="DF400" s="2" t="s">
        <v>53</v>
      </c>
      <c r="DG400" s="2" t="s">
        <v>53</v>
      </c>
      <c r="DH400" s="2" t="s">
        <v>6</v>
      </c>
      <c r="DI400" s="2" t="s">
        <v>53</v>
      </c>
      <c r="DJ400" s="2" t="s">
        <v>53</v>
      </c>
      <c r="DK400" s="2" t="s">
        <v>6</v>
      </c>
      <c r="DL400" s="2" t="s">
        <v>6</v>
      </c>
      <c r="DM400" s="2" t="s">
        <v>6</v>
      </c>
      <c r="DN400" s="2">
        <v>0</v>
      </c>
      <c r="DO400" s="2">
        <v>0</v>
      </c>
      <c r="DP400" s="2">
        <v>1</v>
      </c>
      <c r="DQ400" s="2">
        <v>1</v>
      </c>
      <c r="DR400" s="2"/>
      <c r="DS400" s="2"/>
      <c r="DT400" s="2"/>
      <c r="DU400" s="2">
        <v>1005</v>
      </c>
      <c r="DV400" s="2" t="s">
        <v>96</v>
      </c>
      <c r="DW400" s="2" t="s">
        <v>96</v>
      </c>
      <c r="DX400" s="2">
        <v>1</v>
      </c>
      <c r="DY400" s="2"/>
      <c r="DZ400" s="2"/>
      <c r="EA400" s="2"/>
      <c r="EB400" s="2"/>
      <c r="EC400" s="2"/>
      <c r="ED400" s="2"/>
      <c r="EE400" s="2">
        <v>27029022</v>
      </c>
      <c r="EF400" s="2">
        <v>2</v>
      </c>
      <c r="EG400" s="2" t="s">
        <v>23</v>
      </c>
      <c r="EH400" s="2">
        <v>0</v>
      </c>
      <c r="EI400" s="2" t="s">
        <v>6</v>
      </c>
      <c r="EJ400" s="2">
        <v>1</v>
      </c>
      <c r="EK400" s="2">
        <v>9001</v>
      </c>
      <c r="EL400" s="2" t="s">
        <v>54</v>
      </c>
      <c r="EM400" s="2" t="s">
        <v>55</v>
      </c>
      <c r="EN400" s="2"/>
      <c r="EO400" s="2" t="s">
        <v>56</v>
      </c>
      <c r="EP400" s="2"/>
      <c r="EQ400" s="2">
        <v>0</v>
      </c>
      <c r="ER400" s="2">
        <v>63.94</v>
      </c>
      <c r="ES400" s="2">
        <v>25.72</v>
      </c>
      <c r="ET400" s="2">
        <v>14.41</v>
      </c>
      <c r="EU400" s="2">
        <v>1.97</v>
      </c>
      <c r="EV400" s="2">
        <v>23.81</v>
      </c>
      <c r="EW400" s="2">
        <v>2.4</v>
      </c>
      <c r="EX400" s="2">
        <v>0.17</v>
      </c>
      <c r="EY400" s="2">
        <v>0</v>
      </c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>
        <v>0</v>
      </c>
      <c r="FR400" s="2">
        <f t="shared" si="456"/>
        <v>0</v>
      </c>
      <c r="FS400" s="2">
        <v>0</v>
      </c>
      <c r="FT400" s="2" t="s">
        <v>27</v>
      </c>
      <c r="FU400" s="2" t="s">
        <v>28</v>
      </c>
      <c r="FV400" s="2"/>
      <c r="FW400" s="2"/>
      <c r="FX400" s="2">
        <v>81</v>
      </c>
      <c r="FY400" s="2">
        <v>72.25</v>
      </c>
      <c r="FZ400" s="2"/>
      <c r="GA400" s="2" t="s">
        <v>6</v>
      </c>
      <c r="GB400" s="2"/>
      <c r="GC400" s="2"/>
      <c r="GD400" s="2">
        <v>0</v>
      </c>
      <c r="GE400" s="2"/>
      <c r="GF400" s="2">
        <v>574798821</v>
      </c>
      <c r="GG400" s="2">
        <v>2</v>
      </c>
      <c r="GH400" s="2">
        <v>1</v>
      </c>
      <c r="GI400" s="2">
        <v>-2</v>
      </c>
      <c r="GJ400" s="2">
        <v>0</v>
      </c>
      <c r="GK400" s="2">
        <f>ROUND(R400*(R12)/100,2)</f>
        <v>0</v>
      </c>
      <c r="GL400" s="2">
        <f t="shared" si="457"/>
        <v>0</v>
      </c>
      <c r="GM400" s="2">
        <f t="shared" si="458"/>
        <v>3001.58</v>
      </c>
      <c r="GN400" s="2">
        <f t="shared" si="459"/>
        <v>3001.58</v>
      </c>
      <c r="GO400" s="2">
        <f t="shared" si="460"/>
        <v>0</v>
      </c>
      <c r="GP400" s="2">
        <f t="shared" si="461"/>
        <v>0</v>
      </c>
      <c r="GQ400" s="2"/>
      <c r="GR400" s="2">
        <v>0</v>
      </c>
      <c r="GS400" s="2">
        <v>3</v>
      </c>
      <c r="GT400" s="2">
        <v>0</v>
      </c>
      <c r="GU400" s="2" t="s">
        <v>6</v>
      </c>
      <c r="GV400" s="2">
        <f t="shared" si="462"/>
        <v>0</v>
      </c>
      <c r="GW400" s="2">
        <v>1</v>
      </c>
      <c r="GX400" s="2">
        <f t="shared" si="463"/>
        <v>0</v>
      </c>
      <c r="GY400" s="2"/>
      <c r="GZ400" s="2"/>
      <c r="HA400" s="2">
        <v>0</v>
      </c>
      <c r="HB400" s="2">
        <v>0</v>
      </c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>
        <v>0</v>
      </c>
      <c r="IL400" s="2"/>
      <c r="IM400" s="2"/>
      <c r="IN400" s="2"/>
      <c r="IO400" s="2"/>
      <c r="IP400" s="2"/>
      <c r="IQ400" s="2"/>
      <c r="IR400" s="2"/>
      <c r="IS400" s="2"/>
      <c r="IT400" s="2"/>
      <c r="IU400" s="2"/>
    </row>
    <row r="401" spans="1:255" x14ac:dyDescent="0.2">
      <c r="A401">
        <v>17</v>
      </c>
      <c r="B401">
        <v>1</v>
      </c>
      <c r="C401">
        <f>ROW(SmtRes!A1034)</f>
        <v>1034</v>
      </c>
      <c r="D401">
        <f>ROW(EtalonRes!A1058)</f>
        <v>1058</v>
      </c>
      <c r="E401" t="s">
        <v>573</v>
      </c>
      <c r="F401" t="s">
        <v>94</v>
      </c>
      <c r="G401" t="s">
        <v>95</v>
      </c>
      <c r="H401" t="s">
        <v>96</v>
      </c>
      <c r="I401">
        <f>ROUND(51.75+3.45,9)</f>
        <v>55.2</v>
      </c>
      <c r="J401">
        <v>0</v>
      </c>
      <c r="O401">
        <f t="shared" si="429"/>
        <v>1477.15</v>
      </c>
      <c r="P401">
        <f t="shared" si="430"/>
        <v>0</v>
      </c>
      <c r="Q401">
        <f t="shared" si="431"/>
        <v>556.97</v>
      </c>
      <c r="R401">
        <f t="shared" si="432"/>
        <v>76.180000000000007</v>
      </c>
      <c r="S401">
        <f t="shared" si="433"/>
        <v>920.18</v>
      </c>
      <c r="T401">
        <f t="shared" si="434"/>
        <v>0</v>
      </c>
      <c r="U401">
        <f t="shared" si="435"/>
        <v>92.736000000000004</v>
      </c>
      <c r="V401">
        <f t="shared" si="436"/>
        <v>6.5688000000000004</v>
      </c>
      <c r="W401">
        <f t="shared" si="437"/>
        <v>0</v>
      </c>
      <c r="X401">
        <f t="shared" si="438"/>
        <v>807.05</v>
      </c>
      <c r="Y401">
        <f t="shared" si="439"/>
        <v>717.38</v>
      </c>
      <c r="AA401">
        <v>27721504</v>
      </c>
      <c r="AB401">
        <f t="shared" si="440"/>
        <v>26.76</v>
      </c>
      <c r="AC401">
        <f>ROUND(((ES401*0)),2)</f>
        <v>0</v>
      </c>
      <c r="AD401">
        <f>ROUND(((((ET401*0.7))-((EU401*0.7)))+AE401),2)</f>
        <v>10.09</v>
      </c>
      <c r="AE401">
        <f>ROUND(((EU401*0.7)),2)</f>
        <v>1.38</v>
      </c>
      <c r="AF401">
        <f>ROUND(((EV401*0.7)),2)</f>
        <v>16.670000000000002</v>
      </c>
      <c r="AG401">
        <f t="shared" si="442"/>
        <v>0</v>
      </c>
      <c r="AH401">
        <f>((EW401*0.7))</f>
        <v>1.68</v>
      </c>
      <c r="AI401">
        <f>((EX401*0.7))</f>
        <v>0.11899999999999999</v>
      </c>
      <c r="AJ401">
        <f t="shared" si="444"/>
        <v>0</v>
      </c>
      <c r="AK401">
        <v>63.94</v>
      </c>
      <c r="AL401">
        <v>25.72</v>
      </c>
      <c r="AM401">
        <v>14.41</v>
      </c>
      <c r="AN401">
        <v>1.97</v>
      </c>
      <c r="AO401">
        <v>23.81</v>
      </c>
      <c r="AP401">
        <v>0</v>
      </c>
      <c r="AQ401">
        <v>2.4</v>
      </c>
      <c r="AR401">
        <v>0.17</v>
      </c>
      <c r="AS401">
        <v>0</v>
      </c>
      <c r="AT401">
        <v>81</v>
      </c>
      <c r="AU401">
        <v>72</v>
      </c>
      <c r="AV401">
        <v>1</v>
      </c>
      <c r="AW401">
        <v>1</v>
      </c>
      <c r="AZ401">
        <v>1</v>
      </c>
      <c r="BA401">
        <v>1</v>
      </c>
      <c r="BB401">
        <v>1</v>
      </c>
      <c r="BC401">
        <v>1</v>
      </c>
      <c r="BD401" t="s">
        <v>6</v>
      </c>
      <c r="BE401" t="s">
        <v>6</v>
      </c>
      <c r="BF401" t="s">
        <v>6</v>
      </c>
      <c r="BG401" t="s">
        <v>6</v>
      </c>
      <c r="BH401">
        <v>0</v>
      </c>
      <c r="BI401">
        <v>1</v>
      </c>
      <c r="BJ401" t="s">
        <v>97</v>
      </c>
      <c r="BM401">
        <v>9001</v>
      </c>
      <c r="BN401">
        <v>0</v>
      </c>
      <c r="BO401" t="s">
        <v>6</v>
      </c>
      <c r="BP401">
        <v>0</v>
      </c>
      <c r="BQ401">
        <v>2</v>
      </c>
      <c r="BR401">
        <v>0</v>
      </c>
      <c r="BS401">
        <v>1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6</v>
      </c>
      <c r="BZ401">
        <v>90</v>
      </c>
      <c r="CA401">
        <v>85</v>
      </c>
      <c r="CF401">
        <v>0</v>
      </c>
      <c r="CG401">
        <v>0</v>
      </c>
      <c r="CM401">
        <v>0</v>
      </c>
      <c r="CN401" t="s">
        <v>52</v>
      </c>
      <c r="CO401">
        <v>0</v>
      </c>
      <c r="CP401">
        <f t="shared" si="445"/>
        <v>1477.15</v>
      </c>
      <c r="CQ401">
        <f t="shared" si="446"/>
        <v>0</v>
      </c>
      <c r="CR401">
        <f t="shared" si="447"/>
        <v>10.09</v>
      </c>
      <c r="CS401">
        <f t="shared" si="448"/>
        <v>1.38</v>
      </c>
      <c r="CT401">
        <f t="shared" si="449"/>
        <v>16.670000000000002</v>
      </c>
      <c r="CU401">
        <f t="shared" si="450"/>
        <v>0</v>
      </c>
      <c r="CV401">
        <f t="shared" si="451"/>
        <v>1.68</v>
      </c>
      <c r="CW401">
        <f t="shared" si="452"/>
        <v>0.11899999999999999</v>
      </c>
      <c r="CX401">
        <f t="shared" si="453"/>
        <v>0</v>
      </c>
      <c r="CY401">
        <f t="shared" si="454"/>
        <v>807.05159999999989</v>
      </c>
      <c r="CZ401">
        <f t="shared" si="455"/>
        <v>717.37919999999997</v>
      </c>
      <c r="DC401" t="s">
        <v>6</v>
      </c>
      <c r="DD401" t="s">
        <v>21</v>
      </c>
      <c r="DE401" t="s">
        <v>53</v>
      </c>
      <c r="DF401" t="s">
        <v>53</v>
      </c>
      <c r="DG401" t="s">
        <v>53</v>
      </c>
      <c r="DH401" t="s">
        <v>6</v>
      </c>
      <c r="DI401" t="s">
        <v>53</v>
      </c>
      <c r="DJ401" t="s">
        <v>53</v>
      </c>
      <c r="DK401" t="s">
        <v>6</v>
      </c>
      <c r="DL401" t="s">
        <v>6</v>
      </c>
      <c r="DM401" t="s">
        <v>6</v>
      </c>
      <c r="DN401">
        <v>0</v>
      </c>
      <c r="DO401">
        <v>0</v>
      </c>
      <c r="DP401">
        <v>1</v>
      </c>
      <c r="DQ401">
        <v>1</v>
      </c>
      <c r="DU401">
        <v>1005</v>
      </c>
      <c r="DV401" t="s">
        <v>96</v>
      </c>
      <c r="DW401" t="s">
        <v>96</v>
      </c>
      <c r="DX401">
        <v>1</v>
      </c>
      <c r="EE401">
        <v>27029022</v>
      </c>
      <c r="EF401">
        <v>2</v>
      </c>
      <c r="EG401" t="s">
        <v>23</v>
      </c>
      <c r="EH401">
        <v>0</v>
      </c>
      <c r="EI401" t="s">
        <v>6</v>
      </c>
      <c r="EJ401">
        <v>1</v>
      </c>
      <c r="EK401">
        <v>9001</v>
      </c>
      <c r="EL401" t="s">
        <v>54</v>
      </c>
      <c r="EM401" t="s">
        <v>55</v>
      </c>
      <c r="EO401" t="s">
        <v>56</v>
      </c>
      <c r="EQ401">
        <v>0</v>
      </c>
      <c r="ER401">
        <v>63.94</v>
      </c>
      <c r="ES401">
        <v>25.72</v>
      </c>
      <c r="ET401">
        <v>14.41</v>
      </c>
      <c r="EU401">
        <v>1.97</v>
      </c>
      <c r="EV401">
        <v>23.81</v>
      </c>
      <c r="EW401">
        <v>2.4</v>
      </c>
      <c r="EX401">
        <v>0.17</v>
      </c>
      <c r="EY401">
        <v>0</v>
      </c>
      <c r="FQ401">
        <v>0</v>
      </c>
      <c r="FR401">
        <f t="shared" si="456"/>
        <v>0</v>
      </c>
      <c r="FS401">
        <v>0</v>
      </c>
      <c r="FT401" t="s">
        <v>27</v>
      </c>
      <c r="FU401" t="s">
        <v>28</v>
      </c>
      <c r="FX401">
        <v>81</v>
      </c>
      <c r="FY401">
        <v>72.25</v>
      </c>
      <c r="GA401" t="s">
        <v>6</v>
      </c>
      <c r="GD401">
        <v>0</v>
      </c>
      <c r="GF401">
        <v>574798821</v>
      </c>
      <c r="GG401">
        <v>2</v>
      </c>
      <c r="GH401">
        <v>1</v>
      </c>
      <c r="GI401">
        <v>-2</v>
      </c>
      <c r="GJ401">
        <v>0</v>
      </c>
      <c r="GK401">
        <f>ROUND(R401*(S12)/100,2)</f>
        <v>0</v>
      </c>
      <c r="GL401">
        <f t="shared" si="457"/>
        <v>0</v>
      </c>
      <c r="GM401">
        <f t="shared" si="458"/>
        <v>3001.58</v>
      </c>
      <c r="GN401">
        <f t="shared" si="459"/>
        <v>3001.58</v>
      </c>
      <c r="GO401">
        <f t="shared" si="460"/>
        <v>0</v>
      </c>
      <c r="GP401">
        <f t="shared" si="461"/>
        <v>0</v>
      </c>
      <c r="GR401">
        <v>0</v>
      </c>
      <c r="GS401">
        <v>0</v>
      </c>
      <c r="GT401">
        <v>0</v>
      </c>
      <c r="GU401" t="s">
        <v>6</v>
      </c>
      <c r="GV401">
        <f t="shared" si="462"/>
        <v>0</v>
      </c>
      <c r="GW401">
        <v>1</v>
      </c>
      <c r="GX401">
        <f t="shared" si="463"/>
        <v>0</v>
      </c>
      <c r="HA401">
        <v>0</v>
      </c>
      <c r="HB401">
        <v>0</v>
      </c>
      <c r="IK401">
        <v>0</v>
      </c>
    </row>
    <row r="402" spans="1:255" x14ac:dyDescent="0.2">
      <c r="A402" s="2">
        <v>17</v>
      </c>
      <c r="B402" s="2">
        <v>1</v>
      </c>
      <c r="C402" s="2">
        <f>ROW(SmtRes!A1035)</f>
        <v>1035</v>
      </c>
      <c r="D402" s="2">
        <f>ROW(EtalonRes!A1059)</f>
        <v>1059</v>
      </c>
      <c r="E402" s="2" t="s">
        <v>574</v>
      </c>
      <c r="F402" s="2" t="s">
        <v>30</v>
      </c>
      <c r="G402" s="2" t="s">
        <v>31</v>
      </c>
      <c r="H402" s="2" t="s">
        <v>32</v>
      </c>
      <c r="I402" s="2">
        <f>ROUND(271.02/100,9)</f>
        <v>2.7101999999999999</v>
      </c>
      <c r="J402" s="2">
        <v>0</v>
      </c>
      <c r="K402" s="2"/>
      <c r="L402" s="2"/>
      <c r="M402" s="2"/>
      <c r="N402" s="2"/>
      <c r="O402" s="2">
        <f t="shared" si="429"/>
        <v>482.42</v>
      </c>
      <c r="P402" s="2">
        <f t="shared" si="430"/>
        <v>0</v>
      </c>
      <c r="Q402" s="2">
        <f t="shared" si="431"/>
        <v>0</v>
      </c>
      <c r="R402" s="2">
        <f t="shared" si="432"/>
        <v>0</v>
      </c>
      <c r="S402" s="2">
        <f t="shared" si="433"/>
        <v>482.42</v>
      </c>
      <c r="T402" s="2">
        <f t="shared" si="434"/>
        <v>0</v>
      </c>
      <c r="U402" s="2">
        <f t="shared" si="435"/>
        <v>61.846764</v>
      </c>
      <c r="V402" s="2">
        <f t="shared" si="436"/>
        <v>0</v>
      </c>
      <c r="W402" s="2">
        <f t="shared" si="437"/>
        <v>0</v>
      </c>
      <c r="X402" s="2">
        <f t="shared" si="438"/>
        <v>477.6</v>
      </c>
      <c r="Y402" s="2">
        <f t="shared" si="439"/>
        <v>289.45</v>
      </c>
      <c r="Z402" s="2"/>
      <c r="AA402" s="2">
        <v>27721505</v>
      </c>
      <c r="AB402" s="2">
        <f t="shared" si="440"/>
        <v>178</v>
      </c>
      <c r="AC402" s="2">
        <f t="shared" ref="AC402:AC419" si="464">ROUND((ES402),2)</f>
        <v>0</v>
      </c>
      <c r="AD402" s="2">
        <f t="shared" ref="AD402:AD411" si="465">ROUND((((ET402)-(EU402))+AE402),2)</f>
        <v>0</v>
      </c>
      <c r="AE402" s="2">
        <f t="shared" ref="AE402:AE411" si="466">ROUND((EU402),2)</f>
        <v>0</v>
      </c>
      <c r="AF402" s="2">
        <f t="shared" ref="AF402:AF411" si="467">ROUND((EV402),2)</f>
        <v>178</v>
      </c>
      <c r="AG402" s="2">
        <f t="shared" si="442"/>
        <v>0</v>
      </c>
      <c r="AH402" s="2">
        <f t="shared" ref="AH402:AH411" si="468">(EW402)</f>
        <v>22.82</v>
      </c>
      <c r="AI402" s="2">
        <f t="shared" ref="AI402:AI411" si="469">(EX402)</f>
        <v>0</v>
      </c>
      <c r="AJ402" s="2">
        <f t="shared" si="444"/>
        <v>0</v>
      </c>
      <c r="AK402" s="2">
        <v>178</v>
      </c>
      <c r="AL402" s="2">
        <v>0</v>
      </c>
      <c r="AM402" s="2">
        <v>0</v>
      </c>
      <c r="AN402" s="2">
        <v>0</v>
      </c>
      <c r="AO402" s="2">
        <v>178</v>
      </c>
      <c r="AP402" s="2">
        <v>0</v>
      </c>
      <c r="AQ402" s="2">
        <v>22.82</v>
      </c>
      <c r="AR402" s="2">
        <v>0</v>
      </c>
      <c r="AS402" s="2">
        <v>0</v>
      </c>
      <c r="AT402" s="2">
        <v>99</v>
      </c>
      <c r="AU402" s="2">
        <v>60</v>
      </c>
      <c r="AV402" s="2">
        <v>1</v>
      </c>
      <c r="AW402" s="2">
        <v>1</v>
      </c>
      <c r="AX402" s="2"/>
      <c r="AY402" s="2"/>
      <c r="AZ402" s="2">
        <v>1</v>
      </c>
      <c r="BA402" s="2">
        <v>1</v>
      </c>
      <c r="BB402" s="2">
        <v>1</v>
      </c>
      <c r="BC402" s="2">
        <v>1</v>
      </c>
      <c r="BD402" s="2" t="s">
        <v>6</v>
      </c>
      <c r="BE402" s="2" t="s">
        <v>6</v>
      </c>
      <c r="BF402" s="2" t="s">
        <v>6</v>
      </c>
      <c r="BG402" s="2" t="s">
        <v>6</v>
      </c>
      <c r="BH402" s="2">
        <v>0</v>
      </c>
      <c r="BI402" s="2">
        <v>1</v>
      </c>
      <c r="BJ402" s="2" t="s">
        <v>33</v>
      </c>
      <c r="BK402" s="2"/>
      <c r="BL402" s="2"/>
      <c r="BM402" s="2">
        <v>46001</v>
      </c>
      <c r="BN402" s="2">
        <v>0</v>
      </c>
      <c r="BO402" s="2" t="s">
        <v>6</v>
      </c>
      <c r="BP402" s="2">
        <v>0</v>
      </c>
      <c r="BQ402" s="2">
        <v>2</v>
      </c>
      <c r="BR402" s="2">
        <v>0</v>
      </c>
      <c r="BS402" s="2">
        <v>1</v>
      </c>
      <c r="BT402" s="2">
        <v>1</v>
      </c>
      <c r="BU402" s="2">
        <v>1</v>
      </c>
      <c r="BV402" s="2">
        <v>1</v>
      </c>
      <c r="BW402" s="2">
        <v>1</v>
      </c>
      <c r="BX402" s="2">
        <v>1</v>
      </c>
      <c r="BY402" s="2" t="s">
        <v>6</v>
      </c>
      <c r="BZ402" s="2">
        <v>110</v>
      </c>
      <c r="CA402" s="2">
        <v>70</v>
      </c>
      <c r="CB402" s="2"/>
      <c r="CC402" s="2"/>
      <c r="CD402" s="2"/>
      <c r="CE402" s="2"/>
      <c r="CF402" s="2">
        <v>0</v>
      </c>
      <c r="CG402" s="2">
        <v>0</v>
      </c>
      <c r="CH402" s="2"/>
      <c r="CI402" s="2"/>
      <c r="CJ402" s="2"/>
      <c r="CK402" s="2"/>
      <c r="CL402" s="2"/>
      <c r="CM402" s="2">
        <v>0</v>
      </c>
      <c r="CN402" s="2" t="s">
        <v>6</v>
      </c>
      <c r="CO402" s="2">
        <v>0</v>
      </c>
      <c r="CP402" s="2">
        <f t="shared" si="445"/>
        <v>482.42</v>
      </c>
      <c r="CQ402" s="2">
        <f t="shared" si="446"/>
        <v>0</v>
      </c>
      <c r="CR402" s="2">
        <f t="shared" si="447"/>
        <v>0</v>
      </c>
      <c r="CS402" s="2">
        <f t="shared" si="448"/>
        <v>0</v>
      </c>
      <c r="CT402" s="2">
        <f t="shared" si="449"/>
        <v>178</v>
      </c>
      <c r="CU402" s="2">
        <f t="shared" si="450"/>
        <v>0</v>
      </c>
      <c r="CV402" s="2">
        <f t="shared" si="451"/>
        <v>22.82</v>
      </c>
      <c r="CW402" s="2">
        <f t="shared" si="452"/>
        <v>0</v>
      </c>
      <c r="CX402" s="2">
        <f t="shared" si="453"/>
        <v>0</v>
      </c>
      <c r="CY402" s="2">
        <f t="shared" si="454"/>
        <v>477.5958</v>
      </c>
      <c r="CZ402" s="2">
        <f t="shared" si="455"/>
        <v>289.452</v>
      </c>
      <c r="DA402" s="2"/>
      <c r="DB402" s="2"/>
      <c r="DC402" s="2" t="s">
        <v>6</v>
      </c>
      <c r="DD402" s="2" t="s">
        <v>6</v>
      </c>
      <c r="DE402" s="2" t="s">
        <v>6</v>
      </c>
      <c r="DF402" s="2" t="s">
        <v>6</v>
      </c>
      <c r="DG402" s="2" t="s">
        <v>6</v>
      </c>
      <c r="DH402" s="2" t="s">
        <v>6</v>
      </c>
      <c r="DI402" s="2" t="s">
        <v>6</v>
      </c>
      <c r="DJ402" s="2" t="s">
        <v>6</v>
      </c>
      <c r="DK402" s="2" t="s">
        <v>6</v>
      </c>
      <c r="DL402" s="2" t="s">
        <v>6</v>
      </c>
      <c r="DM402" s="2" t="s">
        <v>6</v>
      </c>
      <c r="DN402" s="2">
        <v>0</v>
      </c>
      <c r="DO402" s="2">
        <v>0</v>
      </c>
      <c r="DP402" s="2">
        <v>1</v>
      </c>
      <c r="DQ402" s="2">
        <v>1</v>
      </c>
      <c r="DR402" s="2"/>
      <c r="DS402" s="2"/>
      <c r="DT402" s="2"/>
      <c r="DU402" s="2">
        <v>1005</v>
      </c>
      <c r="DV402" s="2" t="s">
        <v>32</v>
      </c>
      <c r="DW402" s="2" t="s">
        <v>32</v>
      </c>
      <c r="DX402" s="2">
        <v>100</v>
      </c>
      <c r="DY402" s="2"/>
      <c r="DZ402" s="2"/>
      <c r="EA402" s="2"/>
      <c r="EB402" s="2"/>
      <c r="EC402" s="2"/>
      <c r="ED402" s="2"/>
      <c r="EE402" s="2">
        <v>27029091</v>
      </c>
      <c r="EF402" s="2">
        <v>2</v>
      </c>
      <c r="EG402" s="2" t="s">
        <v>23</v>
      </c>
      <c r="EH402" s="2">
        <v>0</v>
      </c>
      <c r="EI402" s="2" t="s">
        <v>6</v>
      </c>
      <c r="EJ402" s="2">
        <v>1</v>
      </c>
      <c r="EK402" s="2">
        <v>46001</v>
      </c>
      <c r="EL402" s="2" t="s">
        <v>34</v>
      </c>
      <c r="EM402" s="2" t="s">
        <v>35</v>
      </c>
      <c r="EN402" s="2"/>
      <c r="EO402" s="2" t="s">
        <v>6</v>
      </c>
      <c r="EP402" s="2"/>
      <c r="EQ402" s="2">
        <v>0</v>
      </c>
      <c r="ER402" s="2">
        <v>178</v>
      </c>
      <c r="ES402" s="2">
        <v>0</v>
      </c>
      <c r="ET402" s="2">
        <v>0</v>
      </c>
      <c r="EU402" s="2">
        <v>0</v>
      </c>
      <c r="EV402" s="2">
        <v>178</v>
      </c>
      <c r="EW402" s="2">
        <v>22.82</v>
      </c>
      <c r="EX402" s="2">
        <v>0</v>
      </c>
      <c r="EY402" s="2">
        <v>0</v>
      </c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>
        <v>0</v>
      </c>
      <c r="FR402" s="2">
        <f t="shared" si="456"/>
        <v>0</v>
      </c>
      <c r="FS402" s="2">
        <v>0</v>
      </c>
      <c r="FT402" s="2" t="s">
        <v>27</v>
      </c>
      <c r="FU402" s="2" t="s">
        <v>28</v>
      </c>
      <c r="FV402" s="2"/>
      <c r="FW402" s="2"/>
      <c r="FX402" s="2">
        <v>99</v>
      </c>
      <c r="FY402" s="2">
        <v>59.5</v>
      </c>
      <c r="FZ402" s="2"/>
      <c r="GA402" s="2" t="s">
        <v>6</v>
      </c>
      <c r="GB402" s="2"/>
      <c r="GC402" s="2"/>
      <c r="GD402" s="2">
        <v>0</v>
      </c>
      <c r="GE402" s="2"/>
      <c r="GF402" s="2">
        <v>-832498853</v>
      </c>
      <c r="GG402" s="2">
        <v>2</v>
      </c>
      <c r="GH402" s="2">
        <v>1</v>
      </c>
      <c r="GI402" s="2">
        <v>-2</v>
      </c>
      <c r="GJ402" s="2">
        <v>0</v>
      </c>
      <c r="GK402" s="2">
        <f>ROUND(R402*(R12)/100,2)</f>
        <v>0</v>
      </c>
      <c r="GL402" s="2">
        <f t="shared" si="457"/>
        <v>0</v>
      </c>
      <c r="GM402" s="2">
        <f t="shared" si="458"/>
        <v>1249.47</v>
      </c>
      <c r="GN402" s="2">
        <f t="shared" si="459"/>
        <v>1249.47</v>
      </c>
      <c r="GO402" s="2">
        <f t="shared" si="460"/>
        <v>0</v>
      </c>
      <c r="GP402" s="2">
        <f t="shared" si="461"/>
        <v>0</v>
      </c>
      <c r="GQ402" s="2"/>
      <c r="GR402" s="2">
        <v>0</v>
      </c>
      <c r="GS402" s="2">
        <v>3</v>
      </c>
      <c r="GT402" s="2">
        <v>0</v>
      </c>
      <c r="GU402" s="2" t="s">
        <v>6</v>
      </c>
      <c r="GV402" s="2">
        <f t="shared" si="462"/>
        <v>0</v>
      </c>
      <c r="GW402" s="2">
        <v>1</v>
      </c>
      <c r="GX402" s="2">
        <f t="shared" si="463"/>
        <v>0</v>
      </c>
      <c r="GY402" s="2"/>
      <c r="GZ402" s="2"/>
      <c r="HA402" s="2">
        <v>0</v>
      </c>
      <c r="HB402" s="2">
        <v>0</v>
      </c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>
        <v>0</v>
      </c>
      <c r="IL402" s="2"/>
      <c r="IM402" s="2"/>
      <c r="IN402" s="2"/>
      <c r="IO402" s="2"/>
      <c r="IP402" s="2"/>
      <c r="IQ402" s="2"/>
      <c r="IR402" s="2"/>
      <c r="IS402" s="2"/>
      <c r="IT402" s="2"/>
      <c r="IU402" s="2"/>
    </row>
    <row r="403" spans="1:255" x14ac:dyDescent="0.2">
      <c r="A403">
        <v>17</v>
      </c>
      <c r="B403">
        <v>1</v>
      </c>
      <c r="C403">
        <f>ROW(SmtRes!A1036)</f>
        <v>1036</v>
      </c>
      <c r="D403">
        <f>ROW(EtalonRes!A1060)</f>
        <v>1060</v>
      </c>
      <c r="E403" t="s">
        <v>574</v>
      </c>
      <c r="F403" t="s">
        <v>30</v>
      </c>
      <c r="G403" t="s">
        <v>31</v>
      </c>
      <c r="H403" t="s">
        <v>32</v>
      </c>
      <c r="I403">
        <f>ROUND(271.02/100,9)</f>
        <v>2.7101999999999999</v>
      </c>
      <c r="J403">
        <v>0</v>
      </c>
      <c r="O403">
        <f t="shared" si="429"/>
        <v>482.42</v>
      </c>
      <c r="P403">
        <f t="shared" si="430"/>
        <v>0</v>
      </c>
      <c r="Q403">
        <f t="shared" si="431"/>
        <v>0</v>
      </c>
      <c r="R403">
        <f t="shared" si="432"/>
        <v>0</v>
      </c>
      <c r="S403">
        <f t="shared" si="433"/>
        <v>482.42</v>
      </c>
      <c r="T403">
        <f t="shared" si="434"/>
        <v>0</v>
      </c>
      <c r="U403">
        <f t="shared" si="435"/>
        <v>61.846764</v>
      </c>
      <c r="V403">
        <f t="shared" si="436"/>
        <v>0</v>
      </c>
      <c r="W403">
        <f t="shared" si="437"/>
        <v>0</v>
      </c>
      <c r="X403">
        <f t="shared" si="438"/>
        <v>477.6</v>
      </c>
      <c r="Y403">
        <f t="shared" si="439"/>
        <v>289.45</v>
      </c>
      <c r="AA403">
        <v>27721504</v>
      </c>
      <c r="AB403">
        <f t="shared" si="440"/>
        <v>178</v>
      </c>
      <c r="AC403">
        <f t="shared" si="464"/>
        <v>0</v>
      </c>
      <c r="AD403">
        <f t="shared" si="465"/>
        <v>0</v>
      </c>
      <c r="AE403">
        <f t="shared" si="466"/>
        <v>0</v>
      </c>
      <c r="AF403">
        <f t="shared" si="467"/>
        <v>178</v>
      </c>
      <c r="AG403">
        <f t="shared" si="442"/>
        <v>0</v>
      </c>
      <c r="AH403">
        <f t="shared" si="468"/>
        <v>22.82</v>
      </c>
      <c r="AI403">
        <f t="shared" si="469"/>
        <v>0</v>
      </c>
      <c r="AJ403">
        <f t="shared" si="444"/>
        <v>0</v>
      </c>
      <c r="AK403">
        <v>178</v>
      </c>
      <c r="AL403">
        <v>0</v>
      </c>
      <c r="AM403">
        <v>0</v>
      </c>
      <c r="AN403">
        <v>0</v>
      </c>
      <c r="AO403">
        <v>178</v>
      </c>
      <c r="AP403">
        <v>0</v>
      </c>
      <c r="AQ403">
        <v>22.82</v>
      </c>
      <c r="AR403">
        <v>0</v>
      </c>
      <c r="AS403">
        <v>0</v>
      </c>
      <c r="AT403">
        <v>99</v>
      </c>
      <c r="AU403">
        <v>60</v>
      </c>
      <c r="AV403">
        <v>1</v>
      </c>
      <c r="AW403">
        <v>1</v>
      </c>
      <c r="AZ403">
        <v>1</v>
      </c>
      <c r="BA403">
        <v>1</v>
      </c>
      <c r="BB403">
        <v>1</v>
      </c>
      <c r="BC403">
        <v>1</v>
      </c>
      <c r="BD403" t="s">
        <v>6</v>
      </c>
      <c r="BE403" t="s">
        <v>6</v>
      </c>
      <c r="BF403" t="s">
        <v>6</v>
      </c>
      <c r="BG403" t="s">
        <v>6</v>
      </c>
      <c r="BH403">
        <v>0</v>
      </c>
      <c r="BI403">
        <v>1</v>
      </c>
      <c r="BJ403" t="s">
        <v>33</v>
      </c>
      <c r="BM403">
        <v>46001</v>
      </c>
      <c r="BN403">
        <v>0</v>
      </c>
      <c r="BO403" t="s">
        <v>6</v>
      </c>
      <c r="BP403">
        <v>0</v>
      </c>
      <c r="BQ403">
        <v>2</v>
      </c>
      <c r="BR403">
        <v>0</v>
      </c>
      <c r="BS403">
        <v>1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6</v>
      </c>
      <c r="BZ403">
        <v>110</v>
      </c>
      <c r="CA403">
        <v>70</v>
      </c>
      <c r="CF403">
        <v>0</v>
      </c>
      <c r="CG403">
        <v>0</v>
      </c>
      <c r="CM403">
        <v>0</v>
      </c>
      <c r="CN403" t="s">
        <v>6</v>
      </c>
      <c r="CO403">
        <v>0</v>
      </c>
      <c r="CP403">
        <f t="shared" si="445"/>
        <v>482.42</v>
      </c>
      <c r="CQ403">
        <f t="shared" si="446"/>
        <v>0</v>
      </c>
      <c r="CR403">
        <f t="shared" si="447"/>
        <v>0</v>
      </c>
      <c r="CS403">
        <f t="shared" si="448"/>
        <v>0</v>
      </c>
      <c r="CT403">
        <f t="shared" si="449"/>
        <v>178</v>
      </c>
      <c r="CU403">
        <f t="shared" si="450"/>
        <v>0</v>
      </c>
      <c r="CV403">
        <f t="shared" si="451"/>
        <v>22.82</v>
      </c>
      <c r="CW403">
        <f t="shared" si="452"/>
        <v>0</v>
      </c>
      <c r="CX403">
        <f t="shared" si="453"/>
        <v>0</v>
      </c>
      <c r="CY403">
        <f t="shared" si="454"/>
        <v>477.5958</v>
      </c>
      <c r="CZ403">
        <f t="shared" si="455"/>
        <v>289.452</v>
      </c>
      <c r="DC403" t="s">
        <v>6</v>
      </c>
      <c r="DD403" t="s">
        <v>6</v>
      </c>
      <c r="DE403" t="s">
        <v>6</v>
      </c>
      <c r="DF403" t="s">
        <v>6</v>
      </c>
      <c r="DG403" t="s">
        <v>6</v>
      </c>
      <c r="DH403" t="s">
        <v>6</v>
      </c>
      <c r="DI403" t="s">
        <v>6</v>
      </c>
      <c r="DJ403" t="s">
        <v>6</v>
      </c>
      <c r="DK403" t="s">
        <v>6</v>
      </c>
      <c r="DL403" t="s">
        <v>6</v>
      </c>
      <c r="DM403" t="s">
        <v>6</v>
      </c>
      <c r="DN403">
        <v>0</v>
      </c>
      <c r="DO403">
        <v>0</v>
      </c>
      <c r="DP403">
        <v>1</v>
      </c>
      <c r="DQ403">
        <v>1</v>
      </c>
      <c r="DU403">
        <v>1005</v>
      </c>
      <c r="DV403" t="s">
        <v>32</v>
      </c>
      <c r="DW403" t="s">
        <v>32</v>
      </c>
      <c r="DX403">
        <v>100</v>
      </c>
      <c r="EE403">
        <v>27029091</v>
      </c>
      <c r="EF403">
        <v>2</v>
      </c>
      <c r="EG403" t="s">
        <v>23</v>
      </c>
      <c r="EH403">
        <v>0</v>
      </c>
      <c r="EI403" t="s">
        <v>6</v>
      </c>
      <c r="EJ403">
        <v>1</v>
      </c>
      <c r="EK403">
        <v>46001</v>
      </c>
      <c r="EL403" t="s">
        <v>34</v>
      </c>
      <c r="EM403" t="s">
        <v>35</v>
      </c>
      <c r="EO403" t="s">
        <v>6</v>
      </c>
      <c r="EQ403">
        <v>0</v>
      </c>
      <c r="ER403">
        <v>178</v>
      </c>
      <c r="ES403">
        <v>0</v>
      </c>
      <c r="ET403">
        <v>0</v>
      </c>
      <c r="EU403">
        <v>0</v>
      </c>
      <c r="EV403">
        <v>178</v>
      </c>
      <c r="EW403">
        <v>22.82</v>
      </c>
      <c r="EX403">
        <v>0</v>
      </c>
      <c r="EY403">
        <v>0</v>
      </c>
      <c r="FQ403">
        <v>0</v>
      </c>
      <c r="FR403">
        <f t="shared" si="456"/>
        <v>0</v>
      </c>
      <c r="FS403">
        <v>0</v>
      </c>
      <c r="FT403" t="s">
        <v>27</v>
      </c>
      <c r="FU403" t="s">
        <v>28</v>
      </c>
      <c r="FX403">
        <v>99</v>
      </c>
      <c r="FY403">
        <v>59.5</v>
      </c>
      <c r="GA403" t="s">
        <v>6</v>
      </c>
      <c r="GD403">
        <v>0</v>
      </c>
      <c r="GF403">
        <v>-832498853</v>
      </c>
      <c r="GG403">
        <v>2</v>
      </c>
      <c r="GH403">
        <v>1</v>
      </c>
      <c r="GI403">
        <v>-2</v>
      </c>
      <c r="GJ403">
        <v>0</v>
      </c>
      <c r="GK403">
        <f>ROUND(R403*(S12)/100,2)</f>
        <v>0</v>
      </c>
      <c r="GL403">
        <f t="shared" si="457"/>
        <v>0</v>
      </c>
      <c r="GM403">
        <f t="shared" si="458"/>
        <v>1249.47</v>
      </c>
      <c r="GN403">
        <f t="shared" si="459"/>
        <v>1249.47</v>
      </c>
      <c r="GO403">
        <f t="shared" si="460"/>
        <v>0</v>
      </c>
      <c r="GP403">
        <f t="shared" si="461"/>
        <v>0</v>
      </c>
      <c r="GR403">
        <v>0</v>
      </c>
      <c r="GS403">
        <v>0</v>
      </c>
      <c r="GT403">
        <v>0</v>
      </c>
      <c r="GU403" t="s">
        <v>6</v>
      </c>
      <c r="GV403">
        <f t="shared" si="462"/>
        <v>0</v>
      </c>
      <c r="GW403">
        <v>1</v>
      </c>
      <c r="GX403">
        <f t="shared" si="463"/>
        <v>0</v>
      </c>
      <c r="HA403">
        <v>0</v>
      </c>
      <c r="HB403">
        <v>0</v>
      </c>
      <c r="IK403">
        <v>0</v>
      </c>
    </row>
    <row r="404" spans="1:255" x14ac:dyDescent="0.2">
      <c r="A404" s="2">
        <v>17</v>
      </c>
      <c r="B404" s="2">
        <v>1</v>
      </c>
      <c r="C404" s="2">
        <f>ROW(SmtRes!A1040)</f>
        <v>1040</v>
      </c>
      <c r="D404" s="2">
        <f>ROW(EtalonRes!A1064)</f>
        <v>1064</v>
      </c>
      <c r="E404" s="2" t="s">
        <v>575</v>
      </c>
      <c r="F404" s="2" t="s">
        <v>404</v>
      </c>
      <c r="G404" s="2" t="s">
        <v>405</v>
      </c>
      <c r="H404" s="2" t="s">
        <v>32</v>
      </c>
      <c r="I404" s="2">
        <f>ROUND(16.73/100,9)</f>
        <v>0.1673</v>
      </c>
      <c r="J404" s="2">
        <v>0</v>
      </c>
      <c r="K404" s="2"/>
      <c r="L404" s="2"/>
      <c r="M404" s="2"/>
      <c r="N404" s="2"/>
      <c r="O404" s="2">
        <f t="shared" si="429"/>
        <v>107.24</v>
      </c>
      <c r="P404" s="2">
        <f t="shared" si="430"/>
        <v>0</v>
      </c>
      <c r="Q404" s="2">
        <f t="shared" si="431"/>
        <v>7.53</v>
      </c>
      <c r="R404" s="2">
        <f t="shared" si="432"/>
        <v>3.25</v>
      </c>
      <c r="S404" s="2">
        <f t="shared" si="433"/>
        <v>99.71</v>
      </c>
      <c r="T404" s="2">
        <f t="shared" si="434"/>
        <v>0</v>
      </c>
      <c r="U404" s="2">
        <f t="shared" si="435"/>
        <v>11.689251000000001</v>
      </c>
      <c r="V404" s="2">
        <f t="shared" si="436"/>
        <v>0.24091199999999999</v>
      </c>
      <c r="W404" s="2">
        <f t="shared" si="437"/>
        <v>0</v>
      </c>
      <c r="X404" s="2">
        <f t="shared" si="438"/>
        <v>82.37</v>
      </c>
      <c r="Y404" s="2">
        <f t="shared" si="439"/>
        <v>70.010000000000005</v>
      </c>
      <c r="Z404" s="2"/>
      <c r="AA404" s="2">
        <v>27721505</v>
      </c>
      <c r="AB404" s="2">
        <f t="shared" si="440"/>
        <v>641</v>
      </c>
      <c r="AC404" s="2">
        <f t="shared" si="464"/>
        <v>0</v>
      </c>
      <c r="AD404" s="2">
        <f t="shared" si="465"/>
        <v>45.01</v>
      </c>
      <c r="AE404" s="2">
        <f t="shared" si="466"/>
        <v>19.440000000000001</v>
      </c>
      <c r="AF404" s="2">
        <f t="shared" si="467"/>
        <v>595.99</v>
      </c>
      <c r="AG404" s="2">
        <f t="shared" si="442"/>
        <v>0</v>
      </c>
      <c r="AH404" s="2">
        <f t="shared" si="468"/>
        <v>69.87</v>
      </c>
      <c r="AI404" s="2">
        <f t="shared" si="469"/>
        <v>1.44</v>
      </c>
      <c r="AJ404" s="2">
        <f t="shared" si="444"/>
        <v>0</v>
      </c>
      <c r="AK404" s="2">
        <v>641</v>
      </c>
      <c r="AL404" s="2">
        <v>0</v>
      </c>
      <c r="AM404" s="2">
        <v>45.01</v>
      </c>
      <c r="AN404" s="2">
        <v>19.440000000000001</v>
      </c>
      <c r="AO404" s="2">
        <v>595.99</v>
      </c>
      <c r="AP404" s="2">
        <v>0</v>
      </c>
      <c r="AQ404" s="2">
        <v>69.87</v>
      </c>
      <c r="AR404" s="2">
        <v>1.44</v>
      </c>
      <c r="AS404" s="2">
        <v>0</v>
      </c>
      <c r="AT404" s="2">
        <v>80</v>
      </c>
      <c r="AU404" s="2">
        <v>68</v>
      </c>
      <c r="AV404" s="2">
        <v>1</v>
      </c>
      <c r="AW404" s="2">
        <v>1</v>
      </c>
      <c r="AX404" s="2"/>
      <c r="AY404" s="2"/>
      <c r="AZ404" s="2">
        <v>1</v>
      </c>
      <c r="BA404" s="2">
        <v>1</v>
      </c>
      <c r="BB404" s="2">
        <v>1</v>
      </c>
      <c r="BC404" s="2">
        <v>1</v>
      </c>
      <c r="BD404" s="2" t="s">
        <v>6</v>
      </c>
      <c r="BE404" s="2" t="s">
        <v>6</v>
      </c>
      <c r="BF404" s="2" t="s">
        <v>6</v>
      </c>
      <c r="BG404" s="2" t="s">
        <v>6</v>
      </c>
      <c r="BH404" s="2">
        <v>0</v>
      </c>
      <c r="BI404" s="2">
        <v>1</v>
      </c>
      <c r="BJ404" s="2" t="s">
        <v>406</v>
      </c>
      <c r="BK404" s="2"/>
      <c r="BL404" s="2"/>
      <c r="BM404" s="2">
        <v>57001</v>
      </c>
      <c r="BN404" s="2">
        <v>0</v>
      </c>
      <c r="BO404" s="2" t="s">
        <v>6</v>
      </c>
      <c r="BP404" s="2">
        <v>0</v>
      </c>
      <c r="BQ404" s="2">
        <v>6</v>
      </c>
      <c r="BR404" s="2">
        <v>0</v>
      </c>
      <c r="BS404" s="2">
        <v>1</v>
      </c>
      <c r="BT404" s="2">
        <v>1</v>
      </c>
      <c r="BU404" s="2">
        <v>1</v>
      </c>
      <c r="BV404" s="2">
        <v>1</v>
      </c>
      <c r="BW404" s="2">
        <v>1</v>
      </c>
      <c r="BX404" s="2">
        <v>1</v>
      </c>
      <c r="BY404" s="2" t="s">
        <v>6</v>
      </c>
      <c r="BZ404" s="2">
        <v>80</v>
      </c>
      <c r="CA404" s="2">
        <v>68</v>
      </c>
      <c r="CB404" s="2"/>
      <c r="CC404" s="2"/>
      <c r="CD404" s="2"/>
      <c r="CE404" s="2"/>
      <c r="CF404" s="2">
        <v>0</v>
      </c>
      <c r="CG404" s="2">
        <v>0</v>
      </c>
      <c r="CH404" s="2"/>
      <c r="CI404" s="2"/>
      <c r="CJ404" s="2"/>
      <c r="CK404" s="2"/>
      <c r="CL404" s="2"/>
      <c r="CM404" s="2">
        <v>0</v>
      </c>
      <c r="CN404" s="2" t="s">
        <v>6</v>
      </c>
      <c r="CO404" s="2">
        <v>0</v>
      </c>
      <c r="CP404" s="2">
        <f t="shared" si="445"/>
        <v>107.24</v>
      </c>
      <c r="CQ404" s="2">
        <f t="shared" si="446"/>
        <v>0</v>
      </c>
      <c r="CR404" s="2">
        <f t="shared" si="447"/>
        <v>45.01</v>
      </c>
      <c r="CS404" s="2">
        <f t="shared" si="448"/>
        <v>19.440000000000001</v>
      </c>
      <c r="CT404" s="2">
        <f t="shared" si="449"/>
        <v>595.99</v>
      </c>
      <c r="CU404" s="2">
        <f t="shared" si="450"/>
        <v>0</v>
      </c>
      <c r="CV404" s="2">
        <f t="shared" si="451"/>
        <v>69.87</v>
      </c>
      <c r="CW404" s="2">
        <f t="shared" si="452"/>
        <v>1.44</v>
      </c>
      <c r="CX404" s="2">
        <f t="shared" si="453"/>
        <v>0</v>
      </c>
      <c r="CY404" s="2">
        <f t="shared" si="454"/>
        <v>82.367999999999995</v>
      </c>
      <c r="CZ404" s="2">
        <f t="shared" si="455"/>
        <v>70.012799999999999</v>
      </c>
      <c r="DA404" s="2"/>
      <c r="DB404" s="2"/>
      <c r="DC404" s="2" t="s">
        <v>6</v>
      </c>
      <c r="DD404" s="2" t="s">
        <v>6</v>
      </c>
      <c r="DE404" s="2" t="s">
        <v>6</v>
      </c>
      <c r="DF404" s="2" t="s">
        <v>6</v>
      </c>
      <c r="DG404" s="2" t="s">
        <v>6</v>
      </c>
      <c r="DH404" s="2" t="s">
        <v>6</v>
      </c>
      <c r="DI404" s="2" t="s">
        <v>6</v>
      </c>
      <c r="DJ404" s="2" t="s">
        <v>6</v>
      </c>
      <c r="DK404" s="2" t="s">
        <v>6</v>
      </c>
      <c r="DL404" s="2" t="s">
        <v>6</v>
      </c>
      <c r="DM404" s="2" t="s">
        <v>6</v>
      </c>
      <c r="DN404" s="2">
        <v>0</v>
      </c>
      <c r="DO404" s="2">
        <v>0</v>
      </c>
      <c r="DP404" s="2">
        <v>1</v>
      </c>
      <c r="DQ404" s="2">
        <v>1</v>
      </c>
      <c r="DR404" s="2"/>
      <c r="DS404" s="2"/>
      <c r="DT404" s="2"/>
      <c r="DU404" s="2">
        <v>1005</v>
      </c>
      <c r="DV404" s="2" t="s">
        <v>32</v>
      </c>
      <c r="DW404" s="2" t="s">
        <v>32</v>
      </c>
      <c r="DX404" s="2">
        <v>100</v>
      </c>
      <c r="DY404" s="2"/>
      <c r="DZ404" s="2"/>
      <c r="EA404" s="2"/>
      <c r="EB404" s="2"/>
      <c r="EC404" s="2"/>
      <c r="ED404" s="2"/>
      <c r="EE404" s="2">
        <v>27029102</v>
      </c>
      <c r="EF404" s="2">
        <v>6</v>
      </c>
      <c r="EG404" s="2" t="s">
        <v>40</v>
      </c>
      <c r="EH404" s="2">
        <v>0</v>
      </c>
      <c r="EI404" s="2" t="s">
        <v>6</v>
      </c>
      <c r="EJ404" s="2">
        <v>1</v>
      </c>
      <c r="EK404" s="2">
        <v>57001</v>
      </c>
      <c r="EL404" s="2" t="s">
        <v>200</v>
      </c>
      <c r="EM404" s="2" t="s">
        <v>407</v>
      </c>
      <c r="EN404" s="2"/>
      <c r="EO404" s="2" t="s">
        <v>6</v>
      </c>
      <c r="EP404" s="2"/>
      <c r="EQ404" s="2">
        <v>0</v>
      </c>
      <c r="ER404" s="2">
        <v>641</v>
      </c>
      <c r="ES404" s="2">
        <v>0</v>
      </c>
      <c r="ET404" s="2">
        <v>45.01</v>
      </c>
      <c r="EU404" s="2">
        <v>19.440000000000001</v>
      </c>
      <c r="EV404" s="2">
        <v>595.99</v>
      </c>
      <c r="EW404" s="2">
        <v>69.87</v>
      </c>
      <c r="EX404" s="2">
        <v>1.44</v>
      </c>
      <c r="EY404" s="2">
        <v>0</v>
      </c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>
        <v>0</v>
      </c>
      <c r="FR404" s="2">
        <f t="shared" si="456"/>
        <v>0</v>
      </c>
      <c r="FS404" s="2">
        <v>0</v>
      </c>
      <c r="FT404" s="2"/>
      <c r="FU404" s="2"/>
      <c r="FV404" s="2"/>
      <c r="FW404" s="2"/>
      <c r="FX404" s="2">
        <v>80</v>
      </c>
      <c r="FY404" s="2">
        <v>68</v>
      </c>
      <c r="FZ404" s="2"/>
      <c r="GA404" s="2" t="s">
        <v>6</v>
      </c>
      <c r="GB404" s="2"/>
      <c r="GC404" s="2"/>
      <c r="GD404" s="2">
        <v>0</v>
      </c>
      <c r="GE404" s="2"/>
      <c r="GF404" s="2">
        <v>1406297217</v>
      </c>
      <c r="GG404" s="2">
        <v>2</v>
      </c>
      <c r="GH404" s="2">
        <v>1</v>
      </c>
      <c r="GI404" s="2">
        <v>-2</v>
      </c>
      <c r="GJ404" s="2">
        <v>0</v>
      </c>
      <c r="GK404" s="2">
        <f>ROUND(R404*(R12)/100,2)</f>
        <v>0</v>
      </c>
      <c r="GL404" s="2">
        <f t="shared" si="457"/>
        <v>0</v>
      </c>
      <c r="GM404" s="2">
        <f t="shared" si="458"/>
        <v>259.62</v>
      </c>
      <c r="GN404" s="2">
        <f t="shared" si="459"/>
        <v>259.62</v>
      </c>
      <c r="GO404" s="2">
        <f t="shared" si="460"/>
        <v>0</v>
      </c>
      <c r="GP404" s="2">
        <f t="shared" si="461"/>
        <v>0</v>
      </c>
      <c r="GQ404" s="2"/>
      <c r="GR404" s="2">
        <v>0</v>
      </c>
      <c r="GS404" s="2">
        <v>3</v>
      </c>
      <c r="GT404" s="2">
        <v>0</v>
      </c>
      <c r="GU404" s="2" t="s">
        <v>6</v>
      </c>
      <c r="GV404" s="2">
        <f t="shared" si="462"/>
        <v>0</v>
      </c>
      <c r="GW404" s="2">
        <v>1</v>
      </c>
      <c r="GX404" s="2">
        <f t="shared" si="463"/>
        <v>0</v>
      </c>
      <c r="GY404" s="2"/>
      <c r="GZ404" s="2"/>
      <c r="HA404" s="2">
        <v>0</v>
      </c>
      <c r="HB404" s="2">
        <v>0</v>
      </c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>
        <v>0</v>
      </c>
      <c r="IL404" s="2"/>
      <c r="IM404" s="2"/>
      <c r="IN404" s="2"/>
      <c r="IO404" s="2"/>
      <c r="IP404" s="2"/>
      <c r="IQ404" s="2"/>
      <c r="IR404" s="2"/>
      <c r="IS404" s="2"/>
      <c r="IT404" s="2"/>
      <c r="IU404" s="2"/>
    </row>
    <row r="405" spans="1:255" x14ac:dyDescent="0.2">
      <c r="A405">
        <v>17</v>
      </c>
      <c r="B405">
        <v>1</v>
      </c>
      <c r="C405">
        <f>ROW(SmtRes!A1044)</f>
        <v>1044</v>
      </c>
      <c r="D405">
        <f>ROW(EtalonRes!A1068)</f>
        <v>1068</v>
      </c>
      <c r="E405" t="s">
        <v>575</v>
      </c>
      <c r="F405" t="s">
        <v>404</v>
      </c>
      <c r="G405" t="s">
        <v>405</v>
      </c>
      <c r="H405" t="s">
        <v>32</v>
      </c>
      <c r="I405">
        <f>ROUND(16.73/100,9)</f>
        <v>0.1673</v>
      </c>
      <c r="J405">
        <v>0</v>
      </c>
      <c r="O405">
        <f t="shared" si="429"/>
        <v>107.24</v>
      </c>
      <c r="P405">
        <f t="shared" si="430"/>
        <v>0</v>
      </c>
      <c r="Q405">
        <f t="shared" si="431"/>
        <v>7.53</v>
      </c>
      <c r="R405">
        <f t="shared" si="432"/>
        <v>3.25</v>
      </c>
      <c r="S405">
        <f t="shared" si="433"/>
        <v>99.71</v>
      </c>
      <c r="T405">
        <f t="shared" si="434"/>
        <v>0</v>
      </c>
      <c r="U405">
        <f t="shared" si="435"/>
        <v>11.689251000000001</v>
      </c>
      <c r="V405">
        <f t="shared" si="436"/>
        <v>0.24091199999999999</v>
      </c>
      <c r="W405">
        <f t="shared" si="437"/>
        <v>0</v>
      </c>
      <c r="X405">
        <f t="shared" si="438"/>
        <v>82.37</v>
      </c>
      <c r="Y405">
        <f t="shared" si="439"/>
        <v>70.010000000000005</v>
      </c>
      <c r="AA405">
        <v>27721504</v>
      </c>
      <c r="AB405">
        <f t="shared" si="440"/>
        <v>641</v>
      </c>
      <c r="AC405">
        <f t="shared" si="464"/>
        <v>0</v>
      </c>
      <c r="AD405">
        <f t="shared" si="465"/>
        <v>45.01</v>
      </c>
      <c r="AE405">
        <f t="shared" si="466"/>
        <v>19.440000000000001</v>
      </c>
      <c r="AF405">
        <f t="shared" si="467"/>
        <v>595.99</v>
      </c>
      <c r="AG405">
        <f t="shared" si="442"/>
        <v>0</v>
      </c>
      <c r="AH405">
        <f t="shared" si="468"/>
        <v>69.87</v>
      </c>
      <c r="AI405">
        <f t="shared" si="469"/>
        <v>1.44</v>
      </c>
      <c r="AJ405">
        <f t="shared" si="444"/>
        <v>0</v>
      </c>
      <c r="AK405">
        <v>641</v>
      </c>
      <c r="AL405">
        <v>0</v>
      </c>
      <c r="AM405">
        <v>45.01</v>
      </c>
      <c r="AN405">
        <v>19.440000000000001</v>
      </c>
      <c r="AO405">
        <v>595.99</v>
      </c>
      <c r="AP405">
        <v>0</v>
      </c>
      <c r="AQ405">
        <v>69.87</v>
      </c>
      <c r="AR405">
        <v>1.44</v>
      </c>
      <c r="AS405">
        <v>0</v>
      </c>
      <c r="AT405">
        <v>80</v>
      </c>
      <c r="AU405">
        <v>68</v>
      </c>
      <c r="AV405">
        <v>1</v>
      </c>
      <c r="AW405">
        <v>1</v>
      </c>
      <c r="AZ405">
        <v>1</v>
      </c>
      <c r="BA405">
        <v>1</v>
      </c>
      <c r="BB405">
        <v>1</v>
      </c>
      <c r="BC405">
        <v>1</v>
      </c>
      <c r="BD405" t="s">
        <v>6</v>
      </c>
      <c r="BE405" t="s">
        <v>6</v>
      </c>
      <c r="BF405" t="s">
        <v>6</v>
      </c>
      <c r="BG405" t="s">
        <v>6</v>
      </c>
      <c r="BH405">
        <v>0</v>
      </c>
      <c r="BI405">
        <v>1</v>
      </c>
      <c r="BJ405" t="s">
        <v>406</v>
      </c>
      <c r="BM405">
        <v>57001</v>
      </c>
      <c r="BN405">
        <v>0</v>
      </c>
      <c r="BO405" t="s">
        <v>6</v>
      </c>
      <c r="BP405">
        <v>0</v>
      </c>
      <c r="BQ405">
        <v>6</v>
      </c>
      <c r="BR405">
        <v>0</v>
      </c>
      <c r="BS405">
        <v>1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6</v>
      </c>
      <c r="BZ405">
        <v>80</v>
      </c>
      <c r="CA405">
        <v>68</v>
      </c>
      <c r="CF405">
        <v>0</v>
      </c>
      <c r="CG405">
        <v>0</v>
      </c>
      <c r="CM405">
        <v>0</v>
      </c>
      <c r="CN405" t="s">
        <v>6</v>
      </c>
      <c r="CO405">
        <v>0</v>
      </c>
      <c r="CP405">
        <f t="shared" si="445"/>
        <v>107.24</v>
      </c>
      <c r="CQ405">
        <f t="shared" si="446"/>
        <v>0</v>
      </c>
      <c r="CR405">
        <f t="shared" si="447"/>
        <v>45.01</v>
      </c>
      <c r="CS405">
        <f t="shared" si="448"/>
        <v>19.440000000000001</v>
      </c>
      <c r="CT405">
        <f t="shared" si="449"/>
        <v>595.99</v>
      </c>
      <c r="CU405">
        <f t="shared" si="450"/>
        <v>0</v>
      </c>
      <c r="CV405">
        <f t="shared" si="451"/>
        <v>69.87</v>
      </c>
      <c r="CW405">
        <f t="shared" si="452"/>
        <v>1.44</v>
      </c>
      <c r="CX405">
        <f t="shared" si="453"/>
        <v>0</v>
      </c>
      <c r="CY405">
        <f t="shared" si="454"/>
        <v>82.367999999999995</v>
      </c>
      <c r="CZ405">
        <f t="shared" si="455"/>
        <v>70.012799999999999</v>
      </c>
      <c r="DC405" t="s">
        <v>6</v>
      </c>
      <c r="DD405" t="s">
        <v>6</v>
      </c>
      <c r="DE405" t="s">
        <v>6</v>
      </c>
      <c r="DF405" t="s">
        <v>6</v>
      </c>
      <c r="DG405" t="s">
        <v>6</v>
      </c>
      <c r="DH405" t="s">
        <v>6</v>
      </c>
      <c r="DI405" t="s">
        <v>6</v>
      </c>
      <c r="DJ405" t="s">
        <v>6</v>
      </c>
      <c r="DK405" t="s">
        <v>6</v>
      </c>
      <c r="DL405" t="s">
        <v>6</v>
      </c>
      <c r="DM405" t="s">
        <v>6</v>
      </c>
      <c r="DN405">
        <v>0</v>
      </c>
      <c r="DO405">
        <v>0</v>
      </c>
      <c r="DP405">
        <v>1</v>
      </c>
      <c r="DQ405">
        <v>1</v>
      </c>
      <c r="DU405">
        <v>1005</v>
      </c>
      <c r="DV405" t="s">
        <v>32</v>
      </c>
      <c r="DW405" t="s">
        <v>32</v>
      </c>
      <c r="DX405">
        <v>100</v>
      </c>
      <c r="EE405">
        <v>27029102</v>
      </c>
      <c r="EF405">
        <v>6</v>
      </c>
      <c r="EG405" t="s">
        <v>40</v>
      </c>
      <c r="EH405">
        <v>0</v>
      </c>
      <c r="EI405" t="s">
        <v>6</v>
      </c>
      <c r="EJ405">
        <v>1</v>
      </c>
      <c r="EK405">
        <v>57001</v>
      </c>
      <c r="EL405" t="s">
        <v>200</v>
      </c>
      <c r="EM405" t="s">
        <v>407</v>
      </c>
      <c r="EO405" t="s">
        <v>6</v>
      </c>
      <c r="EQ405">
        <v>0</v>
      </c>
      <c r="ER405">
        <v>641</v>
      </c>
      <c r="ES405">
        <v>0</v>
      </c>
      <c r="ET405">
        <v>45.01</v>
      </c>
      <c r="EU405">
        <v>19.440000000000001</v>
      </c>
      <c r="EV405">
        <v>595.99</v>
      </c>
      <c r="EW405">
        <v>69.87</v>
      </c>
      <c r="EX405">
        <v>1.44</v>
      </c>
      <c r="EY405">
        <v>0</v>
      </c>
      <c r="FQ405">
        <v>0</v>
      </c>
      <c r="FR405">
        <f t="shared" si="456"/>
        <v>0</v>
      </c>
      <c r="FS405">
        <v>0</v>
      </c>
      <c r="FX405">
        <v>80</v>
      </c>
      <c r="FY405">
        <v>68</v>
      </c>
      <c r="GA405" t="s">
        <v>6</v>
      </c>
      <c r="GD405">
        <v>0</v>
      </c>
      <c r="GF405">
        <v>1406297217</v>
      </c>
      <c r="GG405">
        <v>2</v>
      </c>
      <c r="GH405">
        <v>1</v>
      </c>
      <c r="GI405">
        <v>-2</v>
      </c>
      <c r="GJ405">
        <v>0</v>
      </c>
      <c r="GK405">
        <f>ROUND(R405*(S12)/100,2)</f>
        <v>0</v>
      </c>
      <c r="GL405">
        <f t="shared" si="457"/>
        <v>0</v>
      </c>
      <c r="GM405">
        <f t="shared" si="458"/>
        <v>259.62</v>
      </c>
      <c r="GN405">
        <f t="shared" si="459"/>
        <v>259.62</v>
      </c>
      <c r="GO405">
        <f t="shared" si="460"/>
        <v>0</v>
      </c>
      <c r="GP405">
        <f t="shared" si="461"/>
        <v>0</v>
      </c>
      <c r="GR405">
        <v>0</v>
      </c>
      <c r="GS405">
        <v>0</v>
      </c>
      <c r="GT405">
        <v>0</v>
      </c>
      <c r="GU405" t="s">
        <v>6</v>
      </c>
      <c r="GV405">
        <f t="shared" si="462"/>
        <v>0</v>
      </c>
      <c r="GW405">
        <v>1</v>
      </c>
      <c r="GX405">
        <f t="shared" si="463"/>
        <v>0</v>
      </c>
      <c r="HA405">
        <v>0</v>
      </c>
      <c r="HB405">
        <v>0</v>
      </c>
      <c r="IK405">
        <v>0</v>
      </c>
    </row>
    <row r="406" spans="1:255" x14ac:dyDescent="0.2">
      <c r="A406" s="2">
        <v>18</v>
      </c>
      <c r="B406" s="2">
        <v>1</v>
      </c>
      <c r="C406" s="2">
        <v>1040</v>
      </c>
      <c r="D406" s="2"/>
      <c r="E406" s="2" t="s">
        <v>576</v>
      </c>
      <c r="F406" s="2" t="s">
        <v>44</v>
      </c>
      <c r="G406" s="2" t="s">
        <v>45</v>
      </c>
      <c r="H406" s="2" t="s">
        <v>46</v>
      </c>
      <c r="I406" s="2">
        <f>I404*J406</f>
        <v>0.86995999999999996</v>
      </c>
      <c r="J406" s="2">
        <v>5.1999999999999993</v>
      </c>
      <c r="K406" s="2"/>
      <c r="L406" s="2"/>
      <c r="M406" s="2"/>
      <c r="N406" s="2"/>
      <c r="O406" s="2">
        <f t="shared" si="429"/>
        <v>0</v>
      </c>
      <c r="P406" s="2">
        <f t="shared" si="430"/>
        <v>0</v>
      </c>
      <c r="Q406" s="2">
        <f t="shared" si="431"/>
        <v>0</v>
      </c>
      <c r="R406" s="2">
        <f t="shared" si="432"/>
        <v>0</v>
      </c>
      <c r="S406" s="2">
        <f t="shared" si="433"/>
        <v>0</v>
      </c>
      <c r="T406" s="2">
        <f t="shared" si="434"/>
        <v>0</v>
      </c>
      <c r="U406" s="2">
        <f t="shared" si="435"/>
        <v>0</v>
      </c>
      <c r="V406" s="2">
        <f t="shared" si="436"/>
        <v>0</v>
      </c>
      <c r="W406" s="2">
        <f t="shared" si="437"/>
        <v>0</v>
      </c>
      <c r="X406" s="2">
        <f t="shared" si="438"/>
        <v>0</v>
      </c>
      <c r="Y406" s="2">
        <f t="shared" si="439"/>
        <v>0</v>
      </c>
      <c r="Z406" s="2"/>
      <c r="AA406" s="2">
        <v>27721505</v>
      </c>
      <c r="AB406" s="2">
        <f t="shared" si="440"/>
        <v>0</v>
      </c>
      <c r="AC406" s="2">
        <f t="shared" si="464"/>
        <v>0</v>
      </c>
      <c r="AD406" s="2">
        <f t="shared" si="465"/>
        <v>0</v>
      </c>
      <c r="AE406" s="2">
        <f t="shared" si="466"/>
        <v>0</v>
      </c>
      <c r="AF406" s="2">
        <f t="shared" si="467"/>
        <v>0</v>
      </c>
      <c r="AG406" s="2">
        <f t="shared" si="442"/>
        <v>0</v>
      </c>
      <c r="AH406" s="2">
        <f t="shared" si="468"/>
        <v>0</v>
      </c>
      <c r="AI406" s="2">
        <f t="shared" si="469"/>
        <v>0</v>
      </c>
      <c r="AJ406" s="2">
        <f t="shared" si="444"/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80</v>
      </c>
      <c r="AU406" s="2">
        <v>68</v>
      </c>
      <c r="AV406" s="2">
        <v>1</v>
      </c>
      <c r="AW406" s="2">
        <v>1</v>
      </c>
      <c r="AX406" s="2"/>
      <c r="AY406" s="2"/>
      <c r="AZ406" s="2">
        <v>1</v>
      </c>
      <c r="BA406" s="2">
        <v>1</v>
      </c>
      <c r="BB406" s="2">
        <v>1</v>
      </c>
      <c r="BC406" s="2">
        <v>1</v>
      </c>
      <c r="BD406" s="2" t="s">
        <v>6</v>
      </c>
      <c r="BE406" s="2" t="s">
        <v>6</v>
      </c>
      <c r="BF406" s="2" t="s">
        <v>6</v>
      </c>
      <c r="BG406" s="2" t="s">
        <v>6</v>
      </c>
      <c r="BH406" s="2">
        <v>3</v>
      </c>
      <c r="BI406" s="2">
        <v>1</v>
      </c>
      <c r="BJ406" s="2" t="s">
        <v>6</v>
      </c>
      <c r="BK406" s="2"/>
      <c r="BL406" s="2"/>
      <c r="BM406" s="2">
        <v>57001</v>
      </c>
      <c r="BN406" s="2">
        <v>0</v>
      </c>
      <c r="BO406" s="2" t="s">
        <v>6</v>
      </c>
      <c r="BP406" s="2">
        <v>0</v>
      </c>
      <c r="BQ406" s="2">
        <v>6</v>
      </c>
      <c r="BR406" s="2">
        <v>0</v>
      </c>
      <c r="BS406" s="2">
        <v>1</v>
      </c>
      <c r="BT406" s="2">
        <v>1</v>
      </c>
      <c r="BU406" s="2">
        <v>1</v>
      </c>
      <c r="BV406" s="2">
        <v>1</v>
      </c>
      <c r="BW406" s="2">
        <v>1</v>
      </c>
      <c r="BX406" s="2">
        <v>1</v>
      </c>
      <c r="BY406" s="2" t="s">
        <v>6</v>
      </c>
      <c r="BZ406" s="2">
        <v>80</v>
      </c>
      <c r="CA406" s="2">
        <v>68</v>
      </c>
      <c r="CB406" s="2"/>
      <c r="CC406" s="2"/>
      <c r="CD406" s="2"/>
      <c r="CE406" s="2"/>
      <c r="CF406" s="2">
        <v>0</v>
      </c>
      <c r="CG406" s="2">
        <v>0</v>
      </c>
      <c r="CH406" s="2"/>
      <c r="CI406" s="2"/>
      <c r="CJ406" s="2"/>
      <c r="CK406" s="2"/>
      <c r="CL406" s="2"/>
      <c r="CM406" s="2">
        <v>0</v>
      </c>
      <c r="CN406" s="2" t="s">
        <v>6</v>
      </c>
      <c r="CO406" s="2">
        <v>0</v>
      </c>
      <c r="CP406" s="2">
        <f t="shared" si="445"/>
        <v>0</v>
      </c>
      <c r="CQ406" s="2">
        <f t="shared" si="446"/>
        <v>0</v>
      </c>
      <c r="CR406" s="2">
        <f t="shared" si="447"/>
        <v>0</v>
      </c>
      <c r="CS406" s="2">
        <f t="shared" si="448"/>
        <v>0</v>
      </c>
      <c r="CT406" s="2">
        <f t="shared" si="449"/>
        <v>0</v>
      </c>
      <c r="CU406" s="2">
        <f t="shared" si="450"/>
        <v>0</v>
      </c>
      <c r="CV406" s="2">
        <f t="shared" si="451"/>
        <v>0</v>
      </c>
      <c r="CW406" s="2">
        <f t="shared" si="452"/>
        <v>0</v>
      </c>
      <c r="CX406" s="2">
        <f t="shared" si="453"/>
        <v>0</v>
      </c>
      <c r="CY406" s="2">
        <f t="shared" si="454"/>
        <v>0</v>
      </c>
      <c r="CZ406" s="2">
        <f t="shared" si="455"/>
        <v>0</v>
      </c>
      <c r="DA406" s="2"/>
      <c r="DB406" s="2"/>
      <c r="DC406" s="2" t="s">
        <v>6</v>
      </c>
      <c r="DD406" s="2" t="s">
        <v>6</v>
      </c>
      <c r="DE406" s="2" t="s">
        <v>6</v>
      </c>
      <c r="DF406" s="2" t="s">
        <v>6</v>
      </c>
      <c r="DG406" s="2" t="s">
        <v>6</v>
      </c>
      <c r="DH406" s="2" t="s">
        <v>6</v>
      </c>
      <c r="DI406" s="2" t="s">
        <v>6</v>
      </c>
      <c r="DJ406" s="2" t="s">
        <v>6</v>
      </c>
      <c r="DK406" s="2" t="s">
        <v>6</v>
      </c>
      <c r="DL406" s="2" t="s">
        <v>6</v>
      </c>
      <c r="DM406" s="2" t="s">
        <v>6</v>
      </c>
      <c r="DN406" s="2">
        <v>0</v>
      </c>
      <c r="DO406" s="2">
        <v>0</v>
      </c>
      <c r="DP406" s="2">
        <v>1</v>
      </c>
      <c r="DQ406" s="2">
        <v>1</v>
      </c>
      <c r="DR406" s="2"/>
      <c r="DS406" s="2"/>
      <c r="DT406" s="2"/>
      <c r="DU406" s="2">
        <v>1009</v>
      </c>
      <c r="DV406" s="2" t="s">
        <v>46</v>
      </c>
      <c r="DW406" s="2" t="s">
        <v>46</v>
      </c>
      <c r="DX406" s="2">
        <v>1000</v>
      </c>
      <c r="DY406" s="2"/>
      <c r="DZ406" s="2"/>
      <c r="EA406" s="2"/>
      <c r="EB406" s="2"/>
      <c r="EC406" s="2"/>
      <c r="ED406" s="2"/>
      <c r="EE406" s="2">
        <v>27029102</v>
      </c>
      <c r="EF406" s="2">
        <v>6</v>
      </c>
      <c r="EG406" s="2" t="s">
        <v>40</v>
      </c>
      <c r="EH406" s="2">
        <v>0</v>
      </c>
      <c r="EI406" s="2" t="s">
        <v>6</v>
      </c>
      <c r="EJ406" s="2">
        <v>1</v>
      </c>
      <c r="EK406" s="2">
        <v>57001</v>
      </c>
      <c r="EL406" s="2" t="s">
        <v>200</v>
      </c>
      <c r="EM406" s="2" t="s">
        <v>407</v>
      </c>
      <c r="EN406" s="2"/>
      <c r="EO406" s="2" t="s">
        <v>6</v>
      </c>
      <c r="EP406" s="2"/>
      <c r="EQ406" s="2">
        <v>0</v>
      </c>
      <c r="ER406" s="2">
        <v>0</v>
      </c>
      <c r="ES406" s="2">
        <v>0</v>
      </c>
      <c r="ET406" s="2">
        <v>0</v>
      </c>
      <c r="EU406" s="2">
        <v>0</v>
      </c>
      <c r="EV406" s="2">
        <v>0</v>
      </c>
      <c r="EW406" s="2">
        <v>0</v>
      </c>
      <c r="EX406" s="2">
        <v>0</v>
      </c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>
        <v>0</v>
      </c>
      <c r="FR406" s="2">
        <f t="shared" si="456"/>
        <v>0</v>
      </c>
      <c r="FS406" s="2">
        <v>0</v>
      </c>
      <c r="FT406" s="2"/>
      <c r="FU406" s="2"/>
      <c r="FV406" s="2"/>
      <c r="FW406" s="2"/>
      <c r="FX406" s="2">
        <v>80</v>
      </c>
      <c r="FY406" s="2">
        <v>68</v>
      </c>
      <c r="FZ406" s="2"/>
      <c r="GA406" s="2" t="s">
        <v>47</v>
      </c>
      <c r="GB406" s="2"/>
      <c r="GC406" s="2"/>
      <c r="GD406" s="2">
        <v>0</v>
      </c>
      <c r="GE406" s="2"/>
      <c r="GF406" s="2">
        <v>-179832266</v>
      </c>
      <c r="GG406" s="2">
        <v>2</v>
      </c>
      <c r="GH406" s="2">
        <v>1</v>
      </c>
      <c r="GI406" s="2">
        <v>-2</v>
      </c>
      <c r="GJ406" s="2">
        <v>0</v>
      </c>
      <c r="GK406" s="2">
        <f>ROUND(R406*(R12)/100,2)</f>
        <v>0</v>
      </c>
      <c r="GL406" s="2">
        <f t="shared" si="457"/>
        <v>0</v>
      </c>
      <c r="GM406" s="2">
        <f t="shared" si="458"/>
        <v>0</v>
      </c>
      <c r="GN406" s="2">
        <f t="shared" si="459"/>
        <v>0</v>
      </c>
      <c r="GO406" s="2">
        <f t="shared" si="460"/>
        <v>0</v>
      </c>
      <c r="GP406" s="2">
        <f t="shared" si="461"/>
        <v>0</v>
      </c>
      <c r="GQ406" s="2"/>
      <c r="GR406" s="2">
        <v>0</v>
      </c>
      <c r="GS406" s="2">
        <v>4</v>
      </c>
      <c r="GT406" s="2">
        <v>0</v>
      </c>
      <c r="GU406" s="2" t="s">
        <v>6</v>
      </c>
      <c r="GV406" s="2">
        <f t="shared" si="462"/>
        <v>0</v>
      </c>
      <c r="GW406" s="2">
        <v>1</v>
      </c>
      <c r="GX406" s="2">
        <f t="shared" si="463"/>
        <v>0</v>
      </c>
      <c r="GY406" s="2"/>
      <c r="GZ406" s="2"/>
      <c r="HA406" s="2">
        <v>0</v>
      </c>
      <c r="HB406" s="2">
        <v>0</v>
      </c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>
        <v>0</v>
      </c>
      <c r="IL406" s="2"/>
      <c r="IM406" s="2"/>
      <c r="IN406" s="2"/>
      <c r="IO406" s="2"/>
      <c r="IP406" s="2"/>
      <c r="IQ406" s="2"/>
      <c r="IR406" s="2"/>
      <c r="IS406" s="2"/>
      <c r="IT406" s="2"/>
      <c r="IU406" s="2"/>
    </row>
    <row r="407" spans="1:255" x14ac:dyDescent="0.2">
      <c r="A407">
        <v>18</v>
      </c>
      <c r="B407">
        <v>1</v>
      </c>
      <c r="C407">
        <v>1044</v>
      </c>
      <c r="E407" t="s">
        <v>576</v>
      </c>
      <c r="F407" t="s">
        <v>44</v>
      </c>
      <c r="G407" t="s">
        <v>45</v>
      </c>
      <c r="H407" t="s">
        <v>46</v>
      </c>
      <c r="I407">
        <f>I405*J407</f>
        <v>0.86995999999999996</v>
      </c>
      <c r="J407">
        <v>5.1999999999999993</v>
      </c>
      <c r="O407">
        <f t="shared" si="429"/>
        <v>0</v>
      </c>
      <c r="P407">
        <f t="shared" si="430"/>
        <v>0</v>
      </c>
      <c r="Q407">
        <f t="shared" si="431"/>
        <v>0</v>
      </c>
      <c r="R407">
        <f t="shared" si="432"/>
        <v>0</v>
      </c>
      <c r="S407">
        <f t="shared" si="433"/>
        <v>0</v>
      </c>
      <c r="T407">
        <f t="shared" si="434"/>
        <v>0</v>
      </c>
      <c r="U407">
        <f t="shared" si="435"/>
        <v>0</v>
      </c>
      <c r="V407">
        <f t="shared" si="436"/>
        <v>0</v>
      </c>
      <c r="W407">
        <f t="shared" si="437"/>
        <v>0</v>
      </c>
      <c r="X407">
        <f t="shared" si="438"/>
        <v>0</v>
      </c>
      <c r="Y407">
        <f t="shared" si="439"/>
        <v>0</v>
      </c>
      <c r="AA407">
        <v>27721504</v>
      </c>
      <c r="AB407">
        <f t="shared" si="440"/>
        <v>0</v>
      </c>
      <c r="AC407">
        <f t="shared" si="464"/>
        <v>0</v>
      </c>
      <c r="AD407">
        <f t="shared" si="465"/>
        <v>0</v>
      </c>
      <c r="AE407">
        <f t="shared" si="466"/>
        <v>0</v>
      </c>
      <c r="AF407">
        <f t="shared" si="467"/>
        <v>0</v>
      </c>
      <c r="AG407">
        <f t="shared" si="442"/>
        <v>0</v>
      </c>
      <c r="AH407">
        <f t="shared" si="468"/>
        <v>0</v>
      </c>
      <c r="AI407">
        <f t="shared" si="469"/>
        <v>0</v>
      </c>
      <c r="AJ407">
        <f t="shared" si="444"/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80</v>
      </c>
      <c r="AU407">
        <v>68</v>
      </c>
      <c r="AV407">
        <v>1</v>
      </c>
      <c r="AW407">
        <v>1</v>
      </c>
      <c r="AZ407">
        <v>1</v>
      </c>
      <c r="BA407">
        <v>1</v>
      </c>
      <c r="BB407">
        <v>1</v>
      </c>
      <c r="BC407">
        <v>1</v>
      </c>
      <c r="BD407" t="s">
        <v>6</v>
      </c>
      <c r="BE407" t="s">
        <v>6</v>
      </c>
      <c r="BF407" t="s">
        <v>6</v>
      </c>
      <c r="BG407" t="s">
        <v>6</v>
      </c>
      <c r="BH407">
        <v>3</v>
      </c>
      <c r="BI407">
        <v>1</v>
      </c>
      <c r="BJ407" t="s">
        <v>6</v>
      </c>
      <c r="BM407">
        <v>57001</v>
      </c>
      <c r="BN407">
        <v>0</v>
      </c>
      <c r="BO407" t="s">
        <v>6</v>
      </c>
      <c r="BP407">
        <v>0</v>
      </c>
      <c r="BQ407">
        <v>6</v>
      </c>
      <c r="BR407">
        <v>0</v>
      </c>
      <c r="BS407">
        <v>1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6</v>
      </c>
      <c r="BZ407">
        <v>80</v>
      </c>
      <c r="CA407">
        <v>68</v>
      </c>
      <c r="CF407">
        <v>0</v>
      </c>
      <c r="CG407">
        <v>0</v>
      </c>
      <c r="CM407">
        <v>0</v>
      </c>
      <c r="CN407" t="s">
        <v>6</v>
      </c>
      <c r="CO407">
        <v>0</v>
      </c>
      <c r="CP407">
        <f t="shared" si="445"/>
        <v>0</v>
      </c>
      <c r="CQ407">
        <f t="shared" si="446"/>
        <v>0</v>
      </c>
      <c r="CR407">
        <f t="shared" si="447"/>
        <v>0</v>
      </c>
      <c r="CS407">
        <f t="shared" si="448"/>
        <v>0</v>
      </c>
      <c r="CT407">
        <f t="shared" si="449"/>
        <v>0</v>
      </c>
      <c r="CU407">
        <f t="shared" si="450"/>
        <v>0</v>
      </c>
      <c r="CV407">
        <f t="shared" si="451"/>
        <v>0</v>
      </c>
      <c r="CW407">
        <f t="shared" si="452"/>
        <v>0</v>
      </c>
      <c r="CX407">
        <f t="shared" si="453"/>
        <v>0</v>
      </c>
      <c r="CY407">
        <f t="shared" si="454"/>
        <v>0</v>
      </c>
      <c r="CZ407">
        <f t="shared" si="455"/>
        <v>0</v>
      </c>
      <c r="DC407" t="s">
        <v>6</v>
      </c>
      <c r="DD407" t="s">
        <v>6</v>
      </c>
      <c r="DE407" t="s">
        <v>6</v>
      </c>
      <c r="DF407" t="s">
        <v>6</v>
      </c>
      <c r="DG407" t="s">
        <v>6</v>
      </c>
      <c r="DH407" t="s">
        <v>6</v>
      </c>
      <c r="DI407" t="s">
        <v>6</v>
      </c>
      <c r="DJ407" t="s">
        <v>6</v>
      </c>
      <c r="DK407" t="s">
        <v>6</v>
      </c>
      <c r="DL407" t="s">
        <v>6</v>
      </c>
      <c r="DM407" t="s">
        <v>6</v>
      </c>
      <c r="DN407">
        <v>0</v>
      </c>
      <c r="DO407">
        <v>0</v>
      </c>
      <c r="DP407">
        <v>1</v>
      </c>
      <c r="DQ407">
        <v>1</v>
      </c>
      <c r="DU407">
        <v>1009</v>
      </c>
      <c r="DV407" t="s">
        <v>46</v>
      </c>
      <c r="DW407" t="s">
        <v>46</v>
      </c>
      <c r="DX407">
        <v>1000</v>
      </c>
      <c r="EE407">
        <v>27029102</v>
      </c>
      <c r="EF407">
        <v>6</v>
      </c>
      <c r="EG407" t="s">
        <v>40</v>
      </c>
      <c r="EH407">
        <v>0</v>
      </c>
      <c r="EI407" t="s">
        <v>6</v>
      </c>
      <c r="EJ407">
        <v>1</v>
      </c>
      <c r="EK407">
        <v>57001</v>
      </c>
      <c r="EL407" t="s">
        <v>200</v>
      </c>
      <c r="EM407" t="s">
        <v>407</v>
      </c>
      <c r="EO407" t="s">
        <v>6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FQ407">
        <v>0</v>
      </c>
      <c r="FR407">
        <f t="shared" si="456"/>
        <v>0</v>
      </c>
      <c r="FS407">
        <v>0</v>
      </c>
      <c r="FX407">
        <v>80</v>
      </c>
      <c r="FY407">
        <v>68</v>
      </c>
      <c r="GA407" t="s">
        <v>6</v>
      </c>
      <c r="GD407">
        <v>0</v>
      </c>
      <c r="GF407">
        <v>-179832266</v>
      </c>
      <c r="GG407">
        <v>2</v>
      </c>
      <c r="GH407">
        <v>1</v>
      </c>
      <c r="GI407">
        <v>-2</v>
      </c>
      <c r="GJ407">
        <v>0</v>
      </c>
      <c r="GK407">
        <f>ROUND(R407*(S12)/100,2)</f>
        <v>0</v>
      </c>
      <c r="GL407">
        <f t="shared" si="457"/>
        <v>0</v>
      </c>
      <c r="GM407">
        <f t="shared" si="458"/>
        <v>0</v>
      </c>
      <c r="GN407">
        <f t="shared" si="459"/>
        <v>0</v>
      </c>
      <c r="GO407">
        <f t="shared" si="460"/>
        <v>0</v>
      </c>
      <c r="GP407">
        <f t="shared" si="461"/>
        <v>0</v>
      </c>
      <c r="GR407">
        <v>0</v>
      </c>
      <c r="GS407">
        <v>0</v>
      </c>
      <c r="GT407">
        <v>0</v>
      </c>
      <c r="GU407" t="s">
        <v>6</v>
      </c>
      <c r="GV407">
        <f t="shared" si="462"/>
        <v>0</v>
      </c>
      <c r="GW407">
        <v>1</v>
      </c>
      <c r="GX407">
        <f t="shared" si="463"/>
        <v>0</v>
      </c>
      <c r="HA407">
        <v>0</v>
      </c>
      <c r="HB407">
        <v>0</v>
      </c>
      <c r="IK407">
        <v>0</v>
      </c>
    </row>
    <row r="408" spans="1:255" x14ac:dyDescent="0.2">
      <c r="A408" s="2">
        <v>17</v>
      </c>
      <c r="B408" s="2">
        <v>1</v>
      </c>
      <c r="C408" s="2">
        <f>ROW(SmtRes!A1048)</f>
        <v>1048</v>
      </c>
      <c r="D408" s="2">
        <f>ROW(EtalonRes!A1072)</f>
        <v>1072</v>
      </c>
      <c r="E408" s="2" t="s">
        <v>577</v>
      </c>
      <c r="F408" s="2" t="s">
        <v>578</v>
      </c>
      <c r="G408" s="2" t="s">
        <v>579</v>
      </c>
      <c r="H408" s="2" t="s">
        <v>32</v>
      </c>
      <c r="I408" s="2">
        <f>ROUND(136.85/100,9)</f>
        <v>1.3685</v>
      </c>
      <c r="J408" s="2">
        <v>0</v>
      </c>
      <c r="K408" s="2"/>
      <c r="L408" s="2"/>
      <c r="M408" s="2"/>
      <c r="N408" s="2"/>
      <c r="O408" s="2">
        <f t="shared" si="429"/>
        <v>127.14</v>
      </c>
      <c r="P408" s="2">
        <f t="shared" si="430"/>
        <v>0</v>
      </c>
      <c r="Q408" s="2">
        <f t="shared" si="431"/>
        <v>5.56</v>
      </c>
      <c r="R408" s="2">
        <f t="shared" si="432"/>
        <v>2.41</v>
      </c>
      <c r="S408" s="2">
        <f t="shared" si="433"/>
        <v>121.58</v>
      </c>
      <c r="T408" s="2">
        <f t="shared" si="434"/>
        <v>0</v>
      </c>
      <c r="U408" s="2">
        <f t="shared" si="435"/>
        <v>15.587215</v>
      </c>
      <c r="V408" s="2">
        <f t="shared" si="436"/>
        <v>0.17790500000000001</v>
      </c>
      <c r="W408" s="2">
        <f t="shared" si="437"/>
        <v>0</v>
      </c>
      <c r="X408" s="2">
        <f t="shared" si="438"/>
        <v>99.19</v>
      </c>
      <c r="Y408" s="2">
        <f t="shared" si="439"/>
        <v>84.31</v>
      </c>
      <c r="Z408" s="2"/>
      <c r="AA408" s="2">
        <v>27721505</v>
      </c>
      <c r="AB408" s="2">
        <f t="shared" si="440"/>
        <v>92.9</v>
      </c>
      <c r="AC408" s="2">
        <f t="shared" si="464"/>
        <v>0</v>
      </c>
      <c r="AD408" s="2">
        <f t="shared" si="465"/>
        <v>4.0599999999999996</v>
      </c>
      <c r="AE408" s="2">
        <f t="shared" si="466"/>
        <v>1.76</v>
      </c>
      <c r="AF408" s="2">
        <f t="shared" si="467"/>
        <v>88.84</v>
      </c>
      <c r="AG408" s="2">
        <f t="shared" si="442"/>
        <v>0</v>
      </c>
      <c r="AH408" s="2">
        <f t="shared" si="468"/>
        <v>11.39</v>
      </c>
      <c r="AI408" s="2">
        <f t="shared" si="469"/>
        <v>0.13</v>
      </c>
      <c r="AJ408" s="2">
        <f t="shared" si="444"/>
        <v>0</v>
      </c>
      <c r="AK408" s="2">
        <v>92.9</v>
      </c>
      <c r="AL408" s="2">
        <v>0</v>
      </c>
      <c r="AM408" s="2">
        <v>4.0599999999999996</v>
      </c>
      <c r="AN408" s="2">
        <v>1.76</v>
      </c>
      <c r="AO408" s="2">
        <v>88.84</v>
      </c>
      <c r="AP408" s="2">
        <v>0</v>
      </c>
      <c r="AQ408" s="2">
        <v>11.39</v>
      </c>
      <c r="AR408" s="2">
        <v>0.13</v>
      </c>
      <c r="AS408" s="2">
        <v>0</v>
      </c>
      <c r="AT408" s="2">
        <v>80</v>
      </c>
      <c r="AU408" s="2">
        <v>68</v>
      </c>
      <c r="AV408" s="2">
        <v>1</v>
      </c>
      <c r="AW408" s="2">
        <v>1</v>
      </c>
      <c r="AX408" s="2"/>
      <c r="AY408" s="2"/>
      <c r="AZ408" s="2">
        <v>1</v>
      </c>
      <c r="BA408" s="2">
        <v>1</v>
      </c>
      <c r="BB408" s="2">
        <v>1</v>
      </c>
      <c r="BC408" s="2">
        <v>1</v>
      </c>
      <c r="BD408" s="2" t="s">
        <v>6</v>
      </c>
      <c r="BE408" s="2" t="s">
        <v>6</v>
      </c>
      <c r="BF408" s="2" t="s">
        <v>6</v>
      </c>
      <c r="BG408" s="2" t="s">
        <v>6</v>
      </c>
      <c r="BH408" s="2">
        <v>0</v>
      </c>
      <c r="BI408" s="2">
        <v>1</v>
      </c>
      <c r="BJ408" s="2" t="s">
        <v>580</v>
      </c>
      <c r="BK408" s="2"/>
      <c r="BL408" s="2"/>
      <c r="BM408" s="2">
        <v>57001</v>
      </c>
      <c r="BN408" s="2">
        <v>0</v>
      </c>
      <c r="BO408" s="2" t="s">
        <v>6</v>
      </c>
      <c r="BP408" s="2">
        <v>0</v>
      </c>
      <c r="BQ408" s="2">
        <v>6</v>
      </c>
      <c r="BR408" s="2">
        <v>0</v>
      </c>
      <c r="BS408" s="2">
        <v>1</v>
      </c>
      <c r="BT408" s="2">
        <v>1</v>
      </c>
      <c r="BU408" s="2">
        <v>1</v>
      </c>
      <c r="BV408" s="2">
        <v>1</v>
      </c>
      <c r="BW408" s="2">
        <v>1</v>
      </c>
      <c r="BX408" s="2">
        <v>1</v>
      </c>
      <c r="BY408" s="2" t="s">
        <v>6</v>
      </c>
      <c r="BZ408" s="2">
        <v>80</v>
      </c>
      <c r="CA408" s="2">
        <v>68</v>
      </c>
      <c r="CB408" s="2"/>
      <c r="CC408" s="2"/>
      <c r="CD408" s="2"/>
      <c r="CE408" s="2"/>
      <c r="CF408" s="2">
        <v>0</v>
      </c>
      <c r="CG408" s="2">
        <v>0</v>
      </c>
      <c r="CH408" s="2"/>
      <c r="CI408" s="2"/>
      <c r="CJ408" s="2"/>
      <c r="CK408" s="2"/>
      <c r="CL408" s="2"/>
      <c r="CM408" s="2">
        <v>0</v>
      </c>
      <c r="CN408" s="2" t="s">
        <v>6</v>
      </c>
      <c r="CO408" s="2">
        <v>0</v>
      </c>
      <c r="CP408" s="2">
        <f t="shared" si="445"/>
        <v>127.14</v>
      </c>
      <c r="CQ408" s="2">
        <f t="shared" si="446"/>
        <v>0</v>
      </c>
      <c r="CR408" s="2">
        <f t="shared" si="447"/>
        <v>4.0599999999999996</v>
      </c>
      <c r="CS408" s="2">
        <f t="shared" si="448"/>
        <v>1.76</v>
      </c>
      <c r="CT408" s="2">
        <f t="shared" si="449"/>
        <v>88.84</v>
      </c>
      <c r="CU408" s="2">
        <f t="shared" si="450"/>
        <v>0</v>
      </c>
      <c r="CV408" s="2">
        <f t="shared" si="451"/>
        <v>11.39</v>
      </c>
      <c r="CW408" s="2">
        <f t="shared" si="452"/>
        <v>0.13</v>
      </c>
      <c r="CX408" s="2">
        <f t="shared" si="453"/>
        <v>0</v>
      </c>
      <c r="CY408" s="2">
        <f t="shared" si="454"/>
        <v>99.191999999999993</v>
      </c>
      <c r="CZ408" s="2">
        <f t="shared" si="455"/>
        <v>84.313199999999995</v>
      </c>
      <c r="DA408" s="2"/>
      <c r="DB408" s="2"/>
      <c r="DC408" s="2" t="s">
        <v>6</v>
      </c>
      <c r="DD408" s="2" t="s">
        <v>6</v>
      </c>
      <c r="DE408" s="2" t="s">
        <v>6</v>
      </c>
      <c r="DF408" s="2" t="s">
        <v>6</v>
      </c>
      <c r="DG408" s="2" t="s">
        <v>6</v>
      </c>
      <c r="DH408" s="2" t="s">
        <v>6</v>
      </c>
      <c r="DI408" s="2" t="s">
        <v>6</v>
      </c>
      <c r="DJ408" s="2" t="s">
        <v>6</v>
      </c>
      <c r="DK408" s="2" t="s">
        <v>6</v>
      </c>
      <c r="DL408" s="2" t="s">
        <v>6</v>
      </c>
      <c r="DM408" s="2" t="s">
        <v>6</v>
      </c>
      <c r="DN408" s="2">
        <v>0</v>
      </c>
      <c r="DO408" s="2">
        <v>0</v>
      </c>
      <c r="DP408" s="2">
        <v>1</v>
      </c>
      <c r="DQ408" s="2">
        <v>1</v>
      </c>
      <c r="DR408" s="2"/>
      <c r="DS408" s="2"/>
      <c r="DT408" s="2"/>
      <c r="DU408" s="2">
        <v>1005</v>
      </c>
      <c r="DV408" s="2" t="s">
        <v>32</v>
      </c>
      <c r="DW408" s="2" t="s">
        <v>32</v>
      </c>
      <c r="DX408" s="2">
        <v>100</v>
      </c>
      <c r="DY408" s="2"/>
      <c r="DZ408" s="2"/>
      <c r="EA408" s="2"/>
      <c r="EB408" s="2"/>
      <c r="EC408" s="2"/>
      <c r="ED408" s="2"/>
      <c r="EE408" s="2">
        <v>27029102</v>
      </c>
      <c r="EF408" s="2">
        <v>6</v>
      </c>
      <c r="EG408" s="2" t="s">
        <v>40</v>
      </c>
      <c r="EH408" s="2">
        <v>0</v>
      </c>
      <c r="EI408" s="2" t="s">
        <v>6</v>
      </c>
      <c r="EJ408" s="2">
        <v>1</v>
      </c>
      <c r="EK408" s="2">
        <v>57001</v>
      </c>
      <c r="EL408" s="2" t="s">
        <v>200</v>
      </c>
      <c r="EM408" s="2" t="s">
        <v>407</v>
      </c>
      <c r="EN408" s="2"/>
      <c r="EO408" s="2" t="s">
        <v>6</v>
      </c>
      <c r="EP408" s="2"/>
      <c r="EQ408" s="2">
        <v>0</v>
      </c>
      <c r="ER408" s="2">
        <v>92.9</v>
      </c>
      <c r="ES408" s="2">
        <v>0</v>
      </c>
      <c r="ET408" s="2">
        <v>4.0599999999999996</v>
      </c>
      <c r="EU408" s="2">
        <v>1.76</v>
      </c>
      <c r="EV408" s="2">
        <v>88.84</v>
      </c>
      <c r="EW408" s="2">
        <v>11.39</v>
      </c>
      <c r="EX408" s="2">
        <v>0.13</v>
      </c>
      <c r="EY408" s="2">
        <v>0</v>
      </c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>
        <v>0</v>
      </c>
      <c r="FR408" s="2">
        <f t="shared" si="456"/>
        <v>0</v>
      </c>
      <c r="FS408" s="2">
        <v>0</v>
      </c>
      <c r="FT408" s="2"/>
      <c r="FU408" s="2"/>
      <c r="FV408" s="2"/>
      <c r="FW408" s="2"/>
      <c r="FX408" s="2">
        <v>80</v>
      </c>
      <c r="FY408" s="2">
        <v>68</v>
      </c>
      <c r="FZ408" s="2"/>
      <c r="GA408" s="2" t="s">
        <v>6</v>
      </c>
      <c r="GB408" s="2"/>
      <c r="GC408" s="2"/>
      <c r="GD408" s="2">
        <v>0</v>
      </c>
      <c r="GE408" s="2"/>
      <c r="GF408" s="2">
        <v>-1228944231</v>
      </c>
      <c r="GG408" s="2">
        <v>2</v>
      </c>
      <c r="GH408" s="2">
        <v>1</v>
      </c>
      <c r="GI408" s="2">
        <v>-2</v>
      </c>
      <c r="GJ408" s="2">
        <v>0</v>
      </c>
      <c r="GK408" s="2">
        <f>ROUND(R408*(R12)/100,2)</f>
        <v>0</v>
      </c>
      <c r="GL408" s="2">
        <f t="shared" si="457"/>
        <v>0</v>
      </c>
      <c r="GM408" s="2">
        <f t="shared" si="458"/>
        <v>310.64</v>
      </c>
      <c r="GN408" s="2">
        <f t="shared" si="459"/>
        <v>310.64</v>
      </c>
      <c r="GO408" s="2">
        <f t="shared" si="460"/>
        <v>0</v>
      </c>
      <c r="GP408" s="2">
        <f t="shared" si="461"/>
        <v>0</v>
      </c>
      <c r="GQ408" s="2"/>
      <c r="GR408" s="2">
        <v>0</v>
      </c>
      <c r="GS408" s="2">
        <v>3</v>
      </c>
      <c r="GT408" s="2">
        <v>0</v>
      </c>
      <c r="GU408" s="2" t="s">
        <v>6</v>
      </c>
      <c r="GV408" s="2">
        <f t="shared" si="462"/>
        <v>0</v>
      </c>
      <c r="GW408" s="2">
        <v>1</v>
      </c>
      <c r="GX408" s="2">
        <f t="shared" si="463"/>
        <v>0</v>
      </c>
      <c r="GY408" s="2"/>
      <c r="GZ408" s="2"/>
      <c r="HA408" s="2">
        <v>0</v>
      </c>
      <c r="HB408" s="2">
        <v>0</v>
      </c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>
        <v>0</v>
      </c>
      <c r="IL408" s="2"/>
      <c r="IM408" s="2"/>
      <c r="IN408" s="2"/>
      <c r="IO408" s="2"/>
      <c r="IP408" s="2"/>
      <c r="IQ408" s="2"/>
      <c r="IR408" s="2"/>
      <c r="IS408" s="2"/>
      <c r="IT408" s="2"/>
      <c r="IU408" s="2"/>
    </row>
    <row r="409" spans="1:255" x14ac:dyDescent="0.2">
      <c r="A409">
        <v>17</v>
      </c>
      <c r="B409">
        <v>1</v>
      </c>
      <c r="C409">
        <f>ROW(SmtRes!A1052)</f>
        <v>1052</v>
      </c>
      <c r="D409">
        <f>ROW(EtalonRes!A1076)</f>
        <v>1076</v>
      </c>
      <c r="E409" t="s">
        <v>577</v>
      </c>
      <c r="F409" t="s">
        <v>578</v>
      </c>
      <c r="G409" t="s">
        <v>579</v>
      </c>
      <c r="H409" t="s">
        <v>32</v>
      </c>
      <c r="I409">
        <f>ROUND(136.85/100,9)</f>
        <v>1.3685</v>
      </c>
      <c r="J409">
        <v>0</v>
      </c>
      <c r="O409">
        <f t="shared" si="429"/>
        <v>127.14</v>
      </c>
      <c r="P409">
        <f t="shared" si="430"/>
        <v>0</v>
      </c>
      <c r="Q409">
        <f t="shared" si="431"/>
        <v>5.56</v>
      </c>
      <c r="R409">
        <f t="shared" si="432"/>
        <v>2.41</v>
      </c>
      <c r="S409">
        <f t="shared" si="433"/>
        <v>121.58</v>
      </c>
      <c r="T409">
        <f t="shared" si="434"/>
        <v>0</v>
      </c>
      <c r="U409">
        <f t="shared" si="435"/>
        <v>15.587215</v>
      </c>
      <c r="V409">
        <f t="shared" si="436"/>
        <v>0.17790500000000001</v>
      </c>
      <c r="W409">
        <f t="shared" si="437"/>
        <v>0</v>
      </c>
      <c r="X409">
        <f t="shared" si="438"/>
        <v>99.19</v>
      </c>
      <c r="Y409">
        <f t="shared" si="439"/>
        <v>84.31</v>
      </c>
      <c r="AA409">
        <v>27721504</v>
      </c>
      <c r="AB409">
        <f t="shared" si="440"/>
        <v>92.9</v>
      </c>
      <c r="AC409">
        <f t="shared" si="464"/>
        <v>0</v>
      </c>
      <c r="AD409">
        <f t="shared" si="465"/>
        <v>4.0599999999999996</v>
      </c>
      <c r="AE409">
        <f t="shared" si="466"/>
        <v>1.76</v>
      </c>
      <c r="AF409">
        <f t="shared" si="467"/>
        <v>88.84</v>
      </c>
      <c r="AG409">
        <f t="shared" si="442"/>
        <v>0</v>
      </c>
      <c r="AH409">
        <f t="shared" si="468"/>
        <v>11.39</v>
      </c>
      <c r="AI409">
        <f t="shared" si="469"/>
        <v>0.13</v>
      </c>
      <c r="AJ409">
        <f t="shared" si="444"/>
        <v>0</v>
      </c>
      <c r="AK409">
        <v>92.9</v>
      </c>
      <c r="AL409">
        <v>0</v>
      </c>
      <c r="AM409">
        <v>4.0599999999999996</v>
      </c>
      <c r="AN409">
        <v>1.76</v>
      </c>
      <c r="AO409">
        <v>88.84</v>
      </c>
      <c r="AP409">
        <v>0</v>
      </c>
      <c r="AQ409">
        <v>11.39</v>
      </c>
      <c r="AR409">
        <v>0.13</v>
      </c>
      <c r="AS409">
        <v>0</v>
      </c>
      <c r="AT409">
        <v>80</v>
      </c>
      <c r="AU409">
        <v>68</v>
      </c>
      <c r="AV409">
        <v>1</v>
      </c>
      <c r="AW409">
        <v>1</v>
      </c>
      <c r="AZ409">
        <v>1</v>
      </c>
      <c r="BA409">
        <v>1</v>
      </c>
      <c r="BB409">
        <v>1</v>
      </c>
      <c r="BC409">
        <v>1</v>
      </c>
      <c r="BD409" t="s">
        <v>6</v>
      </c>
      <c r="BE409" t="s">
        <v>6</v>
      </c>
      <c r="BF409" t="s">
        <v>6</v>
      </c>
      <c r="BG409" t="s">
        <v>6</v>
      </c>
      <c r="BH409">
        <v>0</v>
      </c>
      <c r="BI409">
        <v>1</v>
      </c>
      <c r="BJ409" t="s">
        <v>580</v>
      </c>
      <c r="BM409">
        <v>57001</v>
      </c>
      <c r="BN409">
        <v>0</v>
      </c>
      <c r="BO409" t="s">
        <v>6</v>
      </c>
      <c r="BP409">
        <v>0</v>
      </c>
      <c r="BQ409">
        <v>6</v>
      </c>
      <c r="BR409">
        <v>0</v>
      </c>
      <c r="BS409">
        <v>1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6</v>
      </c>
      <c r="BZ409">
        <v>80</v>
      </c>
      <c r="CA409">
        <v>68</v>
      </c>
      <c r="CF409">
        <v>0</v>
      </c>
      <c r="CG409">
        <v>0</v>
      </c>
      <c r="CM409">
        <v>0</v>
      </c>
      <c r="CN409" t="s">
        <v>6</v>
      </c>
      <c r="CO409">
        <v>0</v>
      </c>
      <c r="CP409">
        <f t="shared" si="445"/>
        <v>127.14</v>
      </c>
      <c r="CQ409">
        <f t="shared" si="446"/>
        <v>0</v>
      </c>
      <c r="CR409">
        <f t="shared" si="447"/>
        <v>4.0599999999999996</v>
      </c>
      <c r="CS409">
        <f t="shared" si="448"/>
        <v>1.76</v>
      </c>
      <c r="CT409">
        <f t="shared" si="449"/>
        <v>88.84</v>
      </c>
      <c r="CU409">
        <f t="shared" si="450"/>
        <v>0</v>
      </c>
      <c r="CV409">
        <f t="shared" si="451"/>
        <v>11.39</v>
      </c>
      <c r="CW409">
        <f t="shared" si="452"/>
        <v>0.13</v>
      </c>
      <c r="CX409">
        <f t="shared" si="453"/>
        <v>0</v>
      </c>
      <c r="CY409">
        <f t="shared" si="454"/>
        <v>99.191999999999993</v>
      </c>
      <c r="CZ409">
        <f t="shared" si="455"/>
        <v>84.313199999999995</v>
      </c>
      <c r="DC409" t="s">
        <v>6</v>
      </c>
      <c r="DD409" t="s">
        <v>6</v>
      </c>
      <c r="DE409" t="s">
        <v>6</v>
      </c>
      <c r="DF409" t="s">
        <v>6</v>
      </c>
      <c r="DG409" t="s">
        <v>6</v>
      </c>
      <c r="DH409" t="s">
        <v>6</v>
      </c>
      <c r="DI409" t="s">
        <v>6</v>
      </c>
      <c r="DJ409" t="s">
        <v>6</v>
      </c>
      <c r="DK409" t="s">
        <v>6</v>
      </c>
      <c r="DL409" t="s">
        <v>6</v>
      </c>
      <c r="DM409" t="s">
        <v>6</v>
      </c>
      <c r="DN409">
        <v>0</v>
      </c>
      <c r="DO409">
        <v>0</v>
      </c>
      <c r="DP409">
        <v>1</v>
      </c>
      <c r="DQ409">
        <v>1</v>
      </c>
      <c r="DU409">
        <v>1005</v>
      </c>
      <c r="DV409" t="s">
        <v>32</v>
      </c>
      <c r="DW409" t="s">
        <v>32</v>
      </c>
      <c r="DX409">
        <v>100</v>
      </c>
      <c r="EE409">
        <v>27029102</v>
      </c>
      <c r="EF409">
        <v>6</v>
      </c>
      <c r="EG409" t="s">
        <v>40</v>
      </c>
      <c r="EH409">
        <v>0</v>
      </c>
      <c r="EI409" t="s">
        <v>6</v>
      </c>
      <c r="EJ409">
        <v>1</v>
      </c>
      <c r="EK409">
        <v>57001</v>
      </c>
      <c r="EL409" t="s">
        <v>200</v>
      </c>
      <c r="EM409" t="s">
        <v>407</v>
      </c>
      <c r="EO409" t="s">
        <v>6</v>
      </c>
      <c r="EQ409">
        <v>0</v>
      </c>
      <c r="ER409">
        <v>92.9</v>
      </c>
      <c r="ES409">
        <v>0</v>
      </c>
      <c r="ET409">
        <v>4.0599999999999996</v>
      </c>
      <c r="EU409">
        <v>1.76</v>
      </c>
      <c r="EV409">
        <v>88.84</v>
      </c>
      <c r="EW409">
        <v>11.39</v>
      </c>
      <c r="EX409">
        <v>0.13</v>
      </c>
      <c r="EY409">
        <v>0</v>
      </c>
      <c r="FQ409">
        <v>0</v>
      </c>
      <c r="FR409">
        <f t="shared" si="456"/>
        <v>0</v>
      </c>
      <c r="FS409">
        <v>0</v>
      </c>
      <c r="FX409">
        <v>80</v>
      </c>
      <c r="FY409">
        <v>68</v>
      </c>
      <c r="GA409" t="s">
        <v>6</v>
      </c>
      <c r="GD409">
        <v>0</v>
      </c>
      <c r="GF409">
        <v>-1228944231</v>
      </c>
      <c r="GG409">
        <v>2</v>
      </c>
      <c r="GH409">
        <v>1</v>
      </c>
      <c r="GI409">
        <v>-2</v>
      </c>
      <c r="GJ409">
        <v>0</v>
      </c>
      <c r="GK409">
        <f>ROUND(R409*(S12)/100,2)</f>
        <v>0</v>
      </c>
      <c r="GL409">
        <f t="shared" si="457"/>
        <v>0</v>
      </c>
      <c r="GM409">
        <f t="shared" si="458"/>
        <v>310.64</v>
      </c>
      <c r="GN409">
        <f t="shared" si="459"/>
        <v>310.64</v>
      </c>
      <c r="GO409">
        <f t="shared" si="460"/>
        <v>0</v>
      </c>
      <c r="GP409">
        <f t="shared" si="461"/>
        <v>0</v>
      </c>
      <c r="GR409">
        <v>0</v>
      </c>
      <c r="GS409">
        <v>0</v>
      </c>
      <c r="GT409">
        <v>0</v>
      </c>
      <c r="GU409" t="s">
        <v>6</v>
      </c>
      <c r="GV409">
        <f t="shared" si="462"/>
        <v>0</v>
      </c>
      <c r="GW409">
        <v>1</v>
      </c>
      <c r="GX409">
        <f t="shared" si="463"/>
        <v>0</v>
      </c>
      <c r="HA409">
        <v>0</v>
      </c>
      <c r="HB409">
        <v>0</v>
      </c>
      <c r="IK409">
        <v>0</v>
      </c>
    </row>
    <row r="410" spans="1:255" x14ac:dyDescent="0.2">
      <c r="A410" s="2">
        <v>18</v>
      </c>
      <c r="B410" s="2">
        <v>1</v>
      </c>
      <c r="C410" s="2">
        <v>1048</v>
      </c>
      <c r="D410" s="2"/>
      <c r="E410" s="2" t="s">
        <v>581</v>
      </c>
      <c r="F410" s="2" t="s">
        <v>44</v>
      </c>
      <c r="G410" s="2" t="s">
        <v>45</v>
      </c>
      <c r="H410" s="2" t="s">
        <v>46</v>
      </c>
      <c r="I410" s="2">
        <f>I408*J410</f>
        <v>0.64319499999999996</v>
      </c>
      <c r="J410" s="2">
        <v>0.47</v>
      </c>
      <c r="K410" s="2"/>
      <c r="L410" s="2"/>
      <c r="M410" s="2"/>
      <c r="N410" s="2"/>
      <c r="O410" s="2">
        <f t="shared" si="429"/>
        <v>0</v>
      </c>
      <c r="P410" s="2">
        <f t="shared" si="430"/>
        <v>0</v>
      </c>
      <c r="Q410" s="2">
        <f t="shared" si="431"/>
        <v>0</v>
      </c>
      <c r="R410" s="2">
        <f t="shared" si="432"/>
        <v>0</v>
      </c>
      <c r="S410" s="2">
        <f t="shared" si="433"/>
        <v>0</v>
      </c>
      <c r="T410" s="2">
        <f t="shared" si="434"/>
        <v>0</v>
      </c>
      <c r="U410" s="2">
        <f t="shared" si="435"/>
        <v>0</v>
      </c>
      <c r="V410" s="2">
        <f t="shared" si="436"/>
        <v>0</v>
      </c>
      <c r="W410" s="2">
        <f t="shared" si="437"/>
        <v>0</v>
      </c>
      <c r="X410" s="2">
        <f t="shared" si="438"/>
        <v>0</v>
      </c>
      <c r="Y410" s="2">
        <f t="shared" si="439"/>
        <v>0</v>
      </c>
      <c r="Z410" s="2"/>
      <c r="AA410" s="2">
        <v>27721505</v>
      </c>
      <c r="AB410" s="2">
        <f t="shared" si="440"/>
        <v>0</v>
      </c>
      <c r="AC410" s="2">
        <f t="shared" si="464"/>
        <v>0</v>
      </c>
      <c r="AD410" s="2">
        <f t="shared" si="465"/>
        <v>0</v>
      </c>
      <c r="AE410" s="2">
        <f t="shared" si="466"/>
        <v>0</v>
      </c>
      <c r="AF410" s="2">
        <f t="shared" si="467"/>
        <v>0</v>
      </c>
      <c r="AG410" s="2">
        <f t="shared" si="442"/>
        <v>0</v>
      </c>
      <c r="AH410" s="2">
        <f t="shared" si="468"/>
        <v>0</v>
      </c>
      <c r="AI410" s="2">
        <f t="shared" si="469"/>
        <v>0</v>
      </c>
      <c r="AJ410" s="2">
        <f t="shared" si="444"/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80</v>
      </c>
      <c r="AU410" s="2">
        <v>68</v>
      </c>
      <c r="AV410" s="2">
        <v>1</v>
      </c>
      <c r="AW410" s="2">
        <v>1</v>
      </c>
      <c r="AX410" s="2"/>
      <c r="AY410" s="2"/>
      <c r="AZ410" s="2">
        <v>1</v>
      </c>
      <c r="BA410" s="2">
        <v>1</v>
      </c>
      <c r="BB410" s="2">
        <v>1</v>
      </c>
      <c r="BC410" s="2">
        <v>1</v>
      </c>
      <c r="BD410" s="2" t="s">
        <v>6</v>
      </c>
      <c r="BE410" s="2" t="s">
        <v>6</v>
      </c>
      <c r="BF410" s="2" t="s">
        <v>6</v>
      </c>
      <c r="BG410" s="2" t="s">
        <v>6</v>
      </c>
      <c r="BH410" s="2">
        <v>3</v>
      </c>
      <c r="BI410" s="2">
        <v>1</v>
      </c>
      <c r="BJ410" s="2" t="s">
        <v>6</v>
      </c>
      <c r="BK410" s="2"/>
      <c r="BL410" s="2"/>
      <c r="BM410" s="2">
        <v>57001</v>
      </c>
      <c r="BN410" s="2">
        <v>0</v>
      </c>
      <c r="BO410" s="2" t="s">
        <v>6</v>
      </c>
      <c r="BP410" s="2">
        <v>0</v>
      </c>
      <c r="BQ410" s="2">
        <v>6</v>
      </c>
      <c r="BR410" s="2">
        <v>0</v>
      </c>
      <c r="BS410" s="2">
        <v>1</v>
      </c>
      <c r="BT410" s="2">
        <v>1</v>
      </c>
      <c r="BU410" s="2">
        <v>1</v>
      </c>
      <c r="BV410" s="2">
        <v>1</v>
      </c>
      <c r="BW410" s="2">
        <v>1</v>
      </c>
      <c r="BX410" s="2">
        <v>1</v>
      </c>
      <c r="BY410" s="2" t="s">
        <v>6</v>
      </c>
      <c r="BZ410" s="2">
        <v>80</v>
      </c>
      <c r="CA410" s="2">
        <v>68</v>
      </c>
      <c r="CB410" s="2"/>
      <c r="CC410" s="2"/>
      <c r="CD410" s="2"/>
      <c r="CE410" s="2"/>
      <c r="CF410" s="2">
        <v>0</v>
      </c>
      <c r="CG410" s="2">
        <v>0</v>
      </c>
      <c r="CH410" s="2"/>
      <c r="CI410" s="2"/>
      <c r="CJ410" s="2"/>
      <c r="CK410" s="2"/>
      <c r="CL410" s="2"/>
      <c r="CM410" s="2">
        <v>0</v>
      </c>
      <c r="CN410" s="2" t="s">
        <v>6</v>
      </c>
      <c r="CO410" s="2">
        <v>0</v>
      </c>
      <c r="CP410" s="2">
        <f t="shared" si="445"/>
        <v>0</v>
      </c>
      <c r="CQ410" s="2">
        <f t="shared" si="446"/>
        <v>0</v>
      </c>
      <c r="CR410" s="2">
        <f t="shared" si="447"/>
        <v>0</v>
      </c>
      <c r="CS410" s="2">
        <f t="shared" si="448"/>
        <v>0</v>
      </c>
      <c r="CT410" s="2">
        <f t="shared" si="449"/>
        <v>0</v>
      </c>
      <c r="CU410" s="2">
        <f t="shared" si="450"/>
        <v>0</v>
      </c>
      <c r="CV410" s="2">
        <f t="shared" si="451"/>
        <v>0</v>
      </c>
      <c r="CW410" s="2">
        <f t="shared" si="452"/>
        <v>0</v>
      </c>
      <c r="CX410" s="2">
        <f t="shared" si="453"/>
        <v>0</v>
      </c>
      <c r="CY410" s="2">
        <f t="shared" si="454"/>
        <v>0</v>
      </c>
      <c r="CZ410" s="2">
        <f t="shared" si="455"/>
        <v>0</v>
      </c>
      <c r="DA410" s="2"/>
      <c r="DB410" s="2"/>
      <c r="DC410" s="2" t="s">
        <v>6</v>
      </c>
      <c r="DD410" s="2" t="s">
        <v>6</v>
      </c>
      <c r="DE410" s="2" t="s">
        <v>6</v>
      </c>
      <c r="DF410" s="2" t="s">
        <v>6</v>
      </c>
      <c r="DG410" s="2" t="s">
        <v>6</v>
      </c>
      <c r="DH410" s="2" t="s">
        <v>6</v>
      </c>
      <c r="DI410" s="2" t="s">
        <v>6</v>
      </c>
      <c r="DJ410" s="2" t="s">
        <v>6</v>
      </c>
      <c r="DK410" s="2" t="s">
        <v>6</v>
      </c>
      <c r="DL410" s="2" t="s">
        <v>6</v>
      </c>
      <c r="DM410" s="2" t="s">
        <v>6</v>
      </c>
      <c r="DN410" s="2">
        <v>0</v>
      </c>
      <c r="DO410" s="2">
        <v>0</v>
      </c>
      <c r="DP410" s="2">
        <v>1</v>
      </c>
      <c r="DQ410" s="2">
        <v>1</v>
      </c>
      <c r="DR410" s="2"/>
      <c r="DS410" s="2"/>
      <c r="DT410" s="2"/>
      <c r="DU410" s="2">
        <v>1009</v>
      </c>
      <c r="DV410" s="2" t="s">
        <v>46</v>
      </c>
      <c r="DW410" s="2" t="s">
        <v>46</v>
      </c>
      <c r="DX410" s="2">
        <v>1000</v>
      </c>
      <c r="DY410" s="2"/>
      <c r="DZ410" s="2"/>
      <c r="EA410" s="2"/>
      <c r="EB410" s="2"/>
      <c r="EC410" s="2"/>
      <c r="ED410" s="2"/>
      <c r="EE410" s="2">
        <v>27029102</v>
      </c>
      <c r="EF410" s="2">
        <v>6</v>
      </c>
      <c r="EG410" s="2" t="s">
        <v>40</v>
      </c>
      <c r="EH410" s="2">
        <v>0</v>
      </c>
      <c r="EI410" s="2" t="s">
        <v>6</v>
      </c>
      <c r="EJ410" s="2">
        <v>1</v>
      </c>
      <c r="EK410" s="2">
        <v>57001</v>
      </c>
      <c r="EL410" s="2" t="s">
        <v>200</v>
      </c>
      <c r="EM410" s="2" t="s">
        <v>407</v>
      </c>
      <c r="EN410" s="2"/>
      <c r="EO410" s="2" t="s">
        <v>6</v>
      </c>
      <c r="EP410" s="2"/>
      <c r="EQ410" s="2">
        <v>0</v>
      </c>
      <c r="ER410" s="2">
        <v>0</v>
      </c>
      <c r="ES410" s="2">
        <v>0</v>
      </c>
      <c r="ET410" s="2">
        <v>0</v>
      </c>
      <c r="EU410" s="2">
        <v>0</v>
      </c>
      <c r="EV410" s="2">
        <v>0</v>
      </c>
      <c r="EW410" s="2">
        <v>0</v>
      </c>
      <c r="EX410" s="2">
        <v>0</v>
      </c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>
        <v>0</v>
      </c>
      <c r="FR410" s="2">
        <f t="shared" si="456"/>
        <v>0</v>
      </c>
      <c r="FS410" s="2">
        <v>0</v>
      </c>
      <c r="FT410" s="2"/>
      <c r="FU410" s="2"/>
      <c r="FV410" s="2"/>
      <c r="FW410" s="2"/>
      <c r="FX410" s="2">
        <v>80</v>
      </c>
      <c r="FY410" s="2">
        <v>68</v>
      </c>
      <c r="FZ410" s="2"/>
      <c r="GA410" s="2" t="s">
        <v>47</v>
      </c>
      <c r="GB410" s="2"/>
      <c r="GC410" s="2"/>
      <c r="GD410" s="2">
        <v>0</v>
      </c>
      <c r="GE410" s="2"/>
      <c r="GF410" s="2">
        <v>-179832266</v>
      </c>
      <c r="GG410" s="2">
        <v>2</v>
      </c>
      <c r="GH410" s="2">
        <v>1</v>
      </c>
      <c r="GI410" s="2">
        <v>-2</v>
      </c>
      <c r="GJ410" s="2">
        <v>0</v>
      </c>
      <c r="GK410" s="2">
        <f>ROUND(R410*(R12)/100,2)</f>
        <v>0</v>
      </c>
      <c r="GL410" s="2">
        <f t="shared" si="457"/>
        <v>0</v>
      </c>
      <c r="GM410" s="2">
        <f t="shared" si="458"/>
        <v>0</v>
      </c>
      <c r="GN410" s="2">
        <f t="shared" si="459"/>
        <v>0</v>
      </c>
      <c r="GO410" s="2">
        <f t="shared" si="460"/>
        <v>0</v>
      </c>
      <c r="GP410" s="2">
        <f t="shared" si="461"/>
        <v>0</v>
      </c>
      <c r="GQ410" s="2"/>
      <c r="GR410" s="2">
        <v>0</v>
      </c>
      <c r="GS410" s="2">
        <v>4</v>
      </c>
      <c r="GT410" s="2">
        <v>0</v>
      </c>
      <c r="GU410" s="2" t="s">
        <v>6</v>
      </c>
      <c r="GV410" s="2">
        <f t="shared" si="462"/>
        <v>0</v>
      </c>
      <c r="GW410" s="2">
        <v>1</v>
      </c>
      <c r="GX410" s="2">
        <f t="shared" si="463"/>
        <v>0</v>
      </c>
      <c r="GY410" s="2"/>
      <c r="GZ410" s="2"/>
      <c r="HA410" s="2">
        <v>0</v>
      </c>
      <c r="HB410" s="2">
        <v>0</v>
      </c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>
        <v>0</v>
      </c>
      <c r="IL410" s="2"/>
      <c r="IM410" s="2"/>
      <c r="IN410" s="2"/>
      <c r="IO410" s="2"/>
      <c r="IP410" s="2"/>
      <c r="IQ410" s="2"/>
      <c r="IR410" s="2"/>
      <c r="IS410" s="2"/>
      <c r="IT410" s="2"/>
      <c r="IU410" s="2"/>
    </row>
    <row r="411" spans="1:255" x14ac:dyDescent="0.2">
      <c r="A411">
        <v>18</v>
      </c>
      <c r="B411">
        <v>1</v>
      </c>
      <c r="C411">
        <v>1052</v>
      </c>
      <c r="E411" t="s">
        <v>581</v>
      </c>
      <c r="F411" t="s">
        <v>44</v>
      </c>
      <c r="G411" t="s">
        <v>45</v>
      </c>
      <c r="H411" t="s">
        <v>46</v>
      </c>
      <c r="I411">
        <f>I409*J411</f>
        <v>0.64319499999999996</v>
      </c>
      <c r="J411">
        <v>0.47</v>
      </c>
      <c r="O411">
        <f t="shared" si="429"/>
        <v>0</v>
      </c>
      <c r="P411">
        <f t="shared" si="430"/>
        <v>0</v>
      </c>
      <c r="Q411">
        <f t="shared" si="431"/>
        <v>0</v>
      </c>
      <c r="R411">
        <f t="shared" si="432"/>
        <v>0</v>
      </c>
      <c r="S411">
        <f t="shared" si="433"/>
        <v>0</v>
      </c>
      <c r="T411">
        <f t="shared" si="434"/>
        <v>0</v>
      </c>
      <c r="U411">
        <f t="shared" si="435"/>
        <v>0</v>
      </c>
      <c r="V411">
        <f t="shared" si="436"/>
        <v>0</v>
      </c>
      <c r="W411">
        <f t="shared" si="437"/>
        <v>0</v>
      </c>
      <c r="X411">
        <f t="shared" si="438"/>
        <v>0</v>
      </c>
      <c r="Y411">
        <f t="shared" si="439"/>
        <v>0</v>
      </c>
      <c r="AA411">
        <v>27721504</v>
      </c>
      <c r="AB411">
        <f t="shared" si="440"/>
        <v>0</v>
      </c>
      <c r="AC411">
        <f t="shared" si="464"/>
        <v>0</v>
      </c>
      <c r="AD411">
        <f t="shared" si="465"/>
        <v>0</v>
      </c>
      <c r="AE411">
        <f t="shared" si="466"/>
        <v>0</v>
      </c>
      <c r="AF411">
        <f t="shared" si="467"/>
        <v>0</v>
      </c>
      <c r="AG411">
        <f t="shared" si="442"/>
        <v>0</v>
      </c>
      <c r="AH411">
        <f t="shared" si="468"/>
        <v>0</v>
      </c>
      <c r="AI411">
        <f t="shared" si="469"/>
        <v>0</v>
      </c>
      <c r="AJ411">
        <f t="shared" si="444"/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80</v>
      </c>
      <c r="AU411">
        <v>68</v>
      </c>
      <c r="AV411">
        <v>1</v>
      </c>
      <c r="AW411">
        <v>1</v>
      </c>
      <c r="AZ411">
        <v>1</v>
      </c>
      <c r="BA411">
        <v>1</v>
      </c>
      <c r="BB411">
        <v>1</v>
      </c>
      <c r="BC411">
        <v>1</v>
      </c>
      <c r="BD411" t="s">
        <v>6</v>
      </c>
      <c r="BE411" t="s">
        <v>6</v>
      </c>
      <c r="BF411" t="s">
        <v>6</v>
      </c>
      <c r="BG411" t="s">
        <v>6</v>
      </c>
      <c r="BH411">
        <v>3</v>
      </c>
      <c r="BI411">
        <v>1</v>
      </c>
      <c r="BJ411" t="s">
        <v>6</v>
      </c>
      <c r="BM411">
        <v>57001</v>
      </c>
      <c r="BN411">
        <v>0</v>
      </c>
      <c r="BO411" t="s">
        <v>6</v>
      </c>
      <c r="BP411">
        <v>0</v>
      </c>
      <c r="BQ411">
        <v>6</v>
      </c>
      <c r="BR411">
        <v>0</v>
      </c>
      <c r="BS411">
        <v>1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6</v>
      </c>
      <c r="BZ411">
        <v>80</v>
      </c>
      <c r="CA411">
        <v>68</v>
      </c>
      <c r="CF411">
        <v>0</v>
      </c>
      <c r="CG411">
        <v>0</v>
      </c>
      <c r="CM411">
        <v>0</v>
      </c>
      <c r="CN411" t="s">
        <v>6</v>
      </c>
      <c r="CO411">
        <v>0</v>
      </c>
      <c r="CP411">
        <f t="shared" si="445"/>
        <v>0</v>
      </c>
      <c r="CQ411">
        <f t="shared" si="446"/>
        <v>0</v>
      </c>
      <c r="CR411">
        <f t="shared" si="447"/>
        <v>0</v>
      </c>
      <c r="CS411">
        <f t="shared" si="448"/>
        <v>0</v>
      </c>
      <c r="CT411">
        <f t="shared" si="449"/>
        <v>0</v>
      </c>
      <c r="CU411">
        <f t="shared" si="450"/>
        <v>0</v>
      </c>
      <c r="CV411">
        <f t="shared" si="451"/>
        <v>0</v>
      </c>
      <c r="CW411">
        <f t="shared" si="452"/>
        <v>0</v>
      </c>
      <c r="CX411">
        <f t="shared" si="453"/>
        <v>0</v>
      </c>
      <c r="CY411">
        <f t="shared" si="454"/>
        <v>0</v>
      </c>
      <c r="CZ411">
        <f t="shared" si="455"/>
        <v>0</v>
      </c>
      <c r="DC411" t="s">
        <v>6</v>
      </c>
      <c r="DD411" t="s">
        <v>6</v>
      </c>
      <c r="DE411" t="s">
        <v>6</v>
      </c>
      <c r="DF411" t="s">
        <v>6</v>
      </c>
      <c r="DG411" t="s">
        <v>6</v>
      </c>
      <c r="DH411" t="s">
        <v>6</v>
      </c>
      <c r="DI411" t="s">
        <v>6</v>
      </c>
      <c r="DJ411" t="s">
        <v>6</v>
      </c>
      <c r="DK411" t="s">
        <v>6</v>
      </c>
      <c r="DL411" t="s">
        <v>6</v>
      </c>
      <c r="DM411" t="s">
        <v>6</v>
      </c>
      <c r="DN411">
        <v>0</v>
      </c>
      <c r="DO411">
        <v>0</v>
      </c>
      <c r="DP411">
        <v>1</v>
      </c>
      <c r="DQ411">
        <v>1</v>
      </c>
      <c r="DU411">
        <v>1009</v>
      </c>
      <c r="DV411" t="s">
        <v>46</v>
      </c>
      <c r="DW411" t="s">
        <v>46</v>
      </c>
      <c r="DX411">
        <v>1000</v>
      </c>
      <c r="EE411">
        <v>27029102</v>
      </c>
      <c r="EF411">
        <v>6</v>
      </c>
      <c r="EG411" t="s">
        <v>40</v>
      </c>
      <c r="EH411">
        <v>0</v>
      </c>
      <c r="EI411" t="s">
        <v>6</v>
      </c>
      <c r="EJ411">
        <v>1</v>
      </c>
      <c r="EK411">
        <v>57001</v>
      </c>
      <c r="EL411" t="s">
        <v>200</v>
      </c>
      <c r="EM411" t="s">
        <v>407</v>
      </c>
      <c r="EO411" t="s">
        <v>6</v>
      </c>
      <c r="EQ411">
        <v>0</v>
      </c>
      <c r="ER411">
        <v>0</v>
      </c>
      <c r="ES411">
        <v>0</v>
      </c>
      <c r="ET411">
        <v>0</v>
      </c>
      <c r="EU411">
        <v>0</v>
      </c>
      <c r="EV411">
        <v>0</v>
      </c>
      <c r="EW411">
        <v>0</v>
      </c>
      <c r="EX411">
        <v>0</v>
      </c>
      <c r="FQ411">
        <v>0</v>
      </c>
      <c r="FR411">
        <f t="shared" si="456"/>
        <v>0</v>
      </c>
      <c r="FS411">
        <v>0</v>
      </c>
      <c r="FX411">
        <v>80</v>
      </c>
      <c r="FY411">
        <v>68</v>
      </c>
      <c r="GA411" t="s">
        <v>6</v>
      </c>
      <c r="GD411">
        <v>0</v>
      </c>
      <c r="GF411">
        <v>-179832266</v>
      </c>
      <c r="GG411">
        <v>2</v>
      </c>
      <c r="GH411">
        <v>1</v>
      </c>
      <c r="GI411">
        <v>-2</v>
      </c>
      <c r="GJ411">
        <v>0</v>
      </c>
      <c r="GK411">
        <f>ROUND(R411*(S12)/100,2)</f>
        <v>0</v>
      </c>
      <c r="GL411">
        <f t="shared" si="457"/>
        <v>0</v>
      </c>
      <c r="GM411">
        <f t="shared" si="458"/>
        <v>0</v>
      </c>
      <c r="GN411">
        <f t="shared" si="459"/>
        <v>0</v>
      </c>
      <c r="GO411">
        <f t="shared" si="460"/>
        <v>0</v>
      </c>
      <c r="GP411">
        <f t="shared" si="461"/>
        <v>0</v>
      </c>
      <c r="GR411">
        <v>0</v>
      </c>
      <c r="GS411">
        <v>0</v>
      </c>
      <c r="GT411">
        <v>0</v>
      </c>
      <c r="GU411" t="s">
        <v>6</v>
      </c>
      <c r="GV411">
        <f t="shared" si="462"/>
        <v>0</v>
      </c>
      <c r="GW411">
        <v>1</v>
      </c>
      <c r="GX411">
        <f t="shared" si="463"/>
        <v>0</v>
      </c>
      <c r="HA411">
        <v>0</v>
      </c>
      <c r="HB411">
        <v>0</v>
      </c>
      <c r="IK411">
        <v>0</v>
      </c>
    </row>
    <row r="412" spans="1:255" x14ac:dyDescent="0.2">
      <c r="A412" s="2">
        <v>17</v>
      </c>
      <c r="B412" s="2">
        <v>1</v>
      </c>
      <c r="C412" s="2">
        <f>ROW(SmtRes!A1053)</f>
        <v>1053</v>
      </c>
      <c r="D412" s="2">
        <f>ROW(EtalonRes!A1077)</f>
        <v>1077</v>
      </c>
      <c r="E412" s="2" t="s">
        <v>582</v>
      </c>
      <c r="F412" s="2" t="s">
        <v>323</v>
      </c>
      <c r="G412" s="2" t="s">
        <v>324</v>
      </c>
      <c r="H412" s="2" t="s">
        <v>96</v>
      </c>
      <c r="I412" s="2">
        <v>16.73</v>
      </c>
      <c r="J412" s="2">
        <v>0</v>
      </c>
      <c r="K412" s="2"/>
      <c r="L412" s="2"/>
      <c r="M412" s="2"/>
      <c r="N412" s="2"/>
      <c r="O412" s="2">
        <f t="shared" si="429"/>
        <v>147.72999999999999</v>
      </c>
      <c r="P412" s="2">
        <f t="shared" si="430"/>
        <v>0</v>
      </c>
      <c r="Q412" s="2">
        <f t="shared" si="431"/>
        <v>0</v>
      </c>
      <c r="R412" s="2">
        <f t="shared" si="432"/>
        <v>0</v>
      </c>
      <c r="S412" s="2">
        <f t="shared" si="433"/>
        <v>147.72999999999999</v>
      </c>
      <c r="T412" s="2">
        <f t="shared" si="434"/>
        <v>0</v>
      </c>
      <c r="U412" s="2">
        <f t="shared" si="435"/>
        <v>17.315549999999998</v>
      </c>
      <c r="V412" s="2">
        <f t="shared" si="436"/>
        <v>0</v>
      </c>
      <c r="W412" s="2">
        <f t="shared" si="437"/>
        <v>0</v>
      </c>
      <c r="X412" s="2">
        <f t="shared" si="438"/>
        <v>119.66</v>
      </c>
      <c r="Y412" s="2">
        <f t="shared" si="439"/>
        <v>88.64</v>
      </c>
      <c r="Z412" s="2"/>
      <c r="AA412" s="2">
        <v>27721505</v>
      </c>
      <c r="AB412" s="2">
        <f t="shared" si="440"/>
        <v>8.83</v>
      </c>
      <c r="AC412" s="2">
        <f t="shared" si="464"/>
        <v>0</v>
      </c>
      <c r="AD412" s="2">
        <f>ROUND(((((ET412*1.25))-((EU412*1.25)))+AE412),2)</f>
        <v>0</v>
      </c>
      <c r="AE412" s="2">
        <f>ROUND(((EU412*1.25)),2)</f>
        <v>0</v>
      </c>
      <c r="AF412" s="2">
        <f>ROUND(((EV412*1.15)),2)</f>
        <v>8.83</v>
      </c>
      <c r="AG412" s="2">
        <f t="shared" si="442"/>
        <v>0</v>
      </c>
      <c r="AH412" s="2">
        <f>((EW412*1.15))</f>
        <v>1.0349999999999999</v>
      </c>
      <c r="AI412" s="2">
        <f>((EX412*1.25))</f>
        <v>0</v>
      </c>
      <c r="AJ412" s="2">
        <f t="shared" si="444"/>
        <v>0</v>
      </c>
      <c r="AK412" s="2">
        <v>7.68</v>
      </c>
      <c r="AL412" s="2">
        <v>0</v>
      </c>
      <c r="AM412" s="2">
        <v>0</v>
      </c>
      <c r="AN412" s="2">
        <v>0</v>
      </c>
      <c r="AO412" s="2">
        <v>7.68</v>
      </c>
      <c r="AP412" s="2">
        <v>0</v>
      </c>
      <c r="AQ412" s="2">
        <v>0.9</v>
      </c>
      <c r="AR412" s="2">
        <v>0</v>
      </c>
      <c r="AS412" s="2">
        <v>0</v>
      </c>
      <c r="AT412" s="2">
        <v>81</v>
      </c>
      <c r="AU412" s="2">
        <v>60</v>
      </c>
      <c r="AV412" s="2">
        <v>1</v>
      </c>
      <c r="AW412" s="2">
        <v>1</v>
      </c>
      <c r="AX412" s="2"/>
      <c r="AY412" s="2"/>
      <c r="AZ412" s="2">
        <v>1</v>
      </c>
      <c r="BA412" s="2">
        <v>1</v>
      </c>
      <c r="BB412" s="2">
        <v>1</v>
      </c>
      <c r="BC412" s="2">
        <v>1</v>
      </c>
      <c r="BD412" s="2" t="s">
        <v>6</v>
      </c>
      <c r="BE412" s="2" t="s">
        <v>6</v>
      </c>
      <c r="BF412" s="2" t="s">
        <v>6</v>
      </c>
      <c r="BG412" s="2" t="s">
        <v>6</v>
      </c>
      <c r="BH412" s="2">
        <v>0</v>
      </c>
      <c r="BI412" s="2">
        <v>1</v>
      </c>
      <c r="BJ412" s="2" t="s">
        <v>325</v>
      </c>
      <c r="BK412" s="2"/>
      <c r="BL412" s="2"/>
      <c r="BM412" s="2">
        <v>13001</v>
      </c>
      <c r="BN412" s="2">
        <v>0</v>
      </c>
      <c r="BO412" s="2" t="s">
        <v>6</v>
      </c>
      <c r="BP412" s="2">
        <v>0</v>
      </c>
      <c r="BQ412" s="2">
        <v>2</v>
      </c>
      <c r="BR412" s="2">
        <v>0</v>
      </c>
      <c r="BS412" s="2">
        <v>1</v>
      </c>
      <c r="BT412" s="2">
        <v>1</v>
      </c>
      <c r="BU412" s="2">
        <v>1</v>
      </c>
      <c r="BV412" s="2">
        <v>1</v>
      </c>
      <c r="BW412" s="2">
        <v>1</v>
      </c>
      <c r="BX412" s="2">
        <v>1</v>
      </c>
      <c r="BY412" s="2" t="s">
        <v>6</v>
      </c>
      <c r="BZ412" s="2">
        <v>90</v>
      </c>
      <c r="CA412" s="2">
        <v>70</v>
      </c>
      <c r="CB412" s="2"/>
      <c r="CC412" s="2"/>
      <c r="CD412" s="2"/>
      <c r="CE412" s="2"/>
      <c r="CF412" s="2">
        <v>0</v>
      </c>
      <c r="CG412" s="2">
        <v>0</v>
      </c>
      <c r="CH412" s="2"/>
      <c r="CI412" s="2"/>
      <c r="CJ412" s="2"/>
      <c r="CK412" s="2"/>
      <c r="CL412" s="2"/>
      <c r="CM412" s="2">
        <v>0</v>
      </c>
      <c r="CN412" s="2" t="s">
        <v>1470</v>
      </c>
      <c r="CO412" s="2">
        <v>0</v>
      </c>
      <c r="CP412" s="2">
        <f t="shared" si="445"/>
        <v>147.72999999999999</v>
      </c>
      <c r="CQ412" s="2">
        <f t="shared" si="446"/>
        <v>0</v>
      </c>
      <c r="CR412" s="2">
        <f t="shared" si="447"/>
        <v>0</v>
      </c>
      <c r="CS412" s="2">
        <f t="shared" si="448"/>
        <v>0</v>
      </c>
      <c r="CT412" s="2">
        <f t="shared" si="449"/>
        <v>8.83</v>
      </c>
      <c r="CU412" s="2">
        <f t="shared" si="450"/>
        <v>0</v>
      </c>
      <c r="CV412" s="2">
        <f t="shared" si="451"/>
        <v>1.0349999999999999</v>
      </c>
      <c r="CW412" s="2">
        <f t="shared" si="452"/>
        <v>0</v>
      </c>
      <c r="CX412" s="2">
        <f t="shared" si="453"/>
        <v>0</v>
      </c>
      <c r="CY412" s="2">
        <f t="shared" si="454"/>
        <v>119.6613</v>
      </c>
      <c r="CZ412" s="2">
        <f t="shared" si="455"/>
        <v>88.637999999999991</v>
      </c>
      <c r="DA412" s="2"/>
      <c r="DB412" s="2"/>
      <c r="DC412" s="2" t="s">
        <v>6</v>
      </c>
      <c r="DD412" s="2" t="s">
        <v>6</v>
      </c>
      <c r="DE412" s="2" t="s">
        <v>102</v>
      </c>
      <c r="DF412" s="2" t="s">
        <v>102</v>
      </c>
      <c r="DG412" s="2" t="s">
        <v>103</v>
      </c>
      <c r="DH412" s="2" t="s">
        <v>6</v>
      </c>
      <c r="DI412" s="2" t="s">
        <v>103</v>
      </c>
      <c r="DJ412" s="2" t="s">
        <v>102</v>
      </c>
      <c r="DK412" s="2" t="s">
        <v>6</v>
      </c>
      <c r="DL412" s="2" t="s">
        <v>6</v>
      </c>
      <c r="DM412" s="2" t="s">
        <v>6</v>
      </c>
      <c r="DN412" s="2">
        <v>0</v>
      </c>
      <c r="DO412" s="2">
        <v>0</v>
      </c>
      <c r="DP412" s="2">
        <v>1</v>
      </c>
      <c r="DQ412" s="2">
        <v>1</v>
      </c>
      <c r="DR412" s="2"/>
      <c r="DS412" s="2"/>
      <c r="DT412" s="2"/>
      <c r="DU412" s="2">
        <v>1005</v>
      </c>
      <c r="DV412" s="2" t="s">
        <v>96</v>
      </c>
      <c r="DW412" s="2" t="s">
        <v>96</v>
      </c>
      <c r="DX412" s="2">
        <v>1</v>
      </c>
      <c r="DY412" s="2"/>
      <c r="DZ412" s="2"/>
      <c r="EA412" s="2"/>
      <c r="EB412" s="2"/>
      <c r="EC412" s="2"/>
      <c r="ED412" s="2"/>
      <c r="EE412" s="2">
        <v>27029026</v>
      </c>
      <c r="EF412" s="2">
        <v>2</v>
      </c>
      <c r="EG412" s="2" t="s">
        <v>23</v>
      </c>
      <c r="EH412" s="2">
        <v>0</v>
      </c>
      <c r="EI412" s="2" t="s">
        <v>6</v>
      </c>
      <c r="EJ412" s="2">
        <v>1</v>
      </c>
      <c r="EK412" s="2">
        <v>13001</v>
      </c>
      <c r="EL412" s="2" t="s">
        <v>228</v>
      </c>
      <c r="EM412" s="2" t="s">
        <v>229</v>
      </c>
      <c r="EN412" s="2"/>
      <c r="EO412" s="2" t="s">
        <v>106</v>
      </c>
      <c r="EP412" s="2"/>
      <c r="EQ412" s="2">
        <v>0</v>
      </c>
      <c r="ER412" s="2">
        <v>7.68</v>
      </c>
      <c r="ES412" s="2">
        <v>0</v>
      </c>
      <c r="ET412" s="2">
        <v>0</v>
      </c>
      <c r="EU412" s="2">
        <v>0</v>
      </c>
      <c r="EV412" s="2">
        <v>7.68</v>
      </c>
      <c r="EW412" s="2">
        <v>0.9</v>
      </c>
      <c r="EX412" s="2">
        <v>0</v>
      </c>
      <c r="EY412" s="2">
        <v>0</v>
      </c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>
        <v>0</v>
      </c>
      <c r="FR412" s="2">
        <f t="shared" si="456"/>
        <v>0</v>
      </c>
      <c r="FS412" s="2">
        <v>0</v>
      </c>
      <c r="FT412" s="2" t="s">
        <v>27</v>
      </c>
      <c r="FU412" s="2" t="s">
        <v>28</v>
      </c>
      <c r="FV412" s="2"/>
      <c r="FW412" s="2"/>
      <c r="FX412" s="2">
        <v>81</v>
      </c>
      <c r="FY412" s="2">
        <v>59.5</v>
      </c>
      <c r="FZ412" s="2"/>
      <c r="GA412" s="2" t="s">
        <v>6</v>
      </c>
      <c r="GB412" s="2"/>
      <c r="GC412" s="2"/>
      <c r="GD412" s="2">
        <v>0</v>
      </c>
      <c r="GE412" s="2"/>
      <c r="GF412" s="2">
        <v>-58630555</v>
      </c>
      <c r="GG412" s="2">
        <v>2</v>
      </c>
      <c r="GH412" s="2">
        <v>1</v>
      </c>
      <c r="GI412" s="2">
        <v>-2</v>
      </c>
      <c r="GJ412" s="2">
        <v>0</v>
      </c>
      <c r="GK412" s="2">
        <f>ROUND(R412*(R12)/100,2)</f>
        <v>0</v>
      </c>
      <c r="GL412" s="2">
        <f t="shared" si="457"/>
        <v>0</v>
      </c>
      <c r="GM412" s="2">
        <f t="shared" si="458"/>
        <v>356.03</v>
      </c>
      <c r="GN412" s="2">
        <f t="shared" si="459"/>
        <v>356.03</v>
      </c>
      <c r="GO412" s="2">
        <f t="shared" si="460"/>
        <v>0</v>
      </c>
      <c r="GP412" s="2">
        <f t="shared" si="461"/>
        <v>0</v>
      </c>
      <c r="GQ412" s="2"/>
      <c r="GR412" s="2">
        <v>0</v>
      </c>
      <c r="GS412" s="2">
        <v>3</v>
      </c>
      <c r="GT412" s="2">
        <v>0</v>
      </c>
      <c r="GU412" s="2" t="s">
        <v>6</v>
      </c>
      <c r="GV412" s="2">
        <f t="shared" si="462"/>
        <v>0</v>
      </c>
      <c r="GW412" s="2">
        <v>1</v>
      </c>
      <c r="GX412" s="2">
        <f t="shared" si="463"/>
        <v>0</v>
      </c>
      <c r="GY412" s="2"/>
      <c r="GZ412" s="2"/>
      <c r="HA412" s="2">
        <v>0</v>
      </c>
      <c r="HB412" s="2">
        <v>0</v>
      </c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>
        <v>0</v>
      </c>
      <c r="IL412" s="2"/>
      <c r="IM412" s="2"/>
      <c r="IN412" s="2"/>
      <c r="IO412" s="2"/>
      <c r="IP412" s="2"/>
      <c r="IQ412" s="2"/>
      <c r="IR412" s="2"/>
      <c r="IS412" s="2"/>
      <c r="IT412" s="2"/>
      <c r="IU412" s="2"/>
    </row>
    <row r="413" spans="1:255" x14ac:dyDescent="0.2">
      <c r="A413">
        <v>17</v>
      </c>
      <c r="B413">
        <v>1</v>
      </c>
      <c r="C413">
        <f>ROW(SmtRes!A1054)</f>
        <v>1054</v>
      </c>
      <c r="D413">
        <f>ROW(EtalonRes!A1078)</f>
        <v>1078</v>
      </c>
      <c r="E413" t="s">
        <v>582</v>
      </c>
      <c r="F413" t="s">
        <v>323</v>
      </c>
      <c r="G413" t="s">
        <v>324</v>
      </c>
      <c r="H413" t="s">
        <v>96</v>
      </c>
      <c r="I413">
        <v>16.73</v>
      </c>
      <c r="J413">
        <v>0</v>
      </c>
      <c r="O413">
        <f t="shared" si="429"/>
        <v>147.72999999999999</v>
      </c>
      <c r="P413">
        <f t="shared" si="430"/>
        <v>0</v>
      </c>
      <c r="Q413">
        <f t="shared" si="431"/>
        <v>0</v>
      </c>
      <c r="R413">
        <f t="shared" si="432"/>
        <v>0</v>
      </c>
      <c r="S413">
        <f t="shared" si="433"/>
        <v>147.72999999999999</v>
      </c>
      <c r="T413">
        <f t="shared" si="434"/>
        <v>0</v>
      </c>
      <c r="U413">
        <f t="shared" si="435"/>
        <v>17.315549999999998</v>
      </c>
      <c r="V413">
        <f t="shared" si="436"/>
        <v>0</v>
      </c>
      <c r="W413">
        <f t="shared" si="437"/>
        <v>0</v>
      </c>
      <c r="X413">
        <f t="shared" si="438"/>
        <v>119.66</v>
      </c>
      <c r="Y413">
        <f t="shared" si="439"/>
        <v>88.64</v>
      </c>
      <c r="AA413">
        <v>27721504</v>
      </c>
      <c r="AB413">
        <f t="shared" si="440"/>
        <v>8.83</v>
      </c>
      <c r="AC413">
        <f t="shared" si="464"/>
        <v>0</v>
      </c>
      <c r="AD413">
        <f>ROUND(((((ET413*1.25))-((EU413*1.25)))+AE413),2)</f>
        <v>0</v>
      </c>
      <c r="AE413">
        <f>ROUND(((EU413*1.25)),2)</f>
        <v>0</v>
      </c>
      <c r="AF413">
        <f>ROUND(((EV413*1.15)),2)</f>
        <v>8.83</v>
      </c>
      <c r="AG413">
        <f t="shared" si="442"/>
        <v>0</v>
      </c>
      <c r="AH413">
        <f>((EW413*1.15))</f>
        <v>1.0349999999999999</v>
      </c>
      <c r="AI413">
        <f>((EX413*1.25))</f>
        <v>0</v>
      </c>
      <c r="AJ413">
        <f t="shared" si="444"/>
        <v>0</v>
      </c>
      <c r="AK413">
        <v>7.68</v>
      </c>
      <c r="AL413">
        <v>0</v>
      </c>
      <c r="AM413">
        <v>0</v>
      </c>
      <c r="AN413">
        <v>0</v>
      </c>
      <c r="AO413">
        <v>7.68</v>
      </c>
      <c r="AP413">
        <v>0</v>
      </c>
      <c r="AQ413">
        <v>0.9</v>
      </c>
      <c r="AR413">
        <v>0</v>
      </c>
      <c r="AS413">
        <v>0</v>
      </c>
      <c r="AT413">
        <v>81</v>
      </c>
      <c r="AU413">
        <v>60</v>
      </c>
      <c r="AV413">
        <v>1</v>
      </c>
      <c r="AW413">
        <v>1</v>
      </c>
      <c r="AZ413">
        <v>1</v>
      </c>
      <c r="BA413">
        <v>1</v>
      </c>
      <c r="BB413">
        <v>1</v>
      </c>
      <c r="BC413">
        <v>1</v>
      </c>
      <c r="BD413" t="s">
        <v>6</v>
      </c>
      <c r="BE413" t="s">
        <v>6</v>
      </c>
      <c r="BF413" t="s">
        <v>6</v>
      </c>
      <c r="BG413" t="s">
        <v>6</v>
      </c>
      <c r="BH413">
        <v>0</v>
      </c>
      <c r="BI413">
        <v>1</v>
      </c>
      <c r="BJ413" t="s">
        <v>325</v>
      </c>
      <c r="BM413">
        <v>13001</v>
      </c>
      <c r="BN413">
        <v>0</v>
      </c>
      <c r="BO413" t="s">
        <v>6</v>
      </c>
      <c r="BP413">
        <v>0</v>
      </c>
      <c r="BQ413">
        <v>2</v>
      </c>
      <c r="BR413">
        <v>0</v>
      </c>
      <c r="BS413">
        <v>1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6</v>
      </c>
      <c r="BZ413">
        <v>90</v>
      </c>
      <c r="CA413">
        <v>70</v>
      </c>
      <c r="CF413">
        <v>0</v>
      </c>
      <c r="CG413">
        <v>0</v>
      </c>
      <c r="CM413">
        <v>0</v>
      </c>
      <c r="CN413" t="s">
        <v>1470</v>
      </c>
      <c r="CO413">
        <v>0</v>
      </c>
      <c r="CP413">
        <f t="shared" si="445"/>
        <v>147.72999999999999</v>
      </c>
      <c r="CQ413">
        <f t="shared" si="446"/>
        <v>0</v>
      </c>
      <c r="CR413">
        <f t="shared" si="447"/>
        <v>0</v>
      </c>
      <c r="CS413">
        <f t="shared" si="448"/>
        <v>0</v>
      </c>
      <c r="CT413">
        <f t="shared" si="449"/>
        <v>8.83</v>
      </c>
      <c r="CU413">
        <f t="shared" si="450"/>
        <v>0</v>
      </c>
      <c r="CV413">
        <f t="shared" si="451"/>
        <v>1.0349999999999999</v>
      </c>
      <c r="CW413">
        <f t="shared" si="452"/>
        <v>0</v>
      </c>
      <c r="CX413">
        <f t="shared" si="453"/>
        <v>0</v>
      </c>
      <c r="CY413">
        <f t="shared" si="454"/>
        <v>119.6613</v>
      </c>
      <c r="CZ413">
        <f t="shared" si="455"/>
        <v>88.637999999999991</v>
      </c>
      <c r="DC413" t="s">
        <v>6</v>
      </c>
      <c r="DD413" t="s">
        <v>6</v>
      </c>
      <c r="DE413" t="s">
        <v>102</v>
      </c>
      <c r="DF413" t="s">
        <v>102</v>
      </c>
      <c r="DG413" t="s">
        <v>103</v>
      </c>
      <c r="DH413" t="s">
        <v>6</v>
      </c>
      <c r="DI413" t="s">
        <v>103</v>
      </c>
      <c r="DJ413" t="s">
        <v>102</v>
      </c>
      <c r="DK413" t="s">
        <v>6</v>
      </c>
      <c r="DL413" t="s">
        <v>6</v>
      </c>
      <c r="DM413" t="s">
        <v>6</v>
      </c>
      <c r="DN413">
        <v>0</v>
      </c>
      <c r="DO413">
        <v>0</v>
      </c>
      <c r="DP413">
        <v>1</v>
      </c>
      <c r="DQ413">
        <v>1</v>
      </c>
      <c r="DU413">
        <v>1005</v>
      </c>
      <c r="DV413" t="s">
        <v>96</v>
      </c>
      <c r="DW413" t="s">
        <v>96</v>
      </c>
      <c r="DX413">
        <v>1</v>
      </c>
      <c r="EE413">
        <v>27029026</v>
      </c>
      <c r="EF413">
        <v>2</v>
      </c>
      <c r="EG413" t="s">
        <v>23</v>
      </c>
      <c r="EH413">
        <v>0</v>
      </c>
      <c r="EI413" t="s">
        <v>6</v>
      </c>
      <c r="EJ413">
        <v>1</v>
      </c>
      <c r="EK413">
        <v>13001</v>
      </c>
      <c r="EL413" t="s">
        <v>228</v>
      </c>
      <c r="EM413" t="s">
        <v>229</v>
      </c>
      <c r="EO413" t="s">
        <v>106</v>
      </c>
      <c r="EQ413">
        <v>0</v>
      </c>
      <c r="ER413">
        <v>7.68</v>
      </c>
      <c r="ES413">
        <v>0</v>
      </c>
      <c r="ET413">
        <v>0</v>
      </c>
      <c r="EU413">
        <v>0</v>
      </c>
      <c r="EV413">
        <v>7.68</v>
      </c>
      <c r="EW413">
        <v>0.9</v>
      </c>
      <c r="EX413">
        <v>0</v>
      </c>
      <c r="EY413">
        <v>0</v>
      </c>
      <c r="FQ413">
        <v>0</v>
      </c>
      <c r="FR413">
        <f t="shared" si="456"/>
        <v>0</v>
      </c>
      <c r="FS413">
        <v>0</v>
      </c>
      <c r="FT413" t="s">
        <v>27</v>
      </c>
      <c r="FU413" t="s">
        <v>28</v>
      </c>
      <c r="FX413">
        <v>81</v>
      </c>
      <c r="FY413">
        <v>59.5</v>
      </c>
      <c r="GA413" t="s">
        <v>6</v>
      </c>
      <c r="GD413">
        <v>0</v>
      </c>
      <c r="GF413">
        <v>-58630555</v>
      </c>
      <c r="GG413">
        <v>2</v>
      </c>
      <c r="GH413">
        <v>1</v>
      </c>
      <c r="GI413">
        <v>-2</v>
      </c>
      <c r="GJ413">
        <v>0</v>
      </c>
      <c r="GK413">
        <f>ROUND(R413*(S12)/100,2)</f>
        <v>0</v>
      </c>
      <c r="GL413">
        <f t="shared" si="457"/>
        <v>0</v>
      </c>
      <c r="GM413">
        <f t="shared" si="458"/>
        <v>356.03</v>
      </c>
      <c r="GN413">
        <f t="shared" si="459"/>
        <v>356.03</v>
      </c>
      <c r="GO413">
        <f t="shared" si="460"/>
        <v>0</v>
      </c>
      <c r="GP413">
        <f t="shared" si="461"/>
        <v>0</v>
      </c>
      <c r="GR413">
        <v>0</v>
      </c>
      <c r="GS413">
        <v>0</v>
      </c>
      <c r="GT413">
        <v>0</v>
      </c>
      <c r="GU413" t="s">
        <v>6</v>
      </c>
      <c r="GV413">
        <f t="shared" si="462"/>
        <v>0</v>
      </c>
      <c r="GW413">
        <v>1</v>
      </c>
      <c r="GX413">
        <f t="shared" si="463"/>
        <v>0</v>
      </c>
      <c r="HA413">
        <v>0</v>
      </c>
      <c r="HB413">
        <v>0</v>
      </c>
      <c r="IK413">
        <v>0</v>
      </c>
    </row>
    <row r="414" spans="1:255" x14ac:dyDescent="0.2">
      <c r="A414" s="2">
        <v>17</v>
      </c>
      <c r="B414" s="2">
        <v>1</v>
      </c>
      <c r="C414" s="2">
        <f>ROW(SmtRes!A1060)</f>
        <v>1060</v>
      </c>
      <c r="D414" s="2">
        <f>ROW(EtalonRes!A1084)</f>
        <v>1084</v>
      </c>
      <c r="E414" s="2" t="s">
        <v>583</v>
      </c>
      <c r="F414" s="2" t="s">
        <v>416</v>
      </c>
      <c r="G414" s="2" t="s">
        <v>417</v>
      </c>
      <c r="H414" s="2" t="s">
        <v>32</v>
      </c>
      <c r="I414" s="2">
        <f>ROUND(153.58/100,9)</f>
        <v>1.5358000000000001</v>
      </c>
      <c r="J414" s="2">
        <v>0</v>
      </c>
      <c r="K414" s="2"/>
      <c r="L414" s="2"/>
      <c r="M414" s="2"/>
      <c r="N414" s="2"/>
      <c r="O414" s="2">
        <f t="shared" si="429"/>
        <v>2591.7600000000002</v>
      </c>
      <c r="P414" s="2">
        <f t="shared" si="430"/>
        <v>0</v>
      </c>
      <c r="Q414" s="2">
        <f t="shared" si="431"/>
        <v>1134.99</v>
      </c>
      <c r="R414" s="2">
        <f t="shared" si="432"/>
        <v>37.32</v>
      </c>
      <c r="S414" s="2">
        <f t="shared" si="433"/>
        <v>1456.77</v>
      </c>
      <c r="T414" s="2">
        <f t="shared" si="434"/>
        <v>0</v>
      </c>
      <c r="U414" s="2">
        <f t="shared" si="435"/>
        <v>170.78096000000002</v>
      </c>
      <c r="V414" s="2">
        <f t="shared" si="436"/>
        <v>2.76444</v>
      </c>
      <c r="W414" s="2">
        <f t="shared" si="437"/>
        <v>0</v>
      </c>
      <c r="X414" s="2">
        <f t="shared" si="438"/>
        <v>1195.27</v>
      </c>
      <c r="Y414" s="2">
        <f t="shared" si="439"/>
        <v>1015.98</v>
      </c>
      <c r="Z414" s="2"/>
      <c r="AA414" s="2">
        <v>27721505</v>
      </c>
      <c r="AB414" s="2">
        <f t="shared" si="440"/>
        <v>1687.56</v>
      </c>
      <c r="AC414" s="2">
        <f t="shared" si="464"/>
        <v>0</v>
      </c>
      <c r="AD414" s="2">
        <f t="shared" ref="AD414:AD419" si="470">ROUND((((ET414)-(EU414))+AE414),2)</f>
        <v>739.02</v>
      </c>
      <c r="AE414" s="2">
        <f t="shared" ref="AE414:AF419" si="471">ROUND((EU414),2)</f>
        <v>24.3</v>
      </c>
      <c r="AF414" s="2">
        <f t="shared" si="471"/>
        <v>948.54</v>
      </c>
      <c r="AG414" s="2">
        <f t="shared" si="442"/>
        <v>0</v>
      </c>
      <c r="AH414" s="2">
        <f t="shared" ref="AH414:AI419" si="472">(EW414)</f>
        <v>111.2</v>
      </c>
      <c r="AI414" s="2">
        <f t="shared" si="472"/>
        <v>1.8</v>
      </c>
      <c r="AJ414" s="2">
        <f t="shared" si="444"/>
        <v>0</v>
      </c>
      <c r="AK414" s="2">
        <v>1687.56</v>
      </c>
      <c r="AL414" s="2">
        <v>0</v>
      </c>
      <c r="AM414" s="2">
        <v>739.02</v>
      </c>
      <c r="AN414" s="2">
        <v>24.3</v>
      </c>
      <c r="AO414" s="2">
        <v>948.54</v>
      </c>
      <c r="AP414" s="2">
        <v>0</v>
      </c>
      <c r="AQ414" s="2">
        <v>111.2</v>
      </c>
      <c r="AR414" s="2">
        <v>1.8</v>
      </c>
      <c r="AS414" s="2">
        <v>0</v>
      </c>
      <c r="AT414" s="2">
        <v>80</v>
      </c>
      <c r="AU414" s="2">
        <v>68</v>
      </c>
      <c r="AV414" s="2">
        <v>1</v>
      </c>
      <c r="AW414" s="2">
        <v>1</v>
      </c>
      <c r="AX414" s="2"/>
      <c r="AY414" s="2"/>
      <c r="AZ414" s="2">
        <v>1</v>
      </c>
      <c r="BA414" s="2">
        <v>1</v>
      </c>
      <c r="BB414" s="2">
        <v>1</v>
      </c>
      <c r="BC414" s="2">
        <v>1</v>
      </c>
      <c r="BD414" s="2" t="s">
        <v>6</v>
      </c>
      <c r="BE414" s="2" t="s">
        <v>6</v>
      </c>
      <c r="BF414" s="2" t="s">
        <v>6</v>
      </c>
      <c r="BG414" s="2" t="s">
        <v>6</v>
      </c>
      <c r="BH414" s="2">
        <v>0</v>
      </c>
      <c r="BI414" s="2">
        <v>1</v>
      </c>
      <c r="BJ414" s="2" t="s">
        <v>418</v>
      </c>
      <c r="BK414" s="2"/>
      <c r="BL414" s="2"/>
      <c r="BM414" s="2">
        <v>57001</v>
      </c>
      <c r="BN414" s="2">
        <v>0</v>
      </c>
      <c r="BO414" s="2" t="s">
        <v>6</v>
      </c>
      <c r="BP414" s="2">
        <v>0</v>
      </c>
      <c r="BQ414" s="2">
        <v>6</v>
      </c>
      <c r="BR414" s="2">
        <v>0</v>
      </c>
      <c r="BS414" s="2">
        <v>1</v>
      </c>
      <c r="BT414" s="2">
        <v>1</v>
      </c>
      <c r="BU414" s="2">
        <v>1</v>
      </c>
      <c r="BV414" s="2">
        <v>1</v>
      </c>
      <c r="BW414" s="2">
        <v>1</v>
      </c>
      <c r="BX414" s="2">
        <v>1</v>
      </c>
      <c r="BY414" s="2" t="s">
        <v>6</v>
      </c>
      <c r="BZ414" s="2">
        <v>80</v>
      </c>
      <c r="CA414" s="2">
        <v>68</v>
      </c>
      <c r="CB414" s="2"/>
      <c r="CC414" s="2"/>
      <c r="CD414" s="2"/>
      <c r="CE414" s="2"/>
      <c r="CF414" s="2">
        <v>0</v>
      </c>
      <c r="CG414" s="2">
        <v>0</v>
      </c>
      <c r="CH414" s="2"/>
      <c r="CI414" s="2"/>
      <c r="CJ414" s="2"/>
      <c r="CK414" s="2"/>
      <c r="CL414" s="2"/>
      <c r="CM414" s="2">
        <v>0</v>
      </c>
      <c r="CN414" s="2" t="s">
        <v>6</v>
      </c>
      <c r="CO414" s="2">
        <v>0</v>
      </c>
      <c r="CP414" s="2">
        <f t="shared" si="445"/>
        <v>2591.7600000000002</v>
      </c>
      <c r="CQ414" s="2">
        <f t="shared" si="446"/>
        <v>0</v>
      </c>
      <c r="CR414" s="2">
        <f t="shared" si="447"/>
        <v>739.02</v>
      </c>
      <c r="CS414" s="2">
        <f t="shared" si="448"/>
        <v>24.3</v>
      </c>
      <c r="CT414" s="2">
        <f t="shared" si="449"/>
        <v>948.54</v>
      </c>
      <c r="CU414" s="2">
        <f t="shared" si="450"/>
        <v>0</v>
      </c>
      <c r="CV414" s="2">
        <f t="shared" si="451"/>
        <v>111.2</v>
      </c>
      <c r="CW414" s="2">
        <f t="shared" si="452"/>
        <v>1.8</v>
      </c>
      <c r="CX414" s="2">
        <f t="shared" si="453"/>
        <v>0</v>
      </c>
      <c r="CY414" s="2">
        <f t="shared" si="454"/>
        <v>1195.2719999999999</v>
      </c>
      <c r="CZ414" s="2">
        <f t="shared" si="455"/>
        <v>1015.9811999999999</v>
      </c>
      <c r="DA414" s="2"/>
      <c r="DB414" s="2"/>
      <c r="DC414" s="2" t="s">
        <v>6</v>
      </c>
      <c r="DD414" s="2" t="s">
        <v>6</v>
      </c>
      <c r="DE414" s="2" t="s">
        <v>6</v>
      </c>
      <c r="DF414" s="2" t="s">
        <v>6</v>
      </c>
      <c r="DG414" s="2" t="s">
        <v>6</v>
      </c>
      <c r="DH414" s="2" t="s">
        <v>6</v>
      </c>
      <c r="DI414" s="2" t="s">
        <v>6</v>
      </c>
      <c r="DJ414" s="2" t="s">
        <v>6</v>
      </c>
      <c r="DK414" s="2" t="s">
        <v>6</v>
      </c>
      <c r="DL414" s="2" t="s">
        <v>6</v>
      </c>
      <c r="DM414" s="2" t="s">
        <v>6</v>
      </c>
      <c r="DN414" s="2">
        <v>0</v>
      </c>
      <c r="DO414" s="2">
        <v>0</v>
      </c>
      <c r="DP414" s="2">
        <v>1</v>
      </c>
      <c r="DQ414" s="2">
        <v>1</v>
      </c>
      <c r="DR414" s="2"/>
      <c r="DS414" s="2"/>
      <c r="DT414" s="2"/>
      <c r="DU414" s="2">
        <v>1005</v>
      </c>
      <c r="DV414" s="2" t="s">
        <v>32</v>
      </c>
      <c r="DW414" s="2" t="s">
        <v>32</v>
      </c>
      <c r="DX414" s="2">
        <v>100</v>
      </c>
      <c r="DY414" s="2"/>
      <c r="DZ414" s="2"/>
      <c r="EA414" s="2"/>
      <c r="EB414" s="2"/>
      <c r="EC414" s="2"/>
      <c r="ED414" s="2"/>
      <c r="EE414" s="2">
        <v>27029102</v>
      </c>
      <c r="EF414" s="2">
        <v>6</v>
      </c>
      <c r="EG414" s="2" t="s">
        <v>40</v>
      </c>
      <c r="EH414" s="2">
        <v>0</v>
      </c>
      <c r="EI414" s="2" t="s">
        <v>6</v>
      </c>
      <c r="EJ414" s="2">
        <v>1</v>
      </c>
      <c r="EK414" s="2">
        <v>57001</v>
      </c>
      <c r="EL414" s="2" t="s">
        <v>200</v>
      </c>
      <c r="EM414" s="2" t="s">
        <v>407</v>
      </c>
      <c r="EN414" s="2"/>
      <c r="EO414" s="2" t="s">
        <v>6</v>
      </c>
      <c r="EP414" s="2"/>
      <c r="EQ414" s="2">
        <v>0</v>
      </c>
      <c r="ER414" s="2">
        <v>1687.56</v>
      </c>
      <c r="ES414" s="2">
        <v>0</v>
      </c>
      <c r="ET414" s="2">
        <v>739.02</v>
      </c>
      <c r="EU414" s="2">
        <v>24.3</v>
      </c>
      <c r="EV414" s="2">
        <v>948.54</v>
      </c>
      <c r="EW414" s="2">
        <v>111.2</v>
      </c>
      <c r="EX414" s="2">
        <v>1.8</v>
      </c>
      <c r="EY414" s="2">
        <v>0</v>
      </c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>
        <v>0</v>
      </c>
      <c r="FR414" s="2">
        <f t="shared" si="456"/>
        <v>0</v>
      </c>
      <c r="FS414" s="2">
        <v>0</v>
      </c>
      <c r="FT414" s="2"/>
      <c r="FU414" s="2"/>
      <c r="FV414" s="2"/>
      <c r="FW414" s="2"/>
      <c r="FX414" s="2">
        <v>80</v>
      </c>
      <c r="FY414" s="2">
        <v>68</v>
      </c>
      <c r="FZ414" s="2"/>
      <c r="GA414" s="2" t="s">
        <v>6</v>
      </c>
      <c r="GB414" s="2"/>
      <c r="GC414" s="2"/>
      <c r="GD414" s="2">
        <v>0</v>
      </c>
      <c r="GE414" s="2"/>
      <c r="GF414" s="2">
        <v>20228930</v>
      </c>
      <c r="GG414" s="2">
        <v>2</v>
      </c>
      <c r="GH414" s="2">
        <v>1</v>
      </c>
      <c r="GI414" s="2">
        <v>-2</v>
      </c>
      <c r="GJ414" s="2">
        <v>0</v>
      </c>
      <c r="GK414" s="2">
        <f>ROUND(R414*(R12)/100,2)</f>
        <v>0</v>
      </c>
      <c r="GL414" s="2">
        <f t="shared" si="457"/>
        <v>0</v>
      </c>
      <c r="GM414" s="2">
        <f t="shared" si="458"/>
        <v>4803.01</v>
      </c>
      <c r="GN414" s="2">
        <f t="shared" si="459"/>
        <v>4803.01</v>
      </c>
      <c r="GO414" s="2">
        <f t="shared" si="460"/>
        <v>0</v>
      </c>
      <c r="GP414" s="2">
        <f t="shared" si="461"/>
        <v>0</v>
      </c>
      <c r="GQ414" s="2"/>
      <c r="GR414" s="2">
        <v>0</v>
      </c>
      <c r="GS414" s="2">
        <v>3</v>
      </c>
      <c r="GT414" s="2">
        <v>0</v>
      </c>
      <c r="GU414" s="2" t="s">
        <v>6</v>
      </c>
      <c r="GV414" s="2">
        <f t="shared" si="462"/>
        <v>0</v>
      </c>
      <c r="GW414" s="2">
        <v>1</v>
      </c>
      <c r="GX414" s="2">
        <f t="shared" si="463"/>
        <v>0</v>
      </c>
      <c r="GY414" s="2"/>
      <c r="GZ414" s="2"/>
      <c r="HA414" s="2">
        <v>0</v>
      </c>
      <c r="HB414" s="2">
        <v>0</v>
      </c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>
        <v>0</v>
      </c>
      <c r="IL414" s="2"/>
      <c r="IM414" s="2"/>
      <c r="IN414" s="2"/>
      <c r="IO414" s="2"/>
      <c r="IP414" s="2"/>
      <c r="IQ414" s="2"/>
      <c r="IR414" s="2"/>
      <c r="IS414" s="2"/>
      <c r="IT414" s="2"/>
      <c r="IU414" s="2"/>
    </row>
    <row r="415" spans="1:255" x14ac:dyDescent="0.2">
      <c r="A415">
        <v>17</v>
      </c>
      <c r="B415">
        <v>1</v>
      </c>
      <c r="C415">
        <f>ROW(SmtRes!A1066)</f>
        <v>1066</v>
      </c>
      <c r="D415">
        <f>ROW(EtalonRes!A1090)</f>
        <v>1090</v>
      </c>
      <c r="E415" t="s">
        <v>583</v>
      </c>
      <c r="F415" t="s">
        <v>416</v>
      </c>
      <c r="G415" t="s">
        <v>417</v>
      </c>
      <c r="H415" t="s">
        <v>32</v>
      </c>
      <c r="I415">
        <f>ROUND(153.58/100,9)</f>
        <v>1.5358000000000001</v>
      </c>
      <c r="J415">
        <v>0</v>
      </c>
      <c r="O415">
        <f t="shared" si="429"/>
        <v>2591.7600000000002</v>
      </c>
      <c r="P415">
        <f t="shared" si="430"/>
        <v>0</v>
      </c>
      <c r="Q415">
        <f t="shared" si="431"/>
        <v>1134.99</v>
      </c>
      <c r="R415">
        <f t="shared" si="432"/>
        <v>37.32</v>
      </c>
      <c r="S415">
        <f t="shared" si="433"/>
        <v>1456.77</v>
      </c>
      <c r="T415">
        <f t="shared" si="434"/>
        <v>0</v>
      </c>
      <c r="U415">
        <f t="shared" si="435"/>
        <v>170.78096000000002</v>
      </c>
      <c r="V415">
        <f t="shared" si="436"/>
        <v>2.76444</v>
      </c>
      <c r="W415">
        <f t="shared" si="437"/>
        <v>0</v>
      </c>
      <c r="X415">
        <f t="shared" si="438"/>
        <v>1195.27</v>
      </c>
      <c r="Y415">
        <f t="shared" si="439"/>
        <v>1015.98</v>
      </c>
      <c r="AA415">
        <v>27721504</v>
      </c>
      <c r="AB415">
        <f t="shared" si="440"/>
        <v>1687.56</v>
      </c>
      <c r="AC415">
        <f t="shared" si="464"/>
        <v>0</v>
      </c>
      <c r="AD415">
        <f t="shared" si="470"/>
        <v>739.02</v>
      </c>
      <c r="AE415">
        <f t="shared" si="471"/>
        <v>24.3</v>
      </c>
      <c r="AF415">
        <f t="shared" si="471"/>
        <v>948.54</v>
      </c>
      <c r="AG415">
        <f t="shared" si="442"/>
        <v>0</v>
      </c>
      <c r="AH415">
        <f t="shared" si="472"/>
        <v>111.2</v>
      </c>
      <c r="AI415">
        <f t="shared" si="472"/>
        <v>1.8</v>
      </c>
      <c r="AJ415">
        <f t="shared" si="444"/>
        <v>0</v>
      </c>
      <c r="AK415">
        <v>1687.56</v>
      </c>
      <c r="AL415">
        <v>0</v>
      </c>
      <c r="AM415">
        <v>739.02</v>
      </c>
      <c r="AN415">
        <v>24.3</v>
      </c>
      <c r="AO415">
        <v>948.54</v>
      </c>
      <c r="AP415">
        <v>0</v>
      </c>
      <c r="AQ415">
        <v>111.2</v>
      </c>
      <c r="AR415">
        <v>1.8</v>
      </c>
      <c r="AS415">
        <v>0</v>
      </c>
      <c r="AT415">
        <v>80</v>
      </c>
      <c r="AU415">
        <v>68</v>
      </c>
      <c r="AV415">
        <v>1</v>
      </c>
      <c r="AW415">
        <v>1</v>
      </c>
      <c r="AZ415">
        <v>1</v>
      </c>
      <c r="BA415">
        <v>1</v>
      </c>
      <c r="BB415">
        <v>1</v>
      </c>
      <c r="BC415">
        <v>1</v>
      </c>
      <c r="BD415" t="s">
        <v>6</v>
      </c>
      <c r="BE415" t="s">
        <v>6</v>
      </c>
      <c r="BF415" t="s">
        <v>6</v>
      </c>
      <c r="BG415" t="s">
        <v>6</v>
      </c>
      <c r="BH415">
        <v>0</v>
      </c>
      <c r="BI415">
        <v>1</v>
      </c>
      <c r="BJ415" t="s">
        <v>418</v>
      </c>
      <c r="BM415">
        <v>57001</v>
      </c>
      <c r="BN415">
        <v>0</v>
      </c>
      <c r="BO415" t="s">
        <v>6</v>
      </c>
      <c r="BP415">
        <v>0</v>
      </c>
      <c r="BQ415">
        <v>6</v>
      </c>
      <c r="BR415">
        <v>0</v>
      </c>
      <c r="BS415">
        <v>1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6</v>
      </c>
      <c r="BZ415">
        <v>80</v>
      </c>
      <c r="CA415">
        <v>68</v>
      </c>
      <c r="CF415">
        <v>0</v>
      </c>
      <c r="CG415">
        <v>0</v>
      </c>
      <c r="CM415">
        <v>0</v>
      </c>
      <c r="CN415" t="s">
        <v>6</v>
      </c>
      <c r="CO415">
        <v>0</v>
      </c>
      <c r="CP415">
        <f t="shared" si="445"/>
        <v>2591.7600000000002</v>
      </c>
      <c r="CQ415">
        <f t="shared" si="446"/>
        <v>0</v>
      </c>
      <c r="CR415">
        <f t="shared" si="447"/>
        <v>739.02</v>
      </c>
      <c r="CS415">
        <f t="shared" si="448"/>
        <v>24.3</v>
      </c>
      <c r="CT415">
        <f t="shared" si="449"/>
        <v>948.54</v>
      </c>
      <c r="CU415">
        <f t="shared" si="450"/>
        <v>0</v>
      </c>
      <c r="CV415">
        <f t="shared" si="451"/>
        <v>111.2</v>
      </c>
      <c r="CW415">
        <f t="shared" si="452"/>
        <v>1.8</v>
      </c>
      <c r="CX415">
        <f t="shared" si="453"/>
        <v>0</v>
      </c>
      <c r="CY415">
        <f t="shared" si="454"/>
        <v>1195.2719999999999</v>
      </c>
      <c r="CZ415">
        <f t="shared" si="455"/>
        <v>1015.9811999999999</v>
      </c>
      <c r="DC415" t="s">
        <v>6</v>
      </c>
      <c r="DD415" t="s">
        <v>6</v>
      </c>
      <c r="DE415" t="s">
        <v>6</v>
      </c>
      <c r="DF415" t="s">
        <v>6</v>
      </c>
      <c r="DG415" t="s">
        <v>6</v>
      </c>
      <c r="DH415" t="s">
        <v>6</v>
      </c>
      <c r="DI415" t="s">
        <v>6</v>
      </c>
      <c r="DJ415" t="s">
        <v>6</v>
      </c>
      <c r="DK415" t="s">
        <v>6</v>
      </c>
      <c r="DL415" t="s">
        <v>6</v>
      </c>
      <c r="DM415" t="s">
        <v>6</v>
      </c>
      <c r="DN415">
        <v>0</v>
      </c>
      <c r="DO415">
        <v>0</v>
      </c>
      <c r="DP415">
        <v>1</v>
      </c>
      <c r="DQ415">
        <v>1</v>
      </c>
      <c r="DU415">
        <v>1005</v>
      </c>
      <c r="DV415" t="s">
        <v>32</v>
      </c>
      <c r="DW415" t="s">
        <v>32</v>
      </c>
      <c r="DX415">
        <v>100</v>
      </c>
      <c r="EE415">
        <v>27029102</v>
      </c>
      <c r="EF415">
        <v>6</v>
      </c>
      <c r="EG415" t="s">
        <v>40</v>
      </c>
      <c r="EH415">
        <v>0</v>
      </c>
      <c r="EI415" t="s">
        <v>6</v>
      </c>
      <c r="EJ415">
        <v>1</v>
      </c>
      <c r="EK415">
        <v>57001</v>
      </c>
      <c r="EL415" t="s">
        <v>200</v>
      </c>
      <c r="EM415" t="s">
        <v>407</v>
      </c>
      <c r="EO415" t="s">
        <v>6</v>
      </c>
      <c r="EQ415">
        <v>0</v>
      </c>
      <c r="ER415">
        <v>1687.56</v>
      </c>
      <c r="ES415">
        <v>0</v>
      </c>
      <c r="ET415">
        <v>739.02</v>
      </c>
      <c r="EU415">
        <v>24.3</v>
      </c>
      <c r="EV415">
        <v>948.54</v>
      </c>
      <c r="EW415">
        <v>111.2</v>
      </c>
      <c r="EX415">
        <v>1.8</v>
      </c>
      <c r="EY415">
        <v>0</v>
      </c>
      <c r="FQ415">
        <v>0</v>
      </c>
      <c r="FR415">
        <f t="shared" si="456"/>
        <v>0</v>
      </c>
      <c r="FS415">
        <v>0</v>
      </c>
      <c r="FX415">
        <v>80</v>
      </c>
      <c r="FY415">
        <v>68</v>
      </c>
      <c r="GA415" t="s">
        <v>6</v>
      </c>
      <c r="GD415">
        <v>0</v>
      </c>
      <c r="GF415">
        <v>20228930</v>
      </c>
      <c r="GG415">
        <v>2</v>
      </c>
      <c r="GH415">
        <v>1</v>
      </c>
      <c r="GI415">
        <v>-2</v>
      </c>
      <c r="GJ415">
        <v>0</v>
      </c>
      <c r="GK415">
        <f>ROUND(R415*(S12)/100,2)</f>
        <v>0</v>
      </c>
      <c r="GL415">
        <f t="shared" si="457"/>
        <v>0</v>
      </c>
      <c r="GM415">
        <f t="shared" si="458"/>
        <v>4803.01</v>
      </c>
      <c r="GN415">
        <f t="shared" si="459"/>
        <v>4803.01</v>
      </c>
      <c r="GO415">
        <f t="shared" si="460"/>
        <v>0</v>
      </c>
      <c r="GP415">
        <f t="shared" si="461"/>
        <v>0</v>
      </c>
      <c r="GR415">
        <v>0</v>
      </c>
      <c r="GS415">
        <v>0</v>
      </c>
      <c r="GT415">
        <v>0</v>
      </c>
      <c r="GU415" t="s">
        <v>6</v>
      </c>
      <c r="GV415">
        <f t="shared" si="462"/>
        <v>0</v>
      </c>
      <c r="GW415">
        <v>1</v>
      </c>
      <c r="GX415">
        <f t="shared" si="463"/>
        <v>0</v>
      </c>
      <c r="HA415">
        <v>0</v>
      </c>
      <c r="HB415">
        <v>0</v>
      </c>
      <c r="IK415">
        <v>0</v>
      </c>
    </row>
    <row r="416" spans="1:255" x14ac:dyDescent="0.2">
      <c r="A416" s="2">
        <v>18</v>
      </c>
      <c r="B416" s="2">
        <v>1</v>
      </c>
      <c r="C416" s="2">
        <v>1060</v>
      </c>
      <c r="D416" s="2"/>
      <c r="E416" s="2" t="s">
        <v>584</v>
      </c>
      <c r="F416" s="2" t="s">
        <v>44</v>
      </c>
      <c r="G416" s="2" t="s">
        <v>45</v>
      </c>
      <c r="H416" s="2" t="s">
        <v>46</v>
      </c>
      <c r="I416" s="2">
        <f>I414*J416</f>
        <v>10.136279999999999</v>
      </c>
      <c r="J416" s="2">
        <v>6.6</v>
      </c>
      <c r="K416" s="2"/>
      <c r="L416" s="2"/>
      <c r="M416" s="2"/>
      <c r="N416" s="2"/>
      <c r="O416" s="2">
        <f t="shared" si="429"/>
        <v>0</v>
      </c>
      <c r="P416" s="2">
        <f t="shared" si="430"/>
        <v>0</v>
      </c>
      <c r="Q416" s="2">
        <f t="shared" si="431"/>
        <v>0</v>
      </c>
      <c r="R416" s="2">
        <f t="shared" si="432"/>
        <v>0</v>
      </c>
      <c r="S416" s="2">
        <f t="shared" si="433"/>
        <v>0</v>
      </c>
      <c r="T416" s="2">
        <f t="shared" si="434"/>
        <v>0</v>
      </c>
      <c r="U416" s="2">
        <f t="shared" si="435"/>
        <v>0</v>
      </c>
      <c r="V416" s="2">
        <f t="shared" si="436"/>
        <v>0</v>
      </c>
      <c r="W416" s="2">
        <f t="shared" si="437"/>
        <v>0</v>
      </c>
      <c r="X416" s="2">
        <f t="shared" si="438"/>
        <v>0</v>
      </c>
      <c r="Y416" s="2">
        <f t="shared" si="439"/>
        <v>0</v>
      </c>
      <c r="Z416" s="2"/>
      <c r="AA416" s="2">
        <v>27721505</v>
      </c>
      <c r="AB416" s="2">
        <f t="shared" si="440"/>
        <v>0</v>
      </c>
      <c r="AC416" s="2">
        <f t="shared" si="464"/>
        <v>0</v>
      </c>
      <c r="AD416" s="2">
        <f t="shared" si="470"/>
        <v>0</v>
      </c>
      <c r="AE416" s="2">
        <f t="shared" si="471"/>
        <v>0</v>
      </c>
      <c r="AF416" s="2">
        <f t="shared" si="471"/>
        <v>0</v>
      </c>
      <c r="AG416" s="2">
        <f t="shared" si="442"/>
        <v>0</v>
      </c>
      <c r="AH416" s="2">
        <f t="shared" si="472"/>
        <v>0</v>
      </c>
      <c r="AI416" s="2">
        <f t="shared" si="472"/>
        <v>0</v>
      </c>
      <c r="AJ416" s="2">
        <f t="shared" si="444"/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80</v>
      </c>
      <c r="AU416" s="2">
        <v>68</v>
      </c>
      <c r="AV416" s="2">
        <v>1</v>
      </c>
      <c r="AW416" s="2">
        <v>1</v>
      </c>
      <c r="AX416" s="2"/>
      <c r="AY416" s="2"/>
      <c r="AZ416" s="2">
        <v>1</v>
      </c>
      <c r="BA416" s="2">
        <v>1</v>
      </c>
      <c r="BB416" s="2">
        <v>1</v>
      </c>
      <c r="BC416" s="2">
        <v>1</v>
      </c>
      <c r="BD416" s="2" t="s">
        <v>6</v>
      </c>
      <c r="BE416" s="2" t="s">
        <v>6</v>
      </c>
      <c r="BF416" s="2" t="s">
        <v>6</v>
      </c>
      <c r="BG416" s="2" t="s">
        <v>6</v>
      </c>
      <c r="BH416" s="2">
        <v>3</v>
      </c>
      <c r="BI416" s="2">
        <v>1</v>
      </c>
      <c r="BJ416" s="2" t="s">
        <v>6</v>
      </c>
      <c r="BK416" s="2"/>
      <c r="BL416" s="2"/>
      <c r="BM416" s="2">
        <v>57001</v>
      </c>
      <c r="BN416" s="2">
        <v>0</v>
      </c>
      <c r="BO416" s="2" t="s">
        <v>6</v>
      </c>
      <c r="BP416" s="2">
        <v>0</v>
      </c>
      <c r="BQ416" s="2">
        <v>6</v>
      </c>
      <c r="BR416" s="2">
        <v>0</v>
      </c>
      <c r="BS416" s="2">
        <v>1</v>
      </c>
      <c r="BT416" s="2">
        <v>1</v>
      </c>
      <c r="BU416" s="2">
        <v>1</v>
      </c>
      <c r="BV416" s="2">
        <v>1</v>
      </c>
      <c r="BW416" s="2">
        <v>1</v>
      </c>
      <c r="BX416" s="2">
        <v>1</v>
      </c>
      <c r="BY416" s="2" t="s">
        <v>6</v>
      </c>
      <c r="BZ416" s="2">
        <v>80</v>
      </c>
      <c r="CA416" s="2">
        <v>68</v>
      </c>
      <c r="CB416" s="2"/>
      <c r="CC416" s="2"/>
      <c r="CD416" s="2"/>
      <c r="CE416" s="2"/>
      <c r="CF416" s="2">
        <v>0</v>
      </c>
      <c r="CG416" s="2">
        <v>0</v>
      </c>
      <c r="CH416" s="2"/>
      <c r="CI416" s="2"/>
      <c r="CJ416" s="2"/>
      <c r="CK416" s="2"/>
      <c r="CL416" s="2"/>
      <c r="CM416" s="2">
        <v>0</v>
      </c>
      <c r="CN416" s="2" t="s">
        <v>6</v>
      </c>
      <c r="CO416" s="2">
        <v>0</v>
      </c>
      <c r="CP416" s="2">
        <f t="shared" si="445"/>
        <v>0</v>
      </c>
      <c r="CQ416" s="2">
        <f t="shared" si="446"/>
        <v>0</v>
      </c>
      <c r="CR416" s="2">
        <f t="shared" si="447"/>
        <v>0</v>
      </c>
      <c r="CS416" s="2">
        <f t="shared" si="448"/>
        <v>0</v>
      </c>
      <c r="CT416" s="2">
        <f t="shared" si="449"/>
        <v>0</v>
      </c>
      <c r="CU416" s="2">
        <f t="shared" si="450"/>
        <v>0</v>
      </c>
      <c r="CV416" s="2">
        <f t="shared" si="451"/>
        <v>0</v>
      </c>
      <c r="CW416" s="2">
        <f t="shared" si="452"/>
        <v>0</v>
      </c>
      <c r="CX416" s="2">
        <f t="shared" si="453"/>
        <v>0</v>
      </c>
      <c r="CY416" s="2">
        <f t="shared" si="454"/>
        <v>0</v>
      </c>
      <c r="CZ416" s="2">
        <f t="shared" si="455"/>
        <v>0</v>
      </c>
      <c r="DA416" s="2"/>
      <c r="DB416" s="2"/>
      <c r="DC416" s="2" t="s">
        <v>6</v>
      </c>
      <c r="DD416" s="2" t="s">
        <v>6</v>
      </c>
      <c r="DE416" s="2" t="s">
        <v>6</v>
      </c>
      <c r="DF416" s="2" t="s">
        <v>6</v>
      </c>
      <c r="DG416" s="2" t="s">
        <v>6</v>
      </c>
      <c r="DH416" s="2" t="s">
        <v>6</v>
      </c>
      <c r="DI416" s="2" t="s">
        <v>6</v>
      </c>
      <c r="DJ416" s="2" t="s">
        <v>6</v>
      </c>
      <c r="DK416" s="2" t="s">
        <v>6</v>
      </c>
      <c r="DL416" s="2" t="s">
        <v>6</v>
      </c>
      <c r="DM416" s="2" t="s">
        <v>6</v>
      </c>
      <c r="DN416" s="2">
        <v>0</v>
      </c>
      <c r="DO416" s="2">
        <v>0</v>
      </c>
      <c r="DP416" s="2">
        <v>1</v>
      </c>
      <c r="DQ416" s="2">
        <v>1</v>
      </c>
      <c r="DR416" s="2"/>
      <c r="DS416" s="2"/>
      <c r="DT416" s="2"/>
      <c r="DU416" s="2">
        <v>1009</v>
      </c>
      <c r="DV416" s="2" t="s">
        <v>46</v>
      </c>
      <c r="DW416" s="2" t="s">
        <v>46</v>
      </c>
      <c r="DX416" s="2">
        <v>1000</v>
      </c>
      <c r="DY416" s="2"/>
      <c r="DZ416" s="2"/>
      <c r="EA416" s="2"/>
      <c r="EB416" s="2"/>
      <c r="EC416" s="2"/>
      <c r="ED416" s="2"/>
      <c r="EE416" s="2">
        <v>27029102</v>
      </c>
      <c r="EF416" s="2">
        <v>6</v>
      </c>
      <c r="EG416" s="2" t="s">
        <v>40</v>
      </c>
      <c r="EH416" s="2">
        <v>0</v>
      </c>
      <c r="EI416" s="2" t="s">
        <v>6</v>
      </c>
      <c r="EJ416" s="2">
        <v>1</v>
      </c>
      <c r="EK416" s="2">
        <v>57001</v>
      </c>
      <c r="EL416" s="2" t="s">
        <v>200</v>
      </c>
      <c r="EM416" s="2" t="s">
        <v>407</v>
      </c>
      <c r="EN416" s="2"/>
      <c r="EO416" s="2" t="s">
        <v>6</v>
      </c>
      <c r="EP416" s="2"/>
      <c r="EQ416" s="2">
        <v>0</v>
      </c>
      <c r="ER416" s="2">
        <v>0</v>
      </c>
      <c r="ES416" s="2">
        <v>0</v>
      </c>
      <c r="ET416" s="2">
        <v>0</v>
      </c>
      <c r="EU416" s="2">
        <v>0</v>
      </c>
      <c r="EV416" s="2">
        <v>0</v>
      </c>
      <c r="EW416" s="2">
        <v>0</v>
      </c>
      <c r="EX416" s="2">
        <v>0</v>
      </c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>
        <v>0</v>
      </c>
      <c r="FR416" s="2">
        <f t="shared" si="456"/>
        <v>0</v>
      </c>
      <c r="FS416" s="2">
        <v>0</v>
      </c>
      <c r="FT416" s="2"/>
      <c r="FU416" s="2"/>
      <c r="FV416" s="2"/>
      <c r="FW416" s="2"/>
      <c r="FX416" s="2">
        <v>80</v>
      </c>
      <c r="FY416" s="2">
        <v>68</v>
      </c>
      <c r="FZ416" s="2"/>
      <c r="GA416" s="2" t="s">
        <v>6</v>
      </c>
      <c r="GB416" s="2"/>
      <c r="GC416" s="2"/>
      <c r="GD416" s="2">
        <v>0</v>
      </c>
      <c r="GE416" s="2"/>
      <c r="GF416" s="2">
        <v>-179832266</v>
      </c>
      <c r="GG416" s="2">
        <v>2</v>
      </c>
      <c r="GH416" s="2">
        <v>1</v>
      </c>
      <c r="GI416" s="2">
        <v>-2</v>
      </c>
      <c r="GJ416" s="2">
        <v>0</v>
      </c>
      <c r="GK416" s="2">
        <f>ROUND(R416*(R12)/100,2)</f>
        <v>0</v>
      </c>
      <c r="GL416" s="2">
        <f t="shared" si="457"/>
        <v>0</v>
      </c>
      <c r="GM416" s="2">
        <f t="shared" si="458"/>
        <v>0</v>
      </c>
      <c r="GN416" s="2">
        <f t="shared" si="459"/>
        <v>0</v>
      </c>
      <c r="GO416" s="2">
        <f t="shared" si="460"/>
        <v>0</v>
      </c>
      <c r="GP416" s="2">
        <f t="shared" si="461"/>
        <v>0</v>
      </c>
      <c r="GQ416" s="2"/>
      <c r="GR416" s="2">
        <v>0</v>
      </c>
      <c r="GS416" s="2">
        <v>3</v>
      </c>
      <c r="GT416" s="2">
        <v>0</v>
      </c>
      <c r="GU416" s="2" t="s">
        <v>6</v>
      </c>
      <c r="GV416" s="2">
        <f t="shared" si="462"/>
        <v>0</v>
      </c>
      <c r="GW416" s="2">
        <v>1</v>
      </c>
      <c r="GX416" s="2">
        <f t="shared" si="463"/>
        <v>0</v>
      </c>
      <c r="GY416" s="2"/>
      <c r="GZ416" s="2"/>
      <c r="HA416" s="2">
        <v>0</v>
      </c>
      <c r="HB416" s="2">
        <v>0</v>
      </c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>
        <v>0</v>
      </c>
      <c r="IL416" s="2"/>
      <c r="IM416" s="2"/>
      <c r="IN416" s="2"/>
      <c r="IO416" s="2"/>
      <c r="IP416" s="2"/>
      <c r="IQ416" s="2"/>
      <c r="IR416" s="2"/>
      <c r="IS416" s="2"/>
      <c r="IT416" s="2"/>
      <c r="IU416" s="2"/>
    </row>
    <row r="417" spans="1:255" x14ac:dyDescent="0.2">
      <c r="A417">
        <v>18</v>
      </c>
      <c r="B417">
        <v>1</v>
      </c>
      <c r="C417">
        <v>1066</v>
      </c>
      <c r="E417" t="s">
        <v>584</v>
      </c>
      <c r="F417" t="s">
        <v>44</v>
      </c>
      <c r="G417" t="s">
        <v>45</v>
      </c>
      <c r="H417" t="s">
        <v>46</v>
      </c>
      <c r="I417">
        <f>I415*J417</f>
        <v>10.136279999999999</v>
      </c>
      <c r="J417">
        <v>6.6</v>
      </c>
      <c r="O417">
        <f t="shared" si="429"/>
        <v>0</v>
      </c>
      <c r="P417">
        <f t="shared" si="430"/>
        <v>0</v>
      </c>
      <c r="Q417">
        <f t="shared" si="431"/>
        <v>0</v>
      </c>
      <c r="R417">
        <f t="shared" si="432"/>
        <v>0</v>
      </c>
      <c r="S417">
        <f t="shared" si="433"/>
        <v>0</v>
      </c>
      <c r="T417">
        <f t="shared" si="434"/>
        <v>0</v>
      </c>
      <c r="U417">
        <f t="shared" si="435"/>
        <v>0</v>
      </c>
      <c r="V417">
        <f t="shared" si="436"/>
        <v>0</v>
      </c>
      <c r="W417">
        <f t="shared" si="437"/>
        <v>0</v>
      </c>
      <c r="X417">
        <f t="shared" si="438"/>
        <v>0</v>
      </c>
      <c r="Y417">
        <f t="shared" si="439"/>
        <v>0</v>
      </c>
      <c r="AA417">
        <v>27721504</v>
      </c>
      <c r="AB417">
        <f t="shared" si="440"/>
        <v>0</v>
      </c>
      <c r="AC417">
        <f t="shared" si="464"/>
        <v>0</v>
      </c>
      <c r="AD417">
        <f t="shared" si="470"/>
        <v>0</v>
      </c>
      <c r="AE417">
        <f t="shared" si="471"/>
        <v>0</v>
      </c>
      <c r="AF417">
        <f t="shared" si="471"/>
        <v>0</v>
      </c>
      <c r="AG417">
        <f t="shared" si="442"/>
        <v>0</v>
      </c>
      <c r="AH417">
        <f t="shared" si="472"/>
        <v>0</v>
      </c>
      <c r="AI417">
        <f t="shared" si="472"/>
        <v>0</v>
      </c>
      <c r="AJ417">
        <f t="shared" si="444"/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80</v>
      </c>
      <c r="AU417">
        <v>68</v>
      </c>
      <c r="AV417">
        <v>1</v>
      </c>
      <c r="AW417">
        <v>1</v>
      </c>
      <c r="AZ417">
        <v>1</v>
      </c>
      <c r="BA417">
        <v>1</v>
      </c>
      <c r="BB417">
        <v>1</v>
      </c>
      <c r="BC417">
        <v>1</v>
      </c>
      <c r="BD417" t="s">
        <v>6</v>
      </c>
      <c r="BE417" t="s">
        <v>6</v>
      </c>
      <c r="BF417" t="s">
        <v>6</v>
      </c>
      <c r="BG417" t="s">
        <v>6</v>
      </c>
      <c r="BH417">
        <v>3</v>
      </c>
      <c r="BI417">
        <v>1</v>
      </c>
      <c r="BJ417" t="s">
        <v>6</v>
      </c>
      <c r="BM417">
        <v>57001</v>
      </c>
      <c r="BN417">
        <v>0</v>
      </c>
      <c r="BO417" t="s">
        <v>6</v>
      </c>
      <c r="BP417">
        <v>0</v>
      </c>
      <c r="BQ417">
        <v>6</v>
      </c>
      <c r="BR417">
        <v>0</v>
      </c>
      <c r="BS417">
        <v>1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6</v>
      </c>
      <c r="BZ417">
        <v>80</v>
      </c>
      <c r="CA417">
        <v>68</v>
      </c>
      <c r="CF417">
        <v>0</v>
      </c>
      <c r="CG417">
        <v>0</v>
      </c>
      <c r="CM417">
        <v>0</v>
      </c>
      <c r="CN417" t="s">
        <v>6</v>
      </c>
      <c r="CO417">
        <v>0</v>
      </c>
      <c r="CP417">
        <f t="shared" si="445"/>
        <v>0</v>
      </c>
      <c r="CQ417">
        <f t="shared" si="446"/>
        <v>0</v>
      </c>
      <c r="CR417">
        <f t="shared" si="447"/>
        <v>0</v>
      </c>
      <c r="CS417">
        <f t="shared" si="448"/>
        <v>0</v>
      </c>
      <c r="CT417">
        <f t="shared" si="449"/>
        <v>0</v>
      </c>
      <c r="CU417">
        <f t="shared" si="450"/>
        <v>0</v>
      </c>
      <c r="CV417">
        <f t="shared" si="451"/>
        <v>0</v>
      </c>
      <c r="CW417">
        <f t="shared" si="452"/>
        <v>0</v>
      </c>
      <c r="CX417">
        <f t="shared" si="453"/>
        <v>0</v>
      </c>
      <c r="CY417">
        <f t="shared" si="454"/>
        <v>0</v>
      </c>
      <c r="CZ417">
        <f t="shared" si="455"/>
        <v>0</v>
      </c>
      <c r="DC417" t="s">
        <v>6</v>
      </c>
      <c r="DD417" t="s">
        <v>6</v>
      </c>
      <c r="DE417" t="s">
        <v>6</v>
      </c>
      <c r="DF417" t="s">
        <v>6</v>
      </c>
      <c r="DG417" t="s">
        <v>6</v>
      </c>
      <c r="DH417" t="s">
        <v>6</v>
      </c>
      <c r="DI417" t="s">
        <v>6</v>
      </c>
      <c r="DJ417" t="s">
        <v>6</v>
      </c>
      <c r="DK417" t="s">
        <v>6</v>
      </c>
      <c r="DL417" t="s">
        <v>6</v>
      </c>
      <c r="DM417" t="s">
        <v>6</v>
      </c>
      <c r="DN417">
        <v>0</v>
      </c>
      <c r="DO417">
        <v>0</v>
      </c>
      <c r="DP417">
        <v>1</v>
      </c>
      <c r="DQ417">
        <v>1</v>
      </c>
      <c r="DU417">
        <v>1009</v>
      </c>
      <c r="DV417" t="s">
        <v>46</v>
      </c>
      <c r="DW417" t="s">
        <v>46</v>
      </c>
      <c r="DX417">
        <v>1000</v>
      </c>
      <c r="EE417">
        <v>27029102</v>
      </c>
      <c r="EF417">
        <v>6</v>
      </c>
      <c r="EG417" t="s">
        <v>40</v>
      </c>
      <c r="EH417">
        <v>0</v>
      </c>
      <c r="EI417" t="s">
        <v>6</v>
      </c>
      <c r="EJ417">
        <v>1</v>
      </c>
      <c r="EK417">
        <v>57001</v>
      </c>
      <c r="EL417" t="s">
        <v>200</v>
      </c>
      <c r="EM417" t="s">
        <v>407</v>
      </c>
      <c r="EO417" t="s">
        <v>6</v>
      </c>
      <c r="EQ417">
        <v>0</v>
      </c>
      <c r="ER417">
        <v>0</v>
      </c>
      <c r="ES417">
        <v>0</v>
      </c>
      <c r="ET417">
        <v>0</v>
      </c>
      <c r="EU417">
        <v>0</v>
      </c>
      <c r="EV417">
        <v>0</v>
      </c>
      <c r="EW417">
        <v>0</v>
      </c>
      <c r="EX417">
        <v>0</v>
      </c>
      <c r="FQ417">
        <v>0</v>
      </c>
      <c r="FR417">
        <f t="shared" si="456"/>
        <v>0</v>
      </c>
      <c r="FS417">
        <v>0</v>
      </c>
      <c r="FX417">
        <v>80</v>
      </c>
      <c r="FY417">
        <v>68</v>
      </c>
      <c r="GA417" t="s">
        <v>6</v>
      </c>
      <c r="GD417">
        <v>0</v>
      </c>
      <c r="GF417">
        <v>-179832266</v>
      </c>
      <c r="GG417">
        <v>2</v>
      </c>
      <c r="GH417">
        <v>1</v>
      </c>
      <c r="GI417">
        <v>-2</v>
      </c>
      <c r="GJ417">
        <v>0</v>
      </c>
      <c r="GK417">
        <f>ROUND(R417*(S12)/100,2)</f>
        <v>0</v>
      </c>
      <c r="GL417">
        <f t="shared" si="457"/>
        <v>0</v>
      </c>
      <c r="GM417">
        <f t="shared" si="458"/>
        <v>0</v>
      </c>
      <c r="GN417">
        <f t="shared" si="459"/>
        <v>0</v>
      </c>
      <c r="GO417">
        <f t="shared" si="460"/>
        <v>0</v>
      </c>
      <c r="GP417">
        <f t="shared" si="461"/>
        <v>0</v>
      </c>
      <c r="GR417">
        <v>0</v>
      </c>
      <c r="GS417">
        <v>0</v>
      </c>
      <c r="GT417">
        <v>0</v>
      </c>
      <c r="GU417" t="s">
        <v>6</v>
      </c>
      <c r="GV417">
        <f t="shared" si="462"/>
        <v>0</v>
      </c>
      <c r="GW417">
        <v>1</v>
      </c>
      <c r="GX417">
        <f t="shared" si="463"/>
        <v>0</v>
      </c>
      <c r="HA417">
        <v>0</v>
      </c>
      <c r="HB417">
        <v>0</v>
      </c>
      <c r="IK417">
        <v>0</v>
      </c>
    </row>
    <row r="418" spans="1:255" x14ac:dyDescent="0.2">
      <c r="A418" s="2">
        <v>17</v>
      </c>
      <c r="B418" s="2">
        <v>1</v>
      </c>
      <c r="C418" s="2">
        <f>ROW(SmtRes!A1069)</f>
        <v>1069</v>
      </c>
      <c r="D418" s="2">
        <f>ROW(EtalonRes!A1093)</f>
        <v>1093</v>
      </c>
      <c r="E418" s="2" t="s">
        <v>585</v>
      </c>
      <c r="F418" s="2" t="s">
        <v>586</v>
      </c>
      <c r="G418" s="2" t="s">
        <v>587</v>
      </c>
      <c r="H418" s="2" t="s">
        <v>32</v>
      </c>
      <c r="I418" s="2">
        <f>ROUND(136.58/100,9)</f>
        <v>1.3657999999999999</v>
      </c>
      <c r="J418" s="2">
        <v>0</v>
      </c>
      <c r="K418" s="2"/>
      <c r="L418" s="2"/>
      <c r="M418" s="2"/>
      <c r="N418" s="2"/>
      <c r="O418" s="2">
        <f t="shared" si="429"/>
        <v>1155.74</v>
      </c>
      <c r="P418" s="2">
        <f t="shared" si="430"/>
        <v>0</v>
      </c>
      <c r="Q418" s="2">
        <f t="shared" si="431"/>
        <v>93.93</v>
      </c>
      <c r="R418" s="2">
        <f t="shared" si="432"/>
        <v>40.56</v>
      </c>
      <c r="S418" s="2">
        <f t="shared" si="433"/>
        <v>1061.81</v>
      </c>
      <c r="T418" s="2">
        <f t="shared" si="434"/>
        <v>0</v>
      </c>
      <c r="U418" s="2">
        <f t="shared" si="435"/>
        <v>118.373886</v>
      </c>
      <c r="V418" s="2">
        <f t="shared" si="436"/>
        <v>3.0047600000000001</v>
      </c>
      <c r="W418" s="2">
        <f t="shared" si="437"/>
        <v>0</v>
      </c>
      <c r="X418" s="2">
        <f t="shared" si="438"/>
        <v>1091.3499999999999</v>
      </c>
      <c r="Y418" s="2">
        <f t="shared" si="439"/>
        <v>661.42</v>
      </c>
      <c r="Z418" s="2"/>
      <c r="AA418" s="2">
        <v>27721505</v>
      </c>
      <c r="AB418" s="2">
        <f t="shared" si="440"/>
        <v>846.2</v>
      </c>
      <c r="AC418" s="2">
        <f t="shared" si="464"/>
        <v>0</v>
      </c>
      <c r="AD418" s="2">
        <f t="shared" si="470"/>
        <v>68.77</v>
      </c>
      <c r="AE418" s="2">
        <f t="shared" si="471"/>
        <v>29.7</v>
      </c>
      <c r="AF418" s="2">
        <f t="shared" si="471"/>
        <v>777.43</v>
      </c>
      <c r="AG418" s="2">
        <f t="shared" si="442"/>
        <v>0</v>
      </c>
      <c r="AH418" s="2">
        <f t="shared" si="472"/>
        <v>86.67</v>
      </c>
      <c r="AI418" s="2">
        <f t="shared" si="472"/>
        <v>2.2000000000000002</v>
      </c>
      <c r="AJ418" s="2">
        <f t="shared" si="444"/>
        <v>0</v>
      </c>
      <c r="AK418" s="2">
        <v>846.2</v>
      </c>
      <c r="AL418" s="2">
        <v>0</v>
      </c>
      <c r="AM418" s="2">
        <v>68.77</v>
      </c>
      <c r="AN418" s="2">
        <v>29.7</v>
      </c>
      <c r="AO418" s="2">
        <v>777.43</v>
      </c>
      <c r="AP418" s="2">
        <v>0</v>
      </c>
      <c r="AQ418" s="2">
        <v>86.67</v>
      </c>
      <c r="AR418" s="2">
        <v>2.2000000000000002</v>
      </c>
      <c r="AS418" s="2">
        <v>0</v>
      </c>
      <c r="AT418" s="2">
        <v>99</v>
      </c>
      <c r="AU418" s="2">
        <v>60</v>
      </c>
      <c r="AV418" s="2">
        <v>1</v>
      </c>
      <c r="AW418" s="2">
        <v>1</v>
      </c>
      <c r="AX418" s="2"/>
      <c r="AY418" s="2"/>
      <c r="AZ418" s="2">
        <v>1</v>
      </c>
      <c r="BA418" s="2">
        <v>1</v>
      </c>
      <c r="BB418" s="2">
        <v>1</v>
      </c>
      <c r="BC418" s="2">
        <v>1</v>
      </c>
      <c r="BD418" s="2" t="s">
        <v>6</v>
      </c>
      <c r="BE418" s="2" t="s">
        <v>6</v>
      </c>
      <c r="BF418" s="2" t="s">
        <v>6</v>
      </c>
      <c r="BG418" s="2" t="s">
        <v>6</v>
      </c>
      <c r="BH418" s="2">
        <v>0</v>
      </c>
      <c r="BI418" s="2">
        <v>1</v>
      </c>
      <c r="BJ418" s="2" t="s">
        <v>588</v>
      </c>
      <c r="BK418" s="2"/>
      <c r="BL418" s="2"/>
      <c r="BM418" s="2">
        <v>46001</v>
      </c>
      <c r="BN418" s="2">
        <v>0</v>
      </c>
      <c r="BO418" s="2" t="s">
        <v>6</v>
      </c>
      <c r="BP418" s="2">
        <v>0</v>
      </c>
      <c r="BQ418" s="2">
        <v>2</v>
      </c>
      <c r="BR418" s="2">
        <v>0</v>
      </c>
      <c r="BS418" s="2">
        <v>1</v>
      </c>
      <c r="BT418" s="2">
        <v>1</v>
      </c>
      <c r="BU418" s="2">
        <v>1</v>
      </c>
      <c r="BV418" s="2">
        <v>1</v>
      </c>
      <c r="BW418" s="2">
        <v>1</v>
      </c>
      <c r="BX418" s="2">
        <v>1</v>
      </c>
      <c r="BY418" s="2" t="s">
        <v>6</v>
      </c>
      <c r="BZ418" s="2">
        <v>110</v>
      </c>
      <c r="CA418" s="2">
        <v>70</v>
      </c>
      <c r="CB418" s="2"/>
      <c r="CC418" s="2"/>
      <c r="CD418" s="2"/>
      <c r="CE418" s="2"/>
      <c r="CF418" s="2">
        <v>0</v>
      </c>
      <c r="CG418" s="2">
        <v>0</v>
      </c>
      <c r="CH418" s="2"/>
      <c r="CI418" s="2"/>
      <c r="CJ418" s="2"/>
      <c r="CK418" s="2"/>
      <c r="CL418" s="2"/>
      <c r="CM418" s="2">
        <v>0</v>
      </c>
      <c r="CN418" s="2" t="s">
        <v>6</v>
      </c>
      <c r="CO418" s="2">
        <v>0</v>
      </c>
      <c r="CP418" s="2">
        <f t="shared" si="445"/>
        <v>1155.74</v>
      </c>
      <c r="CQ418" s="2">
        <f t="shared" si="446"/>
        <v>0</v>
      </c>
      <c r="CR418" s="2">
        <f t="shared" si="447"/>
        <v>68.77</v>
      </c>
      <c r="CS418" s="2">
        <f t="shared" si="448"/>
        <v>29.7</v>
      </c>
      <c r="CT418" s="2">
        <f t="shared" si="449"/>
        <v>777.43</v>
      </c>
      <c r="CU418" s="2">
        <f t="shared" si="450"/>
        <v>0</v>
      </c>
      <c r="CV418" s="2">
        <f t="shared" si="451"/>
        <v>86.67</v>
      </c>
      <c r="CW418" s="2">
        <f t="shared" si="452"/>
        <v>2.2000000000000002</v>
      </c>
      <c r="CX418" s="2">
        <f t="shared" si="453"/>
        <v>0</v>
      </c>
      <c r="CY418" s="2">
        <f t="shared" si="454"/>
        <v>1091.3462999999999</v>
      </c>
      <c r="CZ418" s="2">
        <f t="shared" si="455"/>
        <v>661.42200000000003</v>
      </c>
      <c r="DA418" s="2"/>
      <c r="DB418" s="2"/>
      <c r="DC418" s="2" t="s">
        <v>6</v>
      </c>
      <c r="DD418" s="2" t="s">
        <v>6</v>
      </c>
      <c r="DE418" s="2" t="s">
        <v>6</v>
      </c>
      <c r="DF418" s="2" t="s">
        <v>6</v>
      </c>
      <c r="DG418" s="2" t="s">
        <v>6</v>
      </c>
      <c r="DH418" s="2" t="s">
        <v>6</v>
      </c>
      <c r="DI418" s="2" t="s">
        <v>6</v>
      </c>
      <c r="DJ418" s="2" t="s">
        <v>6</v>
      </c>
      <c r="DK418" s="2" t="s">
        <v>6</v>
      </c>
      <c r="DL418" s="2" t="s">
        <v>6</v>
      </c>
      <c r="DM418" s="2" t="s">
        <v>6</v>
      </c>
      <c r="DN418" s="2">
        <v>0</v>
      </c>
      <c r="DO418" s="2">
        <v>0</v>
      </c>
      <c r="DP418" s="2">
        <v>1</v>
      </c>
      <c r="DQ418" s="2">
        <v>1</v>
      </c>
      <c r="DR418" s="2"/>
      <c r="DS418" s="2"/>
      <c r="DT418" s="2"/>
      <c r="DU418" s="2">
        <v>1005</v>
      </c>
      <c r="DV418" s="2" t="s">
        <v>32</v>
      </c>
      <c r="DW418" s="2" t="s">
        <v>32</v>
      </c>
      <c r="DX418" s="2">
        <v>100</v>
      </c>
      <c r="DY418" s="2"/>
      <c r="DZ418" s="2"/>
      <c r="EA418" s="2"/>
      <c r="EB418" s="2"/>
      <c r="EC418" s="2"/>
      <c r="ED418" s="2"/>
      <c r="EE418" s="2">
        <v>27029091</v>
      </c>
      <c r="EF418" s="2">
        <v>2</v>
      </c>
      <c r="EG418" s="2" t="s">
        <v>23</v>
      </c>
      <c r="EH418" s="2">
        <v>0</v>
      </c>
      <c r="EI418" s="2" t="s">
        <v>6</v>
      </c>
      <c r="EJ418" s="2">
        <v>1</v>
      </c>
      <c r="EK418" s="2">
        <v>46001</v>
      </c>
      <c r="EL418" s="2" t="s">
        <v>34</v>
      </c>
      <c r="EM418" s="2" t="s">
        <v>35</v>
      </c>
      <c r="EN418" s="2"/>
      <c r="EO418" s="2" t="s">
        <v>6</v>
      </c>
      <c r="EP418" s="2"/>
      <c r="EQ418" s="2">
        <v>0</v>
      </c>
      <c r="ER418" s="2">
        <v>846.2</v>
      </c>
      <c r="ES418" s="2">
        <v>0</v>
      </c>
      <c r="ET418" s="2">
        <v>68.77</v>
      </c>
      <c r="EU418" s="2">
        <v>29.7</v>
      </c>
      <c r="EV418" s="2">
        <v>777.43</v>
      </c>
      <c r="EW418" s="2">
        <v>86.67</v>
      </c>
      <c r="EX418" s="2">
        <v>2.2000000000000002</v>
      </c>
      <c r="EY418" s="2">
        <v>0</v>
      </c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>
        <v>0</v>
      </c>
      <c r="FR418" s="2">
        <f t="shared" si="456"/>
        <v>0</v>
      </c>
      <c r="FS418" s="2">
        <v>0</v>
      </c>
      <c r="FT418" s="2" t="s">
        <v>27</v>
      </c>
      <c r="FU418" s="2" t="s">
        <v>28</v>
      </c>
      <c r="FV418" s="2"/>
      <c r="FW418" s="2"/>
      <c r="FX418" s="2">
        <v>99</v>
      </c>
      <c r="FY418" s="2">
        <v>59.5</v>
      </c>
      <c r="FZ418" s="2"/>
      <c r="GA418" s="2" t="s">
        <v>6</v>
      </c>
      <c r="GB418" s="2"/>
      <c r="GC418" s="2"/>
      <c r="GD418" s="2">
        <v>0</v>
      </c>
      <c r="GE418" s="2"/>
      <c r="GF418" s="2">
        <v>906905183</v>
      </c>
      <c r="GG418" s="2">
        <v>2</v>
      </c>
      <c r="GH418" s="2">
        <v>1</v>
      </c>
      <c r="GI418" s="2">
        <v>-2</v>
      </c>
      <c r="GJ418" s="2">
        <v>0</v>
      </c>
      <c r="GK418" s="2">
        <f>ROUND(R418*(R12)/100,2)</f>
        <v>0</v>
      </c>
      <c r="GL418" s="2">
        <f t="shared" si="457"/>
        <v>0</v>
      </c>
      <c r="GM418" s="2">
        <f t="shared" si="458"/>
        <v>2908.51</v>
      </c>
      <c r="GN418" s="2">
        <f t="shared" si="459"/>
        <v>2908.51</v>
      </c>
      <c r="GO418" s="2">
        <f t="shared" si="460"/>
        <v>0</v>
      </c>
      <c r="GP418" s="2">
        <f t="shared" si="461"/>
        <v>0</v>
      </c>
      <c r="GQ418" s="2"/>
      <c r="GR418" s="2">
        <v>0</v>
      </c>
      <c r="GS418" s="2">
        <v>3</v>
      </c>
      <c r="GT418" s="2">
        <v>0</v>
      </c>
      <c r="GU418" s="2" t="s">
        <v>6</v>
      </c>
      <c r="GV418" s="2">
        <f t="shared" si="462"/>
        <v>0</v>
      </c>
      <c r="GW418" s="2">
        <v>1</v>
      </c>
      <c r="GX418" s="2">
        <f t="shared" si="463"/>
        <v>0</v>
      </c>
      <c r="GY418" s="2"/>
      <c r="GZ418" s="2"/>
      <c r="HA418" s="2">
        <v>0</v>
      </c>
      <c r="HB418" s="2">
        <v>0</v>
      </c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>
        <v>0</v>
      </c>
      <c r="IL418" s="2"/>
      <c r="IM418" s="2"/>
      <c r="IN418" s="2"/>
      <c r="IO418" s="2"/>
      <c r="IP418" s="2"/>
      <c r="IQ418" s="2"/>
      <c r="IR418" s="2"/>
      <c r="IS418" s="2"/>
      <c r="IT418" s="2"/>
      <c r="IU418" s="2"/>
    </row>
    <row r="419" spans="1:255" x14ac:dyDescent="0.2">
      <c r="A419">
        <v>17</v>
      </c>
      <c r="B419">
        <v>1</v>
      </c>
      <c r="C419">
        <f>ROW(SmtRes!A1072)</f>
        <v>1072</v>
      </c>
      <c r="D419">
        <f>ROW(EtalonRes!A1096)</f>
        <v>1096</v>
      </c>
      <c r="E419" t="s">
        <v>585</v>
      </c>
      <c r="F419" t="s">
        <v>586</v>
      </c>
      <c r="G419" t="s">
        <v>587</v>
      </c>
      <c r="H419" t="s">
        <v>32</v>
      </c>
      <c r="I419">
        <f>ROUND(136.58/100,9)</f>
        <v>1.3657999999999999</v>
      </c>
      <c r="J419">
        <v>0</v>
      </c>
      <c r="O419">
        <f t="shared" si="429"/>
        <v>1155.74</v>
      </c>
      <c r="P419">
        <f t="shared" si="430"/>
        <v>0</v>
      </c>
      <c r="Q419">
        <f t="shared" si="431"/>
        <v>93.93</v>
      </c>
      <c r="R419">
        <f t="shared" si="432"/>
        <v>40.56</v>
      </c>
      <c r="S419">
        <f t="shared" si="433"/>
        <v>1061.81</v>
      </c>
      <c r="T419">
        <f t="shared" si="434"/>
        <v>0</v>
      </c>
      <c r="U419">
        <f t="shared" si="435"/>
        <v>118.373886</v>
      </c>
      <c r="V419">
        <f t="shared" si="436"/>
        <v>3.0047600000000001</v>
      </c>
      <c r="W419">
        <f t="shared" si="437"/>
        <v>0</v>
      </c>
      <c r="X419">
        <f t="shared" si="438"/>
        <v>1091.3499999999999</v>
      </c>
      <c r="Y419">
        <f t="shared" si="439"/>
        <v>661.42</v>
      </c>
      <c r="AA419">
        <v>27721504</v>
      </c>
      <c r="AB419">
        <f t="shared" si="440"/>
        <v>846.2</v>
      </c>
      <c r="AC419">
        <f t="shared" si="464"/>
        <v>0</v>
      </c>
      <c r="AD419">
        <f t="shared" si="470"/>
        <v>68.77</v>
      </c>
      <c r="AE419">
        <f t="shared" si="471"/>
        <v>29.7</v>
      </c>
      <c r="AF419">
        <f t="shared" si="471"/>
        <v>777.43</v>
      </c>
      <c r="AG419">
        <f t="shared" si="442"/>
        <v>0</v>
      </c>
      <c r="AH419">
        <f t="shared" si="472"/>
        <v>86.67</v>
      </c>
      <c r="AI419">
        <f t="shared" si="472"/>
        <v>2.2000000000000002</v>
      </c>
      <c r="AJ419">
        <f t="shared" si="444"/>
        <v>0</v>
      </c>
      <c r="AK419">
        <v>846.2</v>
      </c>
      <c r="AL419">
        <v>0</v>
      </c>
      <c r="AM419">
        <v>68.77</v>
      </c>
      <c r="AN419">
        <v>29.7</v>
      </c>
      <c r="AO419">
        <v>777.43</v>
      </c>
      <c r="AP419">
        <v>0</v>
      </c>
      <c r="AQ419">
        <v>86.67</v>
      </c>
      <c r="AR419">
        <v>2.2000000000000002</v>
      </c>
      <c r="AS419">
        <v>0</v>
      </c>
      <c r="AT419">
        <v>99</v>
      </c>
      <c r="AU419">
        <v>60</v>
      </c>
      <c r="AV419">
        <v>1</v>
      </c>
      <c r="AW419">
        <v>1</v>
      </c>
      <c r="AZ419">
        <v>1</v>
      </c>
      <c r="BA419">
        <v>1</v>
      </c>
      <c r="BB419">
        <v>1</v>
      </c>
      <c r="BC419">
        <v>1</v>
      </c>
      <c r="BD419" t="s">
        <v>6</v>
      </c>
      <c r="BE419" t="s">
        <v>6</v>
      </c>
      <c r="BF419" t="s">
        <v>6</v>
      </c>
      <c r="BG419" t="s">
        <v>6</v>
      </c>
      <c r="BH419">
        <v>0</v>
      </c>
      <c r="BI419">
        <v>1</v>
      </c>
      <c r="BJ419" t="s">
        <v>588</v>
      </c>
      <c r="BM419">
        <v>46001</v>
      </c>
      <c r="BN419">
        <v>0</v>
      </c>
      <c r="BO419" t="s">
        <v>6</v>
      </c>
      <c r="BP419">
        <v>0</v>
      </c>
      <c r="BQ419">
        <v>2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6</v>
      </c>
      <c r="BZ419">
        <v>110</v>
      </c>
      <c r="CA419">
        <v>70</v>
      </c>
      <c r="CF419">
        <v>0</v>
      </c>
      <c r="CG419">
        <v>0</v>
      </c>
      <c r="CM419">
        <v>0</v>
      </c>
      <c r="CN419" t="s">
        <v>6</v>
      </c>
      <c r="CO419">
        <v>0</v>
      </c>
      <c r="CP419">
        <f t="shared" si="445"/>
        <v>1155.74</v>
      </c>
      <c r="CQ419">
        <f t="shared" si="446"/>
        <v>0</v>
      </c>
      <c r="CR419">
        <f t="shared" si="447"/>
        <v>68.77</v>
      </c>
      <c r="CS419">
        <f t="shared" si="448"/>
        <v>29.7</v>
      </c>
      <c r="CT419">
        <f t="shared" si="449"/>
        <v>777.43</v>
      </c>
      <c r="CU419">
        <f t="shared" si="450"/>
        <v>0</v>
      </c>
      <c r="CV419">
        <f t="shared" si="451"/>
        <v>86.67</v>
      </c>
      <c r="CW419">
        <f t="shared" si="452"/>
        <v>2.2000000000000002</v>
      </c>
      <c r="CX419">
        <f t="shared" si="453"/>
        <v>0</v>
      </c>
      <c r="CY419">
        <f t="shared" si="454"/>
        <v>1091.3462999999999</v>
      </c>
      <c r="CZ419">
        <f t="shared" si="455"/>
        <v>661.42200000000003</v>
      </c>
      <c r="DC419" t="s">
        <v>6</v>
      </c>
      <c r="DD419" t="s">
        <v>6</v>
      </c>
      <c r="DE419" t="s">
        <v>6</v>
      </c>
      <c r="DF419" t="s">
        <v>6</v>
      </c>
      <c r="DG419" t="s">
        <v>6</v>
      </c>
      <c r="DH419" t="s">
        <v>6</v>
      </c>
      <c r="DI419" t="s">
        <v>6</v>
      </c>
      <c r="DJ419" t="s">
        <v>6</v>
      </c>
      <c r="DK419" t="s">
        <v>6</v>
      </c>
      <c r="DL419" t="s">
        <v>6</v>
      </c>
      <c r="DM419" t="s">
        <v>6</v>
      </c>
      <c r="DN419">
        <v>0</v>
      </c>
      <c r="DO419">
        <v>0</v>
      </c>
      <c r="DP419">
        <v>1</v>
      </c>
      <c r="DQ419">
        <v>1</v>
      </c>
      <c r="DU419">
        <v>1005</v>
      </c>
      <c r="DV419" t="s">
        <v>32</v>
      </c>
      <c r="DW419" t="s">
        <v>32</v>
      </c>
      <c r="DX419">
        <v>100</v>
      </c>
      <c r="EE419">
        <v>27029091</v>
      </c>
      <c r="EF419">
        <v>2</v>
      </c>
      <c r="EG419" t="s">
        <v>23</v>
      </c>
      <c r="EH419">
        <v>0</v>
      </c>
      <c r="EI419" t="s">
        <v>6</v>
      </c>
      <c r="EJ419">
        <v>1</v>
      </c>
      <c r="EK419">
        <v>46001</v>
      </c>
      <c r="EL419" t="s">
        <v>34</v>
      </c>
      <c r="EM419" t="s">
        <v>35</v>
      </c>
      <c r="EO419" t="s">
        <v>6</v>
      </c>
      <c r="EQ419">
        <v>0</v>
      </c>
      <c r="ER419">
        <v>846.2</v>
      </c>
      <c r="ES419">
        <v>0</v>
      </c>
      <c r="ET419">
        <v>68.77</v>
      </c>
      <c r="EU419">
        <v>29.7</v>
      </c>
      <c r="EV419">
        <v>777.43</v>
      </c>
      <c r="EW419">
        <v>86.67</v>
      </c>
      <c r="EX419">
        <v>2.2000000000000002</v>
      </c>
      <c r="EY419">
        <v>0</v>
      </c>
      <c r="FQ419">
        <v>0</v>
      </c>
      <c r="FR419">
        <f t="shared" si="456"/>
        <v>0</v>
      </c>
      <c r="FS419">
        <v>0</v>
      </c>
      <c r="FT419" t="s">
        <v>27</v>
      </c>
      <c r="FU419" t="s">
        <v>28</v>
      </c>
      <c r="FX419">
        <v>99</v>
      </c>
      <c r="FY419">
        <v>59.5</v>
      </c>
      <c r="GA419" t="s">
        <v>6</v>
      </c>
      <c r="GD419">
        <v>0</v>
      </c>
      <c r="GF419">
        <v>906905183</v>
      </c>
      <c r="GG419">
        <v>2</v>
      </c>
      <c r="GH419">
        <v>1</v>
      </c>
      <c r="GI419">
        <v>-2</v>
      </c>
      <c r="GJ419">
        <v>0</v>
      </c>
      <c r="GK419">
        <f>ROUND(R419*(S12)/100,2)</f>
        <v>0</v>
      </c>
      <c r="GL419">
        <f t="shared" si="457"/>
        <v>0</v>
      </c>
      <c r="GM419">
        <f t="shared" si="458"/>
        <v>2908.51</v>
      </c>
      <c r="GN419">
        <f t="shared" si="459"/>
        <v>2908.51</v>
      </c>
      <c r="GO419">
        <f t="shared" si="460"/>
        <v>0</v>
      </c>
      <c r="GP419">
        <f t="shared" si="461"/>
        <v>0</v>
      </c>
      <c r="GR419">
        <v>0</v>
      </c>
      <c r="GS419">
        <v>0</v>
      </c>
      <c r="GT419">
        <v>0</v>
      </c>
      <c r="GU419" t="s">
        <v>6</v>
      </c>
      <c r="GV419">
        <f t="shared" si="462"/>
        <v>0</v>
      </c>
      <c r="GW419">
        <v>1</v>
      </c>
      <c r="GX419">
        <f t="shared" si="463"/>
        <v>0</v>
      </c>
      <c r="HA419">
        <v>0</v>
      </c>
      <c r="HB419">
        <v>0</v>
      </c>
      <c r="IK419">
        <v>0</v>
      </c>
    </row>
    <row r="420" spans="1:255" x14ac:dyDescent="0.2">
      <c r="A420" s="2">
        <v>17</v>
      </c>
      <c r="B420" s="2">
        <v>1</v>
      </c>
      <c r="C420" s="2">
        <f>ROW(SmtRes!A1093)</f>
        <v>1093</v>
      </c>
      <c r="D420" s="2">
        <f>ROW(EtalonRes!A1118)</f>
        <v>1118</v>
      </c>
      <c r="E420" s="2" t="s">
        <v>589</v>
      </c>
      <c r="F420" s="2" t="s">
        <v>590</v>
      </c>
      <c r="G420" s="2" t="s">
        <v>591</v>
      </c>
      <c r="H420" s="2" t="s">
        <v>46</v>
      </c>
      <c r="I420" s="2">
        <v>0.23085</v>
      </c>
      <c r="J420" s="2">
        <v>0</v>
      </c>
      <c r="K420" s="2"/>
      <c r="L420" s="2"/>
      <c r="M420" s="2"/>
      <c r="N420" s="2"/>
      <c r="O420" s="2">
        <f t="shared" si="429"/>
        <v>197.32</v>
      </c>
      <c r="P420" s="2">
        <f t="shared" si="430"/>
        <v>0</v>
      </c>
      <c r="Q420" s="2">
        <f t="shared" si="431"/>
        <v>76.2</v>
      </c>
      <c r="R420" s="2">
        <f t="shared" si="432"/>
        <v>2.0099999999999998</v>
      </c>
      <c r="S420" s="2">
        <f t="shared" si="433"/>
        <v>121.12</v>
      </c>
      <c r="T420" s="2">
        <f t="shared" si="434"/>
        <v>0</v>
      </c>
      <c r="U420" s="2">
        <f t="shared" si="435"/>
        <v>12.210118199999998</v>
      </c>
      <c r="V420" s="2">
        <f t="shared" si="436"/>
        <v>0.14058765000000001</v>
      </c>
      <c r="W420" s="2">
        <f t="shared" si="437"/>
        <v>0</v>
      </c>
      <c r="X420" s="2">
        <f t="shared" si="438"/>
        <v>99.74</v>
      </c>
      <c r="Y420" s="2">
        <f t="shared" si="439"/>
        <v>88.65</v>
      </c>
      <c r="Z420" s="2"/>
      <c r="AA420" s="2">
        <v>27721505</v>
      </c>
      <c r="AB420" s="2">
        <f t="shared" si="440"/>
        <v>854.76</v>
      </c>
      <c r="AC420" s="2">
        <f>ROUND(((ES420*0)),2)</f>
        <v>0</v>
      </c>
      <c r="AD420" s="2">
        <f>ROUND(((((ET420*0.7))-((EU420*0.7)))+AE420),2)</f>
        <v>330.07</v>
      </c>
      <c r="AE420" s="2">
        <f>ROUND(((EU420*0.7)),2)</f>
        <v>8.69</v>
      </c>
      <c r="AF420" s="2">
        <f>ROUND(((EV420*0.7)),2)</f>
        <v>524.69000000000005</v>
      </c>
      <c r="AG420" s="2">
        <f t="shared" si="442"/>
        <v>0</v>
      </c>
      <c r="AH420" s="2">
        <f>((EW420*0.7))</f>
        <v>52.891999999999996</v>
      </c>
      <c r="AI420" s="2">
        <f>((EX420*0.7))</f>
        <v>0.60899999999999999</v>
      </c>
      <c r="AJ420" s="2">
        <f t="shared" si="444"/>
        <v>0</v>
      </c>
      <c r="AK420" s="2">
        <v>1685.67</v>
      </c>
      <c r="AL420" s="2">
        <v>464.58</v>
      </c>
      <c r="AM420" s="2">
        <v>471.53</v>
      </c>
      <c r="AN420" s="2">
        <v>12.42</v>
      </c>
      <c r="AO420" s="2">
        <v>749.56</v>
      </c>
      <c r="AP420" s="2">
        <v>0</v>
      </c>
      <c r="AQ420" s="2">
        <v>75.56</v>
      </c>
      <c r="AR420" s="2">
        <v>0.87</v>
      </c>
      <c r="AS420" s="2">
        <v>0</v>
      </c>
      <c r="AT420" s="2">
        <v>81</v>
      </c>
      <c r="AU420" s="2">
        <v>72</v>
      </c>
      <c r="AV420" s="2">
        <v>1</v>
      </c>
      <c r="AW420" s="2">
        <v>1</v>
      </c>
      <c r="AX420" s="2"/>
      <c r="AY420" s="2"/>
      <c r="AZ420" s="2">
        <v>1</v>
      </c>
      <c r="BA420" s="2">
        <v>1</v>
      </c>
      <c r="BB420" s="2">
        <v>1</v>
      </c>
      <c r="BC420" s="2">
        <v>1</v>
      </c>
      <c r="BD420" s="2" t="s">
        <v>6</v>
      </c>
      <c r="BE420" s="2" t="s">
        <v>6</v>
      </c>
      <c r="BF420" s="2" t="s">
        <v>6</v>
      </c>
      <c r="BG420" s="2" t="s">
        <v>6</v>
      </c>
      <c r="BH420" s="2">
        <v>0</v>
      </c>
      <c r="BI420" s="2">
        <v>1</v>
      </c>
      <c r="BJ420" s="2" t="s">
        <v>592</v>
      </c>
      <c r="BK420" s="2"/>
      <c r="BL420" s="2"/>
      <c r="BM420" s="2">
        <v>9001</v>
      </c>
      <c r="BN420" s="2">
        <v>0</v>
      </c>
      <c r="BO420" s="2" t="s">
        <v>6</v>
      </c>
      <c r="BP420" s="2">
        <v>0</v>
      </c>
      <c r="BQ420" s="2">
        <v>2</v>
      </c>
      <c r="BR420" s="2">
        <v>0</v>
      </c>
      <c r="BS420" s="2">
        <v>1</v>
      </c>
      <c r="BT420" s="2">
        <v>1</v>
      </c>
      <c r="BU420" s="2">
        <v>1</v>
      </c>
      <c r="BV420" s="2">
        <v>1</v>
      </c>
      <c r="BW420" s="2">
        <v>1</v>
      </c>
      <c r="BX420" s="2">
        <v>1</v>
      </c>
      <c r="BY420" s="2" t="s">
        <v>6</v>
      </c>
      <c r="BZ420" s="2">
        <v>90</v>
      </c>
      <c r="CA420" s="2">
        <v>85</v>
      </c>
      <c r="CB420" s="2"/>
      <c r="CC420" s="2"/>
      <c r="CD420" s="2"/>
      <c r="CE420" s="2"/>
      <c r="CF420" s="2">
        <v>0</v>
      </c>
      <c r="CG420" s="2">
        <v>0</v>
      </c>
      <c r="CH420" s="2"/>
      <c r="CI420" s="2"/>
      <c r="CJ420" s="2"/>
      <c r="CK420" s="2"/>
      <c r="CL420" s="2"/>
      <c r="CM420" s="2">
        <v>0</v>
      </c>
      <c r="CN420" s="2" t="s">
        <v>52</v>
      </c>
      <c r="CO420" s="2">
        <v>0</v>
      </c>
      <c r="CP420" s="2">
        <f t="shared" si="445"/>
        <v>197.32</v>
      </c>
      <c r="CQ420" s="2">
        <f t="shared" si="446"/>
        <v>0</v>
      </c>
      <c r="CR420" s="2">
        <f t="shared" si="447"/>
        <v>330.07</v>
      </c>
      <c r="CS420" s="2">
        <f t="shared" si="448"/>
        <v>8.69</v>
      </c>
      <c r="CT420" s="2">
        <f t="shared" si="449"/>
        <v>524.69000000000005</v>
      </c>
      <c r="CU420" s="2">
        <f t="shared" si="450"/>
        <v>0</v>
      </c>
      <c r="CV420" s="2">
        <f t="shared" si="451"/>
        <v>52.891999999999996</v>
      </c>
      <c r="CW420" s="2">
        <f t="shared" si="452"/>
        <v>0.60899999999999999</v>
      </c>
      <c r="CX420" s="2">
        <f t="shared" si="453"/>
        <v>0</v>
      </c>
      <c r="CY420" s="2">
        <f t="shared" si="454"/>
        <v>99.735300000000009</v>
      </c>
      <c r="CZ420" s="2">
        <f t="shared" si="455"/>
        <v>88.653600000000012</v>
      </c>
      <c r="DA420" s="2"/>
      <c r="DB420" s="2"/>
      <c r="DC420" s="2" t="s">
        <v>6</v>
      </c>
      <c r="DD420" s="2" t="s">
        <v>21</v>
      </c>
      <c r="DE420" s="2" t="s">
        <v>53</v>
      </c>
      <c r="DF420" s="2" t="s">
        <v>53</v>
      </c>
      <c r="DG420" s="2" t="s">
        <v>53</v>
      </c>
      <c r="DH420" s="2" t="s">
        <v>6</v>
      </c>
      <c r="DI420" s="2" t="s">
        <v>53</v>
      </c>
      <c r="DJ420" s="2" t="s">
        <v>53</v>
      </c>
      <c r="DK420" s="2" t="s">
        <v>6</v>
      </c>
      <c r="DL420" s="2" t="s">
        <v>6</v>
      </c>
      <c r="DM420" s="2" t="s">
        <v>6</v>
      </c>
      <c r="DN420" s="2">
        <v>0</v>
      </c>
      <c r="DO420" s="2">
        <v>0</v>
      </c>
      <c r="DP420" s="2">
        <v>1</v>
      </c>
      <c r="DQ420" s="2">
        <v>1</v>
      </c>
      <c r="DR420" s="2"/>
      <c r="DS420" s="2"/>
      <c r="DT420" s="2"/>
      <c r="DU420" s="2">
        <v>1009</v>
      </c>
      <c r="DV420" s="2" t="s">
        <v>46</v>
      </c>
      <c r="DW420" s="2" t="s">
        <v>46</v>
      </c>
      <c r="DX420" s="2">
        <v>1000</v>
      </c>
      <c r="DY420" s="2"/>
      <c r="DZ420" s="2"/>
      <c r="EA420" s="2"/>
      <c r="EB420" s="2"/>
      <c r="EC420" s="2"/>
      <c r="ED420" s="2"/>
      <c r="EE420" s="2">
        <v>27029022</v>
      </c>
      <c r="EF420" s="2">
        <v>2</v>
      </c>
      <c r="EG420" s="2" t="s">
        <v>23</v>
      </c>
      <c r="EH420" s="2">
        <v>0</v>
      </c>
      <c r="EI420" s="2" t="s">
        <v>6</v>
      </c>
      <c r="EJ420" s="2">
        <v>1</v>
      </c>
      <c r="EK420" s="2">
        <v>9001</v>
      </c>
      <c r="EL420" s="2" t="s">
        <v>54</v>
      </c>
      <c r="EM420" s="2" t="s">
        <v>55</v>
      </c>
      <c r="EN420" s="2"/>
      <c r="EO420" s="2" t="s">
        <v>56</v>
      </c>
      <c r="EP420" s="2"/>
      <c r="EQ420" s="2">
        <v>0</v>
      </c>
      <c r="ER420" s="2">
        <v>1685.67</v>
      </c>
      <c r="ES420" s="2">
        <v>464.58</v>
      </c>
      <c r="ET420" s="2">
        <v>471.53</v>
      </c>
      <c r="EU420" s="2">
        <v>12.42</v>
      </c>
      <c r="EV420" s="2">
        <v>749.56</v>
      </c>
      <c r="EW420" s="2">
        <v>75.56</v>
      </c>
      <c r="EX420" s="2">
        <v>0.87</v>
      </c>
      <c r="EY420" s="2">
        <v>0</v>
      </c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>
        <v>0</v>
      </c>
      <c r="FR420" s="2">
        <f t="shared" si="456"/>
        <v>0</v>
      </c>
      <c r="FS420" s="2">
        <v>0</v>
      </c>
      <c r="FT420" s="2" t="s">
        <v>27</v>
      </c>
      <c r="FU420" s="2" t="s">
        <v>28</v>
      </c>
      <c r="FV420" s="2"/>
      <c r="FW420" s="2"/>
      <c r="FX420" s="2">
        <v>81</v>
      </c>
      <c r="FY420" s="2">
        <v>72.25</v>
      </c>
      <c r="FZ420" s="2"/>
      <c r="GA420" s="2" t="s">
        <v>6</v>
      </c>
      <c r="GB420" s="2"/>
      <c r="GC420" s="2"/>
      <c r="GD420" s="2">
        <v>0</v>
      </c>
      <c r="GE420" s="2"/>
      <c r="GF420" s="2">
        <v>157268748</v>
      </c>
      <c r="GG420" s="2">
        <v>2</v>
      </c>
      <c r="GH420" s="2">
        <v>1</v>
      </c>
      <c r="GI420" s="2">
        <v>-2</v>
      </c>
      <c r="GJ420" s="2">
        <v>0</v>
      </c>
      <c r="GK420" s="2">
        <f>ROUND(R420*(R12)/100,2)</f>
        <v>0</v>
      </c>
      <c r="GL420" s="2">
        <f t="shared" si="457"/>
        <v>0</v>
      </c>
      <c r="GM420" s="2">
        <f t="shared" si="458"/>
        <v>385.71</v>
      </c>
      <c r="GN420" s="2">
        <f t="shared" si="459"/>
        <v>385.71</v>
      </c>
      <c r="GO420" s="2">
        <f t="shared" si="460"/>
        <v>0</v>
      </c>
      <c r="GP420" s="2">
        <f t="shared" si="461"/>
        <v>0</v>
      </c>
      <c r="GQ420" s="2"/>
      <c r="GR420" s="2">
        <v>0</v>
      </c>
      <c r="GS420" s="2">
        <v>3</v>
      </c>
      <c r="GT420" s="2">
        <v>0</v>
      </c>
      <c r="GU420" s="2" t="s">
        <v>6</v>
      </c>
      <c r="GV420" s="2">
        <f t="shared" si="462"/>
        <v>0</v>
      </c>
      <c r="GW420" s="2">
        <v>1</v>
      </c>
      <c r="GX420" s="2">
        <f t="shared" si="463"/>
        <v>0</v>
      </c>
      <c r="GY420" s="2"/>
      <c r="GZ420" s="2"/>
      <c r="HA420" s="2">
        <v>0</v>
      </c>
      <c r="HB420" s="2">
        <v>0</v>
      </c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>
        <v>0</v>
      </c>
      <c r="IL420" s="2"/>
      <c r="IM420" s="2"/>
      <c r="IN420" s="2"/>
      <c r="IO420" s="2"/>
      <c r="IP420" s="2"/>
      <c r="IQ420" s="2"/>
      <c r="IR420" s="2"/>
      <c r="IS420" s="2"/>
      <c r="IT420" s="2"/>
      <c r="IU420" s="2"/>
    </row>
    <row r="421" spans="1:255" x14ac:dyDescent="0.2">
      <c r="A421">
        <v>17</v>
      </c>
      <c r="B421">
        <v>1</v>
      </c>
      <c r="C421">
        <f>ROW(SmtRes!A1114)</f>
        <v>1114</v>
      </c>
      <c r="D421">
        <f>ROW(EtalonRes!A1140)</f>
        <v>1140</v>
      </c>
      <c r="E421" t="s">
        <v>589</v>
      </c>
      <c r="F421" t="s">
        <v>590</v>
      </c>
      <c r="G421" t="s">
        <v>591</v>
      </c>
      <c r="H421" t="s">
        <v>46</v>
      </c>
      <c r="I421">
        <v>0.23085</v>
      </c>
      <c r="J421">
        <v>0</v>
      </c>
      <c r="O421">
        <f t="shared" si="429"/>
        <v>197.32</v>
      </c>
      <c r="P421">
        <f t="shared" si="430"/>
        <v>0</v>
      </c>
      <c r="Q421">
        <f t="shared" si="431"/>
        <v>76.2</v>
      </c>
      <c r="R421">
        <f t="shared" si="432"/>
        <v>2.0099999999999998</v>
      </c>
      <c r="S421">
        <f t="shared" si="433"/>
        <v>121.12</v>
      </c>
      <c r="T421">
        <f t="shared" si="434"/>
        <v>0</v>
      </c>
      <c r="U421">
        <f t="shared" si="435"/>
        <v>12.210118199999998</v>
      </c>
      <c r="V421">
        <f t="shared" si="436"/>
        <v>0.14058765000000001</v>
      </c>
      <c r="W421">
        <f t="shared" si="437"/>
        <v>0</v>
      </c>
      <c r="X421">
        <f t="shared" si="438"/>
        <v>99.74</v>
      </c>
      <c r="Y421">
        <f t="shared" si="439"/>
        <v>88.65</v>
      </c>
      <c r="AA421">
        <v>27721504</v>
      </c>
      <c r="AB421">
        <f t="shared" si="440"/>
        <v>854.76</v>
      </c>
      <c r="AC421">
        <f>ROUND(((ES421*0)),2)</f>
        <v>0</v>
      </c>
      <c r="AD421">
        <f>ROUND(((((ET421*0.7))-((EU421*0.7)))+AE421),2)</f>
        <v>330.07</v>
      </c>
      <c r="AE421">
        <f>ROUND(((EU421*0.7)),2)</f>
        <v>8.69</v>
      </c>
      <c r="AF421">
        <f>ROUND(((EV421*0.7)),2)</f>
        <v>524.69000000000005</v>
      </c>
      <c r="AG421">
        <f t="shared" si="442"/>
        <v>0</v>
      </c>
      <c r="AH421">
        <f>((EW421*0.7))</f>
        <v>52.891999999999996</v>
      </c>
      <c r="AI421">
        <f>((EX421*0.7))</f>
        <v>0.60899999999999999</v>
      </c>
      <c r="AJ421">
        <f t="shared" si="444"/>
        <v>0</v>
      </c>
      <c r="AK421">
        <v>1685.67</v>
      </c>
      <c r="AL421">
        <v>464.58</v>
      </c>
      <c r="AM421">
        <v>471.53</v>
      </c>
      <c r="AN421">
        <v>12.42</v>
      </c>
      <c r="AO421">
        <v>749.56</v>
      </c>
      <c r="AP421">
        <v>0</v>
      </c>
      <c r="AQ421">
        <v>75.56</v>
      </c>
      <c r="AR421">
        <v>0.87</v>
      </c>
      <c r="AS421">
        <v>0</v>
      </c>
      <c r="AT421">
        <v>81</v>
      </c>
      <c r="AU421">
        <v>72</v>
      </c>
      <c r="AV421">
        <v>1</v>
      </c>
      <c r="AW421">
        <v>1</v>
      </c>
      <c r="AZ421">
        <v>1</v>
      </c>
      <c r="BA421">
        <v>1</v>
      </c>
      <c r="BB421">
        <v>1</v>
      </c>
      <c r="BC421">
        <v>1</v>
      </c>
      <c r="BD421" t="s">
        <v>6</v>
      </c>
      <c r="BE421" t="s">
        <v>6</v>
      </c>
      <c r="BF421" t="s">
        <v>6</v>
      </c>
      <c r="BG421" t="s">
        <v>6</v>
      </c>
      <c r="BH421">
        <v>0</v>
      </c>
      <c r="BI421">
        <v>1</v>
      </c>
      <c r="BJ421" t="s">
        <v>592</v>
      </c>
      <c r="BM421">
        <v>9001</v>
      </c>
      <c r="BN421">
        <v>0</v>
      </c>
      <c r="BO421" t="s">
        <v>6</v>
      </c>
      <c r="BP421">
        <v>0</v>
      </c>
      <c r="BQ421">
        <v>2</v>
      </c>
      <c r="BR421">
        <v>0</v>
      </c>
      <c r="BS421">
        <v>1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6</v>
      </c>
      <c r="BZ421">
        <v>90</v>
      </c>
      <c r="CA421">
        <v>85</v>
      </c>
      <c r="CF421">
        <v>0</v>
      </c>
      <c r="CG421">
        <v>0</v>
      </c>
      <c r="CM421">
        <v>0</v>
      </c>
      <c r="CN421" t="s">
        <v>52</v>
      </c>
      <c r="CO421">
        <v>0</v>
      </c>
      <c r="CP421">
        <f t="shared" si="445"/>
        <v>197.32</v>
      </c>
      <c r="CQ421">
        <f t="shared" si="446"/>
        <v>0</v>
      </c>
      <c r="CR421">
        <f t="shared" si="447"/>
        <v>330.07</v>
      </c>
      <c r="CS421">
        <f t="shared" si="448"/>
        <v>8.69</v>
      </c>
      <c r="CT421">
        <f t="shared" si="449"/>
        <v>524.69000000000005</v>
      </c>
      <c r="CU421">
        <f t="shared" si="450"/>
        <v>0</v>
      </c>
      <c r="CV421">
        <f t="shared" si="451"/>
        <v>52.891999999999996</v>
      </c>
      <c r="CW421">
        <f t="shared" si="452"/>
        <v>0.60899999999999999</v>
      </c>
      <c r="CX421">
        <f t="shared" si="453"/>
        <v>0</v>
      </c>
      <c r="CY421">
        <f t="shared" si="454"/>
        <v>99.735300000000009</v>
      </c>
      <c r="CZ421">
        <f t="shared" si="455"/>
        <v>88.653600000000012</v>
      </c>
      <c r="DC421" t="s">
        <v>6</v>
      </c>
      <c r="DD421" t="s">
        <v>21</v>
      </c>
      <c r="DE421" t="s">
        <v>53</v>
      </c>
      <c r="DF421" t="s">
        <v>53</v>
      </c>
      <c r="DG421" t="s">
        <v>53</v>
      </c>
      <c r="DH421" t="s">
        <v>6</v>
      </c>
      <c r="DI421" t="s">
        <v>53</v>
      </c>
      <c r="DJ421" t="s">
        <v>53</v>
      </c>
      <c r="DK421" t="s">
        <v>6</v>
      </c>
      <c r="DL421" t="s">
        <v>6</v>
      </c>
      <c r="DM421" t="s">
        <v>6</v>
      </c>
      <c r="DN421">
        <v>0</v>
      </c>
      <c r="DO421">
        <v>0</v>
      </c>
      <c r="DP421">
        <v>1</v>
      </c>
      <c r="DQ421">
        <v>1</v>
      </c>
      <c r="DU421">
        <v>1009</v>
      </c>
      <c r="DV421" t="s">
        <v>46</v>
      </c>
      <c r="DW421" t="s">
        <v>46</v>
      </c>
      <c r="DX421">
        <v>1000</v>
      </c>
      <c r="EE421">
        <v>27029022</v>
      </c>
      <c r="EF421">
        <v>2</v>
      </c>
      <c r="EG421" t="s">
        <v>23</v>
      </c>
      <c r="EH421">
        <v>0</v>
      </c>
      <c r="EI421" t="s">
        <v>6</v>
      </c>
      <c r="EJ421">
        <v>1</v>
      </c>
      <c r="EK421">
        <v>9001</v>
      </c>
      <c r="EL421" t="s">
        <v>54</v>
      </c>
      <c r="EM421" t="s">
        <v>55</v>
      </c>
      <c r="EO421" t="s">
        <v>56</v>
      </c>
      <c r="EQ421">
        <v>0</v>
      </c>
      <c r="ER421">
        <v>1685.67</v>
      </c>
      <c r="ES421">
        <v>464.58</v>
      </c>
      <c r="ET421">
        <v>471.53</v>
      </c>
      <c r="EU421">
        <v>12.42</v>
      </c>
      <c r="EV421">
        <v>749.56</v>
      </c>
      <c r="EW421">
        <v>75.56</v>
      </c>
      <c r="EX421">
        <v>0.87</v>
      </c>
      <c r="EY421">
        <v>0</v>
      </c>
      <c r="FQ421">
        <v>0</v>
      </c>
      <c r="FR421">
        <f t="shared" si="456"/>
        <v>0</v>
      </c>
      <c r="FS421">
        <v>0</v>
      </c>
      <c r="FT421" t="s">
        <v>27</v>
      </c>
      <c r="FU421" t="s">
        <v>28</v>
      </c>
      <c r="FX421">
        <v>81</v>
      </c>
      <c r="FY421">
        <v>72.25</v>
      </c>
      <c r="GA421" t="s">
        <v>6</v>
      </c>
      <c r="GD421">
        <v>0</v>
      </c>
      <c r="GF421">
        <v>157268748</v>
      </c>
      <c r="GG421">
        <v>2</v>
      </c>
      <c r="GH421">
        <v>1</v>
      </c>
      <c r="GI421">
        <v>-2</v>
      </c>
      <c r="GJ421">
        <v>0</v>
      </c>
      <c r="GK421">
        <f>ROUND(R421*(S12)/100,2)</f>
        <v>0</v>
      </c>
      <c r="GL421">
        <f t="shared" si="457"/>
        <v>0</v>
      </c>
      <c r="GM421">
        <f t="shared" si="458"/>
        <v>385.71</v>
      </c>
      <c r="GN421">
        <f t="shared" si="459"/>
        <v>385.71</v>
      </c>
      <c r="GO421">
        <f t="shared" si="460"/>
        <v>0</v>
      </c>
      <c r="GP421">
        <f t="shared" si="461"/>
        <v>0</v>
      </c>
      <c r="GR421">
        <v>0</v>
      </c>
      <c r="GS421">
        <v>0</v>
      </c>
      <c r="GT421">
        <v>0</v>
      </c>
      <c r="GU421" t="s">
        <v>6</v>
      </c>
      <c r="GV421">
        <f t="shared" si="462"/>
        <v>0</v>
      </c>
      <c r="GW421">
        <v>1</v>
      </c>
      <c r="GX421">
        <f t="shared" si="463"/>
        <v>0</v>
      </c>
      <c r="HA421">
        <v>0</v>
      </c>
      <c r="HB421">
        <v>0</v>
      </c>
      <c r="IK421">
        <v>0</v>
      </c>
    </row>
    <row r="422" spans="1:255" x14ac:dyDescent="0.2">
      <c r="A422" s="2">
        <v>17</v>
      </c>
      <c r="B422" s="2">
        <v>1</v>
      </c>
      <c r="C422" s="2">
        <f>ROW(SmtRes!A1118)</f>
        <v>1118</v>
      </c>
      <c r="D422" s="2">
        <f>ROW(EtalonRes!A1144)</f>
        <v>1144</v>
      </c>
      <c r="E422" s="2" t="s">
        <v>593</v>
      </c>
      <c r="F422" s="2" t="s">
        <v>389</v>
      </c>
      <c r="G422" s="2" t="s">
        <v>594</v>
      </c>
      <c r="H422" s="2" t="s">
        <v>32</v>
      </c>
      <c r="I422" s="2">
        <f>ROUND(1.6/100,9)</f>
        <v>1.6E-2</v>
      </c>
      <c r="J422" s="2">
        <v>0</v>
      </c>
      <c r="K422" s="2"/>
      <c r="L422" s="2"/>
      <c r="M422" s="2"/>
      <c r="N422" s="2"/>
      <c r="O422" s="2">
        <f t="shared" si="429"/>
        <v>34.770000000000003</v>
      </c>
      <c r="P422" s="2">
        <f t="shared" si="430"/>
        <v>0</v>
      </c>
      <c r="Q422" s="2">
        <f t="shared" si="431"/>
        <v>0.9</v>
      </c>
      <c r="R422" s="2">
        <f t="shared" si="432"/>
        <v>0</v>
      </c>
      <c r="S422" s="2">
        <f t="shared" si="433"/>
        <v>33.869999999999997</v>
      </c>
      <c r="T422" s="2">
        <f t="shared" si="434"/>
        <v>0</v>
      </c>
      <c r="U422" s="2">
        <f t="shared" si="435"/>
        <v>4.4096000000000002</v>
      </c>
      <c r="V422" s="2">
        <f t="shared" si="436"/>
        <v>0</v>
      </c>
      <c r="W422" s="2">
        <f t="shared" si="437"/>
        <v>0</v>
      </c>
      <c r="X422" s="2">
        <f t="shared" si="438"/>
        <v>27.77</v>
      </c>
      <c r="Y422" s="2">
        <f t="shared" si="439"/>
        <v>21</v>
      </c>
      <c r="Z422" s="2"/>
      <c r="AA422" s="2">
        <v>27721505</v>
      </c>
      <c r="AB422" s="2">
        <f t="shared" si="440"/>
        <v>2172.79</v>
      </c>
      <c r="AC422" s="2">
        <f t="shared" ref="AC422:AC427" si="473">ROUND((ES422),2)</f>
        <v>0</v>
      </c>
      <c r="AD422" s="2">
        <f t="shared" ref="AD422:AD427" si="474">ROUND((((ET422)-(EU422))+AE422),2)</f>
        <v>56.18</v>
      </c>
      <c r="AE422" s="2">
        <f t="shared" ref="AE422:AF427" si="475">ROUND((EU422),2)</f>
        <v>0</v>
      </c>
      <c r="AF422" s="2">
        <f t="shared" si="475"/>
        <v>2116.61</v>
      </c>
      <c r="AG422" s="2">
        <f t="shared" si="442"/>
        <v>0</v>
      </c>
      <c r="AH422" s="2">
        <f t="shared" ref="AH422:AI427" si="476">(EW422)</f>
        <v>275.60000000000002</v>
      </c>
      <c r="AI422" s="2">
        <f t="shared" si="476"/>
        <v>0</v>
      </c>
      <c r="AJ422" s="2">
        <f t="shared" si="444"/>
        <v>0</v>
      </c>
      <c r="AK422" s="2">
        <v>2172.79</v>
      </c>
      <c r="AL422" s="2">
        <v>0</v>
      </c>
      <c r="AM422" s="2">
        <v>56.18</v>
      </c>
      <c r="AN422" s="2">
        <v>0</v>
      </c>
      <c r="AO422" s="2">
        <v>2116.61</v>
      </c>
      <c r="AP422" s="2">
        <v>0</v>
      </c>
      <c r="AQ422" s="2">
        <v>275.60000000000002</v>
      </c>
      <c r="AR422" s="2">
        <v>0</v>
      </c>
      <c r="AS422" s="2">
        <v>0</v>
      </c>
      <c r="AT422" s="2">
        <v>82</v>
      </c>
      <c r="AU422" s="2">
        <v>62</v>
      </c>
      <c r="AV422" s="2">
        <v>1</v>
      </c>
      <c r="AW422" s="2">
        <v>1</v>
      </c>
      <c r="AX422" s="2"/>
      <c r="AY422" s="2"/>
      <c r="AZ422" s="2">
        <v>1</v>
      </c>
      <c r="BA422" s="2">
        <v>1</v>
      </c>
      <c r="BB422" s="2">
        <v>1</v>
      </c>
      <c r="BC422" s="2">
        <v>1</v>
      </c>
      <c r="BD422" s="2" t="s">
        <v>6</v>
      </c>
      <c r="BE422" s="2" t="s">
        <v>6</v>
      </c>
      <c r="BF422" s="2" t="s">
        <v>6</v>
      </c>
      <c r="BG422" s="2" t="s">
        <v>6</v>
      </c>
      <c r="BH422" s="2">
        <v>0</v>
      </c>
      <c r="BI422" s="2">
        <v>1</v>
      </c>
      <c r="BJ422" s="2" t="s">
        <v>595</v>
      </c>
      <c r="BK422" s="2"/>
      <c r="BL422" s="2"/>
      <c r="BM422" s="2">
        <v>56001</v>
      </c>
      <c r="BN422" s="2">
        <v>0</v>
      </c>
      <c r="BO422" s="2" t="s">
        <v>6</v>
      </c>
      <c r="BP422" s="2">
        <v>0</v>
      </c>
      <c r="BQ422" s="2">
        <v>6</v>
      </c>
      <c r="BR422" s="2">
        <v>0</v>
      </c>
      <c r="BS422" s="2">
        <v>1</v>
      </c>
      <c r="BT422" s="2">
        <v>1</v>
      </c>
      <c r="BU422" s="2">
        <v>1</v>
      </c>
      <c r="BV422" s="2">
        <v>1</v>
      </c>
      <c r="BW422" s="2">
        <v>1</v>
      </c>
      <c r="BX422" s="2">
        <v>1</v>
      </c>
      <c r="BY422" s="2" t="s">
        <v>6</v>
      </c>
      <c r="BZ422" s="2">
        <v>82</v>
      </c>
      <c r="CA422" s="2">
        <v>62</v>
      </c>
      <c r="CB422" s="2"/>
      <c r="CC422" s="2"/>
      <c r="CD422" s="2"/>
      <c r="CE422" s="2"/>
      <c r="CF422" s="2">
        <v>0</v>
      </c>
      <c r="CG422" s="2">
        <v>0</v>
      </c>
      <c r="CH422" s="2"/>
      <c r="CI422" s="2"/>
      <c r="CJ422" s="2"/>
      <c r="CK422" s="2"/>
      <c r="CL422" s="2"/>
      <c r="CM422" s="2">
        <v>0</v>
      </c>
      <c r="CN422" s="2" t="s">
        <v>6</v>
      </c>
      <c r="CO422" s="2">
        <v>0</v>
      </c>
      <c r="CP422" s="2">
        <f t="shared" si="445"/>
        <v>34.769999999999996</v>
      </c>
      <c r="CQ422" s="2">
        <f t="shared" si="446"/>
        <v>0</v>
      </c>
      <c r="CR422" s="2">
        <f t="shared" si="447"/>
        <v>56.18</v>
      </c>
      <c r="CS422" s="2">
        <f t="shared" si="448"/>
        <v>0</v>
      </c>
      <c r="CT422" s="2">
        <f t="shared" si="449"/>
        <v>2116.61</v>
      </c>
      <c r="CU422" s="2">
        <f t="shared" si="450"/>
        <v>0</v>
      </c>
      <c r="CV422" s="2">
        <f t="shared" si="451"/>
        <v>275.60000000000002</v>
      </c>
      <c r="CW422" s="2">
        <f t="shared" si="452"/>
        <v>0</v>
      </c>
      <c r="CX422" s="2">
        <f t="shared" si="453"/>
        <v>0</v>
      </c>
      <c r="CY422" s="2">
        <f t="shared" si="454"/>
        <v>27.773399999999995</v>
      </c>
      <c r="CZ422" s="2">
        <f t="shared" si="455"/>
        <v>20.999400000000001</v>
      </c>
      <c r="DA422" s="2"/>
      <c r="DB422" s="2"/>
      <c r="DC422" s="2" t="s">
        <v>6</v>
      </c>
      <c r="DD422" s="2" t="s">
        <v>6</v>
      </c>
      <c r="DE422" s="2" t="s">
        <v>6</v>
      </c>
      <c r="DF422" s="2" t="s">
        <v>6</v>
      </c>
      <c r="DG422" s="2" t="s">
        <v>6</v>
      </c>
      <c r="DH422" s="2" t="s">
        <v>6</v>
      </c>
      <c r="DI422" s="2" t="s">
        <v>6</v>
      </c>
      <c r="DJ422" s="2" t="s">
        <v>6</v>
      </c>
      <c r="DK422" s="2" t="s">
        <v>6</v>
      </c>
      <c r="DL422" s="2" t="s">
        <v>6</v>
      </c>
      <c r="DM422" s="2" t="s">
        <v>6</v>
      </c>
      <c r="DN422" s="2">
        <v>0</v>
      </c>
      <c r="DO422" s="2">
        <v>0</v>
      </c>
      <c r="DP422" s="2">
        <v>1</v>
      </c>
      <c r="DQ422" s="2">
        <v>1</v>
      </c>
      <c r="DR422" s="2"/>
      <c r="DS422" s="2"/>
      <c r="DT422" s="2"/>
      <c r="DU422" s="2">
        <v>1005</v>
      </c>
      <c r="DV422" s="2" t="s">
        <v>32</v>
      </c>
      <c r="DW422" s="2" t="s">
        <v>32</v>
      </c>
      <c r="DX422" s="2">
        <v>100</v>
      </c>
      <c r="DY422" s="2"/>
      <c r="DZ422" s="2"/>
      <c r="EA422" s="2"/>
      <c r="EB422" s="2"/>
      <c r="EC422" s="2"/>
      <c r="ED422" s="2"/>
      <c r="EE422" s="2">
        <v>27029101</v>
      </c>
      <c r="EF422" s="2">
        <v>6</v>
      </c>
      <c r="EG422" s="2" t="s">
        <v>40</v>
      </c>
      <c r="EH422" s="2">
        <v>0</v>
      </c>
      <c r="EI422" s="2" t="s">
        <v>6</v>
      </c>
      <c r="EJ422" s="2">
        <v>1</v>
      </c>
      <c r="EK422" s="2">
        <v>56001</v>
      </c>
      <c r="EL422" s="2" t="s">
        <v>392</v>
      </c>
      <c r="EM422" s="2" t="s">
        <v>393</v>
      </c>
      <c r="EN422" s="2"/>
      <c r="EO422" s="2" t="s">
        <v>6</v>
      </c>
      <c r="EP422" s="2"/>
      <c r="EQ422" s="2">
        <v>0</v>
      </c>
      <c r="ER422" s="2">
        <v>2172.79</v>
      </c>
      <c r="ES422" s="2">
        <v>0</v>
      </c>
      <c r="ET422" s="2">
        <v>56.18</v>
      </c>
      <c r="EU422" s="2">
        <v>0</v>
      </c>
      <c r="EV422" s="2">
        <v>2116.61</v>
      </c>
      <c r="EW422" s="2">
        <v>275.60000000000002</v>
      </c>
      <c r="EX422" s="2">
        <v>0</v>
      </c>
      <c r="EY422" s="2">
        <v>0</v>
      </c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>
        <v>0</v>
      </c>
      <c r="FR422" s="2">
        <f t="shared" si="456"/>
        <v>0</v>
      </c>
      <c r="FS422" s="2">
        <v>0</v>
      </c>
      <c r="FT422" s="2"/>
      <c r="FU422" s="2"/>
      <c r="FV422" s="2"/>
      <c r="FW422" s="2"/>
      <c r="FX422" s="2">
        <v>82</v>
      </c>
      <c r="FY422" s="2">
        <v>62</v>
      </c>
      <c r="FZ422" s="2"/>
      <c r="GA422" s="2" t="s">
        <v>6</v>
      </c>
      <c r="GB422" s="2"/>
      <c r="GC422" s="2"/>
      <c r="GD422" s="2">
        <v>0</v>
      </c>
      <c r="GE422" s="2"/>
      <c r="GF422" s="2">
        <v>825266154</v>
      </c>
      <c r="GG422" s="2">
        <v>2</v>
      </c>
      <c r="GH422" s="2">
        <v>1</v>
      </c>
      <c r="GI422" s="2">
        <v>-2</v>
      </c>
      <c r="GJ422" s="2">
        <v>0</v>
      </c>
      <c r="GK422" s="2">
        <f>ROUND(R422*(R12)/100,2)</f>
        <v>0</v>
      </c>
      <c r="GL422" s="2">
        <f t="shared" si="457"/>
        <v>0</v>
      </c>
      <c r="GM422" s="2">
        <f t="shared" si="458"/>
        <v>83.54</v>
      </c>
      <c r="GN422" s="2">
        <f t="shared" si="459"/>
        <v>83.54</v>
      </c>
      <c r="GO422" s="2">
        <f t="shared" si="460"/>
        <v>0</v>
      </c>
      <c r="GP422" s="2">
        <f t="shared" si="461"/>
        <v>0</v>
      </c>
      <c r="GQ422" s="2"/>
      <c r="GR422" s="2">
        <v>0</v>
      </c>
      <c r="GS422" s="2">
        <v>3</v>
      </c>
      <c r="GT422" s="2">
        <v>0</v>
      </c>
      <c r="GU422" s="2" t="s">
        <v>6</v>
      </c>
      <c r="GV422" s="2">
        <f t="shared" si="462"/>
        <v>0</v>
      </c>
      <c r="GW422" s="2">
        <v>1</v>
      </c>
      <c r="GX422" s="2">
        <f t="shared" si="463"/>
        <v>0</v>
      </c>
      <c r="GY422" s="2"/>
      <c r="GZ422" s="2"/>
      <c r="HA422" s="2">
        <v>0</v>
      </c>
      <c r="HB422" s="2">
        <v>0</v>
      </c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>
        <v>0</v>
      </c>
      <c r="IL422" s="2"/>
      <c r="IM422" s="2"/>
      <c r="IN422" s="2"/>
      <c r="IO422" s="2"/>
      <c r="IP422" s="2"/>
      <c r="IQ422" s="2"/>
      <c r="IR422" s="2"/>
      <c r="IS422" s="2"/>
      <c r="IT422" s="2"/>
      <c r="IU422" s="2"/>
    </row>
    <row r="423" spans="1:255" x14ac:dyDescent="0.2">
      <c r="A423">
        <v>17</v>
      </c>
      <c r="B423">
        <v>1</v>
      </c>
      <c r="C423">
        <f>ROW(SmtRes!A1122)</f>
        <v>1122</v>
      </c>
      <c r="D423">
        <f>ROW(EtalonRes!A1148)</f>
        <v>1148</v>
      </c>
      <c r="E423" t="s">
        <v>593</v>
      </c>
      <c r="F423" t="s">
        <v>389</v>
      </c>
      <c r="G423" t="s">
        <v>594</v>
      </c>
      <c r="H423" t="s">
        <v>32</v>
      </c>
      <c r="I423">
        <f>ROUND(1.6/100,9)</f>
        <v>1.6E-2</v>
      </c>
      <c r="J423">
        <v>0</v>
      </c>
      <c r="O423">
        <f t="shared" si="429"/>
        <v>34.770000000000003</v>
      </c>
      <c r="P423">
        <f t="shared" si="430"/>
        <v>0</v>
      </c>
      <c r="Q423">
        <f t="shared" si="431"/>
        <v>0.9</v>
      </c>
      <c r="R423">
        <f t="shared" si="432"/>
        <v>0</v>
      </c>
      <c r="S423">
        <f t="shared" si="433"/>
        <v>33.869999999999997</v>
      </c>
      <c r="T423">
        <f t="shared" si="434"/>
        <v>0</v>
      </c>
      <c r="U423">
        <f t="shared" si="435"/>
        <v>4.4096000000000002</v>
      </c>
      <c r="V423">
        <f t="shared" si="436"/>
        <v>0</v>
      </c>
      <c r="W423">
        <f t="shared" si="437"/>
        <v>0</v>
      </c>
      <c r="X423">
        <f t="shared" si="438"/>
        <v>27.77</v>
      </c>
      <c r="Y423">
        <f t="shared" si="439"/>
        <v>21</v>
      </c>
      <c r="AA423">
        <v>27721504</v>
      </c>
      <c r="AB423">
        <f t="shared" si="440"/>
        <v>2172.79</v>
      </c>
      <c r="AC423">
        <f t="shared" si="473"/>
        <v>0</v>
      </c>
      <c r="AD423">
        <f t="shared" si="474"/>
        <v>56.18</v>
      </c>
      <c r="AE423">
        <f t="shared" si="475"/>
        <v>0</v>
      </c>
      <c r="AF423">
        <f t="shared" si="475"/>
        <v>2116.61</v>
      </c>
      <c r="AG423">
        <f t="shared" si="442"/>
        <v>0</v>
      </c>
      <c r="AH423">
        <f t="shared" si="476"/>
        <v>275.60000000000002</v>
      </c>
      <c r="AI423">
        <f t="shared" si="476"/>
        <v>0</v>
      </c>
      <c r="AJ423">
        <f t="shared" si="444"/>
        <v>0</v>
      </c>
      <c r="AK423">
        <v>2172.79</v>
      </c>
      <c r="AL423">
        <v>0</v>
      </c>
      <c r="AM423">
        <v>56.18</v>
      </c>
      <c r="AN423">
        <v>0</v>
      </c>
      <c r="AO423">
        <v>2116.61</v>
      </c>
      <c r="AP423">
        <v>0</v>
      </c>
      <c r="AQ423">
        <v>275.60000000000002</v>
      </c>
      <c r="AR423">
        <v>0</v>
      </c>
      <c r="AS423">
        <v>0</v>
      </c>
      <c r="AT423">
        <v>82</v>
      </c>
      <c r="AU423">
        <v>62</v>
      </c>
      <c r="AV423">
        <v>1</v>
      </c>
      <c r="AW423">
        <v>1</v>
      </c>
      <c r="AZ423">
        <v>1</v>
      </c>
      <c r="BA423">
        <v>1</v>
      </c>
      <c r="BB423">
        <v>1</v>
      </c>
      <c r="BC423">
        <v>1</v>
      </c>
      <c r="BD423" t="s">
        <v>6</v>
      </c>
      <c r="BE423" t="s">
        <v>6</v>
      </c>
      <c r="BF423" t="s">
        <v>6</v>
      </c>
      <c r="BG423" t="s">
        <v>6</v>
      </c>
      <c r="BH423">
        <v>0</v>
      </c>
      <c r="BI423">
        <v>1</v>
      </c>
      <c r="BJ423" t="s">
        <v>595</v>
      </c>
      <c r="BM423">
        <v>56001</v>
      </c>
      <c r="BN423">
        <v>0</v>
      </c>
      <c r="BO423" t="s">
        <v>6</v>
      </c>
      <c r="BP423">
        <v>0</v>
      </c>
      <c r="BQ423">
        <v>6</v>
      </c>
      <c r="BR423">
        <v>0</v>
      </c>
      <c r="BS423">
        <v>1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6</v>
      </c>
      <c r="BZ423">
        <v>82</v>
      </c>
      <c r="CA423">
        <v>62</v>
      </c>
      <c r="CF423">
        <v>0</v>
      </c>
      <c r="CG423">
        <v>0</v>
      </c>
      <c r="CM423">
        <v>0</v>
      </c>
      <c r="CN423" t="s">
        <v>6</v>
      </c>
      <c r="CO423">
        <v>0</v>
      </c>
      <c r="CP423">
        <f t="shared" si="445"/>
        <v>34.769999999999996</v>
      </c>
      <c r="CQ423">
        <f t="shared" si="446"/>
        <v>0</v>
      </c>
      <c r="CR423">
        <f t="shared" si="447"/>
        <v>56.18</v>
      </c>
      <c r="CS423">
        <f t="shared" si="448"/>
        <v>0</v>
      </c>
      <c r="CT423">
        <f t="shared" si="449"/>
        <v>2116.61</v>
      </c>
      <c r="CU423">
        <f t="shared" si="450"/>
        <v>0</v>
      </c>
      <c r="CV423">
        <f t="shared" si="451"/>
        <v>275.60000000000002</v>
      </c>
      <c r="CW423">
        <f t="shared" si="452"/>
        <v>0</v>
      </c>
      <c r="CX423">
        <f t="shared" si="453"/>
        <v>0</v>
      </c>
      <c r="CY423">
        <f t="shared" si="454"/>
        <v>27.773399999999995</v>
      </c>
      <c r="CZ423">
        <f t="shared" si="455"/>
        <v>20.999400000000001</v>
      </c>
      <c r="DC423" t="s">
        <v>6</v>
      </c>
      <c r="DD423" t="s">
        <v>6</v>
      </c>
      <c r="DE423" t="s">
        <v>6</v>
      </c>
      <c r="DF423" t="s">
        <v>6</v>
      </c>
      <c r="DG423" t="s">
        <v>6</v>
      </c>
      <c r="DH423" t="s">
        <v>6</v>
      </c>
      <c r="DI423" t="s">
        <v>6</v>
      </c>
      <c r="DJ423" t="s">
        <v>6</v>
      </c>
      <c r="DK423" t="s">
        <v>6</v>
      </c>
      <c r="DL423" t="s">
        <v>6</v>
      </c>
      <c r="DM423" t="s">
        <v>6</v>
      </c>
      <c r="DN423">
        <v>0</v>
      </c>
      <c r="DO423">
        <v>0</v>
      </c>
      <c r="DP423">
        <v>1</v>
      </c>
      <c r="DQ423">
        <v>1</v>
      </c>
      <c r="DU423">
        <v>1005</v>
      </c>
      <c r="DV423" t="s">
        <v>32</v>
      </c>
      <c r="DW423" t="s">
        <v>32</v>
      </c>
      <c r="DX423">
        <v>100</v>
      </c>
      <c r="EE423">
        <v>27029101</v>
      </c>
      <c r="EF423">
        <v>6</v>
      </c>
      <c r="EG423" t="s">
        <v>40</v>
      </c>
      <c r="EH423">
        <v>0</v>
      </c>
      <c r="EI423" t="s">
        <v>6</v>
      </c>
      <c r="EJ423">
        <v>1</v>
      </c>
      <c r="EK423">
        <v>56001</v>
      </c>
      <c r="EL423" t="s">
        <v>392</v>
      </c>
      <c r="EM423" t="s">
        <v>393</v>
      </c>
      <c r="EO423" t="s">
        <v>6</v>
      </c>
      <c r="EQ423">
        <v>0</v>
      </c>
      <c r="ER423">
        <v>2172.79</v>
      </c>
      <c r="ES423">
        <v>0</v>
      </c>
      <c r="ET423">
        <v>56.18</v>
      </c>
      <c r="EU423">
        <v>0</v>
      </c>
      <c r="EV423">
        <v>2116.61</v>
      </c>
      <c r="EW423">
        <v>275.60000000000002</v>
      </c>
      <c r="EX423">
        <v>0</v>
      </c>
      <c r="EY423">
        <v>0</v>
      </c>
      <c r="FQ423">
        <v>0</v>
      </c>
      <c r="FR423">
        <f t="shared" si="456"/>
        <v>0</v>
      </c>
      <c r="FS423">
        <v>0</v>
      </c>
      <c r="FX423">
        <v>82</v>
      </c>
      <c r="FY423">
        <v>62</v>
      </c>
      <c r="GA423" t="s">
        <v>6</v>
      </c>
      <c r="GD423">
        <v>0</v>
      </c>
      <c r="GF423">
        <v>825266154</v>
      </c>
      <c r="GG423">
        <v>2</v>
      </c>
      <c r="GH423">
        <v>1</v>
      </c>
      <c r="GI423">
        <v>-2</v>
      </c>
      <c r="GJ423">
        <v>0</v>
      </c>
      <c r="GK423">
        <f>ROUND(R423*(S12)/100,2)</f>
        <v>0</v>
      </c>
      <c r="GL423">
        <f t="shared" si="457"/>
        <v>0</v>
      </c>
      <c r="GM423">
        <f t="shared" si="458"/>
        <v>83.54</v>
      </c>
      <c r="GN423">
        <f t="shared" si="459"/>
        <v>83.54</v>
      </c>
      <c r="GO423">
        <f t="shared" si="460"/>
        <v>0</v>
      </c>
      <c r="GP423">
        <f t="shared" si="461"/>
        <v>0</v>
      </c>
      <c r="GR423">
        <v>0</v>
      </c>
      <c r="GS423">
        <v>0</v>
      </c>
      <c r="GT423">
        <v>0</v>
      </c>
      <c r="GU423" t="s">
        <v>6</v>
      </c>
      <c r="GV423">
        <f t="shared" si="462"/>
        <v>0</v>
      </c>
      <c r="GW423">
        <v>1</v>
      </c>
      <c r="GX423">
        <f t="shared" si="463"/>
        <v>0</v>
      </c>
      <c r="HA423">
        <v>0</v>
      </c>
      <c r="HB423">
        <v>0</v>
      </c>
      <c r="IK423">
        <v>0</v>
      </c>
    </row>
    <row r="424" spans="1:255" x14ac:dyDescent="0.2">
      <c r="A424" s="2">
        <v>18</v>
      </c>
      <c r="B424" s="2">
        <v>1</v>
      </c>
      <c r="C424" s="2">
        <v>1118</v>
      </c>
      <c r="D424" s="2"/>
      <c r="E424" s="2" t="s">
        <v>596</v>
      </c>
      <c r="F424" s="2" t="s">
        <v>44</v>
      </c>
      <c r="G424" s="2" t="s">
        <v>45</v>
      </c>
      <c r="H424" s="2" t="s">
        <v>46</v>
      </c>
      <c r="I424" s="2">
        <f>I422*J424</f>
        <v>0.21440000000000001</v>
      </c>
      <c r="J424" s="2">
        <v>13.4</v>
      </c>
      <c r="K424" s="2"/>
      <c r="L424" s="2"/>
      <c r="M424" s="2"/>
      <c r="N424" s="2"/>
      <c r="O424" s="2">
        <f t="shared" si="429"/>
        <v>0</v>
      </c>
      <c r="P424" s="2">
        <f t="shared" si="430"/>
        <v>0</v>
      </c>
      <c r="Q424" s="2">
        <f t="shared" si="431"/>
        <v>0</v>
      </c>
      <c r="R424" s="2">
        <f t="shared" si="432"/>
        <v>0</v>
      </c>
      <c r="S424" s="2">
        <f t="shared" si="433"/>
        <v>0</v>
      </c>
      <c r="T424" s="2">
        <f t="shared" si="434"/>
        <v>0</v>
      </c>
      <c r="U424" s="2">
        <f t="shared" si="435"/>
        <v>0</v>
      </c>
      <c r="V424" s="2">
        <f t="shared" si="436"/>
        <v>0</v>
      </c>
      <c r="W424" s="2">
        <f t="shared" si="437"/>
        <v>0</v>
      </c>
      <c r="X424" s="2">
        <f t="shared" si="438"/>
        <v>0</v>
      </c>
      <c r="Y424" s="2">
        <f t="shared" si="439"/>
        <v>0</v>
      </c>
      <c r="Z424" s="2"/>
      <c r="AA424" s="2">
        <v>27721505</v>
      </c>
      <c r="AB424" s="2">
        <f t="shared" si="440"/>
        <v>0</v>
      </c>
      <c r="AC424" s="2">
        <f t="shared" si="473"/>
        <v>0</v>
      </c>
      <c r="AD424" s="2">
        <f t="shared" si="474"/>
        <v>0</v>
      </c>
      <c r="AE424" s="2">
        <f t="shared" si="475"/>
        <v>0</v>
      </c>
      <c r="AF424" s="2">
        <f t="shared" si="475"/>
        <v>0</v>
      </c>
      <c r="AG424" s="2">
        <f t="shared" si="442"/>
        <v>0</v>
      </c>
      <c r="AH424" s="2">
        <f t="shared" si="476"/>
        <v>0</v>
      </c>
      <c r="AI424" s="2">
        <f t="shared" si="476"/>
        <v>0</v>
      </c>
      <c r="AJ424" s="2">
        <f t="shared" si="444"/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82</v>
      </c>
      <c r="AU424" s="2">
        <v>62</v>
      </c>
      <c r="AV424" s="2">
        <v>1</v>
      </c>
      <c r="AW424" s="2">
        <v>1</v>
      </c>
      <c r="AX424" s="2"/>
      <c r="AY424" s="2"/>
      <c r="AZ424" s="2">
        <v>1</v>
      </c>
      <c r="BA424" s="2">
        <v>1</v>
      </c>
      <c r="BB424" s="2">
        <v>1</v>
      </c>
      <c r="BC424" s="2">
        <v>1</v>
      </c>
      <c r="BD424" s="2" t="s">
        <v>6</v>
      </c>
      <c r="BE424" s="2" t="s">
        <v>6</v>
      </c>
      <c r="BF424" s="2" t="s">
        <v>6</v>
      </c>
      <c r="BG424" s="2" t="s">
        <v>6</v>
      </c>
      <c r="BH424" s="2">
        <v>3</v>
      </c>
      <c r="BI424" s="2">
        <v>1</v>
      </c>
      <c r="BJ424" s="2" t="s">
        <v>6</v>
      </c>
      <c r="BK424" s="2"/>
      <c r="BL424" s="2"/>
      <c r="BM424" s="2">
        <v>56001</v>
      </c>
      <c r="BN424" s="2">
        <v>0</v>
      </c>
      <c r="BO424" s="2" t="s">
        <v>6</v>
      </c>
      <c r="BP424" s="2">
        <v>0</v>
      </c>
      <c r="BQ424" s="2">
        <v>6</v>
      </c>
      <c r="BR424" s="2">
        <v>0</v>
      </c>
      <c r="BS424" s="2">
        <v>1</v>
      </c>
      <c r="BT424" s="2">
        <v>1</v>
      </c>
      <c r="BU424" s="2">
        <v>1</v>
      </c>
      <c r="BV424" s="2">
        <v>1</v>
      </c>
      <c r="BW424" s="2">
        <v>1</v>
      </c>
      <c r="BX424" s="2">
        <v>1</v>
      </c>
      <c r="BY424" s="2" t="s">
        <v>6</v>
      </c>
      <c r="BZ424" s="2">
        <v>82</v>
      </c>
      <c r="CA424" s="2">
        <v>62</v>
      </c>
      <c r="CB424" s="2"/>
      <c r="CC424" s="2"/>
      <c r="CD424" s="2"/>
      <c r="CE424" s="2"/>
      <c r="CF424" s="2">
        <v>0</v>
      </c>
      <c r="CG424" s="2">
        <v>0</v>
      </c>
      <c r="CH424" s="2"/>
      <c r="CI424" s="2"/>
      <c r="CJ424" s="2"/>
      <c r="CK424" s="2"/>
      <c r="CL424" s="2"/>
      <c r="CM424" s="2">
        <v>0</v>
      </c>
      <c r="CN424" s="2" t="s">
        <v>6</v>
      </c>
      <c r="CO424" s="2">
        <v>0</v>
      </c>
      <c r="CP424" s="2">
        <f t="shared" si="445"/>
        <v>0</v>
      </c>
      <c r="CQ424" s="2">
        <f t="shared" si="446"/>
        <v>0</v>
      </c>
      <c r="CR424" s="2">
        <f t="shared" si="447"/>
        <v>0</v>
      </c>
      <c r="CS424" s="2">
        <f t="shared" si="448"/>
        <v>0</v>
      </c>
      <c r="CT424" s="2">
        <f t="shared" si="449"/>
        <v>0</v>
      </c>
      <c r="CU424" s="2">
        <f t="shared" si="450"/>
        <v>0</v>
      </c>
      <c r="CV424" s="2">
        <f t="shared" si="451"/>
        <v>0</v>
      </c>
      <c r="CW424" s="2">
        <f t="shared" si="452"/>
        <v>0</v>
      </c>
      <c r="CX424" s="2">
        <f t="shared" si="453"/>
        <v>0</v>
      </c>
      <c r="CY424" s="2">
        <f t="shared" si="454"/>
        <v>0</v>
      </c>
      <c r="CZ424" s="2">
        <f t="shared" si="455"/>
        <v>0</v>
      </c>
      <c r="DA424" s="2"/>
      <c r="DB424" s="2"/>
      <c r="DC424" s="2" t="s">
        <v>6</v>
      </c>
      <c r="DD424" s="2" t="s">
        <v>6</v>
      </c>
      <c r="DE424" s="2" t="s">
        <v>6</v>
      </c>
      <c r="DF424" s="2" t="s">
        <v>6</v>
      </c>
      <c r="DG424" s="2" t="s">
        <v>6</v>
      </c>
      <c r="DH424" s="2" t="s">
        <v>6</v>
      </c>
      <c r="DI424" s="2" t="s">
        <v>6</v>
      </c>
      <c r="DJ424" s="2" t="s">
        <v>6</v>
      </c>
      <c r="DK424" s="2" t="s">
        <v>6</v>
      </c>
      <c r="DL424" s="2" t="s">
        <v>6</v>
      </c>
      <c r="DM424" s="2" t="s">
        <v>6</v>
      </c>
      <c r="DN424" s="2">
        <v>0</v>
      </c>
      <c r="DO424" s="2">
        <v>0</v>
      </c>
      <c r="DP424" s="2">
        <v>1</v>
      </c>
      <c r="DQ424" s="2">
        <v>1</v>
      </c>
      <c r="DR424" s="2"/>
      <c r="DS424" s="2"/>
      <c r="DT424" s="2"/>
      <c r="DU424" s="2">
        <v>1009</v>
      </c>
      <c r="DV424" s="2" t="s">
        <v>46</v>
      </c>
      <c r="DW424" s="2" t="s">
        <v>46</v>
      </c>
      <c r="DX424" s="2">
        <v>1000</v>
      </c>
      <c r="DY424" s="2"/>
      <c r="DZ424" s="2"/>
      <c r="EA424" s="2"/>
      <c r="EB424" s="2"/>
      <c r="EC424" s="2"/>
      <c r="ED424" s="2"/>
      <c r="EE424" s="2">
        <v>27029101</v>
      </c>
      <c r="EF424" s="2">
        <v>6</v>
      </c>
      <c r="EG424" s="2" t="s">
        <v>40</v>
      </c>
      <c r="EH424" s="2">
        <v>0</v>
      </c>
      <c r="EI424" s="2" t="s">
        <v>6</v>
      </c>
      <c r="EJ424" s="2">
        <v>1</v>
      </c>
      <c r="EK424" s="2">
        <v>56001</v>
      </c>
      <c r="EL424" s="2" t="s">
        <v>392</v>
      </c>
      <c r="EM424" s="2" t="s">
        <v>393</v>
      </c>
      <c r="EN424" s="2"/>
      <c r="EO424" s="2" t="s">
        <v>6</v>
      </c>
      <c r="EP424" s="2"/>
      <c r="EQ424" s="2">
        <v>0</v>
      </c>
      <c r="ER424" s="2">
        <v>0</v>
      </c>
      <c r="ES424" s="2">
        <v>0</v>
      </c>
      <c r="ET424" s="2">
        <v>0</v>
      </c>
      <c r="EU424" s="2">
        <v>0</v>
      </c>
      <c r="EV424" s="2">
        <v>0</v>
      </c>
      <c r="EW424" s="2">
        <v>0</v>
      </c>
      <c r="EX424" s="2">
        <v>0</v>
      </c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>
        <v>0</v>
      </c>
      <c r="FR424" s="2">
        <f t="shared" si="456"/>
        <v>0</v>
      </c>
      <c r="FS424" s="2">
        <v>0</v>
      </c>
      <c r="FT424" s="2"/>
      <c r="FU424" s="2"/>
      <c r="FV424" s="2"/>
      <c r="FW424" s="2"/>
      <c r="FX424" s="2">
        <v>82</v>
      </c>
      <c r="FY424" s="2">
        <v>62</v>
      </c>
      <c r="FZ424" s="2"/>
      <c r="GA424" s="2" t="s">
        <v>6</v>
      </c>
      <c r="GB424" s="2"/>
      <c r="GC424" s="2"/>
      <c r="GD424" s="2">
        <v>0</v>
      </c>
      <c r="GE424" s="2"/>
      <c r="GF424" s="2">
        <v>-179832266</v>
      </c>
      <c r="GG424" s="2">
        <v>2</v>
      </c>
      <c r="GH424" s="2">
        <v>1</v>
      </c>
      <c r="GI424" s="2">
        <v>-2</v>
      </c>
      <c r="GJ424" s="2">
        <v>0</v>
      </c>
      <c r="GK424" s="2">
        <f>ROUND(R424*(R12)/100,2)</f>
        <v>0</v>
      </c>
      <c r="GL424" s="2">
        <f t="shared" si="457"/>
        <v>0</v>
      </c>
      <c r="GM424" s="2">
        <f t="shared" si="458"/>
        <v>0</v>
      </c>
      <c r="GN424" s="2">
        <f t="shared" si="459"/>
        <v>0</v>
      </c>
      <c r="GO424" s="2">
        <f t="shared" si="460"/>
        <v>0</v>
      </c>
      <c r="GP424" s="2">
        <f t="shared" si="461"/>
        <v>0</v>
      </c>
      <c r="GQ424" s="2"/>
      <c r="GR424" s="2">
        <v>0</v>
      </c>
      <c r="GS424" s="2">
        <v>3</v>
      </c>
      <c r="GT424" s="2">
        <v>0</v>
      </c>
      <c r="GU424" s="2" t="s">
        <v>6</v>
      </c>
      <c r="GV424" s="2">
        <f t="shared" si="462"/>
        <v>0</v>
      </c>
      <c r="GW424" s="2">
        <v>1</v>
      </c>
      <c r="GX424" s="2">
        <f t="shared" si="463"/>
        <v>0</v>
      </c>
      <c r="GY424" s="2"/>
      <c r="GZ424" s="2"/>
      <c r="HA424" s="2">
        <v>0</v>
      </c>
      <c r="HB424" s="2">
        <v>0</v>
      </c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>
        <v>0</v>
      </c>
      <c r="IL424" s="2"/>
      <c r="IM424" s="2"/>
      <c r="IN424" s="2"/>
      <c r="IO424" s="2"/>
      <c r="IP424" s="2"/>
      <c r="IQ424" s="2"/>
      <c r="IR424" s="2"/>
      <c r="IS424" s="2"/>
      <c r="IT424" s="2"/>
      <c r="IU424" s="2"/>
    </row>
    <row r="425" spans="1:255" x14ac:dyDescent="0.2">
      <c r="A425">
        <v>18</v>
      </c>
      <c r="B425">
        <v>1</v>
      </c>
      <c r="C425">
        <v>1122</v>
      </c>
      <c r="E425" t="s">
        <v>596</v>
      </c>
      <c r="F425" t="s">
        <v>44</v>
      </c>
      <c r="G425" t="s">
        <v>45</v>
      </c>
      <c r="H425" t="s">
        <v>46</v>
      </c>
      <c r="I425">
        <f>I423*J425</f>
        <v>0.21440000000000001</v>
      </c>
      <c r="J425">
        <v>13.4</v>
      </c>
      <c r="O425">
        <f t="shared" si="429"/>
        <v>0</v>
      </c>
      <c r="P425">
        <f t="shared" si="430"/>
        <v>0</v>
      </c>
      <c r="Q425">
        <f t="shared" si="431"/>
        <v>0</v>
      </c>
      <c r="R425">
        <f t="shared" si="432"/>
        <v>0</v>
      </c>
      <c r="S425">
        <f t="shared" si="433"/>
        <v>0</v>
      </c>
      <c r="T425">
        <f t="shared" si="434"/>
        <v>0</v>
      </c>
      <c r="U425">
        <f t="shared" si="435"/>
        <v>0</v>
      </c>
      <c r="V425">
        <f t="shared" si="436"/>
        <v>0</v>
      </c>
      <c r="W425">
        <f t="shared" si="437"/>
        <v>0</v>
      </c>
      <c r="X425">
        <f t="shared" si="438"/>
        <v>0</v>
      </c>
      <c r="Y425">
        <f t="shared" si="439"/>
        <v>0</v>
      </c>
      <c r="AA425">
        <v>27721504</v>
      </c>
      <c r="AB425">
        <f t="shared" si="440"/>
        <v>0</v>
      </c>
      <c r="AC425">
        <f t="shared" si="473"/>
        <v>0</v>
      </c>
      <c r="AD425">
        <f t="shared" si="474"/>
        <v>0</v>
      </c>
      <c r="AE425">
        <f t="shared" si="475"/>
        <v>0</v>
      </c>
      <c r="AF425">
        <f t="shared" si="475"/>
        <v>0</v>
      </c>
      <c r="AG425">
        <f t="shared" si="442"/>
        <v>0</v>
      </c>
      <c r="AH425">
        <f t="shared" si="476"/>
        <v>0</v>
      </c>
      <c r="AI425">
        <f t="shared" si="476"/>
        <v>0</v>
      </c>
      <c r="AJ425">
        <f t="shared" si="444"/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82</v>
      </c>
      <c r="AU425">
        <v>62</v>
      </c>
      <c r="AV425">
        <v>1</v>
      </c>
      <c r="AW425">
        <v>1</v>
      </c>
      <c r="AZ425">
        <v>1</v>
      </c>
      <c r="BA425">
        <v>1</v>
      </c>
      <c r="BB425">
        <v>1</v>
      </c>
      <c r="BC425">
        <v>1</v>
      </c>
      <c r="BD425" t="s">
        <v>6</v>
      </c>
      <c r="BE425" t="s">
        <v>6</v>
      </c>
      <c r="BF425" t="s">
        <v>6</v>
      </c>
      <c r="BG425" t="s">
        <v>6</v>
      </c>
      <c r="BH425">
        <v>3</v>
      </c>
      <c r="BI425">
        <v>1</v>
      </c>
      <c r="BJ425" t="s">
        <v>6</v>
      </c>
      <c r="BM425">
        <v>56001</v>
      </c>
      <c r="BN425">
        <v>0</v>
      </c>
      <c r="BO425" t="s">
        <v>6</v>
      </c>
      <c r="BP425">
        <v>0</v>
      </c>
      <c r="BQ425">
        <v>6</v>
      </c>
      <c r="BR425">
        <v>0</v>
      </c>
      <c r="BS425">
        <v>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6</v>
      </c>
      <c r="BZ425">
        <v>82</v>
      </c>
      <c r="CA425">
        <v>62</v>
      </c>
      <c r="CF425">
        <v>0</v>
      </c>
      <c r="CG425">
        <v>0</v>
      </c>
      <c r="CM425">
        <v>0</v>
      </c>
      <c r="CN425" t="s">
        <v>6</v>
      </c>
      <c r="CO425">
        <v>0</v>
      </c>
      <c r="CP425">
        <f t="shared" si="445"/>
        <v>0</v>
      </c>
      <c r="CQ425">
        <f t="shared" si="446"/>
        <v>0</v>
      </c>
      <c r="CR425">
        <f t="shared" si="447"/>
        <v>0</v>
      </c>
      <c r="CS425">
        <f t="shared" si="448"/>
        <v>0</v>
      </c>
      <c r="CT425">
        <f t="shared" si="449"/>
        <v>0</v>
      </c>
      <c r="CU425">
        <f t="shared" si="450"/>
        <v>0</v>
      </c>
      <c r="CV425">
        <f t="shared" si="451"/>
        <v>0</v>
      </c>
      <c r="CW425">
        <f t="shared" si="452"/>
        <v>0</v>
      </c>
      <c r="CX425">
        <f t="shared" si="453"/>
        <v>0</v>
      </c>
      <c r="CY425">
        <f t="shared" si="454"/>
        <v>0</v>
      </c>
      <c r="CZ425">
        <f t="shared" si="455"/>
        <v>0</v>
      </c>
      <c r="DC425" t="s">
        <v>6</v>
      </c>
      <c r="DD425" t="s">
        <v>6</v>
      </c>
      <c r="DE425" t="s">
        <v>6</v>
      </c>
      <c r="DF425" t="s">
        <v>6</v>
      </c>
      <c r="DG425" t="s">
        <v>6</v>
      </c>
      <c r="DH425" t="s">
        <v>6</v>
      </c>
      <c r="DI425" t="s">
        <v>6</v>
      </c>
      <c r="DJ425" t="s">
        <v>6</v>
      </c>
      <c r="DK425" t="s">
        <v>6</v>
      </c>
      <c r="DL425" t="s">
        <v>6</v>
      </c>
      <c r="DM425" t="s">
        <v>6</v>
      </c>
      <c r="DN425">
        <v>0</v>
      </c>
      <c r="DO425">
        <v>0</v>
      </c>
      <c r="DP425">
        <v>1</v>
      </c>
      <c r="DQ425">
        <v>1</v>
      </c>
      <c r="DU425">
        <v>1009</v>
      </c>
      <c r="DV425" t="s">
        <v>46</v>
      </c>
      <c r="DW425" t="s">
        <v>46</v>
      </c>
      <c r="DX425">
        <v>1000</v>
      </c>
      <c r="EE425">
        <v>27029101</v>
      </c>
      <c r="EF425">
        <v>6</v>
      </c>
      <c r="EG425" t="s">
        <v>40</v>
      </c>
      <c r="EH425">
        <v>0</v>
      </c>
      <c r="EI425" t="s">
        <v>6</v>
      </c>
      <c r="EJ425">
        <v>1</v>
      </c>
      <c r="EK425">
        <v>56001</v>
      </c>
      <c r="EL425" t="s">
        <v>392</v>
      </c>
      <c r="EM425" t="s">
        <v>393</v>
      </c>
      <c r="EO425" t="s">
        <v>6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FQ425">
        <v>0</v>
      </c>
      <c r="FR425">
        <f t="shared" si="456"/>
        <v>0</v>
      </c>
      <c r="FS425">
        <v>0</v>
      </c>
      <c r="FX425">
        <v>82</v>
      </c>
      <c r="FY425">
        <v>62</v>
      </c>
      <c r="GA425" t="s">
        <v>6</v>
      </c>
      <c r="GD425">
        <v>0</v>
      </c>
      <c r="GF425">
        <v>-179832266</v>
      </c>
      <c r="GG425">
        <v>2</v>
      </c>
      <c r="GH425">
        <v>1</v>
      </c>
      <c r="GI425">
        <v>-2</v>
      </c>
      <c r="GJ425">
        <v>0</v>
      </c>
      <c r="GK425">
        <f>ROUND(R425*(S12)/100,2)</f>
        <v>0</v>
      </c>
      <c r="GL425">
        <f t="shared" si="457"/>
        <v>0</v>
      </c>
      <c r="GM425">
        <f t="shared" si="458"/>
        <v>0</v>
      </c>
      <c r="GN425">
        <f t="shared" si="459"/>
        <v>0</v>
      </c>
      <c r="GO425">
        <f t="shared" si="460"/>
        <v>0</v>
      </c>
      <c r="GP425">
        <f t="shared" si="461"/>
        <v>0</v>
      </c>
      <c r="GR425">
        <v>0</v>
      </c>
      <c r="GS425">
        <v>0</v>
      </c>
      <c r="GT425">
        <v>0</v>
      </c>
      <c r="GU425" t="s">
        <v>6</v>
      </c>
      <c r="GV425">
        <f t="shared" si="462"/>
        <v>0</v>
      </c>
      <c r="GW425">
        <v>1</v>
      </c>
      <c r="GX425">
        <f t="shared" si="463"/>
        <v>0</v>
      </c>
      <c r="HA425">
        <v>0</v>
      </c>
      <c r="HB425">
        <v>0</v>
      </c>
      <c r="IK425">
        <v>0</v>
      </c>
    </row>
    <row r="426" spans="1:255" x14ac:dyDescent="0.2">
      <c r="A426" s="2">
        <v>17</v>
      </c>
      <c r="B426" s="2">
        <v>1</v>
      </c>
      <c r="C426" s="2">
        <f>ROW(SmtRes!A1125)</f>
        <v>1125</v>
      </c>
      <c r="D426" s="2">
        <f>ROW(EtalonRes!A1151)</f>
        <v>1151</v>
      </c>
      <c r="E426" s="2" t="s">
        <v>597</v>
      </c>
      <c r="F426" s="2" t="s">
        <v>315</v>
      </c>
      <c r="G426" s="2" t="s">
        <v>316</v>
      </c>
      <c r="H426" s="2" t="s">
        <v>317</v>
      </c>
      <c r="I426" s="2">
        <f>ROUND((25+1)/100,9)</f>
        <v>0.26</v>
      </c>
      <c r="J426" s="2">
        <v>0</v>
      </c>
      <c r="K426" s="2"/>
      <c r="L426" s="2"/>
      <c r="M426" s="2"/>
      <c r="N426" s="2"/>
      <c r="O426" s="2">
        <f t="shared" si="429"/>
        <v>37.950000000000003</v>
      </c>
      <c r="P426" s="2">
        <f t="shared" si="430"/>
        <v>0</v>
      </c>
      <c r="Q426" s="2">
        <f t="shared" si="431"/>
        <v>0.65</v>
      </c>
      <c r="R426" s="2">
        <f t="shared" si="432"/>
        <v>0.28000000000000003</v>
      </c>
      <c r="S426" s="2">
        <f t="shared" si="433"/>
        <v>37.299999999999997</v>
      </c>
      <c r="T426" s="2">
        <f t="shared" si="434"/>
        <v>0</v>
      </c>
      <c r="U426" s="2">
        <f t="shared" si="435"/>
        <v>4.6514000000000006</v>
      </c>
      <c r="V426" s="2">
        <f t="shared" si="436"/>
        <v>2.0800000000000003E-2</v>
      </c>
      <c r="W426" s="2">
        <f t="shared" si="437"/>
        <v>0</v>
      </c>
      <c r="X426" s="2">
        <f t="shared" si="438"/>
        <v>31.94</v>
      </c>
      <c r="Y426" s="2">
        <f t="shared" si="439"/>
        <v>24.43</v>
      </c>
      <c r="Z426" s="2"/>
      <c r="AA426" s="2">
        <v>27721505</v>
      </c>
      <c r="AB426" s="2">
        <f t="shared" si="440"/>
        <v>145.97999999999999</v>
      </c>
      <c r="AC426" s="2">
        <f t="shared" si="473"/>
        <v>0</v>
      </c>
      <c r="AD426" s="2">
        <f t="shared" si="474"/>
        <v>2.5</v>
      </c>
      <c r="AE426" s="2">
        <f t="shared" si="475"/>
        <v>1.08</v>
      </c>
      <c r="AF426" s="2">
        <f t="shared" si="475"/>
        <v>143.47999999999999</v>
      </c>
      <c r="AG426" s="2">
        <f t="shared" si="442"/>
        <v>0</v>
      </c>
      <c r="AH426" s="2">
        <f t="shared" si="476"/>
        <v>17.89</v>
      </c>
      <c r="AI426" s="2">
        <f t="shared" si="476"/>
        <v>0.08</v>
      </c>
      <c r="AJ426" s="2">
        <f t="shared" si="444"/>
        <v>0</v>
      </c>
      <c r="AK426" s="2">
        <v>145.97999999999999</v>
      </c>
      <c r="AL426" s="2">
        <v>0</v>
      </c>
      <c r="AM426" s="2">
        <v>2.5</v>
      </c>
      <c r="AN426" s="2">
        <v>1.08</v>
      </c>
      <c r="AO426" s="2">
        <v>143.47999999999999</v>
      </c>
      <c r="AP426" s="2">
        <v>0</v>
      </c>
      <c r="AQ426" s="2">
        <v>17.89</v>
      </c>
      <c r="AR426" s="2">
        <v>0.08</v>
      </c>
      <c r="AS426" s="2">
        <v>0</v>
      </c>
      <c r="AT426" s="2">
        <v>85</v>
      </c>
      <c r="AU426" s="2">
        <v>65</v>
      </c>
      <c r="AV426" s="2">
        <v>1</v>
      </c>
      <c r="AW426" s="2">
        <v>1</v>
      </c>
      <c r="AX426" s="2"/>
      <c r="AY426" s="2"/>
      <c r="AZ426" s="2">
        <v>1</v>
      </c>
      <c r="BA426" s="2">
        <v>1</v>
      </c>
      <c r="BB426" s="2">
        <v>1</v>
      </c>
      <c r="BC426" s="2">
        <v>1</v>
      </c>
      <c r="BD426" s="2" t="s">
        <v>6</v>
      </c>
      <c r="BE426" s="2" t="s">
        <v>6</v>
      </c>
      <c r="BF426" s="2" t="s">
        <v>6</v>
      </c>
      <c r="BG426" s="2" t="s">
        <v>6</v>
      </c>
      <c r="BH426" s="2">
        <v>0</v>
      </c>
      <c r="BI426" s="2">
        <v>1</v>
      </c>
      <c r="BJ426" s="2" t="s">
        <v>598</v>
      </c>
      <c r="BK426" s="2"/>
      <c r="BL426" s="2"/>
      <c r="BM426" s="2">
        <v>67001</v>
      </c>
      <c r="BN426" s="2">
        <v>0</v>
      </c>
      <c r="BO426" s="2" t="s">
        <v>6</v>
      </c>
      <c r="BP426" s="2">
        <v>0</v>
      </c>
      <c r="BQ426" s="2">
        <v>6</v>
      </c>
      <c r="BR426" s="2">
        <v>0</v>
      </c>
      <c r="BS426" s="2">
        <v>1</v>
      </c>
      <c r="BT426" s="2">
        <v>1</v>
      </c>
      <c r="BU426" s="2">
        <v>1</v>
      </c>
      <c r="BV426" s="2">
        <v>1</v>
      </c>
      <c r="BW426" s="2">
        <v>1</v>
      </c>
      <c r="BX426" s="2">
        <v>1</v>
      </c>
      <c r="BY426" s="2" t="s">
        <v>6</v>
      </c>
      <c r="BZ426" s="2">
        <v>85</v>
      </c>
      <c r="CA426" s="2">
        <v>65</v>
      </c>
      <c r="CB426" s="2"/>
      <c r="CC426" s="2"/>
      <c r="CD426" s="2"/>
      <c r="CE426" s="2"/>
      <c r="CF426" s="2">
        <v>0</v>
      </c>
      <c r="CG426" s="2">
        <v>0</v>
      </c>
      <c r="CH426" s="2"/>
      <c r="CI426" s="2"/>
      <c r="CJ426" s="2"/>
      <c r="CK426" s="2"/>
      <c r="CL426" s="2"/>
      <c r="CM426" s="2">
        <v>0</v>
      </c>
      <c r="CN426" s="2" t="s">
        <v>6</v>
      </c>
      <c r="CO426" s="2">
        <v>0</v>
      </c>
      <c r="CP426" s="2">
        <f t="shared" si="445"/>
        <v>37.949999999999996</v>
      </c>
      <c r="CQ426" s="2">
        <f t="shared" si="446"/>
        <v>0</v>
      </c>
      <c r="CR426" s="2">
        <f t="shared" si="447"/>
        <v>2.5</v>
      </c>
      <c r="CS426" s="2">
        <f t="shared" si="448"/>
        <v>1.08</v>
      </c>
      <c r="CT426" s="2">
        <f t="shared" si="449"/>
        <v>143.47999999999999</v>
      </c>
      <c r="CU426" s="2">
        <f t="shared" si="450"/>
        <v>0</v>
      </c>
      <c r="CV426" s="2">
        <f t="shared" si="451"/>
        <v>17.89</v>
      </c>
      <c r="CW426" s="2">
        <f t="shared" si="452"/>
        <v>0.08</v>
      </c>
      <c r="CX426" s="2">
        <f t="shared" si="453"/>
        <v>0</v>
      </c>
      <c r="CY426" s="2">
        <f t="shared" si="454"/>
        <v>31.942999999999998</v>
      </c>
      <c r="CZ426" s="2">
        <f t="shared" si="455"/>
        <v>24.427</v>
      </c>
      <c r="DA426" s="2"/>
      <c r="DB426" s="2"/>
      <c r="DC426" s="2" t="s">
        <v>6</v>
      </c>
      <c r="DD426" s="2" t="s">
        <v>6</v>
      </c>
      <c r="DE426" s="2" t="s">
        <v>6</v>
      </c>
      <c r="DF426" s="2" t="s">
        <v>6</v>
      </c>
      <c r="DG426" s="2" t="s">
        <v>6</v>
      </c>
      <c r="DH426" s="2" t="s">
        <v>6</v>
      </c>
      <c r="DI426" s="2" t="s">
        <v>6</v>
      </c>
      <c r="DJ426" s="2" t="s">
        <v>6</v>
      </c>
      <c r="DK426" s="2" t="s">
        <v>6</v>
      </c>
      <c r="DL426" s="2" t="s">
        <v>6</v>
      </c>
      <c r="DM426" s="2" t="s">
        <v>6</v>
      </c>
      <c r="DN426" s="2">
        <v>0</v>
      </c>
      <c r="DO426" s="2">
        <v>0</v>
      </c>
      <c r="DP426" s="2">
        <v>1</v>
      </c>
      <c r="DQ426" s="2">
        <v>1</v>
      </c>
      <c r="DR426" s="2"/>
      <c r="DS426" s="2"/>
      <c r="DT426" s="2"/>
      <c r="DU426" s="2">
        <v>1013</v>
      </c>
      <c r="DV426" s="2" t="s">
        <v>317</v>
      </c>
      <c r="DW426" s="2" t="s">
        <v>317</v>
      </c>
      <c r="DX426" s="2">
        <v>1</v>
      </c>
      <c r="DY426" s="2"/>
      <c r="DZ426" s="2"/>
      <c r="EA426" s="2"/>
      <c r="EB426" s="2"/>
      <c r="EC426" s="2"/>
      <c r="ED426" s="2"/>
      <c r="EE426" s="2">
        <v>27029148</v>
      </c>
      <c r="EF426" s="2">
        <v>6</v>
      </c>
      <c r="EG426" s="2" t="s">
        <v>40</v>
      </c>
      <c r="EH426" s="2">
        <v>0</v>
      </c>
      <c r="EI426" s="2" t="s">
        <v>6</v>
      </c>
      <c r="EJ426" s="2">
        <v>1</v>
      </c>
      <c r="EK426" s="2">
        <v>67001</v>
      </c>
      <c r="EL426" s="2" t="s">
        <v>319</v>
      </c>
      <c r="EM426" s="2" t="s">
        <v>320</v>
      </c>
      <c r="EN426" s="2"/>
      <c r="EO426" s="2" t="s">
        <v>6</v>
      </c>
      <c r="EP426" s="2"/>
      <c r="EQ426" s="2">
        <v>0</v>
      </c>
      <c r="ER426" s="2">
        <v>145.97999999999999</v>
      </c>
      <c r="ES426" s="2">
        <v>0</v>
      </c>
      <c r="ET426" s="2">
        <v>2.5</v>
      </c>
      <c r="EU426" s="2">
        <v>1.08</v>
      </c>
      <c r="EV426" s="2">
        <v>143.47999999999999</v>
      </c>
      <c r="EW426" s="2">
        <v>17.89</v>
      </c>
      <c r="EX426" s="2">
        <v>0.08</v>
      </c>
      <c r="EY426" s="2">
        <v>0</v>
      </c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>
        <v>0</v>
      </c>
      <c r="FR426" s="2">
        <f t="shared" si="456"/>
        <v>0</v>
      </c>
      <c r="FS426" s="2">
        <v>0</v>
      </c>
      <c r="FT426" s="2"/>
      <c r="FU426" s="2"/>
      <c r="FV426" s="2"/>
      <c r="FW426" s="2"/>
      <c r="FX426" s="2">
        <v>85</v>
      </c>
      <c r="FY426" s="2">
        <v>65</v>
      </c>
      <c r="FZ426" s="2"/>
      <c r="GA426" s="2" t="s">
        <v>6</v>
      </c>
      <c r="GB426" s="2"/>
      <c r="GC426" s="2"/>
      <c r="GD426" s="2">
        <v>0</v>
      </c>
      <c r="GE426" s="2"/>
      <c r="GF426" s="2">
        <v>1077668203</v>
      </c>
      <c r="GG426" s="2">
        <v>2</v>
      </c>
      <c r="GH426" s="2">
        <v>1</v>
      </c>
      <c r="GI426" s="2">
        <v>-2</v>
      </c>
      <c r="GJ426" s="2">
        <v>0</v>
      </c>
      <c r="GK426" s="2">
        <f>ROUND(R426*(R12)/100,2)</f>
        <v>0</v>
      </c>
      <c r="GL426" s="2">
        <f t="shared" si="457"/>
        <v>0</v>
      </c>
      <c r="GM426" s="2">
        <f t="shared" si="458"/>
        <v>94.32</v>
      </c>
      <c r="GN426" s="2">
        <f t="shared" si="459"/>
        <v>94.32</v>
      </c>
      <c r="GO426" s="2">
        <f t="shared" si="460"/>
        <v>0</v>
      </c>
      <c r="GP426" s="2">
        <f t="shared" si="461"/>
        <v>0</v>
      </c>
      <c r="GQ426" s="2"/>
      <c r="GR426" s="2">
        <v>0</v>
      </c>
      <c r="GS426" s="2">
        <v>3</v>
      </c>
      <c r="GT426" s="2">
        <v>0</v>
      </c>
      <c r="GU426" s="2" t="s">
        <v>6</v>
      </c>
      <c r="GV426" s="2">
        <f t="shared" si="462"/>
        <v>0</v>
      </c>
      <c r="GW426" s="2">
        <v>1</v>
      </c>
      <c r="GX426" s="2">
        <f t="shared" si="463"/>
        <v>0</v>
      </c>
      <c r="GY426" s="2"/>
      <c r="GZ426" s="2"/>
      <c r="HA426" s="2">
        <v>0</v>
      </c>
      <c r="HB426" s="2">
        <v>0</v>
      </c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>
        <v>0</v>
      </c>
      <c r="IL426" s="2"/>
      <c r="IM426" s="2"/>
      <c r="IN426" s="2"/>
      <c r="IO426" s="2"/>
      <c r="IP426" s="2"/>
      <c r="IQ426" s="2"/>
      <c r="IR426" s="2"/>
      <c r="IS426" s="2"/>
      <c r="IT426" s="2"/>
      <c r="IU426" s="2"/>
    </row>
    <row r="427" spans="1:255" x14ac:dyDescent="0.2">
      <c r="A427">
        <v>17</v>
      </c>
      <c r="B427">
        <v>1</v>
      </c>
      <c r="C427">
        <f>ROW(SmtRes!A1128)</f>
        <v>1128</v>
      </c>
      <c r="D427">
        <f>ROW(EtalonRes!A1154)</f>
        <v>1154</v>
      </c>
      <c r="E427" t="s">
        <v>597</v>
      </c>
      <c r="F427" t="s">
        <v>315</v>
      </c>
      <c r="G427" t="s">
        <v>316</v>
      </c>
      <c r="H427" t="s">
        <v>317</v>
      </c>
      <c r="I427">
        <f>ROUND((25+1)/100,9)</f>
        <v>0.26</v>
      </c>
      <c r="J427">
        <v>0</v>
      </c>
      <c r="O427">
        <f t="shared" si="429"/>
        <v>37.950000000000003</v>
      </c>
      <c r="P427">
        <f t="shared" si="430"/>
        <v>0</v>
      </c>
      <c r="Q427">
        <f t="shared" si="431"/>
        <v>0.65</v>
      </c>
      <c r="R427">
        <f t="shared" si="432"/>
        <v>0.28000000000000003</v>
      </c>
      <c r="S427">
        <f t="shared" si="433"/>
        <v>37.299999999999997</v>
      </c>
      <c r="T427">
        <f t="shared" si="434"/>
        <v>0</v>
      </c>
      <c r="U427">
        <f t="shared" si="435"/>
        <v>4.6514000000000006</v>
      </c>
      <c r="V427">
        <f t="shared" si="436"/>
        <v>2.0800000000000003E-2</v>
      </c>
      <c r="W427">
        <f t="shared" si="437"/>
        <v>0</v>
      </c>
      <c r="X427">
        <f t="shared" si="438"/>
        <v>31.94</v>
      </c>
      <c r="Y427">
        <f t="shared" si="439"/>
        <v>24.43</v>
      </c>
      <c r="AA427">
        <v>27721504</v>
      </c>
      <c r="AB427">
        <f t="shared" si="440"/>
        <v>145.97999999999999</v>
      </c>
      <c r="AC427">
        <f t="shared" si="473"/>
        <v>0</v>
      </c>
      <c r="AD427">
        <f t="shared" si="474"/>
        <v>2.5</v>
      </c>
      <c r="AE427">
        <f t="shared" si="475"/>
        <v>1.08</v>
      </c>
      <c r="AF427">
        <f t="shared" si="475"/>
        <v>143.47999999999999</v>
      </c>
      <c r="AG427">
        <f t="shared" si="442"/>
        <v>0</v>
      </c>
      <c r="AH427">
        <f t="shared" si="476"/>
        <v>17.89</v>
      </c>
      <c r="AI427">
        <f t="shared" si="476"/>
        <v>0.08</v>
      </c>
      <c r="AJ427">
        <f t="shared" si="444"/>
        <v>0</v>
      </c>
      <c r="AK427">
        <v>145.97999999999999</v>
      </c>
      <c r="AL427">
        <v>0</v>
      </c>
      <c r="AM427">
        <v>2.5</v>
      </c>
      <c r="AN427">
        <v>1.08</v>
      </c>
      <c r="AO427">
        <v>143.47999999999999</v>
      </c>
      <c r="AP427">
        <v>0</v>
      </c>
      <c r="AQ427">
        <v>17.89</v>
      </c>
      <c r="AR427">
        <v>0.08</v>
      </c>
      <c r="AS427">
        <v>0</v>
      </c>
      <c r="AT427">
        <v>85</v>
      </c>
      <c r="AU427">
        <v>65</v>
      </c>
      <c r="AV427">
        <v>1</v>
      </c>
      <c r="AW427">
        <v>1</v>
      </c>
      <c r="AZ427">
        <v>1</v>
      </c>
      <c r="BA427">
        <v>1</v>
      </c>
      <c r="BB427">
        <v>1</v>
      </c>
      <c r="BC427">
        <v>1</v>
      </c>
      <c r="BD427" t="s">
        <v>6</v>
      </c>
      <c r="BE427" t="s">
        <v>6</v>
      </c>
      <c r="BF427" t="s">
        <v>6</v>
      </c>
      <c r="BG427" t="s">
        <v>6</v>
      </c>
      <c r="BH427">
        <v>0</v>
      </c>
      <c r="BI427">
        <v>1</v>
      </c>
      <c r="BJ427" t="s">
        <v>598</v>
      </c>
      <c r="BM427">
        <v>67001</v>
      </c>
      <c r="BN427">
        <v>0</v>
      </c>
      <c r="BO427" t="s">
        <v>6</v>
      </c>
      <c r="BP427">
        <v>0</v>
      </c>
      <c r="BQ427">
        <v>6</v>
      </c>
      <c r="BR427">
        <v>0</v>
      </c>
      <c r="BS427">
        <v>1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6</v>
      </c>
      <c r="BZ427">
        <v>85</v>
      </c>
      <c r="CA427">
        <v>65</v>
      </c>
      <c r="CF427">
        <v>0</v>
      </c>
      <c r="CG427">
        <v>0</v>
      </c>
      <c r="CM427">
        <v>0</v>
      </c>
      <c r="CN427" t="s">
        <v>6</v>
      </c>
      <c r="CO427">
        <v>0</v>
      </c>
      <c r="CP427">
        <f t="shared" si="445"/>
        <v>37.949999999999996</v>
      </c>
      <c r="CQ427">
        <f t="shared" si="446"/>
        <v>0</v>
      </c>
      <c r="CR427">
        <f t="shared" si="447"/>
        <v>2.5</v>
      </c>
      <c r="CS427">
        <f t="shared" si="448"/>
        <v>1.08</v>
      </c>
      <c r="CT427">
        <f t="shared" si="449"/>
        <v>143.47999999999999</v>
      </c>
      <c r="CU427">
        <f t="shared" si="450"/>
        <v>0</v>
      </c>
      <c r="CV427">
        <f t="shared" si="451"/>
        <v>17.89</v>
      </c>
      <c r="CW427">
        <f t="shared" si="452"/>
        <v>0.08</v>
      </c>
      <c r="CX427">
        <f t="shared" si="453"/>
        <v>0</v>
      </c>
      <c r="CY427">
        <f t="shared" si="454"/>
        <v>31.942999999999998</v>
      </c>
      <c r="CZ427">
        <f t="shared" si="455"/>
        <v>24.427</v>
      </c>
      <c r="DC427" t="s">
        <v>6</v>
      </c>
      <c r="DD427" t="s">
        <v>6</v>
      </c>
      <c r="DE427" t="s">
        <v>6</v>
      </c>
      <c r="DF427" t="s">
        <v>6</v>
      </c>
      <c r="DG427" t="s">
        <v>6</v>
      </c>
      <c r="DH427" t="s">
        <v>6</v>
      </c>
      <c r="DI427" t="s">
        <v>6</v>
      </c>
      <c r="DJ427" t="s">
        <v>6</v>
      </c>
      <c r="DK427" t="s">
        <v>6</v>
      </c>
      <c r="DL427" t="s">
        <v>6</v>
      </c>
      <c r="DM427" t="s">
        <v>6</v>
      </c>
      <c r="DN427">
        <v>0</v>
      </c>
      <c r="DO427">
        <v>0</v>
      </c>
      <c r="DP427">
        <v>1</v>
      </c>
      <c r="DQ427">
        <v>1</v>
      </c>
      <c r="DU427">
        <v>1013</v>
      </c>
      <c r="DV427" t="s">
        <v>317</v>
      </c>
      <c r="DW427" t="s">
        <v>317</v>
      </c>
      <c r="DX427">
        <v>1</v>
      </c>
      <c r="EE427">
        <v>27029148</v>
      </c>
      <c r="EF427">
        <v>6</v>
      </c>
      <c r="EG427" t="s">
        <v>40</v>
      </c>
      <c r="EH427">
        <v>0</v>
      </c>
      <c r="EI427" t="s">
        <v>6</v>
      </c>
      <c r="EJ427">
        <v>1</v>
      </c>
      <c r="EK427">
        <v>67001</v>
      </c>
      <c r="EL427" t="s">
        <v>319</v>
      </c>
      <c r="EM427" t="s">
        <v>320</v>
      </c>
      <c r="EO427" t="s">
        <v>6</v>
      </c>
      <c r="EQ427">
        <v>0</v>
      </c>
      <c r="ER427">
        <v>145.97999999999999</v>
      </c>
      <c r="ES427">
        <v>0</v>
      </c>
      <c r="ET427">
        <v>2.5</v>
      </c>
      <c r="EU427">
        <v>1.08</v>
      </c>
      <c r="EV427">
        <v>143.47999999999999</v>
      </c>
      <c r="EW427">
        <v>17.89</v>
      </c>
      <c r="EX427">
        <v>0.08</v>
      </c>
      <c r="EY427">
        <v>0</v>
      </c>
      <c r="FQ427">
        <v>0</v>
      </c>
      <c r="FR427">
        <f t="shared" si="456"/>
        <v>0</v>
      </c>
      <c r="FS427">
        <v>0</v>
      </c>
      <c r="FX427">
        <v>85</v>
      </c>
      <c r="FY427">
        <v>65</v>
      </c>
      <c r="GA427" t="s">
        <v>6</v>
      </c>
      <c r="GD427">
        <v>0</v>
      </c>
      <c r="GF427">
        <v>1077668203</v>
      </c>
      <c r="GG427">
        <v>2</v>
      </c>
      <c r="GH427">
        <v>1</v>
      </c>
      <c r="GI427">
        <v>-2</v>
      </c>
      <c r="GJ427">
        <v>0</v>
      </c>
      <c r="GK427">
        <f>ROUND(R427*(S12)/100,2)</f>
        <v>0</v>
      </c>
      <c r="GL427">
        <f t="shared" si="457"/>
        <v>0</v>
      </c>
      <c r="GM427">
        <f t="shared" si="458"/>
        <v>94.32</v>
      </c>
      <c r="GN427">
        <f t="shared" si="459"/>
        <v>94.32</v>
      </c>
      <c r="GO427">
        <f t="shared" si="460"/>
        <v>0</v>
      </c>
      <c r="GP427">
        <f t="shared" si="461"/>
        <v>0</v>
      </c>
      <c r="GR427">
        <v>0</v>
      </c>
      <c r="GS427">
        <v>0</v>
      </c>
      <c r="GT427">
        <v>0</v>
      </c>
      <c r="GU427" t="s">
        <v>6</v>
      </c>
      <c r="GV427">
        <f t="shared" si="462"/>
        <v>0</v>
      </c>
      <c r="GW427">
        <v>1</v>
      </c>
      <c r="GX427">
        <f t="shared" si="463"/>
        <v>0</v>
      </c>
      <c r="HA427">
        <v>0</v>
      </c>
      <c r="HB427">
        <v>0</v>
      </c>
      <c r="IK427">
        <v>0</v>
      </c>
    </row>
    <row r="428" spans="1:255" x14ac:dyDescent="0.2">
      <c r="A428" s="2">
        <v>17</v>
      </c>
      <c r="B428" s="2">
        <v>1</v>
      </c>
      <c r="C428" s="2">
        <f>ROW(SmtRes!A1134)</f>
        <v>1134</v>
      </c>
      <c r="D428" s="2">
        <f>ROW(EtalonRes!A1160)</f>
        <v>1160</v>
      </c>
      <c r="E428" s="2" t="s">
        <v>599</v>
      </c>
      <c r="F428" s="2" t="s">
        <v>600</v>
      </c>
      <c r="G428" s="2" t="s">
        <v>601</v>
      </c>
      <c r="H428" s="2" t="s">
        <v>538</v>
      </c>
      <c r="I428" s="2">
        <v>20</v>
      </c>
      <c r="J428" s="2">
        <v>0</v>
      </c>
      <c r="K428" s="2"/>
      <c r="L428" s="2"/>
      <c r="M428" s="2"/>
      <c r="N428" s="2"/>
      <c r="O428" s="2">
        <f t="shared" ref="O428:O459" si="477">ROUND(CP428,2)</f>
        <v>238.4</v>
      </c>
      <c r="P428" s="2">
        <f t="shared" ref="P428:P459" si="478">ROUND(CQ428*I428,2)</f>
        <v>0</v>
      </c>
      <c r="Q428" s="2">
        <f t="shared" ref="Q428:Q459" si="479">ROUND(CR428*I428,2)</f>
        <v>0</v>
      </c>
      <c r="R428" s="2">
        <f t="shared" ref="R428:R459" si="480">ROUND(CS428*I428,2)</f>
        <v>0</v>
      </c>
      <c r="S428" s="2">
        <f t="shared" ref="S428:S459" si="481">ROUND(CT428*I428,2)</f>
        <v>238.4</v>
      </c>
      <c r="T428" s="2">
        <f t="shared" ref="T428:T459" si="482">ROUND(CU428*I428,2)</f>
        <v>0</v>
      </c>
      <c r="U428" s="2">
        <f t="shared" ref="U428:U459" si="483">CV428*I428</f>
        <v>20.16</v>
      </c>
      <c r="V428" s="2">
        <f t="shared" ref="V428:V459" si="484">CW428*I428</f>
        <v>0</v>
      </c>
      <c r="W428" s="2">
        <f t="shared" ref="W428:W459" si="485">ROUND(CX428*I428,2)</f>
        <v>0</v>
      </c>
      <c r="X428" s="2">
        <f t="shared" ref="X428:X459" si="486">ROUND(CY428,2)</f>
        <v>190.72</v>
      </c>
      <c r="Y428" s="2">
        <f t="shared" ref="Y428:Y459" si="487">ROUND(CZ428,2)</f>
        <v>143.04</v>
      </c>
      <c r="Z428" s="2"/>
      <c r="AA428" s="2">
        <v>27721505</v>
      </c>
      <c r="AB428" s="2">
        <f t="shared" ref="AB428:AB459" si="488">ROUND((AC428+AD428+AF428),2)</f>
        <v>11.92</v>
      </c>
      <c r="AC428" s="2">
        <f>ROUND(((ES428*0)),2)</f>
        <v>0</v>
      </c>
      <c r="AD428" s="2">
        <f>ROUND(((((ET428*0.6))-((EU428*0.6)))+AE428),2)</f>
        <v>0</v>
      </c>
      <c r="AE428" s="2">
        <f>ROUND(((EU428*0.6)),2)</f>
        <v>0</v>
      </c>
      <c r="AF428" s="2">
        <f>ROUND(((EV428*0.6)),2)</f>
        <v>11.92</v>
      </c>
      <c r="AG428" s="2">
        <f t="shared" ref="AG428:AG459" si="489">ROUND((AP428),2)</f>
        <v>0</v>
      </c>
      <c r="AH428" s="2">
        <f>((EW428*0.6))</f>
        <v>1.008</v>
      </c>
      <c r="AI428" s="2">
        <f>((EX428*0.6))</f>
        <v>0</v>
      </c>
      <c r="AJ428" s="2">
        <f t="shared" ref="AJ428:AJ459" si="490">ROUND((AS428),2)</f>
        <v>0</v>
      </c>
      <c r="AK428" s="2">
        <v>23.03</v>
      </c>
      <c r="AL428" s="2">
        <v>3.17</v>
      </c>
      <c r="AM428" s="2">
        <v>0</v>
      </c>
      <c r="AN428" s="2">
        <v>0</v>
      </c>
      <c r="AO428" s="2">
        <v>19.86</v>
      </c>
      <c r="AP428" s="2">
        <v>0</v>
      </c>
      <c r="AQ428" s="2">
        <v>1.68</v>
      </c>
      <c r="AR428" s="2">
        <v>0</v>
      </c>
      <c r="AS428" s="2">
        <v>0</v>
      </c>
      <c r="AT428" s="2">
        <v>80</v>
      </c>
      <c r="AU428" s="2">
        <v>60</v>
      </c>
      <c r="AV428" s="2">
        <v>1</v>
      </c>
      <c r="AW428" s="2">
        <v>1</v>
      </c>
      <c r="AX428" s="2"/>
      <c r="AY428" s="2"/>
      <c r="AZ428" s="2">
        <v>1</v>
      </c>
      <c r="BA428" s="2">
        <v>1</v>
      </c>
      <c r="BB428" s="2">
        <v>1</v>
      </c>
      <c r="BC428" s="2">
        <v>1</v>
      </c>
      <c r="BD428" s="2" t="s">
        <v>6</v>
      </c>
      <c r="BE428" s="2" t="s">
        <v>6</v>
      </c>
      <c r="BF428" s="2" t="s">
        <v>6</v>
      </c>
      <c r="BG428" s="2" t="s">
        <v>6</v>
      </c>
      <c r="BH428" s="2">
        <v>0</v>
      </c>
      <c r="BI428" s="2">
        <v>2</v>
      </c>
      <c r="BJ428" s="2" t="s">
        <v>602</v>
      </c>
      <c r="BK428" s="2"/>
      <c r="BL428" s="2"/>
      <c r="BM428" s="2">
        <v>110011</v>
      </c>
      <c r="BN428" s="2">
        <v>0</v>
      </c>
      <c r="BO428" s="2" t="s">
        <v>6</v>
      </c>
      <c r="BP428" s="2">
        <v>0</v>
      </c>
      <c r="BQ428" s="2">
        <v>3</v>
      </c>
      <c r="BR428" s="2">
        <v>0</v>
      </c>
      <c r="BS428" s="2">
        <v>1</v>
      </c>
      <c r="BT428" s="2">
        <v>1</v>
      </c>
      <c r="BU428" s="2">
        <v>1</v>
      </c>
      <c r="BV428" s="2">
        <v>1</v>
      </c>
      <c r="BW428" s="2">
        <v>1</v>
      </c>
      <c r="BX428" s="2">
        <v>1</v>
      </c>
      <c r="BY428" s="2" t="s">
        <v>6</v>
      </c>
      <c r="BZ428" s="2">
        <v>80</v>
      </c>
      <c r="CA428" s="2">
        <v>60</v>
      </c>
      <c r="CB428" s="2"/>
      <c r="CC428" s="2"/>
      <c r="CD428" s="2"/>
      <c r="CE428" s="2"/>
      <c r="CF428" s="2">
        <v>0</v>
      </c>
      <c r="CG428" s="2">
        <v>0</v>
      </c>
      <c r="CH428" s="2"/>
      <c r="CI428" s="2"/>
      <c r="CJ428" s="2"/>
      <c r="CK428" s="2"/>
      <c r="CL428" s="2"/>
      <c r="CM428" s="2">
        <v>0</v>
      </c>
      <c r="CN428" s="2" t="s">
        <v>1471</v>
      </c>
      <c r="CO428" s="2">
        <v>0</v>
      </c>
      <c r="CP428" s="2">
        <f t="shared" ref="CP428:CP459" si="491">(P428+Q428+S428)</f>
        <v>238.4</v>
      </c>
      <c r="CQ428" s="2">
        <f t="shared" ref="CQ428:CQ459" si="492">AC428*BC428</f>
        <v>0</v>
      </c>
      <c r="CR428" s="2">
        <f t="shared" ref="CR428:CR459" si="493">AD428*BB428</f>
        <v>0</v>
      </c>
      <c r="CS428" s="2">
        <f t="shared" ref="CS428:CS459" si="494">AE428*BS428</f>
        <v>0</v>
      </c>
      <c r="CT428" s="2">
        <f t="shared" ref="CT428:CT459" si="495">AF428*BA428</f>
        <v>11.92</v>
      </c>
      <c r="CU428" s="2">
        <f t="shared" ref="CU428:CU459" si="496">AG428</f>
        <v>0</v>
      </c>
      <c r="CV428" s="2">
        <f t="shared" ref="CV428:CV459" si="497">AH428</f>
        <v>1.008</v>
      </c>
      <c r="CW428" s="2">
        <f t="shared" ref="CW428:CW459" si="498">AI428</f>
        <v>0</v>
      </c>
      <c r="CX428" s="2">
        <f t="shared" ref="CX428:CX459" si="499">AJ428</f>
        <v>0</v>
      </c>
      <c r="CY428" s="2">
        <f t="shared" ref="CY428:CY459" si="500">(((S428+R428)*AT428)/100)</f>
        <v>190.72</v>
      </c>
      <c r="CZ428" s="2">
        <f t="shared" ref="CZ428:CZ459" si="501">(((S428+R428)*AU428)/100)</f>
        <v>143.04</v>
      </c>
      <c r="DA428" s="2"/>
      <c r="DB428" s="2"/>
      <c r="DC428" s="2" t="s">
        <v>6</v>
      </c>
      <c r="DD428" s="2" t="s">
        <v>21</v>
      </c>
      <c r="DE428" s="2" t="s">
        <v>603</v>
      </c>
      <c r="DF428" s="2" t="s">
        <v>603</v>
      </c>
      <c r="DG428" s="2" t="s">
        <v>603</v>
      </c>
      <c r="DH428" s="2" t="s">
        <v>6</v>
      </c>
      <c r="DI428" s="2" t="s">
        <v>603</v>
      </c>
      <c r="DJ428" s="2" t="s">
        <v>603</v>
      </c>
      <c r="DK428" s="2" t="s">
        <v>6</v>
      </c>
      <c r="DL428" s="2" t="s">
        <v>6</v>
      </c>
      <c r="DM428" s="2" t="s">
        <v>6</v>
      </c>
      <c r="DN428" s="2">
        <v>0</v>
      </c>
      <c r="DO428" s="2">
        <v>0</v>
      </c>
      <c r="DP428" s="2">
        <v>1</v>
      </c>
      <c r="DQ428" s="2">
        <v>1</v>
      </c>
      <c r="DR428" s="2"/>
      <c r="DS428" s="2"/>
      <c r="DT428" s="2"/>
      <c r="DU428" s="2">
        <v>1013</v>
      </c>
      <c r="DV428" s="2" t="s">
        <v>538</v>
      </c>
      <c r="DW428" s="2" t="s">
        <v>538</v>
      </c>
      <c r="DX428" s="2">
        <v>1</v>
      </c>
      <c r="DY428" s="2"/>
      <c r="DZ428" s="2"/>
      <c r="EA428" s="2"/>
      <c r="EB428" s="2"/>
      <c r="EC428" s="2"/>
      <c r="ED428" s="2"/>
      <c r="EE428" s="2">
        <v>27028953</v>
      </c>
      <c r="EF428" s="2">
        <v>3</v>
      </c>
      <c r="EG428" s="2" t="s">
        <v>367</v>
      </c>
      <c r="EH428" s="2">
        <v>0</v>
      </c>
      <c r="EI428" s="2" t="s">
        <v>6</v>
      </c>
      <c r="EJ428" s="2">
        <v>2</v>
      </c>
      <c r="EK428" s="2">
        <v>110011</v>
      </c>
      <c r="EL428" s="2" t="s">
        <v>604</v>
      </c>
      <c r="EM428" s="2" t="s">
        <v>605</v>
      </c>
      <c r="EN428" s="2"/>
      <c r="EO428" s="2" t="s">
        <v>606</v>
      </c>
      <c r="EP428" s="2"/>
      <c r="EQ428" s="2">
        <v>0</v>
      </c>
      <c r="ER428" s="2">
        <v>23.03</v>
      </c>
      <c r="ES428" s="2">
        <v>3.17</v>
      </c>
      <c r="ET428" s="2">
        <v>0</v>
      </c>
      <c r="EU428" s="2">
        <v>0</v>
      </c>
      <c r="EV428" s="2">
        <v>19.86</v>
      </c>
      <c r="EW428" s="2">
        <v>1.68</v>
      </c>
      <c r="EX428" s="2">
        <v>0</v>
      </c>
      <c r="EY428" s="2">
        <v>0</v>
      </c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>
        <v>0</v>
      </c>
      <c r="FR428" s="2">
        <f t="shared" ref="FR428:FR459" si="502">ROUND(IF(AND(BH428=3,BI428=3),P428,0),2)</f>
        <v>0</v>
      </c>
      <c r="FS428" s="2">
        <v>0</v>
      </c>
      <c r="FT428" s="2"/>
      <c r="FU428" s="2"/>
      <c r="FV428" s="2"/>
      <c r="FW428" s="2"/>
      <c r="FX428" s="2">
        <v>80</v>
      </c>
      <c r="FY428" s="2">
        <v>60</v>
      </c>
      <c r="FZ428" s="2"/>
      <c r="GA428" s="2" t="s">
        <v>6</v>
      </c>
      <c r="GB428" s="2"/>
      <c r="GC428" s="2"/>
      <c r="GD428" s="2">
        <v>0</v>
      </c>
      <c r="GE428" s="2"/>
      <c r="GF428" s="2">
        <v>244202511</v>
      </c>
      <c r="GG428" s="2">
        <v>2</v>
      </c>
      <c r="GH428" s="2">
        <v>1</v>
      </c>
      <c r="GI428" s="2">
        <v>-2</v>
      </c>
      <c r="GJ428" s="2">
        <v>0</v>
      </c>
      <c r="GK428" s="2">
        <f>ROUND(R428*(R12)/100,2)</f>
        <v>0</v>
      </c>
      <c r="GL428" s="2">
        <f t="shared" ref="GL428:GL459" si="503">ROUND(IF(AND(BH428=3,BI428=3,FS428&lt;&gt;0),P428,0),2)</f>
        <v>0</v>
      </c>
      <c r="GM428" s="2">
        <f t="shared" ref="GM428:GM459" si="504">ROUND(O428+X428+Y428+GK428,2)+GX428</f>
        <v>572.16</v>
      </c>
      <c r="GN428" s="2">
        <f t="shared" ref="GN428:GN459" si="505">IF(OR(BI428=0,BI428=1),ROUND(O428+X428+Y428+GK428,2),0)</f>
        <v>0</v>
      </c>
      <c r="GO428" s="2">
        <f t="shared" ref="GO428:GO459" si="506">IF(BI428=2,ROUND(O428+X428+Y428+GK428,2),0)</f>
        <v>572.16</v>
      </c>
      <c r="GP428" s="2">
        <f t="shared" ref="GP428:GP459" si="507">IF(BI428=4,ROUND(O428+X428+Y428+GK428,2)+GX428,0)</f>
        <v>0</v>
      </c>
      <c r="GQ428" s="2"/>
      <c r="GR428" s="2">
        <v>0</v>
      </c>
      <c r="GS428" s="2">
        <v>3</v>
      </c>
      <c r="GT428" s="2">
        <v>0</v>
      </c>
      <c r="GU428" s="2" t="s">
        <v>6</v>
      </c>
      <c r="GV428" s="2">
        <f t="shared" ref="GV428:GV459" si="508">ROUND(GT428,2)</f>
        <v>0</v>
      </c>
      <c r="GW428" s="2">
        <v>1</v>
      </c>
      <c r="GX428" s="2">
        <f t="shared" ref="GX428:GX459" si="509">ROUND(GV428*GW428*I428,2)</f>
        <v>0</v>
      </c>
      <c r="GY428" s="2"/>
      <c r="GZ428" s="2"/>
      <c r="HA428" s="2">
        <v>0</v>
      </c>
      <c r="HB428" s="2">
        <v>0</v>
      </c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>
        <v>0</v>
      </c>
      <c r="IL428" s="2"/>
      <c r="IM428" s="2"/>
      <c r="IN428" s="2"/>
      <c r="IO428" s="2"/>
      <c r="IP428" s="2"/>
      <c r="IQ428" s="2"/>
      <c r="IR428" s="2"/>
      <c r="IS428" s="2"/>
      <c r="IT428" s="2"/>
      <c r="IU428" s="2"/>
    </row>
    <row r="429" spans="1:255" x14ac:dyDescent="0.2">
      <c r="A429">
        <v>17</v>
      </c>
      <c r="B429">
        <v>1</v>
      </c>
      <c r="C429">
        <f>ROW(SmtRes!A1140)</f>
        <v>1140</v>
      </c>
      <c r="D429">
        <f>ROW(EtalonRes!A1166)</f>
        <v>1166</v>
      </c>
      <c r="E429" t="s">
        <v>599</v>
      </c>
      <c r="F429" t="s">
        <v>600</v>
      </c>
      <c r="G429" t="s">
        <v>601</v>
      </c>
      <c r="H429" t="s">
        <v>538</v>
      </c>
      <c r="I429">
        <v>20</v>
      </c>
      <c r="J429">
        <v>0</v>
      </c>
      <c r="O429">
        <f t="shared" si="477"/>
        <v>238.4</v>
      </c>
      <c r="P429">
        <f t="shared" si="478"/>
        <v>0</v>
      </c>
      <c r="Q429">
        <f t="shared" si="479"/>
        <v>0</v>
      </c>
      <c r="R429">
        <f t="shared" si="480"/>
        <v>0</v>
      </c>
      <c r="S429">
        <f t="shared" si="481"/>
        <v>238.4</v>
      </c>
      <c r="T429">
        <f t="shared" si="482"/>
        <v>0</v>
      </c>
      <c r="U429">
        <f t="shared" si="483"/>
        <v>20.16</v>
      </c>
      <c r="V429">
        <f t="shared" si="484"/>
        <v>0</v>
      </c>
      <c r="W429">
        <f t="shared" si="485"/>
        <v>0</v>
      </c>
      <c r="X429">
        <f t="shared" si="486"/>
        <v>190.72</v>
      </c>
      <c r="Y429">
        <f t="shared" si="487"/>
        <v>143.04</v>
      </c>
      <c r="AA429">
        <v>27721504</v>
      </c>
      <c r="AB429">
        <f t="shared" si="488"/>
        <v>11.92</v>
      </c>
      <c r="AC429">
        <f>ROUND(((ES429*0)),2)</f>
        <v>0</v>
      </c>
      <c r="AD429">
        <f>ROUND(((((ET429*0.6))-((EU429*0.6)))+AE429),2)</f>
        <v>0</v>
      </c>
      <c r="AE429">
        <f>ROUND(((EU429*0.6)),2)</f>
        <v>0</v>
      </c>
      <c r="AF429">
        <f>ROUND(((EV429*0.6)),2)</f>
        <v>11.92</v>
      </c>
      <c r="AG429">
        <f t="shared" si="489"/>
        <v>0</v>
      </c>
      <c r="AH429">
        <f>((EW429*0.6))</f>
        <v>1.008</v>
      </c>
      <c r="AI429">
        <f>((EX429*0.6))</f>
        <v>0</v>
      </c>
      <c r="AJ429">
        <f t="shared" si="490"/>
        <v>0</v>
      </c>
      <c r="AK429">
        <v>23.03</v>
      </c>
      <c r="AL429">
        <v>3.17</v>
      </c>
      <c r="AM429">
        <v>0</v>
      </c>
      <c r="AN429">
        <v>0</v>
      </c>
      <c r="AO429">
        <v>19.86</v>
      </c>
      <c r="AP429">
        <v>0</v>
      </c>
      <c r="AQ429">
        <v>1.68</v>
      </c>
      <c r="AR429">
        <v>0</v>
      </c>
      <c r="AS429">
        <v>0</v>
      </c>
      <c r="AT429">
        <v>80</v>
      </c>
      <c r="AU429">
        <v>60</v>
      </c>
      <c r="AV429">
        <v>1</v>
      </c>
      <c r="AW429">
        <v>1</v>
      </c>
      <c r="AZ429">
        <v>1</v>
      </c>
      <c r="BA429">
        <v>1</v>
      </c>
      <c r="BB429">
        <v>1</v>
      </c>
      <c r="BC429">
        <v>1</v>
      </c>
      <c r="BD429" t="s">
        <v>6</v>
      </c>
      <c r="BE429" t="s">
        <v>6</v>
      </c>
      <c r="BF429" t="s">
        <v>6</v>
      </c>
      <c r="BG429" t="s">
        <v>6</v>
      </c>
      <c r="BH429">
        <v>0</v>
      </c>
      <c r="BI429">
        <v>2</v>
      </c>
      <c r="BJ429" t="s">
        <v>602</v>
      </c>
      <c r="BM429">
        <v>110011</v>
      </c>
      <c r="BN429">
        <v>0</v>
      </c>
      <c r="BO429" t="s">
        <v>6</v>
      </c>
      <c r="BP429">
        <v>0</v>
      </c>
      <c r="BQ429">
        <v>3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6</v>
      </c>
      <c r="BZ429">
        <v>80</v>
      </c>
      <c r="CA429">
        <v>60</v>
      </c>
      <c r="CF429">
        <v>0</v>
      </c>
      <c r="CG429">
        <v>0</v>
      </c>
      <c r="CM429">
        <v>0</v>
      </c>
      <c r="CN429" t="s">
        <v>1471</v>
      </c>
      <c r="CO429">
        <v>0</v>
      </c>
      <c r="CP429">
        <f t="shared" si="491"/>
        <v>238.4</v>
      </c>
      <c r="CQ429">
        <f t="shared" si="492"/>
        <v>0</v>
      </c>
      <c r="CR429">
        <f t="shared" si="493"/>
        <v>0</v>
      </c>
      <c r="CS429">
        <f t="shared" si="494"/>
        <v>0</v>
      </c>
      <c r="CT429">
        <f t="shared" si="495"/>
        <v>11.92</v>
      </c>
      <c r="CU429">
        <f t="shared" si="496"/>
        <v>0</v>
      </c>
      <c r="CV429">
        <f t="shared" si="497"/>
        <v>1.008</v>
      </c>
      <c r="CW429">
        <f t="shared" si="498"/>
        <v>0</v>
      </c>
      <c r="CX429">
        <f t="shared" si="499"/>
        <v>0</v>
      </c>
      <c r="CY429">
        <f t="shared" si="500"/>
        <v>190.72</v>
      </c>
      <c r="CZ429">
        <f t="shared" si="501"/>
        <v>143.04</v>
      </c>
      <c r="DC429" t="s">
        <v>6</v>
      </c>
      <c r="DD429" t="s">
        <v>21</v>
      </c>
      <c r="DE429" t="s">
        <v>603</v>
      </c>
      <c r="DF429" t="s">
        <v>603</v>
      </c>
      <c r="DG429" t="s">
        <v>603</v>
      </c>
      <c r="DH429" t="s">
        <v>6</v>
      </c>
      <c r="DI429" t="s">
        <v>603</v>
      </c>
      <c r="DJ429" t="s">
        <v>603</v>
      </c>
      <c r="DK429" t="s">
        <v>6</v>
      </c>
      <c r="DL429" t="s">
        <v>6</v>
      </c>
      <c r="DM429" t="s">
        <v>6</v>
      </c>
      <c r="DN429">
        <v>0</v>
      </c>
      <c r="DO429">
        <v>0</v>
      </c>
      <c r="DP429">
        <v>1</v>
      </c>
      <c r="DQ429">
        <v>1</v>
      </c>
      <c r="DU429">
        <v>1013</v>
      </c>
      <c r="DV429" t="s">
        <v>538</v>
      </c>
      <c r="DW429" t="s">
        <v>538</v>
      </c>
      <c r="DX429">
        <v>1</v>
      </c>
      <c r="EE429">
        <v>27028953</v>
      </c>
      <c r="EF429">
        <v>3</v>
      </c>
      <c r="EG429" t="s">
        <v>367</v>
      </c>
      <c r="EH429">
        <v>0</v>
      </c>
      <c r="EI429" t="s">
        <v>6</v>
      </c>
      <c r="EJ429">
        <v>2</v>
      </c>
      <c r="EK429">
        <v>110011</v>
      </c>
      <c r="EL429" t="s">
        <v>604</v>
      </c>
      <c r="EM429" t="s">
        <v>605</v>
      </c>
      <c r="EO429" t="s">
        <v>606</v>
      </c>
      <c r="EQ429">
        <v>0</v>
      </c>
      <c r="ER429">
        <v>23.03</v>
      </c>
      <c r="ES429">
        <v>3.17</v>
      </c>
      <c r="ET429">
        <v>0</v>
      </c>
      <c r="EU429">
        <v>0</v>
      </c>
      <c r="EV429">
        <v>19.86</v>
      </c>
      <c r="EW429">
        <v>1.68</v>
      </c>
      <c r="EX429">
        <v>0</v>
      </c>
      <c r="EY429">
        <v>0</v>
      </c>
      <c r="FQ429">
        <v>0</v>
      </c>
      <c r="FR429">
        <f t="shared" si="502"/>
        <v>0</v>
      </c>
      <c r="FS429">
        <v>0</v>
      </c>
      <c r="FX429">
        <v>80</v>
      </c>
      <c r="FY429">
        <v>60</v>
      </c>
      <c r="GA429" t="s">
        <v>6</v>
      </c>
      <c r="GD429">
        <v>0</v>
      </c>
      <c r="GF429">
        <v>244202511</v>
      </c>
      <c r="GG429">
        <v>2</v>
      </c>
      <c r="GH429">
        <v>1</v>
      </c>
      <c r="GI429">
        <v>-2</v>
      </c>
      <c r="GJ429">
        <v>0</v>
      </c>
      <c r="GK429">
        <f>ROUND(R429*(S12)/100,2)</f>
        <v>0</v>
      </c>
      <c r="GL429">
        <f t="shared" si="503"/>
        <v>0</v>
      </c>
      <c r="GM429">
        <f t="shared" si="504"/>
        <v>572.16</v>
      </c>
      <c r="GN429">
        <f t="shared" si="505"/>
        <v>0</v>
      </c>
      <c r="GO429">
        <f t="shared" si="506"/>
        <v>572.16</v>
      </c>
      <c r="GP429">
        <f t="shared" si="507"/>
        <v>0</v>
      </c>
      <c r="GR429">
        <v>0</v>
      </c>
      <c r="GS429">
        <v>0</v>
      </c>
      <c r="GT429">
        <v>0</v>
      </c>
      <c r="GU429" t="s">
        <v>6</v>
      </c>
      <c r="GV429">
        <f t="shared" si="508"/>
        <v>0</v>
      </c>
      <c r="GW429">
        <v>1</v>
      </c>
      <c r="GX429">
        <f t="shared" si="509"/>
        <v>0</v>
      </c>
      <c r="HA429">
        <v>0</v>
      </c>
      <c r="HB429">
        <v>0</v>
      </c>
      <c r="IK429">
        <v>0</v>
      </c>
    </row>
    <row r="430" spans="1:255" x14ac:dyDescent="0.2">
      <c r="A430" s="2">
        <v>17</v>
      </c>
      <c r="B430" s="2">
        <v>1</v>
      </c>
      <c r="C430" s="2">
        <f>ROW(SmtRes!A1141)</f>
        <v>1141</v>
      </c>
      <c r="D430" s="2">
        <f>ROW(EtalonRes!A1167)</f>
        <v>1167</v>
      </c>
      <c r="E430" s="2" t="s">
        <v>607</v>
      </c>
      <c r="F430" s="2" t="s">
        <v>429</v>
      </c>
      <c r="G430" s="2" t="s">
        <v>430</v>
      </c>
      <c r="H430" s="2" t="s">
        <v>317</v>
      </c>
      <c r="I430" s="2">
        <f>ROUND(8/100,9)</f>
        <v>0.08</v>
      </c>
      <c r="J430" s="2">
        <v>0</v>
      </c>
      <c r="K430" s="2"/>
      <c r="L430" s="2"/>
      <c r="M430" s="2"/>
      <c r="N430" s="2"/>
      <c r="O430" s="2">
        <f t="shared" si="477"/>
        <v>3.64</v>
      </c>
      <c r="P430" s="2">
        <f t="shared" si="478"/>
        <v>0</v>
      </c>
      <c r="Q430" s="2">
        <f t="shared" si="479"/>
        <v>0</v>
      </c>
      <c r="R430" s="2">
        <f t="shared" si="480"/>
        <v>0</v>
      </c>
      <c r="S430" s="2">
        <f t="shared" si="481"/>
        <v>3.64</v>
      </c>
      <c r="T430" s="2">
        <f t="shared" si="482"/>
        <v>0</v>
      </c>
      <c r="U430" s="2">
        <f t="shared" si="483"/>
        <v>0.4672</v>
      </c>
      <c r="V430" s="2">
        <f t="shared" si="484"/>
        <v>0</v>
      </c>
      <c r="W430" s="2">
        <f t="shared" si="485"/>
        <v>0</v>
      </c>
      <c r="X430" s="2">
        <f t="shared" si="486"/>
        <v>3.09</v>
      </c>
      <c r="Y430" s="2">
        <f t="shared" si="487"/>
        <v>2.37</v>
      </c>
      <c r="Z430" s="2"/>
      <c r="AA430" s="2">
        <v>27721505</v>
      </c>
      <c r="AB430" s="2">
        <f t="shared" si="488"/>
        <v>45.55</v>
      </c>
      <c r="AC430" s="2">
        <f t="shared" ref="AC430:AC437" si="510">ROUND((ES430),2)</f>
        <v>0</v>
      </c>
      <c r="AD430" s="2">
        <f>ROUND((((ET430)-(EU430))+AE430),2)</f>
        <v>0</v>
      </c>
      <c r="AE430" s="2">
        <f t="shared" ref="AE430:AF433" si="511">ROUND((EU430),2)</f>
        <v>0</v>
      </c>
      <c r="AF430" s="2">
        <f t="shared" si="511"/>
        <v>45.55</v>
      </c>
      <c r="AG430" s="2">
        <f t="shared" si="489"/>
        <v>0</v>
      </c>
      <c r="AH430" s="2">
        <f t="shared" ref="AH430:AI433" si="512">(EW430)</f>
        <v>5.84</v>
      </c>
      <c r="AI430" s="2">
        <f t="shared" si="512"/>
        <v>0</v>
      </c>
      <c r="AJ430" s="2">
        <f t="shared" si="490"/>
        <v>0</v>
      </c>
      <c r="AK430" s="2">
        <v>45.55</v>
      </c>
      <c r="AL430" s="2">
        <v>0</v>
      </c>
      <c r="AM430" s="2">
        <v>0</v>
      </c>
      <c r="AN430" s="2">
        <v>0</v>
      </c>
      <c r="AO430" s="2">
        <v>45.55</v>
      </c>
      <c r="AP430" s="2">
        <v>0</v>
      </c>
      <c r="AQ430" s="2">
        <v>5.84</v>
      </c>
      <c r="AR430" s="2">
        <v>0</v>
      </c>
      <c r="AS430" s="2">
        <v>0</v>
      </c>
      <c r="AT430" s="2">
        <v>85</v>
      </c>
      <c r="AU430" s="2">
        <v>65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6</v>
      </c>
      <c r="BE430" s="2" t="s">
        <v>6</v>
      </c>
      <c r="BF430" s="2" t="s">
        <v>6</v>
      </c>
      <c r="BG430" s="2" t="s">
        <v>6</v>
      </c>
      <c r="BH430" s="2">
        <v>0</v>
      </c>
      <c r="BI430" s="2">
        <v>1</v>
      </c>
      <c r="BJ430" s="2" t="s">
        <v>431</v>
      </c>
      <c r="BK430" s="2"/>
      <c r="BL430" s="2"/>
      <c r="BM430" s="2">
        <v>67001</v>
      </c>
      <c r="BN430" s="2">
        <v>0</v>
      </c>
      <c r="BO430" s="2" t="s">
        <v>6</v>
      </c>
      <c r="BP430" s="2">
        <v>0</v>
      </c>
      <c r="BQ430" s="2">
        <v>6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6</v>
      </c>
      <c r="BZ430" s="2">
        <v>85</v>
      </c>
      <c r="CA430" s="2">
        <v>65</v>
      </c>
      <c r="CB430" s="2"/>
      <c r="CC430" s="2"/>
      <c r="CD430" s="2"/>
      <c r="CE430" s="2"/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6</v>
      </c>
      <c r="CO430" s="2">
        <v>0</v>
      </c>
      <c r="CP430" s="2">
        <f t="shared" si="491"/>
        <v>3.64</v>
      </c>
      <c r="CQ430" s="2">
        <f t="shared" si="492"/>
        <v>0</v>
      </c>
      <c r="CR430" s="2">
        <f t="shared" si="493"/>
        <v>0</v>
      </c>
      <c r="CS430" s="2">
        <f t="shared" si="494"/>
        <v>0</v>
      </c>
      <c r="CT430" s="2">
        <f t="shared" si="495"/>
        <v>45.55</v>
      </c>
      <c r="CU430" s="2">
        <f t="shared" si="496"/>
        <v>0</v>
      </c>
      <c r="CV430" s="2">
        <f t="shared" si="497"/>
        <v>5.84</v>
      </c>
      <c r="CW430" s="2">
        <f t="shared" si="498"/>
        <v>0</v>
      </c>
      <c r="CX430" s="2">
        <f t="shared" si="499"/>
        <v>0</v>
      </c>
      <c r="CY430" s="2">
        <f t="shared" si="500"/>
        <v>3.0940000000000003</v>
      </c>
      <c r="CZ430" s="2">
        <f t="shared" si="501"/>
        <v>2.3660000000000001</v>
      </c>
      <c r="DA430" s="2"/>
      <c r="DB430" s="2"/>
      <c r="DC430" s="2" t="s">
        <v>6</v>
      </c>
      <c r="DD430" s="2" t="s">
        <v>6</v>
      </c>
      <c r="DE430" s="2" t="s">
        <v>6</v>
      </c>
      <c r="DF430" s="2" t="s">
        <v>6</v>
      </c>
      <c r="DG430" s="2" t="s">
        <v>6</v>
      </c>
      <c r="DH430" s="2" t="s">
        <v>6</v>
      </c>
      <c r="DI430" s="2" t="s">
        <v>6</v>
      </c>
      <c r="DJ430" s="2" t="s">
        <v>6</v>
      </c>
      <c r="DK430" s="2" t="s">
        <v>6</v>
      </c>
      <c r="DL430" s="2" t="s">
        <v>6</v>
      </c>
      <c r="DM430" s="2" t="s">
        <v>6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1013</v>
      </c>
      <c r="DV430" s="2" t="s">
        <v>317</v>
      </c>
      <c r="DW430" s="2" t="s">
        <v>317</v>
      </c>
      <c r="DX430" s="2">
        <v>1</v>
      </c>
      <c r="DY430" s="2"/>
      <c r="DZ430" s="2"/>
      <c r="EA430" s="2"/>
      <c r="EB430" s="2"/>
      <c r="EC430" s="2"/>
      <c r="ED430" s="2"/>
      <c r="EE430" s="2">
        <v>27029148</v>
      </c>
      <c r="EF430" s="2">
        <v>6</v>
      </c>
      <c r="EG430" s="2" t="s">
        <v>40</v>
      </c>
      <c r="EH430" s="2">
        <v>0</v>
      </c>
      <c r="EI430" s="2" t="s">
        <v>6</v>
      </c>
      <c r="EJ430" s="2">
        <v>1</v>
      </c>
      <c r="EK430" s="2">
        <v>67001</v>
      </c>
      <c r="EL430" s="2" t="s">
        <v>319</v>
      </c>
      <c r="EM430" s="2" t="s">
        <v>320</v>
      </c>
      <c r="EN430" s="2"/>
      <c r="EO430" s="2" t="s">
        <v>6</v>
      </c>
      <c r="EP430" s="2"/>
      <c r="EQ430" s="2">
        <v>0</v>
      </c>
      <c r="ER430" s="2">
        <v>45.55</v>
      </c>
      <c r="ES430" s="2">
        <v>0</v>
      </c>
      <c r="ET430" s="2">
        <v>0</v>
      </c>
      <c r="EU430" s="2">
        <v>0</v>
      </c>
      <c r="EV430" s="2">
        <v>45.55</v>
      </c>
      <c r="EW430" s="2">
        <v>5.84</v>
      </c>
      <c r="EX430" s="2">
        <v>0</v>
      </c>
      <c r="EY430" s="2">
        <v>0</v>
      </c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si="502"/>
        <v>0</v>
      </c>
      <c r="FS430" s="2">
        <v>0</v>
      </c>
      <c r="FT430" s="2"/>
      <c r="FU430" s="2"/>
      <c r="FV430" s="2"/>
      <c r="FW430" s="2"/>
      <c r="FX430" s="2">
        <v>85</v>
      </c>
      <c r="FY430" s="2">
        <v>65</v>
      </c>
      <c r="FZ430" s="2"/>
      <c r="GA430" s="2" t="s">
        <v>6</v>
      </c>
      <c r="GB430" s="2"/>
      <c r="GC430" s="2"/>
      <c r="GD430" s="2">
        <v>0</v>
      </c>
      <c r="GE430" s="2"/>
      <c r="GF430" s="2">
        <v>-729058478</v>
      </c>
      <c r="GG430" s="2">
        <v>2</v>
      </c>
      <c r="GH430" s="2">
        <v>1</v>
      </c>
      <c r="GI430" s="2">
        <v>-2</v>
      </c>
      <c r="GJ430" s="2">
        <v>0</v>
      </c>
      <c r="GK430" s="2">
        <f>ROUND(R430*(R12)/100,2)</f>
        <v>0</v>
      </c>
      <c r="GL430" s="2">
        <f t="shared" si="503"/>
        <v>0</v>
      </c>
      <c r="GM430" s="2">
        <f t="shared" si="504"/>
        <v>9.1</v>
      </c>
      <c r="GN430" s="2">
        <f t="shared" si="505"/>
        <v>9.1</v>
      </c>
      <c r="GO430" s="2">
        <f t="shared" si="506"/>
        <v>0</v>
      </c>
      <c r="GP430" s="2">
        <f t="shared" si="507"/>
        <v>0</v>
      </c>
      <c r="GQ430" s="2"/>
      <c r="GR430" s="2">
        <v>0</v>
      </c>
      <c r="GS430" s="2">
        <v>3</v>
      </c>
      <c r="GT430" s="2">
        <v>0</v>
      </c>
      <c r="GU430" s="2" t="s">
        <v>6</v>
      </c>
      <c r="GV430" s="2">
        <f t="shared" si="508"/>
        <v>0</v>
      </c>
      <c r="GW430" s="2">
        <v>1</v>
      </c>
      <c r="GX430" s="2">
        <f t="shared" si="509"/>
        <v>0</v>
      </c>
      <c r="GY430" s="2"/>
      <c r="GZ430" s="2"/>
      <c r="HA430" s="2">
        <v>0</v>
      </c>
      <c r="HB430" s="2">
        <v>0</v>
      </c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17</v>
      </c>
      <c r="B431">
        <v>1</v>
      </c>
      <c r="C431">
        <f>ROW(SmtRes!A1142)</f>
        <v>1142</v>
      </c>
      <c r="D431">
        <f>ROW(EtalonRes!A1168)</f>
        <v>1168</v>
      </c>
      <c r="E431" t="s">
        <v>607</v>
      </c>
      <c r="F431" t="s">
        <v>429</v>
      </c>
      <c r="G431" t="s">
        <v>430</v>
      </c>
      <c r="H431" t="s">
        <v>317</v>
      </c>
      <c r="I431">
        <f>ROUND(8/100,9)</f>
        <v>0.08</v>
      </c>
      <c r="J431">
        <v>0</v>
      </c>
      <c r="O431">
        <f t="shared" si="477"/>
        <v>3.64</v>
      </c>
      <c r="P431">
        <f t="shared" si="478"/>
        <v>0</v>
      </c>
      <c r="Q431">
        <f t="shared" si="479"/>
        <v>0</v>
      </c>
      <c r="R431">
        <f t="shared" si="480"/>
        <v>0</v>
      </c>
      <c r="S431">
        <f t="shared" si="481"/>
        <v>3.64</v>
      </c>
      <c r="T431">
        <f t="shared" si="482"/>
        <v>0</v>
      </c>
      <c r="U431">
        <f t="shared" si="483"/>
        <v>0.4672</v>
      </c>
      <c r="V431">
        <f t="shared" si="484"/>
        <v>0</v>
      </c>
      <c r="W431">
        <f t="shared" si="485"/>
        <v>0</v>
      </c>
      <c r="X431">
        <f t="shared" si="486"/>
        <v>3.09</v>
      </c>
      <c r="Y431">
        <f t="shared" si="487"/>
        <v>2.37</v>
      </c>
      <c r="AA431">
        <v>27721504</v>
      </c>
      <c r="AB431">
        <f t="shared" si="488"/>
        <v>45.55</v>
      </c>
      <c r="AC431">
        <f t="shared" si="510"/>
        <v>0</v>
      </c>
      <c r="AD431">
        <f>ROUND((((ET431)-(EU431))+AE431),2)</f>
        <v>0</v>
      </c>
      <c r="AE431">
        <f t="shared" si="511"/>
        <v>0</v>
      </c>
      <c r="AF431">
        <f t="shared" si="511"/>
        <v>45.55</v>
      </c>
      <c r="AG431">
        <f t="shared" si="489"/>
        <v>0</v>
      </c>
      <c r="AH431">
        <f t="shared" si="512"/>
        <v>5.84</v>
      </c>
      <c r="AI431">
        <f t="shared" si="512"/>
        <v>0</v>
      </c>
      <c r="AJ431">
        <f t="shared" si="490"/>
        <v>0</v>
      </c>
      <c r="AK431">
        <v>45.55</v>
      </c>
      <c r="AL431">
        <v>0</v>
      </c>
      <c r="AM431">
        <v>0</v>
      </c>
      <c r="AN431">
        <v>0</v>
      </c>
      <c r="AO431">
        <v>45.55</v>
      </c>
      <c r="AP431">
        <v>0</v>
      </c>
      <c r="AQ431">
        <v>5.84</v>
      </c>
      <c r="AR431">
        <v>0</v>
      </c>
      <c r="AS431">
        <v>0</v>
      </c>
      <c r="AT431">
        <v>85</v>
      </c>
      <c r="AU431">
        <v>65</v>
      </c>
      <c r="AV431">
        <v>1</v>
      </c>
      <c r="AW431">
        <v>1</v>
      </c>
      <c r="AZ431">
        <v>1</v>
      </c>
      <c r="BA431">
        <v>1</v>
      </c>
      <c r="BB431">
        <v>1</v>
      </c>
      <c r="BC431">
        <v>1</v>
      </c>
      <c r="BD431" t="s">
        <v>6</v>
      </c>
      <c r="BE431" t="s">
        <v>6</v>
      </c>
      <c r="BF431" t="s">
        <v>6</v>
      </c>
      <c r="BG431" t="s">
        <v>6</v>
      </c>
      <c r="BH431">
        <v>0</v>
      </c>
      <c r="BI431">
        <v>1</v>
      </c>
      <c r="BJ431" t="s">
        <v>431</v>
      </c>
      <c r="BM431">
        <v>67001</v>
      </c>
      <c r="BN431">
        <v>0</v>
      </c>
      <c r="BO431" t="s">
        <v>6</v>
      </c>
      <c r="BP431">
        <v>0</v>
      </c>
      <c r="BQ431">
        <v>6</v>
      </c>
      <c r="BR431">
        <v>0</v>
      </c>
      <c r="BS431">
        <v>1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6</v>
      </c>
      <c r="BZ431">
        <v>85</v>
      </c>
      <c r="CA431">
        <v>65</v>
      </c>
      <c r="CF431">
        <v>0</v>
      </c>
      <c r="CG431">
        <v>0</v>
      </c>
      <c r="CM431">
        <v>0</v>
      </c>
      <c r="CN431" t="s">
        <v>6</v>
      </c>
      <c r="CO431">
        <v>0</v>
      </c>
      <c r="CP431">
        <f t="shared" si="491"/>
        <v>3.64</v>
      </c>
      <c r="CQ431">
        <f t="shared" si="492"/>
        <v>0</v>
      </c>
      <c r="CR431">
        <f t="shared" si="493"/>
        <v>0</v>
      </c>
      <c r="CS431">
        <f t="shared" si="494"/>
        <v>0</v>
      </c>
      <c r="CT431">
        <f t="shared" si="495"/>
        <v>45.55</v>
      </c>
      <c r="CU431">
        <f t="shared" si="496"/>
        <v>0</v>
      </c>
      <c r="CV431">
        <f t="shared" si="497"/>
        <v>5.84</v>
      </c>
      <c r="CW431">
        <f t="shared" si="498"/>
        <v>0</v>
      </c>
      <c r="CX431">
        <f t="shared" si="499"/>
        <v>0</v>
      </c>
      <c r="CY431">
        <f t="shared" si="500"/>
        <v>3.0940000000000003</v>
      </c>
      <c r="CZ431">
        <f t="shared" si="501"/>
        <v>2.3660000000000001</v>
      </c>
      <c r="DC431" t="s">
        <v>6</v>
      </c>
      <c r="DD431" t="s">
        <v>6</v>
      </c>
      <c r="DE431" t="s">
        <v>6</v>
      </c>
      <c r="DF431" t="s">
        <v>6</v>
      </c>
      <c r="DG431" t="s">
        <v>6</v>
      </c>
      <c r="DH431" t="s">
        <v>6</v>
      </c>
      <c r="DI431" t="s">
        <v>6</v>
      </c>
      <c r="DJ431" t="s">
        <v>6</v>
      </c>
      <c r="DK431" t="s">
        <v>6</v>
      </c>
      <c r="DL431" t="s">
        <v>6</v>
      </c>
      <c r="DM431" t="s">
        <v>6</v>
      </c>
      <c r="DN431">
        <v>0</v>
      </c>
      <c r="DO431">
        <v>0</v>
      </c>
      <c r="DP431">
        <v>1</v>
      </c>
      <c r="DQ431">
        <v>1</v>
      </c>
      <c r="DU431">
        <v>1013</v>
      </c>
      <c r="DV431" t="s">
        <v>317</v>
      </c>
      <c r="DW431" t="s">
        <v>317</v>
      </c>
      <c r="DX431">
        <v>1</v>
      </c>
      <c r="EE431">
        <v>27029148</v>
      </c>
      <c r="EF431">
        <v>6</v>
      </c>
      <c r="EG431" t="s">
        <v>40</v>
      </c>
      <c r="EH431">
        <v>0</v>
      </c>
      <c r="EI431" t="s">
        <v>6</v>
      </c>
      <c r="EJ431">
        <v>1</v>
      </c>
      <c r="EK431">
        <v>67001</v>
      </c>
      <c r="EL431" t="s">
        <v>319</v>
      </c>
      <c r="EM431" t="s">
        <v>320</v>
      </c>
      <c r="EO431" t="s">
        <v>6</v>
      </c>
      <c r="EQ431">
        <v>0</v>
      </c>
      <c r="ER431">
        <v>45.55</v>
      </c>
      <c r="ES431">
        <v>0</v>
      </c>
      <c r="ET431">
        <v>0</v>
      </c>
      <c r="EU431">
        <v>0</v>
      </c>
      <c r="EV431">
        <v>45.55</v>
      </c>
      <c r="EW431">
        <v>5.84</v>
      </c>
      <c r="EX431">
        <v>0</v>
      </c>
      <c r="EY431">
        <v>0</v>
      </c>
      <c r="FQ431">
        <v>0</v>
      </c>
      <c r="FR431">
        <f t="shared" si="502"/>
        <v>0</v>
      </c>
      <c r="FS431">
        <v>0</v>
      </c>
      <c r="FX431">
        <v>85</v>
      </c>
      <c r="FY431">
        <v>65</v>
      </c>
      <c r="GA431" t="s">
        <v>6</v>
      </c>
      <c r="GD431">
        <v>0</v>
      </c>
      <c r="GF431">
        <v>-729058478</v>
      </c>
      <c r="GG431">
        <v>2</v>
      </c>
      <c r="GH431">
        <v>1</v>
      </c>
      <c r="GI431">
        <v>-2</v>
      </c>
      <c r="GJ431">
        <v>0</v>
      </c>
      <c r="GK431">
        <f>ROUND(R431*(S12)/100,2)</f>
        <v>0</v>
      </c>
      <c r="GL431">
        <f t="shared" si="503"/>
        <v>0</v>
      </c>
      <c r="GM431">
        <f t="shared" si="504"/>
        <v>9.1</v>
      </c>
      <c r="GN431">
        <f t="shared" si="505"/>
        <v>9.1</v>
      </c>
      <c r="GO431">
        <f t="shared" si="506"/>
        <v>0</v>
      </c>
      <c r="GP431">
        <f t="shared" si="507"/>
        <v>0</v>
      </c>
      <c r="GR431">
        <v>0</v>
      </c>
      <c r="GS431">
        <v>0</v>
      </c>
      <c r="GT431">
        <v>0</v>
      </c>
      <c r="GU431" t="s">
        <v>6</v>
      </c>
      <c r="GV431">
        <f t="shared" si="508"/>
        <v>0</v>
      </c>
      <c r="GW431">
        <v>1</v>
      </c>
      <c r="GX431">
        <f t="shared" si="509"/>
        <v>0</v>
      </c>
      <c r="HA431">
        <v>0</v>
      </c>
      <c r="HB431">
        <v>0</v>
      </c>
      <c r="IK431">
        <v>0</v>
      </c>
    </row>
    <row r="432" spans="1:255" x14ac:dyDescent="0.2">
      <c r="A432" s="2">
        <v>17</v>
      </c>
      <c r="B432" s="2">
        <v>1</v>
      </c>
      <c r="C432" s="2">
        <f>ROW(SmtRes!A1145)</f>
        <v>1145</v>
      </c>
      <c r="D432" s="2">
        <f>ROW(EtalonRes!A1171)</f>
        <v>1171</v>
      </c>
      <c r="E432" s="2" t="s">
        <v>608</v>
      </c>
      <c r="F432" s="2" t="s">
        <v>423</v>
      </c>
      <c r="G432" s="2" t="s">
        <v>424</v>
      </c>
      <c r="H432" s="2" t="s">
        <v>317</v>
      </c>
      <c r="I432" s="2">
        <f>ROUND(2/100,9)</f>
        <v>0.02</v>
      </c>
      <c r="J432" s="2">
        <v>0</v>
      </c>
      <c r="K432" s="2"/>
      <c r="L432" s="2"/>
      <c r="M432" s="2"/>
      <c r="N432" s="2"/>
      <c r="O432" s="2">
        <f t="shared" si="477"/>
        <v>18.71</v>
      </c>
      <c r="P432" s="2">
        <f t="shared" si="478"/>
        <v>0</v>
      </c>
      <c r="Q432" s="2">
        <f t="shared" si="479"/>
        <v>1.4</v>
      </c>
      <c r="R432" s="2">
        <f t="shared" si="480"/>
        <v>0.6</v>
      </c>
      <c r="S432" s="2">
        <f t="shared" si="481"/>
        <v>17.309999999999999</v>
      </c>
      <c r="T432" s="2">
        <f t="shared" si="482"/>
        <v>0</v>
      </c>
      <c r="U432" s="2">
        <f t="shared" si="483"/>
        <v>2.2000000000000002</v>
      </c>
      <c r="V432" s="2">
        <f t="shared" si="484"/>
        <v>4.4800000000000006E-2</v>
      </c>
      <c r="W432" s="2">
        <f t="shared" si="485"/>
        <v>0</v>
      </c>
      <c r="X432" s="2">
        <f t="shared" si="486"/>
        <v>13.25</v>
      </c>
      <c r="Y432" s="2">
        <f t="shared" si="487"/>
        <v>8.9600000000000009</v>
      </c>
      <c r="Z432" s="2"/>
      <c r="AA432" s="2">
        <v>27721505</v>
      </c>
      <c r="AB432" s="2">
        <f t="shared" si="488"/>
        <v>935.72</v>
      </c>
      <c r="AC432" s="2">
        <f t="shared" si="510"/>
        <v>0</v>
      </c>
      <c r="AD432" s="2">
        <f>ROUND((((ET432)-(EU432))+AE432),2)</f>
        <v>70.02</v>
      </c>
      <c r="AE432" s="2">
        <f t="shared" si="511"/>
        <v>30.24</v>
      </c>
      <c r="AF432" s="2">
        <f t="shared" si="511"/>
        <v>865.7</v>
      </c>
      <c r="AG432" s="2">
        <f t="shared" si="489"/>
        <v>0</v>
      </c>
      <c r="AH432" s="2">
        <f t="shared" si="512"/>
        <v>110</v>
      </c>
      <c r="AI432" s="2">
        <f t="shared" si="512"/>
        <v>2.2400000000000002</v>
      </c>
      <c r="AJ432" s="2">
        <f t="shared" si="490"/>
        <v>0</v>
      </c>
      <c r="AK432" s="2">
        <v>935.72</v>
      </c>
      <c r="AL432" s="2">
        <v>0</v>
      </c>
      <c r="AM432" s="2">
        <v>70.02</v>
      </c>
      <c r="AN432" s="2">
        <v>30.24</v>
      </c>
      <c r="AO432" s="2">
        <v>865.7</v>
      </c>
      <c r="AP432" s="2">
        <v>0</v>
      </c>
      <c r="AQ432" s="2">
        <v>110</v>
      </c>
      <c r="AR432" s="2">
        <v>2.2400000000000002</v>
      </c>
      <c r="AS432" s="2">
        <v>0</v>
      </c>
      <c r="AT432" s="2">
        <v>74</v>
      </c>
      <c r="AU432" s="2">
        <v>50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6</v>
      </c>
      <c r="BE432" s="2" t="s">
        <v>6</v>
      </c>
      <c r="BF432" s="2" t="s">
        <v>6</v>
      </c>
      <c r="BG432" s="2" t="s">
        <v>6</v>
      </c>
      <c r="BH432" s="2">
        <v>0</v>
      </c>
      <c r="BI432" s="2">
        <v>1</v>
      </c>
      <c r="BJ432" s="2" t="s">
        <v>425</v>
      </c>
      <c r="BK432" s="2"/>
      <c r="BL432" s="2"/>
      <c r="BM432" s="2">
        <v>65003</v>
      </c>
      <c r="BN432" s="2">
        <v>0</v>
      </c>
      <c r="BO432" s="2" t="s">
        <v>6</v>
      </c>
      <c r="BP432" s="2">
        <v>0</v>
      </c>
      <c r="BQ432" s="2">
        <v>6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6</v>
      </c>
      <c r="BZ432" s="2">
        <v>74</v>
      </c>
      <c r="CA432" s="2">
        <v>50</v>
      </c>
      <c r="CB432" s="2"/>
      <c r="CC432" s="2"/>
      <c r="CD432" s="2"/>
      <c r="CE432" s="2"/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6</v>
      </c>
      <c r="CO432" s="2">
        <v>0</v>
      </c>
      <c r="CP432" s="2">
        <f t="shared" si="491"/>
        <v>18.709999999999997</v>
      </c>
      <c r="CQ432" s="2">
        <f t="shared" si="492"/>
        <v>0</v>
      </c>
      <c r="CR432" s="2">
        <f t="shared" si="493"/>
        <v>70.02</v>
      </c>
      <c r="CS432" s="2">
        <f t="shared" si="494"/>
        <v>30.24</v>
      </c>
      <c r="CT432" s="2">
        <f t="shared" si="495"/>
        <v>865.7</v>
      </c>
      <c r="CU432" s="2">
        <f t="shared" si="496"/>
        <v>0</v>
      </c>
      <c r="CV432" s="2">
        <f t="shared" si="497"/>
        <v>110</v>
      </c>
      <c r="CW432" s="2">
        <f t="shared" si="498"/>
        <v>2.2400000000000002</v>
      </c>
      <c r="CX432" s="2">
        <f t="shared" si="499"/>
        <v>0</v>
      </c>
      <c r="CY432" s="2">
        <f t="shared" si="500"/>
        <v>13.253399999999999</v>
      </c>
      <c r="CZ432" s="2">
        <f t="shared" si="501"/>
        <v>8.9550000000000001</v>
      </c>
      <c r="DA432" s="2"/>
      <c r="DB432" s="2"/>
      <c r="DC432" s="2" t="s">
        <v>6</v>
      </c>
      <c r="DD432" s="2" t="s">
        <v>6</v>
      </c>
      <c r="DE432" s="2" t="s">
        <v>6</v>
      </c>
      <c r="DF432" s="2" t="s">
        <v>6</v>
      </c>
      <c r="DG432" s="2" t="s">
        <v>6</v>
      </c>
      <c r="DH432" s="2" t="s">
        <v>6</v>
      </c>
      <c r="DI432" s="2" t="s">
        <v>6</v>
      </c>
      <c r="DJ432" s="2" t="s">
        <v>6</v>
      </c>
      <c r="DK432" s="2" t="s">
        <v>6</v>
      </c>
      <c r="DL432" s="2" t="s">
        <v>6</v>
      </c>
      <c r="DM432" s="2" t="s">
        <v>6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1013</v>
      </c>
      <c r="DV432" s="2" t="s">
        <v>317</v>
      </c>
      <c r="DW432" s="2" t="s">
        <v>317</v>
      </c>
      <c r="DX432" s="2">
        <v>1</v>
      </c>
      <c r="DY432" s="2"/>
      <c r="DZ432" s="2"/>
      <c r="EA432" s="2"/>
      <c r="EB432" s="2"/>
      <c r="EC432" s="2"/>
      <c r="ED432" s="2"/>
      <c r="EE432" s="2">
        <v>27029114</v>
      </c>
      <c r="EF432" s="2">
        <v>6</v>
      </c>
      <c r="EG432" s="2" t="s">
        <v>40</v>
      </c>
      <c r="EH432" s="2">
        <v>0</v>
      </c>
      <c r="EI432" s="2" t="s">
        <v>6</v>
      </c>
      <c r="EJ432" s="2">
        <v>1</v>
      </c>
      <c r="EK432" s="2">
        <v>65003</v>
      </c>
      <c r="EL432" s="2" t="s">
        <v>426</v>
      </c>
      <c r="EM432" s="2" t="s">
        <v>427</v>
      </c>
      <c r="EN432" s="2"/>
      <c r="EO432" s="2" t="s">
        <v>6</v>
      </c>
      <c r="EP432" s="2"/>
      <c r="EQ432" s="2">
        <v>0</v>
      </c>
      <c r="ER432" s="2">
        <v>935.72</v>
      </c>
      <c r="ES432" s="2">
        <v>0</v>
      </c>
      <c r="ET432" s="2">
        <v>70.02</v>
      </c>
      <c r="EU432" s="2">
        <v>30.24</v>
      </c>
      <c r="EV432" s="2">
        <v>865.7</v>
      </c>
      <c r="EW432" s="2">
        <v>110</v>
      </c>
      <c r="EX432" s="2">
        <v>2.2400000000000002</v>
      </c>
      <c r="EY432" s="2">
        <v>0</v>
      </c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502"/>
        <v>0</v>
      </c>
      <c r="FS432" s="2">
        <v>0</v>
      </c>
      <c r="FT432" s="2"/>
      <c r="FU432" s="2"/>
      <c r="FV432" s="2"/>
      <c r="FW432" s="2"/>
      <c r="FX432" s="2">
        <v>74</v>
      </c>
      <c r="FY432" s="2">
        <v>50</v>
      </c>
      <c r="FZ432" s="2"/>
      <c r="GA432" s="2" t="s">
        <v>6</v>
      </c>
      <c r="GB432" s="2"/>
      <c r="GC432" s="2"/>
      <c r="GD432" s="2">
        <v>0</v>
      </c>
      <c r="GE432" s="2"/>
      <c r="GF432" s="2">
        <v>-808117515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503"/>
        <v>0</v>
      </c>
      <c r="GM432" s="2">
        <f t="shared" si="504"/>
        <v>40.92</v>
      </c>
      <c r="GN432" s="2">
        <f t="shared" si="505"/>
        <v>40.92</v>
      </c>
      <c r="GO432" s="2">
        <f t="shared" si="506"/>
        <v>0</v>
      </c>
      <c r="GP432" s="2">
        <f t="shared" si="507"/>
        <v>0</v>
      </c>
      <c r="GQ432" s="2"/>
      <c r="GR432" s="2">
        <v>0</v>
      </c>
      <c r="GS432" s="2">
        <v>3</v>
      </c>
      <c r="GT432" s="2">
        <v>0</v>
      </c>
      <c r="GU432" s="2" t="s">
        <v>6</v>
      </c>
      <c r="GV432" s="2">
        <f t="shared" si="508"/>
        <v>0</v>
      </c>
      <c r="GW432" s="2">
        <v>1</v>
      </c>
      <c r="GX432" s="2">
        <f t="shared" si="509"/>
        <v>0</v>
      </c>
      <c r="GY432" s="2"/>
      <c r="GZ432" s="2"/>
      <c r="HA432" s="2">
        <v>0</v>
      </c>
      <c r="HB432" s="2">
        <v>0</v>
      </c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55" x14ac:dyDescent="0.2">
      <c r="A433">
        <v>17</v>
      </c>
      <c r="B433">
        <v>1</v>
      </c>
      <c r="C433">
        <f>ROW(SmtRes!A1148)</f>
        <v>1148</v>
      </c>
      <c r="D433">
        <f>ROW(EtalonRes!A1174)</f>
        <v>1174</v>
      </c>
      <c r="E433" t="s">
        <v>608</v>
      </c>
      <c r="F433" t="s">
        <v>423</v>
      </c>
      <c r="G433" t="s">
        <v>424</v>
      </c>
      <c r="H433" t="s">
        <v>317</v>
      </c>
      <c r="I433">
        <f>ROUND(2/100,9)</f>
        <v>0.02</v>
      </c>
      <c r="J433">
        <v>0</v>
      </c>
      <c r="O433">
        <f t="shared" si="477"/>
        <v>18.71</v>
      </c>
      <c r="P433">
        <f t="shared" si="478"/>
        <v>0</v>
      </c>
      <c r="Q433">
        <f t="shared" si="479"/>
        <v>1.4</v>
      </c>
      <c r="R433">
        <f t="shared" si="480"/>
        <v>0.6</v>
      </c>
      <c r="S433">
        <f t="shared" si="481"/>
        <v>17.309999999999999</v>
      </c>
      <c r="T433">
        <f t="shared" si="482"/>
        <v>0</v>
      </c>
      <c r="U433">
        <f t="shared" si="483"/>
        <v>2.2000000000000002</v>
      </c>
      <c r="V433">
        <f t="shared" si="484"/>
        <v>4.4800000000000006E-2</v>
      </c>
      <c r="W433">
        <f t="shared" si="485"/>
        <v>0</v>
      </c>
      <c r="X433">
        <f t="shared" si="486"/>
        <v>13.25</v>
      </c>
      <c r="Y433">
        <f t="shared" si="487"/>
        <v>8.9600000000000009</v>
      </c>
      <c r="AA433">
        <v>27721504</v>
      </c>
      <c r="AB433">
        <f t="shared" si="488"/>
        <v>935.72</v>
      </c>
      <c r="AC433">
        <f t="shared" si="510"/>
        <v>0</v>
      </c>
      <c r="AD433">
        <f>ROUND((((ET433)-(EU433))+AE433),2)</f>
        <v>70.02</v>
      </c>
      <c r="AE433">
        <f t="shared" si="511"/>
        <v>30.24</v>
      </c>
      <c r="AF433">
        <f t="shared" si="511"/>
        <v>865.7</v>
      </c>
      <c r="AG433">
        <f t="shared" si="489"/>
        <v>0</v>
      </c>
      <c r="AH433">
        <f t="shared" si="512"/>
        <v>110</v>
      </c>
      <c r="AI433">
        <f t="shared" si="512"/>
        <v>2.2400000000000002</v>
      </c>
      <c r="AJ433">
        <f t="shared" si="490"/>
        <v>0</v>
      </c>
      <c r="AK433">
        <v>935.72</v>
      </c>
      <c r="AL433">
        <v>0</v>
      </c>
      <c r="AM433">
        <v>70.02</v>
      </c>
      <c r="AN433">
        <v>30.24</v>
      </c>
      <c r="AO433">
        <v>865.7</v>
      </c>
      <c r="AP433">
        <v>0</v>
      </c>
      <c r="AQ433">
        <v>110</v>
      </c>
      <c r="AR433">
        <v>2.2400000000000002</v>
      </c>
      <c r="AS433">
        <v>0</v>
      </c>
      <c r="AT433">
        <v>74</v>
      </c>
      <c r="AU433">
        <v>50</v>
      </c>
      <c r="AV433">
        <v>1</v>
      </c>
      <c r="AW433">
        <v>1</v>
      </c>
      <c r="AZ433">
        <v>1</v>
      </c>
      <c r="BA433">
        <v>1</v>
      </c>
      <c r="BB433">
        <v>1</v>
      </c>
      <c r="BC433">
        <v>1</v>
      </c>
      <c r="BD433" t="s">
        <v>6</v>
      </c>
      <c r="BE433" t="s">
        <v>6</v>
      </c>
      <c r="BF433" t="s">
        <v>6</v>
      </c>
      <c r="BG433" t="s">
        <v>6</v>
      </c>
      <c r="BH433">
        <v>0</v>
      </c>
      <c r="BI433">
        <v>1</v>
      </c>
      <c r="BJ433" t="s">
        <v>425</v>
      </c>
      <c r="BM433">
        <v>65003</v>
      </c>
      <c r="BN433">
        <v>0</v>
      </c>
      <c r="BO433" t="s">
        <v>6</v>
      </c>
      <c r="BP433">
        <v>0</v>
      </c>
      <c r="BQ433">
        <v>6</v>
      </c>
      <c r="BR433">
        <v>0</v>
      </c>
      <c r="BS433">
        <v>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6</v>
      </c>
      <c r="BZ433">
        <v>74</v>
      </c>
      <c r="CA433">
        <v>50</v>
      </c>
      <c r="CF433">
        <v>0</v>
      </c>
      <c r="CG433">
        <v>0</v>
      </c>
      <c r="CM433">
        <v>0</v>
      </c>
      <c r="CN433" t="s">
        <v>6</v>
      </c>
      <c r="CO433">
        <v>0</v>
      </c>
      <c r="CP433">
        <f t="shared" si="491"/>
        <v>18.709999999999997</v>
      </c>
      <c r="CQ433">
        <f t="shared" si="492"/>
        <v>0</v>
      </c>
      <c r="CR433">
        <f t="shared" si="493"/>
        <v>70.02</v>
      </c>
      <c r="CS433">
        <f t="shared" si="494"/>
        <v>30.24</v>
      </c>
      <c r="CT433">
        <f t="shared" si="495"/>
        <v>865.7</v>
      </c>
      <c r="CU433">
        <f t="shared" si="496"/>
        <v>0</v>
      </c>
      <c r="CV433">
        <f t="shared" si="497"/>
        <v>110</v>
      </c>
      <c r="CW433">
        <f t="shared" si="498"/>
        <v>2.2400000000000002</v>
      </c>
      <c r="CX433">
        <f t="shared" si="499"/>
        <v>0</v>
      </c>
      <c r="CY433">
        <f t="shared" si="500"/>
        <v>13.253399999999999</v>
      </c>
      <c r="CZ433">
        <f t="shared" si="501"/>
        <v>8.9550000000000001</v>
      </c>
      <c r="DC433" t="s">
        <v>6</v>
      </c>
      <c r="DD433" t="s">
        <v>6</v>
      </c>
      <c r="DE433" t="s">
        <v>6</v>
      </c>
      <c r="DF433" t="s">
        <v>6</v>
      </c>
      <c r="DG433" t="s">
        <v>6</v>
      </c>
      <c r="DH433" t="s">
        <v>6</v>
      </c>
      <c r="DI433" t="s">
        <v>6</v>
      </c>
      <c r="DJ433" t="s">
        <v>6</v>
      </c>
      <c r="DK433" t="s">
        <v>6</v>
      </c>
      <c r="DL433" t="s">
        <v>6</v>
      </c>
      <c r="DM433" t="s">
        <v>6</v>
      </c>
      <c r="DN433">
        <v>0</v>
      </c>
      <c r="DO433">
        <v>0</v>
      </c>
      <c r="DP433">
        <v>1</v>
      </c>
      <c r="DQ433">
        <v>1</v>
      </c>
      <c r="DU433">
        <v>1013</v>
      </c>
      <c r="DV433" t="s">
        <v>317</v>
      </c>
      <c r="DW433" t="s">
        <v>317</v>
      </c>
      <c r="DX433">
        <v>1</v>
      </c>
      <c r="EE433">
        <v>27029114</v>
      </c>
      <c r="EF433">
        <v>6</v>
      </c>
      <c r="EG433" t="s">
        <v>40</v>
      </c>
      <c r="EH433">
        <v>0</v>
      </c>
      <c r="EI433" t="s">
        <v>6</v>
      </c>
      <c r="EJ433">
        <v>1</v>
      </c>
      <c r="EK433">
        <v>65003</v>
      </c>
      <c r="EL433" t="s">
        <v>426</v>
      </c>
      <c r="EM433" t="s">
        <v>427</v>
      </c>
      <c r="EO433" t="s">
        <v>6</v>
      </c>
      <c r="EQ433">
        <v>0</v>
      </c>
      <c r="ER433">
        <v>935.72</v>
      </c>
      <c r="ES433">
        <v>0</v>
      </c>
      <c r="ET433">
        <v>70.02</v>
      </c>
      <c r="EU433">
        <v>30.24</v>
      </c>
      <c r="EV433">
        <v>865.7</v>
      </c>
      <c r="EW433">
        <v>110</v>
      </c>
      <c r="EX433">
        <v>2.2400000000000002</v>
      </c>
      <c r="EY433">
        <v>0</v>
      </c>
      <c r="FQ433">
        <v>0</v>
      </c>
      <c r="FR433">
        <f t="shared" si="502"/>
        <v>0</v>
      </c>
      <c r="FS433">
        <v>0</v>
      </c>
      <c r="FX433">
        <v>74</v>
      </c>
      <c r="FY433">
        <v>50</v>
      </c>
      <c r="GA433" t="s">
        <v>6</v>
      </c>
      <c r="GD433">
        <v>0</v>
      </c>
      <c r="GF433">
        <v>-808117515</v>
      </c>
      <c r="GG433">
        <v>2</v>
      </c>
      <c r="GH433">
        <v>1</v>
      </c>
      <c r="GI433">
        <v>-2</v>
      </c>
      <c r="GJ433">
        <v>0</v>
      </c>
      <c r="GK433">
        <f>ROUND(R433*(S12)/100,2)</f>
        <v>0</v>
      </c>
      <c r="GL433">
        <f t="shared" si="503"/>
        <v>0</v>
      </c>
      <c r="GM433">
        <f t="shared" si="504"/>
        <v>40.92</v>
      </c>
      <c r="GN433">
        <f t="shared" si="505"/>
        <v>40.92</v>
      </c>
      <c r="GO433">
        <f t="shared" si="506"/>
        <v>0</v>
      </c>
      <c r="GP433">
        <f t="shared" si="507"/>
        <v>0</v>
      </c>
      <c r="GR433">
        <v>0</v>
      </c>
      <c r="GS433">
        <v>0</v>
      </c>
      <c r="GT433">
        <v>0</v>
      </c>
      <c r="GU433" t="s">
        <v>6</v>
      </c>
      <c r="GV433">
        <f t="shared" si="508"/>
        <v>0</v>
      </c>
      <c r="GW433">
        <v>1</v>
      </c>
      <c r="GX433">
        <f t="shared" si="509"/>
        <v>0</v>
      </c>
      <c r="HA433">
        <v>0</v>
      </c>
      <c r="HB433">
        <v>0</v>
      </c>
      <c r="IK433">
        <v>0</v>
      </c>
    </row>
    <row r="434" spans="1:255" x14ac:dyDescent="0.2">
      <c r="A434" s="2">
        <v>17</v>
      </c>
      <c r="B434" s="2">
        <v>1</v>
      </c>
      <c r="C434" s="2">
        <f>ROW(SmtRes!A1154)</f>
        <v>1154</v>
      </c>
      <c r="D434" s="2">
        <f>ROW(EtalonRes!A1180)</f>
        <v>1180</v>
      </c>
      <c r="E434" s="2" t="s">
        <v>609</v>
      </c>
      <c r="F434" s="2" t="s">
        <v>610</v>
      </c>
      <c r="G434" s="2" t="s">
        <v>611</v>
      </c>
      <c r="H434" s="2" t="s">
        <v>32</v>
      </c>
      <c r="I434" s="2">
        <f>ROUND(147.45/100,9)</f>
        <v>1.4744999999999999</v>
      </c>
      <c r="J434" s="2">
        <v>0</v>
      </c>
      <c r="K434" s="2"/>
      <c r="L434" s="2"/>
      <c r="M434" s="2"/>
      <c r="N434" s="2"/>
      <c r="O434" s="2">
        <f t="shared" si="477"/>
        <v>626.09</v>
      </c>
      <c r="P434" s="2">
        <f t="shared" si="478"/>
        <v>12.59</v>
      </c>
      <c r="Q434" s="2">
        <f t="shared" si="479"/>
        <v>81.540000000000006</v>
      </c>
      <c r="R434" s="2">
        <f t="shared" si="480"/>
        <v>31.61</v>
      </c>
      <c r="S434" s="2">
        <f t="shared" si="481"/>
        <v>531.96</v>
      </c>
      <c r="T434" s="2">
        <f t="shared" si="482"/>
        <v>0</v>
      </c>
      <c r="U434" s="2">
        <f t="shared" si="483"/>
        <v>66.996119249999992</v>
      </c>
      <c r="V434" s="2">
        <f t="shared" si="484"/>
        <v>2.3407687499999996</v>
      </c>
      <c r="W434" s="2">
        <f t="shared" si="485"/>
        <v>0</v>
      </c>
      <c r="X434" s="2">
        <f t="shared" si="486"/>
        <v>625.55999999999995</v>
      </c>
      <c r="Y434" s="2">
        <f t="shared" si="487"/>
        <v>360.68</v>
      </c>
      <c r="Z434" s="2"/>
      <c r="AA434" s="2">
        <v>27721505</v>
      </c>
      <c r="AB434" s="2">
        <f t="shared" si="488"/>
        <v>424.61</v>
      </c>
      <c r="AC434" s="2">
        <f t="shared" si="510"/>
        <v>8.5399999999999991</v>
      </c>
      <c r="AD434" s="2">
        <f>ROUND(((((ET434*1.25))-((EU434*1.25)))+AE434),2)</f>
        <v>55.3</v>
      </c>
      <c r="AE434" s="2">
        <f>ROUND(((EU434*1.25)),2)</f>
        <v>21.44</v>
      </c>
      <c r="AF434" s="2">
        <f>ROUND(((EV434*1.15)),2)</f>
        <v>360.77</v>
      </c>
      <c r="AG434" s="2">
        <f t="shared" si="489"/>
        <v>0</v>
      </c>
      <c r="AH434" s="2">
        <f>((EW434*1.15))</f>
        <v>45.436499999999995</v>
      </c>
      <c r="AI434" s="2">
        <f>((EX434*1.25))</f>
        <v>1.5874999999999999</v>
      </c>
      <c r="AJ434" s="2">
        <f t="shared" si="490"/>
        <v>0</v>
      </c>
      <c r="AK434" s="2">
        <v>366.49</v>
      </c>
      <c r="AL434" s="2">
        <v>8.5399999999999991</v>
      </c>
      <c r="AM434" s="2">
        <v>44.24</v>
      </c>
      <c r="AN434" s="2">
        <v>17.149999999999999</v>
      </c>
      <c r="AO434" s="2">
        <v>313.70999999999998</v>
      </c>
      <c r="AP434" s="2">
        <v>0</v>
      </c>
      <c r="AQ434" s="2">
        <v>39.51</v>
      </c>
      <c r="AR434" s="2">
        <v>1.27</v>
      </c>
      <c r="AS434" s="2">
        <v>0</v>
      </c>
      <c r="AT434" s="2">
        <v>111</v>
      </c>
      <c r="AU434" s="2">
        <v>64</v>
      </c>
      <c r="AV434" s="2">
        <v>1</v>
      </c>
      <c r="AW434" s="2">
        <v>1</v>
      </c>
      <c r="AX434" s="2"/>
      <c r="AY434" s="2"/>
      <c r="AZ434" s="2">
        <v>1</v>
      </c>
      <c r="BA434" s="2">
        <v>1</v>
      </c>
      <c r="BB434" s="2">
        <v>1</v>
      </c>
      <c r="BC434" s="2">
        <v>1</v>
      </c>
      <c r="BD434" s="2" t="s">
        <v>6</v>
      </c>
      <c r="BE434" s="2" t="s">
        <v>6</v>
      </c>
      <c r="BF434" s="2" t="s">
        <v>6</v>
      </c>
      <c r="BG434" s="2" t="s">
        <v>6</v>
      </c>
      <c r="BH434" s="2">
        <v>0</v>
      </c>
      <c r="BI434" s="2">
        <v>1</v>
      </c>
      <c r="BJ434" s="2" t="s">
        <v>612</v>
      </c>
      <c r="BK434" s="2"/>
      <c r="BL434" s="2"/>
      <c r="BM434" s="2">
        <v>11001</v>
      </c>
      <c r="BN434" s="2">
        <v>0</v>
      </c>
      <c r="BO434" s="2" t="s">
        <v>6</v>
      </c>
      <c r="BP434" s="2">
        <v>0</v>
      </c>
      <c r="BQ434" s="2">
        <v>2</v>
      </c>
      <c r="BR434" s="2">
        <v>0</v>
      </c>
      <c r="BS434" s="2">
        <v>1</v>
      </c>
      <c r="BT434" s="2">
        <v>1</v>
      </c>
      <c r="BU434" s="2">
        <v>1</v>
      </c>
      <c r="BV434" s="2">
        <v>1</v>
      </c>
      <c r="BW434" s="2">
        <v>1</v>
      </c>
      <c r="BX434" s="2">
        <v>1</v>
      </c>
      <c r="BY434" s="2" t="s">
        <v>6</v>
      </c>
      <c r="BZ434" s="2">
        <v>123</v>
      </c>
      <c r="CA434" s="2">
        <v>75</v>
      </c>
      <c r="CB434" s="2"/>
      <c r="CC434" s="2"/>
      <c r="CD434" s="2"/>
      <c r="CE434" s="2"/>
      <c r="CF434" s="2">
        <v>0</v>
      </c>
      <c r="CG434" s="2">
        <v>0</v>
      </c>
      <c r="CH434" s="2"/>
      <c r="CI434" s="2"/>
      <c r="CJ434" s="2"/>
      <c r="CK434" s="2"/>
      <c r="CL434" s="2"/>
      <c r="CM434" s="2">
        <v>0</v>
      </c>
      <c r="CN434" s="2" t="s">
        <v>1470</v>
      </c>
      <c r="CO434" s="2">
        <v>0</v>
      </c>
      <c r="CP434" s="2">
        <f t="shared" si="491"/>
        <v>626.09</v>
      </c>
      <c r="CQ434" s="2">
        <f t="shared" si="492"/>
        <v>8.5399999999999991</v>
      </c>
      <c r="CR434" s="2">
        <f t="shared" si="493"/>
        <v>55.3</v>
      </c>
      <c r="CS434" s="2">
        <f t="shared" si="494"/>
        <v>21.44</v>
      </c>
      <c r="CT434" s="2">
        <f t="shared" si="495"/>
        <v>360.77</v>
      </c>
      <c r="CU434" s="2">
        <f t="shared" si="496"/>
        <v>0</v>
      </c>
      <c r="CV434" s="2">
        <f t="shared" si="497"/>
        <v>45.436499999999995</v>
      </c>
      <c r="CW434" s="2">
        <f t="shared" si="498"/>
        <v>1.5874999999999999</v>
      </c>
      <c r="CX434" s="2">
        <f t="shared" si="499"/>
        <v>0</v>
      </c>
      <c r="CY434" s="2">
        <f t="shared" si="500"/>
        <v>625.56270000000006</v>
      </c>
      <c r="CZ434" s="2">
        <f t="shared" si="501"/>
        <v>360.68480000000005</v>
      </c>
      <c r="DA434" s="2"/>
      <c r="DB434" s="2"/>
      <c r="DC434" s="2" t="s">
        <v>6</v>
      </c>
      <c r="DD434" s="2" t="s">
        <v>6</v>
      </c>
      <c r="DE434" s="2" t="s">
        <v>102</v>
      </c>
      <c r="DF434" s="2" t="s">
        <v>102</v>
      </c>
      <c r="DG434" s="2" t="s">
        <v>103</v>
      </c>
      <c r="DH434" s="2" t="s">
        <v>6</v>
      </c>
      <c r="DI434" s="2" t="s">
        <v>103</v>
      </c>
      <c r="DJ434" s="2" t="s">
        <v>102</v>
      </c>
      <c r="DK434" s="2" t="s">
        <v>6</v>
      </c>
      <c r="DL434" s="2" t="s">
        <v>6</v>
      </c>
      <c r="DM434" s="2" t="s">
        <v>6</v>
      </c>
      <c r="DN434" s="2">
        <v>0</v>
      </c>
      <c r="DO434" s="2">
        <v>0</v>
      </c>
      <c r="DP434" s="2">
        <v>1</v>
      </c>
      <c r="DQ434" s="2">
        <v>1</v>
      </c>
      <c r="DR434" s="2"/>
      <c r="DS434" s="2"/>
      <c r="DT434" s="2"/>
      <c r="DU434" s="2">
        <v>1005</v>
      </c>
      <c r="DV434" s="2" t="s">
        <v>32</v>
      </c>
      <c r="DW434" s="2" t="s">
        <v>32</v>
      </c>
      <c r="DX434" s="2">
        <v>100</v>
      </c>
      <c r="DY434" s="2"/>
      <c r="DZ434" s="2"/>
      <c r="EA434" s="2"/>
      <c r="EB434" s="2"/>
      <c r="EC434" s="2"/>
      <c r="ED434" s="2"/>
      <c r="EE434" s="2">
        <v>27029024</v>
      </c>
      <c r="EF434" s="2">
        <v>2</v>
      </c>
      <c r="EG434" s="2" t="s">
        <v>23</v>
      </c>
      <c r="EH434" s="2">
        <v>0</v>
      </c>
      <c r="EI434" s="2" t="s">
        <v>6</v>
      </c>
      <c r="EJ434" s="2">
        <v>1</v>
      </c>
      <c r="EK434" s="2">
        <v>11001</v>
      </c>
      <c r="EL434" s="2" t="s">
        <v>200</v>
      </c>
      <c r="EM434" s="2" t="s">
        <v>201</v>
      </c>
      <c r="EN434" s="2"/>
      <c r="EO434" s="2" t="s">
        <v>106</v>
      </c>
      <c r="EP434" s="2"/>
      <c r="EQ434" s="2">
        <v>0</v>
      </c>
      <c r="ER434" s="2">
        <v>366.49</v>
      </c>
      <c r="ES434" s="2">
        <v>8.5399999999999991</v>
      </c>
      <c r="ET434" s="2">
        <v>44.24</v>
      </c>
      <c r="EU434" s="2">
        <v>17.149999999999999</v>
      </c>
      <c r="EV434" s="2">
        <v>313.70999999999998</v>
      </c>
      <c r="EW434" s="2">
        <v>39.51</v>
      </c>
      <c r="EX434" s="2">
        <v>1.27</v>
      </c>
      <c r="EY434" s="2">
        <v>0</v>
      </c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>
        <v>0</v>
      </c>
      <c r="FR434" s="2">
        <f t="shared" si="502"/>
        <v>0</v>
      </c>
      <c r="FS434" s="2">
        <v>0</v>
      </c>
      <c r="FT434" s="2" t="s">
        <v>27</v>
      </c>
      <c r="FU434" s="2" t="s">
        <v>28</v>
      </c>
      <c r="FV434" s="2"/>
      <c r="FW434" s="2"/>
      <c r="FX434" s="2">
        <v>110.7</v>
      </c>
      <c r="FY434" s="2">
        <v>63.75</v>
      </c>
      <c r="FZ434" s="2"/>
      <c r="GA434" s="2" t="s">
        <v>6</v>
      </c>
      <c r="GB434" s="2"/>
      <c r="GC434" s="2"/>
      <c r="GD434" s="2">
        <v>0</v>
      </c>
      <c r="GE434" s="2"/>
      <c r="GF434" s="2">
        <v>192743499</v>
      </c>
      <c r="GG434" s="2">
        <v>2</v>
      </c>
      <c r="GH434" s="2">
        <v>1</v>
      </c>
      <c r="GI434" s="2">
        <v>-2</v>
      </c>
      <c r="GJ434" s="2">
        <v>0</v>
      </c>
      <c r="GK434" s="2">
        <f>ROUND(R434*(R12)/100,2)</f>
        <v>0</v>
      </c>
      <c r="GL434" s="2">
        <f t="shared" si="503"/>
        <v>0</v>
      </c>
      <c r="GM434" s="2">
        <f t="shared" si="504"/>
        <v>1612.33</v>
      </c>
      <c r="GN434" s="2">
        <f t="shared" si="505"/>
        <v>1612.33</v>
      </c>
      <c r="GO434" s="2">
        <f t="shared" si="506"/>
        <v>0</v>
      </c>
      <c r="GP434" s="2">
        <f t="shared" si="507"/>
        <v>0</v>
      </c>
      <c r="GQ434" s="2"/>
      <c r="GR434" s="2">
        <v>0</v>
      </c>
      <c r="GS434" s="2">
        <v>3</v>
      </c>
      <c r="GT434" s="2">
        <v>0</v>
      </c>
      <c r="GU434" s="2" t="s">
        <v>6</v>
      </c>
      <c r="GV434" s="2">
        <f t="shared" si="508"/>
        <v>0</v>
      </c>
      <c r="GW434" s="2">
        <v>1</v>
      </c>
      <c r="GX434" s="2">
        <f t="shared" si="509"/>
        <v>0</v>
      </c>
      <c r="GY434" s="2"/>
      <c r="GZ434" s="2"/>
      <c r="HA434" s="2">
        <v>0</v>
      </c>
      <c r="HB434" s="2">
        <v>0</v>
      </c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>
        <v>0</v>
      </c>
      <c r="IL434" s="2"/>
      <c r="IM434" s="2"/>
      <c r="IN434" s="2"/>
      <c r="IO434" s="2"/>
      <c r="IP434" s="2"/>
      <c r="IQ434" s="2"/>
      <c r="IR434" s="2"/>
      <c r="IS434" s="2"/>
      <c r="IT434" s="2"/>
      <c r="IU434" s="2"/>
    </row>
    <row r="435" spans="1:255" x14ac:dyDescent="0.2">
      <c r="A435">
        <v>17</v>
      </c>
      <c r="B435">
        <v>1</v>
      </c>
      <c r="C435">
        <f>ROW(SmtRes!A1160)</f>
        <v>1160</v>
      </c>
      <c r="D435">
        <f>ROW(EtalonRes!A1186)</f>
        <v>1186</v>
      </c>
      <c r="E435" t="s">
        <v>609</v>
      </c>
      <c r="F435" t="s">
        <v>610</v>
      </c>
      <c r="G435" t="s">
        <v>611</v>
      </c>
      <c r="H435" t="s">
        <v>32</v>
      </c>
      <c r="I435">
        <f>ROUND(147.45/100,9)</f>
        <v>1.4744999999999999</v>
      </c>
      <c r="J435">
        <v>0</v>
      </c>
      <c r="O435">
        <f t="shared" si="477"/>
        <v>626.09</v>
      </c>
      <c r="P435">
        <f t="shared" si="478"/>
        <v>12.59</v>
      </c>
      <c r="Q435">
        <f t="shared" si="479"/>
        <v>81.540000000000006</v>
      </c>
      <c r="R435">
        <f t="shared" si="480"/>
        <v>31.61</v>
      </c>
      <c r="S435">
        <f t="shared" si="481"/>
        <v>531.96</v>
      </c>
      <c r="T435">
        <f t="shared" si="482"/>
        <v>0</v>
      </c>
      <c r="U435">
        <f t="shared" si="483"/>
        <v>66.996119249999992</v>
      </c>
      <c r="V435">
        <f t="shared" si="484"/>
        <v>2.3407687499999996</v>
      </c>
      <c r="W435">
        <f t="shared" si="485"/>
        <v>0</v>
      </c>
      <c r="X435">
        <f t="shared" si="486"/>
        <v>625.55999999999995</v>
      </c>
      <c r="Y435">
        <f t="shared" si="487"/>
        <v>360.68</v>
      </c>
      <c r="AA435">
        <v>27721504</v>
      </c>
      <c r="AB435">
        <f t="shared" si="488"/>
        <v>424.61</v>
      </c>
      <c r="AC435">
        <f t="shared" si="510"/>
        <v>8.5399999999999991</v>
      </c>
      <c r="AD435">
        <f>ROUND(((((ET435*1.25))-((EU435*1.25)))+AE435),2)</f>
        <v>55.3</v>
      </c>
      <c r="AE435">
        <f>ROUND(((EU435*1.25)),2)</f>
        <v>21.44</v>
      </c>
      <c r="AF435">
        <f>ROUND(((EV435*1.15)),2)</f>
        <v>360.77</v>
      </c>
      <c r="AG435">
        <f t="shared" si="489"/>
        <v>0</v>
      </c>
      <c r="AH435">
        <f>((EW435*1.15))</f>
        <v>45.436499999999995</v>
      </c>
      <c r="AI435">
        <f>((EX435*1.25))</f>
        <v>1.5874999999999999</v>
      </c>
      <c r="AJ435">
        <f t="shared" si="490"/>
        <v>0</v>
      </c>
      <c r="AK435">
        <v>366.49</v>
      </c>
      <c r="AL435">
        <v>8.5399999999999991</v>
      </c>
      <c r="AM435">
        <v>44.24</v>
      </c>
      <c r="AN435">
        <v>17.149999999999999</v>
      </c>
      <c r="AO435">
        <v>313.70999999999998</v>
      </c>
      <c r="AP435">
        <v>0</v>
      </c>
      <c r="AQ435">
        <v>39.51</v>
      </c>
      <c r="AR435">
        <v>1.27</v>
      </c>
      <c r="AS435">
        <v>0</v>
      </c>
      <c r="AT435">
        <v>111</v>
      </c>
      <c r="AU435">
        <v>64</v>
      </c>
      <c r="AV435">
        <v>1</v>
      </c>
      <c r="AW435">
        <v>1</v>
      </c>
      <c r="AZ435">
        <v>1</v>
      </c>
      <c r="BA435">
        <v>1</v>
      </c>
      <c r="BB435">
        <v>1</v>
      </c>
      <c r="BC435">
        <v>1</v>
      </c>
      <c r="BD435" t="s">
        <v>6</v>
      </c>
      <c r="BE435" t="s">
        <v>6</v>
      </c>
      <c r="BF435" t="s">
        <v>6</v>
      </c>
      <c r="BG435" t="s">
        <v>6</v>
      </c>
      <c r="BH435">
        <v>0</v>
      </c>
      <c r="BI435">
        <v>1</v>
      </c>
      <c r="BJ435" t="s">
        <v>612</v>
      </c>
      <c r="BM435">
        <v>11001</v>
      </c>
      <c r="BN435">
        <v>0</v>
      </c>
      <c r="BO435" t="s">
        <v>6</v>
      </c>
      <c r="BP435">
        <v>0</v>
      </c>
      <c r="BQ435">
        <v>2</v>
      </c>
      <c r="BR435">
        <v>0</v>
      </c>
      <c r="BS435">
        <v>1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6</v>
      </c>
      <c r="BZ435">
        <v>123</v>
      </c>
      <c r="CA435">
        <v>75</v>
      </c>
      <c r="CF435">
        <v>0</v>
      </c>
      <c r="CG435">
        <v>0</v>
      </c>
      <c r="CM435">
        <v>0</v>
      </c>
      <c r="CN435" t="s">
        <v>1470</v>
      </c>
      <c r="CO435">
        <v>0</v>
      </c>
      <c r="CP435">
        <f t="shared" si="491"/>
        <v>626.09</v>
      </c>
      <c r="CQ435">
        <f t="shared" si="492"/>
        <v>8.5399999999999991</v>
      </c>
      <c r="CR435">
        <f t="shared" si="493"/>
        <v>55.3</v>
      </c>
      <c r="CS435">
        <f t="shared" si="494"/>
        <v>21.44</v>
      </c>
      <c r="CT435">
        <f t="shared" si="495"/>
        <v>360.77</v>
      </c>
      <c r="CU435">
        <f t="shared" si="496"/>
        <v>0</v>
      </c>
      <c r="CV435">
        <f t="shared" si="497"/>
        <v>45.436499999999995</v>
      </c>
      <c r="CW435">
        <f t="shared" si="498"/>
        <v>1.5874999999999999</v>
      </c>
      <c r="CX435">
        <f t="shared" si="499"/>
        <v>0</v>
      </c>
      <c r="CY435">
        <f t="shared" si="500"/>
        <v>625.56270000000006</v>
      </c>
      <c r="CZ435">
        <f t="shared" si="501"/>
        <v>360.68480000000005</v>
      </c>
      <c r="DC435" t="s">
        <v>6</v>
      </c>
      <c r="DD435" t="s">
        <v>6</v>
      </c>
      <c r="DE435" t="s">
        <v>102</v>
      </c>
      <c r="DF435" t="s">
        <v>102</v>
      </c>
      <c r="DG435" t="s">
        <v>103</v>
      </c>
      <c r="DH435" t="s">
        <v>6</v>
      </c>
      <c r="DI435" t="s">
        <v>103</v>
      </c>
      <c r="DJ435" t="s">
        <v>102</v>
      </c>
      <c r="DK435" t="s">
        <v>6</v>
      </c>
      <c r="DL435" t="s">
        <v>6</v>
      </c>
      <c r="DM435" t="s">
        <v>6</v>
      </c>
      <c r="DN435">
        <v>0</v>
      </c>
      <c r="DO435">
        <v>0</v>
      </c>
      <c r="DP435">
        <v>1</v>
      </c>
      <c r="DQ435">
        <v>1</v>
      </c>
      <c r="DU435">
        <v>1005</v>
      </c>
      <c r="DV435" t="s">
        <v>32</v>
      </c>
      <c r="DW435" t="s">
        <v>32</v>
      </c>
      <c r="DX435">
        <v>100</v>
      </c>
      <c r="EE435">
        <v>27029024</v>
      </c>
      <c r="EF435">
        <v>2</v>
      </c>
      <c r="EG435" t="s">
        <v>23</v>
      </c>
      <c r="EH435">
        <v>0</v>
      </c>
      <c r="EI435" t="s">
        <v>6</v>
      </c>
      <c r="EJ435">
        <v>1</v>
      </c>
      <c r="EK435">
        <v>11001</v>
      </c>
      <c r="EL435" t="s">
        <v>200</v>
      </c>
      <c r="EM435" t="s">
        <v>201</v>
      </c>
      <c r="EO435" t="s">
        <v>106</v>
      </c>
      <c r="EQ435">
        <v>0</v>
      </c>
      <c r="ER435">
        <v>366.49</v>
      </c>
      <c r="ES435">
        <v>8.5399999999999991</v>
      </c>
      <c r="ET435">
        <v>44.24</v>
      </c>
      <c r="EU435">
        <v>17.149999999999999</v>
      </c>
      <c r="EV435">
        <v>313.70999999999998</v>
      </c>
      <c r="EW435">
        <v>39.51</v>
      </c>
      <c r="EX435">
        <v>1.27</v>
      </c>
      <c r="EY435">
        <v>0</v>
      </c>
      <c r="FQ435">
        <v>0</v>
      </c>
      <c r="FR435">
        <f t="shared" si="502"/>
        <v>0</v>
      </c>
      <c r="FS435">
        <v>0</v>
      </c>
      <c r="FT435" t="s">
        <v>27</v>
      </c>
      <c r="FU435" t="s">
        <v>28</v>
      </c>
      <c r="FX435">
        <v>110.7</v>
      </c>
      <c r="FY435">
        <v>63.75</v>
      </c>
      <c r="GA435" t="s">
        <v>6</v>
      </c>
      <c r="GD435">
        <v>0</v>
      </c>
      <c r="GF435">
        <v>192743499</v>
      </c>
      <c r="GG435">
        <v>2</v>
      </c>
      <c r="GH435">
        <v>1</v>
      </c>
      <c r="GI435">
        <v>-2</v>
      </c>
      <c r="GJ435">
        <v>0</v>
      </c>
      <c r="GK435">
        <f>ROUND(R435*(S12)/100,2)</f>
        <v>0</v>
      </c>
      <c r="GL435">
        <f t="shared" si="503"/>
        <v>0</v>
      </c>
      <c r="GM435">
        <f t="shared" si="504"/>
        <v>1612.33</v>
      </c>
      <c r="GN435">
        <f t="shared" si="505"/>
        <v>1612.33</v>
      </c>
      <c r="GO435">
        <f t="shared" si="506"/>
        <v>0</v>
      </c>
      <c r="GP435">
        <f t="shared" si="507"/>
        <v>0</v>
      </c>
      <c r="GR435">
        <v>0</v>
      </c>
      <c r="GS435">
        <v>0</v>
      </c>
      <c r="GT435">
        <v>0</v>
      </c>
      <c r="GU435" t="s">
        <v>6</v>
      </c>
      <c r="GV435">
        <f t="shared" si="508"/>
        <v>0</v>
      </c>
      <c r="GW435">
        <v>1</v>
      </c>
      <c r="GX435">
        <f t="shared" si="509"/>
        <v>0</v>
      </c>
      <c r="HA435">
        <v>0</v>
      </c>
      <c r="HB435">
        <v>0</v>
      </c>
      <c r="IK435">
        <v>0</v>
      </c>
    </row>
    <row r="436" spans="1:255" x14ac:dyDescent="0.2">
      <c r="A436" s="2">
        <v>18</v>
      </c>
      <c r="B436" s="2">
        <v>1</v>
      </c>
      <c r="C436" s="2">
        <v>1154</v>
      </c>
      <c r="D436" s="2"/>
      <c r="E436" s="2" t="s">
        <v>613</v>
      </c>
      <c r="F436" s="2" t="s">
        <v>132</v>
      </c>
      <c r="G436" s="2" t="s">
        <v>133</v>
      </c>
      <c r="H436" s="2" t="s">
        <v>64</v>
      </c>
      <c r="I436" s="2">
        <f>I434*J436</f>
        <v>3.0079799999999999</v>
      </c>
      <c r="J436" s="2">
        <v>2.04</v>
      </c>
      <c r="K436" s="2"/>
      <c r="L436" s="2"/>
      <c r="M436" s="2"/>
      <c r="N436" s="2"/>
      <c r="O436" s="2">
        <f t="shared" si="477"/>
        <v>1563.55</v>
      </c>
      <c r="P436" s="2">
        <f t="shared" si="478"/>
        <v>1563.55</v>
      </c>
      <c r="Q436" s="2">
        <f t="shared" si="479"/>
        <v>0</v>
      </c>
      <c r="R436" s="2">
        <f t="shared" si="480"/>
        <v>0</v>
      </c>
      <c r="S436" s="2">
        <f t="shared" si="481"/>
        <v>0</v>
      </c>
      <c r="T436" s="2">
        <f t="shared" si="482"/>
        <v>0</v>
      </c>
      <c r="U436" s="2">
        <f t="shared" si="483"/>
        <v>0</v>
      </c>
      <c r="V436" s="2">
        <f t="shared" si="484"/>
        <v>0</v>
      </c>
      <c r="W436" s="2">
        <f t="shared" si="485"/>
        <v>0</v>
      </c>
      <c r="X436" s="2">
        <f t="shared" si="486"/>
        <v>0</v>
      </c>
      <c r="Y436" s="2">
        <f t="shared" si="487"/>
        <v>0</v>
      </c>
      <c r="Z436" s="2"/>
      <c r="AA436" s="2">
        <v>27721505</v>
      </c>
      <c r="AB436" s="2">
        <f t="shared" si="488"/>
        <v>519.79999999999995</v>
      </c>
      <c r="AC436" s="2">
        <f t="shared" si="510"/>
        <v>519.79999999999995</v>
      </c>
      <c r="AD436" s="2">
        <f>ROUND((((ET436)-(EU436))+AE436),2)</f>
        <v>0</v>
      </c>
      <c r="AE436" s="2">
        <f>ROUND((EU436),2)</f>
        <v>0</v>
      </c>
      <c r="AF436" s="2">
        <f>ROUND((EV436),2)</f>
        <v>0</v>
      </c>
      <c r="AG436" s="2">
        <f t="shared" si="489"/>
        <v>0</v>
      </c>
      <c r="AH436" s="2">
        <f>(EW436)</f>
        <v>0</v>
      </c>
      <c r="AI436" s="2">
        <f>(EX436)</f>
        <v>0</v>
      </c>
      <c r="AJ436" s="2">
        <f t="shared" si="490"/>
        <v>0</v>
      </c>
      <c r="AK436" s="2">
        <v>519.79999999999995</v>
      </c>
      <c r="AL436" s="2">
        <v>519.79999999999995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111</v>
      </c>
      <c r="AU436" s="2">
        <v>64</v>
      </c>
      <c r="AV436" s="2">
        <v>1</v>
      </c>
      <c r="AW436" s="2">
        <v>1</v>
      </c>
      <c r="AX436" s="2"/>
      <c r="AY436" s="2"/>
      <c r="AZ436" s="2">
        <v>1</v>
      </c>
      <c r="BA436" s="2">
        <v>1</v>
      </c>
      <c r="BB436" s="2">
        <v>1</v>
      </c>
      <c r="BC436" s="2">
        <v>1</v>
      </c>
      <c r="BD436" s="2" t="s">
        <v>6</v>
      </c>
      <c r="BE436" s="2" t="s">
        <v>6</v>
      </c>
      <c r="BF436" s="2" t="s">
        <v>6</v>
      </c>
      <c r="BG436" s="2" t="s">
        <v>6</v>
      </c>
      <c r="BH436" s="2">
        <v>3</v>
      </c>
      <c r="BI436" s="2">
        <v>1</v>
      </c>
      <c r="BJ436" s="2" t="s">
        <v>134</v>
      </c>
      <c r="BK436" s="2"/>
      <c r="BL436" s="2"/>
      <c r="BM436" s="2">
        <v>11001</v>
      </c>
      <c r="BN436" s="2">
        <v>0</v>
      </c>
      <c r="BO436" s="2" t="s">
        <v>6</v>
      </c>
      <c r="BP436" s="2">
        <v>0</v>
      </c>
      <c r="BQ436" s="2">
        <v>2</v>
      </c>
      <c r="BR436" s="2">
        <v>0</v>
      </c>
      <c r="BS436" s="2">
        <v>1</v>
      </c>
      <c r="BT436" s="2">
        <v>1</v>
      </c>
      <c r="BU436" s="2">
        <v>1</v>
      </c>
      <c r="BV436" s="2">
        <v>1</v>
      </c>
      <c r="BW436" s="2">
        <v>1</v>
      </c>
      <c r="BX436" s="2">
        <v>1</v>
      </c>
      <c r="BY436" s="2" t="s">
        <v>6</v>
      </c>
      <c r="BZ436" s="2">
        <v>123</v>
      </c>
      <c r="CA436" s="2">
        <v>75</v>
      </c>
      <c r="CB436" s="2"/>
      <c r="CC436" s="2"/>
      <c r="CD436" s="2"/>
      <c r="CE436" s="2"/>
      <c r="CF436" s="2">
        <v>0</v>
      </c>
      <c r="CG436" s="2">
        <v>0</v>
      </c>
      <c r="CH436" s="2"/>
      <c r="CI436" s="2"/>
      <c r="CJ436" s="2"/>
      <c r="CK436" s="2"/>
      <c r="CL436" s="2"/>
      <c r="CM436" s="2">
        <v>0</v>
      </c>
      <c r="CN436" s="2" t="s">
        <v>6</v>
      </c>
      <c r="CO436" s="2">
        <v>0</v>
      </c>
      <c r="CP436" s="2">
        <f t="shared" si="491"/>
        <v>1563.55</v>
      </c>
      <c r="CQ436" s="2">
        <f t="shared" si="492"/>
        <v>519.79999999999995</v>
      </c>
      <c r="CR436" s="2">
        <f t="shared" si="493"/>
        <v>0</v>
      </c>
      <c r="CS436" s="2">
        <f t="shared" si="494"/>
        <v>0</v>
      </c>
      <c r="CT436" s="2">
        <f t="shared" si="495"/>
        <v>0</v>
      </c>
      <c r="CU436" s="2">
        <f t="shared" si="496"/>
        <v>0</v>
      </c>
      <c r="CV436" s="2">
        <f t="shared" si="497"/>
        <v>0</v>
      </c>
      <c r="CW436" s="2">
        <f t="shared" si="498"/>
        <v>0</v>
      </c>
      <c r="CX436" s="2">
        <f t="shared" si="499"/>
        <v>0</v>
      </c>
      <c r="CY436" s="2">
        <f t="shared" si="500"/>
        <v>0</v>
      </c>
      <c r="CZ436" s="2">
        <f t="shared" si="501"/>
        <v>0</v>
      </c>
      <c r="DA436" s="2"/>
      <c r="DB436" s="2"/>
      <c r="DC436" s="2" t="s">
        <v>6</v>
      </c>
      <c r="DD436" s="2" t="s">
        <v>6</v>
      </c>
      <c r="DE436" s="2" t="s">
        <v>6</v>
      </c>
      <c r="DF436" s="2" t="s">
        <v>6</v>
      </c>
      <c r="DG436" s="2" t="s">
        <v>6</v>
      </c>
      <c r="DH436" s="2" t="s">
        <v>6</v>
      </c>
      <c r="DI436" s="2" t="s">
        <v>6</v>
      </c>
      <c r="DJ436" s="2" t="s">
        <v>6</v>
      </c>
      <c r="DK436" s="2" t="s">
        <v>6</v>
      </c>
      <c r="DL436" s="2" t="s">
        <v>6</v>
      </c>
      <c r="DM436" s="2" t="s">
        <v>6</v>
      </c>
      <c r="DN436" s="2">
        <v>0</v>
      </c>
      <c r="DO436" s="2">
        <v>0</v>
      </c>
      <c r="DP436" s="2">
        <v>1</v>
      </c>
      <c r="DQ436" s="2">
        <v>1</v>
      </c>
      <c r="DR436" s="2"/>
      <c r="DS436" s="2"/>
      <c r="DT436" s="2"/>
      <c r="DU436" s="2">
        <v>1007</v>
      </c>
      <c r="DV436" s="2" t="s">
        <v>64</v>
      </c>
      <c r="DW436" s="2" t="s">
        <v>64</v>
      </c>
      <c r="DX436" s="2">
        <v>1</v>
      </c>
      <c r="DY436" s="2"/>
      <c r="DZ436" s="2"/>
      <c r="EA436" s="2"/>
      <c r="EB436" s="2"/>
      <c r="EC436" s="2"/>
      <c r="ED436" s="2"/>
      <c r="EE436" s="2">
        <v>27029024</v>
      </c>
      <c r="EF436" s="2">
        <v>2</v>
      </c>
      <c r="EG436" s="2" t="s">
        <v>23</v>
      </c>
      <c r="EH436" s="2">
        <v>0</v>
      </c>
      <c r="EI436" s="2" t="s">
        <v>6</v>
      </c>
      <c r="EJ436" s="2">
        <v>1</v>
      </c>
      <c r="EK436" s="2">
        <v>11001</v>
      </c>
      <c r="EL436" s="2" t="s">
        <v>200</v>
      </c>
      <c r="EM436" s="2" t="s">
        <v>201</v>
      </c>
      <c r="EN436" s="2"/>
      <c r="EO436" s="2" t="s">
        <v>6</v>
      </c>
      <c r="EP436" s="2"/>
      <c r="EQ436" s="2">
        <v>0</v>
      </c>
      <c r="ER436" s="2">
        <v>519.79999999999995</v>
      </c>
      <c r="ES436" s="2">
        <v>519.79999999999995</v>
      </c>
      <c r="ET436" s="2">
        <v>0</v>
      </c>
      <c r="EU436" s="2">
        <v>0</v>
      </c>
      <c r="EV436" s="2">
        <v>0</v>
      </c>
      <c r="EW436" s="2">
        <v>0</v>
      </c>
      <c r="EX436" s="2">
        <v>0</v>
      </c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>
        <v>0</v>
      </c>
      <c r="FR436" s="2">
        <f t="shared" si="502"/>
        <v>0</v>
      </c>
      <c r="FS436" s="2">
        <v>0</v>
      </c>
      <c r="FT436" s="2" t="s">
        <v>27</v>
      </c>
      <c r="FU436" s="2" t="s">
        <v>28</v>
      </c>
      <c r="FV436" s="2"/>
      <c r="FW436" s="2"/>
      <c r="FX436" s="2">
        <v>110.7</v>
      </c>
      <c r="FY436" s="2">
        <v>63.75</v>
      </c>
      <c r="FZ436" s="2"/>
      <c r="GA436" s="2" t="s">
        <v>6</v>
      </c>
      <c r="GB436" s="2"/>
      <c r="GC436" s="2"/>
      <c r="GD436" s="2">
        <v>0</v>
      </c>
      <c r="GE436" s="2"/>
      <c r="GF436" s="2">
        <v>519185539</v>
      </c>
      <c r="GG436" s="2">
        <v>2</v>
      </c>
      <c r="GH436" s="2">
        <v>1</v>
      </c>
      <c r="GI436" s="2">
        <v>-2</v>
      </c>
      <c r="GJ436" s="2">
        <v>0</v>
      </c>
      <c r="GK436" s="2">
        <f>ROUND(R436*(R12)/100,2)</f>
        <v>0</v>
      </c>
      <c r="GL436" s="2">
        <f t="shared" si="503"/>
        <v>0</v>
      </c>
      <c r="GM436" s="2">
        <f t="shared" si="504"/>
        <v>1563.55</v>
      </c>
      <c r="GN436" s="2">
        <f t="shared" si="505"/>
        <v>1563.55</v>
      </c>
      <c r="GO436" s="2">
        <f t="shared" si="506"/>
        <v>0</v>
      </c>
      <c r="GP436" s="2">
        <f t="shared" si="507"/>
        <v>0</v>
      </c>
      <c r="GQ436" s="2"/>
      <c r="GR436" s="2">
        <v>0</v>
      </c>
      <c r="GS436" s="2">
        <v>3</v>
      </c>
      <c r="GT436" s="2">
        <v>0</v>
      </c>
      <c r="GU436" s="2" t="s">
        <v>6</v>
      </c>
      <c r="GV436" s="2">
        <f t="shared" si="508"/>
        <v>0</v>
      </c>
      <c r="GW436" s="2">
        <v>1</v>
      </c>
      <c r="GX436" s="2">
        <f t="shared" si="509"/>
        <v>0</v>
      </c>
      <c r="GY436" s="2"/>
      <c r="GZ436" s="2"/>
      <c r="HA436" s="2">
        <v>0</v>
      </c>
      <c r="HB436" s="2">
        <v>0</v>
      </c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>
        <v>0</v>
      </c>
      <c r="IL436" s="2"/>
      <c r="IM436" s="2"/>
      <c r="IN436" s="2"/>
      <c r="IO436" s="2"/>
      <c r="IP436" s="2"/>
      <c r="IQ436" s="2"/>
      <c r="IR436" s="2"/>
      <c r="IS436" s="2"/>
      <c r="IT436" s="2"/>
      <c r="IU436" s="2"/>
    </row>
    <row r="437" spans="1:255" x14ac:dyDescent="0.2">
      <c r="A437">
        <v>18</v>
      </c>
      <c r="B437">
        <v>1</v>
      </c>
      <c r="C437">
        <v>1160</v>
      </c>
      <c r="E437" t="s">
        <v>613</v>
      </c>
      <c r="F437" t="s">
        <v>132</v>
      </c>
      <c r="G437" t="s">
        <v>133</v>
      </c>
      <c r="H437" t="s">
        <v>64</v>
      </c>
      <c r="I437">
        <f>I435*J437</f>
        <v>3.0079799999999999</v>
      </c>
      <c r="J437">
        <v>2.04</v>
      </c>
      <c r="O437">
        <f t="shared" si="477"/>
        <v>1563.55</v>
      </c>
      <c r="P437">
        <f t="shared" si="478"/>
        <v>1563.55</v>
      </c>
      <c r="Q437">
        <f t="shared" si="479"/>
        <v>0</v>
      </c>
      <c r="R437">
        <f t="shared" si="480"/>
        <v>0</v>
      </c>
      <c r="S437">
        <f t="shared" si="481"/>
        <v>0</v>
      </c>
      <c r="T437">
        <f t="shared" si="482"/>
        <v>0</v>
      </c>
      <c r="U437">
        <f t="shared" si="483"/>
        <v>0</v>
      </c>
      <c r="V437">
        <f t="shared" si="484"/>
        <v>0</v>
      </c>
      <c r="W437">
        <f t="shared" si="485"/>
        <v>0</v>
      </c>
      <c r="X437">
        <f t="shared" si="486"/>
        <v>0</v>
      </c>
      <c r="Y437">
        <f t="shared" si="487"/>
        <v>0</v>
      </c>
      <c r="AA437">
        <v>27721504</v>
      </c>
      <c r="AB437">
        <f t="shared" si="488"/>
        <v>519.79999999999995</v>
      </c>
      <c r="AC437">
        <f t="shared" si="510"/>
        <v>519.79999999999995</v>
      </c>
      <c r="AD437">
        <f>ROUND((((ET437)-(EU437))+AE437),2)</f>
        <v>0</v>
      </c>
      <c r="AE437">
        <f>ROUND((EU437),2)</f>
        <v>0</v>
      </c>
      <c r="AF437">
        <f>ROUND((EV437),2)</f>
        <v>0</v>
      </c>
      <c r="AG437">
        <f t="shared" si="489"/>
        <v>0</v>
      </c>
      <c r="AH437">
        <f>(EW437)</f>
        <v>0</v>
      </c>
      <c r="AI437">
        <f>(EX437)</f>
        <v>0</v>
      </c>
      <c r="AJ437">
        <f t="shared" si="490"/>
        <v>0</v>
      </c>
      <c r="AK437">
        <v>519.79999999999995</v>
      </c>
      <c r="AL437">
        <v>519.79999999999995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111</v>
      </c>
      <c r="AU437">
        <v>64</v>
      </c>
      <c r="AV437">
        <v>1</v>
      </c>
      <c r="AW437">
        <v>1</v>
      </c>
      <c r="AZ437">
        <v>1</v>
      </c>
      <c r="BA437">
        <v>1</v>
      </c>
      <c r="BB437">
        <v>1</v>
      </c>
      <c r="BC437">
        <v>1</v>
      </c>
      <c r="BD437" t="s">
        <v>6</v>
      </c>
      <c r="BE437" t="s">
        <v>6</v>
      </c>
      <c r="BF437" t="s">
        <v>6</v>
      </c>
      <c r="BG437" t="s">
        <v>6</v>
      </c>
      <c r="BH437">
        <v>3</v>
      </c>
      <c r="BI437">
        <v>1</v>
      </c>
      <c r="BJ437" t="s">
        <v>134</v>
      </c>
      <c r="BM437">
        <v>11001</v>
      </c>
      <c r="BN437">
        <v>0</v>
      </c>
      <c r="BO437" t="s">
        <v>6</v>
      </c>
      <c r="BP437">
        <v>0</v>
      </c>
      <c r="BQ437">
        <v>2</v>
      </c>
      <c r="BR437">
        <v>0</v>
      </c>
      <c r="BS437">
        <v>1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6</v>
      </c>
      <c r="BZ437">
        <v>123</v>
      </c>
      <c r="CA437">
        <v>75</v>
      </c>
      <c r="CF437">
        <v>0</v>
      </c>
      <c r="CG437">
        <v>0</v>
      </c>
      <c r="CM437">
        <v>0</v>
      </c>
      <c r="CN437" t="s">
        <v>6</v>
      </c>
      <c r="CO437">
        <v>0</v>
      </c>
      <c r="CP437">
        <f t="shared" si="491"/>
        <v>1563.55</v>
      </c>
      <c r="CQ437">
        <f t="shared" si="492"/>
        <v>519.79999999999995</v>
      </c>
      <c r="CR437">
        <f t="shared" si="493"/>
        <v>0</v>
      </c>
      <c r="CS437">
        <f t="shared" si="494"/>
        <v>0</v>
      </c>
      <c r="CT437">
        <f t="shared" si="495"/>
        <v>0</v>
      </c>
      <c r="CU437">
        <f t="shared" si="496"/>
        <v>0</v>
      </c>
      <c r="CV437">
        <f t="shared" si="497"/>
        <v>0</v>
      </c>
      <c r="CW437">
        <f t="shared" si="498"/>
        <v>0</v>
      </c>
      <c r="CX437">
        <f t="shared" si="499"/>
        <v>0</v>
      </c>
      <c r="CY437">
        <f t="shared" si="500"/>
        <v>0</v>
      </c>
      <c r="CZ437">
        <f t="shared" si="501"/>
        <v>0</v>
      </c>
      <c r="DC437" t="s">
        <v>6</v>
      </c>
      <c r="DD437" t="s">
        <v>6</v>
      </c>
      <c r="DE437" t="s">
        <v>6</v>
      </c>
      <c r="DF437" t="s">
        <v>6</v>
      </c>
      <c r="DG437" t="s">
        <v>6</v>
      </c>
      <c r="DH437" t="s">
        <v>6</v>
      </c>
      <c r="DI437" t="s">
        <v>6</v>
      </c>
      <c r="DJ437" t="s">
        <v>6</v>
      </c>
      <c r="DK437" t="s">
        <v>6</v>
      </c>
      <c r="DL437" t="s">
        <v>6</v>
      </c>
      <c r="DM437" t="s">
        <v>6</v>
      </c>
      <c r="DN437">
        <v>0</v>
      </c>
      <c r="DO437">
        <v>0</v>
      </c>
      <c r="DP437">
        <v>1</v>
      </c>
      <c r="DQ437">
        <v>1</v>
      </c>
      <c r="DU437">
        <v>1007</v>
      </c>
      <c r="DV437" t="s">
        <v>64</v>
      </c>
      <c r="DW437" t="s">
        <v>64</v>
      </c>
      <c r="DX437">
        <v>1</v>
      </c>
      <c r="EE437">
        <v>27029024</v>
      </c>
      <c r="EF437">
        <v>2</v>
      </c>
      <c r="EG437" t="s">
        <v>23</v>
      </c>
      <c r="EH437">
        <v>0</v>
      </c>
      <c r="EI437" t="s">
        <v>6</v>
      </c>
      <c r="EJ437">
        <v>1</v>
      </c>
      <c r="EK437">
        <v>11001</v>
      </c>
      <c r="EL437" t="s">
        <v>200</v>
      </c>
      <c r="EM437" t="s">
        <v>201</v>
      </c>
      <c r="EO437" t="s">
        <v>6</v>
      </c>
      <c r="EQ437">
        <v>0</v>
      </c>
      <c r="ER437">
        <v>519.79999999999995</v>
      </c>
      <c r="ES437">
        <v>519.79999999999995</v>
      </c>
      <c r="ET437">
        <v>0</v>
      </c>
      <c r="EU437">
        <v>0</v>
      </c>
      <c r="EV437">
        <v>0</v>
      </c>
      <c r="EW437">
        <v>0</v>
      </c>
      <c r="EX437">
        <v>0</v>
      </c>
      <c r="FQ437">
        <v>0</v>
      </c>
      <c r="FR437">
        <f t="shared" si="502"/>
        <v>0</v>
      </c>
      <c r="FS437">
        <v>0</v>
      </c>
      <c r="FT437" t="s">
        <v>27</v>
      </c>
      <c r="FU437" t="s">
        <v>28</v>
      </c>
      <c r="FX437">
        <v>110.7</v>
      </c>
      <c r="FY437">
        <v>63.75</v>
      </c>
      <c r="GA437" t="s">
        <v>6</v>
      </c>
      <c r="GD437">
        <v>0</v>
      </c>
      <c r="GF437">
        <v>519185539</v>
      </c>
      <c r="GG437">
        <v>2</v>
      </c>
      <c r="GH437">
        <v>1</v>
      </c>
      <c r="GI437">
        <v>-2</v>
      </c>
      <c r="GJ437">
        <v>0</v>
      </c>
      <c r="GK437">
        <f>ROUND(R437*(S12)/100,2)</f>
        <v>0</v>
      </c>
      <c r="GL437">
        <f t="shared" si="503"/>
        <v>0</v>
      </c>
      <c r="GM437">
        <f t="shared" si="504"/>
        <v>1563.55</v>
      </c>
      <c r="GN437">
        <f t="shared" si="505"/>
        <v>1563.55</v>
      </c>
      <c r="GO437">
        <f t="shared" si="506"/>
        <v>0</v>
      </c>
      <c r="GP437">
        <f t="shared" si="507"/>
        <v>0</v>
      </c>
      <c r="GR437">
        <v>0</v>
      </c>
      <c r="GS437">
        <v>0</v>
      </c>
      <c r="GT437">
        <v>0</v>
      </c>
      <c r="GU437" t="s">
        <v>6</v>
      </c>
      <c r="GV437">
        <f t="shared" si="508"/>
        <v>0</v>
      </c>
      <c r="GW437">
        <v>1</v>
      </c>
      <c r="GX437">
        <f t="shared" si="509"/>
        <v>0</v>
      </c>
      <c r="HA437">
        <v>0</v>
      </c>
      <c r="HB437">
        <v>0</v>
      </c>
      <c r="IK437">
        <v>0</v>
      </c>
    </row>
    <row r="438" spans="1:255" x14ac:dyDescent="0.2">
      <c r="A438" s="2">
        <v>17</v>
      </c>
      <c r="B438" s="2">
        <v>1</v>
      </c>
      <c r="C438" s="2">
        <f>ROW(SmtRes!A1165)</f>
        <v>1165</v>
      </c>
      <c r="D438" s="2">
        <f>ROW(EtalonRes!A1191)</f>
        <v>1191</v>
      </c>
      <c r="E438" s="2" t="s">
        <v>614</v>
      </c>
      <c r="F438" s="2" t="s">
        <v>615</v>
      </c>
      <c r="G438" s="2" t="s">
        <v>616</v>
      </c>
      <c r="H438" s="2" t="s">
        <v>32</v>
      </c>
      <c r="I438" s="2">
        <f>ROUND(147.45/100,9)</f>
        <v>1.4744999999999999</v>
      </c>
      <c r="J438" s="2">
        <v>0</v>
      </c>
      <c r="K438" s="2"/>
      <c r="L438" s="2"/>
      <c r="M438" s="2"/>
      <c r="N438" s="2"/>
      <c r="O438" s="2">
        <f t="shared" si="477"/>
        <v>125.76</v>
      </c>
      <c r="P438" s="2">
        <f t="shared" si="478"/>
        <v>0</v>
      </c>
      <c r="Q438" s="2">
        <f t="shared" si="479"/>
        <v>85.37</v>
      </c>
      <c r="R438" s="2">
        <f t="shared" si="480"/>
        <v>31.41</v>
      </c>
      <c r="S438" s="2">
        <f t="shared" si="481"/>
        <v>40.39</v>
      </c>
      <c r="T438" s="2">
        <f t="shared" si="482"/>
        <v>0</v>
      </c>
      <c r="U438" s="2">
        <f t="shared" si="483"/>
        <v>5.0870249999999997</v>
      </c>
      <c r="V438" s="2">
        <f t="shared" si="484"/>
        <v>2.3223375000000002</v>
      </c>
      <c r="W438" s="2">
        <f t="shared" si="485"/>
        <v>0</v>
      </c>
      <c r="X438" s="2">
        <f t="shared" si="486"/>
        <v>79.7</v>
      </c>
      <c r="Y438" s="2">
        <f t="shared" si="487"/>
        <v>45.95</v>
      </c>
      <c r="Z438" s="2"/>
      <c r="AA438" s="2">
        <v>27721505</v>
      </c>
      <c r="AB438" s="2">
        <f t="shared" si="488"/>
        <v>85.29</v>
      </c>
      <c r="AC438" s="2">
        <f>ROUND(((ES438*6)),2)</f>
        <v>0</v>
      </c>
      <c r="AD438" s="2">
        <f>ROUND(((((ET438*1.25*6))-((EU438*1.25*6)))+AE438),2)</f>
        <v>57.9</v>
      </c>
      <c r="AE438" s="2">
        <f>ROUND(((EU438*1.25*6)),2)</f>
        <v>21.3</v>
      </c>
      <c r="AF438" s="2">
        <f>ROUND(((EV438*1.15*6)),2)</f>
        <v>27.39</v>
      </c>
      <c r="AG438" s="2">
        <f t="shared" si="489"/>
        <v>0</v>
      </c>
      <c r="AH438" s="2">
        <f>((EW438*1.15*6))</f>
        <v>3.4499999999999997</v>
      </c>
      <c r="AI438" s="2">
        <f>((EX438*1.25*6))</f>
        <v>1.5750000000000002</v>
      </c>
      <c r="AJ438" s="2">
        <f t="shared" si="490"/>
        <v>0</v>
      </c>
      <c r="AK438" s="2">
        <v>11.69</v>
      </c>
      <c r="AL438" s="2">
        <v>0</v>
      </c>
      <c r="AM438" s="2">
        <v>7.72</v>
      </c>
      <c r="AN438" s="2">
        <v>2.84</v>
      </c>
      <c r="AO438" s="2">
        <v>3.97</v>
      </c>
      <c r="AP438" s="2">
        <v>0</v>
      </c>
      <c r="AQ438" s="2">
        <v>0.5</v>
      </c>
      <c r="AR438" s="2">
        <v>0.21</v>
      </c>
      <c r="AS438" s="2">
        <v>0</v>
      </c>
      <c r="AT438" s="2">
        <v>111</v>
      </c>
      <c r="AU438" s="2">
        <v>64</v>
      </c>
      <c r="AV438" s="2">
        <v>1</v>
      </c>
      <c r="AW438" s="2">
        <v>1</v>
      </c>
      <c r="AX438" s="2"/>
      <c r="AY438" s="2"/>
      <c r="AZ438" s="2">
        <v>1</v>
      </c>
      <c r="BA438" s="2">
        <v>1</v>
      </c>
      <c r="BB438" s="2">
        <v>1</v>
      </c>
      <c r="BC438" s="2">
        <v>1</v>
      </c>
      <c r="BD438" s="2" t="s">
        <v>6</v>
      </c>
      <c r="BE438" s="2" t="s">
        <v>6</v>
      </c>
      <c r="BF438" s="2" t="s">
        <v>6</v>
      </c>
      <c r="BG438" s="2" t="s">
        <v>6</v>
      </c>
      <c r="BH438" s="2">
        <v>0</v>
      </c>
      <c r="BI438" s="2">
        <v>1</v>
      </c>
      <c r="BJ438" s="2" t="s">
        <v>617</v>
      </c>
      <c r="BK438" s="2"/>
      <c r="BL438" s="2"/>
      <c r="BM438" s="2">
        <v>11001</v>
      </c>
      <c r="BN438" s="2">
        <v>0</v>
      </c>
      <c r="BO438" s="2" t="s">
        <v>6</v>
      </c>
      <c r="BP438" s="2">
        <v>0</v>
      </c>
      <c r="BQ438" s="2">
        <v>2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1</v>
      </c>
      <c r="BX438" s="2">
        <v>1</v>
      </c>
      <c r="BY438" s="2" t="s">
        <v>6</v>
      </c>
      <c r="BZ438" s="2">
        <v>123</v>
      </c>
      <c r="CA438" s="2">
        <v>75</v>
      </c>
      <c r="CB438" s="2"/>
      <c r="CC438" s="2"/>
      <c r="CD438" s="2"/>
      <c r="CE438" s="2"/>
      <c r="CF438" s="2">
        <v>0</v>
      </c>
      <c r="CG438" s="2">
        <v>0</v>
      </c>
      <c r="CH438" s="2"/>
      <c r="CI438" s="2"/>
      <c r="CJ438" s="2"/>
      <c r="CK438" s="2"/>
      <c r="CL438" s="2"/>
      <c r="CM438" s="2">
        <v>0</v>
      </c>
      <c r="CN438" s="2" t="s">
        <v>1470</v>
      </c>
      <c r="CO438" s="2">
        <v>0</v>
      </c>
      <c r="CP438" s="2">
        <f t="shared" si="491"/>
        <v>125.76</v>
      </c>
      <c r="CQ438" s="2">
        <f t="shared" si="492"/>
        <v>0</v>
      </c>
      <c r="CR438" s="2">
        <f t="shared" si="493"/>
        <v>57.9</v>
      </c>
      <c r="CS438" s="2">
        <f t="shared" si="494"/>
        <v>21.3</v>
      </c>
      <c r="CT438" s="2">
        <f t="shared" si="495"/>
        <v>27.39</v>
      </c>
      <c r="CU438" s="2">
        <f t="shared" si="496"/>
        <v>0</v>
      </c>
      <c r="CV438" s="2">
        <f t="shared" si="497"/>
        <v>3.4499999999999997</v>
      </c>
      <c r="CW438" s="2">
        <f t="shared" si="498"/>
        <v>1.5750000000000002</v>
      </c>
      <c r="CX438" s="2">
        <f t="shared" si="499"/>
        <v>0</v>
      </c>
      <c r="CY438" s="2">
        <f t="shared" si="500"/>
        <v>79.697999999999993</v>
      </c>
      <c r="CZ438" s="2">
        <f t="shared" si="501"/>
        <v>45.951999999999998</v>
      </c>
      <c r="DA438" s="2"/>
      <c r="DB438" s="2"/>
      <c r="DC438" s="2" t="s">
        <v>6</v>
      </c>
      <c r="DD438" s="2" t="s">
        <v>618</v>
      </c>
      <c r="DE438" s="2" t="s">
        <v>619</v>
      </c>
      <c r="DF438" s="2" t="s">
        <v>619</v>
      </c>
      <c r="DG438" s="2" t="s">
        <v>620</v>
      </c>
      <c r="DH438" s="2" t="s">
        <v>6</v>
      </c>
      <c r="DI438" s="2" t="s">
        <v>620</v>
      </c>
      <c r="DJ438" s="2" t="s">
        <v>619</v>
      </c>
      <c r="DK438" s="2" t="s">
        <v>6</v>
      </c>
      <c r="DL438" s="2" t="s">
        <v>6</v>
      </c>
      <c r="DM438" s="2" t="s">
        <v>6</v>
      </c>
      <c r="DN438" s="2">
        <v>0</v>
      </c>
      <c r="DO438" s="2">
        <v>0</v>
      </c>
      <c r="DP438" s="2">
        <v>1</v>
      </c>
      <c r="DQ438" s="2">
        <v>1</v>
      </c>
      <c r="DR438" s="2"/>
      <c r="DS438" s="2"/>
      <c r="DT438" s="2"/>
      <c r="DU438" s="2">
        <v>1005</v>
      </c>
      <c r="DV438" s="2" t="s">
        <v>32</v>
      </c>
      <c r="DW438" s="2" t="s">
        <v>32</v>
      </c>
      <c r="DX438" s="2">
        <v>100</v>
      </c>
      <c r="DY438" s="2"/>
      <c r="DZ438" s="2"/>
      <c r="EA438" s="2"/>
      <c r="EB438" s="2"/>
      <c r="EC438" s="2"/>
      <c r="ED438" s="2"/>
      <c r="EE438" s="2">
        <v>27029024</v>
      </c>
      <c r="EF438" s="2">
        <v>2</v>
      </c>
      <c r="EG438" s="2" t="s">
        <v>23</v>
      </c>
      <c r="EH438" s="2">
        <v>0</v>
      </c>
      <c r="EI438" s="2" t="s">
        <v>6</v>
      </c>
      <c r="EJ438" s="2">
        <v>1</v>
      </c>
      <c r="EK438" s="2">
        <v>11001</v>
      </c>
      <c r="EL438" s="2" t="s">
        <v>200</v>
      </c>
      <c r="EM438" s="2" t="s">
        <v>201</v>
      </c>
      <c r="EN438" s="2"/>
      <c r="EO438" s="2" t="s">
        <v>106</v>
      </c>
      <c r="EP438" s="2"/>
      <c r="EQ438" s="2">
        <v>0</v>
      </c>
      <c r="ER438" s="2">
        <v>11.69</v>
      </c>
      <c r="ES438" s="2">
        <v>0</v>
      </c>
      <c r="ET438" s="2">
        <v>7.72</v>
      </c>
      <c r="EU438" s="2">
        <v>2.84</v>
      </c>
      <c r="EV438" s="2">
        <v>3.97</v>
      </c>
      <c r="EW438" s="2">
        <v>0.5</v>
      </c>
      <c r="EX438" s="2">
        <v>0.21</v>
      </c>
      <c r="EY438" s="2">
        <v>0</v>
      </c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>
        <v>0</v>
      </c>
      <c r="FR438" s="2">
        <f t="shared" si="502"/>
        <v>0</v>
      </c>
      <c r="FS438" s="2">
        <v>0</v>
      </c>
      <c r="FT438" s="2" t="s">
        <v>27</v>
      </c>
      <c r="FU438" s="2" t="s">
        <v>28</v>
      </c>
      <c r="FV438" s="2"/>
      <c r="FW438" s="2"/>
      <c r="FX438" s="2">
        <v>110.7</v>
      </c>
      <c r="FY438" s="2">
        <v>63.75</v>
      </c>
      <c r="FZ438" s="2"/>
      <c r="GA438" s="2" t="s">
        <v>6</v>
      </c>
      <c r="GB438" s="2"/>
      <c r="GC438" s="2"/>
      <c r="GD438" s="2">
        <v>0</v>
      </c>
      <c r="GE438" s="2"/>
      <c r="GF438" s="2">
        <v>-869721543</v>
      </c>
      <c r="GG438" s="2">
        <v>2</v>
      </c>
      <c r="GH438" s="2">
        <v>1</v>
      </c>
      <c r="GI438" s="2">
        <v>-2</v>
      </c>
      <c r="GJ438" s="2">
        <v>0</v>
      </c>
      <c r="GK438" s="2">
        <f>ROUND(R438*(R12)/100,2)</f>
        <v>0</v>
      </c>
      <c r="GL438" s="2">
        <f t="shared" si="503"/>
        <v>0</v>
      </c>
      <c r="GM438" s="2">
        <f t="shared" si="504"/>
        <v>251.41</v>
      </c>
      <c r="GN438" s="2">
        <f t="shared" si="505"/>
        <v>251.41</v>
      </c>
      <c r="GO438" s="2">
        <f t="shared" si="506"/>
        <v>0</v>
      </c>
      <c r="GP438" s="2">
        <f t="shared" si="507"/>
        <v>0</v>
      </c>
      <c r="GQ438" s="2"/>
      <c r="GR438" s="2">
        <v>0</v>
      </c>
      <c r="GS438" s="2">
        <v>3</v>
      </c>
      <c r="GT438" s="2">
        <v>0</v>
      </c>
      <c r="GU438" s="2" t="s">
        <v>6</v>
      </c>
      <c r="GV438" s="2">
        <f t="shared" si="508"/>
        <v>0</v>
      </c>
      <c r="GW438" s="2">
        <v>1</v>
      </c>
      <c r="GX438" s="2">
        <f t="shared" si="509"/>
        <v>0</v>
      </c>
      <c r="GY438" s="2"/>
      <c r="GZ438" s="2"/>
      <c r="HA438" s="2">
        <v>0</v>
      </c>
      <c r="HB438" s="2">
        <v>0</v>
      </c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>
        <v>0</v>
      </c>
      <c r="IL438" s="2"/>
      <c r="IM438" s="2"/>
      <c r="IN438" s="2"/>
      <c r="IO438" s="2"/>
      <c r="IP438" s="2"/>
      <c r="IQ438" s="2"/>
      <c r="IR438" s="2"/>
      <c r="IS438" s="2"/>
      <c r="IT438" s="2"/>
      <c r="IU438" s="2"/>
    </row>
    <row r="439" spans="1:255" x14ac:dyDescent="0.2">
      <c r="A439">
        <v>17</v>
      </c>
      <c r="B439">
        <v>1</v>
      </c>
      <c r="C439">
        <f>ROW(SmtRes!A1170)</f>
        <v>1170</v>
      </c>
      <c r="D439">
        <f>ROW(EtalonRes!A1196)</f>
        <v>1196</v>
      </c>
      <c r="E439" t="s">
        <v>614</v>
      </c>
      <c r="F439" t="s">
        <v>615</v>
      </c>
      <c r="G439" t="s">
        <v>616</v>
      </c>
      <c r="H439" t="s">
        <v>32</v>
      </c>
      <c r="I439">
        <f>ROUND(147.45/100,9)</f>
        <v>1.4744999999999999</v>
      </c>
      <c r="J439">
        <v>0</v>
      </c>
      <c r="O439">
        <f t="shared" si="477"/>
        <v>125.76</v>
      </c>
      <c r="P439">
        <f t="shared" si="478"/>
        <v>0</v>
      </c>
      <c r="Q439">
        <f t="shared" si="479"/>
        <v>85.37</v>
      </c>
      <c r="R439">
        <f t="shared" si="480"/>
        <v>31.41</v>
      </c>
      <c r="S439">
        <f t="shared" si="481"/>
        <v>40.39</v>
      </c>
      <c r="T439">
        <f t="shared" si="482"/>
        <v>0</v>
      </c>
      <c r="U439">
        <f t="shared" si="483"/>
        <v>5.0870249999999997</v>
      </c>
      <c r="V439">
        <f t="shared" si="484"/>
        <v>2.3223375000000002</v>
      </c>
      <c r="W439">
        <f t="shared" si="485"/>
        <v>0</v>
      </c>
      <c r="X439">
        <f t="shared" si="486"/>
        <v>79.7</v>
      </c>
      <c r="Y439">
        <f t="shared" si="487"/>
        <v>45.95</v>
      </c>
      <c r="AA439">
        <v>27721504</v>
      </c>
      <c r="AB439">
        <f t="shared" si="488"/>
        <v>85.29</v>
      </c>
      <c r="AC439">
        <f>ROUND(((ES439*6)),2)</f>
        <v>0</v>
      </c>
      <c r="AD439">
        <f>ROUND(((((ET439*1.25*6))-((EU439*1.25*6)))+AE439),2)</f>
        <v>57.9</v>
      </c>
      <c r="AE439">
        <f>ROUND(((EU439*1.25*6)),2)</f>
        <v>21.3</v>
      </c>
      <c r="AF439">
        <f>ROUND(((EV439*1.15*6)),2)</f>
        <v>27.39</v>
      </c>
      <c r="AG439">
        <f t="shared" si="489"/>
        <v>0</v>
      </c>
      <c r="AH439">
        <f>((EW439*1.15*6))</f>
        <v>3.4499999999999997</v>
      </c>
      <c r="AI439">
        <f>((EX439*1.25*6))</f>
        <v>1.5750000000000002</v>
      </c>
      <c r="AJ439">
        <f t="shared" si="490"/>
        <v>0</v>
      </c>
      <c r="AK439">
        <v>11.69</v>
      </c>
      <c r="AL439">
        <v>0</v>
      </c>
      <c r="AM439">
        <v>7.72</v>
      </c>
      <c r="AN439">
        <v>2.84</v>
      </c>
      <c r="AO439">
        <v>3.97</v>
      </c>
      <c r="AP439">
        <v>0</v>
      </c>
      <c r="AQ439">
        <v>0.5</v>
      </c>
      <c r="AR439">
        <v>0.21</v>
      </c>
      <c r="AS439">
        <v>0</v>
      </c>
      <c r="AT439">
        <v>111</v>
      </c>
      <c r="AU439">
        <v>64</v>
      </c>
      <c r="AV439">
        <v>1</v>
      </c>
      <c r="AW439">
        <v>1</v>
      </c>
      <c r="AZ439">
        <v>1</v>
      </c>
      <c r="BA439">
        <v>1</v>
      </c>
      <c r="BB439">
        <v>1</v>
      </c>
      <c r="BC439">
        <v>1</v>
      </c>
      <c r="BD439" t="s">
        <v>6</v>
      </c>
      <c r="BE439" t="s">
        <v>6</v>
      </c>
      <c r="BF439" t="s">
        <v>6</v>
      </c>
      <c r="BG439" t="s">
        <v>6</v>
      </c>
      <c r="BH439">
        <v>0</v>
      </c>
      <c r="BI439">
        <v>1</v>
      </c>
      <c r="BJ439" t="s">
        <v>617</v>
      </c>
      <c r="BM439">
        <v>11001</v>
      </c>
      <c r="BN439">
        <v>0</v>
      </c>
      <c r="BO439" t="s">
        <v>6</v>
      </c>
      <c r="BP439">
        <v>0</v>
      </c>
      <c r="BQ439">
        <v>2</v>
      </c>
      <c r="BR439">
        <v>0</v>
      </c>
      <c r="BS439">
        <v>1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6</v>
      </c>
      <c r="BZ439">
        <v>123</v>
      </c>
      <c r="CA439">
        <v>75</v>
      </c>
      <c r="CF439">
        <v>0</v>
      </c>
      <c r="CG439">
        <v>0</v>
      </c>
      <c r="CM439">
        <v>0</v>
      </c>
      <c r="CN439" t="s">
        <v>1470</v>
      </c>
      <c r="CO439">
        <v>0</v>
      </c>
      <c r="CP439">
        <f t="shared" si="491"/>
        <v>125.76</v>
      </c>
      <c r="CQ439">
        <f t="shared" si="492"/>
        <v>0</v>
      </c>
      <c r="CR439">
        <f t="shared" si="493"/>
        <v>57.9</v>
      </c>
      <c r="CS439">
        <f t="shared" si="494"/>
        <v>21.3</v>
      </c>
      <c r="CT439">
        <f t="shared" si="495"/>
        <v>27.39</v>
      </c>
      <c r="CU439">
        <f t="shared" si="496"/>
        <v>0</v>
      </c>
      <c r="CV439">
        <f t="shared" si="497"/>
        <v>3.4499999999999997</v>
      </c>
      <c r="CW439">
        <f t="shared" si="498"/>
        <v>1.5750000000000002</v>
      </c>
      <c r="CX439">
        <f t="shared" si="499"/>
        <v>0</v>
      </c>
      <c r="CY439">
        <f t="shared" si="500"/>
        <v>79.697999999999993</v>
      </c>
      <c r="CZ439">
        <f t="shared" si="501"/>
        <v>45.951999999999998</v>
      </c>
      <c r="DC439" t="s">
        <v>6</v>
      </c>
      <c r="DD439" t="s">
        <v>618</v>
      </c>
      <c r="DE439" t="s">
        <v>619</v>
      </c>
      <c r="DF439" t="s">
        <v>619</v>
      </c>
      <c r="DG439" t="s">
        <v>620</v>
      </c>
      <c r="DH439" t="s">
        <v>6</v>
      </c>
      <c r="DI439" t="s">
        <v>620</v>
      </c>
      <c r="DJ439" t="s">
        <v>619</v>
      </c>
      <c r="DK439" t="s">
        <v>6</v>
      </c>
      <c r="DL439" t="s">
        <v>6</v>
      </c>
      <c r="DM439" t="s">
        <v>6</v>
      </c>
      <c r="DN439">
        <v>0</v>
      </c>
      <c r="DO439">
        <v>0</v>
      </c>
      <c r="DP439">
        <v>1</v>
      </c>
      <c r="DQ439">
        <v>1</v>
      </c>
      <c r="DU439">
        <v>1005</v>
      </c>
      <c r="DV439" t="s">
        <v>32</v>
      </c>
      <c r="DW439" t="s">
        <v>32</v>
      </c>
      <c r="DX439">
        <v>100</v>
      </c>
      <c r="EE439">
        <v>27029024</v>
      </c>
      <c r="EF439">
        <v>2</v>
      </c>
      <c r="EG439" t="s">
        <v>23</v>
      </c>
      <c r="EH439">
        <v>0</v>
      </c>
      <c r="EI439" t="s">
        <v>6</v>
      </c>
      <c r="EJ439">
        <v>1</v>
      </c>
      <c r="EK439">
        <v>11001</v>
      </c>
      <c r="EL439" t="s">
        <v>200</v>
      </c>
      <c r="EM439" t="s">
        <v>201</v>
      </c>
      <c r="EO439" t="s">
        <v>106</v>
      </c>
      <c r="EQ439">
        <v>0</v>
      </c>
      <c r="ER439">
        <v>11.69</v>
      </c>
      <c r="ES439">
        <v>0</v>
      </c>
      <c r="ET439">
        <v>7.72</v>
      </c>
      <c r="EU439">
        <v>2.84</v>
      </c>
      <c r="EV439">
        <v>3.97</v>
      </c>
      <c r="EW439">
        <v>0.5</v>
      </c>
      <c r="EX439">
        <v>0.21</v>
      </c>
      <c r="EY439">
        <v>0</v>
      </c>
      <c r="FQ439">
        <v>0</v>
      </c>
      <c r="FR439">
        <f t="shared" si="502"/>
        <v>0</v>
      </c>
      <c r="FS439">
        <v>0</v>
      </c>
      <c r="FT439" t="s">
        <v>27</v>
      </c>
      <c r="FU439" t="s">
        <v>28</v>
      </c>
      <c r="FX439">
        <v>110.7</v>
      </c>
      <c r="FY439">
        <v>63.75</v>
      </c>
      <c r="GA439" t="s">
        <v>6</v>
      </c>
      <c r="GD439">
        <v>0</v>
      </c>
      <c r="GF439">
        <v>-869721543</v>
      </c>
      <c r="GG439">
        <v>2</v>
      </c>
      <c r="GH439">
        <v>1</v>
      </c>
      <c r="GI439">
        <v>-2</v>
      </c>
      <c r="GJ439">
        <v>0</v>
      </c>
      <c r="GK439">
        <f>ROUND(R439*(S12)/100,2)</f>
        <v>0</v>
      </c>
      <c r="GL439">
        <f t="shared" si="503"/>
        <v>0</v>
      </c>
      <c r="GM439">
        <f t="shared" si="504"/>
        <v>251.41</v>
      </c>
      <c r="GN439">
        <f t="shared" si="505"/>
        <v>251.41</v>
      </c>
      <c r="GO439">
        <f t="shared" si="506"/>
        <v>0</v>
      </c>
      <c r="GP439">
        <f t="shared" si="507"/>
        <v>0</v>
      </c>
      <c r="GR439">
        <v>0</v>
      </c>
      <c r="GS439">
        <v>0</v>
      </c>
      <c r="GT439">
        <v>0</v>
      </c>
      <c r="GU439" t="s">
        <v>6</v>
      </c>
      <c r="GV439">
        <f t="shared" si="508"/>
        <v>0</v>
      </c>
      <c r="GW439">
        <v>1</v>
      </c>
      <c r="GX439">
        <f t="shared" si="509"/>
        <v>0</v>
      </c>
      <c r="HA439">
        <v>0</v>
      </c>
      <c r="HB439">
        <v>0</v>
      </c>
      <c r="IK439">
        <v>0</v>
      </c>
    </row>
    <row r="440" spans="1:255" x14ac:dyDescent="0.2">
      <c r="A440" s="2">
        <v>18</v>
      </c>
      <c r="B440" s="2">
        <v>1</v>
      </c>
      <c r="C440" s="2">
        <v>1165</v>
      </c>
      <c r="D440" s="2"/>
      <c r="E440" s="2" t="s">
        <v>621</v>
      </c>
      <c r="F440" s="2" t="s">
        <v>132</v>
      </c>
      <c r="G440" s="2" t="s">
        <v>133</v>
      </c>
      <c r="H440" s="2" t="s">
        <v>64</v>
      </c>
      <c r="I440" s="2">
        <f>I438*J440</f>
        <v>4.5119699999999998</v>
      </c>
      <c r="J440" s="2">
        <v>3.06</v>
      </c>
      <c r="K440" s="2"/>
      <c r="L440" s="2"/>
      <c r="M440" s="2"/>
      <c r="N440" s="2"/>
      <c r="O440" s="2">
        <f t="shared" si="477"/>
        <v>2345.3200000000002</v>
      </c>
      <c r="P440" s="2">
        <f t="shared" si="478"/>
        <v>2345.3200000000002</v>
      </c>
      <c r="Q440" s="2">
        <f t="shared" si="479"/>
        <v>0</v>
      </c>
      <c r="R440" s="2">
        <f t="shared" si="480"/>
        <v>0</v>
      </c>
      <c r="S440" s="2">
        <f t="shared" si="481"/>
        <v>0</v>
      </c>
      <c r="T440" s="2">
        <f t="shared" si="482"/>
        <v>0</v>
      </c>
      <c r="U440" s="2">
        <f t="shared" si="483"/>
        <v>0</v>
      </c>
      <c r="V440" s="2">
        <f t="shared" si="484"/>
        <v>0</v>
      </c>
      <c r="W440" s="2">
        <f t="shared" si="485"/>
        <v>0</v>
      </c>
      <c r="X440" s="2">
        <f t="shared" si="486"/>
        <v>0</v>
      </c>
      <c r="Y440" s="2">
        <f t="shared" si="487"/>
        <v>0</v>
      </c>
      <c r="Z440" s="2"/>
      <c r="AA440" s="2">
        <v>27721505</v>
      </c>
      <c r="AB440" s="2">
        <f t="shared" si="488"/>
        <v>519.79999999999995</v>
      </c>
      <c r="AC440" s="2">
        <f t="shared" ref="AC440:AC471" si="513">ROUND((ES440),2)</f>
        <v>519.79999999999995</v>
      </c>
      <c r="AD440" s="2">
        <f>ROUND((((ET440)-(EU440))+AE440),2)</f>
        <v>0</v>
      </c>
      <c r="AE440" s="2">
        <f>ROUND((EU440),2)</f>
        <v>0</v>
      </c>
      <c r="AF440" s="2">
        <f>ROUND((EV440),2)</f>
        <v>0</v>
      </c>
      <c r="AG440" s="2">
        <f t="shared" si="489"/>
        <v>0</v>
      </c>
      <c r="AH440" s="2">
        <f>(EW440)</f>
        <v>0</v>
      </c>
      <c r="AI440" s="2">
        <f>(EX440)</f>
        <v>0</v>
      </c>
      <c r="AJ440" s="2">
        <f t="shared" si="490"/>
        <v>0</v>
      </c>
      <c r="AK440" s="2">
        <v>519.79999999999995</v>
      </c>
      <c r="AL440" s="2">
        <v>519.79999999999995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111</v>
      </c>
      <c r="AU440" s="2">
        <v>64</v>
      </c>
      <c r="AV440" s="2">
        <v>1</v>
      </c>
      <c r="AW440" s="2">
        <v>1</v>
      </c>
      <c r="AX440" s="2"/>
      <c r="AY440" s="2"/>
      <c r="AZ440" s="2">
        <v>1</v>
      </c>
      <c r="BA440" s="2">
        <v>1</v>
      </c>
      <c r="BB440" s="2">
        <v>1</v>
      </c>
      <c r="BC440" s="2">
        <v>1</v>
      </c>
      <c r="BD440" s="2" t="s">
        <v>6</v>
      </c>
      <c r="BE440" s="2" t="s">
        <v>6</v>
      </c>
      <c r="BF440" s="2" t="s">
        <v>6</v>
      </c>
      <c r="BG440" s="2" t="s">
        <v>6</v>
      </c>
      <c r="BH440" s="2">
        <v>3</v>
      </c>
      <c r="BI440" s="2">
        <v>1</v>
      </c>
      <c r="BJ440" s="2" t="s">
        <v>134</v>
      </c>
      <c r="BK440" s="2"/>
      <c r="BL440" s="2"/>
      <c r="BM440" s="2">
        <v>11001</v>
      </c>
      <c r="BN440" s="2">
        <v>0</v>
      </c>
      <c r="BO440" s="2" t="s">
        <v>6</v>
      </c>
      <c r="BP440" s="2">
        <v>0</v>
      </c>
      <c r="BQ440" s="2">
        <v>2</v>
      </c>
      <c r="BR440" s="2">
        <v>0</v>
      </c>
      <c r="BS440" s="2">
        <v>1</v>
      </c>
      <c r="BT440" s="2">
        <v>1</v>
      </c>
      <c r="BU440" s="2">
        <v>1</v>
      </c>
      <c r="BV440" s="2">
        <v>1</v>
      </c>
      <c r="BW440" s="2">
        <v>1</v>
      </c>
      <c r="BX440" s="2">
        <v>1</v>
      </c>
      <c r="BY440" s="2" t="s">
        <v>6</v>
      </c>
      <c r="BZ440" s="2">
        <v>123</v>
      </c>
      <c r="CA440" s="2">
        <v>75</v>
      </c>
      <c r="CB440" s="2"/>
      <c r="CC440" s="2"/>
      <c r="CD440" s="2"/>
      <c r="CE440" s="2"/>
      <c r="CF440" s="2">
        <v>0</v>
      </c>
      <c r="CG440" s="2">
        <v>0</v>
      </c>
      <c r="CH440" s="2"/>
      <c r="CI440" s="2"/>
      <c r="CJ440" s="2"/>
      <c r="CK440" s="2"/>
      <c r="CL440" s="2"/>
      <c r="CM440" s="2">
        <v>0</v>
      </c>
      <c r="CN440" s="2" t="s">
        <v>1470</v>
      </c>
      <c r="CO440" s="2">
        <v>0</v>
      </c>
      <c r="CP440" s="2">
        <f t="shared" si="491"/>
        <v>2345.3200000000002</v>
      </c>
      <c r="CQ440" s="2">
        <f t="shared" si="492"/>
        <v>519.79999999999995</v>
      </c>
      <c r="CR440" s="2">
        <f t="shared" si="493"/>
        <v>0</v>
      </c>
      <c r="CS440" s="2">
        <f t="shared" si="494"/>
        <v>0</v>
      </c>
      <c r="CT440" s="2">
        <f t="shared" si="495"/>
        <v>0</v>
      </c>
      <c r="CU440" s="2">
        <f t="shared" si="496"/>
        <v>0</v>
      </c>
      <c r="CV440" s="2">
        <f t="shared" si="497"/>
        <v>0</v>
      </c>
      <c r="CW440" s="2">
        <f t="shared" si="498"/>
        <v>0</v>
      </c>
      <c r="CX440" s="2">
        <f t="shared" si="499"/>
        <v>0</v>
      </c>
      <c r="CY440" s="2">
        <f t="shared" si="500"/>
        <v>0</v>
      </c>
      <c r="CZ440" s="2">
        <f t="shared" si="501"/>
        <v>0</v>
      </c>
      <c r="DA440" s="2"/>
      <c r="DB440" s="2"/>
      <c r="DC440" s="2" t="s">
        <v>6</v>
      </c>
      <c r="DD440" s="2" t="s">
        <v>6</v>
      </c>
      <c r="DE440" s="2" t="s">
        <v>6</v>
      </c>
      <c r="DF440" s="2" t="s">
        <v>6</v>
      </c>
      <c r="DG440" s="2" t="s">
        <v>6</v>
      </c>
      <c r="DH440" s="2" t="s">
        <v>6</v>
      </c>
      <c r="DI440" s="2" t="s">
        <v>6</v>
      </c>
      <c r="DJ440" s="2" t="s">
        <v>6</v>
      </c>
      <c r="DK440" s="2" t="s">
        <v>6</v>
      </c>
      <c r="DL440" s="2" t="s">
        <v>6</v>
      </c>
      <c r="DM440" s="2" t="s">
        <v>6</v>
      </c>
      <c r="DN440" s="2">
        <v>0</v>
      </c>
      <c r="DO440" s="2">
        <v>0</v>
      </c>
      <c r="DP440" s="2">
        <v>1</v>
      </c>
      <c r="DQ440" s="2">
        <v>1</v>
      </c>
      <c r="DR440" s="2"/>
      <c r="DS440" s="2"/>
      <c r="DT440" s="2"/>
      <c r="DU440" s="2">
        <v>1007</v>
      </c>
      <c r="DV440" s="2" t="s">
        <v>64</v>
      </c>
      <c r="DW440" s="2" t="s">
        <v>64</v>
      </c>
      <c r="DX440" s="2">
        <v>1</v>
      </c>
      <c r="DY440" s="2"/>
      <c r="DZ440" s="2"/>
      <c r="EA440" s="2"/>
      <c r="EB440" s="2"/>
      <c r="EC440" s="2"/>
      <c r="ED440" s="2"/>
      <c r="EE440" s="2">
        <v>27029024</v>
      </c>
      <c r="EF440" s="2">
        <v>2</v>
      </c>
      <c r="EG440" s="2" t="s">
        <v>23</v>
      </c>
      <c r="EH440" s="2">
        <v>0</v>
      </c>
      <c r="EI440" s="2" t="s">
        <v>6</v>
      </c>
      <c r="EJ440" s="2">
        <v>1</v>
      </c>
      <c r="EK440" s="2">
        <v>11001</v>
      </c>
      <c r="EL440" s="2" t="s">
        <v>200</v>
      </c>
      <c r="EM440" s="2" t="s">
        <v>201</v>
      </c>
      <c r="EN440" s="2"/>
      <c r="EO440" s="2" t="s">
        <v>106</v>
      </c>
      <c r="EP440" s="2"/>
      <c r="EQ440" s="2">
        <v>0</v>
      </c>
      <c r="ER440" s="2">
        <v>519.79999999999995</v>
      </c>
      <c r="ES440" s="2">
        <v>519.79999999999995</v>
      </c>
      <c r="ET440" s="2">
        <v>0</v>
      </c>
      <c r="EU440" s="2">
        <v>0</v>
      </c>
      <c r="EV440" s="2">
        <v>0</v>
      </c>
      <c r="EW440" s="2">
        <v>0</v>
      </c>
      <c r="EX440" s="2">
        <v>0</v>
      </c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>
        <v>0</v>
      </c>
      <c r="FR440" s="2">
        <f t="shared" si="502"/>
        <v>0</v>
      </c>
      <c r="FS440" s="2">
        <v>0</v>
      </c>
      <c r="FT440" s="2" t="s">
        <v>27</v>
      </c>
      <c r="FU440" s="2" t="s">
        <v>28</v>
      </c>
      <c r="FV440" s="2"/>
      <c r="FW440" s="2"/>
      <c r="FX440" s="2">
        <v>110.7</v>
      </c>
      <c r="FY440" s="2">
        <v>63.75</v>
      </c>
      <c r="FZ440" s="2"/>
      <c r="GA440" s="2" t="s">
        <v>6</v>
      </c>
      <c r="GB440" s="2"/>
      <c r="GC440" s="2"/>
      <c r="GD440" s="2">
        <v>0</v>
      </c>
      <c r="GE440" s="2"/>
      <c r="GF440" s="2">
        <v>519185539</v>
      </c>
      <c r="GG440" s="2">
        <v>2</v>
      </c>
      <c r="GH440" s="2">
        <v>1</v>
      </c>
      <c r="GI440" s="2">
        <v>-2</v>
      </c>
      <c r="GJ440" s="2">
        <v>0</v>
      </c>
      <c r="GK440" s="2">
        <f>ROUND(R440*(R12)/100,2)</f>
        <v>0</v>
      </c>
      <c r="GL440" s="2">
        <f t="shared" si="503"/>
        <v>0</v>
      </c>
      <c r="GM440" s="2">
        <f t="shared" si="504"/>
        <v>2345.3200000000002</v>
      </c>
      <c r="GN440" s="2">
        <f t="shared" si="505"/>
        <v>2345.3200000000002</v>
      </c>
      <c r="GO440" s="2">
        <f t="shared" si="506"/>
        <v>0</v>
      </c>
      <c r="GP440" s="2">
        <f t="shared" si="507"/>
        <v>0</v>
      </c>
      <c r="GQ440" s="2"/>
      <c r="GR440" s="2">
        <v>0</v>
      </c>
      <c r="GS440" s="2">
        <v>3</v>
      </c>
      <c r="GT440" s="2">
        <v>0</v>
      </c>
      <c r="GU440" s="2" t="s">
        <v>6</v>
      </c>
      <c r="GV440" s="2">
        <f t="shared" si="508"/>
        <v>0</v>
      </c>
      <c r="GW440" s="2">
        <v>1</v>
      </c>
      <c r="GX440" s="2">
        <f t="shared" si="509"/>
        <v>0</v>
      </c>
      <c r="GY440" s="2"/>
      <c r="GZ440" s="2"/>
      <c r="HA440" s="2">
        <v>0</v>
      </c>
      <c r="HB440" s="2">
        <v>0</v>
      </c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>
        <v>0</v>
      </c>
      <c r="IL440" s="2"/>
      <c r="IM440" s="2"/>
      <c r="IN440" s="2"/>
      <c r="IO440" s="2"/>
      <c r="IP440" s="2"/>
      <c r="IQ440" s="2"/>
      <c r="IR440" s="2"/>
      <c r="IS440" s="2"/>
      <c r="IT440" s="2"/>
      <c r="IU440" s="2"/>
    </row>
    <row r="441" spans="1:255" x14ac:dyDescent="0.2">
      <c r="A441">
        <v>18</v>
      </c>
      <c r="B441">
        <v>1</v>
      </c>
      <c r="C441">
        <v>1170</v>
      </c>
      <c r="E441" t="s">
        <v>621</v>
      </c>
      <c r="F441" t="s">
        <v>132</v>
      </c>
      <c r="G441" t="s">
        <v>133</v>
      </c>
      <c r="H441" t="s">
        <v>64</v>
      </c>
      <c r="I441">
        <f>I439*J441</f>
        <v>4.5119699999999998</v>
      </c>
      <c r="J441">
        <v>3.06</v>
      </c>
      <c r="O441">
        <f t="shared" si="477"/>
        <v>2345.3200000000002</v>
      </c>
      <c r="P441">
        <f t="shared" si="478"/>
        <v>2345.3200000000002</v>
      </c>
      <c r="Q441">
        <f t="shared" si="479"/>
        <v>0</v>
      </c>
      <c r="R441">
        <f t="shared" si="480"/>
        <v>0</v>
      </c>
      <c r="S441">
        <f t="shared" si="481"/>
        <v>0</v>
      </c>
      <c r="T441">
        <f t="shared" si="482"/>
        <v>0</v>
      </c>
      <c r="U441">
        <f t="shared" si="483"/>
        <v>0</v>
      </c>
      <c r="V441">
        <f t="shared" si="484"/>
        <v>0</v>
      </c>
      <c r="W441">
        <f t="shared" si="485"/>
        <v>0</v>
      </c>
      <c r="X441">
        <f t="shared" si="486"/>
        <v>0</v>
      </c>
      <c r="Y441">
        <f t="shared" si="487"/>
        <v>0</v>
      </c>
      <c r="AA441">
        <v>27721504</v>
      </c>
      <c r="AB441">
        <f t="shared" si="488"/>
        <v>519.79999999999995</v>
      </c>
      <c r="AC441">
        <f t="shared" si="513"/>
        <v>519.79999999999995</v>
      </c>
      <c r="AD441">
        <f>ROUND((((ET441)-(EU441))+AE441),2)</f>
        <v>0</v>
      </c>
      <c r="AE441">
        <f>ROUND((EU441),2)</f>
        <v>0</v>
      </c>
      <c r="AF441">
        <f>ROUND((EV441),2)</f>
        <v>0</v>
      </c>
      <c r="AG441">
        <f t="shared" si="489"/>
        <v>0</v>
      </c>
      <c r="AH441">
        <f>(EW441)</f>
        <v>0</v>
      </c>
      <c r="AI441">
        <f>(EX441)</f>
        <v>0</v>
      </c>
      <c r="AJ441">
        <f t="shared" si="490"/>
        <v>0</v>
      </c>
      <c r="AK441">
        <v>519.79999999999995</v>
      </c>
      <c r="AL441">
        <v>519.79999999999995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111</v>
      </c>
      <c r="AU441">
        <v>64</v>
      </c>
      <c r="AV441">
        <v>1</v>
      </c>
      <c r="AW441">
        <v>1</v>
      </c>
      <c r="AZ441">
        <v>1</v>
      </c>
      <c r="BA441">
        <v>1</v>
      </c>
      <c r="BB441">
        <v>1</v>
      </c>
      <c r="BC441">
        <v>1</v>
      </c>
      <c r="BD441" t="s">
        <v>6</v>
      </c>
      <c r="BE441" t="s">
        <v>6</v>
      </c>
      <c r="BF441" t="s">
        <v>6</v>
      </c>
      <c r="BG441" t="s">
        <v>6</v>
      </c>
      <c r="BH441">
        <v>3</v>
      </c>
      <c r="BI441">
        <v>1</v>
      </c>
      <c r="BJ441" t="s">
        <v>134</v>
      </c>
      <c r="BM441">
        <v>11001</v>
      </c>
      <c r="BN441">
        <v>0</v>
      </c>
      <c r="BO441" t="s">
        <v>6</v>
      </c>
      <c r="BP441">
        <v>0</v>
      </c>
      <c r="BQ441">
        <v>2</v>
      </c>
      <c r="BR441">
        <v>0</v>
      </c>
      <c r="BS441">
        <v>1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6</v>
      </c>
      <c r="BZ441">
        <v>123</v>
      </c>
      <c r="CA441">
        <v>75</v>
      </c>
      <c r="CF441">
        <v>0</v>
      </c>
      <c r="CG441">
        <v>0</v>
      </c>
      <c r="CM441">
        <v>0</v>
      </c>
      <c r="CN441" t="s">
        <v>1470</v>
      </c>
      <c r="CO441">
        <v>0</v>
      </c>
      <c r="CP441">
        <f t="shared" si="491"/>
        <v>2345.3200000000002</v>
      </c>
      <c r="CQ441">
        <f t="shared" si="492"/>
        <v>519.79999999999995</v>
      </c>
      <c r="CR441">
        <f t="shared" si="493"/>
        <v>0</v>
      </c>
      <c r="CS441">
        <f t="shared" si="494"/>
        <v>0</v>
      </c>
      <c r="CT441">
        <f t="shared" si="495"/>
        <v>0</v>
      </c>
      <c r="CU441">
        <f t="shared" si="496"/>
        <v>0</v>
      </c>
      <c r="CV441">
        <f t="shared" si="497"/>
        <v>0</v>
      </c>
      <c r="CW441">
        <f t="shared" si="498"/>
        <v>0</v>
      </c>
      <c r="CX441">
        <f t="shared" si="499"/>
        <v>0</v>
      </c>
      <c r="CY441">
        <f t="shared" si="500"/>
        <v>0</v>
      </c>
      <c r="CZ441">
        <f t="shared" si="501"/>
        <v>0</v>
      </c>
      <c r="DC441" t="s">
        <v>6</v>
      </c>
      <c r="DD441" t="s">
        <v>6</v>
      </c>
      <c r="DE441" t="s">
        <v>6</v>
      </c>
      <c r="DF441" t="s">
        <v>6</v>
      </c>
      <c r="DG441" t="s">
        <v>6</v>
      </c>
      <c r="DH441" t="s">
        <v>6</v>
      </c>
      <c r="DI441" t="s">
        <v>6</v>
      </c>
      <c r="DJ441" t="s">
        <v>6</v>
      </c>
      <c r="DK441" t="s">
        <v>6</v>
      </c>
      <c r="DL441" t="s">
        <v>6</v>
      </c>
      <c r="DM441" t="s">
        <v>6</v>
      </c>
      <c r="DN441">
        <v>0</v>
      </c>
      <c r="DO441">
        <v>0</v>
      </c>
      <c r="DP441">
        <v>1</v>
      </c>
      <c r="DQ441">
        <v>1</v>
      </c>
      <c r="DU441">
        <v>1007</v>
      </c>
      <c r="DV441" t="s">
        <v>64</v>
      </c>
      <c r="DW441" t="s">
        <v>64</v>
      </c>
      <c r="DX441">
        <v>1</v>
      </c>
      <c r="EE441">
        <v>27029024</v>
      </c>
      <c r="EF441">
        <v>2</v>
      </c>
      <c r="EG441" t="s">
        <v>23</v>
      </c>
      <c r="EH441">
        <v>0</v>
      </c>
      <c r="EI441" t="s">
        <v>6</v>
      </c>
      <c r="EJ441">
        <v>1</v>
      </c>
      <c r="EK441">
        <v>11001</v>
      </c>
      <c r="EL441" t="s">
        <v>200</v>
      </c>
      <c r="EM441" t="s">
        <v>201</v>
      </c>
      <c r="EO441" t="s">
        <v>106</v>
      </c>
      <c r="EQ441">
        <v>0</v>
      </c>
      <c r="ER441">
        <v>519.79999999999995</v>
      </c>
      <c r="ES441">
        <v>519.79999999999995</v>
      </c>
      <c r="ET441">
        <v>0</v>
      </c>
      <c r="EU441">
        <v>0</v>
      </c>
      <c r="EV441">
        <v>0</v>
      </c>
      <c r="EW441">
        <v>0</v>
      </c>
      <c r="EX441">
        <v>0</v>
      </c>
      <c r="FQ441">
        <v>0</v>
      </c>
      <c r="FR441">
        <f t="shared" si="502"/>
        <v>0</v>
      </c>
      <c r="FS441">
        <v>0</v>
      </c>
      <c r="FT441" t="s">
        <v>27</v>
      </c>
      <c r="FU441" t="s">
        <v>28</v>
      </c>
      <c r="FX441">
        <v>110.7</v>
      </c>
      <c r="FY441">
        <v>63.75</v>
      </c>
      <c r="GA441" t="s">
        <v>6</v>
      </c>
      <c r="GD441">
        <v>0</v>
      </c>
      <c r="GF441">
        <v>519185539</v>
      </c>
      <c r="GG441">
        <v>2</v>
      </c>
      <c r="GH441">
        <v>1</v>
      </c>
      <c r="GI441">
        <v>-2</v>
      </c>
      <c r="GJ441">
        <v>0</v>
      </c>
      <c r="GK441">
        <f>ROUND(R441*(S12)/100,2)</f>
        <v>0</v>
      </c>
      <c r="GL441">
        <f t="shared" si="503"/>
        <v>0</v>
      </c>
      <c r="GM441">
        <f t="shared" si="504"/>
        <v>2345.3200000000002</v>
      </c>
      <c r="GN441">
        <f t="shared" si="505"/>
        <v>2345.3200000000002</v>
      </c>
      <c r="GO441">
        <f t="shared" si="506"/>
        <v>0</v>
      </c>
      <c r="GP441">
        <f t="shared" si="507"/>
        <v>0</v>
      </c>
      <c r="GR441">
        <v>0</v>
      </c>
      <c r="GS441">
        <v>0</v>
      </c>
      <c r="GT441">
        <v>0</v>
      </c>
      <c r="GU441" t="s">
        <v>6</v>
      </c>
      <c r="GV441">
        <f t="shared" si="508"/>
        <v>0</v>
      </c>
      <c r="GW441">
        <v>1</v>
      </c>
      <c r="GX441">
        <f t="shared" si="509"/>
        <v>0</v>
      </c>
      <c r="HA441">
        <v>0</v>
      </c>
      <c r="HB441">
        <v>0</v>
      </c>
      <c r="IK441">
        <v>0</v>
      </c>
    </row>
    <row r="442" spans="1:255" x14ac:dyDescent="0.2">
      <c r="A442" s="2">
        <v>17</v>
      </c>
      <c r="B442" s="2">
        <v>1</v>
      </c>
      <c r="C442" s="2">
        <f>ROW(SmtRes!A1177)</f>
        <v>1177</v>
      </c>
      <c r="D442" s="2">
        <f>ROW(EtalonRes!A1203)</f>
        <v>1203</v>
      </c>
      <c r="E442" s="2" t="s">
        <v>622</v>
      </c>
      <c r="F442" s="2" t="s">
        <v>452</v>
      </c>
      <c r="G442" s="2" t="s">
        <v>453</v>
      </c>
      <c r="H442" s="2" t="s">
        <v>32</v>
      </c>
      <c r="I442" s="2">
        <f>ROUND(136.85/100,9)</f>
        <v>1.3685</v>
      </c>
      <c r="J442" s="2">
        <v>0</v>
      </c>
      <c r="K442" s="2"/>
      <c r="L442" s="2"/>
      <c r="M442" s="2"/>
      <c r="N442" s="2"/>
      <c r="O442" s="2">
        <f t="shared" si="477"/>
        <v>8241.24</v>
      </c>
      <c r="P442" s="2">
        <f t="shared" si="478"/>
        <v>7823.15</v>
      </c>
      <c r="Q442" s="2">
        <f t="shared" si="479"/>
        <v>5.56</v>
      </c>
      <c r="R442" s="2">
        <f t="shared" si="480"/>
        <v>1.78</v>
      </c>
      <c r="S442" s="2">
        <f t="shared" si="481"/>
        <v>412.53</v>
      </c>
      <c r="T442" s="2">
        <f t="shared" si="482"/>
        <v>0</v>
      </c>
      <c r="U442" s="2">
        <f t="shared" si="483"/>
        <v>48.362105750000005</v>
      </c>
      <c r="V442" s="2">
        <f t="shared" si="484"/>
        <v>0.15395624999999999</v>
      </c>
      <c r="W442" s="2">
        <f t="shared" si="485"/>
        <v>0</v>
      </c>
      <c r="X442" s="2">
        <f t="shared" si="486"/>
        <v>459.88</v>
      </c>
      <c r="Y442" s="2">
        <f t="shared" si="487"/>
        <v>265.16000000000003</v>
      </c>
      <c r="Z442" s="2"/>
      <c r="AA442" s="2">
        <v>27721505</v>
      </c>
      <c r="AB442" s="2">
        <f t="shared" si="488"/>
        <v>6022.1</v>
      </c>
      <c r="AC442" s="2">
        <f t="shared" si="513"/>
        <v>5716.59</v>
      </c>
      <c r="AD442" s="2">
        <f>ROUND(((((ET442*1.25))-((EU442*1.25)))+AE442),2)</f>
        <v>4.0599999999999996</v>
      </c>
      <c r="AE442" s="2">
        <f>ROUND(((EU442*1.25)),2)</f>
        <v>1.3</v>
      </c>
      <c r="AF442" s="2">
        <f>ROUND(((EV442*1.15)),2)</f>
        <v>301.45</v>
      </c>
      <c r="AG442" s="2">
        <f t="shared" si="489"/>
        <v>0</v>
      </c>
      <c r="AH442" s="2">
        <f>((EW442*1.15))</f>
        <v>35.339500000000001</v>
      </c>
      <c r="AI442" s="2">
        <f>((EX442*1.25))</f>
        <v>0.11249999999999999</v>
      </c>
      <c r="AJ442" s="2">
        <f t="shared" si="490"/>
        <v>0</v>
      </c>
      <c r="AK442" s="2">
        <v>5981.97</v>
      </c>
      <c r="AL442" s="2">
        <v>5716.59</v>
      </c>
      <c r="AM442" s="2">
        <v>3.25</v>
      </c>
      <c r="AN442" s="2">
        <v>1.04</v>
      </c>
      <c r="AO442" s="2">
        <v>262.13</v>
      </c>
      <c r="AP442" s="2">
        <v>0</v>
      </c>
      <c r="AQ442" s="2">
        <v>30.73</v>
      </c>
      <c r="AR442" s="2">
        <v>0.09</v>
      </c>
      <c r="AS442" s="2">
        <v>0</v>
      </c>
      <c r="AT442" s="2">
        <v>111</v>
      </c>
      <c r="AU442" s="2">
        <v>64</v>
      </c>
      <c r="AV442" s="2">
        <v>1</v>
      </c>
      <c r="AW442" s="2">
        <v>1</v>
      </c>
      <c r="AX442" s="2"/>
      <c r="AY442" s="2"/>
      <c r="AZ442" s="2">
        <v>1</v>
      </c>
      <c r="BA442" s="2">
        <v>1</v>
      </c>
      <c r="BB442" s="2">
        <v>1</v>
      </c>
      <c r="BC442" s="2">
        <v>1</v>
      </c>
      <c r="BD442" s="2" t="s">
        <v>6</v>
      </c>
      <c r="BE442" s="2" t="s">
        <v>6</v>
      </c>
      <c r="BF442" s="2" t="s">
        <v>6</v>
      </c>
      <c r="BG442" s="2" t="s">
        <v>6</v>
      </c>
      <c r="BH442" s="2">
        <v>0</v>
      </c>
      <c r="BI442" s="2">
        <v>1</v>
      </c>
      <c r="BJ442" s="2" t="s">
        <v>454</v>
      </c>
      <c r="BK442" s="2"/>
      <c r="BL442" s="2"/>
      <c r="BM442" s="2">
        <v>11001</v>
      </c>
      <c r="BN442" s="2">
        <v>0</v>
      </c>
      <c r="BO442" s="2" t="s">
        <v>6</v>
      </c>
      <c r="BP442" s="2">
        <v>0</v>
      </c>
      <c r="BQ442" s="2">
        <v>2</v>
      </c>
      <c r="BR442" s="2">
        <v>0</v>
      </c>
      <c r="BS442" s="2">
        <v>1</v>
      </c>
      <c r="BT442" s="2">
        <v>1</v>
      </c>
      <c r="BU442" s="2">
        <v>1</v>
      </c>
      <c r="BV442" s="2">
        <v>1</v>
      </c>
      <c r="BW442" s="2">
        <v>1</v>
      </c>
      <c r="BX442" s="2">
        <v>1</v>
      </c>
      <c r="BY442" s="2" t="s">
        <v>6</v>
      </c>
      <c r="BZ442" s="2">
        <v>123</v>
      </c>
      <c r="CA442" s="2">
        <v>75</v>
      </c>
      <c r="CB442" s="2"/>
      <c r="CC442" s="2"/>
      <c r="CD442" s="2"/>
      <c r="CE442" s="2"/>
      <c r="CF442" s="2">
        <v>0</v>
      </c>
      <c r="CG442" s="2">
        <v>0</v>
      </c>
      <c r="CH442" s="2"/>
      <c r="CI442" s="2"/>
      <c r="CJ442" s="2"/>
      <c r="CK442" s="2"/>
      <c r="CL442" s="2"/>
      <c r="CM442" s="2">
        <v>0</v>
      </c>
      <c r="CN442" s="2" t="s">
        <v>1470</v>
      </c>
      <c r="CO442" s="2">
        <v>0</v>
      </c>
      <c r="CP442" s="2">
        <f t="shared" si="491"/>
        <v>8241.24</v>
      </c>
      <c r="CQ442" s="2">
        <f t="shared" si="492"/>
        <v>5716.59</v>
      </c>
      <c r="CR442" s="2">
        <f t="shared" si="493"/>
        <v>4.0599999999999996</v>
      </c>
      <c r="CS442" s="2">
        <f t="shared" si="494"/>
        <v>1.3</v>
      </c>
      <c r="CT442" s="2">
        <f t="shared" si="495"/>
        <v>301.45</v>
      </c>
      <c r="CU442" s="2">
        <f t="shared" si="496"/>
        <v>0</v>
      </c>
      <c r="CV442" s="2">
        <f t="shared" si="497"/>
        <v>35.339500000000001</v>
      </c>
      <c r="CW442" s="2">
        <f t="shared" si="498"/>
        <v>0.11249999999999999</v>
      </c>
      <c r="CX442" s="2">
        <f t="shared" si="499"/>
        <v>0</v>
      </c>
      <c r="CY442" s="2">
        <f t="shared" si="500"/>
        <v>459.88409999999999</v>
      </c>
      <c r="CZ442" s="2">
        <f t="shared" si="501"/>
        <v>265.15839999999997</v>
      </c>
      <c r="DA442" s="2"/>
      <c r="DB442" s="2"/>
      <c r="DC442" s="2" t="s">
        <v>6</v>
      </c>
      <c r="DD442" s="2" t="s">
        <v>6</v>
      </c>
      <c r="DE442" s="2" t="s">
        <v>102</v>
      </c>
      <c r="DF442" s="2" t="s">
        <v>102</v>
      </c>
      <c r="DG442" s="2" t="s">
        <v>103</v>
      </c>
      <c r="DH442" s="2" t="s">
        <v>6</v>
      </c>
      <c r="DI442" s="2" t="s">
        <v>103</v>
      </c>
      <c r="DJ442" s="2" t="s">
        <v>102</v>
      </c>
      <c r="DK442" s="2" t="s">
        <v>6</v>
      </c>
      <c r="DL442" s="2" t="s">
        <v>6</v>
      </c>
      <c r="DM442" s="2" t="s">
        <v>6</v>
      </c>
      <c r="DN442" s="2">
        <v>0</v>
      </c>
      <c r="DO442" s="2">
        <v>0</v>
      </c>
      <c r="DP442" s="2">
        <v>1</v>
      </c>
      <c r="DQ442" s="2">
        <v>1</v>
      </c>
      <c r="DR442" s="2"/>
      <c r="DS442" s="2"/>
      <c r="DT442" s="2"/>
      <c r="DU442" s="2">
        <v>1005</v>
      </c>
      <c r="DV442" s="2" t="s">
        <v>32</v>
      </c>
      <c r="DW442" s="2" t="s">
        <v>32</v>
      </c>
      <c r="DX442" s="2">
        <v>100</v>
      </c>
      <c r="DY442" s="2"/>
      <c r="DZ442" s="2"/>
      <c r="EA442" s="2"/>
      <c r="EB442" s="2"/>
      <c r="EC442" s="2"/>
      <c r="ED442" s="2"/>
      <c r="EE442" s="2">
        <v>27029024</v>
      </c>
      <c r="EF442" s="2">
        <v>2</v>
      </c>
      <c r="EG442" s="2" t="s">
        <v>23</v>
      </c>
      <c r="EH442" s="2">
        <v>0</v>
      </c>
      <c r="EI442" s="2" t="s">
        <v>6</v>
      </c>
      <c r="EJ442" s="2">
        <v>1</v>
      </c>
      <c r="EK442" s="2">
        <v>11001</v>
      </c>
      <c r="EL442" s="2" t="s">
        <v>200</v>
      </c>
      <c r="EM442" s="2" t="s">
        <v>201</v>
      </c>
      <c r="EN442" s="2"/>
      <c r="EO442" s="2" t="s">
        <v>106</v>
      </c>
      <c r="EP442" s="2"/>
      <c r="EQ442" s="2">
        <v>0</v>
      </c>
      <c r="ER442" s="2">
        <v>5981.97</v>
      </c>
      <c r="ES442" s="2">
        <v>5716.59</v>
      </c>
      <c r="ET442" s="2">
        <v>3.25</v>
      </c>
      <c r="EU442" s="2">
        <v>1.04</v>
      </c>
      <c r="EV442" s="2">
        <v>262.13</v>
      </c>
      <c r="EW442" s="2">
        <v>30.73</v>
      </c>
      <c r="EX442" s="2">
        <v>0.09</v>
      </c>
      <c r="EY442" s="2">
        <v>0</v>
      </c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>
        <v>0</v>
      </c>
      <c r="FR442" s="2">
        <f t="shared" si="502"/>
        <v>0</v>
      </c>
      <c r="FS442" s="2">
        <v>0</v>
      </c>
      <c r="FT442" s="2" t="s">
        <v>27</v>
      </c>
      <c r="FU442" s="2" t="s">
        <v>28</v>
      </c>
      <c r="FV442" s="2"/>
      <c r="FW442" s="2"/>
      <c r="FX442" s="2">
        <v>110.7</v>
      </c>
      <c r="FY442" s="2">
        <v>63.75</v>
      </c>
      <c r="FZ442" s="2"/>
      <c r="GA442" s="2" t="s">
        <v>6</v>
      </c>
      <c r="GB442" s="2"/>
      <c r="GC442" s="2"/>
      <c r="GD442" s="2">
        <v>0</v>
      </c>
      <c r="GE442" s="2"/>
      <c r="GF442" s="2">
        <v>1154869174</v>
      </c>
      <c r="GG442" s="2">
        <v>2</v>
      </c>
      <c r="GH442" s="2">
        <v>1</v>
      </c>
      <c r="GI442" s="2">
        <v>-2</v>
      </c>
      <c r="GJ442" s="2">
        <v>0</v>
      </c>
      <c r="GK442" s="2">
        <f>ROUND(R442*(R12)/100,2)</f>
        <v>0</v>
      </c>
      <c r="GL442" s="2">
        <f t="shared" si="503"/>
        <v>0</v>
      </c>
      <c r="GM442" s="2">
        <f t="shared" si="504"/>
        <v>8966.2800000000007</v>
      </c>
      <c r="GN442" s="2">
        <f t="shared" si="505"/>
        <v>8966.2800000000007</v>
      </c>
      <c r="GO442" s="2">
        <f t="shared" si="506"/>
        <v>0</v>
      </c>
      <c r="GP442" s="2">
        <f t="shared" si="507"/>
        <v>0</v>
      </c>
      <c r="GQ442" s="2"/>
      <c r="GR442" s="2">
        <v>0</v>
      </c>
      <c r="GS442" s="2">
        <v>3</v>
      </c>
      <c r="GT442" s="2">
        <v>0</v>
      </c>
      <c r="GU442" s="2" t="s">
        <v>6</v>
      </c>
      <c r="GV442" s="2">
        <f t="shared" si="508"/>
        <v>0</v>
      </c>
      <c r="GW442" s="2">
        <v>1</v>
      </c>
      <c r="GX442" s="2">
        <f t="shared" si="509"/>
        <v>0</v>
      </c>
      <c r="GY442" s="2"/>
      <c r="GZ442" s="2"/>
      <c r="HA442" s="2">
        <v>0</v>
      </c>
      <c r="HB442" s="2">
        <v>0</v>
      </c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>
        <v>0</v>
      </c>
      <c r="IL442" s="2"/>
      <c r="IM442" s="2"/>
      <c r="IN442" s="2"/>
      <c r="IO442" s="2"/>
      <c r="IP442" s="2"/>
      <c r="IQ442" s="2"/>
      <c r="IR442" s="2"/>
      <c r="IS442" s="2"/>
      <c r="IT442" s="2"/>
      <c r="IU442" s="2"/>
    </row>
    <row r="443" spans="1:255" x14ac:dyDescent="0.2">
      <c r="A443">
        <v>17</v>
      </c>
      <c r="B443">
        <v>1</v>
      </c>
      <c r="C443">
        <f>ROW(SmtRes!A1184)</f>
        <v>1184</v>
      </c>
      <c r="D443">
        <f>ROW(EtalonRes!A1210)</f>
        <v>1210</v>
      </c>
      <c r="E443" t="s">
        <v>622</v>
      </c>
      <c r="F443" t="s">
        <v>452</v>
      </c>
      <c r="G443" t="s">
        <v>453</v>
      </c>
      <c r="H443" t="s">
        <v>32</v>
      </c>
      <c r="I443">
        <f>ROUND(136.85/100,9)</f>
        <v>1.3685</v>
      </c>
      <c r="J443">
        <v>0</v>
      </c>
      <c r="O443">
        <f t="shared" si="477"/>
        <v>8241.24</v>
      </c>
      <c r="P443">
        <f t="shared" si="478"/>
        <v>7823.15</v>
      </c>
      <c r="Q443">
        <f t="shared" si="479"/>
        <v>5.56</v>
      </c>
      <c r="R443">
        <f t="shared" si="480"/>
        <v>1.78</v>
      </c>
      <c r="S443">
        <f t="shared" si="481"/>
        <v>412.53</v>
      </c>
      <c r="T443">
        <f t="shared" si="482"/>
        <v>0</v>
      </c>
      <c r="U443">
        <f t="shared" si="483"/>
        <v>48.362105750000005</v>
      </c>
      <c r="V443">
        <f t="shared" si="484"/>
        <v>0.15395624999999999</v>
      </c>
      <c r="W443">
        <f t="shared" si="485"/>
        <v>0</v>
      </c>
      <c r="X443">
        <f t="shared" si="486"/>
        <v>459.88</v>
      </c>
      <c r="Y443">
        <f t="shared" si="487"/>
        <v>265.16000000000003</v>
      </c>
      <c r="AA443">
        <v>27721504</v>
      </c>
      <c r="AB443">
        <f t="shared" si="488"/>
        <v>6022.1</v>
      </c>
      <c r="AC443">
        <f t="shared" si="513"/>
        <v>5716.59</v>
      </c>
      <c r="AD443">
        <f>ROUND(((((ET443*1.25))-((EU443*1.25)))+AE443),2)</f>
        <v>4.0599999999999996</v>
      </c>
      <c r="AE443">
        <f>ROUND(((EU443*1.25)),2)</f>
        <v>1.3</v>
      </c>
      <c r="AF443">
        <f>ROUND(((EV443*1.15)),2)</f>
        <v>301.45</v>
      </c>
      <c r="AG443">
        <f t="shared" si="489"/>
        <v>0</v>
      </c>
      <c r="AH443">
        <f>((EW443*1.15))</f>
        <v>35.339500000000001</v>
      </c>
      <c r="AI443">
        <f>((EX443*1.25))</f>
        <v>0.11249999999999999</v>
      </c>
      <c r="AJ443">
        <f t="shared" si="490"/>
        <v>0</v>
      </c>
      <c r="AK443">
        <v>5981.97</v>
      </c>
      <c r="AL443">
        <v>5716.59</v>
      </c>
      <c r="AM443">
        <v>3.25</v>
      </c>
      <c r="AN443">
        <v>1.04</v>
      </c>
      <c r="AO443">
        <v>262.13</v>
      </c>
      <c r="AP443">
        <v>0</v>
      </c>
      <c r="AQ443">
        <v>30.73</v>
      </c>
      <c r="AR443">
        <v>0.09</v>
      </c>
      <c r="AS443">
        <v>0</v>
      </c>
      <c r="AT443">
        <v>111</v>
      </c>
      <c r="AU443">
        <v>64</v>
      </c>
      <c r="AV443">
        <v>1</v>
      </c>
      <c r="AW443">
        <v>1</v>
      </c>
      <c r="AZ443">
        <v>1</v>
      </c>
      <c r="BA443">
        <v>1</v>
      </c>
      <c r="BB443">
        <v>1</v>
      </c>
      <c r="BC443">
        <v>1</v>
      </c>
      <c r="BD443" t="s">
        <v>6</v>
      </c>
      <c r="BE443" t="s">
        <v>6</v>
      </c>
      <c r="BF443" t="s">
        <v>6</v>
      </c>
      <c r="BG443" t="s">
        <v>6</v>
      </c>
      <c r="BH443">
        <v>0</v>
      </c>
      <c r="BI443">
        <v>1</v>
      </c>
      <c r="BJ443" t="s">
        <v>454</v>
      </c>
      <c r="BM443">
        <v>11001</v>
      </c>
      <c r="BN443">
        <v>0</v>
      </c>
      <c r="BO443" t="s">
        <v>6</v>
      </c>
      <c r="BP443">
        <v>0</v>
      </c>
      <c r="BQ443">
        <v>2</v>
      </c>
      <c r="BR443">
        <v>0</v>
      </c>
      <c r="BS443">
        <v>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6</v>
      </c>
      <c r="BZ443">
        <v>123</v>
      </c>
      <c r="CA443">
        <v>75</v>
      </c>
      <c r="CF443">
        <v>0</v>
      </c>
      <c r="CG443">
        <v>0</v>
      </c>
      <c r="CM443">
        <v>0</v>
      </c>
      <c r="CN443" t="s">
        <v>1470</v>
      </c>
      <c r="CO443">
        <v>0</v>
      </c>
      <c r="CP443">
        <f t="shared" si="491"/>
        <v>8241.24</v>
      </c>
      <c r="CQ443">
        <f t="shared" si="492"/>
        <v>5716.59</v>
      </c>
      <c r="CR443">
        <f t="shared" si="493"/>
        <v>4.0599999999999996</v>
      </c>
      <c r="CS443">
        <f t="shared" si="494"/>
        <v>1.3</v>
      </c>
      <c r="CT443">
        <f t="shared" si="495"/>
        <v>301.45</v>
      </c>
      <c r="CU443">
        <f t="shared" si="496"/>
        <v>0</v>
      </c>
      <c r="CV443">
        <f t="shared" si="497"/>
        <v>35.339500000000001</v>
      </c>
      <c r="CW443">
        <f t="shared" si="498"/>
        <v>0.11249999999999999</v>
      </c>
      <c r="CX443">
        <f t="shared" si="499"/>
        <v>0</v>
      </c>
      <c r="CY443">
        <f t="shared" si="500"/>
        <v>459.88409999999999</v>
      </c>
      <c r="CZ443">
        <f t="shared" si="501"/>
        <v>265.15839999999997</v>
      </c>
      <c r="DC443" t="s">
        <v>6</v>
      </c>
      <c r="DD443" t="s">
        <v>6</v>
      </c>
      <c r="DE443" t="s">
        <v>102</v>
      </c>
      <c r="DF443" t="s">
        <v>102</v>
      </c>
      <c r="DG443" t="s">
        <v>103</v>
      </c>
      <c r="DH443" t="s">
        <v>6</v>
      </c>
      <c r="DI443" t="s">
        <v>103</v>
      </c>
      <c r="DJ443" t="s">
        <v>102</v>
      </c>
      <c r="DK443" t="s">
        <v>6</v>
      </c>
      <c r="DL443" t="s">
        <v>6</v>
      </c>
      <c r="DM443" t="s">
        <v>6</v>
      </c>
      <c r="DN443">
        <v>0</v>
      </c>
      <c r="DO443">
        <v>0</v>
      </c>
      <c r="DP443">
        <v>1</v>
      </c>
      <c r="DQ443">
        <v>1</v>
      </c>
      <c r="DU443">
        <v>1005</v>
      </c>
      <c r="DV443" t="s">
        <v>32</v>
      </c>
      <c r="DW443" t="s">
        <v>32</v>
      </c>
      <c r="DX443">
        <v>100</v>
      </c>
      <c r="EE443">
        <v>27029024</v>
      </c>
      <c r="EF443">
        <v>2</v>
      </c>
      <c r="EG443" t="s">
        <v>23</v>
      </c>
      <c r="EH443">
        <v>0</v>
      </c>
      <c r="EI443" t="s">
        <v>6</v>
      </c>
      <c r="EJ443">
        <v>1</v>
      </c>
      <c r="EK443">
        <v>11001</v>
      </c>
      <c r="EL443" t="s">
        <v>200</v>
      </c>
      <c r="EM443" t="s">
        <v>201</v>
      </c>
      <c r="EO443" t="s">
        <v>106</v>
      </c>
      <c r="EQ443">
        <v>0</v>
      </c>
      <c r="ER443">
        <v>5981.97</v>
      </c>
      <c r="ES443">
        <v>5716.59</v>
      </c>
      <c r="ET443">
        <v>3.25</v>
      </c>
      <c r="EU443">
        <v>1.04</v>
      </c>
      <c r="EV443">
        <v>262.13</v>
      </c>
      <c r="EW443">
        <v>30.73</v>
      </c>
      <c r="EX443">
        <v>0.09</v>
      </c>
      <c r="EY443">
        <v>0</v>
      </c>
      <c r="FQ443">
        <v>0</v>
      </c>
      <c r="FR443">
        <f t="shared" si="502"/>
        <v>0</v>
      </c>
      <c r="FS443">
        <v>0</v>
      </c>
      <c r="FT443" t="s">
        <v>27</v>
      </c>
      <c r="FU443" t="s">
        <v>28</v>
      </c>
      <c r="FX443">
        <v>110.7</v>
      </c>
      <c r="FY443">
        <v>63.75</v>
      </c>
      <c r="GA443" t="s">
        <v>6</v>
      </c>
      <c r="GD443">
        <v>0</v>
      </c>
      <c r="GF443">
        <v>1154869174</v>
      </c>
      <c r="GG443">
        <v>2</v>
      </c>
      <c r="GH443">
        <v>1</v>
      </c>
      <c r="GI443">
        <v>-2</v>
      </c>
      <c r="GJ443">
        <v>0</v>
      </c>
      <c r="GK443">
        <f>ROUND(R443*(S12)/100,2)</f>
        <v>0</v>
      </c>
      <c r="GL443">
        <f t="shared" si="503"/>
        <v>0</v>
      </c>
      <c r="GM443">
        <f t="shared" si="504"/>
        <v>8966.2800000000007</v>
      </c>
      <c r="GN443">
        <f t="shared" si="505"/>
        <v>8966.2800000000007</v>
      </c>
      <c r="GO443">
        <f t="shared" si="506"/>
        <v>0</v>
      </c>
      <c r="GP443">
        <f t="shared" si="507"/>
        <v>0</v>
      </c>
      <c r="GR443">
        <v>0</v>
      </c>
      <c r="GS443">
        <v>0</v>
      </c>
      <c r="GT443">
        <v>0</v>
      </c>
      <c r="GU443" t="s">
        <v>6</v>
      </c>
      <c r="GV443">
        <f t="shared" si="508"/>
        <v>0</v>
      </c>
      <c r="GW443">
        <v>1</v>
      </c>
      <c r="GX443">
        <f t="shared" si="509"/>
        <v>0</v>
      </c>
      <c r="HA443">
        <v>0</v>
      </c>
      <c r="HB443">
        <v>0</v>
      </c>
      <c r="IK443">
        <v>0</v>
      </c>
    </row>
    <row r="444" spans="1:255" x14ac:dyDescent="0.2">
      <c r="A444" s="2">
        <v>17</v>
      </c>
      <c r="B444" s="2">
        <v>1</v>
      </c>
      <c r="C444" s="2">
        <f>ROW(SmtRes!A1196)</f>
        <v>1196</v>
      </c>
      <c r="D444" s="2">
        <f>ROW(EtalonRes!A1222)</f>
        <v>1222</v>
      </c>
      <c r="E444" s="2" t="s">
        <v>623</v>
      </c>
      <c r="F444" s="2" t="s">
        <v>456</v>
      </c>
      <c r="G444" s="2" t="s">
        <v>457</v>
      </c>
      <c r="H444" s="2" t="s">
        <v>32</v>
      </c>
      <c r="I444" s="2">
        <f>ROUND(153.58/100,9)</f>
        <v>1.5358000000000001</v>
      </c>
      <c r="J444" s="2">
        <v>0</v>
      </c>
      <c r="K444" s="2"/>
      <c r="L444" s="2"/>
      <c r="M444" s="2"/>
      <c r="N444" s="2"/>
      <c r="O444" s="2">
        <f t="shared" si="477"/>
        <v>33772.03</v>
      </c>
      <c r="P444" s="2">
        <f t="shared" si="478"/>
        <v>28933.919999999998</v>
      </c>
      <c r="Q444" s="2">
        <f t="shared" si="479"/>
        <v>46.37</v>
      </c>
      <c r="R444" s="2">
        <f t="shared" si="480"/>
        <v>33.619999999999997</v>
      </c>
      <c r="S444" s="2">
        <f t="shared" si="481"/>
        <v>4791.74</v>
      </c>
      <c r="T444" s="2">
        <f t="shared" si="482"/>
        <v>0</v>
      </c>
      <c r="U444" s="2">
        <f t="shared" si="483"/>
        <v>548.25449140000001</v>
      </c>
      <c r="V444" s="2">
        <f t="shared" si="484"/>
        <v>3.3211675000000001</v>
      </c>
      <c r="W444" s="2">
        <f t="shared" si="485"/>
        <v>0</v>
      </c>
      <c r="X444" s="2">
        <f t="shared" si="486"/>
        <v>5356.15</v>
      </c>
      <c r="Y444" s="2">
        <f t="shared" si="487"/>
        <v>3088.23</v>
      </c>
      <c r="Z444" s="2"/>
      <c r="AA444" s="2">
        <v>27721505</v>
      </c>
      <c r="AB444" s="2">
        <f t="shared" si="488"/>
        <v>21989.86</v>
      </c>
      <c r="AC444" s="2">
        <f t="shared" si="513"/>
        <v>18839.64</v>
      </c>
      <c r="AD444" s="2">
        <f>ROUND(((((ET444*1.25))-((EU444*1.25)))+AE444),2)</f>
        <v>30.19</v>
      </c>
      <c r="AE444" s="2">
        <f>ROUND(((EU444*1.25)),2)</f>
        <v>21.89</v>
      </c>
      <c r="AF444" s="2">
        <f>ROUND(((EV444*1.15)),2)</f>
        <v>3120.03</v>
      </c>
      <c r="AG444" s="2">
        <f t="shared" si="489"/>
        <v>0</v>
      </c>
      <c r="AH444" s="2">
        <f>((EW444*1.15))</f>
        <v>356.983</v>
      </c>
      <c r="AI444" s="2">
        <f>((EX444*1.25))</f>
        <v>2.1625000000000001</v>
      </c>
      <c r="AJ444" s="2">
        <f t="shared" si="490"/>
        <v>0</v>
      </c>
      <c r="AK444" s="2">
        <v>21576.86</v>
      </c>
      <c r="AL444" s="2">
        <v>18839.64</v>
      </c>
      <c r="AM444" s="2">
        <v>24.15</v>
      </c>
      <c r="AN444" s="2">
        <v>17.510000000000002</v>
      </c>
      <c r="AO444" s="2">
        <v>2713.07</v>
      </c>
      <c r="AP444" s="2">
        <v>0</v>
      </c>
      <c r="AQ444" s="2">
        <v>310.42</v>
      </c>
      <c r="AR444" s="2">
        <v>1.73</v>
      </c>
      <c r="AS444" s="2">
        <v>0</v>
      </c>
      <c r="AT444" s="2">
        <v>111</v>
      </c>
      <c r="AU444" s="2">
        <v>64</v>
      </c>
      <c r="AV444" s="2">
        <v>1</v>
      </c>
      <c r="AW444" s="2">
        <v>1</v>
      </c>
      <c r="AX444" s="2"/>
      <c r="AY444" s="2"/>
      <c r="AZ444" s="2">
        <v>1</v>
      </c>
      <c r="BA444" s="2">
        <v>1</v>
      </c>
      <c r="BB444" s="2">
        <v>1</v>
      </c>
      <c r="BC444" s="2">
        <v>1</v>
      </c>
      <c r="BD444" s="2" t="s">
        <v>6</v>
      </c>
      <c r="BE444" s="2" t="s">
        <v>6</v>
      </c>
      <c r="BF444" s="2" t="s">
        <v>6</v>
      </c>
      <c r="BG444" s="2" t="s">
        <v>6</v>
      </c>
      <c r="BH444" s="2">
        <v>0</v>
      </c>
      <c r="BI444" s="2">
        <v>1</v>
      </c>
      <c r="BJ444" s="2" t="s">
        <v>458</v>
      </c>
      <c r="BK444" s="2"/>
      <c r="BL444" s="2"/>
      <c r="BM444" s="2">
        <v>11001</v>
      </c>
      <c r="BN444" s="2">
        <v>0</v>
      </c>
      <c r="BO444" s="2" t="s">
        <v>6</v>
      </c>
      <c r="BP444" s="2">
        <v>0</v>
      </c>
      <c r="BQ444" s="2">
        <v>2</v>
      </c>
      <c r="BR444" s="2">
        <v>0</v>
      </c>
      <c r="BS444" s="2">
        <v>1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 t="s">
        <v>6</v>
      </c>
      <c r="BZ444" s="2">
        <v>123</v>
      </c>
      <c r="CA444" s="2">
        <v>75</v>
      </c>
      <c r="CB444" s="2"/>
      <c r="CC444" s="2"/>
      <c r="CD444" s="2"/>
      <c r="CE444" s="2"/>
      <c r="CF444" s="2">
        <v>0</v>
      </c>
      <c r="CG444" s="2">
        <v>0</v>
      </c>
      <c r="CH444" s="2"/>
      <c r="CI444" s="2"/>
      <c r="CJ444" s="2"/>
      <c r="CK444" s="2"/>
      <c r="CL444" s="2"/>
      <c r="CM444" s="2">
        <v>0</v>
      </c>
      <c r="CN444" s="2" t="s">
        <v>1470</v>
      </c>
      <c r="CO444" s="2">
        <v>0</v>
      </c>
      <c r="CP444" s="2">
        <f t="shared" si="491"/>
        <v>33772.03</v>
      </c>
      <c r="CQ444" s="2">
        <f t="shared" si="492"/>
        <v>18839.64</v>
      </c>
      <c r="CR444" s="2">
        <f t="shared" si="493"/>
        <v>30.19</v>
      </c>
      <c r="CS444" s="2">
        <f t="shared" si="494"/>
        <v>21.89</v>
      </c>
      <c r="CT444" s="2">
        <f t="shared" si="495"/>
        <v>3120.03</v>
      </c>
      <c r="CU444" s="2">
        <f t="shared" si="496"/>
        <v>0</v>
      </c>
      <c r="CV444" s="2">
        <f t="shared" si="497"/>
        <v>356.983</v>
      </c>
      <c r="CW444" s="2">
        <f t="shared" si="498"/>
        <v>2.1625000000000001</v>
      </c>
      <c r="CX444" s="2">
        <f t="shared" si="499"/>
        <v>0</v>
      </c>
      <c r="CY444" s="2">
        <f t="shared" si="500"/>
        <v>5356.1495999999997</v>
      </c>
      <c r="CZ444" s="2">
        <f t="shared" si="501"/>
        <v>3088.2303999999999</v>
      </c>
      <c r="DA444" s="2"/>
      <c r="DB444" s="2"/>
      <c r="DC444" s="2" t="s">
        <v>6</v>
      </c>
      <c r="DD444" s="2" t="s">
        <v>6</v>
      </c>
      <c r="DE444" s="2" t="s">
        <v>102</v>
      </c>
      <c r="DF444" s="2" t="s">
        <v>102</v>
      </c>
      <c r="DG444" s="2" t="s">
        <v>103</v>
      </c>
      <c r="DH444" s="2" t="s">
        <v>6</v>
      </c>
      <c r="DI444" s="2" t="s">
        <v>103</v>
      </c>
      <c r="DJ444" s="2" t="s">
        <v>102</v>
      </c>
      <c r="DK444" s="2" t="s">
        <v>6</v>
      </c>
      <c r="DL444" s="2" t="s">
        <v>6</v>
      </c>
      <c r="DM444" s="2" t="s">
        <v>6</v>
      </c>
      <c r="DN444" s="2">
        <v>0</v>
      </c>
      <c r="DO444" s="2">
        <v>0</v>
      </c>
      <c r="DP444" s="2">
        <v>1</v>
      </c>
      <c r="DQ444" s="2">
        <v>1</v>
      </c>
      <c r="DR444" s="2"/>
      <c r="DS444" s="2"/>
      <c r="DT444" s="2"/>
      <c r="DU444" s="2">
        <v>1005</v>
      </c>
      <c r="DV444" s="2" t="s">
        <v>32</v>
      </c>
      <c r="DW444" s="2" t="s">
        <v>32</v>
      </c>
      <c r="DX444" s="2">
        <v>100</v>
      </c>
      <c r="DY444" s="2"/>
      <c r="DZ444" s="2"/>
      <c r="EA444" s="2"/>
      <c r="EB444" s="2"/>
      <c r="EC444" s="2"/>
      <c r="ED444" s="2"/>
      <c r="EE444" s="2">
        <v>27029024</v>
      </c>
      <c r="EF444" s="2">
        <v>2</v>
      </c>
      <c r="EG444" s="2" t="s">
        <v>23</v>
      </c>
      <c r="EH444" s="2">
        <v>0</v>
      </c>
      <c r="EI444" s="2" t="s">
        <v>6</v>
      </c>
      <c r="EJ444" s="2">
        <v>1</v>
      </c>
      <c r="EK444" s="2">
        <v>11001</v>
      </c>
      <c r="EL444" s="2" t="s">
        <v>200</v>
      </c>
      <c r="EM444" s="2" t="s">
        <v>201</v>
      </c>
      <c r="EN444" s="2"/>
      <c r="EO444" s="2" t="s">
        <v>106</v>
      </c>
      <c r="EP444" s="2"/>
      <c r="EQ444" s="2">
        <v>0</v>
      </c>
      <c r="ER444" s="2">
        <v>21576.86</v>
      </c>
      <c r="ES444" s="2">
        <v>18839.64</v>
      </c>
      <c r="ET444" s="2">
        <v>24.15</v>
      </c>
      <c r="EU444" s="2">
        <v>17.510000000000002</v>
      </c>
      <c r="EV444" s="2">
        <v>2713.07</v>
      </c>
      <c r="EW444" s="2">
        <v>310.42</v>
      </c>
      <c r="EX444" s="2">
        <v>1.73</v>
      </c>
      <c r="EY444" s="2">
        <v>0</v>
      </c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>
        <v>0</v>
      </c>
      <c r="FR444" s="2">
        <f t="shared" si="502"/>
        <v>0</v>
      </c>
      <c r="FS444" s="2">
        <v>0</v>
      </c>
      <c r="FT444" s="2" t="s">
        <v>27</v>
      </c>
      <c r="FU444" s="2" t="s">
        <v>28</v>
      </c>
      <c r="FV444" s="2"/>
      <c r="FW444" s="2"/>
      <c r="FX444" s="2">
        <v>110.7</v>
      </c>
      <c r="FY444" s="2">
        <v>63.75</v>
      </c>
      <c r="FZ444" s="2"/>
      <c r="GA444" s="2" t="s">
        <v>6</v>
      </c>
      <c r="GB444" s="2"/>
      <c r="GC444" s="2"/>
      <c r="GD444" s="2">
        <v>0</v>
      </c>
      <c r="GE444" s="2"/>
      <c r="GF444" s="2">
        <v>-957353104</v>
      </c>
      <c r="GG444" s="2">
        <v>2</v>
      </c>
      <c r="GH444" s="2">
        <v>1</v>
      </c>
      <c r="GI444" s="2">
        <v>-2</v>
      </c>
      <c r="GJ444" s="2">
        <v>0</v>
      </c>
      <c r="GK444" s="2">
        <f>ROUND(R444*(R12)/100,2)</f>
        <v>0</v>
      </c>
      <c r="GL444" s="2">
        <f t="shared" si="503"/>
        <v>0</v>
      </c>
      <c r="GM444" s="2">
        <f t="shared" si="504"/>
        <v>42216.41</v>
      </c>
      <c r="GN444" s="2">
        <f t="shared" si="505"/>
        <v>42216.41</v>
      </c>
      <c r="GO444" s="2">
        <f t="shared" si="506"/>
        <v>0</v>
      </c>
      <c r="GP444" s="2">
        <f t="shared" si="507"/>
        <v>0</v>
      </c>
      <c r="GQ444" s="2"/>
      <c r="GR444" s="2">
        <v>0</v>
      </c>
      <c r="GS444" s="2">
        <v>3</v>
      </c>
      <c r="GT444" s="2">
        <v>0</v>
      </c>
      <c r="GU444" s="2" t="s">
        <v>6</v>
      </c>
      <c r="GV444" s="2">
        <f t="shared" si="508"/>
        <v>0</v>
      </c>
      <c r="GW444" s="2">
        <v>1</v>
      </c>
      <c r="GX444" s="2">
        <f t="shared" si="509"/>
        <v>0</v>
      </c>
      <c r="GY444" s="2"/>
      <c r="GZ444" s="2"/>
      <c r="HA444" s="2">
        <v>0</v>
      </c>
      <c r="HB444" s="2">
        <v>0</v>
      </c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>
        <v>0</v>
      </c>
      <c r="IL444" s="2"/>
      <c r="IM444" s="2"/>
      <c r="IN444" s="2"/>
      <c r="IO444" s="2"/>
      <c r="IP444" s="2"/>
      <c r="IQ444" s="2"/>
      <c r="IR444" s="2"/>
      <c r="IS444" s="2"/>
      <c r="IT444" s="2"/>
      <c r="IU444" s="2"/>
    </row>
    <row r="445" spans="1:255" x14ac:dyDescent="0.2">
      <c r="A445">
        <v>17</v>
      </c>
      <c r="B445">
        <v>1</v>
      </c>
      <c r="C445">
        <f>ROW(SmtRes!A1208)</f>
        <v>1208</v>
      </c>
      <c r="D445">
        <f>ROW(EtalonRes!A1234)</f>
        <v>1234</v>
      </c>
      <c r="E445" t="s">
        <v>623</v>
      </c>
      <c r="F445" t="s">
        <v>456</v>
      </c>
      <c r="G445" t="s">
        <v>457</v>
      </c>
      <c r="H445" t="s">
        <v>32</v>
      </c>
      <c r="I445">
        <f>ROUND(153.58/100,9)</f>
        <v>1.5358000000000001</v>
      </c>
      <c r="J445">
        <v>0</v>
      </c>
      <c r="O445">
        <f t="shared" si="477"/>
        <v>33772.03</v>
      </c>
      <c r="P445">
        <f t="shared" si="478"/>
        <v>28933.919999999998</v>
      </c>
      <c r="Q445">
        <f t="shared" si="479"/>
        <v>46.37</v>
      </c>
      <c r="R445">
        <f t="shared" si="480"/>
        <v>33.619999999999997</v>
      </c>
      <c r="S445">
        <f t="shared" si="481"/>
        <v>4791.74</v>
      </c>
      <c r="T445">
        <f t="shared" si="482"/>
        <v>0</v>
      </c>
      <c r="U445">
        <f t="shared" si="483"/>
        <v>548.25449140000001</v>
      </c>
      <c r="V445">
        <f t="shared" si="484"/>
        <v>3.3211675000000001</v>
      </c>
      <c r="W445">
        <f t="shared" si="485"/>
        <v>0</v>
      </c>
      <c r="X445">
        <f t="shared" si="486"/>
        <v>5356.15</v>
      </c>
      <c r="Y445">
        <f t="shared" si="487"/>
        <v>3088.23</v>
      </c>
      <c r="AA445">
        <v>27721504</v>
      </c>
      <c r="AB445">
        <f t="shared" si="488"/>
        <v>21989.86</v>
      </c>
      <c r="AC445">
        <f t="shared" si="513"/>
        <v>18839.64</v>
      </c>
      <c r="AD445">
        <f>ROUND(((((ET445*1.25))-((EU445*1.25)))+AE445),2)</f>
        <v>30.19</v>
      </c>
      <c r="AE445">
        <f>ROUND(((EU445*1.25)),2)</f>
        <v>21.89</v>
      </c>
      <c r="AF445">
        <f>ROUND(((EV445*1.15)),2)</f>
        <v>3120.03</v>
      </c>
      <c r="AG445">
        <f t="shared" si="489"/>
        <v>0</v>
      </c>
      <c r="AH445">
        <f>((EW445*1.15))</f>
        <v>356.983</v>
      </c>
      <c r="AI445">
        <f>((EX445*1.25))</f>
        <v>2.1625000000000001</v>
      </c>
      <c r="AJ445">
        <f t="shared" si="490"/>
        <v>0</v>
      </c>
      <c r="AK445">
        <v>21576.86</v>
      </c>
      <c r="AL445">
        <v>18839.64</v>
      </c>
      <c r="AM445">
        <v>24.15</v>
      </c>
      <c r="AN445">
        <v>17.510000000000002</v>
      </c>
      <c r="AO445">
        <v>2713.07</v>
      </c>
      <c r="AP445">
        <v>0</v>
      </c>
      <c r="AQ445">
        <v>310.42</v>
      </c>
      <c r="AR445">
        <v>1.73</v>
      </c>
      <c r="AS445">
        <v>0</v>
      </c>
      <c r="AT445">
        <v>111</v>
      </c>
      <c r="AU445">
        <v>64</v>
      </c>
      <c r="AV445">
        <v>1</v>
      </c>
      <c r="AW445">
        <v>1</v>
      </c>
      <c r="AZ445">
        <v>1</v>
      </c>
      <c r="BA445">
        <v>1</v>
      </c>
      <c r="BB445">
        <v>1</v>
      </c>
      <c r="BC445">
        <v>1</v>
      </c>
      <c r="BD445" t="s">
        <v>6</v>
      </c>
      <c r="BE445" t="s">
        <v>6</v>
      </c>
      <c r="BF445" t="s">
        <v>6</v>
      </c>
      <c r="BG445" t="s">
        <v>6</v>
      </c>
      <c r="BH445">
        <v>0</v>
      </c>
      <c r="BI445">
        <v>1</v>
      </c>
      <c r="BJ445" t="s">
        <v>458</v>
      </c>
      <c r="BM445">
        <v>11001</v>
      </c>
      <c r="BN445">
        <v>0</v>
      </c>
      <c r="BO445" t="s">
        <v>6</v>
      </c>
      <c r="BP445">
        <v>0</v>
      </c>
      <c r="BQ445">
        <v>2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6</v>
      </c>
      <c r="BZ445">
        <v>123</v>
      </c>
      <c r="CA445">
        <v>75</v>
      </c>
      <c r="CF445">
        <v>0</v>
      </c>
      <c r="CG445">
        <v>0</v>
      </c>
      <c r="CM445">
        <v>0</v>
      </c>
      <c r="CN445" t="s">
        <v>1470</v>
      </c>
      <c r="CO445">
        <v>0</v>
      </c>
      <c r="CP445">
        <f t="shared" si="491"/>
        <v>33772.03</v>
      </c>
      <c r="CQ445">
        <f t="shared" si="492"/>
        <v>18839.64</v>
      </c>
      <c r="CR445">
        <f t="shared" si="493"/>
        <v>30.19</v>
      </c>
      <c r="CS445">
        <f t="shared" si="494"/>
        <v>21.89</v>
      </c>
      <c r="CT445">
        <f t="shared" si="495"/>
        <v>3120.03</v>
      </c>
      <c r="CU445">
        <f t="shared" si="496"/>
        <v>0</v>
      </c>
      <c r="CV445">
        <f t="shared" si="497"/>
        <v>356.983</v>
      </c>
      <c r="CW445">
        <f t="shared" si="498"/>
        <v>2.1625000000000001</v>
      </c>
      <c r="CX445">
        <f t="shared" si="499"/>
        <v>0</v>
      </c>
      <c r="CY445">
        <f t="shared" si="500"/>
        <v>5356.1495999999997</v>
      </c>
      <c r="CZ445">
        <f t="shared" si="501"/>
        <v>3088.2303999999999</v>
      </c>
      <c r="DC445" t="s">
        <v>6</v>
      </c>
      <c r="DD445" t="s">
        <v>6</v>
      </c>
      <c r="DE445" t="s">
        <v>102</v>
      </c>
      <c r="DF445" t="s">
        <v>102</v>
      </c>
      <c r="DG445" t="s">
        <v>103</v>
      </c>
      <c r="DH445" t="s">
        <v>6</v>
      </c>
      <c r="DI445" t="s">
        <v>103</v>
      </c>
      <c r="DJ445" t="s">
        <v>102</v>
      </c>
      <c r="DK445" t="s">
        <v>6</v>
      </c>
      <c r="DL445" t="s">
        <v>6</v>
      </c>
      <c r="DM445" t="s">
        <v>6</v>
      </c>
      <c r="DN445">
        <v>0</v>
      </c>
      <c r="DO445">
        <v>0</v>
      </c>
      <c r="DP445">
        <v>1</v>
      </c>
      <c r="DQ445">
        <v>1</v>
      </c>
      <c r="DU445">
        <v>1005</v>
      </c>
      <c r="DV445" t="s">
        <v>32</v>
      </c>
      <c r="DW445" t="s">
        <v>32</v>
      </c>
      <c r="DX445">
        <v>100</v>
      </c>
      <c r="EE445">
        <v>27029024</v>
      </c>
      <c r="EF445">
        <v>2</v>
      </c>
      <c r="EG445" t="s">
        <v>23</v>
      </c>
      <c r="EH445">
        <v>0</v>
      </c>
      <c r="EI445" t="s">
        <v>6</v>
      </c>
      <c r="EJ445">
        <v>1</v>
      </c>
      <c r="EK445">
        <v>11001</v>
      </c>
      <c r="EL445" t="s">
        <v>200</v>
      </c>
      <c r="EM445" t="s">
        <v>201</v>
      </c>
      <c r="EO445" t="s">
        <v>106</v>
      </c>
      <c r="EQ445">
        <v>0</v>
      </c>
      <c r="ER445">
        <v>21576.86</v>
      </c>
      <c r="ES445">
        <v>18839.64</v>
      </c>
      <c r="ET445">
        <v>24.15</v>
      </c>
      <c r="EU445">
        <v>17.510000000000002</v>
      </c>
      <c r="EV445">
        <v>2713.07</v>
      </c>
      <c r="EW445">
        <v>310.42</v>
      </c>
      <c r="EX445">
        <v>1.73</v>
      </c>
      <c r="EY445">
        <v>0</v>
      </c>
      <c r="FQ445">
        <v>0</v>
      </c>
      <c r="FR445">
        <f t="shared" si="502"/>
        <v>0</v>
      </c>
      <c r="FS445">
        <v>0</v>
      </c>
      <c r="FT445" t="s">
        <v>27</v>
      </c>
      <c r="FU445" t="s">
        <v>28</v>
      </c>
      <c r="FX445">
        <v>110.7</v>
      </c>
      <c r="FY445">
        <v>63.75</v>
      </c>
      <c r="GA445" t="s">
        <v>6</v>
      </c>
      <c r="GD445">
        <v>0</v>
      </c>
      <c r="GF445">
        <v>-957353104</v>
      </c>
      <c r="GG445">
        <v>2</v>
      </c>
      <c r="GH445">
        <v>1</v>
      </c>
      <c r="GI445">
        <v>-2</v>
      </c>
      <c r="GJ445">
        <v>0</v>
      </c>
      <c r="GK445">
        <f>ROUND(R445*(S12)/100,2)</f>
        <v>0</v>
      </c>
      <c r="GL445">
        <f t="shared" si="503"/>
        <v>0</v>
      </c>
      <c r="GM445">
        <f t="shared" si="504"/>
        <v>42216.41</v>
      </c>
      <c r="GN445">
        <f t="shared" si="505"/>
        <v>42216.41</v>
      </c>
      <c r="GO445">
        <f t="shared" si="506"/>
        <v>0</v>
      </c>
      <c r="GP445">
        <f t="shared" si="507"/>
        <v>0</v>
      </c>
      <c r="GR445">
        <v>0</v>
      </c>
      <c r="GS445">
        <v>0</v>
      </c>
      <c r="GT445">
        <v>0</v>
      </c>
      <c r="GU445" t="s">
        <v>6</v>
      </c>
      <c r="GV445">
        <f t="shared" si="508"/>
        <v>0</v>
      </c>
      <c r="GW445">
        <v>1</v>
      </c>
      <c r="GX445">
        <f t="shared" si="509"/>
        <v>0</v>
      </c>
      <c r="HA445">
        <v>0</v>
      </c>
      <c r="HB445">
        <v>0</v>
      </c>
      <c r="IK445">
        <v>0</v>
      </c>
    </row>
    <row r="446" spans="1:255" x14ac:dyDescent="0.2">
      <c r="A446" s="2">
        <v>18</v>
      </c>
      <c r="B446" s="2">
        <v>1</v>
      </c>
      <c r="C446" s="2">
        <v>1196</v>
      </c>
      <c r="D446" s="2"/>
      <c r="E446" s="2" t="s">
        <v>624</v>
      </c>
      <c r="F446" s="2" t="s">
        <v>460</v>
      </c>
      <c r="G446" s="2" t="s">
        <v>461</v>
      </c>
      <c r="H446" s="2" t="s">
        <v>352</v>
      </c>
      <c r="I446" s="2">
        <f>I444*J446</f>
        <v>19.965399999999999</v>
      </c>
      <c r="J446" s="2">
        <v>12.999999999999998</v>
      </c>
      <c r="K446" s="2"/>
      <c r="L446" s="2"/>
      <c r="M446" s="2"/>
      <c r="N446" s="2"/>
      <c r="O446" s="2">
        <f t="shared" si="477"/>
        <v>182.48</v>
      </c>
      <c r="P446" s="2">
        <f t="shared" si="478"/>
        <v>182.48</v>
      </c>
      <c r="Q446" s="2">
        <f t="shared" si="479"/>
        <v>0</v>
      </c>
      <c r="R446" s="2">
        <f t="shared" si="480"/>
        <v>0</v>
      </c>
      <c r="S446" s="2">
        <f t="shared" si="481"/>
        <v>0</v>
      </c>
      <c r="T446" s="2">
        <f t="shared" si="482"/>
        <v>0</v>
      </c>
      <c r="U446" s="2">
        <f t="shared" si="483"/>
        <v>0</v>
      </c>
      <c r="V446" s="2">
        <f t="shared" si="484"/>
        <v>0</v>
      </c>
      <c r="W446" s="2">
        <f t="shared" si="485"/>
        <v>0</v>
      </c>
      <c r="X446" s="2">
        <f t="shared" si="486"/>
        <v>0</v>
      </c>
      <c r="Y446" s="2">
        <f t="shared" si="487"/>
        <v>0</v>
      </c>
      <c r="Z446" s="2"/>
      <c r="AA446" s="2">
        <v>27721505</v>
      </c>
      <c r="AB446" s="2">
        <f t="shared" si="488"/>
        <v>9.14</v>
      </c>
      <c r="AC446" s="2">
        <f t="shared" si="513"/>
        <v>9.14</v>
      </c>
      <c r="AD446" s="2">
        <f t="shared" ref="AD446:AD451" si="514">ROUND((((ET446)-(EU446))+AE446),2)</f>
        <v>0</v>
      </c>
      <c r="AE446" s="2">
        <f t="shared" ref="AE446:AF451" si="515">ROUND((EU446),2)</f>
        <v>0</v>
      </c>
      <c r="AF446" s="2">
        <f t="shared" si="515"/>
        <v>0</v>
      </c>
      <c r="AG446" s="2">
        <f t="shared" si="489"/>
        <v>0</v>
      </c>
      <c r="AH446" s="2">
        <f t="shared" ref="AH446:AI451" si="516">(EW446)</f>
        <v>0</v>
      </c>
      <c r="AI446" s="2">
        <f t="shared" si="516"/>
        <v>0</v>
      </c>
      <c r="AJ446" s="2">
        <f t="shared" si="490"/>
        <v>0</v>
      </c>
      <c r="AK446" s="2">
        <v>9.14</v>
      </c>
      <c r="AL446" s="2">
        <v>9.14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111</v>
      </c>
      <c r="AU446" s="2">
        <v>64</v>
      </c>
      <c r="AV446" s="2">
        <v>1</v>
      </c>
      <c r="AW446" s="2">
        <v>1</v>
      </c>
      <c r="AX446" s="2"/>
      <c r="AY446" s="2"/>
      <c r="AZ446" s="2">
        <v>1</v>
      </c>
      <c r="BA446" s="2">
        <v>1</v>
      </c>
      <c r="BB446" s="2">
        <v>1</v>
      </c>
      <c r="BC446" s="2">
        <v>1</v>
      </c>
      <c r="BD446" s="2" t="s">
        <v>6</v>
      </c>
      <c r="BE446" s="2" t="s">
        <v>6</v>
      </c>
      <c r="BF446" s="2" t="s">
        <v>6</v>
      </c>
      <c r="BG446" s="2" t="s">
        <v>6</v>
      </c>
      <c r="BH446" s="2">
        <v>3</v>
      </c>
      <c r="BI446" s="2">
        <v>1</v>
      </c>
      <c r="BJ446" s="2" t="s">
        <v>462</v>
      </c>
      <c r="BK446" s="2"/>
      <c r="BL446" s="2"/>
      <c r="BM446" s="2">
        <v>11001</v>
      </c>
      <c r="BN446" s="2">
        <v>0</v>
      </c>
      <c r="BO446" s="2" t="s">
        <v>6</v>
      </c>
      <c r="BP446" s="2">
        <v>0</v>
      </c>
      <c r="BQ446" s="2">
        <v>2</v>
      </c>
      <c r="BR446" s="2">
        <v>0</v>
      </c>
      <c r="BS446" s="2">
        <v>1</v>
      </c>
      <c r="BT446" s="2">
        <v>1</v>
      </c>
      <c r="BU446" s="2">
        <v>1</v>
      </c>
      <c r="BV446" s="2">
        <v>1</v>
      </c>
      <c r="BW446" s="2">
        <v>1</v>
      </c>
      <c r="BX446" s="2">
        <v>1</v>
      </c>
      <c r="BY446" s="2" t="s">
        <v>6</v>
      </c>
      <c r="BZ446" s="2">
        <v>123</v>
      </c>
      <c r="CA446" s="2">
        <v>75</v>
      </c>
      <c r="CB446" s="2"/>
      <c r="CC446" s="2"/>
      <c r="CD446" s="2"/>
      <c r="CE446" s="2"/>
      <c r="CF446" s="2">
        <v>0</v>
      </c>
      <c r="CG446" s="2">
        <v>0</v>
      </c>
      <c r="CH446" s="2"/>
      <c r="CI446" s="2"/>
      <c r="CJ446" s="2"/>
      <c r="CK446" s="2"/>
      <c r="CL446" s="2"/>
      <c r="CM446" s="2">
        <v>0</v>
      </c>
      <c r="CN446" s="2" t="s">
        <v>6</v>
      </c>
      <c r="CO446" s="2">
        <v>0</v>
      </c>
      <c r="CP446" s="2">
        <f t="shared" si="491"/>
        <v>182.48</v>
      </c>
      <c r="CQ446" s="2">
        <f t="shared" si="492"/>
        <v>9.14</v>
      </c>
      <c r="CR446" s="2">
        <f t="shared" si="493"/>
        <v>0</v>
      </c>
      <c r="CS446" s="2">
        <f t="shared" si="494"/>
        <v>0</v>
      </c>
      <c r="CT446" s="2">
        <f t="shared" si="495"/>
        <v>0</v>
      </c>
      <c r="CU446" s="2">
        <f t="shared" si="496"/>
        <v>0</v>
      </c>
      <c r="CV446" s="2">
        <f t="shared" si="497"/>
        <v>0</v>
      </c>
      <c r="CW446" s="2">
        <f t="shared" si="498"/>
        <v>0</v>
      </c>
      <c r="CX446" s="2">
        <f t="shared" si="499"/>
        <v>0</v>
      </c>
      <c r="CY446" s="2">
        <f t="shared" si="500"/>
        <v>0</v>
      </c>
      <c r="CZ446" s="2">
        <f t="shared" si="501"/>
        <v>0</v>
      </c>
      <c r="DA446" s="2"/>
      <c r="DB446" s="2"/>
      <c r="DC446" s="2" t="s">
        <v>6</v>
      </c>
      <c r="DD446" s="2" t="s">
        <v>6</v>
      </c>
      <c r="DE446" s="2" t="s">
        <v>6</v>
      </c>
      <c r="DF446" s="2" t="s">
        <v>6</v>
      </c>
      <c r="DG446" s="2" t="s">
        <v>6</v>
      </c>
      <c r="DH446" s="2" t="s">
        <v>6</v>
      </c>
      <c r="DI446" s="2" t="s">
        <v>6</v>
      </c>
      <c r="DJ446" s="2" t="s">
        <v>6</v>
      </c>
      <c r="DK446" s="2" t="s">
        <v>6</v>
      </c>
      <c r="DL446" s="2" t="s">
        <v>6</v>
      </c>
      <c r="DM446" s="2" t="s">
        <v>6</v>
      </c>
      <c r="DN446" s="2">
        <v>0</v>
      </c>
      <c r="DO446" s="2">
        <v>0</v>
      </c>
      <c r="DP446" s="2">
        <v>1</v>
      </c>
      <c r="DQ446" s="2">
        <v>1</v>
      </c>
      <c r="DR446" s="2"/>
      <c r="DS446" s="2"/>
      <c r="DT446" s="2"/>
      <c r="DU446" s="2">
        <v>1002</v>
      </c>
      <c r="DV446" s="2" t="s">
        <v>352</v>
      </c>
      <c r="DW446" s="2" t="s">
        <v>352</v>
      </c>
      <c r="DX446" s="2">
        <v>1</v>
      </c>
      <c r="DY446" s="2"/>
      <c r="DZ446" s="2"/>
      <c r="EA446" s="2"/>
      <c r="EB446" s="2"/>
      <c r="EC446" s="2"/>
      <c r="ED446" s="2"/>
      <c r="EE446" s="2">
        <v>27029024</v>
      </c>
      <c r="EF446" s="2">
        <v>2</v>
      </c>
      <c r="EG446" s="2" t="s">
        <v>23</v>
      </c>
      <c r="EH446" s="2">
        <v>0</v>
      </c>
      <c r="EI446" s="2" t="s">
        <v>6</v>
      </c>
      <c r="EJ446" s="2">
        <v>1</v>
      </c>
      <c r="EK446" s="2">
        <v>11001</v>
      </c>
      <c r="EL446" s="2" t="s">
        <v>200</v>
      </c>
      <c r="EM446" s="2" t="s">
        <v>201</v>
      </c>
      <c r="EN446" s="2"/>
      <c r="EO446" s="2" t="s">
        <v>6</v>
      </c>
      <c r="EP446" s="2"/>
      <c r="EQ446" s="2">
        <v>0</v>
      </c>
      <c r="ER446" s="2">
        <v>9.14</v>
      </c>
      <c r="ES446" s="2">
        <v>9.14</v>
      </c>
      <c r="ET446" s="2">
        <v>0</v>
      </c>
      <c r="EU446" s="2">
        <v>0</v>
      </c>
      <c r="EV446" s="2">
        <v>0</v>
      </c>
      <c r="EW446" s="2">
        <v>0</v>
      </c>
      <c r="EX446" s="2">
        <v>0</v>
      </c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>
        <v>0</v>
      </c>
      <c r="FR446" s="2">
        <f t="shared" si="502"/>
        <v>0</v>
      </c>
      <c r="FS446" s="2">
        <v>0</v>
      </c>
      <c r="FT446" s="2" t="s">
        <v>27</v>
      </c>
      <c r="FU446" s="2" t="s">
        <v>28</v>
      </c>
      <c r="FV446" s="2"/>
      <c r="FW446" s="2"/>
      <c r="FX446" s="2">
        <v>110.7</v>
      </c>
      <c r="FY446" s="2">
        <v>63.75</v>
      </c>
      <c r="FZ446" s="2"/>
      <c r="GA446" s="2" t="s">
        <v>6</v>
      </c>
      <c r="GB446" s="2"/>
      <c r="GC446" s="2"/>
      <c r="GD446" s="2">
        <v>0</v>
      </c>
      <c r="GE446" s="2"/>
      <c r="GF446" s="2">
        <v>-972933126</v>
      </c>
      <c r="GG446" s="2">
        <v>2</v>
      </c>
      <c r="GH446" s="2">
        <v>1</v>
      </c>
      <c r="GI446" s="2">
        <v>-2</v>
      </c>
      <c r="GJ446" s="2">
        <v>0</v>
      </c>
      <c r="GK446" s="2">
        <f>ROUND(R446*(R12)/100,2)</f>
        <v>0</v>
      </c>
      <c r="GL446" s="2">
        <f t="shared" si="503"/>
        <v>0</v>
      </c>
      <c r="GM446" s="2">
        <f t="shared" si="504"/>
        <v>182.48</v>
      </c>
      <c r="GN446" s="2">
        <f t="shared" si="505"/>
        <v>182.48</v>
      </c>
      <c r="GO446" s="2">
        <f t="shared" si="506"/>
        <v>0</v>
      </c>
      <c r="GP446" s="2">
        <f t="shared" si="507"/>
        <v>0</v>
      </c>
      <c r="GQ446" s="2"/>
      <c r="GR446" s="2">
        <v>0</v>
      </c>
      <c r="GS446" s="2">
        <v>3</v>
      </c>
      <c r="GT446" s="2">
        <v>0</v>
      </c>
      <c r="GU446" s="2" t="s">
        <v>6</v>
      </c>
      <c r="GV446" s="2">
        <f t="shared" si="508"/>
        <v>0</v>
      </c>
      <c r="GW446" s="2">
        <v>1</v>
      </c>
      <c r="GX446" s="2">
        <f t="shared" si="509"/>
        <v>0</v>
      </c>
      <c r="GY446" s="2"/>
      <c r="GZ446" s="2"/>
      <c r="HA446" s="2">
        <v>0</v>
      </c>
      <c r="HB446" s="2">
        <v>0</v>
      </c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>
        <v>0</v>
      </c>
      <c r="IL446" s="2"/>
      <c r="IM446" s="2"/>
      <c r="IN446" s="2"/>
      <c r="IO446" s="2"/>
      <c r="IP446" s="2"/>
      <c r="IQ446" s="2"/>
      <c r="IR446" s="2"/>
      <c r="IS446" s="2"/>
      <c r="IT446" s="2"/>
      <c r="IU446" s="2"/>
    </row>
    <row r="447" spans="1:255" x14ac:dyDescent="0.2">
      <c r="A447">
        <v>18</v>
      </c>
      <c r="B447">
        <v>1</v>
      </c>
      <c r="C447">
        <v>1208</v>
      </c>
      <c r="E447" t="s">
        <v>624</v>
      </c>
      <c r="F447" t="s">
        <v>460</v>
      </c>
      <c r="G447" t="s">
        <v>461</v>
      </c>
      <c r="H447" t="s">
        <v>352</v>
      </c>
      <c r="I447">
        <f>I445*J447</f>
        <v>19.965399999999999</v>
      </c>
      <c r="J447">
        <v>12.999999999999998</v>
      </c>
      <c r="O447">
        <f t="shared" si="477"/>
        <v>182.48</v>
      </c>
      <c r="P447">
        <f t="shared" si="478"/>
        <v>182.48</v>
      </c>
      <c r="Q447">
        <f t="shared" si="479"/>
        <v>0</v>
      </c>
      <c r="R447">
        <f t="shared" si="480"/>
        <v>0</v>
      </c>
      <c r="S447">
        <f t="shared" si="481"/>
        <v>0</v>
      </c>
      <c r="T447">
        <f t="shared" si="482"/>
        <v>0</v>
      </c>
      <c r="U447">
        <f t="shared" si="483"/>
        <v>0</v>
      </c>
      <c r="V447">
        <f t="shared" si="484"/>
        <v>0</v>
      </c>
      <c r="W447">
        <f t="shared" si="485"/>
        <v>0</v>
      </c>
      <c r="X447">
        <f t="shared" si="486"/>
        <v>0</v>
      </c>
      <c r="Y447">
        <f t="shared" si="487"/>
        <v>0</v>
      </c>
      <c r="AA447">
        <v>27721504</v>
      </c>
      <c r="AB447">
        <f t="shared" si="488"/>
        <v>9.14</v>
      </c>
      <c r="AC447">
        <f t="shared" si="513"/>
        <v>9.14</v>
      </c>
      <c r="AD447">
        <f t="shared" si="514"/>
        <v>0</v>
      </c>
      <c r="AE447">
        <f t="shared" si="515"/>
        <v>0</v>
      </c>
      <c r="AF447">
        <f t="shared" si="515"/>
        <v>0</v>
      </c>
      <c r="AG447">
        <f t="shared" si="489"/>
        <v>0</v>
      </c>
      <c r="AH447">
        <f t="shared" si="516"/>
        <v>0</v>
      </c>
      <c r="AI447">
        <f t="shared" si="516"/>
        <v>0</v>
      </c>
      <c r="AJ447">
        <f t="shared" si="490"/>
        <v>0</v>
      </c>
      <c r="AK447">
        <v>9.14</v>
      </c>
      <c r="AL447">
        <v>9.14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111</v>
      </c>
      <c r="AU447">
        <v>64</v>
      </c>
      <c r="AV447">
        <v>1</v>
      </c>
      <c r="AW447">
        <v>1</v>
      </c>
      <c r="AZ447">
        <v>1</v>
      </c>
      <c r="BA447">
        <v>1</v>
      </c>
      <c r="BB447">
        <v>1</v>
      </c>
      <c r="BC447">
        <v>1</v>
      </c>
      <c r="BD447" t="s">
        <v>6</v>
      </c>
      <c r="BE447" t="s">
        <v>6</v>
      </c>
      <c r="BF447" t="s">
        <v>6</v>
      </c>
      <c r="BG447" t="s">
        <v>6</v>
      </c>
      <c r="BH447">
        <v>3</v>
      </c>
      <c r="BI447">
        <v>1</v>
      </c>
      <c r="BJ447" t="s">
        <v>462</v>
      </c>
      <c r="BM447">
        <v>11001</v>
      </c>
      <c r="BN447">
        <v>0</v>
      </c>
      <c r="BO447" t="s">
        <v>6</v>
      </c>
      <c r="BP447">
        <v>0</v>
      </c>
      <c r="BQ447">
        <v>2</v>
      </c>
      <c r="BR447">
        <v>0</v>
      </c>
      <c r="BS447">
        <v>1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6</v>
      </c>
      <c r="BZ447">
        <v>123</v>
      </c>
      <c r="CA447">
        <v>75</v>
      </c>
      <c r="CF447">
        <v>0</v>
      </c>
      <c r="CG447">
        <v>0</v>
      </c>
      <c r="CM447">
        <v>0</v>
      </c>
      <c r="CN447" t="s">
        <v>6</v>
      </c>
      <c r="CO447">
        <v>0</v>
      </c>
      <c r="CP447">
        <f t="shared" si="491"/>
        <v>182.48</v>
      </c>
      <c r="CQ447">
        <f t="shared" si="492"/>
        <v>9.14</v>
      </c>
      <c r="CR447">
        <f t="shared" si="493"/>
        <v>0</v>
      </c>
      <c r="CS447">
        <f t="shared" si="494"/>
        <v>0</v>
      </c>
      <c r="CT447">
        <f t="shared" si="495"/>
        <v>0</v>
      </c>
      <c r="CU447">
        <f t="shared" si="496"/>
        <v>0</v>
      </c>
      <c r="CV447">
        <f t="shared" si="497"/>
        <v>0</v>
      </c>
      <c r="CW447">
        <f t="shared" si="498"/>
        <v>0</v>
      </c>
      <c r="CX447">
        <f t="shared" si="499"/>
        <v>0</v>
      </c>
      <c r="CY447">
        <f t="shared" si="500"/>
        <v>0</v>
      </c>
      <c r="CZ447">
        <f t="shared" si="501"/>
        <v>0</v>
      </c>
      <c r="DC447" t="s">
        <v>6</v>
      </c>
      <c r="DD447" t="s">
        <v>6</v>
      </c>
      <c r="DE447" t="s">
        <v>6</v>
      </c>
      <c r="DF447" t="s">
        <v>6</v>
      </c>
      <c r="DG447" t="s">
        <v>6</v>
      </c>
      <c r="DH447" t="s">
        <v>6</v>
      </c>
      <c r="DI447" t="s">
        <v>6</v>
      </c>
      <c r="DJ447" t="s">
        <v>6</v>
      </c>
      <c r="DK447" t="s">
        <v>6</v>
      </c>
      <c r="DL447" t="s">
        <v>6</v>
      </c>
      <c r="DM447" t="s">
        <v>6</v>
      </c>
      <c r="DN447">
        <v>0</v>
      </c>
      <c r="DO447">
        <v>0</v>
      </c>
      <c r="DP447">
        <v>1</v>
      </c>
      <c r="DQ447">
        <v>1</v>
      </c>
      <c r="DU447">
        <v>1002</v>
      </c>
      <c r="DV447" t="s">
        <v>352</v>
      </c>
      <c r="DW447" t="s">
        <v>352</v>
      </c>
      <c r="DX447">
        <v>1</v>
      </c>
      <c r="EE447">
        <v>27029024</v>
      </c>
      <c r="EF447">
        <v>2</v>
      </c>
      <c r="EG447" t="s">
        <v>23</v>
      </c>
      <c r="EH447">
        <v>0</v>
      </c>
      <c r="EI447" t="s">
        <v>6</v>
      </c>
      <c r="EJ447">
        <v>1</v>
      </c>
      <c r="EK447">
        <v>11001</v>
      </c>
      <c r="EL447" t="s">
        <v>200</v>
      </c>
      <c r="EM447" t="s">
        <v>201</v>
      </c>
      <c r="EO447" t="s">
        <v>6</v>
      </c>
      <c r="EQ447">
        <v>0</v>
      </c>
      <c r="ER447">
        <v>9.14</v>
      </c>
      <c r="ES447">
        <v>9.14</v>
      </c>
      <c r="ET447">
        <v>0</v>
      </c>
      <c r="EU447">
        <v>0</v>
      </c>
      <c r="EV447">
        <v>0</v>
      </c>
      <c r="EW447">
        <v>0</v>
      </c>
      <c r="EX447">
        <v>0</v>
      </c>
      <c r="FQ447">
        <v>0</v>
      </c>
      <c r="FR447">
        <f t="shared" si="502"/>
        <v>0</v>
      </c>
      <c r="FS447">
        <v>0</v>
      </c>
      <c r="FT447" t="s">
        <v>27</v>
      </c>
      <c r="FU447" t="s">
        <v>28</v>
      </c>
      <c r="FX447">
        <v>110.7</v>
      </c>
      <c r="FY447">
        <v>63.75</v>
      </c>
      <c r="GA447" t="s">
        <v>6</v>
      </c>
      <c r="GD447">
        <v>0</v>
      </c>
      <c r="GF447">
        <v>-972933126</v>
      </c>
      <c r="GG447">
        <v>2</v>
      </c>
      <c r="GH447">
        <v>1</v>
      </c>
      <c r="GI447">
        <v>-2</v>
      </c>
      <c r="GJ447">
        <v>0</v>
      </c>
      <c r="GK447">
        <f>ROUND(R447*(S12)/100,2)</f>
        <v>0</v>
      </c>
      <c r="GL447">
        <f t="shared" si="503"/>
        <v>0</v>
      </c>
      <c r="GM447">
        <f t="shared" si="504"/>
        <v>182.48</v>
      </c>
      <c r="GN447">
        <f t="shared" si="505"/>
        <v>182.48</v>
      </c>
      <c r="GO447">
        <f t="shared" si="506"/>
        <v>0</v>
      </c>
      <c r="GP447">
        <f t="shared" si="507"/>
        <v>0</v>
      </c>
      <c r="GR447">
        <v>0</v>
      </c>
      <c r="GS447">
        <v>0</v>
      </c>
      <c r="GT447">
        <v>0</v>
      </c>
      <c r="GU447" t="s">
        <v>6</v>
      </c>
      <c r="GV447">
        <f t="shared" si="508"/>
        <v>0</v>
      </c>
      <c r="GW447">
        <v>1</v>
      </c>
      <c r="GX447">
        <f t="shared" si="509"/>
        <v>0</v>
      </c>
      <c r="HA447">
        <v>0</v>
      </c>
      <c r="HB447">
        <v>0</v>
      </c>
      <c r="IK447">
        <v>0</v>
      </c>
    </row>
    <row r="448" spans="1:255" x14ac:dyDescent="0.2">
      <c r="A448" s="2">
        <v>18</v>
      </c>
      <c r="B448" s="2">
        <v>1</v>
      </c>
      <c r="C448" s="2">
        <v>1193</v>
      </c>
      <c r="D448" s="2"/>
      <c r="E448" s="2" t="s">
        <v>625</v>
      </c>
      <c r="F448" s="2" t="s">
        <v>464</v>
      </c>
      <c r="G448" s="2" t="s">
        <v>465</v>
      </c>
      <c r="H448" s="2" t="s">
        <v>96</v>
      </c>
      <c r="I448" s="2">
        <f>I444*J448</f>
        <v>-156.6516</v>
      </c>
      <c r="J448" s="2">
        <v>-102</v>
      </c>
      <c r="K448" s="2"/>
      <c r="L448" s="2"/>
      <c r="M448" s="2"/>
      <c r="N448" s="2"/>
      <c r="O448" s="2">
        <f t="shared" si="477"/>
        <v>-22001.72</v>
      </c>
      <c r="P448" s="2">
        <f t="shared" si="478"/>
        <v>-22001.72</v>
      </c>
      <c r="Q448" s="2">
        <f t="shared" si="479"/>
        <v>0</v>
      </c>
      <c r="R448" s="2">
        <f t="shared" si="480"/>
        <v>0</v>
      </c>
      <c r="S448" s="2">
        <f t="shared" si="481"/>
        <v>0</v>
      </c>
      <c r="T448" s="2">
        <f t="shared" si="482"/>
        <v>0</v>
      </c>
      <c r="U448" s="2">
        <f t="shared" si="483"/>
        <v>0</v>
      </c>
      <c r="V448" s="2">
        <f t="shared" si="484"/>
        <v>0</v>
      </c>
      <c r="W448" s="2">
        <f t="shared" si="485"/>
        <v>0</v>
      </c>
      <c r="X448" s="2">
        <f t="shared" si="486"/>
        <v>0</v>
      </c>
      <c r="Y448" s="2">
        <f t="shared" si="487"/>
        <v>0</v>
      </c>
      <c r="Z448" s="2"/>
      <c r="AA448" s="2">
        <v>27721505</v>
      </c>
      <c r="AB448" s="2">
        <f t="shared" si="488"/>
        <v>140.44999999999999</v>
      </c>
      <c r="AC448" s="2">
        <f t="shared" si="513"/>
        <v>140.44999999999999</v>
      </c>
      <c r="AD448" s="2">
        <f t="shared" si="514"/>
        <v>0</v>
      </c>
      <c r="AE448" s="2">
        <f t="shared" si="515"/>
        <v>0</v>
      </c>
      <c r="AF448" s="2">
        <f t="shared" si="515"/>
        <v>0</v>
      </c>
      <c r="AG448" s="2">
        <f t="shared" si="489"/>
        <v>0</v>
      </c>
      <c r="AH448" s="2">
        <f t="shared" si="516"/>
        <v>0</v>
      </c>
      <c r="AI448" s="2">
        <f t="shared" si="516"/>
        <v>0</v>
      </c>
      <c r="AJ448" s="2">
        <f t="shared" si="490"/>
        <v>0</v>
      </c>
      <c r="AK448" s="2">
        <v>140.44999999999999</v>
      </c>
      <c r="AL448" s="2">
        <v>140.44999999999999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111</v>
      </c>
      <c r="AU448" s="2">
        <v>64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6</v>
      </c>
      <c r="BE448" s="2" t="s">
        <v>6</v>
      </c>
      <c r="BF448" s="2" t="s">
        <v>6</v>
      </c>
      <c r="BG448" s="2" t="s">
        <v>6</v>
      </c>
      <c r="BH448" s="2">
        <v>3</v>
      </c>
      <c r="BI448" s="2">
        <v>1</v>
      </c>
      <c r="BJ448" s="2" t="s">
        <v>466</v>
      </c>
      <c r="BK448" s="2"/>
      <c r="BL448" s="2"/>
      <c r="BM448" s="2">
        <v>11001</v>
      </c>
      <c r="BN448" s="2">
        <v>0</v>
      </c>
      <c r="BO448" s="2" t="s">
        <v>6</v>
      </c>
      <c r="BP448" s="2">
        <v>0</v>
      </c>
      <c r="BQ448" s="2">
        <v>2</v>
      </c>
      <c r="BR448" s="2">
        <v>1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6</v>
      </c>
      <c r="BZ448" s="2">
        <v>123</v>
      </c>
      <c r="CA448" s="2">
        <v>75</v>
      </c>
      <c r="CB448" s="2"/>
      <c r="CC448" s="2"/>
      <c r="CD448" s="2"/>
      <c r="CE448" s="2"/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6</v>
      </c>
      <c r="CO448" s="2">
        <v>0</v>
      </c>
      <c r="CP448" s="2">
        <f t="shared" si="491"/>
        <v>-22001.72</v>
      </c>
      <c r="CQ448" s="2">
        <f t="shared" si="492"/>
        <v>140.44999999999999</v>
      </c>
      <c r="CR448" s="2">
        <f t="shared" si="493"/>
        <v>0</v>
      </c>
      <c r="CS448" s="2">
        <f t="shared" si="494"/>
        <v>0</v>
      </c>
      <c r="CT448" s="2">
        <f t="shared" si="495"/>
        <v>0</v>
      </c>
      <c r="CU448" s="2">
        <f t="shared" si="496"/>
        <v>0</v>
      </c>
      <c r="CV448" s="2">
        <f t="shared" si="497"/>
        <v>0</v>
      </c>
      <c r="CW448" s="2">
        <f t="shared" si="498"/>
        <v>0</v>
      </c>
      <c r="CX448" s="2">
        <f t="shared" si="499"/>
        <v>0</v>
      </c>
      <c r="CY448" s="2">
        <f t="shared" si="500"/>
        <v>0</v>
      </c>
      <c r="CZ448" s="2">
        <f t="shared" si="501"/>
        <v>0</v>
      </c>
      <c r="DA448" s="2"/>
      <c r="DB448" s="2"/>
      <c r="DC448" s="2" t="s">
        <v>6</v>
      </c>
      <c r="DD448" s="2" t="s">
        <v>6</v>
      </c>
      <c r="DE448" s="2" t="s">
        <v>6</v>
      </c>
      <c r="DF448" s="2" t="s">
        <v>6</v>
      </c>
      <c r="DG448" s="2" t="s">
        <v>6</v>
      </c>
      <c r="DH448" s="2" t="s">
        <v>6</v>
      </c>
      <c r="DI448" s="2" t="s">
        <v>6</v>
      </c>
      <c r="DJ448" s="2" t="s">
        <v>6</v>
      </c>
      <c r="DK448" s="2" t="s">
        <v>6</v>
      </c>
      <c r="DL448" s="2" t="s">
        <v>6</v>
      </c>
      <c r="DM448" s="2" t="s">
        <v>6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1005</v>
      </c>
      <c r="DV448" s="2" t="s">
        <v>96</v>
      </c>
      <c r="DW448" s="2" t="s">
        <v>96</v>
      </c>
      <c r="DX448" s="2">
        <v>1</v>
      </c>
      <c r="DY448" s="2"/>
      <c r="DZ448" s="2"/>
      <c r="EA448" s="2"/>
      <c r="EB448" s="2"/>
      <c r="EC448" s="2"/>
      <c r="ED448" s="2"/>
      <c r="EE448" s="2">
        <v>27029024</v>
      </c>
      <c r="EF448" s="2">
        <v>2</v>
      </c>
      <c r="EG448" s="2" t="s">
        <v>23</v>
      </c>
      <c r="EH448" s="2">
        <v>0</v>
      </c>
      <c r="EI448" s="2" t="s">
        <v>6</v>
      </c>
      <c r="EJ448" s="2">
        <v>1</v>
      </c>
      <c r="EK448" s="2">
        <v>11001</v>
      </c>
      <c r="EL448" s="2" t="s">
        <v>200</v>
      </c>
      <c r="EM448" s="2" t="s">
        <v>201</v>
      </c>
      <c r="EN448" s="2"/>
      <c r="EO448" s="2" t="s">
        <v>6</v>
      </c>
      <c r="EP448" s="2"/>
      <c r="EQ448" s="2">
        <v>32768</v>
      </c>
      <c r="ER448" s="2">
        <v>140.44999999999999</v>
      </c>
      <c r="ES448" s="2">
        <v>140.44999999999999</v>
      </c>
      <c r="ET448" s="2">
        <v>0</v>
      </c>
      <c r="EU448" s="2">
        <v>0</v>
      </c>
      <c r="EV448" s="2">
        <v>0</v>
      </c>
      <c r="EW448" s="2">
        <v>0</v>
      </c>
      <c r="EX448" s="2">
        <v>0</v>
      </c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si="502"/>
        <v>0</v>
      </c>
      <c r="FS448" s="2">
        <v>0</v>
      </c>
      <c r="FT448" s="2" t="s">
        <v>27</v>
      </c>
      <c r="FU448" s="2" t="s">
        <v>28</v>
      </c>
      <c r="FV448" s="2"/>
      <c r="FW448" s="2"/>
      <c r="FX448" s="2">
        <v>110.7</v>
      </c>
      <c r="FY448" s="2">
        <v>63.75</v>
      </c>
      <c r="FZ448" s="2"/>
      <c r="GA448" s="2" t="s">
        <v>6</v>
      </c>
      <c r="GB448" s="2"/>
      <c r="GC448" s="2"/>
      <c r="GD448" s="2">
        <v>0</v>
      </c>
      <c r="GE448" s="2"/>
      <c r="GF448" s="2">
        <v>2046761779</v>
      </c>
      <c r="GG448" s="2">
        <v>2</v>
      </c>
      <c r="GH448" s="2">
        <v>1</v>
      </c>
      <c r="GI448" s="2">
        <v>-2</v>
      </c>
      <c r="GJ448" s="2">
        <v>0</v>
      </c>
      <c r="GK448" s="2">
        <f>ROUND(R448*(R12)/100,2)</f>
        <v>0</v>
      </c>
      <c r="GL448" s="2">
        <f t="shared" si="503"/>
        <v>0</v>
      </c>
      <c r="GM448" s="2">
        <f t="shared" si="504"/>
        <v>-22001.72</v>
      </c>
      <c r="GN448" s="2">
        <f t="shared" si="505"/>
        <v>-22001.72</v>
      </c>
      <c r="GO448" s="2">
        <f t="shared" si="506"/>
        <v>0</v>
      </c>
      <c r="GP448" s="2">
        <f t="shared" si="507"/>
        <v>0</v>
      </c>
      <c r="GQ448" s="2"/>
      <c r="GR448" s="2">
        <v>0</v>
      </c>
      <c r="GS448" s="2">
        <v>3</v>
      </c>
      <c r="GT448" s="2">
        <v>0</v>
      </c>
      <c r="GU448" s="2" t="s">
        <v>6</v>
      </c>
      <c r="GV448" s="2">
        <f t="shared" si="508"/>
        <v>0</v>
      </c>
      <c r="GW448" s="2">
        <v>1</v>
      </c>
      <c r="GX448" s="2">
        <f t="shared" si="509"/>
        <v>0</v>
      </c>
      <c r="GY448" s="2"/>
      <c r="GZ448" s="2"/>
      <c r="HA448" s="2">
        <v>0</v>
      </c>
      <c r="HB448" s="2">
        <v>0</v>
      </c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18</v>
      </c>
      <c r="B449">
        <v>1</v>
      </c>
      <c r="C449">
        <v>1205</v>
      </c>
      <c r="E449" t="s">
        <v>625</v>
      </c>
      <c r="F449" t="s">
        <v>464</v>
      </c>
      <c r="G449" t="s">
        <v>465</v>
      </c>
      <c r="H449" t="s">
        <v>96</v>
      </c>
      <c r="I449">
        <f>I445*J449</f>
        <v>-156.6516</v>
      </c>
      <c r="J449">
        <v>-102</v>
      </c>
      <c r="O449">
        <f t="shared" si="477"/>
        <v>-22001.72</v>
      </c>
      <c r="P449">
        <f t="shared" si="478"/>
        <v>-22001.72</v>
      </c>
      <c r="Q449">
        <f t="shared" si="479"/>
        <v>0</v>
      </c>
      <c r="R449">
        <f t="shared" si="480"/>
        <v>0</v>
      </c>
      <c r="S449">
        <f t="shared" si="481"/>
        <v>0</v>
      </c>
      <c r="T449">
        <f t="shared" si="482"/>
        <v>0</v>
      </c>
      <c r="U449">
        <f t="shared" si="483"/>
        <v>0</v>
      </c>
      <c r="V449">
        <f t="shared" si="484"/>
        <v>0</v>
      </c>
      <c r="W449">
        <f t="shared" si="485"/>
        <v>0</v>
      </c>
      <c r="X449">
        <f t="shared" si="486"/>
        <v>0</v>
      </c>
      <c r="Y449">
        <f t="shared" si="487"/>
        <v>0</v>
      </c>
      <c r="AA449">
        <v>27721504</v>
      </c>
      <c r="AB449">
        <f t="shared" si="488"/>
        <v>140.44999999999999</v>
      </c>
      <c r="AC449">
        <f t="shared" si="513"/>
        <v>140.44999999999999</v>
      </c>
      <c r="AD449">
        <f t="shared" si="514"/>
        <v>0</v>
      </c>
      <c r="AE449">
        <f t="shared" si="515"/>
        <v>0</v>
      </c>
      <c r="AF449">
        <f t="shared" si="515"/>
        <v>0</v>
      </c>
      <c r="AG449">
        <f t="shared" si="489"/>
        <v>0</v>
      </c>
      <c r="AH449">
        <f t="shared" si="516"/>
        <v>0</v>
      </c>
      <c r="AI449">
        <f t="shared" si="516"/>
        <v>0</v>
      </c>
      <c r="AJ449">
        <f t="shared" si="490"/>
        <v>0</v>
      </c>
      <c r="AK449">
        <v>140.44999999999999</v>
      </c>
      <c r="AL449">
        <v>140.44999999999999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111</v>
      </c>
      <c r="AU449">
        <v>64</v>
      </c>
      <c r="AV449">
        <v>1</v>
      </c>
      <c r="AW449">
        <v>1</v>
      </c>
      <c r="AZ449">
        <v>1</v>
      </c>
      <c r="BA449">
        <v>1</v>
      </c>
      <c r="BB449">
        <v>1</v>
      </c>
      <c r="BC449">
        <v>1</v>
      </c>
      <c r="BD449" t="s">
        <v>6</v>
      </c>
      <c r="BE449" t="s">
        <v>6</v>
      </c>
      <c r="BF449" t="s">
        <v>6</v>
      </c>
      <c r="BG449" t="s">
        <v>6</v>
      </c>
      <c r="BH449">
        <v>3</v>
      </c>
      <c r="BI449">
        <v>1</v>
      </c>
      <c r="BJ449" t="s">
        <v>466</v>
      </c>
      <c r="BM449">
        <v>11001</v>
      </c>
      <c r="BN449">
        <v>0</v>
      </c>
      <c r="BO449" t="s">
        <v>6</v>
      </c>
      <c r="BP449">
        <v>0</v>
      </c>
      <c r="BQ449">
        <v>2</v>
      </c>
      <c r="BR449">
        <v>1</v>
      </c>
      <c r="BS449">
        <v>1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6</v>
      </c>
      <c r="BZ449">
        <v>123</v>
      </c>
      <c r="CA449">
        <v>75</v>
      </c>
      <c r="CF449">
        <v>0</v>
      </c>
      <c r="CG449">
        <v>0</v>
      </c>
      <c r="CM449">
        <v>0</v>
      </c>
      <c r="CN449" t="s">
        <v>6</v>
      </c>
      <c r="CO449">
        <v>0</v>
      </c>
      <c r="CP449">
        <f t="shared" si="491"/>
        <v>-22001.72</v>
      </c>
      <c r="CQ449">
        <f t="shared" si="492"/>
        <v>140.44999999999999</v>
      </c>
      <c r="CR449">
        <f t="shared" si="493"/>
        <v>0</v>
      </c>
      <c r="CS449">
        <f t="shared" si="494"/>
        <v>0</v>
      </c>
      <c r="CT449">
        <f t="shared" si="495"/>
        <v>0</v>
      </c>
      <c r="CU449">
        <f t="shared" si="496"/>
        <v>0</v>
      </c>
      <c r="CV449">
        <f t="shared" si="497"/>
        <v>0</v>
      </c>
      <c r="CW449">
        <f t="shared" si="498"/>
        <v>0</v>
      </c>
      <c r="CX449">
        <f t="shared" si="499"/>
        <v>0</v>
      </c>
      <c r="CY449">
        <f t="shared" si="500"/>
        <v>0</v>
      </c>
      <c r="CZ449">
        <f t="shared" si="501"/>
        <v>0</v>
      </c>
      <c r="DC449" t="s">
        <v>6</v>
      </c>
      <c r="DD449" t="s">
        <v>6</v>
      </c>
      <c r="DE449" t="s">
        <v>6</v>
      </c>
      <c r="DF449" t="s">
        <v>6</v>
      </c>
      <c r="DG449" t="s">
        <v>6</v>
      </c>
      <c r="DH449" t="s">
        <v>6</v>
      </c>
      <c r="DI449" t="s">
        <v>6</v>
      </c>
      <c r="DJ449" t="s">
        <v>6</v>
      </c>
      <c r="DK449" t="s">
        <v>6</v>
      </c>
      <c r="DL449" t="s">
        <v>6</v>
      </c>
      <c r="DM449" t="s">
        <v>6</v>
      </c>
      <c r="DN449">
        <v>0</v>
      </c>
      <c r="DO449">
        <v>0</v>
      </c>
      <c r="DP449">
        <v>1</v>
      </c>
      <c r="DQ449">
        <v>1</v>
      </c>
      <c r="DU449">
        <v>1005</v>
      </c>
      <c r="DV449" t="s">
        <v>96</v>
      </c>
      <c r="DW449" t="s">
        <v>96</v>
      </c>
      <c r="DX449">
        <v>1</v>
      </c>
      <c r="EE449">
        <v>27029024</v>
      </c>
      <c r="EF449">
        <v>2</v>
      </c>
      <c r="EG449" t="s">
        <v>23</v>
      </c>
      <c r="EH449">
        <v>0</v>
      </c>
      <c r="EI449" t="s">
        <v>6</v>
      </c>
      <c r="EJ449">
        <v>1</v>
      </c>
      <c r="EK449">
        <v>11001</v>
      </c>
      <c r="EL449" t="s">
        <v>200</v>
      </c>
      <c r="EM449" t="s">
        <v>201</v>
      </c>
      <c r="EO449" t="s">
        <v>6</v>
      </c>
      <c r="EQ449">
        <v>32768</v>
      </c>
      <c r="ER449">
        <v>140.44999999999999</v>
      </c>
      <c r="ES449">
        <v>140.44999999999999</v>
      </c>
      <c r="ET449">
        <v>0</v>
      </c>
      <c r="EU449">
        <v>0</v>
      </c>
      <c r="EV449">
        <v>0</v>
      </c>
      <c r="EW449">
        <v>0</v>
      </c>
      <c r="EX449">
        <v>0</v>
      </c>
      <c r="FQ449">
        <v>0</v>
      </c>
      <c r="FR449">
        <f t="shared" si="502"/>
        <v>0</v>
      </c>
      <c r="FS449">
        <v>0</v>
      </c>
      <c r="FT449" t="s">
        <v>27</v>
      </c>
      <c r="FU449" t="s">
        <v>28</v>
      </c>
      <c r="FX449">
        <v>110.7</v>
      </c>
      <c r="FY449">
        <v>63.75</v>
      </c>
      <c r="GA449" t="s">
        <v>6</v>
      </c>
      <c r="GD449">
        <v>0</v>
      </c>
      <c r="GF449">
        <v>2046761779</v>
      </c>
      <c r="GG449">
        <v>2</v>
      </c>
      <c r="GH449">
        <v>1</v>
      </c>
      <c r="GI449">
        <v>-2</v>
      </c>
      <c r="GJ449">
        <v>0</v>
      </c>
      <c r="GK449">
        <f>ROUND(R449*(S12)/100,2)</f>
        <v>0</v>
      </c>
      <c r="GL449">
        <f t="shared" si="503"/>
        <v>0</v>
      </c>
      <c r="GM449">
        <f t="shared" si="504"/>
        <v>-22001.72</v>
      </c>
      <c r="GN449">
        <f t="shared" si="505"/>
        <v>-22001.72</v>
      </c>
      <c r="GO449">
        <f t="shared" si="506"/>
        <v>0</v>
      </c>
      <c r="GP449">
        <f t="shared" si="507"/>
        <v>0</v>
      </c>
      <c r="GR449">
        <v>0</v>
      </c>
      <c r="GS449">
        <v>0</v>
      </c>
      <c r="GT449">
        <v>0</v>
      </c>
      <c r="GU449" t="s">
        <v>6</v>
      </c>
      <c r="GV449">
        <f t="shared" si="508"/>
        <v>0</v>
      </c>
      <c r="GW449">
        <v>1</v>
      </c>
      <c r="GX449">
        <f t="shared" si="509"/>
        <v>0</v>
      </c>
      <c r="HA449">
        <v>0</v>
      </c>
      <c r="HB449">
        <v>0</v>
      </c>
      <c r="IK449">
        <v>0</v>
      </c>
    </row>
    <row r="450" spans="1:255" x14ac:dyDescent="0.2">
      <c r="A450" s="2">
        <v>18</v>
      </c>
      <c r="B450" s="2">
        <v>1</v>
      </c>
      <c r="C450" s="2">
        <v>1194</v>
      </c>
      <c r="D450" s="2"/>
      <c r="E450" s="2" t="s">
        <v>626</v>
      </c>
      <c r="F450" s="2" t="s">
        <v>468</v>
      </c>
      <c r="G450" s="2" t="s">
        <v>469</v>
      </c>
      <c r="H450" s="2" t="s">
        <v>96</v>
      </c>
      <c r="I450" s="2">
        <f>I444*J450</f>
        <v>156.6516</v>
      </c>
      <c r="J450" s="2">
        <v>102</v>
      </c>
      <c r="K450" s="2"/>
      <c r="L450" s="2"/>
      <c r="M450" s="2"/>
      <c r="N450" s="2"/>
      <c r="O450" s="2">
        <f t="shared" si="477"/>
        <v>9052.9</v>
      </c>
      <c r="P450" s="2">
        <f t="shared" si="478"/>
        <v>9052.9</v>
      </c>
      <c r="Q450" s="2">
        <f t="shared" si="479"/>
        <v>0</v>
      </c>
      <c r="R450" s="2">
        <f t="shared" si="480"/>
        <v>0</v>
      </c>
      <c r="S450" s="2">
        <f t="shared" si="481"/>
        <v>0</v>
      </c>
      <c r="T450" s="2">
        <f t="shared" si="482"/>
        <v>0</v>
      </c>
      <c r="U450" s="2">
        <f t="shared" si="483"/>
        <v>0</v>
      </c>
      <c r="V450" s="2">
        <f t="shared" si="484"/>
        <v>0</v>
      </c>
      <c r="W450" s="2">
        <f t="shared" si="485"/>
        <v>0</v>
      </c>
      <c r="X450" s="2">
        <f t="shared" si="486"/>
        <v>0</v>
      </c>
      <c r="Y450" s="2">
        <f t="shared" si="487"/>
        <v>0</v>
      </c>
      <c r="Z450" s="2"/>
      <c r="AA450" s="2">
        <v>27721505</v>
      </c>
      <c r="AB450" s="2">
        <f t="shared" si="488"/>
        <v>57.79</v>
      </c>
      <c r="AC450" s="2">
        <f t="shared" si="513"/>
        <v>57.79</v>
      </c>
      <c r="AD450" s="2">
        <f t="shared" si="514"/>
        <v>0</v>
      </c>
      <c r="AE450" s="2">
        <f t="shared" si="515"/>
        <v>0</v>
      </c>
      <c r="AF450" s="2">
        <f t="shared" si="515"/>
        <v>0</v>
      </c>
      <c r="AG450" s="2">
        <f t="shared" si="489"/>
        <v>0</v>
      </c>
      <c r="AH450" s="2">
        <f t="shared" si="516"/>
        <v>0</v>
      </c>
      <c r="AI450" s="2">
        <f t="shared" si="516"/>
        <v>0</v>
      </c>
      <c r="AJ450" s="2">
        <f t="shared" si="490"/>
        <v>0</v>
      </c>
      <c r="AK450" s="2">
        <v>57.79</v>
      </c>
      <c r="AL450" s="2">
        <v>57.79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111</v>
      </c>
      <c r="AU450" s="2">
        <v>64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6</v>
      </c>
      <c r="BE450" s="2" t="s">
        <v>6</v>
      </c>
      <c r="BF450" s="2" t="s">
        <v>6</v>
      </c>
      <c r="BG450" s="2" t="s">
        <v>6</v>
      </c>
      <c r="BH450" s="2">
        <v>3</v>
      </c>
      <c r="BI450" s="2">
        <v>1</v>
      </c>
      <c r="BJ450" s="2" t="s">
        <v>470</v>
      </c>
      <c r="BK450" s="2"/>
      <c r="BL450" s="2"/>
      <c r="BM450" s="2">
        <v>11001</v>
      </c>
      <c r="BN450" s="2">
        <v>0</v>
      </c>
      <c r="BO450" s="2" t="s">
        <v>6</v>
      </c>
      <c r="BP450" s="2">
        <v>0</v>
      </c>
      <c r="BQ450" s="2">
        <v>2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6</v>
      </c>
      <c r="BZ450" s="2">
        <v>123</v>
      </c>
      <c r="CA450" s="2">
        <v>75</v>
      </c>
      <c r="CB450" s="2"/>
      <c r="CC450" s="2"/>
      <c r="CD450" s="2"/>
      <c r="CE450" s="2"/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6</v>
      </c>
      <c r="CO450" s="2">
        <v>0</v>
      </c>
      <c r="CP450" s="2">
        <f t="shared" si="491"/>
        <v>9052.9</v>
      </c>
      <c r="CQ450" s="2">
        <f t="shared" si="492"/>
        <v>57.79</v>
      </c>
      <c r="CR450" s="2">
        <f t="shared" si="493"/>
        <v>0</v>
      </c>
      <c r="CS450" s="2">
        <f t="shared" si="494"/>
        <v>0</v>
      </c>
      <c r="CT450" s="2">
        <f t="shared" si="495"/>
        <v>0</v>
      </c>
      <c r="CU450" s="2">
        <f t="shared" si="496"/>
        <v>0</v>
      </c>
      <c r="CV450" s="2">
        <f t="shared" si="497"/>
        <v>0</v>
      </c>
      <c r="CW450" s="2">
        <f t="shared" si="498"/>
        <v>0</v>
      </c>
      <c r="CX450" s="2">
        <f t="shared" si="499"/>
        <v>0</v>
      </c>
      <c r="CY450" s="2">
        <f t="shared" si="500"/>
        <v>0</v>
      </c>
      <c r="CZ450" s="2">
        <f t="shared" si="501"/>
        <v>0</v>
      </c>
      <c r="DA450" s="2"/>
      <c r="DB450" s="2"/>
      <c r="DC450" s="2" t="s">
        <v>6</v>
      </c>
      <c r="DD450" s="2" t="s">
        <v>6</v>
      </c>
      <c r="DE450" s="2" t="s">
        <v>6</v>
      </c>
      <c r="DF450" s="2" t="s">
        <v>6</v>
      </c>
      <c r="DG450" s="2" t="s">
        <v>6</v>
      </c>
      <c r="DH450" s="2" t="s">
        <v>6</v>
      </c>
      <c r="DI450" s="2" t="s">
        <v>6</v>
      </c>
      <c r="DJ450" s="2" t="s">
        <v>6</v>
      </c>
      <c r="DK450" s="2" t="s">
        <v>6</v>
      </c>
      <c r="DL450" s="2" t="s">
        <v>6</v>
      </c>
      <c r="DM450" s="2" t="s">
        <v>6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1005</v>
      </c>
      <c r="DV450" s="2" t="s">
        <v>96</v>
      </c>
      <c r="DW450" s="2" t="s">
        <v>96</v>
      </c>
      <c r="DX450" s="2">
        <v>1</v>
      </c>
      <c r="DY450" s="2"/>
      <c r="DZ450" s="2"/>
      <c r="EA450" s="2"/>
      <c r="EB450" s="2"/>
      <c r="EC450" s="2"/>
      <c r="ED450" s="2"/>
      <c r="EE450" s="2">
        <v>27029024</v>
      </c>
      <c r="EF450" s="2">
        <v>2</v>
      </c>
      <c r="EG450" s="2" t="s">
        <v>23</v>
      </c>
      <c r="EH450" s="2">
        <v>0</v>
      </c>
      <c r="EI450" s="2" t="s">
        <v>6</v>
      </c>
      <c r="EJ450" s="2">
        <v>1</v>
      </c>
      <c r="EK450" s="2">
        <v>11001</v>
      </c>
      <c r="EL450" s="2" t="s">
        <v>200</v>
      </c>
      <c r="EM450" s="2" t="s">
        <v>201</v>
      </c>
      <c r="EN450" s="2"/>
      <c r="EO450" s="2" t="s">
        <v>6</v>
      </c>
      <c r="EP450" s="2"/>
      <c r="EQ450" s="2">
        <v>0</v>
      </c>
      <c r="ER450" s="2">
        <v>57.79</v>
      </c>
      <c r="ES450" s="2">
        <v>57.79</v>
      </c>
      <c r="ET450" s="2">
        <v>0</v>
      </c>
      <c r="EU450" s="2">
        <v>0</v>
      </c>
      <c r="EV450" s="2">
        <v>0</v>
      </c>
      <c r="EW450" s="2">
        <v>0</v>
      </c>
      <c r="EX450" s="2">
        <v>0</v>
      </c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502"/>
        <v>0</v>
      </c>
      <c r="FS450" s="2">
        <v>0</v>
      </c>
      <c r="FT450" s="2" t="s">
        <v>27</v>
      </c>
      <c r="FU450" s="2" t="s">
        <v>28</v>
      </c>
      <c r="FV450" s="2"/>
      <c r="FW450" s="2"/>
      <c r="FX450" s="2">
        <v>110.7</v>
      </c>
      <c r="FY450" s="2">
        <v>63.75</v>
      </c>
      <c r="FZ450" s="2"/>
      <c r="GA450" s="2" t="s">
        <v>6</v>
      </c>
      <c r="GB450" s="2"/>
      <c r="GC450" s="2"/>
      <c r="GD450" s="2">
        <v>0</v>
      </c>
      <c r="GE450" s="2"/>
      <c r="GF450" s="2">
        <v>1788761726</v>
      </c>
      <c r="GG450" s="2">
        <v>2</v>
      </c>
      <c r="GH450" s="2">
        <v>1</v>
      </c>
      <c r="GI450" s="2">
        <v>-2</v>
      </c>
      <c r="GJ450" s="2">
        <v>0</v>
      </c>
      <c r="GK450" s="2">
        <f>ROUND(R450*(R12)/100,2)</f>
        <v>0</v>
      </c>
      <c r="GL450" s="2">
        <f t="shared" si="503"/>
        <v>0</v>
      </c>
      <c r="GM450" s="2">
        <f t="shared" si="504"/>
        <v>9052.9</v>
      </c>
      <c r="GN450" s="2">
        <f t="shared" si="505"/>
        <v>9052.9</v>
      </c>
      <c r="GO450" s="2">
        <f t="shared" si="506"/>
        <v>0</v>
      </c>
      <c r="GP450" s="2">
        <f t="shared" si="507"/>
        <v>0</v>
      </c>
      <c r="GQ450" s="2"/>
      <c r="GR450" s="2">
        <v>0</v>
      </c>
      <c r="GS450" s="2">
        <v>3</v>
      </c>
      <c r="GT450" s="2">
        <v>0</v>
      </c>
      <c r="GU450" s="2" t="s">
        <v>6</v>
      </c>
      <c r="GV450" s="2">
        <f t="shared" si="508"/>
        <v>0</v>
      </c>
      <c r="GW450" s="2">
        <v>1</v>
      </c>
      <c r="GX450" s="2">
        <f t="shared" si="509"/>
        <v>0</v>
      </c>
      <c r="GY450" s="2"/>
      <c r="GZ450" s="2"/>
      <c r="HA450" s="2">
        <v>0</v>
      </c>
      <c r="HB450" s="2">
        <v>0</v>
      </c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18</v>
      </c>
      <c r="B451">
        <v>1</v>
      </c>
      <c r="C451">
        <v>1206</v>
      </c>
      <c r="E451" t="s">
        <v>626</v>
      </c>
      <c r="F451" t="s">
        <v>468</v>
      </c>
      <c r="G451" t="s">
        <v>469</v>
      </c>
      <c r="H451" t="s">
        <v>96</v>
      </c>
      <c r="I451">
        <f>I445*J451</f>
        <v>156.6516</v>
      </c>
      <c r="J451">
        <v>102</v>
      </c>
      <c r="O451">
        <f t="shared" si="477"/>
        <v>9052.9</v>
      </c>
      <c r="P451">
        <f t="shared" si="478"/>
        <v>9052.9</v>
      </c>
      <c r="Q451">
        <f t="shared" si="479"/>
        <v>0</v>
      </c>
      <c r="R451">
        <f t="shared" si="480"/>
        <v>0</v>
      </c>
      <c r="S451">
        <f t="shared" si="481"/>
        <v>0</v>
      </c>
      <c r="T451">
        <f t="shared" si="482"/>
        <v>0</v>
      </c>
      <c r="U451">
        <f t="shared" si="483"/>
        <v>0</v>
      </c>
      <c r="V451">
        <f t="shared" si="484"/>
        <v>0</v>
      </c>
      <c r="W451">
        <f t="shared" si="485"/>
        <v>0</v>
      </c>
      <c r="X451">
        <f t="shared" si="486"/>
        <v>0</v>
      </c>
      <c r="Y451">
        <f t="shared" si="487"/>
        <v>0</v>
      </c>
      <c r="AA451">
        <v>27721504</v>
      </c>
      <c r="AB451">
        <f t="shared" si="488"/>
        <v>57.79</v>
      </c>
      <c r="AC451">
        <f t="shared" si="513"/>
        <v>57.79</v>
      </c>
      <c r="AD451">
        <f t="shared" si="514"/>
        <v>0</v>
      </c>
      <c r="AE451">
        <f t="shared" si="515"/>
        <v>0</v>
      </c>
      <c r="AF451">
        <f t="shared" si="515"/>
        <v>0</v>
      </c>
      <c r="AG451">
        <f t="shared" si="489"/>
        <v>0</v>
      </c>
      <c r="AH451">
        <f t="shared" si="516"/>
        <v>0</v>
      </c>
      <c r="AI451">
        <f t="shared" si="516"/>
        <v>0</v>
      </c>
      <c r="AJ451">
        <f t="shared" si="490"/>
        <v>0</v>
      </c>
      <c r="AK451">
        <v>57.79</v>
      </c>
      <c r="AL451">
        <v>57.79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111</v>
      </c>
      <c r="AU451">
        <v>64</v>
      </c>
      <c r="AV451">
        <v>1</v>
      </c>
      <c r="AW451">
        <v>1</v>
      </c>
      <c r="AZ451">
        <v>1</v>
      </c>
      <c r="BA451">
        <v>1</v>
      </c>
      <c r="BB451">
        <v>1</v>
      </c>
      <c r="BC451">
        <v>1</v>
      </c>
      <c r="BD451" t="s">
        <v>6</v>
      </c>
      <c r="BE451" t="s">
        <v>6</v>
      </c>
      <c r="BF451" t="s">
        <v>6</v>
      </c>
      <c r="BG451" t="s">
        <v>6</v>
      </c>
      <c r="BH451">
        <v>3</v>
      </c>
      <c r="BI451">
        <v>1</v>
      </c>
      <c r="BJ451" t="s">
        <v>470</v>
      </c>
      <c r="BM451">
        <v>11001</v>
      </c>
      <c r="BN451">
        <v>0</v>
      </c>
      <c r="BO451" t="s">
        <v>6</v>
      </c>
      <c r="BP451">
        <v>0</v>
      </c>
      <c r="BQ451">
        <v>2</v>
      </c>
      <c r="BR451">
        <v>0</v>
      </c>
      <c r="BS451">
        <v>1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6</v>
      </c>
      <c r="BZ451">
        <v>123</v>
      </c>
      <c r="CA451">
        <v>75</v>
      </c>
      <c r="CF451">
        <v>0</v>
      </c>
      <c r="CG451">
        <v>0</v>
      </c>
      <c r="CM451">
        <v>0</v>
      </c>
      <c r="CN451" t="s">
        <v>6</v>
      </c>
      <c r="CO451">
        <v>0</v>
      </c>
      <c r="CP451">
        <f t="shared" si="491"/>
        <v>9052.9</v>
      </c>
      <c r="CQ451">
        <f t="shared" si="492"/>
        <v>57.79</v>
      </c>
      <c r="CR451">
        <f t="shared" si="493"/>
        <v>0</v>
      </c>
      <c r="CS451">
        <f t="shared" si="494"/>
        <v>0</v>
      </c>
      <c r="CT451">
        <f t="shared" si="495"/>
        <v>0</v>
      </c>
      <c r="CU451">
        <f t="shared" si="496"/>
        <v>0</v>
      </c>
      <c r="CV451">
        <f t="shared" si="497"/>
        <v>0</v>
      </c>
      <c r="CW451">
        <f t="shared" si="498"/>
        <v>0</v>
      </c>
      <c r="CX451">
        <f t="shared" si="499"/>
        <v>0</v>
      </c>
      <c r="CY451">
        <f t="shared" si="500"/>
        <v>0</v>
      </c>
      <c r="CZ451">
        <f t="shared" si="501"/>
        <v>0</v>
      </c>
      <c r="DC451" t="s">
        <v>6</v>
      </c>
      <c r="DD451" t="s">
        <v>6</v>
      </c>
      <c r="DE451" t="s">
        <v>6</v>
      </c>
      <c r="DF451" t="s">
        <v>6</v>
      </c>
      <c r="DG451" t="s">
        <v>6</v>
      </c>
      <c r="DH451" t="s">
        <v>6</v>
      </c>
      <c r="DI451" t="s">
        <v>6</v>
      </c>
      <c r="DJ451" t="s">
        <v>6</v>
      </c>
      <c r="DK451" t="s">
        <v>6</v>
      </c>
      <c r="DL451" t="s">
        <v>6</v>
      </c>
      <c r="DM451" t="s">
        <v>6</v>
      </c>
      <c r="DN451">
        <v>0</v>
      </c>
      <c r="DO451">
        <v>0</v>
      </c>
      <c r="DP451">
        <v>1</v>
      </c>
      <c r="DQ451">
        <v>1</v>
      </c>
      <c r="DU451">
        <v>1005</v>
      </c>
      <c r="DV451" t="s">
        <v>96</v>
      </c>
      <c r="DW451" t="s">
        <v>96</v>
      </c>
      <c r="DX451">
        <v>1</v>
      </c>
      <c r="EE451">
        <v>27029024</v>
      </c>
      <c r="EF451">
        <v>2</v>
      </c>
      <c r="EG451" t="s">
        <v>23</v>
      </c>
      <c r="EH451">
        <v>0</v>
      </c>
      <c r="EI451" t="s">
        <v>6</v>
      </c>
      <c r="EJ451">
        <v>1</v>
      </c>
      <c r="EK451">
        <v>11001</v>
      </c>
      <c r="EL451" t="s">
        <v>200</v>
      </c>
      <c r="EM451" t="s">
        <v>201</v>
      </c>
      <c r="EO451" t="s">
        <v>6</v>
      </c>
      <c r="EQ451">
        <v>0</v>
      </c>
      <c r="ER451">
        <v>57.79</v>
      </c>
      <c r="ES451">
        <v>57.79</v>
      </c>
      <c r="ET451">
        <v>0</v>
      </c>
      <c r="EU451">
        <v>0</v>
      </c>
      <c r="EV451">
        <v>0</v>
      </c>
      <c r="EW451">
        <v>0</v>
      </c>
      <c r="EX451">
        <v>0</v>
      </c>
      <c r="FQ451">
        <v>0</v>
      </c>
      <c r="FR451">
        <f t="shared" si="502"/>
        <v>0</v>
      </c>
      <c r="FS451">
        <v>0</v>
      </c>
      <c r="FT451" t="s">
        <v>27</v>
      </c>
      <c r="FU451" t="s">
        <v>28</v>
      </c>
      <c r="FX451">
        <v>110.7</v>
      </c>
      <c r="FY451">
        <v>63.75</v>
      </c>
      <c r="GA451" t="s">
        <v>6</v>
      </c>
      <c r="GD451">
        <v>0</v>
      </c>
      <c r="GF451">
        <v>1788761726</v>
      </c>
      <c r="GG451">
        <v>2</v>
      </c>
      <c r="GH451">
        <v>1</v>
      </c>
      <c r="GI451">
        <v>-2</v>
      </c>
      <c r="GJ451">
        <v>0</v>
      </c>
      <c r="GK451">
        <f>ROUND(R451*(S12)/100,2)</f>
        <v>0</v>
      </c>
      <c r="GL451">
        <f t="shared" si="503"/>
        <v>0</v>
      </c>
      <c r="GM451">
        <f t="shared" si="504"/>
        <v>9052.9</v>
      </c>
      <c r="GN451">
        <f t="shared" si="505"/>
        <v>9052.9</v>
      </c>
      <c r="GO451">
        <f t="shared" si="506"/>
        <v>0</v>
      </c>
      <c r="GP451">
        <f t="shared" si="507"/>
        <v>0</v>
      </c>
      <c r="GR451">
        <v>0</v>
      </c>
      <c r="GS451">
        <v>0</v>
      </c>
      <c r="GT451">
        <v>0</v>
      </c>
      <c r="GU451" t="s">
        <v>6</v>
      </c>
      <c r="GV451">
        <f t="shared" si="508"/>
        <v>0</v>
      </c>
      <c r="GW451">
        <v>1</v>
      </c>
      <c r="GX451">
        <f t="shared" si="509"/>
        <v>0</v>
      </c>
      <c r="HA451">
        <v>0</v>
      </c>
      <c r="HB451">
        <v>0</v>
      </c>
      <c r="IK451">
        <v>0</v>
      </c>
    </row>
    <row r="452" spans="1:255" x14ac:dyDescent="0.2">
      <c r="A452" s="2">
        <v>17</v>
      </c>
      <c r="B452" s="2">
        <v>1</v>
      </c>
      <c r="C452" s="2">
        <f>ROW(SmtRes!A1216)</f>
        <v>1216</v>
      </c>
      <c r="D452" s="2">
        <f>ROW(EtalonRes!A1242)</f>
        <v>1242</v>
      </c>
      <c r="E452" s="2" t="s">
        <v>627</v>
      </c>
      <c r="F452" s="2" t="s">
        <v>328</v>
      </c>
      <c r="G452" s="2" t="s">
        <v>329</v>
      </c>
      <c r="H452" s="2" t="s">
        <v>32</v>
      </c>
      <c r="I452" s="2">
        <f>ROUND(187.85/100,9)</f>
        <v>1.8785000000000001</v>
      </c>
      <c r="J452" s="2">
        <v>0</v>
      </c>
      <c r="K452" s="2"/>
      <c r="L452" s="2"/>
      <c r="M452" s="2"/>
      <c r="N452" s="2"/>
      <c r="O452" s="2">
        <f t="shared" si="477"/>
        <v>641.02</v>
      </c>
      <c r="P452" s="2">
        <f t="shared" si="478"/>
        <v>2.33</v>
      </c>
      <c r="Q452" s="2">
        <f t="shared" si="479"/>
        <v>39.99</v>
      </c>
      <c r="R452" s="2">
        <f t="shared" si="480"/>
        <v>23.67</v>
      </c>
      <c r="S452" s="2">
        <f t="shared" si="481"/>
        <v>598.70000000000005</v>
      </c>
      <c r="T452" s="2">
        <f t="shared" si="482"/>
        <v>0</v>
      </c>
      <c r="U452" s="2">
        <f t="shared" si="483"/>
        <v>70.187334750000005</v>
      </c>
      <c r="V452" s="2">
        <f t="shared" si="484"/>
        <v>2.1837562500000001</v>
      </c>
      <c r="W452" s="2">
        <f t="shared" si="485"/>
        <v>0</v>
      </c>
      <c r="X452" s="2">
        <f t="shared" si="486"/>
        <v>591.25</v>
      </c>
      <c r="Y452" s="2">
        <f t="shared" si="487"/>
        <v>292.51</v>
      </c>
      <c r="Z452" s="2"/>
      <c r="AA452" s="2">
        <v>27721505</v>
      </c>
      <c r="AB452" s="2">
        <f t="shared" si="488"/>
        <v>341.24</v>
      </c>
      <c r="AC452" s="2">
        <f t="shared" si="513"/>
        <v>1.24</v>
      </c>
      <c r="AD452" s="2">
        <f>ROUND(((((ET452*1.25))-((EU452*1.25)))+AE452),2)</f>
        <v>21.29</v>
      </c>
      <c r="AE452" s="2">
        <f>ROUND(((EU452*1.25)),2)</f>
        <v>12.6</v>
      </c>
      <c r="AF452" s="2">
        <f>ROUND(((EV452*1.15)),2)</f>
        <v>318.70999999999998</v>
      </c>
      <c r="AG452" s="2">
        <f t="shared" si="489"/>
        <v>0</v>
      </c>
      <c r="AH452" s="2">
        <f>((EW452*1.15))</f>
        <v>37.363500000000002</v>
      </c>
      <c r="AI452" s="2">
        <f>((EX452*1.25))</f>
        <v>1.1625000000000001</v>
      </c>
      <c r="AJ452" s="2">
        <f t="shared" si="490"/>
        <v>0</v>
      </c>
      <c r="AK452" s="2">
        <v>295.41000000000003</v>
      </c>
      <c r="AL452" s="2">
        <v>1.24</v>
      </c>
      <c r="AM452" s="2">
        <v>17.03</v>
      </c>
      <c r="AN452" s="2">
        <v>10.08</v>
      </c>
      <c r="AO452" s="2">
        <v>277.14</v>
      </c>
      <c r="AP452" s="2">
        <v>0</v>
      </c>
      <c r="AQ452" s="2">
        <v>32.49</v>
      </c>
      <c r="AR452" s="2">
        <v>0.93</v>
      </c>
      <c r="AS452" s="2">
        <v>0</v>
      </c>
      <c r="AT452" s="2">
        <v>95</v>
      </c>
      <c r="AU452" s="2">
        <v>47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6</v>
      </c>
      <c r="BE452" s="2" t="s">
        <v>6</v>
      </c>
      <c r="BF452" s="2" t="s">
        <v>6</v>
      </c>
      <c r="BG452" s="2" t="s">
        <v>6</v>
      </c>
      <c r="BH452" s="2">
        <v>0</v>
      </c>
      <c r="BI452" s="2">
        <v>1</v>
      </c>
      <c r="BJ452" s="2" t="s">
        <v>330</v>
      </c>
      <c r="BK452" s="2"/>
      <c r="BL452" s="2"/>
      <c r="BM452" s="2">
        <v>15001</v>
      </c>
      <c r="BN452" s="2">
        <v>0</v>
      </c>
      <c r="BO452" s="2" t="s">
        <v>6</v>
      </c>
      <c r="BP452" s="2">
        <v>0</v>
      </c>
      <c r="BQ452" s="2">
        <v>2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6</v>
      </c>
      <c r="BZ452" s="2">
        <v>105</v>
      </c>
      <c r="CA452" s="2">
        <v>55</v>
      </c>
      <c r="CB452" s="2"/>
      <c r="CC452" s="2"/>
      <c r="CD452" s="2"/>
      <c r="CE452" s="2"/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1470</v>
      </c>
      <c r="CO452" s="2">
        <v>0</v>
      </c>
      <c r="CP452" s="2">
        <f t="shared" si="491"/>
        <v>641.0200000000001</v>
      </c>
      <c r="CQ452" s="2">
        <f t="shared" si="492"/>
        <v>1.24</v>
      </c>
      <c r="CR452" s="2">
        <f t="shared" si="493"/>
        <v>21.29</v>
      </c>
      <c r="CS452" s="2">
        <f t="shared" si="494"/>
        <v>12.6</v>
      </c>
      <c r="CT452" s="2">
        <f t="shared" si="495"/>
        <v>318.70999999999998</v>
      </c>
      <c r="CU452" s="2">
        <f t="shared" si="496"/>
        <v>0</v>
      </c>
      <c r="CV452" s="2">
        <f t="shared" si="497"/>
        <v>37.363500000000002</v>
      </c>
      <c r="CW452" s="2">
        <f t="shared" si="498"/>
        <v>1.1625000000000001</v>
      </c>
      <c r="CX452" s="2">
        <f t="shared" si="499"/>
        <v>0</v>
      </c>
      <c r="CY452" s="2">
        <f t="shared" si="500"/>
        <v>591.25149999999996</v>
      </c>
      <c r="CZ452" s="2">
        <f t="shared" si="501"/>
        <v>292.51389999999998</v>
      </c>
      <c r="DA452" s="2"/>
      <c r="DB452" s="2"/>
      <c r="DC452" s="2" t="s">
        <v>6</v>
      </c>
      <c r="DD452" s="2" t="s">
        <v>6</v>
      </c>
      <c r="DE452" s="2" t="s">
        <v>102</v>
      </c>
      <c r="DF452" s="2" t="s">
        <v>102</v>
      </c>
      <c r="DG452" s="2" t="s">
        <v>103</v>
      </c>
      <c r="DH452" s="2" t="s">
        <v>6</v>
      </c>
      <c r="DI452" s="2" t="s">
        <v>103</v>
      </c>
      <c r="DJ452" s="2" t="s">
        <v>102</v>
      </c>
      <c r="DK452" s="2" t="s">
        <v>6</v>
      </c>
      <c r="DL452" s="2" t="s">
        <v>6</v>
      </c>
      <c r="DM452" s="2" t="s">
        <v>6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1005</v>
      </c>
      <c r="DV452" s="2" t="s">
        <v>32</v>
      </c>
      <c r="DW452" s="2" t="s">
        <v>32</v>
      </c>
      <c r="DX452" s="2">
        <v>100</v>
      </c>
      <c r="DY452" s="2"/>
      <c r="DZ452" s="2"/>
      <c r="EA452" s="2"/>
      <c r="EB452" s="2"/>
      <c r="EC452" s="2"/>
      <c r="ED452" s="2"/>
      <c r="EE452" s="2">
        <v>27029049</v>
      </c>
      <c r="EF452" s="2">
        <v>2</v>
      </c>
      <c r="EG452" s="2" t="s">
        <v>23</v>
      </c>
      <c r="EH452" s="2">
        <v>0</v>
      </c>
      <c r="EI452" s="2" t="s">
        <v>6</v>
      </c>
      <c r="EJ452" s="2">
        <v>1</v>
      </c>
      <c r="EK452" s="2">
        <v>15001</v>
      </c>
      <c r="EL452" s="2" t="s">
        <v>24</v>
      </c>
      <c r="EM452" s="2" t="s">
        <v>25</v>
      </c>
      <c r="EN452" s="2"/>
      <c r="EO452" s="2" t="s">
        <v>106</v>
      </c>
      <c r="EP452" s="2"/>
      <c r="EQ452" s="2">
        <v>0</v>
      </c>
      <c r="ER452" s="2">
        <v>295.41000000000003</v>
      </c>
      <c r="ES452" s="2">
        <v>1.24</v>
      </c>
      <c r="ET452" s="2">
        <v>17.03</v>
      </c>
      <c r="EU452" s="2">
        <v>10.08</v>
      </c>
      <c r="EV452" s="2">
        <v>277.14</v>
      </c>
      <c r="EW452" s="2">
        <v>32.49</v>
      </c>
      <c r="EX452" s="2">
        <v>0.93</v>
      </c>
      <c r="EY452" s="2">
        <v>0</v>
      </c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502"/>
        <v>0</v>
      </c>
      <c r="FS452" s="2">
        <v>0</v>
      </c>
      <c r="FT452" s="2" t="s">
        <v>27</v>
      </c>
      <c r="FU452" s="2" t="s">
        <v>28</v>
      </c>
      <c r="FV452" s="2"/>
      <c r="FW452" s="2"/>
      <c r="FX452" s="2">
        <v>94.5</v>
      </c>
      <c r="FY452" s="2">
        <v>46.75</v>
      </c>
      <c r="FZ452" s="2"/>
      <c r="GA452" s="2" t="s">
        <v>6</v>
      </c>
      <c r="GB452" s="2"/>
      <c r="GC452" s="2"/>
      <c r="GD452" s="2">
        <v>0</v>
      </c>
      <c r="GE452" s="2"/>
      <c r="GF452" s="2">
        <v>-357803777</v>
      </c>
      <c r="GG452" s="2">
        <v>2</v>
      </c>
      <c r="GH452" s="2">
        <v>1</v>
      </c>
      <c r="GI452" s="2">
        <v>-2</v>
      </c>
      <c r="GJ452" s="2">
        <v>0</v>
      </c>
      <c r="GK452" s="2">
        <f>ROUND(R452*(R12)/100,2)</f>
        <v>0</v>
      </c>
      <c r="GL452" s="2">
        <f t="shared" si="503"/>
        <v>0</v>
      </c>
      <c r="GM452" s="2">
        <f t="shared" si="504"/>
        <v>1524.78</v>
      </c>
      <c r="GN452" s="2">
        <f t="shared" si="505"/>
        <v>1524.78</v>
      </c>
      <c r="GO452" s="2">
        <f t="shared" si="506"/>
        <v>0</v>
      </c>
      <c r="GP452" s="2">
        <f t="shared" si="507"/>
        <v>0</v>
      </c>
      <c r="GQ452" s="2"/>
      <c r="GR452" s="2">
        <v>0</v>
      </c>
      <c r="GS452" s="2">
        <v>3</v>
      </c>
      <c r="GT452" s="2">
        <v>0</v>
      </c>
      <c r="GU452" s="2" t="s">
        <v>6</v>
      </c>
      <c r="GV452" s="2">
        <f t="shared" si="508"/>
        <v>0</v>
      </c>
      <c r="GW452" s="2">
        <v>1</v>
      </c>
      <c r="GX452" s="2">
        <f t="shared" si="509"/>
        <v>0</v>
      </c>
      <c r="GY452" s="2"/>
      <c r="GZ452" s="2"/>
      <c r="HA452" s="2">
        <v>0</v>
      </c>
      <c r="HB452" s="2">
        <v>0</v>
      </c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17</v>
      </c>
      <c r="B453">
        <v>1</v>
      </c>
      <c r="C453">
        <f>ROW(SmtRes!A1224)</f>
        <v>1224</v>
      </c>
      <c r="D453">
        <f>ROW(EtalonRes!A1250)</f>
        <v>1250</v>
      </c>
      <c r="E453" t="s">
        <v>627</v>
      </c>
      <c r="F453" t="s">
        <v>328</v>
      </c>
      <c r="G453" t="s">
        <v>329</v>
      </c>
      <c r="H453" t="s">
        <v>32</v>
      </c>
      <c r="I453">
        <f>ROUND(187.85/100,9)</f>
        <v>1.8785000000000001</v>
      </c>
      <c r="J453">
        <v>0</v>
      </c>
      <c r="O453">
        <f t="shared" si="477"/>
        <v>641.02</v>
      </c>
      <c r="P453">
        <f t="shared" si="478"/>
        <v>2.33</v>
      </c>
      <c r="Q453">
        <f t="shared" si="479"/>
        <v>39.99</v>
      </c>
      <c r="R453">
        <f t="shared" si="480"/>
        <v>23.67</v>
      </c>
      <c r="S453">
        <f t="shared" si="481"/>
        <v>598.70000000000005</v>
      </c>
      <c r="T453">
        <f t="shared" si="482"/>
        <v>0</v>
      </c>
      <c r="U453">
        <f t="shared" si="483"/>
        <v>70.187334750000005</v>
      </c>
      <c r="V453">
        <f t="shared" si="484"/>
        <v>2.1837562500000001</v>
      </c>
      <c r="W453">
        <f t="shared" si="485"/>
        <v>0</v>
      </c>
      <c r="X453">
        <f t="shared" si="486"/>
        <v>591.25</v>
      </c>
      <c r="Y453">
        <f t="shared" si="487"/>
        <v>292.51</v>
      </c>
      <c r="AA453">
        <v>27721504</v>
      </c>
      <c r="AB453">
        <f t="shared" si="488"/>
        <v>341.24</v>
      </c>
      <c r="AC453">
        <f t="shared" si="513"/>
        <v>1.24</v>
      </c>
      <c r="AD453">
        <f>ROUND(((((ET453*1.25))-((EU453*1.25)))+AE453),2)</f>
        <v>21.29</v>
      </c>
      <c r="AE453">
        <f>ROUND(((EU453*1.25)),2)</f>
        <v>12.6</v>
      </c>
      <c r="AF453">
        <f>ROUND(((EV453*1.15)),2)</f>
        <v>318.70999999999998</v>
      </c>
      <c r="AG453">
        <f t="shared" si="489"/>
        <v>0</v>
      </c>
      <c r="AH453">
        <f>((EW453*1.15))</f>
        <v>37.363500000000002</v>
      </c>
      <c r="AI453">
        <f>((EX453*1.25))</f>
        <v>1.1625000000000001</v>
      </c>
      <c r="AJ453">
        <f t="shared" si="490"/>
        <v>0</v>
      </c>
      <c r="AK453">
        <v>295.41000000000003</v>
      </c>
      <c r="AL453">
        <v>1.24</v>
      </c>
      <c r="AM453">
        <v>17.03</v>
      </c>
      <c r="AN453">
        <v>10.08</v>
      </c>
      <c r="AO453">
        <v>277.14</v>
      </c>
      <c r="AP453">
        <v>0</v>
      </c>
      <c r="AQ453">
        <v>32.49</v>
      </c>
      <c r="AR453">
        <v>0.93</v>
      </c>
      <c r="AS453">
        <v>0</v>
      </c>
      <c r="AT453">
        <v>95</v>
      </c>
      <c r="AU453">
        <v>47</v>
      </c>
      <c r="AV453">
        <v>1</v>
      </c>
      <c r="AW453">
        <v>1</v>
      </c>
      <c r="AZ453">
        <v>1</v>
      </c>
      <c r="BA453">
        <v>1</v>
      </c>
      <c r="BB453">
        <v>1</v>
      </c>
      <c r="BC453">
        <v>1</v>
      </c>
      <c r="BD453" t="s">
        <v>6</v>
      </c>
      <c r="BE453" t="s">
        <v>6</v>
      </c>
      <c r="BF453" t="s">
        <v>6</v>
      </c>
      <c r="BG453" t="s">
        <v>6</v>
      </c>
      <c r="BH453">
        <v>0</v>
      </c>
      <c r="BI453">
        <v>1</v>
      </c>
      <c r="BJ453" t="s">
        <v>330</v>
      </c>
      <c r="BM453">
        <v>15001</v>
      </c>
      <c r="BN453">
        <v>0</v>
      </c>
      <c r="BO453" t="s">
        <v>6</v>
      </c>
      <c r="BP453">
        <v>0</v>
      </c>
      <c r="BQ453">
        <v>2</v>
      </c>
      <c r="BR453">
        <v>0</v>
      </c>
      <c r="BS453">
        <v>1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6</v>
      </c>
      <c r="BZ453">
        <v>105</v>
      </c>
      <c r="CA453">
        <v>55</v>
      </c>
      <c r="CF453">
        <v>0</v>
      </c>
      <c r="CG453">
        <v>0</v>
      </c>
      <c r="CM453">
        <v>0</v>
      </c>
      <c r="CN453" t="s">
        <v>1470</v>
      </c>
      <c r="CO453">
        <v>0</v>
      </c>
      <c r="CP453">
        <f t="shared" si="491"/>
        <v>641.0200000000001</v>
      </c>
      <c r="CQ453">
        <f t="shared" si="492"/>
        <v>1.24</v>
      </c>
      <c r="CR453">
        <f t="shared" si="493"/>
        <v>21.29</v>
      </c>
      <c r="CS453">
        <f t="shared" si="494"/>
        <v>12.6</v>
      </c>
      <c r="CT453">
        <f t="shared" si="495"/>
        <v>318.70999999999998</v>
      </c>
      <c r="CU453">
        <f t="shared" si="496"/>
        <v>0</v>
      </c>
      <c r="CV453">
        <f t="shared" si="497"/>
        <v>37.363500000000002</v>
      </c>
      <c r="CW453">
        <f t="shared" si="498"/>
        <v>1.1625000000000001</v>
      </c>
      <c r="CX453">
        <f t="shared" si="499"/>
        <v>0</v>
      </c>
      <c r="CY453">
        <f t="shared" si="500"/>
        <v>591.25149999999996</v>
      </c>
      <c r="CZ453">
        <f t="shared" si="501"/>
        <v>292.51389999999998</v>
      </c>
      <c r="DC453" t="s">
        <v>6</v>
      </c>
      <c r="DD453" t="s">
        <v>6</v>
      </c>
      <c r="DE453" t="s">
        <v>102</v>
      </c>
      <c r="DF453" t="s">
        <v>102</v>
      </c>
      <c r="DG453" t="s">
        <v>103</v>
      </c>
      <c r="DH453" t="s">
        <v>6</v>
      </c>
      <c r="DI453" t="s">
        <v>103</v>
      </c>
      <c r="DJ453" t="s">
        <v>102</v>
      </c>
      <c r="DK453" t="s">
        <v>6</v>
      </c>
      <c r="DL453" t="s">
        <v>6</v>
      </c>
      <c r="DM453" t="s">
        <v>6</v>
      </c>
      <c r="DN453">
        <v>0</v>
      </c>
      <c r="DO453">
        <v>0</v>
      </c>
      <c r="DP453">
        <v>1</v>
      </c>
      <c r="DQ453">
        <v>1</v>
      </c>
      <c r="DU453">
        <v>1005</v>
      </c>
      <c r="DV453" t="s">
        <v>32</v>
      </c>
      <c r="DW453" t="s">
        <v>32</v>
      </c>
      <c r="DX453">
        <v>100</v>
      </c>
      <c r="EE453">
        <v>27029049</v>
      </c>
      <c r="EF453">
        <v>2</v>
      </c>
      <c r="EG453" t="s">
        <v>23</v>
      </c>
      <c r="EH453">
        <v>0</v>
      </c>
      <c r="EI453" t="s">
        <v>6</v>
      </c>
      <c r="EJ453">
        <v>1</v>
      </c>
      <c r="EK453">
        <v>15001</v>
      </c>
      <c r="EL453" t="s">
        <v>24</v>
      </c>
      <c r="EM453" t="s">
        <v>25</v>
      </c>
      <c r="EO453" t="s">
        <v>106</v>
      </c>
      <c r="EQ453">
        <v>0</v>
      </c>
      <c r="ER453">
        <v>295.41000000000003</v>
      </c>
      <c r="ES453">
        <v>1.24</v>
      </c>
      <c r="ET453">
        <v>17.03</v>
      </c>
      <c r="EU453">
        <v>10.08</v>
      </c>
      <c r="EV453">
        <v>277.14</v>
      </c>
      <c r="EW453">
        <v>32.49</v>
      </c>
      <c r="EX453">
        <v>0.93</v>
      </c>
      <c r="EY453">
        <v>0</v>
      </c>
      <c r="FQ453">
        <v>0</v>
      </c>
      <c r="FR453">
        <f t="shared" si="502"/>
        <v>0</v>
      </c>
      <c r="FS453">
        <v>0</v>
      </c>
      <c r="FT453" t="s">
        <v>27</v>
      </c>
      <c r="FU453" t="s">
        <v>28</v>
      </c>
      <c r="FX453">
        <v>94.5</v>
      </c>
      <c r="FY453">
        <v>46.75</v>
      </c>
      <c r="GA453" t="s">
        <v>6</v>
      </c>
      <c r="GD453">
        <v>0</v>
      </c>
      <c r="GF453">
        <v>-357803777</v>
      </c>
      <c r="GG453">
        <v>2</v>
      </c>
      <c r="GH453">
        <v>1</v>
      </c>
      <c r="GI453">
        <v>-2</v>
      </c>
      <c r="GJ453">
        <v>0</v>
      </c>
      <c r="GK453">
        <f>ROUND(R453*(S12)/100,2)</f>
        <v>0</v>
      </c>
      <c r="GL453">
        <f t="shared" si="503"/>
        <v>0</v>
      </c>
      <c r="GM453">
        <f t="shared" si="504"/>
        <v>1524.78</v>
      </c>
      <c r="GN453">
        <f t="shared" si="505"/>
        <v>1524.78</v>
      </c>
      <c r="GO453">
        <f t="shared" si="506"/>
        <v>0</v>
      </c>
      <c r="GP453">
        <f t="shared" si="507"/>
        <v>0</v>
      </c>
      <c r="GR453">
        <v>0</v>
      </c>
      <c r="GS453">
        <v>0</v>
      </c>
      <c r="GT453">
        <v>0</v>
      </c>
      <c r="GU453" t="s">
        <v>6</v>
      </c>
      <c r="GV453">
        <f t="shared" si="508"/>
        <v>0</v>
      </c>
      <c r="GW453">
        <v>1</v>
      </c>
      <c r="GX453">
        <f t="shared" si="509"/>
        <v>0</v>
      </c>
      <c r="HA453">
        <v>0</v>
      </c>
      <c r="HB453">
        <v>0</v>
      </c>
      <c r="IK453">
        <v>0</v>
      </c>
    </row>
    <row r="454" spans="1:255" x14ac:dyDescent="0.2">
      <c r="A454" s="2">
        <v>18</v>
      </c>
      <c r="B454" s="2">
        <v>1</v>
      </c>
      <c r="C454" s="2">
        <v>1215</v>
      </c>
      <c r="D454" s="2"/>
      <c r="E454" s="2" t="s">
        <v>628</v>
      </c>
      <c r="F454" s="2" t="s">
        <v>332</v>
      </c>
      <c r="G454" s="2" t="s">
        <v>333</v>
      </c>
      <c r="H454" s="2" t="s">
        <v>178</v>
      </c>
      <c r="I454" s="2">
        <f>I452*J454</f>
        <v>1606.1175000000001</v>
      </c>
      <c r="J454" s="2">
        <v>855</v>
      </c>
      <c r="K454" s="2"/>
      <c r="L454" s="2"/>
      <c r="M454" s="2"/>
      <c r="N454" s="2"/>
      <c r="O454" s="2">
        <f t="shared" si="477"/>
        <v>3324.66</v>
      </c>
      <c r="P454" s="2">
        <f t="shared" si="478"/>
        <v>3324.66</v>
      </c>
      <c r="Q454" s="2">
        <f t="shared" si="479"/>
        <v>0</v>
      </c>
      <c r="R454" s="2">
        <f t="shared" si="480"/>
        <v>0</v>
      </c>
      <c r="S454" s="2">
        <f t="shared" si="481"/>
        <v>0</v>
      </c>
      <c r="T454" s="2">
        <f t="shared" si="482"/>
        <v>0</v>
      </c>
      <c r="U454" s="2">
        <f t="shared" si="483"/>
        <v>0</v>
      </c>
      <c r="V454" s="2">
        <f t="shared" si="484"/>
        <v>0</v>
      </c>
      <c r="W454" s="2">
        <f t="shared" si="485"/>
        <v>0</v>
      </c>
      <c r="X454" s="2">
        <f t="shared" si="486"/>
        <v>0</v>
      </c>
      <c r="Y454" s="2">
        <f t="shared" si="487"/>
        <v>0</v>
      </c>
      <c r="Z454" s="2"/>
      <c r="AA454" s="2">
        <v>27721505</v>
      </c>
      <c r="AB454" s="2">
        <f t="shared" si="488"/>
        <v>2.0699999999999998</v>
      </c>
      <c r="AC454" s="2">
        <f t="shared" si="513"/>
        <v>2.0699999999999998</v>
      </c>
      <c r="AD454" s="2">
        <f>ROUND((((ET454)-(EU454))+AE454),2)</f>
        <v>0</v>
      </c>
      <c r="AE454" s="2">
        <f t="shared" ref="AE454:AF457" si="517">ROUND((EU454),2)</f>
        <v>0</v>
      </c>
      <c r="AF454" s="2">
        <f t="shared" si="517"/>
        <v>0</v>
      </c>
      <c r="AG454" s="2">
        <f t="shared" si="489"/>
        <v>0</v>
      </c>
      <c r="AH454" s="2">
        <f t="shared" ref="AH454:AI457" si="518">(EW454)</f>
        <v>0</v>
      </c>
      <c r="AI454" s="2">
        <f t="shared" si="518"/>
        <v>0</v>
      </c>
      <c r="AJ454" s="2">
        <f t="shared" si="490"/>
        <v>0</v>
      </c>
      <c r="AK454" s="2">
        <v>2.0699999999999998</v>
      </c>
      <c r="AL454" s="2">
        <v>2.0699999999999998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79</v>
      </c>
      <c r="AU454" s="2">
        <v>50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6</v>
      </c>
      <c r="BE454" s="2" t="s">
        <v>6</v>
      </c>
      <c r="BF454" s="2" t="s">
        <v>6</v>
      </c>
      <c r="BG454" s="2" t="s">
        <v>6</v>
      </c>
      <c r="BH454" s="2">
        <v>3</v>
      </c>
      <c r="BI454" s="2">
        <v>1</v>
      </c>
      <c r="BJ454" s="2" t="s">
        <v>334</v>
      </c>
      <c r="BK454" s="2"/>
      <c r="BL454" s="2"/>
      <c r="BM454" s="2">
        <v>61001</v>
      </c>
      <c r="BN454" s="2">
        <v>0</v>
      </c>
      <c r="BO454" s="2" t="s">
        <v>6</v>
      </c>
      <c r="BP454" s="2">
        <v>0</v>
      </c>
      <c r="BQ454" s="2">
        <v>6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6</v>
      </c>
      <c r="BZ454" s="2">
        <v>79</v>
      </c>
      <c r="CA454" s="2">
        <v>50</v>
      </c>
      <c r="CB454" s="2"/>
      <c r="CC454" s="2"/>
      <c r="CD454" s="2"/>
      <c r="CE454" s="2"/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6</v>
      </c>
      <c r="CO454" s="2">
        <v>0</v>
      </c>
      <c r="CP454" s="2">
        <f t="shared" si="491"/>
        <v>3324.66</v>
      </c>
      <c r="CQ454" s="2">
        <f t="shared" si="492"/>
        <v>2.0699999999999998</v>
      </c>
      <c r="CR454" s="2">
        <f t="shared" si="493"/>
        <v>0</v>
      </c>
      <c r="CS454" s="2">
        <f t="shared" si="494"/>
        <v>0</v>
      </c>
      <c r="CT454" s="2">
        <f t="shared" si="495"/>
        <v>0</v>
      </c>
      <c r="CU454" s="2">
        <f t="shared" si="496"/>
        <v>0</v>
      </c>
      <c r="CV454" s="2">
        <f t="shared" si="497"/>
        <v>0</v>
      </c>
      <c r="CW454" s="2">
        <f t="shared" si="498"/>
        <v>0</v>
      </c>
      <c r="CX454" s="2">
        <f t="shared" si="499"/>
        <v>0</v>
      </c>
      <c r="CY454" s="2">
        <f t="shared" si="500"/>
        <v>0</v>
      </c>
      <c r="CZ454" s="2">
        <f t="shared" si="501"/>
        <v>0</v>
      </c>
      <c r="DA454" s="2"/>
      <c r="DB454" s="2"/>
      <c r="DC454" s="2" t="s">
        <v>6</v>
      </c>
      <c r="DD454" s="2" t="s">
        <v>6</v>
      </c>
      <c r="DE454" s="2" t="s">
        <v>6</v>
      </c>
      <c r="DF454" s="2" t="s">
        <v>6</v>
      </c>
      <c r="DG454" s="2" t="s">
        <v>6</v>
      </c>
      <c r="DH454" s="2" t="s">
        <v>6</v>
      </c>
      <c r="DI454" s="2" t="s">
        <v>6</v>
      </c>
      <c r="DJ454" s="2" t="s">
        <v>6</v>
      </c>
      <c r="DK454" s="2" t="s">
        <v>6</v>
      </c>
      <c r="DL454" s="2" t="s">
        <v>6</v>
      </c>
      <c r="DM454" s="2" t="s">
        <v>6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1009</v>
      </c>
      <c r="DV454" s="2" t="s">
        <v>178</v>
      </c>
      <c r="DW454" s="2" t="s">
        <v>178</v>
      </c>
      <c r="DX454" s="2">
        <v>1</v>
      </c>
      <c r="DY454" s="2"/>
      <c r="DZ454" s="2"/>
      <c r="EA454" s="2"/>
      <c r="EB454" s="2"/>
      <c r="EC454" s="2"/>
      <c r="ED454" s="2"/>
      <c r="EE454" s="2">
        <v>27029106</v>
      </c>
      <c r="EF454" s="2">
        <v>6</v>
      </c>
      <c r="EG454" s="2" t="s">
        <v>40</v>
      </c>
      <c r="EH454" s="2">
        <v>0</v>
      </c>
      <c r="EI454" s="2" t="s">
        <v>6</v>
      </c>
      <c r="EJ454" s="2">
        <v>1</v>
      </c>
      <c r="EK454" s="2">
        <v>61001</v>
      </c>
      <c r="EL454" s="2" t="s">
        <v>335</v>
      </c>
      <c r="EM454" s="2" t="s">
        <v>336</v>
      </c>
      <c r="EN454" s="2"/>
      <c r="EO454" s="2" t="s">
        <v>6</v>
      </c>
      <c r="EP454" s="2"/>
      <c r="EQ454" s="2">
        <v>0</v>
      </c>
      <c r="ER454" s="2">
        <v>2.0699999999999998</v>
      </c>
      <c r="ES454" s="2">
        <v>2.0699999999999998</v>
      </c>
      <c r="ET454" s="2">
        <v>0</v>
      </c>
      <c r="EU454" s="2">
        <v>0</v>
      </c>
      <c r="EV454" s="2">
        <v>0</v>
      </c>
      <c r="EW454" s="2">
        <v>0</v>
      </c>
      <c r="EX454" s="2">
        <v>0</v>
      </c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502"/>
        <v>0</v>
      </c>
      <c r="FS454" s="2">
        <v>0</v>
      </c>
      <c r="FT454" s="2"/>
      <c r="FU454" s="2"/>
      <c r="FV454" s="2"/>
      <c r="FW454" s="2"/>
      <c r="FX454" s="2">
        <v>79</v>
      </c>
      <c r="FY454" s="2">
        <v>50</v>
      </c>
      <c r="FZ454" s="2"/>
      <c r="GA454" s="2" t="s">
        <v>6</v>
      </c>
      <c r="GB454" s="2"/>
      <c r="GC454" s="2"/>
      <c r="GD454" s="2">
        <v>0</v>
      </c>
      <c r="GE454" s="2"/>
      <c r="GF454" s="2">
        <v>-60067644</v>
      </c>
      <c r="GG454" s="2">
        <v>2</v>
      </c>
      <c r="GH454" s="2">
        <v>1</v>
      </c>
      <c r="GI454" s="2">
        <v>-2</v>
      </c>
      <c r="GJ454" s="2">
        <v>0</v>
      </c>
      <c r="GK454" s="2">
        <f>ROUND(R454*(R12)/100,2)</f>
        <v>0</v>
      </c>
      <c r="GL454" s="2">
        <f t="shared" si="503"/>
        <v>0</v>
      </c>
      <c r="GM454" s="2">
        <f t="shared" si="504"/>
        <v>3324.66</v>
      </c>
      <c r="GN454" s="2">
        <f t="shared" si="505"/>
        <v>3324.66</v>
      </c>
      <c r="GO454" s="2">
        <f t="shared" si="506"/>
        <v>0</v>
      </c>
      <c r="GP454" s="2">
        <f t="shared" si="507"/>
        <v>0</v>
      </c>
      <c r="GQ454" s="2"/>
      <c r="GR454" s="2">
        <v>0</v>
      </c>
      <c r="GS454" s="2">
        <v>3</v>
      </c>
      <c r="GT454" s="2">
        <v>0</v>
      </c>
      <c r="GU454" s="2" t="s">
        <v>6</v>
      </c>
      <c r="GV454" s="2">
        <f t="shared" si="508"/>
        <v>0</v>
      </c>
      <c r="GW454" s="2">
        <v>1</v>
      </c>
      <c r="GX454" s="2">
        <f t="shared" si="509"/>
        <v>0</v>
      </c>
      <c r="GY454" s="2"/>
      <c r="GZ454" s="2"/>
      <c r="HA454" s="2">
        <v>0</v>
      </c>
      <c r="HB454" s="2">
        <v>0</v>
      </c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18</v>
      </c>
      <c r="B455">
        <v>1</v>
      </c>
      <c r="C455">
        <v>1223</v>
      </c>
      <c r="E455" t="s">
        <v>628</v>
      </c>
      <c r="F455" t="s">
        <v>332</v>
      </c>
      <c r="G455" t="s">
        <v>333</v>
      </c>
      <c r="H455" t="s">
        <v>178</v>
      </c>
      <c r="I455">
        <f>I453*J455</f>
        <v>1606.1175000000001</v>
      </c>
      <c r="J455">
        <v>855</v>
      </c>
      <c r="O455">
        <f t="shared" si="477"/>
        <v>3324.66</v>
      </c>
      <c r="P455">
        <f t="shared" si="478"/>
        <v>3324.66</v>
      </c>
      <c r="Q455">
        <f t="shared" si="479"/>
        <v>0</v>
      </c>
      <c r="R455">
        <f t="shared" si="480"/>
        <v>0</v>
      </c>
      <c r="S455">
        <f t="shared" si="481"/>
        <v>0</v>
      </c>
      <c r="T455">
        <f t="shared" si="482"/>
        <v>0</v>
      </c>
      <c r="U455">
        <f t="shared" si="483"/>
        <v>0</v>
      </c>
      <c r="V455">
        <f t="shared" si="484"/>
        <v>0</v>
      </c>
      <c r="W455">
        <f t="shared" si="485"/>
        <v>0</v>
      </c>
      <c r="X455">
        <f t="shared" si="486"/>
        <v>0</v>
      </c>
      <c r="Y455">
        <f t="shared" si="487"/>
        <v>0</v>
      </c>
      <c r="AA455">
        <v>27721504</v>
      </c>
      <c r="AB455">
        <f t="shared" si="488"/>
        <v>2.0699999999999998</v>
      </c>
      <c r="AC455">
        <f t="shared" si="513"/>
        <v>2.0699999999999998</v>
      </c>
      <c r="AD455">
        <f>ROUND((((ET455)-(EU455))+AE455),2)</f>
        <v>0</v>
      </c>
      <c r="AE455">
        <f t="shared" si="517"/>
        <v>0</v>
      </c>
      <c r="AF455">
        <f t="shared" si="517"/>
        <v>0</v>
      </c>
      <c r="AG455">
        <f t="shared" si="489"/>
        <v>0</v>
      </c>
      <c r="AH455">
        <f t="shared" si="518"/>
        <v>0</v>
      </c>
      <c r="AI455">
        <f t="shared" si="518"/>
        <v>0</v>
      </c>
      <c r="AJ455">
        <f t="shared" si="490"/>
        <v>0</v>
      </c>
      <c r="AK455">
        <v>2.0699999999999998</v>
      </c>
      <c r="AL455">
        <v>2.0699999999999998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105</v>
      </c>
      <c r="AU455">
        <v>55</v>
      </c>
      <c r="AV455">
        <v>1</v>
      </c>
      <c r="AW455">
        <v>1</v>
      </c>
      <c r="AZ455">
        <v>1</v>
      </c>
      <c r="BA455">
        <v>1</v>
      </c>
      <c r="BB455">
        <v>1</v>
      </c>
      <c r="BC455">
        <v>1</v>
      </c>
      <c r="BD455" t="s">
        <v>6</v>
      </c>
      <c r="BE455" t="s">
        <v>6</v>
      </c>
      <c r="BF455" t="s">
        <v>6</v>
      </c>
      <c r="BG455" t="s">
        <v>6</v>
      </c>
      <c r="BH455">
        <v>3</v>
      </c>
      <c r="BI455">
        <v>1</v>
      </c>
      <c r="BJ455" t="s">
        <v>334</v>
      </c>
      <c r="BM455">
        <v>61001</v>
      </c>
      <c r="BN455">
        <v>0</v>
      </c>
      <c r="BO455" t="s">
        <v>6</v>
      </c>
      <c r="BP455">
        <v>0</v>
      </c>
      <c r="BQ455">
        <v>6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6</v>
      </c>
      <c r="BZ455">
        <v>105</v>
      </c>
      <c r="CA455">
        <v>55</v>
      </c>
      <c r="CF455">
        <v>0</v>
      </c>
      <c r="CG455">
        <v>0</v>
      </c>
      <c r="CM455">
        <v>0</v>
      </c>
      <c r="CN455" t="s">
        <v>6</v>
      </c>
      <c r="CO455">
        <v>0</v>
      </c>
      <c r="CP455">
        <f t="shared" si="491"/>
        <v>3324.66</v>
      </c>
      <c r="CQ455">
        <f t="shared" si="492"/>
        <v>2.0699999999999998</v>
      </c>
      <c r="CR455">
        <f t="shared" si="493"/>
        <v>0</v>
      </c>
      <c r="CS455">
        <f t="shared" si="494"/>
        <v>0</v>
      </c>
      <c r="CT455">
        <f t="shared" si="495"/>
        <v>0</v>
      </c>
      <c r="CU455">
        <f t="shared" si="496"/>
        <v>0</v>
      </c>
      <c r="CV455">
        <f t="shared" si="497"/>
        <v>0</v>
      </c>
      <c r="CW455">
        <f t="shared" si="498"/>
        <v>0</v>
      </c>
      <c r="CX455">
        <f t="shared" si="499"/>
        <v>0</v>
      </c>
      <c r="CY455">
        <f t="shared" si="500"/>
        <v>0</v>
      </c>
      <c r="CZ455">
        <f t="shared" si="501"/>
        <v>0</v>
      </c>
      <c r="DC455" t="s">
        <v>6</v>
      </c>
      <c r="DD455" t="s">
        <v>6</v>
      </c>
      <c r="DE455" t="s">
        <v>6</v>
      </c>
      <c r="DF455" t="s">
        <v>6</v>
      </c>
      <c r="DG455" t="s">
        <v>6</v>
      </c>
      <c r="DH455" t="s">
        <v>6</v>
      </c>
      <c r="DI455" t="s">
        <v>6</v>
      </c>
      <c r="DJ455" t="s">
        <v>6</v>
      </c>
      <c r="DK455" t="s">
        <v>6</v>
      </c>
      <c r="DL455" t="s">
        <v>6</v>
      </c>
      <c r="DM455" t="s">
        <v>6</v>
      </c>
      <c r="DN455">
        <v>0</v>
      </c>
      <c r="DO455">
        <v>0</v>
      </c>
      <c r="DP455">
        <v>1</v>
      </c>
      <c r="DQ455">
        <v>1</v>
      </c>
      <c r="DU455">
        <v>1009</v>
      </c>
      <c r="DV455" t="s">
        <v>178</v>
      </c>
      <c r="DW455" t="s">
        <v>178</v>
      </c>
      <c r="DX455">
        <v>1</v>
      </c>
      <c r="EE455">
        <v>27029106</v>
      </c>
      <c r="EF455">
        <v>6</v>
      </c>
      <c r="EG455" t="s">
        <v>40</v>
      </c>
      <c r="EH455">
        <v>0</v>
      </c>
      <c r="EI455" t="s">
        <v>6</v>
      </c>
      <c r="EJ455">
        <v>1</v>
      </c>
      <c r="EK455">
        <v>61001</v>
      </c>
      <c r="EL455" t="s">
        <v>335</v>
      </c>
      <c r="EM455" t="s">
        <v>336</v>
      </c>
      <c r="EO455" t="s">
        <v>6</v>
      </c>
      <c r="EQ455">
        <v>0</v>
      </c>
      <c r="ER455">
        <v>2.0699999999999998</v>
      </c>
      <c r="ES455">
        <v>2.0699999999999998</v>
      </c>
      <c r="ET455">
        <v>0</v>
      </c>
      <c r="EU455">
        <v>0</v>
      </c>
      <c r="EV455">
        <v>0</v>
      </c>
      <c r="EW455">
        <v>0</v>
      </c>
      <c r="EX455">
        <v>0</v>
      </c>
      <c r="FQ455">
        <v>0</v>
      </c>
      <c r="FR455">
        <f t="shared" si="502"/>
        <v>0</v>
      </c>
      <c r="FS455">
        <v>0</v>
      </c>
      <c r="FX455">
        <v>105</v>
      </c>
      <c r="FY455">
        <v>55</v>
      </c>
      <c r="GA455" t="s">
        <v>6</v>
      </c>
      <c r="GD455">
        <v>0</v>
      </c>
      <c r="GF455">
        <v>-60067644</v>
      </c>
      <c r="GG455">
        <v>2</v>
      </c>
      <c r="GH455">
        <v>1</v>
      </c>
      <c r="GI455">
        <v>-2</v>
      </c>
      <c r="GJ455">
        <v>0</v>
      </c>
      <c r="GK455">
        <f>ROUND(R455*(S12)/100,2)</f>
        <v>0</v>
      </c>
      <c r="GL455">
        <f t="shared" si="503"/>
        <v>0</v>
      </c>
      <c r="GM455">
        <f t="shared" si="504"/>
        <v>3324.66</v>
      </c>
      <c r="GN455">
        <f t="shared" si="505"/>
        <v>3324.66</v>
      </c>
      <c r="GO455">
        <f t="shared" si="506"/>
        <v>0</v>
      </c>
      <c r="GP455">
        <f t="shared" si="507"/>
        <v>0</v>
      </c>
      <c r="GR455">
        <v>0</v>
      </c>
      <c r="GS455">
        <v>0</v>
      </c>
      <c r="GT455">
        <v>0</v>
      </c>
      <c r="GU455" t="s">
        <v>6</v>
      </c>
      <c r="GV455">
        <f t="shared" si="508"/>
        <v>0</v>
      </c>
      <c r="GW455">
        <v>1</v>
      </c>
      <c r="GX455">
        <f t="shared" si="509"/>
        <v>0</v>
      </c>
      <c r="HA455">
        <v>0</v>
      </c>
      <c r="HB455">
        <v>0</v>
      </c>
      <c r="IK455">
        <v>0</v>
      </c>
    </row>
    <row r="456" spans="1:255" x14ac:dyDescent="0.2">
      <c r="A456" s="2">
        <v>18</v>
      </c>
      <c r="B456" s="2">
        <v>1</v>
      </c>
      <c r="C456" s="2">
        <v>1216</v>
      </c>
      <c r="D456" s="2"/>
      <c r="E456" s="2" t="s">
        <v>629</v>
      </c>
      <c r="F456" s="2" t="s">
        <v>338</v>
      </c>
      <c r="G456" s="2" t="s">
        <v>339</v>
      </c>
      <c r="H456" s="2" t="s">
        <v>178</v>
      </c>
      <c r="I456" s="2">
        <f>I452*J456</f>
        <v>24.420500000000001</v>
      </c>
      <c r="J456" s="2">
        <v>13</v>
      </c>
      <c r="K456" s="2"/>
      <c r="L456" s="2"/>
      <c r="M456" s="2"/>
      <c r="N456" s="2"/>
      <c r="O456" s="2">
        <f t="shared" si="477"/>
        <v>368.51</v>
      </c>
      <c r="P456" s="2">
        <f t="shared" si="478"/>
        <v>368.51</v>
      </c>
      <c r="Q456" s="2">
        <f t="shared" si="479"/>
        <v>0</v>
      </c>
      <c r="R456" s="2">
        <f t="shared" si="480"/>
        <v>0</v>
      </c>
      <c r="S456" s="2">
        <f t="shared" si="481"/>
        <v>0</v>
      </c>
      <c r="T456" s="2">
        <f t="shared" si="482"/>
        <v>0</v>
      </c>
      <c r="U456" s="2">
        <f t="shared" si="483"/>
        <v>0</v>
      </c>
      <c r="V456" s="2">
        <f t="shared" si="484"/>
        <v>0</v>
      </c>
      <c r="W456" s="2">
        <f t="shared" si="485"/>
        <v>0</v>
      </c>
      <c r="X456" s="2">
        <f t="shared" si="486"/>
        <v>0</v>
      </c>
      <c r="Y456" s="2">
        <f t="shared" si="487"/>
        <v>0</v>
      </c>
      <c r="Z456" s="2"/>
      <c r="AA456" s="2">
        <v>27721505</v>
      </c>
      <c r="AB456" s="2">
        <f t="shared" si="488"/>
        <v>15.09</v>
      </c>
      <c r="AC456" s="2">
        <f t="shared" si="513"/>
        <v>15.09</v>
      </c>
      <c r="AD456" s="2">
        <f>ROUND((((ET456)-(EU456))+AE456),2)</f>
        <v>0</v>
      </c>
      <c r="AE456" s="2">
        <f t="shared" si="517"/>
        <v>0</v>
      </c>
      <c r="AF456" s="2">
        <f t="shared" si="517"/>
        <v>0</v>
      </c>
      <c r="AG456" s="2">
        <f t="shared" si="489"/>
        <v>0</v>
      </c>
      <c r="AH456" s="2">
        <f t="shared" si="518"/>
        <v>0</v>
      </c>
      <c r="AI456" s="2">
        <f t="shared" si="518"/>
        <v>0</v>
      </c>
      <c r="AJ456" s="2">
        <f t="shared" si="490"/>
        <v>0</v>
      </c>
      <c r="AK456" s="2">
        <v>15.09</v>
      </c>
      <c r="AL456" s="2">
        <v>15.09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95</v>
      </c>
      <c r="AU456" s="2">
        <v>47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6</v>
      </c>
      <c r="BE456" s="2" t="s">
        <v>6</v>
      </c>
      <c r="BF456" s="2" t="s">
        <v>6</v>
      </c>
      <c r="BG456" s="2" t="s">
        <v>6</v>
      </c>
      <c r="BH456" s="2">
        <v>3</v>
      </c>
      <c r="BI456" s="2">
        <v>1</v>
      </c>
      <c r="BJ456" s="2" t="s">
        <v>340</v>
      </c>
      <c r="BK456" s="2"/>
      <c r="BL456" s="2"/>
      <c r="BM456" s="2">
        <v>15001</v>
      </c>
      <c r="BN456" s="2">
        <v>0</v>
      </c>
      <c r="BO456" s="2" t="s">
        <v>6</v>
      </c>
      <c r="BP456" s="2">
        <v>0</v>
      </c>
      <c r="BQ456" s="2">
        <v>2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6</v>
      </c>
      <c r="BZ456" s="2">
        <v>105</v>
      </c>
      <c r="CA456" s="2">
        <v>55</v>
      </c>
      <c r="CB456" s="2"/>
      <c r="CC456" s="2"/>
      <c r="CD456" s="2"/>
      <c r="CE456" s="2"/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6</v>
      </c>
      <c r="CO456" s="2">
        <v>0</v>
      </c>
      <c r="CP456" s="2">
        <f t="shared" si="491"/>
        <v>368.51</v>
      </c>
      <c r="CQ456" s="2">
        <f t="shared" si="492"/>
        <v>15.09</v>
      </c>
      <c r="CR456" s="2">
        <f t="shared" si="493"/>
        <v>0</v>
      </c>
      <c r="CS456" s="2">
        <f t="shared" si="494"/>
        <v>0</v>
      </c>
      <c r="CT456" s="2">
        <f t="shared" si="495"/>
        <v>0</v>
      </c>
      <c r="CU456" s="2">
        <f t="shared" si="496"/>
        <v>0</v>
      </c>
      <c r="CV456" s="2">
        <f t="shared" si="497"/>
        <v>0</v>
      </c>
      <c r="CW456" s="2">
        <f t="shared" si="498"/>
        <v>0</v>
      </c>
      <c r="CX456" s="2">
        <f t="shared" si="499"/>
        <v>0</v>
      </c>
      <c r="CY456" s="2">
        <f t="shared" si="500"/>
        <v>0</v>
      </c>
      <c r="CZ456" s="2">
        <f t="shared" si="501"/>
        <v>0</v>
      </c>
      <c r="DA456" s="2"/>
      <c r="DB456" s="2"/>
      <c r="DC456" s="2" t="s">
        <v>6</v>
      </c>
      <c r="DD456" s="2" t="s">
        <v>6</v>
      </c>
      <c r="DE456" s="2" t="s">
        <v>6</v>
      </c>
      <c r="DF456" s="2" t="s">
        <v>6</v>
      </c>
      <c r="DG456" s="2" t="s">
        <v>6</v>
      </c>
      <c r="DH456" s="2" t="s">
        <v>6</v>
      </c>
      <c r="DI456" s="2" t="s">
        <v>6</v>
      </c>
      <c r="DJ456" s="2" t="s">
        <v>6</v>
      </c>
      <c r="DK456" s="2" t="s">
        <v>6</v>
      </c>
      <c r="DL456" s="2" t="s">
        <v>6</v>
      </c>
      <c r="DM456" s="2" t="s">
        <v>6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1009</v>
      </c>
      <c r="DV456" s="2" t="s">
        <v>178</v>
      </c>
      <c r="DW456" s="2" t="s">
        <v>178</v>
      </c>
      <c r="DX456" s="2">
        <v>1</v>
      </c>
      <c r="DY456" s="2"/>
      <c r="DZ456" s="2"/>
      <c r="EA456" s="2"/>
      <c r="EB456" s="2"/>
      <c r="EC456" s="2"/>
      <c r="ED456" s="2"/>
      <c r="EE456" s="2">
        <v>27029049</v>
      </c>
      <c r="EF456" s="2">
        <v>2</v>
      </c>
      <c r="EG456" s="2" t="s">
        <v>23</v>
      </c>
      <c r="EH456" s="2">
        <v>0</v>
      </c>
      <c r="EI456" s="2" t="s">
        <v>6</v>
      </c>
      <c r="EJ456" s="2">
        <v>1</v>
      </c>
      <c r="EK456" s="2">
        <v>15001</v>
      </c>
      <c r="EL456" s="2" t="s">
        <v>24</v>
      </c>
      <c r="EM456" s="2" t="s">
        <v>25</v>
      </c>
      <c r="EN456" s="2"/>
      <c r="EO456" s="2" t="s">
        <v>6</v>
      </c>
      <c r="EP456" s="2"/>
      <c r="EQ456" s="2">
        <v>0</v>
      </c>
      <c r="ER456" s="2">
        <v>15.09</v>
      </c>
      <c r="ES456" s="2">
        <v>15.09</v>
      </c>
      <c r="ET456" s="2">
        <v>0</v>
      </c>
      <c r="EU456" s="2">
        <v>0</v>
      </c>
      <c r="EV456" s="2">
        <v>0</v>
      </c>
      <c r="EW456" s="2">
        <v>0</v>
      </c>
      <c r="EX456" s="2">
        <v>0</v>
      </c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502"/>
        <v>0</v>
      </c>
      <c r="FS456" s="2">
        <v>0</v>
      </c>
      <c r="FT456" s="2" t="s">
        <v>27</v>
      </c>
      <c r="FU456" s="2" t="s">
        <v>28</v>
      </c>
      <c r="FV456" s="2"/>
      <c r="FW456" s="2"/>
      <c r="FX456" s="2">
        <v>94.5</v>
      </c>
      <c r="FY456" s="2">
        <v>46.75</v>
      </c>
      <c r="FZ456" s="2"/>
      <c r="GA456" s="2" t="s">
        <v>6</v>
      </c>
      <c r="GB456" s="2"/>
      <c r="GC456" s="2"/>
      <c r="GD456" s="2">
        <v>0</v>
      </c>
      <c r="GE456" s="2"/>
      <c r="GF456" s="2">
        <v>1453462043</v>
      </c>
      <c r="GG456" s="2">
        <v>2</v>
      </c>
      <c r="GH456" s="2">
        <v>1</v>
      </c>
      <c r="GI456" s="2">
        <v>-2</v>
      </c>
      <c r="GJ456" s="2">
        <v>0</v>
      </c>
      <c r="GK456" s="2">
        <f>ROUND(R456*(R12)/100,2)</f>
        <v>0</v>
      </c>
      <c r="GL456" s="2">
        <f t="shared" si="503"/>
        <v>0</v>
      </c>
      <c r="GM456" s="2">
        <f t="shared" si="504"/>
        <v>368.51</v>
      </c>
      <c r="GN456" s="2">
        <f t="shared" si="505"/>
        <v>368.51</v>
      </c>
      <c r="GO456" s="2">
        <f t="shared" si="506"/>
        <v>0</v>
      </c>
      <c r="GP456" s="2">
        <f t="shared" si="507"/>
        <v>0</v>
      </c>
      <c r="GQ456" s="2"/>
      <c r="GR456" s="2">
        <v>0</v>
      </c>
      <c r="GS456" s="2">
        <v>3</v>
      </c>
      <c r="GT456" s="2">
        <v>0</v>
      </c>
      <c r="GU456" s="2" t="s">
        <v>6</v>
      </c>
      <c r="GV456" s="2">
        <f t="shared" si="508"/>
        <v>0</v>
      </c>
      <c r="GW456" s="2">
        <v>1</v>
      </c>
      <c r="GX456" s="2">
        <f t="shared" si="509"/>
        <v>0</v>
      </c>
      <c r="GY456" s="2"/>
      <c r="GZ456" s="2"/>
      <c r="HA456" s="2">
        <v>0</v>
      </c>
      <c r="HB456" s="2">
        <v>0</v>
      </c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18</v>
      </c>
      <c r="B457">
        <v>1</v>
      </c>
      <c r="C457">
        <v>1224</v>
      </c>
      <c r="E457" t="s">
        <v>629</v>
      </c>
      <c r="F457" t="s">
        <v>338</v>
      </c>
      <c r="G457" t="s">
        <v>339</v>
      </c>
      <c r="H457" t="s">
        <v>178</v>
      </c>
      <c r="I457">
        <f>I453*J457</f>
        <v>24.420500000000001</v>
      </c>
      <c r="J457">
        <v>13</v>
      </c>
      <c r="O457">
        <f t="shared" si="477"/>
        <v>368.51</v>
      </c>
      <c r="P457">
        <f t="shared" si="478"/>
        <v>368.51</v>
      </c>
      <c r="Q457">
        <f t="shared" si="479"/>
        <v>0</v>
      </c>
      <c r="R457">
        <f t="shared" si="480"/>
        <v>0</v>
      </c>
      <c r="S457">
        <f t="shared" si="481"/>
        <v>0</v>
      </c>
      <c r="T457">
        <f t="shared" si="482"/>
        <v>0</v>
      </c>
      <c r="U457">
        <f t="shared" si="483"/>
        <v>0</v>
      </c>
      <c r="V457">
        <f t="shared" si="484"/>
        <v>0</v>
      </c>
      <c r="W457">
        <f t="shared" si="485"/>
        <v>0</v>
      </c>
      <c r="X457">
        <f t="shared" si="486"/>
        <v>0</v>
      </c>
      <c r="Y457">
        <f t="shared" si="487"/>
        <v>0</v>
      </c>
      <c r="AA457">
        <v>27721504</v>
      </c>
      <c r="AB457">
        <f t="shared" si="488"/>
        <v>15.09</v>
      </c>
      <c r="AC457">
        <f t="shared" si="513"/>
        <v>15.09</v>
      </c>
      <c r="AD457">
        <f>ROUND((((ET457)-(EU457))+AE457),2)</f>
        <v>0</v>
      </c>
      <c r="AE457">
        <f t="shared" si="517"/>
        <v>0</v>
      </c>
      <c r="AF457">
        <f t="shared" si="517"/>
        <v>0</v>
      </c>
      <c r="AG457">
        <f t="shared" si="489"/>
        <v>0</v>
      </c>
      <c r="AH457">
        <f t="shared" si="518"/>
        <v>0</v>
      </c>
      <c r="AI457">
        <f t="shared" si="518"/>
        <v>0</v>
      </c>
      <c r="AJ457">
        <f t="shared" si="490"/>
        <v>0</v>
      </c>
      <c r="AK457">
        <v>15.09</v>
      </c>
      <c r="AL457">
        <v>15.09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95</v>
      </c>
      <c r="AU457">
        <v>47</v>
      </c>
      <c r="AV457">
        <v>1</v>
      </c>
      <c r="AW457">
        <v>1</v>
      </c>
      <c r="AZ457">
        <v>1</v>
      </c>
      <c r="BA457">
        <v>1</v>
      </c>
      <c r="BB457">
        <v>1</v>
      </c>
      <c r="BC457">
        <v>1</v>
      </c>
      <c r="BD457" t="s">
        <v>6</v>
      </c>
      <c r="BE457" t="s">
        <v>6</v>
      </c>
      <c r="BF457" t="s">
        <v>6</v>
      </c>
      <c r="BG457" t="s">
        <v>6</v>
      </c>
      <c r="BH457">
        <v>3</v>
      </c>
      <c r="BI457">
        <v>1</v>
      </c>
      <c r="BJ457" t="s">
        <v>340</v>
      </c>
      <c r="BM457">
        <v>15001</v>
      </c>
      <c r="BN457">
        <v>0</v>
      </c>
      <c r="BO457" t="s">
        <v>6</v>
      </c>
      <c r="BP457">
        <v>0</v>
      </c>
      <c r="BQ457">
        <v>2</v>
      </c>
      <c r="BR457">
        <v>0</v>
      </c>
      <c r="BS457">
        <v>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6</v>
      </c>
      <c r="BZ457">
        <v>105</v>
      </c>
      <c r="CA457">
        <v>55</v>
      </c>
      <c r="CF457">
        <v>0</v>
      </c>
      <c r="CG457">
        <v>0</v>
      </c>
      <c r="CM457">
        <v>0</v>
      </c>
      <c r="CN457" t="s">
        <v>6</v>
      </c>
      <c r="CO457">
        <v>0</v>
      </c>
      <c r="CP457">
        <f t="shared" si="491"/>
        <v>368.51</v>
      </c>
      <c r="CQ457">
        <f t="shared" si="492"/>
        <v>15.09</v>
      </c>
      <c r="CR457">
        <f t="shared" si="493"/>
        <v>0</v>
      </c>
      <c r="CS457">
        <f t="shared" si="494"/>
        <v>0</v>
      </c>
      <c r="CT457">
        <f t="shared" si="495"/>
        <v>0</v>
      </c>
      <c r="CU457">
        <f t="shared" si="496"/>
        <v>0</v>
      </c>
      <c r="CV457">
        <f t="shared" si="497"/>
        <v>0</v>
      </c>
      <c r="CW457">
        <f t="shared" si="498"/>
        <v>0</v>
      </c>
      <c r="CX457">
        <f t="shared" si="499"/>
        <v>0</v>
      </c>
      <c r="CY457">
        <f t="shared" si="500"/>
        <v>0</v>
      </c>
      <c r="CZ457">
        <f t="shared" si="501"/>
        <v>0</v>
      </c>
      <c r="DC457" t="s">
        <v>6</v>
      </c>
      <c r="DD457" t="s">
        <v>6</v>
      </c>
      <c r="DE457" t="s">
        <v>6</v>
      </c>
      <c r="DF457" t="s">
        <v>6</v>
      </c>
      <c r="DG457" t="s">
        <v>6</v>
      </c>
      <c r="DH457" t="s">
        <v>6</v>
      </c>
      <c r="DI457" t="s">
        <v>6</v>
      </c>
      <c r="DJ457" t="s">
        <v>6</v>
      </c>
      <c r="DK457" t="s">
        <v>6</v>
      </c>
      <c r="DL457" t="s">
        <v>6</v>
      </c>
      <c r="DM457" t="s">
        <v>6</v>
      </c>
      <c r="DN457">
        <v>0</v>
      </c>
      <c r="DO457">
        <v>0</v>
      </c>
      <c r="DP457">
        <v>1</v>
      </c>
      <c r="DQ457">
        <v>1</v>
      </c>
      <c r="DU457">
        <v>1009</v>
      </c>
      <c r="DV457" t="s">
        <v>178</v>
      </c>
      <c r="DW457" t="s">
        <v>178</v>
      </c>
      <c r="DX457">
        <v>1</v>
      </c>
      <c r="EE457">
        <v>27029049</v>
      </c>
      <c r="EF457">
        <v>2</v>
      </c>
      <c r="EG457" t="s">
        <v>23</v>
      </c>
      <c r="EH457">
        <v>0</v>
      </c>
      <c r="EI457" t="s">
        <v>6</v>
      </c>
      <c r="EJ457">
        <v>1</v>
      </c>
      <c r="EK457">
        <v>15001</v>
      </c>
      <c r="EL457" t="s">
        <v>24</v>
      </c>
      <c r="EM457" t="s">
        <v>25</v>
      </c>
      <c r="EO457" t="s">
        <v>6</v>
      </c>
      <c r="EQ457">
        <v>0</v>
      </c>
      <c r="ER457">
        <v>15.09</v>
      </c>
      <c r="ES457">
        <v>15.09</v>
      </c>
      <c r="ET457">
        <v>0</v>
      </c>
      <c r="EU457">
        <v>0</v>
      </c>
      <c r="EV457">
        <v>0</v>
      </c>
      <c r="EW457">
        <v>0</v>
      </c>
      <c r="EX457">
        <v>0</v>
      </c>
      <c r="FQ457">
        <v>0</v>
      </c>
      <c r="FR457">
        <f t="shared" si="502"/>
        <v>0</v>
      </c>
      <c r="FS457">
        <v>0</v>
      </c>
      <c r="FT457" t="s">
        <v>27</v>
      </c>
      <c r="FU457" t="s">
        <v>28</v>
      </c>
      <c r="FX457">
        <v>94.5</v>
      </c>
      <c r="FY457">
        <v>46.75</v>
      </c>
      <c r="GA457" t="s">
        <v>6</v>
      </c>
      <c r="GD457">
        <v>0</v>
      </c>
      <c r="GF457">
        <v>1453462043</v>
      </c>
      <c r="GG457">
        <v>2</v>
      </c>
      <c r="GH457">
        <v>1</v>
      </c>
      <c r="GI457">
        <v>-2</v>
      </c>
      <c r="GJ457">
        <v>0</v>
      </c>
      <c r="GK457">
        <f>ROUND(R457*(S12)/100,2)</f>
        <v>0</v>
      </c>
      <c r="GL457">
        <f t="shared" si="503"/>
        <v>0</v>
      </c>
      <c r="GM457">
        <f t="shared" si="504"/>
        <v>368.51</v>
      </c>
      <c r="GN457">
        <f t="shared" si="505"/>
        <v>368.51</v>
      </c>
      <c r="GO457">
        <f t="shared" si="506"/>
        <v>0</v>
      </c>
      <c r="GP457">
        <f t="shared" si="507"/>
        <v>0</v>
      </c>
      <c r="GR457">
        <v>0</v>
      </c>
      <c r="GS457">
        <v>0</v>
      </c>
      <c r="GT457">
        <v>0</v>
      </c>
      <c r="GU457" t="s">
        <v>6</v>
      </c>
      <c r="GV457">
        <f t="shared" si="508"/>
        <v>0</v>
      </c>
      <c r="GW457">
        <v>1</v>
      </c>
      <c r="GX457">
        <f t="shared" si="509"/>
        <v>0</v>
      </c>
      <c r="HA457">
        <v>0</v>
      </c>
      <c r="HB457">
        <v>0</v>
      </c>
      <c r="IK457">
        <v>0</v>
      </c>
    </row>
    <row r="458" spans="1:255" x14ac:dyDescent="0.2">
      <c r="A458" s="2">
        <v>17</v>
      </c>
      <c r="B458" s="2">
        <v>1</v>
      </c>
      <c r="C458" s="2">
        <f>ROW(SmtRes!A1232)</f>
        <v>1232</v>
      </c>
      <c r="D458" s="2">
        <f>ROW(EtalonRes!A1258)</f>
        <v>1258</v>
      </c>
      <c r="E458" s="2" t="s">
        <v>630</v>
      </c>
      <c r="F458" s="2" t="s">
        <v>440</v>
      </c>
      <c r="G458" s="2" t="s">
        <v>441</v>
      </c>
      <c r="H458" s="2" t="s">
        <v>32</v>
      </c>
      <c r="I458" s="2">
        <f>ROUND(83.17/100,9)</f>
        <v>0.83169999999999999</v>
      </c>
      <c r="J458" s="2">
        <v>0</v>
      </c>
      <c r="K458" s="2"/>
      <c r="L458" s="2"/>
      <c r="M458" s="2"/>
      <c r="N458" s="2"/>
      <c r="O458" s="2">
        <f t="shared" si="477"/>
        <v>708.91</v>
      </c>
      <c r="P458" s="2">
        <f t="shared" si="478"/>
        <v>1.51</v>
      </c>
      <c r="Q458" s="2">
        <f t="shared" si="479"/>
        <v>24.77</v>
      </c>
      <c r="R458" s="2">
        <f t="shared" si="480"/>
        <v>15.09</v>
      </c>
      <c r="S458" s="2">
        <f t="shared" si="481"/>
        <v>682.63</v>
      </c>
      <c r="T458" s="2">
        <f t="shared" si="482"/>
        <v>0</v>
      </c>
      <c r="U458" s="2">
        <f t="shared" si="483"/>
        <v>80.026589849999993</v>
      </c>
      <c r="V458" s="2">
        <f t="shared" si="484"/>
        <v>1.3930975000000001</v>
      </c>
      <c r="W458" s="2">
        <f t="shared" si="485"/>
        <v>0</v>
      </c>
      <c r="X458" s="2">
        <f t="shared" si="486"/>
        <v>662.83</v>
      </c>
      <c r="Y458" s="2">
        <f t="shared" si="487"/>
        <v>327.93</v>
      </c>
      <c r="Z458" s="2"/>
      <c r="AA458" s="2">
        <v>27721505</v>
      </c>
      <c r="AB458" s="2">
        <f t="shared" si="488"/>
        <v>852.36</v>
      </c>
      <c r="AC458" s="2">
        <f t="shared" si="513"/>
        <v>1.81</v>
      </c>
      <c r="AD458" s="2">
        <f>ROUND(((((ET458*1.25))-((EU458*1.25)))+AE458),2)</f>
        <v>29.78</v>
      </c>
      <c r="AE458" s="2">
        <f>ROUND(((EU458*1.25)),2)</f>
        <v>18.14</v>
      </c>
      <c r="AF458" s="2">
        <f>ROUND(((EV458*1.15)),2)</f>
        <v>820.77</v>
      </c>
      <c r="AG458" s="2">
        <f t="shared" si="489"/>
        <v>0</v>
      </c>
      <c r="AH458" s="2">
        <f>((EW458*1.15))</f>
        <v>96.220500000000001</v>
      </c>
      <c r="AI458" s="2">
        <f>((EX458*1.25))</f>
        <v>1.675</v>
      </c>
      <c r="AJ458" s="2">
        <f t="shared" si="490"/>
        <v>0</v>
      </c>
      <c r="AK458" s="2">
        <v>739.34</v>
      </c>
      <c r="AL458" s="2">
        <v>1.81</v>
      </c>
      <c r="AM458" s="2">
        <v>23.82</v>
      </c>
      <c r="AN458" s="2">
        <v>14.51</v>
      </c>
      <c r="AO458" s="2">
        <v>713.71</v>
      </c>
      <c r="AP458" s="2">
        <v>0</v>
      </c>
      <c r="AQ458" s="2">
        <v>83.67</v>
      </c>
      <c r="AR458" s="2">
        <v>1.34</v>
      </c>
      <c r="AS458" s="2">
        <v>0</v>
      </c>
      <c r="AT458" s="2">
        <v>95</v>
      </c>
      <c r="AU458" s="2">
        <v>47</v>
      </c>
      <c r="AV458" s="2">
        <v>1</v>
      </c>
      <c r="AW458" s="2">
        <v>1</v>
      </c>
      <c r="AX458" s="2"/>
      <c r="AY458" s="2"/>
      <c r="AZ458" s="2">
        <v>1</v>
      </c>
      <c r="BA458" s="2">
        <v>1</v>
      </c>
      <c r="BB458" s="2">
        <v>1</v>
      </c>
      <c r="BC458" s="2">
        <v>1</v>
      </c>
      <c r="BD458" s="2" t="s">
        <v>6</v>
      </c>
      <c r="BE458" s="2" t="s">
        <v>6</v>
      </c>
      <c r="BF458" s="2" t="s">
        <v>6</v>
      </c>
      <c r="BG458" s="2" t="s">
        <v>6</v>
      </c>
      <c r="BH458" s="2">
        <v>0</v>
      </c>
      <c r="BI458" s="2">
        <v>1</v>
      </c>
      <c r="BJ458" s="2" t="s">
        <v>442</v>
      </c>
      <c r="BK458" s="2"/>
      <c r="BL458" s="2"/>
      <c r="BM458" s="2">
        <v>15001</v>
      </c>
      <c r="BN458" s="2">
        <v>0</v>
      </c>
      <c r="BO458" s="2" t="s">
        <v>6</v>
      </c>
      <c r="BP458" s="2">
        <v>0</v>
      </c>
      <c r="BQ458" s="2">
        <v>2</v>
      </c>
      <c r="BR458" s="2">
        <v>0</v>
      </c>
      <c r="BS458" s="2">
        <v>1</v>
      </c>
      <c r="BT458" s="2">
        <v>1</v>
      </c>
      <c r="BU458" s="2">
        <v>1</v>
      </c>
      <c r="BV458" s="2">
        <v>1</v>
      </c>
      <c r="BW458" s="2">
        <v>1</v>
      </c>
      <c r="BX458" s="2">
        <v>1</v>
      </c>
      <c r="BY458" s="2" t="s">
        <v>6</v>
      </c>
      <c r="BZ458" s="2">
        <v>105</v>
      </c>
      <c r="CA458" s="2">
        <v>55</v>
      </c>
      <c r="CB458" s="2"/>
      <c r="CC458" s="2"/>
      <c r="CD458" s="2"/>
      <c r="CE458" s="2"/>
      <c r="CF458" s="2">
        <v>0</v>
      </c>
      <c r="CG458" s="2">
        <v>0</v>
      </c>
      <c r="CH458" s="2"/>
      <c r="CI458" s="2"/>
      <c r="CJ458" s="2"/>
      <c r="CK458" s="2"/>
      <c r="CL458" s="2"/>
      <c r="CM458" s="2">
        <v>0</v>
      </c>
      <c r="CN458" s="2" t="s">
        <v>1470</v>
      </c>
      <c r="CO458" s="2">
        <v>0</v>
      </c>
      <c r="CP458" s="2">
        <f t="shared" si="491"/>
        <v>708.91</v>
      </c>
      <c r="CQ458" s="2">
        <f t="shared" si="492"/>
        <v>1.81</v>
      </c>
      <c r="CR458" s="2">
        <f t="shared" si="493"/>
        <v>29.78</v>
      </c>
      <c r="CS458" s="2">
        <f t="shared" si="494"/>
        <v>18.14</v>
      </c>
      <c r="CT458" s="2">
        <f t="shared" si="495"/>
        <v>820.77</v>
      </c>
      <c r="CU458" s="2">
        <f t="shared" si="496"/>
        <v>0</v>
      </c>
      <c r="CV458" s="2">
        <f t="shared" si="497"/>
        <v>96.220500000000001</v>
      </c>
      <c r="CW458" s="2">
        <f t="shared" si="498"/>
        <v>1.675</v>
      </c>
      <c r="CX458" s="2">
        <f t="shared" si="499"/>
        <v>0</v>
      </c>
      <c r="CY458" s="2">
        <f t="shared" si="500"/>
        <v>662.83400000000006</v>
      </c>
      <c r="CZ458" s="2">
        <f t="shared" si="501"/>
        <v>327.92840000000001</v>
      </c>
      <c r="DA458" s="2"/>
      <c r="DB458" s="2"/>
      <c r="DC458" s="2" t="s">
        <v>6</v>
      </c>
      <c r="DD458" s="2" t="s">
        <v>6</v>
      </c>
      <c r="DE458" s="2" t="s">
        <v>102</v>
      </c>
      <c r="DF458" s="2" t="s">
        <v>102</v>
      </c>
      <c r="DG458" s="2" t="s">
        <v>103</v>
      </c>
      <c r="DH458" s="2" t="s">
        <v>6</v>
      </c>
      <c r="DI458" s="2" t="s">
        <v>103</v>
      </c>
      <c r="DJ458" s="2" t="s">
        <v>102</v>
      </c>
      <c r="DK458" s="2" t="s">
        <v>6</v>
      </c>
      <c r="DL458" s="2" t="s">
        <v>6</v>
      </c>
      <c r="DM458" s="2" t="s">
        <v>6</v>
      </c>
      <c r="DN458" s="2">
        <v>0</v>
      </c>
      <c r="DO458" s="2">
        <v>0</v>
      </c>
      <c r="DP458" s="2">
        <v>1</v>
      </c>
      <c r="DQ458" s="2">
        <v>1</v>
      </c>
      <c r="DR458" s="2"/>
      <c r="DS458" s="2"/>
      <c r="DT458" s="2"/>
      <c r="DU458" s="2">
        <v>1005</v>
      </c>
      <c r="DV458" s="2" t="s">
        <v>32</v>
      </c>
      <c r="DW458" s="2" t="s">
        <v>32</v>
      </c>
      <c r="DX458" s="2">
        <v>100</v>
      </c>
      <c r="DY458" s="2"/>
      <c r="DZ458" s="2"/>
      <c r="EA458" s="2"/>
      <c r="EB458" s="2"/>
      <c r="EC458" s="2"/>
      <c r="ED458" s="2"/>
      <c r="EE458" s="2">
        <v>27029049</v>
      </c>
      <c r="EF458" s="2">
        <v>2</v>
      </c>
      <c r="EG458" s="2" t="s">
        <v>23</v>
      </c>
      <c r="EH458" s="2">
        <v>0</v>
      </c>
      <c r="EI458" s="2" t="s">
        <v>6</v>
      </c>
      <c r="EJ458" s="2">
        <v>1</v>
      </c>
      <c r="EK458" s="2">
        <v>15001</v>
      </c>
      <c r="EL458" s="2" t="s">
        <v>24</v>
      </c>
      <c r="EM458" s="2" t="s">
        <v>25</v>
      </c>
      <c r="EN458" s="2"/>
      <c r="EO458" s="2" t="s">
        <v>106</v>
      </c>
      <c r="EP458" s="2"/>
      <c r="EQ458" s="2">
        <v>0</v>
      </c>
      <c r="ER458" s="2">
        <v>739.34</v>
      </c>
      <c r="ES458" s="2">
        <v>1.81</v>
      </c>
      <c r="ET458" s="2">
        <v>23.82</v>
      </c>
      <c r="EU458" s="2">
        <v>14.51</v>
      </c>
      <c r="EV458" s="2">
        <v>713.71</v>
      </c>
      <c r="EW458" s="2">
        <v>83.67</v>
      </c>
      <c r="EX458" s="2">
        <v>1.34</v>
      </c>
      <c r="EY458" s="2">
        <v>0</v>
      </c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>
        <v>0</v>
      </c>
      <c r="FR458" s="2">
        <f t="shared" si="502"/>
        <v>0</v>
      </c>
      <c r="FS458" s="2">
        <v>0</v>
      </c>
      <c r="FT458" s="2" t="s">
        <v>27</v>
      </c>
      <c r="FU458" s="2" t="s">
        <v>28</v>
      </c>
      <c r="FV458" s="2"/>
      <c r="FW458" s="2"/>
      <c r="FX458" s="2">
        <v>94.5</v>
      </c>
      <c r="FY458" s="2">
        <v>46.75</v>
      </c>
      <c r="FZ458" s="2"/>
      <c r="GA458" s="2" t="s">
        <v>6</v>
      </c>
      <c r="GB458" s="2"/>
      <c r="GC458" s="2"/>
      <c r="GD458" s="2">
        <v>0</v>
      </c>
      <c r="GE458" s="2"/>
      <c r="GF458" s="2">
        <v>-195782614</v>
      </c>
      <c r="GG458" s="2">
        <v>2</v>
      </c>
      <c r="GH458" s="2">
        <v>1</v>
      </c>
      <c r="GI458" s="2">
        <v>-2</v>
      </c>
      <c r="GJ458" s="2">
        <v>0</v>
      </c>
      <c r="GK458" s="2">
        <f>ROUND(R458*(R12)/100,2)</f>
        <v>0</v>
      </c>
      <c r="GL458" s="2">
        <f t="shared" si="503"/>
        <v>0</v>
      </c>
      <c r="GM458" s="2">
        <f t="shared" si="504"/>
        <v>1699.67</v>
      </c>
      <c r="GN458" s="2">
        <f t="shared" si="505"/>
        <v>1699.67</v>
      </c>
      <c r="GO458" s="2">
        <f t="shared" si="506"/>
        <v>0</v>
      </c>
      <c r="GP458" s="2">
        <f t="shared" si="507"/>
        <v>0</v>
      </c>
      <c r="GQ458" s="2"/>
      <c r="GR458" s="2">
        <v>0</v>
      </c>
      <c r="GS458" s="2">
        <v>3</v>
      </c>
      <c r="GT458" s="2">
        <v>0</v>
      </c>
      <c r="GU458" s="2" t="s">
        <v>6</v>
      </c>
      <c r="GV458" s="2">
        <f t="shared" si="508"/>
        <v>0</v>
      </c>
      <c r="GW458" s="2">
        <v>1</v>
      </c>
      <c r="GX458" s="2">
        <f t="shared" si="509"/>
        <v>0</v>
      </c>
      <c r="GY458" s="2"/>
      <c r="GZ458" s="2"/>
      <c r="HA458" s="2">
        <v>0</v>
      </c>
      <c r="HB458" s="2">
        <v>0</v>
      </c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>
        <v>0</v>
      </c>
      <c r="IL458" s="2"/>
      <c r="IM458" s="2"/>
      <c r="IN458" s="2"/>
      <c r="IO458" s="2"/>
      <c r="IP458" s="2"/>
      <c r="IQ458" s="2"/>
      <c r="IR458" s="2"/>
      <c r="IS458" s="2"/>
      <c r="IT458" s="2"/>
      <c r="IU458" s="2"/>
    </row>
    <row r="459" spans="1:255" x14ac:dyDescent="0.2">
      <c r="A459">
        <v>17</v>
      </c>
      <c r="B459">
        <v>1</v>
      </c>
      <c r="C459">
        <f>ROW(SmtRes!A1240)</f>
        <v>1240</v>
      </c>
      <c r="D459">
        <f>ROW(EtalonRes!A1266)</f>
        <v>1266</v>
      </c>
      <c r="E459" t="s">
        <v>630</v>
      </c>
      <c r="F459" t="s">
        <v>440</v>
      </c>
      <c r="G459" t="s">
        <v>441</v>
      </c>
      <c r="H459" t="s">
        <v>32</v>
      </c>
      <c r="I459">
        <f>ROUND(83.17/100,9)</f>
        <v>0.83169999999999999</v>
      </c>
      <c r="J459">
        <v>0</v>
      </c>
      <c r="O459">
        <f t="shared" si="477"/>
        <v>708.91</v>
      </c>
      <c r="P459">
        <f t="shared" si="478"/>
        <v>1.51</v>
      </c>
      <c r="Q459">
        <f t="shared" si="479"/>
        <v>24.77</v>
      </c>
      <c r="R459">
        <f t="shared" si="480"/>
        <v>15.09</v>
      </c>
      <c r="S459">
        <f t="shared" si="481"/>
        <v>682.63</v>
      </c>
      <c r="T459">
        <f t="shared" si="482"/>
        <v>0</v>
      </c>
      <c r="U459">
        <f t="shared" si="483"/>
        <v>80.026589849999993</v>
      </c>
      <c r="V459">
        <f t="shared" si="484"/>
        <v>1.3930975000000001</v>
      </c>
      <c r="W459">
        <f t="shared" si="485"/>
        <v>0</v>
      </c>
      <c r="X459">
        <f t="shared" si="486"/>
        <v>662.83</v>
      </c>
      <c r="Y459">
        <f t="shared" si="487"/>
        <v>327.93</v>
      </c>
      <c r="AA459">
        <v>27721504</v>
      </c>
      <c r="AB459">
        <f t="shared" si="488"/>
        <v>852.36</v>
      </c>
      <c r="AC459">
        <f t="shared" si="513"/>
        <v>1.81</v>
      </c>
      <c r="AD459">
        <f>ROUND(((((ET459*1.25))-((EU459*1.25)))+AE459),2)</f>
        <v>29.78</v>
      </c>
      <c r="AE459">
        <f>ROUND(((EU459*1.25)),2)</f>
        <v>18.14</v>
      </c>
      <c r="AF459">
        <f>ROUND(((EV459*1.15)),2)</f>
        <v>820.77</v>
      </c>
      <c r="AG459">
        <f t="shared" si="489"/>
        <v>0</v>
      </c>
      <c r="AH459">
        <f>((EW459*1.15))</f>
        <v>96.220500000000001</v>
      </c>
      <c r="AI459">
        <f>((EX459*1.25))</f>
        <v>1.675</v>
      </c>
      <c r="AJ459">
        <f t="shared" si="490"/>
        <v>0</v>
      </c>
      <c r="AK459">
        <v>739.34</v>
      </c>
      <c r="AL459">
        <v>1.81</v>
      </c>
      <c r="AM459">
        <v>23.82</v>
      </c>
      <c r="AN459">
        <v>14.51</v>
      </c>
      <c r="AO459">
        <v>713.71</v>
      </c>
      <c r="AP459">
        <v>0</v>
      </c>
      <c r="AQ459">
        <v>83.67</v>
      </c>
      <c r="AR459">
        <v>1.34</v>
      </c>
      <c r="AS459">
        <v>0</v>
      </c>
      <c r="AT459">
        <v>95</v>
      </c>
      <c r="AU459">
        <v>47</v>
      </c>
      <c r="AV459">
        <v>1</v>
      </c>
      <c r="AW459">
        <v>1</v>
      </c>
      <c r="AZ459">
        <v>1</v>
      </c>
      <c r="BA459">
        <v>1</v>
      </c>
      <c r="BB459">
        <v>1</v>
      </c>
      <c r="BC459">
        <v>1</v>
      </c>
      <c r="BD459" t="s">
        <v>6</v>
      </c>
      <c r="BE459" t="s">
        <v>6</v>
      </c>
      <c r="BF459" t="s">
        <v>6</v>
      </c>
      <c r="BG459" t="s">
        <v>6</v>
      </c>
      <c r="BH459">
        <v>0</v>
      </c>
      <c r="BI459">
        <v>1</v>
      </c>
      <c r="BJ459" t="s">
        <v>442</v>
      </c>
      <c r="BM459">
        <v>15001</v>
      </c>
      <c r="BN459">
        <v>0</v>
      </c>
      <c r="BO459" t="s">
        <v>6</v>
      </c>
      <c r="BP459">
        <v>0</v>
      </c>
      <c r="BQ459">
        <v>2</v>
      </c>
      <c r="BR459">
        <v>0</v>
      </c>
      <c r="BS459">
        <v>1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6</v>
      </c>
      <c r="BZ459">
        <v>105</v>
      </c>
      <c r="CA459">
        <v>55</v>
      </c>
      <c r="CF459">
        <v>0</v>
      </c>
      <c r="CG459">
        <v>0</v>
      </c>
      <c r="CM459">
        <v>0</v>
      </c>
      <c r="CN459" t="s">
        <v>1470</v>
      </c>
      <c r="CO459">
        <v>0</v>
      </c>
      <c r="CP459">
        <f t="shared" si="491"/>
        <v>708.91</v>
      </c>
      <c r="CQ459">
        <f t="shared" si="492"/>
        <v>1.81</v>
      </c>
      <c r="CR459">
        <f t="shared" si="493"/>
        <v>29.78</v>
      </c>
      <c r="CS459">
        <f t="shared" si="494"/>
        <v>18.14</v>
      </c>
      <c r="CT459">
        <f t="shared" si="495"/>
        <v>820.77</v>
      </c>
      <c r="CU459">
        <f t="shared" si="496"/>
        <v>0</v>
      </c>
      <c r="CV459">
        <f t="shared" si="497"/>
        <v>96.220500000000001</v>
      </c>
      <c r="CW459">
        <f t="shared" si="498"/>
        <v>1.675</v>
      </c>
      <c r="CX459">
        <f t="shared" si="499"/>
        <v>0</v>
      </c>
      <c r="CY459">
        <f t="shared" si="500"/>
        <v>662.83400000000006</v>
      </c>
      <c r="CZ459">
        <f t="shared" si="501"/>
        <v>327.92840000000001</v>
      </c>
      <c r="DC459" t="s">
        <v>6</v>
      </c>
      <c r="DD459" t="s">
        <v>6</v>
      </c>
      <c r="DE459" t="s">
        <v>102</v>
      </c>
      <c r="DF459" t="s">
        <v>102</v>
      </c>
      <c r="DG459" t="s">
        <v>103</v>
      </c>
      <c r="DH459" t="s">
        <v>6</v>
      </c>
      <c r="DI459" t="s">
        <v>103</v>
      </c>
      <c r="DJ459" t="s">
        <v>102</v>
      </c>
      <c r="DK459" t="s">
        <v>6</v>
      </c>
      <c r="DL459" t="s">
        <v>6</v>
      </c>
      <c r="DM459" t="s">
        <v>6</v>
      </c>
      <c r="DN459">
        <v>0</v>
      </c>
      <c r="DO459">
        <v>0</v>
      </c>
      <c r="DP459">
        <v>1</v>
      </c>
      <c r="DQ459">
        <v>1</v>
      </c>
      <c r="DU459">
        <v>1005</v>
      </c>
      <c r="DV459" t="s">
        <v>32</v>
      </c>
      <c r="DW459" t="s">
        <v>32</v>
      </c>
      <c r="DX459">
        <v>100</v>
      </c>
      <c r="EE459">
        <v>27029049</v>
      </c>
      <c r="EF459">
        <v>2</v>
      </c>
      <c r="EG459" t="s">
        <v>23</v>
      </c>
      <c r="EH459">
        <v>0</v>
      </c>
      <c r="EI459" t="s">
        <v>6</v>
      </c>
      <c r="EJ459">
        <v>1</v>
      </c>
      <c r="EK459">
        <v>15001</v>
      </c>
      <c r="EL459" t="s">
        <v>24</v>
      </c>
      <c r="EM459" t="s">
        <v>25</v>
      </c>
      <c r="EO459" t="s">
        <v>106</v>
      </c>
      <c r="EQ459">
        <v>0</v>
      </c>
      <c r="ER459">
        <v>739.34</v>
      </c>
      <c r="ES459">
        <v>1.81</v>
      </c>
      <c r="ET459">
        <v>23.82</v>
      </c>
      <c r="EU459">
        <v>14.51</v>
      </c>
      <c r="EV459">
        <v>713.71</v>
      </c>
      <c r="EW459">
        <v>83.67</v>
      </c>
      <c r="EX459">
        <v>1.34</v>
      </c>
      <c r="EY459">
        <v>0</v>
      </c>
      <c r="FQ459">
        <v>0</v>
      </c>
      <c r="FR459">
        <f t="shared" si="502"/>
        <v>0</v>
      </c>
      <c r="FS459">
        <v>0</v>
      </c>
      <c r="FT459" t="s">
        <v>27</v>
      </c>
      <c r="FU459" t="s">
        <v>28</v>
      </c>
      <c r="FX459">
        <v>94.5</v>
      </c>
      <c r="FY459">
        <v>46.75</v>
      </c>
      <c r="GA459" t="s">
        <v>6</v>
      </c>
      <c r="GD459">
        <v>0</v>
      </c>
      <c r="GF459">
        <v>-195782614</v>
      </c>
      <c r="GG459">
        <v>2</v>
      </c>
      <c r="GH459">
        <v>1</v>
      </c>
      <c r="GI459">
        <v>-2</v>
      </c>
      <c r="GJ459">
        <v>0</v>
      </c>
      <c r="GK459">
        <f>ROUND(R459*(S12)/100,2)</f>
        <v>0</v>
      </c>
      <c r="GL459">
        <f t="shared" si="503"/>
        <v>0</v>
      </c>
      <c r="GM459">
        <f t="shared" si="504"/>
        <v>1699.67</v>
      </c>
      <c r="GN459">
        <f t="shared" si="505"/>
        <v>1699.67</v>
      </c>
      <c r="GO459">
        <f t="shared" si="506"/>
        <v>0</v>
      </c>
      <c r="GP459">
        <f t="shared" si="507"/>
        <v>0</v>
      </c>
      <c r="GR459">
        <v>0</v>
      </c>
      <c r="GS459">
        <v>0</v>
      </c>
      <c r="GT459">
        <v>0</v>
      </c>
      <c r="GU459" t="s">
        <v>6</v>
      </c>
      <c r="GV459">
        <f t="shared" si="508"/>
        <v>0</v>
      </c>
      <c r="GW459">
        <v>1</v>
      </c>
      <c r="GX459">
        <f t="shared" si="509"/>
        <v>0</v>
      </c>
      <c r="HA459">
        <v>0</v>
      </c>
      <c r="HB459">
        <v>0</v>
      </c>
      <c r="IK459">
        <v>0</v>
      </c>
    </row>
    <row r="460" spans="1:255" x14ac:dyDescent="0.2">
      <c r="A460" s="2">
        <v>18</v>
      </c>
      <c r="B460" s="2">
        <v>1</v>
      </c>
      <c r="C460" s="2">
        <v>1231</v>
      </c>
      <c r="D460" s="2"/>
      <c r="E460" s="2" t="s">
        <v>631</v>
      </c>
      <c r="F460" s="2" t="s">
        <v>332</v>
      </c>
      <c r="G460" s="2" t="s">
        <v>333</v>
      </c>
      <c r="H460" s="2" t="s">
        <v>178</v>
      </c>
      <c r="I460" s="2">
        <f>I458*J460</f>
        <v>1022.991</v>
      </c>
      <c r="J460" s="2">
        <v>1230</v>
      </c>
      <c r="K460" s="2"/>
      <c r="L460" s="2"/>
      <c r="M460" s="2"/>
      <c r="N460" s="2"/>
      <c r="O460" s="2">
        <f t="shared" ref="O460:O491" si="519">ROUND(CP460,2)</f>
        <v>2117.59</v>
      </c>
      <c r="P460" s="2">
        <f t="shared" ref="P460:P491" si="520">ROUND(CQ460*I460,2)</f>
        <v>2117.59</v>
      </c>
      <c r="Q460" s="2">
        <f t="shared" ref="Q460:Q491" si="521">ROUND(CR460*I460,2)</f>
        <v>0</v>
      </c>
      <c r="R460" s="2">
        <f t="shared" ref="R460:R491" si="522">ROUND(CS460*I460,2)</f>
        <v>0</v>
      </c>
      <c r="S460" s="2">
        <f t="shared" ref="S460:S491" si="523">ROUND(CT460*I460,2)</f>
        <v>0</v>
      </c>
      <c r="T460" s="2">
        <f t="shared" ref="T460:T491" si="524">ROUND(CU460*I460,2)</f>
        <v>0</v>
      </c>
      <c r="U460" s="2">
        <f t="shared" ref="U460:U491" si="525">CV460*I460</f>
        <v>0</v>
      </c>
      <c r="V460" s="2">
        <f t="shared" ref="V460:V491" si="526">CW460*I460</f>
        <v>0</v>
      </c>
      <c r="W460" s="2">
        <f t="shared" ref="W460:W491" si="527">ROUND(CX460*I460,2)</f>
        <v>0</v>
      </c>
      <c r="X460" s="2">
        <f t="shared" ref="X460:X491" si="528">ROUND(CY460,2)</f>
        <v>0</v>
      </c>
      <c r="Y460" s="2">
        <f t="shared" ref="Y460:Y491" si="529">ROUND(CZ460,2)</f>
        <v>0</v>
      </c>
      <c r="Z460" s="2"/>
      <c r="AA460" s="2">
        <v>27721505</v>
      </c>
      <c r="AB460" s="2">
        <f t="shared" ref="AB460:AB491" si="530">ROUND((AC460+AD460+AF460),2)</f>
        <v>2.0699999999999998</v>
      </c>
      <c r="AC460" s="2">
        <f t="shared" si="513"/>
        <v>2.0699999999999998</v>
      </c>
      <c r="AD460" s="2">
        <f>ROUND((((ET460)-(EU460))+AE460),2)</f>
        <v>0</v>
      </c>
      <c r="AE460" s="2">
        <f t="shared" ref="AE460:AF463" si="531">ROUND((EU460),2)</f>
        <v>0</v>
      </c>
      <c r="AF460" s="2">
        <f t="shared" si="531"/>
        <v>0</v>
      </c>
      <c r="AG460" s="2">
        <f t="shared" ref="AG460:AG491" si="532">ROUND((AP460),2)</f>
        <v>0</v>
      </c>
      <c r="AH460" s="2">
        <f t="shared" ref="AH460:AI463" si="533">(EW460)</f>
        <v>0</v>
      </c>
      <c r="AI460" s="2">
        <f t="shared" si="533"/>
        <v>0</v>
      </c>
      <c r="AJ460" s="2">
        <f t="shared" ref="AJ460:AJ491" si="534">ROUND((AS460),2)</f>
        <v>0</v>
      </c>
      <c r="AK460" s="2">
        <v>2.0699999999999998</v>
      </c>
      <c r="AL460" s="2">
        <v>2.0699999999999998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79</v>
      </c>
      <c r="AU460" s="2">
        <v>50</v>
      </c>
      <c r="AV460" s="2">
        <v>1</v>
      </c>
      <c r="AW460" s="2">
        <v>1</v>
      </c>
      <c r="AX460" s="2"/>
      <c r="AY460" s="2"/>
      <c r="AZ460" s="2">
        <v>1</v>
      </c>
      <c r="BA460" s="2">
        <v>1</v>
      </c>
      <c r="BB460" s="2">
        <v>1</v>
      </c>
      <c r="BC460" s="2">
        <v>1</v>
      </c>
      <c r="BD460" s="2" t="s">
        <v>6</v>
      </c>
      <c r="BE460" s="2" t="s">
        <v>6</v>
      </c>
      <c r="BF460" s="2" t="s">
        <v>6</v>
      </c>
      <c r="BG460" s="2" t="s">
        <v>6</v>
      </c>
      <c r="BH460" s="2">
        <v>3</v>
      </c>
      <c r="BI460" s="2">
        <v>1</v>
      </c>
      <c r="BJ460" s="2" t="s">
        <v>334</v>
      </c>
      <c r="BK460" s="2"/>
      <c r="BL460" s="2"/>
      <c r="BM460" s="2">
        <v>61001</v>
      </c>
      <c r="BN460" s="2">
        <v>0</v>
      </c>
      <c r="BO460" s="2" t="s">
        <v>6</v>
      </c>
      <c r="BP460" s="2">
        <v>0</v>
      </c>
      <c r="BQ460" s="2">
        <v>6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</v>
      </c>
      <c r="BX460" s="2">
        <v>1</v>
      </c>
      <c r="BY460" s="2" t="s">
        <v>6</v>
      </c>
      <c r="BZ460" s="2">
        <v>79</v>
      </c>
      <c r="CA460" s="2">
        <v>50</v>
      </c>
      <c r="CB460" s="2"/>
      <c r="CC460" s="2"/>
      <c r="CD460" s="2"/>
      <c r="CE460" s="2"/>
      <c r="CF460" s="2">
        <v>0</v>
      </c>
      <c r="CG460" s="2">
        <v>0</v>
      </c>
      <c r="CH460" s="2"/>
      <c r="CI460" s="2"/>
      <c r="CJ460" s="2"/>
      <c r="CK460" s="2"/>
      <c r="CL460" s="2"/>
      <c r="CM460" s="2">
        <v>0</v>
      </c>
      <c r="CN460" s="2" t="s">
        <v>6</v>
      </c>
      <c r="CO460" s="2">
        <v>0</v>
      </c>
      <c r="CP460" s="2">
        <f t="shared" ref="CP460:CP491" si="535">(P460+Q460+S460)</f>
        <v>2117.59</v>
      </c>
      <c r="CQ460" s="2">
        <f t="shared" ref="CQ460:CQ491" si="536">AC460*BC460</f>
        <v>2.0699999999999998</v>
      </c>
      <c r="CR460" s="2">
        <f t="shared" ref="CR460:CR491" si="537">AD460*BB460</f>
        <v>0</v>
      </c>
      <c r="CS460" s="2">
        <f t="shared" ref="CS460:CS491" si="538">AE460*BS460</f>
        <v>0</v>
      </c>
      <c r="CT460" s="2">
        <f t="shared" ref="CT460:CT491" si="539">AF460*BA460</f>
        <v>0</v>
      </c>
      <c r="CU460" s="2">
        <f t="shared" ref="CU460:CU491" si="540">AG460</f>
        <v>0</v>
      </c>
      <c r="CV460" s="2">
        <f t="shared" ref="CV460:CV491" si="541">AH460</f>
        <v>0</v>
      </c>
      <c r="CW460" s="2">
        <f t="shared" ref="CW460:CW491" si="542">AI460</f>
        <v>0</v>
      </c>
      <c r="CX460" s="2">
        <f t="shared" ref="CX460:CX491" si="543">AJ460</f>
        <v>0</v>
      </c>
      <c r="CY460" s="2">
        <f t="shared" ref="CY460:CY491" si="544">(((S460+R460)*AT460)/100)</f>
        <v>0</v>
      </c>
      <c r="CZ460" s="2">
        <f t="shared" ref="CZ460:CZ491" si="545">(((S460+R460)*AU460)/100)</f>
        <v>0</v>
      </c>
      <c r="DA460" s="2"/>
      <c r="DB460" s="2"/>
      <c r="DC460" s="2" t="s">
        <v>6</v>
      </c>
      <c r="DD460" s="2" t="s">
        <v>6</v>
      </c>
      <c r="DE460" s="2" t="s">
        <v>6</v>
      </c>
      <c r="DF460" s="2" t="s">
        <v>6</v>
      </c>
      <c r="DG460" s="2" t="s">
        <v>6</v>
      </c>
      <c r="DH460" s="2" t="s">
        <v>6</v>
      </c>
      <c r="DI460" s="2" t="s">
        <v>6</v>
      </c>
      <c r="DJ460" s="2" t="s">
        <v>6</v>
      </c>
      <c r="DK460" s="2" t="s">
        <v>6</v>
      </c>
      <c r="DL460" s="2" t="s">
        <v>6</v>
      </c>
      <c r="DM460" s="2" t="s">
        <v>6</v>
      </c>
      <c r="DN460" s="2">
        <v>0</v>
      </c>
      <c r="DO460" s="2">
        <v>0</v>
      </c>
      <c r="DP460" s="2">
        <v>1</v>
      </c>
      <c r="DQ460" s="2">
        <v>1</v>
      </c>
      <c r="DR460" s="2"/>
      <c r="DS460" s="2"/>
      <c r="DT460" s="2"/>
      <c r="DU460" s="2">
        <v>1009</v>
      </c>
      <c r="DV460" s="2" t="s">
        <v>178</v>
      </c>
      <c r="DW460" s="2" t="s">
        <v>178</v>
      </c>
      <c r="DX460" s="2">
        <v>1</v>
      </c>
      <c r="DY460" s="2"/>
      <c r="DZ460" s="2"/>
      <c r="EA460" s="2"/>
      <c r="EB460" s="2"/>
      <c r="EC460" s="2"/>
      <c r="ED460" s="2"/>
      <c r="EE460" s="2">
        <v>27029106</v>
      </c>
      <c r="EF460" s="2">
        <v>6</v>
      </c>
      <c r="EG460" s="2" t="s">
        <v>40</v>
      </c>
      <c r="EH460" s="2">
        <v>0</v>
      </c>
      <c r="EI460" s="2" t="s">
        <v>6</v>
      </c>
      <c r="EJ460" s="2">
        <v>1</v>
      </c>
      <c r="EK460" s="2">
        <v>61001</v>
      </c>
      <c r="EL460" s="2" t="s">
        <v>335</v>
      </c>
      <c r="EM460" s="2" t="s">
        <v>336</v>
      </c>
      <c r="EN460" s="2"/>
      <c r="EO460" s="2" t="s">
        <v>6</v>
      </c>
      <c r="EP460" s="2"/>
      <c r="EQ460" s="2">
        <v>0</v>
      </c>
      <c r="ER460" s="2">
        <v>2.0699999999999998</v>
      </c>
      <c r="ES460" s="2">
        <v>2.0699999999999998</v>
      </c>
      <c r="ET460" s="2">
        <v>0</v>
      </c>
      <c r="EU460" s="2">
        <v>0</v>
      </c>
      <c r="EV460" s="2">
        <v>0</v>
      </c>
      <c r="EW460" s="2">
        <v>0</v>
      </c>
      <c r="EX460" s="2">
        <v>0</v>
      </c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>
        <v>0</v>
      </c>
      <c r="FR460" s="2">
        <f t="shared" ref="FR460:FR491" si="546">ROUND(IF(AND(BH460=3,BI460=3),P460,0),2)</f>
        <v>0</v>
      </c>
      <c r="FS460" s="2">
        <v>0</v>
      </c>
      <c r="FT460" s="2"/>
      <c r="FU460" s="2"/>
      <c r="FV460" s="2"/>
      <c r="FW460" s="2"/>
      <c r="FX460" s="2">
        <v>79</v>
      </c>
      <c r="FY460" s="2">
        <v>50</v>
      </c>
      <c r="FZ460" s="2"/>
      <c r="GA460" s="2" t="s">
        <v>6</v>
      </c>
      <c r="GB460" s="2"/>
      <c r="GC460" s="2"/>
      <c r="GD460" s="2">
        <v>0</v>
      </c>
      <c r="GE460" s="2"/>
      <c r="GF460" s="2">
        <v>-60067644</v>
      </c>
      <c r="GG460" s="2">
        <v>2</v>
      </c>
      <c r="GH460" s="2">
        <v>1</v>
      </c>
      <c r="GI460" s="2">
        <v>-2</v>
      </c>
      <c r="GJ460" s="2">
        <v>0</v>
      </c>
      <c r="GK460" s="2">
        <f>ROUND(R460*(R12)/100,2)</f>
        <v>0</v>
      </c>
      <c r="GL460" s="2">
        <f t="shared" ref="GL460:GL491" si="547">ROUND(IF(AND(BH460=3,BI460=3,FS460&lt;&gt;0),P460,0),2)</f>
        <v>0</v>
      </c>
      <c r="GM460" s="2">
        <f t="shared" ref="GM460:GM491" si="548">ROUND(O460+X460+Y460+GK460,2)+GX460</f>
        <v>2117.59</v>
      </c>
      <c r="GN460" s="2">
        <f t="shared" ref="GN460:GN491" si="549">IF(OR(BI460=0,BI460=1),ROUND(O460+X460+Y460+GK460,2),0)</f>
        <v>2117.59</v>
      </c>
      <c r="GO460" s="2">
        <f t="shared" ref="GO460:GO491" si="550">IF(BI460=2,ROUND(O460+X460+Y460+GK460,2),0)</f>
        <v>0</v>
      </c>
      <c r="GP460" s="2">
        <f t="shared" ref="GP460:GP491" si="551">IF(BI460=4,ROUND(O460+X460+Y460+GK460,2)+GX460,0)</f>
        <v>0</v>
      </c>
      <c r="GQ460" s="2"/>
      <c r="GR460" s="2">
        <v>0</v>
      </c>
      <c r="GS460" s="2">
        <v>3</v>
      </c>
      <c r="GT460" s="2">
        <v>0</v>
      </c>
      <c r="GU460" s="2" t="s">
        <v>6</v>
      </c>
      <c r="GV460" s="2">
        <f t="shared" ref="GV460:GV491" si="552">ROUND(GT460,2)</f>
        <v>0</v>
      </c>
      <c r="GW460" s="2">
        <v>1</v>
      </c>
      <c r="GX460" s="2">
        <f t="shared" ref="GX460:GX491" si="553">ROUND(GV460*GW460*I460,2)</f>
        <v>0</v>
      </c>
      <c r="GY460" s="2"/>
      <c r="GZ460" s="2"/>
      <c r="HA460" s="2">
        <v>0</v>
      </c>
      <c r="HB460" s="2">
        <v>0</v>
      </c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>
        <v>0</v>
      </c>
      <c r="IL460" s="2"/>
      <c r="IM460" s="2"/>
      <c r="IN460" s="2"/>
      <c r="IO460" s="2"/>
      <c r="IP460" s="2"/>
      <c r="IQ460" s="2"/>
      <c r="IR460" s="2"/>
      <c r="IS460" s="2"/>
      <c r="IT460" s="2"/>
      <c r="IU460" s="2"/>
    </row>
    <row r="461" spans="1:255" x14ac:dyDescent="0.2">
      <c r="A461">
        <v>18</v>
      </c>
      <c r="B461">
        <v>1</v>
      </c>
      <c r="C461">
        <v>1239</v>
      </c>
      <c r="E461" t="s">
        <v>631</v>
      </c>
      <c r="F461" t="s">
        <v>332</v>
      </c>
      <c r="G461" t="s">
        <v>333</v>
      </c>
      <c r="H461" t="s">
        <v>178</v>
      </c>
      <c r="I461">
        <f>I459*J461</f>
        <v>1022.991</v>
      </c>
      <c r="J461">
        <v>1230</v>
      </c>
      <c r="O461">
        <f t="shared" si="519"/>
        <v>2117.59</v>
      </c>
      <c r="P461">
        <f t="shared" si="520"/>
        <v>2117.59</v>
      </c>
      <c r="Q461">
        <f t="shared" si="521"/>
        <v>0</v>
      </c>
      <c r="R461">
        <f t="shared" si="522"/>
        <v>0</v>
      </c>
      <c r="S461">
        <f t="shared" si="523"/>
        <v>0</v>
      </c>
      <c r="T461">
        <f t="shared" si="524"/>
        <v>0</v>
      </c>
      <c r="U461">
        <f t="shared" si="525"/>
        <v>0</v>
      </c>
      <c r="V461">
        <f t="shared" si="526"/>
        <v>0</v>
      </c>
      <c r="W461">
        <f t="shared" si="527"/>
        <v>0</v>
      </c>
      <c r="X461">
        <f t="shared" si="528"/>
        <v>0</v>
      </c>
      <c r="Y461">
        <f t="shared" si="529"/>
        <v>0</v>
      </c>
      <c r="AA461">
        <v>27721504</v>
      </c>
      <c r="AB461">
        <f t="shared" si="530"/>
        <v>2.0699999999999998</v>
      </c>
      <c r="AC461">
        <f t="shared" si="513"/>
        <v>2.0699999999999998</v>
      </c>
      <c r="AD461">
        <f>ROUND((((ET461)-(EU461))+AE461),2)</f>
        <v>0</v>
      </c>
      <c r="AE461">
        <f t="shared" si="531"/>
        <v>0</v>
      </c>
      <c r="AF461">
        <f t="shared" si="531"/>
        <v>0</v>
      </c>
      <c r="AG461">
        <f t="shared" si="532"/>
        <v>0</v>
      </c>
      <c r="AH461">
        <f t="shared" si="533"/>
        <v>0</v>
      </c>
      <c r="AI461">
        <f t="shared" si="533"/>
        <v>0</v>
      </c>
      <c r="AJ461">
        <f t="shared" si="534"/>
        <v>0</v>
      </c>
      <c r="AK461">
        <v>2.0699999999999998</v>
      </c>
      <c r="AL461">
        <v>2.0699999999999998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105</v>
      </c>
      <c r="AU461">
        <v>55</v>
      </c>
      <c r="AV461">
        <v>1</v>
      </c>
      <c r="AW461">
        <v>1</v>
      </c>
      <c r="AZ461">
        <v>1</v>
      </c>
      <c r="BA461">
        <v>1</v>
      </c>
      <c r="BB461">
        <v>1</v>
      </c>
      <c r="BC461">
        <v>1</v>
      </c>
      <c r="BD461" t="s">
        <v>6</v>
      </c>
      <c r="BE461" t="s">
        <v>6</v>
      </c>
      <c r="BF461" t="s">
        <v>6</v>
      </c>
      <c r="BG461" t="s">
        <v>6</v>
      </c>
      <c r="BH461">
        <v>3</v>
      </c>
      <c r="BI461">
        <v>1</v>
      </c>
      <c r="BJ461" t="s">
        <v>334</v>
      </c>
      <c r="BM461">
        <v>61001</v>
      </c>
      <c r="BN461">
        <v>0</v>
      </c>
      <c r="BO461" t="s">
        <v>6</v>
      </c>
      <c r="BP461">
        <v>0</v>
      </c>
      <c r="BQ461">
        <v>6</v>
      </c>
      <c r="BR461">
        <v>0</v>
      </c>
      <c r="BS461">
        <v>1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6</v>
      </c>
      <c r="BZ461">
        <v>105</v>
      </c>
      <c r="CA461">
        <v>55</v>
      </c>
      <c r="CF461">
        <v>0</v>
      </c>
      <c r="CG461">
        <v>0</v>
      </c>
      <c r="CM461">
        <v>0</v>
      </c>
      <c r="CN461" t="s">
        <v>6</v>
      </c>
      <c r="CO461">
        <v>0</v>
      </c>
      <c r="CP461">
        <f t="shared" si="535"/>
        <v>2117.59</v>
      </c>
      <c r="CQ461">
        <f t="shared" si="536"/>
        <v>2.0699999999999998</v>
      </c>
      <c r="CR461">
        <f t="shared" si="537"/>
        <v>0</v>
      </c>
      <c r="CS461">
        <f t="shared" si="538"/>
        <v>0</v>
      </c>
      <c r="CT461">
        <f t="shared" si="539"/>
        <v>0</v>
      </c>
      <c r="CU461">
        <f t="shared" si="540"/>
        <v>0</v>
      </c>
      <c r="CV461">
        <f t="shared" si="541"/>
        <v>0</v>
      </c>
      <c r="CW461">
        <f t="shared" si="542"/>
        <v>0</v>
      </c>
      <c r="CX461">
        <f t="shared" si="543"/>
        <v>0</v>
      </c>
      <c r="CY461">
        <f t="shared" si="544"/>
        <v>0</v>
      </c>
      <c r="CZ461">
        <f t="shared" si="545"/>
        <v>0</v>
      </c>
      <c r="DC461" t="s">
        <v>6</v>
      </c>
      <c r="DD461" t="s">
        <v>6</v>
      </c>
      <c r="DE461" t="s">
        <v>6</v>
      </c>
      <c r="DF461" t="s">
        <v>6</v>
      </c>
      <c r="DG461" t="s">
        <v>6</v>
      </c>
      <c r="DH461" t="s">
        <v>6</v>
      </c>
      <c r="DI461" t="s">
        <v>6</v>
      </c>
      <c r="DJ461" t="s">
        <v>6</v>
      </c>
      <c r="DK461" t="s">
        <v>6</v>
      </c>
      <c r="DL461" t="s">
        <v>6</v>
      </c>
      <c r="DM461" t="s">
        <v>6</v>
      </c>
      <c r="DN461">
        <v>0</v>
      </c>
      <c r="DO461">
        <v>0</v>
      </c>
      <c r="DP461">
        <v>1</v>
      </c>
      <c r="DQ461">
        <v>1</v>
      </c>
      <c r="DU461">
        <v>1009</v>
      </c>
      <c r="DV461" t="s">
        <v>178</v>
      </c>
      <c r="DW461" t="s">
        <v>178</v>
      </c>
      <c r="DX461">
        <v>1</v>
      </c>
      <c r="EE461">
        <v>27029106</v>
      </c>
      <c r="EF461">
        <v>6</v>
      </c>
      <c r="EG461" t="s">
        <v>40</v>
      </c>
      <c r="EH461">
        <v>0</v>
      </c>
      <c r="EI461" t="s">
        <v>6</v>
      </c>
      <c r="EJ461">
        <v>1</v>
      </c>
      <c r="EK461">
        <v>61001</v>
      </c>
      <c r="EL461" t="s">
        <v>335</v>
      </c>
      <c r="EM461" t="s">
        <v>336</v>
      </c>
      <c r="EO461" t="s">
        <v>6</v>
      </c>
      <c r="EQ461">
        <v>0</v>
      </c>
      <c r="ER461">
        <v>2.0699999999999998</v>
      </c>
      <c r="ES461">
        <v>2.0699999999999998</v>
      </c>
      <c r="ET461">
        <v>0</v>
      </c>
      <c r="EU461">
        <v>0</v>
      </c>
      <c r="EV461">
        <v>0</v>
      </c>
      <c r="EW461">
        <v>0</v>
      </c>
      <c r="EX461">
        <v>0</v>
      </c>
      <c r="FQ461">
        <v>0</v>
      </c>
      <c r="FR461">
        <f t="shared" si="546"/>
        <v>0</v>
      </c>
      <c r="FS461">
        <v>0</v>
      </c>
      <c r="FX461">
        <v>105</v>
      </c>
      <c r="FY461">
        <v>55</v>
      </c>
      <c r="GA461" t="s">
        <v>6</v>
      </c>
      <c r="GD461">
        <v>0</v>
      </c>
      <c r="GF461">
        <v>-60067644</v>
      </c>
      <c r="GG461">
        <v>2</v>
      </c>
      <c r="GH461">
        <v>1</v>
      </c>
      <c r="GI461">
        <v>-2</v>
      </c>
      <c r="GJ461">
        <v>0</v>
      </c>
      <c r="GK461">
        <f>ROUND(R461*(S12)/100,2)</f>
        <v>0</v>
      </c>
      <c r="GL461">
        <f t="shared" si="547"/>
        <v>0</v>
      </c>
      <c r="GM461">
        <f t="shared" si="548"/>
        <v>2117.59</v>
      </c>
      <c r="GN461">
        <f t="shared" si="549"/>
        <v>2117.59</v>
      </c>
      <c r="GO461">
        <f t="shared" si="550"/>
        <v>0</v>
      </c>
      <c r="GP461">
        <f t="shared" si="551"/>
        <v>0</v>
      </c>
      <c r="GR461">
        <v>0</v>
      </c>
      <c r="GS461">
        <v>0</v>
      </c>
      <c r="GT461">
        <v>0</v>
      </c>
      <c r="GU461" t="s">
        <v>6</v>
      </c>
      <c r="GV461">
        <f t="shared" si="552"/>
        <v>0</v>
      </c>
      <c r="GW461">
        <v>1</v>
      </c>
      <c r="GX461">
        <f t="shared" si="553"/>
        <v>0</v>
      </c>
      <c r="HA461">
        <v>0</v>
      </c>
      <c r="HB461">
        <v>0</v>
      </c>
      <c r="IK461">
        <v>0</v>
      </c>
    </row>
    <row r="462" spans="1:255" x14ac:dyDescent="0.2">
      <c r="A462" s="2">
        <v>18</v>
      </c>
      <c r="B462" s="2">
        <v>1</v>
      </c>
      <c r="C462" s="2">
        <v>1232</v>
      </c>
      <c r="D462" s="2"/>
      <c r="E462" s="2" t="s">
        <v>632</v>
      </c>
      <c r="F462" s="2" t="s">
        <v>338</v>
      </c>
      <c r="G462" s="2" t="s">
        <v>339</v>
      </c>
      <c r="H462" s="2" t="s">
        <v>178</v>
      </c>
      <c r="I462" s="2">
        <f>I458*J462</f>
        <v>10.812099999999999</v>
      </c>
      <c r="J462" s="2">
        <v>12.999999999999998</v>
      </c>
      <c r="K462" s="2"/>
      <c r="L462" s="2"/>
      <c r="M462" s="2"/>
      <c r="N462" s="2"/>
      <c r="O462" s="2">
        <f t="shared" si="519"/>
        <v>163.15</v>
      </c>
      <c r="P462" s="2">
        <f t="shared" si="520"/>
        <v>163.15</v>
      </c>
      <c r="Q462" s="2">
        <f t="shared" si="521"/>
        <v>0</v>
      </c>
      <c r="R462" s="2">
        <f t="shared" si="522"/>
        <v>0</v>
      </c>
      <c r="S462" s="2">
        <f t="shared" si="523"/>
        <v>0</v>
      </c>
      <c r="T462" s="2">
        <f t="shared" si="524"/>
        <v>0</v>
      </c>
      <c r="U462" s="2">
        <f t="shared" si="525"/>
        <v>0</v>
      </c>
      <c r="V462" s="2">
        <f t="shared" si="526"/>
        <v>0</v>
      </c>
      <c r="W462" s="2">
        <f t="shared" si="527"/>
        <v>0</v>
      </c>
      <c r="X462" s="2">
        <f t="shared" si="528"/>
        <v>0</v>
      </c>
      <c r="Y462" s="2">
        <f t="shared" si="529"/>
        <v>0</v>
      </c>
      <c r="Z462" s="2"/>
      <c r="AA462" s="2">
        <v>27721505</v>
      </c>
      <c r="AB462" s="2">
        <f t="shared" si="530"/>
        <v>15.09</v>
      </c>
      <c r="AC462" s="2">
        <f t="shared" si="513"/>
        <v>15.09</v>
      </c>
      <c r="AD462" s="2">
        <f>ROUND((((ET462)-(EU462))+AE462),2)</f>
        <v>0</v>
      </c>
      <c r="AE462" s="2">
        <f t="shared" si="531"/>
        <v>0</v>
      </c>
      <c r="AF462" s="2">
        <f t="shared" si="531"/>
        <v>0</v>
      </c>
      <c r="AG462" s="2">
        <f t="shared" si="532"/>
        <v>0</v>
      </c>
      <c r="AH462" s="2">
        <f t="shared" si="533"/>
        <v>0</v>
      </c>
      <c r="AI462" s="2">
        <f t="shared" si="533"/>
        <v>0</v>
      </c>
      <c r="AJ462" s="2">
        <f t="shared" si="534"/>
        <v>0</v>
      </c>
      <c r="AK462" s="2">
        <v>15.09</v>
      </c>
      <c r="AL462" s="2">
        <v>15.09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95</v>
      </c>
      <c r="AU462" s="2">
        <v>47</v>
      </c>
      <c r="AV462" s="2">
        <v>1</v>
      </c>
      <c r="AW462" s="2">
        <v>1</v>
      </c>
      <c r="AX462" s="2"/>
      <c r="AY462" s="2"/>
      <c r="AZ462" s="2">
        <v>1</v>
      </c>
      <c r="BA462" s="2">
        <v>1</v>
      </c>
      <c r="BB462" s="2">
        <v>1</v>
      </c>
      <c r="BC462" s="2">
        <v>1</v>
      </c>
      <c r="BD462" s="2" t="s">
        <v>6</v>
      </c>
      <c r="BE462" s="2" t="s">
        <v>6</v>
      </c>
      <c r="BF462" s="2" t="s">
        <v>6</v>
      </c>
      <c r="BG462" s="2" t="s">
        <v>6</v>
      </c>
      <c r="BH462" s="2">
        <v>3</v>
      </c>
      <c r="BI462" s="2">
        <v>1</v>
      </c>
      <c r="BJ462" s="2" t="s">
        <v>340</v>
      </c>
      <c r="BK462" s="2"/>
      <c r="BL462" s="2"/>
      <c r="BM462" s="2">
        <v>15001</v>
      </c>
      <c r="BN462" s="2">
        <v>0</v>
      </c>
      <c r="BO462" s="2" t="s">
        <v>6</v>
      </c>
      <c r="BP462" s="2">
        <v>0</v>
      </c>
      <c r="BQ462" s="2">
        <v>2</v>
      </c>
      <c r="BR462" s="2">
        <v>0</v>
      </c>
      <c r="BS462" s="2">
        <v>1</v>
      </c>
      <c r="BT462" s="2">
        <v>1</v>
      </c>
      <c r="BU462" s="2">
        <v>1</v>
      </c>
      <c r="BV462" s="2">
        <v>1</v>
      </c>
      <c r="BW462" s="2">
        <v>1</v>
      </c>
      <c r="BX462" s="2">
        <v>1</v>
      </c>
      <c r="BY462" s="2" t="s">
        <v>6</v>
      </c>
      <c r="BZ462" s="2">
        <v>105</v>
      </c>
      <c r="CA462" s="2">
        <v>55</v>
      </c>
      <c r="CB462" s="2"/>
      <c r="CC462" s="2"/>
      <c r="CD462" s="2"/>
      <c r="CE462" s="2"/>
      <c r="CF462" s="2">
        <v>0</v>
      </c>
      <c r="CG462" s="2">
        <v>0</v>
      </c>
      <c r="CH462" s="2"/>
      <c r="CI462" s="2"/>
      <c r="CJ462" s="2"/>
      <c r="CK462" s="2"/>
      <c r="CL462" s="2"/>
      <c r="CM462" s="2">
        <v>0</v>
      </c>
      <c r="CN462" s="2" t="s">
        <v>6</v>
      </c>
      <c r="CO462" s="2">
        <v>0</v>
      </c>
      <c r="CP462" s="2">
        <f t="shared" si="535"/>
        <v>163.15</v>
      </c>
      <c r="CQ462" s="2">
        <f t="shared" si="536"/>
        <v>15.09</v>
      </c>
      <c r="CR462" s="2">
        <f t="shared" si="537"/>
        <v>0</v>
      </c>
      <c r="CS462" s="2">
        <f t="shared" si="538"/>
        <v>0</v>
      </c>
      <c r="CT462" s="2">
        <f t="shared" si="539"/>
        <v>0</v>
      </c>
      <c r="CU462" s="2">
        <f t="shared" si="540"/>
        <v>0</v>
      </c>
      <c r="CV462" s="2">
        <f t="shared" si="541"/>
        <v>0</v>
      </c>
      <c r="CW462" s="2">
        <f t="shared" si="542"/>
        <v>0</v>
      </c>
      <c r="CX462" s="2">
        <f t="shared" si="543"/>
        <v>0</v>
      </c>
      <c r="CY462" s="2">
        <f t="shared" si="544"/>
        <v>0</v>
      </c>
      <c r="CZ462" s="2">
        <f t="shared" si="545"/>
        <v>0</v>
      </c>
      <c r="DA462" s="2"/>
      <c r="DB462" s="2"/>
      <c r="DC462" s="2" t="s">
        <v>6</v>
      </c>
      <c r="DD462" s="2" t="s">
        <v>6</v>
      </c>
      <c r="DE462" s="2" t="s">
        <v>6</v>
      </c>
      <c r="DF462" s="2" t="s">
        <v>6</v>
      </c>
      <c r="DG462" s="2" t="s">
        <v>6</v>
      </c>
      <c r="DH462" s="2" t="s">
        <v>6</v>
      </c>
      <c r="DI462" s="2" t="s">
        <v>6</v>
      </c>
      <c r="DJ462" s="2" t="s">
        <v>6</v>
      </c>
      <c r="DK462" s="2" t="s">
        <v>6</v>
      </c>
      <c r="DL462" s="2" t="s">
        <v>6</v>
      </c>
      <c r="DM462" s="2" t="s">
        <v>6</v>
      </c>
      <c r="DN462" s="2">
        <v>0</v>
      </c>
      <c r="DO462" s="2">
        <v>0</v>
      </c>
      <c r="DP462" s="2">
        <v>1</v>
      </c>
      <c r="DQ462" s="2">
        <v>1</v>
      </c>
      <c r="DR462" s="2"/>
      <c r="DS462" s="2"/>
      <c r="DT462" s="2"/>
      <c r="DU462" s="2">
        <v>1009</v>
      </c>
      <c r="DV462" s="2" t="s">
        <v>178</v>
      </c>
      <c r="DW462" s="2" t="s">
        <v>178</v>
      </c>
      <c r="DX462" s="2">
        <v>1</v>
      </c>
      <c r="DY462" s="2"/>
      <c r="DZ462" s="2"/>
      <c r="EA462" s="2"/>
      <c r="EB462" s="2"/>
      <c r="EC462" s="2"/>
      <c r="ED462" s="2"/>
      <c r="EE462" s="2">
        <v>27029049</v>
      </c>
      <c r="EF462" s="2">
        <v>2</v>
      </c>
      <c r="EG462" s="2" t="s">
        <v>23</v>
      </c>
      <c r="EH462" s="2">
        <v>0</v>
      </c>
      <c r="EI462" s="2" t="s">
        <v>6</v>
      </c>
      <c r="EJ462" s="2">
        <v>1</v>
      </c>
      <c r="EK462" s="2">
        <v>15001</v>
      </c>
      <c r="EL462" s="2" t="s">
        <v>24</v>
      </c>
      <c r="EM462" s="2" t="s">
        <v>25</v>
      </c>
      <c r="EN462" s="2"/>
      <c r="EO462" s="2" t="s">
        <v>6</v>
      </c>
      <c r="EP462" s="2"/>
      <c r="EQ462" s="2">
        <v>0</v>
      </c>
      <c r="ER462" s="2">
        <v>15.09</v>
      </c>
      <c r="ES462" s="2">
        <v>15.09</v>
      </c>
      <c r="ET462" s="2">
        <v>0</v>
      </c>
      <c r="EU462" s="2">
        <v>0</v>
      </c>
      <c r="EV462" s="2">
        <v>0</v>
      </c>
      <c r="EW462" s="2">
        <v>0</v>
      </c>
      <c r="EX462" s="2">
        <v>0</v>
      </c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>
        <v>0</v>
      </c>
      <c r="FR462" s="2">
        <f t="shared" si="546"/>
        <v>0</v>
      </c>
      <c r="FS462" s="2">
        <v>0</v>
      </c>
      <c r="FT462" s="2" t="s">
        <v>27</v>
      </c>
      <c r="FU462" s="2" t="s">
        <v>28</v>
      </c>
      <c r="FV462" s="2"/>
      <c r="FW462" s="2"/>
      <c r="FX462" s="2">
        <v>94.5</v>
      </c>
      <c r="FY462" s="2">
        <v>46.75</v>
      </c>
      <c r="FZ462" s="2"/>
      <c r="GA462" s="2" t="s">
        <v>6</v>
      </c>
      <c r="GB462" s="2"/>
      <c r="GC462" s="2"/>
      <c r="GD462" s="2">
        <v>0</v>
      </c>
      <c r="GE462" s="2"/>
      <c r="GF462" s="2">
        <v>1453462043</v>
      </c>
      <c r="GG462" s="2">
        <v>2</v>
      </c>
      <c r="GH462" s="2">
        <v>1</v>
      </c>
      <c r="GI462" s="2">
        <v>-2</v>
      </c>
      <c r="GJ462" s="2">
        <v>0</v>
      </c>
      <c r="GK462" s="2">
        <f>ROUND(R462*(R12)/100,2)</f>
        <v>0</v>
      </c>
      <c r="GL462" s="2">
        <f t="shared" si="547"/>
        <v>0</v>
      </c>
      <c r="GM462" s="2">
        <f t="shared" si="548"/>
        <v>163.15</v>
      </c>
      <c r="GN462" s="2">
        <f t="shared" si="549"/>
        <v>163.15</v>
      </c>
      <c r="GO462" s="2">
        <f t="shared" si="550"/>
        <v>0</v>
      </c>
      <c r="GP462" s="2">
        <f t="shared" si="551"/>
        <v>0</v>
      </c>
      <c r="GQ462" s="2"/>
      <c r="GR462" s="2">
        <v>0</v>
      </c>
      <c r="GS462" s="2">
        <v>3</v>
      </c>
      <c r="GT462" s="2">
        <v>0</v>
      </c>
      <c r="GU462" s="2" t="s">
        <v>6</v>
      </c>
      <c r="GV462" s="2">
        <f t="shared" si="552"/>
        <v>0</v>
      </c>
      <c r="GW462" s="2">
        <v>1</v>
      </c>
      <c r="GX462" s="2">
        <f t="shared" si="553"/>
        <v>0</v>
      </c>
      <c r="GY462" s="2"/>
      <c r="GZ462" s="2"/>
      <c r="HA462" s="2">
        <v>0</v>
      </c>
      <c r="HB462" s="2">
        <v>0</v>
      </c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>
        <v>0</v>
      </c>
      <c r="IL462" s="2"/>
      <c r="IM462" s="2"/>
      <c r="IN462" s="2"/>
      <c r="IO462" s="2"/>
      <c r="IP462" s="2"/>
      <c r="IQ462" s="2"/>
      <c r="IR462" s="2"/>
      <c r="IS462" s="2"/>
      <c r="IT462" s="2"/>
      <c r="IU462" s="2"/>
    </row>
    <row r="463" spans="1:255" x14ac:dyDescent="0.2">
      <c r="A463">
        <v>18</v>
      </c>
      <c r="B463">
        <v>1</v>
      </c>
      <c r="C463">
        <v>1240</v>
      </c>
      <c r="E463" t="s">
        <v>632</v>
      </c>
      <c r="F463" t="s">
        <v>338</v>
      </c>
      <c r="G463" t="s">
        <v>339</v>
      </c>
      <c r="H463" t="s">
        <v>178</v>
      </c>
      <c r="I463">
        <f>I459*J463</f>
        <v>10.812099999999999</v>
      </c>
      <c r="J463">
        <v>12.999999999999998</v>
      </c>
      <c r="O463">
        <f t="shared" si="519"/>
        <v>163.15</v>
      </c>
      <c r="P463">
        <f t="shared" si="520"/>
        <v>163.15</v>
      </c>
      <c r="Q463">
        <f t="shared" si="521"/>
        <v>0</v>
      </c>
      <c r="R463">
        <f t="shared" si="522"/>
        <v>0</v>
      </c>
      <c r="S463">
        <f t="shared" si="523"/>
        <v>0</v>
      </c>
      <c r="T463">
        <f t="shared" si="524"/>
        <v>0</v>
      </c>
      <c r="U463">
        <f t="shared" si="525"/>
        <v>0</v>
      </c>
      <c r="V463">
        <f t="shared" si="526"/>
        <v>0</v>
      </c>
      <c r="W463">
        <f t="shared" si="527"/>
        <v>0</v>
      </c>
      <c r="X463">
        <f t="shared" si="528"/>
        <v>0</v>
      </c>
      <c r="Y463">
        <f t="shared" si="529"/>
        <v>0</v>
      </c>
      <c r="AA463">
        <v>27721504</v>
      </c>
      <c r="AB463">
        <f t="shared" si="530"/>
        <v>15.09</v>
      </c>
      <c r="AC463">
        <f t="shared" si="513"/>
        <v>15.09</v>
      </c>
      <c r="AD463">
        <f>ROUND((((ET463)-(EU463))+AE463),2)</f>
        <v>0</v>
      </c>
      <c r="AE463">
        <f t="shared" si="531"/>
        <v>0</v>
      </c>
      <c r="AF463">
        <f t="shared" si="531"/>
        <v>0</v>
      </c>
      <c r="AG463">
        <f t="shared" si="532"/>
        <v>0</v>
      </c>
      <c r="AH463">
        <f t="shared" si="533"/>
        <v>0</v>
      </c>
      <c r="AI463">
        <f t="shared" si="533"/>
        <v>0</v>
      </c>
      <c r="AJ463">
        <f t="shared" si="534"/>
        <v>0</v>
      </c>
      <c r="AK463">
        <v>15.09</v>
      </c>
      <c r="AL463">
        <v>15.09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95</v>
      </c>
      <c r="AU463">
        <v>47</v>
      </c>
      <c r="AV463">
        <v>1</v>
      </c>
      <c r="AW463">
        <v>1</v>
      </c>
      <c r="AZ463">
        <v>1</v>
      </c>
      <c r="BA463">
        <v>1</v>
      </c>
      <c r="BB463">
        <v>1</v>
      </c>
      <c r="BC463">
        <v>1</v>
      </c>
      <c r="BD463" t="s">
        <v>6</v>
      </c>
      <c r="BE463" t="s">
        <v>6</v>
      </c>
      <c r="BF463" t="s">
        <v>6</v>
      </c>
      <c r="BG463" t="s">
        <v>6</v>
      </c>
      <c r="BH463">
        <v>3</v>
      </c>
      <c r="BI463">
        <v>1</v>
      </c>
      <c r="BJ463" t="s">
        <v>340</v>
      </c>
      <c r="BM463">
        <v>15001</v>
      </c>
      <c r="BN463">
        <v>0</v>
      </c>
      <c r="BO463" t="s">
        <v>6</v>
      </c>
      <c r="BP463">
        <v>0</v>
      </c>
      <c r="BQ463">
        <v>2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6</v>
      </c>
      <c r="BZ463">
        <v>105</v>
      </c>
      <c r="CA463">
        <v>55</v>
      </c>
      <c r="CF463">
        <v>0</v>
      </c>
      <c r="CG463">
        <v>0</v>
      </c>
      <c r="CM463">
        <v>0</v>
      </c>
      <c r="CN463" t="s">
        <v>6</v>
      </c>
      <c r="CO463">
        <v>0</v>
      </c>
      <c r="CP463">
        <f t="shared" si="535"/>
        <v>163.15</v>
      </c>
      <c r="CQ463">
        <f t="shared" si="536"/>
        <v>15.09</v>
      </c>
      <c r="CR463">
        <f t="shared" si="537"/>
        <v>0</v>
      </c>
      <c r="CS463">
        <f t="shared" si="538"/>
        <v>0</v>
      </c>
      <c r="CT463">
        <f t="shared" si="539"/>
        <v>0</v>
      </c>
      <c r="CU463">
        <f t="shared" si="540"/>
        <v>0</v>
      </c>
      <c r="CV463">
        <f t="shared" si="541"/>
        <v>0</v>
      </c>
      <c r="CW463">
        <f t="shared" si="542"/>
        <v>0</v>
      </c>
      <c r="CX463">
        <f t="shared" si="543"/>
        <v>0</v>
      </c>
      <c r="CY463">
        <f t="shared" si="544"/>
        <v>0</v>
      </c>
      <c r="CZ463">
        <f t="shared" si="545"/>
        <v>0</v>
      </c>
      <c r="DC463" t="s">
        <v>6</v>
      </c>
      <c r="DD463" t="s">
        <v>6</v>
      </c>
      <c r="DE463" t="s">
        <v>6</v>
      </c>
      <c r="DF463" t="s">
        <v>6</v>
      </c>
      <c r="DG463" t="s">
        <v>6</v>
      </c>
      <c r="DH463" t="s">
        <v>6</v>
      </c>
      <c r="DI463" t="s">
        <v>6</v>
      </c>
      <c r="DJ463" t="s">
        <v>6</v>
      </c>
      <c r="DK463" t="s">
        <v>6</v>
      </c>
      <c r="DL463" t="s">
        <v>6</v>
      </c>
      <c r="DM463" t="s">
        <v>6</v>
      </c>
      <c r="DN463">
        <v>0</v>
      </c>
      <c r="DO463">
        <v>0</v>
      </c>
      <c r="DP463">
        <v>1</v>
      </c>
      <c r="DQ463">
        <v>1</v>
      </c>
      <c r="DU463">
        <v>1009</v>
      </c>
      <c r="DV463" t="s">
        <v>178</v>
      </c>
      <c r="DW463" t="s">
        <v>178</v>
      </c>
      <c r="DX463">
        <v>1</v>
      </c>
      <c r="EE463">
        <v>27029049</v>
      </c>
      <c r="EF463">
        <v>2</v>
      </c>
      <c r="EG463" t="s">
        <v>23</v>
      </c>
      <c r="EH463">
        <v>0</v>
      </c>
      <c r="EI463" t="s">
        <v>6</v>
      </c>
      <c r="EJ463">
        <v>1</v>
      </c>
      <c r="EK463">
        <v>15001</v>
      </c>
      <c r="EL463" t="s">
        <v>24</v>
      </c>
      <c r="EM463" t="s">
        <v>25</v>
      </c>
      <c r="EO463" t="s">
        <v>6</v>
      </c>
      <c r="EQ463">
        <v>0</v>
      </c>
      <c r="ER463">
        <v>15.09</v>
      </c>
      <c r="ES463">
        <v>15.09</v>
      </c>
      <c r="ET463">
        <v>0</v>
      </c>
      <c r="EU463">
        <v>0</v>
      </c>
      <c r="EV463">
        <v>0</v>
      </c>
      <c r="EW463">
        <v>0</v>
      </c>
      <c r="EX463">
        <v>0</v>
      </c>
      <c r="FQ463">
        <v>0</v>
      </c>
      <c r="FR463">
        <f t="shared" si="546"/>
        <v>0</v>
      </c>
      <c r="FS463">
        <v>0</v>
      </c>
      <c r="FT463" t="s">
        <v>27</v>
      </c>
      <c r="FU463" t="s">
        <v>28</v>
      </c>
      <c r="FX463">
        <v>94.5</v>
      </c>
      <c r="FY463">
        <v>46.75</v>
      </c>
      <c r="GA463" t="s">
        <v>6</v>
      </c>
      <c r="GD463">
        <v>0</v>
      </c>
      <c r="GF463">
        <v>1453462043</v>
      </c>
      <c r="GG463">
        <v>2</v>
      </c>
      <c r="GH463">
        <v>1</v>
      </c>
      <c r="GI463">
        <v>-2</v>
      </c>
      <c r="GJ463">
        <v>0</v>
      </c>
      <c r="GK463">
        <f>ROUND(R463*(S12)/100,2)</f>
        <v>0</v>
      </c>
      <c r="GL463">
        <f t="shared" si="547"/>
        <v>0</v>
      </c>
      <c r="GM463">
        <f t="shared" si="548"/>
        <v>163.15</v>
      </c>
      <c r="GN463">
        <f t="shared" si="549"/>
        <v>163.15</v>
      </c>
      <c r="GO463">
        <f t="shared" si="550"/>
        <v>0</v>
      </c>
      <c r="GP463">
        <f t="shared" si="551"/>
        <v>0</v>
      </c>
      <c r="GR463">
        <v>0</v>
      </c>
      <c r="GS463">
        <v>0</v>
      </c>
      <c r="GT463">
        <v>0</v>
      </c>
      <c r="GU463" t="s">
        <v>6</v>
      </c>
      <c r="GV463">
        <f t="shared" si="552"/>
        <v>0</v>
      </c>
      <c r="GW463">
        <v>1</v>
      </c>
      <c r="GX463">
        <f t="shared" si="553"/>
        <v>0</v>
      </c>
      <c r="HA463">
        <v>0</v>
      </c>
      <c r="HB463">
        <v>0</v>
      </c>
      <c r="IK463">
        <v>0</v>
      </c>
    </row>
    <row r="464" spans="1:255" x14ac:dyDescent="0.2">
      <c r="A464" s="2">
        <v>17</v>
      </c>
      <c r="B464" s="2">
        <v>1</v>
      </c>
      <c r="C464" s="2">
        <f>ROW(SmtRes!A1246)</f>
        <v>1246</v>
      </c>
      <c r="D464" s="2">
        <f>ROW(EtalonRes!A1272)</f>
        <v>1272</v>
      </c>
      <c r="E464" s="2" t="s">
        <v>633</v>
      </c>
      <c r="F464" s="2" t="s">
        <v>172</v>
      </c>
      <c r="G464" s="2" t="s">
        <v>173</v>
      </c>
      <c r="H464" s="2" t="s">
        <v>32</v>
      </c>
      <c r="I464" s="2">
        <f>ROUND(39.6/100,9)</f>
        <v>0.39600000000000002</v>
      </c>
      <c r="J464" s="2">
        <v>0</v>
      </c>
      <c r="K464" s="2"/>
      <c r="L464" s="2"/>
      <c r="M464" s="2"/>
      <c r="N464" s="2"/>
      <c r="O464" s="2">
        <f t="shared" si="519"/>
        <v>29.24</v>
      </c>
      <c r="P464" s="2">
        <f t="shared" si="520"/>
        <v>7.0000000000000007E-2</v>
      </c>
      <c r="Q464" s="2">
        <f t="shared" si="521"/>
        <v>0.48</v>
      </c>
      <c r="R464" s="2">
        <f t="shared" si="522"/>
        <v>0.13</v>
      </c>
      <c r="S464" s="2">
        <f t="shared" si="523"/>
        <v>28.69</v>
      </c>
      <c r="T464" s="2">
        <f t="shared" si="524"/>
        <v>0</v>
      </c>
      <c r="U464" s="2">
        <f t="shared" si="525"/>
        <v>2.9828699999999997</v>
      </c>
      <c r="V464" s="2">
        <f t="shared" si="526"/>
        <v>9.9000000000000008E-3</v>
      </c>
      <c r="W464" s="2">
        <f t="shared" si="527"/>
        <v>0</v>
      </c>
      <c r="X464" s="2">
        <f t="shared" si="528"/>
        <v>27.38</v>
      </c>
      <c r="Y464" s="2">
        <f t="shared" si="529"/>
        <v>13.55</v>
      </c>
      <c r="Z464" s="2"/>
      <c r="AA464" s="2">
        <v>27721505</v>
      </c>
      <c r="AB464" s="2">
        <f t="shared" si="530"/>
        <v>73.86</v>
      </c>
      <c r="AC464" s="2">
        <f t="shared" si="513"/>
        <v>0.18</v>
      </c>
      <c r="AD464" s="2">
        <f>ROUND(((((ET464*1.25))-((EU464*1.25)))+AE464),2)</f>
        <v>1.22</v>
      </c>
      <c r="AE464" s="2">
        <f>ROUND(((EU464*1.25)),2)</f>
        <v>0.33</v>
      </c>
      <c r="AF464" s="2">
        <f>ROUND(((EV464*1.15)),2)</f>
        <v>72.459999999999994</v>
      </c>
      <c r="AG464" s="2">
        <f t="shared" si="532"/>
        <v>0</v>
      </c>
      <c r="AH464" s="2">
        <f>((EW464*1.15))</f>
        <v>7.5324999999999989</v>
      </c>
      <c r="AI464" s="2">
        <f>((EX464*1.25))</f>
        <v>2.5000000000000001E-2</v>
      </c>
      <c r="AJ464" s="2">
        <f t="shared" si="534"/>
        <v>0</v>
      </c>
      <c r="AK464" s="2">
        <v>64.16</v>
      </c>
      <c r="AL464" s="2">
        <v>0.18</v>
      </c>
      <c r="AM464" s="2">
        <v>0.97</v>
      </c>
      <c r="AN464" s="2">
        <v>0.26</v>
      </c>
      <c r="AO464" s="2">
        <v>63.01</v>
      </c>
      <c r="AP464" s="2">
        <v>0</v>
      </c>
      <c r="AQ464" s="2">
        <v>6.55</v>
      </c>
      <c r="AR464" s="2">
        <v>0.02</v>
      </c>
      <c r="AS464" s="2">
        <v>0</v>
      </c>
      <c r="AT464" s="2">
        <v>95</v>
      </c>
      <c r="AU464" s="2">
        <v>47</v>
      </c>
      <c r="AV464" s="2">
        <v>1</v>
      </c>
      <c r="AW464" s="2">
        <v>1</v>
      </c>
      <c r="AX464" s="2"/>
      <c r="AY464" s="2"/>
      <c r="AZ464" s="2">
        <v>1</v>
      </c>
      <c r="BA464" s="2">
        <v>1</v>
      </c>
      <c r="BB464" s="2">
        <v>1</v>
      </c>
      <c r="BC464" s="2">
        <v>1</v>
      </c>
      <c r="BD464" s="2" t="s">
        <v>6</v>
      </c>
      <c r="BE464" s="2" t="s">
        <v>6</v>
      </c>
      <c r="BF464" s="2" t="s">
        <v>6</v>
      </c>
      <c r="BG464" s="2" t="s">
        <v>6</v>
      </c>
      <c r="BH464" s="2">
        <v>0</v>
      </c>
      <c r="BI464" s="2">
        <v>1</v>
      </c>
      <c r="BJ464" s="2" t="s">
        <v>174</v>
      </c>
      <c r="BK464" s="2"/>
      <c r="BL464" s="2"/>
      <c r="BM464" s="2">
        <v>15001</v>
      </c>
      <c r="BN464" s="2">
        <v>0</v>
      </c>
      <c r="BO464" s="2" t="s">
        <v>6</v>
      </c>
      <c r="BP464" s="2">
        <v>0</v>
      </c>
      <c r="BQ464" s="2">
        <v>2</v>
      </c>
      <c r="BR464" s="2">
        <v>0</v>
      </c>
      <c r="BS464" s="2">
        <v>1</v>
      </c>
      <c r="BT464" s="2">
        <v>1</v>
      </c>
      <c r="BU464" s="2">
        <v>1</v>
      </c>
      <c r="BV464" s="2">
        <v>1</v>
      </c>
      <c r="BW464" s="2">
        <v>1</v>
      </c>
      <c r="BX464" s="2">
        <v>1</v>
      </c>
      <c r="BY464" s="2" t="s">
        <v>6</v>
      </c>
      <c r="BZ464" s="2">
        <v>105</v>
      </c>
      <c r="CA464" s="2">
        <v>55</v>
      </c>
      <c r="CB464" s="2"/>
      <c r="CC464" s="2"/>
      <c r="CD464" s="2"/>
      <c r="CE464" s="2"/>
      <c r="CF464" s="2">
        <v>0</v>
      </c>
      <c r="CG464" s="2">
        <v>0</v>
      </c>
      <c r="CH464" s="2"/>
      <c r="CI464" s="2"/>
      <c r="CJ464" s="2"/>
      <c r="CK464" s="2"/>
      <c r="CL464" s="2"/>
      <c r="CM464" s="2">
        <v>0</v>
      </c>
      <c r="CN464" s="2" t="s">
        <v>1470</v>
      </c>
      <c r="CO464" s="2">
        <v>0</v>
      </c>
      <c r="CP464" s="2">
        <f t="shared" si="535"/>
        <v>29.240000000000002</v>
      </c>
      <c r="CQ464" s="2">
        <f t="shared" si="536"/>
        <v>0.18</v>
      </c>
      <c r="CR464" s="2">
        <f t="shared" si="537"/>
        <v>1.22</v>
      </c>
      <c r="CS464" s="2">
        <f t="shared" si="538"/>
        <v>0.33</v>
      </c>
      <c r="CT464" s="2">
        <f t="shared" si="539"/>
        <v>72.459999999999994</v>
      </c>
      <c r="CU464" s="2">
        <f t="shared" si="540"/>
        <v>0</v>
      </c>
      <c r="CV464" s="2">
        <f t="shared" si="541"/>
        <v>7.5324999999999989</v>
      </c>
      <c r="CW464" s="2">
        <f t="shared" si="542"/>
        <v>2.5000000000000001E-2</v>
      </c>
      <c r="CX464" s="2">
        <f t="shared" si="543"/>
        <v>0</v>
      </c>
      <c r="CY464" s="2">
        <f t="shared" si="544"/>
        <v>27.379000000000001</v>
      </c>
      <c r="CZ464" s="2">
        <f t="shared" si="545"/>
        <v>13.545399999999999</v>
      </c>
      <c r="DA464" s="2"/>
      <c r="DB464" s="2"/>
      <c r="DC464" s="2" t="s">
        <v>6</v>
      </c>
      <c r="DD464" s="2" t="s">
        <v>6</v>
      </c>
      <c r="DE464" s="2" t="s">
        <v>102</v>
      </c>
      <c r="DF464" s="2" t="s">
        <v>102</v>
      </c>
      <c r="DG464" s="2" t="s">
        <v>103</v>
      </c>
      <c r="DH464" s="2" t="s">
        <v>6</v>
      </c>
      <c r="DI464" s="2" t="s">
        <v>103</v>
      </c>
      <c r="DJ464" s="2" t="s">
        <v>102</v>
      </c>
      <c r="DK464" s="2" t="s">
        <v>6</v>
      </c>
      <c r="DL464" s="2" t="s">
        <v>6</v>
      </c>
      <c r="DM464" s="2" t="s">
        <v>6</v>
      </c>
      <c r="DN464" s="2">
        <v>0</v>
      </c>
      <c r="DO464" s="2">
        <v>0</v>
      </c>
      <c r="DP464" s="2">
        <v>1</v>
      </c>
      <c r="DQ464" s="2">
        <v>1</v>
      </c>
      <c r="DR464" s="2"/>
      <c r="DS464" s="2"/>
      <c r="DT464" s="2"/>
      <c r="DU464" s="2">
        <v>1005</v>
      </c>
      <c r="DV464" s="2" t="s">
        <v>32</v>
      </c>
      <c r="DW464" s="2" t="s">
        <v>32</v>
      </c>
      <c r="DX464" s="2">
        <v>100</v>
      </c>
      <c r="DY464" s="2"/>
      <c r="DZ464" s="2"/>
      <c r="EA464" s="2"/>
      <c r="EB464" s="2"/>
      <c r="EC464" s="2"/>
      <c r="ED464" s="2"/>
      <c r="EE464" s="2">
        <v>27029049</v>
      </c>
      <c r="EF464" s="2">
        <v>2</v>
      </c>
      <c r="EG464" s="2" t="s">
        <v>23</v>
      </c>
      <c r="EH464" s="2">
        <v>0</v>
      </c>
      <c r="EI464" s="2" t="s">
        <v>6</v>
      </c>
      <c r="EJ464" s="2">
        <v>1</v>
      </c>
      <c r="EK464" s="2">
        <v>15001</v>
      </c>
      <c r="EL464" s="2" t="s">
        <v>24</v>
      </c>
      <c r="EM464" s="2" t="s">
        <v>25</v>
      </c>
      <c r="EN464" s="2"/>
      <c r="EO464" s="2" t="s">
        <v>106</v>
      </c>
      <c r="EP464" s="2"/>
      <c r="EQ464" s="2">
        <v>0</v>
      </c>
      <c r="ER464" s="2">
        <v>64.16</v>
      </c>
      <c r="ES464" s="2">
        <v>0.18</v>
      </c>
      <c r="ET464" s="2">
        <v>0.97</v>
      </c>
      <c r="EU464" s="2">
        <v>0.26</v>
      </c>
      <c r="EV464" s="2">
        <v>63.01</v>
      </c>
      <c r="EW464" s="2">
        <v>6.55</v>
      </c>
      <c r="EX464" s="2">
        <v>0.02</v>
      </c>
      <c r="EY464" s="2">
        <v>0</v>
      </c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>
        <v>0</v>
      </c>
      <c r="FR464" s="2">
        <f t="shared" si="546"/>
        <v>0</v>
      </c>
      <c r="FS464" s="2">
        <v>0</v>
      </c>
      <c r="FT464" s="2" t="s">
        <v>27</v>
      </c>
      <c r="FU464" s="2" t="s">
        <v>28</v>
      </c>
      <c r="FV464" s="2"/>
      <c r="FW464" s="2"/>
      <c r="FX464" s="2">
        <v>94.5</v>
      </c>
      <c r="FY464" s="2">
        <v>46.75</v>
      </c>
      <c r="FZ464" s="2"/>
      <c r="GA464" s="2" t="s">
        <v>6</v>
      </c>
      <c r="GB464" s="2"/>
      <c r="GC464" s="2"/>
      <c r="GD464" s="2">
        <v>0</v>
      </c>
      <c r="GE464" s="2"/>
      <c r="GF464" s="2">
        <v>-2014629731</v>
      </c>
      <c r="GG464" s="2">
        <v>2</v>
      </c>
      <c r="GH464" s="2">
        <v>1</v>
      </c>
      <c r="GI464" s="2">
        <v>-2</v>
      </c>
      <c r="GJ464" s="2">
        <v>0</v>
      </c>
      <c r="GK464" s="2">
        <f>ROUND(R464*(R12)/100,2)</f>
        <v>0</v>
      </c>
      <c r="GL464" s="2">
        <f t="shared" si="547"/>
        <v>0</v>
      </c>
      <c r="GM464" s="2">
        <f t="shared" si="548"/>
        <v>70.17</v>
      </c>
      <c r="GN464" s="2">
        <f t="shared" si="549"/>
        <v>70.17</v>
      </c>
      <c r="GO464" s="2">
        <f t="shared" si="550"/>
        <v>0</v>
      </c>
      <c r="GP464" s="2">
        <f t="shared" si="551"/>
        <v>0</v>
      </c>
      <c r="GQ464" s="2"/>
      <c r="GR464" s="2">
        <v>0</v>
      </c>
      <c r="GS464" s="2">
        <v>3</v>
      </c>
      <c r="GT464" s="2">
        <v>0</v>
      </c>
      <c r="GU464" s="2" t="s">
        <v>6</v>
      </c>
      <c r="GV464" s="2">
        <f t="shared" si="552"/>
        <v>0</v>
      </c>
      <c r="GW464" s="2">
        <v>1</v>
      </c>
      <c r="GX464" s="2">
        <f t="shared" si="553"/>
        <v>0</v>
      </c>
      <c r="GY464" s="2"/>
      <c r="GZ464" s="2"/>
      <c r="HA464" s="2">
        <v>0</v>
      </c>
      <c r="HB464" s="2">
        <v>0</v>
      </c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>
        <v>0</v>
      </c>
      <c r="IL464" s="2"/>
      <c r="IM464" s="2"/>
      <c r="IN464" s="2"/>
      <c r="IO464" s="2"/>
      <c r="IP464" s="2"/>
      <c r="IQ464" s="2"/>
      <c r="IR464" s="2"/>
      <c r="IS464" s="2"/>
      <c r="IT464" s="2"/>
      <c r="IU464" s="2"/>
    </row>
    <row r="465" spans="1:255" x14ac:dyDescent="0.2">
      <c r="A465">
        <v>17</v>
      </c>
      <c r="B465">
        <v>1</v>
      </c>
      <c r="C465">
        <f>ROW(SmtRes!A1252)</f>
        <v>1252</v>
      </c>
      <c r="D465">
        <f>ROW(EtalonRes!A1278)</f>
        <v>1278</v>
      </c>
      <c r="E465" t="s">
        <v>633</v>
      </c>
      <c r="F465" t="s">
        <v>172</v>
      </c>
      <c r="G465" t="s">
        <v>173</v>
      </c>
      <c r="H465" t="s">
        <v>32</v>
      </c>
      <c r="I465">
        <f>ROUND(39.6/100,9)</f>
        <v>0.39600000000000002</v>
      </c>
      <c r="J465">
        <v>0</v>
      </c>
      <c r="O465">
        <f t="shared" si="519"/>
        <v>29.24</v>
      </c>
      <c r="P465">
        <f t="shared" si="520"/>
        <v>7.0000000000000007E-2</v>
      </c>
      <c r="Q465">
        <f t="shared" si="521"/>
        <v>0.48</v>
      </c>
      <c r="R465">
        <f t="shared" si="522"/>
        <v>0.13</v>
      </c>
      <c r="S465">
        <f t="shared" si="523"/>
        <v>28.69</v>
      </c>
      <c r="T465">
        <f t="shared" si="524"/>
        <v>0</v>
      </c>
      <c r="U465">
        <f t="shared" si="525"/>
        <v>2.9828699999999997</v>
      </c>
      <c r="V465">
        <f t="shared" si="526"/>
        <v>9.9000000000000008E-3</v>
      </c>
      <c r="W465">
        <f t="shared" si="527"/>
        <v>0</v>
      </c>
      <c r="X465">
        <f t="shared" si="528"/>
        <v>27.38</v>
      </c>
      <c r="Y465">
        <f t="shared" si="529"/>
        <v>13.55</v>
      </c>
      <c r="AA465">
        <v>27721504</v>
      </c>
      <c r="AB465">
        <f t="shared" si="530"/>
        <v>73.86</v>
      </c>
      <c r="AC465">
        <f t="shared" si="513"/>
        <v>0.18</v>
      </c>
      <c r="AD465">
        <f>ROUND(((((ET465*1.25))-((EU465*1.25)))+AE465),2)</f>
        <v>1.22</v>
      </c>
      <c r="AE465">
        <f>ROUND(((EU465*1.25)),2)</f>
        <v>0.33</v>
      </c>
      <c r="AF465">
        <f>ROUND(((EV465*1.15)),2)</f>
        <v>72.459999999999994</v>
      </c>
      <c r="AG465">
        <f t="shared" si="532"/>
        <v>0</v>
      </c>
      <c r="AH465">
        <f>((EW465*1.15))</f>
        <v>7.5324999999999989</v>
      </c>
      <c r="AI465">
        <f>((EX465*1.25))</f>
        <v>2.5000000000000001E-2</v>
      </c>
      <c r="AJ465">
        <f t="shared" si="534"/>
        <v>0</v>
      </c>
      <c r="AK465">
        <v>64.16</v>
      </c>
      <c r="AL465">
        <v>0.18</v>
      </c>
      <c r="AM465">
        <v>0.97</v>
      </c>
      <c r="AN465">
        <v>0.26</v>
      </c>
      <c r="AO465">
        <v>63.01</v>
      </c>
      <c r="AP465">
        <v>0</v>
      </c>
      <c r="AQ465">
        <v>6.55</v>
      </c>
      <c r="AR465">
        <v>0.02</v>
      </c>
      <c r="AS465">
        <v>0</v>
      </c>
      <c r="AT465">
        <v>95</v>
      </c>
      <c r="AU465">
        <v>47</v>
      </c>
      <c r="AV465">
        <v>1</v>
      </c>
      <c r="AW465">
        <v>1</v>
      </c>
      <c r="AZ465">
        <v>1</v>
      </c>
      <c r="BA465">
        <v>1</v>
      </c>
      <c r="BB465">
        <v>1</v>
      </c>
      <c r="BC465">
        <v>1</v>
      </c>
      <c r="BD465" t="s">
        <v>6</v>
      </c>
      <c r="BE465" t="s">
        <v>6</v>
      </c>
      <c r="BF465" t="s">
        <v>6</v>
      </c>
      <c r="BG465" t="s">
        <v>6</v>
      </c>
      <c r="BH465">
        <v>0</v>
      </c>
      <c r="BI465">
        <v>1</v>
      </c>
      <c r="BJ465" t="s">
        <v>174</v>
      </c>
      <c r="BM465">
        <v>15001</v>
      </c>
      <c r="BN465">
        <v>0</v>
      </c>
      <c r="BO465" t="s">
        <v>6</v>
      </c>
      <c r="BP465">
        <v>0</v>
      </c>
      <c r="BQ465">
        <v>2</v>
      </c>
      <c r="BR465">
        <v>0</v>
      </c>
      <c r="BS465">
        <v>1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6</v>
      </c>
      <c r="BZ465">
        <v>105</v>
      </c>
      <c r="CA465">
        <v>55</v>
      </c>
      <c r="CF465">
        <v>0</v>
      </c>
      <c r="CG465">
        <v>0</v>
      </c>
      <c r="CM465">
        <v>0</v>
      </c>
      <c r="CN465" t="s">
        <v>1470</v>
      </c>
      <c r="CO465">
        <v>0</v>
      </c>
      <c r="CP465">
        <f t="shared" si="535"/>
        <v>29.240000000000002</v>
      </c>
      <c r="CQ465">
        <f t="shared" si="536"/>
        <v>0.18</v>
      </c>
      <c r="CR465">
        <f t="shared" si="537"/>
        <v>1.22</v>
      </c>
      <c r="CS465">
        <f t="shared" si="538"/>
        <v>0.33</v>
      </c>
      <c r="CT465">
        <f t="shared" si="539"/>
        <v>72.459999999999994</v>
      </c>
      <c r="CU465">
        <f t="shared" si="540"/>
        <v>0</v>
      </c>
      <c r="CV465">
        <f t="shared" si="541"/>
        <v>7.5324999999999989</v>
      </c>
      <c r="CW465">
        <f t="shared" si="542"/>
        <v>2.5000000000000001E-2</v>
      </c>
      <c r="CX465">
        <f t="shared" si="543"/>
        <v>0</v>
      </c>
      <c r="CY465">
        <f t="shared" si="544"/>
        <v>27.379000000000001</v>
      </c>
      <c r="CZ465">
        <f t="shared" si="545"/>
        <v>13.545399999999999</v>
      </c>
      <c r="DC465" t="s">
        <v>6</v>
      </c>
      <c r="DD465" t="s">
        <v>6</v>
      </c>
      <c r="DE465" t="s">
        <v>102</v>
      </c>
      <c r="DF465" t="s">
        <v>102</v>
      </c>
      <c r="DG465" t="s">
        <v>103</v>
      </c>
      <c r="DH465" t="s">
        <v>6</v>
      </c>
      <c r="DI465" t="s">
        <v>103</v>
      </c>
      <c r="DJ465" t="s">
        <v>102</v>
      </c>
      <c r="DK465" t="s">
        <v>6</v>
      </c>
      <c r="DL465" t="s">
        <v>6</v>
      </c>
      <c r="DM465" t="s">
        <v>6</v>
      </c>
      <c r="DN465">
        <v>0</v>
      </c>
      <c r="DO465">
        <v>0</v>
      </c>
      <c r="DP465">
        <v>1</v>
      </c>
      <c r="DQ465">
        <v>1</v>
      </c>
      <c r="DU465">
        <v>1005</v>
      </c>
      <c r="DV465" t="s">
        <v>32</v>
      </c>
      <c r="DW465" t="s">
        <v>32</v>
      </c>
      <c r="DX465">
        <v>100</v>
      </c>
      <c r="EE465">
        <v>27029049</v>
      </c>
      <c r="EF465">
        <v>2</v>
      </c>
      <c r="EG465" t="s">
        <v>23</v>
      </c>
      <c r="EH465">
        <v>0</v>
      </c>
      <c r="EI465" t="s">
        <v>6</v>
      </c>
      <c r="EJ465">
        <v>1</v>
      </c>
      <c r="EK465">
        <v>15001</v>
      </c>
      <c r="EL465" t="s">
        <v>24</v>
      </c>
      <c r="EM465" t="s">
        <v>25</v>
      </c>
      <c r="EO465" t="s">
        <v>106</v>
      </c>
      <c r="EQ465">
        <v>0</v>
      </c>
      <c r="ER465">
        <v>64.16</v>
      </c>
      <c r="ES465">
        <v>0.18</v>
      </c>
      <c r="ET465">
        <v>0.97</v>
      </c>
      <c r="EU465">
        <v>0.26</v>
      </c>
      <c r="EV465">
        <v>63.01</v>
      </c>
      <c r="EW465">
        <v>6.55</v>
      </c>
      <c r="EX465">
        <v>0.02</v>
      </c>
      <c r="EY465">
        <v>0</v>
      </c>
      <c r="FQ465">
        <v>0</v>
      </c>
      <c r="FR465">
        <f t="shared" si="546"/>
        <v>0</v>
      </c>
      <c r="FS465">
        <v>0</v>
      </c>
      <c r="FT465" t="s">
        <v>27</v>
      </c>
      <c r="FU465" t="s">
        <v>28</v>
      </c>
      <c r="FX465">
        <v>94.5</v>
      </c>
      <c r="FY465">
        <v>46.75</v>
      </c>
      <c r="GA465" t="s">
        <v>6</v>
      </c>
      <c r="GD465">
        <v>0</v>
      </c>
      <c r="GF465">
        <v>-2014629731</v>
      </c>
      <c r="GG465">
        <v>2</v>
      </c>
      <c r="GH465">
        <v>1</v>
      </c>
      <c r="GI465">
        <v>-2</v>
      </c>
      <c r="GJ465">
        <v>0</v>
      </c>
      <c r="GK465">
        <f>ROUND(R465*(S12)/100,2)</f>
        <v>0</v>
      </c>
      <c r="GL465">
        <f t="shared" si="547"/>
        <v>0</v>
      </c>
      <c r="GM465">
        <f t="shared" si="548"/>
        <v>70.17</v>
      </c>
      <c r="GN465">
        <f t="shared" si="549"/>
        <v>70.17</v>
      </c>
      <c r="GO465">
        <f t="shared" si="550"/>
        <v>0</v>
      </c>
      <c r="GP465">
        <f t="shared" si="551"/>
        <v>0</v>
      </c>
      <c r="GR465">
        <v>0</v>
      </c>
      <c r="GS465">
        <v>0</v>
      </c>
      <c r="GT465">
        <v>0</v>
      </c>
      <c r="GU465" t="s">
        <v>6</v>
      </c>
      <c r="GV465">
        <f t="shared" si="552"/>
        <v>0</v>
      </c>
      <c r="GW465">
        <v>1</v>
      </c>
      <c r="GX465">
        <f t="shared" si="553"/>
        <v>0</v>
      </c>
      <c r="HA465">
        <v>0</v>
      </c>
      <c r="HB465">
        <v>0</v>
      </c>
      <c r="IK465">
        <v>0</v>
      </c>
    </row>
    <row r="466" spans="1:255" x14ac:dyDescent="0.2">
      <c r="A466" s="2">
        <v>18</v>
      </c>
      <c r="B466" s="2">
        <v>1</v>
      </c>
      <c r="C466" s="2">
        <v>1246</v>
      </c>
      <c r="D466" s="2"/>
      <c r="E466" s="2" t="s">
        <v>634</v>
      </c>
      <c r="F466" s="2" t="s">
        <v>338</v>
      </c>
      <c r="G466" s="2" t="s">
        <v>339</v>
      </c>
      <c r="H466" s="2" t="s">
        <v>178</v>
      </c>
      <c r="I466" s="2">
        <f>I464*J466</f>
        <v>5.1479999999999997</v>
      </c>
      <c r="J466" s="2">
        <v>12.999999999999998</v>
      </c>
      <c r="K466" s="2"/>
      <c r="L466" s="2"/>
      <c r="M466" s="2"/>
      <c r="N466" s="2"/>
      <c r="O466" s="2">
        <f t="shared" si="519"/>
        <v>77.680000000000007</v>
      </c>
      <c r="P466" s="2">
        <f t="shared" si="520"/>
        <v>77.680000000000007</v>
      </c>
      <c r="Q466" s="2">
        <f t="shared" si="521"/>
        <v>0</v>
      </c>
      <c r="R466" s="2">
        <f t="shared" si="522"/>
        <v>0</v>
      </c>
      <c r="S466" s="2">
        <f t="shared" si="523"/>
        <v>0</v>
      </c>
      <c r="T466" s="2">
        <f t="shared" si="524"/>
        <v>0</v>
      </c>
      <c r="U466" s="2">
        <f t="shared" si="525"/>
        <v>0</v>
      </c>
      <c r="V466" s="2">
        <f t="shared" si="526"/>
        <v>0</v>
      </c>
      <c r="W466" s="2">
        <f t="shared" si="527"/>
        <v>0</v>
      </c>
      <c r="X466" s="2">
        <f t="shared" si="528"/>
        <v>0</v>
      </c>
      <c r="Y466" s="2">
        <f t="shared" si="529"/>
        <v>0</v>
      </c>
      <c r="Z466" s="2"/>
      <c r="AA466" s="2">
        <v>27721505</v>
      </c>
      <c r="AB466" s="2">
        <f t="shared" si="530"/>
        <v>15.09</v>
      </c>
      <c r="AC466" s="2">
        <f t="shared" si="513"/>
        <v>15.09</v>
      </c>
      <c r="AD466" s="2">
        <f t="shared" ref="AD466:AD471" si="554">ROUND((((ET466)-(EU466))+AE466),2)</f>
        <v>0</v>
      </c>
      <c r="AE466" s="2">
        <f t="shared" ref="AE466:AF471" si="555">ROUND((EU466),2)</f>
        <v>0</v>
      </c>
      <c r="AF466" s="2">
        <f t="shared" si="555"/>
        <v>0</v>
      </c>
      <c r="AG466" s="2">
        <f t="shared" si="532"/>
        <v>0</v>
      </c>
      <c r="AH466" s="2">
        <f t="shared" ref="AH466:AI471" si="556">(EW466)</f>
        <v>0</v>
      </c>
      <c r="AI466" s="2">
        <f t="shared" si="556"/>
        <v>0</v>
      </c>
      <c r="AJ466" s="2">
        <f t="shared" si="534"/>
        <v>0</v>
      </c>
      <c r="AK466" s="2">
        <v>15.09</v>
      </c>
      <c r="AL466" s="2">
        <v>15.09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95</v>
      </c>
      <c r="AU466" s="2">
        <v>47</v>
      </c>
      <c r="AV466" s="2">
        <v>1</v>
      </c>
      <c r="AW466" s="2">
        <v>1</v>
      </c>
      <c r="AX466" s="2"/>
      <c r="AY466" s="2"/>
      <c r="AZ466" s="2">
        <v>1</v>
      </c>
      <c r="BA466" s="2">
        <v>1</v>
      </c>
      <c r="BB466" s="2">
        <v>1</v>
      </c>
      <c r="BC466" s="2">
        <v>1</v>
      </c>
      <c r="BD466" s="2" t="s">
        <v>6</v>
      </c>
      <c r="BE466" s="2" t="s">
        <v>6</v>
      </c>
      <c r="BF466" s="2" t="s">
        <v>6</v>
      </c>
      <c r="BG466" s="2" t="s">
        <v>6</v>
      </c>
      <c r="BH466" s="2">
        <v>3</v>
      </c>
      <c r="BI466" s="2">
        <v>1</v>
      </c>
      <c r="BJ466" s="2" t="s">
        <v>340</v>
      </c>
      <c r="BK466" s="2"/>
      <c r="BL466" s="2"/>
      <c r="BM466" s="2">
        <v>15001</v>
      </c>
      <c r="BN466" s="2">
        <v>0</v>
      </c>
      <c r="BO466" s="2" t="s">
        <v>6</v>
      </c>
      <c r="BP466" s="2">
        <v>0</v>
      </c>
      <c r="BQ466" s="2">
        <v>2</v>
      </c>
      <c r="BR466" s="2">
        <v>0</v>
      </c>
      <c r="BS466" s="2">
        <v>1</v>
      </c>
      <c r="BT466" s="2">
        <v>1</v>
      </c>
      <c r="BU466" s="2">
        <v>1</v>
      </c>
      <c r="BV466" s="2">
        <v>1</v>
      </c>
      <c r="BW466" s="2">
        <v>1</v>
      </c>
      <c r="BX466" s="2">
        <v>1</v>
      </c>
      <c r="BY466" s="2" t="s">
        <v>6</v>
      </c>
      <c r="BZ466" s="2">
        <v>105</v>
      </c>
      <c r="CA466" s="2">
        <v>55</v>
      </c>
      <c r="CB466" s="2"/>
      <c r="CC466" s="2"/>
      <c r="CD466" s="2"/>
      <c r="CE466" s="2"/>
      <c r="CF466" s="2">
        <v>0</v>
      </c>
      <c r="CG466" s="2">
        <v>0</v>
      </c>
      <c r="CH466" s="2"/>
      <c r="CI466" s="2"/>
      <c r="CJ466" s="2"/>
      <c r="CK466" s="2"/>
      <c r="CL466" s="2"/>
      <c r="CM466" s="2">
        <v>0</v>
      </c>
      <c r="CN466" s="2" t="s">
        <v>6</v>
      </c>
      <c r="CO466" s="2">
        <v>0</v>
      </c>
      <c r="CP466" s="2">
        <f t="shared" si="535"/>
        <v>77.680000000000007</v>
      </c>
      <c r="CQ466" s="2">
        <f t="shared" si="536"/>
        <v>15.09</v>
      </c>
      <c r="CR466" s="2">
        <f t="shared" si="537"/>
        <v>0</v>
      </c>
      <c r="CS466" s="2">
        <f t="shared" si="538"/>
        <v>0</v>
      </c>
      <c r="CT466" s="2">
        <f t="shared" si="539"/>
        <v>0</v>
      </c>
      <c r="CU466" s="2">
        <f t="shared" si="540"/>
        <v>0</v>
      </c>
      <c r="CV466" s="2">
        <f t="shared" si="541"/>
        <v>0</v>
      </c>
      <c r="CW466" s="2">
        <f t="shared" si="542"/>
        <v>0</v>
      </c>
      <c r="CX466" s="2">
        <f t="shared" si="543"/>
        <v>0</v>
      </c>
      <c r="CY466" s="2">
        <f t="shared" si="544"/>
        <v>0</v>
      </c>
      <c r="CZ466" s="2">
        <f t="shared" si="545"/>
        <v>0</v>
      </c>
      <c r="DA466" s="2"/>
      <c r="DB466" s="2"/>
      <c r="DC466" s="2" t="s">
        <v>6</v>
      </c>
      <c r="DD466" s="2" t="s">
        <v>6</v>
      </c>
      <c r="DE466" s="2" t="s">
        <v>6</v>
      </c>
      <c r="DF466" s="2" t="s">
        <v>6</v>
      </c>
      <c r="DG466" s="2" t="s">
        <v>6</v>
      </c>
      <c r="DH466" s="2" t="s">
        <v>6</v>
      </c>
      <c r="DI466" s="2" t="s">
        <v>6</v>
      </c>
      <c r="DJ466" s="2" t="s">
        <v>6</v>
      </c>
      <c r="DK466" s="2" t="s">
        <v>6</v>
      </c>
      <c r="DL466" s="2" t="s">
        <v>6</v>
      </c>
      <c r="DM466" s="2" t="s">
        <v>6</v>
      </c>
      <c r="DN466" s="2">
        <v>0</v>
      </c>
      <c r="DO466" s="2">
        <v>0</v>
      </c>
      <c r="DP466" s="2">
        <v>1</v>
      </c>
      <c r="DQ466" s="2">
        <v>1</v>
      </c>
      <c r="DR466" s="2"/>
      <c r="DS466" s="2"/>
      <c r="DT466" s="2"/>
      <c r="DU466" s="2">
        <v>1009</v>
      </c>
      <c r="DV466" s="2" t="s">
        <v>178</v>
      </c>
      <c r="DW466" s="2" t="s">
        <v>178</v>
      </c>
      <c r="DX466" s="2">
        <v>1</v>
      </c>
      <c r="DY466" s="2"/>
      <c r="DZ466" s="2"/>
      <c r="EA466" s="2"/>
      <c r="EB466" s="2"/>
      <c r="EC466" s="2"/>
      <c r="ED466" s="2"/>
      <c r="EE466" s="2">
        <v>27029049</v>
      </c>
      <c r="EF466" s="2">
        <v>2</v>
      </c>
      <c r="EG466" s="2" t="s">
        <v>23</v>
      </c>
      <c r="EH466" s="2">
        <v>0</v>
      </c>
      <c r="EI466" s="2" t="s">
        <v>6</v>
      </c>
      <c r="EJ466" s="2">
        <v>1</v>
      </c>
      <c r="EK466" s="2">
        <v>15001</v>
      </c>
      <c r="EL466" s="2" t="s">
        <v>24</v>
      </c>
      <c r="EM466" s="2" t="s">
        <v>25</v>
      </c>
      <c r="EN466" s="2"/>
      <c r="EO466" s="2" t="s">
        <v>6</v>
      </c>
      <c r="EP466" s="2"/>
      <c r="EQ466" s="2">
        <v>0</v>
      </c>
      <c r="ER466" s="2">
        <v>15.09</v>
      </c>
      <c r="ES466" s="2">
        <v>15.09</v>
      </c>
      <c r="ET466" s="2">
        <v>0</v>
      </c>
      <c r="EU466" s="2">
        <v>0</v>
      </c>
      <c r="EV466" s="2">
        <v>0</v>
      </c>
      <c r="EW466" s="2">
        <v>0</v>
      </c>
      <c r="EX466" s="2">
        <v>0</v>
      </c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>
        <v>0</v>
      </c>
      <c r="FR466" s="2">
        <f t="shared" si="546"/>
        <v>0</v>
      </c>
      <c r="FS466" s="2">
        <v>0</v>
      </c>
      <c r="FT466" s="2" t="s">
        <v>27</v>
      </c>
      <c r="FU466" s="2" t="s">
        <v>28</v>
      </c>
      <c r="FV466" s="2"/>
      <c r="FW466" s="2"/>
      <c r="FX466" s="2">
        <v>94.5</v>
      </c>
      <c r="FY466" s="2">
        <v>46.75</v>
      </c>
      <c r="FZ466" s="2"/>
      <c r="GA466" s="2" t="s">
        <v>6</v>
      </c>
      <c r="GB466" s="2"/>
      <c r="GC466" s="2"/>
      <c r="GD466" s="2">
        <v>0</v>
      </c>
      <c r="GE466" s="2"/>
      <c r="GF466" s="2">
        <v>1453462043</v>
      </c>
      <c r="GG466" s="2">
        <v>2</v>
      </c>
      <c r="GH466" s="2">
        <v>1</v>
      </c>
      <c r="GI466" s="2">
        <v>-2</v>
      </c>
      <c r="GJ466" s="2">
        <v>0</v>
      </c>
      <c r="GK466" s="2">
        <f>ROUND(R466*(R12)/100,2)</f>
        <v>0</v>
      </c>
      <c r="GL466" s="2">
        <f t="shared" si="547"/>
        <v>0</v>
      </c>
      <c r="GM466" s="2">
        <f t="shared" si="548"/>
        <v>77.680000000000007</v>
      </c>
      <c r="GN466" s="2">
        <f t="shared" si="549"/>
        <v>77.680000000000007</v>
      </c>
      <c r="GO466" s="2">
        <f t="shared" si="550"/>
        <v>0</v>
      </c>
      <c r="GP466" s="2">
        <f t="shared" si="551"/>
        <v>0</v>
      </c>
      <c r="GQ466" s="2"/>
      <c r="GR466" s="2">
        <v>0</v>
      </c>
      <c r="GS466" s="2">
        <v>3</v>
      </c>
      <c r="GT466" s="2">
        <v>0</v>
      </c>
      <c r="GU466" s="2" t="s">
        <v>6</v>
      </c>
      <c r="GV466" s="2">
        <f t="shared" si="552"/>
        <v>0</v>
      </c>
      <c r="GW466" s="2">
        <v>1</v>
      </c>
      <c r="GX466" s="2">
        <f t="shared" si="553"/>
        <v>0</v>
      </c>
      <c r="GY466" s="2"/>
      <c r="GZ466" s="2"/>
      <c r="HA466" s="2">
        <v>0</v>
      </c>
      <c r="HB466" s="2">
        <v>0</v>
      </c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>
        <v>0</v>
      </c>
      <c r="IL466" s="2"/>
      <c r="IM466" s="2"/>
      <c r="IN466" s="2"/>
      <c r="IO466" s="2"/>
      <c r="IP466" s="2"/>
      <c r="IQ466" s="2"/>
      <c r="IR466" s="2"/>
      <c r="IS466" s="2"/>
      <c r="IT466" s="2"/>
      <c r="IU466" s="2"/>
    </row>
    <row r="467" spans="1:255" x14ac:dyDescent="0.2">
      <c r="A467">
        <v>18</v>
      </c>
      <c r="B467">
        <v>1</v>
      </c>
      <c r="C467">
        <v>1252</v>
      </c>
      <c r="E467" t="s">
        <v>634</v>
      </c>
      <c r="F467" t="s">
        <v>338</v>
      </c>
      <c r="G467" t="s">
        <v>339</v>
      </c>
      <c r="H467" t="s">
        <v>178</v>
      </c>
      <c r="I467">
        <f>I465*J467</f>
        <v>5.1479999999999997</v>
      </c>
      <c r="J467">
        <v>12.999999999999998</v>
      </c>
      <c r="O467">
        <f t="shared" si="519"/>
        <v>77.680000000000007</v>
      </c>
      <c r="P467">
        <f t="shared" si="520"/>
        <v>77.680000000000007</v>
      </c>
      <c r="Q467">
        <f t="shared" si="521"/>
        <v>0</v>
      </c>
      <c r="R467">
        <f t="shared" si="522"/>
        <v>0</v>
      </c>
      <c r="S467">
        <f t="shared" si="523"/>
        <v>0</v>
      </c>
      <c r="T467">
        <f t="shared" si="524"/>
        <v>0</v>
      </c>
      <c r="U467">
        <f t="shared" si="525"/>
        <v>0</v>
      </c>
      <c r="V467">
        <f t="shared" si="526"/>
        <v>0</v>
      </c>
      <c r="W467">
        <f t="shared" si="527"/>
        <v>0</v>
      </c>
      <c r="X467">
        <f t="shared" si="528"/>
        <v>0</v>
      </c>
      <c r="Y467">
        <f t="shared" si="529"/>
        <v>0</v>
      </c>
      <c r="AA467">
        <v>27721504</v>
      </c>
      <c r="AB467">
        <f t="shared" si="530"/>
        <v>15.09</v>
      </c>
      <c r="AC467">
        <f t="shared" si="513"/>
        <v>15.09</v>
      </c>
      <c r="AD467">
        <f t="shared" si="554"/>
        <v>0</v>
      </c>
      <c r="AE467">
        <f t="shared" si="555"/>
        <v>0</v>
      </c>
      <c r="AF467">
        <f t="shared" si="555"/>
        <v>0</v>
      </c>
      <c r="AG467">
        <f t="shared" si="532"/>
        <v>0</v>
      </c>
      <c r="AH467">
        <f t="shared" si="556"/>
        <v>0</v>
      </c>
      <c r="AI467">
        <f t="shared" si="556"/>
        <v>0</v>
      </c>
      <c r="AJ467">
        <f t="shared" si="534"/>
        <v>0</v>
      </c>
      <c r="AK467">
        <v>15.09</v>
      </c>
      <c r="AL467">
        <v>15.09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95</v>
      </c>
      <c r="AU467">
        <v>47</v>
      </c>
      <c r="AV467">
        <v>1</v>
      </c>
      <c r="AW467">
        <v>1</v>
      </c>
      <c r="AZ467">
        <v>1</v>
      </c>
      <c r="BA467">
        <v>1</v>
      </c>
      <c r="BB467">
        <v>1</v>
      </c>
      <c r="BC467">
        <v>1</v>
      </c>
      <c r="BD467" t="s">
        <v>6</v>
      </c>
      <c r="BE467" t="s">
        <v>6</v>
      </c>
      <c r="BF467" t="s">
        <v>6</v>
      </c>
      <c r="BG467" t="s">
        <v>6</v>
      </c>
      <c r="BH467">
        <v>3</v>
      </c>
      <c r="BI467">
        <v>1</v>
      </c>
      <c r="BJ467" t="s">
        <v>340</v>
      </c>
      <c r="BM467">
        <v>15001</v>
      </c>
      <c r="BN467">
        <v>0</v>
      </c>
      <c r="BO467" t="s">
        <v>6</v>
      </c>
      <c r="BP467">
        <v>0</v>
      </c>
      <c r="BQ467">
        <v>2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6</v>
      </c>
      <c r="BZ467">
        <v>105</v>
      </c>
      <c r="CA467">
        <v>55</v>
      </c>
      <c r="CF467">
        <v>0</v>
      </c>
      <c r="CG467">
        <v>0</v>
      </c>
      <c r="CM467">
        <v>0</v>
      </c>
      <c r="CN467" t="s">
        <v>6</v>
      </c>
      <c r="CO467">
        <v>0</v>
      </c>
      <c r="CP467">
        <f t="shared" si="535"/>
        <v>77.680000000000007</v>
      </c>
      <c r="CQ467">
        <f t="shared" si="536"/>
        <v>15.09</v>
      </c>
      <c r="CR467">
        <f t="shared" si="537"/>
        <v>0</v>
      </c>
      <c r="CS467">
        <f t="shared" si="538"/>
        <v>0</v>
      </c>
      <c r="CT467">
        <f t="shared" si="539"/>
        <v>0</v>
      </c>
      <c r="CU467">
        <f t="shared" si="540"/>
        <v>0</v>
      </c>
      <c r="CV467">
        <f t="shared" si="541"/>
        <v>0</v>
      </c>
      <c r="CW467">
        <f t="shared" si="542"/>
        <v>0</v>
      </c>
      <c r="CX467">
        <f t="shared" si="543"/>
        <v>0</v>
      </c>
      <c r="CY467">
        <f t="shared" si="544"/>
        <v>0</v>
      </c>
      <c r="CZ467">
        <f t="shared" si="545"/>
        <v>0</v>
      </c>
      <c r="DC467" t="s">
        <v>6</v>
      </c>
      <c r="DD467" t="s">
        <v>6</v>
      </c>
      <c r="DE467" t="s">
        <v>6</v>
      </c>
      <c r="DF467" t="s">
        <v>6</v>
      </c>
      <c r="DG467" t="s">
        <v>6</v>
      </c>
      <c r="DH467" t="s">
        <v>6</v>
      </c>
      <c r="DI467" t="s">
        <v>6</v>
      </c>
      <c r="DJ467" t="s">
        <v>6</v>
      </c>
      <c r="DK467" t="s">
        <v>6</v>
      </c>
      <c r="DL467" t="s">
        <v>6</v>
      </c>
      <c r="DM467" t="s">
        <v>6</v>
      </c>
      <c r="DN467">
        <v>0</v>
      </c>
      <c r="DO467">
        <v>0</v>
      </c>
      <c r="DP467">
        <v>1</v>
      </c>
      <c r="DQ467">
        <v>1</v>
      </c>
      <c r="DU467">
        <v>1009</v>
      </c>
      <c r="DV467" t="s">
        <v>178</v>
      </c>
      <c r="DW467" t="s">
        <v>178</v>
      </c>
      <c r="DX467">
        <v>1</v>
      </c>
      <c r="EE467">
        <v>27029049</v>
      </c>
      <c r="EF467">
        <v>2</v>
      </c>
      <c r="EG467" t="s">
        <v>23</v>
      </c>
      <c r="EH467">
        <v>0</v>
      </c>
      <c r="EI467" t="s">
        <v>6</v>
      </c>
      <c r="EJ467">
        <v>1</v>
      </c>
      <c r="EK467">
        <v>15001</v>
      </c>
      <c r="EL467" t="s">
        <v>24</v>
      </c>
      <c r="EM467" t="s">
        <v>25</v>
      </c>
      <c r="EO467" t="s">
        <v>6</v>
      </c>
      <c r="EQ467">
        <v>0</v>
      </c>
      <c r="ER467">
        <v>15.09</v>
      </c>
      <c r="ES467">
        <v>15.09</v>
      </c>
      <c r="ET467">
        <v>0</v>
      </c>
      <c r="EU467">
        <v>0</v>
      </c>
      <c r="EV467">
        <v>0</v>
      </c>
      <c r="EW467">
        <v>0</v>
      </c>
      <c r="EX467">
        <v>0</v>
      </c>
      <c r="FQ467">
        <v>0</v>
      </c>
      <c r="FR467">
        <f t="shared" si="546"/>
        <v>0</v>
      </c>
      <c r="FS467">
        <v>0</v>
      </c>
      <c r="FT467" t="s">
        <v>27</v>
      </c>
      <c r="FU467" t="s">
        <v>28</v>
      </c>
      <c r="FX467">
        <v>94.5</v>
      </c>
      <c r="FY467">
        <v>46.75</v>
      </c>
      <c r="GA467" t="s">
        <v>6</v>
      </c>
      <c r="GD467">
        <v>0</v>
      </c>
      <c r="GF467">
        <v>1453462043</v>
      </c>
      <c r="GG467">
        <v>2</v>
      </c>
      <c r="GH467">
        <v>1</v>
      </c>
      <c r="GI467">
        <v>-2</v>
      </c>
      <c r="GJ467">
        <v>0</v>
      </c>
      <c r="GK467">
        <f>ROUND(R467*(S12)/100,2)</f>
        <v>0</v>
      </c>
      <c r="GL467">
        <f t="shared" si="547"/>
        <v>0</v>
      </c>
      <c r="GM467">
        <f t="shared" si="548"/>
        <v>77.680000000000007</v>
      </c>
      <c r="GN467">
        <f t="shared" si="549"/>
        <v>77.680000000000007</v>
      </c>
      <c r="GO467">
        <f t="shared" si="550"/>
        <v>0</v>
      </c>
      <c r="GP467">
        <f t="shared" si="551"/>
        <v>0</v>
      </c>
      <c r="GR467">
        <v>0</v>
      </c>
      <c r="GS467">
        <v>0</v>
      </c>
      <c r="GT467">
        <v>0</v>
      </c>
      <c r="GU467" t="s">
        <v>6</v>
      </c>
      <c r="GV467">
        <f t="shared" si="552"/>
        <v>0</v>
      </c>
      <c r="GW467">
        <v>1</v>
      </c>
      <c r="GX467">
        <f t="shared" si="553"/>
        <v>0</v>
      </c>
      <c r="HA467">
        <v>0</v>
      </c>
      <c r="HB467">
        <v>0</v>
      </c>
      <c r="IK467">
        <v>0</v>
      </c>
    </row>
    <row r="468" spans="1:255" x14ac:dyDescent="0.2">
      <c r="A468" s="2">
        <v>17</v>
      </c>
      <c r="B468" s="2">
        <v>1</v>
      </c>
      <c r="C468" s="2">
        <f>ROW(SmtRes!A1258)</f>
        <v>1258</v>
      </c>
      <c r="D468" s="2">
        <f>ROW(EtalonRes!A1284)</f>
        <v>1284</v>
      </c>
      <c r="E468" s="2" t="s">
        <v>635</v>
      </c>
      <c r="F468" s="2" t="s">
        <v>636</v>
      </c>
      <c r="G468" s="2" t="s">
        <v>637</v>
      </c>
      <c r="H468" s="2" t="s">
        <v>32</v>
      </c>
      <c r="I468" s="2">
        <f>ROUND(39.6/100,9)</f>
        <v>0.39600000000000002</v>
      </c>
      <c r="J468" s="2">
        <v>0</v>
      </c>
      <c r="K468" s="2"/>
      <c r="L468" s="2"/>
      <c r="M468" s="2"/>
      <c r="N468" s="2"/>
      <c r="O468" s="2">
        <f t="shared" si="519"/>
        <v>1011.03</v>
      </c>
      <c r="P468" s="2">
        <f t="shared" si="520"/>
        <v>451.54</v>
      </c>
      <c r="Q468" s="2">
        <f t="shared" si="521"/>
        <v>8.2899999999999991</v>
      </c>
      <c r="R468" s="2">
        <f t="shared" si="522"/>
        <v>3.58</v>
      </c>
      <c r="S468" s="2">
        <f t="shared" si="523"/>
        <v>551.20000000000005</v>
      </c>
      <c r="T468" s="2">
        <f t="shared" si="524"/>
        <v>0</v>
      </c>
      <c r="U468" s="2">
        <f t="shared" si="525"/>
        <v>62.211600000000004</v>
      </c>
      <c r="V468" s="2">
        <f t="shared" si="526"/>
        <v>0.26532000000000006</v>
      </c>
      <c r="W468" s="2">
        <f t="shared" si="527"/>
        <v>0</v>
      </c>
      <c r="X468" s="2">
        <f t="shared" si="528"/>
        <v>438.28</v>
      </c>
      <c r="Y468" s="2">
        <f t="shared" si="529"/>
        <v>277.39</v>
      </c>
      <c r="Z468" s="2"/>
      <c r="AA468" s="2">
        <v>27721505</v>
      </c>
      <c r="AB468" s="2">
        <f t="shared" si="530"/>
        <v>2553.1</v>
      </c>
      <c r="AC468" s="2">
        <f t="shared" si="513"/>
        <v>1140.25</v>
      </c>
      <c r="AD468" s="2">
        <f t="shared" si="554"/>
        <v>20.94</v>
      </c>
      <c r="AE468" s="2">
        <f t="shared" si="555"/>
        <v>9.0500000000000007</v>
      </c>
      <c r="AF468" s="2">
        <f t="shared" si="555"/>
        <v>1391.91</v>
      </c>
      <c r="AG468" s="2">
        <f t="shared" si="532"/>
        <v>0</v>
      </c>
      <c r="AH468" s="2">
        <f t="shared" si="556"/>
        <v>157.1</v>
      </c>
      <c r="AI468" s="2">
        <f t="shared" si="556"/>
        <v>0.67</v>
      </c>
      <c r="AJ468" s="2">
        <f t="shared" si="534"/>
        <v>0</v>
      </c>
      <c r="AK468" s="2">
        <v>2553.1</v>
      </c>
      <c r="AL468" s="2">
        <v>1140.25</v>
      </c>
      <c r="AM468" s="2">
        <v>20.94</v>
      </c>
      <c r="AN468" s="2">
        <v>9.0500000000000007</v>
      </c>
      <c r="AO468" s="2">
        <v>1391.91</v>
      </c>
      <c r="AP468" s="2">
        <v>0</v>
      </c>
      <c r="AQ468" s="2">
        <v>157.1</v>
      </c>
      <c r="AR468" s="2">
        <v>0.67</v>
      </c>
      <c r="AS468" s="2">
        <v>0</v>
      </c>
      <c r="AT468" s="2">
        <v>79</v>
      </c>
      <c r="AU468" s="2">
        <v>50</v>
      </c>
      <c r="AV468" s="2">
        <v>1</v>
      </c>
      <c r="AW468" s="2">
        <v>1</v>
      </c>
      <c r="AX468" s="2"/>
      <c r="AY468" s="2"/>
      <c r="AZ468" s="2">
        <v>1</v>
      </c>
      <c r="BA468" s="2">
        <v>1</v>
      </c>
      <c r="BB468" s="2">
        <v>1</v>
      </c>
      <c r="BC468" s="2">
        <v>1</v>
      </c>
      <c r="BD468" s="2" t="s">
        <v>6</v>
      </c>
      <c r="BE468" s="2" t="s">
        <v>6</v>
      </c>
      <c r="BF468" s="2" t="s">
        <v>6</v>
      </c>
      <c r="BG468" s="2" t="s">
        <v>6</v>
      </c>
      <c r="BH468" s="2">
        <v>0</v>
      </c>
      <c r="BI468" s="2">
        <v>1</v>
      </c>
      <c r="BJ468" s="2" t="s">
        <v>638</v>
      </c>
      <c r="BK468" s="2"/>
      <c r="BL468" s="2"/>
      <c r="BM468" s="2">
        <v>61001</v>
      </c>
      <c r="BN468" s="2">
        <v>0</v>
      </c>
      <c r="BO468" s="2" t="s">
        <v>6</v>
      </c>
      <c r="BP468" s="2">
        <v>0</v>
      </c>
      <c r="BQ468" s="2">
        <v>6</v>
      </c>
      <c r="BR468" s="2">
        <v>0</v>
      </c>
      <c r="BS468" s="2">
        <v>1</v>
      </c>
      <c r="BT468" s="2">
        <v>1</v>
      </c>
      <c r="BU468" s="2">
        <v>1</v>
      </c>
      <c r="BV468" s="2">
        <v>1</v>
      </c>
      <c r="BW468" s="2">
        <v>1</v>
      </c>
      <c r="BX468" s="2">
        <v>1</v>
      </c>
      <c r="BY468" s="2" t="s">
        <v>6</v>
      </c>
      <c r="BZ468" s="2">
        <v>79</v>
      </c>
      <c r="CA468" s="2">
        <v>50</v>
      </c>
      <c r="CB468" s="2"/>
      <c r="CC468" s="2"/>
      <c r="CD468" s="2"/>
      <c r="CE468" s="2"/>
      <c r="CF468" s="2">
        <v>0</v>
      </c>
      <c r="CG468" s="2">
        <v>0</v>
      </c>
      <c r="CH468" s="2"/>
      <c r="CI468" s="2"/>
      <c r="CJ468" s="2"/>
      <c r="CK468" s="2"/>
      <c r="CL468" s="2"/>
      <c r="CM468" s="2">
        <v>0</v>
      </c>
      <c r="CN468" s="2" t="s">
        <v>6</v>
      </c>
      <c r="CO468" s="2">
        <v>0</v>
      </c>
      <c r="CP468" s="2">
        <f t="shared" si="535"/>
        <v>1011.0300000000001</v>
      </c>
      <c r="CQ468" s="2">
        <f t="shared" si="536"/>
        <v>1140.25</v>
      </c>
      <c r="CR468" s="2">
        <f t="shared" si="537"/>
        <v>20.94</v>
      </c>
      <c r="CS468" s="2">
        <f t="shared" si="538"/>
        <v>9.0500000000000007</v>
      </c>
      <c r="CT468" s="2">
        <f t="shared" si="539"/>
        <v>1391.91</v>
      </c>
      <c r="CU468" s="2">
        <f t="shared" si="540"/>
        <v>0</v>
      </c>
      <c r="CV468" s="2">
        <f t="shared" si="541"/>
        <v>157.1</v>
      </c>
      <c r="CW468" s="2">
        <f t="shared" si="542"/>
        <v>0.67</v>
      </c>
      <c r="CX468" s="2">
        <f t="shared" si="543"/>
        <v>0</v>
      </c>
      <c r="CY468" s="2">
        <f t="shared" si="544"/>
        <v>438.27620000000007</v>
      </c>
      <c r="CZ468" s="2">
        <f t="shared" si="545"/>
        <v>277.39000000000004</v>
      </c>
      <c r="DA468" s="2"/>
      <c r="DB468" s="2"/>
      <c r="DC468" s="2" t="s">
        <v>6</v>
      </c>
      <c r="DD468" s="2" t="s">
        <v>6</v>
      </c>
      <c r="DE468" s="2" t="s">
        <v>6</v>
      </c>
      <c r="DF468" s="2" t="s">
        <v>6</v>
      </c>
      <c r="DG468" s="2" t="s">
        <v>6</v>
      </c>
      <c r="DH468" s="2" t="s">
        <v>6</v>
      </c>
      <c r="DI468" s="2" t="s">
        <v>6</v>
      </c>
      <c r="DJ468" s="2" t="s">
        <v>6</v>
      </c>
      <c r="DK468" s="2" t="s">
        <v>6</v>
      </c>
      <c r="DL468" s="2" t="s">
        <v>6</v>
      </c>
      <c r="DM468" s="2" t="s">
        <v>6</v>
      </c>
      <c r="DN468" s="2">
        <v>0</v>
      </c>
      <c r="DO468" s="2">
        <v>0</v>
      </c>
      <c r="DP468" s="2">
        <v>1</v>
      </c>
      <c r="DQ468" s="2">
        <v>1</v>
      </c>
      <c r="DR468" s="2"/>
      <c r="DS468" s="2"/>
      <c r="DT468" s="2"/>
      <c r="DU468" s="2">
        <v>1005</v>
      </c>
      <c r="DV468" s="2" t="s">
        <v>32</v>
      </c>
      <c r="DW468" s="2" t="s">
        <v>32</v>
      </c>
      <c r="DX468" s="2">
        <v>100</v>
      </c>
      <c r="DY468" s="2"/>
      <c r="DZ468" s="2"/>
      <c r="EA468" s="2"/>
      <c r="EB468" s="2"/>
      <c r="EC468" s="2"/>
      <c r="ED468" s="2"/>
      <c r="EE468" s="2">
        <v>27029106</v>
      </c>
      <c r="EF468" s="2">
        <v>6</v>
      </c>
      <c r="EG468" s="2" t="s">
        <v>40</v>
      </c>
      <c r="EH468" s="2">
        <v>0</v>
      </c>
      <c r="EI468" s="2" t="s">
        <v>6</v>
      </c>
      <c r="EJ468" s="2">
        <v>1</v>
      </c>
      <c r="EK468" s="2">
        <v>61001</v>
      </c>
      <c r="EL468" s="2" t="s">
        <v>335</v>
      </c>
      <c r="EM468" s="2" t="s">
        <v>336</v>
      </c>
      <c r="EN468" s="2"/>
      <c r="EO468" s="2" t="s">
        <v>6</v>
      </c>
      <c r="EP468" s="2"/>
      <c r="EQ468" s="2">
        <v>0</v>
      </c>
      <c r="ER468" s="2">
        <v>2553.1</v>
      </c>
      <c r="ES468" s="2">
        <v>1140.25</v>
      </c>
      <c r="ET468" s="2">
        <v>20.94</v>
      </c>
      <c r="EU468" s="2">
        <v>9.0500000000000007</v>
      </c>
      <c r="EV468" s="2">
        <v>1391.91</v>
      </c>
      <c r="EW468" s="2">
        <v>157.1</v>
      </c>
      <c r="EX468" s="2">
        <v>0.67</v>
      </c>
      <c r="EY468" s="2">
        <v>0</v>
      </c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>
        <v>0</v>
      </c>
      <c r="FR468" s="2">
        <f t="shared" si="546"/>
        <v>0</v>
      </c>
      <c r="FS468" s="2">
        <v>0</v>
      </c>
      <c r="FT468" s="2"/>
      <c r="FU468" s="2"/>
      <c r="FV468" s="2"/>
      <c r="FW468" s="2"/>
      <c r="FX468" s="2">
        <v>79</v>
      </c>
      <c r="FY468" s="2">
        <v>50</v>
      </c>
      <c r="FZ468" s="2"/>
      <c r="GA468" s="2" t="s">
        <v>6</v>
      </c>
      <c r="GB468" s="2"/>
      <c r="GC468" s="2"/>
      <c r="GD468" s="2">
        <v>0</v>
      </c>
      <c r="GE468" s="2"/>
      <c r="GF468" s="2">
        <v>-421320042</v>
      </c>
      <c r="GG468" s="2">
        <v>2</v>
      </c>
      <c r="GH468" s="2">
        <v>1</v>
      </c>
      <c r="GI468" s="2">
        <v>-2</v>
      </c>
      <c r="GJ468" s="2">
        <v>0</v>
      </c>
      <c r="GK468" s="2">
        <f>ROUND(R468*(R12)/100,2)</f>
        <v>0</v>
      </c>
      <c r="GL468" s="2">
        <f t="shared" si="547"/>
        <v>0</v>
      </c>
      <c r="GM468" s="2">
        <f t="shared" si="548"/>
        <v>1726.7</v>
      </c>
      <c r="GN468" s="2">
        <f t="shared" si="549"/>
        <v>1726.7</v>
      </c>
      <c r="GO468" s="2">
        <f t="shared" si="550"/>
        <v>0</v>
      </c>
      <c r="GP468" s="2">
        <f t="shared" si="551"/>
        <v>0</v>
      </c>
      <c r="GQ468" s="2"/>
      <c r="GR468" s="2">
        <v>0</v>
      </c>
      <c r="GS468" s="2">
        <v>3</v>
      </c>
      <c r="GT468" s="2">
        <v>0</v>
      </c>
      <c r="GU468" s="2" t="s">
        <v>6</v>
      </c>
      <c r="GV468" s="2">
        <f t="shared" si="552"/>
        <v>0</v>
      </c>
      <c r="GW468" s="2">
        <v>1</v>
      </c>
      <c r="GX468" s="2">
        <f t="shared" si="553"/>
        <v>0</v>
      </c>
      <c r="GY468" s="2"/>
      <c r="GZ468" s="2"/>
      <c r="HA468" s="2">
        <v>0</v>
      </c>
      <c r="HB468" s="2">
        <v>0</v>
      </c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>
        <v>0</v>
      </c>
      <c r="IL468" s="2"/>
      <c r="IM468" s="2"/>
      <c r="IN468" s="2"/>
      <c r="IO468" s="2"/>
      <c r="IP468" s="2"/>
      <c r="IQ468" s="2"/>
      <c r="IR468" s="2"/>
      <c r="IS468" s="2"/>
      <c r="IT468" s="2"/>
      <c r="IU468" s="2"/>
    </row>
    <row r="469" spans="1:255" x14ac:dyDescent="0.2">
      <c r="A469">
        <v>17</v>
      </c>
      <c r="B469">
        <v>1</v>
      </c>
      <c r="C469">
        <f>ROW(SmtRes!A1264)</f>
        <v>1264</v>
      </c>
      <c r="D469">
        <f>ROW(EtalonRes!A1290)</f>
        <v>1290</v>
      </c>
      <c r="E469" t="s">
        <v>635</v>
      </c>
      <c r="F469" t="s">
        <v>636</v>
      </c>
      <c r="G469" t="s">
        <v>637</v>
      </c>
      <c r="H469" t="s">
        <v>32</v>
      </c>
      <c r="I469">
        <f>ROUND(39.6/100,9)</f>
        <v>0.39600000000000002</v>
      </c>
      <c r="J469">
        <v>0</v>
      </c>
      <c r="O469">
        <f t="shared" si="519"/>
        <v>1011.03</v>
      </c>
      <c r="P469">
        <f t="shared" si="520"/>
        <v>451.54</v>
      </c>
      <c r="Q469">
        <f t="shared" si="521"/>
        <v>8.2899999999999991</v>
      </c>
      <c r="R469">
        <f t="shared" si="522"/>
        <v>3.58</v>
      </c>
      <c r="S469">
        <f t="shared" si="523"/>
        <v>551.20000000000005</v>
      </c>
      <c r="T469">
        <f t="shared" si="524"/>
        <v>0</v>
      </c>
      <c r="U469">
        <f t="shared" si="525"/>
        <v>62.211600000000004</v>
      </c>
      <c r="V469">
        <f t="shared" si="526"/>
        <v>0.26532000000000006</v>
      </c>
      <c r="W469">
        <f t="shared" si="527"/>
        <v>0</v>
      </c>
      <c r="X469">
        <f t="shared" si="528"/>
        <v>438.28</v>
      </c>
      <c r="Y469">
        <f t="shared" si="529"/>
        <v>277.39</v>
      </c>
      <c r="AA469">
        <v>27721504</v>
      </c>
      <c r="AB469">
        <f t="shared" si="530"/>
        <v>2553.1</v>
      </c>
      <c r="AC469">
        <f t="shared" si="513"/>
        <v>1140.25</v>
      </c>
      <c r="AD469">
        <f t="shared" si="554"/>
        <v>20.94</v>
      </c>
      <c r="AE469">
        <f t="shared" si="555"/>
        <v>9.0500000000000007</v>
      </c>
      <c r="AF469">
        <f t="shared" si="555"/>
        <v>1391.91</v>
      </c>
      <c r="AG469">
        <f t="shared" si="532"/>
        <v>0</v>
      </c>
      <c r="AH469">
        <f t="shared" si="556"/>
        <v>157.1</v>
      </c>
      <c r="AI469">
        <f t="shared" si="556"/>
        <v>0.67</v>
      </c>
      <c r="AJ469">
        <f t="shared" si="534"/>
        <v>0</v>
      </c>
      <c r="AK469">
        <v>2553.1</v>
      </c>
      <c r="AL469">
        <v>1140.25</v>
      </c>
      <c r="AM469">
        <v>20.94</v>
      </c>
      <c r="AN469">
        <v>9.0500000000000007</v>
      </c>
      <c r="AO469">
        <v>1391.91</v>
      </c>
      <c r="AP469">
        <v>0</v>
      </c>
      <c r="AQ469">
        <v>157.1</v>
      </c>
      <c r="AR469">
        <v>0.67</v>
      </c>
      <c r="AS469">
        <v>0</v>
      </c>
      <c r="AT469">
        <v>79</v>
      </c>
      <c r="AU469">
        <v>50</v>
      </c>
      <c r="AV469">
        <v>1</v>
      </c>
      <c r="AW469">
        <v>1</v>
      </c>
      <c r="AZ469">
        <v>1</v>
      </c>
      <c r="BA469">
        <v>1</v>
      </c>
      <c r="BB469">
        <v>1</v>
      </c>
      <c r="BC469">
        <v>1</v>
      </c>
      <c r="BD469" t="s">
        <v>6</v>
      </c>
      <c r="BE469" t="s">
        <v>6</v>
      </c>
      <c r="BF469" t="s">
        <v>6</v>
      </c>
      <c r="BG469" t="s">
        <v>6</v>
      </c>
      <c r="BH469">
        <v>0</v>
      </c>
      <c r="BI469">
        <v>1</v>
      </c>
      <c r="BJ469" t="s">
        <v>638</v>
      </c>
      <c r="BM469">
        <v>61001</v>
      </c>
      <c r="BN469">
        <v>0</v>
      </c>
      <c r="BO469" t="s">
        <v>6</v>
      </c>
      <c r="BP469">
        <v>0</v>
      </c>
      <c r="BQ469">
        <v>6</v>
      </c>
      <c r="BR469">
        <v>0</v>
      </c>
      <c r="BS469">
        <v>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6</v>
      </c>
      <c r="BZ469">
        <v>79</v>
      </c>
      <c r="CA469">
        <v>50</v>
      </c>
      <c r="CF469">
        <v>0</v>
      </c>
      <c r="CG469">
        <v>0</v>
      </c>
      <c r="CM469">
        <v>0</v>
      </c>
      <c r="CN469" t="s">
        <v>6</v>
      </c>
      <c r="CO469">
        <v>0</v>
      </c>
      <c r="CP469">
        <f t="shared" si="535"/>
        <v>1011.0300000000001</v>
      </c>
      <c r="CQ469">
        <f t="shared" si="536"/>
        <v>1140.25</v>
      </c>
      <c r="CR469">
        <f t="shared" si="537"/>
        <v>20.94</v>
      </c>
      <c r="CS469">
        <f t="shared" si="538"/>
        <v>9.0500000000000007</v>
      </c>
      <c r="CT469">
        <f t="shared" si="539"/>
        <v>1391.91</v>
      </c>
      <c r="CU469">
        <f t="shared" si="540"/>
        <v>0</v>
      </c>
      <c r="CV469">
        <f t="shared" si="541"/>
        <v>157.1</v>
      </c>
      <c r="CW469">
        <f t="shared" si="542"/>
        <v>0.67</v>
      </c>
      <c r="CX469">
        <f t="shared" si="543"/>
        <v>0</v>
      </c>
      <c r="CY469">
        <f t="shared" si="544"/>
        <v>438.27620000000007</v>
      </c>
      <c r="CZ469">
        <f t="shared" si="545"/>
        <v>277.39000000000004</v>
      </c>
      <c r="DC469" t="s">
        <v>6</v>
      </c>
      <c r="DD469" t="s">
        <v>6</v>
      </c>
      <c r="DE469" t="s">
        <v>6</v>
      </c>
      <c r="DF469" t="s">
        <v>6</v>
      </c>
      <c r="DG469" t="s">
        <v>6</v>
      </c>
      <c r="DH469" t="s">
        <v>6</v>
      </c>
      <c r="DI469" t="s">
        <v>6</v>
      </c>
      <c r="DJ469" t="s">
        <v>6</v>
      </c>
      <c r="DK469" t="s">
        <v>6</v>
      </c>
      <c r="DL469" t="s">
        <v>6</v>
      </c>
      <c r="DM469" t="s">
        <v>6</v>
      </c>
      <c r="DN469">
        <v>0</v>
      </c>
      <c r="DO469">
        <v>0</v>
      </c>
      <c r="DP469">
        <v>1</v>
      </c>
      <c r="DQ469">
        <v>1</v>
      </c>
      <c r="DU469">
        <v>1005</v>
      </c>
      <c r="DV469" t="s">
        <v>32</v>
      </c>
      <c r="DW469" t="s">
        <v>32</v>
      </c>
      <c r="DX469">
        <v>100</v>
      </c>
      <c r="EE469">
        <v>27029106</v>
      </c>
      <c r="EF469">
        <v>6</v>
      </c>
      <c r="EG469" t="s">
        <v>40</v>
      </c>
      <c r="EH469">
        <v>0</v>
      </c>
      <c r="EI469" t="s">
        <v>6</v>
      </c>
      <c r="EJ469">
        <v>1</v>
      </c>
      <c r="EK469">
        <v>61001</v>
      </c>
      <c r="EL469" t="s">
        <v>335</v>
      </c>
      <c r="EM469" t="s">
        <v>336</v>
      </c>
      <c r="EO469" t="s">
        <v>6</v>
      </c>
      <c r="EQ469">
        <v>0</v>
      </c>
      <c r="ER469">
        <v>2553.1</v>
      </c>
      <c r="ES469">
        <v>1140.25</v>
      </c>
      <c r="ET469">
        <v>20.94</v>
      </c>
      <c r="EU469">
        <v>9.0500000000000007</v>
      </c>
      <c r="EV469">
        <v>1391.91</v>
      </c>
      <c r="EW469">
        <v>157.1</v>
      </c>
      <c r="EX469">
        <v>0.67</v>
      </c>
      <c r="EY469">
        <v>0</v>
      </c>
      <c r="FQ469">
        <v>0</v>
      </c>
      <c r="FR469">
        <f t="shared" si="546"/>
        <v>0</v>
      </c>
      <c r="FS469">
        <v>0</v>
      </c>
      <c r="FX469">
        <v>79</v>
      </c>
      <c r="FY469">
        <v>50</v>
      </c>
      <c r="GA469" t="s">
        <v>6</v>
      </c>
      <c r="GD469">
        <v>0</v>
      </c>
      <c r="GF469">
        <v>-421320042</v>
      </c>
      <c r="GG469">
        <v>2</v>
      </c>
      <c r="GH469">
        <v>1</v>
      </c>
      <c r="GI469">
        <v>-2</v>
      </c>
      <c r="GJ469">
        <v>0</v>
      </c>
      <c r="GK469">
        <f>ROUND(R469*(S12)/100,2)</f>
        <v>0</v>
      </c>
      <c r="GL469">
        <f t="shared" si="547"/>
        <v>0</v>
      </c>
      <c r="GM469">
        <f t="shared" si="548"/>
        <v>1726.7</v>
      </c>
      <c r="GN469">
        <f t="shared" si="549"/>
        <v>1726.7</v>
      </c>
      <c r="GO469">
        <f t="shared" si="550"/>
        <v>0</v>
      </c>
      <c r="GP469">
        <f t="shared" si="551"/>
        <v>0</v>
      </c>
      <c r="GR469">
        <v>0</v>
      </c>
      <c r="GS469">
        <v>0</v>
      </c>
      <c r="GT469">
        <v>0</v>
      </c>
      <c r="GU469" t="s">
        <v>6</v>
      </c>
      <c r="GV469">
        <f t="shared" si="552"/>
        <v>0</v>
      </c>
      <c r="GW469">
        <v>1</v>
      </c>
      <c r="GX469">
        <f t="shared" si="553"/>
        <v>0</v>
      </c>
      <c r="HA469">
        <v>0</v>
      </c>
      <c r="HB469">
        <v>0</v>
      </c>
      <c r="IK469">
        <v>0</v>
      </c>
    </row>
    <row r="470" spans="1:255" x14ac:dyDescent="0.2">
      <c r="A470" s="2">
        <v>18</v>
      </c>
      <c r="B470" s="2">
        <v>1</v>
      </c>
      <c r="C470" s="2">
        <v>1257</v>
      </c>
      <c r="D470" s="2"/>
      <c r="E470" s="2" t="s">
        <v>639</v>
      </c>
      <c r="F470" s="2" t="s">
        <v>44</v>
      </c>
      <c r="G470" s="2" t="s">
        <v>45</v>
      </c>
      <c r="H470" s="2" t="s">
        <v>46</v>
      </c>
      <c r="I470" s="2">
        <f>I468*J470</f>
        <v>1.3384799999999999</v>
      </c>
      <c r="J470" s="2">
        <v>3.3799999999999994</v>
      </c>
      <c r="K470" s="2"/>
      <c r="L470" s="2"/>
      <c r="M470" s="2"/>
      <c r="N470" s="2"/>
      <c r="O470" s="2">
        <f t="shared" si="519"/>
        <v>0</v>
      </c>
      <c r="P470" s="2">
        <f t="shared" si="520"/>
        <v>0</v>
      </c>
      <c r="Q470" s="2">
        <f t="shared" si="521"/>
        <v>0</v>
      </c>
      <c r="R470" s="2">
        <f t="shared" si="522"/>
        <v>0</v>
      </c>
      <c r="S470" s="2">
        <f t="shared" si="523"/>
        <v>0</v>
      </c>
      <c r="T470" s="2">
        <f t="shared" si="524"/>
        <v>0</v>
      </c>
      <c r="U470" s="2">
        <f t="shared" si="525"/>
        <v>0</v>
      </c>
      <c r="V470" s="2">
        <f t="shared" si="526"/>
        <v>0</v>
      </c>
      <c r="W470" s="2">
        <f t="shared" si="527"/>
        <v>0</v>
      </c>
      <c r="X470" s="2">
        <f t="shared" si="528"/>
        <v>0</v>
      </c>
      <c r="Y470" s="2">
        <f t="shared" si="529"/>
        <v>0</v>
      </c>
      <c r="Z470" s="2"/>
      <c r="AA470" s="2">
        <v>27721505</v>
      </c>
      <c r="AB470" s="2">
        <f t="shared" si="530"/>
        <v>0</v>
      </c>
      <c r="AC470" s="2">
        <f t="shared" si="513"/>
        <v>0</v>
      </c>
      <c r="AD470" s="2">
        <f t="shared" si="554"/>
        <v>0</v>
      </c>
      <c r="AE470" s="2">
        <f t="shared" si="555"/>
        <v>0</v>
      </c>
      <c r="AF470" s="2">
        <f t="shared" si="555"/>
        <v>0</v>
      </c>
      <c r="AG470" s="2">
        <f t="shared" si="532"/>
        <v>0</v>
      </c>
      <c r="AH470" s="2">
        <f t="shared" si="556"/>
        <v>0</v>
      </c>
      <c r="AI470" s="2">
        <f t="shared" si="556"/>
        <v>0</v>
      </c>
      <c r="AJ470" s="2">
        <f t="shared" si="534"/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79</v>
      </c>
      <c r="AU470" s="2">
        <v>50</v>
      </c>
      <c r="AV470" s="2">
        <v>1</v>
      </c>
      <c r="AW470" s="2">
        <v>1</v>
      </c>
      <c r="AX470" s="2"/>
      <c r="AY470" s="2"/>
      <c r="AZ470" s="2">
        <v>1</v>
      </c>
      <c r="BA470" s="2">
        <v>1</v>
      </c>
      <c r="BB470" s="2">
        <v>1</v>
      </c>
      <c r="BC470" s="2">
        <v>1</v>
      </c>
      <c r="BD470" s="2" t="s">
        <v>6</v>
      </c>
      <c r="BE470" s="2" t="s">
        <v>6</v>
      </c>
      <c r="BF470" s="2" t="s">
        <v>6</v>
      </c>
      <c r="BG470" s="2" t="s">
        <v>6</v>
      </c>
      <c r="BH470" s="2">
        <v>3</v>
      </c>
      <c r="BI470" s="2">
        <v>1</v>
      </c>
      <c r="BJ470" s="2" t="s">
        <v>6</v>
      </c>
      <c r="BK470" s="2"/>
      <c r="BL470" s="2"/>
      <c r="BM470" s="2">
        <v>61001</v>
      </c>
      <c r="BN470" s="2">
        <v>0</v>
      </c>
      <c r="BO470" s="2" t="s">
        <v>6</v>
      </c>
      <c r="BP470" s="2">
        <v>0</v>
      </c>
      <c r="BQ470" s="2">
        <v>6</v>
      </c>
      <c r="BR470" s="2">
        <v>0</v>
      </c>
      <c r="BS470" s="2">
        <v>1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 t="s">
        <v>6</v>
      </c>
      <c r="BZ470" s="2">
        <v>79</v>
      </c>
      <c r="CA470" s="2">
        <v>50</v>
      </c>
      <c r="CB470" s="2"/>
      <c r="CC470" s="2"/>
      <c r="CD470" s="2"/>
      <c r="CE470" s="2"/>
      <c r="CF470" s="2">
        <v>0</v>
      </c>
      <c r="CG470" s="2">
        <v>0</v>
      </c>
      <c r="CH470" s="2"/>
      <c r="CI470" s="2"/>
      <c r="CJ470" s="2"/>
      <c r="CK470" s="2"/>
      <c r="CL470" s="2"/>
      <c r="CM470" s="2">
        <v>0</v>
      </c>
      <c r="CN470" s="2" t="s">
        <v>6</v>
      </c>
      <c r="CO470" s="2">
        <v>0</v>
      </c>
      <c r="CP470" s="2">
        <f t="shared" si="535"/>
        <v>0</v>
      </c>
      <c r="CQ470" s="2">
        <f t="shared" si="536"/>
        <v>0</v>
      </c>
      <c r="CR470" s="2">
        <f t="shared" si="537"/>
        <v>0</v>
      </c>
      <c r="CS470" s="2">
        <f t="shared" si="538"/>
        <v>0</v>
      </c>
      <c r="CT470" s="2">
        <f t="shared" si="539"/>
        <v>0</v>
      </c>
      <c r="CU470" s="2">
        <f t="shared" si="540"/>
        <v>0</v>
      </c>
      <c r="CV470" s="2">
        <f t="shared" si="541"/>
        <v>0</v>
      </c>
      <c r="CW470" s="2">
        <f t="shared" si="542"/>
        <v>0</v>
      </c>
      <c r="CX470" s="2">
        <f t="shared" si="543"/>
        <v>0</v>
      </c>
      <c r="CY470" s="2">
        <f t="shared" si="544"/>
        <v>0</v>
      </c>
      <c r="CZ470" s="2">
        <f t="shared" si="545"/>
        <v>0</v>
      </c>
      <c r="DA470" s="2"/>
      <c r="DB470" s="2"/>
      <c r="DC470" s="2" t="s">
        <v>6</v>
      </c>
      <c r="DD470" s="2" t="s">
        <v>6</v>
      </c>
      <c r="DE470" s="2" t="s">
        <v>6</v>
      </c>
      <c r="DF470" s="2" t="s">
        <v>6</v>
      </c>
      <c r="DG470" s="2" t="s">
        <v>6</v>
      </c>
      <c r="DH470" s="2" t="s">
        <v>6</v>
      </c>
      <c r="DI470" s="2" t="s">
        <v>6</v>
      </c>
      <c r="DJ470" s="2" t="s">
        <v>6</v>
      </c>
      <c r="DK470" s="2" t="s">
        <v>6</v>
      </c>
      <c r="DL470" s="2" t="s">
        <v>6</v>
      </c>
      <c r="DM470" s="2" t="s">
        <v>6</v>
      </c>
      <c r="DN470" s="2">
        <v>0</v>
      </c>
      <c r="DO470" s="2">
        <v>0</v>
      </c>
      <c r="DP470" s="2">
        <v>1</v>
      </c>
      <c r="DQ470" s="2">
        <v>1</v>
      </c>
      <c r="DR470" s="2"/>
      <c r="DS470" s="2"/>
      <c r="DT470" s="2"/>
      <c r="DU470" s="2">
        <v>1009</v>
      </c>
      <c r="DV470" s="2" t="s">
        <v>46</v>
      </c>
      <c r="DW470" s="2" t="s">
        <v>46</v>
      </c>
      <c r="DX470" s="2">
        <v>1000</v>
      </c>
      <c r="DY470" s="2"/>
      <c r="DZ470" s="2"/>
      <c r="EA470" s="2"/>
      <c r="EB470" s="2"/>
      <c r="EC470" s="2"/>
      <c r="ED470" s="2"/>
      <c r="EE470" s="2">
        <v>27029106</v>
      </c>
      <c r="EF470" s="2">
        <v>6</v>
      </c>
      <c r="EG470" s="2" t="s">
        <v>40</v>
      </c>
      <c r="EH470" s="2">
        <v>0</v>
      </c>
      <c r="EI470" s="2" t="s">
        <v>6</v>
      </c>
      <c r="EJ470" s="2">
        <v>1</v>
      </c>
      <c r="EK470" s="2">
        <v>61001</v>
      </c>
      <c r="EL470" s="2" t="s">
        <v>335</v>
      </c>
      <c r="EM470" s="2" t="s">
        <v>336</v>
      </c>
      <c r="EN470" s="2"/>
      <c r="EO470" s="2" t="s">
        <v>6</v>
      </c>
      <c r="EP470" s="2"/>
      <c r="EQ470" s="2">
        <v>0</v>
      </c>
      <c r="ER470" s="2">
        <v>0</v>
      </c>
      <c r="ES470" s="2">
        <v>0</v>
      </c>
      <c r="ET470" s="2">
        <v>0</v>
      </c>
      <c r="EU470" s="2">
        <v>0</v>
      </c>
      <c r="EV470" s="2">
        <v>0</v>
      </c>
      <c r="EW470" s="2">
        <v>0</v>
      </c>
      <c r="EX470" s="2">
        <v>0</v>
      </c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>
        <v>0</v>
      </c>
      <c r="FR470" s="2">
        <f t="shared" si="546"/>
        <v>0</v>
      </c>
      <c r="FS470" s="2">
        <v>0</v>
      </c>
      <c r="FT470" s="2"/>
      <c r="FU470" s="2"/>
      <c r="FV470" s="2"/>
      <c r="FW470" s="2"/>
      <c r="FX470" s="2">
        <v>79</v>
      </c>
      <c r="FY470" s="2">
        <v>50</v>
      </c>
      <c r="FZ470" s="2"/>
      <c r="GA470" s="2" t="s">
        <v>6</v>
      </c>
      <c r="GB470" s="2"/>
      <c r="GC470" s="2"/>
      <c r="GD470" s="2">
        <v>0</v>
      </c>
      <c r="GE470" s="2"/>
      <c r="GF470" s="2">
        <v>-179832266</v>
      </c>
      <c r="GG470" s="2">
        <v>2</v>
      </c>
      <c r="GH470" s="2">
        <v>1</v>
      </c>
      <c r="GI470" s="2">
        <v>-2</v>
      </c>
      <c r="GJ470" s="2">
        <v>0</v>
      </c>
      <c r="GK470" s="2">
        <f>ROUND(R470*(R12)/100,2)</f>
        <v>0</v>
      </c>
      <c r="GL470" s="2">
        <f t="shared" si="547"/>
        <v>0</v>
      </c>
      <c r="GM470" s="2">
        <f t="shared" si="548"/>
        <v>0</v>
      </c>
      <c r="GN470" s="2">
        <f t="shared" si="549"/>
        <v>0</v>
      </c>
      <c r="GO470" s="2">
        <f t="shared" si="550"/>
        <v>0</v>
      </c>
      <c r="GP470" s="2">
        <f t="shared" si="551"/>
        <v>0</v>
      </c>
      <c r="GQ470" s="2"/>
      <c r="GR470" s="2">
        <v>0</v>
      </c>
      <c r="GS470" s="2">
        <v>3</v>
      </c>
      <c r="GT470" s="2">
        <v>0</v>
      </c>
      <c r="GU470" s="2" t="s">
        <v>6</v>
      </c>
      <c r="GV470" s="2">
        <f t="shared" si="552"/>
        <v>0</v>
      </c>
      <c r="GW470" s="2">
        <v>1</v>
      </c>
      <c r="GX470" s="2">
        <f t="shared" si="553"/>
        <v>0</v>
      </c>
      <c r="GY470" s="2"/>
      <c r="GZ470" s="2"/>
      <c r="HA470" s="2">
        <v>0</v>
      </c>
      <c r="HB470" s="2">
        <v>0</v>
      </c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>
        <v>0</v>
      </c>
      <c r="IL470" s="2"/>
      <c r="IM470" s="2"/>
      <c r="IN470" s="2"/>
      <c r="IO470" s="2"/>
      <c r="IP470" s="2"/>
      <c r="IQ470" s="2"/>
      <c r="IR470" s="2"/>
      <c r="IS470" s="2"/>
      <c r="IT470" s="2"/>
      <c r="IU470" s="2"/>
    </row>
    <row r="471" spans="1:255" x14ac:dyDescent="0.2">
      <c r="A471">
        <v>18</v>
      </c>
      <c r="B471">
        <v>1</v>
      </c>
      <c r="C471">
        <v>1263</v>
      </c>
      <c r="E471" t="s">
        <v>639</v>
      </c>
      <c r="F471" t="s">
        <v>44</v>
      </c>
      <c r="G471" t="s">
        <v>45</v>
      </c>
      <c r="H471" t="s">
        <v>46</v>
      </c>
      <c r="I471">
        <f>I469*J471</f>
        <v>1.3384799999999999</v>
      </c>
      <c r="J471">
        <v>3.3799999999999994</v>
      </c>
      <c r="O471">
        <f t="shared" si="519"/>
        <v>0</v>
      </c>
      <c r="P471">
        <f t="shared" si="520"/>
        <v>0</v>
      </c>
      <c r="Q471">
        <f t="shared" si="521"/>
        <v>0</v>
      </c>
      <c r="R471">
        <f t="shared" si="522"/>
        <v>0</v>
      </c>
      <c r="S471">
        <f t="shared" si="523"/>
        <v>0</v>
      </c>
      <c r="T471">
        <f t="shared" si="524"/>
        <v>0</v>
      </c>
      <c r="U471">
        <f t="shared" si="525"/>
        <v>0</v>
      </c>
      <c r="V471">
        <f t="shared" si="526"/>
        <v>0</v>
      </c>
      <c r="W471">
        <f t="shared" si="527"/>
        <v>0</v>
      </c>
      <c r="X471">
        <f t="shared" si="528"/>
        <v>0</v>
      </c>
      <c r="Y471">
        <f t="shared" si="529"/>
        <v>0</v>
      </c>
      <c r="AA471">
        <v>27721504</v>
      </c>
      <c r="AB471">
        <f t="shared" si="530"/>
        <v>0</v>
      </c>
      <c r="AC471">
        <f t="shared" si="513"/>
        <v>0</v>
      </c>
      <c r="AD471">
        <f t="shared" si="554"/>
        <v>0</v>
      </c>
      <c r="AE471">
        <f t="shared" si="555"/>
        <v>0</v>
      </c>
      <c r="AF471">
        <f t="shared" si="555"/>
        <v>0</v>
      </c>
      <c r="AG471">
        <f t="shared" si="532"/>
        <v>0</v>
      </c>
      <c r="AH471">
        <f t="shared" si="556"/>
        <v>0</v>
      </c>
      <c r="AI471">
        <f t="shared" si="556"/>
        <v>0</v>
      </c>
      <c r="AJ471">
        <f t="shared" si="534"/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79</v>
      </c>
      <c r="AU471">
        <v>50</v>
      </c>
      <c r="AV471">
        <v>1</v>
      </c>
      <c r="AW471">
        <v>1</v>
      </c>
      <c r="AZ471">
        <v>1</v>
      </c>
      <c r="BA471">
        <v>1</v>
      </c>
      <c r="BB471">
        <v>1</v>
      </c>
      <c r="BC471">
        <v>1</v>
      </c>
      <c r="BD471" t="s">
        <v>6</v>
      </c>
      <c r="BE471" t="s">
        <v>6</v>
      </c>
      <c r="BF471" t="s">
        <v>6</v>
      </c>
      <c r="BG471" t="s">
        <v>6</v>
      </c>
      <c r="BH471">
        <v>3</v>
      </c>
      <c r="BI471">
        <v>1</v>
      </c>
      <c r="BJ471" t="s">
        <v>6</v>
      </c>
      <c r="BM471">
        <v>61001</v>
      </c>
      <c r="BN471">
        <v>0</v>
      </c>
      <c r="BO471" t="s">
        <v>6</v>
      </c>
      <c r="BP471">
        <v>0</v>
      </c>
      <c r="BQ471">
        <v>6</v>
      </c>
      <c r="BR471">
        <v>0</v>
      </c>
      <c r="BS471">
        <v>1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6</v>
      </c>
      <c r="BZ471">
        <v>79</v>
      </c>
      <c r="CA471">
        <v>50</v>
      </c>
      <c r="CF471">
        <v>0</v>
      </c>
      <c r="CG471">
        <v>0</v>
      </c>
      <c r="CM471">
        <v>0</v>
      </c>
      <c r="CN471" t="s">
        <v>6</v>
      </c>
      <c r="CO471">
        <v>0</v>
      </c>
      <c r="CP471">
        <f t="shared" si="535"/>
        <v>0</v>
      </c>
      <c r="CQ471">
        <f t="shared" si="536"/>
        <v>0</v>
      </c>
      <c r="CR471">
        <f t="shared" si="537"/>
        <v>0</v>
      </c>
      <c r="CS471">
        <f t="shared" si="538"/>
        <v>0</v>
      </c>
      <c r="CT471">
        <f t="shared" si="539"/>
        <v>0</v>
      </c>
      <c r="CU471">
        <f t="shared" si="540"/>
        <v>0</v>
      </c>
      <c r="CV471">
        <f t="shared" si="541"/>
        <v>0</v>
      </c>
      <c r="CW471">
        <f t="shared" si="542"/>
        <v>0</v>
      </c>
      <c r="CX471">
        <f t="shared" si="543"/>
        <v>0</v>
      </c>
      <c r="CY471">
        <f t="shared" si="544"/>
        <v>0</v>
      </c>
      <c r="CZ471">
        <f t="shared" si="545"/>
        <v>0</v>
      </c>
      <c r="DC471" t="s">
        <v>6</v>
      </c>
      <c r="DD471" t="s">
        <v>6</v>
      </c>
      <c r="DE471" t="s">
        <v>6</v>
      </c>
      <c r="DF471" t="s">
        <v>6</v>
      </c>
      <c r="DG471" t="s">
        <v>6</v>
      </c>
      <c r="DH471" t="s">
        <v>6</v>
      </c>
      <c r="DI471" t="s">
        <v>6</v>
      </c>
      <c r="DJ471" t="s">
        <v>6</v>
      </c>
      <c r="DK471" t="s">
        <v>6</v>
      </c>
      <c r="DL471" t="s">
        <v>6</v>
      </c>
      <c r="DM471" t="s">
        <v>6</v>
      </c>
      <c r="DN471">
        <v>0</v>
      </c>
      <c r="DO471">
        <v>0</v>
      </c>
      <c r="DP471">
        <v>1</v>
      </c>
      <c r="DQ471">
        <v>1</v>
      </c>
      <c r="DU471">
        <v>1009</v>
      </c>
      <c r="DV471" t="s">
        <v>46</v>
      </c>
      <c r="DW471" t="s">
        <v>46</v>
      </c>
      <c r="DX471">
        <v>1000</v>
      </c>
      <c r="EE471">
        <v>27029106</v>
      </c>
      <c r="EF471">
        <v>6</v>
      </c>
      <c r="EG471" t="s">
        <v>40</v>
      </c>
      <c r="EH471">
        <v>0</v>
      </c>
      <c r="EI471" t="s">
        <v>6</v>
      </c>
      <c r="EJ471">
        <v>1</v>
      </c>
      <c r="EK471">
        <v>61001</v>
      </c>
      <c r="EL471" t="s">
        <v>335</v>
      </c>
      <c r="EM471" t="s">
        <v>336</v>
      </c>
      <c r="EO471" t="s">
        <v>6</v>
      </c>
      <c r="EQ471">
        <v>0</v>
      </c>
      <c r="ER471">
        <v>0</v>
      </c>
      <c r="ES471">
        <v>0</v>
      </c>
      <c r="ET471">
        <v>0</v>
      </c>
      <c r="EU471">
        <v>0</v>
      </c>
      <c r="EV471">
        <v>0</v>
      </c>
      <c r="EW471">
        <v>0</v>
      </c>
      <c r="EX471">
        <v>0</v>
      </c>
      <c r="FQ471">
        <v>0</v>
      </c>
      <c r="FR471">
        <f t="shared" si="546"/>
        <v>0</v>
      </c>
      <c r="FS471">
        <v>0</v>
      </c>
      <c r="FX471">
        <v>79</v>
      </c>
      <c r="FY471">
        <v>50</v>
      </c>
      <c r="GA471" t="s">
        <v>6</v>
      </c>
      <c r="GD471">
        <v>0</v>
      </c>
      <c r="GF471">
        <v>-179832266</v>
      </c>
      <c r="GG471">
        <v>2</v>
      </c>
      <c r="GH471">
        <v>1</v>
      </c>
      <c r="GI471">
        <v>-2</v>
      </c>
      <c r="GJ471">
        <v>0</v>
      </c>
      <c r="GK471">
        <f>ROUND(R471*(S12)/100,2)</f>
        <v>0</v>
      </c>
      <c r="GL471">
        <f t="shared" si="547"/>
        <v>0</v>
      </c>
      <c r="GM471">
        <f t="shared" si="548"/>
        <v>0</v>
      </c>
      <c r="GN471">
        <f t="shared" si="549"/>
        <v>0</v>
      </c>
      <c r="GO471">
        <f t="shared" si="550"/>
        <v>0</v>
      </c>
      <c r="GP471">
        <f t="shared" si="551"/>
        <v>0</v>
      </c>
      <c r="GR471">
        <v>0</v>
      </c>
      <c r="GS471">
        <v>0</v>
      </c>
      <c r="GT471">
        <v>0</v>
      </c>
      <c r="GU471" t="s">
        <v>6</v>
      </c>
      <c r="GV471">
        <f t="shared" si="552"/>
        <v>0</v>
      </c>
      <c r="GW471">
        <v>1</v>
      </c>
      <c r="GX471">
        <f t="shared" si="553"/>
        <v>0</v>
      </c>
      <c r="HA471">
        <v>0</v>
      </c>
      <c r="HB471">
        <v>0</v>
      </c>
      <c r="IK471">
        <v>0</v>
      </c>
    </row>
    <row r="472" spans="1:255" x14ac:dyDescent="0.2">
      <c r="A472" s="2">
        <v>17</v>
      </c>
      <c r="B472" s="2">
        <v>1</v>
      </c>
      <c r="C472" s="2">
        <f>ROW(SmtRes!A1273)</f>
        <v>1273</v>
      </c>
      <c r="D472" s="2">
        <f>ROW(EtalonRes!A1299)</f>
        <v>1299</v>
      </c>
      <c r="E472" s="2" t="s">
        <v>640</v>
      </c>
      <c r="F472" s="2" t="s">
        <v>342</v>
      </c>
      <c r="G472" s="2" t="s">
        <v>343</v>
      </c>
      <c r="H472" s="2" t="s">
        <v>32</v>
      </c>
      <c r="I472" s="2">
        <f>ROUND(271.02/100,9)</f>
        <v>2.7101999999999999</v>
      </c>
      <c r="J472" s="2">
        <v>0</v>
      </c>
      <c r="K472" s="2"/>
      <c r="L472" s="2"/>
      <c r="M472" s="2"/>
      <c r="N472" s="2"/>
      <c r="O472" s="2">
        <f t="shared" si="519"/>
        <v>2963.31</v>
      </c>
      <c r="P472" s="2">
        <f t="shared" si="520"/>
        <v>1741.47</v>
      </c>
      <c r="Q472" s="2">
        <f t="shared" si="521"/>
        <v>35.26</v>
      </c>
      <c r="R472" s="2">
        <f t="shared" si="522"/>
        <v>6.67</v>
      </c>
      <c r="S472" s="2">
        <f t="shared" si="523"/>
        <v>1186.58</v>
      </c>
      <c r="T472" s="2">
        <f t="shared" si="524"/>
        <v>0</v>
      </c>
      <c r="U472" s="2">
        <f t="shared" si="525"/>
        <v>135.76475880000001</v>
      </c>
      <c r="V472" s="2">
        <f t="shared" si="526"/>
        <v>0.57591750000000008</v>
      </c>
      <c r="W472" s="2">
        <f t="shared" si="527"/>
        <v>0</v>
      </c>
      <c r="X472" s="2">
        <f t="shared" si="528"/>
        <v>1133.5899999999999</v>
      </c>
      <c r="Y472" s="2">
        <f t="shared" si="529"/>
        <v>560.83000000000004</v>
      </c>
      <c r="Z472" s="2"/>
      <c r="AA472" s="2">
        <v>27721505</v>
      </c>
      <c r="AB472" s="2">
        <f t="shared" si="530"/>
        <v>1093.3900000000001</v>
      </c>
      <c r="AC472" s="2">
        <f t="shared" ref="AC472:AC503" si="557">ROUND((ES472),2)</f>
        <v>642.55999999999995</v>
      </c>
      <c r="AD472" s="2">
        <f>ROUND(((((ET472*1.25))-((EU472*1.25)))+AE472),2)</f>
        <v>13.01</v>
      </c>
      <c r="AE472" s="2">
        <f>ROUND(((EU472*1.25)),2)</f>
        <v>2.46</v>
      </c>
      <c r="AF472" s="2">
        <f>ROUND(((EV472*1.15)),2)</f>
        <v>437.82</v>
      </c>
      <c r="AG472" s="2">
        <f t="shared" si="532"/>
        <v>0</v>
      </c>
      <c r="AH472" s="2">
        <f>((EW472*1.15))</f>
        <v>50.094000000000001</v>
      </c>
      <c r="AI472" s="2">
        <f>((EX472*1.25))</f>
        <v>0.21250000000000002</v>
      </c>
      <c r="AJ472" s="2">
        <f t="shared" si="534"/>
        <v>0</v>
      </c>
      <c r="AK472" s="2">
        <v>1033.68</v>
      </c>
      <c r="AL472" s="2">
        <v>642.55999999999995</v>
      </c>
      <c r="AM472" s="2">
        <v>10.41</v>
      </c>
      <c r="AN472" s="2">
        <v>1.97</v>
      </c>
      <c r="AO472" s="2">
        <v>380.71</v>
      </c>
      <c r="AP472" s="2">
        <v>0</v>
      </c>
      <c r="AQ472" s="2">
        <v>43.56</v>
      </c>
      <c r="AR472" s="2">
        <v>0.17</v>
      </c>
      <c r="AS472" s="2">
        <v>0</v>
      </c>
      <c r="AT472" s="2">
        <v>95</v>
      </c>
      <c r="AU472" s="2">
        <v>47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6</v>
      </c>
      <c r="BE472" s="2" t="s">
        <v>6</v>
      </c>
      <c r="BF472" s="2" t="s">
        <v>6</v>
      </c>
      <c r="BG472" s="2" t="s">
        <v>6</v>
      </c>
      <c r="BH472" s="2">
        <v>0</v>
      </c>
      <c r="BI472" s="2">
        <v>1</v>
      </c>
      <c r="BJ472" s="2" t="s">
        <v>344</v>
      </c>
      <c r="BK472" s="2"/>
      <c r="BL472" s="2"/>
      <c r="BM472" s="2">
        <v>15001</v>
      </c>
      <c r="BN472" s="2">
        <v>0</v>
      </c>
      <c r="BO472" s="2" t="s">
        <v>6</v>
      </c>
      <c r="BP472" s="2">
        <v>0</v>
      </c>
      <c r="BQ472" s="2">
        <v>2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6</v>
      </c>
      <c r="BZ472" s="2">
        <v>105</v>
      </c>
      <c r="CA472" s="2">
        <v>55</v>
      </c>
      <c r="CB472" s="2"/>
      <c r="CC472" s="2"/>
      <c r="CD472" s="2"/>
      <c r="CE472" s="2"/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1470</v>
      </c>
      <c r="CO472" s="2">
        <v>0</v>
      </c>
      <c r="CP472" s="2">
        <f t="shared" si="535"/>
        <v>2963.31</v>
      </c>
      <c r="CQ472" s="2">
        <f t="shared" si="536"/>
        <v>642.55999999999995</v>
      </c>
      <c r="CR472" s="2">
        <f t="shared" si="537"/>
        <v>13.01</v>
      </c>
      <c r="CS472" s="2">
        <f t="shared" si="538"/>
        <v>2.46</v>
      </c>
      <c r="CT472" s="2">
        <f t="shared" si="539"/>
        <v>437.82</v>
      </c>
      <c r="CU472" s="2">
        <f t="shared" si="540"/>
        <v>0</v>
      </c>
      <c r="CV472" s="2">
        <f t="shared" si="541"/>
        <v>50.094000000000001</v>
      </c>
      <c r="CW472" s="2">
        <f t="shared" si="542"/>
        <v>0.21250000000000002</v>
      </c>
      <c r="CX472" s="2">
        <f t="shared" si="543"/>
        <v>0</v>
      </c>
      <c r="CY472" s="2">
        <f t="shared" si="544"/>
        <v>1133.5875000000001</v>
      </c>
      <c r="CZ472" s="2">
        <f t="shared" si="545"/>
        <v>560.82749999999999</v>
      </c>
      <c r="DA472" s="2"/>
      <c r="DB472" s="2"/>
      <c r="DC472" s="2" t="s">
        <v>6</v>
      </c>
      <c r="DD472" s="2" t="s">
        <v>6</v>
      </c>
      <c r="DE472" s="2" t="s">
        <v>102</v>
      </c>
      <c r="DF472" s="2" t="s">
        <v>102</v>
      </c>
      <c r="DG472" s="2" t="s">
        <v>103</v>
      </c>
      <c r="DH472" s="2" t="s">
        <v>6</v>
      </c>
      <c r="DI472" s="2" t="s">
        <v>103</v>
      </c>
      <c r="DJ472" s="2" t="s">
        <v>102</v>
      </c>
      <c r="DK472" s="2" t="s">
        <v>6</v>
      </c>
      <c r="DL472" s="2" t="s">
        <v>6</v>
      </c>
      <c r="DM472" s="2" t="s">
        <v>6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1005</v>
      </c>
      <c r="DV472" s="2" t="s">
        <v>32</v>
      </c>
      <c r="DW472" s="2" t="s">
        <v>32</v>
      </c>
      <c r="DX472" s="2">
        <v>100</v>
      </c>
      <c r="DY472" s="2"/>
      <c r="DZ472" s="2"/>
      <c r="EA472" s="2"/>
      <c r="EB472" s="2"/>
      <c r="EC472" s="2"/>
      <c r="ED472" s="2"/>
      <c r="EE472" s="2">
        <v>27029049</v>
      </c>
      <c r="EF472" s="2">
        <v>2</v>
      </c>
      <c r="EG472" s="2" t="s">
        <v>23</v>
      </c>
      <c r="EH472" s="2">
        <v>0</v>
      </c>
      <c r="EI472" s="2" t="s">
        <v>6</v>
      </c>
      <c r="EJ472" s="2">
        <v>1</v>
      </c>
      <c r="EK472" s="2">
        <v>15001</v>
      </c>
      <c r="EL472" s="2" t="s">
        <v>24</v>
      </c>
      <c r="EM472" s="2" t="s">
        <v>25</v>
      </c>
      <c r="EN472" s="2"/>
      <c r="EO472" s="2" t="s">
        <v>106</v>
      </c>
      <c r="EP472" s="2"/>
      <c r="EQ472" s="2">
        <v>0</v>
      </c>
      <c r="ER472" s="2">
        <v>1033.68</v>
      </c>
      <c r="ES472" s="2">
        <v>642.55999999999995</v>
      </c>
      <c r="ET472" s="2">
        <v>10.41</v>
      </c>
      <c r="EU472" s="2">
        <v>1.97</v>
      </c>
      <c r="EV472" s="2">
        <v>380.71</v>
      </c>
      <c r="EW472" s="2">
        <v>43.56</v>
      </c>
      <c r="EX472" s="2">
        <v>0.17</v>
      </c>
      <c r="EY472" s="2">
        <v>0</v>
      </c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si="546"/>
        <v>0</v>
      </c>
      <c r="FS472" s="2">
        <v>0</v>
      </c>
      <c r="FT472" s="2" t="s">
        <v>27</v>
      </c>
      <c r="FU472" s="2" t="s">
        <v>28</v>
      </c>
      <c r="FV472" s="2"/>
      <c r="FW472" s="2"/>
      <c r="FX472" s="2">
        <v>94.5</v>
      </c>
      <c r="FY472" s="2">
        <v>46.75</v>
      </c>
      <c r="FZ472" s="2"/>
      <c r="GA472" s="2" t="s">
        <v>6</v>
      </c>
      <c r="GB472" s="2"/>
      <c r="GC472" s="2"/>
      <c r="GD472" s="2">
        <v>0</v>
      </c>
      <c r="GE472" s="2"/>
      <c r="GF472" s="2">
        <v>325170472</v>
      </c>
      <c r="GG472" s="2">
        <v>2</v>
      </c>
      <c r="GH472" s="2">
        <v>1</v>
      </c>
      <c r="GI472" s="2">
        <v>-2</v>
      </c>
      <c r="GJ472" s="2">
        <v>0</v>
      </c>
      <c r="GK472" s="2">
        <f>ROUND(R472*(R12)/100,2)</f>
        <v>0</v>
      </c>
      <c r="GL472" s="2">
        <f t="shared" si="547"/>
        <v>0</v>
      </c>
      <c r="GM472" s="2">
        <f t="shared" si="548"/>
        <v>4657.7299999999996</v>
      </c>
      <c r="GN472" s="2">
        <f t="shared" si="549"/>
        <v>4657.7299999999996</v>
      </c>
      <c r="GO472" s="2">
        <f t="shared" si="550"/>
        <v>0</v>
      </c>
      <c r="GP472" s="2">
        <f t="shared" si="551"/>
        <v>0</v>
      </c>
      <c r="GQ472" s="2"/>
      <c r="GR472" s="2">
        <v>0</v>
      </c>
      <c r="GS472" s="2">
        <v>3</v>
      </c>
      <c r="GT472" s="2">
        <v>0</v>
      </c>
      <c r="GU472" s="2" t="s">
        <v>6</v>
      </c>
      <c r="GV472" s="2">
        <f t="shared" si="552"/>
        <v>0</v>
      </c>
      <c r="GW472" s="2">
        <v>1</v>
      </c>
      <c r="GX472" s="2">
        <f t="shared" si="553"/>
        <v>0</v>
      </c>
      <c r="GY472" s="2"/>
      <c r="GZ472" s="2"/>
      <c r="HA472" s="2">
        <v>0</v>
      </c>
      <c r="HB472" s="2">
        <v>0</v>
      </c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17</v>
      </c>
      <c r="B473">
        <v>1</v>
      </c>
      <c r="C473">
        <f>ROW(SmtRes!A1282)</f>
        <v>1282</v>
      </c>
      <c r="D473">
        <f>ROW(EtalonRes!A1308)</f>
        <v>1308</v>
      </c>
      <c r="E473" t="s">
        <v>640</v>
      </c>
      <c r="F473" t="s">
        <v>342</v>
      </c>
      <c r="G473" t="s">
        <v>343</v>
      </c>
      <c r="H473" t="s">
        <v>32</v>
      </c>
      <c r="I473">
        <f>ROUND(271.02/100,9)</f>
        <v>2.7101999999999999</v>
      </c>
      <c r="J473">
        <v>0</v>
      </c>
      <c r="O473">
        <f t="shared" si="519"/>
        <v>2963.31</v>
      </c>
      <c r="P473">
        <f t="shared" si="520"/>
        <v>1741.47</v>
      </c>
      <c r="Q473">
        <f t="shared" si="521"/>
        <v>35.26</v>
      </c>
      <c r="R473">
        <f t="shared" si="522"/>
        <v>6.67</v>
      </c>
      <c r="S473">
        <f t="shared" si="523"/>
        <v>1186.58</v>
      </c>
      <c r="T473">
        <f t="shared" si="524"/>
        <v>0</v>
      </c>
      <c r="U473">
        <f t="shared" si="525"/>
        <v>135.76475880000001</v>
      </c>
      <c r="V473">
        <f t="shared" si="526"/>
        <v>0.57591750000000008</v>
      </c>
      <c r="W473">
        <f t="shared" si="527"/>
        <v>0</v>
      </c>
      <c r="X473">
        <f t="shared" si="528"/>
        <v>1133.5899999999999</v>
      </c>
      <c r="Y473">
        <f t="shared" si="529"/>
        <v>560.83000000000004</v>
      </c>
      <c r="AA473">
        <v>27721504</v>
      </c>
      <c r="AB473">
        <f t="shared" si="530"/>
        <v>1093.3900000000001</v>
      </c>
      <c r="AC473">
        <f t="shared" si="557"/>
        <v>642.55999999999995</v>
      </c>
      <c r="AD473">
        <f>ROUND(((((ET473*1.25))-((EU473*1.25)))+AE473),2)</f>
        <v>13.01</v>
      </c>
      <c r="AE473">
        <f>ROUND(((EU473*1.25)),2)</f>
        <v>2.46</v>
      </c>
      <c r="AF473">
        <f>ROUND(((EV473*1.15)),2)</f>
        <v>437.82</v>
      </c>
      <c r="AG473">
        <f t="shared" si="532"/>
        <v>0</v>
      </c>
      <c r="AH473">
        <f>((EW473*1.15))</f>
        <v>50.094000000000001</v>
      </c>
      <c r="AI473">
        <f>((EX473*1.25))</f>
        <v>0.21250000000000002</v>
      </c>
      <c r="AJ473">
        <f t="shared" si="534"/>
        <v>0</v>
      </c>
      <c r="AK473">
        <v>1033.68</v>
      </c>
      <c r="AL473">
        <v>642.55999999999995</v>
      </c>
      <c r="AM473">
        <v>10.41</v>
      </c>
      <c r="AN473">
        <v>1.97</v>
      </c>
      <c r="AO473">
        <v>380.71</v>
      </c>
      <c r="AP473">
        <v>0</v>
      </c>
      <c r="AQ473">
        <v>43.56</v>
      </c>
      <c r="AR473">
        <v>0.17</v>
      </c>
      <c r="AS473">
        <v>0</v>
      </c>
      <c r="AT473">
        <v>95</v>
      </c>
      <c r="AU473">
        <v>47</v>
      </c>
      <c r="AV473">
        <v>1</v>
      </c>
      <c r="AW473">
        <v>1</v>
      </c>
      <c r="AZ473">
        <v>1</v>
      </c>
      <c r="BA473">
        <v>1</v>
      </c>
      <c r="BB473">
        <v>1</v>
      </c>
      <c r="BC473">
        <v>1</v>
      </c>
      <c r="BD473" t="s">
        <v>6</v>
      </c>
      <c r="BE473" t="s">
        <v>6</v>
      </c>
      <c r="BF473" t="s">
        <v>6</v>
      </c>
      <c r="BG473" t="s">
        <v>6</v>
      </c>
      <c r="BH473">
        <v>0</v>
      </c>
      <c r="BI473">
        <v>1</v>
      </c>
      <c r="BJ473" t="s">
        <v>344</v>
      </c>
      <c r="BM473">
        <v>15001</v>
      </c>
      <c r="BN473">
        <v>0</v>
      </c>
      <c r="BO473" t="s">
        <v>6</v>
      </c>
      <c r="BP473">
        <v>0</v>
      </c>
      <c r="BQ473">
        <v>2</v>
      </c>
      <c r="BR473">
        <v>0</v>
      </c>
      <c r="BS473">
        <v>1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6</v>
      </c>
      <c r="BZ473">
        <v>105</v>
      </c>
      <c r="CA473">
        <v>55</v>
      </c>
      <c r="CF473">
        <v>0</v>
      </c>
      <c r="CG473">
        <v>0</v>
      </c>
      <c r="CM473">
        <v>0</v>
      </c>
      <c r="CN473" t="s">
        <v>1470</v>
      </c>
      <c r="CO473">
        <v>0</v>
      </c>
      <c r="CP473">
        <f t="shared" si="535"/>
        <v>2963.31</v>
      </c>
      <c r="CQ473">
        <f t="shared" si="536"/>
        <v>642.55999999999995</v>
      </c>
      <c r="CR473">
        <f t="shared" si="537"/>
        <v>13.01</v>
      </c>
      <c r="CS473">
        <f t="shared" si="538"/>
        <v>2.46</v>
      </c>
      <c r="CT473">
        <f t="shared" si="539"/>
        <v>437.82</v>
      </c>
      <c r="CU473">
        <f t="shared" si="540"/>
        <v>0</v>
      </c>
      <c r="CV473">
        <f t="shared" si="541"/>
        <v>50.094000000000001</v>
      </c>
      <c r="CW473">
        <f t="shared" si="542"/>
        <v>0.21250000000000002</v>
      </c>
      <c r="CX473">
        <f t="shared" si="543"/>
        <v>0</v>
      </c>
      <c r="CY473">
        <f t="shared" si="544"/>
        <v>1133.5875000000001</v>
      </c>
      <c r="CZ473">
        <f t="shared" si="545"/>
        <v>560.82749999999999</v>
      </c>
      <c r="DC473" t="s">
        <v>6</v>
      </c>
      <c r="DD473" t="s">
        <v>6</v>
      </c>
      <c r="DE473" t="s">
        <v>102</v>
      </c>
      <c r="DF473" t="s">
        <v>102</v>
      </c>
      <c r="DG473" t="s">
        <v>103</v>
      </c>
      <c r="DH473" t="s">
        <v>6</v>
      </c>
      <c r="DI473" t="s">
        <v>103</v>
      </c>
      <c r="DJ473" t="s">
        <v>102</v>
      </c>
      <c r="DK473" t="s">
        <v>6</v>
      </c>
      <c r="DL473" t="s">
        <v>6</v>
      </c>
      <c r="DM473" t="s">
        <v>6</v>
      </c>
      <c r="DN473">
        <v>0</v>
      </c>
      <c r="DO473">
        <v>0</v>
      </c>
      <c r="DP473">
        <v>1</v>
      </c>
      <c r="DQ473">
        <v>1</v>
      </c>
      <c r="DU473">
        <v>1005</v>
      </c>
      <c r="DV473" t="s">
        <v>32</v>
      </c>
      <c r="DW473" t="s">
        <v>32</v>
      </c>
      <c r="DX473">
        <v>100</v>
      </c>
      <c r="EE473">
        <v>27029049</v>
      </c>
      <c r="EF473">
        <v>2</v>
      </c>
      <c r="EG473" t="s">
        <v>23</v>
      </c>
      <c r="EH473">
        <v>0</v>
      </c>
      <c r="EI473" t="s">
        <v>6</v>
      </c>
      <c r="EJ473">
        <v>1</v>
      </c>
      <c r="EK473">
        <v>15001</v>
      </c>
      <c r="EL473" t="s">
        <v>24</v>
      </c>
      <c r="EM473" t="s">
        <v>25</v>
      </c>
      <c r="EO473" t="s">
        <v>106</v>
      </c>
      <c r="EQ473">
        <v>0</v>
      </c>
      <c r="ER473">
        <v>1033.68</v>
      </c>
      <c r="ES473">
        <v>642.55999999999995</v>
      </c>
      <c r="ET473">
        <v>10.41</v>
      </c>
      <c r="EU473">
        <v>1.97</v>
      </c>
      <c r="EV473">
        <v>380.71</v>
      </c>
      <c r="EW473">
        <v>43.56</v>
      </c>
      <c r="EX473">
        <v>0.17</v>
      </c>
      <c r="EY473">
        <v>0</v>
      </c>
      <c r="FQ473">
        <v>0</v>
      </c>
      <c r="FR473">
        <f t="shared" si="546"/>
        <v>0</v>
      </c>
      <c r="FS473">
        <v>0</v>
      </c>
      <c r="FT473" t="s">
        <v>27</v>
      </c>
      <c r="FU473" t="s">
        <v>28</v>
      </c>
      <c r="FX473">
        <v>94.5</v>
      </c>
      <c r="FY473">
        <v>46.75</v>
      </c>
      <c r="GA473" t="s">
        <v>6</v>
      </c>
      <c r="GD473">
        <v>0</v>
      </c>
      <c r="GF473">
        <v>325170472</v>
      </c>
      <c r="GG473">
        <v>2</v>
      </c>
      <c r="GH473">
        <v>1</v>
      </c>
      <c r="GI473">
        <v>-2</v>
      </c>
      <c r="GJ473">
        <v>0</v>
      </c>
      <c r="GK473">
        <f>ROUND(R473*(S12)/100,2)</f>
        <v>0</v>
      </c>
      <c r="GL473">
        <f t="shared" si="547"/>
        <v>0</v>
      </c>
      <c r="GM473">
        <f t="shared" si="548"/>
        <v>4657.7299999999996</v>
      </c>
      <c r="GN473">
        <f t="shared" si="549"/>
        <v>4657.7299999999996</v>
      </c>
      <c r="GO473">
        <f t="shared" si="550"/>
        <v>0</v>
      </c>
      <c r="GP473">
        <f t="shared" si="551"/>
        <v>0</v>
      </c>
      <c r="GR473">
        <v>0</v>
      </c>
      <c r="GS473">
        <v>0</v>
      </c>
      <c r="GT473">
        <v>0</v>
      </c>
      <c r="GU473" t="s">
        <v>6</v>
      </c>
      <c r="GV473">
        <f t="shared" si="552"/>
        <v>0</v>
      </c>
      <c r="GW473">
        <v>1</v>
      </c>
      <c r="GX473">
        <f t="shared" si="553"/>
        <v>0</v>
      </c>
      <c r="HA473">
        <v>0</v>
      </c>
      <c r="HB473">
        <v>0</v>
      </c>
      <c r="IK473">
        <v>0</v>
      </c>
    </row>
    <row r="474" spans="1:255" x14ac:dyDescent="0.2">
      <c r="A474" s="2">
        <v>18</v>
      </c>
      <c r="B474" s="2">
        <v>1</v>
      </c>
      <c r="C474" s="2">
        <v>1271</v>
      </c>
      <c r="D474" s="2"/>
      <c r="E474" s="2" t="s">
        <v>641</v>
      </c>
      <c r="F474" s="2" t="s">
        <v>346</v>
      </c>
      <c r="G474" s="2" t="s">
        <v>347</v>
      </c>
      <c r="H474" s="2" t="s">
        <v>46</v>
      </c>
      <c r="I474" s="2">
        <f>I472*J474</f>
        <v>8.1306000000000003E-2</v>
      </c>
      <c r="J474" s="2">
        <v>3.0000000000000002E-2</v>
      </c>
      <c r="K474" s="2"/>
      <c r="L474" s="2"/>
      <c r="M474" s="2"/>
      <c r="N474" s="2"/>
      <c r="O474" s="2">
        <f t="shared" si="519"/>
        <v>1080.3699999999999</v>
      </c>
      <c r="P474" s="2">
        <f t="shared" si="520"/>
        <v>1080.3699999999999</v>
      </c>
      <c r="Q474" s="2">
        <f t="shared" si="521"/>
        <v>0</v>
      </c>
      <c r="R474" s="2">
        <f t="shared" si="522"/>
        <v>0</v>
      </c>
      <c r="S474" s="2">
        <f t="shared" si="523"/>
        <v>0</v>
      </c>
      <c r="T474" s="2">
        <f t="shared" si="524"/>
        <v>0</v>
      </c>
      <c r="U474" s="2">
        <f t="shared" si="525"/>
        <v>0</v>
      </c>
      <c r="V474" s="2">
        <f t="shared" si="526"/>
        <v>0</v>
      </c>
      <c r="W474" s="2">
        <f t="shared" si="527"/>
        <v>0</v>
      </c>
      <c r="X474" s="2">
        <f t="shared" si="528"/>
        <v>0</v>
      </c>
      <c r="Y474" s="2">
        <f t="shared" si="529"/>
        <v>0</v>
      </c>
      <c r="Z474" s="2"/>
      <c r="AA474" s="2">
        <v>27721505</v>
      </c>
      <c r="AB474" s="2">
        <f t="shared" si="530"/>
        <v>13287.69</v>
      </c>
      <c r="AC474" s="2">
        <f t="shared" si="557"/>
        <v>13287.69</v>
      </c>
      <c r="AD474" s="2">
        <f>ROUND((((ET474)-(EU474))+AE474),2)</f>
        <v>0</v>
      </c>
      <c r="AE474" s="2">
        <f t="shared" ref="AE474:AF477" si="558">ROUND((EU474),2)</f>
        <v>0</v>
      </c>
      <c r="AF474" s="2">
        <f t="shared" si="558"/>
        <v>0</v>
      </c>
      <c r="AG474" s="2">
        <f t="shared" si="532"/>
        <v>0</v>
      </c>
      <c r="AH474" s="2">
        <f t="shared" ref="AH474:AI477" si="559">(EW474)</f>
        <v>0</v>
      </c>
      <c r="AI474" s="2">
        <f t="shared" si="559"/>
        <v>0</v>
      </c>
      <c r="AJ474" s="2">
        <f t="shared" si="534"/>
        <v>0</v>
      </c>
      <c r="AK474" s="2">
        <v>13287.69</v>
      </c>
      <c r="AL474" s="2">
        <v>13287.69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80</v>
      </c>
      <c r="AU474" s="2">
        <v>50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6</v>
      </c>
      <c r="BE474" s="2" t="s">
        <v>6</v>
      </c>
      <c r="BF474" s="2" t="s">
        <v>6</v>
      </c>
      <c r="BG474" s="2" t="s">
        <v>6</v>
      </c>
      <c r="BH474" s="2">
        <v>3</v>
      </c>
      <c r="BI474" s="2">
        <v>1</v>
      </c>
      <c r="BJ474" s="2" t="s">
        <v>348</v>
      </c>
      <c r="BK474" s="2"/>
      <c r="BL474" s="2"/>
      <c r="BM474" s="2">
        <v>62001</v>
      </c>
      <c r="BN474" s="2">
        <v>0</v>
      </c>
      <c r="BO474" s="2" t="s">
        <v>6</v>
      </c>
      <c r="BP474" s="2">
        <v>0</v>
      </c>
      <c r="BQ474" s="2">
        <v>6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6</v>
      </c>
      <c r="BZ474" s="2">
        <v>80</v>
      </c>
      <c r="CA474" s="2">
        <v>50</v>
      </c>
      <c r="CB474" s="2"/>
      <c r="CC474" s="2"/>
      <c r="CD474" s="2"/>
      <c r="CE474" s="2"/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6</v>
      </c>
      <c r="CO474" s="2">
        <v>0</v>
      </c>
      <c r="CP474" s="2">
        <f t="shared" si="535"/>
        <v>1080.3699999999999</v>
      </c>
      <c r="CQ474" s="2">
        <f t="shared" si="536"/>
        <v>13287.69</v>
      </c>
      <c r="CR474" s="2">
        <f t="shared" si="537"/>
        <v>0</v>
      </c>
      <c r="CS474" s="2">
        <f t="shared" si="538"/>
        <v>0</v>
      </c>
      <c r="CT474" s="2">
        <f t="shared" si="539"/>
        <v>0</v>
      </c>
      <c r="CU474" s="2">
        <f t="shared" si="540"/>
        <v>0</v>
      </c>
      <c r="CV474" s="2">
        <f t="shared" si="541"/>
        <v>0</v>
      </c>
      <c r="CW474" s="2">
        <f t="shared" si="542"/>
        <v>0</v>
      </c>
      <c r="CX474" s="2">
        <f t="shared" si="543"/>
        <v>0</v>
      </c>
      <c r="CY474" s="2">
        <f t="shared" si="544"/>
        <v>0</v>
      </c>
      <c r="CZ474" s="2">
        <f t="shared" si="545"/>
        <v>0</v>
      </c>
      <c r="DA474" s="2"/>
      <c r="DB474" s="2"/>
      <c r="DC474" s="2" t="s">
        <v>6</v>
      </c>
      <c r="DD474" s="2" t="s">
        <v>6</v>
      </c>
      <c r="DE474" s="2" t="s">
        <v>6</v>
      </c>
      <c r="DF474" s="2" t="s">
        <v>6</v>
      </c>
      <c r="DG474" s="2" t="s">
        <v>6</v>
      </c>
      <c r="DH474" s="2" t="s">
        <v>6</v>
      </c>
      <c r="DI474" s="2" t="s">
        <v>6</v>
      </c>
      <c r="DJ474" s="2" t="s">
        <v>6</v>
      </c>
      <c r="DK474" s="2" t="s">
        <v>6</v>
      </c>
      <c r="DL474" s="2" t="s">
        <v>6</v>
      </c>
      <c r="DM474" s="2" t="s">
        <v>6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1009</v>
      </c>
      <c r="DV474" s="2" t="s">
        <v>46</v>
      </c>
      <c r="DW474" s="2" t="s">
        <v>46</v>
      </c>
      <c r="DX474" s="2">
        <v>1000</v>
      </c>
      <c r="DY474" s="2"/>
      <c r="DZ474" s="2"/>
      <c r="EA474" s="2"/>
      <c r="EB474" s="2"/>
      <c r="EC474" s="2"/>
      <c r="ED474" s="2"/>
      <c r="EE474" s="2">
        <v>27029107</v>
      </c>
      <c r="EF474" s="2">
        <v>6</v>
      </c>
      <c r="EG474" s="2" t="s">
        <v>40</v>
      </c>
      <c r="EH474" s="2">
        <v>0</v>
      </c>
      <c r="EI474" s="2" t="s">
        <v>6</v>
      </c>
      <c r="EJ474" s="2">
        <v>1</v>
      </c>
      <c r="EK474" s="2">
        <v>62001</v>
      </c>
      <c r="EL474" s="2" t="s">
        <v>241</v>
      </c>
      <c r="EM474" s="2" t="s">
        <v>242</v>
      </c>
      <c r="EN474" s="2"/>
      <c r="EO474" s="2" t="s">
        <v>6</v>
      </c>
      <c r="EP474" s="2"/>
      <c r="EQ474" s="2">
        <v>0</v>
      </c>
      <c r="ER474" s="2">
        <v>13287.69</v>
      </c>
      <c r="ES474" s="2">
        <v>13287.69</v>
      </c>
      <c r="ET474" s="2">
        <v>0</v>
      </c>
      <c r="EU474" s="2">
        <v>0</v>
      </c>
      <c r="EV474" s="2">
        <v>0</v>
      </c>
      <c r="EW474" s="2">
        <v>0</v>
      </c>
      <c r="EX474" s="2">
        <v>0</v>
      </c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si="546"/>
        <v>0</v>
      </c>
      <c r="FS474" s="2">
        <v>0</v>
      </c>
      <c r="FT474" s="2"/>
      <c r="FU474" s="2"/>
      <c r="FV474" s="2"/>
      <c r="FW474" s="2"/>
      <c r="FX474" s="2">
        <v>80</v>
      </c>
      <c r="FY474" s="2">
        <v>50</v>
      </c>
      <c r="FZ474" s="2"/>
      <c r="GA474" s="2" t="s">
        <v>6</v>
      </c>
      <c r="GB474" s="2"/>
      <c r="GC474" s="2"/>
      <c r="GD474" s="2">
        <v>0</v>
      </c>
      <c r="GE474" s="2"/>
      <c r="GF474" s="2">
        <v>1261407534</v>
      </c>
      <c r="GG474" s="2">
        <v>2</v>
      </c>
      <c r="GH474" s="2">
        <v>1</v>
      </c>
      <c r="GI474" s="2">
        <v>-2</v>
      </c>
      <c r="GJ474" s="2">
        <v>0</v>
      </c>
      <c r="GK474" s="2">
        <f>ROUND(R474*(R12)/100,2)</f>
        <v>0</v>
      </c>
      <c r="GL474" s="2">
        <f t="shared" si="547"/>
        <v>0</v>
      </c>
      <c r="GM474" s="2">
        <f t="shared" si="548"/>
        <v>1080.3699999999999</v>
      </c>
      <c r="GN474" s="2">
        <f t="shared" si="549"/>
        <v>1080.3699999999999</v>
      </c>
      <c r="GO474" s="2">
        <f t="shared" si="550"/>
        <v>0</v>
      </c>
      <c r="GP474" s="2">
        <f t="shared" si="551"/>
        <v>0</v>
      </c>
      <c r="GQ474" s="2"/>
      <c r="GR474" s="2">
        <v>0</v>
      </c>
      <c r="GS474" s="2">
        <v>3</v>
      </c>
      <c r="GT474" s="2">
        <v>0</v>
      </c>
      <c r="GU474" s="2" t="s">
        <v>6</v>
      </c>
      <c r="GV474" s="2">
        <f t="shared" si="552"/>
        <v>0</v>
      </c>
      <c r="GW474" s="2">
        <v>1</v>
      </c>
      <c r="GX474" s="2">
        <f t="shared" si="553"/>
        <v>0</v>
      </c>
      <c r="GY474" s="2"/>
      <c r="GZ474" s="2"/>
      <c r="HA474" s="2">
        <v>0</v>
      </c>
      <c r="HB474" s="2">
        <v>0</v>
      </c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18</v>
      </c>
      <c r="B475">
        <v>1</v>
      </c>
      <c r="C475">
        <v>1280</v>
      </c>
      <c r="E475" t="s">
        <v>641</v>
      </c>
      <c r="F475" t="s">
        <v>346</v>
      </c>
      <c r="G475" t="s">
        <v>347</v>
      </c>
      <c r="H475" t="s">
        <v>46</v>
      </c>
      <c r="I475">
        <f>I473*J475</f>
        <v>8.1306000000000003E-2</v>
      </c>
      <c r="J475">
        <v>3.0000000000000002E-2</v>
      </c>
      <c r="O475">
        <f t="shared" si="519"/>
        <v>1080.3699999999999</v>
      </c>
      <c r="P475">
        <f t="shared" si="520"/>
        <v>1080.3699999999999</v>
      </c>
      <c r="Q475">
        <f t="shared" si="521"/>
        <v>0</v>
      </c>
      <c r="R475">
        <f t="shared" si="522"/>
        <v>0</v>
      </c>
      <c r="S475">
        <f t="shared" si="523"/>
        <v>0</v>
      </c>
      <c r="T475">
        <f t="shared" si="524"/>
        <v>0</v>
      </c>
      <c r="U475">
        <f t="shared" si="525"/>
        <v>0</v>
      </c>
      <c r="V475">
        <f t="shared" si="526"/>
        <v>0</v>
      </c>
      <c r="W475">
        <f t="shared" si="527"/>
        <v>0</v>
      </c>
      <c r="X475">
        <f t="shared" si="528"/>
        <v>0</v>
      </c>
      <c r="Y475">
        <f t="shared" si="529"/>
        <v>0</v>
      </c>
      <c r="AA475">
        <v>27721504</v>
      </c>
      <c r="AB475">
        <f t="shared" si="530"/>
        <v>13287.69</v>
      </c>
      <c r="AC475">
        <f t="shared" si="557"/>
        <v>13287.69</v>
      </c>
      <c r="AD475">
        <f>ROUND((((ET475)-(EU475))+AE475),2)</f>
        <v>0</v>
      </c>
      <c r="AE475">
        <f t="shared" si="558"/>
        <v>0</v>
      </c>
      <c r="AF475">
        <f t="shared" si="558"/>
        <v>0</v>
      </c>
      <c r="AG475">
        <f t="shared" si="532"/>
        <v>0</v>
      </c>
      <c r="AH475">
        <f t="shared" si="559"/>
        <v>0</v>
      </c>
      <c r="AI475">
        <f t="shared" si="559"/>
        <v>0</v>
      </c>
      <c r="AJ475">
        <f t="shared" si="534"/>
        <v>0</v>
      </c>
      <c r="AK475">
        <v>13287.69</v>
      </c>
      <c r="AL475">
        <v>13287.69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105</v>
      </c>
      <c r="AU475">
        <v>55</v>
      </c>
      <c r="AV475">
        <v>1</v>
      </c>
      <c r="AW475">
        <v>1</v>
      </c>
      <c r="AZ475">
        <v>1</v>
      </c>
      <c r="BA475">
        <v>1</v>
      </c>
      <c r="BB475">
        <v>1</v>
      </c>
      <c r="BC475">
        <v>1</v>
      </c>
      <c r="BD475" t="s">
        <v>6</v>
      </c>
      <c r="BE475" t="s">
        <v>6</v>
      </c>
      <c r="BF475" t="s">
        <v>6</v>
      </c>
      <c r="BG475" t="s">
        <v>6</v>
      </c>
      <c r="BH475">
        <v>3</v>
      </c>
      <c r="BI475">
        <v>1</v>
      </c>
      <c r="BJ475" t="s">
        <v>348</v>
      </c>
      <c r="BM475">
        <v>62001</v>
      </c>
      <c r="BN475">
        <v>0</v>
      </c>
      <c r="BO475" t="s">
        <v>6</v>
      </c>
      <c r="BP475">
        <v>0</v>
      </c>
      <c r="BQ475">
        <v>6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6</v>
      </c>
      <c r="BZ475">
        <v>105</v>
      </c>
      <c r="CA475">
        <v>55</v>
      </c>
      <c r="CF475">
        <v>0</v>
      </c>
      <c r="CG475">
        <v>0</v>
      </c>
      <c r="CM475">
        <v>0</v>
      </c>
      <c r="CN475" t="s">
        <v>6</v>
      </c>
      <c r="CO475">
        <v>0</v>
      </c>
      <c r="CP475">
        <f t="shared" si="535"/>
        <v>1080.3699999999999</v>
      </c>
      <c r="CQ475">
        <f t="shared" si="536"/>
        <v>13287.69</v>
      </c>
      <c r="CR475">
        <f t="shared" si="537"/>
        <v>0</v>
      </c>
      <c r="CS475">
        <f t="shared" si="538"/>
        <v>0</v>
      </c>
      <c r="CT475">
        <f t="shared" si="539"/>
        <v>0</v>
      </c>
      <c r="CU475">
        <f t="shared" si="540"/>
        <v>0</v>
      </c>
      <c r="CV475">
        <f t="shared" si="541"/>
        <v>0</v>
      </c>
      <c r="CW475">
        <f t="shared" si="542"/>
        <v>0</v>
      </c>
      <c r="CX475">
        <f t="shared" si="543"/>
        <v>0</v>
      </c>
      <c r="CY475">
        <f t="shared" si="544"/>
        <v>0</v>
      </c>
      <c r="CZ475">
        <f t="shared" si="545"/>
        <v>0</v>
      </c>
      <c r="DC475" t="s">
        <v>6</v>
      </c>
      <c r="DD475" t="s">
        <v>6</v>
      </c>
      <c r="DE475" t="s">
        <v>6</v>
      </c>
      <c r="DF475" t="s">
        <v>6</v>
      </c>
      <c r="DG475" t="s">
        <v>6</v>
      </c>
      <c r="DH475" t="s">
        <v>6</v>
      </c>
      <c r="DI475" t="s">
        <v>6</v>
      </c>
      <c r="DJ475" t="s">
        <v>6</v>
      </c>
      <c r="DK475" t="s">
        <v>6</v>
      </c>
      <c r="DL475" t="s">
        <v>6</v>
      </c>
      <c r="DM475" t="s">
        <v>6</v>
      </c>
      <c r="DN475">
        <v>0</v>
      </c>
      <c r="DO475">
        <v>0</v>
      </c>
      <c r="DP475">
        <v>1</v>
      </c>
      <c r="DQ475">
        <v>1</v>
      </c>
      <c r="DU475">
        <v>1009</v>
      </c>
      <c r="DV475" t="s">
        <v>46</v>
      </c>
      <c r="DW475" t="s">
        <v>46</v>
      </c>
      <c r="DX475">
        <v>1000</v>
      </c>
      <c r="EE475">
        <v>27029107</v>
      </c>
      <c r="EF475">
        <v>6</v>
      </c>
      <c r="EG475" t="s">
        <v>40</v>
      </c>
      <c r="EH475">
        <v>0</v>
      </c>
      <c r="EI475" t="s">
        <v>6</v>
      </c>
      <c r="EJ475">
        <v>1</v>
      </c>
      <c r="EK475">
        <v>62001</v>
      </c>
      <c r="EL475" t="s">
        <v>241</v>
      </c>
      <c r="EM475" t="s">
        <v>242</v>
      </c>
      <c r="EO475" t="s">
        <v>6</v>
      </c>
      <c r="EQ475">
        <v>0</v>
      </c>
      <c r="ER475">
        <v>13287.69</v>
      </c>
      <c r="ES475">
        <v>13287.69</v>
      </c>
      <c r="ET475">
        <v>0</v>
      </c>
      <c r="EU475">
        <v>0</v>
      </c>
      <c r="EV475">
        <v>0</v>
      </c>
      <c r="EW475">
        <v>0</v>
      </c>
      <c r="EX475">
        <v>0</v>
      </c>
      <c r="FQ475">
        <v>0</v>
      </c>
      <c r="FR475">
        <f t="shared" si="546"/>
        <v>0</v>
      </c>
      <c r="FS475">
        <v>0</v>
      </c>
      <c r="FX475">
        <v>105</v>
      </c>
      <c r="FY475">
        <v>55</v>
      </c>
      <c r="GA475" t="s">
        <v>6</v>
      </c>
      <c r="GD475">
        <v>0</v>
      </c>
      <c r="GF475">
        <v>1261407534</v>
      </c>
      <c r="GG475">
        <v>2</v>
      </c>
      <c r="GH475">
        <v>1</v>
      </c>
      <c r="GI475">
        <v>-2</v>
      </c>
      <c r="GJ475">
        <v>0</v>
      </c>
      <c r="GK475">
        <f>ROUND(R475*(S12)/100,2)</f>
        <v>0</v>
      </c>
      <c r="GL475">
        <f t="shared" si="547"/>
        <v>0</v>
      </c>
      <c r="GM475">
        <f t="shared" si="548"/>
        <v>1080.3699999999999</v>
      </c>
      <c r="GN475">
        <f t="shared" si="549"/>
        <v>1080.3699999999999</v>
      </c>
      <c r="GO475">
        <f t="shared" si="550"/>
        <v>0</v>
      </c>
      <c r="GP475">
        <f t="shared" si="551"/>
        <v>0</v>
      </c>
      <c r="GR475">
        <v>0</v>
      </c>
      <c r="GS475">
        <v>0</v>
      </c>
      <c r="GT475">
        <v>0</v>
      </c>
      <c r="GU475" t="s">
        <v>6</v>
      </c>
      <c r="GV475">
        <f t="shared" si="552"/>
        <v>0</v>
      </c>
      <c r="GW475">
        <v>1</v>
      </c>
      <c r="GX475">
        <f t="shared" si="553"/>
        <v>0</v>
      </c>
      <c r="HA475">
        <v>0</v>
      </c>
      <c r="HB475">
        <v>0</v>
      </c>
      <c r="IK475">
        <v>0</v>
      </c>
    </row>
    <row r="476" spans="1:255" x14ac:dyDescent="0.2">
      <c r="A476" s="2">
        <v>18</v>
      </c>
      <c r="B476" s="2">
        <v>1</v>
      </c>
      <c r="C476" s="2">
        <v>1272</v>
      </c>
      <c r="D476" s="2"/>
      <c r="E476" s="2" t="s">
        <v>642</v>
      </c>
      <c r="F476" s="2" t="s">
        <v>350</v>
      </c>
      <c r="G476" s="2" t="s">
        <v>351</v>
      </c>
      <c r="H476" s="2" t="s">
        <v>352</v>
      </c>
      <c r="I476" s="2">
        <f>I472*J476</f>
        <v>38.755859999999998</v>
      </c>
      <c r="J476" s="2">
        <v>14.299999999999999</v>
      </c>
      <c r="K476" s="2"/>
      <c r="L476" s="2"/>
      <c r="M476" s="2"/>
      <c r="N476" s="2"/>
      <c r="O476" s="2">
        <f t="shared" si="519"/>
        <v>1188.6400000000001</v>
      </c>
      <c r="P476" s="2">
        <f t="shared" si="520"/>
        <v>1188.6400000000001</v>
      </c>
      <c r="Q476" s="2">
        <f t="shared" si="521"/>
        <v>0</v>
      </c>
      <c r="R476" s="2">
        <f t="shared" si="522"/>
        <v>0</v>
      </c>
      <c r="S476" s="2">
        <f t="shared" si="523"/>
        <v>0</v>
      </c>
      <c r="T476" s="2">
        <f t="shared" si="524"/>
        <v>0</v>
      </c>
      <c r="U476" s="2">
        <f t="shared" si="525"/>
        <v>0</v>
      </c>
      <c r="V476" s="2">
        <f t="shared" si="526"/>
        <v>0</v>
      </c>
      <c r="W476" s="2">
        <f t="shared" si="527"/>
        <v>0</v>
      </c>
      <c r="X476" s="2">
        <f t="shared" si="528"/>
        <v>0</v>
      </c>
      <c r="Y476" s="2">
        <f t="shared" si="529"/>
        <v>0</v>
      </c>
      <c r="Z476" s="2"/>
      <c r="AA476" s="2">
        <v>27721505</v>
      </c>
      <c r="AB476" s="2">
        <f t="shared" si="530"/>
        <v>30.67</v>
      </c>
      <c r="AC476" s="2">
        <f t="shared" si="557"/>
        <v>30.67</v>
      </c>
      <c r="AD476" s="2">
        <f>ROUND((((ET476)-(EU476))+AE476),2)</f>
        <v>0</v>
      </c>
      <c r="AE476" s="2">
        <f t="shared" si="558"/>
        <v>0</v>
      </c>
      <c r="AF476" s="2">
        <f t="shared" si="558"/>
        <v>0</v>
      </c>
      <c r="AG476" s="2">
        <f t="shared" si="532"/>
        <v>0</v>
      </c>
      <c r="AH476" s="2">
        <f t="shared" si="559"/>
        <v>0</v>
      </c>
      <c r="AI476" s="2">
        <f t="shared" si="559"/>
        <v>0</v>
      </c>
      <c r="AJ476" s="2">
        <f t="shared" si="534"/>
        <v>0</v>
      </c>
      <c r="AK476" s="2">
        <v>30.67</v>
      </c>
      <c r="AL476" s="2">
        <v>30.67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95</v>
      </c>
      <c r="AU476" s="2">
        <v>47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6</v>
      </c>
      <c r="BE476" s="2" t="s">
        <v>6</v>
      </c>
      <c r="BF476" s="2" t="s">
        <v>6</v>
      </c>
      <c r="BG476" s="2" t="s">
        <v>6</v>
      </c>
      <c r="BH476" s="2">
        <v>3</v>
      </c>
      <c r="BI476" s="2">
        <v>1</v>
      </c>
      <c r="BJ476" s="2" t="s">
        <v>353</v>
      </c>
      <c r="BK476" s="2"/>
      <c r="BL476" s="2"/>
      <c r="BM476" s="2">
        <v>15001</v>
      </c>
      <c r="BN476" s="2">
        <v>0</v>
      </c>
      <c r="BO476" s="2" t="s">
        <v>6</v>
      </c>
      <c r="BP476" s="2">
        <v>0</v>
      </c>
      <c r="BQ476" s="2">
        <v>2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6</v>
      </c>
      <c r="BZ476" s="2">
        <v>105</v>
      </c>
      <c r="CA476" s="2">
        <v>55</v>
      </c>
      <c r="CB476" s="2"/>
      <c r="CC476" s="2"/>
      <c r="CD476" s="2"/>
      <c r="CE476" s="2"/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6</v>
      </c>
      <c r="CO476" s="2">
        <v>0</v>
      </c>
      <c r="CP476" s="2">
        <f t="shared" si="535"/>
        <v>1188.6400000000001</v>
      </c>
      <c r="CQ476" s="2">
        <f t="shared" si="536"/>
        <v>30.67</v>
      </c>
      <c r="CR476" s="2">
        <f t="shared" si="537"/>
        <v>0</v>
      </c>
      <c r="CS476" s="2">
        <f t="shared" si="538"/>
        <v>0</v>
      </c>
      <c r="CT476" s="2">
        <f t="shared" si="539"/>
        <v>0</v>
      </c>
      <c r="CU476" s="2">
        <f t="shared" si="540"/>
        <v>0</v>
      </c>
      <c r="CV476" s="2">
        <f t="shared" si="541"/>
        <v>0</v>
      </c>
      <c r="CW476" s="2">
        <f t="shared" si="542"/>
        <v>0</v>
      </c>
      <c r="CX476" s="2">
        <f t="shared" si="543"/>
        <v>0</v>
      </c>
      <c r="CY476" s="2">
        <f t="shared" si="544"/>
        <v>0</v>
      </c>
      <c r="CZ476" s="2">
        <f t="shared" si="545"/>
        <v>0</v>
      </c>
      <c r="DA476" s="2"/>
      <c r="DB476" s="2"/>
      <c r="DC476" s="2" t="s">
        <v>6</v>
      </c>
      <c r="DD476" s="2" t="s">
        <v>6</v>
      </c>
      <c r="DE476" s="2" t="s">
        <v>6</v>
      </c>
      <c r="DF476" s="2" t="s">
        <v>6</v>
      </c>
      <c r="DG476" s="2" t="s">
        <v>6</v>
      </c>
      <c r="DH476" s="2" t="s">
        <v>6</v>
      </c>
      <c r="DI476" s="2" t="s">
        <v>6</v>
      </c>
      <c r="DJ476" s="2" t="s">
        <v>6</v>
      </c>
      <c r="DK476" s="2" t="s">
        <v>6</v>
      </c>
      <c r="DL476" s="2" t="s">
        <v>6</v>
      </c>
      <c r="DM476" s="2" t="s">
        <v>6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1002</v>
      </c>
      <c r="DV476" s="2" t="s">
        <v>352</v>
      </c>
      <c r="DW476" s="2" t="s">
        <v>352</v>
      </c>
      <c r="DX476" s="2">
        <v>1</v>
      </c>
      <c r="DY476" s="2"/>
      <c r="DZ476" s="2"/>
      <c r="EA476" s="2"/>
      <c r="EB476" s="2"/>
      <c r="EC476" s="2"/>
      <c r="ED476" s="2"/>
      <c r="EE476" s="2">
        <v>27029049</v>
      </c>
      <c r="EF476" s="2">
        <v>2</v>
      </c>
      <c r="EG476" s="2" t="s">
        <v>23</v>
      </c>
      <c r="EH476" s="2">
        <v>0</v>
      </c>
      <c r="EI476" s="2" t="s">
        <v>6</v>
      </c>
      <c r="EJ476" s="2">
        <v>1</v>
      </c>
      <c r="EK476" s="2">
        <v>15001</v>
      </c>
      <c r="EL476" s="2" t="s">
        <v>24</v>
      </c>
      <c r="EM476" s="2" t="s">
        <v>25</v>
      </c>
      <c r="EN476" s="2"/>
      <c r="EO476" s="2" t="s">
        <v>6</v>
      </c>
      <c r="EP476" s="2"/>
      <c r="EQ476" s="2">
        <v>0</v>
      </c>
      <c r="ER476" s="2">
        <v>30.67</v>
      </c>
      <c r="ES476" s="2">
        <v>30.67</v>
      </c>
      <c r="ET476" s="2">
        <v>0</v>
      </c>
      <c r="EU476" s="2">
        <v>0</v>
      </c>
      <c r="EV476" s="2">
        <v>0</v>
      </c>
      <c r="EW476" s="2">
        <v>0</v>
      </c>
      <c r="EX476" s="2">
        <v>0</v>
      </c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546"/>
        <v>0</v>
      </c>
      <c r="FS476" s="2">
        <v>0</v>
      </c>
      <c r="FT476" s="2" t="s">
        <v>27</v>
      </c>
      <c r="FU476" s="2" t="s">
        <v>28</v>
      </c>
      <c r="FV476" s="2"/>
      <c r="FW476" s="2"/>
      <c r="FX476" s="2">
        <v>94.5</v>
      </c>
      <c r="FY476" s="2">
        <v>46.75</v>
      </c>
      <c r="FZ476" s="2"/>
      <c r="GA476" s="2" t="s">
        <v>6</v>
      </c>
      <c r="GB476" s="2"/>
      <c r="GC476" s="2"/>
      <c r="GD476" s="2">
        <v>0</v>
      </c>
      <c r="GE476" s="2"/>
      <c r="GF476" s="2">
        <v>-511336025</v>
      </c>
      <c r="GG476" s="2">
        <v>2</v>
      </c>
      <c r="GH476" s="2">
        <v>1</v>
      </c>
      <c r="GI476" s="2">
        <v>-2</v>
      </c>
      <c r="GJ476" s="2">
        <v>0</v>
      </c>
      <c r="GK476" s="2">
        <f>ROUND(R476*(R12)/100,2)</f>
        <v>0</v>
      </c>
      <c r="GL476" s="2">
        <f t="shared" si="547"/>
        <v>0</v>
      </c>
      <c r="GM476" s="2">
        <f t="shared" si="548"/>
        <v>1188.6400000000001</v>
      </c>
      <c r="GN476" s="2">
        <f t="shared" si="549"/>
        <v>1188.6400000000001</v>
      </c>
      <c r="GO476" s="2">
        <f t="shared" si="550"/>
        <v>0</v>
      </c>
      <c r="GP476" s="2">
        <f t="shared" si="551"/>
        <v>0</v>
      </c>
      <c r="GQ476" s="2"/>
      <c r="GR476" s="2">
        <v>0</v>
      </c>
      <c r="GS476" s="2">
        <v>3</v>
      </c>
      <c r="GT476" s="2">
        <v>0</v>
      </c>
      <c r="GU476" s="2" t="s">
        <v>6</v>
      </c>
      <c r="GV476" s="2">
        <f t="shared" si="552"/>
        <v>0</v>
      </c>
      <c r="GW476" s="2">
        <v>1</v>
      </c>
      <c r="GX476" s="2">
        <f t="shared" si="553"/>
        <v>0</v>
      </c>
      <c r="GY476" s="2"/>
      <c r="GZ476" s="2"/>
      <c r="HA476" s="2">
        <v>0</v>
      </c>
      <c r="HB476" s="2">
        <v>0</v>
      </c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18</v>
      </c>
      <c r="B477">
        <v>1</v>
      </c>
      <c r="C477">
        <v>1281</v>
      </c>
      <c r="E477" t="s">
        <v>642</v>
      </c>
      <c r="F477" t="s">
        <v>350</v>
      </c>
      <c r="G477" t="s">
        <v>351</v>
      </c>
      <c r="H477" t="s">
        <v>352</v>
      </c>
      <c r="I477">
        <f>I473*J477</f>
        <v>38.755859999999998</v>
      </c>
      <c r="J477">
        <v>14.299999999999999</v>
      </c>
      <c r="O477">
        <f t="shared" si="519"/>
        <v>1188.6400000000001</v>
      </c>
      <c r="P477">
        <f t="shared" si="520"/>
        <v>1188.6400000000001</v>
      </c>
      <c r="Q477">
        <f t="shared" si="521"/>
        <v>0</v>
      </c>
      <c r="R477">
        <f t="shared" si="522"/>
        <v>0</v>
      </c>
      <c r="S477">
        <f t="shared" si="523"/>
        <v>0</v>
      </c>
      <c r="T477">
        <f t="shared" si="524"/>
        <v>0</v>
      </c>
      <c r="U477">
        <f t="shared" si="525"/>
        <v>0</v>
      </c>
      <c r="V477">
        <f t="shared" si="526"/>
        <v>0</v>
      </c>
      <c r="W477">
        <f t="shared" si="527"/>
        <v>0</v>
      </c>
      <c r="X477">
        <f t="shared" si="528"/>
        <v>0</v>
      </c>
      <c r="Y477">
        <f t="shared" si="529"/>
        <v>0</v>
      </c>
      <c r="AA477">
        <v>27721504</v>
      </c>
      <c r="AB477">
        <f t="shared" si="530"/>
        <v>30.67</v>
      </c>
      <c r="AC477">
        <f t="shared" si="557"/>
        <v>30.67</v>
      </c>
      <c r="AD477">
        <f>ROUND((((ET477)-(EU477))+AE477),2)</f>
        <v>0</v>
      </c>
      <c r="AE477">
        <f t="shared" si="558"/>
        <v>0</v>
      </c>
      <c r="AF477">
        <f t="shared" si="558"/>
        <v>0</v>
      </c>
      <c r="AG477">
        <f t="shared" si="532"/>
        <v>0</v>
      </c>
      <c r="AH477">
        <f t="shared" si="559"/>
        <v>0</v>
      </c>
      <c r="AI477">
        <f t="shared" si="559"/>
        <v>0</v>
      </c>
      <c r="AJ477">
        <f t="shared" si="534"/>
        <v>0</v>
      </c>
      <c r="AK477">
        <v>30.67</v>
      </c>
      <c r="AL477">
        <v>30.67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95</v>
      </c>
      <c r="AU477">
        <v>47</v>
      </c>
      <c r="AV477">
        <v>1</v>
      </c>
      <c r="AW477">
        <v>1</v>
      </c>
      <c r="AZ477">
        <v>1</v>
      </c>
      <c r="BA477">
        <v>1</v>
      </c>
      <c r="BB477">
        <v>1</v>
      </c>
      <c r="BC477">
        <v>1</v>
      </c>
      <c r="BD477" t="s">
        <v>6</v>
      </c>
      <c r="BE477" t="s">
        <v>6</v>
      </c>
      <c r="BF477" t="s">
        <v>6</v>
      </c>
      <c r="BG477" t="s">
        <v>6</v>
      </c>
      <c r="BH477">
        <v>3</v>
      </c>
      <c r="BI477">
        <v>1</v>
      </c>
      <c r="BJ477" t="s">
        <v>353</v>
      </c>
      <c r="BM477">
        <v>15001</v>
      </c>
      <c r="BN477">
        <v>0</v>
      </c>
      <c r="BO477" t="s">
        <v>6</v>
      </c>
      <c r="BP477">
        <v>0</v>
      </c>
      <c r="BQ477">
        <v>2</v>
      </c>
      <c r="BR477">
        <v>0</v>
      </c>
      <c r="BS477">
        <v>1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6</v>
      </c>
      <c r="BZ477">
        <v>105</v>
      </c>
      <c r="CA477">
        <v>55</v>
      </c>
      <c r="CF477">
        <v>0</v>
      </c>
      <c r="CG477">
        <v>0</v>
      </c>
      <c r="CM477">
        <v>0</v>
      </c>
      <c r="CN477" t="s">
        <v>6</v>
      </c>
      <c r="CO477">
        <v>0</v>
      </c>
      <c r="CP477">
        <f t="shared" si="535"/>
        <v>1188.6400000000001</v>
      </c>
      <c r="CQ477">
        <f t="shared" si="536"/>
        <v>30.67</v>
      </c>
      <c r="CR477">
        <f t="shared" si="537"/>
        <v>0</v>
      </c>
      <c r="CS477">
        <f t="shared" si="538"/>
        <v>0</v>
      </c>
      <c r="CT477">
        <f t="shared" si="539"/>
        <v>0</v>
      </c>
      <c r="CU477">
        <f t="shared" si="540"/>
        <v>0</v>
      </c>
      <c r="CV477">
        <f t="shared" si="541"/>
        <v>0</v>
      </c>
      <c r="CW477">
        <f t="shared" si="542"/>
        <v>0</v>
      </c>
      <c r="CX477">
        <f t="shared" si="543"/>
        <v>0</v>
      </c>
      <c r="CY477">
        <f t="shared" si="544"/>
        <v>0</v>
      </c>
      <c r="CZ477">
        <f t="shared" si="545"/>
        <v>0</v>
      </c>
      <c r="DC477" t="s">
        <v>6</v>
      </c>
      <c r="DD477" t="s">
        <v>6</v>
      </c>
      <c r="DE477" t="s">
        <v>6</v>
      </c>
      <c r="DF477" t="s">
        <v>6</v>
      </c>
      <c r="DG477" t="s">
        <v>6</v>
      </c>
      <c r="DH477" t="s">
        <v>6</v>
      </c>
      <c r="DI477" t="s">
        <v>6</v>
      </c>
      <c r="DJ477" t="s">
        <v>6</v>
      </c>
      <c r="DK477" t="s">
        <v>6</v>
      </c>
      <c r="DL477" t="s">
        <v>6</v>
      </c>
      <c r="DM477" t="s">
        <v>6</v>
      </c>
      <c r="DN477">
        <v>0</v>
      </c>
      <c r="DO477">
        <v>0</v>
      </c>
      <c r="DP477">
        <v>1</v>
      </c>
      <c r="DQ477">
        <v>1</v>
      </c>
      <c r="DU477">
        <v>1002</v>
      </c>
      <c r="DV477" t="s">
        <v>352</v>
      </c>
      <c r="DW477" t="s">
        <v>352</v>
      </c>
      <c r="DX477">
        <v>1</v>
      </c>
      <c r="EE477">
        <v>27029049</v>
      </c>
      <c r="EF477">
        <v>2</v>
      </c>
      <c r="EG477" t="s">
        <v>23</v>
      </c>
      <c r="EH477">
        <v>0</v>
      </c>
      <c r="EI477" t="s">
        <v>6</v>
      </c>
      <c r="EJ477">
        <v>1</v>
      </c>
      <c r="EK477">
        <v>15001</v>
      </c>
      <c r="EL477" t="s">
        <v>24</v>
      </c>
      <c r="EM477" t="s">
        <v>25</v>
      </c>
      <c r="EO477" t="s">
        <v>6</v>
      </c>
      <c r="EQ477">
        <v>0</v>
      </c>
      <c r="ER477">
        <v>30.67</v>
      </c>
      <c r="ES477">
        <v>30.67</v>
      </c>
      <c r="ET477">
        <v>0</v>
      </c>
      <c r="EU477">
        <v>0</v>
      </c>
      <c r="EV477">
        <v>0</v>
      </c>
      <c r="EW477">
        <v>0</v>
      </c>
      <c r="EX477">
        <v>0</v>
      </c>
      <c r="FQ477">
        <v>0</v>
      </c>
      <c r="FR477">
        <f t="shared" si="546"/>
        <v>0</v>
      </c>
      <c r="FS477">
        <v>0</v>
      </c>
      <c r="FT477" t="s">
        <v>27</v>
      </c>
      <c r="FU477" t="s">
        <v>28</v>
      </c>
      <c r="FX477">
        <v>94.5</v>
      </c>
      <c r="FY477">
        <v>46.75</v>
      </c>
      <c r="GA477" t="s">
        <v>6</v>
      </c>
      <c r="GD477">
        <v>0</v>
      </c>
      <c r="GF477">
        <v>-511336025</v>
      </c>
      <c r="GG477">
        <v>2</v>
      </c>
      <c r="GH477">
        <v>1</v>
      </c>
      <c r="GI477">
        <v>-2</v>
      </c>
      <c r="GJ477">
        <v>0</v>
      </c>
      <c r="GK477">
        <f>ROUND(R477*(S12)/100,2)</f>
        <v>0</v>
      </c>
      <c r="GL477">
        <f t="shared" si="547"/>
        <v>0</v>
      </c>
      <c r="GM477">
        <f t="shared" si="548"/>
        <v>1188.6400000000001</v>
      </c>
      <c r="GN477">
        <f t="shared" si="549"/>
        <v>1188.6400000000001</v>
      </c>
      <c r="GO477">
        <f t="shared" si="550"/>
        <v>0</v>
      </c>
      <c r="GP477">
        <f t="shared" si="551"/>
        <v>0</v>
      </c>
      <c r="GR477">
        <v>0</v>
      </c>
      <c r="GS477">
        <v>0</v>
      </c>
      <c r="GT477">
        <v>0</v>
      </c>
      <c r="GU477" t="s">
        <v>6</v>
      </c>
      <c r="GV477">
        <f t="shared" si="552"/>
        <v>0</v>
      </c>
      <c r="GW477">
        <v>1</v>
      </c>
      <c r="GX477">
        <f t="shared" si="553"/>
        <v>0</v>
      </c>
      <c r="HA477">
        <v>0</v>
      </c>
      <c r="HB477">
        <v>0</v>
      </c>
      <c r="IK477">
        <v>0</v>
      </c>
    </row>
    <row r="478" spans="1:255" x14ac:dyDescent="0.2">
      <c r="A478" s="2">
        <v>17</v>
      </c>
      <c r="B478" s="2">
        <v>1</v>
      </c>
      <c r="C478" s="2">
        <f>ROW(SmtRes!A1291)</f>
        <v>1291</v>
      </c>
      <c r="D478" s="2">
        <f>ROW(EtalonRes!A1317)</f>
        <v>1317</v>
      </c>
      <c r="E478" s="2" t="s">
        <v>643</v>
      </c>
      <c r="F478" s="2" t="s">
        <v>355</v>
      </c>
      <c r="G478" s="2" t="s">
        <v>356</v>
      </c>
      <c r="H478" s="2" t="s">
        <v>32</v>
      </c>
      <c r="I478" s="2">
        <f>ROUND(16.73/100,9)</f>
        <v>0.1673</v>
      </c>
      <c r="J478" s="2">
        <v>0</v>
      </c>
      <c r="K478" s="2"/>
      <c r="L478" s="2"/>
      <c r="M478" s="2"/>
      <c r="N478" s="2"/>
      <c r="O478" s="2">
        <f t="shared" si="519"/>
        <v>223.38</v>
      </c>
      <c r="P478" s="2">
        <f t="shared" si="520"/>
        <v>115.13</v>
      </c>
      <c r="Q478" s="2">
        <f t="shared" si="521"/>
        <v>2.31</v>
      </c>
      <c r="R478" s="2">
        <f t="shared" si="522"/>
        <v>0.44</v>
      </c>
      <c r="S478" s="2">
        <f t="shared" si="523"/>
        <v>105.94</v>
      </c>
      <c r="T478" s="2">
        <f t="shared" si="524"/>
        <v>0</v>
      </c>
      <c r="U478" s="2">
        <f t="shared" si="525"/>
        <v>12.120884999999998</v>
      </c>
      <c r="V478" s="2">
        <f t="shared" si="526"/>
        <v>3.7642499999999995E-2</v>
      </c>
      <c r="W478" s="2">
        <f t="shared" si="527"/>
        <v>0</v>
      </c>
      <c r="X478" s="2">
        <f t="shared" si="528"/>
        <v>101.06</v>
      </c>
      <c r="Y478" s="2">
        <f t="shared" si="529"/>
        <v>50</v>
      </c>
      <c r="Z478" s="2"/>
      <c r="AA478" s="2">
        <v>27721505</v>
      </c>
      <c r="AB478" s="2">
        <f t="shared" si="530"/>
        <v>1335.18</v>
      </c>
      <c r="AC478" s="2">
        <f t="shared" si="557"/>
        <v>688.15</v>
      </c>
      <c r="AD478" s="2">
        <f>ROUND(((((ET478*1.25))-((EU478*1.25)))+AE478),2)</f>
        <v>13.82</v>
      </c>
      <c r="AE478" s="2">
        <f>ROUND(((EU478*1.25)),2)</f>
        <v>2.61</v>
      </c>
      <c r="AF478" s="2">
        <f>ROUND(((EV478*1.15)),2)</f>
        <v>633.21</v>
      </c>
      <c r="AG478" s="2">
        <f t="shared" si="532"/>
        <v>0</v>
      </c>
      <c r="AH478" s="2">
        <f>((EW478*1.15))</f>
        <v>72.449999999999989</v>
      </c>
      <c r="AI478" s="2">
        <f>((EX478*1.25))</f>
        <v>0.22499999999999998</v>
      </c>
      <c r="AJ478" s="2">
        <f t="shared" si="534"/>
        <v>0</v>
      </c>
      <c r="AK478" s="2">
        <v>1249.83</v>
      </c>
      <c r="AL478" s="2">
        <v>688.15</v>
      </c>
      <c r="AM478" s="2">
        <v>11.06</v>
      </c>
      <c r="AN478" s="2">
        <v>2.09</v>
      </c>
      <c r="AO478" s="2">
        <v>550.62</v>
      </c>
      <c r="AP478" s="2">
        <v>0</v>
      </c>
      <c r="AQ478" s="2">
        <v>63</v>
      </c>
      <c r="AR478" s="2">
        <v>0.18</v>
      </c>
      <c r="AS478" s="2">
        <v>0</v>
      </c>
      <c r="AT478" s="2">
        <v>95</v>
      </c>
      <c r="AU478" s="2">
        <v>47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6</v>
      </c>
      <c r="BE478" s="2" t="s">
        <v>6</v>
      </c>
      <c r="BF478" s="2" t="s">
        <v>6</v>
      </c>
      <c r="BG478" s="2" t="s">
        <v>6</v>
      </c>
      <c r="BH478" s="2">
        <v>0</v>
      </c>
      <c r="BI478" s="2">
        <v>1</v>
      </c>
      <c r="BJ478" s="2" t="s">
        <v>357</v>
      </c>
      <c r="BK478" s="2"/>
      <c r="BL478" s="2"/>
      <c r="BM478" s="2">
        <v>15001</v>
      </c>
      <c r="BN478" s="2">
        <v>0</v>
      </c>
      <c r="BO478" s="2" t="s">
        <v>6</v>
      </c>
      <c r="BP478" s="2">
        <v>0</v>
      </c>
      <c r="BQ478" s="2">
        <v>2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6</v>
      </c>
      <c r="BZ478" s="2">
        <v>105</v>
      </c>
      <c r="CA478" s="2">
        <v>55</v>
      </c>
      <c r="CB478" s="2"/>
      <c r="CC478" s="2"/>
      <c r="CD478" s="2"/>
      <c r="CE478" s="2"/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1470</v>
      </c>
      <c r="CO478" s="2">
        <v>0</v>
      </c>
      <c r="CP478" s="2">
        <f t="shared" si="535"/>
        <v>223.38</v>
      </c>
      <c r="CQ478" s="2">
        <f t="shared" si="536"/>
        <v>688.15</v>
      </c>
      <c r="CR478" s="2">
        <f t="shared" si="537"/>
        <v>13.82</v>
      </c>
      <c r="CS478" s="2">
        <f t="shared" si="538"/>
        <v>2.61</v>
      </c>
      <c r="CT478" s="2">
        <f t="shared" si="539"/>
        <v>633.21</v>
      </c>
      <c r="CU478" s="2">
        <f t="shared" si="540"/>
        <v>0</v>
      </c>
      <c r="CV478" s="2">
        <f t="shared" si="541"/>
        <v>72.449999999999989</v>
      </c>
      <c r="CW478" s="2">
        <f t="shared" si="542"/>
        <v>0.22499999999999998</v>
      </c>
      <c r="CX478" s="2">
        <f t="shared" si="543"/>
        <v>0</v>
      </c>
      <c r="CY478" s="2">
        <f t="shared" si="544"/>
        <v>101.06100000000001</v>
      </c>
      <c r="CZ478" s="2">
        <f t="shared" si="545"/>
        <v>49.998599999999996</v>
      </c>
      <c r="DA478" s="2"/>
      <c r="DB478" s="2"/>
      <c r="DC478" s="2" t="s">
        <v>6</v>
      </c>
      <c r="DD478" s="2" t="s">
        <v>6</v>
      </c>
      <c r="DE478" s="2" t="s">
        <v>102</v>
      </c>
      <c r="DF478" s="2" t="s">
        <v>102</v>
      </c>
      <c r="DG478" s="2" t="s">
        <v>103</v>
      </c>
      <c r="DH478" s="2" t="s">
        <v>6</v>
      </c>
      <c r="DI478" s="2" t="s">
        <v>103</v>
      </c>
      <c r="DJ478" s="2" t="s">
        <v>102</v>
      </c>
      <c r="DK478" s="2" t="s">
        <v>6</v>
      </c>
      <c r="DL478" s="2" t="s">
        <v>6</v>
      </c>
      <c r="DM478" s="2" t="s">
        <v>6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1005</v>
      </c>
      <c r="DV478" s="2" t="s">
        <v>32</v>
      </c>
      <c r="DW478" s="2" t="s">
        <v>32</v>
      </c>
      <c r="DX478" s="2">
        <v>100</v>
      </c>
      <c r="DY478" s="2"/>
      <c r="DZ478" s="2"/>
      <c r="EA478" s="2"/>
      <c r="EB478" s="2"/>
      <c r="EC478" s="2"/>
      <c r="ED478" s="2"/>
      <c r="EE478" s="2">
        <v>27029049</v>
      </c>
      <c r="EF478" s="2">
        <v>2</v>
      </c>
      <c r="EG478" s="2" t="s">
        <v>23</v>
      </c>
      <c r="EH478" s="2">
        <v>0</v>
      </c>
      <c r="EI478" s="2" t="s">
        <v>6</v>
      </c>
      <c r="EJ478" s="2">
        <v>1</v>
      </c>
      <c r="EK478" s="2">
        <v>15001</v>
      </c>
      <c r="EL478" s="2" t="s">
        <v>24</v>
      </c>
      <c r="EM478" s="2" t="s">
        <v>25</v>
      </c>
      <c r="EN478" s="2"/>
      <c r="EO478" s="2" t="s">
        <v>106</v>
      </c>
      <c r="EP478" s="2"/>
      <c r="EQ478" s="2">
        <v>0</v>
      </c>
      <c r="ER478" s="2">
        <v>1249.83</v>
      </c>
      <c r="ES478" s="2">
        <v>688.15</v>
      </c>
      <c r="ET478" s="2">
        <v>11.06</v>
      </c>
      <c r="EU478" s="2">
        <v>2.09</v>
      </c>
      <c r="EV478" s="2">
        <v>550.62</v>
      </c>
      <c r="EW478" s="2">
        <v>63</v>
      </c>
      <c r="EX478" s="2">
        <v>0.18</v>
      </c>
      <c r="EY478" s="2">
        <v>0</v>
      </c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546"/>
        <v>0</v>
      </c>
      <c r="FS478" s="2">
        <v>0</v>
      </c>
      <c r="FT478" s="2" t="s">
        <v>27</v>
      </c>
      <c r="FU478" s="2" t="s">
        <v>28</v>
      </c>
      <c r="FV478" s="2"/>
      <c r="FW478" s="2"/>
      <c r="FX478" s="2">
        <v>94.5</v>
      </c>
      <c r="FY478" s="2">
        <v>46.75</v>
      </c>
      <c r="FZ478" s="2"/>
      <c r="GA478" s="2" t="s">
        <v>6</v>
      </c>
      <c r="GB478" s="2"/>
      <c r="GC478" s="2"/>
      <c r="GD478" s="2">
        <v>0</v>
      </c>
      <c r="GE478" s="2"/>
      <c r="GF478" s="2">
        <v>1551688331</v>
      </c>
      <c r="GG478" s="2">
        <v>2</v>
      </c>
      <c r="GH478" s="2">
        <v>1</v>
      </c>
      <c r="GI478" s="2">
        <v>-2</v>
      </c>
      <c r="GJ478" s="2">
        <v>0</v>
      </c>
      <c r="GK478" s="2">
        <f>ROUND(R478*(R12)/100,2)</f>
        <v>0</v>
      </c>
      <c r="GL478" s="2">
        <f t="shared" si="547"/>
        <v>0</v>
      </c>
      <c r="GM478" s="2">
        <f t="shared" si="548"/>
        <v>374.44</v>
      </c>
      <c r="GN478" s="2">
        <f t="shared" si="549"/>
        <v>374.44</v>
      </c>
      <c r="GO478" s="2">
        <f t="shared" si="550"/>
        <v>0</v>
      </c>
      <c r="GP478" s="2">
        <f t="shared" si="551"/>
        <v>0</v>
      </c>
      <c r="GQ478" s="2"/>
      <c r="GR478" s="2">
        <v>0</v>
      </c>
      <c r="GS478" s="2">
        <v>3</v>
      </c>
      <c r="GT478" s="2">
        <v>0</v>
      </c>
      <c r="GU478" s="2" t="s">
        <v>6</v>
      </c>
      <c r="GV478" s="2">
        <f t="shared" si="552"/>
        <v>0</v>
      </c>
      <c r="GW478" s="2">
        <v>1</v>
      </c>
      <c r="GX478" s="2">
        <f t="shared" si="553"/>
        <v>0</v>
      </c>
      <c r="GY478" s="2"/>
      <c r="GZ478" s="2"/>
      <c r="HA478" s="2">
        <v>0</v>
      </c>
      <c r="HB478" s="2">
        <v>0</v>
      </c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17</v>
      </c>
      <c r="B479">
        <v>1</v>
      </c>
      <c r="C479">
        <f>ROW(SmtRes!A1300)</f>
        <v>1300</v>
      </c>
      <c r="D479">
        <f>ROW(EtalonRes!A1326)</f>
        <v>1326</v>
      </c>
      <c r="E479" t="s">
        <v>643</v>
      </c>
      <c r="F479" t="s">
        <v>355</v>
      </c>
      <c r="G479" t="s">
        <v>356</v>
      </c>
      <c r="H479" t="s">
        <v>32</v>
      </c>
      <c r="I479">
        <f>ROUND(16.73/100,9)</f>
        <v>0.1673</v>
      </c>
      <c r="J479">
        <v>0</v>
      </c>
      <c r="O479">
        <f t="shared" si="519"/>
        <v>223.38</v>
      </c>
      <c r="P479">
        <f t="shared" si="520"/>
        <v>115.13</v>
      </c>
      <c r="Q479">
        <f t="shared" si="521"/>
        <v>2.31</v>
      </c>
      <c r="R479">
        <f t="shared" si="522"/>
        <v>0.44</v>
      </c>
      <c r="S479">
        <f t="shared" si="523"/>
        <v>105.94</v>
      </c>
      <c r="T479">
        <f t="shared" si="524"/>
        <v>0</v>
      </c>
      <c r="U479">
        <f t="shared" si="525"/>
        <v>12.120884999999998</v>
      </c>
      <c r="V479">
        <f t="shared" si="526"/>
        <v>3.7642499999999995E-2</v>
      </c>
      <c r="W479">
        <f t="shared" si="527"/>
        <v>0</v>
      </c>
      <c r="X479">
        <f t="shared" si="528"/>
        <v>101.06</v>
      </c>
      <c r="Y479">
        <f t="shared" si="529"/>
        <v>50</v>
      </c>
      <c r="AA479">
        <v>27721504</v>
      </c>
      <c r="AB479">
        <f t="shared" si="530"/>
        <v>1335.18</v>
      </c>
      <c r="AC479">
        <f t="shared" si="557"/>
        <v>688.15</v>
      </c>
      <c r="AD479">
        <f>ROUND(((((ET479*1.25))-((EU479*1.25)))+AE479),2)</f>
        <v>13.82</v>
      </c>
      <c r="AE479">
        <f>ROUND(((EU479*1.25)),2)</f>
        <v>2.61</v>
      </c>
      <c r="AF479">
        <f>ROUND(((EV479*1.15)),2)</f>
        <v>633.21</v>
      </c>
      <c r="AG479">
        <f t="shared" si="532"/>
        <v>0</v>
      </c>
      <c r="AH479">
        <f>((EW479*1.15))</f>
        <v>72.449999999999989</v>
      </c>
      <c r="AI479">
        <f>((EX479*1.25))</f>
        <v>0.22499999999999998</v>
      </c>
      <c r="AJ479">
        <f t="shared" si="534"/>
        <v>0</v>
      </c>
      <c r="AK479">
        <v>1249.83</v>
      </c>
      <c r="AL479">
        <v>688.15</v>
      </c>
      <c r="AM479">
        <v>11.06</v>
      </c>
      <c r="AN479">
        <v>2.09</v>
      </c>
      <c r="AO479">
        <v>550.62</v>
      </c>
      <c r="AP479">
        <v>0</v>
      </c>
      <c r="AQ479">
        <v>63</v>
      </c>
      <c r="AR479">
        <v>0.18</v>
      </c>
      <c r="AS479">
        <v>0</v>
      </c>
      <c r="AT479">
        <v>95</v>
      </c>
      <c r="AU479">
        <v>47</v>
      </c>
      <c r="AV479">
        <v>1</v>
      </c>
      <c r="AW479">
        <v>1</v>
      </c>
      <c r="AZ479">
        <v>1</v>
      </c>
      <c r="BA479">
        <v>1</v>
      </c>
      <c r="BB479">
        <v>1</v>
      </c>
      <c r="BC479">
        <v>1</v>
      </c>
      <c r="BD479" t="s">
        <v>6</v>
      </c>
      <c r="BE479" t="s">
        <v>6</v>
      </c>
      <c r="BF479" t="s">
        <v>6</v>
      </c>
      <c r="BG479" t="s">
        <v>6</v>
      </c>
      <c r="BH479">
        <v>0</v>
      </c>
      <c r="BI479">
        <v>1</v>
      </c>
      <c r="BJ479" t="s">
        <v>357</v>
      </c>
      <c r="BM479">
        <v>15001</v>
      </c>
      <c r="BN479">
        <v>0</v>
      </c>
      <c r="BO479" t="s">
        <v>6</v>
      </c>
      <c r="BP479">
        <v>0</v>
      </c>
      <c r="BQ479">
        <v>2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6</v>
      </c>
      <c r="BZ479">
        <v>105</v>
      </c>
      <c r="CA479">
        <v>55</v>
      </c>
      <c r="CF479">
        <v>0</v>
      </c>
      <c r="CG479">
        <v>0</v>
      </c>
      <c r="CM479">
        <v>0</v>
      </c>
      <c r="CN479" t="s">
        <v>1470</v>
      </c>
      <c r="CO479">
        <v>0</v>
      </c>
      <c r="CP479">
        <f t="shared" si="535"/>
        <v>223.38</v>
      </c>
      <c r="CQ479">
        <f t="shared" si="536"/>
        <v>688.15</v>
      </c>
      <c r="CR479">
        <f t="shared" si="537"/>
        <v>13.82</v>
      </c>
      <c r="CS479">
        <f t="shared" si="538"/>
        <v>2.61</v>
      </c>
      <c r="CT479">
        <f t="shared" si="539"/>
        <v>633.21</v>
      </c>
      <c r="CU479">
        <f t="shared" si="540"/>
        <v>0</v>
      </c>
      <c r="CV479">
        <f t="shared" si="541"/>
        <v>72.449999999999989</v>
      </c>
      <c r="CW479">
        <f t="shared" si="542"/>
        <v>0.22499999999999998</v>
      </c>
      <c r="CX479">
        <f t="shared" si="543"/>
        <v>0</v>
      </c>
      <c r="CY479">
        <f t="shared" si="544"/>
        <v>101.06100000000001</v>
      </c>
      <c r="CZ479">
        <f t="shared" si="545"/>
        <v>49.998599999999996</v>
      </c>
      <c r="DC479" t="s">
        <v>6</v>
      </c>
      <c r="DD479" t="s">
        <v>6</v>
      </c>
      <c r="DE479" t="s">
        <v>102</v>
      </c>
      <c r="DF479" t="s">
        <v>102</v>
      </c>
      <c r="DG479" t="s">
        <v>103</v>
      </c>
      <c r="DH479" t="s">
        <v>6</v>
      </c>
      <c r="DI479" t="s">
        <v>103</v>
      </c>
      <c r="DJ479" t="s">
        <v>102</v>
      </c>
      <c r="DK479" t="s">
        <v>6</v>
      </c>
      <c r="DL479" t="s">
        <v>6</v>
      </c>
      <c r="DM479" t="s">
        <v>6</v>
      </c>
      <c r="DN479">
        <v>0</v>
      </c>
      <c r="DO479">
        <v>0</v>
      </c>
      <c r="DP479">
        <v>1</v>
      </c>
      <c r="DQ479">
        <v>1</v>
      </c>
      <c r="DU479">
        <v>1005</v>
      </c>
      <c r="DV479" t="s">
        <v>32</v>
      </c>
      <c r="DW479" t="s">
        <v>32</v>
      </c>
      <c r="DX479">
        <v>100</v>
      </c>
      <c r="EE479">
        <v>27029049</v>
      </c>
      <c r="EF479">
        <v>2</v>
      </c>
      <c r="EG479" t="s">
        <v>23</v>
      </c>
      <c r="EH479">
        <v>0</v>
      </c>
      <c r="EI479" t="s">
        <v>6</v>
      </c>
      <c r="EJ479">
        <v>1</v>
      </c>
      <c r="EK479">
        <v>15001</v>
      </c>
      <c r="EL479" t="s">
        <v>24</v>
      </c>
      <c r="EM479" t="s">
        <v>25</v>
      </c>
      <c r="EO479" t="s">
        <v>106</v>
      </c>
      <c r="EQ479">
        <v>0</v>
      </c>
      <c r="ER479">
        <v>1249.83</v>
      </c>
      <c r="ES479">
        <v>688.15</v>
      </c>
      <c r="ET479">
        <v>11.06</v>
      </c>
      <c r="EU479">
        <v>2.09</v>
      </c>
      <c r="EV479">
        <v>550.62</v>
      </c>
      <c r="EW479">
        <v>63</v>
      </c>
      <c r="EX479">
        <v>0.18</v>
      </c>
      <c r="EY479">
        <v>0</v>
      </c>
      <c r="FQ479">
        <v>0</v>
      </c>
      <c r="FR479">
        <f t="shared" si="546"/>
        <v>0</v>
      </c>
      <c r="FS479">
        <v>0</v>
      </c>
      <c r="FT479" t="s">
        <v>27</v>
      </c>
      <c r="FU479" t="s">
        <v>28</v>
      </c>
      <c r="FX479">
        <v>94.5</v>
      </c>
      <c r="FY479">
        <v>46.75</v>
      </c>
      <c r="GA479" t="s">
        <v>6</v>
      </c>
      <c r="GD479">
        <v>0</v>
      </c>
      <c r="GF479">
        <v>1551688331</v>
      </c>
      <c r="GG479">
        <v>2</v>
      </c>
      <c r="GH479">
        <v>1</v>
      </c>
      <c r="GI479">
        <v>-2</v>
      </c>
      <c r="GJ479">
        <v>0</v>
      </c>
      <c r="GK479">
        <f>ROUND(R479*(S12)/100,2)</f>
        <v>0</v>
      </c>
      <c r="GL479">
        <f t="shared" si="547"/>
        <v>0</v>
      </c>
      <c r="GM479">
        <f t="shared" si="548"/>
        <v>374.44</v>
      </c>
      <c r="GN479">
        <f t="shared" si="549"/>
        <v>374.44</v>
      </c>
      <c r="GO479">
        <f t="shared" si="550"/>
        <v>0</v>
      </c>
      <c r="GP479">
        <f t="shared" si="551"/>
        <v>0</v>
      </c>
      <c r="GR479">
        <v>0</v>
      </c>
      <c r="GS479">
        <v>0</v>
      </c>
      <c r="GT479">
        <v>0</v>
      </c>
      <c r="GU479" t="s">
        <v>6</v>
      </c>
      <c r="GV479">
        <f t="shared" si="552"/>
        <v>0</v>
      </c>
      <c r="GW479">
        <v>1</v>
      </c>
      <c r="GX479">
        <f t="shared" si="553"/>
        <v>0</v>
      </c>
      <c r="HA479">
        <v>0</v>
      </c>
      <c r="HB479">
        <v>0</v>
      </c>
      <c r="IK479">
        <v>0</v>
      </c>
    </row>
    <row r="480" spans="1:255" x14ac:dyDescent="0.2">
      <c r="A480" s="2">
        <v>18</v>
      </c>
      <c r="B480" s="2">
        <v>1</v>
      </c>
      <c r="C480" s="2">
        <v>1289</v>
      </c>
      <c r="D480" s="2"/>
      <c r="E480" s="2" t="s">
        <v>644</v>
      </c>
      <c r="F480" s="2" t="s">
        <v>346</v>
      </c>
      <c r="G480" s="2" t="s">
        <v>347</v>
      </c>
      <c r="H480" s="2" t="s">
        <v>46</v>
      </c>
      <c r="I480" s="2">
        <f>I478*J480</f>
        <v>5.520999999999999E-3</v>
      </c>
      <c r="J480" s="2">
        <v>3.3000597728631197E-2</v>
      </c>
      <c r="K480" s="2"/>
      <c r="L480" s="2"/>
      <c r="M480" s="2"/>
      <c r="N480" s="2"/>
      <c r="O480" s="2">
        <f t="shared" si="519"/>
        <v>73.36</v>
      </c>
      <c r="P480" s="2">
        <f t="shared" si="520"/>
        <v>73.36</v>
      </c>
      <c r="Q480" s="2">
        <f t="shared" si="521"/>
        <v>0</v>
      </c>
      <c r="R480" s="2">
        <f t="shared" si="522"/>
        <v>0</v>
      </c>
      <c r="S480" s="2">
        <f t="shared" si="523"/>
        <v>0</v>
      </c>
      <c r="T480" s="2">
        <f t="shared" si="524"/>
        <v>0</v>
      </c>
      <c r="U480" s="2">
        <f t="shared" si="525"/>
        <v>0</v>
      </c>
      <c r="V480" s="2">
        <f t="shared" si="526"/>
        <v>0</v>
      </c>
      <c r="W480" s="2">
        <f t="shared" si="527"/>
        <v>0</v>
      </c>
      <c r="X480" s="2">
        <f t="shared" si="528"/>
        <v>0</v>
      </c>
      <c r="Y480" s="2">
        <f t="shared" si="529"/>
        <v>0</v>
      </c>
      <c r="Z480" s="2"/>
      <c r="AA480" s="2">
        <v>27721505</v>
      </c>
      <c r="AB480" s="2">
        <f t="shared" si="530"/>
        <v>13287.69</v>
      </c>
      <c r="AC480" s="2">
        <f t="shared" si="557"/>
        <v>13287.69</v>
      </c>
      <c r="AD480" s="2">
        <f>ROUND((((ET480)-(EU480))+AE480),2)</f>
        <v>0</v>
      </c>
      <c r="AE480" s="2">
        <f t="shared" ref="AE480:AF483" si="560">ROUND((EU480),2)</f>
        <v>0</v>
      </c>
      <c r="AF480" s="2">
        <f t="shared" si="560"/>
        <v>0</v>
      </c>
      <c r="AG480" s="2">
        <f t="shared" si="532"/>
        <v>0</v>
      </c>
      <c r="AH480" s="2">
        <f t="shared" ref="AH480:AI483" si="561">(EW480)</f>
        <v>0</v>
      </c>
      <c r="AI480" s="2">
        <f t="shared" si="561"/>
        <v>0</v>
      </c>
      <c r="AJ480" s="2">
        <f t="shared" si="534"/>
        <v>0</v>
      </c>
      <c r="AK480" s="2">
        <v>13287.69</v>
      </c>
      <c r="AL480" s="2">
        <v>13287.69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80</v>
      </c>
      <c r="AU480" s="2">
        <v>50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6</v>
      </c>
      <c r="BE480" s="2" t="s">
        <v>6</v>
      </c>
      <c r="BF480" s="2" t="s">
        <v>6</v>
      </c>
      <c r="BG480" s="2" t="s">
        <v>6</v>
      </c>
      <c r="BH480" s="2">
        <v>3</v>
      </c>
      <c r="BI480" s="2">
        <v>1</v>
      </c>
      <c r="BJ480" s="2" t="s">
        <v>348</v>
      </c>
      <c r="BK480" s="2"/>
      <c r="BL480" s="2"/>
      <c r="BM480" s="2">
        <v>62001</v>
      </c>
      <c r="BN480" s="2">
        <v>0</v>
      </c>
      <c r="BO480" s="2" t="s">
        <v>6</v>
      </c>
      <c r="BP480" s="2">
        <v>0</v>
      </c>
      <c r="BQ480" s="2">
        <v>6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6</v>
      </c>
      <c r="BZ480" s="2">
        <v>80</v>
      </c>
      <c r="CA480" s="2">
        <v>50</v>
      </c>
      <c r="CB480" s="2"/>
      <c r="CC480" s="2"/>
      <c r="CD480" s="2"/>
      <c r="CE480" s="2"/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6</v>
      </c>
      <c r="CO480" s="2">
        <v>0</v>
      </c>
      <c r="CP480" s="2">
        <f t="shared" si="535"/>
        <v>73.36</v>
      </c>
      <c r="CQ480" s="2">
        <f t="shared" si="536"/>
        <v>13287.69</v>
      </c>
      <c r="CR480" s="2">
        <f t="shared" si="537"/>
        <v>0</v>
      </c>
      <c r="CS480" s="2">
        <f t="shared" si="538"/>
        <v>0</v>
      </c>
      <c r="CT480" s="2">
        <f t="shared" si="539"/>
        <v>0</v>
      </c>
      <c r="CU480" s="2">
        <f t="shared" si="540"/>
        <v>0</v>
      </c>
      <c r="CV480" s="2">
        <f t="shared" si="541"/>
        <v>0</v>
      </c>
      <c r="CW480" s="2">
        <f t="shared" si="542"/>
        <v>0</v>
      </c>
      <c r="CX480" s="2">
        <f t="shared" si="543"/>
        <v>0</v>
      </c>
      <c r="CY480" s="2">
        <f t="shared" si="544"/>
        <v>0</v>
      </c>
      <c r="CZ480" s="2">
        <f t="shared" si="545"/>
        <v>0</v>
      </c>
      <c r="DA480" s="2"/>
      <c r="DB480" s="2"/>
      <c r="DC480" s="2" t="s">
        <v>6</v>
      </c>
      <c r="DD480" s="2" t="s">
        <v>6</v>
      </c>
      <c r="DE480" s="2" t="s">
        <v>6</v>
      </c>
      <c r="DF480" s="2" t="s">
        <v>6</v>
      </c>
      <c r="DG480" s="2" t="s">
        <v>6</v>
      </c>
      <c r="DH480" s="2" t="s">
        <v>6</v>
      </c>
      <c r="DI480" s="2" t="s">
        <v>6</v>
      </c>
      <c r="DJ480" s="2" t="s">
        <v>6</v>
      </c>
      <c r="DK480" s="2" t="s">
        <v>6</v>
      </c>
      <c r="DL480" s="2" t="s">
        <v>6</v>
      </c>
      <c r="DM480" s="2" t="s">
        <v>6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1009</v>
      </c>
      <c r="DV480" s="2" t="s">
        <v>46</v>
      </c>
      <c r="DW480" s="2" t="s">
        <v>46</v>
      </c>
      <c r="DX480" s="2">
        <v>1000</v>
      </c>
      <c r="DY480" s="2"/>
      <c r="DZ480" s="2"/>
      <c r="EA480" s="2"/>
      <c r="EB480" s="2"/>
      <c r="EC480" s="2"/>
      <c r="ED480" s="2"/>
      <c r="EE480" s="2">
        <v>27029107</v>
      </c>
      <c r="EF480" s="2">
        <v>6</v>
      </c>
      <c r="EG480" s="2" t="s">
        <v>40</v>
      </c>
      <c r="EH480" s="2">
        <v>0</v>
      </c>
      <c r="EI480" s="2" t="s">
        <v>6</v>
      </c>
      <c r="EJ480" s="2">
        <v>1</v>
      </c>
      <c r="EK480" s="2">
        <v>62001</v>
      </c>
      <c r="EL480" s="2" t="s">
        <v>241</v>
      </c>
      <c r="EM480" s="2" t="s">
        <v>242</v>
      </c>
      <c r="EN480" s="2"/>
      <c r="EO480" s="2" t="s">
        <v>6</v>
      </c>
      <c r="EP480" s="2"/>
      <c r="EQ480" s="2">
        <v>0</v>
      </c>
      <c r="ER480" s="2">
        <v>13287.69</v>
      </c>
      <c r="ES480" s="2">
        <v>13287.69</v>
      </c>
      <c r="ET480" s="2">
        <v>0</v>
      </c>
      <c r="EU480" s="2">
        <v>0</v>
      </c>
      <c r="EV480" s="2">
        <v>0</v>
      </c>
      <c r="EW480" s="2">
        <v>0</v>
      </c>
      <c r="EX480" s="2">
        <v>0</v>
      </c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546"/>
        <v>0</v>
      </c>
      <c r="FS480" s="2">
        <v>0</v>
      </c>
      <c r="FT480" s="2"/>
      <c r="FU480" s="2"/>
      <c r="FV480" s="2"/>
      <c r="FW480" s="2"/>
      <c r="FX480" s="2">
        <v>80</v>
      </c>
      <c r="FY480" s="2">
        <v>50</v>
      </c>
      <c r="FZ480" s="2"/>
      <c r="GA480" s="2" t="s">
        <v>6</v>
      </c>
      <c r="GB480" s="2"/>
      <c r="GC480" s="2"/>
      <c r="GD480" s="2">
        <v>0</v>
      </c>
      <c r="GE480" s="2"/>
      <c r="GF480" s="2">
        <v>1261407534</v>
      </c>
      <c r="GG480" s="2">
        <v>2</v>
      </c>
      <c r="GH480" s="2">
        <v>1</v>
      </c>
      <c r="GI480" s="2">
        <v>-2</v>
      </c>
      <c r="GJ480" s="2">
        <v>0</v>
      </c>
      <c r="GK480" s="2">
        <f>ROUND(R480*(R12)/100,2)</f>
        <v>0</v>
      </c>
      <c r="GL480" s="2">
        <f t="shared" si="547"/>
        <v>0</v>
      </c>
      <c r="GM480" s="2">
        <f t="shared" si="548"/>
        <v>73.36</v>
      </c>
      <c r="GN480" s="2">
        <f t="shared" si="549"/>
        <v>73.36</v>
      </c>
      <c r="GO480" s="2">
        <f t="shared" si="550"/>
        <v>0</v>
      </c>
      <c r="GP480" s="2">
        <f t="shared" si="551"/>
        <v>0</v>
      </c>
      <c r="GQ480" s="2"/>
      <c r="GR480" s="2">
        <v>0</v>
      </c>
      <c r="GS480" s="2">
        <v>3</v>
      </c>
      <c r="GT480" s="2">
        <v>0</v>
      </c>
      <c r="GU480" s="2" t="s">
        <v>6</v>
      </c>
      <c r="GV480" s="2">
        <f t="shared" si="552"/>
        <v>0</v>
      </c>
      <c r="GW480" s="2">
        <v>1</v>
      </c>
      <c r="GX480" s="2">
        <f t="shared" si="553"/>
        <v>0</v>
      </c>
      <c r="GY480" s="2"/>
      <c r="GZ480" s="2"/>
      <c r="HA480" s="2">
        <v>0</v>
      </c>
      <c r="HB480" s="2">
        <v>0</v>
      </c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18</v>
      </c>
      <c r="B481">
        <v>1</v>
      </c>
      <c r="C481">
        <v>1298</v>
      </c>
      <c r="E481" t="s">
        <v>644</v>
      </c>
      <c r="F481" t="s">
        <v>346</v>
      </c>
      <c r="G481" t="s">
        <v>347</v>
      </c>
      <c r="H481" t="s">
        <v>46</v>
      </c>
      <c r="I481">
        <f>I479*J481</f>
        <v>5.520999999999999E-3</v>
      </c>
      <c r="J481">
        <v>3.3000597728631197E-2</v>
      </c>
      <c r="O481">
        <f t="shared" si="519"/>
        <v>73.36</v>
      </c>
      <c r="P481">
        <f t="shared" si="520"/>
        <v>73.36</v>
      </c>
      <c r="Q481">
        <f t="shared" si="521"/>
        <v>0</v>
      </c>
      <c r="R481">
        <f t="shared" si="522"/>
        <v>0</v>
      </c>
      <c r="S481">
        <f t="shared" si="523"/>
        <v>0</v>
      </c>
      <c r="T481">
        <f t="shared" si="524"/>
        <v>0</v>
      </c>
      <c r="U481">
        <f t="shared" si="525"/>
        <v>0</v>
      </c>
      <c r="V481">
        <f t="shared" si="526"/>
        <v>0</v>
      </c>
      <c r="W481">
        <f t="shared" si="527"/>
        <v>0</v>
      </c>
      <c r="X481">
        <f t="shared" si="528"/>
        <v>0</v>
      </c>
      <c r="Y481">
        <f t="shared" si="529"/>
        <v>0</v>
      </c>
      <c r="AA481">
        <v>27721504</v>
      </c>
      <c r="AB481">
        <f t="shared" si="530"/>
        <v>13287.69</v>
      </c>
      <c r="AC481">
        <f t="shared" si="557"/>
        <v>13287.69</v>
      </c>
      <c r="AD481">
        <f>ROUND((((ET481)-(EU481))+AE481),2)</f>
        <v>0</v>
      </c>
      <c r="AE481">
        <f t="shared" si="560"/>
        <v>0</v>
      </c>
      <c r="AF481">
        <f t="shared" si="560"/>
        <v>0</v>
      </c>
      <c r="AG481">
        <f t="shared" si="532"/>
        <v>0</v>
      </c>
      <c r="AH481">
        <f t="shared" si="561"/>
        <v>0</v>
      </c>
      <c r="AI481">
        <f t="shared" si="561"/>
        <v>0</v>
      </c>
      <c r="AJ481">
        <f t="shared" si="534"/>
        <v>0</v>
      </c>
      <c r="AK481">
        <v>13287.69</v>
      </c>
      <c r="AL481">
        <v>13287.69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105</v>
      </c>
      <c r="AU481">
        <v>55</v>
      </c>
      <c r="AV481">
        <v>1</v>
      </c>
      <c r="AW481">
        <v>1</v>
      </c>
      <c r="AZ481">
        <v>1</v>
      </c>
      <c r="BA481">
        <v>1</v>
      </c>
      <c r="BB481">
        <v>1</v>
      </c>
      <c r="BC481">
        <v>1</v>
      </c>
      <c r="BD481" t="s">
        <v>6</v>
      </c>
      <c r="BE481" t="s">
        <v>6</v>
      </c>
      <c r="BF481" t="s">
        <v>6</v>
      </c>
      <c r="BG481" t="s">
        <v>6</v>
      </c>
      <c r="BH481">
        <v>3</v>
      </c>
      <c r="BI481">
        <v>1</v>
      </c>
      <c r="BJ481" t="s">
        <v>348</v>
      </c>
      <c r="BM481">
        <v>62001</v>
      </c>
      <c r="BN481">
        <v>0</v>
      </c>
      <c r="BO481" t="s">
        <v>6</v>
      </c>
      <c r="BP481">
        <v>0</v>
      </c>
      <c r="BQ481">
        <v>6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6</v>
      </c>
      <c r="BZ481">
        <v>105</v>
      </c>
      <c r="CA481">
        <v>55</v>
      </c>
      <c r="CF481">
        <v>0</v>
      </c>
      <c r="CG481">
        <v>0</v>
      </c>
      <c r="CM481">
        <v>0</v>
      </c>
      <c r="CN481" t="s">
        <v>6</v>
      </c>
      <c r="CO481">
        <v>0</v>
      </c>
      <c r="CP481">
        <f t="shared" si="535"/>
        <v>73.36</v>
      </c>
      <c r="CQ481">
        <f t="shared" si="536"/>
        <v>13287.69</v>
      </c>
      <c r="CR481">
        <f t="shared" si="537"/>
        <v>0</v>
      </c>
      <c r="CS481">
        <f t="shared" si="538"/>
        <v>0</v>
      </c>
      <c r="CT481">
        <f t="shared" si="539"/>
        <v>0</v>
      </c>
      <c r="CU481">
        <f t="shared" si="540"/>
        <v>0</v>
      </c>
      <c r="CV481">
        <f t="shared" si="541"/>
        <v>0</v>
      </c>
      <c r="CW481">
        <f t="shared" si="542"/>
        <v>0</v>
      </c>
      <c r="CX481">
        <f t="shared" si="543"/>
        <v>0</v>
      </c>
      <c r="CY481">
        <f t="shared" si="544"/>
        <v>0</v>
      </c>
      <c r="CZ481">
        <f t="shared" si="545"/>
        <v>0</v>
      </c>
      <c r="DC481" t="s">
        <v>6</v>
      </c>
      <c r="DD481" t="s">
        <v>6</v>
      </c>
      <c r="DE481" t="s">
        <v>6</v>
      </c>
      <c r="DF481" t="s">
        <v>6</v>
      </c>
      <c r="DG481" t="s">
        <v>6</v>
      </c>
      <c r="DH481" t="s">
        <v>6</v>
      </c>
      <c r="DI481" t="s">
        <v>6</v>
      </c>
      <c r="DJ481" t="s">
        <v>6</v>
      </c>
      <c r="DK481" t="s">
        <v>6</v>
      </c>
      <c r="DL481" t="s">
        <v>6</v>
      </c>
      <c r="DM481" t="s">
        <v>6</v>
      </c>
      <c r="DN481">
        <v>0</v>
      </c>
      <c r="DO481">
        <v>0</v>
      </c>
      <c r="DP481">
        <v>1</v>
      </c>
      <c r="DQ481">
        <v>1</v>
      </c>
      <c r="DU481">
        <v>1009</v>
      </c>
      <c r="DV481" t="s">
        <v>46</v>
      </c>
      <c r="DW481" t="s">
        <v>46</v>
      </c>
      <c r="DX481">
        <v>1000</v>
      </c>
      <c r="EE481">
        <v>27029107</v>
      </c>
      <c r="EF481">
        <v>6</v>
      </c>
      <c r="EG481" t="s">
        <v>40</v>
      </c>
      <c r="EH481">
        <v>0</v>
      </c>
      <c r="EI481" t="s">
        <v>6</v>
      </c>
      <c r="EJ481">
        <v>1</v>
      </c>
      <c r="EK481">
        <v>62001</v>
      </c>
      <c r="EL481" t="s">
        <v>241</v>
      </c>
      <c r="EM481" t="s">
        <v>242</v>
      </c>
      <c r="EO481" t="s">
        <v>6</v>
      </c>
      <c r="EQ481">
        <v>0</v>
      </c>
      <c r="ER481">
        <v>13287.69</v>
      </c>
      <c r="ES481">
        <v>13287.69</v>
      </c>
      <c r="ET481">
        <v>0</v>
      </c>
      <c r="EU481">
        <v>0</v>
      </c>
      <c r="EV481">
        <v>0</v>
      </c>
      <c r="EW481">
        <v>0</v>
      </c>
      <c r="EX481">
        <v>0</v>
      </c>
      <c r="FQ481">
        <v>0</v>
      </c>
      <c r="FR481">
        <f t="shared" si="546"/>
        <v>0</v>
      </c>
      <c r="FS481">
        <v>0</v>
      </c>
      <c r="FX481">
        <v>105</v>
      </c>
      <c r="FY481">
        <v>55</v>
      </c>
      <c r="GA481" t="s">
        <v>6</v>
      </c>
      <c r="GD481">
        <v>0</v>
      </c>
      <c r="GF481">
        <v>1261407534</v>
      </c>
      <c r="GG481">
        <v>2</v>
      </c>
      <c r="GH481">
        <v>1</v>
      </c>
      <c r="GI481">
        <v>-2</v>
      </c>
      <c r="GJ481">
        <v>0</v>
      </c>
      <c r="GK481">
        <f>ROUND(R481*(S12)/100,2)</f>
        <v>0</v>
      </c>
      <c r="GL481">
        <f t="shared" si="547"/>
        <v>0</v>
      </c>
      <c r="GM481">
        <f t="shared" si="548"/>
        <v>73.36</v>
      </c>
      <c r="GN481">
        <f t="shared" si="549"/>
        <v>73.36</v>
      </c>
      <c r="GO481">
        <f t="shared" si="550"/>
        <v>0</v>
      </c>
      <c r="GP481">
        <f t="shared" si="551"/>
        <v>0</v>
      </c>
      <c r="GR481">
        <v>0</v>
      </c>
      <c r="GS481">
        <v>0</v>
      </c>
      <c r="GT481">
        <v>0</v>
      </c>
      <c r="GU481" t="s">
        <v>6</v>
      </c>
      <c r="GV481">
        <f t="shared" si="552"/>
        <v>0</v>
      </c>
      <c r="GW481">
        <v>1</v>
      </c>
      <c r="GX481">
        <f t="shared" si="553"/>
        <v>0</v>
      </c>
      <c r="HA481">
        <v>0</v>
      </c>
      <c r="HB481">
        <v>0</v>
      </c>
      <c r="IK481">
        <v>0</v>
      </c>
    </row>
    <row r="482" spans="1:255" x14ac:dyDescent="0.2">
      <c r="A482" s="2">
        <v>18</v>
      </c>
      <c r="B482" s="2">
        <v>1</v>
      </c>
      <c r="C482" s="2">
        <v>1290</v>
      </c>
      <c r="D482" s="2"/>
      <c r="E482" s="2" t="s">
        <v>645</v>
      </c>
      <c r="F482" s="2" t="s">
        <v>350</v>
      </c>
      <c r="G482" s="2" t="s">
        <v>351</v>
      </c>
      <c r="H482" s="2" t="s">
        <v>352</v>
      </c>
      <c r="I482" s="2">
        <f>I478*J482</f>
        <v>2.6266099999999999</v>
      </c>
      <c r="J482" s="2">
        <v>15.7</v>
      </c>
      <c r="K482" s="2"/>
      <c r="L482" s="2"/>
      <c r="M482" s="2"/>
      <c r="N482" s="2"/>
      <c r="O482" s="2">
        <f t="shared" si="519"/>
        <v>80.56</v>
      </c>
      <c r="P482" s="2">
        <f t="shared" si="520"/>
        <v>80.56</v>
      </c>
      <c r="Q482" s="2">
        <f t="shared" si="521"/>
        <v>0</v>
      </c>
      <c r="R482" s="2">
        <f t="shared" si="522"/>
        <v>0</v>
      </c>
      <c r="S482" s="2">
        <f t="shared" si="523"/>
        <v>0</v>
      </c>
      <c r="T482" s="2">
        <f t="shared" si="524"/>
        <v>0</v>
      </c>
      <c r="U482" s="2">
        <f t="shared" si="525"/>
        <v>0</v>
      </c>
      <c r="V482" s="2">
        <f t="shared" si="526"/>
        <v>0</v>
      </c>
      <c r="W482" s="2">
        <f t="shared" si="527"/>
        <v>0</v>
      </c>
      <c r="X482" s="2">
        <f t="shared" si="528"/>
        <v>0</v>
      </c>
      <c r="Y482" s="2">
        <f t="shared" si="529"/>
        <v>0</v>
      </c>
      <c r="Z482" s="2"/>
      <c r="AA482" s="2">
        <v>27721505</v>
      </c>
      <c r="AB482" s="2">
        <f t="shared" si="530"/>
        <v>30.67</v>
      </c>
      <c r="AC482" s="2">
        <f t="shared" si="557"/>
        <v>30.67</v>
      </c>
      <c r="AD482" s="2">
        <f>ROUND((((ET482)-(EU482))+AE482),2)</f>
        <v>0</v>
      </c>
      <c r="AE482" s="2">
        <f t="shared" si="560"/>
        <v>0</v>
      </c>
      <c r="AF482" s="2">
        <f t="shared" si="560"/>
        <v>0</v>
      </c>
      <c r="AG482" s="2">
        <f t="shared" si="532"/>
        <v>0</v>
      </c>
      <c r="AH482" s="2">
        <f t="shared" si="561"/>
        <v>0</v>
      </c>
      <c r="AI482" s="2">
        <f t="shared" si="561"/>
        <v>0</v>
      </c>
      <c r="AJ482" s="2">
        <f t="shared" si="534"/>
        <v>0</v>
      </c>
      <c r="AK482" s="2">
        <v>30.67</v>
      </c>
      <c r="AL482" s="2">
        <v>30.67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95</v>
      </c>
      <c r="AU482" s="2">
        <v>47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6</v>
      </c>
      <c r="BE482" s="2" t="s">
        <v>6</v>
      </c>
      <c r="BF482" s="2" t="s">
        <v>6</v>
      </c>
      <c r="BG482" s="2" t="s">
        <v>6</v>
      </c>
      <c r="BH482" s="2">
        <v>3</v>
      </c>
      <c r="BI482" s="2">
        <v>1</v>
      </c>
      <c r="BJ482" s="2" t="s">
        <v>353</v>
      </c>
      <c r="BK482" s="2"/>
      <c r="BL482" s="2"/>
      <c r="BM482" s="2">
        <v>15001</v>
      </c>
      <c r="BN482" s="2">
        <v>0</v>
      </c>
      <c r="BO482" s="2" t="s">
        <v>6</v>
      </c>
      <c r="BP482" s="2">
        <v>0</v>
      </c>
      <c r="BQ482" s="2">
        <v>2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6</v>
      </c>
      <c r="BZ482" s="2">
        <v>105</v>
      </c>
      <c r="CA482" s="2">
        <v>55</v>
      </c>
      <c r="CB482" s="2"/>
      <c r="CC482" s="2"/>
      <c r="CD482" s="2"/>
      <c r="CE482" s="2"/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6</v>
      </c>
      <c r="CO482" s="2">
        <v>0</v>
      </c>
      <c r="CP482" s="2">
        <f t="shared" si="535"/>
        <v>80.56</v>
      </c>
      <c r="CQ482" s="2">
        <f t="shared" si="536"/>
        <v>30.67</v>
      </c>
      <c r="CR482" s="2">
        <f t="shared" si="537"/>
        <v>0</v>
      </c>
      <c r="CS482" s="2">
        <f t="shared" si="538"/>
        <v>0</v>
      </c>
      <c r="CT482" s="2">
        <f t="shared" si="539"/>
        <v>0</v>
      </c>
      <c r="CU482" s="2">
        <f t="shared" si="540"/>
        <v>0</v>
      </c>
      <c r="CV482" s="2">
        <f t="shared" si="541"/>
        <v>0</v>
      </c>
      <c r="CW482" s="2">
        <f t="shared" si="542"/>
        <v>0</v>
      </c>
      <c r="CX482" s="2">
        <f t="shared" si="543"/>
        <v>0</v>
      </c>
      <c r="CY482" s="2">
        <f t="shared" si="544"/>
        <v>0</v>
      </c>
      <c r="CZ482" s="2">
        <f t="shared" si="545"/>
        <v>0</v>
      </c>
      <c r="DA482" s="2"/>
      <c r="DB482" s="2"/>
      <c r="DC482" s="2" t="s">
        <v>6</v>
      </c>
      <c r="DD482" s="2" t="s">
        <v>6</v>
      </c>
      <c r="DE482" s="2" t="s">
        <v>6</v>
      </c>
      <c r="DF482" s="2" t="s">
        <v>6</v>
      </c>
      <c r="DG482" s="2" t="s">
        <v>6</v>
      </c>
      <c r="DH482" s="2" t="s">
        <v>6</v>
      </c>
      <c r="DI482" s="2" t="s">
        <v>6</v>
      </c>
      <c r="DJ482" s="2" t="s">
        <v>6</v>
      </c>
      <c r="DK482" s="2" t="s">
        <v>6</v>
      </c>
      <c r="DL482" s="2" t="s">
        <v>6</v>
      </c>
      <c r="DM482" s="2" t="s">
        <v>6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1002</v>
      </c>
      <c r="DV482" s="2" t="s">
        <v>352</v>
      </c>
      <c r="DW482" s="2" t="s">
        <v>352</v>
      </c>
      <c r="DX482" s="2">
        <v>1</v>
      </c>
      <c r="DY482" s="2"/>
      <c r="DZ482" s="2"/>
      <c r="EA482" s="2"/>
      <c r="EB482" s="2"/>
      <c r="EC482" s="2"/>
      <c r="ED482" s="2"/>
      <c r="EE482" s="2">
        <v>27029049</v>
      </c>
      <c r="EF482" s="2">
        <v>2</v>
      </c>
      <c r="EG482" s="2" t="s">
        <v>23</v>
      </c>
      <c r="EH482" s="2">
        <v>0</v>
      </c>
      <c r="EI482" s="2" t="s">
        <v>6</v>
      </c>
      <c r="EJ482" s="2">
        <v>1</v>
      </c>
      <c r="EK482" s="2">
        <v>15001</v>
      </c>
      <c r="EL482" s="2" t="s">
        <v>24</v>
      </c>
      <c r="EM482" s="2" t="s">
        <v>25</v>
      </c>
      <c r="EN482" s="2"/>
      <c r="EO482" s="2" t="s">
        <v>6</v>
      </c>
      <c r="EP482" s="2"/>
      <c r="EQ482" s="2">
        <v>0</v>
      </c>
      <c r="ER482" s="2">
        <v>30.67</v>
      </c>
      <c r="ES482" s="2">
        <v>30.67</v>
      </c>
      <c r="ET482" s="2">
        <v>0</v>
      </c>
      <c r="EU482" s="2">
        <v>0</v>
      </c>
      <c r="EV482" s="2">
        <v>0</v>
      </c>
      <c r="EW482" s="2">
        <v>0</v>
      </c>
      <c r="EX482" s="2">
        <v>0</v>
      </c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546"/>
        <v>0</v>
      </c>
      <c r="FS482" s="2">
        <v>0</v>
      </c>
      <c r="FT482" s="2" t="s">
        <v>27</v>
      </c>
      <c r="FU482" s="2" t="s">
        <v>28</v>
      </c>
      <c r="FV482" s="2"/>
      <c r="FW482" s="2"/>
      <c r="FX482" s="2">
        <v>94.5</v>
      </c>
      <c r="FY482" s="2">
        <v>46.75</v>
      </c>
      <c r="FZ482" s="2"/>
      <c r="GA482" s="2" t="s">
        <v>6</v>
      </c>
      <c r="GB482" s="2"/>
      <c r="GC482" s="2"/>
      <c r="GD482" s="2">
        <v>0</v>
      </c>
      <c r="GE482" s="2"/>
      <c r="GF482" s="2">
        <v>-511336025</v>
      </c>
      <c r="GG482" s="2">
        <v>2</v>
      </c>
      <c r="GH482" s="2">
        <v>1</v>
      </c>
      <c r="GI482" s="2">
        <v>-2</v>
      </c>
      <c r="GJ482" s="2">
        <v>0</v>
      </c>
      <c r="GK482" s="2">
        <f>ROUND(R482*(R12)/100,2)</f>
        <v>0</v>
      </c>
      <c r="GL482" s="2">
        <f t="shared" si="547"/>
        <v>0</v>
      </c>
      <c r="GM482" s="2">
        <f t="shared" si="548"/>
        <v>80.56</v>
      </c>
      <c r="GN482" s="2">
        <f t="shared" si="549"/>
        <v>80.56</v>
      </c>
      <c r="GO482" s="2">
        <f t="shared" si="550"/>
        <v>0</v>
      </c>
      <c r="GP482" s="2">
        <f t="shared" si="551"/>
        <v>0</v>
      </c>
      <c r="GQ482" s="2"/>
      <c r="GR482" s="2">
        <v>0</v>
      </c>
      <c r="GS482" s="2">
        <v>3</v>
      </c>
      <c r="GT482" s="2">
        <v>0</v>
      </c>
      <c r="GU482" s="2" t="s">
        <v>6</v>
      </c>
      <c r="GV482" s="2">
        <f t="shared" si="552"/>
        <v>0</v>
      </c>
      <c r="GW482" s="2">
        <v>1</v>
      </c>
      <c r="GX482" s="2">
        <f t="shared" si="553"/>
        <v>0</v>
      </c>
      <c r="GY482" s="2"/>
      <c r="GZ482" s="2"/>
      <c r="HA482" s="2">
        <v>0</v>
      </c>
      <c r="HB482" s="2">
        <v>0</v>
      </c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18</v>
      </c>
      <c r="B483">
        <v>1</v>
      </c>
      <c r="C483">
        <v>1299</v>
      </c>
      <c r="E483" t="s">
        <v>645</v>
      </c>
      <c r="F483" t="s">
        <v>350</v>
      </c>
      <c r="G483" t="s">
        <v>351</v>
      </c>
      <c r="H483" t="s">
        <v>352</v>
      </c>
      <c r="I483">
        <f>I479*J483</f>
        <v>2.6266099999999999</v>
      </c>
      <c r="J483">
        <v>15.7</v>
      </c>
      <c r="O483">
        <f t="shared" si="519"/>
        <v>80.56</v>
      </c>
      <c r="P483">
        <f t="shared" si="520"/>
        <v>80.56</v>
      </c>
      <c r="Q483">
        <f t="shared" si="521"/>
        <v>0</v>
      </c>
      <c r="R483">
        <f t="shared" si="522"/>
        <v>0</v>
      </c>
      <c r="S483">
        <f t="shared" si="523"/>
        <v>0</v>
      </c>
      <c r="T483">
        <f t="shared" si="524"/>
        <v>0</v>
      </c>
      <c r="U483">
        <f t="shared" si="525"/>
        <v>0</v>
      </c>
      <c r="V483">
        <f t="shared" si="526"/>
        <v>0</v>
      </c>
      <c r="W483">
        <f t="shared" si="527"/>
        <v>0</v>
      </c>
      <c r="X483">
        <f t="shared" si="528"/>
        <v>0</v>
      </c>
      <c r="Y483">
        <f t="shared" si="529"/>
        <v>0</v>
      </c>
      <c r="AA483">
        <v>27721504</v>
      </c>
      <c r="AB483">
        <f t="shared" si="530"/>
        <v>30.67</v>
      </c>
      <c r="AC483">
        <f t="shared" si="557"/>
        <v>30.67</v>
      </c>
      <c r="AD483">
        <f>ROUND((((ET483)-(EU483))+AE483),2)</f>
        <v>0</v>
      </c>
      <c r="AE483">
        <f t="shared" si="560"/>
        <v>0</v>
      </c>
      <c r="AF483">
        <f t="shared" si="560"/>
        <v>0</v>
      </c>
      <c r="AG483">
        <f t="shared" si="532"/>
        <v>0</v>
      </c>
      <c r="AH483">
        <f t="shared" si="561"/>
        <v>0</v>
      </c>
      <c r="AI483">
        <f t="shared" si="561"/>
        <v>0</v>
      </c>
      <c r="AJ483">
        <f t="shared" si="534"/>
        <v>0</v>
      </c>
      <c r="AK483">
        <v>30.67</v>
      </c>
      <c r="AL483">
        <v>30.67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95</v>
      </c>
      <c r="AU483">
        <v>47</v>
      </c>
      <c r="AV483">
        <v>1</v>
      </c>
      <c r="AW483">
        <v>1</v>
      </c>
      <c r="AZ483">
        <v>1</v>
      </c>
      <c r="BA483">
        <v>1</v>
      </c>
      <c r="BB483">
        <v>1</v>
      </c>
      <c r="BC483">
        <v>1</v>
      </c>
      <c r="BD483" t="s">
        <v>6</v>
      </c>
      <c r="BE483" t="s">
        <v>6</v>
      </c>
      <c r="BF483" t="s">
        <v>6</v>
      </c>
      <c r="BG483" t="s">
        <v>6</v>
      </c>
      <c r="BH483">
        <v>3</v>
      </c>
      <c r="BI483">
        <v>1</v>
      </c>
      <c r="BJ483" t="s">
        <v>353</v>
      </c>
      <c r="BM483">
        <v>15001</v>
      </c>
      <c r="BN483">
        <v>0</v>
      </c>
      <c r="BO483" t="s">
        <v>6</v>
      </c>
      <c r="BP483">
        <v>0</v>
      </c>
      <c r="BQ483">
        <v>2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6</v>
      </c>
      <c r="BZ483">
        <v>105</v>
      </c>
      <c r="CA483">
        <v>55</v>
      </c>
      <c r="CF483">
        <v>0</v>
      </c>
      <c r="CG483">
        <v>0</v>
      </c>
      <c r="CM483">
        <v>0</v>
      </c>
      <c r="CN483" t="s">
        <v>6</v>
      </c>
      <c r="CO483">
        <v>0</v>
      </c>
      <c r="CP483">
        <f t="shared" si="535"/>
        <v>80.56</v>
      </c>
      <c r="CQ483">
        <f t="shared" si="536"/>
        <v>30.67</v>
      </c>
      <c r="CR483">
        <f t="shared" si="537"/>
        <v>0</v>
      </c>
      <c r="CS483">
        <f t="shared" si="538"/>
        <v>0</v>
      </c>
      <c r="CT483">
        <f t="shared" si="539"/>
        <v>0</v>
      </c>
      <c r="CU483">
        <f t="shared" si="540"/>
        <v>0</v>
      </c>
      <c r="CV483">
        <f t="shared" si="541"/>
        <v>0</v>
      </c>
      <c r="CW483">
        <f t="shared" si="542"/>
        <v>0</v>
      </c>
      <c r="CX483">
        <f t="shared" si="543"/>
        <v>0</v>
      </c>
      <c r="CY483">
        <f t="shared" si="544"/>
        <v>0</v>
      </c>
      <c r="CZ483">
        <f t="shared" si="545"/>
        <v>0</v>
      </c>
      <c r="DC483" t="s">
        <v>6</v>
      </c>
      <c r="DD483" t="s">
        <v>6</v>
      </c>
      <c r="DE483" t="s">
        <v>6</v>
      </c>
      <c r="DF483" t="s">
        <v>6</v>
      </c>
      <c r="DG483" t="s">
        <v>6</v>
      </c>
      <c r="DH483" t="s">
        <v>6</v>
      </c>
      <c r="DI483" t="s">
        <v>6</v>
      </c>
      <c r="DJ483" t="s">
        <v>6</v>
      </c>
      <c r="DK483" t="s">
        <v>6</v>
      </c>
      <c r="DL483" t="s">
        <v>6</v>
      </c>
      <c r="DM483" t="s">
        <v>6</v>
      </c>
      <c r="DN483">
        <v>0</v>
      </c>
      <c r="DO483">
        <v>0</v>
      </c>
      <c r="DP483">
        <v>1</v>
      </c>
      <c r="DQ483">
        <v>1</v>
      </c>
      <c r="DU483">
        <v>1002</v>
      </c>
      <c r="DV483" t="s">
        <v>352</v>
      </c>
      <c r="DW483" t="s">
        <v>352</v>
      </c>
      <c r="DX483">
        <v>1</v>
      </c>
      <c r="EE483">
        <v>27029049</v>
      </c>
      <c r="EF483">
        <v>2</v>
      </c>
      <c r="EG483" t="s">
        <v>23</v>
      </c>
      <c r="EH483">
        <v>0</v>
      </c>
      <c r="EI483" t="s">
        <v>6</v>
      </c>
      <c r="EJ483">
        <v>1</v>
      </c>
      <c r="EK483">
        <v>15001</v>
      </c>
      <c r="EL483" t="s">
        <v>24</v>
      </c>
      <c r="EM483" t="s">
        <v>25</v>
      </c>
      <c r="EO483" t="s">
        <v>6</v>
      </c>
      <c r="EQ483">
        <v>0</v>
      </c>
      <c r="ER483">
        <v>30.67</v>
      </c>
      <c r="ES483">
        <v>30.67</v>
      </c>
      <c r="ET483">
        <v>0</v>
      </c>
      <c r="EU483">
        <v>0</v>
      </c>
      <c r="EV483">
        <v>0</v>
      </c>
      <c r="EW483">
        <v>0</v>
      </c>
      <c r="EX483">
        <v>0</v>
      </c>
      <c r="FQ483">
        <v>0</v>
      </c>
      <c r="FR483">
        <f t="shared" si="546"/>
        <v>0</v>
      </c>
      <c r="FS483">
        <v>0</v>
      </c>
      <c r="FT483" t="s">
        <v>27</v>
      </c>
      <c r="FU483" t="s">
        <v>28</v>
      </c>
      <c r="FX483">
        <v>94.5</v>
      </c>
      <c r="FY483">
        <v>46.75</v>
      </c>
      <c r="GA483" t="s">
        <v>6</v>
      </c>
      <c r="GD483">
        <v>0</v>
      </c>
      <c r="GF483">
        <v>-511336025</v>
      </c>
      <c r="GG483">
        <v>2</v>
      </c>
      <c r="GH483">
        <v>1</v>
      </c>
      <c r="GI483">
        <v>-2</v>
      </c>
      <c r="GJ483">
        <v>0</v>
      </c>
      <c r="GK483">
        <f>ROUND(R483*(S12)/100,2)</f>
        <v>0</v>
      </c>
      <c r="GL483">
        <f t="shared" si="547"/>
        <v>0</v>
      </c>
      <c r="GM483">
        <f t="shared" si="548"/>
        <v>80.56</v>
      </c>
      <c r="GN483">
        <f t="shared" si="549"/>
        <v>80.56</v>
      </c>
      <c r="GO483">
        <f t="shared" si="550"/>
        <v>0</v>
      </c>
      <c r="GP483">
        <f t="shared" si="551"/>
        <v>0</v>
      </c>
      <c r="GR483">
        <v>0</v>
      </c>
      <c r="GS483">
        <v>0</v>
      </c>
      <c r="GT483">
        <v>0</v>
      </c>
      <c r="GU483" t="s">
        <v>6</v>
      </c>
      <c r="GV483">
        <f t="shared" si="552"/>
        <v>0</v>
      </c>
      <c r="GW483">
        <v>1</v>
      </c>
      <c r="GX483">
        <f t="shared" si="553"/>
        <v>0</v>
      </c>
      <c r="HA483">
        <v>0</v>
      </c>
      <c r="HB483">
        <v>0</v>
      </c>
      <c r="IK483">
        <v>0</v>
      </c>
    </row>
    <row r="484" spans="1:255" x14ac:dyDescent="0.2">
      <c r="A484" s="2">
        <v>17</v>
      </c>
      <c r="B484" s="2">
        <v>1</v>
      </c>
      <c r="C484" s="2">
        <f>ROW(SmtRes!A1305)</f>
        <v>1305</v>
      </c>
      <c r="D484" s="2">
        <f>ROW(EtalonRes!A1331)</f>
        <v>1331</v>
      </c>
      <c r="E484" s="2" t="s">
        <v>646</v>
      </c>
      <c r="F484" s="2" t="s">
        <v>647</v>
      </c>
      <c r="G484" s="2" t="s">
        <v>648</v>
      </c>
      <c r="H484" s="2" t="s">
        <v>32</v>
      </c>
      <c r="I484" s="2">
        <f>ROUND(136.85/100,9)</f>
        <v>1.3685</v>
      </c>
      <c r="J484" s="2">
        <v>0</v>
      </c>
      <c r="K484" s="2"/>
      <c r="L484" s="2"/>
      <c r="M484" s="2"/>
      <c r="N484" s="2"/>
      <c r="O484" s="2">
        <f t="shared" si="519"/>
        <v>9372.69</v>
      </c>
      <c r="P484" s="2">
        <f t="shared" si="520"/>
        <v>7301.49</v>
      </c>
      <c r="Q484" s="2">
        <f t="shared" si="521"/>
        <v>555.46</v>
      </c>
      <c r="R484" s="2">
        <f t="shared" si="522"/>
        <v>108.44</v>
      </c>
      <c r="S484" s="2">
        <f t="shared" si="523"/>
        <v>1515.74</v>
      </c>
      <c r="T484" s="2">
        <f t="shared" si="524"/>
        <v>0</v>
      </c>
      <c r="U484" s="2">
        <f t="shared" si="525"/>
        <v>161.24898649999997</v>
      </c>
      <c r="V484" s="2">
        <f t="shared" si="526"/>
        <v>9.1347375</v>
      </c>
      <c r="W484" s="2">
        <f t="shared" si="527"/>
        <v>0</v>
      </c>
      <c r="X484" s="2">
        <f t="shared" si="528"/>
        <v>1542.97</v>
      </c>
      <c r="Y484" s="2">
        <f t="shared" si="529"/>
        <v>763.36</v>
      </c>
      <c r="Z484" s="2"/>
      <c r="AA484" s="2">
        <v>27721505</v>
      </c>
      <c r="AB484" s="2">
        <f t="shared" si="530"/>
        <v>6848.88</v>
      </c>
      <c r="AC484" s="2">
        <f t="shared" si="557"/>
        <v>5335.4</v>
      </c>
      <c r="AD484" s="2">
        <f>ROUND(((((ET484*1.25))-((EU484*1.25)))+AE484),2)</f>
        <v>405.89</v>
      </c>
      <c r="AE484" s="2">
        <f>ROUND(((EU484*1.25)),2)</f>
        <v>79.239999999999995</v>
      </c>
      <c r="AF484" s="2">
        <f>ROUND(((EV484*1.15)),2)</f>
        <v>1107.5899999999999</v>
      </c>
      <c r="AG484" s="2">
        <f t="shared" si="532"/>
        <v>0</v>
      </c>
      <c r="AH484" s="2">
        <f>((EW484*1.15))</f>
        <v>117.82899999999998</v>
      </c>
      <c r="AI484" s="2">
        <f>((EX484*1.25))</f>
        <v>6.6749999999999998</v>
      </c>
      <c r="AJ484" s="2">
        <f t="shared" si="534"/>
        <v>0</v>
      </c>
      <c r="AK484" s="2">
        <v>6623.23</v>
      </c>
      <c r="AL484" s="2">
        <v>5335.4</v>
      </c>
      <c r="AM484" s="2">
        <v>324.70999999999998</v>
      </c>
      <c r="AN484" s="2">
        <v>63.39</v>
      </c>
      <c r="AO484" s="2">
        <v>963.12</v>
      </c>
      <c r="AP484" s="2">
        <v>0</v>
      </c>
      <c r="AQ484" s="2">
        <v>102.46</v>
      </c>
      <c r="AR484" s="2">
        <v>5.34</v>
      </c>
      <c r="AS484" s="2">
        <v>0</v>
      </c>
      <c r="AT484" s="2">
        <v>95</v>
      </c>
      <c r="AU484" s="2">
        <v>47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6</v>
      </c>
      <c r="BE484" s="2" t="s">
        <v>6</v>
      </c>
      <c r="BF484" s="2" t="s">
        <v>6</v>
      </c>
      <c r="BG484" s="2" t="s">
        <v>6</v>
      </c>
      <c r="BH484" s="2">
        <v>0</v>
      </c>
      <c r="BI484" s="2">
        <v>1</v>
      </c>
      <c r="BJ484" s="2" t="s">
        <v>649</v>
      </c>
      <c r="BK484" s="2"/>
      <c r="BL484" s="2"/>
      <c r="BM484" s="2">
        <v>15001</v>
      </c>
      <c r="BN484" s="2">
        <v>0</v>
      </c>
      <c r="BO484" s="2" t="s">
        <v>6</v>
      </c>
      <c r="BP484" s="2">
        <v>0</v>
      </c>
      <c r="BQ484" s="2">
        <v>2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6</v>
      </c>
      <c r="BZ484" s="2">
        <v>105</v>
      </c>
      <c r="CA484" s="2">
        <v>55</v>
      </c>
      <c r="CB484" s="2"/>
      <c r="CC484" s="2"/>
      <c r="CD484" s="2"/>
      <c r="CE484" s="2"/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1470</v>
      </c>
      <c r="CO484" s="2">
        <v>0</v>
      </c>
      <c r="CP484" s="2">
        <f t="shared" si="535"/>
        <v>9372.69</v>
      </c>
      <c r="CQ484" s="2">
        <f t="shared" si="536"/>
        <v>5335.4</v>
      </c>
      <c r="CR484" s="2">
        <f t="shared" si="537"/>
        <v>405.89</v>
      </c>
      <c r="CS484" s="2">
        <f t="shared" si="538"/>
        <v>79.239999999999995</v>
      </c>
      <c r="CT484" s="2">
        <f t="shared" si="539"/>
        <v>1107.5899999999999</v>
      </c>
      <c r="CU484" s="2">
        <f t="shared" si="540"/>
        <v>0</v>
      </c>
      <c r="CV484" s="2">
        <f t="shared" si="541"/>
        <v>117.82899999999998</v>
      </c>
      <c r="CW484" s="2">
        <f t="shared" si="542"/>
        <v>6.6749999999999998</v>
      </c>
      <c r="CX484" s="2">
        <f t="shared" si="543"/>
        <v>0</v>
      </c>
      <c r="CY484" s="2">
        <f t="shared" si="544"/>
        <v>1542.971</v>
      </c>
      <c r="CZ484" s="2">
        <f t="shared" si="545"/>
        <v>763.36460000000011</v>
      </c>
      <c r="DA484" s="2"/>
      <c r="DB484" s="2"/>
      <c r="DC484" s="2" t="s">
        <v>6</v>
      </c>
      <c r="DD484" s="2" t="s">
        <v>6</v>
      </c>
      <c r="DE484" s="2" t="s">
        <v>102</v>
      </c>
      <c r="DF484" s="2" t="s">
        <v>102</v>
      </c>
      <c r="DG484" s="2" t="s">
        <v>103</v>
      </c>
      <c r="DH484" s="2" t="s">
        <v>6</v>
      </c>
      <c r="DI484" s="2" t="s">
        <v>103</v>
      </c>
      <c r="DJ484" s="2" t="s">
        <v>102</v>
      </c>
      <c r="DK484" s="2" t="s">
        <v>6</v>
      </c>
      <c r="DL484" s="2" t="s">
        <v>6</v>
      </c>
      <c r="DM484" s="2" t="s">
        <v>6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1005</v>
      </c>
      <c r="DV484" s="2" t="s">
        <v>32</v>
      </c>
      <c r="DW484" s="2" t="s">
        <v>32</v>
      </c>
      <c r="DX484" s="2">
        <v>100</v>
      </c>
      <c r="DY484" s="2"/>
      <c r="DZ484" s="2"/>
      <c r="EA484" s="2"/>
      <c r="EB484" s="2"/>
      <c r="EC484" s="2"/>
      <c r="ED484" s="2"/>
      <c r="EE484" s="2">
        <v>27029049</v>
      </c>
      <c r="EF484" s="2">
        <v>2</v>
      </c>
      <c r="EG484" s="2" t="s">
        <v>23</v>
      </c>
      <c r="EH484" s="2">
        <v>0</v>
      </c>
      <c r="EI484" s="2" t="s">
        <v>6</v>
      </c>
      <c r="EJ484" s="2">
        <v>1</v>
      </c>
      <c r="EK484" s="2">
        <v>15001</v>
      </c>
      <c r="EL484" s="2" t="s">
        <v>24</v>
      </c>
      <c r="EM484" s="2" t="s">
        <v>25</v>
      </c>
      <c r="EN484" s="2"/>
      <c r="EO484" s="2" t="s">
        <v>106</v>
      </c>
      <c r="EP484" s="2"/>
      <c r="EQ484" s="2">
        <v>0</v>
      </c>
      <c r="ER484" s="2">
        <v>6623.23</v>
      </c>
      <c r="ES484" s="2">
        <v>5335.4</v>
      </c>
      <c r="ET484" s="2">
        <v>324.70999999999998</v>
      </c>
      <c r="EU484" s="2">
        <v>63.39</v>
      </c>
      <c r="EV484" s="2">
        <v>963.12</v>
      </c>
      <c r="EW484" s="2">
        <v>102.46</v>
      </c>
      <c r="EX484" s="2">
        <v>5.34</v>
      </c>
      <c r="EY484" s="2">
        <v>0</v>
      </c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546"/>
        <v>0</v>
      </c>
      <c r="FS484" s="2">
        <v>0</v>
      </c>
      <c r="FT484" s="2" t="s">
        <v>27</v>
      </c>
      <c r="FU484" s="2" t="s">
        <v>28</v>
      </c>
      <c r="FV484" s="2"/>
      <c r="FW484" s="2"/>
      <c r="FX484" s="2">
        <v>94.5</v>
      </c>
      <c r="FY484" s="2">
        <v>46.75</v>
      </c>
      <c r="FZ484" s="2"/>
      <c r="GA484" s="2" t="s">
        <v>6</v>
      </c>
      <c r="GB484" s="2"/>
      <c r="GC484" s="2"/>
      <c r="GD484" s="2">
        <v>0</v>
      </c>
      <c r="GE484" s="2"/>
      <c r="GF484" s="2">
        <v>-59192285</v>
      </c>
      <c r="GG484" s="2">
        <v>2</v>
      </c>
      <c r="GH484" s="2">
        <v>1</v>
      </c>
      <c r="GI484" s="2">
        <v>-2</v>
      </c>
      <c r="GJ484" s="2">
        <v>0</v>
      </c>
      <c r="GK484" s="2">
        <f>ROUND(R484*(R12)/100,2)</f>
        <v>0</v>
      </c>
      <c r="GL484" s="2">
        <f t="shared" si="547"/>
        <v>0</v>
      </c>
      <c r="GM484" s="2">
        <f t="shared" si="548"/>
        <v>11679.02</v>
      </c>
      <c r="GN484" s="2">
        <f t="shared" si="549"/>
        <v>11679.02</v>
      </c>
      <c r="GO484" s="2">
        <f t="shared" si="550"/>
        <v>0</v>
      </c>
      <c r="GP484" s="2">
        <f t="shared" si="551"/>
        <v>0</v>
      </c>
      <c r="GQ484" s="2"/>
      <c r="GR484" s="2">
        <v>0</v>
      </c>
      <c r="GS484" s="2">
        <v>3</v>
      </c>
      <c r="GT484" s="2">
        <v>0</v>
      </c>
      <c r="GU484" s="2" t="s">
        <v>6</v>
      </c>
      <c r="GV484" s="2">
        <f t="shared" si="552"/>
        <v>0</v>
      </c>
      <c r="GW484" s="2">
        <v>1</v>
      </c>
      <c r="GX484" s="2">
        <f t="shared" si="553"/>
        <v>0</v>
      </c>
      <c r="GY484" s="2"/>
      <c r="GZ484" s="2"/>
      <c r="HA484" s="2">
        <v>0</v>
      </c>
      <c r="HB484" s="2">
        <v>0</v>
      </c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17</v>
      </c>
      <c r="B485">
        <v>1</v>
      </c>
      <c r="C485">
        <f>ROW(SmtRes!A1310)</f>
        <v>1310</v>
      </c>
      <c r="D485">
        <f>ROW(EtalonRes!A1336)</f>
        <v>1336</v>
      </c>
      <c r="E485" t="s">
        <v>646</v>
      </c>
      <c r="F485" t="s">
        <v>647</v>
      </c>
      <c r="G485" t="s">
        <v>648</v>
      </c>
      <c r="H485" t="s">
        <v>32</v>
      </c>
      <c r="I485">
        <f>ROUND(136.85/100,9)</f>
        <v>1.3685</v>
      </c>
      <c r="J485">
        <v>0</v>
      </c>
      <c r="O485">
        <f t="shared" si="519"/>
        <v>9372.69</v>
      </c>
      <c r="P485">
        <f t="shared" si="520"/>
        <v>7301.49</v>
      </c>
      <c r="Q485">
        <f t="shared" si="521"/>
        <v>555.46</v>
      </c>
      <c r="R485">
        <f t="shared" si="522"/>
        <v>108.44</v>
      </c>
      <c r="S485">
        <f t="shared" si="523"/>
        <v>1515.74</v>
      </c>
      <c r="T485">
        <f t="shared" si="524"/>
        <v>0</v>
      </c>
      <c r="U485">
        <f t="shared" si="525"/>
        <v>161.24898649999997</v>
      </c>
      <c r="V485">
        <f t="shared" si="526"/>
        <v>9.1347375</v>
      </c>
      <c r="W485">
        <f t="shared" si="527"/>
        <v>0</v>
      </c>
      <c r="X485">
        <f t="shared" si="528"/>
        <v>1542.97</v>
      </c>
      <c r="Y485">
        <f t="shared" si="529"/>
        <v>763.36</v>
      </c>
      <c r="AA485">
        <v>27721504</v>
      </c>
      <c r="AB485">
        <f t="shared" si="530"/>
        <v>6848.88</v>
      </c>
      <c r="AC485">
        <f t="shared" si="557"/>
        <v>5335.4</v>
      </c>
      <c r="AD485">
        <f>ROUND(((((ET485*1.25))-((EU485*1.25)))+AE485),2)</f>
        <v>405.89</v>
      </c>
      <c r="AE485">
        <f>ROUND(((EU485*1.25)),2)</f>
        <v>79.239999999999995</v>
      </c>
      <c r="AF485">
        <f>ROUND(((EV485*1.15)),2)</f>
        <v>1107.5899999999999</v>
      </c>
      <c r="AG485">
        <f t="shared" si="532"/>
        <v>0</v>
      </c>
      <c r="AH485">
        <f>((EW485*1.15))</f>
        <v>117.82899999999998</v>
      </c>
      <c r="AI485">
        <f>((EX485*1.25))</f>
        <v>6.6749999999999998</v>
      </c>
      <c r="AJ485">
        <f t="shared" si="534"/>
        <v>0</v>
      </c>
      <c r="AK485">
        <v>6623.23</v>
      </c>
      <c r="AL485">
        <v>5335.4</v>
      </c>
      <c r="AM485">
        <v>324.70999999999998</v>
      </c>
      <c r="AN485">
        <v>63.39</v>
      </c>
      <c r="AO485">
        <v>963.12</v>
      </c>
      <c r="AP485">
        <v>0</v>
      </c>
      <c r="AQ485">
        <v>102.46</v>
      </c>
      <c r="AR485">
        <v>5.34</v>
      </c>
      <c r="AS485">
        <v>0</v>
      </c>
      <c r="AT485">
        <v>95</v>
      </c>
      <c r="AU485">
        <v>47</v>
      </c>
      <c r="AV485">
        <v>1</v>
      </c>
      <c r="AW485">
        <v>1</v>
      </c>
      <c r="AZ485">
        <v>1</v>
      </c>
      <c r="BA485">
        <v>1</v>
      </c>
      <c r="BB485">
        <v>1</v>
      </c>
      <c r="BC485">
        <v>1</v>
      </c>
      <c r="BD485" t="s">
        <v>6</v>
      </c>
      <c r="BE485" t="s">
        <v>6</v>
      </c>
      <c r="BF485" t="s">
        <v>6</v>
      </c>
      <c r="BG485" t="s">
        <v>6</v>
      </c>
      <c r="BH485">
        <v>0</v>
      </c>
      <c r="BI485">
        <v>1</v>
      </c>
      <c r="BJ485" t="s">
        <v>649</v>
      </c>
      <c r="BM485">
        <v>15001</v>
      </c>
      <c r="BN485">
        <v>0</v>
      </c>
      <c r="BO485" t="s">
        <v>6</v>
      </c>
      <c r="BP485">
        <v>0</v>
      </c>
      <c r="BQ485">
        <v>2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6</v>
      </c>
      <c r="BZ485">
        <v>105</v>
      </c>
      <c r="CA485">
        <v>55</v>
      </c>
      <c r="CF485">
        <v>0</v>
      </c>
      <c r="CG485">
        <v>0</v>
      </c>
      <c r="CM485">
        <v>0</v>
      </c>
      <c r="CN485" t="s">
        <v>1470</v>
      </c>
      <c r="CO485">
        <v>0</v>
      </c>
      <c r="CP485">
        <f t="shared" si="535"/>
        <v>9372.69</v>
      </c>
      <c r="CQ485">
        <f t="shared" si="536"/>
        <v>5335.4</v>
      </c>
      <c r="CR485">
        <f t="shared" si="537"/>
        <v>405.89</v>
      </c>
      <c r="CS485">
        <f t="shared" si="538"/>
        <v>79.239999999999995</v>
      </c>
      <c r="CT485">
        <f t="shared" si="539"/>
        <v>1107.5899999999999</v>
      </c>
      <c r="CU485">
        <f t="shared" si="540"/>
        <v>0</v>
      </c>
      <c r="CV485">
        <f t="shared" si="541"/>
        <v>117.82899999999998</v>
      </c>
      <c r="CW485">
        <f t="shared" si="542"/>
        <v>6.6749999999999998</v>
      </c>
      <c r="CX485">
        <f t="shared" si="543"/>
        <v>0</v>
      </c>
      <c r="CY485">
        <f t="shared" si="544"/>
        <v>1542.971</v>
      </c>
      <c r="CZ485">
        <f t="shared" si="545"/>
        <v>763.36460000000011</v>
      </c>
      <c r="DC485" t="s">
        <v>6</v>
      </c>
      <c r="DD485" t="s">
        <v>6</v>
      </c>
      <c r="DE485" t="s">
        <v>102</v>
      </c>
      <c r="DF485" t="s">
        <v>102</v>
      </c>
      <c r="DG485" t="s">
        <v>103</v>
      </c>
      <c r="DH485" t="s">
        <v>6</v>
      </c>
      <c r="DI485" t="s">
        <v>103</v>
      </c>
      <c r="DJ485" t="s">
        <v>102</v>
      </c>
      <c r="DK485" t="s">
        <v>6</v>
      </c>
      <c r="DL485" t="s">
        <v>6</v>
      </c>
      <c r="DM485" t="s">
        <v>6</v>
      </c>
      <c r="DN485">
        <v>0</v>
      </c>
      <c r="DO485">
        <v>0</v>
      </c>
      <c r="DP485">
        <v>1</v>
      </c>
      <c r="DQ485">
        <v>1</v>
      </c>
      <c r="DU485">
        <v>1005</v>
      </c>
      <c r="DV485" t="s">
        <v>32</v>
      </c>
      <c r="DW485" t="s">
        <v>32</v>
      </c>
      <c r="DX485">
        <v>100</v>
      </c>
      <c r="EE485">
        <v>27029049</v>
      </c>
      <c r="EF485">
        <v>2</v>
      </c>
      <c r="EG485" t="s">
        <v>23</v>
      </c>
      <c r="EH485">
        <v>0</v>
      </c>
      <c r="EI485" t="s">
        <v>6</v>
      </c>
      <c r="EJ485">
        <v>1</v>
      </c>
      <c r="EK485">
        <v>15001</v>
      </c>
      <c r="EL485" t="s">
        <v>24</v>
      </c>
      <c r="EM485" t="s">
        <v>25</v>
      </c>
      <c r="EO485" t="s">
        <v>106</v>
      </c>
      <c r="EQ485">
        <v>0</v>
      </c>
      <c r="ER485">
        <v>6623.23</v>
      </c>
      <c r="ES485">
        <v>5335.4</v>
      </c>
      <c r="ET485">
        <v>324.70999999999998</v>
      </c>
      <c r="EU485">
        <v>63.39</v>
      </c>
      <c r="EV485">
        <v>963.12</v>
      </c>
      <c r="EW485">
        <v>102.46</v>
      </c>
      <c r="EX485">
        <v>5.34</v>
      </c>
      <c r="EY485">
        <v>0</v>
      </c>
      <c r="FQ485">
        <v>0</v>
      </c>
      <c r="FR485">
        <f t="shared" si="546"/>
        <v>0</v>
      </c>
      <c r="FS485">
        <v>0</v>
      </c>
      <c r="FT485" t="s">
        <v>27</v>
      </c>
      <c r="FU485" t="s">
        <v>28</v>
      </c>
      <c r="FX485">
        <v>94.5</v>
      </c>
      <c r="FY485">
        <v>46.75</v>
      </c>
      <c r="GA485" t="s">
        <v>6</v>
      </c>
      <c r="GD485">
        <v>0</v>
      </c>
      <c r="GF485">
        <v>-59192285</v>
      </c>
      <c r="GG485">
        <v>2</v>
      </c>
      <c r="GH485">
        <v>1</v>
      </c>
      <c r="GI485">
        <v>-2</v>
      </c>
      <c r="GJ485">
        <v>0</v>
      </c>
      <c r="GK485">
        <f>ROUND(R485*(S12)/100,2)</f>
        <v>0</v>
      </c>
      <c r="GL485">
        <f t="shared" si="547"/>
        <v>0</v>
      </c>
      <c r="GM485">
        <f t="shared" si="548"/>
        <v>11679.02</v>
      </c>
      <c r="GN485">
        <f t="shared" si="549"/>
        <v>11679.02</v>
      </c>
      <c r="GO485">
        <f t="shared" si="550"/>
        <v>0</v>
      </c>
      <c r="GP485">
        <f t="shared" si="551"/>
        <v>0</v>
      </c>
      <c r="GR485">
        <v>0</v>
      </c>
      <c r="GS485">
        <v>0</v>
      </c>
      <c r="GT485">
        <v>0</v>
      </c>
      <c r="GU485" t="s">
        <v>6</v>
      </c>
      <c r="GV485">
        <f t="shared" si="552"/>
        <v>0</v>
      </c>
      <c r="GW485">
        <v>1</v>
      </c>
      <c r="GX485">
        <f t="shared" si="553"/>
        <v>0</v>
      </c>
      <c r="HA485">
        <v>0</v>
      </c>
      <c r="HB485">
        <v>0</v>
      </c>
      <c r="IK485">
        <v>0</v>
      </c>
    </row>
    <row r="486" spans="1:255" x14ac:dyDescent="0.2">
      <c r="A486" s="2">
        <v>17</v>
      </c>
      <c r="B486" s="2">
        <v>1</v>
      </c>
      <c r="C486" s="2">
        <f>ROW(SmtRes!A1321)</f>
        <v>1321</v>
      </c>
      <c r="D486" s="2">
        <f>ROW(EtalonRes!A1347)</f>
        <v>1347</v>
      </c>
      <c r="E486" s="2" t="s">
        <v>650</v>
      </c>
      <c r="F486" s="2" t="s">
        <v>472</v>
      </c>
      <c r="G486" s="2" t="s">
        <v>473</v>
      </c>
      <c r="H486" s="2" t="s">
        <v>32</v>
      </c>
      <c r="I486" s="2">
        <f>ROUND(6.88/100,9)</f>
        <v>6.88E-2</v>
      </c>
      <c r="J486" s="2">
        <v>0</v>
      </c>
      <c r="K486" s="2"/>
      <c r="L486" s="2"/>
      <c r="M486" s="2"/>
      <c r="N486" s="2"/>
      <c r="O486" s="2">
        <f t="shared" si="519"/>
        <v>693.65</v>
      </c>
      <c r="P486" s="2">
        <f t="shared" si="520"/>
        <v>570.92999999999995</v>
      </c>
      <c r="Q486" s="2">
        <f t="shared" si="521"/>
        <v>21.95</v>
      </c>
      <c r="R486" s="2">
        <f t="shared" si="522"/>
        <v>4.33</v>
      </c>
      <c r="S486" s="2">
        <f t="shared" si="523"/>
        <v>100.77</v>
      </c>
      <c r="T486" s="2">
        <f t="shared" si="524"/>
        <v>0</v>
      </c>
      <c r="U486" s="2">
        <f t="shared" si="525"/>
        <v>11.529366399999999</v>
      </c>
      <c r="V486" s="2">
        <f t="shared" si="526"/>
        <v>0.36378000000000005</v>
      </c>
      <c r="W486" s="2">
        <f t="shared" si="527"/>
        <v>0</v>
      </c>
      <c r="X486" s="2">
        <f t="shared" si="528"/>
        <v>111.41</v>
      </c>
      <c r="Y486" s="2">
        <f t="shared" si="529"/>
        <v>56.75</v>
      </c>
      <c r="Z486" s="2"/>
      <c r="AA486" s="2">
        <v>27721505</v>
      </c>
      <c r="AB486" s="2">
        <f t="shared" si="530"/>
        <v>10081.99</v>
      </c>
      <c r="AC486" s="2">
        <f t="shared" si="557"/>
        <v>8298.35</v>
      </c>
      <c r="AD486" s="2">
        <f>ROUND(((((ET486*1.25))-((EU486*1.25)))+AE486),2)</f>
        <v>319.01</v>
      </c>
      <c r="AE486" s="2">
        <f>ROUND(((EU486*1.25)),2)</f>
        <v>62.9</v>
      </c>
      <c r="AF486" s="2">
        <f>ROUND(((EV486*1.15)),2)</f>
        <v>1464.63</v>
      </c>
      <c r="AG486" s="2">
        <f t="shared" si="532"/>
        <v>0</v>
      </c>
      <c r="AH486" s="2">
        <f>((EW486*1.15))</f>
        <v>167.57799999999997</v>
      </c>
      <c r="AI486" s="2">
        <f>((EX486*1.25))</f>
        <v>5.2875000000000005</v>
      </c>
      <c r="AJ486" s="2">
        <f t="shared" si="534"/>
        <v>0</v>
      </c>
      <c r="AK486" s="2">
        <v>9827.15</v>
      </c>
      <c r="AL486" s="2">
        <v>8298.35</v>
      </c>
      <c r="AM486" s="2">
        <v>255.21</v>
      </c>
      <c r="AN486" s="2">
        <v>50.32</v>
      </c>
      <c r="AO486" s="2">
        <v>1273.5899999999999</v>
      </c>
      <c r="AP486" s="2">
        <v>0</v>
      </c>
      <c r="AQ486" s="2">
        <v>145.72</v>
      </c>
      <c r="AR486" s="2">
        <v>4.2300000000000004</v>
      </c>
      <c r="AS486" s="2">
        <v>0</v>
      </c>
      <c r="AT486" s="2">
        <v>106</v>
      </c>
      <c r="AU486" s="2">
        <v>54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6</v>
      </c>
      <c r="BE486" s="2" t="s">
        <v>6</v>
      </c>
      <c r="BF486" s="2" t="s">
        <v>6</v>
      </c>
      <c r="BG486" s="2" t="s">
        <v>6</v>
      </c>
      <c r="BH486" s="2">
        <v>0</v>
      </c>
      <c r="BI486" s="2">
        <v>1</v>
      </c>
      <c r="BJ486" s="2" t="s">
        <v>474</v>
      </c>
      <c r="BK486" s="2"/>
      <c r="BL486" s="2"/>
      <c r="BM486" s="2">
        <v>10001</v>
      </c>
      <c r="BN486" s="2">
        <v>0</v>
      </c>
      <c r="BO486" s="2" t="s">
        <v>6</v>
      </c>
      <c r="BP486" s="2">
        <v>0</v>
      </c>
      <c r="BQ486" s="2">
        <v>2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6</v>
      </c>
      <c r="BZ486" s="2">
        <v>118</v>
      </c>
      <c r="CA486" s="2">
        <v>63</v>
      </c>
      <c r="CB486" s="2"/>
      <c r="CC486" s="2"/>
      <c r="CD486" s="2"/>
      <c r="CE486" s="2"/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1470</v>
      </c>
      <c r="CO486" s="2">
        <v>0</v>
      </c>
      <c r="CP486" s="2">
        <f t="shared" si="535"/>
        <v>693.65</v>
      </c>
      <c r="CQ486" s="2">
        <f t="shared" si="536"/>
        <v>8298.35</v>
      </c>
      <c r="CR486" s="2">
        <f t="shared" si="537"/>
        <v>319.01</v>
      </c>
      <c r="CS486" s="2">
        <f t="shared" si="538"/>
        <v>62.9</v>
      </c>
      <c r="CT486" s="2">
        <f t="shared" si="539"/>
        <v>1464.63</v>
      </c>
      <c r="CU486" s="2">
        <f t="shared" si="540"/>
        <v>0</v>
      </c>
      <c r="CV486" s="2">
        <f t="shared" si="541"/>
        <v>167.57799999999997</v>
      </c>
      <c r="CW486" s="2">
        <f t="shared" si="542"/>
        <v>5.2875000000000005</v>
      </c>
      <c r="CX486" s="2">
        <f t="shared" si="543"/>
        <v>0</v>
      </c>
      <c r="CY486" s="2">
        <f t="shared" si="544"/>
        <v>111.40599999999999</v>
      </c>
      <c r="CZ486" s="2">
        <f t="shared" si="545"/>
        <v>56.753999999999998</v>
      </c>
      <c r="DA486" s="2"/>
      <c r="DB486" s="2"/>
      <c r="DC486" s="2" t="s">
        <v>6</v>
      </c>
      <c r="DD486" s="2" t="s">
        <v>6</v>
      </c>
      <c r="DE486" s="2" t="s">
        <v>102</v>
      </c>
      <c r="DF486" s="2" t="s">
        <v>102</v>
      </c>
      <c r="DG486" s="2" t="s">
        <v>103</v>
      </c>
      <c r="DH486" s="2" t="s">
        <v>6</v>
      </c>
      <c r="DI486" s="2" t="s">
        <v>103</v>
      </c>
      <c r="DJ486" s="2" t="s">
        <v>102</v>
      </c>
      <c r="DK486" s="2" t="s">
        <v>6</v>
      </c>
      <c r="DL486" s="2" t="s">
        <v>6</v>
      </c>
      <c r="DM486" s="2" t="s">
        <v>6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1005</v>
      </c>
      <c r="DV486" s="2" t="s">
        <v>32</v>
      </c>
      <c r="DW486" s="2" t="s">
        <v>32</v>
      </c>
      <c r="DX486" s="2">
        <v>100</v>
      </c>
      <c r="DY486" s="2"/>
      <c r="DZ486" s="2"/>
      <c r="EA486" s="2"/>
      <c r="EB486" s="2"/>
      <c r="EC486" s="2"/>
      <c r="ED486" s="2"/>
      <c r="EE486" s="2">
        <v>27029023</v>
      </c>
      <c r="EF486" s="2">
        <v>2</v>
      </c>
      <c r="EG486" s="2" t="s">
        <v>23</v>
      </c>
      <c r="EH486" s="2">
        <v>0</v>
      </c>
      <c r="EI486" s="2" t="s">
        <v>6</v>
      </c>
      <c r="EJ486" s="2">
        <v>1</v>
      </c>
      <c r="EK486" s="2">
        <v>10001</v>
      </c>
      <c r="EL486" s="2" t="s">
        <v>475</v>
      </c>
      <c r="EM486" s="2" t="s">
        <v>476</v>
      </c>
      <c r="EN486" s="2"/>
      <c r="EO486" s="2" t="s">
        <v>106</v>
      </c>
      <c r="EP486" s="2"/>
      <c r="EQ486" s="2">
        <v>0</v>
      </c>
      <c r="ER486" s="2">
        <v>9827.15</v>
      </c>
      <c r="ES486" s="2">
        <v>8298.35</v>
      </c>
      <c r="ET486" s="2">
        <v>255.21</v>
      </c>
      <c r="EU486" s="2">
        <v>50.32</v>
      </c>
      <c r="EV486" s="2">
        <v>1273.5899999999999</v>
      </c>
      <c r="EW486" s="2">
        <v>145.72</v>
      </c>
      <c r="EX486" s="2">
        <v>4.2300000000000004</v>
      </c>
      <c r="EY486" s="2">
        <v>0</v>
      </c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546"/>
        <v>0</v>
      </c>
      <c r="FS486" s="2">
        <v>0</v>
      </c>
      <c r="FT486" s="2" t="s">
        <v>27</v>
      </c>
      <c r="FU486" s="2" t="s">
        <v>28</v>
      </c>
      <c r="FV486" s="2"/>
      <c r="FW486" s="2"/>
      <c r="FX486" s="2">
        <v>106.2</v>
      </c>
      <c r="FY486" s="2">
        <v>53.55</v>
      </c>
      <c r="FZ486" s="2"/>
      <c r="GA486" s="2" t="s">
        <v>6</v>
      </c>
      <c r="GB486" s="2"/>
      <c r="GC486" s="2"/>
      <c r="GD486" s="2">
        <v>0</v>
      </c>
      <c r="GE486" s="2"/>
      <c r="GF486" s="2">
        <v>1452579699</v>
      </c>
      <c r="GG486" s="2">
        <v>2</v>
      </c>
      <c r="GH486" s="2">
        <v>1</v>
      </c>
      <c r="GI486" s="2">
        <v>-2</v>
      </c>
      <c r="GJ486" s="2">
        <v>0</v>
      </c>
      <c r="GK486" s="2">
        <f>ROUND(R486*(R12)/100,2)</f>
        <v>0</v>
      </c>
      <c r="GL486" s="2">
        <f t="shared" si="547"/>
        <v>0</v>
      </c>
      <c r="GM486" s="2">
        <f t="shared" si="548"/>
        <v>861.81</v>
      </c>
      <c r="GN486" s="2">
        <f t="shared" si="549"/>
        <v>861.81</v>
      </c>
      <c r="GO486" s="2">
        <f t="shared" si="550"/>
        <v>0</v>
      </c>
      <c r="GP486" s="2">
        <f t="shared" si="551"/>
        <v>0</v>
      </c>
      <c r="GQ486" s="2"/>
      <c r="GR486" s="2">
        <v>0</v>
      </c>
      <c r="GS486" s="2">
        <v>3</v>
      </c>
      <c r="GT486" s="2">
        <v>0</v>
      </c>
      <c r="GU486" s="2" t="s">
        <v>6</v>
      </c>
      <c r="GV486" s="2">
        <f t="shared" si="552"/>
        <v>0</v>
      </c>
      <c r="GW486" s="2">
        <v>1</v>
      </c>
      <c r="GX486" s="2">
        <f t="shared" si="553"/>
        <v>0</v>
      </c>
      <c r="GY486" s="2"/>
      <c r="GZ486" s="2"/>
      <c r="HA486" s="2">
        <v>0</v>
      </c>
      <c r="HB486" s="2">
        <v>0</v>
      </c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17</v>
      </c>
      <c r="B487">
        <v>1</v>
      </c>
      <c r="C487">
        <f>ROW(SmtRes!A1332)</f>
        <v>1332</v>
      </c>
      <c r="D487">
        <f>ROW(EtalonRes!A1358)</f>
        <v>1358</v>
      </c>
      <c r="E487" t="s">
        <v>650</v>
      </c>
      <c r="F487" t="s">
        <v>472</v>
      </c>
      <c r="G487" t="s">
        <v>473</v>
      </c>
      <c r="H487" t="s">
        <v>32</v>
      </c>
      <c r="I487">
        <f>ROUND(6.88/100,9)</f>
        <v>6.88E-2</v>
      </c>
      <c r="J487">
        <v>0</v>
      </c>
      <c r="O487">
        <f t="shared" si="519"/>
        <v>693.65</v>
      </c>
      <c r="P487">
        <f t="shared" si="520"/>
        <v>570.92999999999995</v>
      </c>
      <c r="Q487">
        <f t="shared" si="521"/>
        <v>21.95</v>
      </c>
      <c r="R487">
        <f t="shared" si="522"/>
        <v>4.33</v>
      </c>
      <c r="S487">
        <f t="shared" si="523"/>
        <v>100.77</v>
      </c>
      <c r="T487">
        <f t="shared" si="524"/>
        <v>0</v>
      </c>
      <c r="U487">
        <f t="shared" si="525"/>
        <v>11.529366399999999</v>
      </c>
      <c r="V487">
        <f t="shared" si="526"/>
        <v>0.36378000000000005</v>
      </c>
      <c r="W487">
        <f t="shared" si="527"/>
        <v>0</v>
      </c>
      <c r="X487">
        <f t="shared" si="528"/>
        <v>111.41</v>
      </c>
      <c r="Y487">
        <f t="shared" si="529"/>
        <v>56.75</v>
      </c>
      <c r="AA487">
        <v>27721504</v>
      </c>
      <c r="AB487">
        <f t="shared" si="530"/>
        <v>10081.99</v>
      </c>
      <c r="AC487">
        <f t="shared" si="557"/>
        <v>8298.35</v>
      </c>
      <c r="AD487">
        <f>ROUND(((((ET487*1.25))-((EU487*1.25)))+AE487),2)</f>
        <v>319.01</v>
      </c>
      <c r="AE487">
        <f>ROUND(((EU487*1.25)),2)</f>
        <v>62.9</v>
      </c>
      <c r="AF487">
        <f>ROUND(((EV487*1.15)),2)</f>
        <v>1464.63</v>
      </c>
      <c r="AG487">
        <f t="shared" si="532"/>
        <v>0</v>
      </c>
      <c r="AH487">
        <f>((EW487*1.15))</f>
        <v>167.57799999999997</v>
      </c>
      <c r="AI487">
        <f>((EX487*1.25))</f>
        <v>5.2875000000000005</v>
      </c>
      <c r="AJ487">
        <f t="shared" si="534"/>
        <v>0</v>
      </c>
      <c r="AK487">
        <v>9827.15</v>
      </c>
      <c r="AL487">
        <v>8298.35</v>
      </c>
      <c r="AM487">
        <v>255.21</v>
      </c>
      <c r="AN487">
        <v>50.32</v>
      </c>
      <c r="AO487">
        <v>1273.5899999999999</v>
      </c>
      <c r="AP487">
        <v>0</v>
      </c>
      <c r="AQ487">
        <v>145.72</v>
      </c>
      <c r="AR487">
        <v>4.2300000000000004</v>
      </c>
      <c r="AS487">
        <v>0</v>
      </c>
      <c r="AT487">
        <v>106</v>
      </c>
      <c r="AU487">
        <v>54</v>
      </c>
      <c r="AV487">
        <v>1</v>
      </c>
      <c r="AW487">
        <v>1</v>
      </c>
      <c r="AZ487">
        <v>1</v>
      </c>
      <c r="BA487">
        <v>1</v>
      </c>
      <c r="BB487">
        <v>1</v>
      </c>
      <c r="BC487">
        <v>1</v>
      </c>
      <c r="BD487" t="s">
        <v>6</v>
      </c>
      <c r="BE487" t="s">
        <v>6</v>
      </c>
      <c r="BF487" t="s">
        <v>6</v>
      </c>
      <c r="BG487" t="s">
        <v>6</v>
      </c>
      <c r="BH487">
        <v>0</v>
      </c>
      <c r="BI487">
        <v>1</v>
      </c>
      <c r="BJ487" t="s">
        <v>474</v>
      </c>
      <c r="BM487">
        <v>10001</v>
      </c>
      <c r="BN487">
        <v>0</v>
      </c>
      <c r="BO487" t="s">
        <v>6</v>
      </c>
      <c r="BP487">
        <v>0</v>
      </c>
      <c r="BQ487">
        <v>2</v>
      </c>
      <c r="BR487">
        <v>0</v>
      </c>
      <c r="BS487">
        <v>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6</v>
      </c>
      <c r="BZ487">
        <v>118</v>
      </c>
      <c r="CA487">
        <v>63</v>
      </c>
      <c r="CF487">
        <v>0</v>
      </c>
      <c r="CG487">
        <v>0</v>
      </c>
      <c r="CM487">
        <v>0</v>
      </c>
      <c r="CN487" t="s">
        <v>1470</v>
      </c>
      <c r="CO487">
        <v>0</v>
      </c>
      <c r="CP487">
        <f t="shared" si="535"/>
        <v>693.65</v>
      </c>
      <c r="CQ487">
        <f t="shared" si="536"/>
        <v>8298.35</v>
      </c>
      <c r="CR487">
        <f t="shared" si="537"/>
        <v>319.01</v>
      </c>
      <c r="CS487">
        <f t="shared" si="538"/>
        <v>62.9</v>
      </c>
      <c r="CT487">
        <f t="shared" si="539"/>
        <v>1464.63</v>
      </c>
      <c r="CU487">
        <f t="shared" si="540"/>
        <v>0</v>
      </c>
      <c r="CV487">
        <f t="shared" si="541"/>
        <v>167.57799999999997</v>
      </c>
      <c r="CW487">
        <f t="shared" si="542"/>
        <v>5.2875000000000005</v>
      </c>
      <c r="CX487">
        <f t="shared" si="543"/>
        <v>0</v>
      </c>
      <c r="CY487">
        <f t="shared" si="544"/>
        <v>111.40599999999999</v>
      </c>
      <c r="CZ487">
        <f t="shared" si="545"/>
        <v>56.753999999999998</v>
      </c>
      <c r="DC487" t="s">
        <v>6</v>
      </c>
      <c r="DD487" t="s">
        <v>6</v>
      </c>
      <c r="DE487" t="s">
        <v>102</v>
      </c>
      <c r="DF487" t="s">
        <v>102</v>
      </c>
      <c r="DG487" t="s">
        <v>103</v>
      </c>
      <c r="DH487" t="s">
        <v>6</v>
      </c>
      <c r="DI487" t="s">
        <v>103</v>
      </c>
      <c r="DJ487" t="s">
        <v>102</v>
      </c>
      <c r="DK487" t="s">
        <v>6</v>
      </c>
      <c r="DL487" t="s">
        <v>6</v>
      </c>
      <c r="DM487" t="s">
        <v>6</v>
      </c>
      <c r="DN487">
        <v>0</v>
      </c>
      <c r="DO487">
        <v>0</v>
      </c>
      <c r="DP487">
        <v>1</v>
      </c>
      <c r="DQ487">
        <v>1</v>
      </c>
      <c r="DU487">
        <v>1005</v>
      </c>
      <c r="DV487" t="s">
        <v>32</v>
      </c>
      <c r="DW487" t="s">
        <v>32</v>
      </c>
      <c r="DX487">
        <v>100</v>
      </c>
      <c r="EE487">
        <v>27029023</v>
      </c>
      <c r="EF487">
        <v>2</v>
      </c>
      <c r="EG487" t="s">
        <v>23</v>
      </c>
      <c r="EH487">
        <v>0</v>
      </c>
      <c r="EI487" t="s">
        <v>6</v>
      </c>
      <c r="EJ487">
        <v>1</v>
      </c>
      <c r="EK487">
        <v>10001</v>
      </c>
      <c r="EL487" t="s">
        <v>475</v>
      </c>
      <c r="EM487" t="s">
        <v>476</v>
      </c>
      <c r="EO487" t="s">
        <v>106</v>
      </c>
      <c r="EQ487">
        <v>0</v>
      </c>
      <c r="ER487">
        <v>9827.15</v>
      </c>
      <c r="ES487">
        <v>8298.35</v>
      </c>
      <c r="ET487">
        <v>255.21</v>
      </c>
      <c r="EU487">
        <v>50.32</v>
      </c>
      <c r="EV487">
        <v>1273.5899999999999</v>
      </c>
      <c r="EW487">
        <v>145.72</v>
      </c>
      <c r="EX487">
        <v>4.2300000000000004</v>
      </c>
      <c r="EY487">
        <v>0</v>
      </c>
      <c r="FQ487">
        <v>0</v>
      </c>
      <c r="FR487">
        <f t="shared" si="546"/>
        <v>0</v>
      </c>
      <c r="FS487">
        <v>0</v>
      </c>
      <c r="FT487" t="s">
        <v>27</v>
      </c>
      <c r="FU487" t="s">
        <v>28</v>
      </c>
      <c r="FX487">
        <v>106.2</v>
      </c>
      <c r="FY487">
        <v>53.55</v>
      </c>
      <c r="GA487" t="s">
        <v>6</v>
      </c>
      <c r="GD487">
        <v>0</v>
      </c>
      <c r="GF487">
        <v>1452579699</v>
      </c>
      <c r="GG487">
        <v>2</v>
      </c>
      <c r="GH487">
        <v>1</v>
      </c>
      <c r="GI487">
        <v>-2</v>
      </c>
      <c r="GJ487">
        <v>0</v>
      </c>
      <c r="GK487">
        <f>ROUND(R487*(S12)/100,2)</f>
        <v>0</v>
      </c>
      <c r="GL487">
        <f t="shared" si="547"/>
        <v>0</v>
      </c>
      <c r="GM487">
        <f t="shared" si="548"/>
        <v>861.81</v>
      </c>
      <c r="GN487">
        <f t="shared" si="549"/>
        <v>861.81</v>
      </c>
      <c r="GO487">
        <f t="shared" si="550"/>
        <v>0</v>
      </c>
      <c r="GP487">
        <f t="shared" si="551"/>
        <v>0</v>
      </c>
      <c r="GR487">
        <v>0</v>
      </c>
      <c r="GS487">
        <v>0</v>
      </c>
      <c r="GT487">
        <v>0</v>
      </c>
      <c r="GU487" t="s">
        <v>6</v>
      </c>
      <c r="GV487">
        <f t="shared" si="552"/>
        <v>0</v>
      </c>
      <c r="GW487">
        <v>1</v>
      </c>
      <c r="GX487">
        <f t="shared" si="553"/>
        <v>0</v>
      </c>
      <c r="HA487">
        <v>0</v>
      </c>
      <c r="HB487">
        <v>0</v>
      </c>
      <c r="IK487">
        <v>0</v>
      </c>
    </row>
    <row r="488" spans="1:255" x14ac:dyDescent="0.2">
      <c r="A488" s="2">
        <v>18</v>
      </c>
      <c r="B488" s="2">
        <v>1</v>
      </c>
      <c r="C488" s="2">
        <v>1321</v>
      </c>
      <c r="D488" s="2"/>
      <c r="E488" s="2" t="s">
        <v>651</v>
      </c>
      <c r="F488" s="2" t="s">
        <v>478</v>
      </c>
      <c r="G488" s="2" t="s">
        <v>479</v>
      </c>
      <c r="H488" s="2" t="s">
        <v>96</v>
      </c>
      <c r="I488" s="2">
        <f>I486*J488</f>
        <v>6.88</v>
      </c>
      <c r="J488" s="2">
        <v>100</v>
      </c>
      <c r="K488" s="2"/>
      <c r="L488" s="2"/>
      <c r="M488" s="2"/>
      <c r="N488" s="2"/>
      <c r="O488" s="2">
        <f t="shared" si="519"/>
        <v>4036.56</v>
      </c>
      <c r="P488" s="2">
        <f t="shared" si="520"/>
        <v>4036.56</v>
      </c>
      <c r="Q488" s="2">
        <f t="shared" si="521"/>
        <v>0</v>
      </c>
      <c r="R488" s="2">
        <f t="shared" si="522"/>
        <v>0</v>
      </c>
      <c r="S488" s="2">
        <f t="shared" si="523"/>
        <v>0</v>
      </c>
      <c r="T488" s="2">
        <f t="shared" si="524"/>
        <v>0</v>
      </c>
      <c r="U488" s="2">
        <f t="shared" si="525"/>
        <v>0</v>
      </c>
      <c r="V488" s="2">
        <f t="shared" si="526"/>
        <v>0</v>
      </c>
      <c r="W488" s="2">
        <f t="shared" si="527"/>
        <v>0</v>
      </c>
      <c r="X488" s="2">
        <f t="shared" si="528"/>
        <v>0</v>
      </c>
      <c r="Y488" s="2">
        <f t="shared" si="529"/>
        <v>0</v>
      </c>
      <c r="Z488" s="2"/>
      <c r="AA488" s="2">
        <v>27721505</v>
      </c>
      <c r="AB488" s="2">
        <f t="shared" si="530"/>
        <v>586.71</v>
      </c>
      <c r="AC488" s="2">
        <f t="shared" si="557"/>
        <v>586.71</v>
      </c>
      <c r="AD488" s="2">
        <f>ROUND((((ET488)-(EU488))+AE488),2)</f>
        <v>0</v>
      </c>
      <c r="AE488" s="2">
        <f>ROUND((EU488),2)</f>
        <v>0</v>
      </c>
      <c r="AF488" s="2">
        <f>ROUND((EV488),2)</f>
        <v>0</v>
      </c>
      <c r="AG488" s="2">
        <f t="shared" si="532"/>
        <v>0</v>
      </c>
      <c r="AH488" s="2">
        <f>(EW488)</f>
        <v>0</v>
      </c>
      <c r="AI488" s="2">
        <f>(EX488)</f>
        <v>0</v>
      </c>
      <c r="AJ488" s="2">
        <f t="shared" si="534"/>
        <v>0</v>
      </c>
      <c r="AK488" s="2">
        <v>586.71</v>
      </c>
      <c r="AL488" s="2">
        <v>586.71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106</v>
      </c>
      <c r="AU488" s="2">
        <v>54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6</v>
      </c>
      <c r="BE488" s="2" t="s">
        <v>6</v>
      </c>
      <c r="BF488" s="2" t="s">
        <v>6</v>
      </c>
      <c r="BG488" s="2" t="s">
        <v>6</v>
      </c>
      <c r="BH488" s="2">
        <v>3</v>
      </c>
      <c r="BI488" s="2">
        <v>1</v>
      </c>
      <c r="BJ488" s="2" t="s">
        <v>6</v>
      </c>
      <c r="BK488" s="2"/>
      <c r="BL488" s="2"/>
      <c r="BM488" s="2">
        <v>10001</v>
      </c>
      <c r="BN488" s="2">
        <v>0</v>
      </c>
      <c r="BO488" s="2" t="s">
        <v>6</v>
      </c>
      <c r="BP488" s="2">
        <v>0</v>
      </c>
      <c r="BQ488" s="2">
        <v>2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6</v>
      </c>
      <c r="BZ488" s="2">
        <v>118</v>
      </c>
      <c r="CA488" s="2">
        <v>63</v>
      </c>
      <c r="CB488" s="2"/>
      <c r="CC488" s="2"/>
      <c r="CD488" s="2"/>
      <c r="CE488" s="2"/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6</v>
      </c>
      <c r="CO488" s="2">
        <v>0</v>
      </c>
      <c r="CP488" s="2">
        <f t="shared" si="535"/>
        <v>4036.56</v>
      </c>
      <c r="CQ488" s="2">
        <f t="shared" si="536"/>
        <v>586.71</v>
      </c>
      <c r="CR488" s="2">
        <f t="shared" si="537"/>
        <v>0</v>
      </c>
      <c r="CS488" s="2">
        <f t="shared" si="538"/>
        <v>0</v>
      </c>
      <c r="CT488" s="2">
        <f t="shared" si="539"/>
        <v>0</v>
      </c>
      <c r="CU488" s="2">
        <f t="shared" si="540"/>
        <v>0</v>
      </c>
      <c r="CV488" s="2">
        <f t="shared" si="541"/>
        <v>0</v>
      </c>
      <c r="CW488" s="2">
        <f t="shared" si="542"/>
        <v>0</v>
      </c>
      <c r="CX488" s="2">
        <f t="shared" si="543"/>
        <v>0</v>
      </c>
      <c r="CY488" s="2">
        <f t="shared" si="544"/>
        <v>0</v>
      </c>
      <c r="CZ488" s="2">
        <f t="shared" si="545"/>
        <v>0</v>
      </c>
      <c r="DA488" s="2"/>
      <c r="DB488" s="2"/>
      <c r="DC488" s="2" t="s">
        <v>6</v>
      </c>
      <c r="DD488" s="2" t="s">
        <v>6</v>
      </c>
      <c r="DE488" s="2" t="s">
        <v>6</v>
      </c>
      <c r="DF488" s="2" t="s">
        <v>6</v>
      </c>
      <c r="DG488" s="2" t="s">
        <v>6</v>
      </c>
      <c r="DH488" s="2" t="s">
        <v>6</v>
      </c>
      <c r="DI488" s="2" t="s">
        <v>6</v>
      </c>
      <c r="DJ488" s="2" t="s">
        <v>6</v>
      </c>
      <c r="DK488" s="2" t="s">
        <v>6</v>
      </c>
      <c r="DL488" s="2" t="s">
        <v>6</v>
      </c>
      <c r="DM488" s="2" t="s">
        <v>6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1005</v>
      </c>
      <c r="DV488" s="2" t="s">
        <v>96</v>
      </c>
      <c r="DW488" s="2" t="s">
        <v>96</v>
      </c>
      <c r="DX488" s="2">
        <v>1</v>
      </c>
      <c r="DY488" s="2"/>
      <c r="DZ488" s="2"/>
      <c r="EA488" s="2"/>
      <c r="EB488" s="2"/>
      <c r="EC488" s="2"/>
      <c r="ED488" s="2"/>
      <c r="EE488" s="2">
        <v>27029023</v>
      </c>
      <c r="EF488" s="2">
        <v>2</v>
      </c>
      <c r="EG488" s="2" t="s">
        <v>23</v>
      </c>
      <c r="EH488" s="2">
        <v>0</v>
      </c>
      <c r="EI488" s="2" t="s">
        <v>6</v>
      </c>
      <c r="EJ488" s="2">
        <v>1</v>
      </c>
      <c r="EK488" s="2">
        <v>10001</v>
      </c>
      <c r="EL488" s="2" t="s">
        <v>475</v>
      </c>
      <c r="EM488" s="2" t="s">
        <v>476</v>
      </c>
      <c r="EN488" s="2"/>
      <c r="EO488" s="2" t="s">
        <v>6</v>
      </c>
      <c r="EP488" s="2"/>
      <c r="EQ488" s="2">
        <v>0</v>
      </c>
      <c r="ER488" s="2">
        <v>586.71</v>
      </c>
      <c r="ES488" s="2">
        <v>586.71</v>
      </c>
      <c r="ET488" s="2">
        <v>0</v>
      </c>
      <c r="EU488" s="2">
        <v>0</v>
      </c>
      <c r="EV488" s="2">
        <v>0</v>
      </c>
      <c r="EW488" s="2">
        <v>0</v>
      </c>
      <c r="EX488" s="2">
        <v>0</v>
      </c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546"/>
        <v>0</v>
      </c>
      <c r="FS488" s="2">
        <v>0</v>
      </c>
      <c r="FT488" s="2" t="s">
        <v>27</v>
      </c>
      <c r="FU488" s="2" t="s">
        <v>28</v>
      </c>
      <c r="FV488" s="2"/>
      <c r="FW488" s="2"/>
      <c r="FX488" s="2">
        <v>106.2</v>
      </c>
      <c r="FY488" s="2">
        <v>53.55</v>
      </c>
      <c r="FZ488" s="2"/>
      <c r="GA488" s="2" t="s">
        <v>6</v>
      </c>
      <c r="GB488" s="2"/>
      <c r="GC488" s="2"/>
      <c r="GD488" s="2">
        <v>0</v>
      </c>
      <c r="GE488" s="2"/>
      <c r="GF488" s="2">
        <v>1051178621</v>
      </c>
      <c r="GG488" s="2">
        <v>2</v>
      </c>
      <c r="GH488" s="2">
        <v>4</v>
      </c>
      <c r="GI488" s="2">
        <v>-2</v>
      </c>
      <c r="GJ488" s="2">
        <v>0</v>
      </c>
      <c r="GK488" s="2">
        <f>ROUND(R488*(R12)/100,2)</f>
        <v>0</v>
      </c>
      <c r="GL488" s="2">
        <f t="shared" si="547"/>
        <v>0</v>
      </c>
      <c r="GM488" s="2">
        <f t="shared" si="548"/>
        <v>4036.56</v>
      </c>
      <c r="GN488" s="2">
        <f t="shared" si="549"/>
        <v>4036.56</v>
      </c>
      <c r="GO488" s="2">
        <f t="shared" si="550"/>
        <v>0</v>
      </c>
      <c r="GP488" s="2">
        <f t="shared" si="551"/>
        <v>0</v>
      </c>
      <c r="GQ488" s="2"/>
      <c r="GR488" s="2">
        <v>0</v>
      </c>
      <c r="GS488" s="2">
        <v>2</v>
      </c>
      <c r="GT488" s="2">
        <v>0</v>
      </c>
      <c r="GU488" s="2" t="s">
        <v>6</v>
      </c>
      <c r="GV488" s="2">
        <f t="shared" si="552"/>
        <v>0</v>
      </c>
      <c r="GW488" s="2">
        <v>1</v>
      </c>
      <c r="GX488" s="2">
        <f t="shared" si="553"/>
        <v>0</v>
      </c>
      <c r="GY488" s="2"/>
      <c r="GZ488" s="2"/>
      <c r="HA488" s="2">
        <v>0</v>
      </c>
      <c r="HB488" s="2">
        <v>0</v>
      </c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18</v>
      </c>
      <c r="B489">
        <v>1</v>
      </c>
      <c r="C489">
        <v>1332</v>
      </c>
      <c r="E489" t="s">
        <v>651</v>
      </c>
      <c r="F489" t="s">
        <v>478</v>
      </c>
      <c r="G489" t="s">
        <v>479</v>
      </c>
      <c r="H489" t="s">
        <v>96</v>
      </c>
      <c r="I489">
        <f>I487*J489</f>
        <v>6.88</v>
      </c>
      <c r="J489">
        <v>100</v>
      </c>
      <c r="O489">
        <f t="shared" si="519"/>
        <v>4036.56</v>
      </c>
      <c r="P489">
        <f t="shared" si="520"/>
        <v>4036.56</v>
      </c>
      <c r="Q489">
        <f t="shared" si="521"/>
        <v>0</v>
      </c>
      <c r="R489">
        <f t="shared" si="522"/>
        <v>0</v>
      </c>
      <c r="S489">
        <f t="shared" si="523"/>
        <v>0</v>
      </c>
      <c r="T489">
        <f t="shared" si="524"/>
        <v>0</v>
      </c>
      <c r="U489">
        <f t="shared" si="525"/>
        <v>0</v>
      </c>
      <c r="V489">
        <f t="shared" si="526"/>
        <v>0</v>
      </c>
      <c r="W489">
        <f t="shared" si="527"/>
        <v>0</v>
      </c>
      <c r="X489">
        <f t="shared" si="528"/>
        <v>0</v>
      </c>
      <c r="Y489">
        <f t="shared" si="529"/>
        <v>0</v>
      </c>
      <c r="AA489">
        <v>27721504</v>
      </c>
      <c r="AB489">
        <f t="shared" si="530"/>
        <v>586.71</v>
      </c>
      <c r="AC489">
        <f t="shared" si="557"/>
        <v>586.71</v>
      </c>
      <c r="AD489">
        <f>ROUND((((ET489)-(EU489))+AE489),2)</f>
        <v>0</v>
      </c>
      <c r="AE489">
        <f>ROUND((EU489),2)</f>
        <v>0</v>
      </c>
      <c r="AF489">
        <f>ROUND((EV489),2)</f>
        <v>0</v>
      </c>
      <c r="AG489">
        <f t="shared" si="532"/>
        <v>0</v>
      </c>
      <c r="AH489">
        <f>(EW489)</f>
        <v>0</v>
      </c>
      <c r="AI489">
        <f>(EX489)</f>
        <v>0</v>
      </c>
      <c r="AJ489">
        <f t="shared" si="534"/>
        <v>0</v>
      </c>
      <c r="AK489">
        <v>586.71</v>
      </c>
      <c r="AL489">
        <v>586.71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106</v>
      </c>
      <c r="AU489">
        <v>54</v>
      </c>
      <c r="AV489">
        <v>1</v>
      </c>
      <c r="AW489">
        <v>1</v>
      </c>
      <c r="AZ489">
        <v>1</v>
      </c>
      <c r="BA489">
        <v>1</v>
      </c>
      <c r="BB489">
        <v>1</v>
      </c>
      <c r="BC489">
        <v>1</v>
      </c>
      <c r="BD489" t="s">
        <v>6</v>
      </c>
      <c r="BE489" t="s">
        <v>6</v>
      </c>
      <c r="BF489" t="s">
        <v>6</v>
      </c>
      <c r="BG489" t="s">
        <v>6</v>
      </c>
      <c r="BH489">
        <v>3</v>
      </c>
      <c r="BI489">
        <v>1</v>
      </c>
      <c r="BJ489" t="s">
        <v>6</v>
      </c>
      <c r="BM489">
        <v>10001</v>
      </c>
      <c r="BN489">
        <v>0</v>
      </c>
      <c r="BO489" t="s">
        <v>6</v>
      </c>
      <c r="BP489">
        <v>0</v>
      </c>
      <c r="BQ489">
        <v>2</v>
      </c>
      <c r="BR489">
        <v>0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6</v>
      </c>
      <c r="BZ489">
        <v>118</v>
      </c>
      <c r="CA489">
        <v>63</v>
      </c>
      <c r="CF489">
        <v>0</v>
      </c>
      <c r="CG489">
        <v>0</v>
      </c>
      <c r="CM489">
        <v>0</v>
      </c>
      <c r="CN489" t="s">
        <v>6</v>
      </c>
      <c r="CO489">
        <v>0</v>
      </c>
      <c r="CP489">
        <f t="shared" si="535"/>
        <v>4036.56</v>
      </c>
      <c r="CQ489">
        <f t="shared" si="536"/>
        <v>586.71</v>
      </c>
      <c r="CR489">
        <f t="shared" si="537"/>
        <v>0</v>
      </c>
      <c r="CS489">
        <f t="shared" si="538"/>
        <v>0</v>
      </c>
      <c r="CT489">
        <f t="shared" si="539"/>
        <v>0</v>
      </c>
      <c r="CU489">
        <f t="shared" si="540"/>
        <v>0</v>
      </c>
      <c r="CV489">
        <f t="shared" si="541"/>
        <v>0</v>
      </c>
      <c r="CW489">
        <f t="shared" si="542"/>
        <v>0</v>
      </c>
      <c r="CX489">
        <f t="shared" si="543"/>
        <v>0</v>
      </c>
      <c r="CY489">
        <f t="shared" si="544"/>
        <v>0</v>
      </c>
      <c r="CZ489">
        <f t="shared" si="545"/>
        <v>0</v>
      </c>
      <c r="DC489" t="s">
        <v>6</v>
      </c>
      <c r="DD489" t="s">
        <v>6</v>
      </c>
      <c r="DE489" t="s">
        <v>6</v>
      </c>
      <c r="DF489" t="s">
        <v>6</v>
      </c>
      <c r="DG489" t="s">
        <v>6</v>
      </c>
      <c r="DH489" t="s">
        <v>6</v>
      </c>
      <c r="DI489" t="s">
        <v>6</v>
      </c>
      <c r="DJ489" t="s">
        <v>6</v>
      </c>
      <c r="DK489" t="s">
        <v>6</v>
      </c>
      <c r="DL489" t="s">
        <v>6</v>
      </c>
      <c r="DM489" t="s">
        <v>6</v>
      </c>
      <c r="DN489">
        <v>0</v>
      </c>
      <c r="DO489">
        <v>0</v>
      </c>
      <c r="DP489">
        <v>1</v>
      </c>
      <c r="DQ489">
        <v>1</v>
      </c>
      <c r="DU489">
        <v>1005</v>
      </c>
      <c r="DV489" t="s">
        <v>96</v>
      </c>
      <c r="DW489" t="s">
        <v>96</v>
      </c>
      <c r="DX489">
        <v>1</v>
      </c>
      <c r="EE489">
        <v>27029023</v>
      </c>
      <c r="EF489">
        <v>2</v>
      </c>
      <c r="EG489" t="s">
        <v>23</v>
      </c>
      <c r="EH489">
        <v>0</v>
      </c>
      <c r="EI489" t="s">
        <v>6</v>
      </c>
      <c r="EJ489">
        <v>1</v>
      </c>
      <c r="EK489">
        <v>10001</v>
      </c>
      <c r="EL489" t="s">
        <v>475</v>
      </c>
      <c r="EM489" t="s">
        <v>476</v>
      </c>
      <c r="EO489" t="s">
        <v>6</v>
      </c>
      <c r="EQ489">
        <v>0</v>
      </c>
      <c r="ER489">
        <v>586.71</v>
      </c>
      <c r="ES489">
        <v>586.71</v>
      </c>
      <c r="ET489">
        <v>0</v>
      </c>
      <c r="EU489">
        <v>0</v>
      </c>
      <c r="EV489">
        <v>0</v>
      </c>
      <c r="EW489">
        <v>0</v>
      </c>
      <c r="EX489">
        <v>0</v>
      </c>
      <c r="EZ489">
        <v>5</v>
      </c>
      <c r="FC489">
        <v>1</v>
      </c>
      <c r="FD489">
        <v>18</v>
      </c>
      <c r="FF489">
        <v>692.32</v>
      </c>
      <c r="FQ489">
        <v>0</v>
      </c>
      <c r="FR489">
        <f t="shared" si="546"/>
        <v>0</v>
      </c>
      <c r="FS489">
        <v>0</v>
      </c>
      <c r="FT489" t="s">
        <v>27</v>
      </c>
      <c r="FU489" t="s">
        <v>28</v>
      </c>
      <c r="FX489">
        <v>106.2</v>
      </c>
      <c r="FY489">
        <v>53.55</v>
      </c>
      <c r="GA489" t="s">
        <v>480</v>
      </c>
      <c r="GD489">
        <v>0</v>
      </c>
      <c r="GF489">
        <v>1051178621</v>
      </c>
      <c r="GG489">
        <v>2</v>
      </c>
      <c r="GH489">
        <v>3</v>
      </c>
      <c r="GI489">
        <v>-2</v>
      </c>
      <c r="GJ489">
        <v>0</v>
      </c>
      <c r="GK489">
        <f>ROUND(R489*(S12)/100,2)</f>
        <v>0</v>
      </c>
      <c r="GL489">
        <f t="shared" si="547"/>
        <v>0</v>
      </c>
      <c r="GM489">
        <f t="shared" si="548"/>
        <v>4036.56</v>
      </c>
      <c r="GN489">
        <f t="shared" si="549"/>
        <v>4036.56</v>
      </c>
      <c r="GO489">
        <f t="shared" si="550"/>
        <v>0</v>
      </c>
      <c r="GP489">
        <f t="shared" si="551"/>
        <v>0</v>
      </c>
      <c r="GR489">
        <v>1</v>
      </c>
      <c r="GS489">
        <v>1</v>
      </c>
      <c r="GT489">
        <v>0</v>
      </c>
      <c r="GU489" t="s">
        <v>6</v>
      </c>
      <c r="GV489">
        <f t="shared" si="552"/>
        <v>0</v>
      </c>
      <c r="GW489">
        <v>1</v>
      </c>
      <c r="GX489">
        <f t="shared" si="553"/>
        <v>0</v>
      </c>
      <c r="HA489">
        <v>0</v>
      </c>
      <c r="HB489">
        <v>0</v>
      </c>
      <c r="IK489">
        <v>0</v>
      </c>
    </row>
    <row r="490" spans="1:255" x14ac:dyDescent="0.2">
      <c r="A490" s="2">
        <v>17</v>
      </c>
      <c r="B490" s="2">
        <v>1</v>
      </c>
      <c r="C490" s="2">
        <f>ROW(SmtRes!A1339)</f>
        <v>1339</v>
      </c>
      <c r="D490" s="2">
        <f>ROW(EtalonRes!A1365)</f>
        <v>1365</v>
      </c>
      <c r="E490" s="2" t="s">
        <v>652</v>
      </c>
      <c r="F490" s="2" t="s">
        <v>495</v>
      </c>
      <c r="G490" s="2" t="s">
        <v>496</v>
      </c>
      <c r="H490" s="2" t="s">
        <v>18</v>
      </c>
      <c r="I490" s="2">
        <f>ROUND(4/100,9)</f>
        <v>0.04</v>
      </c>
      <c r="J490" s="2">
        <v>0</v>
      </c>
      <c r="K490" s="2"/>
      <c r="L490" s="2"/>
      <c r="M490" s="2"/>
      <c r="N490" s="2"/>
      <c r="O490" s="2">
        <f t="shared" si="519"/>
        <v>260.57</v>
      </c>
      <c r="P490" s="2">
        <f t="shared" si="520"/>
        <v>251.08</v>
      </c>
      <c r="Q490" s="2">
        <f t="shared" si="521"/>
        <v>1.1000000000000001</v>
      </c>
      <c r="R490" s="2">
        <f t="shared" si="522"/>
        <v>0.22</v>
      </c>
      <c r="S490" s="2">
        <f t="shared" si="523"/>
        <v>8.39</v>
      </c>
      <c r="T490" s="2">
        <f t="shared" si="524"/>
        <v>0</v>
      </c>
      <c r="U490" s="2">
        <f t="shared" si="525"/>
        <v>0.98347999999999991</v>
      </c>
      <c r="V490" s="2">
        <f t="shared" si="526"/>
        <v>1.8500000000000003E-2</v>
      </c>
      <c r="W490" s="2">
        <f t="shared" si="527"/>
        <v>0</v>
      </c>
      <c r="X490" s="2">
        <f t="shared" si="528"/>
        <v>9.1300000000000008</v>
      </c>
      <c r="Y490" s="2">
        <f t="shared" si="529"/>
        <v>4.6500000000000004</v>
      </c>
      <c r="Z490" s="2"/>
      <c r="AA490" s="2">
        <v>27721505</v>
      </c>
      <c r="AB490" s="2">
        <f t="shared" si="530"/>
        <v>6514.01</v>
      </c>
      <c r="AC490" s="2">
        <f t="shared" si="557"/>
        <v>6276.9</v>
      </c>
      <c r="AD490" s="2">
        <f>ROUND(((((ET490*1.25))-((EU490*1.25)))+AE490),2)</f>
        <v>27.38</v>
      </c>
      <c r="AE490" s="2">
        <f>ROUND(((EU490*1.25)),2)</f>
        <v>5.54</v>
      </c>
      <c r="AF490" s="2">
        <f>ROUND(((EV490*1.15)),2)</f>
        <v>209.73</v>
      </c>
      <c r="AG490" s="2">
        <f t="shared" si="532"/>
        <v>0</v>
      </c>
      <c r="AH490" s="2">
        <f>((EW490*1.15))</f>
        <v>24.586999999999996</v>
      </c>
      <c r="AI490" s="2">
        <f>((EX490*1.25))</f>
        <v>0.46250000000000002</v>
      </c>
      <c r="AJ490" s="2">
        <f t="shared" si="534"/>
        <v>0</v>
      </c>
      <c r="AK490" s="2">
        <v>6481.17</v>
      </c>
      <c r="AL490" s="2">
        <v>6276.9</v>
      </c>
      <c r="AM490" s="2">
        <v>21.9</v>
      </c>
      <c r="AN490" s="2">
        <v>4.43</v>
      </c>
      <c r="AO490" s="2">
        <v>182.37</v>
      </c>
      <c r="AP490" s="2">
        <v>0</v>
      </c>
      <c r="AQ490" s="2">
        <v>21.38</v>
      </c>
      <c r="AR490" s="2">
        <v>0.37</v>
      </c>
      <c r="AS490" s="2">
        <v>0</v>
      </c>
      <c r="AT490" s="2">
        <v>106</v>
      </c>
      <c r="AU490" s="2">
        <v>54</v>
      </c>
      <c r="AV490" s="2">
        <v>1</v>
      </c>
      <c r="AW490" s="2">
        <v>1</v>
      </c>
      <c r="AX490" s="2"/>
      <c r="AY490" s="2"/>
      <c r="AZ490" s="2">
        <v>1</v>
      </c>
      <c r="BA490" s="2">
        <v>1</v>
      </c>
      <c r="BB490" s="2">
        <v>1</v>
      </c>
      <c r="BC490" s="2">
        <v>1</v>
      </c>
      <c r="BD490" s="2" t="s">
        <v>6</v>
      </c>
      <c r="BE490" s="2" t="s">
        <v>6</v>
      </c>
      <c r="BF490" s="2" t="s">
        <v>6</v>
      </c>
      <c r="BG490" s="2" t="s">
        <v>6</v>
      </c>
      <c r="BH490" s="2">
        <v>0</v>
      </c>
      <c r="BI490" s="2">
        <v>1</v>
      </c>
      <c r="BJ490" s="2" t="s">
        <v>497</v>
      </c>
      <c r="BK490" s="2"/>
      <c r="BL490" s="2"/>
      <c r="BM490" s="2">
        <v>10001</v>
      </c>
      <c r="BN490" s="2">
        <v>0</v>
      </c>
      <c r="BO490" s="2" t="s">
        <v>6</v>
      </c>
      <c r="BP490" s="2">
        <v>0</v>
      </c>
      <c r="BQ490" s="2">
        <v>2</v>
      </c>
      <c r="BR490" s="2">
        <v>0</v>
      </c>
      <c r="BS490" s="2">
        <v>1</v>
      </c>
      <c r="BT490" s="2">
        <v>1</v>
      </c>
      <c r="BU490" s="2">
        <v>1</v>
      </c>
      <c r="BV490" s="2">
        <v>1</v>
      </c>
      <c r="BW490" s="2">
        <v>1</v>
      </c>
      <c r="BX490" s="2">
        <v>1</v>
      </c>
      <c r="BY490" s="2" t="s">
        <v>6</v>
      </c>
      <c r="BZ490" s="2">
        <v>118</v>
      </c>
      <c r="CA490" s="2">
        <v>63</v>
      </c>
      <c r="CB490" s="2"/>
      <c r="CC490" s="2"/>
      <c r="CD490" s="2"/>
      <c r="CE490" s="2"/>
      <c r="CF490" s="2">
        <v>0</v>
      </c>
      <c r="CG490" s="2">
        <v>0</v>
      </c>
      <c r="CH490" s="2"/>
      <c r="CI490" s="2"/>
      <c r="CJ490" s="2"/>
      <c r="CK490" s="2"/>
      <c r="CL490" s="2"/>
      <c r="CM490" s="2">
        <v>0</v>
      </c>
      <c r="CN490" s="2" t="s">
        <v>1470</v>
      </c>
      <c r="CO490" s="2">
        <v>0</v>
      </c>
      <c r="CP490" s="2">
        <f t="shared" si="535"/>
        <v>260.57</v>
      </c>
      <c r="CQ490" s="2">
        <f t="shared" si="536"/>
        <v>6276.9</v>
      </c>
      <c r="CR490" s="2">
        <f t="shared" si="537"/>
        <v>27.38</v>
      </c>
      <c r="CS490" s="2">
        <f t="shared" si="538"/>
        <v>5.54</v>
      </c>
      <c r="CT490" s="2">
        <f t="shared" si="539"/>
        <v>209.73</v>
      </c>
      <c r="CU490" s="2">
        <f t="shared" si="540"/>
        <v>0</v>
      </c>
      <c r="CV490" s="2">
        <f t="shared" si="541"/>
        <v>24.586999999999996</v>
      </c>
      <c r="CW490" s="2">
        <f t="shared" si="542"/>
        <v>0.46250000000000002</v>
      </c>
      <c r="CX490" s="2">
        <f t="shared" si="543"/>
        <v>0</v>
      </c>
      <c r="CY490" s="2">
        <f t="shared" si="544"/>
        <v>9.1266000000000016</v>
      </c>
      <c r="CZ490" s="2">
        <f t="shared" si="545"/>
        <v>4.6494000000000009</v>
      </c>
      <c r="DA490" s="2"/>
      <c r="DB490" s="2"/>
      <c r="DC490" s="2" t="s">
        <v>6</v>
      </c>
      <c r="DD490" s="2" t="s">
        <v>6</v>
      </c>
      <c r="DE490" s="2" t="s">
        <v>102</v>
      </c>
      <c r="DF490" s="2" t="s">
        <v>102</v>
      </c>
      <c r="DG490" s="2" t="s">
        <v>103</v>
      </c>
      <c r="DH490" s="2" t="s">
        <v>6</v>
      </c>
      <c r="DI490" s="2" t="s">
        <v>103</v>
      </c>
      <c r="DJ490" s="2" t="s">
        <v>102</v>
      </c>
      <c r="DK490" s="2" t="s">
        <v>6</v>
      </c>
      <c r="DL490" s="2" t="s">
        <v>6</v>
      </c>
      <c r="DM490" s="2" t="s">
        <v>6</v>
      </c>
      <c r="DN490" s="2">
        <v>0</v>
      </c>
      <c r="DO490" s="2">
        <v>0</v>
      </c>
      <c r="DP490" s="2">
        <v>1</v>
      </c>
      <c r="DQ490" s="2">
        <v>1</v>
      </c>
      <c r="DR490" s="2"/>
      <c r="DS490" s="2"/>
      <c r="DT490" s="2"/>
      <c r="DU490" s="2">
        <v>1003</v>
      </c>
      <c r="DV490" s="2" t="s">
        <v>18</v>
      </c>
      <c r="DW490" s="2" t="s">
        <v>18</v>
      </c>
      <c r="DX490" s="2">
        <v>100</v>
      </c>
      <c r="DY490" s="2"/>
      <c r="DZ490" s="2"/>
      <c r="EA490" s="2"/>
      <c r="EB490" s="2"/>
      <c r="EC490" s="2"/>
      <c r="ED490" s="2"/>
      <c r="EE490" s="2">
        <v>27029023</v>
      </c>
      <c r="EF490" s="2">
        <v>2</v>
      </c>
      <c r="EG490" s="2" t="s">
        <v>23</v>
      </c>
      <c r="EH490" s="2">
        <v>0</v>
      </c>
      <c r="EI490" s="2" t="s">
        <v>6</v>
      </c>
      <c r="EJ490" s="2">
        <v>1</v>
      </c>
      <c r="EK490" s="2">
        <v>10001</v>
      </c>
      <c r="EL490" s="2" t="s">
        <v>475</v>
      </c>
      <c r="EM490" s="2" t="s">
        <v>476</v>
      </c>
      <c r="EN490" s="2"/>
      <c r="EO490" s="2" t="s">
        <v>106</v>
      </c>
      <c r="EP490" s="2"/>
      <c r="EQ490" s="2">
        <v>0</v>
      </c>
      <c r="ER490" s="2">
        <v>6481.17</v>
      </c>
      <c r="ES490" s="2">
        <v>6276.9</v>
      </c>
      <c r="ET490" s="2">
        <v>21.9</v>
      </c>
      <c r="EU490" s="2">
        <v>4.43</v>
      </c>
      <c r="EV490" s="2">
        <v>182.37</v>
      </c>
      <c r="EW490" s="2">
        <v>21.38</v>
      </c>
      <c r="EX490" s="2">
        <v>0.37</v>
      </c>
      <c r="EY490" s="2">
        <v>0</v>
      </c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>
        <v>0</v>
      </c>
      <c r="FR490" s="2">
        <f t="shared" si="546"/>
        <v>0</v>
      </c>
      <c r="FS490" s="2">
        <v>0</v>
      </c>
      <c r="FT490" s="2" t="s">
        <v>27</v>
      </c>
      <c r="FU490" s="2" t="s">
        <v>28</v>
      </c>
      <c r="FV490" s="2"/>
      <c r="FW490" s="2"/>
      <c r="FX490" s="2">
        <v>106.2</v>
      </c>
      <c r="FY490" s="2">
        <v>53.55</v>
      </c>
      <c r="FZ490" s="2"/>
      <c r="GA490" s="2" t="s">
        <v>6</v>
      </c>
      <c r="GB490" s="2"/>
      <c r="GC490" s="2"/>
      <c r="GD490" s="2">
        <v>0</v>
      </c>
      <c r="GE490" s="2"/>
      <c r="GF490" s="2">
        <v>-1968498593</v>
      </c>
      <c r="GG490" s="2">
        <v>2</v>
      </c>
      <c r="GH490" s="2">
        <v>1</v>
      </c>
      <c r="GI490" s="2">
        <v>-2</v>
      </c>
      <c r="GJ490" s="2">
        <v>0</v>
      </c>
      <c r="GK490" s="2">
        <f>ROUND(R490*(R12)/100,2)</f>
        <v>0</v>
      </c>
      <c r="GL490" s="2">
        <f t="shared" si="547"/>
        <v>0</v>
      </c>
      <c r="GM490" s="2">
        <f t="shared" si="548"/>
        <v>274.35000000000002</v>
      </c>
      <c r="GN490" s="2">
        <f t="shared" si="549"/>
        <v>274.35000000000002</v>
      </c>
      <c r="GO490" s="2">
        <f t="shared" si="550"/>
        <v>0</v>
      </c>
      <c r="GP490" s="2">
        <f t="shared" si="551"/>
        <v>0</v>
      </c>
      <c r="GQ490" s="2"/>
      <c r="GR490" s="2">
        <v>0</v>
      </c>
      <c r="GS490" s="2">
        <v>3</v>
      </c>
      <c r="GT490" s="2">
        <v>0</v>
      </c>
      <c r="GU490" s="2" t="s">
        <v>6</v>
      </c>
      <c r="GV490" s="2">
        <f t="shared" si="552"/>
        <v>0</v>
      </c>
      <c r="GW490" s="2">
        <v>1</v>
      </c>
      <c r="GX490" s="2">
        <f t="shared" si="553"/>
        <v>0</v>
      </c>
      <c r="GY490" s="2"/>
      <c r="GZ490" s="2"/>
      <c r="HA490" s="2">
        <v>0</v>
      </c>
      <c r="HB490" s="2">
        <v>0</v>
      </c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>
        <v>0</v>
      </c>
      <c r="IL490" s="2"/>
      <c r="IM490" s="2"/>
      <c r="IN490" s="2"/>
      <c r="IO490" s="2"/>
      <c r="IP490" s="2"/>
      <c r="IQ490" s="2"/>
      <c r="IR490" s="2"/>
      <c r="IS490" s="2"/>
      <c r="IT490" s="2"/>
      <c r="IU490" s="2"/>
    </row>
    <row r="491" spans="1:255" x14ac:dyDescent="0.2">
      <c r="A491">
        <v>17</v>
      </c>
      <c r="B491">
        <v>1</v>
      </c>
      <c r="C491">
        <f>ROW(SmtRes!A1346)</f>
        <v>1346</v>
      </c>
      <c r="D491">
        <f>ROW(EtalonRes!A1372)</f>
        <v>1372</v>
      </c>
      <c r="E491" t="s">
        <v>652</v>
      </c>
      <c r="F491" t="s">
        <v>495</v>
      </c>
      <c r="G491" t="s">
        <v>496</v>
      </c>
      <c r="H491" t="s">
        <v>18</v>
      </c>
      <c r="I491">
        <f>ROUND(4/100,9)</f>
        <v>0.04</v>
      </c>
      <c r="J491">
        <v>0</v>
      </c>
      <c r="O491">
        <f t="shared" si="519"/>
        <v>260.57</v>
      </c>
      <c r="P491">
        <f t="shared" si="520"/>
        <v>251.08</v>
      </c>
      <c r="Q491">
        <f t="shared" si="521"/>
        <v>1.1000000000000001</v>
      </c>
      <c r="R491">
        <f t="shared" si="522"/>
        <v>0.22</v>
      </c>
      <c r="S491">
        <f t="shared" si="523"/>
        <v>8.39</v>
      </c>
      <c r="T491">
        <f t="shared" si="524"/>
        <v>0</v>
      </c>
      <c r="U491">
        <f t="shared" si="525"/>
        <v>0.98347999999999991</v>
      </c>
      <c r="V491">
        <f t="shared" si="526"/>
        <v>1.8500000000000003E-2</v>
      </c>
      <c r="W491">
        <f t="shared" si="527"/>
        <v>0</v>
      </c>
      <c r="X491">
        <f t="shared" si="528"/>
        <v>9.1300000000000008</v>
      </c>
      <c r="Y491">
        <f t="shared" si="529"/>
        <v>4.6500000000000004</v>
      </c>
      <c r="AA491">
        <v>27721504</v>
      </c>
      <c r="AB491">
        <f t="shared" si="530"/>
        <v>6514.01</v>
      </c>
      <c r="AC491">
        <f t="shared" si="557"/>
        <v>6276.9</v>
      </c>
      <c r="AD491">
        <f>ROUND(((((ET491*1.25))-((EU491*1.25)))+AE491),2)</f>
        <v>27.38</v>
      </c>
      <c r="AE491">
        <f>ROUND(((EU491*1.25)),2)</f>
        <v>5.54</v>
      </c>
      <c r="AF491">
        <f>ROUND(((EV491*1.15)),2)</f>
        <v>209.73</v>
      </c>
      <c r="AG491">
        <f t="shared" si="532"/>
        <v>0</v>
      </c>
      <c r="AH491">
        <f>((EW491*1.15))</f>
        <v>24.586999999999996</v>
      </c>
      <c r="AI491">
        <f>((EX491*1.25))</f>
        <v>0.46250000000000002</v>
      </c>
      <c r="AJ491">
        <f t="shared" si="534"/>
        <v>0</v>
      </c>
      <c r="AK491">
        <v>6481.17</v>
      </c>
      <c r="AL491">
        <v>6276.9</v>
      </c>
      <c r="AM491">
        <v>21.9</v>
      </c>
      <c r="AN491">
        <v>4.43</v>
      </c>
      <c r="AO491">
        <v>182.37</v>
      </c>
      <c r="AP491">
        <v>0</v>
      </c>
      <c r="AQ491">
        <v>21.38</v>
      </c>
      <c r="AR491">
        <v>0.37</v>
      </c>
      <c r="AS491">
        <v>0</v>
      </c>
      <c r="AT491">
        <v>106</v>
      </c>
      <c r="AU491">
        <v>54</v>
      </c>
      <c r="AV491">
        <v>1</v>
      </c>
      <c r="AW491">
        <v>1</v>
      </c>
      <c r="AZ491">
        <v>1</v>
      </c>
      <c r="BA491">
        <v>1</v>
      </c>
      <c r="BB491">
        <v>1</v>
      </c>
      <c r="BC491">
        <v>1</v>
      </c>
      <c r="BD491" t="s">
        <v>6</v>
      </c>
      <c r="BE491" t="s">
        <v>6</v>
      </c>
      <c r="BF491" t="s">
        <v>6</v>
      </c>
      <c r="BG491" t="s">
        <v>6</v>
      </c>
      <c r="BH491">
        <v>0</v>
      </c>
      <c r="BI491">
        <v>1</v>
      </c>
      <c r="BJ491" t="s">
        <v>497</v>
      </c>
      <c r="BM491">
        <v>10001</v>
      </c>
      <c r="BN491">
        <v>0</v>
      </c>
      <c r="BO491" t="s">
        <v>6</v>
      </c>
      <c r="BP491">
        <v>0</v>
      </c>
      <c r="BQ491">
        <v>2</v>
      </c>
      <c r="BR491">
        <v>0</v>
      </c>
      <c r="BS491">
        <v>1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6</v>
      </c>
      <c r="BZ491">
        <v>118</v>
      </c>
      <c r="CA491">
        <v>63</v>
      </c>
      <c r="CF491">
        <v>0</v>
      </c>
      <c r="CG491">
        <v>0</v>
      </c>
      <c r="CM491">
        <v>0</v>
      </c>
      <c r="CN491" t="s">
        <v>1470</v>
      </c>
      <c r="CO491">
        <v>0</v>
      </c>
      <c r="CP491">
        <f t="shared" si="535"/>
        <v>260.57</v>
      </c>
      <c r="CQ491">
        <f t="shared" si="536"/>
        <v>6276.9</v>
      </c>
      <c r="CR491">
        <f t="shared" si="537"/>
        <v>27.38</v>
      </c>
      <c r="CS491">
        <f t="shared" si="538"/>
        <v>5.54</v>
      </c>
      <c r="CT491">
        <f t="shared" si="539"/>
        <v>209.73</v>
      </c>
      <c r="CU491">
        <f t="shared" si="540"/>
        <v>0</v>
      </c>
      <c r="CV491">
        <f t="shared" si="541"/>
        <v>24.586999999999996</v>
      </c>
      <c r="CW491">
        <f t="shared" si="542"/>
        <v>0.46250000000000002</v>
      </c>
      <c r="CX491">
        <f t="shared" si="543"/>
        <v>0</v>
      </c>
      <c r="CY491">
        <f t="shared" si="544"/>
        <v>9.1266000000000016</v>
      </c>
      <c r="CZ491">
        <f t="shared" si="545"/>
        <v>4.6494000000000009</v>
      </c>
      <c r="DC491" t="s">
        <v>6</v>
      </c>
      <c r="DD491" t="s">
        <v>6</v>
      </c>
      <c r="DE491" t="s">
        <v>102</v>
      </c>
      <c r="DF491" t="s">
        <v>102</v>
      </c>
      <c r="DG491" t="s">
        <v>103</v>
      </c>
      <c r="DH491" t="s">
        <v>6</v>
      </c>
      <c r="DI491" t="s">
        <v>103</v>
      </c>
      <c r="DJ491" t="s">
        <v>102</v>
      </c>
      <c r="DK491" t="s">
        <v>6</v>
      </c>
      <c r="DL491" t="s">
        <v>6</v>
      </c>
      <c r="DM491" t="s">
        <v>6</v>
      </c>
      <c r="DN491">
        <v>0</v>
      </c>
      <c r="DO491">
        <v>0</v>
      </c>
      <c r="DP491">
        <v>1</v>
      </c>
      <c r="DQ491">
        <v>1</v>
      </c>
      <c r="DU491">
        <v>1003</v>
      </c>
      <c r="DV491" t="s">
        <v>18</v>
      </c>
      <c r="DW491" t="s">
        <v>18</v>
      </c>
      <c r="DX491">
        <v>100</v>
      </c>
      <c r="EE491">
        <v>27029023</v>
      </c>
      <c r="EF491">
        <v>2</v>
      </c>
      <c r="EG491" t="s">
        <v>23</v>
      </c>
      <c r="EH491">
        <v>0</v>
      </c>
      <c r="EI491" t="s">
        <v>6</v>
      </c>
      <c r="EJ491">
        <v>1</v>
      </c>
      <c r="EK491">
        <v>10001</v>
      </c>
      <c r="EL491" t="s">
        <v>475</v>
      </c>
      <c r="EM491" t="s">
        <v>476</v>
      </c>
      <c r="EO491" t="s">
        <v>106</v>
      </c>
      <c r="EQ491">
        <v>0</v>
      </c>
      <c r="ER491">
        <v>6481.17</v>
      </c>
      <c r="ES491">
        <v>6276.9</v>
      </c>
      <c r="ET491">
        <v>21.9</v>
      </c>
      <c r="EU491">
        <v>4.43</v>
      </c>
      <c r="EV491">
        <v>182.37</v>
      </c>
      <c r="EW491">
        <v>21.38</v>
      </c>
      <c r="EX491">
        <v>0.37</v>
      </c>
      <c r="EY491">
        <v>0</v>
      </c>
      <c r="FQ491">
        <v>0</v>
      </c>
      <c r="FR491">
        <f t="shared" si="546"/>
        <v>0</v>
      </c>
      <c r="FS491">
        <v>0</v>
      </c>
      <c r="FT491" t="s">
        <v>27</v>
      </c>
      <c r="FU491" t="s">
        <v>28</v>
      </c>
      <c r="FX491">
        <v>106.2</v>
      </c>
      <c r="FY491">
        <v>53.55</v>
      </c>
      <c r="GA491" t="s">
        <v>6</v>
      </c>
      <c r="GD491">
        <v>0</v>
      </c>
      <c r="GF491">
        <v>-1968498593</v>
      </c>
      <c r="GG491">
        <v>2</v>
      </c>
      <c r="GH491">
        <v>1</v>
      </c>
      <c r="GI491">
        <v>-2</v>
      </c>
      <c r="GJ491">
        <v>0</v>
      </c>
      <c r="GK491">
        <f>ROUND(R491*(S12)/100,2)</f>
        <v>0</v>
      </c>
      <c r="GL491">
        <f t="shared" si="547"/>
        <v>0</v>
      </c>
      <c r="GM491">
        <f t="shared" si="548"/>
        <v>274.35000000000002</v>
      </c>
      <c r="GN491">
        <f t="shared" si="549"/>
        <v>274.35000000000002</v>
      </c>
      <c r="GO491">
        <f t="shared" si="550"/>
        <v>0</v>
      </c>
      <c r="GP491">
        <f t="shared" si="551"/>
        <v>0</v>
      </c>
      <c r="GR491">
        <v>0</v>
      </c>
      <c r="GS491">
        <v>0</v>
      </c>
      <c r="GT491">
        <v>0</v>
      </c>
      <c r="GU491" t="s">
        <v>6</v>
      </c>
      <c r="GV491">
        <f t="shared" si="552"/>
        <v>0</v>
      </c>
      <c r="GW491">
        <v>1</v>
      </c>
      <c r="GX491">
        <f t="shared" si="553"/>
        <v>0</v>
      </c>
      <c r="HA491">
        <v>0</v>
      </c>
      <c r="HB491">
        <v>0</v>
      </c>
      <c r="IK491">
        <v>0</v>
      </c>
    </row>
    <row r="492" spans="1:255" x14ac:dyDescent="0.2">
      <c r="A492" s="2">
        <v>18</v>
      </c>
      <c r="B492" s="2">
        <v>1</v>
      </c>
      <c r="C492" s="2">
        <v>1337</v>
      </c>
      <c r="D492" s="2"/>
      <c r="E492" s="2" t="s">
        <v>653</v>
      </c>
      <c r="F492" s="2" t="s">
        <v>499</v>
      </c>
      <c r="G492" s="2" t="s">
        <v>500</v>
      </c>
      <c r="H492" s="2" t="s">
        <v>501</v>
      </c>
      <c r="I492" s="2">
        <f>I490*J492</f>
        <v>4</v>
      </c>
      <c r="J492" s="2">
        <v>100</v>
      </c>
      <c r="K492" s="2"/>
      <c r="L492" s="2"/>
      <c r="M492" s="2"/>
      <c r="N492" s="2"/>
      <c r="O492" s="2">
        <f t="shared" ref="O492:O523" si="562">ROUND(CP492,2)</f>
        <v>198.24</v>
      </c>
      <c r="P492" s="2">
        <f t="shared" ref="P492:P523" si="563">ROUND(CQ492*I492,2)</f>
        <v>198.24</v>
      </c>
      <c r="Q492" s="2">
        <f t="shared" ref="Q492:Q523" si="564">ROUND(CR492*I492,2)</f>
        <v>0</v>
      </c>
      <c r="R492" s="2">
        <f t="shared" ref="R492:R523" si="565">ROUND(CS492*I492,2)</f>
        <v>0</v>
      </c>
      <c r="S492" s="2">
        <f t="shared" ref="S492:S523" si="566">ROUND(CT492*I492,2)</f>
        <v>0</v>
      </c>
      <c r="T492" s="2">
        <f t="shared" ref="T492:T523" si="567">ROUND(CU492*I492,2)</f>
        <v>0</v>
      </c>
      <c r="U492" s="2">
        <f t="shared" ref="U492:U523" si="568">CV492*I492</f>
        <v>0</v>
      </c>
      <c r="V492" s="2">
        <f t="shared" ref="V492:V523" si="569">CW492*I492</f>
        <v>0</v>
      </c>
      <c r="W492" s="2">
        <f t="shared" ref="W492:W523" si="570">ROUND(CX492*I492,2)</f>
        <v>0</v>
      </c>
      <c r="X492" s="2">
        <f t="shared" ref="X492:X523" si="571">ROUND(CY492,2)</f>
        <v>0</v>
      </c>
      <c r="Y492" s="2">
        <f t="shared" ref="Y492:Y523" si="572">ROUND(CZ492,2)</f>
        <v>0</v>
      </c>
      <c r="Z492" s="2"/>
      <c r="AA492" s="2">
        <v>27721505</v>
      </c>
      <c r="AB492" s="2">
        <f t="shared" ref="AB492:AB523" si="573">ROUND((AC492+AD492+AF492),2)</f>
        <v>49.56</v>
      </c>
      <c r="AC492" s="2">
        <f t="shared" si="557"/>
        <v>49.56</v>
      </c>
      <c r="AD492" s="2">
        <f>ROUND((((ET492)-(EU492))+AE492),2)</f>
        <v>0</v>
      </c>
      <c r="AE492" s="2">
        <f>ROUND((EU492),2)</f>
        <v>0</v>
      </c>
      <c r="AF492" s="2">
        <f>ROUND((EV492),2)</f>
        <v>0</v>
      </c>
      <c r="AG492" s="2">
        <f t="shared" ref="AG492:AG523" si="574">ROUND((AP492),2)</f>
        <v>0</v>
      </c>
      <c r="AH492" s="2">
        <f>(EW492)</f>
        <v>0</v>
      </c>
      <c r="AI492" s="2">
        <f>(EX492)</f>
        <v>0</v>
      </c>
      <c r="AJ492" s="2">
        <f t="shared" ref="AJ492:AJ523" si="575">ROUND((AS492),2)</f>
        <v>0</v>
      </c>
      <c r="AK492" s="2">
        <v>49.56</v>
      </c>
      <c r="AL492" s="2">
        <v>49.56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106</v>
      </c>
      <c r="AU492" s="2">
        <v>54</v>
      </c>
      <c r="AV492" s="2">
        <v>1</v>
      </c>
      <c r="AW492" s="2">
        <v>1</v>
      </c>
      <c r="AX492" s="2"/>
      <c r="AY492" s="2"/>
      <c r="AZ492" s="2">
        <v>1</v>
      </c>
      <c r="BA492" s="2">
        <v>1</v>
      </c>
      <c r="BB492" s="2">
        <v>1</v>
      </c>
      <c r="BC492" s="2">
        <v>1</v>
      </c>
      <c r="BD492" s="2" t="s">
        <v>6</v>
      </c>
      <c r="BE492" s="2" t="s">
        <v>6</v>
      </c>
      <c r="BF492" s="2" t="s">
        <v>6</v>
      </c>
      <c r="BG492" s="2" t="s">
        <v>6</v>
      </c>
      <c r="BH492" s="2">
        <v>3</v>
      </c>
      <c r="BI492" s="2">
        <v>1</v>
      </c>
      <c r="BJ492" s="2" t="s">
        <v>502</v>
      </c>
      <c r="BK492" s="2"/>
      <c r="BL492" s="2"/>
      <c r="BM492" s="2">
        <v>10001</v>
      </c>
      <c r="BN492" s="2">
        <v>0</v>
      </c>
      <c r="BO492" s="2" t="s">
        <v>6</v>
      </c>
      <c r="BP492" s="2">
        <v>0</v>
      </c>
      <c r="BQ492" s="2">
        <v>2</v>
      </c>
      <c r="BR492" s="2">
        <v>0</v>
      </c>
      <c r="BS492" s="2">
        <v>1</v>
      </c>
      <c r="BT492" s="2">
        <v>1</v>
      </c>
      <c r="BU492" s="2">
        <v>1</v>
      </c>
      <c r="BV492" s="2">
        <v>1</v>
      </c>
      <c r="BW492" s="2">
        <v>1</v>
      </c>
      <c r="BX492" s="2">
        <v>1</v>
      </c>
      <c r="BY492" s="2" t="s">
        <v>6</v>
      </c>
      <c r="BZ492" s="2">
        <v>118</v>
      </c>
      <c r="CA492" s="2">
        <v>63</v>
      </c>
      <c r="CB492" s="2"/>
      <c r="CC492" s="2"/>
      <c r="CD492" s="2"/>
      <c r="CE492" s="2"/>
      <c r="CF492" s="2">
        <v>0</v>
      </c>
      <c r="CG492" s="2">
        <v>0</v>
      </c>
      <c r="CH492" s="2"/>
      <c r="CI492" s="2"/>
      <c r="CJ492" s="2"/>
      <c r="CK492" s="2"/>
      <c r="CL492" s="2"/>
      <c r="CM492" s="2">
        <v>0</v>
      </c>
      <c r="CN492" s="2" t="s">
        <v>6</v>
      </c>
      <c r="CO492" s="2">
        <v>0</v>
      </c>
      <c r="CP492" s="2">
        <f t="shared" ref="CP492:CP523" si="576">(P492+Q492+S492)</f>
        <v>198.24</v>
      </c>
      <c r="CQ492" s="2">
        <f t="shared" ref="CQ492:CQ523" si="577">AC492*BC492</f>
        <v>49.56</v>
      </c>
      <c r="CR492" s="2">
        <f t="shared" ref="CR492:CR523" si="578">AD492*BB492</f>
        <v>0</v>
      </c>
      <c r="CS492" s="2">
        <f t="shared" ref="CS492:CS523" si="579">AE492*BS492</f>
        <v>0</v>
      </c>
      <c r="CT492" s="2">
        <f t="shared" ref="CT492:CT523" si="580">AF492*BA492</f>
        <v>0</v>
      </c>
      <c r="CU492" s="2">
        <f t="shared" ref="CU492:CU523" si="581">AG492</f>
        <v>0</v>
      </c>
      <c r="CV492" s="2">
        <f t="shared" ref="CV492:CV523" si="582">AH492</f>
        <v>0</v>
      </c>
      <c r="CW492" s="2">
        <f t="shared" ref="CW492:CW523" si="583">AI492</f>
        <v>0</v>
      </c>
      <c r="CX492" s="2">
        <f t="shared" ref="CX492:CX523" si="584">AJ492</f>
        <v>0</v>
      </c>
      <c r="CY492" s="2">
        <f t="shared" ref="CY492:CY523" si="585">(((S492+R492)*AT492)/100)</f>
        <v>0</v>
      </c>
      <c r="CZ492" s="2">
        <f t="shared" ref="CZ492:CZ523" si="586">(((S492+R492)*AU492)/100)</f>
        <v>0</v>
      </c>
      <c r="DA492" s="2"/>
      <c r="DB492" s="2"/>
      <c r="DC492" s="2" t="s">
        <v>6</v>
      </c>
      <c r="DD492" s="2" t="s">
        <v>6</v>
      </c>
      <c r="DE492" s="2" t="s">
        <v>6</v>
      </c>
      <c r="DF492" s="2" t="s">
        <v>6</v>
      </c>
      <c r="DG492" s="2" t="s">
        <v>6</v>
      </c>
      <c r="DH492" s="2" t="s">
        <v>6</v>
      </c>
      <c r="DI492" s="2" t="s">
        <v>6</v>
      </c>
      <c r="DJ492" s="2" t="s">
        <v>6</v>
      </c>
      <c r="DK492" s="2" t="s">
        <v>6</v>
      </c>
      <c r="DL492" s="2" t="s">
        <v>6</v>
      </c>
      <c r="DM492" s="2" t="s">
        <v>6</v>
      </c>
      <c r="DN492" s="2">
        <v>0</v>
      </c>
      <c r="DO492" s="2">
        <v>0</v>
      </c>
      <c r="DP492" s="2">
        <v>1</v>
      </c>
      <c r="DQ492" s="2">
        <v>1</v>
      </c>
      <c r="DR492" s="2"/>
      <c r="DS492" s="2"/>
      <c r="DT492" s="2"/>
      <c r="DU492" s="2">
        <v>1003</v>
      </c>
      <c r="DV492" s="2" t="s">
        <v>501</v>
      </c>
      <c r="DW492" s="2" t="s">
        <v>501</v>
      </c>
      <c r="DX492" s="2">
        <v>1</v>
      </c>
      <c r="DY492" s="2"/>
      <c r="DZ492" s="2"/>
      <c r="EA492" s="2"/>
      <c r="EB492" s="2"/>
      <c r="EC492" s="2"/>
      <c r="ED492" s="2"/>
      <c r="EE492" s="2">
        <v>27029023</v>
      </c>
      <c r="EF492" s="2">
        <v>2</v>
      </c>
      <c r="EG492" s="2" t="s">
        <v>23</v>
      </c>
      <c r="EH492" s="2">
        <v>0</v>
      </c>
      <c r="EI492" s="2" t="s">
        <v>6</v>
      </c>
      <c r="EJ492" s="2">
        <v>1</v>
      </c>
      <c r="EK492" s="2">
        <v>10001</v>
      </c>
      <c r="EL492" s="2" t="s">
        <v>475</v>
      </c>
      <c r="EM492" s="2" t="s">
        <v>476</v>
      </c>
      <c r="EN492" s="2"/>
      <c r="EO492" s="2" t="s">
        <v>6</v>
      </c>
      <c r="EP492" s="2"/>
      <c r="EQ492" s="2">
        <v>0</v>
      </c>
      <c r="ER492" s="2">
        <v>49.56</v>
      </c>
      <c r="ES492" s="2">
        <v>49.56</v>
      </c>
      <c r="ET492" s="2">
        <v>0</v>
      </c>
      <c r="EU492" s="2">
        <v>0</v>
      </c>
      <c r="EV492" s="2">
        <v>0</v>
      </c>
      <c r="EW492" s="2">
        <v>0</v>
      </c>
      <c r="EX492" s="2">
        <v>0</v>
      </c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>
        <v>0</v>
      </c>
      <c r="FR492" s="2">
        <f t="shared" ref="FR492:FR523" si="587">ROUND(IF(AND(BH492=3,BI492=3),P492,0),2)</f>
        <v>0</v>
      </c>
      <c r="FS492" s="2">
        <v>0</v>
      </c>
      <c r="FT492" s="2" t="s">
        <v>27</v>
      </c>
      <c r="FU492" s="2" t="s">
        <v>28</v>
      </c>
      <c r="FV492" s="2"/>
      <c r="FW492" s="2"/>
      <c r="FX492" s="2">
        <v>106.2</v>
      </c>
      <c r="FY492" s="2">
        <v>53.55</v>
      </c>
      <c r="FZ492" s="2"/>
      <c r="GA492" s="2" t="s">
        <v>6</v>
      </c>
      <c r="GB492" s="2"/>
      <c r="GC492" s="2"/>
      <c r="GD492" s="2">
        <v>0</v>
      </c>
      <c r="GE492" s="2"/>
      <c r="GF492" s="2">
        <v>-451614110</v>
      </c>
      <c r="GG492" s="2">
        <v>2</v>
      </c>
      <c r="GH492" s="2">
        <v>1</v>
      </c>
      <c r="GI492" s="2">
        <v>-2</v>
      </c>
      <c r="GJ492" s="2">
        <v>0</v>
      </c>
      <c r="GK492" s="2">
        <f>ROUND(R492*(R12)/100,2)</f>
        <v>0</v>
      </c>
      <c r="GL492" s="2">
        <f t="shared" ref="GL492:GL523" si="588">ROUND(IF(AND(BH492=3,BI492=3,FS492&lt;&gt;0),P492,0),2)</f>
        <v>0</v>
      </c>
      <c r="GM492" s="2">
        <f t="shared" ref="GM492:GM523" si="589">ROUND(O492+X492+Y492+GK492,2)+GX492</f>
        <v>198.24</v>
      </c>
      <c r="GN492" s="2">
        <f t="shared" ref="GN492:GN523" si="590">IF(OR(BI492=0,BI492=1),ROUND(O492+X492+Y492+GK492,2),0)</f>
        <v>198.24</v>
      </c>
      <c r="GO492" s="2">
        <f t="shared" ref="GO492:GO523" si="591">IF(BI492=2,ROUND(O492+X492+Y492+GK492,2),0)</f>
        <v>0</v>
      </c>
      <c r="GP492" s="2">
        <f t="shared" ref="GP492:GP523" si="592">IF(BI492=4,ROUND(O492+X492+Y492+GK492,2)+GX492,0)</f>
        <v>0</v>
      </c>
      <c r="GQ492" s="2"/>
      <c r="GR492" s="2">
        <v>0</v>
      </c>
      <c r="GS492" s="2">
        <v>3</v>
      </c>
      <c r="GT492" s="2">
        <v>0</v>
      </c>
      <c r="GU492" s="2" t="s">
        <v>6</v>
      </c>
      <c r="GV492" s="2">
        <f t="shared" ref="GV492:GV523" si="593">ROUND(GT492,2)</f>
        <v>0</v>
      </c>
      <c r="GW492" s="2">
        <v>1</v>
      </c>
      <c r="GX492" s="2">
        <f t="shared" ref="GX492:GX523" si="594">ROUND(GV492*GW492*I492,2)</f>
        <v>0</v>
      </c>
      <c r="GY492" s="2"/>
      <c r="GZ492" s="2"/>
      <c r="HA492" s="2">
        <v>0</v>
      </c>
      <c r="HB492" s="2">
        <v>0</v>
      </c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>
        <v>0</v>
      </c>
      <c r="IL492" s="2"/>
      <c r="IM492" s="2"/>
      <c r="IN492" s="2"/>
      <c r="IO492" s="2"/>
      <c r="IP492" s="2"/>
      <c r="IQ492" s="2"/>
      <c r="IR492" s="2"/>
      <c r="IS492" s="2"/>
      <c r="IT492" s="2"/>
      <c r="IU492" s="2"/>
    </row>
    <row r="493" spans="1:255" x14ac:dyDescent="0.2">
      <c r="A493">
        <v>18</v>
      </c>
      <c r="B493">
        <v>1</v>
      </c>
      <c r="C493">
        <v>1344</v>
      </c>
      <c r="E493" t="s">
        <v>653</v>
      </c>
      <c r="F493" t="s">
        <v>499</v>
      </c>
      <c r="G493" t="s">
        <v>500</v>
      </c>
      <c r="H493" t="s">
        <v>501</v>
      </c>
      <c r="I493">
        <f>I491*J493</f>
        <v>4</v>
      </c>
      <c r="J493">
        <v>100</v>
      </c>
      <c r="O493">
        <f t="shared" si="562"/>
        <v>198.24</v>
      </c>
      <c r="P493">
        <f t="shared" si="563"/>
        <v>198.24</v>
      </c>
      <c r="Q493">
        <f t="shared" si="564"/>
        <v>0</v>
      </c>
      <c r="R493">
        <f t="shared" si="565"/>
        <v>0</v>
      </c>
      <c r="S493">
        <f t="shared" si="566"/>
        <v>0</v>
      </c>
      <c r="T493">
        <f t="shared" si="567"/>
        <v>0</v>
      </c>
      <c r="U493">
        <f t="shared" si="568"/>
        <v>0</v>
      </c>
      <c r="V493">
        <f t="shared" si="569"/>
        <v>0</v>
      </c>
      <c r="W493">
        <f t="shared" si="570"/>
        <v>0</v>
      </c>
      <c r="X493">
        <f t="shared" si="571"/>
        <v>0</v>
      </c>
      <c r="Y493">
        <f t="shared" si="572"/>
        <v>0</v>
      </c>
      <c r="AA493">
        <v>27721504</v>
      </c>
      <c r="AB493">
        <f t="shared" si="573"/>
        <v>49.56</v>
      </c>
      <c r="AC493">
        <f t="shared" si="557"/>
        <v>49.56</v>
      </c>
      <c r="AD493">
        <f>ROUND((((ET493)-(EU493))+AE493),2)</f>
        <v>0</v>
      </c>
      <c r="AE493">
        <f>ROUND((EU493),2)</f>
        <v>0</v>
      </c>
      <c r="AF493">
        <f>ROUND((EV493),2)</f>
        <v>0</v>
      </c>
      <c r="AG493">
        <f t="shared" si="574"/>
        <v>0</v>
      </c>
      <c r="AH493">
        <f>(EW493)</f>
        <v>0</v>
      </c>
      <c r="AI493">
        <f>(EX493)</f>
        <v>0</v>
      </c>
      <c r="AJ493">
        <f t="shared" si="575"/>
        <v>0</v>
      </c>
      <c r="AK493">
        <v>49.56</v>
      </c>
      <c r="AL493">
        <v>49.56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106</v>
      </c>
      <c r="AU493">
        <v>54</v>
      </c>
      <c r="AV493">
        <v>1</v>
      </c>
      <c r="AW493">
        <v>1</v>
      </c>
      <c r="AZ493">
        <v>1</v>
      </c>
      <c r="BA493">
        <v>1</v>
      </c>
      <c r="BB493">
        <v>1</v>
      </c>
      <c r="BC493">
        <v>1</v>
      </c>
      <c r="BD493" t="s">
        <v>6</v>
      </c>
      <c r="BE493" t="s">
        <v>6</v>
      </c>
      <c r="BF493" t="s">
        <v>6</v>
      </c>
      <c r="BG493" t="s">
        <v>6</v>
      </c>
      <c r="BH493">
        <v>3</v>
      </c>
      <c r="BI493">
        <v>1</v>
      </c>
      <c r="BJ493" t="s">
        <v>502</v>
      </c>
      <c r="BM493">
        <v>10001</v>
      </c>
      <c r="BN493">
        <v>0</v>
      </c>
      <c r="BO493" t="s">
        <v>6</v>
      </c>
      <c r="BP493">
        <v>0</v>
      </c>
      <c r="BQ493">
        <v>2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6</v>
      </c>
      <c r="BZ493">
        <v>118</v>
      </c>
      <c r="CA493">
        <v>63</v>
      </c>
      <c r="CF493">
        <v>0</v>
      </c>
      <c r="CG493">
        <v>0</v>
      </c>
      <c r="CM493">
        <v>0</v>
      </c>
      <c r="CN493" t="s">
        <v>6</v>
      </c>
      <c r="CO493">
        <v>0</v>
      </c>
      <c r="CP493">
        <f t="shared" si="576"/>
        <v>198.24</v>
      </c>
      <c r="CQ493">
        <f t="shared" si="577"/>
        <v>49.56</v>
      </c>
      <c r="CR493">
        <f t="shared" si="578"/>
        <v>0</v>
      </c>
      <c r="CS493">
        <f t="shared" si="579"/>
        <v>0</v>
      </c>
      <c r="CT493">
        <f t="shared" si="580"/>
        <v>0</v>
      </c>
      <c r="CU493">
        <f t="shared" si="581"/>
        <v>0</v>
      </c>
      <c r="CV493">
        <f t="shared" si="582"/>
        <v>0</v>
      </c>
      <c r="CW493">
        <f t="shared" si="583"/>
        <v>0</v>
      </c>
      <c r="CX493">
        <f t="shared" si="584"/>
        <v>0</v>
      </c>
      <c r="CY493">
        <f t="shared" si="585"/>
        <v>0</v>
      </c>
      <c r="CZ493">
        <f t="shared" si="586"/>
        <v>0</v>
      </c>
      <c r="DC493" t="s">
        <v>6</v>
      </c>
      <c r="DD493" t="s">
        <v>6</v>
      </c>
      <c r="DE493" t="s">
        <v>6</v>
      </c>
      <c r="DF493" t="s">
        <v>6</v>
      </c>
      <c r="DG493" t="s">
        <v>6</v>
      </c>
      <c r="DH493" t="s">
        <v>6</v>
      </c>
      <c r="DI493" t="s">
        <v>6</v>
      </c>
      <c r="DJ493" t="s">
        <v>6</v>
      </c>
      <c r="DK493" t="s">
        <v>6</v>
      </c>
      <c r="DL493" t="s">
        <v>6</v>
      </c>
      <c r="DM493" t="s">
        <v>6</v>
      </c>
      <c r="DN493">
        <v>0</v>
      </c>
      <c r="DO493">
        <v>0</v>
      </c>
      <c r="DP493">
        <v>1</v>
      </c>
      <c r="DQ493">
        <v>1</v>
      </c>
      <c r="DU493">
        <v>1003</v>
      </c>
      <c r="DV493" t="s">
        <v>501</v>
      </c>
      <c r="DW493" t="s">
        <v>501</v>
      </c>
      <c r="DX493">
        <v>1</v>
      </c>
      <c r="EE493">
        <v>27029023</v>
      </c>
      <c r="EF493">
        <v>2</v>
      </c>
      <c r="EG493" t="s">
        <v>23</v>
      </c>
      <c r="EH493">
        <v>0</v>
      </c>
      <c r="EI493" t="s">
        <v>6</v>
      </c>
      <c r="EJ493">
        <v>1</v>
      </c>
      <c r="EK493">
        <v>10001</v>
      </c>
      <c r="EL493" t="s">
        <v>475</v>
      </c>
      <c r="EM493" t="s">
        <v>476</v>
      </c>
      <c r="EO493" t="s">
        <v>6</v>
      </c>
      <c r="EQ493">
        <v>0</v>
      </c>
      <c r="ER493">
        <v>49.56</v>
      </c>
      <c r="ES493">
        <v>49.56</v>
      </c>
      <c r="ET493">
        <v>0</v>
      </c>
      <c r="EU493">
        <v>0</v>
      </c>
      <c r="EV493">
        <v>0</v>
      </c>
      <c r="EW493">
        <v>0</v>
      </c>
      <c r="EX493">
        <v>0</v>
      </c>
      <c r="FQ493">
        <v>0</v>
      </c>
      <c r="FR493">
        <f t="shared" si="587"/>
        <v>0</v>
      </c>
      <c r="FS493">
        <v>0</v>
      </c>
      <c r="FT493" t="s">
        <v>27</v>
      </c>
      <c r="FU493" t="s">
        <v>28</v>
      </c>
      <c r="FX493">
        <v>106.2</v>
      </c>
      <c r="FY493">
        <v>53.55</v>
      </c>
      <c r="GA493" t="s">
        <v>6</v>
      </c>
      <c r="GD493">
        <v>0</v>
      </c>
      <c r="GF493">
        <v>-451614110</v>
      </c>
      <c r="GG493">
        <v>2</v>
      </c>
      <c r="GH493">
        <v>1</v>
      </c>
      <c r="GI493">
        <v>-2</v>
      </c>
      <c r="GJ493">
        <v>0</v>
      </c>
      <c r="GK493">
        <f>ROUND(R493*(S12)/100,2)</f>
        <v>0</v>
      </c>
      <c r="GL493">
        <f t="shared" si="588"/>
        <v>0</v>
      </c>
      <c r="GM493">
        <f t="shared" si="589"/>
        <v>198.24</v>
      </c>
      <c r="GN493">
        <f t="shared" si="590"/>
        <v>198.24</v>
      </c>
      <c r="GO493">
        <f t="shared" si="591"/>
        <v>0</v>
      </c>
      <c r="GP493">
        <f t="shared" si="592"/>
        <v>0</v>
      </c>
      <c r="GR493">
        <v>0</v>
      </c>
      <c r="GS493">
        <v>0</v>
      </c>
      <c r="GT493">
        <v>0</v>
      </c>
      <c r="GU493" t="s">
        <v>6</v>
      </c>
      <c r="GV493">
        <f t="shared" si="593"/>
        <v>0</v>
      </c>
      <c r="GW493">
        <v>1</v>
      </c>
      <c r="GX493">
        <f t="shared" si="594"/>
        <v>0</v>
      </c>
      <c r="HA493">
        <v>0</v>
      </c>
      <c r="HB493">
        <v>0</v>
      </c>
      <c r="IK493">
        <v>0</v>
      </c>
    </row>
    <row r="494" spans="1:255" x14ac:dyDescent="0.2">
      <c r="A494" s="2">
        <v>17</v>
      </c>
      <c r="B494" s="2">
        <v>1</v>
      </c>
      <c r="C494" s="2">
        <f>ROW(SmtRes!A1359)</f>
        <v>1359</v>
      </c>
      <c r="D494" s="2">
        <f>ROW(EtalonRes!A1383)</f>
        <v>1383</v>
      </c>
      <c r="E494" s="2" t="s">
        <v>654</v>
      </c>
      <c r="F494" s="2" t="s">
        <v>655</v>
      </c>
      <c r="G494" s="2" t="s">
        <v>656</v>
      </c>
      <c r="H494" s="2" t="s">
        <v>32</v>
      </c>
      <c r="I494" s="2">
        <f>ROUND((5.94+72.6)/100,9)</f>
        <v>0.78539999999999999</v>
      </c>
      <c r="J494" s="2">
        <v>0</v>
      </c>
      <c r="K494" s="2"/>
      <c r="L494" s="2"/>
      <c r="M494" s="2"/>
      <c r="N494" s="2"/>
      <c r="O494" s="2">
        <f t="shared" si="562"/>
        <v>3030.84</v>
      </c>
      <c r="P494" s="2">
        <f t="shared" si="563"/>
        <v>1338.18</v>
      </c>
      <c r="Q494" s="2">
        <f t="shared" si="564"/>
        <v>950.32</v>
      </c>
      <c r="R494" s="2">
        <f t="shared" si="565"/>
        <v>151.1</v>
      </c>
      <c r="S494" s="2">
        <f t="shared" si="566"/>
        <v>742.34</v>
      </c>
      <c r="T494" s="2">
        <f t="shared" si="567"/>
        <v>0</v>
      </c>
      <c r="U494" s="2">
        <f t="shared" si="568"/>
        <v>80.864391299999994</v>
      </c>
      <c r="V494" s="2">
        <f t="shared" si="569"/>
        <v>11.466839999999999</v>
      </c>
      <c r="W494" s="2">
        <f t="shared" si="570"/>
        <v>0</v>
      </c>
      <c r="X494" s="2">
        <f t="shared" si="571"/>
        <v>947.05</v>
      </c>
      <c r="Y494" s="2">
        <f t="shared" si="572"/>
        <v>482.46</v>
      </c>
      <c r="Z494" s="2"/>
      <c r="AA494" s="2">
        <v>27721505</v>
      </c>
      <c r="AB494" s="2">
        <f t="shared" si="573"/>
        <v>3858.97</v>
      </c>
      <c r="AC494" s="2">
        <f t="shared" si="557"/>
        <v>1703.82</v>
      </c>
      <c r="AD494" s="2">
        <f>ROUND(((((ET494*1.25))-((EU494*1.25)))+AE494),2)</f>
        <v>1209.98</v>
      </c>
      <c r="AE494" s="2">
        <f>ROUND(((EU494*1.25)),2)</f>
        <v>192.38</v>
      </c>
      <c r="AF494" s="2">
        <f>ROUND(((EV494*1.15)),2)</f>
        <v>945.17</v>
      </c>
      <c r="AG494" s="2">
        <f t="shared" si="574"/>
        <v>0</v>
      </c>
      <c r="AH494" s="2">
        <f>((EW494*1.15))</f>
        <v>102.95949999999999</v>
      </c>
      <c r="AI494" s="2">
        <f>((EX494*1.25))</f>
        <v>14.6</v>
      </c>
      <c r="AJ494" s="2">
        <f t="shared" si="575"/>
        <v>0</v>
      </c>
      <c r="AK494" s="2">
        <v>3493.69</v>
      </c>
      <c r="AL494" s="2">
        <v>1703.82</v>
      </c>
      <c r="AM494" s="2">
        <v>967.98</v>
      </c>
      <c r="AN494" s="2">
        <v>153.9</v>
      </c>
      <c r="AO494" s="2">
        <v>821.89</v>
      </c>
      <c r="AP494" s="2">
        <v>0</v>
      </c>
      <c r="AQ494" s="2">
        <v>89.53</v>
      </c>
      <c r="AR494" s="2">
        <v>11.68</v>
      </c>
      <c r="AS494" s="2">
        <v>0</v>
      </c>
      <c r="AT494" s="2">
        <v>106</v>
      </c>
      <c r="AU494" s="2">
        <v>54</v>
      </c>
      <c r="AV494" s="2">
        <v>1</v>
      </c>
      <c r="AW494" s="2">
        <v>1</v>
      </c>
      <c r="AX494" s="2"/>
      <c r="AY494" s="2"/>
      <c r="AZ494" s="2">
        <v>1</v>
      </c>
      <c r="BA494" s="2">
        <v>1</v>
      </c>
      <c r="BB494" s="2">
        <v>1</v>
      </c>
      <c r="BC494" s="2">
        <v>1</v>
      </c>
      <c r="BD494" s="2" t="s">
        <v>6</v>
      </c>
      <c r="BE494" s="2" t="s">
        <v>6</v>
      </c>
      <c r="BF494" s="2" t="s">
        <v>6</v>
      </c>
      <c r="BG494" s="2" t="s">
        <v>6</v>
      </c>
      <c r="BH494" s="2">
        <v>0</v>
      </c>
      <c r="BI494" s="2">
        <v>1</v>
      </c>
      <c r="BJ494" s="2" t="s">
        <v>657</v>
      </c>
      <c r="BK494" s="2"/>
      <c r="BL494" s="2"/>
      <c r="BM494" s="2">
        <v>10001</v>
      </c>
      <c r="BN494" s="2">
        <v>0</v>
      </c>
      <c r="BO494" s="2" t="s">
        <v>6</v>
      </c>
      <c r="BP494" s="2">
        <v>0</v>
      </c>
      <c r="BQ494" s="2">
        <v>2</v>
      </c>
      <c r="BR494" s="2">
        <v>0</v>
      </c>
      <c r="BS494" s="2">
        <v>1</v>
      </c>
      <c r="BT494" s="2">
        <v>1</v>
      </c>
      <c r="BU494" s="2">
        <v>1</v>
      </c>
      <c r="BV494" s="2">
        <v>1</v>
      </c>
      <c r="BW494" s="2">
        <v>1</v>
      </c>
      <c r="BX494" s="2">
        <v>1</v>
      </c>
      <c r="BY494" s="2" t="s">
        <v>6</v>
      </c>
      <c r="BZ494" s="2">
        <v>118</v>
      </c>
      <c r="CA494" s="2">
        <v>63</v>
      </c>
      <c r="CB494" s="2"/>
      <c r="CC494" s="2"/>
      <c r="CD494" s="2"/>
      <c r="CE494" s="2"/>
      <c r="CF494" s="2">
        <v>0</v>
      </c>
      <c r="CG494" s="2">
        <v>0</v>
      </c>
      <c r="CH494" s="2"/>
      <c r="CI494" s="2"/>
      <c r="CJ494" s="2"/>
      <c r="CK494" s="2"/>
      <c r="CL494" s="2"/>
      <c r="CM494" s="2">
        <v>0</v>
      </c>
      <c r="CN494" s="2" t="s">
        <v>1470</v>
      </c>
      <c r="CO494" s="2">
        <v>0</v>
      </c>
      <c r="CP494" s="2">
        <f t="shared" si="576"/>
        <v>3030.84</v>
      </c>
      <c r="CQ494" s="2">
        <f t="shared" si="577"/>
        <v>1703.82</v>
      </c>
      <c r="CR494" s="2">
        <f t="shared" si="578"/>
        <v>1209.98</v>
      </c>
      <c r="CS494" s="2">
        <f t="shared" si="579"/>
        <v>192.38</v>
      </c>
      <c r="CT494" s="2">
        <f t="shared" si="580"/>
        <v>945.17</v>
      </c>
      <c r="CU494" s="2">
        <f t="shared" si="581"/>
        <v>0</v>
      </c>
      <c r="CV494" s="2">
        <f t="shared" si="582"/>
        <v>102.95949999999999</v>
      </c>
      <c r="CW494" s="2">
        <f t="shared" si="583"/>
        <v>14.6</v>
      </c>
      <c r="CX494" s="2">
        <f t="shared" si="584"/>
        <v>0</v>
      </c>
      <c r="CY494" s="2">
        <f t="shared" si="585"/>
        <v>947.04639999999995</v>
      </c>
      <c r="CZ494" s="2">
        <f t="shared" si="586"/>
        <v>482.45760000000001</v>
      </c>
      <c r="DA494" s="2"/>
      <c r="DB494" s="2"/>
      <c r="DC494" s="2" t="s">
        <v>6</v>
      </c>
      <c r="DD494" s="2" t="s">
        <v>6</v>
      </c>
      <c r="DE494" s="2" t="s">
        <v>102</v>
      </c>
      <c r="DF494" s="2" t="s">
        <v>102</v>
      </c>
      <c r="DG494" s="2" t="s">
        <v>103</v>
      </c>
      <c r="DH494" s="2" t="s">
        <v>6</v>
      </c>
      <c r="DI494" s="2" t="s">
        <v>103</v>
      </c>
      <c r="DJ494" s="2" t="s">
        <v>102</v>
      </c>
      <c r="DK494" s="2" t="s">
        <v>6</v>
      </c>
      <c r="DL494" s="2" t="s">
        <v>6</v>
      </c>
      <c r="DM494" s="2" t="s">
        <v>6</v>
      </c>
      <c r="DN494" s="2">
        <v>0</v>
      </c>
      <c r="DO494" s="2">
        <v>0</v>
      </c>
      <c r="DP494" s="2">
        <v>1</v>
      </c>
      <c r="DQ494" s="2">
        <v>1</v>
      </c>
      <c r="DR494" s="2"/>
      <c r="DS494" s="2"/>
      <c r="DT494" s="2"/>
      <c r="DU494" s="2">
        <v>1005</v>
      </c>
      <c r="DV494" s="2" t="s">
        <v>32</v>
      </c>
      <c r="DW494" s="2" t="s">
        <v>32</v>
      </c>
      <c r="DX494" s="2">
        <v>100</v>
      </c>
      <c r="DY494" s="2"/>
      <c r="DZ494" s="2"/>
      <c r="EA494" s="2"/>
      <c r="EB494" s="2"/>
      <c r="EC494" s="2"/>
      <c r="ED494" s="2"/>
      <c r="EE494" s="2">
        <v>27029023</v>
      </c>
      <c r="EF494" s="2">
        <v>2</v>
      </c>
      <c r="EG494" s="2" t="s">
        <v>23</v>
      </c>
      <c r="EH494" s="2">
        <v>0</v>
      </c>
      <c r="EI494" s="2" t="s">
        <v>6</v>
      </c>
      <c r="EJ494" s="2">
        <v>1</v>
      </c>
      <c r="EK494" s="2">
        <v>10001</v>
      </c>
      <c r="EL494" s="2" t="s">
        <v>475</v>
      </c>
      <c r="EM494" s="2" t="s">
        <v>476</v>
      </c>
      <c r="EN494" s="2"/>
      <c r="EO494" s="2" t="s">
        <v>106</v>
      </c>
      <c r="EP494" s="2"/>
      <c r="EQ494" s="2">
        <v>0</v>
      </c>
      <c r="ER494" s="2">
        <v>3493.69</v>
      </c>
      <c r="ES494" s="2">
        <v>1703.82</v>
      </c>
      <c r="ET494" s="2">
        <v>967.98</v>
      </c>
      <c r="EU494" s="2">
        <v>153.9</v>
      </c>
      <c r="EV494" s="2">
        <v>821.89</v>
      </c>
      <c r="EW494" s="2">
        <v>89.53</v>
      </c>
      <c r="EX494" s="2">
        <v>11.68</v>
      </c>
      <c r="EY494" s="2">
        <v>0</v>
      </c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>
        <v>0</v>
      </c>
      <c r="FR494" s="2">
        <f t="shared" si="587"/>
        <v>0</v>
      </c>
      <c r="FS494" s="2">
        <v>0</v>
      </c>
      <c r="FT494" s="2" t="s">
        <v>27</v>
      </c>
      <c r="FU494" s="2" t="s">
        <v>28</v>
      </c>
      <c r="FV494" s="2"/>
      <c r="FW494" s="2"/>
      <c r="FX494" s="2">
        <v>106.2</v>
      </c>
      <c r="FY494" s="2">
        <v>53.55</v>
      </c>
      <c r="FZ494" s="2"/>
      <c r="GA494" s="2" t="s">
        <v>6</v>
      </c>
      <c r="GB494" s="2"/>
      <c r="GC494" s="2"/>
      <c r="GD494" s="2">
        <v>0</v>
      </c>
      <c r="GE494" s="2"/>
      <c r="GF494" s="2">
        <v>-2063365966</v>
      </c>
      <c r="GG494" s="2">
        <v>2</v>
      </c>
      <c r="GH494" s="2">
        <v>1</v>
      </c>
      <c r="GI494" s="2">
        <v>-2</v>
      </c>
      <c r="GJ494" s="2">
        <v>0</v>
      </c>
      <c r="GK494" s="2">
        <f>ROUND(R494*(R12)/100,2)</f>
        <v>0</v>
      </c>
      <c r="GL494" s="2">
        <f t="shared" si="588"/>
        <v>0</v>
      </c>
      <c r="GM494" s="2">
        <f t="shared" si="589"/>
        <v>4460.3500000000004</v>
      </c>
      <c r="GN494" s="2">
        <f t="shared" si="590"/>
        <v>4460.3500000000004</v>
      </c>
      <c r="GO494" s="2">
        <f t="shared" si="591"/>
        <v>0</v>
      </c>
      <c r="GP494" s="2">
        <f t="shared" si="592"/>
        <v>0</v>
      </c>
      <c r="GQ494" s="2"/>
      <c r="GR494" s="2">
        <v>0</v>
      </c>
      <c r="GS494" s="2">
        <v>3</v>
      </c>
      <c r="GT494" s="2">
        <v>0</v>
      </c>
      <c r="GU494" s="2" t="s">
        <v>6</v>
      </c>
      <c r="GV494" s="2">
        <f t="shared" si="593"/>
        <v>0</v>
      </c>
      <c r="GW494" s="2">
        <v>1</v>
      </c>
      <c r="GX494" s="2">
        <f t="shared" si="594"/>
        <v>0</v>
      </c>
      <c r="GY494" s="2"/>
      <c r="GZ494" s="2"/>
      <c r="HA494" s="2">
        <v>0</v>
      </c>
      <c r="HB494" s="2">
        <v>0</v>
      </c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>
        <v>0</v>
      </c>
      <c r="IL494" s="2"/>
      <c r="IM494" s="2"/>
      <c r="IN494" s="2"/>
      <c r="IO494" s="2"/>
      <c r="IP494" s="2"/>
      <c r="IQ494" s="2"/>
      <c r="IR494" s="2"/>
      <c r="IS494" s="2"/>
      <c r="IT494" s="2"/>
      <c r="IU494" s="2"/>
    </row>
    <row r="495" spans="1:255" x14ac:dyDescent="0.2">
      <c r="A495">
        <v>17</v>
      </c>
      <c r="B495">
        <v>1</v>
      </c>
      <c r="C495">
        <f>ROW(SmtRes!A1372)</f>
        <v>1372</v>
      </c>
      <c r="D495">
        <f>ROW(EtalonRes!A1394)</f>
        <v>1394</v>
      </c>
      <c r="E495" t="s">
        <v>654</v>
      </c>
      <c r="F495" t="s">
        <v>655</v>
      </c>
      <c r="G495" t="s">
        <v>656</v>
      </c>
      <c r="H495" t="s">
        <v>32</v>
      </c>
      <c r="I495">
        <f>ROUND((5.94+72.6)/100,9)</f>
        <v>0.78539999999999999</v>
      </c>
      <c r="J495">
        <v>0</v>
      </c>
      <c r="O495">
        <f t="shared" si="562"/>
        <v>3030.84</v>
      </c>
      <c r="P495">
        <f t="shared" si="563"/>
        <v>1338.18</v>
      </c>
      <c r="Q495">
        <f t="shared" si="564"/>
        <v>950.32</v>
      </c>
      <c r="R495">
        <f t="shared" si="565"/>
        <v>151.1</v>
      </c>
      <c r="S495">
        <f t="shared" si="566"/>
        <v>742.34</v>
      </c>
      <c r="T495">
        <f t="shared" si="567"/>
        <v>0</v>
      </c>
      <c r="U495">
        <f t="shared" si="568"/>
        <v>80.864391299999994</v>
      </c>
      <c r="V495">
        <f t="shared" si="569"/>
        <v>11.466839999999999</v>
      </c>
      <c r="W495">
        <f t="shared" si="570"/>
        <v>0</v>
      </c>
      <c r="X495">
        <f t="shared" si="571"/>
        <v>947.05</v>
      </c>
      <c r="Y495">
        <f t="shared" si="572"/>
        <v>482.46</v>
      </c>
      <c r="AA495">
        <v>27721504</v>
      </c>
      <c r="AB495">
        <f t="shared" si="573"/>
        <v>3858.97</v>
      </c>
      <c r="AC495">
        <f t="shared" si="557"/>
        <v>1703.82</v>
      </c>
      <c r="AD495">
        <f>ROUND(((((ET495*1.25))-((EU495*1.25)))+AE495),2)</f>
        <v>1209.98</v>
      </c>
      <c r="AE495">
        <f>ROUND(((EU495*1.25)),2)</f>
        <v>192.38</v>
      </c>
      <c r="AF495">
        <f>ROUND(((EV495*1.15)),2)</f>
        <v>945.17</v>
      </c>
      <c r="AG495">
        <f t="shared" si="574"/>
        <v>0</v>
      </c>
      <c r="AH495">
        <f>((EW495*1.15))</f>
        <v>102.95949999999999</v>
      </c>
      <c r="AI495">
        <f>((EX495*1.25))</f>
        <v>14.6</v>
      </c>
      <c r="AJ495">
        <f t="shared" si="575"/>
        <v>0</v>
      </c>
      <c r="AK495">
        <v>3493.69</v>
      </c>
      <c r="AL495">
        <v>1703.82</v>
      </c>
      <c r="AM495">
        <v>967.98</v>
      </c>
      <c r="AN495">
        <v>153.9</v>
      </c>
      <c r="AO495">
        <v>821.89</v>
      </c>
      <c r="AP495">
        <v>0</v>
      </c>
      <c r="AQ495">
        <v>89.53</v>
      </c>
      <c r="AR495">
        <v>11.68</v>
      </c>
      <c r="AS495">
        <v>0</v>
      </c>
      <c r="AT495">
        <v>106</v>
      </c>
      <c r="AU495">
        <v>54</v>
      </c>
      <c r="AV495">
        <v>1</v>
      </c>
      <c r="AW495">
        <v>1</v>
      </c>
      <c r="AZ495">
        <v>1</v>
      </c>
      <c r="BA495">
        <v>1</v>
      </c>
      <c r="BB495">
        <v>1</v>
      </c>
      <c r="BC495">
        <v>1</v>
      </c>
      <c r="BD495" t="s">
        <v>6</v>
      </c>
      <c r="BE495" t="s">
        <v>6</v>
      </c>
      <c r="BF495" t="s">
        <v>6</v>
      </c>
      <c r="BG495" t="s">
        <v>6</v>
      </c>
      <c r="BH495">
        <v>0</v>
      </c>
      <c r="BI495">
        <v>1</v>
      </c>
      <c r="BJ495" t="s">
        <v>657</v>
      </c>
      <c r="BM495">
        <v>10001</v>
      </c>
      <c r="BN495">
        <v>0</v>
      </c>
      <c r="BO495" t="s">
        <v>6</v>
      </c>
      <c r="BP495">
        <v>0</v>
      </c>
      <c r="BQ495">
        <v>2</v>
      </c>
      <c r="BR495">
        <v>0</v>
      </c>
      <c r="BS495">
        <v>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6</v>
      </c>
      <c r="BZ495">
        <v>118</v>
      </c>
      <c r="CA495">
        <v>63</v>
      </c>
      <c r="CF495">
        <v>0</v>
      </c>
      <c r="CG495">
        <v>0</v>
      </c>
      <c r="CM495">
        <v>0</v>
      </c>
      <c r="CN495" t="s">
        <v>1470</v>
      </c>
      <c r="CO495">
        <v>0</v>
      </c>
      <c r="CP495">
        <f t="shared" si="576"/>
        <v>3030.84</v>
      </c>
      <c r="CQ495">
        <f t="shared" si="577"/>
        <v>1703.82</v>
      </c>
      <c r="CR495">
        <f t="shared" si="578"/>
        <v>1209.98</v>
      </c>
      <c r="CS495">
        <f t="shared" si="579"/>
        <v>192.38</v>
      </c>
      <c r="CT495">
        <f t="shared" si="580"/>
        <v>945.17</v>
      </c>
      <c r="CU495">
        <f t="shared" si="581"/>
        <v>0</v>
      </c>
      <c r="CV495">
        <f t="shared" si="582"/>
        <v>102.95949999999999</v>
      </c>
      <c r="CW495">
        <f t="shared" si="583"/>
        <v>14.6</v>
      </c>
      <c r="CX495">
        <f t="shared" si="584"/>
        <v>0</v>
      </c>
      <c r="CY495">
        <f t="shared" si="585"/>
        <v>947.04639999999995</v>
      </c>
      <c r="CZ495">
        <f t="shared" si="586"/>
        <v>482.45760000000001</v>
      </c>
      <c r="DC495" t="s">
        <v>6</v>
      </c>
      <c r="DD495" t="s">
        <v>6</v>
      </c>
      <c r="DE495" t="s">
        <v>102</v>
      </c>
      <c r="DF495" t="s">
        <v>102</v>
      </c>
      <c r="DG495" t="s">
        <v>103</v>
      </c>
      <c r="DH495" t="s">
        <v>6</v>
      </c>
      <c r="DI495" t="s">
        <v>103</v>
      </c>
      <c r="DJ495" t="s">
        <v>102</v>
      </c>
      <c r="DK495" t="s">
        <v>6</v>
      </c>
      <c r="DL495" t="s">
        <v>6</v>
      </c>
      <c r="DM495" t="s">
        <v>6</v>
      </c>
      <c r="DN495">
        <v>0</v>
      </c>
      <c r="DO495">
        <v>0</v>
      </c>
      <c r="DP495">
        <v>1</v>
      </c>
      <c r="DQ495">
        <v>1</v>
      </c>
      <c r="DU495">
        <v>1005</v>
      </c>
      <c r="DV495" t="s">
        <v>32</v>
      </c>
      <c r="DW495" t="s">
        <v>32</v>
      </c>
      <c r="DX495">
        <v>100</v>
      </c>
      <c r="EE495">
        <v>27029023</v>
      </c>
      <c r="EF495">
        <v>2</v>
      </c>
      <c r="EG495" t="s">
        <v>23</v>
      </c>
      <c r="EH495">
        <v>0</v>
      </c>
      <c r="EI495" t="s">
        <v>6</v>
      </c>
      <c r="EJ495">
        <v>1</v>
      </c>
      <c r="EK495">
        <v>10001</v>
      </c>
      <c r="EL495" t="s">
        <v>475</v>
      </c>
      <c r="EM495" t="s">
        <v>476</v>
      </c>
      <c r="EO495" t="s">
        <v>106</v>
      </c>
      <c r="EQ495">
        <v>0</v>
      </c>
      <c r="ER495">
        <v>3493.69</v>
      </c>
      <c r="ES495">
        <v>1703.82</v>
      </c>
      <c r="ET495">
        <v>967.98</v>
      </c>
      <c r="EU495">
        <v>153.9</v>
      </c>
      <c r="EV495">
        <v>821.89</v>
      </c>
      <c r="EW495">
        <v>89.53</v>
      </c>
      <c r="EX495">
        <v>11.68</v>
      </c>
      <c r="EY495">
        <v>0</v>
      </c>
      <c r="FQ495">
        <v>0</v>
      </c>
      <c r="FR495">
        <f t="shared" si="587"/>
        <v>0</v>
      </c>
      <c r="FS495">
        <v>0</v>
      </c>
      <c r="FT495" t="s">
        <v>27</v>
      </c>
      <c r="FU495" t="s">
        <v>28</v>
      </c>
      <c r="FX495">
        <v>106.2</v>
      </c>
      <c r="FY495">
        <v>53.55</v>
      </c>
      <c r="GA495" t="s">
        <v>6</v>
      </c>
      <c r="GD495">
        <v>0</v>
      </c>
      <c r="GF495">
        <v>-2063365966</v>
      </c>
      <c r="GG495">
        <v>2</v>
      </c>
      <c r="GH495">
        <v>1</v>
      </c>
      <c r="GI495">
        <v>-2</v>
      </c>
      <c r="GJ495">
        <v>0</v>
      </c>
      <c r="GK495">
        <f>ROUND(R495*(S12)/100,2)</f>
        <v>0</v>
      </c>
      <c r="GL495">
        <f t="shared" si="588"/>
        <v>0</v>
      </c>
      <c r="GM495">
        <f t="shared" si="589"/>
        <v>4460.3500000000004</v>
      </c>
      <c r="GN495">
        <f t="shared" si="590"/>
        <v>4460.3500000000004</v>
      </c>
      <c r="GO495">
        <f t="shared" si="591"/>
        <v>0</v>
      </c>
      <c r="GP495">
        <f t="shared" si="592"/>
        <v>0</v>
      </c>
      <c r="GR495">
        <v>0</v>
      </c>
      <c r="GS495">
        <v>0</v>
      </c>
      <c r="GT495">
        <v>0</v>
      </c>
      <c r="GU495" t="s">
        <v>6</v>
      </c>
      <c r="GV495">
        <f t="shared" si="593"/>
        <v>0</v>
      </c>
      <c r="GW495">
        <v>1</v>
      </c>
      <c r="GX495">
        <f t="shared" si="594"/>
        <v>0</v>
      </c>
      <c r="HA495">
        <v>0</v>
      </c>
      <c r="HB495">
        <v>0</v>
      </c>
      <c r="IK495">
        <v>0</v>
      </c>
    </row>
    <row r="496" spans="1:255" x14ac:dyDescent="0.2">
      <c r="A496" s="2">
        <v>18</v>
      </c>
      <c r="B496" s="2">
        <v>1</v>
      </c>
      <c r="C496" s="2">
        <v>1352</v>
      </c>
      <c r="D496" s="2"/>
      <c r="E496" s="2" t="s">
        <v>658</v>
      </c>
      <c r="F496" s="2" t="s">
        <v>659</v>
      </c>
      <c r="G496" s="2" t="s">
        <v>660</v>
      </c>
      <c r="H496" s="2" t="s">
        <v>661</v>
      </c>
      <c r="I496" s="2">
        <f>I494*J496</f>
        <v>44</v>
      </c>
      <c r="J496" s="2">
        <v>56.022408963585434</v>
      </c>
      <c r="K496" s="2"/>
      <c r="L496" s="2"/>
      <c r="M496" s="2"/>
      <c r="N496" s="2"/>
      <c r="O496" s="2">
        <f t="shared" si="562"/>
        <v>3137.2</v>
      </c>
      <c r="P496" s="2">
        <f t="shared" si="563"/>
        <v>3137.2</v>
      </c>
      <c r="Q496" s="2">
        <f t="shared" si="564"/>
        <v>0</v>
      </c>
      <c r="R496" s="2">
        <f t="shared" si="565"/>
        <v>0</v>
      </c>
      <c r="S496" s="2">
        <f t="shared" si="566"/>
        <v>0</v>
      </c>
      <c r="T496" s="2">
        <f t="shared" si="567"/>
        <v>0</v>
      </c>
      <c r="U496" s="2">
        <f t="shared" si="568"/>
        <v>0</v>
      </c>
      <c r="V496" s="2">
        <f t="shared" si="569"/>
        <v>0</v>
      </c>
      <c r="W496" s="2">
        <f t="shared" si="570"/>
        <v>0</v>
      </c>
      <c r="X496" s="2">
        <f t="shared" si="571"/>
        <v>0</v>
      </c>
      <c r="Y496" s="2">
        <f t="shared" si="572"/>
        <v>0</v>
      </c>
      <c r="Z496" s="2"/>
      <c r="AA496" s="2">
        <v>27721505</v>
      </c>
      <c r="AB496" s="2">
        <f t="shared" si="573"/>
        <v>71.3</v>
      </c>
      <c r="AC496" s="2">
        <f t="shared" si="557"/>
        <v>71.3</v>
      </c>
      <c r="AD496" s="2">
        <f t="shared" ref="AD496:AD505" si="595">ROUND((((ET496)-(EU496))+AE496),2)</f>
        <v>0</v>
      </c>
      <c r="AE496" s="2">
        <f t="shared" ref="AE496:AE505" si="596">ROUND((EU496),2)</f>
        <v>0</v>
      </c>
      <c r="AF496" s="2">
        <f t="shared" ref="AF496:AF505" si="597">ROUND((EV496),2)</f>
        <v>0</v>
      </c>
      <c r="AG496" s="2">
        <f t="shared" si="574"/>
        <v>0</v>
      </c>
      <c r="AH496" s="2">
        <f t="shared" ref="AH496:AH505" si="598">(EW496)</f>
        <v>0</v>
      </c>
      <c r="AI496" s="2">
        <f t="shared" ref="AI496:AI505" si="599">(EX496)</f>
        <v>0</v>
      </c>
      <c r="AJ496" s="2">
        <f t="shared" si="575"/>
        <v>0</v>
      </c>
      <c r="AK496" s="2">
        <v>71.3</v>
      </c>
      <c r="AL496" s="2">
        <v>71.3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106</v>
      </c>
      <c r="AU496" s="2">
        <v>54</v>
      </c>
      <c r="AV496" s="2">
        <v>1</v>
      </c>
      <c r="AW496" s="2">
        <v>1</v>
      </c>
      <c r="AX496" s="2"/>
      <c r="AY496" s="2"/>
      <c r="AZ496" s="2">
        <v>1</v>
      </c>
      <c r="BA496" s="2">
        <v>1</v>
      </c>
      <c r="BB496" s="2">
        <v>1</v>
      </c>
      <c r="BC496" s="2">
        <v>1</v>
      </c>
      <c r="BD496" s="2" t="s">
        <v>6</v>
      </c>
      <c r="BE496" s="2" t="s">
        <v>6</v>
      </c>
      <c r="BF496" s="2" t="s">
        <v>6</v>
      </c>
      <c r="BG496" s="2" t="s">
        <v>6</v>
      </c>
      <c r="BH496" s="2">
        <v>3</v>
      </c>
      <c r="BI496" s="2">
        <v>1</v>
      </c>
      <c r="BJ496" s="2" t="s">
        <v>662</v>
      </c>
      <c r="BK496" s="2"/>
      <c r="BL496" s="2"/>
      <c r="BM496" s="2">
        <v>10001</v>
      </c>
      <c r="BN496" s="2">
        <v>0</v>
      </c>
      <c r="BO496" s="2" t="s">
        <v>6</v>
      </c>
      <c r="BP496" s="2">
        <v>0</v>
      </c>
      <c r="BQ496" s="2">
        <v>2</v>
      </c>
      <c r="BR496" s="2">
        <v>0</v>
      </c>
      <c r="BS496" s="2">
        <v>1</v>
      </c>
      <c r="BT496" s="2">
        <v>1</v>
      </c>
      <c r="BU496" s="2">
        <v>1</v>
      </c>
      <c r="BV496" s="2">
        <v>1</v>
      </c>
      <c r="BW496" s="2">
        <v>1</v>
      </c>
      <c r="BX496" s="2">
        <v>1</v>
      </c>
      <c r="BY496" s="2" t="s">
        <v>6</v>
      </c>
      <c r="BZ496" s="2">
        <v>118</v>
      </c>
      <c r="CA496" s="2">
        <v>63</v>
      </c>
      <c r="CB496" s="2"/>
      <c r="CC496" s="2"/>
      <c r="CD496" s="2"/>
      <c r="CE496" s="2"/>
      <c r="CF496" s="2">
        <v>0</v>
      </c>
      <c r="CG496" s="2">
        <v>0</v>
      </c>
      <c r="CH496" s="2"/>
      <c r="CI496" s="2"/>
      <c r="CJ496" s="2"/>
      <c r="CK496" s="2"/>
      <c r="CL496" s="2"/>
      <c r="CM496" s="2">
        <v>0</v>
      </c>
      <c r="CN496" s="2" t="s">
        <v>6</v>
      </c>
      <c r="CO496" s="2">
        <v>0</v>
      </c>
      <c r="CP496" s="2">
        <f t="shared" si="576"/>
        <v>3137.2</v>
      </c>
      <c r="CQ496" s="2">
        <f t="shared" si="577"/>
        <v>71.3</v>
      </c>
      <c r="CR496" s="2">
        <f t="shared" si="578"/>
        <v>0</v>
      </c>
      <c r="CS496" s="2">
        <f t="shared" si="579"/>
        <v>0</v>
      </c>
      <c r="CT496" s="2">
        <f t="shared" si="580"/>
        <v>0</v>
      </c>
      <c r="CU496" s="2">
        <f t="shared" si="581"/>
        <v>0</v>
      </c>
      <c r="CV496" s="2">
        <f t="shared" si="582"/>
        <v>0</v>
      </c>
      <c r="CW496" s="2">
        <f t="shared" si="583"/>
        <v>0</v>
      </c>
      <c r="CX496" s="2">
        <f t="shared" si="584"/>
        <v>0</v>
      </c>
      <c r="CY496" s="2">
        <f t="shared" si="585"/>
        <v>0</v>
      </c>
      <c r="CZ496" s="2">
        <f t="shared" si="586"/>
        <v>0</v>
      </c>
      <c r="DA496" s="2"/>
      <c r="DB496" s="2"/>
      <c r="DC496" s="2" t="s">
        <v>6</v>
      </c>
      <c r="DD496" s="2" t="s">
        <v>6</v>
      </c>
      <c r="DE496" s="2" t="s">
        <v>6</v>
      </c>
      <c r="DF496" s="2" t="s">
        <v>6</v>
      </c>
      <c r="DG496" s="2" t="s">
        <v>6</v>
      </c>
      <c r="DH496" s="2" t="s">
        <v>6</v>
      </c>
      <c r="DI496" s="2" t="s">
        <v>6</v>
      </c>
      <c r="DJ496" s="2" t="s">
        <v>6</v>
      </c>
      <c r="DK496" s="2" t="s">
        <v>6</v>
      </c>
      <c r="DL496" s="2" t="s">
        <v>6</v>
      </c>
      <c r="DM496" s="2" t="s">
        <v>6</v>
      </c>
      <c r="DN496" s="2">
        <v>0</v>
      </c>
      <c r="DO496" s="2">
        <v>0</v>
      </c>
      <c r="DP496" s="2">
        <v>1</v>
      </c>
      <c r="DQ496" s="2">
        <v>1</v>
      </c>
      <c r="DR496" s="2"/>
      <c r="DS496" s="2"/>
      <c r="DT496" s="2"/>
      <c r="DU496" s="2">
        <v>1013</v>
      </c>
      <c r="DV496" s="2" t="s">
        <v>661</v>
      </c>
      <c r="DW496" s="2" t="s">
        <v>661</v>
      </c>
      <c r="DX496" s="2">
        <v>1</v>
      </c>
      <c r="DY496" s="2"/>
      <c r="DZ496" s="2"/>
      <c r="EA496" s="2"/>
      <c r="EB496" s="2"/>
      <c r="EC496" s="2"/>
      <c r="ED496" s="2"/>
      <c r="EE496" s="2">
        <v>27029023</v>
      </c>
      <c r="EF496" s="2">
        <v>2</v>
      </c>
      <c r="EG496" s="2" t="s">
        <v>23</v>
      </c>
      <c r="EH496" s="2">
        <v>0</v>
      </c>
      <c r="EI496" s="2" t="s">
        <v>6</v>
      </c>
      <c r="EJ496" s="2">
        <v>1</v>
      </c>
      <c r="EK496" s="2">
        <v>10001</v>
      </c>
      <c r="EL496" s="2" t="s">
        <v>475</v>
      </c>
      <c r="EM496" s="2" t="s">
        <v>476</v>
      </c>
      <c r="EN496" s="2"/>
      <c r="EO496" s="2" t="s">
        <v>6</v>
      </c>
      <c r="EP496" s="2"/>
      <c r="EQ496" s="2">
        <v>0</v>
      </c>
      <c r="ER496" s="2">
        <v>71.3</v>
      </c>
      <c r="ES496" s="2">
        <v>71.3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>
        <v>0</v>
      </c>
      <c r="FR496" s="2">
        <f t="shared" si="587"/>
        <v>0</v>
      </c>
      <c r="FS496" s="2">
        <v>0</v>
      </c>
      <c r="FT496" s="2" t="s">
        <v>27</v>
      </c>
      <c r="FU496" s="2" t="s">
        <v>28</v>
      </c>
      <c r="FV496" s="2"/>
      <c r="FW496" s="2"/>
      <c r="FX496" s="2">
        <v>106.2</v>
      </c>
      <c r="FY496" s="2">
        <v>53.55</v>
      </c>
      <c r="FZ496" s="2"/>
      <c r="GA496" s="2" t="s">
        <v>6</v>
      </c>
      <c r="GB496" s="2"/>
      <c r="GC496" s="2"/>
      <c r="GD496" s="2">
        <v>0</v>
      </c>
      <c r="GE496" s="2"/>
      <c r="GF496" s="2">
        <v>-776675252</v>
      </c>
      <c r="GG496" s="2">
        <v>2</v>
      </c>
      <c r="GH496" s="2">
        <v>1</v>
      </c>
      <c r="GI496" s="2">
        <v>-2</v>
      </c>
      <c r="GJ496" s="2">
        <v>0</v>
      </c>
      <c r="GK496" s="2">
        <f>ROUND(R496*(R12)/100,2)</f>
        <v>0</v>
      </c>
      <c r="GL496" s="2">
        <f t="shared" si="588"/>
        <v>0</v>
      </c>
      <c r="GM496" s="2">
        <f t="shared" si="589"/>
        <v>3137.2</v>
      </c>
      <c r="GN496" s="2">
        <f t="shared" si="590"/>
        <v>3137.2</v>
      </c>
      <c r="GO496" s="2">
        <f t="shared" si="591"/>
        <v>0</v>
      </c>
      <c r="GP496" s="2">
        <f t="shared" si="592"/>
        <v>0</v>
      </c>
      <c r="GQ496" s="2"/>
      <c r="GR496" s="2">
        <v>0</v>
      </c>
      <c r="GS496" s="2">
        <v>3</v>
      </c>
      <c r="GT496" s="2">
        <v>0</v>
      </c>
      <c r="GU496" s="2" t="s">
        <v>6</v>
      </c>
      <c r="GV496" s="2">
        <f t="shared" si="593"/>
        <v>0</v>
      </c>
      <c r="GW496" s="2">
        <v>1</v>
      </c>
      <c r="GX496" s="2">
        <f t="shared" si="594"/>
        <v>0</v>
      </c>
      <c r="GY496" s="2"/>
      <c r="GZ496" s="2"/>
      <c r="HA496" s="2">
        <v>0</v>
      </c>
      <c r="HB496" s="2">
        <v>0</v>
      </c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>
        <v>0</v>
      </c>
      <c r="IL496" s="2"/>
      <c r="IM496" s="2"/>
      <c r="IN496" s="2"/>
      <c r="IO496" s="2"/>
      <c r="IP496" s="2"/>
      <c r="IQ496" s="2"/>
      <c r="IR496" s="2"/>
      <c r="IS496" s="2"/>
      <c r="IT496" s="2"/>
      <c r="IU496" s="2"/>
    </row>
    <row r="497" spans="1:255" x14ac:dyDescent="0.2">
      <c r="A497">
        <v>18</v>
      </c>
      <c r="B497">
        <v>1</v>
      </c>
      <c r="C497">
        <v>1365</v>
      </c>
      <c r="E497" t="s">
        <v>658</v>
      </c>
      <c r="F497" t="s">
        <v>659</v>
      </c>
      <c r="G497" t="s">
        <v>660</v>
      </c>
      <c r="H497" t="s">
        <v>661</v>
      </c>
      <c r="I497">
        <f>I495*J497</f>
        <v>44</v>
      </c>
      <c r="J497">
        <v>56.022408963585434</v>
      </c>
      <c r="O497">
        <f t="shared" si="562"/>
        <v>3137.2</v>
      </c>
      <c r="P497">
        <f t="shared" si="563"/>
        <v>3137.2</v>
      </c>
      <c r="Q497">
        <f t="shared" si="564"/>
        <v>0</v>
      </c>
      <c r="R497">
        <f t="shared" si="565"/>
        <v>0</v>
      </c>
      <c r="S497">
        <f t="shared" si="566"/>
        <v>0</v>
      </c>
      <c r="T497">
        <f t="shared" si="567"/>
        <v>0</v>
      </c>
      <c r="U497">
        <f t="shared" si="568"/>
        <v>0</v>
      </c>
      <c r="V497">
        <f t="shared" si="569"/>
        <v>0</v>
      </c>
      <c r="W497">
        <f t="shared" si="570"/>
        <v>0</v>
      </c>
      <c r="X497">
        <f t="shared" si="571"/>
        <v>0</v>
      </c>
      <c r="Y497">
        <f t="shared" si="572"/>
        <v>0</v>
      </c>
      <c r="AA497">
        <v>27721504</v>
      </c>
      <c r="AB497">
        <f t="shared" si="573"/>
        <v>71.3</v>
      </c>
      <c r="AC497">
        <f t="shared" si="557"/>
        <v>71.3</v>
      </c>
      <c r="AD497">
        <f t="shared" si="595"/>
        <v>0</v>
      </c>
      <c r="AE497">
        <f t="shared" si="596"/>
        <v>0</v>
      </c>
      <c r="AF497">
        <f t="shared" si="597"/>
        <v>0</v>
      </c>
      <c r="AG497">
        <f t="shared" si="574"/>
        <v>0</v>
      </c>
      <c r="AH497">
        <f t="shared" si="598"/>
        <v>0</v>
      </c>
      <c r="AI497">
        <f t="shared" si="599"/>
        <v>0</v>
      </c>
      <c r="AJ497">
        <f t="shared" si="575"/>
        <v>0</v>
      </c>
      <c r="AK497">
        <v>71.3</v>
      </c>
      <c r="AL497">
        <v>71.3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106</v>
      </c>
      <c r="AU497">
        <v>54</v>
      </c>
      <c r="AV497">
        <v>1</v>
      </c>
      <c r="AW497">
        <v>1</v>
      </c>
      <c r="AZ497">
        <v>1</v>
      </c>
      <c r="BA497">
        <v>1</v>
      </c>
      <c r="BB497">
        <v>1</v>
      </c>
      <c r="BC497">
        <v>1</v>
      </c>
      <c r="BD497" t="s">
        <v>6</v>
      </c>
      <c r="BE497" t="s">
        <v>6</v>
      </c>
      <c r="BF497" t="s">
        <v>6</v>
      </c>
      <c r="BG497" t="s">
        <v>6</v>
      </c>
      <c r="BH497">
        <v>3</v>
      </c>
      <c r="BI497">
        <v>1</v>
      </c>
      <c r="BJ497" t="s">
        <v>662</v>
      </c>
      <c r="BM497">
        <v>10001</v>
      </c>
      <c r="BN497">
        <v>0</v>
      </c>
      <c r="BO497" t="s">
        <v>6</v>
      </c>
      <c r="BP497">
        <v>0</v>
      </c>
      <c r="BQ497">
        <v>2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6</v>
      </c>
      <c r="BZ497">
        <v>118</v>
      </c>
      <c r="CA497">
        <v>63</v>
      </c>
      <c r="CF497">
        <v>0</v>
      </c>
      <c r="CG497">
        <v>0</v>
      </c>
      <c r="CM497">
        <v>0</v>
      </c>
      <c r="CN497" t="s">
        <v>6</v>
      </c>
      <c r="CO497">
        <v>0</v>
      </c>
      <c r="CP497">
        <f t="shared" si="576"/>
        <v>3137.2</v>
      </c>
      <c r="CQ497">
        <f t="shared" si="577"/>
        <v>71.3</v>
      </c>
      <c r="CR497">
        <f t="shared" si="578"/>
        <v>0</v>
      </c>
      <c r="CS497">
        <f t="shared" si="579"/>
        <v>0</v>
      </c>
      <c r="CT497">
        <f t="shared" si="580"/>
        <v>0</v>
      </c>
      <c r="CU497">
        <f t="shared" si="581"/>
        <v>0</v>
      </c>
      <c r="CV497">
        <f t="shared" si="582"/>
        <v>0</v>
      </c>
      <c r="CW497">
        <f t="shared" si="583"/>
        <v>0</v>
      </c>
      <c r="CX497">
        <f t="shared" si="584"/>
        <v>0</v>
      </c>
      <c r="CY497">
        <f t="shared" si="585"/>
        <v>0</v>
      </c>
      <c r="CZ497">
        <f t="shared" si="586"/>
        <v>0</v>
      </c>
      <c r="DC497" t="s">
        <v>6</v>
      </c>
      <c r="DD497" t="s">
        <v>6</v>
      </c>
      <c r="DE497" t="s">
        <v>6</v>
      </c>
      <c r="DF497" t="s">
        <v>6</v>
      </c>
      <c r="DG497" t="s">
        <v>6</v>
      </c>
      <c r="DH497" t="s">
        <v>6</v>
      </c>
      <c r="DI497" t="s">
        <v>6</v>
      </c>
      <c r="DJ497" t="s">
        <v>6</v>
      </c>
      <c r="DK497" t="s">
        <v>6</v>
      </c>
      <c r="DL497" t="s">
        <v>6</v>
      </c>
      <c r="DM497" t="s">
        <v>6</v>
      </c>
      <c r="DN497">
        <v>0</v>
      </c>
      <c r="DO497">
        <v>0</v>
      </c>
      <c r="DP497">
        <v>1</v>
      </c>
      <c r="DQ497">
        <v>1</v>
      </c>
      <c r="DU497">
        <v>1013</v>
      </c>
      <c r="DV497" t="s">
        <v>661</v>
      </c>
      <c r="DW497" t="s">
        <v>661</v>
      </c>
      <c r="DX497">
        <v>1</v>
      </c>
      <c r="EE497">
        <v>27029023</v>
      </c>
      <c r="EF497">
        <v>2</v>
      </c>
      <c r="EG497" t="s">
        <v>23</v>
      </c>
      <c r="EH497">
        <v>0</v>
      </c>
      <c r="EI497" t="s">
        <v>6</v>
      </c>
      <c r="EJ497">
        <v>1</v>
      </c>
      <c r="EK497">
        <v>10001</v>
      </c>
      <c r="EL497" t="s">
        <v>475</v>
      </c>
      <c r="EM497" t="s">
        <v>476</v>
      </c>
      <c r="EO497" t="s">
        <v>6</v>
      </c>
      <c r="EQ497">
        <v>0</v>
      </c>
      <c r="ER497">
        <v>71.3</v>
      </c>
      <c r="ES497">
        <v>71.3</v>
      </c>
      <c r="ET497">
        <v>0</v>
      </c>
      <c r="EU497">
        <v>0</v>
      </c>
      <c r="EV497">
        <v>0</v>
      </c>
      <c r="EW497">
        <v>0</v>
      </c>
      <c r="EX497">
        <v>0</v>
      </c>
      <c r="FQ497">
        <v>0</v>
      </c>
      <c r="FR497">
        <f t="shared" si="587"/>
        <v>0</v>
      </c>
      <c r="FS497">
        <v>0</v>
      </c>
      <c r="FT497" t="s">
        <v>27</v>
      </c>
      <c r="FU497" t="s">
        <v>28</v>
      </c>
      <c r="FX497">
        <v>106.2</v>
      </c>
      <c r="FY497">
        <v>53.55</v>
      </c>
      <c r="GA497" t="s">
        <v>6</v>
      </c>
      <c r="GD497">
        <v>0</v>
      </c>
      <c r="GF497">
        <v>-776675252</v>
      </c>
      <c r="GG497">
        <v>2</v>
      </c>
      <c r="GH497">
        <v>1</v>
      </c>
      <c r="GI497">
        <v>-2</v>
      </c>
      <c r="GJ497">
        <v>0</v>
      </c>
      <c r="GK497">
        <f>ROUND(R497*(S12)/100,2)</f>
        <v>0</v>
      </c>
      <c r="GL497">
        <f t="shared" si="588"/>
        <v>0</v>
      </c>
      <c r="GM497">
        <f t="shared" si="589"/>
        <v>3137.2</v>
      </c>
      <c r="GN497">
        <f t="shared" si="590"/>
        <v>3137.2</v>
      </c>
      <c r="GO497">
        <f t="shared" si="591"/>
        <v>0</v>
      </c>
      <c r="GP497">
        <f t="shared" si="592"/>
        <v>0</v>
      </c>
      <c r="GR497">
        <v>0</v>
      </c>
      <c r="GS497">
        <v>0</v>
      </c>
      <c r="GT497">
        <v>0</v>
      </c>
      <c r="GU497" t="s">
        <v>6</v>
      </c>
      <c r="GV497">
        <f t="shared" si="593"/>
        <v>0</v>
      </c>
      <c r="GW497">
        <v>1</v>
      </c>
      <c r="GX497">
        <f t="shared" si="594"/>
        <v>0</v>
      </c>
      <c r="HA497">
        <v>0</v>
      </c>
      <c r="HB497">
        <v>0</v>
      </c>
      <c r="IK497">
        <v>0</v>
      </c>
    </row>
    <row r="498" spans="1:255" x14ac:dyDescent="0.2">
      <c r="A498" s="2">
        <v>18</v>
      </c>
      <c r="B498" s="2">
        <v>1</v>
      </c>
      <c r="C498" s="2">
        <v>1353</v>
      </c>
      <c r="D498" s="2"/>
      <c r="E498" s="2" t="s">
        <v>663</v>
      </c>
      <c r="F498" s="2" t="s">
        <v>664</v>
      </c>
      <c r="G498" s="2" t="s">
        <v>665</v>
      </c>
      <c r="H498" s="2" t="s">
        <v>661</v>
      </c>
      <c r="I498" s="2">
        <f>I494*J498</f>
        <v>3</v>
      </c>
      <c r="J498" s="2">
        <v>3.8197097020626432</v>
      </c>
      <c r="K498" s="2"/>
      <c r="L498" s="2"/>
      <c r="M498" s="2"/>
      <c r="N498" s="2"/>
      <c r="O498" s="2">
        <f t="shared" si="562"/>
        <v>284.04000000000002</v>
      </c>
      <c r="P498" s="2">
        <f t="shared" si="563"/>
        <v>284.04000000000002</v>
      </c>
      <c r="Q498" s="2">
        <f t="shared" si="564"/>
        <v>0</v>
      </c>
      <c r="R498" s="2">
        <f t="shared" si="565"/>
        <v>0</v>
      </c>
      <c r="S498" s="2">
        <f t="shared" si="566"/>
        <v>0</v>
      </c>
      <c r="T498" s="2">
        <f t="shared" si="567"/>
        <v>0</v>
      </c>
      <c r="U498" s="2">
        <f t="shared" si="568"/>
        <v>0</v>
      </c>
      <c r="V498" s="2">
        <f t="shared" si="569"/>
        <v>0</v>
      </c>
      <c r="W498" s="2">
        <f t="shared" si="570"/>
        <v>0</v>
      </c>
      <c r="X498" s="2">
        <f t="shared" si="571"/>
        <v>0</v>
      </c>
      <c r="Y498" s="2">
        <f t="shared" si="572"/>
        <v>0</v>
      </c>
      <c r="Z498" s="2"/>
      <c r="AA498" s="2">
        <v>27721505</v>
      </c>
      <c r="AB498" s="2">
        <f t="shared" si="573"/>
        <v>94.68</v>
      </c>
      <c r="AC498" s="2">
        <f t="shared" si="557"/>
        <v>94.68</v>
      </c>
      <c r="AD498" s="2">
        <f t="shared" si="595"/>
        <v>0</v>
      </c>
      <c r="AE498" s="2">
        <f t="shared" si="596"/>
        <v>0</v>
      </c>
      <c r="AF498" s="2">
        <f t="shared" si="597"/>
        <v>0</v>
      </c>
      <c r="AG498" s="2">
        <f t="shared" si="574"/>
        <v>0</v>
      </c>
      <c r="AH498" s="2">
        <f t="shared" si="598"/>
        <v>0</v>
      </c>
      <c r="AI498" s="2">
        <f t="shared" si="599"/>
        <v>0</v>
      </c>
      <c r="AJ498" s="2">
        <f t="shared" si="575"/>
        <v>0</v>
      </c>
      <c r="AK498" s="2">
        <v>94.68</v>
      </c>
      <c r="AL498" s="2">
        <v>94.68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106</v>
      </c>
      <c r="AU498" s="2">
        <v>54</v>
      </c>
      <c r="AV498" s="2">
        <v>1</v>
      </c>
      <c r="AW498" s="2">
        <v>1</v>
      </c>
      <c r="AX498" s="2"/>
      <c r="AY498" s="2"/>
      <c r="AZ498" s="2">
        <v>1</v>
      </c>
      <c r="BA498" s="2">
        <v>1</v>
      </c>
      <c r="BB498" s="2">
        <v>1</v>
      </c>
      <c r="BC498" s="2">
        <v>1</v>
      </c>
      <c r="BD498" s="2" t="s">
        <v>6</v>
      </c>
      <c r="BE498" s="2" t="s">
        <v>6</v>
      </c>
      <c r="BF498" s="2" t="s">
        <v>6</v>
      </c>
      <c r="BG498" s="2" t="s">
        <v>6</v>
      </c>
      <c r="BH498" s="2">
        <v>3</v>
      </c>
      <c r="BI498" s="2">
        <v>1</v>
      </c>
      <c r="BJ498" s="2" t="s">
        <v>666</v>
      </c>
      <c r="BK498" s="2"/>
      <c r="BL498" s="2"/>
      <c r="BM498" s="2">
        <v>10001</v>
      </c>
      <c r="BN498" s="2">
        <v>0</v>
      </c>
      <c r="BO498" s="2" t="s">
        <v>6</v>
      </c>
      <c r="BP498" s="2">
        <v>0</v>
      </c>
      <c r="BQ498" s="2">
        <v>2</v>
      </c>
      <c r="BR498" s="2">
        <v>0</v>
      </c>
      <c r="BS498" s="2">
        <v>1</v>
      </c>
      <c r="BT498" s="2">
        <v>1</v>
      </c>
      <c r="BU498" s="2">
        <v>1</v>
      </c>
      <c r="BV498" s="2">
        <v>1</v>
      </c>
      <c r="BW498" s="2">
        <v>1</v>
      </c>
      <c r="BX498" s="2">
        <v>1</v>
      </c>
      <c r="BY498" s="2" t="s">
        <v>6</v>
      </c>
      <c r="BZ498" s="2">
        <v>118</v>
      </c>
      <c r="CA498" s="2">
        <v>63</v>
      </c>
      <c r="CB498" s="2"/>
      <c r="CC498" s="2"/>
      <c r="CD498" s="2"/>
      <c r="CE498" s="2"/>
      <c r="CF498" s="2">
        <v>0</v>
      </c>
      <c r="CG498" s="2">
        <v>0</v>
      </c>
      <c r="CH498" s="2"/>
      <c r="CI498" s="2"/>
      <c r="CJ498" s="2"/>
      <c r="CK498" s="2"/>
      <c r="CL498" s="2"/>
      <c r="CM498" s="2">
        <v>0</v>
      </c>
      <c r="CN498" s="2" t="s">
        <v>6</v>
      </c>
      <c r="CO498" s="2">
        <v>0</v>
      </c>
      <c r="CP498" s="2">
        <f t="shared" si="576"/>
        <v>284.04000000000002</v>
      </c>
      <c r="CQ498" s="2">
        <f t="shared" si="577"/>
        <v>94.68</v>
      </c>
      <c r="CR498" s="2">
        <f t="shared" si="578"/>
        <v>0</v>
      </c>
      <c r="CS498" s="2">
        <f t="shared" si="579"/>
        <v>0</v>
      </c>
      <c r="CT498" s="2">
        <f t="shared" si="580"/>
        <v>0</v>
      </c>
      <c r="CU498" s="2">
        <f t="shared" si="581"/>
        <v>0</v>
      </c>
      <c r="CV498" s="2">
        <f t="shared" si="582"/>
        <v>0</v>
      </c>
      <c r="CW498" s="2">
        <f t="shared" si="583"/>
        <v>0</v>
      </c>
      <c r="CX498" s="2">
        <f t="shared" si="584"/>
        <v>0</v>
      </c>
      <c r="CY498" s="2">
        <f t="shared" si="585"/>
        <v>0</v>
      </c>
      <c r="CZ498" s="2">
        <f t="shared" si="586"/>
        <v>0</v>
      </c>
      <c r="DA498" s="2"/>
      <c r="DB498" s="2"/>
      <c r="DC498" s="2" t="s">
        <v>6</v>
      </c>
      <c r="DD498" s="2" t="s">
        <v>6</v>
      </c>
      <c r="DE498" s="2" t="s">
        <v>6</v>
      </c>
      <c r="DF498" s="2" t="s">
        <v>6</v>
      </c>
      <c r="DG498" s="2" t="s">
        <v>6</v>
      </c>
      <c r="DH498" s="2" t="s">
        <v>6</v>
      </c>
      <c r="DI498" s="2" t="s">
        <v>6</v>
      </c>
      <c r="DJ498" s="2" t="s">
        <v>6</v>
      </c>
      <c r="DK498" s="2" t="s">
        <v>6</v>
      </c>
      <c r="DL498" s="2" t="s">
        <v>6</v>
      </c>
      <c r="DM498" s="2" t="s">
        <v>6</v>
      </c>
      <c r="DN498" s="2">
        <v>0</v>
      </c>
      <c r="DO498" s="2">
        <v>0</v>
      </c>
      <c r="DP498" s="2">
        <v>1</v>
      </c>
      <c r="DQ498" s="2">
        <v>1</v>
      </c>
      <c r="DR498" s="2"/>
      <c r="DS498" s="2"/>
      <c r="DT498" s="2"/>
      <c r="DU498" s="2">
        <v>1013</v>
      </c>
      <c r="DV498" s="2" t="s">
        <v>661</v>
      </c>
      <c r="DW498" s="2" t="s">
        <v>661</v>
      </c>
      <c r="DX498" s="2">
        <v>1</v>
      </c>
      <c r="DY498" s="2"/>
      <c r="DZ498" s="2"/>
      <c r="EA498" s="2"/>
      <c r="EB498" s="2"/>
      <c r="EC498" s="2"/>
      <c r="ED498" s="2"/>
      <c r="EE498" s="2">
        <v>27029023</v>
      </c>
      <c r="EF498" s="2">
        <v>2</v>
      </c>
      <c r="EG498" s="2" t="s">
        <v>23</v>
      </c>
      <c r="EH498" s="2">
        <v>0</v>
      </c>
      <c r="EI498" s="2" t="s">
        <v>6</v>
      </c>
      <c r="EJ498" s="2">
        <v>1</v>
      </c>
      <c r="EK498" s="2">
        <v>10001</v>
      </c>
      <c r="EL498" s="2" t="s">
        <v>475</v>
      </c>
      <c r="EM498" s="2" t="s">
        <v>476</v>
      </c>
      <c r="EN498" s="2"/>
      <c r="EO498" s="2" t="s">
        <v>6</v>
      </c>
      <c r="EP498" s="2"/>
      <c r="EQ498" s="2">
        <v>0</v>
      </c>
      <c r="ER498" s="2">
        <v>94.68</v>
      </c>
      <c r="ES498" s="2">
        <v>94.68</v>
      </c>
      <c r="ET498" s="2">
        <v>0</v>
      </c>
      <c r="EU498" s="2">
        <v>0</v>
      </c>
      <c r="EV498" s="2">
        <v>0</v>
      </c>
      <c r="EW498" s="2">
        <v>0</v>
      </c>
      <c r="EX498" s="2">
        <v>0</v>
      </c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>
        <v>0</v>
      </c>
      <c r="FR498" s="2">
        <f t="shared" si="587"/>
        <v>0</v>
      </c>
      <c r="FS498" s="2">
        <v>0</v>
      </c>
      <c r="FT498" s="2" t="s">
        <v>27</v>
      </c>
      <c r="FU498" s="2" t="s">
        <v>28</v>
      </c>
      <c r="FV498" s="2"/>
      <c r="FW498" s="2"/>
      <c r="FX498" s="2">
        <v>106.2</v>
      </c>
      <c r="FY498" s="2">
        <v>53.55</v>
      </c>
      <c r="FZ498" s="2"/>
      <c r="GA498" s="2" t="s">
        <v>6</v>
      </c>
      <c r="GB498" s="2"/>
      <c r="GC498" s="2"/>
      <c r="GD498" s="2">
        <v>0</v>
      </c>
      <c r="GE498" s="2"/>
      <c r="GF498" s="2">
        <v>602577485</v>
      </c>
      <c r="GG498" s="2">
        <v>2</v>
      </c>
      <c r="GH498" s="2">
        <v>1</v>
      </c>
      <c r="GI498" s="2">
        <v>-2</v>
      </c>
      <c r="GJ498" s="2">
        <v>0</v>
      </c>
      <c r="GK498" s="2">
        <f>ROUND(R498*(R12)/100,2)</f>
        <v>0</v>
      </c>
      <c r="GL498" s="2">
        <f t="shared" si="588"/>
        <v>0</v>
      </c>
      <c r="GM498" s="2">
        <f t="shared" si="589"/>
        <v>284.04000000000002</v>
      </c>
      <c r="GN498" s="2">
        <f t="shared" si="590"/>
        <v>284.04000000000002</v>
      </c>
      <c r="GO498" s="2">
        <f t="shared" si="591"/>
        <v>0</v>
      </c>
      <c r="GP498" s="2">
        <f t="shared" si="592"/>
        <v>0</v>
      </c>
      <c r="GQ498" s="2"/>
      <c r="GR498" s="2">
        <v>0</v>
      </c>
      <c r="GS498" s="2">
        <v>3</v>
      </c>
      <c r="GT498" s="2">
        <v>0</v>
      </c>
      <c r="GU498" s="2" t="s">
        <v>6</v>
      </c>
      <c r="GV498" s="2">
        <f t="shared" si="593"/>
        <v>0</v>
      </c>
      <c r="GW498" s="2">
        <v>1</v>
      </c>
      <c r="GX498" s="2">
        <f t="shared" si="594"/>
        <v>0</v>
      </c>
      <c r="GY498" s="2"/>
      <c r="GZ498" s="2"/>
      <c r="HA498" s="2">
        <v>0</v>
      </c>
      <c r="HB498" s="2">
        <v>0</v>
      </c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>
        <v>0</v>
      </c>
      <c r="IL498" s="2"/>
      <c r="IM498" s="2"/>
      <c r="IN498" s="2"/>
      <c r="IO498" s="2"/>
      <c r="IP498" s="2"/>
      <c r="IQ498" s="2"/>
      <c r="IR498" s="2"/>
      <c r="IS498" s="2"/>
      <c r="IT498" s="2"/>
      <c r="IU498" s="2"/>
    </row>
    <row r="499" spans="1:255" x14ac:dyDescent="0.2">
      <c r="A499">
        <v>18</v>
      </c>
      <c r="B499">
        <v>1</v>
      </c>
      <c r="C499">
        <v>1366</v>
      </c>
      <c r="E499" t="s">
        <v>663</v>
      </c>
      <c r="F499" t="s">
        <v>664</v>
      </c>
      <c r="G499" t="s">
        <v>665</v>
      </c>
      <c r="H499" t="s">
        <v>661</v>
      </c>
      <c r="I499">
        <f>I495*J499</f>
        <v>3</v>
      </c>
      <c r="J499">
        <v>3.8197097020626432</v>
      </c>
      <c r="O499">
        <f t="shared" si="562"/>
        <v>284.04000000000002</v>
      </c>
      <c r="P499">
        <f t="shared" si="563"/>
        <v>284.04000000000002</v>
      </c>
      <c r="Q499">
        <f t="shared" si="564"/>
        <v>0</v>
      </c>
      <c r="R499">
        <f t="shared" si="565"/>
        <v>0</v>
      </c>
      <c r="S499">
        <f t="shared" si="566"/>
        <v>0</v>
      </c>
      <c r="T499">
        <f t="shared" si="567"/>
        <v>0</v>
      </c>
      <c r="U499">
        <f t="shared" si="568"/>
        <v>0</v>
      </c>
      <c r="V499">
        <f t="shared" si="569"/>
        <v>0</v>
      </c>
      <c r="W499">
        <f t="shared" si="570"/>
        <v>0</v>
      </c>
      <c r="X499">
        <f t="shared" si="571"/>
        <v>0</v>
      </c>
      <c r="Y499">
        <f t="shared" si="572"/>
        <v>0</v>
      </c>
      <c r="AA499">
        <v>27721504</v>
      </c>
      <c r="AB499">
        <f t="shared" si="573"/>
        <v>94.68</v>
      </c>
      <c r="AC499">
        <f t="shared" si="557"/>
        <v>94.68</v>
      </c>
      <c r="AD499">
        <f t="shared" si="595"/>
        <v>0</v>
      </c>
      <c r="AE499">
        <f t="shared" si="596"/>
        <v>0</v>
      </c>
      <c r="AF499">
        <f t="shared" si="597"/>
        <v>0</v>
      </c>
      <c r="AG499">
        <f t="shared" si="574"/>
        <v>0</v>
      </c>
      <c r="AH499">
        <f t="shared" si="598"/>
        <v>0</v>
      </c>
      <c r="AI499">
        <f t="shared" si="599"/>
        <v>0</v>
      </c>
      <c r="AJ499">
        <f t="shared" si="575"/>
        <v>0</v>
      </c>
      <c r="AK499">
        <v>94.68</v>
      </c>
      <c r="AL499">
        <v>94.68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106</v>
      </c>
      <c r="AU499">
        <v>54</v>
      </c>
      <c r="AV499">
        <v>1</v>
      </c>
      <c r="AW499">
        <v>1</v>
      </c>
      <c r="AZ499">
        <v>1</v>
      </c>
      <c r="BA499">
        <v>1</v>
      </c>
      <c r="BB499">
        <v>1</v>
      </c>
      <c r="BC499">
        <v>1</v>
      </c>
      <c r="BD499" t="s">
        <v>6</v>
      </c>
      <c r="BE499" t="s">
        <v>6</v>
      </c>
      <c r="BF499" t="s">
        <v>6</v>
      </c>
      <c r="BG499" t="s">
        <v>6</v>
      </c>
      <c r="BH499">
        <v>3</v>
      </c>
      <c r="BI499">
        <v>1</v>
      </c>
      <c r="BJ499" t="s">
        <v>666</v>
      </c>
      <c r="BM499">
        <v>10001</v>
      </c>
      <c r="BN499">
        <v>0</v>
      </c>
      <c r="BO499" t="s">
        <v>6</v>
      </c>
      <c r="BP499">
        <v>0</v>
      </c>
      <c r="BQ499">
        <v>2</v>
      </c>
      <c r="BR499">
        <v>0</v>
      </c>
      <c r="BS499">
        <v>1</v>
      </c>
      <c r="BT499">
        <v>1</v>
      </c>
      <c r="BU499">
        <v>1</v>
      </c>
      <c r="BV499">
        <v>1</v>
      </c>
      <c r="BW499">
        <v>1</v>
      </c>
      <c r="BX499">
        <v>1</v>
      </c>
      <c r="BY499" t="s">
        <v>6</v>
      </c>
      <c r="BZ499">
        <v>118</v>
      </c>
      <c r="CA499">
        <v>63</v>
      </c>
      <c r="CF499">
        <v>0</v>
      </c>
      <c r="CG499">
        <v>0</v>
      </c>
      <c r="CM499">
        <v>0</v>
      </c>
      <c r="CN499" t="s">
        <v>6</v>
      </c>
      <c r="CO499">
        <v>0</v>
      </c>
      <c r="CP499">
        <f t="shared" si="576"/>
        <v>284.04000000000002</v>
      </c>
      <c r="CQ499">
        <f t="shared" si="577"/>
        <v>94.68</v>
      </c>
      <c r="CR499">
        <f t="shared" si="578"/>
        <v>0</v>
      </c>
      <c r="CS499">
        <f t="shared" si="579"/>
        <v>0</v>
      </c>
      <c r="CT499">
        <f t="shared" si="580"/>
        <v>0</v>
      </c>
      <c r="CU499">
        <f t="shared" si="581"/>
        <v>0</v>
      </c>
      <c r="CV499">
        <f t="shared" si="582"/>
        <v>0</v>
      </c>
      <c r="CW499">
        <f t="shared" si="583"/>
        <v>0</v>
      </c>
      <c r="CX499">
        <f t="shared" si="584"/>
        <v>0</v>
      </c>
      <c r="CY499">
        <f t="shared" si="585"/>
        <v>0</v>
      </c>
      <c r="CZ499">
        <f t="shared" si="586"/>
        <v>0</v>
      </c>
      <c r="DC499" t="s">
        <v>6</v>
      </c>
      <c r="DD499" t="s">
        <v>6</v>
      </c>
      <c r="DE499" t="s">
        <v>6</v>
      </c>
      <c r="DF499" t="s">
        <v>6</v>
      </c>
      <c r="DG499" t="s">
        <v>6</v>
      </c>
      <c r="DH499" t="s">
        <v>6</v>
      </c>
      <c r="DI499" t="s">
        <v>6</v>
      </c>
      <c r="DJ499" t="s">
        <v>6</v>
      </c>
      <c r="DK499" t="s">
        <v>6</v>
      </c>
      <c r="DL499" t="s">
        <v>6</v>
      </c>
      <c r="DM499" t="s">
        <v>6</v>
      </c>
      <c r="DN499">
        <v>0</v>
      </c>
      <c r="DO499">
        <v>0</v>
      </c>
      <c r="DP499">
        <v>1</v>
      </c>
      <c r="DQ499">
        <v>1</v>
      </c>
      <c r="DU499">
        <v>1013</v>
      </c>
      <c r="DV499" t="s">
        <v>661</v>
      </c>
      <c r="DW499" t="s">
        <v>661</v>
      </c>
      <c r="DX499">
        <v>1</v>
      </c>
      <c r="EE499">
        <v>27029023</v>
      </c>
      <c r="EF499">
        <v>2</v>
      </c>
      <c r="EG499" t="s">
        <v>23</v>
      </c>
      <c r="EH499">
        <v>0</v>
      </c>
      <c r="EI499" t="s">
        <v>6</v>
      </c>
      <c r="EJ499">
        <v>1</v>
      </c>
      <c r="EK499">
        <v>10001</v>
      </c>
      <c r="EL499" t="s">
        <v>475</v>
      </c>
      <c r="EM499" t="s">
        <v>476</v>
      </c>
      <c r="EO499" t="s">
        <v>6</v>
      </c>
      <c r="EQ499">
        <v>0</v>
      </c>
      <c r="ER499">
        <v>94.68</v>
      </c>
      <c r="ES499">
        <v>94.68</v>
      </c>
      <c r="ET499">
        <v>0</v>
      </c>
      <c r="EU499">
        <v>0</v>
      </c>
      <c r="EV499">
        <v>0</v>
      </c>
      <c r="EW499">
        <v>0</v>
      </c>
      <c r="EX499">
        <v>0</v>
      </c>
      <c r="FQ499">
        <v>0</v>
      </c>
      <c r="FR499">
        <f t="shared" si="587"/>
        <v>0</v>
      </c>
      <c r="FS499">
        <v>0</v>
      </c>
      <c r="FT499" t="s">
        <v>27</v>
      </c>
      <c r="FU499" t="s">
        <v>28</v>
      </c>
      <c r="FX499">
        <v>106.2</v>
      </c>
      <c r="FY499">
        <v>53.55</v>
      </c>
      <c r="GA499" t="s">
        <v>6</v>
      </c>
      <c r="GD499">
        <v>0</v>
      </c>
      <c r="GF499">
        <v>602577485</v>
      </c>
      <c r="GG499">
        <v>2</v>
      </c>
      <c r="GH499">
        <v>1</v>
      </c>
      <c r="GI499">
        <v>-2</v>
      </c>
      <c r="GJ499">
        <v>0</v>
      </c>
      <c r="GK499">
        <f>ROUND(R499*(S12)/100,2)</f>
        <v>0</v>
      </c>
      <c r="GL499">
        <f t="shared" si="588"/>
        <v>0</v>
      </c>
      <c r="GM499">
        <f t="shared" si="589"/>
        <v>284.04000000000002</v>
      </c>
      <c r="GN499">
        <f t="shared" si="590"/>
        <v>284.04000000000002</v>
      </c>
      <c r="GO499">
        <f t="shared" si="591"/>
        <v>0</v>
      </c>
      <c r="GP499">
        <f t="shared" si="592"/>
        <v>0</v>
      </c>
      <c r="GR499">
        <v>0</v>
      </c>
      <c r="GS499">
        <v>0</v>
      </c>
      <c r="GT499">
        <v>0</v>
      </c>
      <c r="GU499" t="s">
        <v>6</v>
      </c>
      <c r="GV499">
        <f t="shared" si="593"/>
        <v>0</v>
      </c>
      <c r="GW499">
        <v>1</v>
      </c>
      <c r="GX499">
        <f t="shared" si="594"/>
        <v>0</v>
      </c>
      <c r="HA499">
        <v>0</v>
      </c>
      <c r="HB499">
        <v>0</v>
      </c>
      <c r="IK499">
        <v>0</v>
      </c>
    </row>
    <row r="500" spans="1:255" x14ac:dyDescent="0.2">
      <c r="A500" s="2">
        <v>18</v>
      </c>
      <c r="B500" s="2">
        <v>1</v>
      </c>
      <c r="C500" s="2">
        <v>1357</v>
      </c>
      <c r="D500" s="2"/>
      <c r="E500" s="2" t="s">
        <v>667</v>
      </c>
      <c r="F500" s="2" t="s">
        <v>668</v>
      </c>
      <c r="G500" s="2" t="s">
        <v>669</v>
      </c>
      <c r="H500" s="2" t="s">
        <v>96</v>
      </c>
      <c r="I500" s="2">
        <f>I494*J500</f>
        <v>5.94</v>
      </c>
      <c r="J500" s="2">
        <v>7.5630252100840343</v>
      </c>
      <c r="K500" s="2"/>
      <c r="L500" s="2"/>
      <c r="M500" s="2"/>
      <c r="N500" s="2"/>
      <c r="O500" s="2">
        <f t="shared" si="562"/>
        <v>8605.8700000000008</v>
      </c>
      <c r="P500" s="2">
        <f t="shared" si="563"/>
        <v>8605.8700000000008</v>
      </c>
      <c r="Q500" s="2">
        <f t="shared" si="564"/>
        <v>0</v>
      </c>
      <c r="R500" s="2">
        <f t="shared" si="565"/>
        <v>0</v>
      </c>
      <c r="S500" s="2">
        <f t="shared" si="566"/>
        <v>0</v>
      </c>
      <c r="T500" s="2">
        <f t="shared" si="567"/>
        <v>0</v>
      </c>
      <c r="U500" s="2">
        <f t="shared" si="568"/>
        <v>0</v>
      </c>
      <c r="V500" s="2">
        <f t="shared" si="569"/>
        <v>0</v>
      </c>
      <c r="W500" s="2">
        <f t="shared" si="570"/>
        <v>0</v>
      </c>
      <c r="X500" s="2">
        <f t="shared" si="571"/>
        <v>0</v>
      </c>
      <c r="Y500" s="2">
        <f t="shared" si="572"/>
        <v>0</v>
      </c>
      <c r="Z500" s="2"/>
      <c r="AA500" s="2">
        <v>27721505</v>
      </c>
      <c r="AB500" s="2">
        <f t="shared" si="573"/>
        <v>1448.8</v>
      </c>
      <c r="AC500" s="2">
        <f t="shared" si="557"/>
        <v>1448.8</v>
      </c>
      <c r="AD500" s="2">
        <f t="shared" si="595"/>
        <v>0</v>
      </c>
      <c r="AE500" s="2">
        <f t="shared" si="596"/>
        <v>0</v>
      </c>
      <c r="AF500" s="2">
        <f t="shared" si="597"/>
        <v>0</v>
      </c>
      <c r="AG500" s="2">
        <f t="shared" si="574"/>
        <v>0</v>
      </c>
      <c r="AH500" s="2">
        <f t="shared" si="598"/>
        <v>0</v>
      </c>
      <c r="AI500" s="2">
        <f t="shared" si="599"/>
        <v>0</v>
      </c>
      <c r="AJ500" s="2">
        <f t="shared" si="575"/>
        <v>0</v>
      </c>
      <c r="AK500" s="2">
        <v>1448.8</v>
      </c>
      <c r="AL500" s="2">
        <v>1448.8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106</v>
      </c>
      <c r="AU500" s="2">
        <v>54</v>
      </c>
      <c r="AV500" s="2">
        <v>1</v>
      </c>
      <c r="AW500" s="2">
        <v>1</v>
      </c>
      <c r="AX500" s="2"/>
      <c r="AY500" s="2"/>
      <c r="AZ500" s="2">
        <v>1</v>
      </c>
      <c r="BA500" s="2">
        <v>1</v>
      </c>
      <c r="BB500" s="2">
        <v>1</v>
      </c>
      <c r="BC500" s="2">
        <v>1</v>
      </c>
      <c r="BD500" s="2" t="s">
        <v>6</v>
      </c>
      <c r="BE500" s="2" t="s">
        <v>6</v>
      </c>
      <c r="BF500" s="2" t="s">
        <v>6</v>
      </c>
      <c r="BG500" s="2" t="s">
        <v>6</v>
      </c>
      <c r="BH500" s="2">
        <v>3</v>
      </c>
      <c r="BI500" s="2">
        <v>1</v>
      </c>
      <c r="BJ500" s="2" t="s">
        <v>670</v>
      </c>
      <c r="BK500" s="2"/>
      <c r="BL500" s="2"/>
      <c r="BM500" s="2">
        <v>10001</v>
      </c>
      <c r="BN500" s="2">
        <v>0</v>
      </c>
      <c r="BO500" s="2" t="s">
        <v>6</v>
      </c>
      <c r="BP500" s="2">
        <v>0</v>
      </c>
      <c r="BQ500" s="2">
        <v>2</v>
      </c>
      <c r="BR500" s="2">
        <v>0</v>
      </c>
      <c r="BS500" s="2">
        <v>1</v>
      </c>
      <c r="BT500" s="2">
        <v>1</v>
      </c>
      <c r="BU500" s="2">
        <v>1</v>
      </c>
      <c r="BV500" s="2">
        <v>1</v>
      </c>
      <c r="BW500" s="2">
        <v>1</v>
      </c>
      <c r="BX500" s="2">
        <v>1</v>
      </c>
      <c r="BY500" s="2" t="s">
        <v>6</v>
      </c>
      <c r="BZ500" s="2">
        <v>118</v>
      </c>
      <c r="CA500" s="2">
        <v>63</v>
      </c>
      <c r="CB500" s="2"/>
      <c r="CC500" s="2"/>
      <c r="CD500" s="2"/>
      <c r="CE500" s="2"/>
      <c r="CF500" s="2">
        <v>0</v>
      </c>
      <c r="CG500" s="2">
        <v>0</v>
      </c>
      <c r="CH500" s="2"/>
      <c r="CI500" s="2"/>
      <c r="CJ500" s="2"/>
      <c r="CK500" s="2"/>
      <c r="CL500" s="2"/>
      <c r="CM500" s="2">
        <v>0</v>
      </c>
      <c r="CN500" s="2" t="s">
        <v>6</v>
      </c>
      <c r="CO500" s="2">
        <v>0</v>
      </c>
      <c r="CP500" s="2">
        <f t="shared" si="576"/>
        <v>8605.8700000000008</v>
      </c>
      <c r="CQ500" s="2">
        <f t="shared" si="577"/>
        <v>1448.8</v>
      </c>
      <c r="CR500" s="2">
        <f t="shared" si="578"/>
        <v>0</v>
      </c>
      <c r="CS500" s="2">
        <f t="shared" si="579"/>
        <v>0</v>
      </c>
      <c r="CT500" s="2">
        <f t="shared" si="580"/>
        <v>0</v>
      </c>
      <c r="CU500" s="2">
        <f t="shared" si="581"/>
        <v>0</v>
      </c>
      <c r="CV500" s="2">
        <f t="shared" si="582"/>
        <v>0</v>
      </c>
      <c r="CW500" s="2">
        <f t="shared" si="583"/>
        <v>0</v>
      </c>
      <c r="CX500" s="2">
        <f t="shared" si="584"/>
        <v>0</v>
      </c>
      <c r="CY500" s="2">
        <f t="shared" si="585"/>
        <v>0</v>
      </c>
      <c r="CZ500" s="2">
        <f t="shared" si="586"/>
        <v>0</v>
      </c>
      <c r="DA500" s="2"/>
      <c r="DB500" s="2"/>
      <c r="DC500" s="2" t="s">
        <v>6</v>
      </c>
      <c r="DD500" s="2" t="s">
        <v>6</v>
      </c>
      <c r="DE500" s="2" t="s">
        <v>6</v>
      </c>
      <c r="DF500" s="2" t="s">
        <v>6</v>
      </c>
      <c r="DG500" s="2" t="s">
        <v>6</v>
      </c>
      <c r="DH500" s="2" t="s">
        <v>6</v>
      </c>
      <c r="DI500" s="2" t="s">
        <v>6</v>
      </c>
      <c r="DJ500" s="2" t="s">
        <v>6</v>
      </c>
      <c r="DK500" s="2" t="s">
        <v>6</v>
      </c>
      <c r="DL500" s="2" t="s">
        <v>6</v>
      </c>
      <c r="DM500" s="2" t="s">
        <v>6</v>
      </c>
      <c r="DN500" s="2">
        <v>0</v>
      </c>
      <c r="DO500" s="2">
        <v>0</v>
      </c>
      <c r="DP500" s="2">
        <v>1</v>
      </c>
      <c r="DQ500" s="2">
        <v>1</v>
      </c>
      <c r="DR500" s="2"/>
      <c r="DS500" s="2"/>
      <c r="DT500" s="2"/>
      <c r="DU500" s="2">
        <v>1005</v>
      </c>
      <c r="DV500" s="2" t="s">
        <v>96</v>
      </c>
      <c r="DW500" s="2" t="s">
        <v>96</v>
      </c>
      <c r="DX500" s="2">
        <v>1</v>
      </c>
      <c r="DY500" s="2"/>
      <c r="DZ500" s="2"/>
      <c r="EA500" s="2"/>
      <c r="EB500" s="2"/>
      <c r="EC500" s="2"/>
      <c r="ED500" s="2"/>
      <c r="EE500" s="2">
        <v>27029023</v>
      </c>
      <c r="EF500" s="2">
        <v>2</v>
      </c>
      <c r="EG500" s="2" t="s">
        <v>23</v>
      </c>
      <c r="EH500" s="2">
        <v>0</v>
      </c>
      <c r="EI500" s="2" t="s">
        <v>6</v>
      </c>
      <c r="EJ500" s="2">
        <v>1</v>
      </c>
      <c r="EK500" s="2">
        <v>10001</v>
      </c>
      <c r="EL500" s="2" t="s">
        <v>475</v>
      </c>
      <c r="EM500" s="2" t="s">
        <v>476</v>
      </c>
      <c r="EN500" s="2"/>
      <c r="EO500" s="2" t="s">
        <v>6</v>
      </c>
      <c r="EP500" s="2"/>
      <c r="EQ500" s="2">
        <v>0</v>
      </c>
      <c r="ER500" s="2">
        <v>1448.8</v>
      </c>
      <c r="ES500" s="2">
        <v>1448.8</v>
      </c>
      <c r="ET500" s="2">
        <v>0</v>
      </c>
      <c r="EU500" s="2">
        <v>0</v>
      </c>
      <c r="EV500" s="2">
        <v>0</v>
      </c>
      <c r="EW500" s="2">
        <v>0</v>
      </c>
      <c r="EX500" s="2">
        <v>0</v>
      </c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>
        <v>0</v>
      </c>
      <c r="FR500" s="2">
        <f t="shared" si="587"/>
        <v>0</v>
      </c>
      <c r="FS500" s="2">
        <v>0</v>
      </c>
      <c r="FT500" s="2" t="s">
        <v>27</v>
      </c>
      <c r="FU500" s="2" t="s">
        <v>28</v>
      </c>
      <c r="FV500" s="2"/>
      <c r="FW500" s="2"/>
      <c r="FX500" s="2">
        <v>106.2</v>
      </c>
      <c r="FY500" s="2">
        <v>53.55</v>
      </c>
      <c r="FZ500" s="2"/>
      <c r="GA500" s="2" t="s">
        <v>6</v>
      </c>
      <c r="GB500" s="2"/>
      <c r="GC500" s="2"/>
      <c r="GD500" s="2">
        <v>0</v>
      </c>
      <c r="GE500" s="2"/>
      <c r="GF500" s="2">
        <v>-863452992</v>
      </c>
      <c r="GG500" s="2">
        <v>2</v>
      </c>
      <c r="GH500" s="2">
        <v>1</v>
      </c>
      <c r="GI500" s="2">
        <v>-2</v>
      </c>
      <c r="GJ500" s="2">
        <v>0</v>
      </c>
      <c r="GK500" s="2">
        <f>ROUND(R500*(R12)/100,2)</f>
        <v>0</v>
      </c>
      <c r="GL500" s="2">
        <f t="shared" si="588"/>
        <v>0</v>
      </c>
      <c r="GM500" s="2">
        <f t="shared" si="589"/>
        <v>8605.8700000000008</v>
      </c>
      <c r="GN500" s="2">
        <f t="shared" si="590"/>
        <v>8605.8700000000008</v>
      </c>
      <c r="GO500" s="2">
        <f t="shared" si="591"/>
        <v>0</v>
      </c>
      <c r="GP500" s="2">
        <f t="shared" si="592"/>
        <v>0</v>
      </c>
      <c r="GQ500" s="2"/>
      <c r="GR500" s="2">
        <v>0</v>
      </c>
      <c r="GS500" s="2">
        <v>3</v>
      </c>
      <c r="GT500" s="2">
        <v>0</v>
      </c>
      <c r="GU500" s="2" t="s">
        <v>6</v>
      </c>
      <c r="GV500" s="2">
        <f t="shared" si="593"/>
        <v>0</v>
      </c>
      <c r="GW500" s="2">
        <v>1</v>
      </c>
      <c r="GX500" s="2">
        <f t="shared" si="594"/>
        <v>0</v>
      </c>
      <c r="GY500" s="2"/>
      <c r="GZ500" s="2"/>
      <c r="HA500" s="2">
        <v>0</v>
      </c>
      <c r="HB500" s="2">
        <v>0</v>
      </c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>
        <v>0</v>
      </c>
      <c r="IL500" s="2"/>
      <c r="IM500" s="2"/>
      <c r="IN500" s="2"/>
      <c r="IO500" s="2"/>
      <c r="IP500" s="2"/>
      <c r="IQ500" s="2"/>
      <c r="IR500" s="2"/>
      <c r="IS500" s="2"/>
      <c r="IT500" s="2"/>
      <c r="IU500" s="2"/>
    </row>
    <row r="501" spans="1:255" x14ac:dyDescent="0.2">
      <c r="A501">
        <v>18</v>
      </c>
      <c r="B501">
        <v>1</v>
      </c>
      <c r="C501">
        <v>1370</v>
      </c>
      <c r="E501" t="s">
        <v>667</v>
      </c>
      <c r="F501" t="s">
        <v>668</v>
      </c>
      <c r="G501" t="s">
        <v>669</v>
      </c>
      <c r="H501" t="s">
        <v>96</v>
      </c>
      <c r="I501">
        <f>I495*J501</f>
        <v>5.94</v>
      </c>
      <c r="J501">
        <v>7.5630252100840343</v>
      </c>
      <c r="O501">
        <f t="shared" si="562"/>
        <v>8605.8700000000008</v>
      </c>
      <c r="P501">
        <f t="shared" si="563"/>
        <v>8605.8700000000008</v>
      </c>
      <c r="Q501">
        <f t="shared" si="564"/>
        <v>0</v>
      </c>
      <c r="R501">
        <f t="shared" si="565"/>
        <v>0</v>
      </c>
      <c r="S501">
        <f t="shared" si="566"/>
        <v>0</v>
      </c>
      <c r="T501">
        <f t="shared" si="567"/>
        <v>0</v>
      </c>
      <c r="U501">
        <f t="shared" si="568"/>
        <v>0</v>
      </c>
      <c r="V501">
        <f t="shared" si="569"/>
        <v>0</v>
      </c>
      <c r="W501">
        <f t="shared" si="570"/>
        <v>0</v>
      </c>
      <c r="X501">
        <f t="shared" si="571"/>
        <v>0</v>
      </c>
      <c r="Y501">
        <f t="shared" si="572"/>
        <v>0</v>
      </c>
      <c r="AA501">
        <v>27721504</v>
      </c>
      <c r="AB501">
        <f t="shared" si="573"/>
        <v>1448.8</v>
      </c>
      <c r="AC501">
        <f t="shared" si="557"/>
        <v>1448.8</v>
      </c>
      <c r="AD501">
        <f t="shared" si="595"/>
        <v>0</v>
      </c>
      <c r="AE501">
        <f t="shared" si="596"/>
        <v>0</v>
      </c>
      <c r="AF501">
        <f t="shared" si="597"/>
        <v>0</v>
      </c>
      <c r="AG501">
        <f t="shared" si="574"/>
        <v>0</v>
      </c>
      <c r="AH501">
        <f t="shared" si="598"/>
        <v>0</v>
      </c>
      <c r="AI501">
        <f t="shared" si="599"/>
        <v>0</v>
      </c>
      <c r="AJ501">
        <f t="shared" si="575"/>
        <v>0</v>
      </c>
      <c r="AK501">
        <v>1448.8</v>
      </c>
      <c r="AL501">
        <v>1448.8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106</v>
      </c>
      <c r="AU501">
        <v>54</v>
      </c>
      <c r="AV501">
        <v>1</v>
      </c>
      <c r="AW501">
        <v>1</v>
      </c>
      <c r="AZ501">
        <v>1</v>
      </c>
      <c r="BA501">
        <v>1</v>
      </c>
      <c r="BB501">
        <v>1</v>
      </c>
      <c r="BC501">
        <v>1</v>
      </c>
      <c r="BD501" t="s">
        <v>6</v>
      </c>
      <c r="BE501" t="s">
        <v>6</v>
      </c>
      <c r="BF501" t="s">
        <v>6</v>
      </c>
      <c r="BG501" t="s">
        <v>6</v>
      </c>
      <c r="BH501">
        <v>3</v>
      </c>
      <c r="BI501">
        <v>1</v>
      </c>
      <c r="BJ501" t="s">
        <v>670</v>
      </c>
      <c r="BM501">
        <v>10001</v>
      </c>
      <c r="BN501">
        <v>0</v>
      </c>
      <c r="BO501" t="s">
        <v>6</v>
      </c>
      <c r="BP501">
        <v>0</v>
      </c>
      <c r="BQ501">
        <v>2</v>
      </c>
      <c r="BR501">
        <v>0</v>
      </c>
      <c r="BS501">
        <v>1</v>
      </c>
      <c r="BT501">
        <v>1</v>
      </c>
      <c r="BU501">
        <v>1</v>
      </c>
      <c r="BV501">
        <v>1</v>
      </c>
      <c r="BW501">
        <v>1</v>
      </c>
      <c r="BX501">
        <v>1</v>
      </c>
      <c r="BY501" t="s">
        <v>6</v>
      </c>
      <c r="BZ501">
        <v>118</v>
      </c>
      <c r="CA501">
        <v>63</v>
      </c>
      <c r="CF501">
        <v>0</v>
      </c>
      <c r="CG501">
        <v>0</v>
      </c>
      <c r="CM501">
        <v>0</v>
      </c>
      <c r="CN501" t="s">
        <v>6</v>
      </c>
      <c r="CO501">
        <v>0</v>
      </c>
      <c r="CP501">
        <f t="shared" si="576"/>
        <v>8605.8700000000008</v>
      </c>
      <c r="CQ501">
        <f t="shared" si="577"/>
        <v>1448.8</v>
      </c>
      <c r="CR501">
        <f t="shared" si="578"/>
        <v>0</v>
      </c>
      <c r="CS501">
        <f t="shared" si="579"/>
        <v>0</v>
      </c>
      <c r="CT501">
        <f t="shared" si="580"/>
        <v>0</v>
      </c>
      <c r="CU501">
        <f t="shared" si="581"/>
        <v>0</v>
      </c>
      <c r="CV501">
        <f t="shared" si="582"/>
        <v>0</v>
      </c>
      <c r="CW501">
        <f t="shared" si="583"/>
        <v>0</v>
      </c>
      <c r="CX501">
        <f t="shared" si="584"/>
        <v>0</v>
      </c>
      <c r="CY501">
        <f t="shared" si="585"/>
        <v>0</v>
      </c>
      <c r="CZ501">
        <f t="shared" si="586"/>
        <v>0</v>
      </c>
      <c r="DC501" t="s">
        <v>6</v>
      </c>
      <c r="DD501" t="s">
        <v>6</v>
      </c>
      <c r="DE501" t="s">
        <v>6</v>
      </c>
      <c r="DF501" t="s">
        <v>6</v>
      </c>
      <c r="DG501" t="s">
        <v>6</v>
      </c>
      <c r="DH501" t="s">
        <v>6</v>
      </c>
      <c r="DI501" t="s">
        <v>6</v>
      </c>
      <c r="DJ501" t="s">
        <v>6</v>
      </c>
      <c r="DK501" t="s">
        <v>6</v>
      </c>
      <c r="DL501" t="s">
        <v>6</v>
      </c>
      <c r="DM501" t="s">
        <v>6</v>
      </c>
      <c r="DN501">
        <v>0</v>
      </c>
      <c r="DO501">
        <v>0</v>
      </c>
      <c r="DP501">
        <v>1</v>
      </c>
      <c r="DQ501">
        <v>1</v>
      </c>
      <c r="DU501">
        <v>1005</v>
      </c>
      <c r="DV501" t="s">
        <v>96</v>
      </c>
      <c r="DW501" t="s">
        <v>96</v>
      </c>
      <c r="DX501">
        <v>1</v>
      </c>
      <c r="EE501">
        <v>27029023</v>
      </c>
      <c r="EF501">
        <v>2</v>
      </c>
      <c r="EG501" t="s">
        <v>23</v>
      </c>
      <c r="EH501">
        <v>0</v>
      </c>
      <c r="EI501" t="s">
        <v>6</v>
      </c>
      <c r="EJ501">
        <v>1</v>
      </c>
      <c r="EK501">
        <v>10001</v>
      </c>
      <c r="EL501" t="s">
        <v>475</v>
      </c>
      <c r="EM501" t="s">
        <v>476</v>
      </c>
      <c r="EO501" t="s">
        <v>6</v>
      </c>
      <c r="EQ501">
        <v>0</v>
      </c>
      <c r="ER501">
        <v>1448.8</v>
      </c>
      <c r="ES501">
        <v>1448.8</v>
      </c>
      <c r="ET501">
        <v>0</v>
      </c>
      <c r="EU501">
        <v>0</v>
      </c>
      <c r="EV501">
        <v>0</v>
      </c>
      <c r="EW501">
        <v>0</v>
      </c>
      <c r="EX501">
        <v>0</v>
      </c>
      <c r="FQ501">
        <v>0</v>
      </c>
      <c r="FR501">
        <f t="shared" si="587"/>
        <v>0</v>
      </c>
      <c r="FS501">
        <v>0</v>
      </c>
      <c r="FT501" t="s">
        <v>27</v>
      </c>
      <c r="FU501" t="s">
        <v>28</v>
      </c>
      <c r="FX501">
        <v>106.2</v>
      </c>
      <c r="FY501">
        <v>53.55</v>
      </c>
      <c r="GA501" t="s">
        <v>6</v>
      </c>
      <c r="GD501">
        <v>0</v>
      </c>
      <c r="GF501">
        <v>-863452992</v>
      </c>
      <c r="GG501">
        <v>2</v>
      </c>
      <c r="GH501">
        <v>1</v>
      </c>
      <c r="GI501">
        <v>-2</v>
      </c>
      <c r="GJ501">
        <v>0</v>
      </c>
      <c r="GK501">
        <f>ROUND(R501*(S12)/100,2)</f>
        <v>0</v>
      </c>
      <c r="GL501">
        <f t="shared" si="588"/>
        <v>0</v>
      </c>
      <c r="GM501">
        <f t="shared" si="589"/>
        <v>8605.8700000000008</v>
      </c>
      <c r="GN501">
        <f t="shared" si="590"/>
        <v>8605.8700000000008</v>
      </c>
      <c r="GO501">
        <f t="shared" si="591"/>
        <v>0</v>
      </c>
      <c r="GP501">
        <f t="shared" si="592"/>
        <v>0</v>
      </c>
      <c r="GR501">
        <v>0</v>
      </c>
      <c r="GS501">
        <v>0</v>
      </c>
      <c r="GT501">
        <v>0</v>
      </c>
      <c r="GU501" t="s">
        <v>6</v>
      </c>
      <c r="GV501">
        <f t="shared" si="593"/>
        <v>0</v>
      </c>
      <c r="GW501">
        <v>1</v>
      </c>
      <c r="GX501">
        <f t="shared" si="594"/>
        <v>0</v>
      </c>
      <c r="HA501">
        <v>0</v>
      </c>
      <c r="HB501">
        <v>0</v>
      </c>
      <c r="IK501">
        <v>0</v>
      </c>
    </row>
    <row r="502" spans="1:255" x14ac:dyDescent="0.2">
      <c r="A502" s="2">
        <v>18</v>
      </c>
      <c r="B502" s="2">
        <v>1</v>
      </c>
      <c r="C502" s="2">
        <v>1358</v>
      </c>
      <c r="D502" s="2"/>
      <c r="E502" s="2" t="s">
        <v>671</v>
      </c>
      <c r="F502" s="2" t="s">
        <v>672</v>
      </c>
      <c r="G502" s="2" t="s">
        <v>673</v>
      </c>
      <c r="H502" s="2" t="s">
        <v>96</v>
      </c>
      <c r="I502" s="2">
        <f>I494*J502</f>
        <v>72.599999999999994</v>
      </c>
      <c r="J502" s="2">
        <v>92.436974789915965</v>
      </c>
      <c r="K502" s="2"/>
      <c r="L502" s="2"/>
      <c r="M502" s="2"/>
      <c r="N502" s="2"/>
      <c r="O502" s="2">
        <f t="shared" si="562"/>
        <v>17720.21</v>
      </c>
      <c r="P502" s="2">
        <f t="shared" si="563"/>
        <v>17720.21</v>
      </c>
      <c r="Q502" s="2">
        <f t="shared" si="564"/>
        <v>0</v>
      </c>
      <c r="R502" s="2">
        <f t="shared" si="565"/>
        <v>0</v>
      </c>
      <c r="S502" s="2">
        <f t="shared" si="566"/>
        <v>0</v>
      </c>
      <c r="T502" s="2">
        <f t="shared" si="567"/>
        <v>0</v>
      </c>
      <c r="U502" s="2">
        <f t="shared" si="568"/>
        <v>0</v>
      </c>
      <c r="V502" s="2">
        <f t="shared" si="569"/>
        <v>0</v>
      </c>
      <c r="W502" s="2">
        <f t="shared" si="570"/>
        <v>0</v>
      </c>
      <c r="X502" s="2">
        <f t="shared" si="571"/>
        <v>0</v>
      </c>
      <c r="Y502" s="2">
        <f t="shared" si="572"/>
        <v>0</v>
      </c>
      <c r="Z502" s="2"/>
      <c r="AA502" s="2">
        <v>27721505</v>
      </c>
      <c r="AB502" s="2">
        <f t="shared" si="573"/>
        <v>244.08</v>
      </c>
      <c r="AC502" s="2">
        <f t="shared" si="557"/>
        <v>244.08</v>
      </c>
      <c r="AD502" s="2">
        <f t="shared" si="595"/>
        <v>0</v>
      </c>
      <c r="AE502" s="2">
        <f t="shared" si="596"/>
        <v>0</v>
      </c>
      <c r="AF502" s="2">
        <f t="shared" si="597"/>
        <v>0</v>
      </c>
      <c r="AG502" s="2">
        <f t="shared" si="574"/>
        <v>0</v>
      </c>
      <c r="AH502" s="2">
        <f t="shared" si="598"/>
        <v>0</v>
      </c>
      <c r="AI502" s="2">
        <f t="shared" si="599"/>
        <v>0</v>
      </c>
      <c r="AJ502" s="2">
        <f t="shared" si="575"/>
        <v>0</v>
      </c>
      <c r="AK502" s="2">
        <v>244.08</v>
      </c>
      <c r="AL502" s="2">
        <v>244.08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106</v>
      </c>
      <c r="AU502" s="2">
        <v>54</v>
      </c>
      <c r="AV502" s="2">
        <v>1</v>
      </c>
      <c r="AW502" s="2">
        <v>1</v>
      </c>
      <c r="AX502" s="2"/>
      <c r="AY502" s="2"/>
      <c r="AZ502" s="2">
        <v>1</v>
      </c>
      <c r="BA502" s="2">
        <v>1</v>
      </c>
      <c r="BB502" s="2">
        <v>1</v>
      </c>
      <c r="BC502" s="2">
        <v>1</v>
      </c>
      <c r="BD502" s="2" t="s">
        <v>6</v>
      </c>
      <c r="BE502" s="2" t="s">
        <v>6</v>
      </c>
      <c r="BF502" s="2" t="s">
        <v>6</v>
      </c>
      <c r="BG502" s="2" t="s">
        <v>6</v>
      </c>
      <c r="BH502" s="2">
        <v>3</v>
      </c>
      <c r="BI502" s="2">
        <v>1</v>
      </c>
      <c r="BJ502" s="2" t="s">
        <v>674</v>
      </c>
      <c r="BK502" s="2"/>
      <c r="BL502" s="2"/>
      <c r="BM502" s="2">
        <v>10001</v>
      </c>
      <c r="BN502" s="2">
        <v>0</v>
      </c>
      <c r="BO502" s="2" t="s">
        <v>6</v>
      </c>
      <c r="BP502" s="2">
        <v>0</v>
      </c>
      <c r="BQ502" s="2">
        <v>2</v>
      </c>
      <c r="BR502" s="2">
        <v>0</v>
      </c>
      <c r="BS502" s="2">
        <v>1</v>
      </c>
      <c r="BT502" s="2">
        <v>1</v>
      </c>
      <c r="BU502" s="2">
        <v>1</v>
      </c>
      <c r="BV502" s="2">
        <v>1</v>
      </c>
      <c r="BW502" s="2">
        <v>1</v>
      </c>
      <c r="BX502" s="2">
        <v>1</v>
      </c>
      <c r="BY502" s="2" t="s">
        <v>6</v>
      </c>
      <c r="BZ502" s="2">
        <v>118</v>
      </c>
      <c r="CA502" s="2">
        <v>63</v>
      </c>
      <c r="CB502" s="2"/>
      <c r="CC502" s="2"/>
      <c r="CD502" s="2"/>
      <c r="CE502" s="2"/>
      <c r="CF502" s="2">
        <v>0</v>
      </c>
      <c r="CG502" s="2">
        <v>0</v>
      </c>
      <c r="CH502" s="2"/>
      <c r="CI502" s="2"/>
      <c r="CJ502" s="2"/>
      <c r="CK502" s="2"/>
      <c r="CL502" s="2"/>
      <c r="CM502" s="2">
        <v>0</v>
      </c>
      <c r="CN502" s="2" t="s">
        <v>6</v>
      </c>
      <c r="CO502" s="2">
        <v>0</v>
      </c>
      <c r="CP502" s="2">
        <f t="shared" si="576"/>
        <v>17720.21</v>
      </c>
      <c r="CQ502" s="2">
        <f t="shared" si="577"/>
        <v>244.08</v>
      </c>
      <c r="CR502" s="2">
        <f t="shared" si="578"/>
        <v>0</v>
      </c>
      <c r="CS502" s="2">
        <f t="shared" si="579"/>
        <v>0</v>
      </c>
      <c r="CT502" s="2">
        <f t="shared" si="580"/>
        <v>0</v>
      </c>
      <c r="CU502" s="2">
        <f t="shared" si="581"/>
        <v>0</v>
      </c>
      <c r="CV502" s="2">
        <f t="shared" si="582"/>
        <v>0</v>
      </c>
      <c r="CW502" s="2">
        <f t="shared" si="583"/>
        <v>0</v>
      </c>
      <c r="CX502" s="2">
        <f t="shared" si="584"/>
        <v>0</v>
      </c>
      <c r="CY502" s="2">
        <f t="shared" si="585"/>
        <v>0</v>
      </c>
      <c r="CZ502" s="2">
        <f t="shared" si="586"/>
        <v>0</v>
      </c>
      <c r="DA502" s="2"/>
      <c r="DB502" s="2"/>
      <c r="DC502" s="2" t="s">
        <v>6</v>
      </c>
      <c r="DD502" s="2" t="s">
        <v>6</v>
      </c>
      <c r="DE502" s="2" t="s">
        <v>6</v>
      </c>
      <c r="DF502" s="2" t="s">
        <v>6</v>
      </c>
      <c r="DG502" s="2" t="s">
        <v>6</v>
      </c>
      <c r="DH502" s="2" t="s">
        <v>6</v>
      </c>
      <c r="DI502" s="2" t="s">
        <v>6</v>
      </c>
      <c r="DJ502" s="2" t="s">
        <v>6</v>
      </c>
      <c r="DK502" s="2" t="s">
        <v>6</v>
      </c>
      <c r="DL502" s="2" t="s">
        <v>6</v>
      </c>
      <c r="DM502" s="2" t="s">
        <v>6</v>
      </c>
      <c r="DN502" s="2">
        <v>0</v>
      </c>
      <c r="DO502" s="2">
        <v>0</v>
      </c>
      <c r="DP502" s="2">
        <v>1</v>
      </c>
      <c r="DQ502" s="2">
        <v>1</v>
      </c>
      <c r="DR502" s="2"/>
      <c r="DS502" s="2"/>
      <c r="DT502" s="2"/>
      <c r="DU502" s="2">
        <v>1005</v>
      </c>
      <c r="DV502" s="2" t="s">
        <v>96</v>
      </c>
      <c r="DW502" s="2" t="s">
        <v>96</v>
      </c>
      <c r="DX502" s="2">
        <v>1</v>
      </c>
      <c r="DY502" s="2"/>
      <c r="DZ502" s="2"/>
      <c r="EA502" s="2"/>
      <c r="EB502" s="2"/>
      <c r="EC502" s="2"/>
      <c r="ED502" s="2"/>
      <c r="EE502" s="2">
        <v>27029023</v>
      </c>
      <c r="EF502" s="2">
        <v>2</v>
      </c>
      <c r="EG502" s="2" t="s">
        <v>23</v>
      </c>
      <c r="EH502" s="2">
        <v>0</v>
      </c>
      <c r="EI502" s="2" t="s">
        <v>6</v>
      </c>
      <c r="EJ502" s="2">
        <v>1</v>
      </c>
      <c r="EK502" s="2">
        <v>10001</v>
      </c>
      <c r="EL502" s="2" t="s">
        <v>475</v>
      </c>
      <c r="EM502" s="2" t="s">
        <v>476</v>
      </c>
      <c r="EN502" s="2"/>
      <c r="EO502" s="2" t="s">
        <v>6</v>
      </c>
      <c r="EP502" s="2"/>
      <c r="EQ502" s="2">
        <v>0</v>
      </c>
      <c r="ER502" s="2">
        <v>244.08</v>
      </c>
      <c r="ES502" s="2">
        <v>244.08</v>
      </c>
      <c r="ET502" s="2">
        <v>0</v>
      </c>
      <c r="EU502" s="2">
        <v>0</v>
      </c>
      <c r="EV502" s="2">
        <v>0</v>
      </c>
      <c r="EW502" s="2">
        <v>0</v>
      </c>
      <c r="EX502" s="2">
        <v>0</v>
      </c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>
        <v>0</v>
      </c>
      <c r="FR502" s="2">
        <f t="shared" si="587"/>
        <v>0</v>
      </c>
      <c r="FS502" s="2">
        <v>0</v>
      </c>
      <c r="FT502" s="2" t="s">
        <v>27</v>
      </c>
      <c r="FU502" s="2" t="s">
        <v>28</v>
      </c>
      <c r="FV502" s="2"/>
      <c r="FW502" s="2"/>
      <c r="FX502" s="2">
        <v>106.2</v>
      </c>
      <c r="FY502" s="2">
        <v>53.55</v>
      </c>
      <c r="FZ502" s="2"/>
      <c r="GA502" s="2" t="s">
        <v>6</v>
      </c>
      <c r="GB502" s="2"/>
      <c r="GC502" s="2"/>
      <c r="GD502" s="2">
        <v>0</v>
      </c>
      <c r="GE502" s="2"/>
      <c r="GF502" s="2">
        <v>1261972145</v>
      </c>
      <c r="GG502" s="2">
        <v>2</v>
      </c>
      <c r="GH502" s="2">
        <v>1</v>
      </c>
      <c r="GI502" s="2">
        <v>-2</v>
      </c>
      <c r="GJ502" s="2">
        <v>0</v>
      </c>
      <c r="GK502" s="2">
        <f>ROUND(R502*(R12)/100,2)</f>
        <v>0</v>
      </c>
      <c r="GL502" s="2">
        <f t="shared" si="588"/>
        <v>0</v>
      </c>
      <c r="GM502" s="2">
        <f t="shared" si="589"/>
        <v>17720.21</v>
      </c>
      <c r="GN502" s="2">
        <f t="shared" si="590"/>
        <v>17720.21</v>
      </c>
      <c r="GO502" s="2">
        <f t="shared" si="591"/>
        <v>0</v>
      </c>
      <c r="GP502" s="2">
        <f t="shared" si="592"/>
        <v>0</v>
      </c>
      <c r="GQ502" s="2"/>
      <c r="GR502" s="2">
        <v>0</v>
      </c>
      <c r="GS502" s="2">
        <v>3</v>
      </c>
      <c r="GT502" s="2">
        <v>0</v>
      </c>
      <c r="GU502" s="2" t="s">
        <v>6</v>
      </c>
      <c r="GV502" s="2">
        <f t="shared" si="593"/>
        <v>0</v>
      </c>
      <c r="GW502" s="2">
        <v>1</v>
      </c>
      <c r="GX502" s="2">
        <f t="shared" si="594"/>
        <v>0</v>
      </c>
      <c r="GY502" s="2"/>
      <c r="GZ502" s="2"/>
      <c r="HA502" s="2">
        <v>0</v>
      </c>
      <c r="HB502" s="2">
        <v>0</v>
      </c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>
        <v>0</v>
      </c>
      <c r="IL502" s="2"/>
      <c r="IM502" s="2"/>
      <c r="IN502" s="2"/>
      <c r="IO502" s="2"/>
      <c r="IP502" s="2"/>
      <c r="IQ502" s="2"/>
      <c r="IR502" s="2"/>
      <c r="IS502" s="2"/>
      <c r="IT502" s="2"/>
      <c r="IU502" s="2"/>
    </row>
    <row r="503" spans="1:255" x14ac:dyDescent="0.2">
      <c r="A503">
        <v>18</v>
      </c>
      <c r="B503">
        <v>1</v>
      </c>
      <c r="C503">
        <v>1371</v>
      </c>
      <c r="E503" t="s">
        <v>671</v>
      </c>
      <c r="F503" t="s">
        <v>672</v>
      </c>
      <c r="G503" t="s">
        <v>673</v>
      </c>
      <c r="H503" t="s">
        <v>96</v>
      </c>
      <c r="I503">
        <f>I495*J503</f>
        <v>72.599999999999994</v>
      </c>
      <c r="J503">
        <v>92.436974789915965</v>
      </c>
      <c r="O503">
        <f t="shared" si="562"/>
        <v>17720.21</v>
      </c>
      <c r="P503">
        <f t="shared" si="563"/>
        <v>17720.21</v>
      </c>
      <c r="Q503">
        <f t="shared" si="564"/>
        <v>0</v>
      </c>
      <c r="R503">
        <f t="shared" si="565"/>
        <v>0</v>
      </c>
      <c r="S503">
        <f t="shared" si="566"/>
        <v>0</v>
      </c>
      <c r="T503">
        <f t="shared" si="567"/>
        <v>0</v>
      </c>
      <c r="U503">
        <f t="shared" si="568"/>
        <v>0</v>
      </c>
      <c r="V503">
        <f t="shared" si="569"/>
        <v>0</v>
      </c>
      <c r="W503">
        <f t="shared" si="570"/>
        <v>0</v>
      </c>
      <c r="X503">
        <f t="shared" si="571"/>
        <v>0</v>
      </c>
      <c r="Y503">
        <f t="shared" si="572"/>
        <v>0</v>
      </c>
      <c r="AA503">
        <v>27721504</v>
      </c>
      <c r="AB503">
        <f t="shared" si="573"/>
        <v>244.08</v>
      </c>
      <c r="AC503">
        <f t="shared" si="557"/>
        <v>244.08</v>
      </c>
      <c r="AD503">
        <f t="shared" si="595"/>
        <v>0</v>
      </c>
      <c r="AE503">
        <f t="shared" si="596"/>
        <v>0</v>
      </c>
      <c r="AF503">
        <f t="shared" si="597"/>
        <v>0</v>
      </c>
      <c r="AG503">
        <f t="shared" si="574"/>
        <v>0</v>
      </c>
      <c r="AH503">
        <f t="shared" si="598"/>
        <v>0</v>
      </c>
      <c r="AI503">
        <f t="shared" si="599"/>
        <v>0</v>
      </c>
      <c r="AJ503">
        <f t="shared" si="575"/>
        <v>0</v>
      </c>
      <c r="AK503">
        <v>244.08</v>
      </c>
      <c r="AL503">
        <v>244.08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106</v>
      </c>
      <c r="AU503">
        <v>54</v>
      </c>
      <c r="AV503">
        <v>1</v>
      </c>
      <c r="AW503">
        <v>1</v>
      </c>
      <c r="AZ503">
        <v>1</v>
      </c>
      <c r="BA503">
        <v>1</v>
      </c>
      <c r="BB503">
        <v>1</v>
      </c>
      <c r="BC503">
        <v>1</v>
      </c>
      <c r="BD503" t="s">
        <v>6</v>
      </c>
      <c r="BE503" t="s">
        <v>6</v>
      </c>
      <c r="BF503" t="s">
        <v>6</v>
      </c>
      <c r="BG503" t="s">
        <v>6</v>
      </c>
      <c r="BH503">
        <v>3</v>
      </c>
      <c r="BI503">
        <v>1</v>
      </c>
      <c r="BJ503" t="s">
        <v>674</v>
      </c>
      <c r="BM503">
        <v>10001</v>
      </c>
      <c r="BN503">
        <v>0</v>
      </c>
      <c r="BO503" t="s">
        <v>6</v>
      </c>
      <c r="BP503">
        <v>0</v>
      </c>
      <c r="BQ503">
        <v>2</v>
      </c>
      <c r="BR503">
        <v>0</v>
      </c>
      <c r="BS503">
        <v>1</v>
      </c>
      <c r="BT503">
        <v>1</v>
      </c>
      <c r="BU503">
        <v>1</v>
      </c>
      <c r="BV503">
        <v>1</v>
      </c>
      <c r="BW503">
        <v>1</v>
      </c>
      <c r="BX503">
        <v>1</v>
      </c>
      <c r="BY503" t="s">
        <v>6</v>
      </c>
      <c r="BZ503">
        <v>118</v>
      </c>
      <c r="CA503">
        <v>63</v>
      </c>
      <c r="CF503">
        <v>0</v>
      </c>
      <c r="CG503">
        <v>0</v>
      </c>
      <c r="CM503">
        <v>0</v>
      </c>
      <c r="CN503" t="s">
        <v>6</v>
      </c>
      <c r="CO503">
        <v>0</v>
      </c>
      <c r="CP503">
        <f t="shared" si="576"/>
        <v>17720.21</v>
      </c>
      <c r="CQ503">
        <f t="shared" si="577"/>
        <v>244.08</v>
      </c>
      <c r="CR503">
        <f t="shared" si="578"/>
        <v>0</v>
      </c>
      <c r="CS503">
        <f t="shared" si="579"/>
        <v>0</v>
      </c>
      <c r="CT503">
        <f t="shared" si="580"/>
        <v>0</v>
      </c>
      <c r="CU503">
        <f t="shared" si="581"/>
        <v>0</v>
      </c>
      <c r="CV503">
        <f t="shared" si="582"/>
        <v>0</v>
      </c>
      <c r="CW503">
        <f t="shared" si="583"/>
        <v>0</v>
      </c>
      <c r="CX503">
        <f t="shared" si="584"/>
        <v>0</v>
      </c>
      <c r="CY503">
        <f t="shared" si="585"/>
        <v>0</v>
      </c>
      <c r="CZ503">
        <f t="shared" si="586"/>
        <v>0</v>
      </c>
      <c r="DC503" t="s">
        <v>6</v>
      </c>
      <c r="DD503" t="s">
        <v>6</v>
      </c>
      <c r="DE503" t="s">
        <v>6</v>
      </c>
      <c r="DF503" t="s">
        <v>6</v>
      </c>
      <c r="DG503" t="s">
        <v>6</v>
      </c>
      <c r="DH503" t="s">
        <v>6</v>
      </c>
      <c r="DI503" t="s">
        <v>6</v>
      </c>
      <c r="DJ503" t="s">
        <v>6</v>
      </c>
      <c r="DK503" t="s">
        <v>6</v>
      </c>
      <c r="DL503" t="s">
        <v>6</v>
      </c>
      <c r="DM503" t="s">
        <v>6</v>
      </c>
      <c r="DN503">
        <v>0</v>
      </c>
      <c r="DO503">
        <v>0</v>
      </c>
      <c r="DP503">
        <v>1</v>
      </c>
      <c r="DQ503">
        <v>1</v>
      </c>
      <c r="DU503">
        <v>1005</v>
      </c>
      <c r="DV503" t="s">
        <v>96</v>
      </c>
      <c r="DW503" t="s">
        <v>96</v>
      </c>
      <c r="DX503">
        <v>1</v>
      </c>
      <c r="EE503">
        <v>27029023</v>
      </c>
      <c r="EF503">
        <v>2</v>
      </c>
      <c r="EG503" t="s">
        <v>23</v>
      </c>
      <c r="EH503">
        <v>0</v>
      </c>
      <c r="EI503" t="s">
        <v>6</v>
      </c>
      <c r="EJ503">
        <v>1</v>
      </c>
      <c r="EK503">
        <v>10001</v>
      </c>
      <c r="EL503" t="s">
        <v>475</v>
      </c>
      <c r="EM503" t="s">
        <v>476</v>
      </c>
      <c r="EO503" t="s">
        <v>6</v>
      </c>
      <c r="EQ503">
        <v>0</v>
      </c>
      <c r="ER503">
        <v>244.08</v>
      </c>
      <c r="ES503">
        <v>244.08</v>
      </c>
      <c r="ET503">
        <v>0</v>
      </c>
      <c r="EU503">
        <v>0</v>
      </c>
      <c r="EV503">
        <v>0</v>
      </c>
      <c r="EW503">
        <v>0</v>
      </c>
      <c r="EX503">
        <v>0</v>
      </c>
      <c r="FQ503">
        <v>0</v>
      </c>
      <c r="FR503">
        <f t="shared" si="587"/>
        <v>0</v>
      </c>
      <c r="FS503">
        <v>0</v>
      </c>
      <c r="FT503" t="s">
        <v>27</v>
      </c>
      <c r="FU503" t="s">
        <v>28</v>
      </c>
      <c r="FX503">
        <v>106.2</v>
      </c>
      <c r="FY503">
        <v>53.55</v>
      </c>
      <c r="GA503" t="s">
        <v>6</v>
      </c>
      <c r="GD503">
        <v>0</v>
      </c>
      <c r="GF503">
        <v>1261972145</v>
      </c>
      <c r="GG503">
        <v>2</v>
      </c>
      <c r="GH503">
        <v>1</v>
      </c>
      <c r="GI503">
        <v>-2</v>
      </c>
      <c r="GJ503">
        <v>0</v>
      </c>
      <c r="GK503">
        <f>ROUND(R503*(S12)/100,2)</f>
        <v>0</v>
      </c>
      <c r="GL503">
        <f t="shared" si="588"/>
        <v>0</v>
      </c>
      <c r="GM503">
        <f t="shared" si="589"/>
        <v>17720.21</v>
      </c>
      <c r="GN503">
        <f t="shared" si="590"/>
        <v>17720.21</v>
      </c>
      <c r="GO503">
        <f t="shared" si="591"/>
        <v>0</v>
      </c>
      <c r="GP503">
        <f t="shared" si="592"/>
        <v>0</v>
      </c>
      <c r="GR503">
        <v>0</v>
      </c>
      <c r="GS503">
        <v>0</v>
      </c>
      <c r="GT503">
        <v>0</v>
      </c>
      <c r="GU503" t="s">
        <v>6</v>
      </c>
      <c r="GV503">
        <f t="shared" si="593"/>
        <v>0</v>
      </c>
      <c r="GW503">
        <v>1</v>
      </c>
      <c r="GX503">
        <f t="shared" si="594"/>
        <v>0</v>
      </c>
      <c r="HA503">
        <v>0</v>
      </c>
      <c r="HB503">
        <v>0</v>
      </c>
      <c r="IK503">
        <v>0</v>
      </c>
    </row>
    <row r="504" spans="1:255" x14ac:dyDescent="0.2">
      <c r="A504" s="2">
        <v>18</v>
      </c>
      <c r="B504" s="2">
        <v>1</v>
      </c>
      <c r="C504" s="2">
        <v>1351</v>
      </c>
      <c r="D504" s="2"/>
      <c r="E504" s="2" t="s">
        <v>675</v>
      </c>
      <c r="F504" s="2" t="s">
        <v>676</v>
      </c>
      <c r="G504" s="2" t="s">
        <v>677</v>
      </c>
      <c r="H504" s="2" t="s">
        <v>661</v>
      </c>
      <c r="I504" s="2">
        <f>I494*J504</f>
        <v>47</v>
      </c>
      <c r="J504" s="2">
        <v>59.84211866564808</v>
      </c>
      <c r="K504" s="2"/>
      <c r="L504" s="2"/>
      <c r="M504" s="2"/>
      <c r="N504" s="2"/>
      <c r="O504" s="2">
        <f t="shared" si="562"/>
        <v>4348.4399999999996</v>
      </c>
      <c r="P504" s="2">
        <f t="shared" si="563"/>
        <v>4348.4399999999996</v>
      </c>
      <c r="Q504" s="2">
        <f t="shared" si="564"/>
        <v>0</v>
      </c>
      <c r="R504" s="2">
        <f t="shared" si="565"/>
        <v>0</v>
      </c>
      <c r="S504" s="2">
        <f t="shared" si="566"/>
        <v>0</v>
      </c>
      <c r="T504" s="2">
        <f t="shared" si="567"/>
        <v>0</v>
      </c>
      <c r="U504" s="2">
        <f t="shared" si="568"/>
        <v>0</v>
      </c>
      <c r="V504" s="2">
        <f t="shared" si="569"/>
        <v>0</v>
      </c>
      <c r="W504" s="2">
        <f t="shared" si="570"/>
        <v>0</v>
      </c>
      <c r="X504" s="2">
        <f t="shared" si="571"/>
        <v>0</v>
      </c>
      <c r="Y504" s="2">
        <f t="shared" si="572"/>
        <v>0</v>
      </c>
      <c r="Z504" s="2"/>
      <c r="AA504" s="2">
        <v>27721505</v>
      </c>
      <c r="AB504" s="2">
        <f t="shared" si="573"/>
        <v>92.52</v>
      </c>
      <c r="AC504" s="2">
        <f t="shared" ref="AC504:AC535" si="600">ROUND((ES504),2)</f>
        <v>92.52</v>
      </c>
      <c r="AD504" s="2">
        <f t="shared" si="595"/>
        <v>0</v>
      </c>
      <c r="AE504" s="2">
        <f t="shared" si="596"/>
        <v>0</v>
      </c>
      <c r="AF504" s="2">
        <f t="shared" si="597"/>
        <v>0</v>
      </c>
      <c r="AG504" s="2">
        <f t="shared" si="574"/>
        <v>0</v>
      </c>
      <c r="AH504" s="2">
        <f t="shared" si="598"/>
        <v>0</v>
      </c>
      <c r="AI504" s="2">
        <f t="shared" si="599"/>
        <v>0</v>
      </c>
      <c r="AJ504" s="2">
        <f t="shared" si="575"/>
        <v>0</v>
      </c>
      <c r="AK504" s="2">
        <v>92.52</v>
      </c>
      <c r="AL504" s="2">
        <v>92.52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106</v>
      </c>
      <c r="AU504" s="2">
        <v>54</v>
      </c>
      <c r="AV504" s="2">
        <v>1</v>
      </c>
      <c r="AW504" s="2">
        <v>1</v>
      </c>
      <c r="AX504" s="2"/>
      <c r="AY504" s="2"/>
      <c r="AZ504" s="2">
        <v>1</v>
      </c>
      <c r="BA504" s="2">
        <v>1</v>
      </c>
      <c r="BB504" s="2">
        <v>1</v>
      </c>
      <c r="BC504" s="2">
        <v>1</v>
      </c>
      <c r="BD504" s="2" t="s">
        <v>6</v>
      </c>
      <c r="BE504" s="2" t="s">
        <v>6</v>
      </c>
      <c r="BF504" s="2" t="s">
        <v>6</v>
      </c>
      <c r="BG504" s="2" t="s">
        <v>6</v>
      </c>
      <c r="BH504" s="2">
        <v>3</v>
      </c>
      <c r="BI504" s="2">
        <v>1</v>
      </c>
      <c r="BJ504" s="2" t="s">
        <v>678</v>
      </c>
      <c r="BK504" s="2"/>
      <c r="BL504" s="2"/>
      <c r="BM504" s="2">
        <v>10001</v>
      </c>
      <c r="BN504" s="2">
        <v>0</v>
      </c>
      <c r="BO504" s="2" t="s">
        <v>6</v>
      </c>
      <c r="BP504" s="2">
        <v>0</v>
      </c>
      <c r="BQ504" s="2">
        <v>2</v>
      </c>
      <c r="BR504" s="2">
        <v>0</v>
      </c>
      <c r="BS504" s="2">
        <v>1</v>
      </c>
      <c r="BT504" s="2">
        <v>1</v>
      </c>
      <c r="BU504" s="2">
        <v>1</v>
      </c>
      <c r="BV504" s="2">
        <v>1</v>
      </c>
      <c r="BW504" s="2">
        <v>1</v>
      </c>
      <c r="BX504" s="2">
        <v>1</v>
      </c>
      <c r="BY504" s="2" t="s">
        <v>6</v>
      </c>
      <c r="BZ504" s="2">
        <v>118</v>
      </c>
      <c r="CA504" s="2">
        <v>63</v>
      </c>
      <c r="CB504" s="2"/>
      <c r="CC504" s="2"/>
      <c r="CD504" s="2"/>
      <c r="CE504" s="2"/>
      <c r="CF504" s="2">
        <v>0</v>
      </c>
      <c r="CG504" s="2">
        <v>0</v>
      </c>
      <c r="CH504" s="2"/>
      <c r="CI504" s="2"/>
      <c r="CJ504" s="2"/>
      <c r="CK504" s="2"/>
      <c r="CL504" s="2"/>
      <c r="CM504" s="2">
        <v>0</v>
      </c>
      <c r="CN504" s="2" t="s">
        <v>6</v>
      </c>
      <c r="CO504" s="2">
        <v>0</v>
      </c>
      <c r="CP504" s="2">
        <f t="shared" si="576"/>
        <v>4348.4399999999996</v>
      </c>
      <c r="CQ504" s="2">
        <f t="shared" si="577"/>
        <v>92.52</v>
      </c>
      <c r="CR504" s="2">
        <f t="shared" si="578"/>
        <v>0</v>
      </c>
      <c r="CS504" s="2">
        <f t="shared" si="579"/>
        <v>0</v>
      </c>
      <c r="CT504" s="2">
        <f t="shared" si="580"/>
        <v>0</v>
      </c>
      <c r="CU504" s="2">
        <f t="shared" si="581"/>
        <v>0</v>
      </c>
      <c r="CV504" s="2">
        <f t="shared" si="582"/>
        <v>0</v>
      </c>
      <c r="CW504" s="2">
        <f t="shared" si="583"/>
        <v>0</v>
      </c>
      <c r="CX504" s="2">
        <f t="shared" si="584"/>
        <v>0</v>
      </c>
      <c r="CY504" s="2">
        <f t="shared" si="585"/>
        <v>0</v>
      </c>
      <c r="CZ504" s="2">
        <f t="shared" si="586"/>
        <v>0</v>
      </c>
      <c r="DA504" s="2"/>
      <c r="DB504" s="2"/>
      <c r="DC504" s="2" t="s">
        <v>6</v>
      </c>
      <c r="DD504" s="2" t="s">
        <v>6</v>
      </c>
      <c r="DE504" s="2" t="s">
        <v>6</v>
      </c>
      <c r="DF504" s="2" t="s">
        <v>6</v>
      </c>
      <c r="DG504" s="2" t="s">
        <v>6</v>
      </c>
      <c r="DH504" s="2" t="s">
        <v>6</v>
      </c>
      <c r="DI504" s="2" t="s">
        <v>6</v>
      </c>
      <c r="DJ504" s="2" t="s">
        <v>6</v>
      </c>
      <c r="DK504" s="2" t="s">
        <v>6</v>
      </c>
      <c r="DL504" s="2" t="s">
        <v>6</v>
      </c>
      <c r="DM504" s="2" t="s">
        <v>6</v>
      </c>
      <c r="DN504" s="2">
        <v>0</v>
      </c>
      <c r="DO504" s="2">
        <v>0</v>
      </c>
      <c r="DP504" s="2">
        <v>1</v>
      </c>
      <c r="DQ504" s="2">
        <v>1</v>
      </c>
      <c r="DR504" s="2"/>
      <c r="DS504" s="2"/>
      <c r="DT504" s="2"/>
      <c r="DU504" s="2">
        <v>1013</v>
      </c>
      <c r="DV504" s="2" t="s">
        <v>661</v>
      </c>
      <c r="DW504" s="2" t="s">
        <v>661</v>
      </c>
      <c r="DX504" s="2">
        <v>1</v>
      </c>
      <c r="DY504" s="2"/>
      <c r="DZ504" s="2"/>
      <c r="EA504" s="2"/>
      <c r="EB504" s="2"/>
      <c r="EC504" s="2"/>
      <c r="ED504" s="2"/>
      <c r="EE504" s="2">
        <v>27029023</v>
      </c>
      <c r="EF504" s="2">
        <v>2</v>
      </c>
      <c r="EG504" s="2" t="s">
        <v>23</v>
      </c>
      <c r="EH504" s="2">
        <v>0</v>
      </c>
      <c r="EI504" s="2" t="s">
        <v>6</v>
      </c>
      <c r="EJ504" s="2">
        <v>1</v>
      </c>
      <c r="EK504" s="2">
        <v>10001</v>
      </c>
      <c r="EL504" s="2" t="s">
        <v>475</v>
      </c>
      <c r="EM504" s="2" t="s">
        <v>476</v>
      </c>
      <c r="EN504" s="2"/>
      <c r="EO504" s="2" t="s">
        <v>6</v>
      </c>
      <c r="EP504" s="2"/>
      <c r="EQ504" s="2">
        <v>0</v>
      </c>
      <c r="ER504" s="2">
        <v>92.52</v>
      </c>
      <c r="ES504" s="2">
        <v>92.52</v>
      </c>
      <c r="ET504" s="2">
        <v>0</v>
      </c>
      <c r="EU504" s="2">
        <v>0</v>
      </c>
      <c r="EV504" s="2">
        <v>0</v>
      </c>
      <c r="EW504" s="2">
        <v>0</v>
      </c>
      <c r="EX504" s="2">
        <v>0</v>
      </c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>
        <v>0</v>
      </c>
      <c r="FR504" s="2">
        <f t="shared" si="587"/>
        <v>0</v>
      </c>
      <c r="FS504" s="2">
        <v>0</v>
      </c>
      <c r="FT504" s="2" t="s">
        <v>27</v>
      </c>
      <c r="FU504" s="2" t="s">
        <v>28</v>
      </c>
      <c r="FV504" s="2"/>
      <c r="FW504" s="2"/>
      <c r="FX504" s="2">
        <v>106.2</v>
      </c>
      <c r="FY504" s="2">
        <v>53.55</v>
      </c>
      <c r="FZ504" s="2"/>
      <c r="GA504" s="2" t="s">
        <v>6</v>
      </c>
      <c r="GB504" s="2"/>
      <c r="GC504" s="2"/>
      <c r="GD504" s="2">
        <v>0</v>
      </c>
      <c r="GE504" s="2"/>
      <c r="GF504" s="2">
        <v>203574032</v>
      </c>
      <c r="GG504" s="2">
        <v>2</v>
      </c>
      <c r="GH504" s="2">
        <v>1</v>
      </c>
      <c r="GI504" s="2">
        <v>-2</v>
      </c>
      <c r="GJ504" s="2">
        <v>0</v>
      </c>
      <c r="GK504" s="2">
        <f>ROUND(R504*(R12)/100,2)</f>
        <v>0</v>
      </c>
      <c r="GL504" s="2">
        <f t="shared" si="588"/>
        <v>0</v>
      </c>
      <c r="GM504" s="2">
        <f t="shared" si="589"/>
        <v>4348.4399999999996</v>
      </c>
      <c r="GN504" s="2">
        <f t="shared" si="590"/>
        <v>4348.4399999999996</v>
      </c>
      <c r="GO504" s="2">
        <f t="shared" si="591"/>
        <v>0</v>
      </c>
      <c r="GP504" s="2">
        <f t="shared" si="592"/>
        <v>0</v>
      </c>
      <c r="GQ504" s="2"/>
      <c r="GR504" s="2">
        <v>0</v>
      </c>
      <c r="GS504" s="2">
        <v>3</v>
      </c>
      <c r="GT504" s="2">
        <v>0</v>
      </c>
      <c r="GU504" s="2" t="s">
        <v>6</v>
      </c>
      <c r="GV504" s="2">
        <f t="shared" si="593"/>
        <v>0</v>
      </c>
      <c r="GW504" s="2">
        <v>1</v>
      </c>
      <c r="GX504" s="2">
        <f t="shared" si="594"/>
        <v>0</v>
      </c>
      <c r="GY504" s="2"/>
      <c r="GZ504" s="2"/>
      <c r="HA504" s="2">
        <v>0</v>
      </c>
      <c r="HB504" s="2">
        <v>0</v>
      </c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>
        <v>0</v>
      </c>
      <c r="IL504" s="2"/>
      <c r="IM504" s="2"/>
      <c r="IN504" s="2"/>
      <c r="IO504" s="2"/>
      <c r="IP504" s="2"/>
      <c r="IQ504" s="2"/>
      <c r="IR504" s="2"/>
      <c r="IS504" s="2"/>
      <c r="IT504" s="2"/>
      <c r="IU504" s="2"/>
    </row>
    <row r="505" spans="1:255" x14ac:dyDescent="0.2">
      <c r="A505">
        <v>18</v>
      </c>
      <c r="B505">
        <v>1</v>
      </c>
      <c r="C505">
        <v>1364</v>
      </c>
      <c r="E505" t="s">
        <v>675</v>
      </c>
      <c r="F505" t="s">
        <v>676</v>
      </c>
      <c r="G505" t="s">
        <v>677</v>
      </c>
      <c r="H505" t="s">
        <v>661</v>
      </c>
      <c r="I505">
        <f>I495*J505</f>
        <v>47</v>
      </c>
      <c r="J505">
        <v>59.84211866564808</v>
      </c>
      <c r="O505">
        <f t="shared" si="562"/>
        <v>4348.4399999999996</v>
      </c>
      <c r="P505">
        <f t="shared" si="563"/>
        <v>4348.4399999999996</v>
      </c>
      <c r="Q505">
        <f t="shared" si="564"/>
        <v>0</v>
      </c>
      <c r="R505">
        <f t="shared" si="565"/>
        <v>0</v>
      </c>
      <c r="S505">
        <f t="shared" si="566"/>
        <v>0</v>
      </c>
      <c r="T505">
        <f t="shared" si="567"/>
        <v>0</v>
      </c>
      <c r="U505">
        <f t="shared" si="568"/>
        <v>0</v>
      </c>
      <c r="V505">
        <f t="shared" si="569"/>
        <v>0</v>
      </c>
      <c r="W505">
        <f t="shared" si="570"/>
        <v>0</v>
      </c>
      <c r="X505">
        <f t="shared" si="571"/>
        <v>0</v>
      </c>
      <c r="Y505">
        <f t="shared" si="572"/>
        <v>0</v>
      </c>
      <c r="AA505">
        <v>27721504</v>
      </c>
      <c r="AB505">
        <f t="shared" si="573"/>
        <v>92.52</v>
      </c>
      <c r="AC505">
        <f t="shared" si="600"/>
        <v>92.52</v>
      </c>
      <c r="AD505">
        <f t="shared" si="595"/>
        <v>0</v>
      </c>
      <c r="AE505">
        <f t="shared" si="596"/>
        <v>0</v>
      </c>
      <c r="AF505">
        <f t="shared" si="597"/>
        <v>0</v>
      </c>
      <c r="AG505">
        <f t="shared" si="574"/>
        <v>0</v>
      </c>
      <c r="AH505">
        <f t="shared" si="598"/>
        <v>0</v>
      </c>
      <c r="AI505">
        <f t="shared" si="599"/>
        <v>0</v>
      </c>
      <c r="AJ505">
        <f t="shared" si="575"/>
        <v>0</v>
      </c>
      <c r="AK505">
        <v>92.52</v>
      </c>
      <c r="AL505">
        <v>92.52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106</v>
      </c>
      <c r="AU505">
        <v>54</v>
      </c>
      <c r="AV505">
        <v>1</v>
      </c>
      <c r="AW505">
        <v>1</v>
      </c>
      <c r="AZ505">
        <v>1</v>
      </c>
      <c r="BA505">
        <v>1</v>
      </c>
      <c r="BB505">
        <v>1</v>
      </c>
      <c r="BC505">
        <v>1</v>
      </c>
      <c r="BD505" t="s">
        <v>6</v>
      </c>
      <c r="BE505" t="s">
        <v>6</v>
      </c>
      <c r="BF505" t="s">
        <v>6</v>
      </c>
      <c r="BG505" t="s">
        <v>6</v>
      </c>
      <c r="BH505">
        <v>3</v>
      </c>
      <c r="BI505">
        <v>1</v>
      </c>
      <c r="BJ505" t="s">
        <v>678</v>
      </c>
      <c r="BM505">
        <v>10001</v>
      </c>
      <c r="BN505">
        <v>0</v>
      </c>
      <c r="BO505" t="s">
        <v>6</v>
      </c>
      <c r="BP505">
        <v>0</v>
      </c>
      <c r="BQ505">
        <v>2</v>
      </c>
      <c r="BR505">
        <v>0</v>
      </c>
      <c r="BS505">
        <v>1</v>
      </c>
      <c r="BT505">
        <v>1</v>
      </c>
      <c r="BU505">
        <v>1</v>
      </c>
      <c r="BV505">
        <v>1</v>
      </c>
      <c r="BW505">
        <v>1</v>
      </c>
      <c r="BX505">
        <v>1</v>
      </c>
      <c r="BY505" t="s">
        <v>6</v>
      </c>
      <c r="BZ505">
        <v>118</v>
      </c>
      <c r="CA505">
        <v>63</v>
      </c>
      <c r="CF505">
        <v>0</v>
      </c>
      <c r="CG505">
        <v>0</v>
      </c>
      <c r="CM505">
        <v>0</v>
      </c>
      <c r="CN505" t="s">
        <v>6</v>
      </c>
      <c r="CO505">
        <v>0</v>
      </c>
      <c r="CP505">
        <f t="shared" si="576"/>
        <v>4348.4399999999996</v>
      </c>
      <c r="CQ505">
        <f t="shared" si="577"/>
        <v>92.52</v>
      </c>
      <c r="CR505">
        <f t="shared" si="578"/>
        <v>0</v>
      </c>
      <c r="CS505">
        <f t="shared" si="579"/>
        <v>0</v>
      </c>
      <c r="CT505">
        <f t="shared" si="580"/>
        <v>0</v>
      </c>
      <c r="CU505">
        <f t="shared" si="581"/>
        <v>0</v>
      </c>
      <c r="CV505">
        <f t="shared" si="582"/>
        <v>0</v>
      </c>
      <c r="CW505">
        <f t="shared" si="583"/>
        <v>0</v>
      </c>
      <c r="CX505">
        <f t="shared" si="584"/>
        <v>0</v>
      </c>
      <c r="CY505">
        <f t="shared" si="585"/>
        <v>0</v>
      </c>
      <c r="CZ505">
        <f t="shared" si="586"/>
        <v>0</v>
      </c>
      <c r="DC505" t="s">
        <v>6</v>
      </c>
      <c r="DD505" t="s">
        <v>6</v>
      </c>
      <c r="DE505" t="s">
        <v>6</v>
      </c>
      <c r="DF505" t="s">
        <v>6</v>
      </c>
      <c r="DG505" t="s">
        <v>6</v>
      </c>
      <c r="DH505" t="s">
        <v>6</v>
      </c>
      <c r="DI505" t="s">
        <v>6</v>
      </c>
      <c r="DJ505" t="s">
        <v>6</v>
      </c>
      <c r="DK505" t="s">
        <v>6</v>
      </c>
      <c r="DL505" t="s">
        <v>6</v>
      </c>
      <c r="DM505" t="s">
        <v>6</v>
      </c>
      <c r="DN505">
        <v>0</v>
      </c>
      <c r="DO505">
        <v>0</v>
      </c>
      <c r="DP505">
        <v>1</v>
      </c>
      <c r="DQ505">
        <v>1</v>
      </c>
      <c r="DU505">
        <v>1013</v>
      </c>
      <c r="DV505" t="s">
        <v>661</v>
      </c>
      <c r="DW505" t="s">
        <v>661</v>
      </c>
      <c r="DX505">
        <v>1</v>
      </c>
      <c r="EE505">
        <v>27029023</v>
      </c>
      <c r="EF505">
        <v>2</v>
      </c>
      <c r="EG505" t="s">
        <v>23</v>
      </c>
      <c r="EH505">
        <v>0</v>
      </c>
      <c r="EI505" t="s">
        <v>6</v>
      </c>
      <c r="EJ505">
        <v>1</v>
      </c>
      <c r="EK505">
        <v>10001</v>
      </c>
      <c r="EL505" t="s">
        <v>475</v>
      </c>
      <c r="EM505" t="s">
        <v>476</v>
      </c>
      <c r="EO505" t="s">
        <v>6</v>
      </c>
      <c r="EQ505">
        <v>0</v>
      </c>
      <c r="ER505">
        <v>92.52</v>
      </c>
      <c r="ES505">
        <v>92.52</v>
      </c>
      <c r="ET505">
        <v>0</v>
      </c>
      <c r="EU505">
        <v>0</v>
      </c>
      <c r="EV505">
        <v>0</v>
      </c>
      <c r="EW505">
        <v>0</v>
      </c>
      <c r="EX505">
        <v>0</v>
      </c>
      <c r="FQ505">
        <v>0</v>
      </c>
      <c r="FR505">
        <f t="shared" si="587"/>
        <v>0</v>
      </c>
      <c r="FS505">
        <v>0</v>
      </c>
      <c r="FT505" t="s">
        <v>27</v>
      </c>
      <c r="FU505" t="s">
        <v>28</v>
      </c>
      <c r="FX505">
        <v>106.2</v>
      </c>
      <c r="FY505">
        <v>53.55</v>
      </c>
      <c r="GA505" t="s">
        <v>6</v>
      </c>
      <c r="GD505">
        <v>0</v>
      </c>
      <c r="GF505">
        <v>203574032</v>
      </c>
      <c r="GG505">
        <v>2</v>
      </c>
      <c r="GH505">
        <v>1</v>
      </c>
      <c r="GI505">
        <v>-2</v>
      </c>
      <c r="GJ505">
        <v>0</v>
      </c>
      <c r="GK505">
        <f>ROUND(R505*(S12)/100,2)</f>
        <v>0</v>
      </c>
      <c r="GL505">
        <f t="shared" si="588"/>
        <v>0</v>
      </c>
      <c r="GM505">
        <f t="shared" si="589"/>
        <v>4348.4399999999996</v>
      </c>
      <c r="GN505">
        <f t="shared" si="590"/>
        <v>4348.4399999999996</v>
      </c>
      <c r="GO505">
        <f t="shared" si="591"/>
        <v>0</v>
      </c>
      <c r="GP505">
        <f t="shared" si="592"/>
        <v>0</v>
      </c>
      <c r="GR505">
        <v>0</v>
      </c>
      <c r="GS505">
        <v>0</v>
      </c>
      <c r="GT505">
        <v>0</v>
      </c>
      <c r="GU505" t="s">
        <v>6</v>
      </c>
      <c r="GV505">
        <f t="shared" si="593"/>
        <v>0</v>
      </c>
      <c r="GW505">
        <v>1</v>
      </c>
      <c r="GX505">
        <f t="shared" si="594"/>
        <v>0</v>
      </c>
      <c r="HA505">
        <v>0</v>
      </c>
      <c r="HB505">
        <v>0</v>
      </c>
      <c r="IK505">
        <v>0</v>
      </c>
    </row>
    <row r="506" spans="1:255" x14ac:dyDescent="0.2">
      <c r="A506" s="2">
        <v>17</v>
      </c>
      <c r="B506" s="2">
        <v>1</v>
      </c>
      <c r="C506" s="2">
        <f>ROW(SmtRes!A1382)</f>
        <v>1382</v>
      </c>
      <c r="D506" s="2">
        <f>ROW(EtalonRes!A1402)</f>
        <v>1402</v>
      </c>
      <c r="E506" s="2" t="s">
        <v>679</v>
      </c>
      <c r="F506" s="2" t="s">
        <v>680</v>
      </c>
      <c r="G506" s="2" t="s">
        <v>681</v>
      </c>
      <c r="H506" s="2" t="s">
        <v>96</v>
      </c>
      <c r="I506" s="2">
        <v>3.45</v>
      </c>
      <c r="J506" s="2">
        <v>0</v>
      </c>
      <c r="K506" s="2"/>
      <c r="L506" s="2"/>
      <c r="M506" s="2"/>
      <c r="N506" s="2"/>
      <c r="O506" s="2">
        <f t="shared" si="562"/>
        <v>321.37</v>
      </c>
      <c r="P506" s="2">
        <f t="shared" si="563"/>
        <v>179.23</v>
      </c>
      <c r="Q506" s="2">
        <f t="shared" si="564"/>
        <v>31.15</v>
      </c>
      <c r="R506" s="2">
        <f t="shared" si="565"/>
        <v>1</v>
      </c>
      <c r="S506" s="2">
        <f t="shared" si="566"/>
        <v>110.99</v>
      </c>
      <c r="T506" s="2">
        <f t="shared" si="567"/>
        <v>0</v>
      </c>
      <c r="U506" s="2">
        <f t="shared" si="568"/>
        <v>11.029649999999998</v>
      </c>
      <c r="V506" s="2">
        <f t="shared" si="569"/>
        <v>8.6250000000000007E-2</v>
      </c>
      <c r="W506" s="2">
        <f t="shared" si="570"/>
        <v>0</v>
      </c>
      <c r="X506" s="2">
        <f t="shared" si="571"/>
        <v>90.71</v>
      </c>
      <c r="Y506" s="2">
        <f t="shared" si="572"/>
        <v>80.63</v>
      </c>
      <c r="Z506" s="2"/>
      <c r="AA506" s="2">
        <v>27721505</v>
      </c>
      <c r="AB506" s="2">
        <f t="shared" si="573"/>
        <v>93.15</v>
      </c>
      <c r="AC506" s="2">
        <f t="shared" si="600"/>
        <v>51.95</v>
      </c>
      <c r="AD506" s="2">
        <f>ROUND(((((ET506*1.25))-((EU506*1.25)))+AE506),2)</f>
        <v>9.0299999999999994</v>
      </c>
      <c r="AE506" s="2">
        <f>ROUND(((EU506*1.25)),2)</f>
        <v>0.28999999999999998</v>
      </c>
      <c r="AF506" s="2">
        <f>ROUND(((EV506*1.15)),2)</f>
        <v>32.17</v>
      </c>
      <c r="AG506" s="2">
        <f t="shared" si="574"/>
        <v>0</v>
      </c>
      <c r="AH506" s="2">
        <f>((EW506*1.15))</f>
        <v>3.1969999999999996</v>
      </c>
      <c r="AI506" s="2">
        <f>((EX506*1.25))</f>
        <v>2.5000000000000001E-2</v>
      </c>
      <c r="AJ506" s="2">
        <f t="shared" si="575"/>
        <v>0</v>
      </c>
      <c r="AK506" s="2">
        <v>87.14</v>
      </c>
      <c r="AL506" s="2">
        <v>51.95</v>
      </c>
      <c r="AM506" s="2">
        <v>7.22</v>
      </c>
      <c r="AN506" s="2">
        <v>0.23</v>
      </c>
      <c r="AO506" s="2">
        <v>27.97</v>
      </c>
      <c r="AP506" s="2">
        <v>0</v>
      </c>
      <c r="AQ506" s="2">
        <v>2.78</v>
      </c>
      <c r="AR506" s="2">
        <v>0.02</v>
      </c>
      <c r="AS506" s="2">
        <v>0</v>
      </c>
      <c r="AT506" s="2">
        <v>81</v>
      </c>
      <c r="AU506" s="2">
        <v>72</v>
      </c>
      <c r="AV506" s="2">
        <v>1</v>
      </c>
      <c r="AW506" s="2">
        <v>1</v>
      </c>
      <c r="AX506" s="2"/>
      <c r="AY506" s="2"/>
      <c r="AZ506" s="2">
        <v>1</v>
      </c>
      <c r="BA506" s="2">
        <v>1</v>
      </c>
      <c r="BB506" s="2">
        <v>1</v>
      </c>
      <c r="BC506" s="2">
        <v>1</v>
      </c>
      <c r="BD506" s="2" t="s">
        <v>6</v>
      </c>
      <c r="BE506" s="2" t="s">
        <v>6</v>
      </c>
      <c r="BF506" s="2" t="s">
        <v>6</v>
      </c>
      <c r="BG506" s="2" t="s">
        <v>6</v>
      </c>
      <c r="BH506" s="2">
        <v>0</v>
      </c>
      <c r="BI506" s="2">
        <v>1</v>
      </c>
      <c r="BJ506" s="2" t="s">
        <v>682</v>
      </c>
      <c r="BK506" s="2"/>
      <c r="BL506" s="2"/>
      <c r="BM506" s="2">
        <v>9001</v>
      </c>
      <c r="BN506" s="2">
        <v>0</v>
      </c>
      <c r="BO506" s="2" t="s">
        <v>6</v>
      </c>
      <c r="BP506" s="2">
        <v>0</v>
      </c>
      <c r="BQ506" s="2">
        <v>2</v>
      </c>
      <c r="BR506" s="2">
        <v>0</v>
      </c>
      <c r="BS506" s="2">
        <v>1</v>
      </c>
      <c r="BT506" s="2">
        <v>1</v>
      </c>
      <c r="BU506" s="2">
        <v>1</v>
      </c>
      <c r="BV506" s="2">
        <v>1</v>
      </c>
      <c r="BW506" s="2">
        <v>1</v>
      </c>
      <c r="BX506" s="2">
        <v>1</v>
      </c>
      <c r="BY506" s="2" t="s">
        <v>6</v>
      </c>
      <c r="BZ506" s="2">
        <v>90</v>
      </c>
      <c r="CA506" s="2">
        <v>85</v>
      </c>
      <c r="CB506" s="2"/>
      <c r="CC506" s="2"/>
      <c r="CD506" s="2"/>
      <c r="CE506" s="2"/>
      <c r="CF506" s="2">
        <v>0</v>
      </c>
      <c r="CG506" s="2">
        <v>0</v>
      </c>
      <c r="CH506" s="2"/>
      <c r="CI506" s="2"/>
      <c r="CJ506" s="2"/>
      <c r="CK506" s="2"/>
      <c r="CL506" s="2"/>
      <c r="CM506" s="2">
        <v>0</v>
      </c>
      <c r="CN506" s="2" t="s">
        <v>1470</v>
      </c>
      <c r="CO506" s="2">
        <v>0</v>
      </c>
      <c r="CP506" s="2">
        <f t="shared" si="576"/>
        <v>321.37</v>
      </c>
      <c r="CQ506" s="2">
        <f t="shared" si="577"/>
        <v>51.95</v>
      </c>
      <c r="CR506" s="2">
        <f t="shared" si="578"/>
        <v>9.0299999999999994</v>
      </c>
      <c r="CS506" s="2">
        <f t="shared" si="579"/>
        <v>0.28999999999999998</v>
      </c>
      <c r="CT506" s="2">
        <f t="shared" si="580"/>
        <v>32.17</v>
      </c>
      <c r="CU506" s="2">
        <f t="shared" si="581"/>
        <v>0</v>
      </c>
      <c r="CV506" s="2">
        <f t="shared" si="582"/>
        <v>3.1969999999999996</v>
      </c>
      <c r="CW506" s="2">
        <f t="shared" si="583"/>
        <v>2.5000000000000001E-2</v>
      </c>
      <c r="CX506" s="2">
        <f t="shared" si="584"/>
        <v>0</v>
      </c>
      <c r="CY506" s="2">
        <f t="shared" si="585"/>
        <v>90.711899999999986</v>
      </c>
      <c r="CZ506" s="2">
        <f t="shared" si="586"/>
        <v>80.632800000000003</v>
      </c>
      <c r="DA506" s="2"/>
      <c r="DB506" s="2"/>
      <c r="DC506" s="2" t="s">
        <v>6</v>
      </c>
      <c r="DD506" s="2" t="s">
        <v>6</v>
      </c>
      <c r="DE506" s="2" t="s">
        <v>102</v>
      </c>
      <c r="DF506" s="2" t="s">
        <v>102</v>
      </c>
      <c r="DG506" s="2" t="s">
        <v>103</v>
      </c>
      <c r="DH506" s="2" t="s">
        <v>6</v>
      </c>
      <c r="DI506" s="2" t="s">
        <v>103</v>
      </c>
      <c r="DJ506" s="2" t="s">
        <v>102</v>
      </c>
      <c r="DK506" s="2" t="s">
        <v>6</v>
      </c>
      <c r="DL506" s="2" t="s">
        <v>6</v>
      </c>
      <c r="DM506" s="2" t="s">
        <v>6</v>
      </c>
      <c r="DN506" s="2">
        <v>0</v>
      </c>
      <c r="DO506" s="2">
        <v>0</v>
      </c>
      <c r="DP506" s="2">
        <v>1</v>
      </c>
      <c r="DQ506" s="2">
        <v>1</v>
      </c>
      <c r="DR506" s="2"/>
      <c r="DS506" s="2"/>
      <c r="DT506" s="2"/>
      <c r="DU506" s="2">
        <v>1005</v>
      </c>
      <c r="DV506" s="2" t="s">
        <v>96</v>
      </c>
      <c r="DW506" s="2" t="s">
        <v>96</v>
      </c>
      <c r="DX506" s="2">
        <v>1</v>
      </c>
      <c r="DY506" s="2"/>
      <c r="DZ506" s="2"/>
      <c r="EA506" s="2"/>
      <c r="EB506" s="2"/>
      <c r="EC506" s="2"/>
      <c r="ED506" s="2"/>
      <c r="EE506" s="2">
        <v>27029022</v>
      </c>
      <c r="EF506" s="2">
        <v>2</v>
      </c>
      <c r="EG506" s="2" t="s">
        <v>23</v>
      </c>
      <c r="EH506" s="2">
        <v>0</v>
      </c>
      <c r="EI506" s="2" t="s">
        <v>6</v>
      </c>
      <c r="EJ506" s="2">
        <v>1</v>
      </c>
      <c r="EK506" s="2">
        <v>9001</v>
      </c>
      <c r="EL506" s="2" t="s">
        <v>54</v>
      </c>
      <c r="EM506" s="2" t="s">
        <v>55</v>
      </c>
      <c r="EN506" s="2"/>
      <c r="EO506" s="2" t="s">
        <v>106</v>
      </c>
      <c r="EP506" s="2"/>
      <c r="EQ506" s="2">
        <v>0</v>
      </c>
      <c r="ER506" s="2">
        <v>87.14</v>
      </c>
      <c r="ES506" s="2">
        <v>51.95</v>
      </c>
      <c r="ET506" s="2">
        <v>7.22</v>
      </c>
      <c r="EU506" s="2">
        <v>0.23</v>
      </c>
      <c r="EV506" s="2">
        <v>27.97</v>
      </c>
      <c r="EW506" s="2">
        <v>2.78</v>
      </c>
      <c r="EX506" s="2">
        <v>0.02</v>
      </c>
      <c r="EY506" s="2">
        <v>0</v>
      </c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>
        <v>0</v>
      </c>
      <c r="FR506" s="2">
        <f t="shared" si="587"/>
        <v>0</v>
      </c>
      <c r="FS506" s="2">
        <v>0</v>
      </c>
      <c r="FT506" s="2" t="s">
        <v>27</v>
      </c>
      <c r="FU506" s="2" t="s">
        <v>28</v>
      </c>
      <c r="FV506" s="2"/>
      <c r="FW506" s="2"/>
      <c r="FX506" s="2">
        <v>81</v>
      </c>
      <c r="FY506" s="2">
        <v>72.25</v>
      </c>
      <c r="FZ506" s="2"/>
      <c r="GA506" s="2" t="s">
        <v>6</v>
      </c>
      <c r="GB506" s="2"/>
      <c r="GC506" s="2"/>
      <c r="GD506" s="2">
        <v>0</v>
      </c>
      <c r="GE506" s="2"/>
      <c r="GF506" s="2">
        <v>-1683231783</v>
      </c>
      <c r="GG506" s="2">
        <v>2</v>
      </c>
      <c r="GH506" s="2">
        <v>1</v>
      </c>
      <c r="GI506" s="2">
        <v>-2</v>
      </c>
      <c r="GJ506" s="2">
        <v>0</v>
      </c>
      <c r="GK506" s="2">
        <f>ROUND(R506*(R12)/100,2)</f>
        <v>0</v>
      </c>
      <c r="GL506" s="2">
        <f t="shared" si="588"/>
        <v>0</v>
      </c>
      <c r="GM506" s="2">
        <f t="shared" si="589"/>
        <v>492.71</v>
      </c>
      <c r="GN506" s="2">
        <f t="shared" si="590"/>
        <v>492.71</v>
      </c>
      <c r="GO506" s="2">
        <f t="shared" si="591"/>
        <v>0</v>
      </c>
      <c r="GP506" s="2">
        <f t="shared" si="592"/>
        <v>0</v>
      </c>
      <c r="GQ506" s="2"/>
      <c r="GR506" s="2">
        <v>0</v>
      </c>
      <c r="GS506" s="2">
        <v>3</v>
      </c>
      <c r="GT506" s="2">
        <v>0</v>
      </c>
      <c r="GU506" s="2" t="s">
        <v>6</v>
      </c>
      <c r="GV506" s="2">
        <f t="shared" si="593"/>
        <v>0</v>
      </c>
      <c r="GW506" s="2">
        <v>1</v>
      </c>
      <c r="GX506" s="2">
        <f t="shared" si="594"/>
        <v>0</v>
      </c>
      <c r="GY506" s="2"/>
      <c r="GZ506" s="2"/>
      <c r="HA506" s="2">
        <v>0</v>
      </c>
      <c r="HB506" s="2">
        <v>0</v>
      </c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>
        <v>0</v>
      </c>
      <c r="IL506" s="2"/>
      <c r="IM506" s="2"/>
      <c r="IN506" s="2"/>
      <c r="IO506" s="2"/>
      <c r="IP506" s="2"/>
      <c r="IQ506" s="2"/>
      <c r="IR506" s="2"/>
      <c r="IS506" s="2"/>
      <c r="IT506" s="2"/>
      <c r="IU506" s="2"/>
    </row>
    <row r="507" spans="1:255" x14ac:dyDescent="0.2">
      <c r="A507">
        <v>17</v>
      </c>
      <c r="B507">
        <v>1</v>
      </c>
      <c r="C507">
        <f>ROW(SmtRes!A1392)</f>
        <v>1392</v>
      </c>
      <c r="D507">
        <f>ROW(EtalonRes!A1410)</f>
        <v>1410</v>
      </c>
      <c r="E507" t="s">
        <v>679</v>
      </c>
      <c r="F507" t="s">
        <v>680</v>
      </c>
      <c r="G507" t="s">
        <v>681</v>
      </c>
      <c r="H507" t="s">
        <v>96</v>
      </c>
      <c r="I507">
        <v>3.45</v>
      </c>
      <c r="J507">
        <v>0</v>
      </c>
      <c r="O507">
        <f t="shared" si="562"/>
        <v>321.37</v>
      </c>
      <c r="P507">
        <f t="shared" si="563"/>
        <v>179.23</v>
      </c>
      <c r="Q507">
        <f t="shared" si="564"/>
        <v>31.15</v>
      </c>
      <c r="R507">
        <f t="shared" si="565"/>
        <v>1</v>
      </c>
      <c r="S507">
        <f t="shared" si="566"/>
        <v>110.99</v>
      </c>
      <c r="T507">
        <f t="shared" si="567"/>
        <v>0</v>
      </c>
      <c r="U507">
        <f t="shared" si="568"/>
        <v>11.029649999999998</v>
      </c>
      <c r="V507">
        <f t="shared" si="569"/>
        <v>8.6250000000000007E-2</v>
      </c>
      <c r="W507">
        <f t="shared" si="570"/>
        <v>0</v>
      </c>
      <c r="X507">
        <f t="shared" si="571"/>
        <v>90.71</v>
      </c>
      <c r="Y507">
        <f t="shared" si="572"/>
        <v>80.63</v>
      </c>
      <c r="AA507">
        <v>27721504</v>
      </c>
      <c r="AB507">
        <f t="shared" si="573"/>
        <v>93.15</v>
      </c>
      <c r="AC507">
        <f t="shared" si="600"/>
        <v>51.95</v>
      </c>
      <c r="AD507">
        <f>ROUND(((((ET507*1.25))-((EU507*1.25)))+AE507),2)</f>
        <v>9.0299999999999994</v>
      </c>
      <c r="AE507">
        <f>ROUND(((EU507*1.25)),2)</f>
        <v>0.28999999999999998</v>
      </c>
      <c r="AF507">
        <f>ROUND(((EV507*1.15)),2)</f>
        <v>32.17</v>
      </c>
      <c r="AG507">
        <f t="shared" si="574"/>
        <v>0</v>
      </c>
      <c r="AH507">
        <f>((EW507*1.15))</f>
        <v>3.1969999999999996</v>
      </c>
      <c r="AI507">
        <f>((EX507*1.25))</f>
        <v>2.5000000000000001E-2</v>
      </c>
      <c r="AJ507">
        <f t="shared" si="575"/>
        <v>0</v>
      </c>
      <c r="AK507">
        <v>87.14</v>
      </c>
      <c r="AL507">
        <v>51.95</v>
      </c>
      <c r="AM507">
        <v>7.22</v>
      </c>
      <c r="AN507">
        <v>0.23</v>
      </c>
      <c r="AO507">
        <v>27.97</v>
      </c>
      <c r="AP507">
        <v>0</v>
      </c>
      <c r="AQ507">
        <v>2.78</v>
      </c>
      <c r="AR507">
        <v>0.02</v>
      </c>
      <c r="AS507">
        <v>0</v>
      </c>
      <c r="AT507">
        <v>81</v>
      </c>
      <c r="AU507">
        <v>72</v>
      </c>
      <c r="AV507">
        <v>1</v>
      </c>
      <c r="AW507">
        <v>1</v>
      </c>
      <c r="AZ507">
        <v>1</v>
      </c>
      <c r="BA507">
        <v>1</v>
      </c>
      <c r="BB507">
        <v>1</v>
      </c>
      <c r="BC507">
        <v>1</v>
      </c>
      <c r="BD507" t="s">
        <v>6</v>
      </c>
      <c r="BE507" t="s">
        <v>6</v>
      </c>
      <c r="BF507" t="s">
        <v>6</v>
      </c>
      <c r="BG507" t="s">
        <v>6</v>
      </c>
      <c r="BH507">
        <v>0</v>
      </c>
      <c r="BI507">
        <v>1</v>
      </c>
      <c r="BJ507" t="s">
        <v>682</v>
      </c>
      <c r="BM507">
        <v>9001</v>
      </c>
      <c r="BN507">
        <v>0</v>
      </c>
      <c r="BO507" t="s">
        <v>6</v>
      </c>
      <c r="BP507">
        <v>0</v>
      </c>
      <c r="BQ507">
        <v>2</v>
      </c>
      <c r="BR507">
        <v>0</v>
      </c>
      <c r="BS507">
        <v>1</v>
      </c>
      <c r="BT507">
        <v>1</v>
      </c>
      <c r="BU507">
        <v>1</v>
      </c>
      <c r="BV507">
        <v>1</v>
      </c>
      <c r="BW507">
        <v>1</v>
      </c>
      <c r="BX507">
        <v>1</v>
      </c>
      <c r="BY507" t="s">
        <v>6</v>
      </c>
      <c r="BZ507">
        <v>90</v>
      </c>
      <c r="CA507">
        <v>85</v>
      </c>
      <c r="CF507">
        <v>0</v>
      </c>
      <c r="CG507">
        <v>0</v>
      </c>
      <c r="CM507">
        <v>0</v>
      </c>
      <c r="CN507" t="s">
        <v>1470</v>
      </c>
      <c r="CO507">
        <v>0</v>
      </c>
      <c r="CP507">
        <f t="shared" si="576"/>
        <v>321.37</v>
      </c>
      <c r="CQ507">
        <f t="shared" si="577"/>
        <v>51.95</v>
      </c>
      <c r="CR507">
        <f t="shared" si="578"/>
        <v>9.0299999999999994</v>
      </c>
      <c r="CS507">
        <f t="shared" si="579"/>
        <v>0.28999999999999998</v>
      </c>
      <c r="CT507">
        <f t="shared" si="580"/>
        <v>32.17</v>
      </c>
      <c r="CU507">
        <f t="shared" si="581"/>
        <v>0</v>
      </c>
      <c r="CV507">
        <f t="shared" si="582"/>
        <v>3.1969999999999996</v>
      </c>
      <c r="CW507">
        <f t="shared" si="583"/>
        <v>2.5000000000000001E-2</v>
      </c>
      <c r="CX507">
        <f t="shared" si="584"/>
        <v>0</v>
      </c>
      <c r="CY507">
        <f t="shared" si="585"/>
        <v>90.711899999999986</v>
      </c>
      <c r="CZ507">
        <f t="shared" si="586"/>
        <v>80.632800000000003</v>
      </c>
      <c r="DC507" t="s">
        <v>6</v>
      </c>
      <c r="DD507" t="s">
        <v>6</v>
      </c>
      <c r="DE507" t="s">
        <v>102</v>
      </c>
      <c r="DF507" t="s">
        <v>102</v>
      </c>
      <c r="DG507" t="s">
        <v>103</v>
      </c>
      <c r="DH507" t="s">
        <v>6</v>
      </c>
      <c r="DI507" t="s">
        <v>103</v>
      </c>
      <c r="DJ507" t="s">
        <v>102</v>
      </c>
      <c r="DK507" t="s">
        <v>6</v>
      </c>
      <c r="DL507" t="s">
        <v>6</v>
      </c>
      <c r="DM507" t="s">
        <v>6</v>
      </c>
      <c r="DN507">
        <v>0</v>
      </c>
      <c r="DO507">
        <v>0</v>
      </c>
      <c r="DP507">
        <v>1</v>
      </c>
      <c r="DQ507">
        <v>1</v>
      </c>
      <c r="DU507">
        <v>1005</v>
      </c>
      <c r="DV507" t="s">
        <v>96</v>
      </c>
      <c r="DW507" t="s">
        <v>96</v>
      </c>
      <c r="DX507">
        <v>1</v>
      </c>
      <c r="EE507">
        <v>27029022</v>
      </c>
      <c r="EF507">
        <v>2</v>
      </c>
      <c r="EG507" t="s">
        <v>23</v>
      </c>
      <c r="EH507">
        <v>0</v>
      </c>
      <c r="EI507" t="s">
        <v>6</v>
      </c>
      <c r="EJ507">
        <v>1</v>
      </c>
      <c r="EK507">
        <v>9001</v>
      </c>
      <c r="EL507" t="s">
        <v>54</v>
      </c>
      <c r="EM507" t="s">
        <v>55</v>
      </c>
      <c r="EO507" t="s">
        <v>106</v>
      </c>
      <c r="EQ507">
        <v>0</v>
      </c>
      <c r="ER507">
        <v>87.14</v>
      </c>
      <c r="ES507">
        <v>51.95</v>
      </c>
      <c r="ET507">
        <v>7.22</v>
      </c>
      <c r="EU507">
        <v>0.23</v>
      </c>
      <c r="EV507">
        <v>27.97</v>
      </c>
      <c r="EW507">
        <v>2.78</v>
      </c>
      <c r="EX507">
        <v>0.02</v>
      </c>
      <c r="EY507">
        <v>0</v>
      </c>
      <c r="FQ507">
        <v>0</v>
      </c>
      <c r="FR507">
        <f t="shared" si="587"/>
        <v>0</v>
      </c>
      <c r="FS507">
        <v>0</v>
      </c>
      <c r="FT507" t="s">
        <v>27</v>
      </c>
      <c r="FU507" t="s">
        <v>28</v>
      </c>
      <c r="FX507">
        <v>81</v>
      </c>
      <c r="FY507">
        <v>72.25</v>
      </c>
      <c r="GA507" t="s">
        <v>6</v>
      </c>
      <c r="GD507">
        <v>0</v>
      </c>
      <c r="GF507">
        <v>-1683231783</v>
      </c>
      <c r="GG507">
        <v>2</v>
      </c>
      <c r="GH507">
        <v>1</v>
      </c>
      <c r="GI507">
        <v>-2</v>
      </c>
      <c r="GJ507">
        <v>0</v>
      </c>
      <c r="GK507">
        <f>ROUND(R507*(S12)/100,2)</f>
        <v>0</v>
      </c>
      <c r="GL507">
        <f t="shared" si="588"/>
        <v>0</v>
      </c>
      <c r="GM507">
        <f t="shared" si="589"/>
        <v>492.71</v>
      </c>
      <c r="GN507">
        <f t="shared" si="590"/>
        <v>492.71</v>
      </c>
      <c r="GO507">
        <f t="shared" si="591"/>
        <v>0</v>
      </c>
      <c r="GP507">
        <f t="shared" si="592"/>
        <v>0</v>
      </c>
      <c r="GR507">
        <v>0</v>
      </c>
      <c r="GS507">
        <v>0</v>
      </c>
      <c r="GT507">
        <v>0</v>
      </c>
      <c r="GU507" t="s">
        <v>6</v>
      </c>
      <c r="GV507">
        <f t="shared" si="593"/>
        <v>0</v>
      </c>
      <c r="GW507">
        <v>1</v>
      </c>
      <c r="GX507">
        <f t="shared" si="594"/>
        <v>0</v>
      </c>
      <c r="HA507">
        <v>0</v>
      </c>
      <c r="HB507">
        <v>0</v>
      </c>
      <c r="IK507">
        <v>0</v>
      </c>
    </row>
    <row r="508" spans="1:255" x14ac:dyDescent="0.2">
      <c r="A508" s="2">
        <v>18</v>
      </c>
      <c r="B508" s="2">
        <v>1</v>
      </c>
      <c r="C508" s="2">
        <v>1381</v>
      </c>
      <c r="D508" s="2"/>
      <c r="E508" s="2" t="s">
        <v>683</v>
      </c>
      <c r="F508" s="2" t="s">
        <v>684</v>
      </c>
      <c r="G508" s="2" t="s">
        <v>685</v>
      </c>
      <c r="H508" s="2" t="s">
        <v>252</v>
      </c>
      <c r="I508" s="2">
        <f>I506*J508</f>
        <v>1</v>
      </c>
      <c r="J508" s="2">
        <v>0.28985507246376813</v>
      </c>
      <c r="K508" s="2"/>
      <c r="L508" s="2"/>
      <c r="M508" s="2"/>
      <c r="N508" s="2"/>
      <c r="O508" s="2">
        <f t="shared" si="562"/>
        <v>5451.21</v>
      </c>
      <c r="P508" s="2">
        <f t="shared" si="563"/>
        <v>5451.21</v>
      </c>
      <c r="Q508" s="2">
        <f t="shared" si="564"/>
        <v>0</v>
      </c>
      <c r="R508" s="2">
        <f t="shared" si="565"/>
        <v>0</v>
      </c>
      <c r="S508" s="2">
        <f t="shared" si="566"/>
        <v>0</v>
      </c>
      <c r="T508" s="2">
        <f t="shared" si="567"/>
        <v>0</v>
      </c>
      <c r="U508" s="2">
        <f t="shared" si="568"/>
        <v>0</v>
      </c>
      <c r="V508" s="2">
        <f t="shared" si="569"/>
        <v>0</v>
      </c>
      <c r="W508" s="2">
        <f t="shared" si="570"/>
        <v>0</v>
      </c>
      <c r="X508" s="2">
        <f t="shared" si="571"/>
        <v>0</v>
      </c>
      <c r="Y508" s="2">
        <f t="shared" si="572"/>
        <v>0</v>
      </c>
      <c r="Z508" s="2"/>
      <c r="AA508" s="2">
        <v>27721505</v>
      </c>
      <c r="AB508" s="2">
        <f t="shared" si="573"/>
        <v>5451.21</v>
      </c>
      <c r="AC508" s="2">
        <f t="shared" si="600"/>
        <v>5451.21</v>
      </c>
      <c r="AD508" s="2">
        <f t="shared" ref="AD508:AD513" si="601">ROUND((((ET508)-(EU508))+AE508),2)</f>
        <v>0</v>
      </c>
      <c r="AE508" s="2">
        <f t="shared" ref="AE508:AF513" si="602">ROUND((EU508),2)</f>
        <v>0</v>
      </c>
      <c r="AF508" s="2">
        <f t="shared" si="602"/>
        <v>0</v>
      </c>
      <c r="AG508" s="2">
        <f t="shared" si="574"/>
        <v>0</v>
      </c>
      <c r="AH508" s="2">
        <f t="shared" ref="AH508:AI513" si="603">(EW508)</f>
        <v>0</v>
      </c>
      <c r="AI508" s="2">
        <f t="shared" si="603"/>
        <v>0</v>
      </c>
      <c r="AJ508" s="2">
        <f t="shared" si="575"/>
        <v>0</v>
      </c>
      <c r="AK508" s="2">
        <v>5451.21</v>
      </c>
      <c r="AL508" s="2">
        <v>5451.21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81</v>
      </c>
      <c r="AU508" s="2">
        <v>72</v>
      </c>
      <c r="AV508" s="2">
        <v>1</v>
      </c>
      <c r="AW508" s="2">
        <v>1</v>
      </c>
      <c r="AX508" s="2"/>
      <c r="AY508" s="2"/>
      <c r="AZ508" s="2">
        <v>1</v>
      </c>
      <c r="BA508" s="2">
        <v>1</v>
      </c>
      <c r="BB508" s="2">
        <v>1</v>
      </c>
      <c r="BC508" s="2">
        <v>1</v>
      </c>
      <c r="BD508" s="2" t="s">
        <v>6</v>
      </c>
      <c r="BE508" s="2" t="s">
        <v>6</v>
      </c>
      <c r="BF508" s="2" t="s">
        <v>6</v>
      </c>
      <c r="BG508" s="2" t="s">
        <v>6</v>
      </c>
      <c r="BH508" s="2">
        <v>3</v>
      </c>
      <c r="BI508" s="2">
        <v>1</v>
      </c>
      <c r="BJ508" s="2" t="s">
        <v>686</v>
      </c>
      <c r="BK508" s="2"/>
      <c r="BL508" s="2"/>
      <c r="BM508" s="2">
        <v>9001</v>
      </c>
      <c r="BN508" s="2">
        <v>0</v>
      </c>
      <c r="BO508" s="2" t="s">
        <v>6</v>
      </c>
      <c r="BP508" s="2">
        <v>0</v>
      </c>
      <c r="BQ508" s="2">
        <v>2</v>
      </c>
      <c r="BR508" s="2">
        <v>0</v>
      </c>
      <c r="BS508" s="2">
        <v>1</v>
      </c>
      <c r="BT508" s="2">
        <v>1</v>
      </c>
      <c r="BU508" s="2">
        <v>1</v>
      </c>
      <c r="BV508" s="2">
        <v>1</v>
      </c>
      <c r="BW508" s="2">
        <v>1</v>
      </c>
      <c r="BX508" s="2">
        <v>1</v>
      </c>
      <c r="BY508" s="2" t="s">
        <v>6</v>
      </c>
      <c r="BZ508" s="2">
        <v>90</v>
      </c>
      <c r="CA508" s="2">
        <v>85</v>
      </c>
      <c r="CB508" s="2"/>
      <c r="CC508" s="2"/>
      <c r="CD508" s="2"/>
      <c r="CE508" s="2"/>
      <c r="CF508" s="2">
        <v>0</v>
      </c>
      <c r="CG508" s="2">
        <v>0</v>
      </c>
      <c r="CH508" s="2"/>
      <c r="CI508" s="2"/>
      <c r="CJ508" s="2"/>
      <c r="CK508" s="2"/>
      <c r="CL508" s="2"/>
      <c r="CM508" s="2">
        <v>0</v>
      </c>
      <c r="CN508" s="2" t="s">
        <v>6</v>
      </c>
      <c r="CO508" s="2">
        <v>0</v>
      </c>
      <c r="CP508" s="2">
        <f t="shared" si="576"/>
        <v>5451.21</v>
      </c>
      <c r="CQ508" s="2">
        <f t="shared" si="577"/>
        <v>5451.21</v>
      </c>
      <c r="CR508" s="2">
        <f t="shared" si="578"/>
        <v>0</v>
      </c>
      <c r="CS508" s="2">
        <f t="shared" si="579"/>
        <v>0</v>
      </c>
      <c r="CT508" s="2">
        <f t="shared" si="580"/>
        <v>0</v>
      </c>
      <c r="CU508" s="2">
        <f t="shared" si="581"/>
        <v>0</v>
      </c>
      <c r="CV508" s="2">
        <f t="shared" si="582"/>
        <v>0</v>
      </c>
      <c r="CW508" s="2">
        <f t="shared" si="583"/>
        <v>0</v>
      </c>
      <c r="CX508" s="2">
        <f t="shared" si="584"/>
        <v>0</v>
      </c>
      <c r="CY508" s="2">
        <f t="shared" si="585"/>
        <v>0</v>
      </c>
      <c r="CZ508" s="2">
        <f t="shared" si="586"/>
        <v>0</v>
      </c>
      <c r="DA508" s="2"/>
      <c r="DB508" s="2"/>
      <c r="DC508" s="2" t="s">
        <v>6</v>
      </c>
      <c r="DD508" s="2" t="s">
        <v>6</v>
      </c>
      <c r="DE508" s="2" t="s">
        <v>6</v>
      </c>
      <c r="DF508" s="2" t="s">
        <v>6</v>
      </c>
      <c r="DG508" s="2" t="s">
        <v>6</v>
      </c>
      <c r="DH508" s="2" t="s">
        <v>6</v>
      </c>
      <c r="DI508" s="2" t="s">
        <v>6</v>
      </c>
      <c r="DJ508" s="2" t="s">
        <v>6</v>
      </c>
      <c r="DK508" s="2" t="s">
        <v>6</v>
      </c>
      <c r="DL508" s="2" t="s">
        <v>6</v>
      </c>
      <c r="DM508" s="2" t="s">
        <v>6</v>
      </c>
      <c r="DN508" s="2">
        <v>0</v>
      </c>
      <c r="DO508" s="2">
        <v>0</v>
      </c>
      <c r="DP508" s="2">
        <v>1</v>
      </c>
      <c r="DQ508" s="2">
        <v>1</v>
      </c>
      <c r="DR508" s="2"/>
      <c r="DS508" s="2"/>
      <c r="DT508" s="2"/>
      <c r="DU508" s="2">
        <v>1010</v>
      </c>
      <c r="DV508" s="2" t="s">
        <v>252</v>
      </c>
      <c r="DW508" s="2" t="s">
        <v>252</v>
      </c>
      <c r="DX508" s="2">
        <v>1</v>
      </c>
      <c r="DY508" s="2"/>
      <c r="DZ508" s="2"/>
      <c r="EA508" s="2"/>
      <c r="EB508" s="2"/>
      <c r="EC508" s="2"/>
      <c r="ED508" s="2"/>
      <c r="EE508" s="2">
        <v>27029022</v>
      </c>
      <c r="EF508" s="2">
        <v>2</v>
      </c>
      <c r="EG508" s="2" t="s">
        <v>23</v>
      </c>
      <c r="EH508" s="2">
        <v>0</v>
      </c>
      <c r="EI508" s="2" t="s">
        <v>6</v>
      </c>
      <c r="EJ508" s="2">
        <v>1</v>
      </c>
      <c r="EK508" s="2">
        <v>9001</v>
      </c>
      <c r="EL508" s="2" t="s">
        <v>54</v>
      </c>
      <c r="EM508" s="2" t="s">
        <v>55</v>
      </c>
      <c r="EN508" s="2"/>
      <c r="EO508" s="2" t="s">
        <v>6</v>
      </c>
      <c r="EP508" s="2"/>
      <c r="EQ508" s="2">
        <v>0</v>
      </c>
      <c r="ER508" s="2">
        <v>5451.21</v>
      </c>
      <c r="ES508" s="2">
        <v>5451.21</v>
      </c>
      <c r="ET508" s="2">
        <v>0</v>
      </c>
      <c r="EU508" s="2">
        <v>0</v>
      </c>
      <c r="EV508" s="2">
        <v>0</v>
      </c>
      <c r="EW508" s="2">
        <v>0</v>
      </c>
      <c r="EX508" s="2">
        <v>0</v>
      </c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>
        <v>0</v>
      </c>
      <c r="FR508" s="2">
        <f t="shared" si="587"/>
        <v>0</v>
      </c>
      <c r="FS508" s="2">
        <v>0</v>
      </c>
      <c r="FT508" s="2" t="s">
        <v>27</v>
      </c>
      <c r="FU508" s="2" t="s">
        <v>28</v>
      </c>
      <c r="FV508" s="2"/>
      <c r="FW508" s="2"/>
      <c r="FX508" s="2">
        <v>81</v>
      </c>
      <c r="FY508" s="2">
        <v>72.25</v>
      </c>
      <c r="FZ508" s="2"/>
      <c r="GA508" s="2" t="s">
        <v>6</v>
      </c>
      <c r="GB508" s="2"/>
      <c r="GC508" s="2"/>
      <c r="GD508" s="2">
        <v>0</v>
      </c>
      <c r="GE508" s="2"/>
      <c r="GF508" s="2">
        <v>-1722281890</v>
      </c>
      <c r="GG508" s="2">
        <v>2</v>
      </c>
      <c r="GH508" s="2">
        <v>1</v>
      </c>
      <c r="GI508" s="2">
        <v>-2</v>
      </c>
      <c r="GJ508" s="2">
        <v>0</v>
      </c>
      <c r="GK508" s="2">
        <f>ROUND(R508*(R12)/100,2)</f>
        <v>0</v>
      </c>
      <c r="GL508" s="2">
        <f t="shared" si="588"/>
        <v>0</v>
      </c>
      <c r="GM508" s="2">
        <f t="shared" si="589"/>
        <v>5451.21</v>
      </c>
      <c r="GN508" s="2">
        <f t="shared" si="590"/>
        <v>5451.21</v>
      </c>
      <c r="GO508" s="2">
        <f t="shared" si="591"/>
        <v>0</v>
      </c>
      <c r="GP508" s="2">
        <f t="shared" si="592"/>
        <v>0</v>
      </c>
      <c r="GQ508" s="2"/>
      <c r="GR508" s="2">
        <v>0</v>
      </c>
      <c r="GS508" s="2">
        <v>3</v>
      </c>
      <c r="GT508" s="2">
        <v>0</v>
      </c>
      <c r="GU508" s="2" t="s">
        <v>6</v>
      </c>
      <c r="GV508" s="2">
        <f t="shared" si="593"/>
        <v>0</v>
      </c>
      <c r="GW508" s="2">
        <v>1</v>
      </c>
      <c r="GX508" s="2">
        <f t="shared" si="594"/>
        <v>0</v>
      </c>
      <c r="GY508" s="2"/>
      <c r="GZ508" s="2"/>
      <c r="HA508" s="2">
        <v>0</v>
      </c>
      <c r="HB508" s="2">
        <v>0</v>
      </c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>
        <v>0</v>
      </c>
      <c r="IL508" s="2"/>
      <c r="IM508" s="2"/>
      <c r="IN508" s="2"/>
      <c r="IO508" s="2"/>
      <c r="IP508" s="2"/>
      <c r="IQ508" s="2"/>
      <c r="IR508" s="2"/>
      <c r="IS508" s="2"/>
      <c r="IT508" s="2"/>
      <c r="IU508" s="2"/>
    </row>
    <row r="509" spans="1:255" x14ac:dyDescent="0.2">
      <c r="A509">
        <v>18</v>
      </c>
      <c r="B509">
        <v>1</v>
      </c>
      <c r="C509">
        <v>1391</v>
      </c>
      <c r="E509" t="s">
        <v>683</v>
      </c>
      <c r="F509" t="s">
        <v>684</v>
      </c>
      <c r="G509" t="s">
        <v>685</v>
      </c>
      <c r="H509" t="s">
        <v>252</v>
      </c>
      <c r="I509">
        <f>I507*J509</f>
        <v>1</v>
      </c>
      <c r="J509">
        <v>0.28985507246376813</v>
      </c>
      <c r="O509">
        <f t="shared" si="562"/>
        <v>5451.21</v>
      </c>
      <c r="P509">
        <f t="shared" si="563"/>
        <v>5451.21</v>
      </c>
      <c r="Q509">
        <f t="shared" si="564"/>
        <v>0</v>
      </c>
      <c r="R509">
        <f t="shared" si="565"/>
        <v>0</v>
      </c>
      <c r="S509">
        <f t="shared" si="566"/>
        <v>0</v>
      </c>
      <c r="T509">
        <f t="shared" si="567"/>
        <v>0</v>
      </c>
      <c r="U509">
        <f t="shared" si="568"/>
        <v>0</v>
      </c>
      <c r="V509">
        <f t="shared" si="569"/>
        <v>0</v>
      </c>
      <c r="W509">
        <f t="shared" si="570"/>
        <v>0</v>
      </c>
      <c r="X509">
        <f t="shared" si="571"/>
        <v>0</v>
      </c>
      <c r="Y509">
        <f t="shared" si="572"/>
        <v>0</v>
      </c>
      <c r="AA509">
        <v>27721504</v>
      </c>
      <c r="AB509">
        <f t="shared" si="573"/>
        <v>5451.21</v>
      </c>
      <c r="AC509">
        <f t="shared" si="600"/>
        <v>5451.21</v>
      </c>
      <c r="AD509">
        <f t="shared" si="601"/>
        <v>0</v>
      </c>
      <c r="AE509">
        <f t="shared" si="602"/>
        <v>0</v>
      </c>
      <c r="AF509">
        <f t="shared" si="602"/>
        <v>0</v>
      </c>
      <c r="AG509">
        <f t="shared" si="574"/>
        <v>0</v>
      </c>
      <c r="AH509">
        <f t="shared" si="603"/>
        <v>0</v>
      </c>
      <c r="AI509">
        <f t="shared" si="603"/>
        <v>0</v>
      </c>
      <c r="AJ509">
        <f t="shared" si="575"/>
        <v>0</v>
      </c>
      <c r="AK509">
        <v>5451.21</v>
      </c>
      <c r="AL509">
        <v>5451.21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81</v>
      </c>
      <c r="AU509">
        <v>72</v>
      </c>
      <c r="AV509">
        <v>1</v>
      </c>
      <c r="AW509">
        <v>1</v>
      </c>
      <c r="AZ509">
        <v>1</v>
      </c>
      <c r="BA509">
        <v>1</v>
      </c>
      <c r="BB509">
        <v>1</v>
      </c>
      <c r="BC509">
        <v>1</v>
      </c>
      <c r="BD509" t="s">
        <v>6</v>
      </c>
      <c r="BE509" t="s">
        <v>6</v>
      </c>
      <c r="BF509" t="s">
        <v>6</v>
      </c>
      <c r="BG509" t="s">
        <v>6</v>
      </c>
      <c r="BH509">
        <v>3</v>
      </c>
      <c r="BI509">
        <v>1</v>
      </c>
      <c r="BJ509" t="s">
        <v>686</v>
      </c>
      <c r="BM509">
        <v>9001</v>
      </c>
      <c r="BN509">
        <v>0</v>
      </c>
      <c r="BO509" t="s">
        <v>6</v>
      </c>
      <c r="BP509">
        <v>0</v>
      </c>
      <c r="BQ509">
        <v>2</v>
      </c>
      <c r="BR509">
        <v>0</v>
      </c>
      <c r="BS509">
        <v>1</v>
      </c>
      <c r="BT509">
        <v>1</v>
      </c>
      <c r="BU509">
        <v>1</v>
      </c>
      <c r="BV509">
        <v>1</v>
      </c>
      <c r="BW509">
        <v>1</v>
      </c>
      <c r="BX509">
        <v>1</v>
      </c>
      <c r="BY509" t="s">
        <v>6</v>
      </c>
      <c r="BZ509">
        <v>90</v>
      </c>
      <c r="CA509">
        <v>85</v>
      </c>
      <c r="CF509">
        <v>0</v>
      </c>
      <c r="CG509">
        <v>0</v>
      </c>
      <c r="CM509">
        <v>0</v>
      </c>
      <c r="CN509" t="s">
        <v>6</v>
      </c>
      <c r="CO509">
        <v>0</v>
      </c>
      <c r="CP509">
        <f t="shared" si="576"/>
        <v>5451.21</v>
      </c>
      <c r="CQ509">
        <f t="shared" si="577"/>
        <v>5451.21</v>
      </c>
      <c r="CR509">
        <f t="shared" si="578"/>
        <v>0</v>
      </c>
      <c r="CS509">
        <f t="shared" si="579"/>
        <v>0</v>
      </c>
      <c r="CT509">
        <f t="shared" si="580"/>
        <v>0</v>
      </c>
      <c r="CU509">
        <f t="shared" si="581"/>
        <v>0</v>
      </c>
      <c r="CV509">
        <f t="shared" si="582"/>
        <v>0</v>
      </c>
      <c r="CW509">
        <f t="shared" si="583"/>
        <v>0</v>
      </c>
      <c r="CX509">
        <f t="shared" si="584"/>
        <v>0</v>
      </c>
      <c r="CY509">
        <f t="shared" si="585"/>
        <v>0</v>
      </c>
      <c r="CZ509">
        <f t="shared" si="586"/>
        <v>0</v>
      </c>
      <c r="DC509" t="s">
        <v>6</v>
      </c>
      <c r="DD509" t="s">
        <v>6</v>
      </c>
      <c r="DE509" t="s">
        <v>6</v>
      </c>
      <c r="DF509" t="s">
        <v>6</v>
      </c>
      <c r="DG509" t="s">
        <v>6</v>
      </c>
      <c r="DH509" t="s">
        <v>6</v>
      </c>
      <c r="DI509" t="s">
        <v>6</v>
      </c>
      <c r="DJ509" t="s">
        <v>6</v>
      </c>
      <c r="DK509" t="s">
        <v>6</v>
      </c>
      <c r="DL509" t="s">
        <v>6</v>
      </c>
      <c r="DM509" t="s">
        <v>6</v>
      </c>
      <c r="DN509">
        <v>0</v>
      </c>
      <c r="DO509">
        <v>0</v>
      </c>
      <c r="DP509">
        <v>1</v>
      </c>
      <c r="DQ509">
        <v>1</v>
      </c>
      <c r="DU509">
        <v>1010</v>
      </c>
      <c r="DV509" t="s">
        <v>252</v>
      </c>
      <c r="DW509" t="s">
        <v>252</v>
      </c>
      <c r="DX509">
        <v>1</v>
      </c>
      <c r="EE509">
        <v>27029022</v>
      </c>
      <c r="EF509">
        <v>2</v>
      </c>
      <c r="EG509" t="s">
        <v>23</v>
      </c>
      <c r="EH509">
        <v>0</v>
      </c>
      <c r="EI509" t="s">
        <v>6</v>
      </c>
      <c r="EJ509">
        <v>1</v>
      </c>
      <c r="EK509">
        <v>9001</v>
      </c>
      <c r="EL509" t="s">
        <v>54</v>
      </c>
      <c r="EM509" t="s">
        <v>55</v>
      </c>
      <c r="EO509" t="s">
        <v>6</v>
      </c>
      <c r="EQ509">
        <v>0</v>
      </c>
      <c r="ER509">
        <v>5451.21</v>
      </c>
      <c r="ES509">
        <v>5451.21</v>
      </c>
      <c r="ET509">
        <v>0</v>
      </c>
      <c r="EU509">
        <v>0</v>
      </c>
      <c r="EV509">
        <v>0</v>
      </c>
      <c r="EW509">
        <v>0</v>
      </c>
      <c r="EX509">
        <v>0</v>
      </c>
      <c r="FQ509">
        <v>0</v>
      </c>
      <c r="FR509">
        <f t="shared" si="587"/>
        <v>0</v>
      </c>
      <c r="FS509">
        <v>0</v>
      </c>
      <c r="FT509" t="s">
        <v>27</v>
      </c>
      <c r="FU509" t="s">
        <v>28</v>
      </c>
      <c r="FX509">
        <v>81</v>
      </c>
      <c r="FY509">
        <v>72.25</v>
      </c>
      <c r="GA509" t="s">
        <v>6</v>
      </c>
      <c r="GD509">
        <v>0</v>
      </c>
      <c r="GF509">
        <v>-1722281890</v>
      </c>
      <c r="GG509">
        <v>2</v>
      </c>
      <c r="GH509">
        <v>1</v>
      </c>
      <c r="GI509">
        <v>-2</v>
      </c>
      <c r="GJ509">
        <v>0</v>
      </c>
      <c r="GK509">
        <f>ROUND(R509*(S12)/100,2)</f>
        <v>0</v>
      </c>
      <c r="GL509">
        <f t="shared" si="588"/>
        <v>0</v>
      </c>
      <c r="GM509">
        <f t="shared" si="589"/>
        <v>5451.21</v>
      </c>
      <c r="GN509">
        <f t="shared" si="590"/>
        <v>5451.21</v>
      </c>
      <c r="GO509">
        <f t="shared" si="591"/>
        <v>0</v>
      </c>
      <c r="GP509">
        <f t="shared" si="592"/>
        <v>0</v>
      </c>
      <c r="GR509">
        <v>0</v>
      </c>
      <c r="GS509">
        <v>0</v>
      </c>
      <c r="GT509">
        <v>0</v>
      </c>
      <c r="GU509" t="s">
        <v>6</v>
      </c>
      <c r="GV509">
        <f t="shared" si="593"/>
        <v>0</v>
      </c>
      <c r="GW509">
        <v>1</v>
      </c>
      <c r="GX509">
        <f t="shared" si="594"/>
        <v>0</v>
      </c>
      <c r="HA509">
        <v>0</v>
      </c>
      <c r="HB509">
        <v>0</v>
      </c>
      <c r="IK509">
        <v>0</v>
      </c>
    </row>
    <row r="510" spans="1:255" x14ac:dyDescent="0.2">
      <c r="A510" s="2">
        <v>18</v>
      </c>
      <c r="B510" s="2">
        <v>1</v>
      </c>
      <c r="C510" s="2">
        <v>1378</v>
      </c>
      <c r="D510" s="2"/>
      <c r="E510" s="2" t="s">
        <v>687</v>
      </c>
      <c r="F510" s="2" t="s">
        <v>688</v>
      </c>
      <c r="G510" s="2" t="s">
        <v>689</v>
      </c>
      <c r="H510" s="2" t="s">
        <v>661</v>
      </c>
      <c r="I510" s="2">
        <f>I506*J510</f>
        <v>1</v>
      </c>
      <c r="J510" s="2">
        <v>0.28985507246376813</v>
      </c>
      <c r="K510" s="2"/>
      <c r="L510" s="2"/>
      <c r="M510" s="2"/>
      <c r="N510" s="2"/>
      <c r="O510" s="2">
        <f t="shared" si="562"/>
        <v>94.68</v>
      </c>
      <c r="P510" s="2">
        <f t="shared" si="563"/>
        <v>94.68</v>
      </c>
      <c r="Q510" s="2">
        <f t="shared" si="564"/>
        <v>0</v>
      </c>
      <c r="R510" s="2">
        <f t="shared" si="565"/>
        <v>0</v>
      </c>
      <c r="S510" s="2">
        <f t="shared" si="566"/>
        <v>0</v>
      </c>
      <c r="T510" s="2">
        <f t="shared" si="567"/>
        <v>0</v>
      </c>
      <c r="U510" s="2">
        <f t="shared" si="568"/>
        <v>0</v>
      </c>
      <c r="V510" s="2">
        <f t="shared" si="569"/>
        <v>0</v>
      </c>
      <c r="W510" s="2">
        <f t="shared" si="570"/>
        <v>0</v>
      </c>
      <c r="X510" s="2">
        <f t="shared" si="571"/>
        <v>0</v>
      </c>
      <c r="Y510" s="2">
        <f t="shared" si="572"/>
        <v>0</v>
      </c>
      <c r="Z510" s="2"/>
      <c r="AA510" s="2">
        <v>27721505</v>
      </c>
      <c r="AB510" s="2">
        <f t="shared" si="573"/>
        <v>94.68</v>
      </c>
      <c r="AC510" s="2">
        <f t="shared" si="600"/>
        <v>94.68</v>
      </c>
      <c r="AD510" s="2">
        <f t="shared" si="601"/>
        <v>0</v>
      </c>
      <c r="AE510" s="2">
        <f t="shared" si="602"/>
        <v>0</v>
      </c>
      <c r="AF510" s="2">
        <f t="shared" si="602"/>
        <v>0</v>
      </c>
      <c r="AG510" s="2">
        <f t="shared" si="574"/>
        <v>0</v>
      </c>
      <c r="AH510" s="2">
        <f t="shared" si="603"/>
        <v>0</v>
      </c>
      <c r="AI510" s="2">
        <f t="shared" si="603"/>
        <v>0</v>
      </c>
      <c r="AJ510" s="2">
        <f t="shared" si="575"/>
        <v>0</v>
      </c>
      <c r="AK510" s="2">
        <v>94.68</v>
      </c>
      <c r="AL510" s="2">
        <v>94.68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  <c r="AS510" s="2">
        <v>0</v>
      </c>
      <c r="AT510" s="2">
        <v>81</v>
      </c>
      <c r="AU510" s="2">
        <v>72</v>
      </c>
      <c r="AV510" s="2">
        <v>1</v>
      </c>
      <c r="AW510" s="2">
        <v>1</v>
      </c>
      <c r="AX510" s="2"/>
      <c r="AY510" s="2"/>
      <c r="AZ510" s="2">
        <v>1</v>
      </c>
      <c r="BA510" s="2">
        <v>1</v>
      </c>
      <c r="BB510" s="2">
        <v>1</v>
      </c>
      <c r="BC510" s="2">
        <v>1</v>
      </c>
      <c r="BD510" s="2" t="s">
        <v>6</v>
      </c>
      <c r="BE510" s="2" t="s">
        <v>6</v>
      </c>
      <c r="BF510" s="2" t="s">
        <v>6</v>
      </c>
      <c r="BG510" s="2" t="s">
        <v>6</v>
      </c>
      <c r="BH510" s="2">
        <v>3</v>
      </c>
      <c r="BI510" s="2">
        <v>1</v>
      </c>
      <c r="BJ510" s="2" t="s">
        <v>690</v>
      </c>
      <c r="BK510" s="2"/>
      <c r="BL510" s="2"/>
      <c r="BM510" s="2">
        <v>9001</v>
      </c>
      <c r="BN510" s="2">
        <v>0</v>
      </c>
      <c r="BO510" s="2" t="s">
        <v>6</v>
      </c>
      <c r="BP510" s="2">
        <v>0</v>
      </c>
      <c r="BQ510" s="2">
        <v>2</v>
      </c>
      <c r="BR510" s="2">
        <v>0</v>
      </c>
      <c r="BS510" s="2">
        <v>1</v>
      </c>
      <c r="BT510" s="2">
        <v>1</v>
      </c>
      <c r="BU510" s="2">
        <v>1</v>
      </c>
      <c r="BV510" s="2">
        <v>1</v>
      </c>
      <c r="BW510" s="2">
        <v>1</v>
      </c>
      <c r="BX510" s="2">
        <v>1</v>
      </c>
      <c r="BY510" s="2" t="s">
        <v>6</v>
      </c>
      <c r="BZ510" s="2">
        <v>90</v>
      </c>
      <c r="CA510" s="2">
        <v>85</v>
      </c>
      <c r="CB510" s="2"/>
      <c r="CC510" s="2"/>
      <c r="CD510" s="2"/>
      <c r="CE510" s="2"/>
      <c r="CF510" s="2">
        <v>0</v>
      </c>
      <c r="CG510" s="2">
        <v>0</v>
      </c>
      <c r="CH510" s="2"/>
      <c r="CI510" s="2"/>
      <c r="CJ510" s="2"/>
      <c r="CK510" s="2"/>
      <c r="CL510" s="2"/>
      <c r="CM510" s="2">
        <v>0</v>
      </c>
      <c r="CN510" s="2" t="s">
        <v>6</v>
      </c>
      <c r="CO510" s="2">
        <v>0</v>
      </c>
      <c r="CP510" s="2">
        <f t="shared" si="576"/>
        <v>94.68</v>
      </c>
      <c r="CQ510" s="2">
        <f t="shared" si="577"/>
        <v>94.68</v>
      </c>
      <c r="CR510" s="2">
        <f t="shared" si="578"/>
        <v>0</v>
      </c>
      <c r="CS510" s="2">
        <f t="shared" si="579"/>
        <v>0</v>
      </c>
      <c r="CT510" s="2">
        <f t="shared" si="580"/>
        <v>0</v>
      </c>
      <c r="CU510" s="2">
        <f t="shared" si="581"/>
        <v>0</v>
      </c>
      <c r="CV510" s="2">
        <f t="shared" si="582"/>
        <v>0</v>
      </c>
      <c r="CW510" s="2">
        <f t="shared" si="583"/>
        <v>0</v>
      </c>
      <c r="CX510" s="2">
        <f t="shared" si="584"/>
        <v>0</v>
      </c>
      <c r="CY510" s="2">
        <f t="shared" si="585"/>
        <v>0</v>
      </c>
      <c r="CZ510" s="2">
        <f t="shared" si="586"/>
        <v>0</v>
      </c>
      <c r="DA510" s="2"/>
      <c r="DB510" s="2"/>
      <c r="DC510" s="2" t="s">
        <v>6</v>
      </c>
      <c r="DD510" s="2" t="s">
        <v>6</v>
      </c>
      <c r="DE510" s="2" t="s">
        <v>6</v>
      </c>
      <c r="DF510" s="2" t="s">
        <v>6</v>
      </c>
      <c r="DG510" s="2" t="s">
        <v>6</v>
      </c>
      <c r="DH510" s="2" t="s">
        <v>6</v>
      </c>
      <c r="DI510" s="2" t="s">
        <v>6</v>
      </c>
      <c r="DJ510" s="2" t="s">
        <v>6</v>
      </c>
      <c r="DK510" s="2" t="s">
        <v>6</v>
      </c>
      <c r="DL510" s="2" t="s">
        <v>6</v>
      </c>
      <c r="DM510" s="2" t="s">
        <v>6</v>
      </c>
      <c r="DN510" s="2">
        <v>0</v>
      </c>
      <c r="DO510" s="2">
        <v>0</v>
      </c>
      <c r="DP510" s="2">
        <v>1</v>
      </c>
      <c r="DQ510" s="2">
        <v>1</v>
      </c>
      <c r="DR510" s="2"/>
      <c r="DS510" s="2"/>
      <c r="DT510" s="2"/>
      <c r="DU510" s="2">
        <v>1013</v>
      </c>
      <c r="DV510" s="2" t="s">
        <v>661</v>
      </c>
      <c r="DW510" s="2" t="s">
        <v>661</v>
      </c>
      <c r="DX510" s="2">
        <v>1</v>
      </c>
      <c r="DY510" s="2"/>
      <c r="DZ510" s="2"/>
      <c r="EA510" s="2"/>
      <c r="EB510" s="2"/>
      <c r="EC510" s="2"/>
      <c r="ED510" s="2"/>
      <c r="EE510" s="2">
        <v>27029022</v>
      </c>
      <c r="EF510" s="2">
        <v>2</v>
      </c>
      <c r="EG510" s="2" t="s">
        <v>23</v>
      </c>
      <c r="EH510" s="2">
        <v>0</v>
      </c>
      <c r="EI510" s="2" t="s">
        <v>6</v>
      </c>
      <c r="EJ510" s="2">
        <v>1</v>
      </c>
      <c r="EK510" s="2">
        <v>9001</v>
      </c>
      <c r="EL510" s="2" t="s">
        <v>54</v>
      </c>
      <c r="EM510" s="2" t="s">
        <v>55</v>
      </c>
      <c r="EN510" s="2"/>
      <c r="EO510" s="2" t="s">
        <v>6</v>
      </c>
      <c r="EP510" s="2"/>
      <c r="EQ510" s="2">
        <v>0</v>
      </c>
      <c r="ER510" s="2">
        <v>94.68</v>
      </c>
      <c r="ES510" s="2">
        <v>94.68</v>
      </c>
      <c r="ET510" s="2">
        <v>0</v>
      </c>
      <c r="EU510" s="2">
        <v>0</v>
      </c>
      <c r="EV510" s="2">
        <v>0</v>
      </c>
      <c r="EW510" s="2">
        <v>0</v>
      </c>
      <c r="EX510" s="2">
        <v>0</v>
      </c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>
        <v>0</v>
      </c>
      <c r="FR510" s="2">
        <f t="shared" si="587"/>
        <v>0</v>
      </c>
      <c r="FS510" s="2">
        <v>0</v>
      </c>
      <c r="FT510" s="2" t="s">
        <v>27</v>
      </c>
      <c r="FU510" s="2" t="s">
        <v>28</v>
      </c>
      <c r="FV510" s="2"/>
      <c r="FW510" s="2"/>
      <c r="FX510" s="2">
        <v>81</v>
      </c>
      <c r="FY510" s="2">
        <v>72.25</v>
      </c>
      <c r="FZ510" s="2"/>
      <c r="GA510" s="2" t="s">
        <v>6</v>
      </c>
      <c r="GB510" s="2"/>
      <c r="GC510" s="2"/>
      <c r="GD510" s="2">
        <v>0</v>
      </c>
      <c r="GE510" s="2"/>
      <c r="GF510" s="2">
        <v>-2137607551</v>
      </c>
      <c r="GG510" s="2">
        <v>2</v>
      </c>
      <c r="GH510" s="2">
        <v>1</v>
      </c>
      <c r="GI510" s="2">
        <v>-2</v>
      </c>
      <c r="GJ510" s="2">
        <v>0</v>
      </c>
      <c r="GK510" s="2">
        <f>ROUND(R510*(R12)/100,2)</f>
        <v>0</v>
      </c>
      <c r="GL510" s="2">
        <f t="shared" si="588"/>
        <v>0</v>
      </c>
      <c r="GM510" s="2">
        <f t="shared" si="589"/>
        <v>94.68</v>
      </c>
      <c r="GN510" s="2">
        <f t="shared" si="590"/>
        <v>94.68</v>
      </c>
      <c r="GO510" s="2">
        <f t="shared" si="591"/>
        <v>0</v>
      </c>
      <c r="GP510" s="2">
        <f t="shared" si="592"/>
        <v>0</v>
      </c>
      <c r="GQ510" s="2"/>
      <c r="GR510" s="2">
        <v>0</v>
      </c>
      <c r="GS510" s="2">
        <v>3</v>
      </c>
      <c r="GT510" s="2">
        <v>0</v>
      </c>
      <c r="GU510" s="2" t="s">
        <v>6</v>
      </c>
      <c r="GV510" s="2">
        <f t="shared" si="593"/>
        <v>0</v>
      </c>
      <c r="GW510" s="2">
        <v>1</v>
      </c>
      <c r="GX510" s="2">
        <f t="shared" si="594"/>
        <v>0</v>
      </c>
      <c r="GY510" s="2"/>
      <c r="GZ510" s="2"/>
      <c r="HA510" s="2">
        <v>0</v>
      </c>
      <c r="HB510" s="2">
        <v>0</v>
      </c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>
        <v>0</v>
      </c>
      <c r="IL510" s="2"/>
      <c r="IM510" s="2"/>
      <c r="IN510" s="2"/>
      <c r="IO510" s="2"/>
      <c r="IP510" s="2"/>
      <c r="IQ510" s="2"/>
      <c r="IR510" s="2"/>
      <c r="IS510" s="2"/>
      <c r="IT510" s="2"/>
      <c r="IU510" s="2"/>
    </row>
    <row r="511" spans="1:255" x14ac:dyDescent="0.2">
      <c r="A511">
        <v>18</v>
      </c>
      <c r="B511">
        <v>1</v>
      </c>
      <c r="C511">
        <v>1388</v>
      </c>
      <c r="E511" t="s">
        <v>687</v>
      </c>
      <c r="F511" t="s">
        <v>688</v>
      </c>
      <c r="G511" t="s">
        <v>689</v>
      </c>
      <c r="H511" t="s">
        <v>661</v>
      </c>
      <c r="I511">
        <f>I507*J511</f>
        <v>1</v>
      </c>
      <c r="J511">
        <v>0.28985507246376813</v>
      </c>
      <c r="O511">
        <f t="shared" si="562"/>
        <v>94.68</v>
      </c>
      <c r="P511">
        <f t="shared" si="563"/>
        <v>94.68</v>
      </c>
      <c r="Q511">
        <f t="shared" si="564"/>
        <v>0</v>
      </c>
      <c r="R511">
        <f t="shared" si="565"/>
        <v>0</v>
      </c>
      <c r="S511">
        <f t="shared" si="566"/>
        <v>0</v>
      </c>
      <c r="T511">
        <f t="shared" si="567"/>
        <v>0</v>
      </c>
      <c r="U511">
        <f t="shared" si="568"/>
        <v>0</v>
      </c>
      <c r="V511">
        <f t="shared" si="569"/>
        <v>0</v>
      </c>
      <c r="W511">
        <f t="shared" si="570"/>
        <v>0</v>
      </c>
      <c r="X511">
        <f t="shared" si="571"/>
        <v>0</v>
      </c>
      <c r="Y511">
        <f t="shared" si="572"/>
        <v>0</v>
      </c>
      <c r="AA511">
        <v>27721504</v>
      </c>
      <c r="AB511">
        <f t="shared" si="573"/>
        <v>94.68</v>
      </c>
      <c r="AC511">
        <f t="shared" si="600"/>
        <v>94.68</v>
      </c>
      <c r="AD511">
        <f t="shared" si="601"/>
        <v>0</v>
      </c>
      <c r="AE511">
        <f t="shared" si="602"/>
        <v>0</v>
      </c>
      <c r="AF511">
        <f t="shared" si="602"/>
        <v>0</v>
      </c>
      <c r="AG511">
        <f t="shared" si="574"/>
        <v>0</v>
      </c>
      <c r="AH511">
        <f t="shared" si="603"/>
        <v>0</v>
      </c>
      <c r="AI511">
        <f t="shared" si="603"/>
        <v>0</v>
      </c>
      <c r="AJ511">
        <f t="shared" si="575"/>
        <v>0</v>
      </c>
      <c r="AK511">
        <v>94.68</v>
      </c>
      <c r="AL511">
        <v>94.68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81</v>
      </c>
      <c r="AU511">
        <v>72</v>
      </c>
      <c r="AV511">
        <v>1</v>
      </c>
      <c r="AW511">
        <v>1</v>
      </c>
      <c r="AZ511">
        <v>1</v>
      </c>
      <c r="BA511">
        <v>1</v>
      </c>
      <c r="BB511">
        <v>1</v>
      </c>
      <c r="BC511">
        <v>1</v>
      </c>
      <c r="BD511" t="s">
        <v>6</v>
      </c>
      <c r="BE511" t="s">
        <v>6</v>
      </c>
      <c r="BF511" t="s">
        <v>6</v>
      </c>
      <c r="BG511" t="s">
        <v>6</v>
      </c>
      <c r="BH511">
        <v>3</v>
      </c>
      <c r="BI511">
        <v>1</v>
      </c>
      <c r="BJ511" t="s">
        <v>690</v>
      </c>
      <c r="BM511">
        <v>9001</v>
      </c>
      <c r="BN511">
        <v>0</v>
      </c>
      <c r="BO511" t="s">
        <v>6</v>
      </c>
      <c r="BP511">
        <v>0</v>
      </c>
      <c r="BQ511">
        <v>2</v>
      </c>
      <c r="BR511">
        <v>0</v>
      </c>
      <c r="BS511">
        <v>1</v>
      </c>
      <c r="BT511">
        <v>1</v>
      </c>
      <c r="BU511">
        <v>1</v>
      </c>
      <c r="BV511">
        <v>1</v>
      </c>
      <c r="BW511">
        <v>1</v>
      </c>
      <c r="BX511">
        <v>1</v>
      </c>
      <c r="BY511" t="s">
        <v>6</v>
      </c>
      <c r="BZ511">
        <v>90</v>
      </c>
      <c r="CA511">
        <v>85</v>
      </c>
      <c r="CF511">
        <v>0</v>
      </c>
      <c r="CG511">
        <v>0</v>
      </c>
      <c r="CM511">
        <v>0</v>
      </c>
      <c r="CN511" t="s">
        <v>6</v>
      </c>
      <c r="CO511">
        <v>0</v>
      </c>
      <c r="CP511">
        <f t="shared" si="576"/>
        <v>94.68</v>
      </c>
      <c r="CQ511">
        <f t="shared" si="577"/>
        <v>94.68</v>
      </c>
      <c r="CR511">
        <f t="shared" si="578"/>
        <v>0</v>
      </c>
      <c r="CS511">
        <f t="shared" si="579"/>
        <v>0</v>
      </c>
      <c r="CT511">
        <f t="shared" si="580"/>
        <v>0</v>
      </c>
      <c r="CU511">
        <f t="shared" si="581"/>
        <v>0</v>
      </c>
      <c r="CV511">
        <f t="shared" si="582"/>
        <v>0</v>
      </c>
      <c r="CW511">
        <f t="shared" si="583"/>
        <v>0</v>
      </c>
      <c r="CX511">
        <f t="shared" si="584"/>
        <v>0</v>
      </c>
      <c r="CY511">
        <f t="shared" si="585"/>
        <v>0</v>
      </c>
      <c r="CZ511">
        <f t="shared" si="586"/>
        <v>0</v>
      </c>
      <c r="DC511" t="s">
        <v>6</v>
      </c>
      <c r="DD511" t="s">
        <v>6</v>
      </c>
      <c r="DE511" t="s">
        <v>6</v>
      </c>
      <c r="DF511" t="s">
        <v>6</v>
      </c>
      <c r="DG511" t="s">
        <v>6</v>
      </c>
      <c r="DH511" t="s">
        <v>6</v>
      </c>
      <c r="DI511" t="s">
        <v>6</v>
      </c>
      <c r="DJ511" t="s">
        <v>6</v>
      </c>
      <c r="DK511" t="s">
        <v>6</v>
      </c>
      <c r="DL511" t="s">
        <v>6</v>
      </c>
      <c r="DM511" t="s">
        <v>6</v>
      </c>
      <c r="DN511">
        <v>0</v>
      </c>
      <c r="DO511">
        <v>0</v>
      </c>
      <c r="DP511">
        <v>1</v>
      </c>
      <c r="DQ511">
        <v>1</v>
      </c>
      <c r="DU511">
        <v>1013</v>
      </c>
      <c r="DV511" t="s">
        <v>661</v>
      </c>
      <c r="DW511" t="s">
        <v>661</v>
      </c>
      <c r="DX511">
        <v>1</v>
      </c>
      <c r="EE511">
        <v>27029022</v>
      </c>
      <c r="EF511">
        <v>2</v>
      </c>
      <c r="EG511" t="s">
        <v>23</v>
      </c>
      <c r="EH511">
        <v>0</v>
      </c>
      <c r="EI511" t="s">
        <v>6</v>
      </c>
      <c r="EJ511">
        <v>1</v>
      </c>
      <c r="EK511">
        <v>9001</v>
      </c>
      <c r="EL511" t="s">
        <v>54</v>
      </c>
      <c r="EM511" t="s">
        <v>55</v>
      </c>
      <c r="EO511" t="s">
        <v>6</v>
      </c>
      <c r="EQ511">
        <v>0</v>
      </c>
      <c r="ER511">
        <v>94.68</v>
      </c>
      <c r="ES511">
        <v>94.68</v>
      </c>
      <c r="ET511">
        <v>0</v>
      </c>
      <c r="EU511">
        <v>0</v>
      </c>
      <c r="EV511">
        <v>0</v>
      </c>
      <c r="EW511">
        <v>0</v>
      </c>
      <c r="EX511">
        <v>0</v>
      </c>
      <c r="FQ511">
        <v>0</v>
      </c>
      <c r="FR511">
        <f t="shared" si="587"/>
        <v>0</v>
      </c>
      <c r="FS511">
        <v>0</v>
      </c>
      <c r="FT511" t="s">
        <v>27</v>
      </c>
      <c r="FU511" t="s">
        <v>28</v>
      </c>
      <c r="FX511">
        <v>81</v>
      </c>
      <c r="FY511">
        <v>72.25</v>
      </c>
      <c r="GA511" t="s">
        <v>6</v>
      </c>
      <c r="GD511">
        <v>0</v>
      </c>
      <c r="GF511">
        <v>-2137607551</v>
      </c>
      <c r="GG511">
        <v>2</v>
      </c>
      <c r="GH511">
        <v>1</v>
      </c>
      <c r="GI511">
        <v>-2</v>
      </c>
      <c r="GJ511">
        <v>0</v>
      </c>
      <c r="GK511">
        <f>ROUND(R511*(S12)/100,2)</f>
        <v>0</v>
      </c>
      <c r="GL511">
        <f t="shared" si="588"/>
        <v>0</v>
      </c>
      <c r="GM511">
        <f t="shared" si="589"/>
        <v>94.68</v>
      </c>
      <c r="GN511">
        <f t="shared" si="590"/>
        <v>94.68</v>
      </c>
      <c r="GO511">
        <f t="shared" si="591"/>
        <v>0</v>
      </c>
      <c r="GP511">
        <f t="shared" si="592"/>
        <v>0</v>
      </c>
      <c r="GR511">
        <v>0</v>
      </c>
      <c r="GS511">
        <v>0</v>
      </c>
      <c r="GT511">
        <v>0</v>
      </c>
      <c r="GU511" t="s">
        <v>6</v>
      </c>
      <c r="GV511">
        <f t="shared" si="593"/>
        <v>0</v>
      </c>
      <c r="GW511">
        <v>1</v>
      </c>
      <c r="GX511">
        <f t="shared" si="594"/>
        <v>0</v>
      </c>
      <c r="HA511">
        <v>0</v>
      </c>
      <c r="HB511">
        <v>0</v>
      </c>
      <c r="IK511">
        <v>0</v>
      </c>
    </row>
    <row r="512" spans="1:255" x14ac:dyDescent="0.2">
      <c r="A512" s="2">
        <v>18</v>
      </c>
      <c r="B512" s="2">
        <v>1</v>
      </c>
      <c r="C512" s="2">
        <v>1377</v>
      </c>
      <c r="D512" s="2"/>
      <c r="E512" s="2" t="s">
        <v>691</v>
      </c>
      <c r="F512" s="2" t="s">
        <v>676</v>
      </c>
      <c r="G512" s="2" t="s">
        <v>677</v>
      </c>
      <c r="H512" s="2" t="s">
        <v>661</v>
      </c>
      <c r="I512" s="2">
        <f>I506*J512</f>
        <v>1</v>
      </c>
      <c r="J512" s="2">
        <v>0.28985507246376813</v>
      </c>
      <c r="K512" s="2"/>
      <c r="L512" s="2"/>
      <c r="M512" s="2"/>
      <c r="N512" s="2"/>
      <c r="O512" s="2">
        <f t="shared" si="562"/>
        <v>92.52</v>
      </c>
      <c r="P512" s="2">
        <f t="shared" si="563"/>
        <v>92.52</v>
      </c>
      <c r="Q512" s="2">
        <f t="shared" si="564"/>
        <v>0</v>
      </c>
      <c r="R512" s="2">
        <f t="shared" si="565"/>
        <v>0</v>
      </c>
      <c r="S512" s="2">
        <f t="shared" si="566"/>
        <v>0</v>
      </c>
      <c r="T512" s="2">
        <f t="shared" si="567"/>
        <v>0</v>
      </c>
      <c r="U512" s="2">
        <f t="shared" si="568"/>
        <v>0</v>
      </c>
      <c r="V512" s="2">
        <f t="shared" si="569"/>
        <v>0</v>
      </c>
      <c r="W512" s="2">
        <f t="shared" si="570"/>
        <v>0</v>
      </c>
      <c r="X512" s="2">
        <f t="shared" si="571"/>
        <v>0</v>
      </c>
      <c r="Y512" s="2">
        <f t="shared" si="572"/>
        <v>0</v>
      </c>
      <c r="Z512" s="2"/>
      <c r="AA512" s="2">
        <v>27721505</v>
      </c>
      <c r="AB512" s="2">
        <f t="shared" si="573"/>
        <v>92.52</v>
      </c>
      <c r="AC512" s="2">
        <f t="shared" si="600"/>
        <v>92.52</v>
      </c>
      <c r="AD512" s="2">
        <f t="shared" si="601"/>
        <v>0</v>
      </c>
      <c r="AE512" s="2">
        <f t="shared" si="602"/>
        <v>0</v>
      </c>
      <c r="AF512" s="2">
        <f t="shared" si="602"/>
        <v>0</v>
      </c>
      <c r="AG512" s="2">
        <f t="shared" si="574"/>
        <v>0</v>
      </c>
      <c r="AH512" s="2">
        <f t="shared" si="603"/>
        <v>0</v>
      </c>
      <c r="AI512" s="2">
        <f t="shared" si="603"/>
        <v>0</v>
      </c>
      <c r="AJ512" s="2">
        <f t="shared" si="575"/>
        <v>0</v>
      </c>
      <c r="AK512" s="2">
        <v>92.52</v>
      </c>
      <c r="AL512" s="2">
        <v>92.52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106</v>
      </c>
      <c r="AU512" s="2">
        <v>54</v>
      </c>
      <c r="AV512" s="2">
        <v>1</v>
      </c>
      <c r="AW512" s="2">
        <v>1</v>
      </c>
      <c r="AX512" s="2"/>
      <c r="AY512" s="2"/>
      <c r="AZ512" s="2">
        <v>1</v>
      </c>
      <c r="BA512" s="2">
        <v>1</v>
      </c>
      <c r="BB512" s="2">
        <v>1</v>
      </c>
      <c r="BC512" s="2">
        <v>1</v>
      </c>
      <c r="BD512" s="2" t="s">
        <v>6</v>
      </c>
      <c r="BE512" s="2" t="s">
        <v>6</v>
      </c>
      <c r="BF512" s="2" t="s">
        <v>6</v>
      </c>
      <c r="BG512" s="2" t="s">
        <v>6</v>
      </c>
      <c r="BH512" s="2">
        <v>3</v>
      </c>
      <c r="BI512" s="2">
        <v>1</v>
      </c>
      <c r="BJ512" s="2" t="s">
        <v>678</v>
      </c>
      <c r="BK512" s="2"/>
      <c r="BL512" s="2"/>
      <c r="BM512" s="2">
        <v>10001</v>
      </c>
      <c r="BN512" s="2">
        <v>0</v>
      </c>
      <c r="BO512" s="2" t="s">
        <v>6</v>
      </c>
      <c r="BP512" s="2">
        <v>0</v>
      </c>
      <c r="BQ512" s="2">
        <v>2</v>
      </c>
      <c r="BR512" s="2">
        <v>0</v>
      </c>
      <c r="BS512" s="2">
        <v>1</v>
      </c>
      <c r="BT512" s="2">
        <v>1</v>
      </c>
      <c r="BU512" s="2">
        <v>1</v>
      </c>
      <c r="BV512" s="2">
        <v>1</v>
      </c>
      <c r="BW512" s="2">
        <v>1</v>
      </c>
      <c r="BX512" s="2">
        <v>1</v>
      </c>
      <c r="BY512" s="2" t="s">
        <v>6</v>
      </c>
      <c r="BZ512" s="2">
        <v>118</v>
      </c>
      <c r="CA512" s="2">
        <v>63</v>
      </c>
      <c r="CB512" s="2"/>
      <c r="CC512" s="2"/>
      <c r="CD512" s="2"/>
      <c r="CE512" s="2"/>
      <c r="CF512" s="2">
        <v>0</v>
      </c>
      <c r="CG512" s="2">
        <v>0</v>
      </c>
      <c r="CH512" s="2"/>
      <c r="CI512" s="2"/>
      <c r="CJ512" s="2"/>
      <c r="CK512" s="2"/>
      <c r="CL512" s="2"/>
      <c r="CM512" s="2">
        <v>0</v>
      </c>
      <c r="CN512" s="2" t="s">
        <v>6</v>
      </c>
      <c r="CO512" s="2">
        <v>0</v>
      </c>
      <c r="CP512" s="2">
        <f t="shared" si="576"/>
        <v>92.52</v>
      </c>
      <c r="CQ512" s="2">
        <f t="shared" si="577"/>
        <v>92.52</v>
      </c>
      <c r="CR512" s="2">
        <f t="shared" si="578"/>
        <v>0</v>
      </c>
      <c r="CS512" s="2">
        <f t="shared" si="579"/>
        <v>0</v>
      </c>
      <c r="CT512" s="2">
        <f t="shared" si="580"/>
        <v>0</v>
      </c>
      <c r="CU512" s="2">
        <f t="shared" si="581"/>
        <v>0</v>
      </c>
      <c r="CV512" s="2">
        <f t="shared" si="582"/>
        <v>0</v>
      </c>
      <c r="CW512" s="2">
        <f t="shared" si="583"/>
        <v>0</v>
      </c>
      <c r="CX512" s="2">
        <f t="shared" si="584"/>
        <v>0</v>
      </c>
      <c r="CY512" s="2">
        <f t="shared" si="585"/>
        <v>0</v>
      </c>
      <c r="CZ512" s="2">
        <f t="shared" si="586"/>
        <v>0</v>
      </c>
      <c r="DA512" s="2"/>
      <c r="DB512" s="2"/>
      <c r="DC512" s="2" t="s">
        <v>6</v>
      </c>
      <c r="DD512" s="2" t="s">
        <v>6</v>
      </c>
      <c r="DE512" s="2" t="s">
        <v>6</v>
      </c>
      <c r="DF512" s="2" t="s">
        <v>6</v>
      </c>
      <c r="DG512" s="2" t="s">
        <v>6</v>
      </c>
      <c r="DH512" s="2" t="s">
        <v>6</v>
      </c>
      <c r="DI512" s="2" t="s">
        <v>6</v>
      </c>
      <c r="DJ512" s="2" t="s">
        <v>6</v>
      </c>
      <c r="DK512" s="2" t="s">
        <v>6</v>
      </c>
      <c r="DL512" s="2" t="s">
        <v>6</v>
      </c>
      <c r="DM512" s="2" t="s">
        <v>6</v>
      </c>
      <c r="DN512" s="2">
        <v>0</v>
      </c>
      <c r="DO512" s="2">
        <v>0</v>
      </c>
      <c r="DP512" s="2">
        <v>1</v>
      </c>
      <c r="DQ512" s="2">
        <v>1</v>
      </c>
      <c r="DR512" s="2"/>
      <c r="DS512" s="2"/>
      <c r="DT512" s="2"/>
      <c r="DU512" s="2">
        <v>1013</v>
      </c>
      <c r="DV512" s="2" t="s">
        <v>661</v>
      </c>
      <c r="DW512" s="2" t="s">
        <v>661</v>
      </c>
      <c r="DX512" s="2">
        <v>1</v>
      </c>
      <c r="DY512" s="2"/>
      <c r="DZ512" s="2"/>
      <c r="EA512" s="2"/>
      <c r="EB512" s="2"/>
      <c r="EC512" s="2"/>
      <c r="ED512" s="2"/>
      <c r="EE512" s="2">
        <v>27029023</v>
      </c>
      <c r="EF512" s="2">
        <v>2</v>
      </c>
      <c r="EG512" s="2" t="s">
        <v>23</v>
      </c>
      <c r="EH512" s="2">
        <v>0</v>
      </c>
      <c r="EI512" s="2" t="s">
        <v>6</v>
      </c>
      <c r="EJ512" s="2">
        <v>1</v>
      </c>
      <c r="EK512" s="2">
        <v>10001</v>
      </c>
      <c r="EL512" s="2" t="s">
        <v>475</v>
      </c>
      <c r="EM512" s="2" t="s">
        <v>476</v>
      </c>
      <c r="EN512" s="2"/>
      <c r="EO512" s="2" t="s">
        <v>6</v>
      </c>
      <c r="EP512" s="2"/>
      <c r="EQ512" s="2">
        <v>0</v>
      </c>
      <c r="ER512" s="2">
        <v>92.52</v>
      </c>
      <c r="ES512" s="2">
        <v>92.52</v>
      </c>
      <c r="ET512" s="2">
        <v>0</v>
      </c>
      <c r="EU512" s="2">
        <v>0</v>
      </c>
      <c r="EV512" s="2">
        <v>0</v>
      </c>
      <c r="EW512" s="2">
        <v>0</v>
      </c>
      <c r="EX512" s="2">
        <v>0</v>
      </c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>
        <v>0</v>
      </c>
      <c r="FR512" s="2">
        <f t="shared" si="587"/>
        <v>0</v>
      </c>
      <c r="FS512" s="2">
        <v>0</v>
      </c>
      <c r="FT512" s="2" t="s">
        <v>27</v>
      </c>
      <c r="FU512" s="2" t="s">
        <v>28</v>
      </c>
      <c r="FV512" s="2"/>
      <c r="FW512" s="2"/>
      <c r="FX512" s="2">
        <v>106.2</v>
      </c>
      <c r="FY512" s="2">
        <v>53.55</v>
      </c>
      <c r="FZ512" s="2"/>
      <c r="GA512" s="2" t="s">
        <v>6</v>
      </c>
      <c r="GB512" s="2"/>
      <c r="GC512" s="2"/>
      <c r="GD512" s="2">
        <v>0</v>
      </c>
      <c r="GE512" s="2"/>
      <c r="GF512" s="2">
        <v>203574032</v>
      </c>
      <c r="GG512" s="2">
        <v>2</v>
      </c>
      <c r="GH512" s="2">
        <v>1</v>
      </c>
      <c r="GI512" s="2">
        <v>-2</v>
      </c>
      <c r="GJ512" s="2">
        <v>0</v>
      </c>
      <c r="GK512" s="2">
        <f>ROUND(R512*(R12)/100,2)</f>
        <v>0</v>
      </c>
      <c r="GL512" s="2">
        <f t="shared" si="588"/>
        <v>0</v>
      </c>
      <c r="GM512" s="2">
        <f t="shared" si="589"/>
        <v>92.52</v>
      </c>
      <c r="GN512" s="2">
        <f t="shared" si="590"/>
        <v>92.52</v>
      </c>
      <c r="GO512" s="2">
        <f t="shared" si="591"/>
        <v>0</v>
      </c>
      <c r="GP512" s="2">
        <f t="shared" si="592"/>
        <v>0</v>
      </c>
      <c r="GQ512" s="2"/>
      <c r="GR512" s="2">
        <v>0</v>
      </c>
      <c r="GS512" s="2">
        <v>3</v>
      </c>
      <c r="GT512" s="2">
        <v>0</v>
      </c>
      <c r="GU512" s="2" t="s">
        <v>6</v>
      </c>
      <c r="GV512" s="2">
        <f t="shared" si="593"/>
        <v>0</v>
      </c>
      <c r="GW512" s="2">
        <v>1</v>
      </c>
      <c r="GX512" s="2">
        <f t="shared" si="594"/>
        <v>0</v>
      </c>
      <c r="GY512" s="2"/>
      <c r="GZ512" s="2"/>
      <c r="HA512" s="2">
        <v>0</v>
      </c>
      <c r="HB512" s="2">
        <v>0</v>
      </c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>
        <v>0</v>
      </c>
      <c r="IL512" s="2"/>
      <c r="IM512" s="2"/>
      <c r="IN512" s="2"/>
      <c r="IO512" s="2"/>
      <c r="IP512" s="2"/>
      <c r="IQ512" s="2"/>
      <c r="IR512" s="2"/>
      <c r="IS512" s="2"/>
      <c r="IT512" s="2"/>
      <c r="IU512" s="2"/>
    </row>
    <row r="513" spans="1:255" x14ac:dyDescent="0.2">
      <c r="A513">
        <v>18</v>
      </c>
      <c r="B513">
        <v>1</v>
      </c>
      <c r="C513">
        <v>1387</v>
      </c>
      <c r="E513" t="s">
        <v>691</v>
      </c>
      <c r="F513" t="s">
        <v>676</v>
      </c>
      <c r="G513" t="s">
        <v>677</v>
      </c>
      <c r="H513" t="s">
        <v>661</v>
      </c>
      <c r="I513">
        <f>I507*J513</f>
        <v>1</v>
      </c>
      <c r="J513">
        <v>0.28985507246376813</v>
      </c>
      <c r="O513">
        <f t="shared" si="562"/>
        <v>92.52</v>
      </c>
      <c r="P513">
        <f t="shared" si="563"/>
        <v>92.52</v>
      </c>
      <c r="Q513">
        <f t="shared" si="564"/>
        <v>0</v>
      </c>
      <c r="R513">
        <f t="shared" si="565"/>
        <v>0</v>
      </c>
      <c r="S513">
        <f t="shared" si="566"/>
        <v>0</v>
      </c>
      <c r="T513">
        <f t="shared" si="567"/>
        <v>0</v>
      </c>
      <c r="U513">
        <f t="shared" si="568"/>
        <v>0</v>
      </c>
      <c r="V513">
        <f t="shared" si="569"/>
        <v>0</v>
      </c>
      <c r="W513">
        <f t="shared" si="570"/>
        <v>0</v>
      </c>
      <c r="X513">
        <f t="shared" si="571"/>
        <v>0</v>
      </c>
      <c r="Y513">
        <f t="shared" si="572"/>
        <v>0</v>
      </c>
      <c r="AA513">
        <v>27721504</v>
      </c>
      <c r="AB513">
        <f t="shared" si="573"/>
        <v>92.52</v>
      </c>
      <c r="AC513">
        <f t="shared" si="600"/>
        <v>92.52</v>
      </c>
      <c r="AD513">
        <f t="shared" si="601"/>
        <v>0</v>
      </c>
      <c r="AE513">
        <f t="shared" si="602"/>
        <v>0</v>
      </c>
      <c r="AF513">
        <f t="shared" si="602"/>
        <v>0</v>
      </c>
      <c r="AG513">
        <f t="shared" si="574"/>
        <v>0</v>
      </c>
      <c r="AH513">
        <f t="shared" si="603"/>
        <v>0</v>
      </c>
      <c r="AI513">
        <f t="shared" si="603"/>
        <v>0</v>
      </c>
      <c r="AJ513">
        <f t="shared" si="575"/>
        <v>0</v>
      </c>
      <c r="AK513">
        <v>92.52</v>
      </c>
      <c r="AL513">
        <v>92.52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81</v>
      </c>
      <c r="AU513">
        <v>72</v>
      </c>
      <c r="AV513">
        <v>1</v>
      </c>
      <c r="AW513">
        <v>1</v>
      </c>
      <c r="AZ513">
        <v>1</v>
      </c>
      <c r="BA513">
        <v>1</v>
      </c>
      <c r="BB513">
        <v>1</v>
      </c>
      <c r="BC513">
        <v>1</v>
      </c>
      <c r="BD513" t="s">
        <v>6</v>
      </c>
      <c r="BE513" t="s">
        <v>6</v>
      </c>
      <c r="BF513" t="s">
        <v>6</v>
      </c>
      <c r="BG513" t="s">
        <v>6</v>
      </c>
      <c r="BH513">
        <v>3</v>
      </c>
      <c r="BI513">
        <v>1</v>
      </c>
      <c r="BJ513" t="s">
        <v>678</v>
      </c>
      <c r="BM513">
        <v>10001</v>
      </c>
      <c r="BN513">
        <v>0</v>
      </c>
      <c r="BO513" t="s">
        <v>6</v>
      </c>
      <c r="BP513">
        <v>0</v>
      </c>
      <c r="BQ513">
        <v>2</v>
      </c>
      <c r="BR513">
        <v>0</v>
      </c>
      <c r="BS513">
        <v>1</v>
      </c>
      <c r="BT513">
        <v>1</v>
      </c>
      <c r="BU513">
        <v>1</v>
      </c>
      <c r="BV513">
        <v>1</v>
      </c>
      <c r="BW513">
        <v>1</v>
      </c>
      <c r="BX513">
        <v>1</v>
      </c>
      <c r="BY513" t="s">
        <v>6</v>
      </c>
      <c r="BZ513">
        <v>90</v>
      </c>
      <c r="CA513">
        <v>85</v>
      </c>
      <c r="CF513">
        <v>0</v>
      </c>
      <c r="CG513">
        <v>0</v>
      </c>
      <c r="CM513">
        <v>0</v>
      </c>
      <c r="CN513" t="s">
        <v>6</v>
      </c>
      <c r="CO513">
        <v>0</v>
      </c>
      <c r="CP513">
        <f t="shared" si="576"/>
        <v>92.52</v>
      </c>
      <c r="CQ513">
        <f t="shared" si="577"/>
        <v>92.52</v>
      </c>
      <c r="CR513">
        <f t="shared" si="578"/>
        <v>0</v>
      </c>
      <c r="CS513">
        <f t="shared" si="579"/>
        <v>0</v>
      </c>
      <c r="CT513">
        <f t="shared" si="580"/>
        <v>0</v>
      </c>
      <c r="CU513">
        <f t="shared" si="581"/>
        <v>0</v>
      </c>
      <c r="CV513">
        <f t="shared" si="582"/>
        <v>0</v>
      </c>
      <c r="CW513">
        <f t="shared" si="583"/>
        <v>0</v>
      </c>
      <c r="CX513">
        <f t="shared" si="584"/>
        <v>0</v>
      </c>
      <c r="CY513">
        <f t="shared" si="585"/>
        <v>0</v>
      </c>
      <c r="CZ513">
        <f t="shared" si="586"/>
        <v>0</v>
      </c>
      <c r="DC513" t="s">
        <v>6</v>
      </c>
      <c r="DD513" t="s">
        <v>6</v>
      </c>
      <c r="DE513" t="s">
        <v>6</v>
      </c>
      <c r="DF513" t="s">
        <v>6</v>
      </c>
      <c r="DG513" t="s">
        <v>6</v>
      </c>
      <c r="DH513" t="s">
        <v>6</v>
      </c>
      <c r="DI513" t="s">
        <v>6</v>
      </c>
      <c r="DJ513" t="s">
        <v>6</v>
      </c>
      <c r="DK513" t="s">
        <v>6</v>
      </c>
      <c r="DL513" t="s">
        <v>6</v>
      </c>
      <c r="DM513" t="s">
        <v>6</v>
      </c>
      <c r="DN513">
        <v>0</v>
      </c>
      <c r="DO513">
        <v>0</v>
      </c>
      <c r="DP513">
        <v>1</v>
      </c>
      <c r="DQ513">
        <v>1</v>
      </c>
      <c r="DU513">
        <v>1013</v>
      </c>
      <c r="DV513" t="s">
        <v>661</v>
      </c>
      <c r="DW513" t="s">
        <v>661</v>
      </c>
      <c r="DX513">
        <v>1</v>
      </c>
      <c r="EE513">
        <v>27029023</v>
      </c>
      <c r="EF513">
        <v>2</v>
      </c>
      <c r="EG513" t="s">
        <v>23</v>
      </c>
      <c r="EH513">
        <v>0</v>
      </c>
      <c r="EI513" t="s">
        <v>6</v>
      </c>
      <c r="EJ513">
        <v>1</v>
      </c>
      <c r="EK513">
        <v>10001</v>
      </c>
      <c r="EL513" t="s">
        <v>475</v>
      </c>
      <c r="EM513" t="s">
        <v>476</v>
      </c>
      <c r="EO513" t="s">
        <v>6</v>
      </c>
      <c r="EQ513">
        <v>0</v>
      </c>
      <c r="ER513">
        <v>92.52</v>
      </c>
      <c r="ES513">
        <v>92.52</v>
      </c>
      <c r="ET513">
        <v>0</v>
      </c>
      <c r="EU513">
        <v>0</v>
      </c>
      <c r="EV513">
        <v>0</v>
      </c>
      <c r="EW513">
        <v>0</v>
      </c>
      <c r="EX513">
        <v>0</v>
      </c>
      <c r="FQ513">
        <v>0</v>
      </c>
      <c r="FR513">
        <f t="shared" si="587"/>
        <v>0</v>
      </c>
      <c r="FS513">
        <v>0</v>
      </c>
      <c r="FT513" t="s">
        <v>27</v>
      </c>
      <c r="FU513" t="s">
        <v>28</v>
      </c>
      <c r="FX513">
        <v>81</v>
      </c>
      <c r="FY513">
        <v>72.25</v>
      </c>
      <c r="GA513" t="s">
        <v>6</v>
      </c>
      <c r="GD513">
        <v>0</v>
      </c>
      <c r="GF513">
        <v>203574032</v>
      </c>
      <c r="GG513">
        <v>2</v>
      </c>
      <c r="GH513">
        <v>1</v>
      </c>
      <c r="GI513">
        <v>-2</v>
      </c>
      <c r="GJ513">
        <v>0</v>
      </c>
      <c r="GK513">
        <f>ROUND(R513*(S12)/100,2)</f>
        <v>0</v>
      </c>
      <c r="GL513">
        <f t="shared" si="588"/>
        <v>0</v>
      </c>
      <c r="GM513">
        <f t="shared" si="589"/>
        <v>92.52</v>
      </c>
      <c r="GN513">
        <f t="shared" si="590"/>
        <v>92.52</v>
      </c>
      <c r="GO513">
        <f t="shared" si="591"/>
        <v>0</v>
      </c>
      <c r="GP513">
        <f t="shared" si="592"/>
        <v>0</v>
      </c>
      <c r="GR513">
        <v>0</v>
      </c>
      <c r="GS513">
        <v>0</v>
      </c>
      <c r="GT513">
        <v>0</v>
      </c>
      <c r="GU513" t="s">
        <v>6</v>
      </c>
      <c r="GV513">
        <f t="shared" si="593"/>
        <v>0</v>
      </c>
      <c r="GW513">
        <v>1</v>
      </c>
      <c r="GX513">
        <f t="shared" si="594"/>
        <v>0</v>
      </c>
      <c r="HA513">
        <v>0</v>
      </c>
      <c r="HB513">
        <v>0</v>
      </c>
      <c r="IK513">
        <v>0</v>
      </c>
    </row>
    <row r="514" spans="1:255" x14ac:dyDescent="0.2">
      <c r="A514" s="2">
        <v>17</v>
      </c>
      <c r="B514" s="2">
        <v>1</v>
      </c>
      <c r="C514" s="2">
        <f>ROW(SmtRes!A1403)</f>
        <v>1403</v>
      </c>
      <c r="D514" s="2">
        <f>ROW(EtalonRes!A1419)</f>
        <v>1419</v>
      </c>
      <c r="E514" s="2" t="s">
        <v>692</v>
      </c>
      <c r="F514" s="2" t="s">
        <v>94</v>
      </c>
      <c r="G514" s="2" t="s">
        <v>248</v>
      </c>
      <c r="H514" s="2" t="s">
        <v>96</v>
      </c>
      <c r="I514" s="2">
        <f>ROUND(51.75+8.74,9)</f>
        <v>60.49</v>
      </c>
      <c r="J514" s="2">
        <v>0</v>
      </c>
      <c r="K514" s="2"/>
      <c r="L514" s="2"/>
      <c r="M514" s="2"/>
      <c r="N514" s="2"/>
      <c r="O514" s="2">
        <f t="shared" si="562"/>
        <v>4301.4399999999996</v>
      </c>
      <c r="P514" s="2">
        <f t="shared" si="563"/>
        <v>1555.8</v>
      </c>
      <c r="Q514" s="2">
        <f t="shared" si="564"/>
        <v>1089.42</v>
      </c>
      <c r="R514" s="2">
        <f t="shared" si="565"/>
        <v>148.81</v>
      </c>
      <c r="S514" s="2">
        <f t="shared" si="566"/>
        <v>1656.22</v>
      </c>
      <c r="T514" s="2">
        <f t="shared" si="567"/>
        <v>0</v>
      </c>
      <c r="U514" s="2">
        <f t="shared" si="568"/>
        <v>166.95239999999998</v>
      </c>
      <c r="V514" s="2">
        <f t="shared" si="569"/>
        <v>12.854125000000002</v>
      </c>
      <c r="W514" s="2">
        <f t="shared" si="570"/>
        <v>0</v>
      </c>
      <c r="X514" s="2">
        <f t="shared" si="571"/>
        <v>1462.07</v>
      </c>
      <c r="Y514" s="2">
        <f t="shared" si="572"/>
        <v>1299.6199999999999</v>
      </c>
      <c r="Z514" s="2"/>
      <c r="AA514" s="2">
        <v>27721505</v>
      </c>
      <c r="AB514" s="2">
        <f t="shared" si="573"/>
        <v>71.11</v>
      </c>
      <c r="AC514" s="2">
        <f t="shared" si="600"/>
        <v>25.72</v>
      </c>
      <c r="AD514" s="2">
        <f>ROUND(((((ET514*1.25))-((EU514*1.25)))+AE514),2)</f>
        <v>18.010000000000002</v>
      </c>
      <c r="AE514" s="2">
        <f>ROUND(((EU514*1.25)),2)</f>
        <v>2.46</v>
      </c>
      <c r="AF514" s="2">
        <f>ROUND(((EV514*1.15)),2)</f>
        <v>27.38</v>
      </c>
      <c r="AG514" s="2">
        <f t="shared" si="574"/>
        <v>0</v>
      </c>
      <c r="AH514" s="2">
        <f>((EW514*1.15))</f>
        <v>2.76</v>
      </c>
      <c r="AI514" s="2">
        <f>((EX514*1.25))</f>
        <v>0.21250000000000002</v>
      </c>
      <c r="AJ514" s="2">
        <f t="shared" si="575"/>
        <v>0</v>
      </c>
      <c r="AK514" s="2">
        <v>63.94</v>
      </c>
      <c r="AL514" s="2">
        <v>25.72</v>
      </c>
      <c r="AM514" s="2">
        <v>14.41</v>
      </c>
      <c r="AN514" s="2">
        <v>1.97</v>
      </c>
      <c r="AO514" s="2">
        <v>23.81</v>
      </c>
      <c r="AP514" s="2">
        <v>0</v>
      </c>
      <c r="AQ514" s="2">
        <v>2.4</v>
      </c>
      <c r="AR514" s="2">
        <v>0.17</v>
      </c>
      <c r="AS514" s="2">
        <v>0</v>
      </c>
      <c r="AT514" s="2">
        <v>81</v>
      </c>
      <c r="AU514" s="2">
        <v>72</v>
      </c>
      <c r="AV514" s="2">
        <v>1</v>
      </c>
      <c r="AW514" s="2">
        <v>1</v>
      </c>
      <c r="AX514" s="2"/>
      <c r="AY514" s="2"/>
      <c r="AZ514" s="2">
        <v>1</v>
      </c>
      <c r="BA514" s="2">
        <v>1</v>
      </c>
      <c r="BB514" s="2">
        <v>1</v>
      </c>
      <c r="BC514" s="2">
        <v>1</v>
      </c>
      <c r="BD514" s="2" t="s">
        <v>6</v>
      </c>
      <c r="BE514" s="2" t="s">
        <v>6</v>
      </c>
      <c r="BF514" s="2" t="s">
        <v>6</v>
      </c>
      <c r="BG514" s="2" t="s">
        <v>6</v>
      </c>
      <c r="BH514" s="2">
        <v>0</v>
      </c>
      <c r="BI514" s="2">
        <v>1</v>
      </c>
      <c r="BJ514" s="2" t="s">
        <v>97</v>
      </c>
      <c r="BK514" s="2"/>
      <c r="BL514" s="2"/>
      <c r="BM514" s="2">
        <v>9001</v>
      </c>
      <c r="BN514" s="2">
        <v>0</v>
      </c>
      <c r="BO514" s="2" t="s">
        <v>6</v>
      </c>
      <c r="BP514" s="2">
        <v>0</v>
      </c>
      <c r="BQ514" s="2">
        <v>2</v>
      </c>
      <c r="BR514" s="2">
        <v>0</v>
      </c>
      <c r="BS514" s="2">
        <v>1</v>
      </c>
      <c r="BT514" s="2">
        <v>1</v>
      </c>
      <c r="BU514" s="2">
        <v>1</v>
      </c>
      <c r="BV514" s="2">
        <v>1</v>
      </c>
      <c r="BW514" s="2">
        <v>1</v>
      </c>
      <c r="BX514" s="2">
        <v>1</v>
      </c>
      <c r="BY514" s="2" t="s">
        <v>6</v>
      </c>
      <c r="BZ514" s="2">
        <v>90</v>
      </c>
      <c r="CA514" s="2">
        <v>85</v>
      </c>
      <c r="CB514" s="2"/>
      <c r="CC514" s="2"/>
      <c r="CD514" s="2"/>
      <c r="CE514" s="2"/>
      <c r="CF514" s="2">
        <v>0</v>
      </c>
      <c r="CG514" s="2">
        <v>0</v>
      </c>
      <c r="CH514" s="2"/>
      <c r="CI514" s="2"/>
      <c r="CJ514" s="2"/>
      <c r="CK514" s="2"/>
      <c r="CL514" s="2"/>
      <c r="CM514" s="2">
        <v>0</v>
      </c>
      <c r="CN514" s="2" t="s">
        <v>1470</v>
      </c>
      <c r="CO514" s="2">
        <v>0</v>
      </c>
      <c r="CP514" s="2">
        <f t="shared" si="576"/>
        <v>4301.4400000000005</v>
      </c>
      <c r="CQ514" s="2">
        <f t="shared" si="577"/>
        <v>25.72</v>
      </c>
      <c r="CR514" s="2">
        <f t="shared" si="578"/>
        <v>18.010000000000002</v>
      </c>
      <c r="CS514" s="2">
        <f t="shared" si="579"/>
        <v>2.46</v>
      </c>
      <c r="CT514" s="2">
        <f t="shared" si="580"/>
        <v>27.38</v>
      </c>
      <c r="CU514" s="2">
        <f t="shared" si="581"/>
        <v>0</v>
      </c>
      <c r="CV514" s="2">
        <f t="shared" si="582"/>
        <v>2.76</v>
      </c>
      <c r="CW514" s="2">
        <f t="shared" si="583"/>
        <v>0.21250000000000002</v>
      </c>
      <c r="CX514" s="2">
        <f t="shared" si="584"/>
        <v>0</v>
      </c>
      <c r="CY514" s="2">
        <f t="shared" si="585"/>
        <v>1462.0743</v>
      </c>
      <c r="CZ514" s="2">
        <f t="shared" si="586"/>
        <v>1299.6215999999999</v>
      </c>
      <c r="DA514" s="2"/>
      <c r="DB514" s="2"/>
      <c r="DC514" s="2" t="s">
        <v>6</v>
      </c>
      <c r="DD514" s="2" t="s">
        <v>6</v>
      </c>
      <c r="DE514" s="2" t="s">
        <v>102</v>
      </c>
      <c r="DF514" s="2" t="s">
        <v>102</v>
      </c>
      <c r="DG514" s="2" t="s">
        <v>103</v>
      </c>
      <c r="DH514" s="2" t="s">
        <v>6</v>
      </c>
      <c r="DI514" s="2" t="s">
        <v>103</v>
      </c>
      <c r="DJ514" s="2" t="s">
        <v>102</v>
      </c>
      <c r="DK514" s="2" t="s">
        <v>6</v>
      </c>
      <c r="DL514" s="2" t="s">
        <v>6</v>
      </c>
      <c r="DM514" s="2" t="s">
        <v>6</v>
      </c>
      <c r="DN514" s="2">
        <v>0</v>
      </c>
      <c r="DO514" s="2">
        <v>0</v>
      </c>
      <c r="DP514" s="2">
        <v>1</v>
      </c>
      <c r="DQ514" s="2">
        <v>1</v>
      </c>
      <c r="DR514" s="2"/>
      <c r="DS514" s="2"/>
      <c r="DT514" s="2"/>
      <c r="DU514" s="2">
        <v>1005</v>
      </c>
      <c r="DV514" s="2" t="s">
        <v>96</v>
      </c>
      <c r="DW514" s="2" t="s">
        <v>96</v>
      </c>
      <c r="DX514" s="2">
        <v>1</v>
      </c>
      <c r="DY514" s="2"/>
      <c r="DZ514" s="2"/>
      <c r="EA514" s="2"/>
      <c r="EB514" s="2"/>
      <c r="EC514" s="2"/>
      <c r="ED514" s="2"/>
      <c r="EE514" s="2">
        <v>27029022</v>
      </c>
      <c r="EF514" s="2">
        <v>2</v>
      </c>
      <c r="EG514" s="2" t="s">
        <v>23</v>
      </c>
      <c r="EH514" s="2">
        <v>0</v>
      </c>
      <c r="EI514" s="2" t="s">
        <v>6</v>
      </c>
      <c r="EJ514" s="2">
        <v>1</v>
      </c>
      <c r="EK514" s="2">
        <v>9001</v>
      </c>
      <c r="EL514" s="2" t="s">
        <v>54</v>
      </c>
      <c r="EM514" s="2" t="s">
        <v>55</v>
      </c>
      <c r="EN514" s="2"/>
      <c r="EO514" s="2" t="s">
        <v>106</v>
      </c>
      <c r="EP514" s="2"/>
      <c r="EQ514" s="2">
        <v>0</v>
      </c>
      <c r="ER514" s="2">
        <v>63.94</v>
      </c>
      <c r="ES514" s="2">
        <v>25.72</v>
      </c>
      <c r="ET514" s="2">
        <v>14.41</v>
      </c>
      <c r="EU514" s="2">
        <v>1.97</v>
      </c>
      <c r="EV514" s="2">
        <v>23.81</v>
      </c>
      <c r="EW514" s="2">
        <v>2.4</v>
      </c>
      <c r="EX514" s="2">
        <v>0.17</v>
      </c>
      <c r="EY514" s="2">
        <v>0</v>
      </c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>
        <v>0</v>
      </c>
      <c r="FR514" s="2">
        <f t="shared" si="587"/>
        <v>0</v>
      </c>
      <c r="FS514" s="2">
        <v>0</v>
      </c>
      <c r="FT514" s="2" t="s">
        <v>27</v>
      </c>
      <c r="FU514" s="2" t="s">
        <v>28</v>
      </c>
      <c r="FV514" s="2"/>
      <c r="FW514" s="2"/>
      <c r="FX514" s="2">
        <v>81</v>
      </c>
      <c r="FY514" s="2">
        <v>72.25</v>
      </c>
      <c r="FZ514" s="2"/>
      <c r="GA514" s="2" t="s">
        <v>6</v>
      </c>
      <c r="GB514" s="2"/>
      <c r="GC514" s="2"/>
      <c r="GD514" s="2">
        <v>0</v>
      </c>
      <c r="GE514" s="2"/>
      <c r="GF514" s="2">
        <v>1555078569</v>
      </c>
      <c r="GG514" s="2">
        <v>2</v>
      </c>
      <c r="GH514" s="2">
        <v>1</v>
      </c>
      <c r="GI514" s="2">
        <v>-2</v>
      </c>
      <c r="GJ514" s="2">
        <v>0</v>
      </c>
      <c r="GK514" s="2">
        <f>ROUND(R514*(R12)/100,2)</f>
        <v>0</v>
      </c>
      <c r="GL514" s="2">
        <f t="shared" si="588"/>
        <v>0</v>
      </c>
      <c r="GM514" s="2">
        <f t="shared" si="589"/>
        <v>7063.13</v>
      </c>
      <c r="GN514" s="2">
        <f t="shared" si="590"/>
        <v>7063.13</v>
      </c>
      <c r="GO514" s="2">
        <f t="shared" si="591"/>
        <v>0</v>
      </c>
      <c r="GP514" s="2">
        <f t="shared" si="592"/>
        <v>0</v>
      </c>
      <c r="GQ514" s="2"/>
      <c r="GR514" s="2">
        <v>0</v>
      </c>
      <c r="GS514" s="2">
        <v>3</v>
      </c>
      <c r="GT514" s="2">
        <v>0</v>
      </c>
      <c r="GU514" s="2" t="s">
        <v>6</v>
      </c>
      <c r="GV514" s="2">
        <f t="shared" si="593"/>
        <v>0</v>
      </c>
      <c r="GW514" s="2">
        <v>1</v>
      </c>
      <c r="GX514" s="2">
        <f t="shared" si="594"/>
        <v>0</v>
      </c>
      <c r="GY514" s="2"/>
      <c r="GZ514" s="2"/>
      <c r="HA514" s="2">
        <v>0</v>
      </c>
      <c r="HB514" s="2">
        <v>0</v>
      </c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>
        <v>0</v>
      </c>
      <c r="IL514" s="2"/>
      <c r="IM514" s="2"/>
      <c r="IN514" s="2"/>
      <c r="IO514" s="2"/>
      <c r="IP514" s="2"/>
      <c r="IQ514" s="2"/>
      <c r="IR514" s="2"/>
      <c r="IS514" s="2"/>
      <c r="IT514" s="2"/>
      <c r="IU514" s="2"/>
    </row>
    <row r="515" spans="1:255" x14ac:dyDescent="0.2">
      <c r="A515">
        <v>17</v>
      </c>
      <c r="B515">
        <v>1</v>
      </c>
      <c r="C515">
        <f>ROW(SmtRes!A1414)</f>
        <v>1414</v>
      </c>
      <c r="D515">
        <f>ROW(EtalonRes!A1428)</f>
        <v>1428</v>
      </c>
      <c r="E515" t="s">
        <v>692</v>
      </c>
      <c r="F515" t="s">
        <v>94</v>
      </c>
      <c r="G515" t="s">
        <v>248</v>
      </c>
      <c r="H515" t="s">
        <v>96</v>
      </c>
      <c r="I515">
        <f>ROUND(51.75+8.74,9)</f>
        <v>60.49</v>
      </c>
      <c r="J515">
        <v>0</v>
      </c>
      <c r="O515">
        <f t="shared" si="562"/>
        <v>4301.4399999999996</v>
      </c>
      <c r="P515">
        <f t="shared" si="563"/>
        <v>1555.8</v>
      </c>
      <c r="Q515">
        <f t="shared" si="564"/>
        <v>1089.42</v>
      </c>
      <c r="R515">
        <f t="shared" si="565"/>
        <v>148.81</v>
      </c>
      <c r="S515">
        <f t="shared" si="566"/>
        <v>1656.22</v>
      </c>
      <c r="T515">
        <f t="shared" si="567"/>
        <v>0</v>
      </c>
      <c r="U515">
        <f t="shared" si="568"/>
        <v>166.95239999999998</v>
      </c>
      <c r="V515">
        <f t="shared" si="569"/>
        <v>12.854125000000002</v>
      </c>
      <c r="W515">
        <f t="shared" si="570"/>
        <v>0</v>
      </c>
      <c r="X515">
        <f t="shared" si="571"/>
        <v>1462.07</v>
      </c>
      <c r="Y515">
        <f t="shared" si="572"/>
        <v>1299.6199999999999</v>
      </c>
      <c r="AA515">
        <v>27721504</v>
      </c>
      <c r="AB515">
        <f t="shared" si="573"/>
        <v>71.11</v>
      </c>
      <c r="AC515">
        <f t="shared" si="600"/>
        <v>25.72</v>
      </c>
      <c r="AD515">
        <f>ROUND(((((ET515*1.25))-((EU515*1.25)))+AE515),2)</f>
        <v>18.010000000000002</v>
      </c>
      <c r="AE515">
        <f>ROUND(((EU515*1.25)),2)</f>
        <v>2.46</v>
      </c>
      <c r="AF515">
        <f>ROUND(((EV515*1.15)),2)</f>
        <v>27.38</v>
      </c>
      <c r="AG515">
        <f t="shared" si="574"/>
        <v>0</v>
      </c>
      <c r="AH515">
        <f>((EW515*1.15))</f>
        <v>2.76</v>
      </c>
      <c r="AI515">
        <f>((EX515*1.25))</f>
        <v>0.21250000000000002</v>
      </c>
      <c r="AJ515">
        <f t="shared" si="575"/>
        <v>0</v>
      </c>
      <c r="AK515">
        <v>63.94</v>
      </c>
      <c r="AL515">
        <v>25.72</v>
      </c>
      <c r="AM515">
        <v>14.41</v>
      </c>
      <c r="AN515">
        <v>1.97</v>
      </c>
      <c r="AO515">
        <v>23.81</v>
      </c>
      <c r="AP515">
        <v>0</v>
      </c>
      <c r="AQ515">
        <v>2.4</v>
      </c>
      <c r="AR515">
        <v>0.17</v>
      </c>
      <c r="AS515">
        <v>0</v>
      </c>
      <c r="AT515">
        <v>81</v>
      </c>
      <c r="AU515">
        <v>72</v>
      </c>
      <c r="AV515">
        <v>1</v>
      </c>
      <c r="AW515">
        <v>1</v>
      </c>
      <c r="AZ515">
        <v>1</v>
      </c>
      <c r="BA515">
        <v>1</v>
      </c>
      <c r="BB515">
        <v>1</v>
      </c>
      <c r="BC515">
        <v>1</v>
      </c>
      <c r="BD515" t="s">
        <v>6</v>
      </c>
      <c r="BE515" t="s">
        <v>6</v>
      </c>
      <c r="BF515" t="s">
        <v>6</v>
      </c>
      <c r="BG515" t="s">
        <v>6</v>
      </c>
      <c r="BH515">
        <v>0</v>
      </c>
      <c r="BI515">
        <v>1</v>
      </c>
      <c r="BJ515" t="s">
        <v>97</v>
      </c>
      <c r="BM515">
        <v>9001</v>
      </c>
      <c r="BN515">
        <v>0</v>
      </c>
      <c r="BO515" t="s">
        <v>6</v>
      </c>
      <c r="BP515">
        <v>0</v>
      </c>
      <c r="BQ515">
        <v>2</v>
      </c>
      <c r="BR515">
        <v>0</v>
      </c>
      <c r="BS515">
        <v>1</v>
      </c>
      <c r="BT515">
        <v>1</v>
      </c>
      <c r="BU515">
        <v>1</v>
      </c>
      <c r="BV515">
        <v>1</v>
      </c>
      <c r="BW515">
        <v>1</v>
      </c>
      <c r="BX515">
        <v>1</v>
      </c>
      <c r="BY515" t="s">
        <v>6</v>
      </c>
      <c r="BZ515">
        <v>90</v>
      </c>
      <c r="CA515">
        <v>85</v>
      </c>
      <c r="CF515">
        <v>0</v>
      </c>
      <c r="CG515">
        <v>0</v>
      </c>
      <c r="CM515">
        <v>0</v>
      </c>
      <c r="CN515" t="s">
        <v>1470</v>
      </c>
      <c r="CO515">
        <v>0</v>
      </c>
      <c r="CP515">
        <f t="shared" si="576"/>
        <v>4301.4400000000005</v>
      </c>
      <c r="CQ515">
        <f t="shared" si="577"/>
        <v>25.72</v>
      </c>
      <c r="CR515">
        <f t="shared" si="578"/>
        <v>18.010000000000002</v>
      </c>
      <c r="CS515">
        <f t="shared" si="579"/>
        <v>2.46</v>
      </c>
      <c r="CT515">
        <f t="shared" si="580"/>
        <v>27.38</v>
      </c>
      <c r="CU515">
        <f t="shared" si="581"/>
        <v>0</v>
      </c>
      <c r="CV515">
        <f t="shared" si="582"/>
        <v>2.76</v>
      </c>
      <c r="CW515">
        <f t="shared" si="583"/>
        <v>0.21250000000000002</v>
      </c>
      <c r="CX515">
        <f t="shared" si="584"/>
        <v>0</v>
      </c>
      <c r="CY515">
        <f t="shared" si="585"/>
        <v>1462.0743</v>
      </c>
      <c r="CZ515">
        <f t="shared" si="586"/>
        <v>1299.6215999999999</v>
      </c>
      <c r="DC515" t="s">
        <v>6</v>
      </c>
      <c r="DD515" t="s">
        <v>6</v>
      </c>
      <c r="DE515" t="s">
        <v>102</v>
      </c>
      <c r="DF515" t="s">
        <v>102</v>
      </c>
      <c r="DG515" t="s">
        <v>103</v>
      </c>
      <c r="DH515" t="s">
        <v>6</v>
      </c>
      <c r="DI515" t="s">
        <v>103</v>
      </c>
      <c r="DJ515" t="s">
        <v>102</v>
      </c>
      <c r="DK515" t="s">
        <v>6</v>
      </c>
      <c r="DL515" t="s">
        <v>6</v>
      </c>
      <c r="DM515" t="s">
        <v>6</v>
      </c>
      <c r="DN515">
        <v>0</v>
      </c>
      <c r="DO515">
        <v>0</v>
      </c>
      <c r="DP515">
        <v>1</v>
      </c>
      <c r="DQ515">
        <v>1</v>
      </c>
      <c r="DU515">
        <v>1005</v>
      </c>
      <c r="DV515" t="s">
        <v>96</v>
      </c>
      <c r="DW515" t="s">
        <v>96</v>
      </c>
      <c r="DX515">
        <v>1</v>
      </c>
      <c r="EE515">
        <v>27029022</v>
      </c>
      <c r="EF515">
        <v>2</v>
      </c>
      <c r="EG515" t="s">
        <v>23</v>
      </c>
      <c r="EH515">
        <v>0</v>
      </c>
      <c r="EI515" t="s">
        <v>6</v>
      </c>
      <c r="EJ515">
        <v>1</v>
      </c>
      <c r="EK515">
        <v>9001</v>
      </c>
      <c r="EL515" t="s">
        <v>54</v>
      </c>
      <c r="EM515" t="s">
        <v>55</v>
      </c>
      <c r="EO515" t="s">
        <v>106</v>
      </c>
      <c r="EQ515">
        <v>0</v>
      </c>
      <c r="ER515">
        <v>63.94</v>
      </c>
      <c r="ES515">
        <v>25.72</v>
      </c>
      <c r="ET515">
        <v>14.41</v>
      </c>
      <c r="EU515">
        <v>1.97</v>
      </c>
      <c r="EV515">
        <v>23.81</v>
      </c>
      <c r="EW515">
        <v>2.4</v>
      </c>
      <c r="EX515">
        <v>0.17</v>
      </c>
      <c r="EY515">
        <v>0</v>
      </c>
      <c r="FQ515">
        <v>0</v>
      </c>
      <c r="FR515">
        <f t="shared" si="587"/>
        <v>0</v>
      </c>
      <c r="FS515">
        <v>0</v>
      </c>
      <c r="FT515" t="s">
        <v>27</v>
      </c>
      <c r="FU515" t="s">
        <v>28</v>
      </c>
      <c r="FX515">
        <v>81</v>
      </c>
      <c r="FY515">
        <v>72.25</v>
      </c>
      <c r="GA515" t="s">
        <v>6</v>
      </c>
      <c r="GD515">
        <v>0</v>
      </c>
      <c r="GF515">
        <v>1555078569</v>
      </c>
      <c r="GG515">
        <v>2</v>
      </c>
      <c r="GH515">
        <v>1</v>
      </c>
      <c r="GI515">
        <v>-2</v>
      </c>
      <c r="GJ515">
        <v>0</v>
      </c>
      <c r="GK515">
        <f>ROUND(R515*(S12)/100,2)</f>
        <v>0</v>
      </c>
      <c r="GL515">
        <f t="shared" si="588"/>
        <v>0</v>
      </c>
      <c r="GM515">
        <f t="shared" si="589"/>
        <v>7063.13</v>
      </c>
      <c r="GN515">
        <f t="shared" si="590"/>
        <v>7063.13</v>
      </c>
      <c r="GO515">
        <f t="shared" si="591"/>
        <v>0</v>
      </c>
      <c r="GP515">
        <f t="shared" si="592"/>
        <v>0</v>
      </c>
      <c r="GR515">
        <v>0</v>
      </c>
      <c r="GS515">
        <v>0</v>
      </c>
      <c r="GT515">
        <v>0</v>
      </c>
      <c r="GU515" t="s">
        <v>6</v>
      </c>
      <c r="GV515">
        <f t="shared" si="593"/>
        <v>0</v>
      </c>
      <c r="GW515">
        <v>1</v>
      </c>
      <c r="GX515">
        <f t="shared" si="594"/>
        <v>0</v>
      </c>
      <c r="HA515">
        <v>0</v>
      </c>
      <c r="HB515">
        <v>0</v>
      </c>
      <c r="IK515">
        <v>0</v>
      </c>
    </row>
    <row r="516" spans="1:255" x14ac:dyDescent="0.2">
      <c r="A516" s="2">
        <v>18</v>
      </c>
      <c r="B516" s="2">
        <v>1</v>
      </c>
      <c r="C516" s="2">
        <v>1398</v>
      </c>
      <c r="D516" s="2"/>
      <c r="E516" s="2" t="s">
        <v>693</v>
      </c>
      <c r="F516" s="2" t="s">
        <v>688</v>
      </c>
      <c r="G516" s="2" t="s">
        <v>689</v>
      </c>
      <c r="H516" s="2" t="s">
        <v>661</v>
      </c>
      <c r="I516" s="2">
        <f>I514*J516</f>
        <v>17</v>
      </c>
      <c r="J516" s="2">
        <v>0.28103818813026948</v>
      </c>
      <c r="K516" s="2"/>
      <c r="L516" s="2"/>
      <c r="M516" s="2"/>
      <c r="N516" s="2"/>
      <c r="O516" s="2">
        <f t="shared" si="562"/>
        <v>1609.56</v>
      </c>
      <c r="P516" s="2">
        <f t="shared" si="563"/>
        <v>1609.56</v>
      </c>
      <c r="Q516" s="2">
        <f t="shared" si="564"/>
        <v>0</v>
      </c>
      <c r="R516" s="2">
        <f t="shared" si="565"/>
        <v>0</v>
      </c>
      <c r="S516" s="2">
        <f t="shared" si="566"/>
        <v>0</v>
      </c>
      <c r="T516" s="2">
        <f t="shared" si="567"/>
        <v>0</v>
      </c>
      <c r="U516" s="2">
        <f t="shared" si="568"/>
        <v>0</v>
      </c>
      <c r="V516" s="2">
        <f t="shared" si="569"/>
        <v>0</v>
      </c>
      <c r="W516" s="2">
        <f t="shared" si="570"/>
        <v>0</v>
      </c>
      <c r="X516" s="2">
        <f t="shared" si="571"/>
        <v>0</v>
      </c>
      <c r="Y516" s="2">
        <f t="shared" si="572"/>
        <v>0</v>
      </c>
      <c r="Z516" s="2"/>
      <c r="AA516" s="2">
        <v>27721505</v>
      </c>
      <c r="AB516" s="2">
        <f t="shared" si="573"/>
        <v>94.68</v>
      </c>
      <c r="AC516" s="2">
        <f t="shared" si="600"/>
        <v>94.68</v>
      </c>
      <c r="AD516" s="2">
        <f t="shared" ref="AD516:AD523" si="604">ROUND((((ET516)-(EU516))+AE516),2)</f>
        <v>0</v>
      </c>
      <c r="AE516" s="2">
        <f t="shared" ref="AE516:AF523" si="605">ROUND((EU516),2)</f>
        <v>0</v>
      </c>
      <c r="AF516" s="2">
        <f t="shared" si="605"/>
        <v>0</v>
      </c>
      <c r="AG516" s="2">
        <f t="shared" si="574"/>
        <v>0</v>
      </c>
      <c r="AH516" s="2">
        <f t="shared" ref="AH516:AI523" si="606">(EW516)</f>
        <v>0</v>
      </c>
      <c r="AI516" s="2">
        <f t="shared" si="606"/>
        <v>0</v>
      </c>
      <c r="AJ516" s="2">
        <f t="shared" si="575"/>
        <v>0</v>
      </c>
      <c r="AK516" s="2">
        <v>94.68</v>
      </c>
      <c r="AL516" s="2">
        <v>94.68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81</v>
      </c>
      <c r="AU516" s="2">
        <v>72</v>
      </c>
      <c r="AV516" s="2">
        <v>1</v>
      </c>
      <c r="AW516" s="2">
        <v>1</v>
      </c>
      <c r="AX516" s="2"/>
      <c r="AY516" s="2"/>
      <c r="AZ516" s="2">
        <v>1</v>
      </c>
      <c r="BA516" s="2">
        <v>1</v>
      </c>
      <c r="BB516" s="2">
        <v>1</v>
      </c>
      <c r="BC516" s="2">
        <v>1</v>
      </c>
      <c r="BD516" s="2" t="s">
        <v>6</v>
      </c>
      <c r="BE516" s="2" t="s">
        <v>6</v>
      </c>
      <c r="BF516" s="2" t="s">
        <v>6</v>
      </c>
      <c r="BG516" s="2" t="s">
        <v>6</v>
      </c>
      <c r="BH516" s="2">
        <v>3</v>
      </c>
      <c r="BI516" s="2">
        <v>1</v>
      </c>
      <c r="BJ516" s="2" t="s">
        <v>690</v>
      </c>
      <c r="BK516" s="2"/>
      <c r="BL516" s="2"/>
      <c r="BM516" s="2">
        <v>9001</v>
      </c>
      <c r="BN516" s="2">
        <v>0</v>
      </c>
      <c r="BO516" s="2" t="s">
        <v>6</v>
      </c>
      <c r="BP516" s="2">
        <v>0</v>
      </c>
      <c r="BQ516" s="2">
        <v>2</v>
      </c>
      <c r="BR516" s="2">
        <v>0</v>
      </c>
      <c r="BS516" s="2">
        <v>1</v>
      </c>
      <c r="BT516" s="2">
        <v>1</v>
      </c>
      <c r="BU516" s="2">
        <v>1</v>
      </c>
      <c r="BV516" s="2">
        <v>1</v>
      </c>
      <c r="BW516" s="2">
        <v>1</v>
      </c>
      <c r="BX516" s="2">
        <v>1</v>
      </c>
      <c r="BY516" s="2" t="s">
        <v>6</v>
      </c>
      <c r="BZ516" s="2">
        <v>90</v>
      </c>
      <c r="CA516" s="2">
        <v>85</v>
      </c>
      <c r="CB516" s="2"/>
      <c r="CC516" s="2"/>
      <c r="CD516" s="2"/>
      <c r="CE516" s="2"/>
      <c r="CF516" s="2">
        <v>0</v>
      </c>
      <c r="CG516" s="2">
        <v>0</v>
      </c>
      <c r="CH516" s="2"/>
      <c r="CI516" s="2"/>
      <c r="CJ516" s="2"/>
      <c r="CK516" s="2"/>
      <c r="CL516" s="2"/>
      <c r="CM516" s="2">
        <v>0</v>
      </c>
      <c r="CN516" s="2" t="s">
        <v>6</v>
      </c>
      <c r="CO516" s="2">
        <v>0</v>
      </c>
      <c r="CP516" s="2">
        <f t="shared" si="576"/>
        <v>1609.56</v>
      </c>
      <c r="CQ516" s="2">
        <f t="shared" si="577"/>
        <v>94.68</v>
      </c>
      <c r="CR516" s="2">
        <f t="shared" si="578"/>
        <v>0</v>
      </c>
      <c r="CS516" s="2">
        <f t="shared" si="579"/>
        <v>0</v>
      </c>
      <c r="CT516" s="2">
        <f t="shared" si="580"/>
        <v>0</v>
      </c>
      <c r="CU516" s="2">
        <f t="shared" si="581"/>
        <v>0</v>
      </c>
      <c r="CV516" s="2">
        <f t="shared" si="582"/>
        <v>0</v>
      </c>
      <c r="CW516" s="2">
        <f t="shared" si="583"/>
        <v>0</v>
      </c>
      <c r="CX516" s="2">
        <f t="shared" si="584"/>
        <v>0</v>
      </c>
      <c r="CY516" s="2">
        <f t="shared" si="585"/>
        <v>0</v>
      </c>
      <c r="CZ516" s="2">
        <f t="shared" si="586"/>
        <v>0</v>
      </c>
      <c r="DA516" s="2"/>
      <c r="DB516" s="2"/>
      <c r="DC516" s="2" t="s">
        <v>6</v>
      </c>
      <c r="DD516" s="2" t="s">
        <v>6</v>
      </c>
      <c r="DE516" s="2" t="s">
        <v>6</v>
      </c>
      <c r="DF516" s="2" t="s">
        <v>6</v>
      </c>
      <c r="DG516" s="2" t="s">
        <v>6</v>
      </c>
      <c r="DH516" s="2" t="s">
        <v>6</v>
      </c>
      <c r="DI516" s="2" t="s">
        <v>6</v>
      </c>
      <c r="DJ516" s="2" t="s">
        <v>6</v>
      </c>
      <c r="DK516" s="2" t="s">
        <v>6</v>
      </c>
      <c r="DL516" s="2" t="s">
        <v>6</v>
      </c>
      <c r="DM516" s="2" t="s">
        <v>6</v>
      </c>
      <c r="DN516" s="2">
        <v>0</v>
      </c>
      <c r="DO516" s="2">
        <v>0</v>
      </c>
      <c r="DP516" s="2">
        <v>1</v>
      </c>
      <c r="DQ516" s="2">
        <v>1</v>
      </c>
      <c r="DR516" s="2"/>
      <c r="DS516" s="2"/>
      <c r="DT516" s="2"/>
      <c r="DU516" s="2">
        <v>1013</v>
      </c>
      <c r="DV516" s="2" t="s">
        <v>661</v>
      </c>
      <c r="DW516" s="2" t="s">
        <v>661</v>
      </c>
      <c r="DX516" s="2">
        <v>1</v>
      </c>
      <c r="DY516" s="2"/>
      <c r="DZ516" s="2"/>
      <c r="EA516" s="2"/>
      <c r="EB516" s="2"/>
      <c r="EC516" s="2"/>
      <c r="ED516" s="2"/>
      <c r="EE516" s="2">
        <v>27029022</v>
      </c>
      <c r="EF516" s="2">
        <v>2</v>
      </c>
      <c r="EG516" s="2" t="s">
        <v>23</v>
      </c>
      <c r="EH516" s="2">
        <v>0</v>
      </c>
      <c r="EI516" s="2" t="s">
        <v>6</v>
      </c>
      <c r="EJ516" s="2">
        <v>1</v>
      </c>
      <c r="EK516" s="2">
        <v>9001</v>
      </c>
      <c r="EL516" s="2" t="s">
        <v>54</v>
      </c>
      <c r="EM516" s="2" t="s">
        <v>55</v>
      </c>
      <c r="EN516" s="2"/>
      <c r="EO516" s="2" t="s">
        <v>6</v>
      </c>
      <c r="EP516" s="2"/>
      <c r="EQ516" s="2">
        <v>0</v>
      </c>
      <c r="ER516" s="2">
        <v>94.68</v>
      </c>
      <c r="ES516" s="2">
        <v>94.68</v>
      </c>
      <c r="ET516" s="2">
        <v>0</v>
      </c>
      <c r="EU516" s="2">
        <v>0</v>
      </c>
      <c r="EV516" s="2">
        <v>0</v>
      </c>
      <c r="EW516" s="2">
        <v>0</v>
      </c>
      <c r="EX516" s="2">
        <v>0</v>
      </c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>
        <v>0</v>
      </c>
      <c r="FR516" s="2">
        <f t="shared" si="587"/>
        <v>0</v>
      </c>
      <c r="FS516" s="2">
        <v>0</v>
      </c>
      <c r="FT516" s="2" t="s">
        <v>27</v>
      </c>
      <c r="FU516" s="2" t="s">
        <v>28</v>
      </c>
      <c r="FV516" s="2"/>
      <c r="FW516" s="2"/>
      <c r="FX516" s="2">
        <v>81</v>
      </c>
      <c r="FY516" s="2">
        <v>72.25</v>
      </c>
      <c r="FZ516" s="2"/>
      <c r="GA516" s="2" t="s">
        <v>6</v>
      </c>
      <c r="GB516" s="2"/>
      <c r="GC516" s="2"/>
      <c r="GD516" s="2">
        <v>0</v>
      </c>
      <c r="GE516" s="2"/>
      <c r="GF516" s="2">
        <v>-2137607551</v>
      </c>
      <c r="GG516" s="2">
        <v>2</v>
      </c>
      <c r="GH516" s="2">
        <v>1</v>
      </c>
      <c r="GI516" s="2">
        <v>-2</v>
      </c>
      <c r="GJ516" s="2">
        <v>0</v>
      </c>
      <c r="GK516" s="2">
        <f>ROUND(R516*(R12)/100,2)</f>
        <v>0</v>
      </c>
      <c r="GL516" s="2">
        <f t="shared" si="588"/>
        <v>0</v>
      </c>
      <c r="GM516" s="2">
        <f t="shared" si="589"/>
        <v>1609.56</v>
      </c>
      <c r="GN516" s="2">
        <f t="shared" si="590"/>
        <v>1609.56</v>
      </c>
      <c r="GO516" s="2">
        <f t="shared" si="591"/>
        <v>0</v>
      </c>
      <c r="GP516" s="2">
        <f t="shared" si="592"/>
        <v>0</v>
      </c>
      <c r="GQ516" s="2"/>
      <c r="GR516" s="2">
        <v>0</v>
      </c>
      <c r="GS516" s="2">
        <v>3</v>
      </c>
      <c r="GT516" s="2">
        <v>0</v>
      </c>
      <c r="GU516" s="2" t="s">
        <v>6</v>
      </c>
      <c r="GV516" s="2">
        <f t="shared" si="593"/>
        <v>0</v>
      </c>
      <c r="GW516" s="2">
        <v>1</v>
      </c>
      <c r="GX516" s="2">
        <f t="shared" si="594"/>
        <v>0</v>
      </c>
      <c r="GY516" s="2"/>
      <c r="GZ516" s="2"/>
      <c r="HA516" s="2">
        <v>0</v>
      </c>
      <c r="HB516" s="2">
        <v>0</v>
      </c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>
        <v>0</v>
      </c>
      <c r="IL516" s="2"/>
      <c r="IM516" s="2"/>
      <c r="IN516" s="2"/>
      <c r="IO516" s="2"/>
      <c r="IP516" s="2"/>
      <c r="IQ516" s="2"/>
      <c r="IR516" s="2"/>
      <c r="IS516" s="2"/>
      <c r="IT516" s="2"/>
      <c r="IU516" s="2"/>
    </row>
    <row r="517" spans="1:255" x14ac:dyDescent="0.2">
      <c r="A517">
        <v>18</v>
      </c>
      <c r="B517">
        <v>1</v>
      </c>
      <c r="C517">
        <v>1409</v>
      </c>
      <c r="E517" t="s">
        <v>693</v>
      </c>
      <c r="F517" t="s">
        <v>688</v>
      </c>
      <c r="G517" t="s">
        <v>689</v>
      </c>
      <c r="H517" t="s">
        <v>661</v>
      </c>
      <c r="I517">
        <f>I515*J517</f>
        <v>17</v>
      </c>
      <c r="J517">
        <v>0.28103818813026948</v>
      </c>
      <c r="O517">
        <f t="shared" si="562"/>
        <v>1609.56</v>
      </c>
      <c r="P517">
        <f t="shared" si="563"/>
        <v>1609.56</v>
      </c>
      <c r="Q517">
        <f t="shared" si="564"/>
        <v>0</v>
      </c>
      <c r="R517">
        <f t="shared" si="565"/>
        <v>0</v>
      </c>
      <c r="S517">
        <f t="shared" si="566"/>
        <v>0</v>
      </c>
      <c r="T517">
        <f t="shared" si="567"/>
        <v>0</v>
      </c>
      <c r="U517">
        <f t="shared" si="568"/>
        <v>0</v>
      </c>
      <c r="V517">
        <f t="shared" si="569"/>
        <v>0</v>
      </c>
      <c r="W517">
        <f t="shared" si="570"/>
        <v>0</v>
      </c>
      <c r="X517">
        <f t="shared" si="571"/>
        <v>0</v>
      </c>
      <c r="Y517">
        <f t="shared" si="572"/>
        <v>0</v>
      </c>
      <c r="AA517">
        <v>27721504</v>
      </c>
      <c r="AB517">
        <f t="shared" si="573"/>
        <v>94.68</v>
      </c>
      <c r="AC517">
        <f t="shared" si="600"/>
        <v>94.68</v>
      </c>
      <c r="AD517">
        <f t="shared" si="604"/>
        <v>0</v>
      </c>
      <c r="AE517">
        <f t="shared" si="605"/>
        <v>0</v>
      </c>
      <c r="AF517">
        <f t="shared" si="605"/>
        <v>0</v>
      </c>
      <c r="AG517">
        <f t="shared" si="574"/>
        <v>0</v>
      </c>
      <c r="AH517">
        <f t="shared" si="606"/>
        <v>0</v>
      </c>
      <c r="AI517">
        <f t="shared" si="606"/>
        <v>0</v>
      </c>
      <c r="AJ517">
        <f t="shared" si="575"/>
        <v>0</v>
      </c>
      <c r="AK517">
        <v>94.68</v>
      </c>
      <c r="AL517">
        <v>94.68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81</v>
      </c>
      <c r="AU517">
        <v>72</v>
      </c>
      <c r="AV517">
        <v>1</v>
      </c>
      <c r="AW517">
        <v>1</v>
      </c>
      <c r="AZ517">
        <v>1</v>
      </c>
      <c r="BA517">
        <v>1</v>
      </c>
      <c r="BB517">
        <v>1</v>
      </c>
      <c r="BC517">
        <v>1</v>
      </c>
      <c r="BD517" t="s">
        <v>6</v>
      </c>
      <c r="BE517" t="s">
        <v>6</v>
      </c>
      <c r="BF517" t="s">
        <v>6</v>
      </c>
      <c r="BG517" t="s">
        <v>6</v>
      </c>
      <c r="BH517">
        <v>3</v>
      </c>
      <c r="BI517">
        <v>1</v>
      </c>
      <c r="BJ517" t="s">
        <v>690</v>
      </c>
      <c r="BM517">
        <v>9001</v>
      </c>
      <c r="BN517">
        <v>0</v>
      </c>
      <c r="BO517" t="s">
        <v>6</v>
      </c>
      <c r="BP517">
        <v>0</v>
      </c>
      <c r="BQ517">
        <v>2</v>
      </c>
      <c r="BR517">
        <v>0</v>
      </c>
      <c r="BS517">
        <v>1</v>
      </c>
      <c r="BT517">
        <v>1</v>
      </c>
      <c r="BU517">
        <v>1</v>
      </c>
      <c r="BV517">
        <v>1</v>
      </c>
      <c r="BW517">
        <v>1</v>
      </c>
      <c r="BX517">
        <v>1</v>
      </c>
      <c r="BY517" t="s">
        <v>6</v>
      </c>
      <c r="BZ517">
        <v>90</v>
      </c>
      <c r="CA517">
        <v>85</v>
      </c>
      <c r="CF517">
        <v>0</v>
      </c>
      <c r="CG517">
        <v>0</v>
      </c>
      <c r="CM517">
        <v>0</v>
      </c>
      <c r="CN517" t="s">
        <v>6</v>
      </c>
      <c r="CO517">
        <v>0</v>
      </c>
      <c r="CP517">
        <f t="shared" si="576"/>
        <v>1609.56</v>
      </c>
      <c r="CQ517">
        <f t="shared" si="577"/>
        <v>94.68</v>
      </c>
      <c r="CR517">
        <f t="shared" si="578"/>
        <v>0</v>
      </c>
      <c r="CS517">
        <f t="shared" si="579"/>
        <v>0</v>
      </c>
      <c r="CT517">
        <f t="shared" si="580"/>
        <v>0</v>
      </c>
      <c r="CU517">
        <f t="shared" si="581"/>
        <v>0</v>
      </c>
      <c r="CV517">
        <f t="shared" si="582"/>
        <v>0</v>
      </c>
      <c r="CW517">
        <f t="shared" si="583"/>
        <v>0</v>
      </c>
      <c r="CX517">
        <f t="shared" si="584"/>
        <v>0</v>
      </c>
      <c r="CY517">
        <f t="shared" si="585"/>
        <v>0</v>
      </c>
      <c r="CZ517">
        <f t="shared" si="586"/>
        <v>0</v>
      </c>
      <c r="DC517" t="s">
        <v>6</v>
      </c>
      <c r="DD517" t="s">
        <v>6</v>
      </c>
      <c r="DE517" t="s">
        <v>6</v>
      </c>
      <c r="DF517" t="s">
        <v>6</v>
      </c>
      <c r="DG517" t="s">
        <v>6</v>
      </c>
      <c r="DH517" t="s">
        <v>6</v>
      </c>
      <c r="DI517" t="s">
        <v>6</v>
      </c>
      <c r="DJ517" t="s">
        <v>6</v>
      </c>
      <c r="DK517" t="s">
        <v>6</v>
      </c>
      <c r="DL517" t="s">
        <v>6</v>
      </c>
      <c r="DM517" t="s">
        <v>6</v>
      </c>
      <c r="DN517">
        <v>0</v>
      </c>
      <c r="DO517">
        <v>0</v>
      </c>
      <c r="DP517">
        <v>1</v>
      </c>
      <c r="DQ517">
        <v>1</v>
      </c>
      <c r="DU517">
        <v>1013</v>
      </c>
      <c r="DV517" t="s">
        <v>661</v>
      </c>
      <c r="DW517" t="s">
        <v>661</v>
      </c>
      <c r="DX517">
        <v>1</v>
      </c>
      <c r="EE517">
        <v>27029022</v>
      </c>
      <c r="EF517">
        <v>2</v>
      </c>
      <c r="EG517" t="s">
        <v>23</v>
      </c>
      <c r="EH517">
        <v>0</v>
      </c>
      <c r="EI517" t="s">
        <v>6</v>
      </c>
      <c r="EJ517">
        <v>1</v>
      </c>
      <c r="EK517">
        <v>9001</v>
      </c>
      <c r="EL517" t="s">
        <v>54</v>
      </c>
      <c r="EM517" t="s">
        <v>55</v>
      </c>
      <c r="EO517" t="s">
        <v>6</v>
      </c>
      <c r="EQ517">
        <v>0</v>
      </c>
      <c r="ER517">
        <v>94.68</v>
      </c>
      <c r="ES517">
        <v>94.68</v>
      </c>
      <c r="ET517">
        <v>0</v>
      </c>
      <c r="EU517">
        <v>0</v>
      </c>
      <c r="EV517">
        <v>0</v>
      </c>
      <c r="EW517">
        <v>0</v>
      </c>
      <c r="EX517">
        <v>0</v>
      </c>
      <c r="FQ517">
        <v>0</v>
      </c>
      <c r="FR517">
        <f t="shared" si="587"/>
        <v>0</v>
      </c>
      <c r="FS517">
        <v>0</v>
      </c>
      <c r="FT517" t="s">
        <v>27</v>
      </c>
      <c r="FU517" t="s">
        <v>28</v>
      </c>
      <c r="FX517">
        <v>81</v>
      </c>
      <c r="FY517">
        <v>72.25</v>
      </c>
      <c r="GA517" t="s">
        <v>6</v>
      </c>
      <c r="GD517">
        <v>0</v>
      </c>
      <c r="GF517">
        <v>-2137607551</v>
      </c>
      <c r="GG517">
        <v>2</v>
      </c>
      <c r="GH517">
        <v>1</v>
      </c>
      <c r="GI517">
        <v>-2</v>
      </c>
      <c r="GJ517">
        <v>0</v>
      </c>
      <c r="GK517">
        <f>ROUND(R517*(S12)/100,2)</f>
        <v>0</v>
      </c>
      <c r="GL517">
        <f t="shared" si="588"/>
        <v>0</v>
      </c>
      <c r="GM517">
        <f t="shared" si="589"/>
        <v>1609.56</v>
      </c>
      <c r="GN517">
        <f t="shared" si="590"/>
        <v>1609.56</v>
      </c>
      <c r="GO517">
        <f t="shared" si="591"/>
        <v>0</v>
      </c>
      <c r="GP517">
        <f t="shared" si="592"/>
        <v>0</v>
      </c>
      <c r="GR517">
        <v>0</v>
      </c>
      <c r="GS517">
        <v>0</v>
      </c>
      <c r="GT517">
        <v>0</v>
      </c>
      <c r="GU517" t="s">
        <v>6</v>
      </c>
      <c r="GV517">
        <f t="shared" si="593"/>
        <v>0</v>
      </c>
      <c r="GW517">
        <v>1</v>
      </c>
      <c r="GX517">
        <f t="shared" si="594"/>
        <v>0</v>
      </c>
      <c r="HA517">
        <v>0</v>
      </c>
      <c r="HB517">
        <v>0</v>
      </c>
      <c r="IK517">
        <v>0</v>
      </c>
    </row>
    <row r="518" spans="1:255" x14ac:dyDescent="0.2">
      <c r="A518" s="2">
        <v>18</v>
      </c>
      <c r="B518" s="2">
        <v>1</v>
      </c>
      <c r="C518" s="2">
        <v>1400</v>
      </c>
      <c r="D518" s="2"/>
      <c r="E518" s="2" t="s">
        <v>694</v>
      </c>
      <c r="F518" s="2" t="s">
        <v>695</v>
      </c>
      <c r="G518" s="2" t="s">
        <v>696</v>
      </c>
      <c r="H518" s="2" t="s">
        <v>96</v>
      </c>
      <c r="I518" s="2">
        <f>I514*J518</f>
        <v>15</v>
      </c>
      <c r="J518" s="2">
        <v>0.24797487187964953</v>
      </c>
      <c r="K518" s="2"/>
      <c r="L518" s="2"/>
      <c r="M518" s="2"/>
      <c r="N518" s="2"/>
      <c r="O518" s="2">
        <f t="shared" si="562"/>
        <v>21976.65</v>
      </c>
      <c r="P518" s="2">
        <f t="shared" si="563"/>
        <v>21976.65</v>
      </c>
      <c r="Q518" s="2">
        <f t="shared" si="564"/>
        <v>0</v>
      </c>
      <c r="R518" s="2">
        <f t="shared" si="565"/>
        <v>0</v>
      </c>
      <c r="S518" s="2">
        <f t="shared" si="566"/>
        <v>0</v>
      </c>
      <c r="T518" s="2">
        <f t="shared" si="567"/>
        <v>0</v>
      </c>
      <c r="U518" s="2">
        <f t="shared" si="568"/>
        <v>0</v>
      </c>
      <c r="V518" s="2">
        <f t="shared" si="569"/>
        <v>0</v>
      </c>
      <c r="W518" s="2">
        <f t="shared" si="570"/>
        <v>0</v>
      </c>
      <c r="X518" s="2">
        <f t="shared" si="571"/>
        <v>0</v>
      </c>
      <c r="Y518" s="2">
        <f t="shared" si="572"/>
        <v>0</v>
      </c>
      <c r="Z518" s="2"/>
      <c r="AA518" s="2">
        <v>27721505</v>
      </c>
      <c r="AB518" s="2">
        <f t="shared" si="573"/>
        <v>1465.11</v>
      </c>
      <c r="AC518" s="2">
        <f t="shared" si="600"/>
        <v>1465.11</v>
      </c>
      <c r="AD518" s="2">
        <f t="shared" si="604"/>
        <v>0</v>
      </c>
      <c r="AE518" s="2">
        <f t="shared" si="605"/>
        <v>0</v>
      </c>
      <c r="AF518" s="2">
        <f t="shared" si="605"/>
        <v>0</v>
      </c>
      <c r="AG518" s="2">
        <f t="shared" si="574"/>
        <v>0</v>
      </c>
      <c r="AH518" s="2">
        <f t="shared" si="606"/>
        <v>0</v>
      </c>
      <c r="AI518" s="2">
        <f t="shared" si="606"/>
        <v>0</v>
      </c>
      <c r="AJ518" s="2">
        <f t="shared" si="575"/>
        <v>0</v>
      </c>
      <c r="AK518" s="2">
        <v>1465.11</v>
      </c>
      <c r="AL518" s="2">
        <v>1465.11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81</v>
      </c>
      <c r="AU518" s="2">
        <v>72</v>
      </c>
      <c r="AV518" s="2">
        <v>1</v>
      </c>
      <c r="AW518" s="2">
        <v>1</v>
      </c>
      <c r="AX518" s="2"/>
      <c r="AY518" s="2"/>
      <c r="AZ518" s="2">
        <v>1</v>
      </c>
      <c r="BA518" s="2">
        <v>1</v>
      </c>
      <c r="BB518" s="2">
        <v>1</v>
      </c>
      <c r="BC518" s="2">
        <v>1</v>
      </c>
      <c r="BD518" s="2" t="s">
        <v>6</v>
      </c>
      <c r="BE518" s="2" t="s">
        <v>6</v>
      </c>
      <c r="BF518" s="2" t="s">
        <v>6</v>
      </c>
      <c r="BG518" s="2" t="s">
        <v>6</v>
      </c>
      <c r="BH518" s="2">
        <v>3</v>
      </c>
      <c r="BI518" s="2">
        <v>1</v>
      </c>
      <c r="BJ518" s="2" t="s">
        <v>697</v>
      </c>
      <c r="BK518" s="2"/>
      <c r="BL518" s="2"/>
      <c r="BM518" s="2">
        <v>9001</v>
      </c>
      <c r="BN518" s="2">
        <v>0</v>
      </c>
      <c r="BO518" s="2" t="s">
        <v>6</v>
      </c>
      <c r="BP518" s="2">
        <v>0</v>
      </c>
      <c r="BQ518" s="2">
        <v>2</v>
      </c>
      <c r="BR518" s="2">
        <v>0</v>
      </c>
      <c r="BS518" s="2">
        <v>1</v>
      </c>
      <c r="BT518" s="2">
        <v>1</v>
      </c>
      <c r="BU518" s="2">
        <v>1</v>
      </c>
      <c r="BV518" s="2">
        <v>1</v>
      </c>
      <c r="BW518" s="2">
        <v>1</v>
      </c>
      <c r="BX518" s="2">
        <v>1</v>
      </c>
      <c r="BY518" s="2" t="s">
        <v>6</v>
      </c>
      <c r="BZ518" s="2">
        <v>90</v>
      </c>
      <c r="CA518" s="2">
        <v>85</v>
      </c>
      <c r="CB518" s="2"/>
      <c r="CC518" s="2"/>
      <c r="CD518" s="2"/>
      <c r="CE518" s="2"/>
      <c r="CF518" s="2">
        <v>0</v>
      </c>
      <c r="CG518" s="2">
        <v>0</v>
      </c>
      <c r="CH518" s="2"/>
      <c r="CI518" s="2"/>
      <c r="CJ518" s="2"/>
      <c r="CK518" s="2"/>
      <c r="CL518" s="2"/>
      <c r="CM518" s="2">
        <v>0</v>
      </c>
      <c r="CN518" s="2" t="s">
        <v>6</v>
      </c>
      <c r="CO518" s="2">
        <v>0</v>
      </c>
      <c r="CP518" s="2">
        <f t="shared" si="576"/>
        <v>21976.65</v>
      </c>
      <c r="CQ518" s="2">
        <f t="shared" si="577"/>
        <v>1465.11</v>
      </c>
      <c r="CR518" s="2">
        <f t="shared" si="578"/>
        <v>0</v>
      </c>
      <c r="CS518" s="2">
        <f t="shared" si="579"/>
        <v>0</v>
      </c>
      <c r="CT518" s="2">
        <f t="shared" si="580"/>
        <v>0</v>
      </c>
      <c r="CU518" s="2">
        <f t="shared" si="581"/>
        <v>0</v>
      </c>
      <c r="CV518" s="2">
        <f t="shared" si="582"/>
        <v>0</v>
      </c>
      <c r="CW518" s="2">
        <f t="shared" si="583"/>
        <v>0</v>
      </c>
      <c r="CX518" s="2">
        <f t="shared" si="584"/>
        <v>0</v>
      </c>
      <c r="CY518" s="2">
        <f t="shared" si="585"/>
        <v>0</v>
      </c>
      <c r="CZ518" s="2">
        <f t="shared" si="586"/>
        <v>0</v>
      </c>
      <c r="DA518" s="2"/>
      <c r="DB518" s="2"/>
      <c r="DC518" s="2" t="s">
        <v>6</v>
      </c>
      <c r="DD518" s="2" t="s">
        <v>6</v>
      </c>
      <c r="DE518" s="2" t="s">
        <v>6</v>
      </c>
      <c r="DF518" s="2" t="s">
        <v>6</v>
      </c>
      <c r="DG518" s="2" t="s">
        <v>6</v>
      </c>
      <c r="DH518" s="2" t="s">
        <v>6</v>
      </c>
      <c r="DI518" s="2" t="s">
        <v>6</v>
      </c>
      <c r="DJ518" s="2" t="s">
        <v>6</v>
      </c>
      <c r="DK518" s="2" t="s">
        <v>6</v>
      </c>
      <c r="DL518" s="2" t="s">
        <v>6</v>
      </c>
      <c r="DM518" s="2" t="s">
        <v>6</v>
      </c>
      <c r="DN518" s="2">
        <v>0</v>
      </c>
      <c r="DO518" s="2">
        <v>0</v>
      </c>
      <c r="DP518" s="2">
        <v>1</v>
      </c>
      <c r="DQ518" s="2">
        <v>1</v>
      </c>
      <c r="DR518" s="2"/>
      <c r="DS518" s="2"/>
      <c r="DT518" s="2"/>
      <c r="DU518" s="2">
        <v>1005</v>
      </c>
      <c r="DV518" s="2" t="s">
        <v>96</v>
      </c>
      <c r="DW518" s="2" t="s">
        <v>96</v>
      </c>
      <c r="DX518" s="2">
        <v>1</v>
      </c>
      <c r="DY518" s="2"/>
      <c r="DZ518" s="2"/>
      <c r="EA518" s="2"/>
      <c r="EB518" s="2"/>
      <c r="EC518" s="2"/>
      <c r="ED518" s="2"/>
      <c r="EE518" s="2">
        <v>27029022</v>
      </c>
      <c r="EF518" s="2">
        <v>2</v>
      </c>
      <c r="EG518" s="2" t="s">
        <v>23</v>
      </c>
      <c r="EH518" s="2">
        <v>0</v>
      </c>
      <c r="EI518" s="2" t="s">
        <v>6</v>
      </c>
      <c r="EJ518" s="2">
        <v>1</v>
      </c>
      <c r="EK518" s="2">
        <v>9001</v>
      </c>
      <c r="EL518" s="2" t="s">
        <v>54</v>
      </c>
      <c r="EM518" s="2" t="s">
        <v>55</v>
      </c>
      <c r="EN518" s="2"/>
      <c r="EO518" s="2" t="s">
        <v>6</v>
      </c>
      <c r="EP518" s="2"/>
      <c r="EQ518" s="2">
        <v>0</v>
      </c>
      <c r="ER518" s="2">
        <v>1465.11</v>
      </c>
      <c r="ES518" s="2">
        <v>1465.11</v>
      </c>
      <c r="ET518" s="2">
        <v>0</v>
      </c>
      <c r="EU518" s="2">
        <v>0</v>
      </c>
      <c r="EV518" s="2">
        <v>0</v>
      </c>
      <c r="EW518" s="2">
        <v>0</v>
      </c>
      <c r="EX518" s="2">
        <v>0</v>
      </c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>
        <v>0</v>
      </c>
      <c r="FR518" s="2">
        <f t="shared" si="587"/>
        <v>0</v>
      </c>
      <c r="FS518" s="2">
        <v>0</v>
      </c>
      <c r="FT518" s="2" t="s">
        <v>27</v>
      </c>
      <c r="FU518" s="2" t="s">
        <v>28</v>
      </c>
      <c r="FV518" s="2"/>
      <c r="FW518" s="2"/>
      <c r="FX518" s="2">
        <v>81</v>
      </c>
      <c r="FY518" s="2">
        <v>72.25</v>
      </c>
      <c r="FZ518" s="2"/>
      <c r="GA518" s="2" t="s">
        <v>6</v>
      </c>
      <c r="GB518" s="2"/>
      <c r="GC518" s="2"/>
      <c r="GD518" s="2">
        <v>0</v>
      </c>
      <c r="GE518" s="2"/>
      <c r="GF518" s="2">
        <v>-271919700</v>
      </c>
      <c r="GG518" s="2">
        <v>2</v>
      </c>
      <c r="GH518" s="2">
        <v>1</v>
      </c>
      <c r="GI518" s="2">
        <v>-2</v>
      </c>
      <c r="GJ518" s="2">
        <v>0</v>
      </c>
      <c r="GK518" s="2">
        <f>ROUND(R518*(R12)/100,2)</f>
        <v>0</v>
      </c>
      <c r="GL518" s="2">
        <f t="shared" si="588"/>
        <v>0</v>
      </c>
      <c r="GM518" s="2">
        <f t="shared" si="589"/>
        <v>21976.65</v>
      </c>
      <c r="GN518" s="2">
        <f t="shared" si="590"/>
        <v>21976.65</v>
      </c>
      <c r="GO518" s="2">
        <f t="shared" si="591"/>
        <v>0</v>
      </c>
      <c r="GP518" s="2">
        <f t="shared" si="592"/>
        <v>0</v>
      </c>
      <c r="GQ518" s="2"/>
      <c r="GR518" s="2">
        <v>0</v>
      </c>
      <c r="GS518" s="2">
        <v>3</v>
      </c>
      <c r="GT518" s="2">
        <v>0</v>
      </c>
      <c r="GU518" s="2" t="s">
        <v>6</v>
      </c>
      <c r="GV518" s="2">
        <f t="shared" si="593"/>
        <v>0</v>
      </c>
      <c r="GW518" s="2">
        <v>1</v>
      </c>
      <c r="GX518" s="2">
        <f t="shared" si="594"/>
        <v>0</v>
      </c>
      <c r="GY518" s="2"/>
      <c r="GZ518" s="2"/>
      <c r="HA518" s="2">
        <v>0</v>
      </c>
      <c r="HB518" s="2">
        <v>0</v>
      </c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>
        <v>0</v>
      </c>
      <c r="IL518" s="2"/>
      <c r="IM518" s="2"/>
      <c r="IN518" s="2"/>
      <c r="IO518" s="2"/>
      <c r="IP518" s="2"/>
      <c r="IQ518" s="2"/>
      <c r="IR518" s="2"/>
      <c r="IS518" s="2"/>
      <c r="IT518" s="2"/>
      <c r="IU518" s="2"/>
    </row>
    <row r="519" spans="1:255" x14ac:dyDescent="0.2">
      <c r="A519">
        <v>18</v>
      </c>
      <c r="B519">
        <v>1</v>
      </c>
      <c r="C519">
        <v>1411</v>
      </c>
      <c r="E519" t="s">
        <v>694</v>
      </c>
      <c r="F519" t="s">
        <v>695</v>
      </c>
      <c r="G519" t="s">
        <v>696</v>
      </c>
      <c r="H519" t="s">
        <v>96</v>
      </c>
      <c r="I519">
        <f>I515*J519</f>
        <v>15</v>
      </c>
      <c r="J519">
        <v>0.24797487187964953</v>
      </c>
      <c r="O519">
        <f t="shared" si="562"/>
        <v>21976.65</v>
      </c>
      <c r="P519">
        <f t="shared" si="563"/>
        <v>21976.65</v>
      </c>
      <c r="Q519">
        <f t="shared" si="564"/>
        <v>0</v>
      </c>
      <c r="R519">
        <f t="shared" si="565"/>
        <v>0</v>
      </c>
      <c r="S519">
        <f t="shared" si="566"/>
        <v>0</v>
      </c>
      <c r="T519">
        <f t="shared" si="567"/>
        <v>0</v>
      </c>
      <c r="U519">
        <f t="shared" si="568"/>
        <v>0</v>
      </c>
      <c r="V519">
        <f t="shared" si="569"/>
        <v>0</v>
      </c>
      <c r="W519">
        <f t="shared" si="570"/>
        <v>0</v>
      </c>
      <c r="X519">
        <f t="shared" si="571"/>
        <v>0</v>
      </c>
      <c r="Y519">
        <f t="shared" si="572"/>
        <v>0</v>
      </c>
      <c r="AA519">
        <v>27721504</v>
      </c>
      <c r="AB519">
        <f t="shared" si="573"/>
        <v>1465.11</v>
      </c>
      <c r="AC519">
        <f t="shared" si="600"/>
        <v>1465.11</v>
      </c>
      <c r="AD519">
        <f t="shared" si="604"/>
        <v>0</v>
      </c>
      <c r="AE519">
        <f t="shared" si="605"/>
        <v>0</v>
      </c>
      <c r="AF519">
        <f t="shared" si="605"/>
        <v>0</v>
      </c>
      <c r="AG519">
        <f t="shared" si="574"/>
        <v>0</v>
      </c>
      <c r="AH519">
        <f t="shared" si="606"/>
        <v>0</v>
      </c>
      <c r="AI519">
        <f t="shared" si="606"/>
        <v>0</v>
      </c>
      <c r="AJ519">
        <f t="shared" si="575"/>
        <v>0</v>
      </c>
      <c r="AK519">
        <v>1465.11</v>
      </c>
      <c r="AL519">
        <v>1465.11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81</v>
      </c>
      <c r="AU519">
        <v>72</v>
      </c>
      <c r="AV519">
        <v>1</v>
      </c>
      <c r="AW519">
        <v>1</v>
      </c>
      <c r="AZ519">
        <v>1</v>
      </c>
      <c r="BA519">
        <v>1</v>
      </c>
      <c r="BB519">
        <v>1</v>
      </c>
      <c r="BC519">
        <v>1</v>
      </c>
      <c r="BD519" t="s">
        <v>6</v>
      </c>
      <c r="BE519" t="s">
        <v>6</v>
      </c>
      <c r="BF519" t="s">
        <v>6</v>
      </c>
      <c r="BG519" t="s">
        <v>6</v>
      </c>
      <c r="BH519">
        <v>3</v>
      </c>
      <c r="BI519">
        <v>1</v>
      </c>
      <c r="BJ519" t="s">
        <v>697</v>
      </c>
      <c r="BM519">
        <v>9001</v>
      </c>
      <c r="BN519">
        <v>0</v>
      </c>
      <c r="BO519" t="s">
        <v>6</v>
      </c>
      <c r="BP519">
        <v>0</v>
      </c>
      <c r="BQ519">
        <v>2</v>
      </c>
      <c r="BR519">
        <v>0</v>
      </c>
      <c r="BS519">
        <v>1</v>
      </c>
      <c r="BT519">
        <v>1</v>
      </c>
      <c r="BU519">
        <v>1</v>
      </c>
      <c r="BV519">
        <v>1</v>
      </c>
      <c r="BW519">
        <v>1</v>
      </c>
      <c r="BX519">
        <v>1</v>
      </c>
      <c r="BY519" t="s">
        <v>6</v>
      </c>
      <c r="BZ519">
        <v>90</v>
      </c>
      <c r="CA519">
        <v>85</v>
      </c>
      <c r="CF519">
        <v>0</v>
      </c>
      <c r="CG519">
        <v>0</v>
      </c>
      <c r="CM519">
        <v>0</v>
      </c>
      <c r="CN519" t="s">
        <v>6</v>
      </c>
      <c r="CO519">
        <v>0</v>
      </c>
      <c r="CP519">
        <f t="shared" si="576"/>
        <v>21976.65</v>
      </c>
      <c r="CQ519">
        <f t="shared" si="577"/>
        <v>1465.11</v>
      </c>
      <c r="CR519">
        <f t="shared" si="578"/>
        <v>0</v>
      </c>
      <c r="CS519">
        <f t="shared" si="579"/>
        <v>0</v>
      </c>
      <c r="CT519">
        <f t="shared" si="580"/>
        <v>0</v>
      </c>
      <c r="CU519">
        <f t="shared" si="581"/>
        <v>0</v>
      </c>
      <c r="CV519">
        <f t="shared" si="582"/>
        <v>0</v>
      </c>
      <c r="CW519">
        <f t="shared" si="583"/>
        <v>0</v>
      </c>
      <c r="CX519">
        <f t="shared" si="584"/>
        <v>0</v>
      </c>
      <c r="CY519">
        <f t="shared" si="585"/>
        <v>0</v>
      </c>
      <c r="CZ519">
        <f t="shared" si="586"/>
        <v>0</v>
      </c>
      <c r="DC519" t="s">
        <v>6</v>
      </c>
      <c r="DD519" t="s">
        <v>6</v>
      </c>
      <c r="DE519" t="s">
        <v>6</v>
      </c>
      <c r="DF519" t="s">
        <v>6</v>
      </c>
      <c r="DG519" t="s">
        <v>6</v>
      </c>
      <c r="DH519" t="s">
        <v>6</v>
      </c>
      <c r="DI519" t="s">
        <v>6</v>
      </c>
      <c r="DJ519" t="s">
        <v>6</v>
      </c>
      <c r="DK519" t="s">
        <v>6</v>
      </c>
      <c r="DL519" t="s">
        <v>6</v>
      </c>
      <c r="DM519" t="s">
        <v>6</v>
      </c>
      <c r="DN519">
        <v>0</v>
      </c>
      <c r="DO519">
        <v>0</v>
      </c>
      <c r="DP519">
        <v>1</v>
      </c>
      <c r="DQ519">
        <v>1</v>
      </c>
      <c r="DU519">
        <v>1005</v>
      </c>
      <c r="DV519" t="s">
        <v>96</v>
      </c>
      <c r="DW519" t="s">
        <v>96</v>
      </c>
      <c r="DX519">
        <v>1</v>
      </c>
      <c r="EE519">
        <v>27029022</v>
      </c>
      <c r="EF519">
        <v>2</v>
      </c>
      <c r="EG519" t="s">
        <v>23</v>
      </c>
      <c r="EH519">
        <v>0</v>
      </c>
      <c r="EI519" t="s">
        <v>6</v>
      </c>
      <c r="EJ519">
        <v>1</v>
      </c>
      <c r="EK519">
        <v>9001</v>
      </c>
      <c r="EL519" t="s">
        <v>54</v>
      </c>
      <c r="EM519" t="s">
        <v>55</v>
      </c>
      <c r="EO519" t="s">
        <v>6</v>
      </c>
      <c r="EQ519">
        <v>0</v>
      </c>
      <c r="ER519">
        <v>1465.11</v>
      </c>
      <c r="ES519">
        <v>1465.11</v>
      </c>
      <c r="ET519">
        <v>0</v>
      </c>
      <c r="EU519">
        <v>0</v>
      </c>
      <c r="EV519">
        <v>0</v>
      </c>
      <c r="EW519">
        <v>0</v>
      </c>
      <c r="EX519">
        <v>0</v>
      </c>
      <c r="FQ519">
        <v>0</v>
      </c>
      <c r="FR519">
        <f t="shared" si="587"/>
        <v>0</v>
      </c>
      <c r="FS519">
        <v>0</v>
      </c>
      <c r="FT519" t="s">
        <v>27</v>
      </c>
      <c r="FU519" t="s">
        <v>28</v>
      </c>
      <c r="FX519">
        <v>81</v>
      </c>
      <c r="FY519">
        <v>72.25</v>
      </c>
      <c r="GA519" t="s">
        <v>6</v>
      </c>
      <c r="GD519">
        <v>0</v>
      </c>
      <c r="GF519">
        <v>-271919700</v>
      </c>
      <c r="GG519">
        <v>2</v>
      </c>
      <c r="GH519">
        <v>1</v>
      </c>
      <c r="GI519">
        <v>-2</v>
      </c>
      <c r="GJ519">
        <v>0</v>
      </c>
      <c r="GK519">
        <f>ROUND(R519*(S12)/100,2)</f>
        <v>0</v>
      </c>
      <c r="GL519">
        <f t="shared" si="588"/>
        <v>0</v>
      </c>
      <c r="GM519">
        <f t="shared" si="589"/>
        <v>21976.65</v>
      </c>
      <c r="GN519">
        <f t="shared" si="590"/>
        <v>21976.65</v>
      </c>
      <c r="GO519">
        <f t="shared" si="591"/>
        <v>0</v>
      </c>
      <c r="GP519">
        <f t="shared" si="592"/>
        <v>0</v>
      </c>
      <c r="GR519">
        <v>0</v>
      </c>
      <c r="GS519">
        <v>0</v>
      </c>
      <c r="GT519">
        <v>0</v>
      </c>
      <c r="GU519" t="s">
        <v>6</v>
      </c>
      <c r="GV519">
        <f t="shared" si="593"/>
        <v>0</v>
      </c>
      <c r="GW519">
        <v>1</v>
      </c>
      <c r="GX519">
        <f t="shared" si="594"/>
        <v>0</v>
      </c>
      <c r="HA519">
        <v>0</v>
      </c>
      <c r="HB519">
        <v>0</v>
      </c>
      <c r="IK519">
        <v>0</v>
      </c>
    </row>
    <row r="520" spans="1:255" x14ac:dyDescent="0.2">
      <c r="A520" s="2">
        <v>18</v>
      </c>
      <c r="B520" s="2">
        <v>1</v>
      </c>
      <c r="C520" s="2">
        <v>1401</v>
      </c>
      <c r="D520" s="2"/>
      <c r="E520" s="2" t="s">
        <v>698</v>
      </c>
      <c r="F520" s="2" t="s">
        <v>699</v>
      </c>
      <c r="G520" s="2" t="s">
        <v>700</v>
      </c>
      <c r="H520" s="2" t="s">
        <v>252</v>
      </c>
      <c r="I520" s="2">
        <f>I514*J520</f>
        <v>2</v>
      </c>
      <c r="J520" s="2">
        <v>3.3063316250619937E-2</v>
      </c>
      <c r="K520" s="2"/>
      <c r="L520" s="2"/>
      <c r="M520" s="2"/>
      <c r="N520" s="2"/>
      <c r="O520" s="2">
        <f t="shared" si="562"/>
        <v>6925.3</v>
      </c>
      <c r="P520" s="2">
        <f t="shared" si="563"/>
        <v>6925.3</v>
      </c>
      <c r="Q520" s="2">
        <f t="shared" si="564"/>
        <v>0</v>
      </c>
      <c r="R520" s="2">
        <f t="shared" si="565"/>
        <v>0</v>
      </c>
      <c r="S520" s="2">
        <f t="shared" si="566"/>
        <v>0</v>
      </c>
      <c r="T520" s="2">
        <f t="shared" si="567"/>
        <v>0</v>
      </c>
      <c r="U520" s="2">
        <f t="shared" si="568"/>
        <v>0</v>
      </c>
      <c r="V520" s="2">
        <f t="shared" si="569"/>
        <v>0</v>
      </c>
      <c r="W520" s="2">
        <f t="shared" si="570"/>
        <v>0</v>
      </c>
      <c r="X520" s="2">
        <f t="shared" si="571"/>
        <v>0</v>
      </c>
      <c r="Y520" s="2">
        <f t="shared" si="572"/>
        <v>0</v>
      </c>
      <c r="Z520" s="2"/>
      <c r="AA520" s="2">
        <v>27721505</v>
      </c>
      <c r="AB520" s="2">
        <f t="shared" si="573"/>
        <v>3462.65</v>
      </c>
      <c r="AC520" s="2">
        <f t="shared" si="600"/>
        <v>3462.65</v>
      </c>
      <c r="AD520" s="2">
        <f t="shared" si="604"/>
        <v>0</v>
      </c>
      <c r="AE520" s="2">
        <f t="shared" si="605"/>
        <v>0</v>
      </c>
      <c r="AF520" s="2">
        <f t="shared" si="605"/>
        <v>0</v>
      </c>
      <c r="AG520" s="2">
        <f t="shared" si="574"/>
        <v>0</v>
      </c>
      <c r="AH520" s="2">
        <f t="shared" si="606"/>
        <v>0</v>
      </c>
      <c r="AI520" s="2">
        <f t="shared" si="606"/>
        <v>0</v>
      </c>
      <c r="AJ520" s="2">
        <f t="shared" si="575"/>
        <v>0</v>
      </c>
      <c r="AK520" s="2">
        <v>3462.65</v>
      </c>
      <c r="AL520" s="2">
        <v>3462.65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81</v>
      </c>
      <c r="AU520" s="2">
        <v>72</v>
      </c>
      <c r="AV520" s="2">
        <v>1</v>
      </c>
      <c r="AW520" s="2">
        <v>1</v>
      </c>
      <c r="AX520" s="2"/>
      <c r="AY520" s="2"/>
      <c r="AZ520" s="2">
        <v>1</v>
      </c>
      <c r="BA520" s="2">
        <v>1</v>
      </c>
      <c r="BB520" s="2">
        <v>1</v>
      </c>
      <c r="BC520" s="2">
        <v>1</v>
      </c>
      <c r="BD520" s="2" t="s">
        <v>6</v>
      </c>
      <c r="BE520" s="2" t="s">
        <v>6</v>
      </c>
      <c r="BF520" s="2" t="s">
        <v>6</v>
      </c>
      <c r="BG520" s="2" t="s">
        <v>6</v>
      </c>
      <c r="BH520" s="2">
        <v>3</v>
      </c>
      <c r="BI520" s="2">
        <v>1</v>
      </c>
      <c r="BJ520" s="2" t="s">
        <v>701</v>
      </c>
      <c r="BK520" s="2"/>
      <c r="BL520" s="2"/>
      <c r="BM520" s="2">
        <v>9001</v>
      </c>
      <c r="BN520" s="2">
        <v>0</v>
      </c>
      <c r="BO520" s="2" t="s">
        <v>6</v>
      </c>
      <c r="BP520" s="2">
        <v>0</v>
      </c>
      <c r="BQ520" s="2">
        <v>2</v>
      </c>
      <c r="BR520" s="2">
        <v>0</v>
      </c>
      <c r="BS520" s="2">
        <v>1</v>
      </c>
      <c r="BT520" s="2">
        <v>1</v>
      </c>
      <c r="BU520" s="2">
        <v>1</v>
      </c>
      <c r="BV520" s="2">
        <v>1</v>
      </c>
      <c r="BW520" s="2">
        <v>1</v>
      </c>
      <c r="BX520" s="2">
        <v>1</v>
      </c>
      <c r="BY520" s="2" t="s">
        <v>6</v>
      </c>
      <c r="BZ520" s="2">
        <v>90</v>
      </c>
      <c r="CA520" s="2">
        <v>85</v>
      </c>
      <c r="CB520" s="2"/>
      <c r="CC520" s="2"/>
      <c r="CD520" s="2"/>
      <c r="CE520" s="2"/>
      <c r="CF520" s="2">
        <v>0</v>
      </c>
      <c r="CG520" s="2">
        <v>0</v>
      </c>
      <c r="CH520" s="2"/>
      <c r="CI520" s="2"/>
      <c r="CJ520" s="2"/>
      <c r="CK520" s="2"/>
      <c r="CL520" s="2"/>
      <c r="CM520" s="2">
        <v>0</v>
      </c>
      <c r="CN520" s="2" t="s">
        <v>6</v>
      </c>
      <c r="CO520" s="2">
        <v>0</v>
      </c>
      <c r="CP520" s="2">
        <f t="shared" si="576"/>
        <v>6925.3</v>
      </c>
      <c r="CQ520" s="2">
        <f t="shared" si="577"/>
        <v>3462.65</v>
      </c>
      <c r="CR520" s="2">
        <f t="shared" si="578"/>
        <v>0</v>
      </c>
      <c r="CS520" s="2">
        <f t="shared" si="579"/>
        <v>0</v>
      </c>
      <c r="CT520" s="2">
        <f t="shared" si="580"/>
        <v>0</v>
      </c>
      <c r="CU520" s="2">
        <f t="shared" si="581"/>
        <v>0</v>
      </c>
      <c r="CV520" s="2">
        <f t="shared" si="582"/>
        <v>0</v>
      </c>
      <c r="CW520" s="2">
        <f t="shared" si="583"/>
        <v>0</v>
      </c>
      <c r="CX520" s="2">
        <f t="shared" si="584"/>
        <v>0</v>
      </c>
      <c r="CY520" s="2">
        <f t="shared" si="585"/>
        <v>0</v>
      </c>
      <c r="CZ520" s="2">
        <f t="shared" si="586"/>
        <v>0</v>
      </c>
      <c r="DA520" s="2"/>
      <c r="DB520" s="2"/>
      <c r="DC520" s="2" t="s">
        <v>6</v>
      </c>
      <c r="DD520" s="2" t="s">
        <v>6</v>
      </c>
      <c r="DE520" s="2" t="s">
        <v>6</v>
      </c>
      <c r="DF520" s="2" t="s">
        <v>6</v>
      </c>
      <c r="DG520" s="2" t="s">
        <v>6</v>
      </c>
      <c r="DH520" s="2" t="s">
        <v>6</v>
      </c>
      <c r="DI520" s="2" t="s">
        <v>6</v>
      </c>
      <c r="DJ520" s="2" t="s">
        <v>6</v>
      </c>
      <c r="DK520" s="2" t="s">
        <v>6</v>
      </c>
      <c r="DL520" s="2" t="s">
        <v>6</v>
      </c>
      <c r="DM520" s="2" t="s">
        <v>6</v>
      </c>
      <c r="DN520" s="2">
        <v>0</v>
      </c>
      <c r="DO520" s="2">
        <v>0</v>
      </c>
      <c r="DP520" s="2">
        <v>1</v>
      </c>
      <c r="DQ520" s="2">
        <v>1</v>
      </c>
      <c r="DR520" s="2"/>
      <c r="DS520" s="2"/>
      <c r="DT520" s="2"/>
      <c r="DU520" s="2">
        <v>1010</v>
      </c>
      <c r="DV520" s="2" t="s">
        <v>252</v>
      </c>
      <c r="DW520" s="2" t="s">
        <v>252</v>
      </c>
      <c r="DX520" s="2">
        <v>1</v>
      </c>
      <c r="DY520" s="2"/>
      <c r="DZ520" s="2"/>
      <c r="EA520" s="2"/>
      <c r="EB520" s="2"/>
      <c r="EC520" s="2"/>
      <c r="ED520" s="2"/>
      <c r="EE520" s="2">
        <v>27029022</v>
      </c>
      <c r="EF520" s="2">
        <v>2</v>
      </c>
      <c r="EG520" s="2" t="s">
        <v>23</v>
      </c>
      <c r="EH520" s="2">
        <v>0</v>
      </c>
      <c r="EI520" s="2" t="s">
        <v>6</v>
      </c>
      <c r="EJ520" s="2">
        <v>1</v>
      </c>
      <c r="EK520" s="2">
        <v>9001</v>
      </c>
      <c r="EL520" s="2" t="s">
        <v>54</v>
      </c>
      <c r="EM520" s="2" t="s">
        <v>55</v>
      </c>
      <c r="EN520" s="2"/>
      <c r="EO520" s="2" t="s">
        <v>6</v>
      </c>
      <c r="EP520" s="2"/>
      <c r="EQ520" s="2">
        <v>0</v>
      </c>
      <c r="ER520" s="2">
        <v>3462.65</v>
      </c>
      <c r="ES520" s="2">
        <v>3462.65</v>
      </c>
      <c r="ET520" s="2">
        <v>0</v>
      </c>
      <c r="EU520" s="2">
        <v>0</v>
      </c>
      <c r="EV520" s="2">
        <v>0</v>
      </c>
      <c r="EW520" s="2">
        <v>0</v>
      </c>
      <c r="EX520" s="2">
        <v>0</v>
      </c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>
        <v>0</v>
      </c>
      <c r="FR520" s="2">
        <f t="shared" si="587"/>
        <v>0</v>
      </c>
      <c r="FS520" s="2">
        <v>0</v>
      </c>
      <c r="FT520" s="2" t="s">
        <v>27</v>
      </c>
      <c r="FU520" s="2" t="s">
        <v>28</v>
      </c>
      <c r="FV520" s="2"/>
      <c r="FW520" s="2"/>
      <c r="FX520" s="2">
        <v>81</v>
      </c>
      <c r="FY520" s="2">
        <v>72.25</v>
      </c>
      <c r="FZ520" s="2"/>
      <c r="GA520" s="2" t="s">
        <v>6</v>
      </c>
      <c r="GB520" s="2"/>
      <c r="GC520" s="2"/>
      <c r="GD520" s="2">
        <v>0</v>
      </c>
      <c r="GE520" s="2"/>
      <c r="GF520" s="2">
        <v>1666264883</v>
      </c>
      <c r="GG520" s="2">
        <v>2</v>
      </c>
      <c r="GH520" s="2">
        <v>1</v>
      </c>
      <c r="GI520" s="2">
        <v>-2</v>
      </c>
      <c r="GJ520" s="2">
        <v>0</v>
      </c>
      <c r="GK520" s="2">
        <f>ROUND(R520*(R12)/100,2)</f>
        <v>0</v>
      </c>
      <c r="GL520" s="2">
        <f t="shared" si="588"/>
        <v>0</v>
      </c>
      <c r="GM520" s="2">
        <f t="shared" si="589"/>
        <v>6925.3</v>
      </c>
      <c r="GN520" s="2">
        <f t="shared" si="590"/>
        <v>6925.3</v>
      </c>
      <c r="GO520" s="2">
        <f t="shared" si="591"/>
        <v>0</v>
      </c>
      <c r="GP520" s="2">
        <f t="shared" si="592"/>
        <v>0</v>
      </c>
      <c r="GQ520" s="2"/>
      <c r="GR520" s="2">
        <v>0</v>
      </c>
      <c r="GS520" s="2">
        <v>3</v>
      </c>
      <c r="GT520" s="2">
        <v>0</v>
      </c>
      <c r="GU520" s="2" t="s">
        <v>6</v>
      </c>
      <c r="GV520" s="2">
        <f t="shared" si="593"/>
        <v>0</v>
      </c>
      <c r="GW520" s="2">
        <v>1</v>
      </c>
      <c r="GX520" s="2">
        <f t="shared" si="594"/>
        <v>0</v>
      </c>
      <c r="GY520" s="2"/>
      <c r="GZ520" s="2"/>
      <c r="HA520" s="2">
        <v>0</v>
      </c>
      <c r="HB520" s="2">
        <v>0</v>
      </c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>
        <v>0</v>
      </c>
      <c r="IL520" s="2"/>
      <c r="IM520" s="2"/>
      <c r="IN520" s="2"/>
      <c r="IO520" s="2"/>
      <c r="IP520" s="2"/>
      <c r="IQ520" s="2"/>
      <c r="IR520" s="2"/>
      <c r="IS520" s="2"/>
      <c r="IT520" s="2"/>
      <c r="IU520" s="2"/>
    </row>
    <row r="521" spans="1:255" x14ac:dyDescent="0.2">
      <c r="A521">
        <v>18</v>
      </c>
      <c r="B521">
        <v>1</v>
      </c>
      <c r="C521">
        <v>1412</v>
      </c>
      <c r="E521" t="s">
        <v>698</v>
      </c>
      <c r="F521" t="s">
        <v>699</v>
      </c>
      <c r="G521" t="s">
        <v>700</v>
      </c>
      <c r="H521" t="s">
        <v>252</v>
      </c>
      <c r="I521">
        <f>I515*J521</f>
        <v>2</v>
      </c>
      <c r="J521">
        <v>3.3063316250619937E-2</v>
      </c>
      <c r="O521">
        <f t="shared" si="562"/>
        <v>6925.3</v>
      </c>
      <c r="P521">
        <f t="shared" si="563"/>
        <v>6925.3</v>
      </c>
      <c r="Q521">
        <f t="shared" si="564"/>
        <v>0</v>
      </c>
      <c r="R521">
        <f t="shared" si="565"/>
        <v>0</v>
      </c>
      <c r="S521">
        <f t="shared" si="566"/>
        <v>0</v>
      </c>
      <c r="T521">
        <f t="shared" si="567"/>
        <v>0</v>
      </c>
      <c r="U521">
        <f t="shared" si="568"/>
        <v>0</v>
      </c>
      <c r="V521">
        <f t="shared" si="569"/>
        <v>0</v>
      </c>
      <c r="W521">
        <f t="shared" si="570"/>
        <v>0</v>
      </c>
      <c r="X521">
        <f t="shared" si="571"/>
        <v>0</v>
      </c>
      <c r="Y521">
        <f t="shared" si="572"/>
        <v>0</v>
      </c>
      <c r="AA521">
        <v>27721504</v>
      </c>
      <c r="AB521">
        <f t="shared" si="573"/>
        <v>3462.65</v>
      </c>
      <c r="AC521">
        <f t="shared" si="600"/>
        <v>3462.65</v>
      </c>
      <c r="AD521">
        <f t="shared" si="604"/>
        <v>0</v>
      </c>
      <c r="AE521">
        <f t="shared" si="605"/>
        <v>0</v>
      </c>
      <c r="AF521">
        <f t="shared" si="605"/>
        <v>0</v>
      </c>
      <c r="AG521">
        <f t="shared" si="574"/>
        <v>0</v>
      </c>
      <c r="AH521">
        <f t="shared" si="606"/>
        <v>0</v>
      </c>
      <c r="AI521">
        <f t="shared" si="606"/>
        <v>0</v>
      </c>
      <c r="AJ521">
        <f t="shared" si="575"/>
        <v>0</v>
      </c>
      <c r="AK521">
        <v>3462.65</v>
      </c>
      <c r="AL521">
        <v>3462.65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81</v>
      </c>
      <c r="AU521">
        <v>72</v>
      </c>
      <c r="AV521">
        <v>1</v>
      </c>
      <c r="AW521">
        <v>1</v>
      </c>
      <c r="AZ521">
        <v>1</v>
      </c>
      <c r="BA521">
        <v>1</v>
      </c>
      <c r="BB521">
        <v>1</v>
      </c>
      <c r="BC521">
        <v>1</v>
      </c>
      <c r="BD521" t="s">
        <v>6</v>
      </c>
      <c r="BE521" t="s">
        <v>6</v>
      </c>
      <c r="BF521" t="s">
        <v>6</v>
      </c>
      <c r="BG521" t="s">
        <v>6</v>
      </c>
      <c r="BH521">
        <v>3</v>
      </c>
      <c r="BI521">
        <v>1</v>
      </c>
      <c r="BJ521" t="s">
        <v>701</v>
      </c>
      <c r="BM521">
        <v>9001</v>
      </c>
      <c r="BN521">
        <v>0</v>
      </c>
      <c r="BO521" t="s">
        <v>6</v>
      </c>
      <c r="BP521">
        <v>0</v>
      </c>
      <c r="BQ521">
        <v>2</v>
      </c>
      <c r="BR521">
        <v>0</v>
      </c>
      <c r="BS521">
        <v>1</v>
      </c>
      <c r="BT521">
        <v>1</v>
      </c>
      <c r="BU521">
        <v>1</v>
      </c>
      <c r="BV521">
        <v>1</v>
      </c>
      <c r="BW521">
        <v>1</v>
      </c>
      <c r="BX521">
        <v>1</v>
      </c>
      <c r="BY521" t="s">
        <v>6</v>
      </c>
      <c r="BZ521">
        <v>90</v>
      </c>
      <c r="CA521">
        <v>85</v>
      </c>
      <c r="CF521">
        <v>0</v>
      </c>
      <c r="CG521">
        <v>0</v>
      </c>
      <c r="CM521">
        <v>0</v>
      </c>
      <c r="CN521" t="s">
        <v>6</v>
      </c>
      <c r="CO521">
        <v>0</v>
      </c>
      <c r="CP521">
        <f t="shared" si="576"/>
        <v>6925.3</v>
      </c>
      <c r="CQ521">
        <f t="shared" si="577"/>
        <v>3462.65</v>
      </c>
      <c r="CR521">
        <f t="shared" si="578"/>
        <v>0</v>
      </c>
      <c r="CS521">
        <f t="shared" si="579"/>
        <v>0</v>
      </c>
      <c r="CT521">
        <f t="shared" si="580"/>
        <v>0</v>
      </c>
      <c r="CU521">
        <f t="shared" si="581"/>
        <v>0</v>
      </c>
      <c r="CV521">
        <f t="shared" si="582"/>
        <v>0</v>
      </c>
      <c r="CW521">
        <f t="shared" si="583"/>
        <v>0</v>
      </c>
      <c r="CX521">
        <f t="shared" si="584"/>
        <v>0</v>
      </c>
      <c r="CY521">
        <f t="shared" si="585"/>
        <v>0</v>
      </c>
      <c r="CZ521">
        <f t="shared" si="586"/>
        <v>0</v>
      </c>
      <c r="DC521" t="s">
        <v>6</v>
      </c>
      <c r="DD521" t="s">
        <v>6</v>
      </c>
      <c r="DE521" t="s">
        <v>6</v>
      </c>
      <c r="DF521" t="s">
        <v>6</v>
      </c>
      <c r="DG521" t="s">
        <v>6</v>
      </c>
      <c r="DH521" t="s">
        <v>6</v>
      </c>
      <c r="DI521" t="s">
        <v>6</v>
      </c>
      <c r="DJ521" t="s">
        <v>6</v>
      </c>
      <c r="DK521" t="s">
        <v>6</v>
      </c>
      <c r="DL521" t="s">
        <v>6</v>
      </c>
      <c r="DM521" t="s">
        <v>6</v>
      </c>
      <c r="DN521">
        <v>0</v>
      </c>
      <c r="DO521">
        <v>0</v>
      </c>
      <c r="DP521">
        <v>1</v>
      </c>
      <c r="DQ521">
        <v>1</v>
      </c>
      <c r="DU521">
        <v>1010</v>
      </c>
      <c r="DV521" t="s">
        <v>252</v>
      </c>
      <c r="DW521" t="s">
        <v>252</v>
      </c>
      <c r="DX521">
        <v>1</v>
      </c>
      <c r="EE521">
        <v>27029022</v>
      </c>
      <c r="EF521">
        <v>2</v>
      </c>
      <c r="EG521" t="s">
        <v>23</v>
      </c>
      <c r="EH521">
        <v>0</v>
      </c>
      <c r="EI521" t="s">
        <v>6</v>
      </c>
      <c r="EJ521">
        <v>1</v>
      </c>
      <c r="EK521">
        <v>9001</v>
      </c>
      <c r="EL521" t="s">
        <v>54</v>
      </c>
      <c r="EM521" t="s">
        <v>55</v>
      </c>
      <c r="EO521" t="s">
        <v>6</v>
      </c>
      <c r="EQ521">
        <v>0</v>
      </c>
      <c r="ER521">
        <v>3462.65</v>
      </c>
      <c r="ES521">
        <v>3462.65</v>
      </c>
      <c r="ET521">
        <v>0</v>
      </c>
      <c r="EU521">
        <v>0</v>
      </c>
      <c r="EV521">
        <v>0</v>
      </c>
      <c r="EW521">
        <v>0</v>
      </c>
      <c r="EX521">
        <v>0</v>
      </c>
      <c r="FQ521">
        <v>0</v>
      </c>
      <c r="FR521">
        <f t="shared" si="587"/>
        <v>0</v>
      </c>
      <c r="FS521">
        <v>0</v>
      </c>
      <c r="FT521" t="s">
        <v>27</v>
      </c>
      <c r="FU521" t="s">
        <v>28</v>
      </c>
      <c r="FX521">
        <v>81</v>
      </c>
      <c r="FY521">
        <v>72.25</v>
      </c>
      <c r="GA521" t="s">
        <v>6</v>
      </c>
      <c r="GD521">
        <v>0</v>
      </c>
      <c r="GF521">
        <v>1666264883</v>
      </c>
      <c r="GG521">
        <v>2</v>
      </c>
      <c r="GH521">
        <v>1</v>
      </c>
      <c r="GI521">
        <v>-2</v>
      </c>
      <c r="GJ521">
        <v>0</v>
      </c>
      <c r="GK521">
        <f>ROUND(R521*(S12)/100,2)</f>
        <v>0</v>
      </c>
      <c r="GL521">
        <f t="shared" si="588"/>
        <v>0</v>
      </c>
      <c r="GM521">
        <f t="shared" si="589"/>
        <v>6925.3</v>
      </c>
      <c r="GN521">
        <f t="shared" si="590"/>
        <v>6925.3</v>
      </c>
      <c r="GO521">
        <f t="shared" si="591"/>
        <v>0</v>
      </c>
      <c r="GP521">
        <f t="shared" si="592"/>
        <v>0</v>
      </c>
      <c r="GR521">
        <v>0</v>
      </c>
      <c r="GS521">
        <v>0</v>
      </c>
      <c r="GT521">
        <v>0</v>
      </c>
      <c r="GU521" t="s">
        <v>6</v>
      </c>
      <c r="GV521">
        <f t="shared" si="593"/>
        <v>0</v>
      </c>
      <c r="GW521">
        <v>1</v>
      </c>
      <c r="GX521">
        <f t="shared" si="594"/>
        <v>0</v>
      </c>
      <c r="HA521">
        <v>0</v>
      </c>
      <c r="HB521">
        <v>0</v>
      </c>
      <c r="IK521">
        <v>0</v>
      </c>
    </row>
    <row r="522" spans="1:255" x14ac:dyDescent="0.2">
      <c r="A522" s="2">
        <v>18</v>
      </c>
      <c r="B522" s="2">
        <v>1</v>
      </c>
      <c r="C522" s="2">
        <v>1397</v>
      </c>
      <c r="D522" s="2"/>
      <c r="E522" s="2" t="s">
        <v>702</v>
      </c>
      <c r="F522" s="2" t="s">
        <v>676</v>
      </c>
      <c r="G522" s="2" t="s">
        <v>677</v>
      </c>
      <c r="H522" s="2" t="s">
        <v>661</v>
      </c>
      <c r="I522" s="2">
        <f>I514*J522</f>
        <v>17</v>
      </c>
      <c r="J522" s="2">
        <v>0.28103818813026948</v>
      </c>
      <c r="K522" s="2"/>
      <c r="L522" s="2"/>
      <c r="M522" s="2"/>
      <c r="N522" s="2"/>
      <c r="O522" s="2">
        <f t="shared" si="562"/>
        <v>1572.84</v>
      </c>
      <c r="P522" s="2">
        <f t="shared" si="563"/>
        <v>1572.84</v>
      </c>
      <c r="Q522" s="2">
        <f t="shared" si="564"/>
        <v>0</v>
      </c>
      <c r="R522" s="2">
        <f t="shared" si="565"/>
        <v>0</v>
      </c>
      <c r="S522" s="2">
        <f t="shared" si="566"/>
        <v>0</v>
      </c>
      <c r="T522" s="2">
        <f t="shared" si="567"/>
        <v>0</v>
      </c>
      <c r="U522" s="2">
        <f t="shared" si="568"/>
        <v>0</v>
      </c>
      <c r="V522" s="2">
        <f t="shared" si="569"/>
        <v>0</v>
      </c>
      <c r="W522" s="2">
        <f t="shared" si="570"/>
        <v>0</v>
      </c>
      <c r="X522" s="2">
        <f t="shared" si="571"/>
        <v>0</v>
      </c>
      <c r="Y522" s="2">
        <f t="shared" si="572"/>
        <v>0</v>
      </c>
      <c r="Z522" s="2"/>
      <c r="AA522" s="2">
        <v>27721505</v>
      </c>
      <c r="AB522" s="2">
        <f t="shared" si="573"/>
        <v>92.52</v>
      </c>
      <c r="AC522" s="2">
        <f t="shared" si="600"/>
        <v>92.52</v>
      </c>
      <c r="AD522" s="2">
        <f t="shared" si="604"/>
        <v>0</v>
      </c>
      <c r="AE522" s="2">
        <f t="shared" si="605"/>
        <v>0</v>
      </c>
      <c r="AF522" s="2">
        <f t="shared" si="605"/>
        <v>0</v>
      </c>
      <c r="AG522" s="2">
        <f t="shared" si="574"/>
        <v>0</v>
      </c>
      <c r="AH522" s="2">
        <f t="shared" si="606"/>
        <v>0</v>
      </c>
      <c r="AI522" s="2">
        <f t="shared" si="606"/>
        <v>0</v>
      </c>
      <c r="AJ522" s="2">
        <f t="shared" si="575"/>
        <v>0</v>
      </c>
      <c r="AK522" s="2">
        <v>92.52</v>
      </c>
      <c r="AL522" s="2">
        <v>92.52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106</v>
      </c>
      <c r="AU522" s="2">
        <v>54</v>
      </c>
      <c r="AV522" s="2">
        <v>1</v>
      </c>
      <c r="AW522" s="2">
        <v>1</v>
      </c>
      <c r="AX522" s="2"/>
      <c r="AY522" s="2"/>
      <c r="AZ522" s="2">
        <v>1</v>
      </c>
      <c r="BA522" s="2">
        <v>1</v>
      </c>
      <c r="BB522" s="2">
        <v>1</v>
      </c>
      <c r="BC522" s="2">
        <v>1</v>
      </c>
      <c r="BD522" s="2" t="s">
        <v>6</v>
      </c>
      <c r="BE522" s="2" t="s">
        <v>6</v>
      </c>
      <c r="BF522" s="2" t="s">
        <v>6</v>
      </c>
      <c r="BG522" s="2" t="s">
        <v>6</v>
      </c>
      <c r="BH522" s="2">
        <v>3</v>
      </c>
      <c r="BI522" s="2">
        <v>1</v>
      </c>
      <c r="BJ522" s="2" t="s">
        <v>678</v>
      </c>
      <c r="BK522" s="2"/>
      <c r="BL522" s="2"/>
      <c r="BM522" s="2">
        <v>10001</v>
      </c>
      <c r="BN522" s="2">
        <v>0</v>
      </c>
      <c r="BO522" s="2" t="s">
        <v>6</v>
      </c>
      <c r="BP522" s="2">
        <v>0</v>
      </c>
      <c r="BQ522" s="2">
        <v>2</v>
      </c>
      <c r="BR522" s="2">
        <v>0</v>
      </c>
      <c r="BS522" s="2">
        <v>1</v>
      </c>
      <c r="BT522" s="2">
        <v>1</v>
      </c>
      <c r="BU522" s="2">
        <v>1</v>
      </c>
      <c r="BV522" s="2">
        <v>1</v>
      </c>
      <c r="BW522" s="2">
        <v>1</v>
      </c>
      <c r="BX522" s="2">
        <v>1</v>
      </c>
      <c r="BY522" s="2" t="s">
        <v>6</v>
      </c>
      <c r="BZ522" s="2">
        <v>118</v>
      </c>
      <c r="CA522" s="2">
        <v>63</v>
      </c>
      <c r="CB522" s="2"/>
      <c r="CC522" s="2"/>
      <c r="CD522" s="2"/>
      <c r="CE522" s="2"/>
      <c r="CF522" s="2">
        <v>0</v>
      </c>
      <c r="CG522" s="2">
        <v>0</v>
      </c>
      <c r="CH522" s="2"/>
      <c r="CI522" s="2"/>
      <c r="CJ522" s="2"/>
      <c r="CK522" s="2"/>
      <c r="CL522" s="2"/>
      <c r="CM522" s="2">
        <v>0</v>
      </c>
      <c r="CN522" s="2" t="s">
        <v>6</v>
      </c>
      <c r="CO522" s="2">
        <v>0</v>
      </c>
      <c r="CP522" s="2">
        <f t="shared" si="576"/>
        <v>1572.84</v>
      </c>
      <c r="CQ522" s="2">
        <f t="shared" si="577"/>
        <v>92.52</v>
      </c>
      <c r="CR522" s="2">
        <f t="shared" si="578"/>
        <v>0</v>
      </c>
      <c r="CS522" s="2">
        <f t="shared" si="579"/>
        <v>0</v>
      </c>
      <c r="CT522" s="2">
        <f t="shared" si="580"/>
        <v>0</v>
      </c>
      <c r="CU522" s="2">
        <f t="shared" si="581"/>
        <v>0</v>
      </c>
      <c r="CV522" s="2">
        <f t="shared" si="582"/>
        <v>0</v>
      </c>
      <c r="CW522" s="2">
        <f t="shared" si="583"/>
        <v>0</v>
      </c>
      <c r="CX522" s="2">
        <f t="shared" si="584"/>
        <v>0</v>
      </c>
      <c r="CY522" s="2">
        <f t="shared" si="585"/>
        <v>0</v>
      </c>
      <c r="CZ522" s="2">
        <f t="shared" si="586"/>
        <v>0</v>
      </c>
      <c r="DA522" s="2"/>
      <c r="DB522" s="2"/>
      <c r="DC522" s="2" t="s">
        <v>6</v>
      </c>
      <c r="DD522" s="2" t="s">
        <v>6</v>
      </c>
      <c r="DE522" s="2" t="s">
        <v>6</v>
      </c>
      <c r="DF522" s="2" t="s">
        <v>6</v>
      </c>
      <c r="DG522" s="2" t="s">
        <v>6</v>
      </c>
      <c r="DH522" s="2" t="s">
        <v>6</v>
      </c>
      <c r="DI522" s="2" t="s">
        <v>6</v>
      </c>
      <c r="DJ522" s="2" t="s">
        <v>6</v>
      </c>
      <c r="DK522" s="2" t="s">
        <v>6</v>
      </c>
      <c r="DL522" s="2" t="s">
        <v>6</v>
      </c>
      <c r="DM522" s="2" t="s">
        <v>6</v>
      </c>
      <c r="DN522" s="2">
        <v>0</v>
      </c>
      <c r="DO522" s="2">
        <v>0</v>
      </c>
      <c r="DP522" s="2">
        <v>1</v>
      </c>
      <c r="DQ522" s="2">
        <v>1</v>
      </c>
      <c r="DR522" s="2"/>
      <c r="DS522" s="2"/>
      <c r="DT522" s="2"/>
      <c r="DU522" s="2">
        <v>1013</v>
      </c>
      <c r="DV522" s="2" t="s">
        <v>661</v>
      </c>
      <c r="DW522" s="2" t="s">
        <v>661</v>
      </c>
      <c r="DX522" s="2">
        <v>1</v>
      </c>
      <c r="DY522" s="2"/>
      <c r="DZ522" s="2"/>
      <c r="EA522" s="2"/>
      <c r="EB522" s="2"/>
      <c r="EC522" s="2"/>
      <c r="ED522" s="2"/>
      <c r="EE522" s="2">
        <v>27029023</v>
      </c>
      <c r="EF522" s="2">
        <v>2</v>
      </c>
      <c r="EG522" s="2" t="s">
        <v>23</v>
      </c>
      <c r="EH522" s="2">
        <v>0</v>
      </c>
      <c r="EI522" s="2" t="s">
        <v>6</v>
      </c>
      <c r="EJ522" s="2">
        <v>1</v>
      </c>
      <c r="EK522" s="2">
        <v>10001</v>
      </c>
      <c r="EL522" s="2" t="s">
        <v>475</v>
      </c>
      <c r="EM522" s="2" t="s">
        <v>476</v>
      </c>
      <c r="EN522" s="2"/>
      <c r="EO522" s="2" t="s">
        <v>6</v>
      </c>
      <c r="EP522" s="2"/>
      <c r="EQ522" s="2">
        <v>0</v>
      </c>
      <c r="ER522" s="2">
        <v>92.52</v>
      </c>
      <c r="ES522" s="2">
        <v>92.52</v>
      </c>
      <c r="ET522" s="2">
        <v>0</v>
      </c>
      <c r="EU522" s="2">
        <v>0</v>
      </c>
      <c r="EV522" s="2">
        <v>0</v>
      </c>
      <c r="EW522" s="2">
        <v>0</v>
      </c>
      <c r="EX522" s="2">
        <v>0</v>
      </c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>
        <v>0</v>
      </c>
      <c r="FR522" s="2">
        <f t="shared" si="587"/>
        <v>0</v>
      </c>
      <c r="FS522" s="2">
        <v>0</v>
      </c>
      <c r="FT522" s="2" t="s">
        <v>27</v>
      </c>
      <c r="FU522" s="2" t="s">
        <v>28</v>
      </c>
      <c r="FV522" s="2"/>
      <c r="FW522" s="2"/>
      <c r="FX522" s="2">
        <v>106.2</v>
      </c>
      <c r="FY522" s="2">
        <v>53.55</v>
      </c>
      <c r="FZ522" s="2"/>
      <c r="GA522" s="2" t="s">
        <v>6</v>
      </c>
      <c r="GB522" s="2"/>
      <c r="GC522" s="2"/>
      <c r="GD522" s="2">
        <v>0</v>
      </c>
      <c r="GE522" s="2"/>
      <c r="GF522" s="2">
        <v>203574032</v>
      </c>
      <c r="GG522" s="2">
        <v>2</v>
      </c>
      <c r="GH522" s="2">
        <v>1</v>
      </c>
      <c r="GI522" s="2">
        <v>-2</v>
      </c>
      <c r="GJ522" s="2">
        <v>0</v>
      </c>
      <c r="GK522" s="2">
        <f>ROUND(R522*(R12)/100,2)</f>
        <v>0</v>
      </c>
      <c r="GL522" s="2">
        <f t="shared" si="588"/>
        <v>0</v>
      </c>
      <c r="GM522" s="2">
        <f t="shared" si="589"/>
        <v>1572.84</v>
      </c>
      <c r="GN522" s="2">
        <f t="shared" si="590"/>
        <v>1572.84</v>
      </c>
      <c r="GO522" s="2">
        <f t="shared" si="591"/>
        <v>0</v>
      </c>
      <c r="GP522" s="2">
        <f t="shared" si="592"/>
        <v>0</v>
      </c>
      <c r="GQ522" s="2"/>
      <c r="GR522" s="2">
        <v>0</v>
      </c>
      <c r="GS522" s="2">
        <v>3</v>
      </c>
      <c r="GT522" s="2">
        <v>0</v>
      </c>
      <c r="GU522" s="2" t="s">
        <v>6</v>
      </c>
      <c r="GV522" s="2">
        <f t="shared" si="593"/>
        <v>0</v>
      </c>
      <c r="GW522" s="2">
        <v>1</v>
      </c>
      <c r="GX522" s="2">
        <f t="shared" si="594"/>
        <v>0</v>
      </c>
      <c r="GY522" s="2"/>
      <c r="GZ522" s="2"/>
      <c r="HA522" s="2">
        <v>0</v>
      </c>
      <c r="HB522" s="2">
        <v>0</v>
      </c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>
        <v>0</v>
      </c>
      <c r="IL522" s="2"/>
      <c r="IM522" s="2"/>
      <c r="IN522" s="2"/>
      <c r="IO522" s="2"/>
      <c r="IP522" s="2"/>
      <c r="IQ522" s="2"/>
      <c r="IR522" s="2"/>
      <c r="IS522" s="2"/>
      <c r="IT522" s="2"/>
      <c r="IU522" s="2"/>
    </row>
    <row r="523" spans="1:255" x14ac:dyDescent="0.2">
      <c r="A523">
        <v>18</v>
      </c>
      <c r="B523">
        <v>1</v>
      </c>
      <c r="C523">
        <v>1408</v>
      </c>
      <c r="E523" t="s">
        <v>702</v>
      </c>
      <c r="F523" t="s">
        <v>676</v>
      </c>
      <c r="G523" t="s">
        <v>677</v>
      </c>
      <c r="H523" t="s">
        <v>661</v>
      </c>
      <c r="I523">
        <f>I515*J523</f>
        <v>17</v>
      </c>
      <c r="J523">
        <v>0.28103818813026948</v>
      </c>
      <c r="O523">
        <f t="shared" si="562"/>
        <v>1572.84</v>
      </c>
      <c r="P523">
        <f t="shared" si="563"/>
        <v>1572.84</v>
      </c>
      <c r="Q523">
        <f t="shared" si="564"/>
        <v>0</v>
      </c>
      <c r="R523">
        <f t="shared" si="565"/>
        <v>0</v>
      </c>
      <c r="S523">
        <f t="shared" si="566"/>
        <v>0</v>
      </c>
      <c r="T523">
        <f t="shared" si="567"/>
        <v>0</v>
      </c>
      <c r="U523">
        <f t="shared" si="568"/>
        <v>0</v>
      </c>
      <c r="V523">
        <f t="shared" si="569"/>
        <v>0</v>
      </c>
      <c r="W523">
        <f t="shared" si="570"/>
        <v>0</v>
      </c>
      <c r="X523">
        <f t="shared" si="571"/>
        <v>0</v>
      </c>
      <c r="Y523">
        <f t="shared" si="572"/>
        <v>0</v>
      </c>
      <c r="AA523">
        <v>27721504</v>
      </c>
      <c r="AB523">
        <f t="shared" si="573"/>
        <v>92.52</v>
      </c>
      <c r="AC523">
        <f t="shared" si="600"/>
        <v>92.52</v>
      </c>
      <c r="AD523">
        <f t="shared" si="604"/>
        <v>0</v>
      </c>
      <c r="AE523">
        <f t="shared" si="605"/>
        <v>0</v>
      </c>
      <c r="AF523">
        <f t="shared" si="605"/>
        <v>0</v>
      </c>
      <c r="AG523">
        <f t="shared" si="574"/>
        <v>0</v>
      </c>
      <c r="AH523">
        <f t="shared" si="606"/>
        <v>0</v>
      </c>
      <c r="AI523">
        <f t="shared" si="606"/>
        <v>0</v>
      </c>
      <c r="AJ523">
        <f t="shared" si="575"/>
        <v>0</v>
      </c>
      <c r="AK523">
        <v>92.52</v>
      </c>
      <c r="AL523">
        <v>92.52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81</v>
      </c>
      <c r="AU523">
        <v>72</v>
      </c>
      <c r="AV523">
        <v>1</v>
      </c>
      <c r="AW523">
        <v>1</v>
      </c>
      <c r="AZ523">
        <v>1</v>
      </c>
      <c r="BA523">
        <v>1</v>
      </c>
      <c r="BB523">
        <v>1</v>
      </c>
      <c r="BC523">
        <v>1</v>
      </c>
      <c r="BD523" t="s">
        <v>6</v>
      </c>
      <c r="BE523" t="s">
        <v>6</v>
      </c>
      <c r="BF523" t="s">
        <v>6</v>
      </c>
      <c r="BG523" t="s">
        <v>6</v>
      </c>
      <c r="BH523">
        <v>3</v>
      </c>
      <c r="BI523">
        <v>1</v>
      </c>
      <c r="BJ523" t="s">
        <v>678</v>
      </c>
      <c r="BM523">
        <v>10001</v>
      </c>
      <c r="BN523">
        <v>0</v>
      </c>
      <c r="BO523" t="s">
        <v>6</v>
      </c>
      <c r="BP523">
        <v>0</v>
      </c>
      <c r="BQ523">
        <v>2</v>
      </c>
      <c r="BR523">
        <v>0</v>
      </c>
      <c r="BS523">
        <v>1</v>
      </c>
      <c r="BT523">
        <v>1</v>
      </c>
      <c r="BU523">
        <v>1</v>
      </c>
      <c r="BV523">
        <v>1</v>
      </c>
      <c r="BW523">
        <v>1</v>
      </c>
      <c r="BX523">
        <v>1</v>
      </c>
      <c r="BY523" t="s">
        <v>6</v>
      </c>
      <c r="BZ523">
        <v>90</v>
      </c>
      <c r="CA523">
        <v>85</v>
      </c>
      <c r="CF523">
        <v>0</v>
      </c>
      <c r="CG523">
        <v>0</v>
      </c>
      <c r="CM523">
        <v>0</v>
      </c>
      <c r="CN523" t="s">
        <v>6</v>
      </c>
      <c r="CO523">
        <v>0</v>
      </c>
      <c r="CP523">
        <f t="shared" si="576"/>
        <v>1572.84</v>
      </c>
      <c r="CQ523">
        <f t="shared" si="577"/>
        <v>92.52</v>
      </c>
      <c r="CR523">
        <f t="shared" si="578"/>
        <v>0</v>
      </c>
      <c r="CS523">
        <f t="shared" si="579"/>
        <v>0</v>
      </c>
      <c r="CT523">
        <f t="shared" si="580"/>
        <v>0</v>
      </c>
      <c r="CU523">
        <f t="shared" si="581"/>
        <v>0</v>
      </c>
      <c r="CV523">
        <f t="shared" si="582"/>
        <v>0</v>
      </c>
      <c r="CW523">
        <f t="shared" si="583"/>
        <v>0</v>
      </c>
      <c r="CX523">
        <f t="shared" si="584"/>
        <v>0</v>
      </c>
      <c r="CY523">
        <f t="shared" si="585"/>
        <v>0</v>
      </c>
      <c r="CZ523">
        <f t="shared" si="586"/>
        <v>0</v>
      </c>
      <c r="DC523" t="s">
        <v>6</v>
      </c>
      <c r="DD523" t="s">
        <v>6</v>
      </c>
      <c r="DE523" t="s">
        <v>6</v>
      </c>
      <c r="DF523" t="s">
        <v>6</v>
      </c>
      <c r="DG523" t="s">
        <v>6</v>
      </c>
      <c r="DH523" t="s">
        <v>6</v>
      </c>
      <c r="DI523" t="s">
        <v>6</v>
      </c>
      <c r="DJ523" t="s">
        <v>6</v>
      </c>
      <c r="DK523" t="s">
        <v>6</v>
      </c>
      <c r="DL523" t="s">
        <v>6</v>
      </c>
      <c r="DM523" t="s">
        <v>6</v>
      </c>
      <c r="DN523">
        <v>0</v>
      </c>
      <c r="DO523">
        <v>0</v>
      </c>
      <c r="DP523">
        <v>1</v>
      </c>
      <c r="DQ523">
        <v>1</v>
      </c>
      <c r="DU523">
        <v>1013</v>
      </c>
      <c r="DV523" t="s">
        <v>661</v>
      </c>
      <c r="DW523" t="s">
        <v>661</v>
      </c>
      <c r="DX523">
        <v>1</v>
      </c>
      <c r="EE523">
        <v>27029023</v>
      </c>
      <c r="EF523">
        <v>2</v>
      </c>
      <c r="EG523" t="s">
        <v>23</v>
      </c>
      <c r="EH523">
        <v>0</v>
      </c>
      <c r="EI523" t="s">
        <v>6</v>
      </c>
      <c r="EJ523">
        <v>1</v>
      </c>
      <c r="EK523">
        <v>10001</v>
      </c>
      <c r="EL523" t="s">
        <v>475</v>
      </c>
      <c r="EM523" t="s">
        <v>476</v>
      </c>
      <c r="EO523" t="s">
        <v>6</v>
      </c>
      <c r="EQ523">
        <v>0</v>
      </c>
      <c r="ER523">
        <v>92.52</v>
      </c>
      <c r="ES523">
        <v>92.52</v>
      </c>
      <c r="ET523">
        <v>0</v>
      </c>
      <c r="EU523">
        <v>0</v>
      </c>
      <c r="EV523">
        <v>0</v>
      </c>
      <c r="EW523">
        <v>0</v>
      </c>
      <c r="EX523">
        <v>0</v>
      </c>
      <c r="FQ523">
        <v>0</v>
      </c>
      <c r="FR523">
        <f t="shared" si="587"/>
        <v>0</v>
      </c>
      <c r="FS523">
        <v>0</v>
      </c>
      <c r="FT523" t="s">
        <v>27</v>
      </c>
      <c r="FU523" t="s">
        <v>28</v>
      </c>
      <c r="FX523">
        <v>81</v>
      </c>
      <c r="FY523">
        <v>72.25</v>
      </c>
      <c r="GA523" t="s">
        <v>6</v>
      </c>
      <c r="GD523">
        <v>0</v>
      </c>
      <c r="GF523">
        <v>203574032</v>
      </c>
      <c r="GG523">
        <v>2</v>
      </c>
      <c r="GH523">
        <v>1</v>
      </c>
      <c r="GI523">
        <v>-2</v>
      </c>
      <c r="GJ523">
        <v>0</v>
      </c>
      <c r="GK523">
        <f>ROUND(R523*(S12)/100,2)</f>
        <v>0</v>
      </c>
      <c r="GL523">
        <f t="shared" si="588"/>
        <v>0</v>
      </c>
      <c r="GM523">
        <f t="shared" si="589"/>
        <v>1572.84</v>
      </c>
      <c r="GN523">
        <f t="shared" si="590"/>
        <v>1572.84</v>
      </c>
      <c r="GO523">
        <f t="shared" si="591"/>
        <v>0</v>
      </c>
      <c r="GP523">
        <f t="shared" si="592"/>
        <v>0</v>
      </c>
      <c r="GR523">
        <v>0</v>
      </c>
      <c r="GS523">
        <v>0</v>
      </c>
      <c r="GT523">
        <v>0</v>
      </c>
      <c r="GU523" t="s">
        <v>6</v>
      </c>
      <c r="GV523">
        <f t="shared" si="593"/>
        <v>0</v>
      </c>
      <c r="GW523">
        <v>1</v>
      </c>
      <c r="GX523">
        <f t="shared" si="594"/>
        <v>0</v>
      </c>
      <c r="HA523">
        <v>0</v>
      </c>
      <c r="HB523">
        <v>0</v>
      </c>
      <c r="IK523">
        <v>0</v>
      </c>
    </row>
    <row r="524" spans="1:255" x14ac:dyDescent="0.2">
      <c r="A524" s="2">
        <v>17</v>
      </c>
      <c r="B524" s="2">
        <v>1</v>
      </c>
      <c r="C524" s="2">
        <f>ROW(SmtRes!A1420)</f>
        <v>1420</v>
      </c>
      <c r="D524" s="2">
        <f>ROW(EtalonRes!A1433)</f>
        <v>1433</v>
      </c>
      <c r="E524" s="2" t="s">
        <v>703</v>
      </c>
      <c r="F524" s="2" t="s">
        <v>704</v>
      </c>
      <c r="G524" s="2" t="s">
        <v>705</v>
      </c>
      <c r="H524" s="2" t="s">
        <v>538</v>
      </c>
      <c r="I524" s="2">
        <v>21</v>
      </c>
      <c r="J524" s="2">
        <v>0</v>
      </c>
      <c r="K524" s="2"/>
      <c r="L524" s="2"/>
      <c r="M524" s="2"/>
      <c r="N524" s="2"/>
      <c r="O524" s="2">
        <f t="shared" ref="O524:O555" si="607">ROUND(CP524,2)</f>
        <v>336.42</v>
      </c>
      <c r="P524" s="2">
        <f t="shared" ref="P524:P555" si="608">ROUND(CQ524*I524,2)</f>
        <v>15.12</v>
      </c>
      <c r="Q524" s="2">
        <f t="shared" ref="Q524:Q555" si="609">ROUND(CR524*I524,2)</f>
        <v>55.44</v>
      </c>
      <c r="R524" s="2">
        <f t="shared" ref="R524:R555" si="610">ROUND(CS524*I524,2)</f>
        <v>0</v>
      </c>
      <c r="S524" s="2">
        <f t="shared" ref="S524:S555" si="611">ROUND(CT524*I524,2)</f>
        <v>265.86</v>
      </c>
      <c r="T524" s="2">
        <f t="shared" ref="T524:T555" si="612">ROUND(CU524*I524,2)</f>
        <v>0</v>
      </c>
      <c r="U524" s="2">
        <f t="shared" ref="U524:U555" si="613">CV524*I524</f>
        <v>26.8065</v>
      </c>
      <c r="V524" s="2">
        <f t="shared" ref="V524:V555" si="614">CW524*I524</f>
        <v>0</v>
      </c>
      <c r="W524" s="2">
        <f t="shared" ref="W524:W555" si="615">ROUND(CX524*I524,2)</f>
        <v>0</v>
      </c>
      <c r="X524" s="2">
        <f t="shared" ref="X524:X555" si="616">ROUND(CY524,2)</f>
        <v>215.35</v>
      </c>
      <c r="Y524" s="2">
        <f t="shared" ref="Y524:Y555" si="617">ROUND(CZ524,2)</f>
        <v>191.42</v>
      </c>
      <c r="Z524" s="2"/>
      <c r="AA524" s="2">
        <v>27721505</v>
      </c>
      <c r="AB524" s="2">
        <f t="shared" ref="AB524:AB555" si="618">ROUND((AC524+AD524+AF524),2)</f>
        <v>16.02</v>
      </c>
      <c r="AC524" s="2">
        <f t="shared" si="600"/>
        <v>0.72</v>
      </c>
      <c r="AD524" s="2">
        <f>ROUND(((((ET524*1.25))-((EU524*1.25)))+AE524),2)</f>
        <v>2.64</v>
      </c>
      <c r="AE524" s="2">
        <f>ROUND(((EU524*1.25)),2)</f>
        <v>0</v>
      </c>
      <c r="AF524" s="2">
        <f>ROUND(((EV524*1.15)),2)</f>
        <v>12.66</v>
      </c>
      <c r="AG524" s="2">
        <f t="shared" ref="AG524:AG555" si="619">ROUND((AP524),2)</f>
        <v>0</v>
      </c>
      <c r="AH524" s="2">
        <f>((EW524*1.15))</f>
        <v>1.2765</v>
      </c>
      <c r="AI524" s="2">
        <f>((EX524*1.25))</f>
        <v>0</v>
      </c>
      <c r="AJ524" s="2">
        <f t="shared" ref="AJ524:AJ555" si="620">ROUND((AS524),2)</f>
        <v>0</v>
      </c>
      <c r="AK524" s="2">
        <v>13.84</v>
      </c>
      <c r="AL524" s="2">
        <v>0.72</v>
      </c>
      <c r="AM524" s="2">
        <v>2.11</v>
      </c>
      <c r="AN524" s="2">
        <v>0</v>
      </c>
      <c r="AO524" s="2">
        <v>11.01</v>
      </c>
      <c r="AP524" s="2">
        <v>0</v>
      </c>
      <c r="AQ524" s="2">
        <v>1.1100000000000001</v>
      </c>
      <c r="AR524" s="2">
        <v>0</v>
      </c>
      <c r="AS524" s="2">
        <v>0</v>
      </c>
      <c r="AT524" s="2">
        <v>81</v>
      </c>
      <c r="AU524" s="2">
        <v>72</v>
      </c>
      <c r="AV524" s="2">
        <v>1</v>
      </c>
      <c r="AW524" s="2">
        <v>1</v>
      </c>
      <c r="AX524" s="2"/>
      <c r="AY524" s="2"/>
      <c r="AZ524" s="2">
        <v>1</v>
      </c>
      <c r="BA524" s="2">
        <v>1</v>
      </c>
      <c r="BB524" s="2">
        <v>1</v>
      </c>
      <c r="BC524" s="2">
        <v>1</v>
      </c>
      <c r="BD524" s="2" t="s">
        <v>6</v>
      </c>
      <c r="BE524" s="2" t="s">
        <v>6</v>
      </c>
      <c r="BF524" s="2" t="s">
        <v>6</v>
      </c>
      <c r="BG524" s="2" t="s">
        <v>6</v>
      </c>
      <c r="BH524" s="2">
        <v>0</v>
      </c>
      <c r="BI524" s="2">
        <v>1</v>
      </c>
      <c r="BJ524" s="2" t="s">
        <v>706</v>
      </c>
      <c r="BK524" s="2"/>
      <c r="BL524" s="2"/>
      <c r="BM524" s="2">
        <v>9001</v>
      </c>
      <c r="BN524" s="2">
        <v>0</v>
      </c>
      <c r="BO524" s="2" t="s">
        <v>6</v>
      </c>
      <c r="BP524" s="2">
        <v>0</v>
      </c>
      <c r="BQ524" s="2">
        <v>2</v>
      </c>
      <c r="BR524" s="2">
        <v>0</v>
      </c>
      <c r="BS524" s="2">
        <v>1</v>
      </c>
      <c r="BT524" s="2">
        <v>1</v>
      </c>
      <c r="BU524" s="2">
        <v>1</v>
      </c>
      <c r="BV524" s="2">
        <v>1</v>
      </c>
      <c r="BW524" s="2">
        <v>1</v>
      </c>
      <c r="BX524" s="2">
        <v>1</v>
      </c>
      <c r="BY524" s="2" t="s">
        <v>6</v>
      </c>
      <c r="BZ524" s="2">
        <v>90</v>
      </c>
      <c r="CA524" s="2">
        <v>85</v>
      </c>
      <c r="CB524" s="2"/>
      <c r="CC524" s="2"/>
      <c r="CD524" s="2"/>
      <c r="CE524" s="2"/>
      <c r="CF524" s="2">
        <v>0</v>
      </c>
      <c r="CG524" s="2">
        <v>0</v>
      </c>
      <c r="CH524" s="2"/>
      <c r="CI524" s="2"/>
      <c r="CJ524" s="2"/>
      <c r="CK524" s="2"/>
      <c r="CL524" s="2"/>
      <c r="CM524" s="2">
        <v>0</v>
      </c>
      <c r="CN524" s="2" t="s">
        <v>1470</v>
      </c>
      <c r="CO524" s="2">
        <v>0</v>
      </c>
      <c r="CP524" s="2">
        <f t="shared" ref="CP524:CP555" si="621">(P524+Q524+S524)</f>
        <v>336.42</v>
      </c>
      <c r="CQ524" s="2">
        <f t="shared" ref="CQ524:CQ555" si="622">AC524*BC524</f>
        <v>0.72</v>
      </c>
      <c r="CR524" s="2">
        <f t="shared" ref="CR524:CR555" si="623">AD524*BB524</f>
        <v>2.64</v>
      </c>
      <c r="CS524" s="2">
        <f t="shared" ref="CS524:CS555" si="624">AE524*BS524</f>
        <v>0</v>
      </c>
      <c r="CT524" s="2">
        <f t="shared" ref="CT524:CT555" si="625">AF524*BA524</f>
        <v>12.66</v>
      </c>
      <c r="CU524" s="2">
        <f t="shared" ref="CU524:CU555" si="626">AG524</f>
        <v>0</v>
      </c>
      <c r="CV524" s="2">
        <f t="shared" ref="CV524:CV555" si="627">AH524</f>
        <v>1.2765</v>
      </c>
      <c r="CW524" s="2">
        <f t="shared" ref="CW524:CW555" si="628">AI524</f>
        <v>0</v>
      </c>
      <c r="CX524" s="2">
        <f t="shared" ref="CX524:CX555" si="629">AJ524</f>
        <v>0</v>
      </c>
      <c r="CY524" s="2">
        <f t="shared" ref="CY524:CY555" si="630">(((S524+R524)*AT524)/100)</f>
        <v>215.3466</v>
      </c>
      <c r="CZ524" s="2">
        <f t="shared" ref="CZ524:CZ555" si="631">(((S524+R524)*AU524)/100)</f>
        <v>191.41920000000002</v>
      </c>
      <c r="DA524" s="2"/>
      <c r="DB524" s="2"/>
      <c r="DC524" s="2" t="s">
        <v>6</v>
      </c>
      <c r="DD524" s="2" t="s">
        <v>6</v>
      </c>
      <c r="DE524" s="2" t="s">
        <v>102</v>
      </c>
      <c r="DF524" s="2" t="s">
        <v>102</v>
      </c>
      <c r="DG524" s="2" t="s">
        <v>103</v>
      </c>
      <c r="DH524" s="2" t="s">
        <v>6</v>
      </c>
      <c r="DI524" s="2" t="s">
        <v>103</v>
      </c>
      <c r="DJ524" s="2" t="s">
        <v>102</v>
      </c>
      <c r="DK524" s="2" t="s">
        <v>6</v>
      </c>
      <c r="DL524" s="2" t="s">
        <v>6</v>
      </c>
      <c r="DM524" s="2" t="s">
        <v>6</v>
      </c>
      <c r="DN524" s="2">
        <v>0</v>
      </c>
      <c r="DO524" s="2">
        <v>0</v>
      </c>
      <c r="DP524" s="2">
        <v>1</v>
      </c>
      <c r="DQ524" s="2">
        <v>1</v>
      </c>
      <c r="DR524" s="2"/>
      <c r="DS524" s="2"/>
      <c r="DT524" s="2"/>
      <c r="DU524" s="2">
        <v>1013</v>
      </c>
      <c r="DV524" s="2" t="s">
        <v>538</v>
      </c>
      <c r="DW524" s="2" t="s">
        <v>538</v>
      </c>
      <c r="DX524" s="2">
        <v>1</v>
      </c>
      <c r="DY524" s="2"/>
      <c r="DZ524" s="2"/>
      <c r="EA524" s="2"/>
      <c r="EB524" s="2"/>
      <c r="EC524" s="2"/>
      <c r="ED524" s="2"/>
      <c r="EE524" s="2">
        <v>27029022</v>
      </c>
      <c r="EF524" s="2">
        <v>2</v>
      </c>
      <c r="EG524" s="2" t="s">
        <v>23</v>
      </c>
      <c r="EH524" s="2">
        <v>0</v>
      </c>
      <c r="EI524" s="2" t="s">
        <v>6</v>
      </c>
      <c r="EJ524" s="2">
        <v>1</v>
      </c>
      <c r="EK524" s="2">
        <v>9001</v>
      </c>
      <c r="EL524" s="2" t="s">
        <v>54</v>
      </c>
      <c r="EM524" s="2" t="s">
        <v>55</v>
      </c>
      <c r="EN524" s="2"/>
      <c r="EO524" s="2" t="s">
        <v>106</v>
      </c>
      <c r="EP524" s="2"/>
      <c r="EQ524" s="2">
        <v>0</v>
      </c>
      <c r="ER524" s="2">
        <v>13.84</v>
      </c>
      <c r="ES524" s="2">
        <v>0.72</v>
      </c>
      <c r="ET524" s="2">
        <v>2.11</v>
      </c>
      <c r="EU524" s="2">
        <v>0</v>
      </c>
      <c r="EV524" s="2">
        <v>11.01</v>
      </c>
      <c r="EW524" s="2">
        <v>1.1100000000000001</v>
      </c>
      <c r="EX524" s="2">
        <v>0</v>
      </c>
      <c r="EY524" s="2">
        <v>0</v>
      </c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>
        <v>0</v>
      </c>
      <c r="FR524" s="2">
        <f t="shared" ref="FR524:FR555" si="632">ROUND(IF(AND(BH524=3,BI524=3),P524,0),2)</f>
        <v>0</v>
      </c>
      <c r="FS524" s="2">
        <v>0</v>
      </c>
      <c r="FT524" s="2" t="s">
        <v>27</v>
      </c>
      <c r="FU524" s="2" t="s">
        <v>28</v>
      </c>
      <c r="FV524" s="2"/>
      <c r="FW524" s="2"/>
      <c r="FX524" s="2">
        <v>81</v>
      </c>
      <c r="FY524" s="2">
        <v>72.25</v>
      </c>
      <c r="FZ524" s="2"/>
      <c r="GA524" s="2" t="s">
        <v>6</v>
      </c>
      <c r="GB524" s="2"/>
      <c r="GC524" s="2"/>
      <c r="GD524" s="2">
        <v>0</v>
      </c>
      <c r="GE524" s="2"/>
      <c r="GF524" s="2">
        <v>-1926748083</v>
      </c>
      <c r="GG524" s="2">
        <v>2</v>
      </c>
      <c r="GH524" s="2">
        <v>1</v>
      </c>
      <c r="GI524" s="2">
        <v>-2</v>
      </c>
      <c r="GJ524" s="2">
        <v>0</v>
      </c>
      <c r="GK524" s="2">
        <f>ROUND(R524*(R12)/100,2)</f>
        <v>0</v>
      </c>
      <c r="GL524" s="2">
        <f t="shared" ref="GL524:GL555" si="633">ROUND(IF(AND(BH524=3,BI524=3,FS524&lt;&gt;0),P524,0),2)</f>
        <v>0</v>
      </c>
      <c r="GM524" s="2">
        <f t="shared" ref="GM524:GM555" si="634">ROUND(O524+X524+Y524+GK524,2)+GX524</f>
        <v>743.19</v>
      </c>
      <c r="GN524" s="2">
        <f t="shared" ref="GN524:GN555" si="635">IF(OR(BI524=0,BI524=1),ROUND(O524+X524+Y524+GK524,2),0)</f>
        <v>743.19</v>
      </c>
      <c r="GO524" s="2">
        <f t="shared" ref="GO524:GO555" si="636">IF(BI524=2,ROUND(O524+X524+Y524+GK524,2),0)</f>
        <v>0</v>
      </c>
      <c r="GP524" s="2">
        <f t="shared" ref="GP524:GP555" si="637">IF(BI524=4,ROUND(O524+X524+Y524+GK524,2)+GX524,0)</f>
        <v>0</v>
      </c>
      <c r="GQ524" s="2"/>
      <c r="GR524" s="2">
        <v>0</v>
      </c>
      <c r="GS524" s="2">
        <v>3</v>
      </c>
      <c r="GT524" s="2">
        <v>0</v>
      </c>
      <c r="GU524" s="2" t="s">
        <v>6</v>
      </c>
      <c r="GV524" s="2">
        <f t="shared" ref="GV524:GV555" si="638">ROUND(GT524,2)</f>
        <v>0</v>
      </c>
      <c r="GW524" s="2">
        <v>1</v>
      </c>
      <c r="GX524" s="2">
        <f t="shared" ref="GX524:GX555" si="639">ROUND(GV524*GW524*I524,2)</f>
        <v>0</v>
      </c>
      <c r="GY524" s="2"/>
      <c r="GZ524" s="2"/>
      <c r="HA524" s="2">
        <v>0</v>
      </c>
      <c r="HB524" s="2">
        <v>0</v>
      </c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>
        <v>0</v>
      </c>
      <c r="IL524" s="2"/>
      <c r="IM524" s="2"/>
      <c r="IN524" s="2"/>
      <c r="IO524" s="2"/>
      <c r="IP524" s="2"/>
      <c r="IQ524" s="2"/>
      <c r="IR524" s="2"/>
      <c r="IS524" s="2"/>
      <c r="IT524" s="2"/>
      <c r="IU524" s="2"/>
    </row>
    <row r="525" spans="1:255" x14ac:dyDescent="0.2">
      <c r="A525">
        <v>17</v>
      </c>
      <c r="B525">
        <v>1</v>
      </c>
      <c r="C525">
        <f>ROW(SmtRes!A1426)</f>
        <v>1426</v>
      </c>
      <c r="D525">
        <f>ROW(EtalonRes!A1438)</f>
        <v>1438</v>
      </c>
      <c r="E525" t="s">
        <v>703</v>
      </c>
      <c r="F525" t="s">
        <v>704</v>
      </c>
      <c r="G525" t="s">
        <v>705</v>
      </c>
      <c r="H525" t="s">
        <v>538</v>
      </c>
      <c r="I525">
        <v>21</v>
      </c>
      <c r="J525">
        <v>0</v>
      </c>
      <c r="O525">
        <f t="shared" si="607"/>
        <v>336.42</v>
      </c>
      <c r="P525">
        <f t="shared" si="608"/>
        <v>15.12</v>
      </c>
      <c r="Q525">
        <f t="shared" si="609"/>
        <v>55.44</v>
      </c>
      <c r="R525">
        <f t="shared" si="610"/>
        <v>0</v>
      </c>
      <c r="S525">
        <f t="shared" si="611"/>
        <v>265.86</v>
      </c>
      <c r="T525">
        <f t="shared" si="612"/>
        <v>0</v>
      </c>
      <c r="U525">
        <f t="shared" si="613"/>
        <v>26.8065</v>
      </c>
      <c r="V525">
        <f t="shared" si="614"/>
        <v>0</v>
      </c>
      <c r="W525">
        <f t="shared" si="615"/>
        <v>0</v>
      </c>
      <c r="X525">
        <f t="shared" si="616"/>
        <v>215.35</v>
      </c>
      <c r="Y525">
        <f t="shared" si="617"/>
        <v>191.42</v>
      </c>
      <c r="AA525">
        <v>27721504</v>
      </c>
      <c r="AB525">
        <f t="shared" si="618"/>
        <v>16.02</v>
      </c>
      <c r="AC525">
        <f t="shared" si="600"/>
        <v>0.72</v>
      </c>
      <c r="AD525">
        <f>ROUND(((((ET525*1.25))-((EU525*1.25)))+AE525),2)</f>
        <v>2.64</v>
      </c>
      <c r="AE525">
        <f>ROUND(((EU525*1.25)),2)</f>
        <v>0</v>
      </c>
      <c r="AF525">
        <f>ROUND(((EV525*1.15)),2)</f>
        <v>12.66</v>
      </c>
      <c r="AG525">
        <f t="shared" si="619"/>
        <v>0</v>
      </c>
      <c r="AH525">
        <f>((EW525*1.15))</f>
        <v>1.2765</v>
      </c>
      <c r="AI525">
        <f>((EX525*1.25))</f>
        <v>0</v>
      </c>
      <c r="AJ525">
        <f t="shared" si="620"/>
        <v>0</v>
      </c>
      <c r="AK525">
        <v>13.84</v>
      </c>
      <c r="AL525">
        <v>0.72</v>
      </c>
      <c r="AM525">
        <v>2.11</v>
      </c>
      <c r="AN525">
        <v>0</v>
      </c>
      <c r="AO525">
        <v>11.01</v>
      </c>
      <c r="AP525">
        <v>0</v>
      </c>
      <c r="AQ525">
        <v>1.1100000000000001</v>
      </c>
      <c r="AR525">
        <v>0</v>
      </c>
      <c r="AS525">
        <v>0</v>
      </c>
      <c r="AT525">
        <v>81</v>
      </c>
      <c r="AU525">
        <v>72</v>
      </c>
      <c r="AV525">
        <v>1</v>
      </c>
      <c r="AW525">
        <v>1</v>
      </c>
      <c r="AZ525">
        <v>1</v>
      </c>
      <c r="BA525">
        <v>1</v>
      </c>
      <c r="BB525">
        <v>1</v>
      </c>
      <c r="BC525">
        <v>1</v>
      </c>
      <c r="BD525" t="s">
        <v>6</v>
      </c>
      <c r="BE525" t="s">
        <v>6</v>
      </c>
      <c r="BF525" t="s">
        <v>6</v>
      </c>
      <c r="BG525" t="s">
        <v>6</v>
      </c>
      <c r="BH525">
        <v>0</v>
      </c>
      <c r="BI525">
        <v>1</v>
      </c>
      <c r="BJ525" t="s">
        <v>706</v>
      </c>
      <c r="BM525">
        <v>9001</v>
      </c>
      <c r="BN525">
        <v>0</v>
      </c>
      <c r="BO525" t="s">
        <v>6</v>
      </c>
      <c r="BP525">
        <v>0</v>
      </c>
      <c r="BQ525">
        <v>2</v>
      </c>
      <c r="BR525">
        <v>0</v>
      </c>
      <c r="BS525">
        <v>1</v>
      </c>
      <c r="BT525">
        <v>1</v>
      </c>
      <c r="BU525">
        <v>1</v>
      </c>
      <c r="BV525">
        <v>1</v>
      </c>
      <c r="BW525">
        <v>1</v>
      </c>
      <c r="BX525">
        <v>1</v>
      </c>
      <c r="BY525" t="s">
        <v>6</v>
      </c>
      <c r="BZ525">
        <v>90</v>
      </c>
      <c r="CA525">
        <v>85</v>
      </c>
      <c r="CF525">
        <v>0</v>
      </c>
      <c r="CG525">
        <v>0</v>
      </c>
      <c r="CM525">
        <v>0</v>
      </c>
      <c r="CN525" t="s">
        <v>1470</v>
      </c>
      <c r="CO525">
        <v>0</v>
      </c>
      <c r="CP525">
        <f t="shared" si="621"/>
        <v>336.42</v>
      </c>
      <c r="CQ525">
        <f t="shared" si="622"/>
        <v>0.72</v>
      </c>
      <c r="CR525">
        <f t="shared" si="623"/>
        <v>2.64</v>
      </c>
      <c r="CS525">
        <f t="shared" si="624"/>
        <v>0</v>
      </c>
      <c r="CT525">
        <f t="shared" si="625"/>
        <v>12.66</v>
      </c>
      <c r="CU525">
        <f t="shared" si="626"/>
        <v>0</v>
      </c>
      <c r="CV525">
        <f t="shared" si="627"/>
        <v>1.2765</v>
      </c>
      <c r="CW525">
        <f t="shared" si="628"/>
        <v>0</v>
      </c>
      <c r="CX525">
        <f t="shared" si="629"/>
        <v>0</v>
      </c>
      <c r="CY525">
        <f t="shared" si="630"/>
        <v>215.3466</v>
      </c>
      <c r="CZ525">
        <f t="shared" si="631"/>
        <v>191.41920000000002</v>
      </c>
      <c r="DC525" t="s">
        <v>6</v>
      </c>
      <c r="DD525" t="s">
        <v>6</v>
      </c>
      <c r="DE525" t="s">
        <v>102</v>
      </c>
      <c r="DF525" t="s">
        <v>102</v>
      </c>
      <c r="DG525" t="s">
        <v>103</v>
      </c>
      <c r="DH525" t="s">
        <v>6</v>
      </c>
      <c r="DI525" t="s">
        <v>103</v>
      </c>
      <c r="DJ525" t="s">
        <v>102</v>
      </c>
      <c r="DK525" t="s">
        <v>6</v>
      </c>
      <c r="DL525" t="s">
        <v>6</v>
      </c>
      <c r="DM525" t="s">
        <v>6</v>
      </c>
      <c r="DN525">
        <v>0</v>
      </c>
      <c r="DO525">
        <v>0</v>
      </c>
      <c r="DP525">
        <v>1</v>
      </c>
      <c r="DQ525">
        <v>1</v>
      </c>
      <c r="DU525">
        <v>1013</v>
      </c>
      <c r="DV525" t="s">
        <v>538</v>
      </c>
      <c r="DW525" t="s">
        <v>538</v>
      </c>
      <c r="DX525">
        <v>1</v>
      </c>
      <c r="EE525">
        <v>27029022</v>
      </c>
      <c r="EF525">
        <v>2</v>
      </c>
      <c r="EG525" t="s">
        <v>23</v>
      </c>
      <c r="EH525">
        <v>0</v>
      </c>
      <c r="EI525" t="s">
        <v>6</v>
      </c>
      <c r="EJ525">
        <v>1</v>
      </c>
      <c r="EK525">
        <v>9001</v>
      </c>
      <c r="EL525" t="s">
        <v>54</v>
      </c>
      <c r="EM525" t="s">
        <v>55</v>
      </c>
      <c r="EO525" t="s">
        <v>106</v>
      </c>
      <c r="EQ525">
        <v>0</v>
      </c>
      <c r="ER525">
        <v>13.84</v>
      </c>
      <c r="ES525">
        <v>0.72</v>
      </c>
      <c r="ET525">
        <v>2.11</v>
      </c>
      <c r="EU525">
        <v>0</v>
      </c>
      <c r="EV525">
        <v>11.01</v>
      </c>
      <c r="EW525">
        <v>1.1100000000000001</v>
      </c>
      <c r="EX525">
        <v>0</v>
      </c>
      <c r="EY525">
        <v>0</v>
      </c>
      <c r="FQ525">
        <v>0</v>
      </c>
      <c r="FR525">
        <f t="shared" si="632"/>
        <v>0</v>
      </c>
      <c r="FS525">
        <v>0</v>
      </c>
      <c r="FT525" t="s">
        <v>27</v>
      </c>
      <c r="FU525" t="s">
        <v>28</v>
      </c>
      <c r="FX525">
        <v>81</v>
      </c>
      <c r="FY525">
        <v>72.25</v>
      </c>
      <c r="GA525" t="s">
        <v>6</v>
      </c>
      <c r="GD525">
        <v>0</v>
      </c>
      <c r="GF525">
        <v>-1926748083</v>
      </c>
      <c r="GG525">
        <v>2</v>
      </c>
      <c r="GH525">
        <v>1</v>
      </c>
      <c r="GI525">
        <v>-2</v>
      </c>
      <c r="GJ525">
        <v>0</v>
      </c>
      <c r="GK525">
        <f>ROUND(R525*(S12)/100,2)</f>
        <v>0</v>
      </c>
      <c r="GL525">
        <f t="shared" si="633"/>
        <v>0</v>
      </c>
      <c r="GM525">
        <f t="shared" si="634"/>
        <v>743.19</v>
      </c>
      <c r="GN525">
        <f t="shared" si="635"/>
        <v>743.19</v>
      </c>
      <c r="GO525">
        <f t="shared" si="636"/>
        <v>0</v>
      </c>
      <c r="GP525">
        <f t="shared" si="637"/>
        <v>0</v>
      </c>
      <c r="GR525">
        <v>0</v>
      </c>
      <c r="GS525">
        <v>0</v>
      </c>
      <c r="GT525">
        <v>0</v>
      </c>
      <c r="GU525" t="s">
        <v>6</v>
      </c>
      <c r="GV525">
        <f t="shared" si="638"/>
        <v>0</v>
      </c>
      <c r="GW525">
        <v>1</v>
      </c>
      <c r="GX525">
        <f t="shared" si="639"/>
        <v>0</v>
      </c>
      <c r="HA525">
        <v>0</v>
      </c>
      <c r="HB525">
        <v>0</v>
      </c>
      <c r="IK525">
        <v>0</v>
      </c>
    </row>
    <row r="526" spans="1:255" x14ac:dyDescent="0.2">
      <c r="A526" s="2">
        <v>18</v>
      </c>
      <c r="B526" s="2">
        <v>1</v>
      </c>
      <c r="C526" s="2">
        <v>1417</v>
      </c>
      <c r="D526" s="2"/>
      <c r="E526" s="2" t="s">
        <v>707</v>
      </c>
      <c r="F526" s="2" t="s">
        <v>708</v>
      </c>
      <c r="G526" s="2" t="s">
        <v>709</v>
      </c>
      <c r="H526" s="2" t="s">
        <v>252</v>
      </c>
      <c r="I526" s="2">
        <f>I524*J526</f>
        <v>18</v>
      </c>
      <c r="J526" s="2">
        <v>0.8571428571428571</v>
      </c>
      <c r="K526" s="2"/>
      <c r="L526" s="2"/>
      <c r="M526" s="2"/>
      <c r="N526" s="2"/>
      <c r="O526" s="2">
        <f t="shared" si="607"/>
        <v>6681.6</v>
      </c>
      <c r="P526" s="2">
        <f t="shared" si="608"/>
        <v>6681.6</v>
      </c>
      <c r="Q526" s="2">
        <f t="shared" si="609"/>
        <v>0</v>
      </c>
      <c r="R526" s="2">
        <f t="shared" si="610"/>
        <v>0</v>
      </c>
      <c r="S526" s="2">
        <f t="shared" si="611"/>
        <v>0</v>
      </c>
      <c r="T526" s="2">
        <f t="shared" si="612"/>
        <v>0</v>
      </c>
      <c r="U526" s="2">
        <f t="shared" si="613"/>
        <v>0</v>
      </c>
      <c r="V526" s="2">
        <f t="shared" si="614"/>
        <v>0</v>
      </c>
      <c r="W526" s="2">
        <f t="shared" si="615"/>
        <v>0</v>
      </c>
      <c r="X526" s="2">
        <f t="shared" si="616"/>
        <v>0</v>
      </c>
      <c r="Y526" s="2">
        <f t="shared" si="617"/>
        <v>0</v>
      </c>
      <c r="Z526" s="2"/>
      <c r="AA526" s="2">
        <v>27721505</v>
      </c>
      <c r="AB526" s="2">
        <f t="shared" si="618"/>
        <v>371.2</v>
      </c>
      <c r="AC526" s="2">
        <f t="shared" si="600"/>
        <v>371.2</v>
      </c>
      <c r="AD526" s="2">
        <f>ROUND((((ET526)-(EU526))+AE526),2)</f>
        <v>0</v>
      </c>
      <c r="AE526" s="2">
        <f t="shared" ref="AE526:AF529" si="640">ROUND((EU526),2)</f>
        <v>0</v>
      </c>
      <c r="AF526" s="2">
        <f t="shared" si="640"/>
        <v>0</v>
      </c>
      <c r="AG526" s="2">
        <f t="shared" si="619"/>
        <v>0</v>
      </c>
      <c r="AH526" s="2">
        <f t="shared" ref="AH526:AI529" si="641">(EW526)</f>
        <v>0</v>
      </c>
      <c r="AI526" s="2">
        <f t="shared" si="641"/>
        <v>0</v>
      </c>
      <c r="AJ526" s="2">
        <f t="shared" si="620"/>
        <v>0</v>
      </c>
      <c r="AK526" s="2">
        <v>371.2</v>
      </c>
      <c r="AL526" s="2">
        <v>371.2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81</v>
      </c>
      <c r="AU526" s="2">
        <v>72</v>
      </c>
      <c r="AV526" s="2">
        <v>1</v>
      </c>
      <c r="AW526" s="2">
        <v>1</v>
      </c>
      <c r="AX526" s="2"/>
      <c r="AY526" s="2"/>
      <c r="AZ526" s="2">
        <v>1</v>
      </c>
      <c r="BA526" s="2">
        <v>1</v>
      </c>
      <c r="BB526" s="2">
        <v>1</v>
      </c>
      <c r="BC526" s="2">
        <v>1</v>
      </c>
      <c r="BD526" s="2" t="s">
        <v>6</v>
      </c>
      <c r="BE526" s="2" t="s">
        <v>6</v>
      </c>
      <c r="BF526" s="2" t="s">
        <v>6</v>
      </c>
      <c r="BG526" s="2" t="s">
        <v>6</v>
      </c>
      <c r="BH526" s="2">
        <v>3</v>
      </c>
      <c r="BI526" s="2">
        <v>1</v>
      </c>
      <c r="BJ526" s="2" t="s">
        <v>710</v>
      </c>
      <c r="BK526" s="2"/>
      <c r="BL526" s="2"/>
      <c r="BM526" s="2">
        <v>9001</v>
      </c>
      <c r="BN526" s="2">
        <v>0</v>
      </c>
      <c r="BO526" s="2" t="s">
        <v>6</v>
      </c>
      <c r="BP526" s="2">
        <v>0</v>
      </c>
      <c r="BQ526" s="2">
        <v>2</v>
      </c>
      <c r="BR526" s="2">
        <v>0</v>
      </c>
      <c r="BS526" s="2">
        <v>1</v>
      </c>
      <c r="BT526" s="2">
        <v>1</v>
      </c>
      <c r="BU526" s="2">
        <v>1</v>
      </c>
      <c r="BV526" s="2">
        <v>1</v>
      </c>
      <c r="BW526" s="2">
        <v>1</v>
      </c>
      <c r="BX526" s="2">
        <v>1</v>
      </c>
      <c r="BY526" s="2" t="s">
        <v>6</v>
      </c>
      <c r="BZ526" s="2">
        <v>90</v>
      </c>
      <c r="CA526" s="2">
        <v>85</v>
      </c>
      <c r="CB526" s="2"/>
      <c r="CC526" s="2"/>
      <c r="CD526" s="2"/>
      <c r="CE526" s="2"/>
      <c r="CF526" s="2">
        <v>0</v>
      </c>
      <c r="CG526" s="2">
        <v>0</v>
      </c>
      <c r="CH526" s="2"/>
      <c r="CI526" s="2"/>
      <c r="CJ526" s="2"/>
      <c r="CK526" s="2"/>
      <c r="CL526" s="2"/>
      <c r="CM526" s="2">
        <v>0</v>
      </c>
      <c r="CN526" s="2" t="s">
        <v>6</v>
      </c>
      <c r="CO526" s="2">
        <v>0</v>
      </c>
      <c r="CP526" s="2">
        <f t="shared" si="621"/>
        <v>6681.6</v>
      </c>
      <c r="CQ526" s="2">
        <f t="shared" si="622"/>
        <v>371.2</v>
      </c>
      <c r="CR526" s="2">
        <f t="shared" si="623"/>
        <v>0</v>
      </c>
      <c r="CS526" s="2">
        <f t="shared" si="624"/>
        <v>0</v>
      </c>
      <c r="CT526" s="2">
        <f t="shared" si="625"/>
        <v>0</v>
      </c>
      <c r="CU526" s="2">
        <f t="shared" si="626"/>
        <v>0</v>
      </c>
      <c r="CV526" s="2">
        <f t="shared" si="627"/>
        <v>0</v>
      </c>
      <c r="CW526" s="2">
        <f t="shared" si="628"/>
        <v>0</v>
      </c>
      <c r="CX526" s="2">
        <f t="shared" si="629"/>
        <v>0</v>
      </c>
      <c r="CY526" s="2">
        <f t="shared" si="630"/>
        <v>0</v>
      </c>
      <c r="CZ526" s="2">
        <f t="shared" si="631"/>
        <v>0</v>
      </c>
      <c r="DA526" s="2"/>
      <c r="DB526" s="2"/>
      <c r="DC526" s="2" t="s">
        <v>6</v>
      </c>
      <c r="DD526" s="2" t="s">
        <v>6</v>
      </c>
      <c r="DE526" s="2" t="s">
        <v>6</v>
      </c>
      <c r="DF526" s="2" t="s">
        <v>6</v>
      </c>
      <c r="DG526" s="2" t="s">
        <v>6</v>
      </c>
      <c r="DH526" s="2" t="s">
        <v>6</v>
      </c>
      <c r="DI526" s="2" t="s">
        <v>6</v>
      </c>
      <c r="DJ526" s="2" t="s">
        <v>6</v>
      </c>
      <c r="DK526" s="2" t="s">
        <v>6</v>
      </c>
      <c r="DL526" s="2" t="s">
        <v>6</v>
      </c>
      <c r="DM526" s="2" t="s">
        <v>6</v>
      </c>
      <c r="DN526" s="2">
        <v>0</v>
      </c>
      <c r="DO526" s="2">
        <v>0</v>
      </c>
      <c r="DP526" s="2">
        <v>1</v>
      </c>
      <c r="DQ526" s="2">
        <v>1</v>
      </c>
      <c r="DR526" s="2"/>
      <c r="DS526" s="2"/>
      <c r="DT526" s="2"/>
      <c r="DU526" s="2">
        <v>1010</v>
      </c>
      <c r="DV526" s="2" t="s">
        <v>252</v>
      </c>
      <c r="DW526" s="2" t="s">
        <v>252</v>
      </c>
      <c r="DX526" s="2">
        <v>1</v>
      </c>
      <c r="DY526" s="2"/>
      <c r="DZ526" s="2"/>
      <c r="EA526" s="2"/>
      <c r="EB526" s="2"/>
      <c r="EC526" s="2"/>
      <c r="ED526" s="2"/>
      <c r="EE526" s="2">
        <v>27029022</v>
      </c>
      <c r="EF526" s="2">
        <v>2</v>
      </c>
      <c r="EG526" s="2" t="s">
        <v>23</v>
      </c>
      <c r="EH526" s="2">
        <v>0</v>
      </c>
      <c r="EI526" s="2" t="s">
        <v>6</v>
      </c>
      <c r="EJ526" s="2">
        <v>1</v>
      </c>
      <c r="EK526" s="2">
        <v>9001</v>
      </c>
      <c r="EL526" s="2" t="s">
        <v>54</v>
      </c>
      <c r="EM526" s="2" t="s">
        <v>55</v>
      </c>
      <c r="EN526" s="2"/>
      <c r="EO526" s="2" t="s">
        <v>6</v>
      </c>
      <c r="EP526" s="2"/>
      <c r="EQ526" s="2">
        <v>0</v>
      </c>
      <c r="ER526" s="2">
        <v>371.2</v>
      </c>
      <c r="ES526" s="2">
        <v>371.2</v>
      </c>
      <c r="ET526" s="2">
        <v>0</v>
      </c>
      <c r="EU526" s="2">
        <v>0</v>
      </c>
      <c r="EV526" s="2">
        <v>0</v>
      </c>
      <c r="EW526" s="2">
        <v>0</v>
      </c>
      <c r="EX526" s="2">
        <v>0</v>
      </c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>
        <v>0</v>
      </c>
      <c r="FR526" s="2">
        <f t="shared" si="632"/>
        <v>0</v>
      </c>
      <c r="FS526" s="2">
        <v>0</v>
      </c>
      <c r="FT526" s="2" t="s">
        <v>27</v>
      </c>
      <c r="FU526" s="2" t="s">
        <v>28</v>
      </c>
      <c r="FV526" s="2"/>
      <c r="FW526" s="2"/>
      <c r="FX526" s="2">
        <v>81</v>
      </c>
      <c r="FY526" s="2">
        <v>72.25</v>
      </c>
      <c r="FZ526" s="2"/>
      <c r="GA526" s="2" t="s">
        <v>6</v>
      </c>
      <c r="GB526" s="2"/>
      <c r="GC526" s="2"/>
      <c r="GD526" s="2">
        <v>0</v>
      </c>
      <c r="GE526" s="2"/>
      <c r="GF526" s="2">
        <v>-462216632</v>
      </c>
      <c r="GG526" s="2">
        <v>2</v>
      </c>
      <c r="GH526" s="2">
        <v>1</v>
      </c>
      <c r="GI526" s="2">
        <v>-2</v>
      </c>
      <c r="GJ526" s="2">
        <v>0</v>
      </c>
      <c r="GK526" s="2">
        <f>ROUND(R526*(R12)/100,2)</f>
        <v>0</v>
      </c>
      <c r="GL526" s="2">
        <f t="shared" si="633"/>
        <v>0</v>
      </c>
      <c r="GM526" s="2">
        <f t="shared" si="634"/>
        <v>6681.6</v>
      </c>
      <c r="GN526" s="2">
        <f t="shared" si="635"/>
        <v>6681.6</v>
      </c>
      <c r="GO526" s="2">
        <f t="shared" si="636"/>
        <v>0</v>
      </c>
      <c r="GP526" s="2">
        <f t="shared" si="637"/>
        <v>0</v>
      </c>
      <c r="GQ526" s="2"/>
      <c r="GR526" s="2">
        <v>0</v>
      </c>
      <c r="GS526" s="2">
        <v>3</v>
      </c>
      <c r="GT526" s="2">
        <v>0</v>
      </c>
      <c r="GU526" s="2" t="s">
        <v>6</v>
      </c>
      <c r="GV526" s="2">
        <f t="shared" si="638"/>
        <v>0</v>
      </c>
      <c r="GW526" s="2">
        <v>1</v>
      </c>
      <c r="GX526" s="2">
        <f t="shared" si="639"/>
        <v>0</v>
      </c>
      <c r="GY526" s="2"/>
      <c r="GZ526" s="2"/>
      <c r="HA526" s="2">
        <v>0</v>
      </c>
      <c r="HB526" s="2">
        <v>0</v>
      </c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>
        <v>0</v>
      </c>
      <c r="IL526" s="2"/>
      <c r="IM526" s="2"/>
      <c r="IN526" s="2"/>
      <c r="IO526" s="2"/>
      <c r="IP526" s="2"/>
      <c r="IQ526" s="2"/>
      <c r="IR526" s="2"/>
      <c r="IS526" s="2"/>
      <c r="IT526" s="2"/>
      <c r="IU526" s="2"/>
    </row>
    <row r="527" spans="1:255" x14ac:dyDescent="0.2">
      <c r="A527">
        <v>18</v>
      </c>
      <c r="B527">
        <v>1</v>
      </c>
      <c r="C527">
        <v>1423</v>
      </c>
      <c r="E527" t="s">
        <v>707</v>
      </c>
      <c r="F527" t="s">
        <v>708</v>
      </c>
      <c r="G527" t="s">
        <v>709</v>
      </c>
      <c r="H527" t="s">
        <v>252</v>
      </c>
      <c r="I527">
        <f>I525*J527</f>
        <v>18</v>
      </c>
      <c r="J527">
        <v>0.8571428571428571</v>
      </c>
      <c r="O527">
        <f t="shared" si="607"/>
        <v>6681.6</v>
      </c>
      <c r="P527">
        <f t="shared" si="608"/>
        <v>6681.6</v>
      </c>
      <c r="Q527">
        <f t="shared" si="609"/>
        <v>0</v>
      </c>
      <c r="R527">
        <f t="shared" si="610"/>
        <v>0</v>
      </c>
      <c r="S527">
        <f t="shared" si="611"/>
        <v>0</v>
      </c>
      <c r="T527">
        <f t="shared" si="612"/>
        <v>0</v>
      </c>
      <c r="U527">
        <f t="shared" si="613"/>
        <v>0</v>
      </c>
      <c r="V527">
        <f t="shared" si="614"/>
        <v>0</v>
      </c>
      <c r="W527">
        <f t="shared" si="615"/>
        <v>0</v>
      </c>
      <c r="X527">
        <f t="shared" si="616"/>
        <v>0</v>
      </c>
      <c r="Y527">
        <f t="shared" si="617"/>
        <v>0</v>
      </c>
      <c r="AA527">
        <v>27721504</v>
      </c>
      <c r="AB527">
        <f t="shared" si="618"/>
        <v>371.2</v>
      </c>
      <c r="AC527">
        <f t="shared" si="600"/>
        <v>371.2</v>
      </c>
      <c r="AD527">
        <f>ROUND((((ET527)-(EU527))+AE527),2)</f>
        <v>0</v>
      </c>
      <c r="AE527">
        <f t="shared" si="640"/>
        <v>0</v>
      </c>
      <c r="AF527">
        <f t="shared" si="640"/>
        <v>0</v>
      </c>
      <c r="AG527">
        <f t="shared" si="619"/>
        <v>0</v>
      </c>
      <c r="AH527">
        <f t="shared" si="641"/>
        <v>0</v>
      </c>
      <c r="AI527">
        <f t="shared" si="641"/>
        <v>0</v>
      </c>
      <c r="AJ527">
        <f t="shared" si="620"/>
        <v>0</v>
      </c>
      <c r="AK527">
        <v>371.2</v>
      </c>
      <c r="AL527">
        <v>371.2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81</v>
      </c>
      <c r="AU527">
        <v>72</v>
      </c>
      <c r="AV527">
        <v>1</v>
      </c>
      <c r="AW527">
        <v>1</v>
      </c>
      <c r="AZ527">
        <v>1</v>
      </c>
      <c r="BA527">
        <v>1</v>
      </c>
      <c r="BB527">
        <v>1</v>
      </c>
      <c r="BC527">
        <v>1</v>
      </c>
      <c r="BD527" t="s">
        <v>6</v>
      </c>
      <c r="BE527" t="s">
        <v>6</v>
      </c>
      <c r="BF527" t="s">
        <v>6</v>
      </c>
      <c r="BG527" t="s">
        <v>6</v>
      </c>
      <c r="BH527">
        <v>3</v>
      </c>
      <c r="BI527">
        <v>1</v>
      </c>
      <c r="BJ527" t="s">
        <v>710</v>
      </c>
      <c r="BM527">
        <v>9001</v>
      </c>
      <c r="BN527">
        <v>0</v>
      </c>
      <c r="BO527" t="s">
        <v>6</v>
      </c>
      <c r="BP527">
        <v>0</v>
      </c>
      <c r="BQ527">
        <v>2</v>
      </c>
      <c r="BR527">
        <v>0</v>
      </c>
      <c r="BS527">
        <v>1</v>
      </c>
      <c r="BT527">
        <v>1</v>
      </c>
      <c r="BU527">
        <v>1</v>
      </c>
      <c r="BV527">
        <v>1</v>
      </c>
      <c r="BW527">
        <v>1</v>
      </c>
      <c r="BX527">
        <v>1</v>
      </c>
      <c r="BY527" t="s">
        <v>6</v>
      </c>
      <c r="BZ527">
        <v>90</v>
      </c>
      <c r="CA527">
        <v>85</v>
      </c>
      <c r="CF527">
        <v>0</v>
      </c>
      <c r="CG527">
        <v>0</v>
      </c>
      <c r="CM527">
        <v>0</v>
      </c>
      <c r="CN527" t="s">
        <v>6</v>
      </c>
      <c r="CO527">
        <v>0</v>
      </c>
      <c r="CP527">
        <f t="shared" si="621"/>
        <v>6681.6</v>
      </c>
      <c r="CQ527">
        <f t="shared" si="622"/>
        <v>371.2</v>
      </c>
      <c r="CR527">
        <f t="shared" si="623"/>
        <v>0</v>
      </c>
      <c r="CS527">
        <f t="shared" si="624"/>
        <v>0</v>
      </c>
      <c r="CT527">
        <f t="shared" si="625"/>
        <v>0</v>
      </c>
      <c r="CU527">
        <f t="shared" si="626"/>
        <v>0</v>
      </c>
      <c r="CV527">
        <f t="shared" si="627"/>
        <v>0</v>
      </c>
      <c r="CW527">
        <f t="shared" si="628"/>
        <v>0</v>
      </c>
      <c r="CX527">
        <f t="shared" si="629"/>
        <v>0</v>
      </c>
      <c r="CY527">
        <f t="shared" si="630"/>
        <v>0</v>
      </c>
      <c r="CZ527">
        <f t="shared" si="631"/>
        <v>0</v>
      </c>
      <c r="DC527" t="s">
        <v>6</v>
      </c>
      <c r="DD527" t="s">
        <v>6</v>
      </c>
      <c r="DE527" t="s">
        <v>6</v>
      </c>
      <c r="DF527" t="s">
        <v>6</v>
      </c>
      <c r="DG527" t="s">
        <v>6</v>
      </c>
      <c r="DH527" t="s">
        <v>6</v>
      </c>
      <c r="DI527" t="s">
        <v>6</v>
      </c>
      <c r="DJ527" t="s">
        <v>6</v>
      </c>
      <c r="DK527" t="s">
        <v>6</v>
      </c>
      <c r="DL527" t="s">
        <v>6</v>
      </c>
      <c r="DM527" t="s">
        <v>6</v>
      </c>
      <c r="DN527">
        <v>0</v>
      </c>
      <c r="DO527">
        <v>0</v>
      </c>
      <c r="DP527">
        <v>1</v>
      </c>
      <c r="DQ527">
        <v>1</v>
      </c>
      <c r="DU527">
        <v>1010</v>
      </c>
      <c r="DV527" t="s">
        <v>252</v>
      </c>
      <c r="DW527" t="s">
        <v>252</v>
      </c>
      <c r="DX527">
        <v>1</v>
      </c>
      <c r="EE527">
        <v>27029022</v>
      </c>
      <c r="EF527">
        <v>2</v>
      </c>
      <c r="EG527" t="s">
        <v>23</v>
      </c>
      <c r="EH527">
        <v>0</v>
      </c>
      <c r="EI527" t="s">
        <v>6</v>
      </c>
      <c r="EJ527">
        <v>1</v>
      </c>
      <c r="EK527">
        <v>9001</v>
      </c>
      <c r="EL527" t="s">
        <v>54</v>
      </c>
      <c r="EM527" t="s">
        <v>55</v>
      </c>
      <c r="EO527" t="s">
        <v>6</v>
      </c>
      <c r="EQ527">
        <v>0</v>
      </c>
      <c r="ER527">
        <v>371.2</v>
      </c>
      <c r="ES527">
        <v>371.2</v>
      </c>
      <c r="ET527">
        <v>0</v>
      </c>
      <c r="EU527">
        <v>0</v>
      </c>
      <c r="EV527">
        <v>0</v>
      </c>
      <c r="EW527">
        <v>0</v>
      </c>
      <c r="EX527">
        <v>0</v>
      </c>
      <c r="FQ527">
        <v>0</v>
      </c>
      <c r="FR527">
        <f t="shared" si="632"/>
        <v>0</v>
      </c>
      <c r="FS527">
        <v>0</v>
      </c>
      <c r="FT527" t="s">
        <v>27</v>
      </c>
      <c r="FU527" t="s">
        <v>28</v>
      </c>
      <c r="FX527">
        <v>81</v>
      </c>
      <c r="FY527">
        <v>72.25</v>
      </c>
      <c r="GA527" t="s">
        <v>6</v>
      </c>
      <c r="GD527">
        <v>0</v>
      </c>
      <c r="GF527">
        <v>-462216632</v>
      </c>
      <c r="GG527">
        <v>2</v>
      </c>
      <c r="GH527">
        <v>1</v>
      </c>
      <c r="GI527">
        <v>-2</v>
      </c>
      <c r="GJ527">
        <v>0</v>
      </c>
      <c r="GK527">
        <f>ROUND(R527*(S12)/100,2)</f>
        <v>0</v>
      </c>
      <c r="GL527">
        <f t="shared" si="633"/>
        <v>0</v>
      </c>
      <c r="GM527">
        <f t="shared" si="634"/>
        <v>6681.6</v>
      </c>
      <c r="GN527">
        <f t="shared" si="635"/>
        <v>6681.6</v>
      </c>
      <c r="GO527">
        <f t="shared" si="636"/>
        <v>0</v>
      </c>
      <c r="GP527">
        <f t="shared" si="637"/>
        <v>0</v>
      </c>
      <c r="GR527">
        <v>0</v>
      </c>
      <c r="GS527">
        <v>0</v>
      </c>
      <c r="GT527">
        <v>0</v>
      </c>
      <c r="GU527" t="s">
        <v>6</v>
      </c>
      <c r="GV527">
        <f t="shared" si="638"/>
        <v>0</v>
      </c>
      <c r="GW527">
        <v>1</v>
      </c>
      <c r="GX527">
        <f t="shared" si="639"/>
        <v>0</v>
      </c>
      <c r="HA527">
        <v>0</v>
      </c>
      <c r="HB527">
        <v>0</v>
      </c>
      <c r="IK527">
        <v>0</v>
      </c>
    </row>
    <row r="528" spans="1:255" x14ac:dyDescent="0.2">
      <c r="A528" s="2">
        <v>18</v>
      </c>
      <c r="B528" s="2">
        <v>1</v>
      </c>
      <c r="C528" s="2">
        <v>1418</v>
      </c>
      <c r="D528" s="2"/>
      <c r="E528" s="2" t="s">
        <v>711</v>
      </c>
      <c r="F528" s="2" t="s">
        <v>712</v>
      </c>
      <c r="G528" s="2" t="s">
        <v>713</v>
      </c>
      <c r="H528" s="2" t="s">
        <v>252</v>
      </c>
      <c r="I528" s="2">
        <f>I524*J528</f>
        <v>3</v>
      </c>
      <c r="J528" s="2">
        <v>0.14285714285714285</v>
      </c>
      <c r="K528" s="2"/>
      <c r="L528" s="2"/>
      <c r="M528" s="2"/>
      <c r="N528" s="2"/>
      <c r="O528" s="2">
        <f t="shared" si="607"/>
        <v>816.66</v>
      </c>
      <c r="P528" s="2">
        <f t="shared" si="608"/>
        <v>816.66</v>
      </c>
      <c r="Q528" s="2">
        <f t="shared" si="609"/>
        <v>0</v>
      </c>
      <c r="R528" s="2">
        <f t="shared" si="610"/>
        <v>0</v>
      </c>
      <c r="S528" s="2">
        <f t="shared" si="611"/>
        <v>0</v>
      </c>
      <c r="T528" s="2">
        <f t="shared" si="612"/>
        <v>0</v>
      </c>
      <c r="U528" s="2">
        <f t="shared" si="613"/>
        <v>0</v>
      </c>
      <c r="V528" s="2">
        <f t="shared" si="614"/>
        <v>0</v>
      </c>
      <c r="W528" s="2">
        <f t="shared" si="615"/>
        <v>0</v>
      </c>
      <c r="X528" s="2">
        <f t="shared" si="616"/>
        <v>0</v>
      </c>
      <c r="Y528" s="2">
        <f t="shared" si="617"/>
        <v>0</v>
      </c>
      <c r="Z528" s="2"/>
      <c r="AA528" s="2">
        <v>27721505</v>
      </c>
      <c r="AB528" s="2">
        <f t="shared" si="618"/>
        <v>272.22000000000003</v>
      </c>
      <c r="AC528" s="2">
        <f t="shared" si="600"/>
        <v>272.22000000000003</v>
      </c>
      <c r="AD528" s="2">
        <f>ROUND((((ET528)-(EU528))+AE528),2)</f>
        <v>0</v>
      </c>
      <c r="AE528" s="2">
        <f t="shared" si="640"/>
        <v>0</v>
      </c>
      <c r="AF528" s="2">
        <f t="shared" si="640"/>
        <v>0</v>
      </c>
      <c r="AG528" s="2">
        <f t="shared" si="619"/>
        <v>0</v>
      </c>
      <c r="AH528" s="2">
        <f t="shared" si="641"/>
        <v>0</v>
      </c>
      <c r="AI528" s="2">
        <f t="shared" si="641"/>
        <v>0</v>
      </c>
      <c r="AJ528" s="2">
        <f t="shared" si="620"/>
        <v>0</v>
      </c>
      <c r="AK528" s="2">
        <v>272.22000000000003</v>
      </c>
      <c r="AL528" s="2">
        <v>272.22000000000003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81</v>
      </c>
      <c r="AU528" s="2">
        <v>72</v>
      </c>
      <c r="AV528" s="2">
        <v>1</v>
      </c>
      <c r="AW528" s="2">
        <v>1</v>
      </c>
      <c r="AX528" s="2"/>
      <c r="AY528" s="2"/>
      <c r="AZ528" s="2">
        <v>1</v>
      </c>
      <c r="BA528" s="2">
        <v>1</v>
      </c>
      <c r="BB528" s="2">
        <v>1</v>
      </c>
      <c r="BC528" s="2">
        <v>1</v>
      </c>
      <c r="BD528" s="2" t="s">
        <v>6</v>
      </c>
      <c r="BE528" s="2" t="s">
        <v>6</v>
      </c>
      <c r="BF528" s="2" t="s">
        <v>6</v>
      </c>
      <c r="BG528" s="2" t="s">
        <v>6</v>
      </c>
      <c r="BH528" s="2">
        <v>3</v>
      </c>
      <c r="BI528" s="2">
        <v>1</v>
      </c>
      <c r="BJ528" s="2" t="s">
        <v>714</v>
      </c>
      <c r="BK528" s="2"/>
      <c r="BL528" s="2"/>
      <c r="BM528" s="2">
        <v>9001</v>
      </c>
      <c r="BN528" s="2">
        <v>0</v>
      </c>
      <c r="BO528" s="2" t="s">
        <v>6</v>
      </c>
      <c r="BP528" s="2">
        <v>0</v>
      </c>
      <c r="BQ528" s="2">
        <v>2</v>
      </c>
      <c r="BR528" s="2">
        <v>0</v>
      </c>
      <c r="BS528" s="2">
        <v>1</v>
      </c>
      <c r="BT528" s="2">
        <v>1</v>
      </c>
      <c r="BU528" s="2">
        <v>1</v>
      </c>
      <c r="BV528" s="2">
        <v>1</v>
      </c>
      <c r="BW528" s="2">
        <v>1</v>
      </c>
      <c r="BX528" s="2">
        <v>1</v>
      </c>
      <c r="BY528" s="2" t="s">
        <v>6</v>
      </c>
      <c r="BZ528" s="2">
        <v>90</v>
      </c>
      <c r="CA528" s="2">
        <v>85</v>
      </c>
      <c r="CB528" s="2"/>
      <c r="CC528" s="2"/>
      <c r="CD528" s="2"/>
      <c r="CE528" s="2"/>
      <c r="CF528" s="2">
        <v>0</v>
      </c>
      <c r="CG528" s="2">
        <v>0</v>
      </c>
      <c r="CH528" s="2"/>
      <c r="CI528" s="2"/>
      <c r="CJ528" s="2"/>
      <c r="CK528" s="2"/>
      <c r="CL528" s="2"/>
      <c r="CM528" s="2">
        <v>0</v>
      </c>
      <c r="CN528" s="2" t="s">
        <v>6</v>
      </c>
      <c r="CO528" s="2">
        <v>0</v>
      </c>
      <c r="CP528" s="2">
        <f t="shared" si="621"/>
        <v>816.66</v>
      </c>
      <c r="CQ528" s="2">
        <f t="shared" si="622"/>
        <v>272.22000000000003</v>
      </c>
      <c r="CR528" s="2">
        <f t="shared" si="623"/>
        <v>0</v>
      </c>
      <c r="CS528" s="2">
        <f t="shared" si="624"/>
        <v>0</v>
      </c>
      <c r="CT528" s="2">
        <f t="shared" si="625"/>
        <v>0</v>
      </c>
      <c r="CU528" s="2">
        <f t="shared" si="626"/>
        <v>0</v>
      </c>
      <c r="CV528" s="2">
        <f t="shared" si="627"/>
        <v>0</v>
      </c>
      <c r="CW528" s="2">
        <f t="shared" si="628"/>
        <v>0</v>
      </c>
      <c r="CX528" s="2">
        <f t="shared" si="629"/>
        <v>0</v>
      </c>
      <c r="CY528" s="2">
        <f t="shared" si="630"/>
        <v>0</v>
      </c>
      <c r="CZ528" s="2">
        <f t="shared" si="631"/>
        <v>0</v>
      </c>
      <c r="DA528" s="2"/>
      <c r="DB528" s="2"/>
      <c r="DC528" s="2" t="s">
        <v>6</v>
      </c>
      <c r="DD528" s="2" t="s">
        <v>6</v>
      </c>
      <c r="DE528" s="2" t="s">
        <v>6</v>
      </c>
      <c r="DF528" s="2" t="s">
        <v>6</v>
      </c>
      <c r="DG528" s="2" t="s">
        <v>6</v>
      </c>
      <c r="DH528" s="2" t="s">
        <v>6</v>
      </c>
      <c r="DI528" s="2" t="s">
        <v>6</v>
      </c>
      <c r="DJ528" s="2" t="s">
        <v>6</v>
      </c>
      <c r="DK528" s="2" t="s">
        <v>6</v>
      </c>
      <c r="DL528" s="2" t="s">
        <v>6</v>
      </c>
      <c r="DM528" s="2" t="s">
        <v>6</v>
      </c>
      <c r="DN528" s="2">
        <v>0</v>
      </c>
      <c r="DO528" s="2">
        <v>0</v>
      </c>
      <c r="DP528" s="2">
        <v>1</v>
      </c>
      <c r="DQ528" s="2">
        <v>1</v>
      </c>
      <c r="DR528" s="2"/>
      <c r="DS528" s="2"/>
      <c r="DT528" s="2"/>
      <c r="DU528" s="2">
        <v>1010</v>
      </c>
      <c r="DV528" s="2" t="s">
        <v>252</v>
      </c>
      <c r="DW528" s="2" t="s">
        <v>252</v>
      </c>
      <c r="DX528" s="2">
        <v>1</v>
      </c>
      <c r="DY528" s="2"/>
      <c r="DZ528" s="2"/>
      <c r="EA528" s="2"/>
      <c r="EB528" s="2"/>
      <c r="EC528" s="2"/>
      <c r="ED528" s="2"/>
      <c r="EE528" s="2">
        <v>27029022</v>
      </c>
      <c r="EF528" s="2">
        <v>2</v>
      </c>
      <c r="EG528" s="2" t="s">
        <v>23</v>
      </c>
      <c r="EH528" s="2">
        <v>0</v>
      </c>
      <c r="EI528" s="2" t="s">
        <v>6</v>
      </c>
      <c r="EJ528" s="2">
        <v>1</v>
      </c>
      <c r="EK528" s="2">
        <v>9001</v>
      </c>
      <c r="EL528" s="2" t="s">
        <v>54</v>
      </c>
      <c r="EM528" s="2" t="s">
        <v>55</v>
      </c>
      <c r="EN528" s="2"/>
      <c r="EO528" s="2" t="s">
        <v>6</v>
      </c>
      <c r="EP528" s="2"/>
      <c r="EQ528" s="2">
        <v>0</v>
      </c>
      <c r="ER528" s="2">
        <v>272.22000000000003</v>
      </c>
      <c r="ES528" s="2">
        <v>272.22000000000003</v>
      </c>
      <c r="ET528" s="2">
        <v>0</v>
      </c>
      <c r="EU528" s="2">
        <v>0</v>
      </c>
      <c r="EV528" s="2">
        <v>0</v>
      </c>
      <c r="EW528" s="2">
        <v>0</v>
      </c>
      <c r="EX528" s="2">
        <v>0</v>
      </c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>
        <v>0</v>
      </c>
      <c r="FR528" s="2">
        <f t="shared" si="632"/>
        <v>0</v>
      </c>
      <c r="FS528" s="2">
        <v>0</v>
      </c>
      <c r="FT528" s="2" t="s">
        <v>27</v>
      </c>
      <c r="FU528" s="2" t="s">
        <v>28</v>
      </c>
      <c r="FV528" s="2"/>
      <c r="FW528" s="2"/>
      <c r="FX528" s="2">
        <v>81</v>
      </c>
      <c r="FY528" s="2">
        <v>72.25</v>
      </c>
      <c r="FZ528" s="2"/>
      <c r="GA528" s="2" t="s">
        <v>6</v>
      </c>
      <c r="GB528" s="2"/>
      <c r="GC528" s="2"/>
      <c r="GD528" s="2">
        <v>0</v>
      </c>
      <c r="GE528" s="2"/>
      <c r="GF528" s="2">
        <v>735354979</v>
      </c>
      <c r="GG528" s="2">
        <v>2</v>
      </c>
      <c r="GH528" s="2">
        <v>1</v>
      </c>
      <c r="GI528" s="2">
        <v>-2</v>
      </c>
      <c r="GJ528" s="2">
        <v>0</v>
      </c>
      <c r="GK528" s="2">
        <f>ROUND(R528*(R12)/100,2)</f>
        <v>0</v>
      </c>
      <c r="GL528" s="2">
        <f t="shared" si="633"/>
        <v>0</v>
      </c>
      <c r="GM528" s="2">
        <f t="shared" si="634"/>
        <v>816.66</v>
      </c>
      <c r="GN528" s="2">
        <f t="shared" si="635"/>
        <v>816.66</v>
      </c>
      <c r="GO528" s="2">
        <f t="shared" si="636"/>
        <v>0</v>
      </c>
      <c r="GP528" s="2">
        <f t="shared" si="637"/>
        <v>0</v>
      </c>
      <c r="GQ528" s="2"/>
      <c r="GR528" s="2">
        <v>0</v>
      </c>
      <c r="GS528" s="2">
        <v>3</v>
      </c>
      <c r="GT528" s="2">
        <v>0</v>
      </c>
      <c r="GU528" s="2" t="s">
        <v>6</v>
      </c>
      <c r="GV528" s="2">
        <f t="shared" si="638"/>
        <v>0</v>
      </c>
      <c r="GW528" s="2">
        <v>1</v>
      </c>
      <c r="GX528" s="2">
        <f t="shared" si="639"/>
        <v>0</v>
      </c>
      <c r="GY528" s="2"/>
      <c r="GZ528" s="2"/>
      <c r="HA528" s="2">
        <v>0</v>
      </c>
      <c r="HB528" s="2">
        <v>0</v>
      </c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>
        <v>0</v>
      </c>
      <c r="IL528" s="2"/>
      <c r="IM528" s="2"/>
      <c r="IN528" s="2"/>
      <c r="IO528" s="2"/>
      <c r="IP528" s="2"/>
      <c r="IQ528" s="2"/>
      <c r="IR528" s="2"/>
      <c r="IS528" s="2"/>
      <c r="IT528" s="2"/>
      <c r="IU528" s="2"/>
    </row>
    <row r="529" spans="1:255" x14ac:dyDescent="0.2">
      <c r="A529">
        <v>18</v>
      </c>
      <c r="B529">
        <v>1</v>
      </c>
      <c r="C529">
        <v>1424</v>
      </c>
      <c r="E529" t="s">
        <v>711</v>
      </c>
      <c r="F529" t="s">
        <v>712</v>
      </c>
      <c r="G529" t="s">
        <v>713</v>
      </c>
      <c r="H529" t="s">
        <v>252</v>
      </c>
      <c r="I529">
        <f>I525*J529</f>
        <v>3</v>
      </c>
      <c r="J529">
        <v>0.14285714285714285</v>
      </c>
      <c r="O529">
        <f t="shared" si="607"/>
        <v>816.66</v>
      </c>
      <c r="P529">
        <f t="shared" si="608"/>
        <v>816.66</v>
      </c>
      <c r="Q529">
        <f t="shared" si="609"/>
        <v>0</v>
      </c>
      <c r="R529">
        <f t="shared" si="610"/>
        <v>0</v>
      </c>
      <c r="S529">
        <f t="shared" si="611"/>
        <v>0</v>
      </c>
      <c r="T529">
        <f t="shared" si="612"/>
        <v>0</v>
      </c>
      <c r="U529">
        <f t="shared" si="613"/>
        <v>0</v>
      </c>
      <c r="V529">
        <f t="shared" si="614"/>
        <v>0</v>
      </c>
      <c r="W529">
        <f t="shared" si="615"/>
        <v>0</v>
      </c>
      <c r="X529">
        <f t="shared" si="616"/>
        <v>0</v>
      </c>
      <c r="Y529">
        <f t="shared" si="617"/>
        <v>0</v>
      </c>
      <c r="AA529">
        <v>27721504</v>
      </c>
      <c r="AB529">
        <f t="shared" si="618"/>
        <v>272.22000000000003</v>
      </c>
      <c r="AC529">
        <f t="shared" si="600"/>
        <v>272.22000000000003</v>
      </c>
      <c r="AD529">
        <f>ROUND((((ET529)-(EU529))+AE529),2)</f>
        <v>0</v>
      </c>
      <c r="AE529">
        <f t="shared" si="640"/>
        <v>0</v>
      </c>
      <c r="AF529">
        <f t="shared" si="640"/>
        <v>0</v>
      </c>
      <c r="AG529">
        <f t="shared" si="619"/>
        <v>0</v>
      </c>
      <c r="AH529">
        <f t="shared" si="641"/>
        <v>0</v>
      </c>
      <c r="AI529">
        <f t="shared" si="641"/>
        <v>0</v>
      </c>
      <c r="AJ529">
        <f t="shared" si="620"/>
        <v>0</v>
      </c>
      <c r="AK529">
        <v>272.22000000000003</v>
      </c>
      <c r="AL529">
        <v>272.22000000000003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81</v>
      </c>
      <c r="AU529">
        <v>72</v>
      </c>
      <c r="AV529">
        <v>1</v>
      </c>
      <c r="AW529">
        <v>1</v>
      </c>
      <c r="AZ529">
        <v>1</v>
      </c>
      <c r="BA529">
        <v>1</v>
      </c>
      <c r="BB529">
        <v>1</v>
      </c>
      <c r="BC529">
        <v>1</v>
      </c>
      <c r="BD529" t="s">
        <v>6</v>
      </c>
      <c r="BE529" t="s">
        <v>6</v>
      </c>
      <c r="BF529" t="s">
        <v>6</v>
      </c>
      <c r="BG529" t="s">
        <v>6</v>
      </c>
      <c r="BH529">
        <v>3</v>
      </c>
      <c r="BI529">
        <v>1</v>
      </c>
      <c r="BJ529" t="s">
        <v>714</v>
      </c>
      <c r="BM529">
        <v>9001</v>
      </c>
      <c r="BN529">
        <v>0</v>
      </c>
      <c r="BO529" t="s">
        <v>6</v>
      </c>
      <c r="BP529">
        <v>0</v>
      </c>
      <c r="BQ529">
        <v>2</v>
      </c>
      <c r="BR529">
        <v>0</v>
      </c>
      <c r="BS529">
        <v>1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6</v>
      </c>
      <c r="BZ529">
        <v>90</v>
      </c>
      <c r="CA529">
        <v>85</v>
      </c>
      <c r="CF529">
        <v>0</v>
      </c>
      <c r="CG529">
        <v>0</v>
      </c>
      <c r="CM529">
        <v>0</v>
      </c>
      <c r="CN529" t="s">
        <v>6</v>
      </c>
      <c r="CO529">
        <v>0</v>
      </c>
      <c r="CP529">
        <f t="shared" si="621"/>
        <v>816.66</v>
      </c>
      <c r="CQ529">
        <f t="shared" si="622"/>
        <v>272.22000000000003</v>
      </c>
      <c r="CR529">
        <f t="shared" si="623"/>
        <v>0</v>
      </c>
      <c r="CS529">
        <f t="shared" si="624"/>
        <v>0</v>
      </c>
      <c r="CT529">
        <f t="shared" si="625"/>
        <v>0</v>
      </c>
      <c r="CU529">
        <f t="shared" si="626"/>
        <v>0</v>
      </c>
      <c r="CV529">
        <f t="shared" si="627"/>
        <v>0</v>
      </c>
      <c r="CW529">
        <f t="shared" si="628"/>
        <v>0</v>
      </c>
      <c r="CX529">
        <f t="shared" si="629"/>
        <v>0</v>
      </c>
      <c r="CY529">
        <f t="shared" si="630"/>
        <v>0</v>
      </c>
      <c r="CZ529">
        <f t="shared" si="631"/>
        <v>0</v>
      </c>
      <c r="DC529" t="s">
        <v>6</v>
      </c>
      <c r="DD529" t="s">
        <v>6</v>
      </c>
      <c r="DE529" t="s">
        <v>6</v>
      </c>
      <c r="DF529" t="s">
        <v>6</v>
      </c>
      <c r="DG529" t="s">
        <v>6</v>
      </c>
      <c r="DH529" t="s">
        <v>6</v>
      </c>
      <c r="DI529" t="s">
        <v>6</v>
      </c>
      <c r="DJ529" t="s">
        <v>6</v>
      </c>
      <c r="DK529" t="s">
        <v>6</v>
      </c>
      <c r="DL529" t="s">
        <v>6</v>
      </c>
      <c r="DM529" t="s">
        <v>6</v>
      </c>
      <c r="DN529">
        <v>0</v>
      </c>
      <c r="DO529">
        <v>0</v>
      </c>
      <c r="DP529">
        <v>1</v>
      </c>
      <c r="DQ529">
        <v>1</v>
      </c>
      <c r="DU529">
        <v>1010</v>
      </c>
      <c r="DV529" t="s">
        <v>252</v>
      </c>
      <c r="DW529" t="s">
        <v>252</v>
      </c>
      <c r="DX529">
        <v>1</v>
      </c>
      <c r="EE529">
        <v>27029022</v>
      </c>
      <c r="EF529">
        <v>2</v>
      </c>
      <c r="EG529" t="s">
        <v>23</v>
      </c>
      <c r="EH529">
        <v>0</v>
      </c>
      <c r="EI529" t="s">
        <v>6</v>
      </c>
      <c r="EJ529">
        <v>1</v>
      </c>
      <c r="EK529">
        <v>9001</v>
      </c>
      <c r="EL529" t="s">
        <v>54</v>
      </c>
      <c r="EM529" t="s">
        <v>55</v>
      </c>
      <c r="EO529" t="s">
        <v>6</v>
      </c>
      <c r="EQ529">
        <v>0</v>
      </c>
      <c r="ER529">
        <v>272.22000000000003</v>
      </c>
      <c r="ES529">
        <v>272.22000000000003</v>
      </c>
      <c r="ET529">
        <v>0</v>
      </c>
      <c r="EU529">
        <v>0</v>
      </c>
      <c r="EV529">
        <v>0</v>
      </c>
      <c r="EW529">
        <v>0</v>
      </c>
      <c r="EX529">
        <v>0</v>
      </c>
      <c r="FQ529">
        <v>0</v>
      </c>
      <c r="FR529">
        <f t="shared" si="632"/>
        <v>0</v>
      </c>
      <c r="FS529">
        <v>0</v>
      </c>
      <c r="FT529" t="s">
        <v>27</v>
      </c>
      <c r="FU529" t="s">
        <v>28</v>
      </c>
      <c r="FX529">
        <v>81</v>
      </c>
      <c r="FY529">
        <v>72.25</v>
      </c>
      <c r="GA529" t="s">
        <v>6</v>
      </c>
      <c r="GD529">
        <v>0</v>
      </c>
      <c r="GF529">
        <v>735354979</v>
      </c>
      <c r="GG529">
        <v>2</v>
      </c>
      <c r="GH529">
        <v>1</v>
      </c>
      <c r="GI529">
        <v>-2</v>
      </c>
      <c r="GJ529">
        <v>0</v>
      </c>
      <c r="GK529">
        <f>ROUND(R529*(S12)/100,2)</f>
        <v>0</v>
      </c>
      <c r="GL529">
        <f t="shared" si="633"/>
        <v>0</v>
      </c>
      <c r="GM529">
        <f t="shared" si="634"/>
        <v>816.66</v>
      </c>
      <c r="GN529">
        <f t="shared" si="635"/>
        <v>816.66</v>
      </c>
      <c r="GO529">
        <f t="shared" si="636"/>
        <v>0</v>
      </c>
      <c r="GP529">
        <f t="shared" si="637"/>
        <v>0</v>
      </c>
      <c r="GR529">
        <v>0</v>
      </c>
      <c r="GS529">
        <v>0</v>
      </c>
      <c r="GT529">
        <v>0</v>
      </c>
      <c r="GU529" t="s">
        <v>6</v>
      </c>
      <c r="GV529">
        <f t="shared" si="638"/>
        <v>0</v>
      </c>
      <c r="GW529">
        <v>1</v>
      </c>
      <c r="GX529">
        <f t="shared" si="639"/>
        <v>0</v>
      </c>
      <c r="HA529">
        <v>0</v>
      </c>
      <c r="HB529">
        <v>0</v>
      </c>
      <c r="IK529">
        <v>0</v>
      </c>
    </row>
    <row r="530" spans="1:255" x14ac:dyDescent="0.2">
      <c r="A530" s="2">
        <v>17</v>
      </c>
      <c r="B530" s="2">
        <v>1</v>
      </c>
      <c r="C530" s="2">
        <f>ROW(SmtRes!A1433)</f>
        <v>1433</v>
      </c>
      <c r="D530" s="2">
        <f>ROW(EtalonRes!A1446)</f>
        <v>1446</v>
      </c>
      <c r="E530" s="2" t="s">
        <v>715</v>
      </c>
      <c r="F530" s="2" t="s">
        <v>716</v>
      </c>
      <c r="G530" s="2" t="s">
        <v>717</v>
      </c>
      <c r="H530" s="2" t="s">
        <v>718</v>
      </c>
      <c r="I530" s="2">
        <f>ROUND(6.3/10,9)</f>
        <v>0.63</v>
      </c>
      <c r="J530" s="2">
        <v>0</v>
      </c>
      <c r="K530" s="2"/>
      <c r="L530" s="2"/>
      <c r="M530" s="2"/>
      <c r="N530" s="2"/>
      <c r="O530" s="2">
        <f t="shared" si="607"/>
        <v>188.51</v>
      </c>
      <c r="P530" s="2">
        <f t="shared" si="608"/>
        <v>118.31</v>
      </c>
      <c r="Q530" s="2">
        <f t="shared" si="609"/>
        <v>22.26</v>
      </c>
      <c r="R530" s="2">
        <f t="shared" si="610"/>
        <v>3.93</v>
      </c>
      <c r="S530" s="2">
        <f t="shared" si="611"/>
        <v>47.94</v>
      </c>
      <c r="T530" s="2">
        <f t="shared" si="612"/>
        <v>0</v>
      </c>
      <c r="U530" s="2">
        <f t="shared" si="613"/>
        <v>4.8324150000000001</v>
      </c>
      <c r="V530" s="2">
        <f t="shared" si="614"/>
        <v>0.33862500000000001</v>
      </c>
      <c r="W530" s="2">
        <f t="shared" si="615"/>
        <v>0</v>
      </c>
      <c r="X530" s="2">
        <f t="shared" si="616"/>
        <v>46.68</v>
      </c>
      <c r="Y530" s="2">
        <f t="shared" si="617"/>
        <v>31.12</v>
      </c>
      <c r="Z530" s="2"/>
      <c r="AA530" s="2">
        <v>27721505</v>
      </c>
      <c r="AB530" s="2">
        <f t="shared" si="618"/>
        <v>299.23</v>
      </c>
      <c r="AC530" s="2">
        <f t="shared" si="600"/>
        <v>187.8</v>
      </c>
      <c r="AD530" s="2">
        <f>ROUND(((((ET530*1.25))-((EU530*1.25)))+AE530),2)</f>
        <v>35.33</v>
      </c>
      <c r="AE530" s="2">
        <f>ROUND(((EU530*1.25)),2)</f>
        <v>6.24</v>
      </c>
      <c r="AF530" s="2">
        <f>ROUND(((EV530*1.15)),2)</f>
        <v>76.099999999999994</v>
      </c>
      <c r="AG530" s="2">
        <f t="shared" si="619"/>
        <v>0</v>
      </c>
      <c r="AH530" s="2">
        <f>((EW530*1.15))</f>
        <v>7.6704999999999997</v>
      </c>
      <c r="AI530" s="2">
        <f>((EX530*1.25))</f>
        <v>0.53749999999999998</v>
      </c>
      <c r="AJ530" s="2">
        <f t="shared" si="620"/>
        <v>0</v>
      </c>
      <c r="AK530" s="2">
        <v>282.23</v>
      </c>
      <c r="AL530" s="2">
        <v>187.8</v>
      </c>
      <c r="AM530" s="2">
        <v>28.26</v>
      </c>
      <c r="AN530" s="2">
        <v>4.99</v>
      </c>
      <c r="AO530" s="2">
        <v>66.17</v>
      </c>
      <c r="AP530" s="2">
        <v>0</v>
      </c>
      <c r="AQ530" s="2">
        <v>6.67</v>
      </c>
      <c r="AR530" s="2">
        <v>0.43</v>
      </c>
      <c r="AS530" s="2">
        <v>0</v>
      </c>
      <c r="AT530" s="2">
        <v>90</v>
      </c>
      <c r="AU530" s="2">
        <v>60</v>
      </c>
      <c r="AV530" s="2">
        <v>1</v>
      </c>
      <c r="AW530" s="2">
        <v>1</v>
      </c>
      <c r="AX530" s="2"/>
      <c r="AY530" s="2"/>
      <c r="AZ530" s="2">
        <v>1</v>
      </c>
      <c r="BA530" s="2">
        <v>1</v>
      </c>
      <c r="BB530" s="2">
        <v>1</v>
      </c>
      <c r="BC530" s="2">
        <v>1</v>
      </c>
      <c r="BD530" s="2" t="s">
        <v>6</v>
      </c>
      <c r="BE530" s="2" t="s">
        <v>6</v>
      </c>
      <c r="BF530" s="2" t="s">
        <v>6</v>
      </c>
      <c r="BG530" s="2" t="s">
        <v>6</v>
      </c>
      <c r="BH530" s="2">
        <v>0</v>
      </c>
      <c r="BI530" s="2">
        <v>1</v>
      </c>
      <c r="BJ530" s="2" t="s">
        <v>719</v>
      </c>
      <c r="BK530" s="2"/>
      <c r="BL530" s="2"/>
      <c r="BM530" s="2">
        <v>26001</v>
      </c>
      <c r="BN530" s="2">
        <v>0</v>
      </c>
      <c r="BO530" s="2" t="s">
        <v>6</v>
      </c>
      <c r="BP530" s="2">
        <v>0</v>
      </c>
      <c r="BQ530" s="2">
        <v>2</v>
      </c>
      <c r="BR530" s="2">
        <v>0</v>
      </c>
      <c r="BS530" s="2">
        <v>1</v>
      </c>
      <c r="BT530" s="2">
        <v>1</v>
      </c>
      <c r="BU530" s="2">
        <v>1</v>
      </c>
      <c r="BV530" s="2">
        <v>1</v>
      </c>
      <c r="BW530" s="2">
        <v>1</v>
      </c>
      <c r="BX530" s="2">
        <v>1</v>
      </c>
      <c r="BY530" s="2" t="s">
        <v>6</v>
      </c>
      <c r="BZ530" s="2">
        <v>100</v>
      </c>
      <c r="CA530" s="2">
        <v>70</v>
      </c>
      <c r="CB530" s="2"/>
      <c r="CC530" s="2"/>
      <c r="CD530" s="2"/>
      <c r="CE530" s="2"/>
      <c r="CF530" s="2">
        <v>0</v>
      </c>
      <c r="CG530" s="2">
        <v>0</v>
      </c>
      <c r="CH530" s="2"/>
      <c r="CI530" s="2"/>
      <c r="CJ530" s="2"/>
      <c r="CK530" s="2"/>
      <c r="CL530" s="2"/>
      <c r="CM530" s="2">
        <v>0</v>
      </c>
      <c r="CN530" s="2" t="s">
        <v>1470</v>
      </c>
      <c r="CO530" s="2">
        <v>0</v>
      </c>
      <c r="CP530" s="2">
        <f t="shared" si="621"/>
        <v>188.51</v>
      </c>
      <c r="CQ530" s="2">
        <f t="shared" si="622"/>
        <v>187.8</v>
      </c>
      <c r="CR530" s="2">
        <f t="shared" si="623"/>
        <v>35.33</v>
      </c>
      <c r="CS530" s="2">
        <f t="shared" si="624"/>
        <v>6.24</v>
      </c>
      <c r="CT530" s="2">
        <f t="shared" si="625"/>
        <v>76.099999999999994</v>
      </c>
      <c r="CU530" s="2">
        <f t="shared" si="626"/>
        <v>0</v>
      </c>
      <c r="CV530" s="2">
        <f t="shared" si="627"/>
        <v>7.6704999999999997</v>
      </c>
      <c r="CW530" s="2">
        <f t="shared" si="628"/>
        <v>0.53749999999999998</v>
      </c>
      <c r="CX530" s="2">
        <f t="shared" si="629"/>
        <v>0</v>
      </c>
      <c r="CY530" s="2">
        <f t="shared" si="630"/>
        <v>46.683</v>
      </c>
      <c r="CZ530" s="2">
        <f t="shared" si="631"/>
        <v>31.122</v>
      </c>
      <c r="DA530" s="2"/>
      <c r="DB530" s="2"/>
      <c r="DC530" s="2" t="s">
        <v>6</v>
      </c>
      <c r="DD530" s="2" t="s">
        <v>6</v>
      </c>
      <c r="DE530" s="2" t="s">
        <v>102</v>
      </c>
      <c r="DF530" s="2" t="s">
        <v>102</v>
      </c>
      <c r="DG530" s="2" t="s">
        <v>103</v>
      </c>
      <c r="DH530" s="2" t="s">
        <v>6</v>
      </c>
      <c r="DI530" s="2" t="s">
        <v>103</v>
      </c>
      <c r="DJ530" s="2" t="s">
        <v>102</v>
      </c>
      <c r="DK530" s="2" t="s">
        <v>6</v>
      </c>
      <c r="DL530" s="2" t="s">
        <v>6</v>
      </c>
      <c r="DM530" s="2" t="s">
        <v>6</v>
      </c>
      <c r="DN530" s="2">
        <v>0</v>
      </c>
      <c r="DO530" s="2">
        <v>0</v>
      </c>
      <c r="DP530" s="2">
        <v>1</v>
      </c>
      <c r="DQ530" s="2">
        <v>1</v>
      </c>
      <c r="DR530" s="2"/>
      <c r="DS530" s="2"/>
      <c r="DT530" s="2"/>
      <c r="DU530" s="2">
        <v>1005</v>
      </c>
      <c r="DV530" s="2" t="s">
        <v>718</v>
      </c>
      <c r="DW530" s="2" t="s">
        <v>718</v>
      </c>
      <c r="DX530" s="2">
        <v>10</v>
      </c>
      <c r="DY530" s="2"/>
      <c r="DZ530" s="2"/>
      <c r="EA530" s="2"/>
      <c r="EB530" s="2"/>
      <c r="EC530" s="2"/>
      <c r="ED530" s="2"/>
      <c r="EE530" s="2">
        <v>27029063</v>
      </c>
      <c r="EF530" s="2">
        <v>2</v>
      </c>
      <c r="EG530" s="2" t="s">
        <v>23</v>
      </c>
      <c r="EH530" s="2">
        <v>0</v>
      </c>
      <c r="EI530" s="2" t="s">
        <v>6</v>
      </c>
      <c r="EJ530" s="2">
        <v>1</v>
      </c>
      <c r="EK530" s="2">
        <v>26001</v>
      </c>
      <c r="EL530" s="2" t="s">
        <v>104</v>
      </c>
      <c r="EM530" s="2" t="s">
        <v>105</v>
      </c>
      <c r="EN530" s="2"/>
      <c r="EO530" s="2" t="s">
        <v>106</v>
      </c>
      <c r="EP530" s="2"/>
      <c r="EQ530" s="2">
        <v>0</v>
      </c>
      <c r="ER530" s="2">
        <v>282.23</v>
      </c>
      <c r="ES530" s="2">
        <v>187.8</v>
      </c>
      <c r="ET530" s="2">
        <v>28.26</v>
      </c>
      <c r="EU530" s="2">
        <v>4.99</v>
      </c>
      <c r="EV530" s="2">
        <v>66.17</v>
      </c>
      <c r="EW530" s="2">
        <v>6.67</v>
      </c>
      <c r="EX530" s="2">
        <v>0.43</v>
      </c>
      <c r="EY530" s="2">
        <v>0</v>
      </c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>
        <v>0</v>
      </c>
      <c r="FR530" s="2">
        <f t="shared" si="632"/>
        <v>0</v>
      </c>
      <c r="FS530" s="2">
        <v>0</v>
      </c>
      <c r="FT530" s="2" t="s">
        <v>27</v>
      </c>
      <c r="FU530" s="2" t="s">
        <v>28</v>
      </c>
      <c r="FV530" s="2"/>
      <c r="FW530" s="2"/>
      <c r="FX530" s="2">
        <v>90</v>
      </c>
      <c r="FY530" s="2">
        <v>59.5</v>
      </c>
      <c r="FZ530" s="2"/>
      <c r="GA530" s="2" t="s">
        <v>6</v>
      </c>
      <c r="GB530" s="2"/>
      <c r="GC530" s="2"/>
      <c r="GD530" s="2">
        <v>0</v>
      </c>
      <c r="GE530" s="2"/>
      <c r="GF530" s="2">
        <v>-1447022203</v>
      </c>
      <c r="GG530" s="2">
        <v>2</v>
      </c>
      <c r="GH530" s="2">
        <v>1</v>
      </c>
      <c r="GI530" s="2">
        <v>-2</v>
      </c>
      <c r="GJ530" s="2">
        <v>0</v>
      </c>
      <c r="GK530" s="2">
        <f>ROUND(R530*(R12)/100,2)</f>
        <v>0</v>
      </c>
      <c r="GL530" s="2">
        <f t="shared" si="633"/>
        <v>0</v>
      </c>
      <c r="GM530" s="2">
        <f t="shared" si="634"/>
        <v>266.31</v>
      </c>
      <c r="GN530" s="2">
        <f t="shared" si="635"/>
        <v>266.31</v>
      </c>
      <c r="GO530" s="2">
        <f t="shared" si="636"/>
        <v>0</v>
      </c>
      <c r="GP530" s="2">
        <f t="shared" si="637"/>
        <v>0</v>
      </c>
      <c r="GQ530" s="2"/>
      <c r="GR530" s="2">
        <v>0</v>
      </c>
      <c r="GS530" s="2">
        <v>3</v>
      </c>
      <c r="GT530" s="2">
        <v>0</v>
      </c>
      <c r="GU530" s="2" t="s">
        <v>6</v>
      </c>
      <c r="GV530" s="2">
        <f t="shared" si="638"/>
        <v>0</v>
      </c>
      <c r="GW530" s="2">
        <v>1</v>
      </c>
      <c r="GX530" s="2">
        <f t="shared" si="639"/>
        <v>0</v>
      </c>
      <c r="GY530" s="2"/>
      <c r="GZ530" s="2"/>
      <c r="HA530" s="2">
        <v>0</v>
      </c>
      <c r="HB530" s="2">
        <v>0</v>
      </c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>
        <v>0</v>
      </c>
      <c r="IL530" s="2"/>
      <c r="IM530" s="2"/>
      <c r="IN530" s="2"/>
      <c r="IO530" s="2"/>
      <c r="IP530" s="2"/>
      <c r="IQ530" s="2"/>
      <c r="IR530" s="2"/>
      <c r="IS530" s="2"/>
      <c r="IT530" s="2"/>
      <c r="IU530" s="2"/>
    </row>
    <row r="531" spans="1:255" x14ac:dyDescent="0.2">
      <c r="A531">
        <v>17</v>
      </c>
      <c r="B531">
        <v>1</v>
      </c>
      <c r="C531">
        <f>ROW(SmtRes!A1440)</f>
        <v>1440</v>
      </c>
      <c r="D531">
        <f>ROW(EtalonRes!A1454)</f>
        <v>1454</v>
      </c>
      <c r="E531" t="s">
        <v>715</v>
      </c>
      <c r="F531" t="s">
        <v>716</v>
      </c>
      <c r="G531" t="s">
        <v>717</v>
      </c>
      <c r="H531" t="s">
        <v>718</v>
      </c>
      <c r="I531">
        <f>ROUND(6.3/10,9)</f>
        <v>0.63</v>
      </c>
      <c r="J531">
        <v>0</v>
      </c>
      <c r="O531">
        <f t="shared" si="607"/>
        <v>188.51</v>
      </c>
      <c r="P531">
        <f t="shared" si="608"/>
        <v>118.31</v>
      </c>
      <c r="Q531">
        <f t="shared" si="609"/>
        <v>22.26</v>
      </c>
      <c r="R531">
        <f t="shared" si="610"/>
        <v>3.93</v>
      </c>
      <c r="S531">
        <f t="shared" si="611"/>
        <v>47.94</v>
      </c>
      <c r="T531">
        <f t="shared" si="612"/>
        <v>0</v>
      </c>
      <c r="U531">
        <f t="shared" si="613"/>
        <v>4.8324150000000001</v>
      </c>
      <c r="V531">
        <f t="shared" si="614"/>
        <v>0.33862500000000001</v>
      </c>
      <c r="W531">
        <f t="shared" si="615"/>
        <v>0</v>
      </c>
      <c r="X531">
        <f t="shared" si="616"/>
        <v>46.68</v>
      </c>
      <c r="Y531">
        <f t="shared" si="617"/>
        <v>31.12</v>
      </c>
      <c r="AA531">
        <v>27721504</v>
      </c>
      <c r="AB531">
        <f t="shared" si="618"/>
        <v>299.23</v>
      </c>
      <c r="AC531">
        <f t="shared" si="600"/>
        <v>187.8</v>
      </c>
      <c r="AD531">
        <f>ROUND(((((ET531*1.25))-((EU531*1.25)))+AE531),2)</f>
        <v>35.33</v>
      </c>
      <c r="AE531">
        <f>ROUND(((EU531*1.25)),2)</f>
        <v>6.24</v>
      </c>
      <c r="AF531">
        <f>ROUND(((EV531*1.15)),2)</f>
        <v>76.099999999999994</v>
      </c>
      <c r="AG531">
        <f t="shared" si="619"/>
        <v>0</v>
      </c>
      <c r="AH531">
        <f>((EW531*1.15))</f>
        <v>7.6704999999999997</v>
      </c>
      <c r="AI531">
        <f>((EX531*1.25))</f>
        <v>0.53749999999999998</v>
      </c>
      <c r="AJ531">
        <f t="shared" si="620"/>
        <v>0</v>
      </c>
      <c r="AK531">
        <v>282.23</v>
      </c>
      <c r="AL531">
        <v>187.8</v>
      </c>
      <c r="AM531">
        <v>28.26</v>
      </c>
      <c r="AN531">
        <v>4.99</v>
      </c>
      <c r="AO531">
        <v>66.17</v>
      </c>
      <c r="AP531">
        <v>0</v>
      </c>
      <c r="AQ531">
        <v>6.67</v>
      </c>
      <c r="AR531">
        <v>0.43</v>
      </c>
      <c r="AS531">
        <v>0</v>
      </c>
      <c r="AT531">
        <v>90</v>
      </c>
      <c r="AU531">
        <v>60</v>
      </c>
      <c r="AV531">
        <v>1</v>
      </c>
      <c r="AW531">
        <v>1</v>
      </c>
      <c r="AZ531">
        <v>1</v>
      </c>
      <c r="BA531">
        <v>1</v>
      </c>
      <c r="BB531">
        <v>1</v>
      </c>
      <c r="BC531">
        <v>1</v>
      </c>
      <c r="BD531" t="s">
        <v>6</v>
      </c>
      <c r="BE531" t="s">
        <v>6</v>
      </c>
      <c r="BF531" t="s">
        <v>6</v>
      </c>
      <c r="BG531" t="s">
        <v>6</v>
      </c>
      <c r="BH531">
        <v>0</v>
      </c>
      <c r="BI531">
        <v>1</v>
      </c>
      <c r="BJ531" t="s">
        <v>719</v>
      </c>
      <c r="BM531">
        <v>26001</v>
      </c>
      <c r="BN531">
        <v>0</v>
      </c>
      <c r="BO531" t="s">
        <v>6</v>
      </c>
      <c r="BP531">
        <v>0</v>
      </c>
      <c r="BQ531">
        <v>2</v>
      </c>
      <c r="BR531">
        <v>0</v>
      </c>
      <c r="BS531">
        <v>1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6</v>
      </c>
      <c r="BZ531">
        <v>100</v>
      </c>
      <c r="CA531">
        <v>70</v>
      </c>
      <c r="CF531">
        <v>0</v>
      </c>
      <c r="CG531">
        <v>0</v>
      </c>
      <c r="CM531">
        <v>0</v>
      </c>
      <c r="CN531" t="s">
        <v>1470</v>
      </c>
      <c r="CO531">
        <v>0</v>
      </c>
      <c r="CP531">
        <f t="shared" si="621"/>
        <v>188.51</v>
      </c>
      <c r="CQ531">
        <f t="shared" si="622"/>
        <v>187.8</v>
      </c>
      <c r="CR531">
        <f t="shared" si="623"/>
        <v>35.33</v>
      </c>
      <c r="CS531">
        <f t="shared" si="624"/>
        <v>6.24</v>
      </c>
      <c r="CT531">
        <f t="shared" si="625"/>
        <v>76.099999999999994</v>
      </c>
      <c r="CU531">
        <f t="shared" si="626"/>
        <v>0</v>
      </c>
      <c r="CV531">
        <f t="shared" si="627"/>
        <v>7.6704999999999997</v>
      </c>
      <c r="CW531">
        <f t="shared" si="628"/>
        <v>0.53749999999999998</v>
      </c>
      <c r="CX531">
        <f t="shared" si="629"/>
        <v>0</v>
      </c>
      <c r="CY531">
        <f t="shared" si="630"/>
        <v>46.683</v>
      </c>
      <c r="CZ531">
        <f t="shared" si="631"/>
        <v>31.122</v>
      </c>
      <c r="DC531" t="s">
        <v>6</v>
      </c>
      <c r="DD531" t="s">
        <v>6</v>
      </c>
      <c r="DE531" t="s">
        <v>102</v>
      </c>
      <c r="DF531" t="s">
        <v>102</v>
      </c>
      <c r="DG531" t="s">
        <v>103</v>
      </c>
      <c r="DH531" t="s">
        <v>6</v>
      </c>
      <c r="DI531" t="s">
        <v>103</v>
      </c>
      <c r="DJ531" t="s">
        <v>102</v>
      </c>
      <c r="DK531" t="s">
        <v>6</v>
      </c>
      <c r="DL531" t="s">
        <v>6</v>
      </c>
      <c r="DM531" t="s">
        <v>6</v>
      </c>
      <c r="DN531">
        <v>0</v>
      </c>
      <c r="DO531">
        <v>0</v>
      </c>
      <c r="DP531">
        <v>1</v>
      </c>
      <c r="DQ531">
        <v>1</v>
      </c>
      <c r="DU531">
        <v>1005</v>
      </c>
      <c r="DV531" t="s">
        <v>718</v>
      </c>
      <c r="DW531" t="s">
        <v>718</v>
      </c>
      <c r="DX531">
        <v>10</v>
      </c>
      <c r="EE531">
        <v>27029063</v>
      </c>
      <c r="EF531">
        <v>2</v>
      </c>
      <c r="EG531" t="s">
        <v>23</v>
      </c>
      <c r="EH531">
        <v>0</v>
      </c>
      <c r="EI531" t="s">
        <v>6</v>
      </c>
      <c r="EJ531">
        <v>1</v>
      </c>
      <c r="EK531">
        <v>26001</v>
      </c>
      <c r="EL531" t="s">
        <v>104</v>
      </c>
      <c r="EM531" t="s">
        <v>105</v>
      </c>
      <c r="EO531" t="s">
        <v>106</v>
      </c>
      <c r="EQ531">
        <v>0</v>
      </c>
      <c r="ER531">
        <v>282.23</v>
      </c>
      <c r="ES531">
        <v>187.8</v>
      </c>
      <c r="ET531">
        <v>28.26</v>
      </c>
      <c r="EU531">
        <v>4.99</v>
      </c>
      <c r="EV531">
        <v>66.17</v>
      </c>
      <c r="EW531">
        <v>6.67</v>
      </c>
      <c r="EX531">
        <v>0.43</v>
      </c>
      <c r="EY531">
        <v>0</v>
      </c>
      <c r="FQ531">
        <v>0</v>
      </c>
      <c r="FR531">
        <f t="shared" si="632"/>
        <v>0</v>
      </c>
      <c r="FS531">
        <v>0</v>
      </c>
      <c r="FT531" t="s">
        <v>27</v>
      </c>
      <c r="FU531" t="s">
        <v>28</v>
      </c>
      <c r="FX531">
        <v>90</v>
      </c>
      <c r="FY531">
        <v>59.5</v>
      </c>
      <c r="GA531" t="s">
        <v>6</v>
      </c>
      <c r="GD531">
        <v>0</v>
      </c>
      <c r="GF531">
        <v>-1447022203</v>
      </c>
      <c r="GG531">
        <v>2</v>
      </c>
      <c r="GH531">
        <v>1</v>
      </c>
      <c r="GI531">
        <v>-2</v>
      </c>
      <c r="GJ531">
        <v>0</v>
      </c>
      <c r="GK531">
        <f>ROUND(R531*(S12)/100,2)</f>
        <v>0</v>
      </c>
      <c r="GL531">
        <f t="shared" si="633"/>
        <v>0</v>
      </c>
      <c r="GM531">
        <f t="shared" si="634"/>
        <v>266.31</v>
      </c>
      <c r="GN531">
        <f t="shared" si="635"/>
        <v>266.31</v>
      </c>
      <c r="GO531">
        <f t="shared" si="636"/>
        <v>0</v>
      </c>
      <c r="GP531">
        <f t="shared" si="637"/>
        <v>0</v>
      </c>
      <c r="GR531">
        <v>0</v>
      </c>
      <c r="GS531">
        <v>0</v>
      </c>
      <c r="GT531">
        <v>0</v>
      </c>
      <c r="GU531" t="s">
        <v>6</v>
      </c>
      <c r="GV531">
        <f t="shared" si="638"/>
        <v>0</v>
      </c>
      <c r="GW531">
        <v>1</v>
      </c>
      <c r="GX531">
        <f t="shared" si="639"/>
        <v>0</v>
      </c>
      <c r="HA531">
        <v>0</v>
      </c>
      <c r="HB531">
        <v>0</v>
      </c>
      <c r="IK531">
        <v>0</v>
      </c>
    </row>
    <row r="532" spans="1:255" x14ac:dyDescent="0.2">
      <c r="A532" s="2">
        <v>18</v>
      </c>
      <c r="B532" s="2">
        <v>1</v>
      </c>
      <c r="C532" s="2">
        <v>1431</v>
      </c>
      <c r="D532" s="2"/>
      <c r="E532" s="2" t="s">
        <v>720</v>
      </c>
      <c r="F532" s="2" t="s">
        <v>721</v>
      </c>
      <c r="G532" s="2" t="s">
        <v>722</v>
      </c>
      <c r="H532" s="2" t="s">
        <v>96</v>
      </c>
      <c r="I532" s="2">
        <f>I530*J532</f>
        <v>6.93</v>
      </c>
      <c r="J532" s="2">
        <v>11</v>
      </c>
      <c r="K532" s="2"/>
      <c r="L532" s="2"/>
      <c r="M532" s="2"/>
      <c r="N532" s="2"/>
      <c r="O532" s="2">
        <f t="shared" si="607"/>
        <v>2017.74</v>
      </c>
      <c r="P532" s="2">
        <f t="shared" si="608"/>
        <v>2017.74</v>
      </c>
      <c r="Q532" s="2">
        <f t="shared" si="609"/>
        <v>0</v>
      </c>
      <c r="R532" s="2">
        <f t="shared" si="610"/>
        <v>0</v>
      </c>
      <c r="S532" s="2">
        <f t="shared" si="611"/>
        <v>0</v>
      </c>
      <c r="T532" s="2">
        <f t="shared" si="612"/>
        <v>0</v>
      </c>
      <c r="U532" s="2">
        <f t="shared" si="613"/>
        <v>0</v>
      </c>
      <c r="V532" s="2">
        <f t="shared" si="614"/>
        <v>0</v>
      </c>
      <c r="W532" s="2">
        <f t="shared" si="615"/>
        <v>0</v>
      </c>
      <c r="X532" s="2">
        <f t="shared" si="616"/>
        <v>0</v>
      </c>
      <c r="Y532" s="2">
        <f t="shared" si="617"/>
        <v>0</v>
      </c>
      <c r="Z532" s="2"/>
      <c r="AA532" s="2">
        <v>27721505</v>
      </c>
      <c r="AB532" s="2">
        <f t="shared" si="618"/>
        <v>291.16000000000003</v>
      </c>
      <c r="AC532" s="2">
        <f t="shared" si="600"/>
        <v>291.16000000000003</v>
      </c>
      <c r="AD532" s="2">
        <f>ROUND((((ET532)-(EU532))+AE532),2)</f>
        <v>0</v>
      </c>
      <c r="AE532" s="2">
        <f>ROUND((EU532),2)</f>
        <v>0</v>
      </c>
      <c r="AF532" s="2">
        <f>ROUND((EV532),2)</f>
        <v>0</v>
      </c>
      <c r="AG532" s="2">
        <f t="shared" si="619"/>
        <v>0</v>
      </c>
      <c r="AH532" s="2">
        <f>(EW532)</f>
        <v>0</v>
      </c>
      <c r="AI532" s="2">
        <f>(EX532)</f>
        <v>0</v>
      </c>
      <c r="AJ532" s="2">
        <f t="shared" si="620"/>
        <v>0</v>
      </c>
      <c r="AK532" s="2">
        <v>291.16000000000003</v>
      </c>
      <c r="AL532" s="2">
        <v>291.16000000000003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90</v>
      </c>
      <c r="AU532" s="2">
        <v>60</v>
      </c>
      <c r="AV532" s="2">
        <v>1</v>
      </c>
      <c r="AW532" s="2">
        <v>1</v>
      </c>
      <c r="AX532" s="2"/>
      <c r="AY532" s="2"/>
      <c r="AZ532" s="2">
        <v>1</v>
      </c>
      <c r="BA532" s="2">
        <v>1</v>
      </c>
      <c r="BB532" s="2">
        <v>1</v>
      </c>
      <c r="BC532" s="2">
        <v>1</v>
      </c>
      <c r="BD532" s="2" t="s">
        <v>6</v>
      </c>
      <c r="BE532" s="2" t="s">
        <v>6</v>
      </c>
      <c r="BF532" s="2" t="s">
        <v>6</v>
      </c>
      <c r="BG532" s="2" t="s">
        <v>6</v>
      </c>
      <c r="BH532" s="2">
        <v>3</v>
      </c>
      <c r="BI532" s="2">
        <v>1</v>
      </c>
      <c r="BJ532" s="2" t="s">
        <v>723</v>
      </c>
      <c r="BK532" s="2"/>
      <c r="BL532" s="2"/>
      <c r="BM532" s="2">
        <v>26001</v>
      </c>
      <c r="BN532" s="2">
        <v>0</v>
      </c>
      <c r="BO532" s="2" t="s">
        <v>6</v>
      </c>
      <c r="BP532" s="2">
        <v>0</v>
      </c>
      <c r="BQ532" s="2">
        <v>2</v>
      </c>
      <c r="BR532" s="2">
        <v>0</v>
      </c>
      <c r="BS532" s="2">
        <v>1</v>
      </c>
      <c r="BT532" s="2">
        <v>1</v>
      </c>
      <c r="BU532" s="2">
        <v>1</v>
      </c>
      <c r="BV532" s="2">
        <v>1</v>
      </c>
      <c r="BW532" s="2">
        <v>1</v>
      </c>
      <c r="BX532" s="2">
        <v>1</v>
      </c>
      <c r="BY532" s="2" t="s">
        <v>6</v>
      </c>
      <c r="BZ532" s="2">
        <v>100</v>
      </c>
      <c r="CA532" s="2">
        <v>70</v>
      </c>
      <c r="CB532" s="2"/>
      <c r="CC532" s="2"/>
      <c r="CD532" s="2"/>
      <c r="CE532" s="2"/>
      <c r="CF532" s="2">
        <v>0</v>
      </c>
      <c r="CG532" s="2">
        <v>0</v>
      </c>
      <c r="CH532" s="2"/>
      <c r="CI532" s="2"/>
      <c r="CJ532" s="2"/>
      <c r="CK532" s="2"/>
      <c r="CL532" s="2"/>
      <c r="CM532" s="2">
        <v>0</v>
      </c>
      <c r="CN532" s="2" t="s">
        <v>6</v>
      </c>
      <c r="CO532" s="2">
        <v>0</v>
      </c>
      <c r="CP532" s="2">
        <f t="shared" si="621"/>
        <v>2017.74</v>
      </c>
      <c r="CQ532" s="2">
        <f t="shared" si="622"/>
        <v>291.16000000000003</v>
      </c>
      <c r="CR532" s="2">
        <f t="shared" si="623"/>
        <v>0</v>
      </c>
      <c r="CS532" s="2">
        <f t="shared" si="624"/>
        <v>0</v>
      </c>
      <c r="CT532" s="2">
        <f t="shared" si="625"/>
        <v>0</v>
      </c>
      <c r="CU532" s="2">
        <f t="shared" si="626"/>
        <v>0</v>
      </c>
      <c r="CV532" s="2">
        <f t="shared" si="627"/>
        <v>0</v>
      </c>
      <c r="CW532" s="2">
        <f t="shared" si="628"/>
        <v>0</v>
      </c>
      <c r="CX532" s="2">
        <f t="shared" si="629"/>
        <v>0</v>
      </c>
      <c r="CY532" s="2">
        <f t="shared" si="630"/>
        <v>0</v>
      </c>
      <c r="CZ532" s="2">
        <f t="shared" si="631"/>
        <v>0</v>
      </c>
      <c r="DA532" s="2"/>
      <c r="DB532" s="2"/>
      <c r="DC532" s="2" t="s">
        <v>6</v>
      </c>
      <c r="DD532" s="2" t="s">
        <v>6</v>
      </c>
      <c r="DE532" s="2" t="s">
        <v>6</v>
      </c>
      <c r="DF532" s="2" t="s">
        <v>6</v>
      </c>
      <c r="DG532" s="2" t="s">
        <v>6</v>
      </c>
      <c r="DH532" s="2" t="s">
        <v>6</v>
      </c>
      <c r="DI532" s="2" t="s">
        <v>6</v>
      </c>
      <c r="DJ532" s="2" t="s">
        <v>6</v>
      </c>
      <c r="DK532" s="2" t="s">
        <v>6</v>
      </c>
      <c r="DL532" s="2" t="s">
        <v>6</v>
      </c>
      <c r="DM532" s="2" t="s">
        <v>6</v>
      </c>
      <c r="DN532" s="2">
        <v>0</v>
      </c>
      <c r="DO532" s="2">
        <v>0</v>
      </c>
      <c r="DP532" s="2">
        <v>1</v>
      </c>
      <c r="DQ532" s="2">
        <v>1</v>
      </c>
      <c r="DR532" s="2"/>
      <c r="DS532" s="2"/>
      <c r="DT532" s="2"/>
      <c r="DU532" s="2">
        <v>1005</v>
      </c>
      <c r="DV532" s="2" t="s">
        <v>96</v>
      </c>
      <c r="DW532" s="2" t="s">
        <v>96</v>
      </c>
      <c r="DX532" s="2">
        <v>1</v>
      </c>
      <c r="DY532" s="2"/>
      <c r="DZ532" s="2"/>
      <c r="EA532" s="2"/>
      <c r="EB532" s="2"/>
      <c r="EC532" s="2"/>
      <c r="ED532" s="2"/>
      <c r="EE532" s="2">
        <v>27029063</v>
      </c>
      <c r="EF532" s="2">
        <v>2</v>
      </c>
      <c r="EG532" s="2" t="s">
        <v>23</v>
      </c>
      <c r="EH532" s="2">
        <v>0</v>
      </c>
      <c r="EI532" s="2" t="s">
        <v>6</v>
      </c>
      <c r="EJ532" s="2">
        <v>1</v>
      </c>
      <c r="EK532" s="2">
        <v>26001</v>
      </c>
      <c r="EL532" s="2" t="s">
        <v>104</v>
      </c>
      <c r="EM532" s="2" t="s">
        <v>105</v>
      </c>
      <c r="EN532" s="2"/>
      <c r="EO532" s="2" t="s">
        <v>6</v>
      </c>
      <c r="EP532" s="2"/>
      <c r="EQ532" s="2">
        <v>0</v>
      </c>
      <c r="ER532" s="2">
        <v>291.16000000000003</v>
      </c>
      <c r="ES532" s="2">
        <v>291.16000000000003</v>
      </c>
      <c r="ET532" s="2">
        <v>0</v>
      </c>
      <c r="EU532" s="2">
        <v>0</v>
      </c>
      <c r="EV532" s="2">
        <v>0</v>
      </c>
      <c r="EW532" s="2">
        <v>0</v>
      </c>
      <c r="EX532" s="2">
        <v>0</v>
      </c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>
        <v>0</v>
      </c>
      <c r="FR532" s="2">
        <f t="shared" si="632"/>
        <v>0</v>
      </c>
      <c r="FS532" s="2">
        <v>0</v>
      </c>
      <c r="FT532" s="2" t="s">
        <v>27</v>
      </c>
      <c r="FU532" s="2" t="s">
        <v>28</v>
      </c>
      <c r="FV532" s="2"/>
      <c r="FW532" s="2"/>
      <c r="FX532" s="2">
        <v>90</v>
      </c>
      <c r="FY532" s="2">
        <v>59.5</v>
      </c>
      <c r="FZ532" s="2"/>
      <c r="GA532" s="2" t="s">
        <v>6</v>
      </c>
      <c r="GB532" s="2"/>
      <c r="GC532" s="2"/>
      <c r="GD532" s="2">
        <v>0</v>
      </c>
      <c r="GE532" s="2"/>
      <c r="GF532" s="2">
        <v>-846559323</v>
      </c>
      <c r="GG532" s="2">
        <v>2</v>
      </c>
      <c r="GH532" s="2">
        <v>1</v>
      </c>
      <c r="GI532" s="2">
        <v>-2</v>
      </c>
      <c r="GJ532" s="2">
        <v>0</v>
      </c>
      <c r="GK532" s="2">
        <f>ROUND(R532*(R12)/100,2)</f>
        <v>0</v>
      </c>
      <c r="GL532" s="2">
        <f t="shared" si="633"/>
        <v>0</v>
      </c>
      <c r="GM532" s="2">
        <f t="shared" si="634"/>
        <v>2017.74</v>
      </c>
      <c r="GN532" s="2">
        <f t="shared" si="635"/>
        <v>2017.74</v>
      </c>
      <c r="GO532" s="2">
        <f t="shared" si="636"/>
        <v>0</v>
      </c>
      <c r="GP532" s="2">
        <f t="shared" si="637"/>
        <v>0</v>
      </c>
      <c r="GQ532" s="2"/>
      <c r="GR532" s="2">
        <v>0</v>
      </c>
      <c r="GS532" s="2">
        <v>3</v>
      </c>
      <c r="GT532" s="2">
        <v>0</v>
      </c>
      <c r="GU532" s="2" t="s">
        <v>6</v>
      </c>
      <c r="GV532" s="2">
        <f t="shared" si="638"/>
        <v>0</v>
      </c>
      <c r="GW532" s="2">
        <v>1</v>
      </c>
      <c r="GX532" s="2">
        <f t="shared" si="639"/>
        <v>0</v>
      </c>
      <c r="GY532" s="2"/>
      <c r="GZ532" s="2"/>
      <c r="HA532" s="2">
        <v>0</v>
      </c>
      <c r="HB532" s="2">
        <v>0</v>
      </c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>
        <v>0</v>
      </c>
      <c r="IL532" s="2"/>
      <c r="IM532" s="2"/>
      <c r="IN532" s="2"/>
      <c r="IO532" s="2"/>
      <c r="IP532" s="2"/>
      <c r="IQ532" s="2"/>
      <c r="IR532" s="2"/>
      <c r="IS532" s="2"/>
      <c r="IT532" s="2"/>
      <c r="IU532" s="2"/>
    </row>
    <row r="533" spans="1:255" x14ac:dyDescent="0.2">
      <c r="A533">
        <v>18</v>
      </c>
      <c r="B533">
        <v>1</v>
      </c>
      <c r="C533">
        <v>1438</v>
      </c>
      <c r="E533" t="s">
        <v>720</v>
      </c>
      <c r="F533" t="s">
        <v>721</v>
      </c>
      <c r="G533" t="s">
        <v>722</v>
      </c>
      <c r="H533" t="s">
        <v>96</v>
      </c>
      <c r="I533">
        <f>I531*J533</f>
        <v>6.93</v>
      </c>
      <c r="J533">
        <v>11</v>
      </c>
      <c r="O533">
        <f t="shared" si="607"/>
        <v>2017.74</v>
      </c>
      <c r="P533">
        <f t="shared" si="608"/>
        <v>2017.74</v>
      </c>
      <c r="Q533">
        <f t="shared" si="609"/>
        <v>0</v>
      </c>
      <c r="R533">
        <f t="shared" si="610"/>
        <v>0</v>
      </c>
      <c r="S533">
        <f t="shared" si="611"/>
        <v>0</v>
      </c>
      <c r="T533">
        <f t="shared" si="612"/>
        <v>0</v>
      </c>
      <c r="U533">
        <f t="shared" si="613"/>
        <v>0</v>
      </c>
      <c r="V533">
        <f t="shared" si="614"/>
        <v>0</v>
      </c>
      <c r="W533">
        <f t="shared" si="615"/>
        <v>0</v>
      </c>
      <c r="X533">
        <f t="shared" si="616"/>
        <v>0</v>
      </c>
      <c r="Y533">
        <f t="shared" si="617"/>
        <v>0</v>
      </c>
      <c r="AA533">
        <v>27721504</v>
      </c>
      <c r="AB533">
        <f t="shared" si="618"/>
        <v>291.16000000000003</v>
      </c>
      <c r="AC533">
        <f t="shared" si="600"/>
        <v>291.16000000000003</v>
      </c>
      <c r="AD533">
        <f>ROUND((((ET533)-(EU533))+AE533),2)</f>
        <v>0</v>
      </c>
      <c r="AE533">
        <f>ROUND((EU533),2)</f>
        <v>0</v>
      </c>
      <c r="AF533">
        <f>ROUND((EV533),2)</f>
        <v>0</v>
      </c>
      <c r="AG533">
        <f t="shared" si="619"/>
        <v>0</v>
      </c>
      <c r="AH533">
        <f>(EW533)</f>
        <v>0</v>
      </c>
      <c r="AI533">
        <f>(EX533)</f>
        <v>0</v>
      </c>
      <c r="AJ533">
        <f t="shared" si="620"/>
        <v>0</v>
      </c>
      <c r="AK533">
        <v>291.16000000000003</v>
      </c>
      <c r="AL533">
        <v>291.16000000000003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90</v>
      </c>
      <c r="AU533">
        <v>60</v>
      </c>
      <c r="AV533">
        <v>1</v>
      </c>
      <c r="AW533">
        <v>1</v>
      </c>
      <c r="AZ533">
        <v>1</v>
      </c>
      <c r="BA533">
        <v>1</v>
      </c>
      <c r="BB533">
        <v>1</v>
      </c>
      <c r="BC533">
        <v>1</v>
      </c>
      <c r="BD533" t="s">
        <v>6</v>
      </c>
      <c r="BE533" t="s">
        <v>6</v>
      </c>
      <c r="BF533" t="s">
        <v>6</v>
      </c>
      <c r="BG533" t="s">
        <v>6</v>
      </c>
      <c r="BH533">
        <v>3</v>
      </c>
      <c r="BI533">
        <v>1</v>
      </c>
      <c r="BJ533" t="s">
        <v>723</v>
      </c>
      <c r="BM533">
        <v>26001</v>
      </c>
      <c r="BN533">
        <v>0</v>
      </c>
      <c r="BO533" t="s">
        <v>6</v>
      </c>
      <c r="BP533">
        <v>0</v>
      </c>
      <c r="BQ533">
        <v>2</v>
      </c>
      <c r="BR533">
        <v>0</v>
      </c>
      <c r="BS533">
        <v>1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6</v>
      </c>
      <c r="BZ533">
        <v>100</v>
      </c>
      <c r="CA533">
        <v>70</v>
      </c>
      <c r="CF533">
        <v>0</v>
      </c>
      <c r="CG533">
        <v>0</v>
      </c>
      <c r="CM533">
        <v>0</v>
      </c>
      <c r="CN533" t="s">
        <v>6</v>
      </c>
      <c r="CO533">
        <v>0</v>
      </c>
      <c r="CP533">
        <f t="shared" si="621"/>
        <v>2017.74</v>
      </c>
      <c r="CQ533">
        <f t="shared" si="622"/>
        <v>291.16000000000003</v>
      </c>
      <c r="CR533">
        <f t="shared" si="623"/>
        <v>0</v>
      </c>
      <c r="CS533">
        <f t="shared" si="624"/>
        <v>0</v>
      </c>
      <c r="CT533">
        <f t="shared" si="625"/>
        <v>0</v>
      </c>
      <c r="CU533">
        <f t="shared" si="626"/>
        <v>0</v>
      </c>
      <c r="CV533">
        <f t="shared" si="627"/>
        <v>0</v>
      </c>
      <c r="CW533">
        <f t="shared" si="628"/>
        <v>0</v>
      </c>
      <c r="CX533">
        <f t="shared" si="629"/>
        <v>0</v>
      </c>
      <c r="CY533">
        <f t="shared" si="630"/>
        <v>0</v>
      </c>
      <c r="CZ533">
        <f t="shared" si="631"/>
        <v>0</v>
      </c>
      <c r="DC533" t="s">
        <v>6</v>
      </c>
      <c r="DD533" t="s">
        <v>6</v>
      </c>
      <c r="DE533" t="s">
        <v>6</v>
      </c>
      <c r="DF533" t="s">
        <v>6</v>
      </c>
      <c r="DG533" t="s">
        <v>6</v>
      </c>
      <c r="DH533" t="s">
        <v>6</v>
      </c>
      <c r="DI533" t="s">
        <v>6</v>
      </c>
      <c r="DJ533" t="s">
        <v>6</v>
      </c>
      <c r="DK533" t="s">
        <v>6</v>
      </c>
      <c r="DL533" t="s">
        <v>6</v>
      </c>
      <c r="DM533" t="s">
        <v>6</v>
      </c>
      <c r="DN533">
        <v>0</v>
      </c>
      <c r="DO533">
        <v>0</v>
      </c>
      <c r="DP533">
        <v>1</v>
      </c>
      <c r="DQ533">
        <v>1</v>
      </c>
      <c r="DU533">
        <v>1005</v>
      </c>
      <c r="DV533" t="s">
        <v>96</v>
      </c>
      <c r="DW533" t="s">
        <v>96</v>
      </c>
      <c r="DX533">
        <v>1</v>
      </c>
      <c r="EE533">
        <v>27029063</v>
      </c>
      <c r="EF533">
        <v>2</v>
      </c>
      <c r="EG533" t="s">
        <v>23</v>
      </c>
      <c r="EH533">
        <v>0</v>
      </c>
      <c r="EI533" t="s">
        <v>6</v>
      </c>
      <c r="EJ533">
        <v>1</v>
      </c>
      <c r="EK533">
        <v>26001</v>
      </c>
      <c r="EL533" t="s">
        <v>104</v>
      </c>
      <c r="EM533" t="s">
        <v>105</v>
      </c>
      <c r="EO533" t="s">
        <v>6</v>
      </c>
      <c r="EQ533">
        <v>0</v>
      </c>
      <c r="ER533">
        <v>291.16000000000003</v>
      </c>
      <c r="ES533">
        <v>291.16000000000003</v>
      </c>
      <c r="ET533">
        <v>0</v>
      </c>
      <c r="EU533">
        <v>0</v>
      </c>
      <c r="EV533">
        <v>0</v>
      </c>
      <c r="EW533">
        <v>0</v>
      </c>
      <c r="EX533">
        <v>0</v>
      </c>
      <c r="FQ533">
        <v>0</v>
      </c>
      <c r="FR533">
        <f t="shared" si="632"/>
        <v>0</v>
      </c>
      <c r="FS533">
        <v>0</v>
      </c>
      <c r="FT533" t="s">
        <v>27</v>
      </c>
      <c r="FU533" t="s">
        <v>28</v>
      </c>
      <c r="FX533">
        <v>90</v>
      </c>
      <c r="FY533">
        <v>59.5</v>
      </c>
      <c r="GA533" t="s">
        <v>6</v>
      </c>
      <c r="GD533">
        <v>0</v>
      </c>
      <c r="GF533">
        <v>-846559323</v>
      </c>
      <c r="GG533">
        <v>2</v>
      </c>
      <c r="GH533">
        <v>1</v>
      </c>
      <c r="GI533">
        <v>-2</v>
      </c>
      <c r="GJ533">
        <v>0</v>
      </c>
      <c r="GK533">
        <f>ROUND(R533*(S12)/100,2)</f>
        <v>0</v>
      </c>
      <c r="GL533">
        <f t="shared" si="633"/>
        <v>0</v>
      </c>
      <c r="GM533">
        <f t="shared" si="634"/>
        <v>2017.74</v>
      </c>
      <c r="GN533">
        <f t="shared" si="635"/>
        <v>2017.74</v>
      </c>
      <c r="GO533">
        <f t="shared" si="636"/>
        <v>0</v>
      </c>
      <c r="GP533">
        <f t="shared" si="637"/>
        <v>0</v>
      </c>
      <c r="GR533">
        <v>0</v>
      </c>
      <c r="GS533">
        <v>0</v>
      </c>
      <c r="GT533">
        <v>0</v>
      </c>
      <c r="GU533" t="s">
        <v>6</v>
      </c>
      <c r="GV533">
        <f t="shared" si="638"/>
        <v>0</v>
      </c>
      <c r="GW533">
        <v>1</v>
      </c>
      <c r="GX533">
        <f t="shared" si="639"/>
        <v>0</v>
      </c>
      <c r="HA533">
        <v>0</v>
      </c>
      <c r="HB533">
        <v>0</v>
      </c>
      <c r="IK533">
        <v>0</v>
      </c>
    </row>
    <row r="534" spans="1:255" x14ac:dyDescent="0.2">
      <c r="A534" s="2">
        <v>17</v>
      </c>
      <c r="B534" s="2">
        <v>1</v>
      </c>
      <c r="C534" s="2">
        <f>ROW(SmtRes!A1451)</f>
        <v>1451</v>
      </c>
      <c r="D534" s="2">
        <f>ROW(EtalonRes!A1466)</f>
        <v>1466</v>
      </c>
      <c r="E534" s="2" t="s">
        <v>724</v>
      </c>
      <c r="F534" s="2" t="s">
        <v>510</v>
      </c>
      <c r="G534" s="2" t="s">
        <v>511</v>
      </c>
      <c r="H534" s="2" t="s">
        <v>512</v>
      </c>
      <c r="I534" s="2">
        <f>ROUND(11.424/100,9)</f>
        <v>0.11423999999999999</v>
      </c>
      <c r="J534" s="2">
        <v>0</v>
      </c>
      <c r="K534" s="2"/>
      <c r="L534" s="2"/>
      <c r="M534" s="2"/>
      <c r="N534" s="2"/>
      <c r="O534" s="2">
        <f t="shared" si="607"/>
        <v>237.47</v>
      </c>
      <c r="P534" s="2">
        <f t="shared" si="608"/>
        <v>132.66</v>
      </c>
      <c r="Q534" s="2">
        <f t="shared" si="609"/>
        <v>27.5</v>
      </c>
      <c r="R534" s="2">
        <f t="shared" si="610"/>
        <v>5.53</v>
      </c>
      <c r="S534" s="2">
        <f t="shared" si="611"/>
        <v>77.31</v>
      </c>
      <c r="T534" s="2">
        <f t="shared" si="612"/>
        <v>0</v>
      </c>
      <c r="U534" s="2">
        <f t="shared" si="613"/>
        <v>8.6182655999999973</v>
      </c>
      <c r="V534" s="2">
        <f t="shared" si="614"/>
        <v>0.44696399999999992</v>
      </c>
      <c r="W534" s="2">
        <f t="shared" si="615"/>
        <v>0</v>
      </c>
      <c r="X534" s="2">
        <f t="shared" si="616"/>
        <v>95.27</v>
      </c>
      <c r="Y534" s="2">
        <f t="shared" si="617"/>
        <v>58.82</v>
      </c>
      <c r="Z534" s="2"/>
      <c r="AA534" s="2">
        <v>27721505</v>
      </c>
      <c r="AB534" s="2">
        <f t="shared" si="618"/>
        <v>2078.6799999999998</v>
      </c>
      <c r="AC534" s="2">
        <f t="shared" si="600"/>
        <v>1161.26</v>
      </c>
      <c r="AD534" s="2">
        <f>ROUND(((((ET534*1.25))-((EU534*1.25)))+AE534),2)</f>
        <v>240.73</v>
      </c>
      <c r="AE534" s="2">
        <f>ROUND(((EU534*1.25)),2)</f>
        <v>48.44</v>
      </c>
      <c r="AF534" s="2">
        <f>ROUND(((EV534*1.15)),2)</f>
        <v>676.69</v>
      </c>
      <c r="AG534" s="2">
        <f t="shared" si="619"/>
        <v>0</v>
      </c>
      <c r="AH534" s="2">
        <f>((EW534*1.15))</f>
        <v>75.439999999999984</v>
      </c>
      <c r="AI534" s="2">
        <f>((EX534*1.25))</f>
        <v>3.9124999999999996</v>
      </c>
      <c r="AJ534" s="2">
        <f t="shared" si="620"/>
        <v>0</v>
      </c>
      <c r="AK534" s="2">
        <v>1942.27</v>
      </c>
      <c r="AL534" s="2">
        <v>1161.26</v>
      </c>
      <c r="AM534" s="2">
        <v>192.58</v>
      </c>
      <c r="AN534" s="2">
        <v>38.75</v>
      </c>
      <c r="AO534" s="2">
        <v>588.42999999999995</v>
      </c>
      <c r="AP534" s="2">
        <v>0</v>
      </c>
      <c r="AQ534" s="2">
        <v>65.599999999999994</v>
      </c>
      <c r="AR534" s="2">
        <v>3.13</v>
      </c>
      <c r="AS534" s="2">
        <v>0</v>
      </c>
      <c r="AT534" s="2">
        <v>115</v>
      </c>
      <c r="AU534" s="2">
        <v>71</v>
      </c>
      <c r="AV534" s="2">
        <v>1</v>
      </c>
      <c r="AW534" s="2">
        <v>1</v>
      </c>
      <c r="AX534" s="2"/>
      <c r="AY534" s="2"/>
      <c r="AZ534" s="2">
        <v>1</v>
      </c>
      <c r="BA534" s="2">
        <v>1</v>
      </c>
      <c r="BB534" s="2">
        <v>1</v>
      </c>
      <c r="BC534" s="2">
        <v>1</v>
      </c>
      <c r="BD534" s="2" t="s">
        <v>6</v>
      </c>
      <c r="BE534" s="2" t="s">
        <v>6</v>
      </c>
      <c r="BF534" s="2" t="s">
        <v>6</v>
      </c>
      <c r="BG534" s="2" t="s">
        <v>6</v>
      </c>
      <c r="BH534" s="2">
        <v>0</v>
      </c>
      <c r="BI534" s="2">
        <v>1</v>
      </c>
      <c r="BJ534" s="2" t="s">
        <v>513</v>
      </c>
      <c r="BK534" s="2"/>
      <c r="BL534" s="2"/>
      <c r="BM534" s="2">
        <v>18001</v>
      </c>
      <c r="BN534" s="2">
        <v>0</v>
      </c>
      <c r="BO534" s="2" t="s">
        <v>6</v>
      </c>
      <c r="BP534" s="2">
        <v>0</v>
      </c>
      <c r="BQ534" s="2">
        <v>2</v>
      </c>
      <c r="BR534" s="2">
        <v>0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1</v>
      </c>
      <c r="BY534" s="2" t="s">
        <v>6</v>
      </c>
      <c r="BZ534" s="2">
        <v>128</v>
      </c>
      <c r="CA534" s="2">
        <v>83</v>
      </c>
      <c r="CB534" s="2"/>
      <c r="CC534" s="2"/>
      <c r="CD534" s="2"/>
      <c r="CE534" s="2"/>
      <c r="CF534" s="2">
        <v>0</v>
      </c>
      <c r="CG534" s="2">
        <v>0</v>
      </c>
      <c r="CH534" s="2"/>
      <c r="CI534" s="2"/>
      <c r="CJ534" s="2"/>
      <c r="CK534" s="2"/>
      <c r="CL534" s="2"/>
      <c r="CM534" s="2">
        <v>0</v>
      </c>
      <c r="CN534" s="2" t="s">
        <v>1470</v>
      </c>
      <c r="CO534" s="2">
        <v>0</v>
      </c>
      <c r="CP534" s="2">
        <f t="shared" si="621"/>
        <v>237.47</v>
      </c>
      <c r="CQ534" s="2">
        <f t="shared" si="622"/>
        <v>1161.26</v>
      </c>
      <c r="CR534" s="2">
        <f t="shared" si="623"/>
        <v>240.73</v>
      </c>
      <c r="CS534" s="2">
        <f t="shared" si="624"/>
        <v>48.44</v>
      </c>
      <c r="CT534" s="2">
        <f t="shared" si="625"/>
        <v>676.69</v>
      </c>
      <c r="CU534" s="2">
        <f t="shared" si="626"/>
        <v>0</v>
      </c>
      <c r="CV534" s="2">
        <f t="shared" si="627"/>
        <v>75.439999999999984</v>
      </c>
      <c r="CW534" s="2">
        <f t="shared" si="628"/>
        <v>3.9124999999999996</v>
      </c>
      <c r="CX534" s="2">
        <f t="shared" si="629"/>
        <v>0</v>
      </c>
      <c r="CY534" s="2">
        <f t="shared" si="630"/>
        <v>95.266000000000005</v>
      </c>
      <c r="CZ534" s="2">
        <f t="shared" si="631"/>
        <v>58.816400000000002</v>
      </c>
      <c r="DA534" s="2"/>
      <c r="DB534" s="2"/>
      <c r="DC534" s="2" t="s">
        <v>6</v>
      </c>
      <c r="DD534" s="2" t="s">
        <v>6</v>
      </c>
      <c r="DE534" s="2" t="s">
        <v>102</v>
      </c>
      <c r="DF534" s="2" t="s">
        <v>102</v>
      </c>
      <c r="DG534" s="2" t="s">
        <v>103</v>
      </c>
      <c r="DH534" s="2" t="s">
        <v>6</v>
      </c>
      <c r="DI534" s="2" t="s">
        <v>103</v>
      </c>
      <c r="DJ534" s="2" t="s">
        <v>102</v>
      </c>
      <c r="DK534" s="2" t="s">
        <v>6</v>
      </c>
      <c r="DL534" s="2" t="s">
        <v>6</v>
      </c>
      <c r="DM534" s="2" t="s">
        <v>6</v>
      </c>
      <c r="DN534" s="2">
        <v>0</v>
      </c>
      <c r="DO534" s="2">
        <v>0</v>
      </c>
      <c r="DP534" s="2">
        <v>1</v>
      </c>
      <c r="DQ534" s="2">
        <v>1</v>
      </c>
      <c r="DR534" s="2"/>
      <c r="DS534" s="2"/>
      <c r="DT534" s="2"/>
      <c r="DU534" s="2">
        <v>1013</v>
      </c>
      <c r="DV534" s="2" t="s">
        <v>512</v>
      </c>
      <c r="DW534" s="2" t="s">
        <v>512</v>
      </c>
      <c r="DX534" s="2">
        <v>1</v>
      </c>
      <c r="DY534" s="2"/>
      <c r="DZ534" s="2"/>
      <c r="EA534" s="2"/>
      <c r="EB534" s="2"/>
      <c r="EC534" s="2"/>
      <c r="ED534" s="2"/>
      <c r="EE534" s="2">
        <v>27029052</v>
      </c>
      <c r="EF534" s="2">
        <v>2</v>
      </c>
      <c r="EG534" s="2" t="s">
        <v>23</v>
      </c>
      <c r="EH534" s="2">
        <v>0</v>
      </c>
      <c r="EI534" s="2" t="s">
        <v>6</v>
      </c>
      <c r="EJ534" s="2">
        <v>1</v>
      </c>
      <c r="EK534" s="2">
        <v>18001</v>
      </c>
      <c r="EL534" s="2" t="s">
        <v>514</v>
      </c>
      <c r="EM534" s="2" t="s">
        <v>515</v>
      </c>
      <c r="EN534" s="2"/>
      <c r="EO534" s="2" t="s">
        <v>106</v>
      </c>
      <c r="EP534" s="2"/>
      <c r="EQ534" s="2">
        <v>0</v>
      </c>
      <c r="ER534" s="2">
        <v>1942.27</v>
      </c>
      <c r="ES534" s="2">
        <v>1161.26</v>
      </c>
      <c r="ET534" s="2">
        <v>192.58</v>
      </c>
      <c r="EU534" s="2">
        <v>38.75</v>
      </c>
      <c r="EV534" s="2">
        <v>588.42999999999995</v>
      </c>
      <c r="EW534" s="2">
        <v>65.599999999999994</v>
      </c>
      <c r="EX534" s="2">
        <v>3.13</v>
      </c>
      <c r="EY534" s="2">
        <v>0</v>
      </c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>
        <v>0</v>
      </c>
      <c r="FR534" s="2">
        <f t="shared" si="632"/>
        <v>0</v>
      </c>
      <c r="FS534" s="2">
        <v>0</v>
      </c>
      <c r="FT534" s="2" t="s">
        <v>27</v>
      </c>
      <c r="FU534" s="2" t="s">
        <v>28</v>
      </c>
      <c r="FV534" s="2"/>
      <c r="FW534" s="2"/>
      <c r="FX534" s="2">
        <v>115.2</v>
      </c>
      <c r="FY534" s="2">
        <v>70.55</v>
      </c>
      <c r="FZ534" s="2"/>
      <c r="GA534" s="2" t="s">
        <v>6</v>
      </c>
      <c r="GB534" s="2"/>
      <c r="GC534" s="2"/>
      <c r="GD534" s="2">
        <v>0</v>
      </c>
      <c r="GE534" s="2"/>
      <c r="GF534" s="2">
        <v>-243626587</v>
      </c>
      <c r="GG534" s="2">
        <v>2</v>
      </c>
      <c r="GH534" s="2">
        <v>1</v>
      </c>
      <c r="GI534" s="2">
        <v>-2</v>
      </c>
      <c r="GJ534" s="2">
        <v>0</v>
      </c>
      <c r="GK534" s="2">
        <f>ROUND(R534*(R12)/100,2)</f>
        <v>0</v>
      </c>
      <c r="GL534" s="2">
        <f t="shared" si="633"/>
        <v>0</v>
      </c>
      <c r="GM534" s="2">
        <f t="shared" si="634"/>
        <v>391.56</v>
      </c>
      <c r="GN534" s="2">
        <f t="shared" si="635"/>
        <v>391.56</v>
      </c>
      <c r="GO534" s="2">
        <f t="shared" si="636"/>
        <v>0</v>
      </c>
      <c r="GP534" s="2">
        <f t="shared" si="637"/>
        <v>0</v>
      </c>
      <c r="GQ534" s="2"/>
      <c r="GR534" s="2">
        <v>0</v>
      </c>
      <c r="GS534" s="2">
        <v>3</v>
      </c>
      <c r="GT534" s="2">
        <v>0</v>
      </c>
      <c r="GU534" s="2" t="s">
        <v>6</v>
      </c>
      <c r="GV534" s="2">
        <f t="shared" si="638"/>
        <v>0</v>
      </c>
      <c r="GW534" s="2">
        <v>1</v>
      </c>
      <c r="GX534" s="2">
        <f t="shared" si="639"/>
        <v>0</v>
      </c>
      <c r="GY534" s="2"/>
      <c r="GZ534" s="2"/>
      <c r="HA534" s="2">
        <v>0</v>
      </c>
      <c r="HB534" s="2">
        <v>0</v>
      </c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>
        <v>0</v>
      </c>
      <c r="IL534" s="2"/>
      <c r="IM534" s="2"/>
      <c r="IN534" s="2"/>
      <c r="IO534" s="2"/>
      <c r="IP534" s="2"/>
      <c r="IQ534" s="2"/>
      <c r="IR534" s="2"/>
      <c r="IS534" s="2"/>
      <c r="IT534" s="2"/>
      <c r="IU534" s="2"/>
    </row>
    <row r="535" spans="1:255" x14ac:dyDescent="0.2">
      <c r="A535">
        <v>17</v>
      </c>
      <c r="B535">
        <v>1</v>
      </c>
      <c r="C535">
        <f>ROW(SmtRes!A1462)</f>
        <v>1462</v>
      </c>
      <c r="D535">
        <f>ROW(EtalonRes!A1478)</f>
        <v>1478</v>
      </c>
      <c r="E535" t="s">
        <v>724</v>
      </c>
      <c r="F535" t="s">
        <v>510</v>
      </c>
      <c r="G535" t="s">
        <v>511</v>
      </c>
      <c r="H535" t="s">
        <v>512</v>
      </c>
      <c r="I535">
        <f>ROUND(11.424/100,9)</f>
        <v>0.11423999999999999</v>
      </c>
      <c r="J535">
        <v>0</v>
      </c>
      <c r="O535">
        <f t="shared" si="607"/>
        <v>237.47</v>
      </c>
      <c r="P535">
        <f t="shared" si="608"/>
        <v>132.66</v>
      </c>
      <c r="Q535">
        <f t="shared" si="609"/>
        <v>27.5</v>
      </c>
      <c r="R535">
        <f t="shared" si="610"/>
        <v>5.53</v>
      </c>
      <c r="S535">
        <f t="shared" si="611"/>
        <v>77.31</v>
      </c>
      <c r="T535">
        <f t="shared" si="612"/>
        <v>0</v>
      </c>
      <c r="U535">
        <f t="shared" si="613"/>
        <v>8.6182655999999973</v>
      </c>
      <c r="V535">
        <f t="shared" si="614"/>
        <v>0.44696399999999992</v>
      </c>
      <c r="W535">
        <f t="shared" si="615"/>
        <v>0</v>
      </c>
      <c r="X535">
        <f t="shared" si="616"/>
        <v>95.27</v>
      </c>
      <c r="Y535">
        <f t="shared" si="617"/>
        <v>58.82</v>
      </c>
      <c r="AA535">
        <v>27721504</v>
      </c>
      <c r="AB535">
        <f t="shared" si="618"/>
        <v>2078.6799999999998</v>
      </c>
      <c r="AC535">
        <f t="shared" si="600"/>
        <v>1161.26</v>
      </c>
      <c r="AD535">
        <f>ROUND(((((ET535*1.25))-((EU535*1.25)))+AE535),2)</f>
        <v>240.73</v>
      </c>
      <c r="AE535">
        <f>ROUND(((EU535*1.25)),2)</f>
        <v>48.44</v>
      </c>
      <c r="AF535">
        <f>ROUND(((EV535*1.15)),2)</f>
        <v>676.69</v>
      </c>
      <c r="AG535">
        <f t="shared" si="619"/>
        <v>0</v>
      </c>
      <c r="AH535">
        <f>((EW535*1.15))</f>
        <v>75.439999999999984</v>
      </c>
      <c r="AI535">
        <f>((EX535*1.25))</f>
        <v>3.9124999999999996</v>
      </c>
      <c r="AJ535">
        <f t="shared" si="620"/>
        <v>0</v>
      </c>
      <c r="AK535">
        <v>1942.27</v>
      </c>
      <c r="AL535">
        <v>1161.26</v>
      </c>
      <c r="AM535">
        <v>192.58</v>
      </c>
      <c r="AN535">
        <v>38.75</v>
      </c>
      <c r="AO535">
        <v>588.42999999999995</v>
      </c>
      <c r="AP535">
        <v>0</v>
      </c>
      <c r="AQ535">
        <v>65.599999999999994</v>
      </c>
      <c r="AR535">
        <v>3.13</v>
      </c>
      <c r="AS535">
        <v>0</v>
      </c>
      <c r="AT535">
        <v>115</v>
      </c>
      <c r="AU535">
        <v>71</v>
      </c>
      <c r="AV535">
        <v>1</v>
      </c>
      <c r="AW535">
        <v>1</v>
      </c>
      <c r="AZ535">
        <v>1</v>
      </c>
      <c r="BA535">
        <v>1</v>
      </c>
      <c r="BB535">
        <v>1</v>
      </c>
      <c r="BC535">
        <v>1</v>
      </c>
      <c r="BD535" t="s">
        <v>6</v>
      </c>
      <c r="BE535" t="s">
        <v>6</v>
      </c>
      <c r="BF535" t="s">
        <v>6</v>
      </c>
      <c r="BG535" t="s">
        <v>6</v>
      </c>
      <c r="BH535">
        <v>0</v>
      </c>
      <c r="BI535">
        <v>1</v>
      </c>
      <c r="BJ535" t="s">
        <v>513</v>
      </c>
      <c r="BM535">
        <v>18001</v>
      </c>
      <c r="BN535">
        <v>0</v>
      </c>
      <c r="BO535" t="s">
        <v>6</v>
      </c>
      <c r="BP535">
        <v>0</v>
      </c>
      <c r="BQ535">
        <v>2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6</v>
      </c>
      <c r="BZ535">
        <v>128</v>
      </c>
      <c r="CA535">
        <v>83</v>
      </c>
      <c r="CF535">
        <v>0</v>
      </c>
      <c r="CG535">
        <v>0</v>
      </c>
      <c r="CM535">
        <v>0</v>
      </c>
      <c r="CN535" t="s">
        <v>1470</v>
      </c>
      <c r="CO535">
        <v>0</v>
      </c>
      <c r="CP535">
        <f t="shared" si="621"/>
        <v>237.47</v>
      </c>
      <c r="CQ535">
        <f t="shared" si="622"/>
        <v>1161.26</v>
      </c>
      <c r="CR535">
        <f t="shared" si="623"/>
        <v>240.73</v>
      </c>
      <c r="CS535">
        <f t="shared" si="624"/>
        <v>48.44</v>
      </c>
      <c r="CT535">
        <f t="shared" si="625"/>
        <v>676.69</v>
      </c>
      <c r="CU535">
        <f t="shared" si="626"/>
        <v>0</v>
      </c>
      <c r="CV535">
        <f t="shared" si="627"/>
        <v>75.439999999999984</v>
      </c>
      <c r="CW535">
        <f t="shared" si="628"/>
        <v>3.9124999999999996</v>
      </c>
      <c r="CX535">
        <f t="shared" si="629"/>
        <v>0</v>
      </c>
      <c r="CY535">
        <f t="shared" si="630"/>
        <v>95.266000000000005</v>
      </c>
      <c r="CZ535">
        <f t="shared" si="631"/>
        <v>58.816400000000002</v>
      </c>
      <c r="DC535" t="s">
        <v>6</v>
      </c>
      <c r="DD535" t="s">
        <v>6</v>
      </c>
      <c r="DE535" t="s">
        <v>102</v>
      </c>
      <c r="DF535" t="s">
        <v>102</v>
      </c>
      <c r="DG535" t="s">
        <v>103</v>
      </c>
      <c r="DH535" t="s">
        <v>6</v>
      </c>
      <c r="DI535" t="s">
        <v>103</v>
      </c>
      <c r="DJ535" t="s">
        <v>102</v>
      </c>
      <c r="DK535" t="s">
        <v>6</v>
      </c>
      <c r="DL535" t="s">
        <v>6</v>
      </c>
      <c r="DM535" t="s">
        <v>6</v>
      </c>
      <c r="DN535">
        <v>0</v>
      </c>
      <c r="DO535">
        <v>0</v>
      </c>
      <c r="DP535">
        <v>1</v>
      </c>
      <c r="DQ535">
        <v>1</v>
      </c>
      <c r="DU535">
        <v>1013</v>
      </c>
      <c r="DV535" t="s">
        <v>512</v>
      </c>
      <c r="DW535" t="s">
        <v>512</v>
      </c>
      <c r="DX535">
        <v>1</v>
      </c>
      <c r="EE535">
        <v>27029052</v>
      </c>
      <c r="EF535">
        <v>2</v>
      </c>
      <c r="EG535" t="s">
        <v>23</v>
      </c>
      <c r="EH535">
        <v>0</v>
      </c>
      <c r="EI535" t="s">
        <v>6</v>
      </c>
      <c r="EJ535">
        <v>1</v>
      </c>
      <c r="EK535">
        <v>18001</v>
      </c>
      <c r="EL535" t="s">
        <v>514</v>
      </c>
      <c r="EM535" t="s">
        <v>515</v>
      </c>
      <c r="EO535" t="s">
        <v>106</v>
      </c>
      <c r="EQ535">
        <v>0</v>
      </c>
      <c r="ER535">
        <v>1942.27</v>
      </c>
      <c r="ES535">
        <v>1161.26</v>
      </c>
      <c r="ET535">
        <v>192.58</v>
      </c>
      <c r="EU535">
        <v>38.75</v>
      </c>
      <c r="EV535">
        <v>588.42999999999995</v>
      </c>
      <c r="EW535">
        <v>65.599999999999994</v>
      </c>
      <c r="EX535">
        <v>3.13</v>
      </c>
      <c r="EY535">
        <v>0</v>
      </c>
      <c r="FQ535">
        <v>0</v>
      </c>
      <c r="FR535">
        <f t="shared" si="632"/>
        <v>0</v>
      </c>
      <c r="FS535">
        <v>0</v>
      </c>
      <c r="FT535" t="s">
        <v>27</v>
      </c>
      <c r="FU535" t="s">
        <v>28</v>
      </c>
      <c r="FX535">
        <v>115.2</v>
      </c>
      <c r="FY535">
        <v>70.55</v>
      </c>
      <c r="GA535" t="s">
        <v>6</v>
      </c>
      <c r="GD535">
        <v>0</v>
      </c>
      <c r="GF535">
        <v>-243626587</v>
      </c>
      <c r="GG535">
        <v>2</v>
      </c>
      <c r="GH535">
        <v>1</v>
      </c>
      <c r="GI535">
        <v>-2</v>
      </c>
      <c r="GJ535">
        <v>0</v>
      </c>
      <c r="GK535">
        <f>ROUND(R535*(S12)/100,2)</f>
        <v>0</v>
      </c>
      <c r="GL535">
        <f t="shared" si="633"/>
        <v>0</v>
      </c>
      <c r="GM535">
        <f t="shared" si="634"/>
        <v>391.56</v>
      </c>
      <c r="GN535">
        <f t="shared" si="635"/>
        <v>391.56</v>
      </c>
      <c r="GO535">
        <f t="shared" si="636"/>
        <v>0</v>
      </c>
      <c r="GP535">
        <f t="shared" si="637"/>
        <v>0</v>
      </c>
      <c r="GR535">
        <v>0</v>
      </c>
      <c r="GS535">
        <v>0</v>
      </c>
      <c r="GT535">
        <v>0</v>
      </c>
      <c r="GU535" t="s">
        <v>6</v>
      </c>
      <c r="GV535">
        <f t="shared" si="638"/>
        <v>0</v>
      </c>
      <c r="GW535">
        <v>1</v>
      </c>
      <c r="GX535">
        <f t="shared" si="639"/>
        <v>0</v>
      </c>
      <c r="HA535">
        <v>0</v>
      </c>
      <c r="HB535">
        <v>0</v>
      </c>
      <c r="IK535">
        <v>0</v>
      </c>
    </row>
    <row r="536" spans="1:255" x14ac:dyDescent="0.2">
      <c r="A536" s="2">
        <v>18</v>
      </c>
      <c r="B536" s="2">
        <v>1</v>
      </c>
      <c r="C536" s="2">
        <v>1449</v>
      </c>
      <c r="D536" s="2"/>
      <c r="E536" s="2" t="s">
        <v>725</v>
      </c>
      <c r="F536" s="2" t="s">
        <v>517</v>
      </c>
      <c r="G536" s="2" t="s">
        <v>518</v>
      </c>
      <c r="H536" s="2" t="s">
        <v>519</v>
      </c>
      <c r="I536" s="2">
        <f>I534*J536</f>
        <v>0.12</v>
      </c>
      <c r="J536" s="2">
        <v>1.0504201680672269</v>
      </c>
      <c r="K536" s="2"/>
      <c r="L536" s="2"/>
      <c r="M536" s="2"/>
      <c r="N536" s="2"/>
      <c r="O536" s="2">
        <f t="shared" si="607"/>
        <v>3.55</v>
      </c>
      <c r="P536" s="2">
        <f t="shared" si="608"/>
        <v>3.55</v>
      </c>
      <c r="Q536" s="2">
        <f t="shared" si="609"/>
        <v>0</v>
      </c>
      <c r="R536" s="2">
        <f t="shared" si="610"/>
        <v>0</v>
      </c>
      <c r="S536" s="2">
        <f t="shared" si="611"/>
        <v>0</v>
      </c>
      <c r="T536" s="2">
        <f t="shared" si="612"/>
        <v>0</v>
      </c>
      <c r="U536" s="2">
        <f t="shared" si="613"/>
        <v>0</v>
      </c>
      <c r="V536" s="2">
        <f t="shared" si="614"/>
        <v>0</v>
      </c>
      <c r="W536" s="2">
        <f t="shared" si="615"/>
        <v>0</v>
      </c>
      <c r="X536" s="2">
        <f t="shared" si="616"/>
        <v>0</v>
      </c>
      <c r="Y536" s="2">
        <f t="shared" si="617"/>
        <v>0</v>
      </c>
      <c r="Z536" s="2"/>
      <c r="AA536" s="2">
        <v>27721505</v>
      </c>
      <c r="AB536" s="2">
        <f t="shared" si="618"/>
        <v>29.6</v>
      </c>
      <c r="AC536" s="2">
        <f t="shared" ref="AC536:AC567" si="642">ROUND((ES536),2)</f>
        <v>29.6</v>
      </c>
      <c r="AD536" s="2">
        <f t="shared" ref="AD536:AD581" si="643">ROUND((((ET536)-(EU536))+AE536),2)</f>
        <v>0</v>
      </c>
      <c r="AE536" s="2">
        <f t="shared" ref="AE536:AE581" si="644">ROUND((EU536),2)</f>
        <v>0</v>
      </c>
      <c r="AF536" s="2">
        <f t="shared" ref="AF536:AF581" si="645">ROUND((EV536),2)</f>
        <v>0</v>
      </c>
      <c r="AG536" s="2">
        <f t="shared" si="619"/>
        <v>0</v>
      </c>
      <c r="AH536" s="2">
        <f t="shared" ref="AH536:AH581" si="646">(EW536)</f>
        <v>0</v>
      </c>
      <c r="AI536" s="2">
        <f t="shared" ref="AI536:AI581" si="647">(EX536)</f>
        <v>0</v>
      </c>
      <c r="AJ536" s="2">
        <f t="shared" si="620"/>
        <v>0</v>
      </c>
      <c r="AK536" s="2">
        <v>29.6</v>
      </c>
      <c r="AL536" s="2">
        <v>29.6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115</v>
      </c>
      <c r="AU536" s="2">
        <v>71</v>
      </c>
      <c r="AV536" s="2">
        <v>1</v>
      </c>
      <c r="AW536" s="2">
        <v>1</v>
      </c>
      <c r="AX536" s="2"/>
      <c r="AY536" s="2"/>
      <c r="AZ536" s="2">
        <v>1</v>
      </c>
      <c r="BA536" s="2">
        <v>1</v>
      </c>
      <c r="BB536" s="2">
        <v>1</v>
      </c>
      <c r="BC536" s="2">
        <v>1</v>
      </c>
      <c r="BD536" s="2" t="s">
        <v>6</v>
      </c>
      <c r="BE536" s="2" t="s">
        <v>6</v>
      </c>
      <c r="BF536" s="2" t="s">
        <v>6</v>
      </c>
      <c r="BG536" s="2" t="s">
        <v>6</v>
      </c>
      <c r="BH536" s="2">
        <v>3</v>
      </c>
      <c r="BI536" s="2">
        <v>1</v>
      </c>
      <c r="BJ536" s="2" t="s">
        <v>520</v>
      </c>
      <c r="BK536" s="2"/>
      <c r="BL536" s="2"/>
      <c r="BM536" s="2">
        <v>18001</v>
      </c>
      <c r="BN536" s="2">
        <v>0</v>
      </c>
      <c r="BO536" s="2" t="s">
        <v>6</v>
      </c>
      <c r="BP536" s="2">
        <v>0</v>
      </c>
      <c r="BQ536" s="2">
        <v>2</v>
      </c>
      <c r="BR536" s="2">
        <v>0</v>
      </c>
      <c r="BS536" s="2">
        <v>1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 t="s">
        <v>6</v>
      </c>
      <c r="BZ536" s="2">
        <v>128</v>
      </c>
      <c r="CA536" s="2">
        <v>83</v>
      </c>
      <c r="CB536" s="2"/>
      <c r="CC536" s="2"/>
      <c r="CD536" s="2"/>
      <c r="CE536" s="2"/>
      <c r="CF536" s="2">
        <v>0</v>
      </c>
      <c r="CG536" s="2">
        <v>0</v>
      </c>
      <c r="CH536" s="2"/>
      <c r="CI536" s="2"/>
      <c r="CJ536" s="2"/>
      <c r="CK536" s="2"/>
      <c r="CL536" s="2"/>
      <c r="CM536" s="2">
        <v>0</v>
      </c>
      <c r="CN536" s="2" t="s">
        <v>6</v>
      </c>
      <c r="CO536" s="2">
        <v>0</v>
      </c>
      <c r="CP536" s="2">
        <f t="shared" si="621"/>
        <v>3.55</v>
      </c>
      <c r="CQ536" s="2">
        <f t="shared" si="622"/>
        <v>29.6</v>
      </c>
      <c r="CR536" s="2">
        <f t="shared" si="623"/>
        <v>0</v>
      </c>
      <c r="CS536" s="2">
        <f t="shared" si="624"/>
        <v>0</v>
      </c>
      <c r="CT536" s="2">
        <f t="shared" si="625"/>
        <v>0</v>
      </c>
      <c r="CU536" s="2">
        <f t="shared" si="626"/>
        <v>0</v>
      </c>
      <c r="CV536" s="2">
        <f t="shared" si="627"/>
        <v>0</v>
      </c>
      <c r="CW536" s="2">
        <f t="shared" si="628"/>
        <v>0</v>
      </c>
      <c r="CX536" s="2">
        <f t="shared" si="629"/>
        <v>0</v>
      </c>
      <c r="CY536" s="2">
        <f t="shared" si="630"/>
        <v>0</v>
      </c>
      <c r="CZ536" s="2">
        <f t="shared" si="631"/>
        <v>0</v>
      </c>
      <c r="DA536" s="2"/>
      <c r="DB536" s="2"/>
      <c r="DC536" s="2" t="s">
        <v>6</v>
      </c>
      <c r="DD536" s="2" t="s">
        <v>6</v>
      </c>
      <c r="DE536" s="2" t="s">
        <v>6</v>
      </c>
      <c r="DF536" s="2" t="s">
        <v>6</v>
      </c>
      <c r="DG536" s="2" t="s">
        <v>6</v>
      </c>
      <c r="DH536" s="2" t="s">
        <v>6</v>
      </c>
      <c r="DI536" s="2" t="s">
        <v>6</v>
      </c>
      <c r="DJ536" s="2" t="s">
        <v>6</v>
      </c>
      <c r="DK536" s="2" t="s">
        <v>6</v>
      </c>
      <c r="DL536" s="2" t="s">
        <v>6</v>
      </c>
      <c r="DM536" s="2" t="s">
        <v>6</v>
      </c>
      <c r="DN536" s="2">
        <v>0</v>
      </c>
      <c r="DO536" s="2">
        <v>0</v>
      </c>
      <c r="DP536" s="2">
        <v>1</v>
      </c>
      <c r="DQ536" s="2">
        <v>1</v>
      </c>
      <c r="DR536" s="2"/>
      <c r="DS536" s="2"/>
      <c r="DT536" s="2"/>
      <c r="DU536" s="2">
        <v>1010</v>
      </c>
      <c r="DV536" s="2" t="s">
        <v>519</v>
      </c>
      <c r="DW536" s="2" t="s">
        <v>519</v>
      </c>
      <c r="DX536" s="2">
        <v>100</v>
      </c>
      <c r="DY536" s="2"/>
      <c r="DZ536" s="2"/>
      <c r="EA536" s="2"/>
      <c r="EB536" s="2"/>
      <c r="EC536" s="2"/>
      <c r="ED536" s="2"/>
      <c r="EE536" s="2">
        <v>27029052</v>
      </c>
      <c r="EF536" s="2">
        <v>2</v>
      </c>
      <c r="EG536" s="2" t="s">
        <v>23</v>
      </c>
      <c r="EH536" s="2">
        <v>0</v>
      </c>
      <c r="EI536" s="2" t="s">
        <v>6</v>
      </c>
      <c r="EJ536" s="2">
        <v>1</v>
      </c>
      <c r="EK536" s="2">
        <v>18001</v>
      </c>
      <c r="EL536" s="2" t="s">
        <v>514</v>
      </c>
      <c r="EM536" s="2" t="s">
        <v>515</v>
      </c>
      <c r="EN536" s="2"/>
      <c r="EO536" s="2" t="s">
        <v>6</v>
      </c>
      <c r="EP536" s="2"/>
      <c r="EQ536" s="2">
        <v>0</v>
      </c>
      <c r="ER536" s="2">
        <v>29.6</v>
      </c>
      <c r="ES536" s="2">
        <v>29.6</v>
      </c>
      <c r="ET536" s="2">
        <v>0</v>
      </c>
      <c r="EU536" s="2">
        <v>0</v>
      </c>
      <c r="EV536" s="2">
        <v>0</v>
      </c>
      <c r="EW536" s="2">
        <v>0</v>
      </c>
      <c r="EX536" s="2">
        <v>0</v>
      </c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>
        <v>0</v>
      </c>
      <c r="FR536" s="2">
        <f t="shared" si="632"/>
        <v>0</v>
      </c>
      <c r="FS536" s="2">
        <v>0</v>
      </c>
      <c r="FT536" s="2" t="s">
        <v>27</v>
      </c>
      <c r="FU536" s="2" t="s">
        <v>28</v>
      </c>
      <c r="FV536" s="2"/>
      <c r="FW536" s="2"/>
      <c r="FX536" s="2">
        <v>115.2</v>
      </c>
      <c r="FY536" s="2">
        <v>70.55</v>
      </c>
      <c r="FZ536" s="2"/>
      <c r="GA536" s="2" t="s">
        <v>6</v>
      </c>
      <c r="GB536" s="2"/>
      <c r="GC536" s="2"/>
      <c r="GD536" s="2">
        <v>0</v>
      </c>
      <c r="GE536" s="2"/>
      <c r="GF536" s="2">
        <v>-1390362517</v>
      </c>
      <c r="GG536" s="2">
        <v>2</v>
      </c>
      <c r="GH536" s="2">
        <v>1</v>
      </c>
      <c r="GI536" s="2">
        <v>-2</v>
      </c>
      <c r="GJ536" s="2">
        <v>0</v>
      </c>
      <c r="GK536" s="2">
        <f>ROUND(R536*(R12)/100,2)</f>
        <v>0</v>
      </c>
      <c r="GL536" s="2">
        <f t="shared" si="633"/>
        <v>0</v>
      </c>
      <c r="GM536" s="2">
        <f t="shared" si="634"/>
        <v>3.55</v>
      </c>
      <c r="GN536" s="2">
        <f t="shared" si="635"/>
        <v>3.55</v>
      </c>
      <c r="GO536" s="2">
        <f t="shared" si="636"/>
        <v>0</v>
      </c>
      <c r="GP536" s="2">
        <f t="shared" si="637"/>
        <v>0</v>
      </c>
      <c r="GQ536" s="2"/>
      <c r="GR536" s="2">
        <v>0</v>
      </c>
      <c r="GS536" s="2">
        <v>3</v>
      </c>
      <c r="GT536" s="2">
        <v>0</v>
      </c>
      <c r="GU536" s="2" t="s">
        <v>6</v>
      </c>
      <c r="GV536" s="2">
        <f t="shared" si="638"/>
        <v>0</v>
      </c>
      <c r="GW536" s="2">
        <v>1</v>
      </c>
      <c r="GX536" s="2">
        <f t="shared" si="639"/>
        <v>0</v>
      </c>
      <c r="GY536" s="2"/>
      <c r="GZ536" s="2"/>
      <c r="HA536" s="2">
        <v>0</v>
      </c>
      <c r="HB536" s="2">
        <v>0</v>
      </c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>
        <v>0</v>
      </c>
      <c r="IL536" s="2"/>
      <c r="IM536" s="2"/>
      <c r="IN536" s="2"/>
      <c r="IO536" s="2"/>
      <c r="IP536" s="2"/>
      <c r="IQ536" s="2"/>
      <c r="IR536" s="2"/>
      <c r="IS536" s="2"/>
      <c r="IT536" s="2"/>
      <c r="IU536" s="2"/>
    </row>
    <row r="537" spans="1:255" x14ac:dyDescent="0.2">
      <c r="A537">
        <v>18</v>
      </c>
      <c r="B537">
        <v>1</v>
      </c>
      <c r="C537">
        <v>1460</v>
      </c>
      <c r="E537" t="s">
        <v>725</v>
      </c>
      <c r="F537" t="s">
        <v>517</v>
      </c>
      <c r="G537" t="s">
        <v>518</v>
      </c>
      <c r="H537" t="s">
        <v>519</v>
      </c>
      <c r="I537">
        <f>I535*J537</f>
        <v>0.12</v>
      </c>
      <c r="J537">
        <v>1.0504201680672269</v>
      </c>
      <c r="O537">
        <f t="shared" si="607"/>
        <v>3.55</v>
      </c>
      <c r="P537">
        <f t="shared" si="608"/>
        <v>3.55</v>
      </c>
      <c r="Q537">
        <f t="shared" si="609"/>
        <v>0</v>
      </c>
      <c r="R537">
        <f t="shared" si="610"/>
        <v>0</v>
      </c>
      <c r="S537">
        <f t="shared" si="611"/>
        <v>0</v>
      </c>
      <c r="T537">
        <f t="shared" si="612"/>
        <v>0</v>
      </c>
      <c r="U537">
        <f t="shared" si="613"/>
        <v>0</v>
      </c>
      <c r="V537">
        <f t="shared" si="614"/>
        <v>0</v>
      </c>
      <c r="W537">
        <f t="shared" si="615"/>
        <v>0</v>
      </c>
      <c r="X537">
        <f t="shared" si="616"/>
        <v>0</v>
      </c>
      <c r="Y537">
        <f t="shared" si="617"/>
        <v>0</v>
      </c>
      <c r="AA537">
        <v>27721504</v>
      </c>
      <c r="AB537">
        <f t="shared" si="618"/>
        <v>29.6</v>
      </c>
      <c r="AC537">
        <f t="shared" si="642"/>
        <v>29.6</v>
      </c>
      <c r="AD537">
        <f t="shared" si="643"/>
        <v>0</v>
      </c>
      <c r="AE537">
        <f t="shared" si="644"/>
        <v>0</v>
      </c>
      <c r="AF537">
        <f t="shared" si="645"/>
        <v>0</v>
      </c>
      <c r="AG537">
        <f t="shared" si="619"/>
        <v>0</v>
      </c>
      <c r="AH537">
        <f t="shared" si="646"/>
        <v>0</v>
      </c>
      <c r="AI537">
        <f t="shared" si="647"/>
        <v>0</v>
      </c>
      <c r="AJ537">
        <f t="shared" si="620"/>
        <v>0</v>
      </c>
      <c r="AK537">
        <v>29.6</v>
      </c>
      <c r="AL537">
        <v>29.6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115</v>
      </c>
      <c r="AU537">
        <v>71</v>
      </c>
      <c r="AV537">
        <v>1</v>
      </c>
      <c r="AW537">
        <v>1</v>
      </c>
      <c r="AZ537">
        <v>1</v>
      </c>
      <c r="BA537">
        <v>1</v>
      </c>
      <c r="BB537">
        <v>1</v>
      </c>
      <c r="BC537">
        <v>1</v>
      </c>
      <c r="BD537" t="s">
        <v>6</v>
      </c>
      <c r="BE537" t="s">
        <v>6</v>
      </c>
      <c r="BF537" t="s">
        <v>6</v>
      </c>
      <c r="BG537" t="s">
        <v>6</v>
      </c>
      <c r="BH537">
        <v>3</v>
      </c>
      <c r="BI537">
        <v>1</v>
      </c>
      <c r="BJ537" t="s">
        <v>520</v>
      </c>
      <c r="BM537">
        <v>18001</v>
      </c>
      <c r="BN537">
        <v>0</v>
      </c>
      <c r="BO537" t="s">
        <v>6</v>
      </c>
      <c r="BP537">
        <v>0</v>
      </c>
      <c r="BQ537">
        <v>2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6</v>
      </c>
      <c r="BZ537">
        <v>128</v>
      </c>
      <c r="CA537">
        <v>83</v>
      </c>
      <c r="CF537">
        <v>0</v>
      </c>
      <c r="CG537">
        <v>0</v>
      </c>
      <c r="CM537">
        <v>0</v>
      </c>
      <c r="CN537" t="s">
        <v>6</v>
      </c>
      <c r="CO537">
        <v>0</v>
      </c>
      <c r="CP537">
        <f t="shared" si="621"/>
        <v>3.55</v>
      </c>
      <c r="CQ537">
        <f t="shared" si="622"/>
        <v>29.6</v>
      </c>
      <c r="CR537">
        <f t="shared" si="623"/>
        <v>0</v>
      </c>
      <c r="CS537">
        <f t="shared" si="624"/>
        <v>0</v>
      </c>
      <c r="CT537">
        <f t="shared" si="625"/>
        <v>0</v>
      </c>
      <c r="CU537">
        <f t="shared" si="626"/>
        <v>0</v>
      </c>
      <c r="CV537">
        <f t="shared" si="627"/>
        <v>0</v>
      </c>
      <c r="CW537">
        <f t="shared" si="628"/>
        <v>0</v>
      </c>
      <c r="CX537">
        <f t="shared" si="629"/>
        <v>0</v>
      </c>
      <c r="CY537">
        <f t="shared" si="630"/>
        <v>0</v>
      </c>
      <c r="CZ537">
        <f t="shared" si="631"/>
        <v>0</v>
      </c>
      <c r="DC537" t="s">
        <v>6</v>
      </c>
      <c r="DD537" t="s">
        <v>6</v>
      </c>
      <c r="DE537" t="s">
        <v>6</v>
      </c>
      <c r="DF537" t="s">
        <v>6</v>
      </c>
      <c r="DG537" t="s">
        <v>6</v>
      </c>
      <c r="DH537" t="s">
        <v>6</v>
      </c>
      <c r="DI537" t="s">
        <v>6</v>
      </c>
      <c r="DJ537" t="s">
        <v>6</v>
      </c>
      <c r="DK537" t="s">
        <v>6</v>
      </c>
      <c r="DL537" t="s">
        <v>6</v>
      </c>
      <c r="DM537" t="s">
        <v>6</v>
      </c>
      <c r="DN537">
        <v>0</v>
      </c>
      <c r="DO537">
        <v>0</v>
      </c>
      <c r="DP537">
        <v>1</v>
      </c>
      <c r="DQ537">
        <v>1</v>
      </c>
      <c r="DU537">
        <v>1010</v>
      </c>
      <c r="DV537" t="s">
        <v>519</v>
      </c>
      <c r="DW537" t="s">
        <v>519</v>
      </c>
      <c r="DX537">
        <v>100</v>
      </c>
      <c r="EE537">
        <v>27029052</v>
      </c>
      <c r="EF537">
        <v>2</v>
      </c>
      <c r="EG537" t="s">
        <v>23</v>
      </c>
      <c r="EH537">
        <v>0</v>
      </c>
      <c r="EI537" t="s">
        <v>6</v>
      </c>
      <c r="EJ537">
        <v>1</v>
      </c>
      <c r="EK537">
        <v>18001</v>
      </c>
      <c r="EL537" t="s">
        <v>514</v>
      </c>
      <c r="EM537" t="s">
        <v>515</v>
      </c>
      <c r="EO537" t="s">
        <v>6</v>
      </c>
      <c r="EQ537">
        <v>0</v>
      </c>
      <c r="ER537">
        <v>29.6</v>
      </c>
      <c r="ES537">
        <v>29.6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632"/>
        <v>0</v>
      </c>
      <c r="FS537">
        <v>0</v>
      </c>
      <c r="FT537" t="s">
        <v>27</v>
      </c>
      <c r="FU537" t="s">
        <v>28</v>
      </c>
      <c r="FX537">
        <v>115.2</v>
      </c>
      <c r="FY537">
        <v>70.55</v>
      </c>
      <c r="GA537" t="s">
        <v>6</v>
      </c>
      <c r="GD537">
        <v>0</v>
      </c>
      <c r="GF537">
        <v>-1390362517</v>
      </c>
      <c r="GG537">
        <v>2</v>
      </c>
      <c r="GH537">
        <v>1</v>
      </c>
      <c r="GI537">
        <v>-2</v>
      </c>
      <c r="GJ537">
        <v>0</v>
      </c>
      <c r="GK537">
        <f>ROUND(R537*(S12)/100,2)</f>
        <v>0</v>
      </c>
      <c r="GL537">
        <f t="shared" si="633"/>
        <v>0</v>
      </c>
      <c r="GM537">
        <f t="shared" si="634"/>
        <v>3.55</v>
      </c>
      <c r="GN537">
        <f t="shared" si="635"/>
        <v>3.55</v>
      </c>
      <c r="GO537">
        <f t="shared" si="636"/>
        <v>0</v>
      </c>
      <c r="GP537">
        <f t="shared" si="637"/>
        <v>0</v>
      </c>
      <c r="GR537">
        <v>0</v>
      </c>
      <c r="GS537">
        <v>0</v>
      </c>
      <c r="GT537">
        <v>0</v>
      </c>
      <c r="GU537" t="s">
        <v>6</v>
      </c>
      <c r="GV537">
        <f t="shared" si="638"/>
        <v>0</v>
      </c>
      <c r="GW537">
        <v>1</v>
      </c>
      <c r="GX537">
        <f t="shared" si="639"/>
        <v>0</v>
      </c>
      <c r="HA537">
        <v>0</v>
      </c>
      <c r="HB537">
        <v>0</v>
      </c>
      <c r="IK537">
        <v>0</v>
      </c>
    </row>
    <row r="538" spans="1:255" x14ac:dyDescent="0.2">
      <c r="A538" s="2">
        <v>18</v>
      </c>
      <c r="B538" s="2">
        <v>1</v>
      </c>
      <c r="C538" s="2">
        <v>1451</v>
      </c>
      <c r="D538" s="2"/>
      <c r="E538" s="2" t="s">
        <v>726</v>
      </c>
      <c r="F538" s="2" t="s">
        <v>522</v>
      </c>
      <c r="G538" s="2" t="s">
        <v>523</v>
      </c>
      <c r="H538" s="2" t="s">
        <v>252</v>
      </c>
      <c r="I538" s="2">
        <f>I534*J538</f>
        <v>14</v>
      </c>
      <c r="J538" s="2">
        <v>122.54901960784315</v>
      </c>
      <c r="K538" s="2"/>
      <c r="L538" s="2"/>
      <c r="M538" s="2"/>
      <c r="N538" s="2"/>
      <c r="O538" s="2">
        <f t="shared" si="607"/>
        <v>8000.02</v>
      </c>
      <c r="P538" s="2">
        <f t="shared" si="608"/>
        <v>8000.02</v>
      </c>
      <c r="Q538" s="2">
        <f t="shared" si="609"/>
        <v>0</v>
      </c>
      <c r="R538" s="2">
        <f t="shared" si="610"/>
        <v>0</v>
      </c>
      <c r="S538" s="2">
        <f t="shared" si="611"/>
        <v>0</v>
      </c>
      <c r="T538" s="2">
        <f t="shared" si="612"/>
        <v>0</v>
      </c>
      <c r="U538" s="2">
        <f t="shared" si="613"/>
        <v>0</v>
      </c>
      <c r="V538" s="2">
        <f t="shared" si="614"/>
        <v>0</v>
      </c>
      <c r="W538" s="2">
        <f t="shared" si="615"/>
        <v>0</v>
      </c>
      <c r="X538" s="2">
        <f t="shared" si="616"/>
        <v>0</v>
      </c>
      <c r="Y538" s="2">
        <f t="shared" si="617"/>
        <v>0</v>
      </c>
      <c r="Z538" s="2"/>
      <c r="AA538" s="2">
        <v>27721505</v>
      </c>
      <c r="AB538" s="2">
        <f t="shared" si="618"/>
        <v>571.42999999999995</v>
      </c>
      <c r="AC538" s="2">
        <f t="shared" si="642"/>
        <v>571.42999999999995</v>
      </c>
      <c r="AD538" s="2">
        <f t="shared" si="643"/>
        <v>0</v>
      </c>
      <c r="AE538" s="2">
        <f t="shared" si="644"/>
        <v>0</v>
      </c>
      <c r="AF538" s="2">
        <f t="shared" si="645"/>
        <v>0</v>
      </c>
      <c r="AG538" s="2">
        <f t="shared" si="619"/>
        <v>0</v>
      </c>
      <c r="AH538" s="2">
        <f t="shared" si="646"/>
        <v>0</v>
      </c>
      <c r="AI538" s="2">
        <f t="shared" si="647"/>
        <v>0</v>
      </c>
      <c r="AJ538" s="2">
        <f t="shared" si="620"/>
        <v>0</v>
      </c>
      <c r="AK538" s="2">
        <v>571.42999999999995</v>
      </c>
      <c r="AL538" s="2">
        <v>571.42999999999995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115</v>
      </c>
      <c r="AU538" s="2">
        <v>71</v>
      </c>
      <c r="AV538" s="2">
        <v>1</v>
      </c>
      <c r="AW538" s="2">
        <v>1</v>
      </c>
      <c r="AX538" s="2"/>
      <c r="AY538" s="2"/>
      <c r="AZ538" s="2">
        <v>1</v>
      </c>
      <c r="BA538" s="2">
        <v>1</v>
      </c>
      <c r="BB538" s="2">
        <v>1</v>
      </c>
      <c r="BC538" s="2">
        <v>1</v>
      </c>
      <c r="BD538" s="2" t="s">
        <v>6</v>
      </c>
      <c r="BE538" s="2" t="s">
        <v>6</v>
      </c>
      <c r="BF538" s="2" t="s">
        <v>6</v>
      </c>
      <c r="BG538" s="2" t="s">
        <v>6</v>
      </c>
      <c r="BH538" s="2">
        <v>3</v>
      </c>
      <c r="BI538" s="2">
        <v>1</v>
      </c>
      <c r="BJ538" s="2" t="s">
        <v>524</v>
      </c>
      <c r="BK538" s="2"/>
      <c r="BL538" s="2"/>
      <c r="BM538" s="2">
        <v>18001</v>
      </c>
      <c r="BN538" s="2">
        <v>0</v>
      </c>
      <c r="BO538" s="2" t="s">
        <v>6</v>
      </c>
      <c r="BP538" s="2">
        <v>0</v>
      </c>
      <c r="BQ538" s="2">
        <v>2</v>
      </c>
      <c r="BR538" s="2">
        <v>0</v>
      </c>
      <c r="BS538" s="2">
        <v>1</v>
      </c>
      <c r="BT538" s="2">
        <v>1</v>
      </c>
      <c r="BU538" s="2">
        <v>1</v>
      </c>
      <c r="BV538" s="2">
        <v>1</v>
      </c>
      <c r="BW538" s="2">
        <v>1</v>
      </c>
      <c r="BX538" s="2">
        <v>1</v>
      </c>
      <c r="BY538" s="2" t="s">
        <v>6</v>
      </c>
      <c r="BZ538" s="2">
        <v>128</v>
      </c>
      <c r="CA538" s="2">
        <v>83</v>
      </c>
      <c r="CB538" s="2"/>
      <c r="CC538" s="2"/>
      <c r="CD538" s="2"/>
      <c r="CE538" s="2"/>
      <c r="CF538" s="2">
        <v>0</v>
      </c>
      <c r="CG538" s="2">
        <v>0</v>
      </c>
      <c r="CH538" s="2"/>
      <c r="CI538" s="2"/>
      <c r="CJ538" s="2"/>
      <c r="CK538" s="2"/>
      <c r="CL538" s="2"/>
      <c r="CM538" s="2">
        <v>0</v>
      </c>
      <c r="CN538" s="2" t="s">
        <v>6</v>
      </c>
      <c r="CO538" s="2">
        <v>0</v>
      </c>
      <c r="CP538" s="2">
        <f t="shared" si="621"/>
        <v>8000.02</v>
      </c>
      <c r="CQ538" s="2">
        <f t="shared" si="622"/>
        <v>571.42999999999995</v>
      </c>
      <c r="CR538" s="2">
        <f t="shared" si="623"/>
        <v>0</v>
      </c>
      <c r="CS538" s="2">
        <f t="shared" si="624"/>
        <v>0</v>
      </c>
      <c r="CT538" s="2">
        <f t="shared" si="625"/>
        <v>0</v>
      </c>
      <c r="CU538" s="2">
        <f t="shared" si="626"/>
        <v>0</v>
      </c>
      <c r="CV538" s="2">
        <f t="shared" si="627"/>
        <v>0</v>
      </c>
      <c r="CW538" s="2">
        <f t="shared" si="628"/>
        <v>0</v>
      </c>
      <c r="CX538" s="2">
        <f t="shared" si="629"/>
        <v>0</v>
      </c>
      <c r="CY538" s="2">
        <f t="shared" si="630"/>
        <v>0</v>
      </c>
      <c r="CZ538" s="2">
        <f t="shared" si="631"/>
        <v>0</v>
      </c>
      <c r="DA538" s="2"/>
      <c r="DB538" s="2"/>
      <c r="DC538" s="2" t="s">
        <v>6</v>
      </c>
      <c r="DD538" s="2" t="s">
        <v>6</v>
      </c>
      <c r="DE538" s="2" t="s">
        <v>6</v>
      </c>
      <c r="DF538" s="2" t="s">
        <v>6</v>
      </c>
      <c r="DG538" s="2" t="s">
        <v>6</v>
      </c>
      <c r="DH538" s="2" t="s">
        <v>6</v>
      </c>
      <c r="DI538" s="2" t="s">
        <v>6</v>
      </c>
      <c r="DJ538" s="2" t="s">
        <v>6</v>
      </c>
      <c r="DK538" s="2" t="s">
        <v>6</v>
      </c>
      <c r="DL538" s="2" t="s">
        <v>6</v>
      </c>
      <c r="DM538" s="2" t="s">
        <v>6</v>
      </c>
      <c r="DN538" s="2">
        <v>0</v>
      </c>
      <c r="DO538" s="2">
        <v>0</v>
      </c>
      <c r="DP538" s="2">
        <v>1</v>
      </c>
      <c r="DQ538" s="2">
        <v>1</v>
      </c>
      <c r="DR538" s="2"/>
      <c r="DS538" s="2"/>
      <c r="DT538" s="2"/>
      <c r="DU538" s="2">
        <v>1010</v>
      </c>
      <c r="DV538" s="2" t="s">
        <v>252</v>
      </c>
      <c r="DW538" s="2" t="s">
        <v>252</v>
      </c>
      <c r="DX538" s="2">
        <v>1</v>
      </c>
      <c r="DY538" s="2"/>
      <c r="DZ538" s="2"/>
      <c r="EA538" s="2"/>
      <c r="EB538" s="2"/>
      <c r="EC538" s="2"/>
      <c r="ED538" s="2"/>
      <c r="EE538" s="2">
        <v>27029052</v>
      </c>
      <c r="EF538" s="2">
        <v>2</v>
      </c>
      <c r="EG538" s="2" t="s">
        <v>23</v>
      </c>
      <c r="EH538" s="2">
        <v>0</v>
      </c>
      <c r="EI538" s="2" t="s">
        <v>6</v>
      </c>
      <c r="EJ538" s="2">
        <v>1</v>
      </c>
      <c r="EK538" s="2">
        <v>18001</v>
      </c>
      <c r="EL538" s="2" t="s">
        <v>514</v>
      </c>
      <c r="EM538" s="2" t="s">
        <v>515</v>
      </c>
      <c r="EN538" s="2"/>
      <c r="EO538" s="2" t="s">
        <v>6</v>
      </c>
      <c r="EP538" s="2"/>
      <c r="EQ538" s="2">
        <v>0</v>
      </c>
      <c r="ER538" s="2">
        <v>571.42999999999995</v>
      </c>
      <c r="ES538" s="2">
        <v>571.42999999999995</v>
      </c>
      <c r="ET538" s="2">
        <v>0</v>
      </c>
      <c r="EU538" s="2">
        <v>0</v>
      </c>
      <c r="EV538" s="2">
        <v>0</v>
      </c>
      <c r="EW538" s="2">
        <v>0</v>
      </c>
      <c r="EX538" s="2">
        <v>0</v>
      </c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>
        <v>0</v>
      </c>
      <c r="FR538" s="2">
        <f t="shared" si="632"/>
        <v>0</v>
      </c>
      <c r="FS538" s="2">
        <v>0</v>
      </c>
      <c r="FT538" s="2" t="s">
        <v>27</v>
      </c>
      <c r="FU538" s="2" t="s">
        <v>28</v>
      </c>
      <c r="FV538" s="2"/>
      <c r="FW538" s="2"/>
      <c r="FX538" s="2">
        <v>115.2</v>
      </c>
      <c r="FY538" s="2">
        <v>70.55</v>
      </c>
      <c r="FZ538" s="2"/>
      <c r="GA538" s="2" t="s">
        <v>6</v>
      </c>
      <c r="GB538" s="2"/>
      <c r="GC538" s="2"/>
      <c r="GD538" s="2">
        <v>0</v>
      </c>
      <c r="GE538" s="2"/>
      <c r="GF538" s="2">
        <v>-343214198</v>
      </c>
      <c r="GG538" s="2">
        <v>2</v>
      </c>
      <c r="GH538" s="2">
        <v>1</v>
      </c>
      <c r="GI538" s="2">
        <v>-2</v>
      </c>
      <c r="GJ538" s="2">
        <v>0</v>
      </c>
      <c r="GK538" s="2">
        <f>ROUND(R538*(R12)/100,2)</f>
        <v>0</v>
      </c>
      <c r="GL538" s="2">
        <f t="shared" si="633"/>
        <v>0</v>
      </c>
      <c r="GM538" s="2">
        <f t="shared" si="634"/>
        <v>8000.02</v>
      </c>
      <c r="GN538" s="2">
        <f t="shared" si="635"/>
        <v>8000.02</v>
      </c>
      <c r="GO538" s="2">
        <f t="shared" si="636"/>
        <v>0</v>
      </c>
      <c r="GP538" s="2">
        <f t="shared" si="637"/>
        <v>0</v>
      </c>
      <c r="GQ538" s="2"/>
      <c r="GR538" s="2">
        <v>0</v>
      </c>
      <c r="GS538" s="2">
        <v>3</v>
      </c>
      <c r="GT538" s="2">
        <v>0</v>
      </c>
      <c r="GU538" s="2" t="s">
        <v>6</v>
      </c>
      <c r="GV538" s="2">
        <f t="shared" si="638"/>
        <v>0</v>
      </c>
      <c r="GW538" s="2">
        <v>1</v>
      </c>
      <c r="GX538" s="2">
        <f t="shared" si="639"/>
        <v>0</v>
      </c>
      <c r="GY538" s="2"/>
      <c r="GZ538" s="2"/>
      <c r="HA538" s="2">
        <v>0</v>
      </c>
      <c r="HB538" s="2">
        <v>0</v>
      </c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>
        <v>0</v>
      </c>
      <c r="IL538" s="2"/>
      <c r="IM538" s="2"/>
      <c r="IN538" s="2"/>
      <c r="IO538" s="2"/>
      <c r="IP538" s="2"/>
      <c r="IQ538" s="2"/>
      <c r="IR538" s="2"/>
      <c r="IS538" s="2"/>
      <c r="IT538" s="2"/>
      <c r="IU538" s="2"/>
    </row>
    <row r="539" spans="1:255" x14ac:dyDescent="0.2">
      <c r="A539">
        <v>18</v>
      </c>
      <c r="B539">
        <v>1</v>
      </c>
      <c r="C539">
        <v>1462</v>
      </c>
      <c r="E539" t="s">
        <v>726</v>
      </c>
      <c r="F539" t="s">
        <v>522</v>
      </c>
      <c r="G539" t="s">
        <v>523</v>
      </c>
      <c r="H539" t="s">
        <v>252</v>
      </c>
      <c r="I539">
        <f>I535*J539</f>
        <v>14</v>
      </c>
      <c r="J539">
        <v>122.54901960784315</v>
      </c>
      <c r="O539">
        <f t="shared" si="607"/>
        <v>8000.02</v>
      </c>
      <c r="P539">
        <f t="shared" si="608"/>
        <v>8000.02</v>
      </c>
      <c r="Q539">
        <f t="shared" si="609"/>
        <v>0</v>
      </c>
      <c r="R539">
        <f t="shared" si="610"/>
        <v>0</v>
      </c>
      <c r="S539">
        <f t="shared" si="611"/>
        <v>0</v>
      </c>
      <c r="T539">
        <f t="shared" si="612"/>
        <v>0</v>
      </c>
      <c r="U539">
        <f t="shared" si="613"/>
        <v>0</v>
      </c>
      <c r="V539">
        <f t="shared" si="614"/>
        <v>0</v>
      </c>
      <c r="W539">
        <f t="shared" si="615"/>
        <v>0</v>
      </c>
      <c r="X539">
        <f t="shared" si="616"/>
        <v>0</v>
      </c>
      <c r="Y539">
        <f t="shared" si="617"/>
        <v>0</v>
      </c>
      <c r="AA539">
        <v>27721504</v>
      </c>
      <c r="AB539">
        <f t="shared" si="618"/>
        <v>571.42999999999995</v>
      </c>
      <c r="AC539">
        <f t="shared" si="642"/>
        <v>571.42999999999995</v>
      </c>
      <c r="AD539">
        <f t="shared" si="643"/>
        <v>0</v>
      </c>
      <c r="AE539">
        <f t="shared" si="644"/>
        <v>0</v>
      </c>
      <c r="AF539">
        <f t="shared" si="645"/>
        <v>0</v>
      </c>
      <c r="AG539">
        <f t="shared" si="619"/>
        <v>0</v>
      </c>
      <c r="AH539">
        <f t="shared" si="646"/>
        <v>0</v>
      </c>
      <c r="AI539">
        <f t="shared" si="647"/>
        <v>0</v>
      </c>
      <c r="AJ539">
        <f t="shared" si="620"/>
        <v>0</v>
      </c>
      <c r="AK539">
        <v>571.42999999999995</v>
      </c>
      <c r="AL539">
        <v>571.42999999999995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115</v>
      </c>
      <c r="AU539">
        <v>71</v>
      </c>
      <c r="AV539">
        <v>1</v>
      </c>
      <c r="AW539">
        <v>1</v>
      </c>
      <c r="AZ539">
        <v>1</v>
      </c>
      <c r="BA539">
        <v>1</v>
      </c>
      <c r="BB539">
        <v>1</v>
      </c>
      <c r="BC539">
        <v>1</v>
      </c>
      <c r="BD539" t="s">
        <v>6</v>
      </c>
      <c r="BE539" t="s">
        <v>6</v>
      </c>
      <c r="BF539" t="s">
        <v>6</v>
      </c>
      <c r="BG539" t="s">
        <v>6</v>
      </c>
      <c r="BH539">
        <v>3</v>
      </c>
      <c r="BI539">
        <v>1</v>
      </c>
      <c r="BJ539" t="s">
        <v>524</v>
      </c>
      <c r="BM539">
        <v>18001</v>
      </c>
      <c r="BN539">
        <v>0</v>
      </c>
      <c r="BO539" t="s">
        <v>6</v>
      </c>
      <c r="BP539">
        <v>0</v>
      </c>
      <c r="BQ539">
        <v>2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6</v>
      </c>
      <c r="BZ539">
        <v>128</v>
      </c>
      <c r="CA539">
        <v>83</v>
      </c>
      <c r="CF539">
        <v>0</v>
      </c>
      <c r="CG539">
        <v>0</v>
      </c>
      <c r="CM539">
        <v>0</v>
      </c>
      <c r="CN539" t="s">
        <v>6</v>
      </c>
      <c r="CO539">
        <v>0</v>
      </c>
      <c r="CP539">
        <f t="shared" si="621"/>
        <v>8000.02</v>
      </c>
      <c r="CQ539">
        <f t="shared" si="622"/>
        <v>571.42999999999995</v>
      </c>
      <c r="CR539">
        <f t="shared" si="623"/>
        <v>0</v>
      </c>
      <c r="CS539">
        <f t="shared" si="624"/>
        <v>0</v>
      </c>
      <c r="CT539">
        <f t="shared" si="625"/>
        <v>0</v>
      </c>
      <c r="CU539">
        <f t="shared" si="626"/>
        <v>0</v>
      </c>
      <c r="CV539">
        <f t="shared" si="627"/>
        <v>0</v>
      </c>
      <c r="CW539">
        <f t="shared" si="628"/>
        <v>0</v>
      </c>
      <c r="CX539">
        <f t="shared" si="629"/>
        <v>0</v>
      </c>
      <c r="CY539">
        <f t="shared" si="630"/>
        <v>0</v>
      </c>
      <c r="CZ539">
        <f t="shared" si="631"/>
        <v>0</v>
      </c>
      <c r="DC539" t="s">
        <v>6</v>
      </c>
      <c r="DD539" t="s">
        <v>6</v>
      </c>
      <c r="DE539" t="s">
        <v>6</v>
      </c>
      <c r="DF539" t="s">
        <v>6</v>
      </c>
      <c r="DG539" t="s">
        <v>6</v>
      </c>
      <c r="DH539" t="s">
        <v>6</v>
      </c>
      <c r="DI539" t="s">
        <v>6</v>
      </c>
      <c r="DJ539" t="s">
        <v>6</v>
      </c>
      <c r="DK539" t="s">
        <v>6</v>
      </c>
      <c r="DL539" t="s">
        <v>6</v>
      </c>
      <c r="DM539" t="s">
        <v>6</v>
      </c>
      <c r="DN539">
        <v>0</v>
      </c>
      <c r="DO539">
        <v>0</v>
      </c>
      <c r="DP539">
        <v>1</v>
      </c>
      <c r="DQ539">
        <v>1</v>
      </c>
      <c r="DU539">
        <v>1010</v>
      </c>
      <c r="DV539" t="s">
        <v>252</v>
      </c>
      <c r="DW539" t="s">
        <v>252</v>
      </c>
      <c r="DX539">
        <v>1</v>
      </c>
      <c r="EE539">
        <v>27029052</v>
      </c>
      <c r="EF539">
        <v>2</v>
      </c>
      <c r="EG539" t="s">
        <v>23</v>
      </c>
      <c r="EH539">
        <v>0</v>
      </c>
      <c r="EI539" t="s">
        <v>6</v>
      </c>
      <c r="EJ539">
        <v>1</v>
      </c>
      <c r="EK539">
        <v>18001</v>
      </c>
      <c r="EL539" t="s">
        <v>514</v>
      </c>
      <c r="EM539" t="s">
        <v>515</v>
      </c>
      <c r="EO539" t="s">
        <v>6</v>
      </c>
      <c r="EQ539">
        <v>0</v>
      </c>
      <c r="ER539">
        <v>571.42999999999995</v>
      </c>
      <c r="ES539">
        <v>571.42999999999995</v>
      </c>
      <c r="ET539">
        <v>0</v>
      </c>
      <c r="EU539">
        <v>0</v>
      </c>
      <c r="EV539">
        <v>0</v>
      </c>
      <c r="EW539">
        <v>0</v>
      </c>
      <c r="EX539">
        <v>0</v>
      </c>
      <c r="FQ539">
        <v>0</v>
      </c>
      <c r="FR539">
        <f t="shared" si="632"/>
        <v>0</v>
      </c>
      <c r="FS539">
        <v>0</v>
      </c>
      <c r="FT539" t="s">
        <v>27</v>
      </c>
      <c r="FU539" t="s">
        <v>28</v>
      </c>
      <c r="FX539">
        <v>115.2</v>
      </c>
      <c r="FY539">
        <v>70.55</v>
      </c>
      <c r="GA539" t="s">
        <v>6</v>
      </c>
      <c r="GD539">
        <v>0</v>
      </c>
      <c r="GF539">
        <v>-343214198</v>
      </c>
      <c r="GG539">
        <v>2</v>
      </c>
      <c r="GH539">
        <v>1</v>
      </c>
      <c r="GI539">
        <v>-2</v>
      </c>
      <c r="GJ539">
        <v>0</v>
      </c>
      <c r="GK539">
        <f>ROUND(R539*(S12)/100,2)</f>
        <v>0</v>
      </c>
      <c r="GL539">
        <f t="shared" si="633"/>
        <v>0</v>
      </c>
      <c r="GM539">
        <f t="shared" si="634"/>
        <v>8000.02</v>
      </c>
      <c r="GN539">
        <f t="shared" si="635"/>
        <v>8000.02</v>
      </c>
      <c r="GO539">
        <f t="shared" si="636"/>
        <v>0</v>
      </c>
      <c r="GP539">
        <f t="shared" si="637"/>
        <v>0</v>
      </c>
      <c r="GR539">
        <v>0</v>
      </c>
      <c r="GS539">
        <v>0</v>
      </c>
      <c r="GT539">
        <v>0</v>
      </c>
      <c r="GU539" t="s">
        <v>6</v>
      </c>
      <c r="GV539">
        <f t="shared" si="638"/>
        <v>0</v>
      </c>
      <c r="GW539">
        <v>1</v>
      </c>
      <c r="GX539">
        <f t="shared" si="639"/>
        <v>0</v>
      </c>
      <c r="HA539">
        <v>0</v>
      </c>
      <c r="HB539">
        <v>0</v>
      </c>
      <c r="IK539">
        <v>0</v>
      </c>
    </row>
    <row r="540" spans="1:255" x14ac:dyDescent="0.2">
      <c r="A540" s="2">
        <v>17</v>
      </c>
      <c r="B540" s="2">
        <v>1</v>
      </c>
      <c r="C540" s="2">
        <f>ROW(SmtRes!A1468)</f>
        <v>1468</v>
      </c>
      <c r="D540" s="2">
        <f>ROW(EtalonRes!A1484)</f>
        <v>1484</v>
      </c>
      <c r="E540" s="2" t="s">
        <v>727</v>
      </c>
      <c r="F540" s="2" t="s">
        <v>600</v>
      </c>
      <c r="G540" s="2" t="s">
        <v>601</v>
      </c>
      <c r="H540" s="2" t="s">
        <v>538</v>
      </c>
      <c r="I540" s="2">
        <v>20</v>
      </c>
      <c r="J540" s="2">
        <v>0</v>
      </c>
      <c r="K540" s="2"/>
      <c r="L540" s="2"/>
      <c r="M540" s="2"/>
      <c r="N540" s="2"/>
      <c r="O540" s="2">
        <f t="shared" si="607"/>
        <v>460.6</v>
      </c>
      <c r="P540" s="2">
        <f t="shared" si="608"/>
        <v>63.4</v>
      </c>
      <c r="Q540" s="2">
        <f t="shared" si="609"/>
        <v>0</v>
      </c>
      <c r="R540" s="2">
        <f t="shared" si="610"/>
        <v>0</v>
      </c>
      <c r="S540" s="2">
        <f t="shared" si="611"/>
        <v>397.2</v>
      </c>
      <c r="T540" s="2">
        <f t="shared" si="612"/>
        <v>0</v>
      </c>
      <c r="U540" s="2">
        <f t="shared" si="613"/>
        <v>33.6</v>
      </c>
      <c r="V540" s="2">
        <f t="shared" si="614"/>
        <v>0</v>
      </c>
      <c r="W540" s="2">
        <f t="shared" si="615"/>
        <v>0</v>
      </c>
      <c r="X540" s="2">
        <f t="shared" si="616"/>
        <v>317.76</v>
      </c>
      <c r="Y540" s="2">
        <f t="shared" si="617"/>
        <v>238.32</v>
      </c>
      <c r="Z540" s="2"/>
      <c r="AA540" s="2">
        <v>27721505</v>
      </c>
      <c r="AB540" s="2">
        <f t="shared" si="618"/>
        <v>23.03</v>
      </c>
      <c r="AC540" s="2">
        <f t="shared" si="642"/>
        <v>3.17</v>
      </c>
      <c r="AD540" s="2">
        <f t="shared" si="643"/>
        <v>0</v>
      </c>
      <c r="AE540" s="2">
        <f t="shared" si="644"/>
        <v>0</v>
      </c>
      <c r="AF540" s="2">
        <f t="shared" si="645"/>
        <v>19.86</v>
      </c>
      <c r="AG540" s="2">
        <f t="shared" si="619"/>
        <v>0</v>
      </c>
      <c r="AH540" s="2">
        <f t="shared" si="646"/>
        <v>1.68</v>
      </c>
      <c r="AI540" s="2">
        <f t="shared" si="647"/>
        <v>0</v>
      </c>
      <c r="AJ540" s="2">
        <f t="shared" si="620"/>
        <v>0</v>
      </c>
      <c r="AK540" s="2">
        <v>23.03</v>
      </c>
      <c r="AL540" s="2">
        <v>3.17</v>
      </c>
      <c r="AM540" s="2">
        <v>0</v>
      </c>
      <c r="AN540" s="2">
        <v>0</v>
      </c>
      <c r="AO540" s="2">
        <v>19.86</v>
      </c>
      <c r="AP540" s="2">
        <v>0</v>
      </c>
      <c r="AQ540" s="2">
        <v>1.68</v>
      </c>
      <c r="AR540" s="2">
        <v>0</v>
      </c>
      <c r="AS540" s="2">
        <v>0</v>
      </c>
      <c r="AT540" s="2">
        <v>80</v>
      </c>
      <c r="AU540" s="2">
        <v>60</v>
      </c>
      <c r="AV540" s="2">
        <v>1</v>
      </c>
      <c r="AW540" s="2">
        <v>1</v>
      </c>
      <c r="AX540" s="2"/>
      <c r="AY540" s="2"/>
      <c r="AZ540" s="2">
        <v>1</v>
      </c>
      <c r="BA540" s="2">
        <v>1</v>
      </c>
      <c r="BB540" s="2">
        <v>1</v>
      </c>
      <c r="BC540" s="2">
        <v>1</v>
      </c>
      <c r="BD540" s="2" t="s">
        <v>6</v>
      </c>
      <c r="BE540" s="2" t="s">
        <v>6</v>
      </c>
      <c r="BF540" s="2" t="s">
        <v>6</v>
      </c>
      <c r="BG540" s="2" t="s">
        <v>6</v>
      </c>
      <c r="BH540" s="2">
        <v>0</v>
      </c>
      <c r="BI540" s="2">
        <v>2</v>
      </c>
      <c r="BJ540" s="2" t="s">
        <v>602</v>
      </c>
      <c r="BK540" s="2"/>
      <c r="BL540" s="2"/>
      <c r="BM540" s="2">
        <v>110011</v>
      </c>
      <c r="BN540" s="2">
        <v>0</v>
      </c>
      <c r="BO540" s="2" t="s">
        <v>6</v>
      </c>
      <c r="BP540" s="2">
        <v>0</v>
      </c>
      <c r="BQ540" s="2">
        <v>3</v>
      </c>
      <c r="BR540" s="2">
        <v>0</v>
      </c>
      <c r="BS540" s="2">
        <v>1</v>
      </c>
      <c r="BT540" s="2">
        <v>1</v>
      </c>
      <c r="BU540" s="2">
        <v>1</v>
      </c>
      <c r="BV540" s="2">
        <v>1</v>
      </c>
      <c r="BW540" s="2">
        <v>1</v>
      </c>
      <c r="BX540" s="2">
        <v>1</v>
      </c>
      <c r="BY540" s="2" t="s">
        <v>6</v>
      </c>
      <c r="BZ540" s="2">
        <v>80</v>
      </c>
      <c r="CA540" s="2">
        <v>60</v>
      </c>
      <c r="CB540" s="2"/>
      <c r="CC540" s="2"/>
      <c r="CD540" s="2"/>
      <c r="CE540" s="2"/>
      <c r="CF540" s="2">
        <v>0</v>
      </c>
      <c r="CG540" s="2">
        <v>0</v>
      </c>
      <c r="CH540" s="2"/>
      <c r="CI540" s="2"/>
      <c r="CJ540" s="2"/>
      <c r="CK540" s="2"/>
      <c r="CL540" s="2"/>
      <c r="CM540" s="2">
        <v>0</v>
      </c>
      <c r="CN540" s="2" t="s">
        <v>6</v>
      </c>
      <c r="CO540" s="2">
        <v>0</v>
      </c>
      <c r="CP540" s="2">
        <f t="shared" si="621"/>
        <v>460.59999999999997</v>
      </c>
      <c r="CQ540" s="2">
        <f t="shared" si="622"/>
        <v>3.17</v>
      </c>
      <c r="CR540" s="2">
        <f t="shared" si="623"/>
        <v>0</v>
      </c>
      <c r="CS540" s="2">
        <f t="shared" si="624"/>
        <v>0</v>
      </c>
      <c r="CT540" s="2">
        <f t="shared" si="625"/>
        <v>19.86</v>
      </c>
      <c r="CU540" s="2">
        <f t="shared" si="626"/>
        <v>0</v>
      </c>
      <c r="CV540" s="2">
        <f t="shared" si="627"/>
        <v>1.68</v>
      </c>
      <c r="CW540" s="2">
        <f t="shared" si="628"/>
        <v>0</v>
      </c>
      <c r="CX540" s="2">
        <f t="shared" si="629"/>
        <v>0</v>
      </c>
      <c r="CY540" s="2">
        <f t="shared" si="630"/>
        <v>317.76</v>
      </c>
      <c r="CZ540" s="2">
        <f t="shared" si="631"/>
        <v>238.32</v>
      </c>
      <c r="DA540" s="2"/>
      <c r="DB540" s="2"/>
      <c r="DC540" s="2" t="s">
        <v>6</v>
      </c>
      <c r="DD540" s="2" t="s">
        <v>6</v>
      </c>
      <c r="DE540" s="2" t="s">
        <v>6</v>
      </c>
      <c r="DF540" s="2" t="s">
        <v>6</v>
      </c>
      <c r="DG540" s="2" t="s">
        <v>6</v>
      </c>
      <c r="DH540" s="2" t="s">
        <v>6</v>
      </c>
      <c r="DI540" s="2" t="s">
        <v>6</v>
      </c>
      <c r="DJ540" s="2" t="s">
        <v>6</v>
      </c>
      <c r="DK540" s="2" t="s">
        <v>6</v>
      </c>
      <c r="DL540" s="2" t="s">
        <v>6</v>
      </c>
      <c r="DM540" s="2" t="s">
        <v>6</v>
      </c>
      <c r="DN540" s="2">
        <v>0</v>
      </c>
      <c r="DO540" s="2">
        <v>0</v>
      </c>
      <c r="DP540" s="2">
        <v>1</v>
      </c>
      <c r="DQ540" s="2">
        <v>1</v>
      </c>
      <c r="DR540" s="2"/>
      <c r="DS540" s="2"/>
      <c r="DT540" s="2"/>
      <c r="DU540" s="2">
        <v>1013</v>
      </c>
      <c r="DV540" s="2" t="s">
        <v>538</v>
      </c>
      <c r="DW540" s="2" t="s">
        <v>538</v>
      </c>
      <c r="DX540" s="2">
        <v>1</v>
      </c>
      <c r="DY540" s="2"/>
      <c r="DZ540" s="2"/>
      <c r="EA540" s="2"/>
      <c r="EB540" s="2"/>
      <c r="EC540" s="2"/>
      <c r="ED540" s="2"/>
      <c r="EE540" s="2">
        <v>27028953</v>
      </c>
      <c r="EF540" s="2">
        <v>3</v>
      </c>
      <c r="EG540" s="2" t="s">
        <v>367</v>
      </c>
      <c r="EH540" s="2">
        <v>0</v>
      </c>
      <c r="EI540" s="2" t="s">
        <v>6</v>
      </c>
      <c r="EJ540" s="2">
        <v>2</v>
      </c>
      <c r="EK540" s="2">
        <v>110011</v>
      </c>
      <c r="EL540" s="2" t="s">
        <v>604</v>
      </c>
      <c r="EM540" s="2" t="s">
        <v>605</v>
      </c>
      <c r="EN540" s="2"/>
      <c r="EO540" s="2" t="s">
        <v>6</v>
      </c>
      <c r="EP540" s="2"/>
      <c r="EQ540" s="2">
        <v>0</v>
      </c>
      <c r="ER540" s="2">
        <v>23.03</v>
      </c>
      <c r="ES540" s="2">
        <v>3.17</v>
      </c>
      <c r="ET540" s="2">
        <v>0</v>
      </c>
      <c r="EU540" s="2">
        <v>0</v>
      </c>
      <c r="EV540" s="2">
        <v>19.86</v>
      </c>
      <c r="EW540" s="2">
        <v>1.68</v>
      </c>
      <c r="EX540" s="2">
        <v>0</v>
      </c>
      <c r="EY540" s="2">
        <v>0</v>
      </c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>
        <v>0</v>
      </c>
      <c r="FR540" s="2">
        <f t="shared" si="632"/>
        <v>0</v>
      </c>
      <c r="FS540" s="2">
        <v>0</v>
      </c>
      <c r="FT540" s="2"/>
      <c r="FU540" s="2"/>
      <c r="FV540" s="2"/>
      <c r="FW540" s="2"/>
      <c r="FX540" s="2">
        <v>80</v>
      </c>
      <c r="FY540" s="2">
        <v>60</v>
      </c>
      <c r="FZ540" s="2"/>
      <c r="GA540" s="2" t="s">
        <v>6</v>
      </c>
      <c r="GB540" s="2"/>
      <c r="GC540" s="2"/>
      <c r="GD540" s="2">
        <v>0</v>
      </c>
      <c r="GE540" s="2"/>
      <c r="GF540" s="2">
        <v>244202511</v>
      </c>
      <c r="GG540" s="2">
        <v>2</v>
      </c>
      <c r="GH540" s="2">
        <v>1</v>
      </c>
      <c r="GI540" s="2">
        <v>-2</v>
      </c>
      <c r="GJ540" s="2">
        <v>0</v>
      </c>
      <c r="GK540" s="2">
        <f>ROUND(R540*(R12)/100,2)</f>
        <v>0</v>
      </c>
      <c r="GL540" s="2">
        <f t="shared" si="633"/>
        <v>0</v>
      </c>
      <c r="GM540" s="2">
        <f t="shared" si="634"/>
        <v>1016.68</v>
      </c>
      <c r="GN540" s="2">
        <f t="shared" si="635"/>
        <v>0</v>
      </c>
      <c r="GO540" s="2">
        <f t="shared" si="636"/>
        <v>1016.68</v>
      </c>
      <c r="GP540" s="2">
        <f t="shared" si="637"/>
        <v>0</v>
      </c>
      <c r="GQ540" s="2"/>
      <c r="GR540" s="2">
        <v>0</v>
      </c>
      <c r="GS540" s="2">
        <v>3</v>
      </c>
      <c r="GT540" s="2">
        <v>0</v>
      </c>
      <c r="GU540" s="2" t="s">
        <v>6</v>
      </c>
      <c r="GV540" s="2">
        <f t="shared" si="638"/>
        <v>0</v>
      </c>
      <c r="GW540" s="2">
        <v>1</v>
      </c>
      <c r="GX540" s="2">
        <f t="shared" si="639"/>
        <v>0</v>
      </c>
      <c r="GY540" s="2"/>
      <c r="GZ540" s="2"/>
      <c r="HA540" s="2">
        <v>0</v>
      </c>
      <c r="HB540" s="2">
        <v>0</v>
      </c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>
        <v>0</v>
      </c>
      <c r="IL540" s="2"/>
      <c r="IM540" s="2"/>
      <c r="IN540" s="2"/>
      <c r="IO540" s="2"/>
      <c r="IP540" s="2"/>
      <c r="IQ540" s="2"/>
      <c r="IR540" s="2"/>
      <c r="IS540" s="2"/>
      <c r="IT540" s="2"/>
      <c r="IU540" s="2"/>
    </row>
    <row r="541" spans="1:255" x14ac:dyDescent="0.2">
      <c r="A541">
        <v>17</v>
      </c>
      <c r="B541">
        <v>1</v>
      </c>
      <c r="C541">
        <f>ROW(SmtRes!A1474)</f>
        <v>1474</v>
      </c>
      <c r="D541">
        <f>ROW(EtalonRes!A1490)</f>
        <v>1490</v>
      </c>
      <c r="E541" t="s">
        <v>727</v>
      </c>
      <c r="F541" t="s">
        <v>600</v>
      </c>
      <c r="G541" t="s">
        <v>601</v>
      </c>
      <c r="H541" t="s">
        <v>538</v>
      </c>
      <c r="I541">
        <v>20</v>
      </c>
      <c r="J541">
        <v>0</v>
      </c>
      <c r="O541">
        <f t="shared" si="607"/>
        <v>460.6</v>
      </c>
      <c r="P541">
        <f t="shared" si="608"/>
        <v>63.4</v>
      </c>
      <c r="Q541">
        <f t="shared" si="609"/>
        <v>0</v>
      </c>
      <c r="R541">
        <f t="shared" si="610"/>
        <v>0</v>
      </c>
      <c r="S541">
        <f t="shared" si="611"/>
        <v>397.2</v>
      </c>
      <c r="T541">
        <f t="shared" si="612"/>
        <v>0</v>
      </c>
      <c r="U541">
        <f t="shared" si="613"/>
        <v>33.6</v>
      </c>
      <c r="V541">
        <f t="shared" si="614"/>
        <v>0</v>
      </c>
      <c r="W541">
        <f t="shared" si="615"/>
        <v>0</v>
      </c>
      <c r="X541">
        <f t="shared" si="616"/>
        <v>317.76</v>
      </c>
      <c r="Y541">
        <f t="shared" si="617"/>
        <v>238.32</v>
      </c>
      <c r="AA541">
        <v>27721504</v>
      </c>
      <c r="AB541">
        <f t="shared" si="618"/>
        <v>23.03</v>
      </c>
      <c r="AC541">
        <f t="shared" si="642"/>
        <v>3.17</v>
      </c>
      <c r="AD541">
        <f t="shared" si="643"/>
        <v>0</v>
      </c>
      <c r="AE541">
        <f t="shared" si="644"/>
        <v>0</v>
      </c>
      <c r="AF541">
        <f t="shared" si="645"/>
        <v>19.86</v>
      </c>
      <c r="AG541">
        <f t="shared" si="619"/>
        <v>0</v>
      </c>
      <c r="AH541">
        <f t="shared" si="646"/>
        <v>1.68</v>
      </c>
      <c r="AI541">
        <f t="shared" si="647"/>
        <v>0</v>
      </c>
      <c r="AJ541">
        <f t="shared" si="620"/>
        <v>0</v>
      </c>
      <c r="AK541">
        <v>23.03</v>
      </c>
      <c r="AL541">
        <v>3.17</v>
      </c>
      <c r="AM541">
        <v>0</v>
      </c>
      <c r="AN541">
        <v>0</v>
      </c>
      <c r="AO541">
        <v>19.86</v>
      </c>
      <c r="AP541">
        <v>0</v>
      </c>
      <c r="AQ541">
        <v>1.68</v>
      </c>
      <c r="AR541">
        <v>0</v>
      </c>
      <c r="AS541">
        <v>0</v>
      </c>
      <c r="AT541">
        <v>80</v>
      </c>
      <c r="AU541">
        <v>60</v>
      </c>
      <c r="AV541">
        <v>1</v>
      </c>
      <c r="AW541">
        <v>1</v>
      </c>
      <c r="AZ541">
        <v>1</v>
      </c>
      <c r="BA541">
        <v>1</v>
      </c>
      <c r="BB541">
        <v>1</v>
      </c>
      <c r="BC541">
        <v>1</v>
      </c>
      <c r="BD541" t="s">
        <v>6</v>
      </c>
      <c r="BE541" t="s">
        <v>6</v>
      </c>
      <c r="BF541" t="s">
        <v>6</v>
      </c>
      <c r="BG541" t="s">
        <v>6</v>
      </c>
      <c r="BH541">
        <v>0</v>
      </c>
      <c r="BI541">
        <v>2</v>
      </c>
      <c r="BJ541" t="s">
        <v>602</v>
      </c>
      <c r="BM541">
        <v>110011</v>
      </c>
      <c r="BN541">
        <v>0</v>
      </c>
      <c r="BO541" t="s">
        <v>6</v>
      </c>
      <c r="BP541">
        <v>0</v>
      </c>
      <c r="BQ541">
        <v>3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6</v>
      </c>
      <c r="BZ541">
        <v>80</v>
      </c>
      <c r="CA541">
        <v>60</v>
      </c>
      <c r="CF541">
        <v>0</v>
      </c>
      <c r="CG541">
        <v>0</v>
      </c>
      <c r="CM541">
        <v>0</v>
      </c>
      <c r="CN541" t="s">
        <v>6</v>
      </c>
      <c r="CO541">
        <v>0</v>
      </c>
      <c r="CP541">
        <f t="shared" si="621"/>
        <v>460.59999999999997</v>
      </c>
      <c r="CQ541">
        <f t="shared" si="622"/>
        <v>3.17</v>
      </c>
      <c r="CR541">
        <f t="shared" si="623"/>
        <v>0</v>
      </c>
      <c r="CS541">
        <f t="shared" si="624"/>
        <v>0</v>
      </c>
      <c r="CT541">
        <f t="shared" si="625"/>
        <v>19.86</v>
      </c>
      <c r="CU541">
        <f t="shared" si="626"/>
        <v>0</v>
      </c>
      <c r="CV541">
        <f t="shared" si="627"/>
        <v>1.68</v>
      </c>
      <c r="CW541">
        <f t="shared" si="628"/>
        <v>0</v>
      </c>
      <c r="CX541">
        <f t="shared" si="629"/>
        <v>0</v>
      </c>
      <c r="CY541">
        <f t="shared" si="630"/>
        <v>317.76</v>
      </c>
      <c r="CZ541">
        <f t="shared" si="631"/>
        <v>238.32</v>
      </c>
      <c r="DC541" t="s">
        <v>6</v>
      </c>
      <c r="DD541" t="s">
        <v>6</v>
      </c>
      <c r="DE541" t="s">
        <v>6</v>
      </c>
      <c r="DF541" t="s">
        <v>6</v>
      </c>
      <c r="DG541" t="s">
        <v>6</v>
      </c>
      <c r="DH541" t="s">
        <v>6</v>
      </c>
      <c r="DI541" t="s">
        <v>6</v>
      </c>
      <c r="DJ541" t="s">
        <v>6</v>
      </c>
      <c r="DK541" t="s">
        <v>6</v>
      </c>
      <c r="DL541" t="s">
        <v>6</v>
      </c>
      <c r="DM541" t="s">
        <v>6</v>
      </c>
      <c r="DN541">
        <v>0</v>
      </c>
      <c r="DO541">
        <v>0</v>
      </c>
      <c r="DP541">
        <v>1</v>
      </c>
      <c r="DQ541">
        <v>1</v>
      </c>
      <c r="DU541">
        <v>1013</v>
      </c>
      <c r="DV541" t="s">
        <v>538</v>
      </c>
      <c r="DW541" t="s">
        <v>538</v>
      </c>
      <c r="DX541">
        <v>1</v>
      </c>
      <c r="EE541">
        <v>27028953</v>
      </c>
      <c r="EF541">
        <v>3</v>
      </c>
      <c r="EG541" t="s">
        <v>367</v>
      </c>
      <c r="EH541">
        <v>0</v>
      </c>
      <c r="EI541" t="s">
        <v>6</v>
      </c>
      <c r="EJ541">
        <v>2</v>
      </c>
      <c r="EK541">
        <v>110011</v>
      </c>
      <c r="EL541" t="s">
        <v>604</v>
      </c>
      <c r="EM541" t="s">
        <v>605</v>
      </c>
      <c r="EO541" t="s">
        <v>6</v>
      </c>
      <c r="EQ541">
        <v>0</v>
      </c>
      <c r="ER541">
        <v>23.03</v>
      </c>
      <c r="ES541">
        <v>3.17</v>
      </c>
      <c r="ET541">
        <v>0</v>
      </c>
      <c r="EU541">
        <v>0</v>
      </c>
      <c r="EV541">
        <v>19.86</v>
      </c>
      <c r="EW541">
        <v>1.68</v>
      </c>
      <c r="EX541">
        <v>0</v>
      </c>
      <c r="EY541">
        <v>0</v>
      </c>
      <c r="FQ541">
        <v>0</v>
      </c>
      <c r="FR541">
        <f t="shared" si="632"/>
        <v>0</v>
      </c>
      <c r="FS541">
        <v>0</v>
      </c>
      <c r="FX541">
        <v>80</v>
      </c>
      <c r="FY541">
        <v>60</v>
      </c>
      <c r="GA541" t="s">
        <v>6</v>
      </c>
      <c r="GD541">
        <v>0</v>
      </c>
      <c r="GF541">
        <v>244202511</v>
      </c>
      <c r="GG541">
        <v>2</v>
      </c>
      <c r="GH541">
        <v>1</v>
      </c>
      <c r="GI541">
        <v>-2</v>
      </c>
      <c r="GJ541">
        <v>0</v>
      </c>
      <c r="GK541">
        <f>ROUND(R541*(S12)/100,2)</f>
        <v>0</v>
      </c>
      <c r="GL541">
        <f t="shared" si="633"/>
        <v>0</v>
      </c>
      <c r="GM541">
        <f t="shared" si="634"/>
        <v>1016.68</v>
      </c>
      <c r="GN541">
        <f t="shared" si="635"/>
        <v>0</v>
      </c>
      <c r="GO541">
        <f t="shared" si="636"/>
        <v>1016.68</v>
      </c>
      <c r="GP541">
        <f t="shared" si="637"/>
        <v>0</v>
      </c>
      <c r="GR541">
        <v>0</v>
      </c>
      <c r="GS541">
        <v>0</v>
      </c>
      <c r="GT541">
        <v>0</v>
      </c>
      <c r="GU541" t="s">
        <v>6</v>
      </c>
      <c r="GV541">
        <f t="shared" si="638"/>
        <v>0</v>
      </c>
      <c r="GW541">
        <v>1</v>
      </c>
      <c r="GX541">
        <f t="shared" si="639"/>
        <v>0</v>
      </c>
      <c r="HA541">
        <v>0</v>
      </c>
      <c r="HB541">
        <v>0</v>
      </c>
      <c r="IK541">
        <v>0</v>
      </c>
    </row>
    <row r="542" spans="1:255" x14ac:dyDescent="0.2">
      <c r="A542" s="2">
        <v>17</v>
      </c>
      <c r="B542" s="2">
        <v>1</v>
      </c>
      <c r="C542" s="2">
        <f>ROW(SmtRes!A1480)</f>
        <v>1480</v>
      </c>
      <c r="D542" s="2">
        <f>ROW(EtalonRes!A1495)</f>
        <v>1495</v>
      </c>
      <c r="E542" s="2" t="s">
        <v>6</v>
      </c>
      <c r="F542" s="2" t="s">
        <v>728</v>
      </c>
      <c r="G542" s="2" t="s">
        <v>729</v>
      </c>
      <c r="H542" s="2" t="s">
        <v>317</v>
      </c>
      <c r="I542" s="2">
        <f>ROUND(40/100,9)</f>
        <v>0.4</v>
      </c>
      <c r="J542" s="2">
        <v>0</v>
      </c>
      <c r="K542" s="2"/>
      <c r="L542" s="2"/>
      <c r="M542" s="2"/>
      <c r="N542" s="2"/>
      <c r="O542" s="2">
        <f t="shared" si="607"/>
        <v>114.99</v>
      </c>
      <c r="P542" s="2">
        <f t="shared" si="608"/>
        <v>1.5</v>
      </c>
      <c r="Q542" s="2">
        <f t="shared" si="609"/>
        <v>38.380000000000003</v>
      </c>
      <c r="R542" s="2">
        <f t="shared" si="610"/>
        <v>5.42</v>
      </c>
      <c r="S542" s="2">
        <f t="shared" si="611"/>
        <v>75.11</v>
      </c>
      <c r="T542" s="2">
        <f t="shared" si="612"/>
        <v>0</v>
      </c>
      <c r="U542" s="2">
        <f t="shared" si="613"/>
        <v>7.8079999999999998</v>
      </c>
      <c r="V542" s="2">
        <f t="shared" si="614"/>
        <v>0.43200000000000005</v>
      </c>
      <c r="W542" s="2">
        <f t="shared" si="615"/>
        <v>0</v>
      </c>
      <c r="X542" s="2">
        <f t="shared" si="616"/>
        <v>76.5</v>
      </c>
      <c r="Y542" s="2">
        <f t="shared" si="617"/>
        <v>52.34</v>
      </c>
      <c r="Z542" s="2"/>
      <c r="AA542" s="2">
        <v>-1</v>
      </c>
      <c r="AB542" s="2">
        <f t="shared" si="618"/>
        <v>287.49</v>
      </c>
      <c r="AC542" s="2">
        <f t="shared" si="642"/>
        <v>3.76</v>
      </c>
      <c r="AD542" s="2">
        <f t="shared" si="643"/>
        <v>95.95</v>
      </c>
      <c r="AE542" s="2">
        <f t="shared" si="644"/>
        <v>13.55</v>
      </c>
      <c r="AF542" s="2">
        <f t="shared" si="645"/>
        <v>187.78</v>
      </c>
      <c r="AG542" s="2">
        <f t="shared" si="619"/>
        <v>0</v>
      </c>
      <c r="AH542" s="2">
        <f t="shared" si="646"/>
        <v>19.52</v>
      </c>
      <c r="AI542" s="2">
        <f t="shared" si="647"/>
        <v>1.08</v>
      </c>
      <c r="AJ542" s="2">
        <f t="shared" si="620"/>
        <v>0</v>
      </c>
      <c r="AK542" s="2">
        <v>287.49</v>
      </c>
      <c r="AL542" s="2">
        <v>3.76</v>
      </c>
      <c r="AM542" s="2">
        <v>95.95</v>
      </c>
      <c r="AN542" s="2">
        <v>13.55</v>
      </c>
      <c r="AO542" s="2">
        <v>187.78</v>
      </c>
      <c r="AP542" s="2">
        <v>0</v>
      </c>
      <c r="AQ542" s="2">
        <v>19.52</v>
      </c>
      <c r="AR542" s="2">
        <v>1.08</v>
      </c>
      <c r="AS542" s="2">
        <v>0</v>
      </c>
      <c r="AT542" s="2">
        <v>95</v>
      </c>
      <c r="AU542" s="2">
        <v>65</v>
      </c>
      <c r="AV542" s="2">
        <v>1</v>
      </c>
      <c r="AW542" s="2">
        <v>1</v>
      </c>
      <c r="AX542" s="2"/>
      <c r="AY542" s="2"/>
      <c r="AZ542" s="2">
        <v>1</v>
      </c>
      <c r="BA542" s="2">
        <v>1</v>
      </c>
      <c r="BB542" s="2">
        <v>1</v>
      </c>
      <c r="BC542" s="2">
        <v>1</v>
      </c>
      <c r="BD542" s="2" t="s">
        <v>6</v>
      </c>
      <c r="BE542" s="2" t="s">
        <v>6</v>
      </c>
      <c r="BF542" s="2" t="s">
        <v>6</v>
      </c>
      <c r="BG542" s="2" t="s">
        <v>6</v>
      </c>
      <c r="BH542" s="2">
        <v>0</v>
      </c>
      <c r="BI542" s="2">
        <v>2</v>
      </c>
      <c r="BJ542" s="2" t="s">
        <v>730</v>
      </c>
      <c r="BK542" s="2"/>
      <c r="BL542" s="2"/>
      <c r="BM542" s="2">
        <v>108001</v>
      </c>
      <c r="BN542" s="2">
        <v>0</v>
      </c>
      <c r="BO542" s="2" t="s">
        <v>6</v>
      </c>
      <c r="BP542" s="2">
        <v>0</v>
      </c>
      <c r="BQ542" s="2">
        <v>3</v>
      </c>
      <c r="BR542" s="2">
        <v>0</v>
      </c>
      <c r="BS542" s="2">
        <v>1</v>
      </c>
      <c r="BT542" s="2">
        <v>1</v>
      </c>
      <c r="BU542" s="2">
        <v>1</v>
      </c>
      <c r="BV542" s="2">
        <v>1</v>
      </c>
      <c r="BW542" s="2">
        <v>1</v>
      </c>
      <c r="BX542" s="2">
        <v>1</v>
      </c>
      <c r="BY542" s="2" t="s">
        <v>6</v>
      </c>
      <c r="BZ542" s="2">
        <v>95</v>
      </c>
      <c r="CA542" s="2">
        <v>65</v>
      </c>
      <c r="CB542" s="2"/>
      <c r="CC542" s="2"/>
      <c r="CD542" s="2"/>
      <c r="CE542" s="2"/>
      <c r="CF542" s="2">
        <v>0</v>
      </c>
      <c r="CG542" s="2">
        <v>0</v>
      </c>
      <c r="CH542" s="2"/>
      <c r="CI542" s="2"/>
      <c r="CJ542" s="2"/>
      <c r="CK542" s="2"/>
      <c r="CL542" s="2"/>
      <c r="CM542" s="2">
        <v>0</v>
      </c>
      <c r="CN542" s="2" t="s">
        <v>6</v>
      </c>
      <c r="CO542" s="2">
        <v>0</v>
      </c>
      <c r="CP542" s="2">
        <f t="shared" si="621"/>
        <v>114.99000000000001</v>
      </c>
      <c r="CQ542" s="2">
        <f t="shared" si="622"/>
        <v>3.76</v>
      </c>
      <c r="CR542" s="2">
        <f t="shared" si="623"/>
        <v>95.95</v>
      </c>
      <c r="CS542" s="2">
        <f t="shared" si="624"/>
        <v>13.55</v>
      </c>
      <c r="CT542" s="2">
        <f t="shared" si="625"/>
        <v>187.78</v>
      </c>
      <c r="CU542" s="2">
        <f t="shared" si="626"/>
        <v>0</v>
      </c>
      <c r="CV542" s="2">
        <f t="shared" si="627"/>
        <v>19.52</v>
      </c>
      <c r="CW542" s="2">
        <f t="shared" si="628"/>
        <v>1.08</v>
      </c>
      <c r="CX542" s="2">
        <f t="shared" si="629"/>
        <v>0</v>
      </c>
      <c r="CY542" s="2">
        <f t="shared" si="630"/>
        <v>76.503500000000003</v>
      </c>
      <c r="CZ542" s="2">
        <f t="shared" si="631"/>
        <v>52.344499999999996</v>
      </c>
      <c r="DA542" s="2"/>
      <c r="DB542" s="2"/>
      <c r="DC542" s="2" t="s">
        <v>6</v>
      </c>
      <c r="DD542" s="2" t="s">
        <v>6</v>
      </c>
      <c r="DE542" s="2" t="s">
        <v>6</v>
      </c>
      <c r="DF542" s="2" t="s">
        <v>6</v>
      </c>
      <c r="DG542" s="2" t="s">
        <v>6</v>
      </c>
      <c r="DH542" s="2" t="s">
        <v>6</v>
      </c>
      <c r="DI542" s="2" t="s">
        <v>6</v>
      </c>
      <c r="DJ542" s="2" t="s">
        <v>6</v>
      </c>
      <c r="DK542" s="2" t="s">
        <v>6</v>
      </c>
      <c r="DL542" s="2" t="s">
        <v>6</v>
      </c>
      <c r="DM542" s="2" t="s">
        <v>6</v>
      </c>
      <c r="DN542" s="2">
        <v>0</v>
      </c>
      <c r="DO542" s="2">
        <v>0</v>
      </c>
      <c r="DP542" s="2">
        <v>1</v>
      </c>
      <c r="DQ542" s="2">
        <v>1</v>
      </c>
      <c r="DR542" s="2"/>
      <c r="DS542" s="2"/>
      <c r="DT542" s="2"/>
      <c r="DU542" s="2">
        <v>1013</v>
      </c>
      <c r="DV542" s="2" t="s">
        <v>317</v>
      </c>
      <c r="DW542" s="2" t="s">
        <v>317</v>
      </c>
      <c r="DX542" s="2">
        <v>1</v>
      </c>
      <c r="DY542" s="2"/>
      <c r="DZ542" s="2"/>
      <c r="EA542" s="2"/>
      <c r="EB542" s="2"/>
      <c r="EC542" s="2"/>
      <c r="ED542" s="2"/>
      <c r="EE542" s="2">
        <v>27028906</v>
      </c>
      <c r="EF542" s="2">
        <v>3</v>
      </c>
      <c r="EG542" s="2" t="s">
        <v>367</v>
      </c>
      <c r="EH542" s="2">
        <v>0</v>
      </c>
      <c r="EI542" s="2" t="s">
        <v>6</v>
      </c>
      <c r="EJ542" s="2">
        <v>2</v>
      </c>
      <c r="EK542" s="2">
        <v>108001</v>
      </c>
      <c r="EL542" s="2" t="s">
        <v>368</v>
      </c>
      <c r="EM542" s="2" t="s">
        <v>369</v>
      </c>
      <c r="EN542" s="2"/>
      <c r="EO542" s="2" t="s">
        <v>6</v>
      </c>
      <c r="EP542" s="2"/>
      <c r="EQ542" s="2">
        <v>1024</v>
      </c>
      <c r="ER542" s="2">
        <v>287.49</v>
      </c>
      <c r="ES542" s="2">
        <v>3.76</v>
      </c>
      <c r="ET542" s="2">
        <v>95.95</v>
      </c>
      <c r="EU542" s="2">
        <v>13.55</v>
      </c>
      <c r="EV542" s="2">
        <v>187.78</v>
      </c>
      <c r="EW542" s="2">
        <v>19.52</v>
      </c>
      <c r="EX542" s="2">
        <v>1.08</v>
      </c>
      <c r="EY542" s="2">
        <v>0</v>
      </c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>
        <v>0</v>
      </c>
      <c r="FR542" s="2">
        <f t="shared" si="632"/>
        <v>0</v>
      </c>
      <c r="FS542" s="2">
        <v>0</v>
      </c>
      <c r="FT542" s="2"/>
      <c r="FU542" s="2"/>
      <c r="FV542" s="2"/>
      <c r="FW542" s="2"/>
      <c r="FX542" s="2">
        <v>95</v>
      </c>
      <c r="FY542" s="2">
        <v>65</v>
      </c>
      <c r="FZ542" s="2"/>
      <c r="GA542" s="2" t="s">
        <v>6</v>
      </c>
      <c r="GB542" s="2"/>
      <c r="GC542" s="2"/>
      <c r="GD542" s="2">
        <v>0</v>
      </c>
      <c r="GE542" s="2"/>
      <c r="GF542" s="2">
        <v>-1911949289</v>
      </c>
      <c r="GG542" s="2">
        <v>2</v>
      </c>
      <c r="GH542" s="2">
        <v>1</v>
      </c>
      <c r="GI542" s="2">
        <v>-2</v>
      </c>
      <c r="GJ542" s="2">
        <v>0</v>
      </c>
      <c r="GK542" s="2">
        <f>ROUND(R542*(R12)/100,2)</f>
        <v>0</v>
      </c>
      <c r="GL542" s="2">
        <f t="shared" si="633"/>
        <v>0</v>
      </c>
      <c r="GM542" s="2">
        <f t="shared" si="634"/>
        <v>243.83</v>
      </c>
      <c r="GN542" s="2">
        <f t="shared" si="635"/>
        <v>0</v>
      </c>
      <c r="GO542" s="2">
        <f t="shared" si="636"/>
        <v>243.83</v>
      </c>
      <c r="GP542" s="2">
        <f t="shared" si="637"/>
        <v>0</v>
      </c>
      <c r="GQ542" s="2"/>
      <c r="GR542" s="2">
        <v>0</v>
      </c>
      <c r="GS542" s="2">
        <v>3</v>
      </c>
      <c r="GT542" s="2">
        <v>0</v>
      </c>
      <c r="GU542" s="2" t="s">
        <v>6</v>
      </c>
      <c r="GV542" s="2">
        <f t="shared" si="638"/>
        <v>0</v>
      </c>
      <c r="GW542" s="2">
        <v>1</v>
      </c>
      <c r="GX542" s="2">
        <f t="shared" si="639"/>
        <v>0</v>
      </c>
      <c r="GY542" s="2"/>
      <c r="GZ542" s="2"/>
      <c r="HA542" s="2">
        <v>0</v>
      </c>
      <c r="HB542" s="2">
        <v>0</v>
      </c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>
        <v>0</v>
      </c>
      <c r="IL542" s="2"/>
      <c r="IM542" s="2"/>
      <c r="IN542" s="2"/>
      <c r="IO542" s="2"/>
      <c r="IP542" s="2"/>
      <c r="IQ542" s="2"/>
      <c r="IR542" s="2"/>
      <c r="IS542" s="2"/>
      <c r="IT542" s="2"/>
      <c r="IU542" s="2"/>
    </row>
    <row r="543" spans="1:255" x14ac:dyDescent="0.2">
      <c r="A543">
        <v>17</v>
      </c>
      <c r="B543">
        <v>1</v>
      </c>
      <c r="C543">
        <f>ROW(SmtRes!A1486)</f>
        <v>1486</v>
      </c>
      <c r="D543">
        <f>ROW(EtalonRes!A1500)</f>
        <v>1500</v>
      </c>
      <c r="E543" t="s">
        <v>6</v>
      </c>
      <c r="F543" t="s">
        <v>728</v>
      </c>
      <c r="G543" t="s">
        <v>729</v>
      </c>
      <c r="H543" t="s">
        <v>317</v>
      </c>
      <c r="I543">
        <f>ROUND(40/100,9)</f>
        <v>0.4</v>
      </c>
      <c r="J543">
        <v>0</v>
      </c>
      <c r="O543">
        <f t="shared" si="607"/>
        <v>114.99</v>
      </c>
      <c r="P543">
        <f t="shared" si="608"/>
        <v>1.5</v>
      </c>
      <c r="Q543">
        <f t="shared" si="609"/>
        <v>38.380000000000003</v>
      </c>
      <c r="R543">
        <f t="shared" si="610"/>
        <v>5.42</v>
      </c>
      <c r="S543">
        <f t="shared" si="611"/>
        <v>75.11</v>
      </c>
      <c r="T543">
        <f t="shared" si="612"/>
        <v>0</v>
      </c>
      <c r="U543">
        <f t="shared" si="613"/>
        <v>7.8079999999999998</v>
      </c>
      <c r="V543">
        <f t="shared" si="614"/>
        <v>0.43200000000000005</v>
      </c>
      <c r="W543">
        <f t="shared" si="615"/>
        <v>0</v>
      </c>
      <c r="X543">
        <f t="shared" si="616"/>
        <v>76.5</v>
      </c>
      <c r="Y543">
        <f t="shared" si="617"/>
        <v>52.34</v>
      </c>
      <c r="AA543">
        <v>-1</v>
      </c>
      <c r="AB543">
        <f t="shared" si="618"/>
        <v>287.49</v>
      </c>
      <c r="AC543">
        <f t="shared" si="642"/>
        <v>3.76</v>
      </c>
      <c r="AD543">
        <f t="shared" si="643"/>
        <v>95.95</v>
      </c>
      <c r="AE543">
        <f t="shared" si="644"/>
        <v>13.55</v>
      </c>
      <c r="AF543">
        <f t="shared" si="645"/>
        <v>187.78</v>
      </c>
      <c r="AG543">
        <f t="shared" si="619"/>
        <v>0</v>
      </c>
      <c r="AH543">
        <f t="shared" si="646"/>
        <v>19.52</v>
      </c>
      <c r="AI543">
        <f t="shared" si="647"/>
        <v>1.08</v>
      </c>
      <c r="AJ543">
        <f t="shared" si="620"/>
        <v>0</v>
      </c>
      <c r="AK543">
        <v>287.49</v>
      </c>
      <c r="AL543">
        <v>3.76</v>
      </c>
      <c r="AM543">
        <v>95.95</v>
      </c>
      <c r="AN543">
        <v>13.55</v>
      </c>
      <c r="AO543">
        <v>187.78</v>
      </c>
      <c r="AP543">
        <v>0</v>
      </c>
      <c r="AQ543">
        <v>19.52</v>
      </c>
      <c r="AR543">
        <v>1.08</v>
      </c>
      <c r="AS543">
        <v>0</v>
      </c>
      <c r="AT543">
        <v>95</v>
      </c>
      <c r="AU543">
        <v>65</v>
      </c>
      <c r="AV543">
        <v>1</v>
      </c>
      <c r="AW543">
        <v>1</v>
      </c>
      <c r="AZ543">
        <v>1</v>
      </c>
      <c r="BA543">
        <v>1</v>
      </c>
      <c r="BB543">
        <v>1</v>
      </c>
      <c r="BC543">
        <v>1</v>
      </c>
      <c r="BD543" t="s">
        <v>6</v>
      </c>
      <c r="BE543" t="s">
        <v>6</v>
      </c>
      <c r="BF543" t="s">
        <v>6</v>
      </c>
      <c r="BG543" t="s">
        <v>6</v>
      </c>
      <c r="BH543">
        <v>0</v>
      </c>
      <c r="BI543">
        <v>2</v>
      </c>
      <c r="BJ543" t="s">
        <v>730</v>
      </c>
      <c r="BM543">
        <v>108001</v>
      </c>
      <c r="BN543">
        <v>0</v>
      </c>
      <c r="BO543" t="s">
        <v>6</v>
      </c>
      <c r="BP543">
        <v>0</v>
      </c>
      <c r="BQ543">
        <v>3</v>
      </c>
      <c r="BR543">
        <v>0</v>
      </c>
      <c r="BS543">
        <v>1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6</v>
      </c>
      <c r="BZ543">
        <v>95</v>
      </c>
      <c r="CA543">
        <v>65</v>
      </c>
      <c r="CF543">
        <v>0</v>
      </c>
      <c r="CG543">
        <v>0</v>
      </c>
      <c r="CM543">
        <v>0</v>
      </c>
      <c r="CN543" t="s">
        <v>6</v>
      </c>
      <c r="CO543">
        <v>0</v>
      </c>
      <c r="CP543">
        <f t="shared" si="621"/>
        <v>114.99000000000001</v>
      </c>
      <c r="CQ543">
        <f t="shared" si="622"/>
        <v>3.76</v>
      </c>
      <c r="CR543">
        <f t="shared" si="623"/>
        <v>95.95</v>
      </c>
      <c r="CS543">
        <f t="shared" si="624"/>
        <v>13.55</v>
      </c>
      <c r="CT543">
        <f t="shared" si="625"/>
        <v>187.78</v>
      </c>
      <c r="CU543">
        <f t="shared" si="626"/>
        <v>0</v>
      </c>
      <c r="CV543">
        <f t="shared" si="627"/>
        <v>19.52</v>
      </c>
      <c r="CW543">
        <f t="shared" si="628"/>
        <v>1.08</v>
      </c>
      <c r="CX543">
        <f t="shared" si="629"/>
        <v>0</v>
      </c>
      <c r="CY543">
        <f t="shared" si="630"/>
        <v>76.503500000000003</v>
      </c>
      <c r="CZ543">
        <f t="shared" si="631"/>
        <v>52.344499999999996</v>
      </c>
      <c r="DC543" t="s">
        <v>6</v>
      </c>
      <c r="DD543" t="s">
        <v>6</v>
      </c>
      <c r="DE543" t="s">
        <v>6</v>
      </c>
      <c r="DF543" t="s">
        <v>6</v>
      </c>
      <c r="DG543" t="s">
        <v>6</v>
      </c>
      <c r="DH543" t="s">
        <v>6</v>
      </c>
      <c r="DI543" t="s">
        <v>6</v>
      </c>
      <c r="DJ543" t="s">
        <v>6</v>
      </c>
      <c r="DK543" t="s">
        <v>6</v>
      </c>
      <c r="DL543" t="s">
        <v>6</v>
      </c>
      <c r="DM543" t="s">
        <v>6</v>
      </c>
      <c r="DN543">
        <v>0</v>
      </c>
      <c r="DO543">
        <v>0</v>
      </c>
      <c r="DP543">
        <v>1</v>
      </c>
      <c r="DQ543">
        <v>1</v>
      </c>
      <c r="DU543">
        <v>1013</v>
      </c>
      <c r="DV543" t="s">
        <v>317</v>
      </c>
      <c r="DW543" t="s">
        <v>317</v>
      </c>
      <c r="DX543">
        <v>1</v>
      </c>
      <c r="EE543">
        <v>27028906</v>
      </c>
      <c r="EF543">
        <v>3</v>
      </c>
      <c r="EG543" t="s">
        <v>367</v>
      </c>
      <c r="EH543">
        <v>0</v>
      </c>
      <c r="EI543" t="s">
        <v>6</v>
      </c>
      <c r="EJ543">
        <v>2</v>
      </c>
      <c r="EK543">
        <v>108001</v>
      </c>
      <c r="EL543" t="s">
        <v>368</v>
      </c>
      <c r="EM543" t="s">
        <v>369</v>
      </c>
      <c r="EO543" t="s">
        <v>6</v>
      </c>
      <c r="EQ543">
        <v>1024</v>
      </c>
      <c r="ER543">
        <v>287.49</v>
      </c>
      <c r="ES543">
        <v>3.76</v>
      </c>
      <c r="ET543">
        <v>95.95</v>
      </c>
      <c r="EU543">
        <v>13.55</v>
      </c>
      <c r="EV543">
        <v>187.78</v>
      </c>
      <c r="EW543">
        <v>19.52</v>
      </c>
      <c r="EX543">
        <v>1.08</v>
      </c>
      <c r="EY543">
        <v>0</v>
      </c>
      <c r="FQ543">
        <v>0</v>
      </c>
      <c r="FR543">
        <f t="shared" si="632"/>
        <v>0</v>
      </c>
      <c r="FS543">
        <v>0</v>
      </c>
      <c r="FX543">
        <v>95</v>
      </c>
      <c r="FY543">
        <v>65</v>
      </c>
      <c r="GA543" t="s">
        <v>6</v>
      </c>
      <c r="GD543">
        <v>0</v>
      </c>
      <c r="GF543">
        <v>-1911949289</v>
      </c>
      <c r="GG543">
        <v>2</v>
      </c>
      <c r="GH543">
        <v>1</v>
      </c>
      <c r="GI543">
        <v>-2</v>
      </c>
      <c r="GJ543">
        <v>0</v>
      </c>
      <c r="GK543">
        <f>ROUND(R543*(S12)/100,2)</f>
        <v>0</v>
      </c>
      <c r="GL543">
        <f t="shared" si="633"/>
        <v>0</v>
      </c>
      <c r="GM543">
        <f t="shared" si="634"/>
        <v>243.83</v>
      </c>
      <c r="GN543">
        <f t="shared" si="635"/>
        <v>0</v>
      </c>
      <c r="GO543">
        <f t="shared" si="636"/>
        <v>243.83</v>
      </c>
      <c r="GP543">
        <f t="shared" si="637"/>
        <v>0</v>
      </c>
      <c r="GR543">
        <v>0</v>
      </c>
      <c r="GS543">
        <v>0</v>
      </c>
      <c r="GT543">
        <v>0</v>
      </c>
      <c r="GU543" t="s">
        <v>6</v>
      </c>
      <c r="GV543">
        <f t="shared" si="638"/>
        <v>0</v>
      </c>
      <c r="GW543">
        <v>1</v>
      </c>
      <c r="GX543">
        <f t="shared" si="639"/>
        <v>0</v>
      </c>
      <c r="HA543">
        <v>0</v>
      </c>
      <c r="HB543">
        <v>0</v>
      </c>
      <c r="IK543">
        <v>0</v>
      </c>
    </row>
    <row r="544" spans="1:255" x14ac:dyDescent="0.2">
      <c r="A544" s="2">
        <v>18</v>
      </c>
      <c r="B544" s="2">
        <v>1</v>
      </c>
      <c r="C544" s="2">
        <v>1479</v>
      </c>
      <c r="D544" s="2"/>
      <c r="E544" s="2" t="s">
        <v>6</v>
      </c>
      <c r="F544" s="2" t="s">
        <v>731</v>
      </c>
      <c r="G544" s="2" t="s">
        <v>732</v>
      </c>
      <c r="H544" s="2" t="s">
        <v>501</v>
      </c>
      <c r="I544" s="2">
        <f>I542*J544</f>
        <v>120</v>
      </c>
      <c r="J544" s="2">
        <v>300</v>
      </c>
      <c r="K544" s="2"/>
      <c r="L544" s="2"/>
      <c r="M544" s="2"/>
      <c r="N544" s="2"/>
      <c r="O544" s="2">
        <f t="shared" si="607"/>
        <v>3278.4</v>
      </c>
      <c r="P544" s="2">
        <f t="shared" si="608"/>
        <v>3278.4</v>
      </c>
      <c r="Q544" s="2">
        <f t="shared" si="609"/>
        <v>0</v>
      </c>
      <c r="R544" s="2">
        <f t="shared" si="610"/>
        <v>0</v>
      </c>
      <c r="S544" s="2">
        <f t="shared" si="611"/>
        <v>0</v>
      </c>
      <c r="T544" s="2">
        <f t="shared" si="612"/>
        <v>0</v>
      </c>
      <c r="U544" s="2">
        <f t="shared" si="613"/>
        <v>0</v>
      </c>
      <c r="V544" s="2">
        <f t="shared" si="614"/>
        <v>0</v>
      </c>
      <c r="W544" s="2">
        <f t="shared" si="615"/>
        <v>0</v>
      </c>
      <c r="X544" s="2">
        <f t="shared" si="616"/>
        <v>0</v>
      </c>
      <c r="Y544" s="2">
        <f t="shared" si="617"/>
        <v>0</v>
      </c>
      <c r="Z544" s="2"/>
      <c r="AA544" s="2">
        <v>-1</v>
      </c>
      <c r="AB544" s="2">
        <f t="shared" si="618"/>
        <v>27.32</v>
      </c>
      <c r="AC544" s="2">
        <f t="shared" si="642"/>
        <v>27.32</v>
      </c>
      <c r="AD544" s="2">
        <f t="shared" si="643"/>
        <v>0</v>
      </c>
      <c r="AE544" s="2">
        <f t="shared" si="644"/>
        <v>0</v>
      </c>
      <c r="AF544" s="2">
        <f t="shared" si="645"/>
        <v>0</v>
      </c>
      <c r="AG544" s="2">
        <f t="shared" si="619"/>
        <v>0</v>
      </c>
      <c r="AH544" s="2">
        <f t="shared" si="646"/>
        <v>0</v>
      </c>
      <c r="AI544" s="2">
        <f t="shared" si="647"/>
        <v>0</v>
      </c>
      <c r="AJ544" s="2">
        <f t="shared" si="620"/>
        <v>0</v>
      </c>
      <c r="AK544" s="2">
        <v>27.32</v>
      </c>
      <c r="AL544" s="2">
        <v>27.32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95</v>
      </c>
      <c r="AU544" s="2">
        <v>65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6</v>
      </c>
      <c r="BE544" s="2" t="s">
        <v>6</v>
      </c>
      <c r="BF544" s="2" t="s">
        <v>6</v>
      </c>
      <c r="BG544" s="2" t="s">
        <v>6</v>
      </c>
      <c r="BH544" s="2">
        <v>3</v>
      </c>
      <c r="BI544" s="2">
        <v>2</v>
      </c>
      <c r="BJ544" s="2" t="s">
        <v>733</v>
      </c>
      <c r="BK544" s="2"/>
      <c r="BL544" s="2"/>
      <c r="BM544" s="2">
        <v>108001</v>
      </c>
      <c r="BN544" s="2">
        <v>0</v>
      </c>
      <c r="BO544" s="2" t="s">
        <v>6</v>
      </c>
      <c r="BP544" s="2">
        <v>0</v>
      </c>
      <c r="BQ544" s="2">
        <v>3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6</v>
      </c>
      <c r="BZ544" s="2">
        <v>95</v>
      </c>
      <c r="CA544" s="2">
        <v>65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6</v>
      </c>
      <c r="CO544" s="2">
        <v>0</v>
      </c>
      <c r="CP544" s="2">
        <f t="shared" si="621"/>
        <v>3278.4</v>
      </c>
      <c r="CQ544" s="2">
        <f t="shared" si="622"/>
        <v>27.32</v>
      </c>
      <c r="CR544" s="2">
        <f t="shared" si="623"/>
        <v>0</v>
      </c>
      <c r="CS544" s="2">
        <f t="shared" si="624"/>
        <v>0</v>
      </c>
      <c r="CT544" s="2">
        <f t="shared" si="625"/>
        <v>0</v>
      </c>
      <c r="CU544" s="2">
        <f t="shared" si="626"/>
        <v>0</v>
      </c>
      <c r="CV544" s="2">
        <f t="shared" si="627"/>
        <v>0</v>
      </c>
      <c r="CW544" s="2">
        <f t="shared" si="628"/>
        <v>0</v>
      </c>
      <c r="CX544" s="2">
        <f t="shared" si="629"/>
        <v>0</v>
      </c>
      <c r="CY544" s="2">
        <f t="shared" si="630"/>
        <v>0</v>
      </c>
      <c r="CZ544" s="2">
        <f t="shared" si="631"/>
        <v>0</v>
      </c>
      <c r="DA544" s="2"/>
      <c r="DB544" s="2"/>
      <c r="DC544" s="2" t="s">
        <v>6</v>
      </c>
      <c r="DD544" s="2" t="s">
        <v>6</v>
      </c>
      <c r="DE544" s="2" t="s">
        <v>6</v>
      </c>
      <c r="DF544" s="2" t="s">
        <v>6</v>
      </c>
      <c r="DG544" s="2" t="s">
        <v>6</v>
      </c>
      <c r="DH544" s="2" t="s">
        <v>6</v>
      </c>
      <c r="DI544" s="2" t="s">
        <v>6</v>
      </c>
      <c r="DJ544" s="2" t="s">
        <v>6</v>
      </c>
      <c r="DK544" s="2" t="s">
        <v>6</v>
      </c>
      <c r="DL544" s="2" t="s">
        <v>6</v>
      </c>
      <c r="DM544" s="2" t="s">
        <v>6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1003</v>
      </c>
      <c r="DV544" s="2" t="s">
        <v>501</v>
      </c>
      <c r="DW544" s="2" t="s">
        <v>501</v>
      </c>
      <c r="DX544" s="2">
        <v>1</v>
      </c>
      <c r="DY544" s="2"/>
      <c r="DZ544" s="2"/>
      <c r="EA544" s="2"/>
      <c r="EB544" s="2"/>
      <c r="EC544" s="2"/>
      <c r="ED544" s="2"/>
      <c r="EE544" s="2">
        <v>27028906</v>
      </c>
      <c r="EF544" s="2">
        <v>3</v>
      </c>
      <c r="EG544" s="2" t="s">
        <v>367</v>
      </c>
      <c r="EH544" s="2">
        <v>0</v>
      </c>
      <c r="EI544" s="2" t="s">
        <v>6</v>
      </c>
      <c r="EJ544" s="2">
        <v>2</v>
      </c>
      <c r="EK544" s="2">
        <v>108001</v>
      </c>
      <c r="EL544" s="2" t="s">
        <v>368</v>
      </c>
      <c r="EM544" s="2" t="s">
        <v>369</v>
      </c>
      <c r="EN544" s="2"/>
      <c r="EO544" s="2" t="s">
        <v>6</v>
      </c>
      <c r="EP544" s="2"/>
      <c r="EQ544" s="2">
        <v>1024</v>
      </c>
      <c r="ER544" s="2">
        <v>27.32</v>
      </c>
      <c r="ES544" s="2">
        <v>27.32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si="632"/>
        <v>0</v>
      </c>
      <c r="FS544" s="2">
        <v>0</v>
      </c>
      <c r="FT544" s="2"/>
      <c r="FU544" s="2"/>
      <c r="FV544" s="2"/>
      <c r="FW544" s="2"/>
      <c r="FX544" s="2">
        <v>95</v>
      </c>
      <c r="FY544" s="2">
        <v>65</v>
      </c>
      <c r="FZ544" s="2"/>
      <c r="GA544" s="2" t="s">
        <v>6</v>
      </c>
      <c r="GB544" s="2"/>
      <c r="GC544" s="2"/>
      <c r="GD544" s="2">
        <v>0</v>
      </c>
      <c r="GE544" s="2"/>
      <c r="GF544" s="2">
        <v>-1610115627</v>
      </c>
      <c r="GG544" s="2">
        <v>2</v>
      </c>
      <c r="GH544" s="2">
        <v>1</v>
      </c>
      <c r="GI544" s="2">
        <v>-2</v>
      </c>
      <c r="GJ544" s="2">
        <v>0</v>
      </c>
      <c r="GK544" s="2">
        <f>ROUND(R544*(R12)/100,2)</f>
        <v>0</v>
      </c>
      <c r="GL544" s="2">
        <f t="shared" si="633"/>
        <v>0</v>
      </c>
      <c r="GM544" s="2">
        <f t="shared" si="634"/>
        <v>3278.4</v>
      </c>
      <c r="GN544" s="2">
        <f t="shared" si="635"/>
        <v>0</v>
      </c>
      <c r="GO544" s="2">
        <f t="shared" si="636"/>
        <v>3278.4</v>
      </c>
      <c r="GP544" s="2">
        <f t="shared" si="637"/>
        <v>0</v>
      </c>
      <c r="GQ544" s="2"/>
      <c r="GR544" s="2">
        <v>0</v>
      </c>
      <c r="GS544" s="2">
        <v>3</v>
      </c>
      <c r="GT544" s="2">
        <v>0</v>
      </c>
      <c r="GU544" s="2" t="s">
        <v>6</v>
      </c>
      <c r="GV544" s="2">
        <f t="shared" si="638"/>
        <v>0</v>
      </c>
      <c r="GW544" s="2">
        <v>1</v>
      </c>
      <c r="GX544" s="2">
        <f t="shared" si="639"/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18</v>
      </c>
      <c r="B545">
        <v>1</v>
      </c>
      <c r="C545">
        <v>1485</v>
      </c>
      <c r="E545" t="s">
        <v>6</v>
      </c>
      <c r="F545" t="s">
        <v>731</v>
      </c>
      <c r="G545" t="s">
        <v>732</v>
      </c>
      <c r="H545" t="s">
        <v>501</v>
      </c>
      <c r="I545">
        <f>I543*J545</f>
        <v>120</v>
      </c>
      <c r="J545">
        <v>300</v>
      </c>
      <c r="O545">
        <f t="shared" si="607"/>
        <v>3278.4</v>
      </c>
      <c r="P545">
        <f t="shared" si="608"/>
        <v>3278.4</v>
      </c>
      <c r="Q545">
        <f t="shared" si="609"/>
        <v>0</v>
      </c>
      <c r="R545">
        <f t="shared" si="610"/>
        <v>0</v>
      </c>
      <c r="S545">
        <f t="shared" si="611"/>
        <v>0</v>
      </c>
      <c r="T545">
        <f t="shared" si="612"/>
        <v>0</v>
      </c>
      <c r="U545">
        <f t="shared" si="613"/>
        <v>0</v>
      </c>
      <c r="V545">
        <f t="shared" si="614"/>
        <v>0</v>
      </c>
      <c r="W545">
        <f t="shared" si="615"/>
        <v>0</v>
      </c>
      <c r="X545">
        <f t="shared" si="616"/>
        <v>0</v>
      </c>
      <c r="Y545">
        <f t="shared" si="617"/>
        <v>0</v>
      </c>
      <c r="AA545">
        <v>-1</v>
      </c>
      <c r="AB545">
        <f t="shared" si="618"/>
        <v>27.32</v>
      </c>
      <c r="AC545">
        <f t="shared" si="642"/>
        <v>27.32</v>
      </c>
      <c r="AD545">
        <f t="shared" si="643"/>
        <v>0</v>
      </c>
      <c r="AE545">
        <f t="shared" si="644"/>
        <v>0</v>
      </c>
      <c r="AF545">
        <f t="shared" si="645"/>
        <v>0</v>
      </c>
      <c r="AG545">
        <f t="shared" si="619"/>
        <v>0</v>
      </c>
      <c r="AH545">
        <f t="shared" si="646"/>
        <v>0</v>
      </c>
      <c r="AI545">
        <f t="shared" si="647"/>
        <v>0</v>
      </c>
      <c r="AJ545">
        <f t="shared" si="620"/>
        <v>0</v>
      </c>
      <c r="AK545">
        <v>27.32</v>
      </c>
      <c r="AL545">
        <v>27.32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95</v>
      </c>
      <c r="AU545">
        <v>65</v>
      </c>
      <c r="AV545">
        <v>1</v>
      </c>
      <c r="AW545">
        <v>1</v>
      </c>
      <c r="AZ545">
        <v>1</v>
      </c>
      <c r="BA545">
        <v>1</v>
      </c>
      <c r="BB545">
        <v>1</v>
      </c>
      <c r="BC545">
        <v>1</v>
      </c>
      <c r="BD545" t="s">
        <v>6</v>
      </c>
      <c r="BE545" t="s">
        <v>6</v>
      </c>
      <c r="BF545" t="s">
        <v>6</v>
      </c>
      <c r="BG545" t="s">
        <v>6</v>
      </c>
      <c r="BH545">
        <v>3</v>
      </c>
      <c r="BI545">
        <v>2</v>
      </c>
      <c r="BJ545" t="s">
        <v>733</v>
      </c>
      <c r="BM545">
        <v>108001</v>
      </c>
      <c r="BN545">
        <v>0</v>
      </c>
      <c r="BO545" t="s">
        <v>6</v>
      </c>
      <c r="BP545">
        <v>0</v>
      </c>
      <c r="BQ545">
        <v>3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6</v>
      </c>
      <c r="BZ545">
        <v>95</v>
      </c>
      <c r="CA545">
        <v>65</v>
      </c>
      <c r="CF545">
        <v>0</v>
      </c>
      <c r="CG545">
        <v>0</v>
      </c>
      <c r="CM545">
        <v>0</v>
      </c>
      <c r="CN545" t="s">
        <v>6</v>
      </c>
      <c r="CO545">
        <v>0</v>
      </c>
      <c r="CP545">
        <f t="shared" si="621"/>
        <v>3278.4</v>
      </c>
      <c r="CQ545">
        <f t="shared" si="622"/>
        <v>27.32</v>
      </c>
      <c r="CR545">
        <f t="shared" si="623"/>
        <v>0</v>
      </c>
      <c r="CS545">
        <f t="shared" si="624"/>
        <v>0</v>
      </c>
      <c r="CT545">
        <f t="shared" si="625"/>
        <v>0</v>
      </c>
      <c r="CU545">
        <f t="shared" si="626"/>
        <v>0</v>
      </c>
      <c r="CV545">
        <f t="shared" si="627"/>
        <v>0</v>
      </c>
      <c r="CW545">
        <f t="shared" si="628"/>
        <v>0</v>
      </c>
      <c r="CX545">
        <f t="shared" si="629"/>
        <v>0</v>
      </c>
      <c r="CY545">
        <f t="shared" si="630"/>
        <v>0</v>
      </c>
      <c r="CZ545">
        <f t="shared" si="631"/>
        <v>0</v>
      </c>
      <c r="DC545" t="s">
        <v>6</v>
      </c>
      <c r="DD545" t="s">
        <v>6</v>
      </c>
      <c r="DE545" t="s">
        <v>6</v>
      </c>
      <c r="DF545" t="s">
        <v>6</v>
      </c>
      <c r="DG545" t="s">
        <v>6</v>
      </c>
      <c r="DH545" t="s">
        <v>6</v>
      </c>
      <c r="DI545" t="s">
        <v>6</v>
      </c>
      <c r="DJ545" t="s">
        <v>6</v>
      </c>
      <c r="DK545" t="s">
        <v>6</v>
      </c>
      <c r="DL545" t="s">
        <v>6</v>
      </c>
      <c r="DM545" t="s">
        <v>6</v>
      </c>
      <c r="DN545">
        <v>0</v>
      </c>
      <c r="DO545">
        <v>0</v>
      </c>
      <c r="DP545">
        <v>1</v>
      </c>
      <c r="DQ545">
        <v>1</v>
      </c>
      <c r="DU545">
        <v>1003</v>
      </c>
      <c r="DV545" t="s">
        <v>501</v>
      </c>
      <c r="DW545" t="s">
        <v>501</v>
      </c>
      <c r="DX545">
        <v>1</v>
      </c>
      <c r="EE545">
        <v>27028906</v>
      </c>
      <c r="EF545">
        <v>3</v>
      </c>
      <c r="EG545" t="s">
        <v>367</v>
      </c>
      <c r="EH545">
        <v>0</v>
      </c>
      <c r="EI545" t="s">
        <v>6</v>
      </c>
      <c r="EJ545">
        <v>2</v>
      </c>
      <c r="EK545">
        <v>108001</v>
      </c>
      <c r="EL545" t="s">
        <v>368</v>
      </c>
      <c r="EM545" t="s">
        <v>369</v>
      </c>
      <c r="EO545" t="s">
        <v>6</v>
      </c>
      <c r="EQ545">
        <v>1024</v>
      </c>
      <c r="ER545">
        <v>27.32</v>
      </c>
      <c r="ES545">
        <v>27.32</v>
      </c>
      <c r="ET545">
        <v>0</v>
      </c>
      <c r="EU545">
        <v>0</v>
      </c>
      <c r="EV545">
        <v>0</v>
      </c>
      <c r="EW545">
        <v>0</v>
      </c>
      <c r="EX545">
        <v>0</v>
      </c>
      <c r="FQ545">
        <v>0</v>
      </c>
      <c r="FR545">
        <f t="shared" si="632"/>
        <v>0</v>
      </c>
      <c r="FS545">
        <v>0</v>
      </c>
      <c r="FX545">
        <v>95</v>
      </c>
      <c r="FY545">
        <v>65</v>
      </c>
      <c r="GA545" t="s">
        <v>6</v>
      </c>
      <c r="GD545">
        <v>0</v>
      </c>
      <c r="GF545">
        <v>-1610115627</v>
      </c>
      <c r="GG545">
        <v>2</v>
      </c>
      <c r="GH545">
        <v>1</v>
      </c>
      <c r="GI545">
        <v>-2</v>
      </c>
      <c r="GJ545">
        <v>0</v>
      </c>
      <c r="GK545">
        <f>ROUND(R545*(S12)/100,2)</f>
        <v>0</v>
      </c>
      <c r="GL545">
        <f t="shared" si="633"/>
        <v>0</v>
      </c>
      <c r="GM545">
        <f t="shared" si="634"/>
        <v>3278.4</v>
      </c>
      <c r="GN545">
        <f t="shared" si="635"/>
        <v>0</v>
      </c>
      <c r="GO545">
        <f t="shared" si="636"/>
        <v>3278.4</v>
      </c>
      <c r="GP545">
        <f t="shared" si="637"/>
        <v>0</v>
      </c>
      <c r="GR545">
        <v>0</v>
      </c>
      <c r="GS545">
        <v>0</v>
      </c>
      <c r="GT545">
        <v>0</v>
      </c>
      <c r="GU545" t="s">
        <v>6</v>
      </c>
      <c r="GV545">
        <f t="shared" si="638"/>
        <v>0</v>
      </c>
      <c r="GW545">
        <v>1</v>
      </c>
      <c r="GX545">
        <f t="shared" si="639"/>
        <v>0</v>
      </c>
      <c r="HA545">
        <v>0</v>
      </c>
      <c r="HB545">
        <v>0</v>
      </c>
      <c r="IK545">
        <v>0</v>
      </c>
    </row>
    <row r="546" spans="1:255" x14ac:dyDescent="0.2">
      <c r="A546" s="2">
        <v>17</v>
      </c>
      <c r="B546" s="2">
        <v>1</v>
      </c>
      <c r="C546" s="2">
        <f>ROW(SmtRes!A1501)</f>
        <v>1501</v>
      </c>
      <c r="D546" s="2">
        <f>ROW(EtalonRes!A1514)</f>
        <v>1514</v>
      </c>
      <c r="E546" s="2" t="s">
        <v>734</v>
      </c>
      <c r="F546" s="2" t="s">
        <v>364</v>
      </c>
      <c r="G546" s="2" t="s">
        <v>365</v>
      </c>
      <c r="H546" s="2" t="s">
        <v>317</v>
      </c>
      <c r="I546" s="2">
        <f>ROUND(26/100,9)</f>
        <v>0.26</v>
      </c>
      <c r="J546" s="2">
        <v>0</v>
      </c>
      <c r="K546" s="2"/>
      <c r="L546" s="2"/>
      <c r="M546" s="2"/>
      <c r="N546" s="2"/>
      <c r="O546" s="2">
        <f t="shared" si="607"/>
        <v>1538.1</v>
      </c>
      <c r="P546" s="2">
        <f t="shared" si="608"/>
        <v>835.45</v>
      </c>
      <c r="Q546" s="2">
        <f t="shared" si="609"/>
        <v>48.57</v>
      </c>
      <c r="R546" s="2">
        <f t="shared" si="610"/>
        <v>6.46</v>
      </c>
      <c r="S546" s="2">
        <f t="shared" si="611"/>
        <v>654.08000000000004</v>
      </c>
      <c r="T546" s="2">
        <f t="shared" si="612"/>
        <v>0</v>
      </c>
      <c r="U546" s="2">
        <f t="shared" si="613"/>
        <v>65.936000000000007</v>
      </c>
      <c r="V546" s="2">
        <f t="shared" si="614"/>
        <v>0.51480000000000004</v>
      </c>
      <c r="W546" s="2">
        <f t="shared" si="615"/>
        <v>0</v>
      </c>
      <c r="X546" s="2">
        <f t="shared" si="616"/>
        <v>627.51</v>
      </c>
      <c r="Y546" s="2">
        <f t="shared" si="617"/>
        <v>429.35</v>
      </c>
      <c r="Z546" s="2"/>
      <c r="AA546" s="2">
        <v>27721505</v>
      </c>
      <c r="AB546" s="2">
        <f t="shared" si="618"/>
        <v>5915.77</v>
      </c>
      <c r="AC546" s="2">
        <f t="shared" si="642"/>
        <v>3213.26</v>
      </c>
      <c r="AD546" s="2">
        <f t="shared" si="643"/>
        <v>186.8</v>
      </c>
      <c r="AE546" s="2">
        <f t="shared" si="644"/>
        <v>24.85</v>
      </c>
      <c r="AF546" s="2">
        <f t="shared" si="645"/>
        <v>2515.71</v>
      </c>
      <c r="AG546" s="2">
        <f t="shared" si="619"/>
        <v>0</v>
      </c>
      <c r="AH546" s="2">
        <f t="shared" si="646"/>
        <v>253.6</v>
      </c>
      <c r="AI546" s="2">
        <f t="shared" si="647"/>
        <v>1.98</v>
      </c>
      <c r="AJ546" s="2">
        <f t="shared" si="620"/>
        <v>0</v>
      </c>
      <c r="AK546" s="2">
        <v>5915.77</v>
      </c>
      <c r="AL546" s="2">
        <v>3213.26</v>
      </c>
      <c r="AM546" s="2">
        <v>186.8</v>
      </c>
      <c r="AN546" s="2">
        <v>24.85</v>
      </c>
      <c r="AO546" s="2">
        <v>2515.71</v>
      </c>
      <c r="AP546" s="2">
        <v>0</v>
      </c>
      <c r="AQ546" s="2">
        <v>253.6</v>
      </c>
      <c r="AR546" s="2">
        <v>1.98</v>
      </c>
      <c r="AS546" s="2">
        <v>0</v>
      </c>
      <c r="AT546" s="2">
        <v>95</v>
      </c>
      <c r="AU546" s="2">
        <v>65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6</v>
      </c>
      <c r="BE546" s="2" t="s">
        <v>6</v>
      </c>
      <c r="BF546" s="2" t="s">
        <v>6</v>
      </c>
      <c r="BG546" s="2" t="s">
        <v>6</v>
      </c>
      <c r="BH546" s="2">
        <v>0</v>
      </c>
      <c r="BI546" s="2">
        <v>2</v>
      </c>
      <c r="BJ546" s="2" t="s">
        <v>366</v>
      </c>
      <c r="BK546" s="2"/>
      <c r="BL546" s="2"/>
      <c r="BM546" s="2">
        <v>108001</v>
      </c>
      <c r="BN546" s="2">
        <v>0</v>
      </c>
      <c r="BO546" s="2" t="s">
        <v>6</v>
      </c>
      <c r="BP546" s="2">
        <v>0</v>
      </c>
      <c r="BQ546" s="2">
        <v>3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6</v>
      </c>
      <c r="BZ546" s="2">
        <v>95</v>
      </c>
      <c r="CA546" s="2">
        <v>65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6</v>
      </c>
      <c r="CO546" s="2">
        <v>0</v>
      </c>
      <c r="CP546" s="2">
        <f t="shared" si="621"/>
        <v>1538.1000000000001</v>
      </c>
      <c r="CQ546" s="2">
        <f t="shared" si="622"/>
        <v>3213.26</v>
      </c>
      <c r="CR546" s="2">
        <f t="shared" si="623"/>
        <v>186.8</v>
      </c>
      <c r="CS546" s="2">
        <f t="shared" si="624"/>
        <v>24.85</v>
      </c>
      <c r="CT546" s="2">
        <f t="shared" si="625"/>
        <v>2515.71</v>
      </c>
      <c r="CU546" s="2">
        <f t="shared" si="626"/>
        <v>0</v>
      </c>
      <c r="CV546" s="2">
        <f t="shared" si="627"/>
        <v>253.6</v>
      </c>
      <c r="CW546" s="2">
        <f t="shared" si="628"/>
        <v>1.98</v>
      </c>
      <c r="CX546" s="2">
        <f t="shared" si="629"/>
        <v>0</v>
      </c>
      <c r="CY546" s="2">
        <f t="shared" si="630"/>
        <v>627.51300000000015</v>
      </c>
      <c r="CZ546" s="2">
        <f t="shared" si="631"/>
        <v>429.35100000000006</v>
      </c>
      <c r="DA546" s="2"/>
      <c r="DB546" s="2"/>
      <c r="DC546" s="2" t="s">
        <v>6</v>
      </c>
      <c r="DD546" s="2" t="s">
        <v>6</v>
      </c>
      <c r="DE546" s="2" t="s">
        <v>6</v>
      </c>
      <c r="DF546" s="2" t="s">
        <v>6</v>
      </c>
      <c r="DG546" s="2" t="s">
        <v>6</v>
      </c>
      <c r="DH546" s="2" t="s">
        <v>6</v>
      </c>
      <c r="DI546" s="2" t="s">
        <v>6</v>
      </c>
      <c r="DJ546" s="2" t="s">
        <v>6</v>
      </c>
      <c r="DK546" s="2" t="s">
        <v>6</v>
      </c>
      <c r="DL546" s="2" t="s">
        <v>6</v>
      </c>
      <c r="DM546" s="2" t="s">
        <v>6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1013</v>
      </c>
      <c r="DV546" s="2" t="s">
        <v>317</v>
      </c>
      <c r="DW546" s="2" t="s">
        <v>317</v>
      </c>
      <c r="DX546" s="2">
        <v>1</v>
      </c>
      <c r="DY546" s="2"/>
      <c r="DZ546" s="2"/>
      <c r="EA546" s="2"/>
      <c r="EB546" s="2"/>
      <c r="EC546" s="2"/>
      <c r="ED546" s="2"/>
      <c r="EE546" s="2">
        <v>27028906</v>
      </c>
      <c r="EF546" s="2">
        <v>3</v>
      </c>
      <c r="EG546" s="2" t="s">
        <v>367</v>
      </c>
      <c r="EH546" s="2">
        <v>0</v>
      </c>
      <c r="EI546" s="2" t="s">
        <v>6</v>
      </c>
      <c r="EJ546" s="2">
        <v>2</v>
      </c>
      <c r="EK546" s="2">
        <v>108001</v>
      </c>
      <c r="EL546" s="2" t="s">
        <v>368</v>
      </c>
      <c r="EM546" s="2" t="s">
        <v>369</v>
      </c>
      <c r="EN546" s="2"/>
      <c r="EO546" s="2" t="s">
        <v>6</v>
      </c>
      <c r="EP546" s="2"/>
      <c r="EQ546" s="2">
        <v>0</v>
      </c>
      <c r="ER546" s="2">
        <v>5915.77</v>
      </c>
      <c r="ES546" s="2">
        <v>3213.26</v>
      </c>
      <c r="ET546" s="2">
        <v>186.8</v>
      </c>
      <c r="EU546" s="2">
        <v>24.85</v>
      </c>
      <c r="EV546" s="2">
        <v>2515.71</v>
      </c>
      <c r="EW546" s="2">
        <v>253.6</v>
      </c>
      <c r="EX546" s="2">
        <v>1.98</v>
      </c>
      <c r="EY546" s="2">
        <v>0</v>
      </c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632"/>
        <v>0</v>
      </c>
      <c r="FS546" s="2">
        <v>0</v>
      </c>
      <c r="FT546" s="2"/>
      <c r="FU546" s="2"/>
      <c r="FV546" s="2"/>
      <c r="FW546" s="2"/>
      <c r="FX546" s="2">
        <v>95</v>
      </c>
      <c r="FY546" s="2">
        <v>65</v>
      </c>
      <c r="FZ546" s="2"/>
      <c r="GA546" s="2" t="s">
        <v>6</v>
      </c>
      <c r="GB546" s="2"/>
      <c r="GC546" s="2"/>
      <c r="GD546" s="2">
        <v>0</v>
      </c>
      <c r="GE546" s="2"/>
      <c r="GF546" s="2">
        <v>1676392197</v>
      </c>
      <c r="GG546" s="2">
        <v>2</v>
      </c>
      <c r="GH546" s="2">
        <v>1</v>
      </c>
      <c r="GI546" s="2">
        <v>-2</v>
      </c>
      <c r="GJ546" s="2">
        <v>0</v>
      </c>
      <c r="GK546" s="2">
        <f>ROUND(R546*(R12)/100,2)</f>
        <v>0</v>
      </c>
      <c r="GL546" s="2">
        <f t="shared" si="633"/>
        <v>0</v>
      </c>
      <c r="GM546" s="2">
        <f t="shared" si="634"/>
        <v>2594.96</v>
      </c>
      <c r="GN546" s="2">
        <f t="shared" si="635"/>
        <v>0</v>
      </c>
      <c r="GO546" s="2">
        <f t="shared" si="636"/>
        <v>2594.96</v>
      </c>
      <c r="GP546" s="2">
        <f t="shared" si="637"/>
        <v>0</v>
      </c>
      <c r="GQ546" s="2"/>
      <c r="GR546" s="2">
        <v>0</v>
      </c>
      <c r="GS546" s="2">
        <v>3</v>
      </c>
      <c r="GT546" s="2">
        <v>0</v>
      </c>
      <c r="GU546" s="2" t="s">
        <v>6</v>
      </c>
      <c r="GV546" s="2">
        <f t="shared" si="638"/>
        <v>0</v>
      </c>
      <c r="GW546" s="2">
        <v>1</v>
      </c>
      <c r="GX546" s="2">
        <f t="shared" si="639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17</v>
      </c>
      <c r="B547">
        <v>1</v>
      </c>
      <c r="C547">
        <f>ROW(SmtRes!A1516)</f>
        <v>1516</v>
      </c>
      <c r="D547">
        <f>ROW(EtalonRes!A1528)</f>
        <v>1528</v>
      </c>
      <c r="E547" t="s">
        <v>734</v>
      </c>
      <c r="F547" t="s">
        <v>364</v>
      </c>
      <c r="G547" t="s">
        <v>365</v>
      </c>
      <c r="H547" t="s">
        <v>317</v>
      </c>
      <c r="I547">
        <f>ROUND(26/100,9)</f>
        <v>0.26</v>
      </c>
      <c r="J547">
        <v>0</v>
      </c>
      <c r="O547">
        <f t="shared" si="607"/>
        <v>1538.1</v>
      </c>
      <c r="P547">
        <f t="shared" si="608"/>
        <v>835.45</v>
      </c>
      <c r="Q547">
        <f t="shared" si="609"/>
        <v>48.57</v>
      </c>
      <c r="R547">
        <f t="shared" si="610"/>
        <v>6.46</v>
      </c>
      <c r="S547">
        <f t="shared" si="611"/>
        <v>654.08000000000004</v>
      </c>
      <c r="T547">
        <f t="shared" si="612"/>
        <v>0</v>
      </c>
      <c r="U547">
        <f t="shared" si="613"/>
        <v>65.936000000000007</v>
      </c>
      <c r="V547">
        <f t="shared" si="614"/>
        <v>0.51480000000000004</v>
      </c>
      <c r="W547">
        <f t="shared" si="615"/>
        <v>0</v>
      </c>
      <c r="X547">
        <f t="shared" si="616"/>
        <v>627.51</v>
      </c>
      <c r="Y547">
        <f t="shared" si="617"/>
        <v>429.35</v>
      </c>
      <c r="AA547">
        <v>27721504</v>
      </c>
      <c r="AB547">
        <f t="shared" si="618"/>
        <v>5915.77</v>
      </c>
      <c r="AC547">
        <f t="shared" si="642"/>
        <v>3213.26</v>
      </c>
      <c r="AD547">
        <f t="shared" si="643"/>
        <v>186.8</v>
      </c>
      <c r="AE547">
        <f t="shared" si="644"/>
        <v>24.85</v>
      </c>
      <c r="AF547">
        <f t="shared" si="645"/>
        <v>2515.71</v>
      </c>
      <c r="AG547">
        <f t="shared" si="619"/>
        <v>0</v>
      </c>
      <c r="AH547">
        <f t="shared" si="646"/>
        <v>253.6</v>
      </c>
      <c r="AI547">
        <f t="shared" si="647"/>
        <v>1.98</v>
      </c>
      <c r="AJ547">
        <f t="shared" si="620"/>
        <v>0</v>
      </c>
      <c r="AK547">
        <v>5915.77</v>
      </c>
      <c r="AL547">
        <v>3213.26</v>
      </c>
      <c r="AM547">
        <v>186.8</v>
      </c>
      <c r="AN547">
        <v>24.85</v>
      </c>
      <c r="AO547">
        <v>2515.71</v>
      </c>
      <c r="AP547">
        <v>0</v>
      </c>
      <c r="AQ547">
        <v>253.6</v>
      </c>
      <c r="AR547">
        <v>1.98</v>
      </c>
      <c r="AS547">
        <v>0</v>
      </c>
      <c r="AT547">
        <v>95</v>
      </c>
      <c r="AU547">
        <v>65</v>
      </c>
      <c r="AV547">
        <v>1</v>
      </c>
      <c r="AW547">
        <v>1</v>
      </c>
      <c r="AZ547">
        <v>1</v>
      </c>
      <c r="BA547">
        <v>1</v>
      </c>
      <c r="BB547">
        <v>1</v>
      </c>
      <c r="BC547">
        <v>1</v>
      </c>
      <c r="BD547" t="s">
        <v>6</v>
      </c>
      <c r="BE547" t="s">
        <v>6</v>
      </c>
      <c r="BF547" t="s">
        <v>6</v>
      </c>
      <c r="BG547" t="s">
        <v>6</v>
      </c>
      <c r="BH547">
        <v>0</v>
      </c>
      <c r="BI547">
        <v>2</v>
      </c>
      <c r="BJ547" t="s">
        <v>366</v>
      </c>
      <c r="BM547">
        <v>108001</v>
      </c>
      <c r="BN547">
        <v>0</v>
      </c>
      <c r="BO547" t="s">
        <v>6</v>
      </c>
      <c r="BP547">
        <v>0</v>
      </c>
      <c r="BQ547">
        <v>3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6</v>
      </c>
      <c r="BZ547">
        <v>95</v>
      </c>
      <c r="CA547">
        <v>65</v>
      </c>
      <c r="CF547">
        <v>0</v>
      </c>
      <c r="CG547">
        <v>0</v>
      </c>
      <c r="CM547">
        <v>0</v>
      </c>
      <c r="CN547" t="s">
        <v>6</v>
      </c>
      <c r="CO547">
        <v>0</v>
      </c>
      <c r="CP547">
        <f t="shared" si="621"/>
        <v>1538.1000000000001</v>
      </c>
      <c r="CQ547">
        <f t="shared" si="622"/>
        <v>3213.26</v>
      </c>
      <c r="CR547">
        <f t="shared" si="623"/>
        <v>186.8</v>
      </c>
      <c r="CS547">
        <f t="shared" si="624"/>
        <v>24.85</v>
      </c>
      <c r="CT547">
        <f t="shared" si="625"/>
        <v>2515.71</v>
      </c>
      <c r="CU547">
        <f t="shared" si="626"/>
        <v>0</v>
      </c>
      <c r="CV547">
        <f t="shared" si="627"/>
        <v>253.6</v>
      </c>
      <c r="CW547">
        <f t="shared" si="628"/>
        <v>1.98</v>
      </c>
      <c r="CX547">
        <f t="shared" si="629"/>
        <v>0</v>
      </c>
      <c r="CY547">
        <f t="shared" si="630"/>
        <v>627.51300000000015</v>
      </c>
      <c r="CZ547">
        <f t="shared" si="631"/>
        <v>429.35100000000006</v>
      </c>
      <c r="DC547" t="s">
        <v>6</v>
      </c>
      <c r="DD547" t="s">
        <v>6</v>
      </c>
      <c r="DE547" t="s">
        <v>6</v>
      </c>
      <c r="DF547" t="s">
        <v>6</v>
      </c>
      <c r="DG547" t="s">
        <v>6</v>
      </c>
      <c r="DH547" t="s">
        <v>6</v>
      </c>
      <c r="DI547" t="s">
        <v>6</v>
      </c>
      <c r="DJ547" t="s">
        <v>6</v>
      </c>
      <c r="DK547" t="s">
        <v>6</v>
      </c>
      <c r="DL547" t="s">
        <v>6</v>
      </c>
      <c r="DM547" t="s">
        <v>6</v>
      </c>
      <c r="DN547">
        <v>0</v>
      </c>
      <c r="DO547">
        <v>0</v>
      </c>
      <c r="DP547">
        <v>1</v>
      </c>
      <c r="DQ547">
        <v>1</v>
      </c>
      <c r="DU547">
        <v>1013</v>
      </c>
      <c r="DV547" t="s">
        <v>317</v>
      </c>
      <c r="DW547" t="s">
        <v>317</v>
      </c>
      <c r="DX547">
        <v>1</v>
      </c>
      <c r="EE547">
        <v>27028906</v>
      </c>
      <c r="EF547">
        <v>3</v>
      </c>
      <c r="EG547" t="s">
        <v>367</v>
      </c>
      <c r="EH547">
        <v>0</v>
      </c>
      <c r="EI547" t="s">
        <v>6</v>
      </c>
      <c r="EJ547">
        <v>2</v>
      </c>
      <c r="EK547">
        <v>108001</v>
      </c>
      <c r="EL547" t="s">
        <v>368</v>
      </c>
      <c r="EM547" t="s">
        <v>369</v>
      </c>
      <c r="EO547" t="s">
        <v>6</v>
      </c>
      <c r="EQ547">
        <v>0</v>
      </c>
      <c r="ER547">
        <v>5915.77</v>
      </c>
      <c r="ES547">
        <v>3213.26</v>
      </c>
      <c r="ET547">
        <v>186.8</v>
      </c>
      <c r="EU547">
        <v>24.85</v>
      </c>
      <c r="EV547">
        <v>2515.71</v>
      </c>
      <c r="EW547">
        <v>253.6</v>
      </c>
      <c r="EX547">
        <v>1.98</v>
      </c>
      <c r="EY547">
        <v>0</v>
      </c>
      <c r="FQ547">
        <v>0</v>
      </c>
      <c r="FR547">
        <f t="shared" si="632"/>
        <v>0</v>
      </c>
      <c r="FS547">
        <v>0</v>
      </c>
      <c r="FX547">
        <v>95</v>
      </c>
      <c r="FY547">
        <v>65</v>
      </c>
      <c r="GA547" t="s">
        <v>6</v>
      </c>
      <c r="GD547">
        <v>0</v>
      </c>
      <c r="GF547">
        <v>1676392197</v>
      </c>
      <c r="GG547">
        <v>2</v>
      </c>
      <c r="GH547">
        <v>1</v>
      </c>
      <c r="GI547">
        <v>-2</v>
      </c>
      <c r="GJ547">
        <v>0</v>
      </c>
      <c r="GK547">
        <f>ROUND(R547*(S12)/100,2)</f>
        <v>0</v>
      </c>
      <c r="GL547">
        <f t="shared" si="633"/>
        <v>0</v>
      </c>
      <c r="GM547">
        <f t="shared" si="634"/>
        <v>2594.96</v>
      </c>
      <c r="GN547">
        <f t="shared" si="635"/>
        <v>0</v>
      </c>
      <c r="GO547">
        <f t="shared" si="636"/>
        <v>2594.96</v>
      </c>
      <c r="GP547">
        <f t="shared" si="637"/>
        <v>0</v>
      </c>
      <c r="GR547">
        <v>0</v>
      </c>
      <c r="GS547">
        <v>0</v>
      </c>
      <c r="GT547">
        <v>0</v>
      </c>
      <c r="GU547" t="s">
        <v>6</v>
      </c>
      <c r="GV547">
        <f t="shared" si="638"/>
        <v>0</v>
      </c>
      <c r="GW547">
        <v>1</v>
      </c>
      <c r="GX547">
        <f t="shared" si="639"/>
        <v>0</v>
      </c>
      <c r="HA547">
        <v>0</v>
      </c>
      <c r="HB547">
        <v>0</v>
      </c>
      <c r="IK547">
        <v>0</v>
      </c>
    </row>
    <row r="548" spans="1:255" x14ac:dyDescent="0.2">
      <c r="A548" s="2">
        <v>18</v>
      </c>
      <c r="B548" s="2">
        <v>1</v>
      </c>
      <c r="C548" s="2">
        <v>1500</v>
      </c>
      <c r="D548" s="2"/>
      <c r="E548" s="2" t="s">
        <v>735</v>
      </c>
      <c r="F548" s="2" t="s">
        <v>371</v>
      </c>
      <c r="G548" s="2" t="s">
        <v>372</v>
      </c>
      <c r="H548" s="2" t="s">
        <v>252</v>
      </c>
      <c r="I548" s="2">
        <f>I546*J548</f>
        <v>26</v>
      </c>
      <c r="J548" s="2">
        <v>100</v>
      </c>
      <c r="K548" s="2"/>
      <c r="L548" s="2"/>
      <c r="M548" s="2"/>
      <c r="N548" s="2"/>
      <c r="O548" s="2">
        <f t="shared" si="607"/>
        <v>8619.52</v>
      </c>
      <c r="P548" s="2">
        <f t="shared" si="608"/>
        <v>8619.52</v>
      </c>
      <c r="Q548" s="2">
        <f t="shared" si="609"/>
        <v>0</v>
      </c>
      <c r="R548" s="2">
        <f t="shared" si="610"/>
        <v>0</v>
      </c>
      <c r="S548" s="2">
        <f t="shared" si="611"/>
        <v>0</v>
      </c>
      <c r="T548" s="2">
        <f t="shared" si="612"/>
        <v>0</v>
      </c>
      <c r="U548" s="2">
        <f t="shared" si="613"/>
        <v>0</v>
      </c>
      <c r="V548" s="2">
        <f t="shared" si="614"/>
        <v>0</v>
      </c>
      <c r="W548" s="2">
        <f t="shared" si="615"/>
        <v>0</v>
      </c>
      <c r="X548" s="2">
        <f t="shared" si="616"/>
        <v>0</v>
      </c>
      <c r="Y548" s="2">
        <f t="shared" si="617"/>
        <v>0</v>
      </c>
      <c r="Z548" s="2"/>
      <c r="AA548" s="2">
        <v>27721505</v>
      </c>
      <c r="AB548" s="2">
        <f t="shared" si="618"/>
        <v>331.52</v>
      </c>
      <c r="AC548" s="2">
        <f t="shared" si="642"/>
        <v>331.52</v>
      </c>
      <c r="AD548" s="2">
        <f t="shared" si="643"/>
        <v>0</v>
      </c>
      <c r="AE548" s="2">
        <f t="shared" si="644"/>
        <v>0</v>
      </c>
      <c r="AF548" s="2">
        <f t="shared" si="645"/>
        <v>0</v>
      </c>
      <c r="AG548" s="2">
        <f t="shared" si="619"/>
        <v>0</v>
      </c>
      <c r="AH548" s="2">
        <f t="shared" si="646"/>
        <v>0</v>
      </c>
      <c r="AI548" s="2">
        <f t="shared" si="647"/>
        <v>0</v>
      </c>
      <c r="AJ548" s="2">
        <f t="shared" si="620"/>
        <v>0</v>
      </c>
      <c r="AK548" s="2">
        <v>331.52</v>
      </c>
      <c r="AL548" s="2">
        <v>331.52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95</v>
      </c>
      <c r="AU548" s="2">
        <v>65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6</v>
      </c>
      <c r="BE548" s="2" t="s">
        <v>6</v>
      </c>
      <c r="BF548" s="2" t="s">
        <v>6</v>
      </c>
      <c r="BG548" s="2" t="s">
        <v>6</v>
      </c>
      <c r="BH548" s="2">
        <v>3</v>
      </c>
      <c r="BI548" s="2">
        <v>2</v>
      </c>
      <c r="BJ548" s="2" t="s">
        <v>373</v>
      </c>
      <c r="BK548" s="2"/>
      <c r="BL548" s="2"/>
      <c r="BM548" s="2">
        <v>108001</v>
      </c>
      <c r="BN548" s="2">
        <v>0</v>
      </c>
      <c r="BO548" s="2" t="s">
        <v>6</v>
      </c>
      <c r="BP548" s="2">
        <v>0</v>
      </c>
      <c r="BQ548" s="2">
        <v>3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6</v>
      </c>
      <c r="BZ548" s="2">
        <v>95</v>
      </c>
      <c r="CA548" s="2">
        <v>65</v>
      </c>
      <c r="CB548" s="2"/>
      <c r="CC548" s="2"/>
      <c r="CD548" s="2"/>
      <c r="CE548" s="2"/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6</v>
      </c>
      <c r="CO548" s="2">
        <v>0</v>
      </c>
      <c r="CP548" s="2">
        <f t="shared" si="621"/>
        <v>8619.52</v>
      </c>
      <c r="CQ548" s="2">
        <f t="shared" si="622"/>
        <v>331.52</v>
      </c>
      <c r="CR548" s="2">
        <f t="shared" si="623"/>
        <v>0</v>
      </c>
      <c r="CS548" s="2">
        <f t="shared" si="624"/>
        <v>0</v>
      </c>
      <c r="CT548" s="2">
        <f t="shared" si="625"/>
        <v>0</v>
      </c>
      <c r="CU548" s="2">
        <f t="shared" si="626"/>
        <v>0</v>
      </c>
      <c r="CV548" s="2">
        <f t="shared" si="627"/>
        <v>0</v>
      </c>
      <c r="CW548" s="2">
        <f t="shared" si="628"/>
        <v>0</v>
      </c>
      <c r="CX548" s="2">
        <f t="shared" si="629"/>
        <v>0</v>
      </c>
      <c r="CY548" s="2">
        <f t="shared" si="630"/>
        <v>0</v>
      </c>
      <c r="CZ548" s="2">
        <f t="shared" si="631"/>
        <v>0</v>
      </c>
      <c r="DA548" s="2"/>
      <c r="DB548" s="2"/>
      <c r="DC548" s="2" t="s">
        <v>6</v>
      </c>
      <c r="DD548" s="2" t="s">
        <v>6</v>
      </c>
      <c r="DE548" s="2" t="s">
        <v>6</v>
      </c>
      <c r="DF548" s="2" t="s">
        <v>6</v>
      </c>
      <c r="DG548" s="2" t="s">
        <v>6</v>
      </c>
      <c r="DH548" s="2" t="s">
        <v>6</v>
      </c>
      <c r="DI548" s="2" t="s">
        <v>6</v>
      </c>
      <c r="DJ548" s="2" t="s">
        <v>6</v>
      </c>
      <c r="DK548" s="2" t="s">
        <v>6</v>
      </c>
      <c r="DL548" s="2" t="s">
        <v>6</v>
      </c>
      <c r="DM548" s="2" t="s">
        <v>6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1010</v>
      </c>
      <c r="DV548" s="2" t="s">
        <v>252</v>
      </c>
      <c r="DW548" s="2" t="s">
        <v>252</v>
      </c>
      <c r="DX548" s="2">
        <v>1</v>
      </c>
      <c r="DY548" s="2"/>
      <c r="DZ548" s="2"/>
      <c r="EA548" s="2"/>
      <c r="EB548" s="2"/>
      <c r="EC548" s="2"/>
      <c r="ED548" s="2"/>
      <c r="EE548" s="2">
        <v>27028906</v>
      </c>
      <c r="EF548" s="2">
        <v>3</v>
      </c>
      <c r="EG548" s="2" t="s">
        <v>367</v>
      </c>
      <c r="EH548" s="2">
        <v>0</v>
      </c>
      <c r="EI548" s="2" t="s">
        <v>6</v>
      </c>
      <c r="EJ548" s="2">
        <v>2</v>
      </c>
      <c r="EK548" s="2">
        <v>108001</v>
      </c>
      <c r="EL548" s="2" t="s">
        <v>368</v>
      </c>
      <c r="EM548" s="2" t="s">
        <v>369</v>
      </c>
      <c r="EN548" s="2"/>
      <c r="EO548" s="2" t="s">
        <v>6</v>
      </c>
      <c r="EP548" s="2"/>
      <c r="EQ548" s="2">
        <v>0</v>
      </c>
      <c r="ER548" s="2">
        <v>331.52</v>
      </c>
      <c r="ES548" s="2">
        <v>331.52</v>
      </c>
      <c r="ET548" s="2">
        <v>0</v>
      </c>
      <c r="EU548" s="2">
        <v>0</v>
      </c>
      <c r="EV548" s="2">
        <v>0</v>
      </c>
      <c r="EW548" s="2">
        <v>0</v>
      </c>
      <c r="EX548" s="2">
        <v>0</v>
      </c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632"/>
        <v>0</v>
      </c>
      <c r="FS548" s="2">
        <v>0</v>
      </c>
      <c r="FT548" s="2"/>
      <c r="FU548" s="2"/>
      <c r="FV548" s="2"/>
      <c r="FW548" s="2"/>
      <c r="FX548" s="2">
        <v>95</v>
      </c>
      <c r="FY548" s="2">
        <v>65</v>
      </c>
      <c r="FZ548" s="2"/>
      <c r="GA548" s="2" t="s">
        <v>6</v>
      </c>
      <c r="GB548" s="2"/>
      <c r="GC548" s="2"/>
      <c r="GD548" s="2">
        <v>0</v>
      </c>
      <c r="GE548" s="2"/>
      <c r="GF548" s="2">
        <v>-79161026</v>
      </c>
      <c r="GG548" s="2">
        <v>2</v>
      </c>
      <c r="GH548" s="2">
        <v>1</v>
      </c>
      <c r="GI548" s="2">
        <v>-2</v>
      </c>
      <c r="GJ548" s="2">
        <v>0</v>
      </c>
      <c r="GK548" s="2">
        <f>ROUND(R548*(R12)/100,2)</f>
        <v>0</v>
      </c>
      <c r="GL548" s="2">
        <f t="shared" si="633"/>
        <v>0</v>
      </c>
      <c r="GM548" s="2">
        <f t="shared" si="634"/>
        <v>8619.52</v>
      </c>
      <c r="GN548" s="2">
        <f t="shared" si="635"/>
        <v>0</v>
      </c>
      <c r="GO548" s="2">
        <f t="shared" si="636"/>
        <v>8619.52</v>
      </c>
      <c r="GP548" s="2">
        <f t="shared" si="637"/>
        <v>0</v>
      </c>
      <c r="GQ548" s="2"/>
      <c r="GR548" s="2">
        <v>0</v>
      </c>
      <c r="GS548" s="2">
        <v>3</v>
      </c>
      <c r="GT548" s="2">
        <v>0</v>
      </c>
      <c r="GU548" s="2" t="s">
        <v>6</v>
      </c>
      <c r="GV548" s="2">
        <f t="shared" si="638"/>
        <v>0</v>
      </c>
      <c r="GW548" s="2">
        <v>1</v>
      </c>
      <c r="GX548" s="2">
        <f t="shared" si="639"/>
        <v>0</v>
      </c>
      <c r="GY548" s="2"/>
      <c r="GZ548" s="2"/>
      <c r="HA548" s="2">
        <v>0</v>
      </c>
      <c r="HB548" s="2">
        <v>0</v>
      </c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18</v>
      </c>
      <c r="B549">
        <v>1</v>
      </c>
      <c r="C549">
        <v>1515</v>
      </c>
      <c r="E549" t="s">
        <v>735</v>
      </c>
      <c r="F549" t="s">
        <v>371</v>
      </c>
      <c r="G549" t="s">
        <v>372</v>
      </c>
      <c r="H549" t="s">
        <v>252</v>
      </c>
      <c r="I549">
        <f>I547*J549</f>
        <v>26</v>
      </c>
      <c r="J549">
        <v>100</v>
      </c>
      <c r="O549">
        <f t="shared" si="607"/>
        <v>8619.52</v>
      </c>
      <c r="P549">
        <f t="shared" si="608"/>
        <v>8619.52</v>
      </c>
      <c r="Q549">
        <f t="shared" si="609"/>
        <v>0</v>
      </c>
      <c r="R549">
        <f t="shared" si="610"/>
        <v>0</v>
      </c>
      <c r="S549">
        <f t="shared" si="611"/>
        <v>0</v>
      </c>
      <c r="T549">
        <f t="shared" si="612"/>
        <v>0</v>
      </c>
      <c r="U549">
        <f t="shared" si="613"/>
        <v>0</v>
      </c>
      <c r="V549">
        <f t="shared" si="614"/>
        <v>0</v>
      </c>
      <c r="W549">
        <f t="shared" si="615"/>
        <v>0</v>
      </c>
      <c r="X549">
        <f t="shared" si="616"/>
        <v>0</v>
      </c>
      <c r="Y549">
        <f t="shared" si="617"/>
        <v>0</v>
      </c>
      <c r="AA549">
        <v>27721504</v>
      </c>
      <c r="AB549">
        <f t="shared" si="618"/>
        <v>331.52</v>
      </c>
      <c r="AC549">
        <f t="shared" si="642"/>
        <v>331.52</v>
      </c>
      <c r="AD549">
        <f t="shared" si="643"/>
        <v>0</v>
      </c>
      <c r="AE549">
        <f t="shared" si="644"/>
        <v>0</v>
      </c>
      <c r="AF549">
        <f t="shared" si="645"/>
        <v>0</v>
      </c>
      <c r="AG549">
        <f t="shared" si="619"/>
        <v>0</v>
      </c>
      <c r="AH549">
        <f t="shared" si="646"/>
        <v>0</v>
      </c>
      <c r="AI549">
        <f t="shared" si="647"/>
        <v>0</v>
      </c>
      <c r="AJ549">
        <f t="shared" si="620"/>
        <v>0</v>
      </c>
      <c r="AK549">
        <v>331.52</v>
      </c>
      <c r="AL549">
        <v>331.52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95</v>
      </c>
      <c r="AU549">
        <v>65</v>
      </c>
      <c r="AV549">
        <v>1</v>
      </c>
      <c r="AW549">
        <v>1</v>
      </c>
      <c r="AZ549">
        <v>1</v>
      </c>
      <c r="BA549">
        <v>1</v>
      </c>
      <c r="BB549">
        <v>1</v>
      </c>
      <c r="BC549">
        <v>1</v>
      </c>
      <c r="BD549" t="s">
        <v>6</v>
      </c>
      <c r="BE549" t="s">
        <v>6</v>
      </c>
      <c r="BF549" t="s">
        <v>6</v>
      </c>
      <c r="BG549" t="s">
        <v>6</v>
      </c>
      <c r="BH549">
        <v>3</v>
      </c>
      <c r="BI549">
        <v>2</v>
      </c>
      <c r="BJ549" t="s">
        <v>373</v>
      </c>
      <c r="BM549">
        <v>108001</v>
      </c>
      <c r="BN549">
        <v>0</v>
      </c>
      <c r="BO549" t="s">
        <v>6</v>
      </c>
      <c r="BP549">
        <v>0</v>
      </c>
      <c r="BQ549">
        <v>3</v>
      </c>
      <c r="BR549">
        <v>0</v>
      </c>
      <c r="BS549">
        <v>1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6</v>
      </c>
      <c r="BZ549">
        <v>95</v>
      </c>
      <c r="CA549">
        <v>65</v>
      </c>
      <c r="CF549">
        <v>0</v>
      </c>
      <c r="CG549">
        <v>0</v>
      </c>
      <c r="CM549">
        <v>0</v>
      </c>
      <c r="CN549" t="s">
        <v>6</v>
      </c>
      <c r="CO549">
        <v>0</v>
      </c>
      <c r="CP549">
        <f t="shared" si="621"/>
        <v>8619.52</v>
      </c>
      <c r="CQ549">
        <f t="shared" si="622"/>
        <v>331.52</v>
      </c>
      <c r="CR549">
        <f t="shared" si="623"/>
        <v>0</v>
      </c>
      <c r="CS549">
        <f t="shared" si="624"/>
        <v>0</v>
      </c>
      <c r="CT549">
        <f t="shared" si="625"/>
        <v>0</v>
      </c>
      <c r="CU549">
        <f t="shared" si="626"/>
        <v>0</v>
      </c>
      <c r="CV549">
        <f t="shared" si="627"/>
        <v>0</v>
      </c>
      <c r="CW549">
        <f t="shared" si="628"/>
        <v>0</v>
      </c>
      <c r="CX549">
        <f t="shared" si="629"/>
        <v>0</v>
      </c>
      <c r="CY549">
        <f t="shared" si="630"/>
        <v>0</v>
      </c>
      <c r="CZ549">
        <f t="shared" si="631"/>
        <v>0</v>
      </c>
      <c r="DC549" t="s">
        <v>6</v>
      </c>
      <c r="DD549" t="s">
        <v>6</v>
      </c>
      <c r="DE549" t="s">
        <v>6</v>
      </c>
      <c r="DF549" t="s">
        <v>6</v>
      </c>
      <c r="DG549" t="s">
        <v>6</v>
      </c>
      <c r="DH549" t="s">
        <v>6</v>
      </c>
      <c r="DI549" t="s">
        <v>6</v>
      </c>
      <c r="DJ549" t="s">
        <v>6</v>
      </c>
      <c r="DK549" t="s">
        <v>6</v>
      </c>
      <c r="DL549" t="s">
        <v>6</v>
      </c>
      <c r="DM549" t="s">
        <v>6</v>
      </c>
      <c r="DN549">
        <v>0</v>
      </c>
      <c r="DO549">
        <v>0</v>
      </c>
      <c r="DP549">
        <v>1</v>
      </c>
      <c r="DQ549">
        <v>1</v>
      </c>
      <c r="DU549">
        <v>1010</v>
      </c>
      <c r="DV549" t="s">
        <v>252</v>
      </c>
      <c r="DW549" t="s">
        <v>252</v>
      </c>
      <c r="DX549">
        <v>1</v>
      </c>
      <c r="EE549">
        <v>27028906</v>
      </c>
      <c r="EF549">
        <v>3</v>
      </c>
      <c r="EG549" t="s">
        <v>367</v>
      </c>
      <c r="EH549">
        <v>0</v>
      </c>
      <c r="EI549" t="s">
        <v>6</v>
      </c>
      <c r="EJ549">
        <v>2</v>
      </c>
      <c r="EK549">
        <v>108001</v>
      </c>
      <c r="EL549" t="s">
        <v>368</v>
      </c>
      <c r="EM549" t="s">
        <v>369</v>
      </c>
      <c r="EO549" t="s">
        <v>6</v>
      </c>
      <c r="EQ549">
        <v>0</v>
      </c>
      <c r="ER549">
        <v>331.52</v>
      </c>
      <c r="ES549">
        <v>331.52</v>
      </c>
      <c r="ET549">
        <v>0</v>
      </c>
      <c r="EU549">
        <v>0</v>
      </c>
      <c r="EV549">
        <v>0</v>
      </c>
      <c r="EW549">
        <v>0</v>
      </c>
      <c r="EX549">
        <v>0</v>
      </c>
      <c r="FQ549">
        <v>0</v>
      </c>
      <c r="FR549">
        <f t="shared" si="632"/>
        <v>0</v>
      </c>
      <c r="FS549">
        <v>0</v>
      </c>
      <c r="FX549">
        <v>95</v>
      </c>
      <c r="FY549">
        <v>65</v>
      </c>
      <c r="GA549" t="s">
        <v>6</v>
      </c>
      <c r="GD549">
        <v>0</v>
      </c>
      <c r="GF549">
        <v>-79161026</v>
      </c>
      <c r="GG549">
        <v>2</v>
      </c>
      <c r="GH549">
        <v>1</v>
      </c>
      <c r="GI549">
        <v>-2</v>
      </c>
      <c r="GJ549">
        <v>0</v>
      </c>
      <c r="GK549">
        <f>ROUND(R549*(S12)/100,2)</f>
        <v>0</v>
      </c>
      <c r="GL549">
        <f t="shared" si="633"/>
        <v>0</v>
      </c>
      <c r="GM549">
        <f t="shared" si="634"/>
        <v>8619.52</v>
      </c>
      <c r="GN549">
        <f t="shared" si="635"/>
        <v>0</v>
      </c>
      <c r="GO549">
        <f t="shared" si="636"/>
        <v>8619.52</v>
      </c>
      <c r="GP549">
        <f t="shared" si="637"/>
        <v>0</v>
      </c>
      <c r="GR549">
        <v>0</v>
      </c>
      <c r="GS549">
        <v>0</v>
      </c>
      <c r="GT549">
        <v>0</v>
      </c>
      <c r="GU549" t="s">
        <v>6</v>
      </c>
      <c r="GV549">
        <f t="shared" si="638"/>
        <v>0</v>
      </c>
      <c r="GW549">
        <v>1</v>
      </c>
      <c r="GX549">
        <f t="shared" si="639"/>
        <v>0</v>
      </c>
      <c r="HA549">
        <v>0</v>
      </c>
      <c r="HB549">
        <v>0</v>
      </c>
      <c r="IK549">
        <v>0</v>
      </c>
    </row>
    <row r="550" spans="1:255" x14ac:dyDescent="0.2">
      <c r="A550" s="2">
        <v>17</v>
      </c>
      <c r="B550" s="2">
        <v>1</v>
      </c>
      <c r="C550" s="2">
        <f>ROW(SmtRes!A1523)</f>
        <v>1523</v>
      </c>
      <c r="D550" s="2">
        <f>ROW(EtalonRes!A1534)</f>
        <v>1534</v>
      </c>
      <c r="E550" s="2" t="s">
        <v>736</v>
      </c>
      <c r="F550" s="2" t="s">
        <v>375</v>
      </c>
      <c r="G550" s="2" t="s">
        <v>376</v>
      </c>
      <c r="H550" s="2" t="s">
        <v>18</v>
      </c>
      <c r="I550" s="2">
        <f>ROUND(5/100,9)</f>
        <v>0.05</v>
      </c>
      <c r="J550" s="2">
        <v>0</v>
      </c>
      <c r="K550" s="2"/>
      <c r="L550" s="2"/>
      <c r="M550" s="2"/>
      <c r="N550" s="2"/>
      <c r="O550" s="2">
        <f t="shared" si="607"/>
        <v>10.35</v>
      </c>
      <c r="P550" s="2">
        <f t="shared" si="608"/>
        <v>2.58</v>
      </c>
      <c r="Q550" s="2">
        <f t="shared" si="609"/>
        <v>0.02</v>
      </c>
      <c r="R550" s="2">
        <f t="shared" si="610"/>
        <v>0.01</v>
      </c>
      <c r="S550" s="2">
        <f t="shared" si="611"/>
        <v>7.75</v>
      </c>
      <c r="T550" s="2">
        <f t="shared" si="612"/>
        <v>0</v>
      </c>
      <c r="U550" s="2">
        <f t="shared" si="613"/>
        <v>0.8145</v>
      </c>
      <c r="V550" s="2">
        <f t="shared" si="614"/>
        <v>5.0000000000000001E-4</v>
      </c>
      <c r="W550" s="2">
        <f t="shared" si="615"/>
        <v>0</v>
      </c>
      <c r="X550" s="2">
        <f t="shared" si="616"/>
        <v>7.37</v>
      </c>
      <c r="Y550" s="2">
        <f t="shared" si="617"/>
        <v>5.04</v>
      </c>
      <c r="Z550" s="2"/>
      <c r="AA550" s="2">
        <v>27721505</v>
      </c>
      <c r="AB550" s="2">
        <f t="shared" si="618"/>
        <v>206.76</v>
      </c>
      <c r="AC550" s="2">
        <f t="shared" si="642"/>
        <v>51.53</v>
      </c>
      <c r="AD550" s="2">
        <f t="shared" si="643"/>
        <v>0.31</v>
      </c>
      <c r="AE550" s="2">
        <f t="shared" si="644"/>
        <v>0.14000000000000001</v>
      </c>
      <c r="AF550" s="2">
        <f t="shared" si="645"/>
        <v>154.91999999999999</v>
      </c>
      <c r="AG550" s="2">
        <f t="shared" si="619"/>
        <v>0</v>
      </c>
      <c r="AH550" s="2">
        <f t="shared" si="646"/>
        <v>16.29</v>
      </c>
      <c r="AI550" s="2">
        <f t="shared" si="647"/>
        <v>0.01</v>
      </c>
      <c r="AJ550" s="2">
        <f t="shared" si="620"/>
        <v>0</v>
      </c>
      <c r="AK550" s="2">
        <v>206.76</v>
      </c>
      <c r="AL550" s="2">
        <v>51.53</v>
      </c>
      <c r="AM550" s="2">
        <v>0.31</v>
      </c>
      <c r="AN550" s="2">
        <v>0.14000000000000001</v>
      </c>
      <c r="AO550" s="2">
        <v>154.91999999999999</v>
      </c>
      <c r="AP550" s="2">
        <v>0</v>
      </c>
      <c r="AQ550" s="2">
        <v>16.29</v>
      </c>
      <c r="AR550" s="2">
        <v>0.01</v>
      </c>
      <c r="AS550" s="2">
        <v>0</v>
      </c>
      <c r="AT550" s="2">
        <v>95</v>
      </c>
      <c r="AU550" s="2">
        <v>65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6</v>
      </c>
      <c r="BE550" s="2" t="s">
        <v>6</v>
      </c>
      <c r="BF550" s="2" t="s">
        <v>6</v>
      </c>
      <c r="BG550" s="2" t="s">
        <v>6</v>
      </c>
      <c r="BH550" s="2">
        <v>0</v>
      </c>
      <c r="BI550" s="2">
        <v>2</v>
      </c>
      <c r="BJ550" s="2" t="s">
        <v>377</v>
      </c>
      <c r="BK550" s="2"/>
      <c r="BL550" s="2"/>
      <c r="BM550" s="2">
        <v>108001</v>
      </c>
      <c r="BN550" s="2">
        <v>0</v>
      </c>
      <c r="BO550" s="2" t="s">
        <v>6</v>
      </c>
      <c r="BP550" s="2">
        <v>0</v>
      </c>
      <c r="BQ550" s="2">
        <v>3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6</v>
      </c>
      <c r="BZ550" s="2">
        <v>95</v>
      </c>
      <c r="CA550" s="2">
        <v>65</v>
      </c>
      <c r="CB550" s="2"/>
      <c r="CC550" s="2"/>
      <c r="CD550" s="2"/>
      <c r="CE550" s="2"/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6</v>
      </c>
      <c r="CO550" s="2">
        <v>0</v>
      </c>
      <c r="CP550" s="2">
        <f t="shared" si="621"/>
        <v>10.35</v>
      </c>
      <c r="CQ550" s="2">
        <f t="shared" si="622"/>
        <v>51.53</v>
      </c>
      <c r="CR550" s="2">
        <f t="shared" si="623"/>
        <v>0.31</v>
      </c>
      <c r="CS550" s="2">
        <f t="shared" si="624"/>
        <v>0.14000000000000001</v>
      </c>
      <c r="CT550" s="2">
        <f t="shared" si="625"/>
        <v>154.91999999999999</v>
      </c>
      <c r="CU550" s="2">
        <f t="shared" si="626"/>
        <v>0</v>
      </c>
      <c r="CV550" s="2">
        <f t="shared" si="627"/>
        <v>16.29</v>
      </c>
      <c r="CW550" s="2">
        <f t="shared" si="628"/>
        <v>0.01</v>
      </c>
      <c r="CX550" s="2">
        <f t="shared" si="629"/>
        <v>0</v>
      </c>
      <c r="CY550" s="2">
        <f t="shared" si="630"/>
        <v>7.371999999999999</v>
      </c>
      <c r="CZ550" s="2">
        <f t="shared" si="631"/>
        <v>5.0439999999999996</v>
      </c>
      <c r="DA550" s="2"/>
      <c r="DB550" s="2"/>
      <c r="DC550" s="2" t="s">
        <v>6</v>
      </c>
      <c r="DD550" s="2" t="s">
        <v>6</v>
      </c>
      <c r="DE550" s="2" t="s">
        <v>6</v>
      </c>
      <c r="DF550" s="2" t="s">
        <v>6</v>
      </c>
      <c r="DG550" s="2" t="s">
        <v>6</v>
      </c>
      <c r="DH550" s="2" t="s">
        <v>6</v>
      </c>
      <c r="DI550" s="2" t="s">
        <v>6</v>
      </c>
      <c r="DJ550" s="2" t="s">
        <v>6</v>
      </c>
      <c r="DK550" s="2" t="s">
        <v>6</v>
      </c>
      <c r="DL550" s="2" t="s">
        <v>6</v>
      </c>
      <c r="DM550" s="2" t="s">
        <v>6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1003</v>
      </c>
      <c r="DV550" s="2" t="s">
        <v>18</v>
      </c>
      <c r="DW550" s="2" t="s">
        <v>18</v>
      </c>
      <c r="DX550" s="2">
        <v>100</v>
      </c>
      <c r="DY550" s="2"/>
      <c r="DZ550" s="2"/>
      <c r="EA550" s="2"/>
      <c r="EB550" s="2"/>
      <c r="EC550" s="2"/>
      <c r="ED550" s="2"/>
      <c r="EE550" s="2">
        <v>27028906</v>
      </c>
      <c r="EF550" s="2">
        <v>3</v>
      </c>
      <c r="EG550" s="2" t="s">
        <v>367</v>
      </c>
      <c r="EH550" s="2">
        <v>0</v>
      </c>
      <c r="EI550" s="2" t="s">
        <v>6</v>
      </c>
      <c r="EJ550" s="2">
        <v>2</v>
      </c>
      <c r="EK550" s="2">
        <v>108001</v>
      </c>
      <c r="EL550" s="2" t="s">
        <v>368</v>
      </c>
      <c r="EM550" s="2" t="s">
        <v>369</v>
      </c>
      <c r="EN550" s="2"/>
      <c r="EO550" s="2" t="s">
        <v>6</v>
      </c>
      <c r="EP550" s="2"/>
      <c r="EQ550" s="2">
        <v>0</v>
      </c>
      <c r="ER550" s="2">
        <v>206.76</v>
      </c>
      <c r="ES550" s="2">
        <v>51.53</v>
      </c>
      <c r="ET550" s="2">
        <v>0.31</v>
      </c>
      <c r="EU550" s="2">
        <v>0.14000000000000001</v>
      </c>
      <c r="EV550" s="2">
        <v>154.91999999999999</v>
      </c>
      <c r="EW550" s="2">
        <v>16.29</v>
      </c>
      <c r="EX550" s="2">
        <v>0.01</v>
      </c>
      <c r="EY550" s="2">
        <v>0</v>
      </c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632"/>
        <v>0</v>
      </c>
      <c r="FS550" s="2">
        <v>0</v>
      </c>
      <c r="FT550" s="2"/>
      <c r="FU550" s="2"/>
      <c r="FV550" s="2"/>
      <c r="FW550" s="2"/>
      <c r="FX550" s="2">
        <v>95</v>
      </c>
      <c r="FY550" s="2">
        <v>65</v>
      </c>
      <c r="FZ550" s="2"/>
      <c r="GA550" s="2" t="s">
        <v>6</v>
      </c>
      <c r="GB550" s="2"/>
      <c r="GC550" s="2"/>
      <c r="GD550" s="2">
        <v>0</v>
      </c>
      <c r="GE550" s="2"/>
      <c r="GF550" s="2">
        <v>-1776686347</v>
      </c>
      <c r="GG550" s="2">
        <v>2</v>
      </c>
      <c r="GH550" s="2">
        <v>1</v>
      </c>
      <c r="GI550" s="2">
        <v>-2</v>
      </c>
      <c r="GJ550" s="2">
        <v>0</v>
      </c>
      <c r="GK550" s="2">
        <f>ROUND(R550*(R12)/100,2)</f>
        <v>0</v>
      </c>
      <c r="GL550" s="2">
        <f t="shared" si="633"/>
        <v>0</v>
      </c>
      <c r="GM550" s="2">
        <f t="shared" si="634"/>
        <v>22.76</v>
      </c>
      <c r="GN550" s="2">
        <f t="shared" si="635"/>
        <v>0</v>
      </c>
      <c r="GO550" s="2">
        <f t="shared" si="636"/>
        <v>22.76</v>
      </c>
      <c r="GP550" s="2">
        <f t="shared" si="637"/>
        <v>0</v>
      </c>
      <c r="GQ550" s="2"/>
      <c r="GR550" s="2">
        <v>0</v>
      </c>
      <c r="GS550" s="2">
        <v>3</v>
      </c>
      <c r="GT550" s="2">
        <v>0</v>
      </c>
      <c r="GU550" s="2" t="s">
        <v>6</v>
      </c>
      <c r="GV550" s="2">
        <f t="shared" si="638"/>
        <v>0</v>
      </c>
      <c r="GW550" s="2">
        <v>1</v>
      </c>
      <c r="GX550" s="2">
        <f t="shared" si="639"/>
        <v>0</v>
      </c>
      <c r="GY550" s="2"/>
      <c r="GZ550" s="2"/>
      <c r="HA550" s="2">
        <v>0</v>
      </c>
      <c r="HB550" s="2">
        <v>0</v>
      </c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17</v>
      </c>
      <c r="B551">
        <v>1</v>
      </c>
      <c r="C551">
        <f>ROW(SmtRes!A1530)</f>
        <v>1530</v>
      </c>
      <c r="D551">
        <f>ROW(EtalonRes!A1540)</f>
        <v>1540</v>
      </c>
      <c r="E551" t="s">
        <v>736</v>
      </c>
      <c r="F551" t="s">
        <v>375</v>
      </c>
      <c r="G551" t="s">
        <v>376</v>
      </c>
      <c r="H551" t="s">
        <v>18</v>
      </c>
      <c r="I551">
        <f>ROUND(5/100,9)</f>
        <v>0.05</v>
      </c>
      <c r="J551">
        <v>0</v>
      </c>
      <c r="O551">
        <f t="shared" si="607"/>
        <v>10.35</v>
      </c>
      <c r="P551">
        <f t="shared" si="608"/>
        <v>2.58</v>
      </c>
      <c r="Q551">
        <f t="shared" si="609"/>
        <v>0.02</v>
      </c>
      <c r="R551">
        <f t="shared" si="610"/>
        <v>0.01</v>
      </c>
      <c r="S551">
        <f t="shared" si="611"/>
        <v>7.75</v>
      </c>
      <c r="T551">
        <f t="shared" si="612"/>
        <v>0</v>
      </c>
      <c r="U551">
        <f t="shared" si="613"/>
        <v>0.8145</v>
      </c>
      <c r="V551">
        <f t="shared" si="614"/>
        <v>5.0000000000000001E-4</v>
      </c>
      <c r="W551">
        <f t="shared" si="615"/>
        <v>0</v>
      </c>
      <c r="X551">
        <f t="shared" si="616"/>
        <v>7.37</v>
      </c>
      <c r="Y551">
        <f t="shared" si="617"/>
        <v>5.04</v>
      </c>
      <c r="AA551">
        <v>27721504</v>
      </c>
      <c r="AB551">
        <f t="shared" si="618"/>
        <v>206.76</v>
      </c>
      <c r="AC551">
        <f t="shared" si="642"/>
        <v>51.53</v>
      </c>
      <c r="AD551">
        <f t="shared" si="643"/>
        <v>0.31</v>
      </c>
      <c r="AE551">
        <f t="shared" si="644"/>
        <v>0.14000000000000001</v>
      </c>
      <c r="AF551">
        <f t="shared" si="645"/>
        <v>154.91999999999999</v>
      </c>
      <c r="AG551">
        <f t="shared" si="619"/>
        <v>0</v>
      </c>
      <c r="AH551">
        <f t="shared" si="646"/>
        <v>16.29</v>
      </c>
      <c r="AI551">
        <f t="shared" si="647"/>
        <v>0.01</v>
      </c>
      <c r="AJ551">
        <f t="shared" si="620"/>
        <v>0</v>
      </c>
      <c r="AK551">
        <v>206.76</v>
      </c>
      <c r="AL551">
        <v>51.53</v>
      </c>
      <c r="AM551">
        <v>0.31</v>
      </c>
      <c r="AN551">
        <v>0.14000000000000001</v>
      </c>
      <c r="AO551">
        <v>154.91999999999999</v>
      </c>
      <c r="AP551">
        <v>0</v>
      </c>
      <c r="AQ551">
        <v>16.29</v>
      </c>
      <c r="AR551">
        <v>0.01</v>
      </c>
      <c r="AS551">
        <v>0</v>
      </c>
      <c r="AT551">
        <v>95</v>
      </c>
      <c r="AU551">
        <v>65</v>
      </c>
      <c r="AV551">
        <v>1</v>
      </c>
      <c r="AW551">
        <v>1</v>
      </c>
      <c r="AZ551">
        <v>1</v>
      </c>
      <c r="BA551">
        <v>1</v>
      </c>
      <c r="BB551">
        <v>1</v>
      </c>
      <c r="BC551">
        <v>1</v>
      </c>
      <c r="BD551" t="s">
        <v>6</v>
      </c>
      <c r="BE551" t="s">
        <v>6</v>
      </c>
      <c r="BF551" t="s">
        <v>6</v>
      </c>
      <c r="BG551" t="s">
        <v>6</v>
      </c>
      <c r="BH551">
        <v>0</v>
      </c>
      <c r="BI551">
        <v>2</v>
      </c>
      <c r="BJ551" t="s">
        <v>377</v>
      </c>
      <c r="BM551">
        <v>108001</v>
      </c>
      <c r="BN551">
        <v>0</v>
      </c>
      <c r="BO551" t="s">
        <v>6</v>
      </c>
      <c r="BP551">
        <v>0</v>
      </c>
      <c r="BQ551">
        <v>3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6</v>
      </c>
      <c r="BZ551">
        <v>95</v>
      </c>
      <c r="CA551">
        <v>65</v>
      </c>
      <c r="CF551">
        <v>0</v>
      </c>
      <c r="CG551">
        <v>0</v>
      </c>
      <c r="CM551">
        <v>0</v>
      </c>
      <c r="CN551" t="s">
        <v>6</v>
      </c>
      <c r="CO551">
        <v>0</v>
      </c>
      <c r="CP551">
        <f t="shared" si="621"/>
        <v>10.35</v>
      </c>
      <c r="CQ551">
        <f t="shared" si="622"/>
        <v>51.53</v>
      </c>
      <c r="CR551">
        <f t="shared" si="623"/>
        <v>0.31</v>
      </c>
      <c r="CS551">
        <f t="shared" si="624"/>
        <v>0.14000000000000001</v>
      </c>
      <c r="CT551">
        <f t="shared" si="625"/>
        <v>154.91999999999999</v>
      </c>
      <c r="CU551">
        <f t="shared" si="626"/>
        <v>0</v>
      </c>
      <c r="CV551">
        <f t="shared" si="627"/>
        <v>16.29</v>
      </c>
      <c r="CW551">
        <f t="shared" si="628"/>
        <v>0.01</v>
      </c>
      <c r="CX551">
        <f t="shared" si="629"/>
        <v>0</v>
      </c>
      <c r="CY551">
        <f t="shared" si="630"/>
        <v>7.371999999999999</v>
      </c>
      <c r="CZ551">
        <f t="shared" si="631"/>
        <v>5.0439999999999996</v>
      </c>
      <c r="DC551" t="s">
        <v>6</v>
      </c>
      <c r="DD551" t="s">
        <v>6</v>
      </c>
      <c r="DE551" t="s">
        <v>6</v>
      </c>
      <c r="DF551" t="s">
        <v>6</v>
      </c>
      <c r="DG551" t="s">
        <v>6</v>
      </c>
      <c r="DH551" t="s">
        <v>6</v>
      </c>
      <c r="DI551" t="s">
        <v>6</v>
      </c>
      <c r="DJ551" t="s">
        <v>6</v>
      </c>
      <c r="DK551" t="s">
        <v>6</v>
      </c>
      <c r="DL551" t="s">
        <v>6</v>
      </c>
      <c r="DM551" t="s">
        <v>6</v>
      </c>
      <c r="DN551">
        <v>0</v>
      </c>
      <c r="DO551">
        <v>0</v>
      </c>
      <c r="DP551">
        <v>1</v>
      </c>
      <c r="DQ551">
        <v>1</v>
      </c>
      <c r="DU551">
        <v>1003</v>
      </c>
      <c r="DV551" t="s">
        <v>18</v>
      </c>
      <c r="DW551" t="s">
        <v>18</v>
      </c>
      <c r="DX551">
        <v>100</v>
      </c>
      <c r="EE551">
        <v>27028906</v>
      </c>
      <c r="EF551">
        <v>3</v>
      </c>
      <c r="EG551" t="s">
        <v>367</v>
      </c>
      <c r="EH551">
        <v>0</v>
      </c>
      <c r="EI551" t="s">
        <v>6</v>
      </c>
      <c r="EJ551">
        <v>2</v>
      </c>
      <c r="EK551">
        <v>108001</v>
      </c>
      <c r="EL551" t="s">
        <v>368</v>
      </c>
      <c r="EM551" t="s">
        <v>369</v>
      </c>
      <c r="EO551" t="s">
        <v>6</v>
      </c>
      <c r="EQ551">
        <v>0</v>
      </c>
      <c r="ER551">
        <v>206.76</v>
      </c>
      <c r="ES551">
        <v>51.53</v>
      </c>
      <c r="ET551">
        <v>0.31</v>
      </c>
      <c r="EU551">
        <v>0.14000000000000001</v>
      </c>
      <c r="EV551">
        <v>154.91999999999999</v>
      </c>
      <c r="EW551">
        <v>16.29</v>
      </c>
      <c r="EX551">
        <v>0.01</v>
      </c>
      <c r="EY551">
        <v>0</v>
      </c>
      <c r="FQ551">
        <v>0</v>
      </c>
      <c r="FR551">
        <f t="shared" si="632"/>
        <v>0</v>
      </c>
      <c r="FS551">
        <v>0</v>
      </c>
      <c r="FX551">
        <v>95</v>
      </c>
      <c r="FY551">
        <v>65</v>
      </c>
      <c r="GA551" t="s">
        <v>6</v>
      </c>
      <c r="GD551">
        <v>0</v>
      </c>
      <c r="GF551">
        <v>-1776686347</v>
      </c>
      <c r="GG551">
        <v>2</v>
      </c>
      <c r="GH551">
        <v>1</v>
      </c>
      <c r="GI551">
        <v>-2</v>
      </c>
      <c r="GJ551">
        <v>0</v>
      </c>
      <c r="GK551">
        <f>ROUND(R551*(S12)/100,2)</f>
        <v>0</v>
      </c>
      <c r="GL551">
        <f t="shared" si="633"/>
        <v>0</v>
      </c>
      <c r="GM551">
        <f t="shared" si="634"/>
        <v>22.76</v>
      </c>
      <c r="GN551">
        <f t="shared" si="635"/>
        <v>0</v>
      </c>
      <c r="GO551">
        <f t="shared" si="636"/>
        <v>22.76</v>
      </c>
      <c r="GP551">
        <f t="shared" si="637"/>
        <v>0</v>
      </c>
      <c r="GR551">
        <v>0</v>
      </c>
      <c r="GS551">
        <v>0</v>
      </c>
      <c r="GT551">
        <v>0</v>
      </c>
      <c r="GU551" t="s">
        <v>6</v>
      </c>
      <c r="GV551">
        <f t="shared" si="638"/>
        <v>0</v>
      </c>
      <c r="GW551">
        <v>1</v>
      </c>
      <c r="GX551">
        <f t="shared" si="639"/>
        <v>0</v>
      </c>
      <c r="HA551">
        <v>0</v>
      </c>
      <c r="HB551">
        <v>0</v>
      </c>
      <c r="IK551">
        <v>0</v>
      </c>
    </row>
    <row r="552" spans="1:255" x14ac:dyDescent="0.2">
      <c r="A552" s="2">
        <v>18</v>
      </c>
      <c r="B552" s="2">
        <v>1</v>
      </c>
      <c r="C552" s="2">
        <v>1522</v>
      </c>
      <c r="D552" s="2"/>
      <c r="E552" s="2" t="s">
        <v>737</v>
      </c>
      <c r="F552" s="2" t="s">
        <v>379</v>
      </c>
      <c r="G552" s="2" t="s">
        <v>380</v>
      </c>
      <c r="H552" s="2" t="s">
        <v>18</v>
      </c>
      <c r="I552" s="2">
        <f>I550*J552</f>
        <v>0.05</v>
      </c>
      <c r="J552" s="2">
        <v>1</v>
      </c>
      <c r="K552" s="2"/>
      <c r="L552" s="2"/>
      <c r="M552" s="2"/>
      <c r="N552" s="2"/>
      <c r="O552" s="2">
        <f t="shared" si="607"/>
        <v>5.74</v>
      </c>
      <c r="P552" s="2">
        <f t="shared" si="608"/>
        <v>5.74</v>
      </c>
      <c r="Q552" s="2">
        <f t="shared" si="609"/>
        <v>0</v>
      </c>
      <c r="R552" s="2">
        <f t="shared" si="610"/>
        <v>0</v>
      </c>
      <c r="S552" s="2">
        <f t="shared" si="611"/>
        <v>0</v>
      </c>
      <c r="T552" s="2">
        <f t="shared" si="612"/>
        <v>0</v>
      </c>
      <c r="U552" s="2">
        <f t="shared" si="613"/>
        <v>0</v>
      </c>
      <c r="V552" s="2">
        <f t="shared" si="614"/>
        <v>0</v>
      </c>
      <c r="W552" s="2">
        <f t="shared" si="615"/>
        <v>0</v>
      </c>
      <c r="X552" s="2">
        <f t="shared" si="616"/>
        <v>0</v>
      </c>
      <c r="Y552" s="2">
        <f t="shared" si="617"/>
        <v>0</v>
      </c>
      <c r="Z552" s="2"/>
      <c r="AA552" s="2">
        <v>27721505</v>
      </c>
      <c r="AB552" s="2">
        <f t="shared" si="618"/>
        <v>114.75</v>
      </c>
      <c r="AC552" s="2">
        <f t="shared" si="642"/>
        <v>114.75</v>
      </c>
      <c r="AD552" s="2">
        <f t="shared" si="643"/>
        <v>0</v>
      </c>
      <c r="AE552" s="2">
        <f t="shared" si="644"/>
        <v>0</v>
      </c>
      <c r="AF552" s="2">
        <f t="shared" si="645"/>
        <v>0</v>
      </c>
      <c r="AG552" s="2">
        <f t="shared" si="619"/>
        <v>0</v>
      </c>
      <c r="AH552" s="2">
        <f t="shared" si="646"/>
        <v>0</v>
      </c>
      <c r="AI552" s="2">
        <f t="shared" si="647"/>
        <v>0</v>
      </c>
      <c r="AJ552" s="2">
        <f t="shared" si="620"/>
        <v>0</v>
      </c>
      <c r="AK552" s="2">
        <v>114.75</v>
      </c>
      <c r="AL552" s="2">
        <v>114.75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95</v>
      </c>
      <c r="AU552" s="2">
        <v>65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6</v>
      </c>
      <c r="BE552" s="2" t="s">
        <v>6</v>
      </c>
      <c r="BF552" s="2" t="s">
        <v>6</v>
      </c>
      <c r="BG552" s="2" t="s">
        <v>6</v>
      </c>
      <c r="BH552" s="2">
        <v>3</v>
      </c>
      <c r="BI552" s="2">
        <v>2</v>
      </c>
      <c r="BJ552" s="2" t="s">
        <v>381</v>
      </c>
      <c r="BK552" s="2"/>
      <c r="BL552" s="2"/>
      <c r="BM552" s="2">
        <v>108001</v>
      </c>
      <c r="BN552" s="2">
        <v>0</v>
      </c>
      <c r="BO552" s="2" t="s">
        <v>6</v>
      </c>
      <c r="BP552" s="2">
        <v>0</v>
      </c>
      <c r="BQ552" s="2">
        <v>3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6</v>
      </c>
      <c r="BZ552" s="2">
        <v>95</v>
      </c>
      <c r="CA552" s="2">
        <v>65</v>
      </c>
      <c r="CB552" s="2"/>
      <c r="CC552" s="2"/>
      <c r="CD552" s="2"/>
      <c r="CE552" s="2"/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6</v>
      </c>
      <c r="CO552" s="2">
        <v>0</v>
      </c>
      <c r="CP552" s="2">
        <f t="shared" si="621"/>
        <v>5.74</v>
      </c>
      <c r="CQ552" s="2">
        <f t="shared" si="622"/>
        <v>114.75</v>
      </c>
      <c r="CR552" s="2">
        <f t="shared" si="623"/>
        <v>0</v>
      </c>
      <c r="CS552" s="2">
        <f t="shared" si="624"/>
        <v>0</v>
      </c>
      <c r="CT552" s="2">
        <f t="shared" si="625"/>
        <v>0</v>
      </c>
      <c r="CU552" s="2">
        <f t="shared" si="626"/>
        <v>0</v>
      </c>
      <c r="CV552" s="2">
        <f t="shared" si="627"/>
        <v>0</v>
      </c>
      <c r="CW552" s="2">
        <f t="shared" si="628"/>
        <v>0</v>
      </c>
      <c r="CX552" s="2">
        <f t="shared" si="629"/>
        <v>0</v>
      </c>
      <c r="CY552" s="2">
        <f t="shared" si="630"/>
        <v>0</v>
      </c>
      <c r="CZ552" s="2">
        <f t="shared" si="631"/>
        <v>0</v>
      </c>
      <c r="DA552" s="2"/>
      <c r="DB552" s="2"/>
      <c r="DC552" s="2" t="s">
        <v>6</v>
      </c>
      <c r="DD552" s="2" t="s">
        <v>6</v>
      </c>
      <c r="DE552" s="2" t="s">
        <v>6</v>
      </c>
      <c r="DF552" s="2" t="s">
        <v>6</v>
      </c>
      <c r="DG552" s="2" t="s">
        <v>6</v>
      </c>
      <c r="DH552" s="2" t="s">
        <v>6</v>
      </c>
      <c r="DI552" s="2" t="s">
        <v>6</v>
      </c>
      <c r="DJ552" s="2" t="s">
        <v>6</v>
      </c>
      <c r="DK552" s="2" t="s">
        <v>6</v>
      </c>
      <c r="DL552" s="2" t="s">
        <v>6</v>
      </c>
      <c r="DM552" s="2" t="s">
        <v>6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1003</v>
      </c>
      <c r="DV552" s="2" t="s">
        <v>18</v>
      </c>
      <c r="DW552" s="2" t="s">
        <v>18</v>
      </c>
      <c r="DX552" s="2">
        <v>100</v>
      </c>
      <c r="DY552" s="2"/>
      <c r="DZ552" s="2"/>
      <c r="EA552" s="2"/>
      <c r="EB552" s="2"/>
      <c r="EC552" s="2"/>
      <c r="ED552" s="2"/>
      <c r="EE552" s="2">
        <v>27028906</v>
      </c>
      <c r="EF552" s="2">
        <v>3</v>
      </c>
      <c r="EG552" s="2" t="s">
        <v>367</v>
      </c>
      <c r="EH552" s="2">
        <v>0</v>
      </c>
      <c r="EI552" s="2" t="s">
        <v>6</v>
      </c>
      <c r="EJ552" s="2">
        <v>2</v>
      </c>
      <c r="EK552" s="2">
        <v>108001</v>
      </c>
      <c r="EL552" s="2" t="s">
        <v>368</v>
      </c>
      <c r="EM552" s="2" t="s">
        <v>369</v>
      </c>
      <c r="EN552" s="2"/>
      <c r="EO552" s="2" t="s">
        <v>6</v>
      </c>
      <c r="EP552" s="2"/>
      <c r="EQ552" s="2">
        <v>0</v>
      </c>
      <c r="ER552" s="2">
        <v>114.75</v>
      </c>
      <c r="ES552" s="2">
        <v>114.75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632"/>
        <v>0</v>
      </c>
      <c r="FS552" s="2">
        <v>0</v>
      </c>
      <c r="FT552" s="2"/>
      <c r="FU552" s="2"/>
      <c r="FV552" s="2"/>
      <c r="FW552" s="2"/>
      <c r="FX552" s="2">
        <v>95</v>
      </c>
      <c r="FY552" s="2">
        <v>65</v>
      </c>
      <c r="FZ552" s="2"/>
      <c r="GA552" s="2" t="s">
        <v>6</v>
      </c>
      <c r="GB552" s="2"/>
      <c r="GC552" s="2"/>
      <c r="GD552" s="2">
        <v>0</v>
      </c>
      <c r="GE552" s="2"/>
      <c r="GF552" s="2">
        <v>1062154019</v>
      </c>
      <c r="GG552" s="2">
        <v>2</v>
      </c>
      <c r="GH552" s="2">
        <v>1</v>
      </c>
      <c r="GI552" s="2">
        <v>-2</v>
      </c>
      <c r="GJ552" s="2">
        <v>0</v>
      </c>
      <c r="GK552" s="2">
        <f>ROUND(R552*(R12)/100,2)</f>
        <v>0</v>
      </c>
      <c r="GL552" s="2">
        <f t="shared" si="633"/>
        <v>0</v>
      </c>
      <c r="GM552" s="2">
        <f t="shared" si="634"/>
        <v>5.74</v>
      </c>
      <c r="GN552" s="2">
        <f t="shared" si="635"/>
        <v>0</v>
      </c>
      <c r="GO552" s="2">
        <f t="shared" si="636"/>
        <v>5.74</v>
      </c>
      <c r="GP552" s="2">
        <f t="shared" si="637"/>
        <v>0</v>
      </c>
      <c r="GQ552" s="2"/>
      <c r="GR552" s="2">
        <v>0</v>
      </c>
      <c r="GS552" s="2">
        <v>3</v>
      </c>
      <c r="GT552" s="2">
        <v>0</v>
      </c>
      <c r="GU552" s="2" t="s">
        <v>6</v>
      </c>
      <c r="GV552" s="2">
        <f t="shared" si="638"/>
        <v>0</v>
      </c>
      <c r="GW552" s="2">
        <v>1</v>
      </c>
      <c r="GX552" s="2">
        <f t="shared" si="639"/>
        <v>0</v>
      </c>
      <c r="GY552" s="2"/>
      <c r="GZ552" s="2"/>
      <c r="HA552" s="2">
        <v>0</v>
      </c>
      <c r="HB552" s="2">
        <v>0</v>
      </c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18</v>
      </c>
      <c r="B553">
        <v>1</v>
      </c>
      <c r="C553">
        <v>1529</v>
      </c>
      <c r="E553" t="s">
        <v>737</v>
      </c>
      <c r="F553" t="s">
        <v>379</v>
      </c>
      <c r="G553" t="s">
        <v>380</v>
      </c>
      <c r="H553" t="s">
        <v>18</v>
      </c>
      <c r="I553">
        <f>I551*J553</f>
        <v>0.05</v>
      </c>
      <c r="J553">
        <v>1</v>
      </c>
      <c r="O553">
        <f t="shared" si="607"/>
        <v>5.74</v>
      </c>
      <c r="P553">
        <f t="shared" si="608"/>
        <v>5.74</v>
      </c>
      <c r="Q553">
        <f t="shared" si="609"/>
        <v>0</v>
      </c>
      <c r="R553">
        <f t="shared" si="610"/>
        <v>0</v>
      </c>
      <c r="S553">
        <f t="shared" si="611"/>
        <v>0</v>
      </c>
      <c r="T553">
        <f t="shared" si="612"/>
        <v>0</v>
      </c>
      <c r="U553">
        <f t="shared" si="613"/>
        <v>0</v>
      </c>
      <c r="V553">
        <f t="shared" si="614"/>
        <v>0</v>
      </c>
      <c r="W553">
        <f t="shared" si="615"/>
        <v>0</v>
      </c>
      <c r="X553">
        <f t="shared" si="616"/>
        <v>0</v>
      </c>
      <c r="Y553">
        <f t="shared" si="617"/>
        <v>0</v>
      </c>
      <c r="AA553">
        <v>27721504</v>
      </c>
      <c r="AB553">
        <f t="shared" si="618"/>
        <v>114.75</v>
      </c>
      <c r="AC553">
        <f t="shared" si="642"/>
        <v>114.75</v>
      </c>
      <c r="AD553">
        <f t="shared" si="643"/>
        <v>0</v>
      </c>
      <c r="AE553">
        <f t="shared" si="644"/>
        <v>0</v>
      </c>
      <c r="AF553">
        <f t="shared" si="645"/>
        <v>0</v>
      </c>
      <c r="AG553">
        <f t="shared" si="619"/>
        <v>0</v>
      </c>
      <c r="AH553">
        <f t="shared" si="646"/>
        <v>0</v>
      </c>
      <c r="AI553">
        <f t="shared" si="647"/>
        <v>0</v>
      </c>
      <c r="AJ553">
        <f t="shared" si="620"/>
        <v>0</v>
      </c>
      <c r="AK553">
        <v>114.75</v>
      </c>
      <c r="AL553">
        <v>114.75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95</v>
      </c>
      <c r="AU553">
        <v>65</v>
      </c>
      <c r="AV553">
        <v>1</v>
      </c>
      <c r="AW553">
        <v>1</v>
      </c>
      <c r="AZ553">
        <v>1</v>
      </c>
      <c r="BA553">
        <v>1</v>
      </c>
      <c r="BB553">
        <v>1</v>
      </c>
      <c r="BC553">
        <v>1</v>
      </c>
      <c r="BD553" t="s">
        <v>6</v>
      </c>
      <c r="BE553" t="s">
        <v>6</v>
      </c>
      <c r="BF553" t="s">
        <v>6</v>
      </c>
      <c r="BG553" t="s">
        <v>6</v>
      </c>
      <c r="BH553">
        <v>3</v>
      </c>
      <c r="BI553">
        <v>2</v>
      </c>
      <c r="BJ553" t="s">
        <v>381</v>
      </c>
      <c r="BM553">
        <v>108001</v>
      </c>
      <c r="BN553">
        <v>0</v>
      </c>
      <c r="BO553" t="s">
        <v>6</v>
      </c>
      <c r="BP553">
        <v>0</v>
      </c>
      <c r="BQ553">
        <v>3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6</v>
      </c>
      <c r="BZ553">
        <v>95</v>
      </c>
      <c r="CA553">
        <v>65</v>
      </c>
      <c r="CF553">
        <v>0</v>
      </c>
      <c r="CG553">
        <v>0</v>
      </c>
      <c r="CM553">
        <v>0</v>
      </c>
      <c r="CN553" t="s">
        <v>6</v>
      </c>
      <c r="CO553">
        <v>0</v>
      </c>
      <c r="CP553">
        <f t="shared" si="621"/>
        <v>5.74</v>
      </c>
      <c r="CQ553">
        <f t="shared" si="622"/>
        <v>114.75</v>
      </c>
      <c r="CR553">
        <f t="shared" si="623"/>
        <v>0</v>
      </c>
      <c r="CS553">
        <f t="shared" si="624"/>
        <v>0</v>
      </c>
      <c r="CT553">
        <f t="shared" si="625"/>
        <v>0</v>
      </c>
      <c r="CU553">
        <f t="shared" si="626"/>
        <v>0</v>
      </c>
      <c r="CV553">
        <f t="shared" si="627"/>
        <v>0</v>
      </c>
      <c r="CW553">
        <f t="shared" si="628"/>
        <v>0</v>
      </c>
      <c r="CX553">
        <f t="shared" si="629"/>
        <v>0</v>
      </c>
      <c r="CY553">
        <f t="shared" si="630"/>
        <v>0</v>
      </c>
      <c r="CZ553">
        <f t="shared" si="631"/>
        <v>0</v>
      </c>
      <c r="DC553" t="s">
        <v>6</v>
      </c>
      <c r="DD553" t="s">
        <v>6</v>
      </c>
      <c r="DE553" t="s">
        <v>6</v>
      </c>
      <c r="DF553" t="s">
        <v>6</v>
      </c>
      <c r="DG553" t="s">
        <v>6</v>
      </c>
      <c r="DH553" t="s">
        <v>6</v>
      </c>
      <c r="DI553" t="s">
        <v>6</v>
      </c>
      <c r="DJ553" t="s">
        <v>6</v>
      </c>
      <c r="DK553" t="s">
        <v>6</v>
      </c>
      <c r="DL553" t="s">
        <v>6</v>
      </c>
      <c r="DM553" t="s">
        <v>6</v>
      </c>
      <c r="DN553">
        <v>0</v>
      </c>
      <c r="DO553">
        <v>0</v>
      </c>
      <c r="DP553">
        <v>1</v>
      </c>
      <c r="DQ553">
        <v>1</v>
      </c>
      <c r="DU553">
        <v>1003</v>
      </c>
      <c r="DV553" t="s">
        <v>18</v>
      </c>
      <c r="DW553" t="s">
        <v>18</v>
      </c>
      <c r="DX553">
        <v>100</v>
      </c>
      <c r="EE553">
        <v>27028906</v>
      </c>
      <c r="EF553">
        <v>3</v>
      </c>
      <c r="EG553" t="s">
        <v>367</v>
      </c>
      <c r="EH553">
        <v>0</v>
      </c>
      <c r="EI553" t="s">
        <v>6</v>
      </c>
      <c r="EJ553">
        <v>2</v>
      </c>
      <c r="EK553">
        <v>108001</v>
      </c>
      <c r="EL553" t="s">
        <v>368</v>
      </c>
      <c r="EM553" t="s">
        <v>369</v>
      </c>
      <c r="EO553" t="s">
        <v>6</v>
      </c>
      <c r="EQ553">
        <v>0</v>
      </c>
      <c r="ER553">
        <v>114.75</v>
      </c>
      <c r="ES553">
        <v>114.75</v>
      </c>
      <c r="ET553">
        <v>0</v>
      </c>
      <c r="EU553">
        <v>0</v>
      </c>
      <c r="EV553">
        <v>0</v>
      </c>
      <c r="EW553">
        <v>0</v>
      </c>
      <c r="EX553">
        <v>0</v>
      </c>
      <c r="FQ553">
        <v>0</v>
      </c>
      <c r="FR553">
        <f t="shared" si="632"/>
        <v>0</v>
      </c>
      <c r="FS553">
        <v>0</v>
      </c>
      <c r="FX553">
        <v>95</v>
      </c>
      <c r="FY553">
        <v>65</v>
      </c>
      <c r="GA553" t="s">
        <v>6</v>
      </c>
      <c r="GD553">
        <v>0</v>
      </c>
      <c r="GF553">
        <v>1062154019</v>
      </c>
      <c r="GG553">
        <v>2</v>
      </c>
      <c r="GH553">
        <v>1</v>
      </c>
      <c r="GI553">
        <v>-2</v>
      </c>
      <c r="GJ553">
        <v>0</v>
      </c>
      <c r="GK553">
        <f>ROUND(R553*(S12)/100,2)</f>
        <v>0</v>
      </c>
      <c r="GL553">
        <f t="shared" si="633"/>
        <v>0</v>
      </c>
      <c r="GM553">
        <f t="shared" si="634"/>
        <v>5.74</v>
      </c>
      <c r="GN553">
        <f t="shared" si="635"/>
        <v>0</v>
      </c>
      <c r="GO553">
        <f t="shared" si="636"/>
        <v>5.74</v>
      </c>
      <c r="GP553">
        <f t="shared" si="637"/>
        <v>0</v>
      </c>
      <c r="GR553">
        <v>0</v>
      </c>
      <c r="GS553">
        <v>0</v>
      </c>
      <c r="GT553">
        <v>0</v>
      </c>
      <c r="GU553" t="s">
        <v>6</v>
      </c>
      <c r="GV553">
        <f t="shared" si="638"/>
        <v>0</v>
      </c>
      <c r="GW553">
        <v>1</v>
      </c>
      <c r="GX553">
        <f t="shared" si="639"/>
        <v>0</v>
      </c>
      <c r="HA553">
        <v>0</v>
      </c>
      <c r="HB553">
        <v>0</v>
      </c>
      <c r="IK553">
        <v>0</v>
      </c>
    </row>
    <row r="554" spans="1:255" x14ac:dyDescent="0.2">
      <c r="A554" s="2">
        <v>17</v>
      </c>
      <c r="B554" s="2">
        <v>1</v>
      </c>
      <c r="C554" s="2">
        <f>ROW(SmtRes!A1540)</f>
        <v>1540</v>
      </c>
      <c r="D554" s="2">
        <f>ROW(EtalonRes!A1549)</f>
        <v>1549</v>
      </c>
      <c r="E554" s="2" t="s">
        <v>738</v>
      </c>
      <c r="F554" s="2" t="s">
        <v>547</v>
      </c>
      <c r="G554" s="2" t="s">
        <v>548</v>
      </c>
      <c r="H554" s="2" t="s">
        <v>317</v>
      </c>
      <c r="I554" s="2">
        <f>ROUND(8/100,9)</f>
        <v>0.08</v>
      </c>
      <c r="J554" s="2">
        <v>0</v>
      </c>
      <c r="K554" s="2"/>
      <c r="L554" s="2"/>
      <c r="M554" s="2"/>
      <c r="N554" s="2"/>
      <c r="O554" s="2">
        <f t="shared" si="607"/>
        <v>33.92</v>
      </c>
      <c r="P554" s="2">
        <f t="shared" si="608"/>
        <v>8.4700000000000006</v>
      </c>
      <c r="Q554" s="2">
        <f t="shared" si="609"/>
        <v>0.37</v>
      </c>
      <c r="R554" s="2">
        <f t="shared" si="610"/>
        <v>0.05</v>
      </c>
      <c r="S554" s="2">
        <f t="shared" si="611"/>
        <v>25.08</v>
      </c>
      <c r="T554" s="2">
        <f t="shared" si="612"/>
        <v>0</v>
      </c>
      <c r="U554" s="2">
        <f t="shared" si="613"/>
        <v>2.528</v>
      </c>
      <c r="V554" s="2">
        <f t="shared" si="614"/>
        <v>4.0000000000000001E-3</v>
      </c>
      <c r="W554" s="2">
        <f t="shared" si="615"/>
        <v>0</v>
      </c>
      <c r="X554" s="2">
        <f t="shared" si="616"/>
        <v>23.87</v>
      </c>
      <c r="Y554" s="2">
        <f t="shared" si="617"/>
        <v>16.329999999999998</v>
      </c>
      <c r="Z554" s="2"/>
      <c r="AA554" s="2">
        <v>27721505</v>
      </c>
      <c r="AB554" s="2">
        <f t="shared" si="618"/>
        <v>423.97</v>
      </c>
      <c r="AC554" s="2">
        <f t="shared" si="642"/>
        <v>105.83</v>
      </c>
      <c r="AD554" s="2">
        <f t="shared" si="643"/>
        <v>4.67</v>
      </c>
      <c r="AE554" s="2">
        <f t="shared" si="644"/>
        <v>0.64</v>
      </c>
      <c r="AF554" s="2">
        <f t="shared" si="645"/>
        <v>313.47000000000003</v>
      </c>
      <c r="AG554" s="2">
        <f t="shared" si="619"/>
        <v>0</v>
      </c>
      <c r="AH554" s="2">
        <f t="shared" si="646"/>
        <v>31.6</v>
      </c>
      <c r="AI554" s="2">
        <f t="shared" si="647"/>
        <v>0.05</v>
      </c>
      <c r="AJ554" s="2">
        <f t="shared" si="620"/>
        <v>0</v>
      </c>
      <c r="AK554" s="2">
        <v>423.97</v>
      </c>
      <c r="AL554" s="2">
        <v>105.83</v>
      </c>
      <c r="AM554" s="2">
        <v>4.67</v>
      </c>
      <c r="AN554" s="2">
        <v>0.64</v>
      </c>
      <c r="AO554" s="2">
        <v>313.47000000000003</v>
      </c>
      <c r="AP554" s="2">
        <v>0</v>
      </c>
      <c r="AQ554" s="2">
        <v>31.6</v>
      </c>
      <c r="AR554" s="2">
        <v>0.05</v>
      </c>
      <c r="AS554" s="2">
        <v>0</v>
      </c>
      <c r="AT554" s="2">
        <v>95</v>
      </c>
      <c r="AU554" s="2">
        <v>65</v>
      </c>
      <c r="AV554" s="2">
        <v>1</v>
      </c>
      <c r="AW554" s="2">
        <v>1</v>
      </c>
      <c r="AX554" s="2"/>
      <c r="AY554" s="2"/>
      <c r="AZ554" s="2">
        <v>1</v>
      </c>
      <c r="BA554" s="2">
        <v>1</v>
      </c>
      <c r="BB554" s="2">
        <v>1</v>
      </c>
      <c r="BC554" s="2">
        <v>1</v>
      </c>
      <c r="BD554" s="2" t="s">
        <v>6</v>
      </c>
      <c r="BE554" s="2" t="s">
        <v>6</v>
      </c>
      <c r="BF554" s="2" t="s">
        <v>6</v>
      </c>
      <c r="BG554" s="2" t="s">
        <v>6</v>
      </c>
      <c r="BH554" s="2">
        <v>0</v>
      </c>
      <c r="BI554" s="2">
        <v>2</v>
      </c>
      <c r="BJ554" s="2" t="s">
        <v>549</v>
      </c>
      <c r="BK554" s="2"/>
      <c r="BL554" s="2"/>
      <c r="BM554" s="2">
        <v>108001</v>
      </c>
      <c r="BN554" s="2">
        <v>0</v>
      </c>
      <c r="BO554" s="2" t="s">
        <v>6</v>
      </c>
      <c r="BP554" s="2">
        <v>0</v>
      </c>
      <c r="BQ554" s="2">
        <v>3</v>
      </c>
      <c r="BR554" s="2">
        <v>0</v>
      </c>
      <c r="BS554" s="2">
        <v>1</v>
      </c>
      <c r="BT554" s="2">
        <v>1</v>
      </c>
      <c r="BU554" s="2">
        <v>1</v>
      </c>
      <c r="BV554" s="2">
        <v>1</v>
      </c>
      <c r="BW554" s="2">
        <v>1</v>
      </c>
      <c r="BX554" s="2">
        <v>1</v>
      </c>
      <c r="BY554" s="2" t="s">
        <v>6</v>
      </c>
      <c r="BZ554" s="2">
        <v>95</v>
      </c>
      <c r="CA554" s="2">
        <v>65</v>
      </c>
      <c r="CB554" s="2"/>
      <c r="CC554" s="2"/>
      <c r="CD554" s="2"/>
      <c r="CE554" s="2"/>
      <c r="CF554" s="2">
        <v>0</v>
      </c>
      <c r="CG554" s="2">
        <v>0</v>
      </c>
      <c r="CH554" s="2"/>
      <c r="CI554" s="2"/>
      <c r="CJ554" s="2"/>
      <c r="CK554" s="2"/>
      <c r="CL554" s="2"/>
      <c r="CM554" s="2">
        <v>0</v>
      </c>
      <c r="CN554" s="2" t="s">
        <v>6</v>
      </c>
      <c r="CO554" s="2">
        <v>0</v>
      </c>
      <c r="CP554" s="2">
        <f t="shared" si="621"/>
        <v>33.92</v>
      </c>
      <c r="CQ554" s="2">
        <f t="shared" si="622"/>
        <v>105.83</v>
      </c>
      <c r="CR554" s="2">
        <f t="shared" si="623"/>
        <v>4.67</v>
      </c>
      <c r="CS554" s="2">
        <f t="shared" si="624"/>
        <v>0.64</v>
      </c>
      <c r="CT554" s="2">
        <f t="shared" si="625"/>
        <v>313.47000000000003</v>
      </c>
      <c r="CU554" s="2">
        <f t="shared" si="626"/>
        <v>0</v>
      </c>
      <c r="CV554" s="2">
        <f t="shared" si="627"/>
        <v>31.6</v>
      </c>
      <c r="CW554" s="2">
        <f t="shared" si="628"/>
        <v>0.05</v>
      </c>
      <c r="CX554" s="2">
        <f t="shared" si="629"/>
        <v>0</v>
      </c>
      <c r="CY554" s="2">
        <f t="shared" si="630"/>
        <v>23.8735</v>
      </c>
      <c r="CZ554" s="2">
        <f t="shared" si="631"/>
        <v>16.334500000000002</v>
      </c>
      <c r="DA554" s="2"/>
      <c r="DB554" s="2"/>
      <c r="DC554" s="2" t="s">
        <v>6</v>
      </c>
      <c r="DD554" s="2" t="s">
        <v>6</v>
      </c>
      <c r="DE554" s="2" t="s">
        <v>6</v>
      </c>
      <c r="DF554" s="2" t="s">
        <v>6</v>
      </c>
      <c r="DG554" s="2" t="s">
        <v>6</v>
      </c>
      <c r="DH554" s="2" t="s">
        <v>6</v>
      </c>
      <c r="DI554" s="2" t="s">
        <v>6</v>
      </c>
      <c r="DJ554" s="2" t="s">
        <v>6</v>
      </c>
      <c r="DK554" s="2" t="s">
        <v>6</v>
      </c>
      <c r="DL554" s="2" t="s">
        <v>6</v>
      </c>
      <c r="DM554" s="2" t="s">
        <v>6</v>
      </c>
      <c r="DN554" s="2">
        <v>0</v>
      </c>
      <c r="DO554" s="2">
        <v>0</v>
      </c>
      <c r="DP554" s="2">
        <v>1</v>
      </c>
      <c r="DQ554" s="2">
        <v>1</v>
      </c>
      <c r="DR554" s="2"/>
      <c r="DS554" s="2"/>
      <c r="DT554" s="2"/>
      <c r="DU554" s="2">
        <v>1013</v>
      </c>
      <c r="DV554" s="2" t="s">
        <v>317</v>
      </c>
      <c r="DW554" s="2" t="s">
        <v>317</v>
      </c>
      <c r="DX554" s="2">
        <v>1</v>
      </c>
      <c r="DY554" s="2"/>
      <c r="DZ554" s="2"/>
      <c r="EA554" s="2"/>
      <c r="EB554" s="2"/>
      <c r="EC554" s="2"/>
      <c r="ED554" s="2"/>
      <c r="EE554" s="2">
        <v>27028906</v>
      </c>
      <c r="EF554" s="2">
        <v>3</v>
      </c>
      <c r="EG554" s="2" t="s">
        <v>367</v>
      </c>
      <c r="EH554" s="2">
        <v>0</v>
      </c>
      <c r="EI554" s="2" t="s">
        <v>6</v>
      </c>
      <c r="EJ554" s="2">
        <v>2</v>
      </c>
      <c r="EK554" s="2">
        <v>108001</v>
      </c>
      <c r="EL554" s="2" t="s">
        <v>368</v>
      </c>
      <c r="EM554" s="2" t="s">
        <v>369</v>
      </c>
      <c r="EN554" s="2"/>
      <c r="EO554" s="2" t="s">
        <v>6</v>
      </c>
      <c r="EP554" s="2"/>
      <c r="EQ554" s="2">
        <v>0</v>
      </c>
      <c r="ER554" s="2">
        <v>423.97</v>
      </c>
      <c r="ES554" s="2">
        <v>105.83</v>
      </c>
      <c r="ET554" s="2">
        <v>4.67</v>
      </c>
      <c r="EU554" s="2">
        <v>0.64</v>
      </c>
      <c r="EV554" s="2">
        <v>313.47000000000003</v>
      </c>
      <c r="EW554" s="2">
        <v>31.6</v>
      </c>
      <c r="EX554" s="2">
        <v>0.05</v>
      </c>
      <c r="EY554" s="2">
        <v>0</v>
      </c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>
        <v>0</v>
      </c>
      <c r="FR554" s="2">
        <f t="shared" si="632"/>
        <v>0</v>
      </c>
      <c r="FS554" s="2">
        <v>0</v>
      </c>
      <c r="FT554" s="2"/>
      <c r="FU554" s="2"/>
      <c r="FV554" s="2"/>
      <c r="FW554" s="2"/>
      <c r="FX554" s="2">
        <v>95</v>
      </c>
      <c r="FY554" s="2">
        <v>65</v>
      </c>
      <c r="FZ554" s="2"/>
      <c r="GA554" s="2" t="s">
        <v>6</v>
      </c>
      <c r="GB554" s="2"/>
      <c r="GC554" s="2"/>
      <c r="GD554" s="2">
        <v>0</v>
      </c>
      <c r="GE554" s="2"/>
      <c r="GF554" s="2">
        <v>-312235141</v>
      </c>
      <c r="GG554" s="2">
        <v>2</v>
      </c>
      <c r="GH554" s="2">
        <v>1</v>
      </c>
      <c r="GI554" s="2">
        <v>-2</v>
      </c>
      <c r="GJ554" s="2">
        <v>0</v>
      </c>
      <c r="GK554" s="2">
        <f>ROUND(R554*(R12)/100,2)</f>
        <v>0</v>
      </c>
      <c r="GL554" s="2">
        <f t="shared" si="633"/>
        <v>0</v>
      </c>
      <c r="GM554" s="2">
        <f t="shared" si="634"/>
        <v>74.12</v>
      </c>
      <c r="GN554" s="2">
        <f t="shared" si="635"/>
        <v>0</v>
      </c>
      <c r="GO554" s="2">
        <f t="shared" si="636"/>
        <v>74.12</v>
      </c>
      <c r="GP554" s="2">
        <f t="shared" si="637"/>
        <v>0</v>
      </c>
      <c r="GQ554" s="2"/>
      <c r="GR554" s="2">
        <v>0</v>
      </c>
      <c r="GS554" s="2">
        <v>3</v>
      </c>
      <c r="GT554" s="2">
        <v>0</v>
      </c>
      <c r="GU554" s="2" t="s">
        <v>6</v>
      </c>
      <c r="GV554" s="2">
        <f t="shared" si="638"/>
        <v>0</v>
      </c>
      <c r="GW554" s="2">
        <v>1</v>
      </c>
      <c r="GX554" s="2">
        <f t="shared" si="639"/>
        <v>0</v>
      </c>
      <c r="GY554" s="2"/>
      <c r="GZ554" s="2"/>
      <c r="HA554" s="2">
        <v>0</v>
      </c>
      <c r="HB554" s="2">
        <v>0</v>
      </c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>
        <v>0</v>
      </c>
      <c r="IL554" s="2"/>
      <c r="IM554" s="2"/>
      <c r="IN554" s="2"/>
      <c r="IO554" s="2"/>
      <c r="IP554" s="2"/>
      <c r="IQ554" s="2"/>
      <c r="IR554" s="2"/>
      <c r="IS554" s="2"/>
      <c r="IT554" s="2"/>
      <c r="IU554" s="2"/>
    </row>
    <row r="555" spans="1:255" x14ac:dyDescent="0.2">
      <c r="A555">
        <v>17</v>
      </c>
      <c r="B555">
        <v>1</v>
      </c>
      <c r="C555">
        <f>ROW(SmtRes!A1550)</f>
        <v>1550</v>
      </c>
      <c r="D555">
        <f>ROW(EtalonRes!A1558)</f>
        <v>1558</v>
      </c>
      <c r="E555" t="s">
        <v>738</v>
      </c>
      <c r="F555" t="s">
        <v>547</v>
      </c>
      <c r="G555" t="s">
        <v>548</v>
      </c>
      <c r="H555" t="s">
        <v>317</v>
      </c>
      <c r="I555">
        <f>ROUND(8/100,9)</f>
        <v>0.08</v>
      </c>
      <c r="J555">
        <v>0</v>
      </c>
      <c r="O555">
        <f t="shared" si="607"/>
        <v>33.92</v>
      </c>
      <c r="P555">
        <f t="shared" si="608"/>
        <v>8.4700000000000006</v>
      </c>
      <c r="Q555">
        <f t="shared" si="609"/>
        <v>0.37</v>
      </c>
      <c r="R555">
        <f t="shared" si="610"/>
        <v>0.05</v>
      </c>
      <c r="S555">
        <f t="shared" si="611"/>
        <v>25.08</v>
      </c>
      <c r="T555">
        <f t="shared" si="612"/>
        <v>0</v>
      </c>
      <c r="U555">
        <f t="shared" si="613"/>
        <v>2.528</v>
      </c>
      <c r="V555">
        <f t="shared" si="614"/>
        <v>4.0000000000000001E-3</v>
      </c>
      <c r="W555">
        <f t="shared" si="615"/>
        <v>0</v>
      </c>
      <c r="X555">
        <f t="shared" si="616"/>
        <v>23.87</v>
      </c>
      <c r="Y555">
        <f t="shared" si="617"/>
        <v>16.329999999999998</v>
      </c>
      <c r="AA555">
        <v>27721504</v>
      </c>
      <c r="AB555">
        <f t="shared" si="618"/>
        <v>423.97</v>
      </c>
      <c r="AC555">
        <f t="shared" si="642"/>
        <v>105.83</v>
      </c>
      <c r="AD555">
        <f t="shared" si="643"/>
        <v>4.67</v>
      </c>
      <c r="AE555">
        <f t="shared" si="644"/>
        <v>0.64</v>
      </c>
      <c r="AF555">
        <f t="shared" si="645"/>
        <v>313.47000000000003</v>
      </c>
      <c r="AG555">
        <f t="shared" si="619"/>
        <v>0</v>
      </c>
      <c r="AH555">
        <f t="shared" si="646"/>
        <v>31.6</v>
      </c>
      <c r="AI555">
        <f t="shared" si="647"/>
        <v>0.05</v>
      </c>
      <c r="AJ555">
        <f t="shared" si="620"/>
        <v>0</v>
      </c>
      <c r="AK555">
        <v>423.97</v>
      </c>
      <c r="AL555">
        <v>105.83</v>
      </c>
      <c r="AM555">
        <v>4.67</v>
      </c>
      <c r="AN555">
        <v>0.64</v>
      </c>
      <c r="AO555">
        <v>313.47000000000003</v>
      </c>
      <c r="AP555">
        <v>0</v>
      </c>
      <c r="AQ555">
        <v>31.6</v>
      </c>
      <c r="AR555">
        <v>0.05</v>
      </c>
      <c r="AS555">
        <v>0</v>
      </c>
      <c r="AT555">
        <v>95</v>
      </c>
      <c r="AU555">
        <v>65</v>
      </c>
      <c r="AV555">
        <v>1</v>
      </c>
      <c r="AW555">
        <v>1</v>
      </c>
      <c r="AZ555">
        <v>1</v>
      </c>
      <c r="BA555">
        <v>1</v>
      </c>
      <c r="BB555">
        <v>1</v>
      </c>
      <c r="BC555">
        <v>1</v>
      </c>
      <c r="BD555" t="s">
        <v>6</v>
      </c>
      <c r="BE555" t="s">
        <v>6</v>
      </c>
      <c r="BF555" t="s">
        <v>6</v>
      </c>
      <c r="BG555" t="s">
        <v>6</v>
      </c>
      <c r="BH555">
        <v>0</v>
      </c>
      <c r="BI555">
        <v>2</v>
      </c>
      <c r="BJ555" t="s">
        <v>549</v>
      </c>
      <c r="BM555">
        <v>108001</v>
      </c>
      <c r="BN555">
        <v>0</v>
      </c>
      <c r="BO555" t="s">
        <v>6</v>
      </c>
      <c r="BP555">
        <v>0</v>
      </c>
      <c r="BQ555">
        <v>3</v>
      </c>
      <c r="BR555">
        <v>0</v>
      </c>
      <c r="BS555">
        <v>1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6</v>
      </c>
      <c r="BZ555">
        <v>95</v>
      </c>
      <c r="CA555">
        <v>65</v>
      </c>
      <c r="CF555">
        <v>0</v>
      </c>
      <c r="CG555">
        <v>0</v>
      </c>
      <c r="CM555">
        <v>0</v>
      </c>
      <c r="CN555" t="s">
        <v>6</v>
      </c>
      <c r="CO555">
        <v>0</v>
      </c>
      <c r="CP555">
        <f t="shared" si="621"/>
        <v>33.92</v>
      </c>
      <c r="CQ555">
        <f t="shared" si="622"/>
        <v>105.83</v>
      </c>
      <c r="CR555">
        <f t="shared" si="623"/>
        <v>4.67</v>
      </c>
      <c r="CS555">
        <f t="shared" si="624"/>
        <v>0.64</v>
      </c>
      <c r="CT555">
        <f t="shared" si="625"/>
        <v>313.47000000000003</v>
      </c>
      <c r="CU555">
        <f t="shared" si="626"/>
        <v>0</v>
      </c>
      <c r="CV555">
        <f t="shared" si="627"/>
        <v>31.6</v>
      </c>
      <c r="CW555">
        <f t="shared" si="628"/>
        <v>0.05</v>
      </c>
      <c r="CX555">
        <f t="shared" si="629"/>
        <v>0</v>
      </c>
      <c r="CY555">
        <f t="shared" si="630"/>
        <v>23.8735</v>
      </c>
      <c r="CZ555">
        <f t="shared" si="631"/>
        <v>16.334500000000002</v>
      </c>
      <c r="DC555" t="s">
        <v>6</v>
      </c>
      <c r="DD555" t="s">
        <v>6</v>
      </c>
      <c r="DE555" t="s">
        <v>6</v>
      </c>
      <c r="DF555" t="s">
        <v>6</v>
      </c>
      <c r="DG555" t="s">
        <v>6</v>
      </c>
      <c r="DH555" t="s">
        <v>6</v>
      </c>
      <c r="DI555" t="s">
        <v>6</v>
      </c>
      <c r="DJ555" t="s">
        <v>6</v>
      </c>
      <c r="DK555" t="s">
        <v>6</v>
      </c>
      <c r="DL555" t="s">
        <v>6</v>
      </c>
      <c r="DM555" t="s">
        <v>6</v>
      </c>
      <c r="DN555">
        <v>0</v>
      </c>
      <c r="DO555">
        <v>0</v>
      </c>
      <c r="DP555">
        <v>1</v>
      </c>
      <c r="DQ555">
        <v>1</v>
      </c>
      <c r="DU555">
        <v>1013</v>
      </c>
      <c r="DV555" t="s">
        <v>317</v>
      </c>
      <c r="DW555" t="s">
        <v>317</v>
      </c>
      <c r="DX555">
        <v>1</v>
      </c>
      <c r="EE555">
        <v>27028906</v>
      </c>
      <c r="EF555">
        <v>3</v>
      </c>
      <c r="EG555" t="s">
        <v>367</v>
      </c>
      <c r="EH555">
        <v>0</v>
      </c>
      <c r="EI555" t="s">
        <v>6</v>
      </c>
      <c r="EJ555">
        <v>2</v>
      </c>
      <c r="EK555">
        <v>108001</v>
      </c>
      <c r="EL555" t="s">
        <v>368</v>
      </c>
      <c r="EM555" t="s">
        <v>369</v>
      </c>
      <c r="EO555" t="s">
        <v>6</v>
      </c>
      <c r="EQ555">
        <v>0</v>
      </c>
      <c r="ER555">
        <v>423.97</v>
      </c>
      <c r="ES555">
        <v>105.83</v>
      </c>
      <c r="ET555">
        <v>4.67</v>
      </c>
      <c r="EU555">
        <v>0.64</v>
      </c>
      <c r="EV555">
        <v>313.47000000000003</v>
      </c>
      <c r="EW555">
        <v>31.6</v>
      </c>
      <c r="EX555">
        <v>0.05</v>
      </c>
      <c r="EY555">
        <v>0</v>
      </c>
      <c r="FQ555">
        <v>0</v>
      </c>
      <c r="FR555">
        <f t="shared" si="632"/>
        <v>0</v>
      </c>
      <c r="FS555">
        <v>0</v>
      </c>
      <c r="FX555">
        <v>95</v>
      </c>
      <c r="FY555">
        <v>65</v>
      </c>
      <c r="GA555" t="s">
        <v>6</v>
      </c>
      <c r="GD555">
        <v>0</v>
      </c>
      <c r="GF555">
        <v>-312235141</v>
      </c>
      <c r="GG555">
        <v>2</v>
      </c>
      <c r="GH555">
        <v>1</v>
      </c>
      <c r="GI555">
        <v>-2</v>
      </c>
      <c r="GJ555">
        <v>0</v>
      </c>
      <c r="GK555">
        <f>ROUND(R555*(S12)/100,2)</f>
        <v>0</v>
      </c>
      <c r="GL555">
        <f t="shared" si="633"/>
        <v>0</v>
      </c>
      <c r="GM555">
        <f t="shared" si="634"/>
        <v>74.12</v>
      </c>
      <c r="GN555">
        <f t="shared" si="635"/>
        <v>0</v>
      </c>
      <c r="GO555">
        <f t="shared" si="636"/>
        <v>74.12</v>
      </c>
      <c r="GP555">
        <f t="shared" si="637"/>
        <v>0</v>
      </c>
      <c r="GR555">
        <v>0</v>
      </c>
      <c r="GS555">
        <v>0</v>
      </c>
      <c r="GT555">
        <v>0</v>
      </c>
      <c r="GU555" t="s">
        <v>6</v>
      </c>
      <c r="GV555">
        <f t="shared" si="638"/>
        <v>0</v>
      </c>
      <c r="GW555">
        <v>1</v>
      </c>
      <c r="GX555">
        <f t="shared" si="639"/>
        <v>0</v>
      </c>
      <c r="HA555">
        <v>0</v>
      </c>
      <c r="HB555">
        <v>0</v>
      </c>
      <c r="IK555">
        <v>0</v>
      </c>
    </row>
    <row r="556" spans="1:255" x14ac:dyDescent="0.2">
      <c r="A556" s="2">
        <v>18</v>
      </c>
      <c r="B556" s="2">
        <v>1</v>
      </c>
      <c r="C556" s="2">
        <v>1539</v>
      </c>
      <c r="D556" s="2"/>
      <c r="E556" s="2" t="s">
        <v>739</v>
      </c>
      <c r="F556" s="2" t="s">
        <v>551</v>
      </c>
      <c r="G556" s="2" t="s">
        <v>552</v>
      </c>
      <c r="H556" s="2" t="s">
        <v>553</v>
      </c>
      <c r="I556" s="2">
        <f>I554*J556</f>
        <v>0.8</v>
      </c>
      <c r="J556" s="2">
        <v>10</v>
      </c>
      <c r="K556" s="2"/>
      <c r="L556" s="2"/>
      <c r="M556" s="2"/>
      <c r="N556" s="2"/>
      <c r="O556" s="2">
        <f t="shared" ref="O556:O581" si="648">ROUND(CP556,2)</f>
        <v>54.4</v>
      </c>
      <c r="P556" s="2">
        <f t="shared" ref="P556:P581" si="649">ROUND(CQ556*I556,2)</f>
        <v>54.4</v>
      </c>
      <c r="Q556" s="2">
        <f t="shared" ref="Q556:Q581" si="650">ROUND(CR556*I556,2)</f>
        <v>0</v>
      </c>
      <c r="R556" s="2">
        <f t="shared" ref="R556:R581" si="651">ROUND(CS556*I556,2)</f>
        <v>0</v>
      </c>
      <c r="S556" s="2">
        <f t="shared" ref="S556:S581" si="652">ROUND(CT556*I556,2)</f>
        <v>0</v>
      </c>
      <c r="T556" s="2">
        <f t="shared" ref="T556:T581" si="653">ROUND(CU556*I556,2)</f>
        <v>0</v>
      </c>
      <c r="U556" s="2">
        <f t="shared" ref="U556:U581" si="654">CV556*I556</f>
        <v>0</v>
      </c>
      <c r="V556" s="2">
        <f t="shared" ref="V556:V581" si="655">CW556*I556</f>
        <v>0</v>
      </c>
      <c r="W556" s="2">
        <f t="shared" ref="W556:W581" si="656">ROUND(CX556*I556,2)</f>
        <v>0</v>
      </c>
      <c r="X556" s="2">
        <f t="shared" ref="X556:X581" si="657">ROUND(CY556,2)</f>
        <v>0</v>
      </c>
      <c r="Y556" s="2">
        <f t="shared" ref="Y556:Y581" si="658">ROUND(CZ556,2)</f>
        <v>0</v>
      </c>
      <c r="Z556" s="2"/>
      <c r="AA556" s="2">
        <v>27721505</v>
      </c>
      <c r="AB556" s="2">
        <f t="shared" ref="AB556:AB581" si="659">ROUND((AC556+AD556+AF556),2)</f>
        <v>68</v>
      </c>
      <c r="AC556" s="2">
        <f t="shared" si="642"/>
        <v>68</v>
      </c>
      <c r="AD556" s="2">
        <f t="shared" si="643"/>
        <v>0</v>
      </c>
      <c r="AE556" s="2">
        <f t="shared" si="644"/>
        <v>0</v>
      </c>
      <c r="AF556" s="2">
        <f t="shared" si="645"/>
        <v>0</v>
      </c>
      <c r="AG556" s="2">
        <f t="shared" ref="AG556:AG581" si="660">ROUND((AP556),2)</f>
        <v>0</v>
      </c>
      <c r="AH556" s="2">
        <f t="shared" si="646"/>
        <v>0</v>
      </c>
      <c r="AI556" s="2">
        <f t="shared" si="647"/>
        <v>0</v>
      </c>
      <c r="AJ556" s="2">
        <f t="shared" ref="AJ556:AJ581" si="661">ROUND((AS556),2)</f>
        <v>0</v>
      </c>
      <c r="AK556" s="2">
        <v>68</v>
      </c>
      <c r="AL556" s="2">
        <v>68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95</v>
      </c>
      <c r="AU556" s="2">
        <v>65</v>
      </c>
      <c r="AV556" s="2">
        <v>1</v>
      </c>
      <c r="AW556" s="2">
        <v>1</v>
      </c>
      <c r="AX556" s="2"/>
      <c r="AY556" s="2"/>
      <c r="AZ556" s="2">
        <v>1</v>
      </c>
      <c r="BA556" s="2">
        <v>1</v>
      </c>
      <c r="BB556" s="2">
        <v>1</v>
      </c>
      <c r="BC556" s="2">
        <v>1</v>
      </c>
      <c r="BD556" s="2" t="s">
        <v>6</v>
      </c>
      <c r="BE556" s="2" t="s">
        <v>6</v>
      </c>
      <c r="BF556" s="2" t="s">
        <v>6</v>
      </c>
      <c r="BG556" s="2" t="s">
        <v>6</v>
      </c>
      <c r="BH556" s="2">
        <v>3</v>
      </c>
      <c r="BI556" s="2">
        <v>2</v>
      </c>
      <c r="BJ556" s="2" t="s">
        <v>554</v>
      </c>
      <c r="BK556" s="2"/>
      <c r="BL556" s="2"/>
      <c r="BM556" s="2">
        <v>108001</v>
      </c>
      <c r="BN556" s="2">
        <v>0</v>
      </c>
      <c r="BO556" s="2" t="s">
        <v>6</v>
      </c>
      <c r="BP556" s="2">
        <v>0</v>
      </c>
      <c r="BQ556" s="2">
        <v>3</v>
      </c>
      <c r="BR556" s="2">
        <v>0</v>
      </c>
      <c r="BS556" s="2">
        <v>1</v>
      </c>
      <c r="BT556" s="2">
        <v>1</v>
      </c>
      <c r="BU556" s="2">
        <v>1</v>
      </c>
      <c r="BV556" s="2">
        <v>1</v>
      </c>
      <c r="BW556" s="2">
        <v>1</v>
      </c>
      <c r="BX556" s="2">
        <v>1</v>
      </c>
      <c r="BY556" s="2" t="s">
        <v>6</v>
      </c>
      <c r="BZ556" s="2">
        <v>95</v>
      </c>
      <c r="CA556" s="2">
        <v>65</v>
      </c>
      <c r="CB556" s="2"/>
      <c r="CC556" s="2"/>
      <c r="CD556" s="2"/>
      <c r="CE556" s="2"/>
      <c r="CF556" s="2">
        <v>0</v>
      </c>
      <c r="CG556" s="2">
        <v>0</v>
      </c>
      <c r="CH556" s="2"/>
      <c r="CI556" s="2"/>
      <c r="CJ556" s="2"/>
      <c r="CK556" s="2"/>
      <c r="CL556" s="2"/>
      <c r="CM556" s="2">
        <v>0</v>
      </c>
      <c r="CN556" s="2" t="s">
        <v>6</v>
      </c>
      <c r="CO556" s="2">
        <v>0</v>
      </c>
      <c r="CP556" s="2">
        <f t="shared" ref="CP556:CP581" si="662">(P556+Q556+S556)</f>
        <v>54.4</v>
      </c>
      <c r="CQ556" s="2">
        <f t="shared" ref="CQ556:CQ581" si="663">AC556*BC556</f>
        <v>68</v>
      </c>
      <c r="CR556" s="2">
        <f t="shared" ref="CR556:CR581" si="664">AD556*BB556</f>
        <v>0</v>
      </c>
      <c r="CS556" s="2">
        <f t="shared" ref="CS556:CS581" si="665">AE556*BS556</f>
        <v>0</v>
      </c>
      <c r="CT556" s="2">
        <f t="shared" ref="CT556:CT581" si="666">AF556*BA556</f>
        <v>0</v>
      </c>
      <c r="CU556" s="2">
        <f t="shared" ref="CU556:CU581" si="667">AG556</f>
        <v>0</v>
      </c>
      <c r="CV556" s="2">
        <f t="shared" ref="CV556:CV581" si="668">AH556</f>
        <v>0</v>
      </c>
      <c r="CW556" s="2">
        <f t="shared" ref="CW556:CW581" si="669">AI556</f>
        <v>0</v>
      </c>
      <c r="CX556" s="2">
        <f t="shared" ref="CX556:CX581" si="670">AJ556</f>
        <v>0</v>
      </c>
      <c r="CY556" s="2">
        <f t="shared" ref="CY556:CY581" si="671">(((S556+R556)*AT556)/100)</f>
        <v>0</v>
      </c>
      <c r="CZ556" s="2">
        <f t="shared" ref="CZ556:CZ581" si="672">(((S556+R556)*AU556)/100)</f>
        <v>0</v>
      </c>
      <c r="DA556" s="2"/>
      <c r="DB556" s="2"/>
      <c r="DC556" s="2" t="s">
        <v>6</v>
      </c>
      <c r="DD556" s="2" t="s">
        <v>6</v>
      </c>
      <c r="DE556" s="2" t="s">
        <v>6</v>
      </c>
      <c r="DF556" s="2" t="s">
        <v>6</v>
      </c>
      <c r="DG556" s="2" t="s">
        <v>6</v>
      </c>
      <c r="DH556" s="2" t="s">
        <v>6</v>
      </c>
      <c r="DI556" s="2" t="s">
        <v>6</v>
      </c>
      <c r="DJ556" s="2" t="s">
        <v>6</v>
      </c>
      <c r="DK556" s="2" t="s">
        <v>6</v>
      </c>
      <c r="DL556" s="2" t="s">
        <v>6</v>
      </c>
      <c r="DM556" s="2" t="s">
        <v>6</v>
      </c>
      <c r="DN556" s="2">
        <v>0</v>
      </c>
      <c r="DO556" s="2">
        <v>0</v>
      </c>
      <c r="DP556" s="2">
        <v>1</v>
      </c>
      <c r="DQ556" s="2">
        <v>1</v>
      </c>
      <c r="DR556" s="2"/>
      <c r="DS556" s="2"/>
      <c r="DT556" s="2"/>
      <c r="DU556" s="2">
        <v>1010</v>
      </c>
      <c r="DV556" s="2" t="s">
        <v>553</v>
      </c>
      <c r="DW556" s="2" t="s">
        <v>553</v>
      </c>
      <c r="DX556" s="2">
        <v>10</v>
      </c>
      <c r="DY556" s="2"/>
      <c r="DZ556" s="2"/>
      <c r="EA556" s="2"/>
      <c r="EB556" s="2"/>
      <c r="EC556" s="2"/>
      <c r="ED556" s="2"/>
      <c r="EE556" s="2">
        <v>27028906</v>
      </c>
      <c r="EF556" s="2">
        <v>3</v>
      </c>
      <c r="EG556" s="2" t="s">
        <v>367</v>
      </c>
      <c r="EH556" s="2">
        <v>0</v>
      </c>
      <c r="EI556" s="2" t="s">
        <v>6</v>
      </c>
      <c r="EJ556" s="2">
        <v>2</v>
      </c>
      <c r="EK556" s="2">
        <v>108001</v>
      </c>
      <c r="EL556" s="2" t="s">
        <v>368</v>
      </c>
      <c r="EM556" s="2" t="s">
        <v>369</v>
      </c>
      <c r="EN556" s="2"/>
      <c r="EO556" s="2" t="s">
        <v>6</v>
      </c>
      <c r="EP556" s="2"/>
      <c r="EQ556" s="2">
        <v>0</v>
      </c>
      <c r="ER556" s="2">
        <v>68</v>
      </c>
      <c r="ES556" s="2">
        <v>68</v>
      </c>
      <c r="ET556" s="2">
        <v>0</v>
      </c>
      <c r="EU556" s="2">
        <v>0</v>
      </c>
      <c r="EV556" s="2">
        <v>0</v>
      </c>
      <c r="EW556" s="2">
        <v>0</v>
      </c>
      <c r="EX556" s="2">
        <v>0</v>
      </c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>
        <v>0</v>
      </c>
      <c r="FR556" s="2">
        <f t="shared" ref="FR556:FR581" si="673">ROUND(IF(AND(BH556=3,BI556=3),P556,0),2)</f>
        <v>0</v>
      </c>
      <c r="FS556" s="2">
        <v>0</v>
      </c>
      <c r="FT556" s="2"/>
      <c r="FU556" s="2"/>
      <c r="FV556" s="2"/>
      <c r="FW556" s="2"/>
      <c r="FX556" s="2">
        <v>95</v>
      </c>
      <c r="FY556" s="2">
        <v>65</v>
      </c>
      <c r="FZ556" s="2"/>
      <c r="GA556" s="2" t="s">
        <v>6</v>
      </c>
      <c r="GB556" s="2"/>
      <c r="GC556" s="2"/>
      <c r="GD556" s="2">
        <v>0</v>
      </c>
      <c r="GE556" s="2"/>
      <c r="GF556" s="2">
        <v>-80855738</v>
      </c>
      <c r="GG556" s="2">
        <v>2</v>
      </c>
      <c r="GH556" s="2">
        <v>1</v>
      </c>
      <c r="GI556" s="2">
        <v>-2</v>
      </c>
      <c r="GJ556" s="2">
        <v>0</v>
      </c>
      <c r="GK556" s="2">
        <f>ROUND(R556*(R12)/100,2)</f>
        <v>0</v>
      </c>
      <c r="GL556" s="2">
        <f t="shared" ref="GL556:GL581" si="674">ROUND(IF(AND(BH556=3,BI556=3,FS556&lt;&gt;0),P556,0),2)</f>
        <v>0</v>
      </c>
      <c r="GM556" s="2">
        <f t="shared" ref="GM556:GM581" si="675">ROUND(O556+X556+Y556+GK556,2)+GX556</f>
        <v>54.4</v>
      </c>
      <c r="GN556" s="2">
        <f t="shared" ref="GN556:GN581" si="676">IF(OR(BI556=0,BI556=1),ROUND(O556+X556+Y556+GK556,2),0)</f>
        <v>0</v>
      </c>
      <c r="GO556" s="2">
        <f t="shared" ref="GO556:GO581" si="677">IF(BI556=2,ROUND(O556+X556+Y556+GK556,2),0)</f>
        <v>54.4</v>
      </c>
      <c r="GP556" s="2">
        <f t="shared" ref="GP556:GP581" si="678">IF(BI556=4,ROUND(O556+X556+Y556+GK556,2)+GX556,0)</f>
        <v>0</v>
      </c>
      <c r="GQ556" s="2"/>
      <c r="GR556" s="2">
        <v>0</v>
      </c>
      <c r="GS556" s="2">
        <v>3</v>
      </c>
      <c r="GT556" s="2">
        <v>0</v>
      </c>
      <c r="GU556" s="2" t="s">
        <v>6</v>
      </c>
      <c r="GV556" s="2">
        <f t="shared" ref="GV556:GV581" si="679">ROUND(GT556,2)</f>
        <v>0</v>
      </c>
      <c r="GW556" s="2">
        <v>1</v>
      </c>
      <c r="GX556" s="2">
        <f t="shared" ref="GX556:GX581" si="680">ROUND(GV556*GW556*I556,2)</f>
        <v>0</v>
      </c>
      <c r="GY556" s="2"/>
      <c r="GZ556" s="2"/>
      <c r="HA556" s="2">
        <v>0</v>
      </c>
      <c r="HB556" s="2">
        <v>0</v>
      </c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>
        <v>0</v>
      </c>
      <c r="IL556" s="2"/>
      <c r="IM556" s="2"/>
      <c r="IN556" s="2"/>
      <c r="IO556" s="2"/>
      <c r="IP556" s="2"/>
      <c r="IQ556" s="2"/>
      <c r="IR556" s="2"/>
      <c r="IS556" s="2"/>
      <c r="IT556" s="2"/>
      <c r="IU556" s="2"/>
    </row>
    <row r="557" spans="1:255" x14ac:dyDescent="0.2">
      <c r="A557">
        <v>18</v>
      </c>
      <c r="B557">
        <v>1</v>
      </c>
      <c r="C557">
        <v>1549</v>
      </c>
      <c r="E557" t="s">
        <v>739</v>
      </c>
      <c r="F557" t="s">
        <v>551</v>
      </c>
      <c r="G557" t="s">
        <v>552</v>
      </c>
      <c r="H557" t="s">
        <v>553</v>
      </c>
      <c r="I557">
        <f>I555*J557</f>
        <v>0.8</v>
      </c>
      <c r="J557">
        <v>10</v>
      </c>
      <c r="O557">
        <f t="shared" si="648"/>
        <v>54.4</v>
      </c>
      <c r="P557">
        <f t="shared" si="649"/>
        <v>54.4</v>
      </c>
      <c r="Q557">
        <f t="shared" si="650"/>
        <v>0</v>
      </c>
      <c r="R557">
        <f t="shared" si="651"/>
        <v>0</v>
      </c>
      <c r="S557">
        <f t="shared" si="652"/>
        <v>0</v>
      </c>
      <c r="T557">
        <f t="shared" si="653"/>
        <v>0</v>
      </c>
      <c r="U557">
        <f t="shared" si="654"/>
        <v>0</v>
      </c>
      <c r="V557">
        <f t="shared" si="655"/>
        <v>0</v>
      </c>
      <c r="W557">
        <f t="shared" si="656"/>
        <v>0</v>
      </c>
      <c r="X557">
        <f t="shared" si="657"/>
        <v>0</v>
      </c>
      <c r="Y557">
        <f t="shared" si="658"/>
        <v>0</v>
      </c>
      <c r="AA557">
        <v>27721504</v>
      </c>
      <c r="AB557">
        <f t="shared" si="659"/>
        <v>68</v>
      </c>
      <c r="AC557">
        <f t="shared" si="642"/>
        <v>68</v>
      </c>
      <c r="AD557">
        <f t="shared" si="643"/>
        <v>0</v>
      </c>
      <c r="AE557">
        <f t="shared" si="644"/>
        <v>0</v>
      </c>
      <c r="AF557">
        <f t="shared" si="645"/>
        <v>0</v>
      </c>
      <c r="AG557">
        <f t="shared" si="660"/>
        <v>0</v>
      </c>
      <c r="AH557">
        <f t="shared" si="646"/>
        <v>0</v>
      </c>
      <c r="AI557">
        <f t="shared" si="647"/>
        <v>0</v>
      </c>
      <c r="AJ557">
        <f t="shared" si="661"/>
        <v>0</v>
      </c>
      <c r="AK557">
        <v>68</v>
      </c>
      <c r="AL557">
        <v>68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95</v>
      </c>
      <c r="AU557">
        <v>65</v>
      </c>
      <c r="AV557">
        <v>1</v>
      </c>
      <c r="AW557">
        <v>1</v>
      </c>
      <c r="AZ557">
        <v>1</v>
      </c>
      <c r="BA557">
        <v>1</v>
      </c>
      <c r="BB557">
        <v>1</v>
      </c>
      <c r="BC557">
        <v>1</v>
      </c>
      <c r="BD557" t="s">
        <v>6</v>
      </c>
      <c r="BE557" t="s">
        <v>6</v>
      </c>
      <c r="BF557" t="s">
        <v>6</v>
      </c>
      <c r="BG557" t="s">
        <v>6</v>
      </c>
      <c r="BH557">
        <v>3</v>
      </c>
      <c r="BI557">
        <v>2</v>
      </c>
      <c r="BJ557" t="s">
        <v>554</v>
      </c>
      <c r="BM557">
        <v>108001</v>
      </c>
      <c r="BN557">
        <v>0</v>
      </c>
      <c r="BO557" t="s">
        <v>6</v>
      </c>
      <c r="BP557">
        <v>0</v>
      </c>
      <c r="BQ557">
        <v>3</v>
      </c>
      <c r="BR557">
        <v>0</v>
      </c>
      <c r="BS557">
        <v>1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6</v>
      </c>
      <c r="BZ557">
        <v>95</v>
      </c>
      <c r="CA557">
        <v>65</v>
      </c>
      <c r="CF557">
        <v>0</v>
      </c>
      <c r="CG557">
        <v>0</v>
      </c>
      <c r="CM557">
        <v>0</v>
      </c>
      <c r="CN557" t="s">
        <v>6</v>
      </c>
      <c r="CO557">
        <v>0</v>
      </c>
      <c r="CP557">
        <f t="shared" si="662"/>
        <v>54.4</v>
      </c>
      <c r="CQ557">
        <f t="shared" si="663"/>
        <v>68</v>
      </c>
      <c r="CR557">
        <f t="shared" si="664"/>
        <v>0</v>
      </c>
      <c r="CS557">
        <f t="shared" si="665"/>
        <v>0</v>
      </c>
      <c r="CT557">
        <f t="shared" si="666"/>
        <v>0</v>
      </c>
      <c r="CU557">
        <f t="shared" si="667"/>
        <v>0</v>
      </c>
      <c r="CV557">
        <f t="shared" si="668"/>
        <v>0</v>
      </c>
      <c r="CW557">
        <f t="shared" si="669"/>
        <v>0</v>
      </c>
      <c r="CX557">
        <f t="shared" si="670"/>
        <v>0</v>
      </c>
      <c r="CY557">
        <f t="shared" si="671"/>
        <v>0</v>
      </c>
      <c r="CZ557">
        <f t="shared" si="672"/>
        <v>0</v>
      </c>
      <c r="DC557" t="s">
        <v>6</v>
      </c>
      <c r="DD557" t="s">
        <v>6</v>
      </c>
      <c r="DE557" t="s">
        <v>6</v>
      </c>
      <c r="DF557" t="s">
        <v>6</v>
      </c>
      <c r="DG557" t="s">
        <v>6</v>
      </c>
      <c r="DH557" t="s">
        <v>6</v>
      </c>
      <c r="DI557" t="s">
        <v>6</v>
      </c>
      <c r="DJ557" t="s">
        <v>6</v>
      </c>
      <c r="DK557" t="s">
        <v>6</v>
      </c>
      <c r="DL557" t="s">
        <v>6</v>
      </c>
      <c r="DM557" t="s">
        <v>6</v>
      </c>
      <c r="DN557">
        <v>0</v>
      </c>
      <c r="DO557">
        <v>0</v>
      </c>
      <c r="DP557">
        <v>1</v>
      </c>
      <c r="DQ557">
        <v>1</v>
      </c>
      <c r="DU557">
        <v>1010</v>
      </c>
      <c r="DV557" t="s">
        <v>553</v>
      </c>
      <c r="DW557" t="s">
        <v>553</v>
      </c>
      <c r="DX557">
        <v>10</v>
      </c>
      <c r="EE557">
        <v>27028906</v>
      </c>
      <c r="EF557">
        <v>3</v>
      </c>
      <c r="EG557" t="s">
        <v>367</v>
      </c>
      <c r="EH557">
        <v>0</v>
      </c>
      <c r="EI557" t="s">
        <v>6</v>
      </c>
      <c r="EJ557">
        <v>2</v>
      </c>
      <c r="EK557">
        <v>108001</v>
      </c>
      <c r="EL557" t="s">
        <v>368</v>
      </c>
      <c r="EM557" t="s">
        <v>369</v>
      </c>
      <c r="EO557" t="s">
        <v>6</v>
      </c>
      <c r="EQ557">
        <v>0</v>
      </c>
      <c r="ER557">
        <v>68</v>
      </c>
      <c r="ES557">
        <v>68</v>
      </c>
      <c r="ET557">
        <v>0</v>
      </c>
      <c r="EU557">
        <v>0</v>
      </c>
      <c r="EV557">
        <v>0</v>
      </c>
      <c r="EW557">
        <v>0</v>
      </c>
      <c r="EX557">
        <v>0</v>
      </c>
      <c r="FQ557">
        <v>0</v>
      </c>
      <c r="FR557">
        <f t="shared" si="673"/>
        <v>0</v>
      </c>
      <c r="FS557">
        <v>0</v>
      </c>
      <c r="FX557">
        <v>95</v>
      </c>
      <c r="FY557">
        <v>65</v>
      </c>
      <c r="GA557" t="s">
        <v>6</v>
      </c>
      <c r="GD557">
        <v>0</v>
      </c>
      <c r="GF557">
        <v>-80855738</v>
      </c>
      <c r="GG557">
        <v>2</v>
      </c>
      <c r="GH557">
        <v>1</v>
      </c>
      <c r="GI557">
        <v>-2</v>
      </c>
      <c r="GJ557">
        <v>0</v>
      </c>
      <c r="GK557">
        <f>ROUND(R557*(S12)/100,2)</f>
        <v>0</v>
      </c>
      <c r="GL557">
        <f t="shared" si="674"/>
        <v>0</v>
      </c>
      <c r="GM557">
        <f t="shared" si="675"/>
        <v>54.4</v>
      </c>
      <c r="GN557">
        <f t="shared" si="676"/>
        <v>0</v>
      </c>
      <c r="GO557">
        <f t="shared" si="677"/>
        <v>54.4</v>
      </c>
      <c r="GP557">
        <f t="shared" si="678"/>
        <v>0</v>
      </c>
      <c r="GR557">
        <v>0</v>
      </c>
      <c r="GS557">
        <v>0</v>
      </c>
      <c r="GT557">
        <v>0</v>
      </c>
      <c r="GU557" t="s">
        <v>6</v>
      </c>
      <c r="GV557">
        <f t="shared" si="679"/>
        <v>0</v>
      </c>
      <c r="GW557">
        <v>1</v>
      </c>
      <c r="GX557">
        <f t="shared" si="680"/>
        <v>0</v>
      </c>
      <c r="HA557">
        <v>0</v>
      </c>
      <c r="HB557">
        <v>0</v>
      </c>
      <c r="IK557">
        <v>0</v>
      </c>
    </row>
    <row r="558" spans="1:255" x14ac:dyDescent="0.2">
      <c r="A558" s="2">
        <v>17</v>
      </c>
      <c r="B558" s="2">
        <v>1</v>
      </c>
      <c r="C558" s="2">
        <f>ROW(SmtRes!A1555)</f>
        <v>1555</v>
      </c>
      <c r="D558" s="2">
        <f>ROW(EtalonRes!A1561)</f>
        <v>1561</v>
      </c>
      <c r="E558" s="2" t="s">
        <v>740</v>
      </c>
      <c r="F558" s="2" t="s">
        <v>741</v>
      </c>
      <c r="G558" s="2" t="s">
        <v>742</v>
      </c>
      <c r="H558" s="2" t="s">
        <v>18</v>
      </c>
      <c r="I558" s="2">
        <f>ROUND(186/100,9)</f>
        <v>1.86</v>
      </c>
      <c r="J558" s="2">
        <v>0</v>
      </c>
      <c r="K558" s="2"/>
      <c r="L558" s="2"/>
      <c r="M558" s="2"/>
      <c r="N558" s="2"/>
      <c r="O558" s="2">
        <f t="shared" si="648"/>
        <v>290.77</v>
      </c>
      <c r="P558" s="2">
        <f t="shared" si="649"/>
        <v>31.23</v>
      </c>
      <c r="Q558" s="2">
        <f t="shared" si="650"/>
        <v>0</v>
      </c>
      <c r="R558" s="2">
        <f t="shared" si="651"/>
        <v>0</v>
      </c>
      <c r="S558" s="2">
        <f t="shared" si="652"/>
        <v>259.54000000000002</v>
      </c>
      <c r="T558" s="2">
        <f t="shared" si="653"/>
        <v>0</v>
      </c>
      <c r="U558" s="2">
        <f t="shared" si="654"/>
        <v>28.271999999999998</v>
      </c>
      <c r="V558" s="2">
        <f t="shared" si="655"/>
        <v>0</v>
      </c>
      <c r="W558" s="2">
        <f t="shared" si="656"/>
        <v>0</v>
      </c>
      <c r="X558" s="2">
        <f t="shared" si="657"/>
        <v>246.56</v>
      </c>
      <c r="Y558" s="2">
        <f t="shared" si="658"/>
        <v>168.7</v>
      </c>
      <c r="Z558" s="2"/>
      <c r="AA558" s="2">
        <v>27721505</v>
      </c>
      <c r="AB558" s="2">
        <f t="shared" si="659"/>
        <v>156.33000000000001</v>
      </c>
      <c r="AC558" s="2">
        <f t="shared" si="642"/>
        <v>16.79</v>
      </c>
      <c r="AD558" s="2">
        <f t="shared" si="643"/>
        <v>0</v>
      </c>
      <c r="AE558" s="2">
        <f t="shared" si="644"/>
        <v>0</v>
      </c>
      <c r="AF558" s="2">
        <f t="shared" si="645"/>
        <v>139.54</v>
      </c>
      <c r="AG558" s="2">
        <f t="shared" si="660"/>
        <v>0</v>
      </c>
      <c r="AH558" s="2">
        <f t="shared" si="646"/>
        <v>15.2</v>
      </c>
      <c r="AI558" s="2">
        <f t="shared" si="647"/>
        <v>0</v>
      </c>
      <c r="AJ558" s="2">
        <f t="shared" si="661"/>
        <v>0</v>
      </c>
      <c r="AK558" s="2">
        <v>156.33000000000001</v>
      </c>
      <c r="AL558" s="2">
        <v>16.79</v>
      </c>
      <c r="AM558" s="2">
        <v>0</v>
      </c>
      <c r="AN558" s="2">
        <v>0</v>
      </c>
      <c r="AO558" s="2">
        <v>139.54</v>
      </c>
      <c r="AP558" s="2">
        <v>0</v>
      </c>
      <c r="AQ558" s="2">
        <v>15.2</v>
      </c>
      <c r="AR558" s="2">
        <v>0</v>
      </c>
      <c r="AS558" s="2">
        <v>0</v>
      </c>
      <c r="AT558" s="2">
        <v>95</v>
      </c>
      <c r="AU558" s="2">
        <v>65</v>
      </c>
      <c r="AV558" s="2">
        <v>1</v>
      </c>
      <c r="AW558" s="2">
        <v>1</v>
      </c>
      <c r="AX558" s="2"/>
      <c r="AY558" s="2"/>
      <c r="AZ558" s="2">
        <v>1</v>
      </c>
      <c r="BA558" s="2">
        <v>1</v>
      </c>
      <c r="BB558" s="2">
        <v>1</v>
      </c>
      <c r="BC558" s="2">
        <v>1</v>
      </c>
      <c r="BD558" s="2" t="s">
        <v>6</v>
      </c>
      <c r="BE558" s="2" t="s">
        <v>6</v>
      </c>
      <c r="BF558" s="2" t="s">
        <v>6</v>
      </c>
      <c r="BG558" s="2" t="s">
        <v>6</v>
      </c>
      <c r="BH558" s="2">
        <v>0</v>
      </c>
      <c r="BI558" s="2">
        <v>2</v>
      </c>
      <c r="BJ558" s="2" t="s">
        <v>743</v>
      </c>
      <c r="BK558" s="2"/>
      <c r="BL558" s="2"/>
      <c r="BM558" s="2">
        <v>108001</v>
      </c>
      <c r="BN558" s="2">
        <v>0</v>
      </c>
      <c r="BO558" s="2" t="s">
        <v>6</v>
      </c>
      <c r="BP558" s="2">
        <v>0</v>
      </c>
      <c r="BQ558" s="2">
        <v>3</v>
      </c>
      <c r="BR558" s="2">
        <v>0</v>
      </c>
      <c r="BS558" s="2">
        <v>1</v>
      </c>
      <c r="BT558" s="2">
        <v>1</v>
      </c>
      <c r="BU558" s="2">
        <v>1</v>
      </c>
      <c r="BV558" s="2">
        <v>1</v>
      </c>
      <c r="BW558" s="2">
        <v>1</v>
      </c>
      <c r="BX558" s="2">
        <v>1</v>
      </c>
      <c r="BY558" s="2" t="s">
        <v>6</v>
      </c>
      <c r="BZ558" s="2">
        <v>95</v>
      </c>
      <c r="CA558" s="2">
        <v>65</v>
      </c>
      <c r="CB558" s="2"/>
      <c r="CC558" s="2"/>
      <c r="CD558" s="2"/>
      <c r="CE558" s="2"/>
      <c r="CF558" s="2">
        <v>0</v>
      </c>
      <c r="CG558" s="2">
        <v>0</v>
      </c>
      <c r="CH558" s="2"/>
      <c r="CI558" s="2"/>
      <c r="CJ558" s="2"/>
      <c r="CK558" s="2"/>
      <c r="CL558" s="2"/>
      <c r="CM558" s="2">
        <v>0</v>
      </c>
      <c r="CN558" s="2" t="s">
        <v>6</v>
      </c>
      <c r="CO558" s="2">
        <v>0</v>
      </c>
      <c r="CP558" s="2">
        <f t="shared" si="662"/>
        <v>290.77000000000004</v>
      </c>
      <c r="CQ558" s="2">
        <f t="shared" si="663"/>
        <v>16.79</v>
      </c>
      <c r="CR558" s="2">
        <f t="shared" si="664"/>
        <v>0</v>
      </c>
      <c r="CS558" s="2">
        <f t="shared" si="665"/>
        <v>0</v>
      </c>
      <c r="CT558" s="2">
        <f t="shared" si="666"/>
        <v>139.54</v>
      </c>
      <c r="CU558" s="2">
        <f t="shared" si="667"/>
        <v>0</v>
      </c>
      <c r="CV558" s="2">
        <f t="shared" si="668"/>
        <v>15.2</v>
      </c>
      <c r="CW558" s="2">
        <f t="shared" si="669"/>
        <v>0</v>
      </c>
      <c r="CX558" s="2">
        <f t="shared" si="670"/>
        <v>0</v>
      </c>
      <c r="CY558" s="2">
        <f t="shared" si="671"/>
        <v>246.56300000000002</v>
      </c>
      <c r="CZ558" s="2">
        <f t="shared" si="672"/>
        <v>168.70100000000002</v>
      </c>
      <c r="DA558" s="2"/>
      <c r="DB558" s="2"/>
      <c r="DC558" s="2" t="s">
        <v>6</v>
      </c>
      <c r="DD558" s="2" t="s">
        <v>6</v>
      </c>
      <c r="DE558" s="2" t="s">
        <v>6</v>
      </c>
      <c r="DF558" s="2" t="s">
        <v>6</v>
      </c>
      <c r="DG558" s="2" t="s">
        <v>6</v>
      </c>
      <c r="DH558" s="2" t="s">
        <v>6</v>
      </c>
      <c r="DI558" s="2" t="s">
        <v>6</v>
      </c>
      <c r="DJ558" s="2" t="s">
        <v>6</v>
      </c>
      <c r="DK558" s="2" t="s">
        <v>6</v>
      </c>
      <c r="DL558" s="2" t="s">
        <v>6</v>
      </c>
      <c r="DM558" s="2" t="s">
        <v>6</v>
      </c>
      <c r="DN558" s="2">
        <v>0</v>
      </c>
      <c r="DO558" s="2">
        <v>0</v>
      </c>
      <c r="DP558" s="2">
        <v>1</v>
      </c>
      <c r="DQ558" s="2">
        <v>1</v>
      </c>
      <c r="DR558" s="2"/>
      <c r="DS558" s="2"/>
      <c r="DT558" s="2"/>
      <c r="DU558" s="2">
        <v>1003</v>
      </c>
      <c r="DV558" s="2" t="s">
        <v>18</v>
      </c>
      <c r="DW558" s="2" t="s">
        <v>18</v>
      </c>
      <c r="DX558" s="2">
        <v>100</v>
      </c>
      <c r="DY558" s="2"/>
      <c r="DZ558" s="2"/>
      <c r="EA558" s="2"/>
      <c r="EB558" s="2"/>
      <c r="EC558" s="2"/>
      <c r="ED558" s="2"/>
      <c r="EE558" s="2">
        <v>27028906</v>
      </c>
      <c r="EF558" s="2">
        <v>3</v>
      </c>
      <c r="EG558" s="2" t="s">
        <v>367</v>
      </c>
      <c r="EH558" s="2">
        <v>0</v>
      </c>
      <c r="EI558" s="2" t="s">
        <v>6</v>
      </c>
      <c r="EJ558" s="2">
        <v>2</v>
      </c>
      <c r="EK558" s="2">
        <v>108001</v>
      </c>
      <c r="EL558" s="2" t="s">
        <v>368</v>
      </c>
      <c r="EM558" s="2" t="s">
        <v>369</v>
      </c>
      <c r="EN558" s="2"/>
      <c r="EO558" s="2" t="s">
        <v>6</v>
      </c>
      <c r="EP558" s="2"/>
      <c r="EQ558" s="2">
        <v>0</v>
      </c>
      <c r="ER558" s="2">
        <v>156.33000000000001</v>
      </c>
      <c r="ES558" s="2">
        <v>16.79</v>
      </c>
      <c r="ET558" s="2">
        <v>0</v>
      </c>
      <c r="EU558" s="2">
        <v>0</v>
      </c>
      <c r="EV558" s="2">
        <v>139.54</v>
      </c>
      <c r="EW558" s="2">
        <v>15.2</v>
      </c>
      <c r="EX558" s="2">
        <v>0</v>
      </c>
      <c r="EY558" s="2">
        <v>0</v>
      </c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>
        <v>0</v>
      </c>
      <c r="FR558" s="2">
        <f t="shared" si="673"/>
        <v>0</v>
      </c>
      <c r="FS558" s="2">
        <v>0</v>
      </c>
      <c r="FT558" s="2"/>
      <c r="FU558" s="2"/>
      <c r="FV558" s="2"/>
      <c r="FW558" s="2"/>
      <c r="FX558" s="2">
        <v>95</v>
      </c>
      <c r="FY558" s="2">
        <v>65</v>
      </c>
      <c r="FZ558" s="2"/>
      <c r="GA558" s="2" t="s">
        <v>6</v>
      </c>
      <c r="GB558" s="2"/>
      <c r="GC558" s="2"/>
      <c r="GD558" s="2">
        <v>0</v>
      </c>
      <c r="GE558" s="2"/>
      <c r="GF558" s="2">
        <v>-596386547</v>
      </c>
      <c r="GG558" s="2">
        <v>2</v>
      </c>
      <c r="GH558" s="2">
        <v>1</v>
      </c>
      <c r="GI558" s="2">
        <v>-2</v>
      </c>
      <c r="GJ558" s="2">
        <v>0</v>
      </c>
      <c r="GK558" s="2">
        <f>ROUND(R558*(R12)/100,2)</f>
        <v>0</v>
      </c>
      <c r="GL558" s="2">
        <f t="shared" si="674"/>
        <v>0</v>
      </c>
      <c r="GM558" s="2">
        <f t="shared" si="675"/>
        <v>706.03</v>
      </c>
      <c r="GN558" s="2">
        <f t="shared" si="676"/>
        <v>0</v>
      </c>
      <c r="GO558" s="2">
        <f t="shared" si="677"/>
        <v>706.03</v>
      </c>
      <c r="GP558" s="2">
        <f t="shared" si="678"/>
        <v>0</v>
      </c>
      <c r="GQ558" s="2"/>
      <c r="GR558" s="2">
        <v>0</v>
      </c>
      <c r="GS558" s="2">
        <v>3</v>
      </c>
      <c r="GT558" s="2">
        <v>0</v>
      </c>
      <c r="GU558" s="2" t="s">
        <v>6</v>
      </c>
      <c r="GV558" s="2">
        <f t="shared" si="679"/>
        <v>0</v>
      </c>
      <c r="GW558" s="2">
        <v>1</v>
      </c>
      <c r="GX558" s="2">
        <f t="shared" si="680"/>
        <v>0</v>
      </c>
      <c r="GY558" s="2"/>
      <c r="GZ558" s="2"/>
      <c r="HA558" s="2">
        <v>0</v>
      </c>
      <c r="HB558" s="2">
        <v>0</v>
      </c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>
        <v>0</v>
      </c>
      <c r="IL558" s="2"/>
      <c r="IM558" s="2"/>
      <c r="IN558" s="2"/>
      <c r="IO558" s="2"/>
      <c r="IP558" s="2"/>
      <c r="IQ558" s="2"/>
      <c r="IR558" s="2"/>
      <c r="IS558" s="2"/>
      <c r="IT558" s="2"/>
      <c r="IU558" s="2"/>
    </row>
    <row r="559" spans="1:255" x14ac:dyDescent="0.2">
      <c r="A559">
        <v>17</v>
      </c>
      <c r="B559">
        <v>1</v>
      </c>
      <c r="C559">
        <f>ROW(SmtRes!A1560)</f>
        <v>1560</v>
      </c>
      <c r="D559">
        <f>ROW(EtalonRes!A1564)</f>
        <v>1564</v>
      </c>
      <c r="E559" t="s">
        <v>740</v>
      </c>
      <c r="F559" t="s">
        <v>741</v>
      </c>
      <c r="G559" t="s">
        <v>742</v>
      </c>
      <c r="H559" t="s">
        <v>18</v>
      </c>
      <c r="I559">
        <f>ROUND(186/100,9)</f>
        <v>1.86</v>
      </c>
      <c r="J559">
        <v>0</v>
      </c>
      <c r="O559">
        <f t="shared" si="648"/>
        <v>290.77</v>
      </c>
      <c r="P559">
        <f t="shared" si="649"/>
        <v>31.23</v>
      </c>
      <c r="Q559">
        <f t="shared" si="650"/>
        <v>0</v>
      </c>
      <c r="R559">
        <f t="shared" si="651"/>
        <v>0</v>
      </c>
      <c r="S559">
        <f t="shared" si="652"/>
        <v>259.54000000000002</v>
      </c>
      <c r="T559">
        <f t="shared" si="653"/>
        <v>0</v>
      </c>
      <c r="U559">
        <f t="shared" si="654"/>
        <v>28.271999999999998</v>
      </c>
      <c r="V559">
        <f t="shared" si="655"/>
        <v>0</v>
      </c>
      <c r="W559">
        <f t="shared" si="656"/>
        <v>0</v>
      </c>
      <c r="X559">
        <f t="shared" si="657"/>
        <v>246.56</v>
      </c>
      <c r="Y559">
        <f t="shared" si="658"/>
        <v>168.7</v>
      </c>
      <c r="AA559">
        <v>27721504</v>
      </c>
      <c r="AB559">
        <f t="shared" si="659"/>
        <v>156.33000000000001</v>
      </c>
      <c r="AC559">
        <f t="shared" si="642"/>
        <v>16.79</v>
      </c>
      <c r="AD559">
        <f t="shared" si="643"/>
        <v>0</v>
      </c>
      <c r="AE559">
        <f t="shared" si="644"/>
        <v>0</v>
      </c>
      <c r="AF559">
        <f t="shared" si="645"/>
        <v>139.54</v>
      </c>
      <c r="AG559">
        <f t="shared" si="660"/>
        <v>0</v>
      </c>
      <c r="AH559">
        <f t="shared" si="646"/>
        <v>15.2</v>
      </c>
      <c r="AI559">
        <f t="shared" si="647"/>
        <v>0</v>
      </c>
      <c r="AJ559">
        <f t="shared" si="661"/>
        <v>0</v>
      </c>
      <c r="AK559">
        <v>156.33000000000001</v>
      </c>
      <c r="AL559">
        <v>16.79</v>
      </c>
      <c r="AM559">
        <v>0</v>
      </c>
      <c r="AN559">
        <v>0</v>
      </c>
      <c r="AO559">
        <v>139.54</v>
      </c>
      <c r="AP559">
        <v>0</v>
      </c>
      <c r="AQ559">
        <v>15.2</v>
      </c>
      <c r="AR559">
        <v>0</v>
      </c>
      <c r="AS559">
        <v>0</v>
      </c>
      <c r="AT559">
        <v>95</v>
      </c>
      <c r="AU559">
        <v>65</v>
      </c>
      <c r="AV559">
        <v>1</v>
      </c>
      <c r="AW559">
        <v>1</v>
      </c>
      <c r="AZ559">
        <v>1</v>
      </c>
      <c r="BA559">
        <v>1</v>
      </c>
      <c r="BB559">
        <v>1</v>
      </c>
      <c r="BC559">
        <v>1</v>
      </c>
      <c r="BD559" t="s">
        <v>6</v>
      </c>
      <c r="BE559" t="s">
        <v>6</v>
      </c>
      <c r="BF559" t="s">
        <v>6</v>
      </c>
      <c r="BG559" t="s">
        <v>6</v>
      </c>
      <c r="BH559">
        <v>0</v>
      </c>
      <c r="BI559">
        <v>2</v>
      </c>
      <c r="BJ559" t="s">
        <v>743</v>
      </c>
      <c r="BM559">
        <v>108001</v>
      </c>
      <c r="BN559">
        <v>0</v>
      </c>
      <c r="BO559" t="s">
        <v>6</v>
      </c>
      <c r="BP559">
        <v>0</v>
      </c>
      <c r="BQ559">
        <v>3</v>
      </c>
      <c r="BR559">
        <v>0</v>
      </c>
      <c r="BS559">
        <v>1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6</v>
      </c>
      <c r="BZ559">
        <v>95</v>
      </c>
      <c r="CA559">
        <v>65</v>
      </c>
      <c r="CF559">
        <v>0</v>
      </c>
      <c r="CG559">
        <v>0</v>
      </c>
      <c r="CM559">
        <v>0</v>
      </c>
      <c r="CN559" t="s">
        <v>6</v>
      </c>
      <c r="CO559">
        <v>0</v>
      </c>
      <c r="CP559">
        <f t="shared" si="662"/>
        <v>290.77000000000004</v>
      </c>
      <c r="CQ559">
        <f t="shared" si="663"/>
        <v>16.79</v>
      </c>
      <c r="CR559">
        <f t="shared" si="664"/>
        <v>0</v>
      </c>
      <c r="CS559">
        <f t="shared" si="665"/>
        <v>0</v>
      </c>
      <c r="CT559">
        <f t="shared" si="666"/>
        <v>139.54</v>
      </c>
      <c r="CU559">
        <f t="shared" si="667"/>
        <v>0</v>
      </c>
      <c r="CV559">
        <f t="shared" si="668"/>
        <v>15.2</v>
      </c>
      <c r="CW559">
        <f t="shared" si="669"/>
        <v>0</v>
      </c>
      <c r="CX559">
        <f t="shared" si="670"/>
        <v>0</v>
      </c>
      <c r="CY559">
        <f t="shared" si="671"/>
        <v>246.56300000000002</v>
      </c>
      <c r="CZ559">
        <f t="shared" si="672"/>
        <v>168.70100000000002</v>
      </c>
      <c r="DC559" t="s">
        <v>6</v>
      </c>
      <c r="DD559" t="s">
        <v>6</v>
      </c>
      <c r="DE559" t="s">
        <v>6</v>
      </c>
      <c r="DF559" t="s">
        <v>6</v>
      </c>
      <c r="DG559" t="s">
        <v>6</v>
      </c>
      <c r="DH559" t="s">
        <v>6</v>
      </c>
      <c r="DI559" t="s">
        <v>6</v>
      </c>
      <c r="DJ559" t="s">
        <v>6</v>
      </c>
      <c r="DK559" t="s">
        <v>6</v>
      </c>
      <c r="DL559" t="s">
        <v>6</v>
      </c>
      <c r="DM559" t="s">
        <v>6</v>
      </c>
      <c r="DN559">
        <v>0</v>
      </c>
      <c r="DO559">
        <v>0</v>
      </c>
      <c r="DP559">
        <v>1</v>
      </c>
      <c r="DQ559">
        <v>1</v>
      </c>
      <c r="DU559">
        <v>1003</v>
      </c>
      <c r="DV559" t="s">
        <v>18</v>
      </c>
      <c r="DW559" t="s">
        <v>18</v>
      </c>
      <c r="DX559">
        <v>100</v>
      </c>
      <c r="EE559">
        <v>27028906</v>
      </c>
      <c r="EF559">
        <v>3</v>
      </c>
      <c r="EG559" t="s">
        <v>367</v>
      </c>
      <c r="EH559">
        <v>0</v>
      </c>
      <c r="EI559" t="s">
        <v>6</v>
      </c>
      <c r="EJ559">
        <v>2</v>
      </c>
      <c r="EK559">
        <v>108001</v>
      </c>
      <c r="EL559" t="s">
        <v>368</v>
      </c>
      <c r="EM559" t="s">
        <v>369</v>
      </c>
      <c r="EO559" t="s">
        <v>6</v>
      </c>
      <c r="EQ559">
        <v>0</v>
      </c>
      <c r="ER559">
        <v>156.33000000000001</v>
      </c>
      <c r="ES559">
        <v>16.79</v>
      </c>
      <c r="ET559">
        <v>0</v>
      </c>
      <c r="EU559">
        <v>0</v>
      </c>
      <c r="EV559">
        <v>139.54</v>
      </c>
      <c r="EW559">
        <v>15.2</v>
      </c>
      <c r="EX559">
        <v>0</v>
      </c>
      <c r="EY559">
        <v>0</v>
      </c>
      <c r="FQ559">
        <v>0</v>
      </c>
      <c r="FR559">
        <f t="shared" si="673"/>
        <v>0</v>
      </c>
      <c r="FS559">
        <v>0</v>
      </c>
      <c r="FX559">
        <v>95</v>
      </c>
      <c r="FY559">
        <v>65</v>
      </c>
      <c r="GA559" t="s">
        <v>6</v>
      </c>
      <c r="GD559">
        <v>0</v>
      </c>
      <c r="GF559">
        <v>-596386547</v>
      </c>
      <c r="GG559">
        <v>2</v>
      </c>
      <c r="GH559">
        <v>1</v>
      </c>
      <c r="GI559">
        <v>-2</v>
      </c>
      <c r="GJ559">
        <v>0</v>
      </c>
      <c r="GK559">
        <f>ROUND(R559*(S12)/100,2)</f>
        <v>0</v>
      </c>
      <c r="GL559">
        <f t="shared" si="674"/>
        <v>0</v>
      </c>
      <c r="GM559">
        <f t="shared" si="675"/>
        <v>706.03</v>
      </c>
      <c r="GN559">
        <f t="shared" si="676"/>
        <v>0</v>
      </c>
      <c r="GO559">
        <f t="shared" si="677"/>
        <v>706.03</v>
      </c>
      <c r="GP559">
        <f t="shared" si="678"/>
        <v>0</v>
      </c>
      <c r="GR559">
        <v>0</v>
      </c>
      <c r="GS559">
        <v>0</v>
      </c>
      <c r="GT559">
        <v>0</v>
      </c>
      <c r="GU559" t="s">
        <v>6</v>
      </c>
      <c r="GV559">
        <f t="shared" si="679"/>
        <v>0</v>
      </c>
      <c r="GW559">
        <v>1</v>
      </c>
      <c r="GX559">
        <f t="shared" si="680"/>
        <v>0</v>
      </c>
      <c r="HA559">
        <v>0</v>
      </c>
      <c r="HB559">
        <v>0</v>
      </c>
      <c r="IK559">
        <v>0</v>
      </c>
    </row>
    <row r="560" spans="1:255" x14ac:dyDescent="0.2">
      <c r="A560" s="2">
        <v>18</v>
      </c>
      <c r="B560" s="2">
        <v>1</v>
      </c>
      <c r="C560" s="2">
        <v>1553</v>
      </c>
      <c r="D560" s="2"/>
      <c r="E560" s="2" t="s">
        <v>744</v>
      </c>
      <c r="F560" s="2" t="s">
        <v>745</v>
      </c>
      <c r="G560" s="2" t="s">
        <v>746</v>
      </c>
      <c r="H560" s="2" t="s">
        <v>553</v>
      </c>
      <c r="I560" s="2">
        <f>I558*J560</f>
        <v>32.549999999999997</v>
      </c>
      <c r="J560" s="2">
        <v>17.499999999999996</v>
      </c>
      <c r="K560" s="2"/>
      <c r="L560" s="2"/>
      <c r="M560" s="2"/>
      <c r="N560" s="2"/>
      <c r="O560" s="2">
        <f t="shared" si="648"/>
        <v>58.59</v>
      </c>
      <c r="P560" s="2">
        <f t="shared" si="649"/>
        <v>58.59</v>
      </c>
      <c r="Q560" s="2">
        <f t="shared" si="650"/>
        <v>0</v>
      </c>
      <c r="R560" s="2">
        <f t="shared" si="651"/>
        <v>0</v>
      </c>
      <c r="S560" s="2">
        <f t="shared" si="652"/>
        <v>0</v>
      </c>
      <c r="T560" s="2">
        <f t="shared" si="653"/>
        <v>0</v>
      </c>
      <c r="U560" s="2">
        <f t="shared" si="654"/>
        <v>0</v>
      </c>
      <c r="V560" s="2">
        <f t="shared" si="655"/>
        <v>0</v>
      </c>
      <c r="W560" s="2">
        <f t="shared" si="656"/>
        <v>0</v>
      </c>
      <c r="X560" s="2">
        <f t="shared" si="657"/>
        <v>0</v>
      </c>
      <c r="Y560" s="2">
        <f t="shared" si="658"/>
        <v>0</v>
      </c>
      <c r="Z560" s="2"/>
      <c r="AA560" s="2">
        <v>27721505</v>
      </c>
      <c r="AB560" s="2">
        <f t="shared" si="659"/>
        <v>1.8</v>
      </c>
      <c r="AC560" s="2">
        <f t="shared" si="642"/>
        <v>1.8</v>
      </c>
      <c r="AD560" s="2">
        <f t="shared" si="643"/>
        <v>0</v>
      </c>
      <c r="AE560" s="2">
        <f t="shared" si="644"/>
        <v>0</v>
      </c>
      <c r="AF560" s="2">
        <f t="shared" si="645"/>
        <v>0</v>
      </c>
      <c r="AG560" s="2">
        <f t="shared" si="660"/>
        <v>0</v>
      </c>
      <c r="AH560" s="2">
        <f t="shared" si="646"/>
        <v>0</v>
      </c>
      <c r="AI560" s="2">
        <f t="shared" si="647"/>
        <v>0</v>
      </c>
      <c r="AJ560" s="2">
        <f t="shared" si="661"/>
        <v>0</v>
      </c>
      <c r="AK560" s="2">
        <v>1.8</v>
      </c>
      <c r="AL560" s="2">
        <v>1.8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95</v>
      </c>
      <c r="AU560" s="2">
        <v>65</v>
      </c>
      <c r="AV560" s="2">
        <v>1</v>
      </c>
      <c r="AW560" s="2">
        <v>1</v>
      </c>
      <c r="AX560" s="2"/>
      <c r="AY560" s="2"/>
      <c r="AZ560" s="2">
        <v>1</v>
      </c>
      <c r="BA560" s="2">
        <v>1</v>
      </c>
      <c r="BB560" s="2">
        <v>1</v>
      </c>
      <c r="BC560" s="2">
        <v>1</v>
      </c>
      <c r="BD560" s="2" t="s">
        <v>6</v>
      </c>
      <c r="BE560" s="2" t="s">
        <v>6</v>
      </c>
      <c r="BF560" s="2" t="s">
        <v>6</v>
      </c>
      <c r="BG560" s="2" t="s">
        <v>6</v>
      </c>
      <c r="BH560" s="2">
        <v>3</v>
      </c>
      <c r="BI560" s="2">
        <v>2</v>
      </c>
      <c r="BJ560" s="2" t="s">
        <v>747</v>
      </c>
      <c r="BK560" s="2"/>
      <c r="BL560" s="2"/>
      <c r="BM560" s="2">
        <v>108001</v>
      </c>
      <c r="BN560" s="2">
        <v>0</v>
      </c>
      <c r="BO560" s="2" t="s">
        <v>6</v>
      </c>
      <c r="BP560" s="2">
        <v>0</v>
      </c>
      <c r="BQ560" s="2">
        <v>3</v>
      </c>
      <c r="BR560" s="2">
        <v>0</v>
      </c>
      <c r="BS560" s="2">
        <v>1</v>
      </c>
      <c r="BT560" s="2">
        <v>1</v>
      </c>
      <c r="BU560" s="2">
        <v>1</v>
      </c>
      <c r="BV560" s="2">
        <v>1</v>
      </c>
      <c r="BW560" s="2">
        <v>1</v>
      </c>
      <c r="BX560" s="2">
        <v>1</v>
      </c>
      <c r="BY560" s="2" t="s">
        <v>6</v>
      </c>
      <c r="BZ560" s="2">
        <v>95</v>
      </c>
      <c r="CA560" s="2">
        <v>65</v>
      </c>
      <c r="CB560" s="2"/>
      <c r="CC560" s="2"/>
      <c r="CD560" s="2"/>
      <c r="CE560" s="2"/>
      <c r="CF560" s="2">
        <v>0</v>
      </c>
      <c r="CG560" s="2">
        <v>0</v>
      </c>
      <c r="CH560" s="2"/>
      <c r="CI560" s="2"/>
      <c r="CJ560" s="2"/>
      <c r="CK560" s="2"/>
      <c r="CL560" s="2"/>
      <c r="CM560" s="2">
        <v>0</v>
      </c>
      <c r="CN560" s="2" t="s">
        <v>6</v>
      </c>
      <c r="CO560" s="2">
        <v>0</v>
      </c>
      <c r="CP560" s="2">
        <f t="shared" si="662"/>
        <v>58.59</v>
      </c>
      <c r="CQ560" s="2">
        <f t="shared" si="663"/>
        <v>1.8</v>
      </c>
      <c r="CR560" s="2">
        <f t="shared" si="664"/>
        <v>0</v>
      </c>
      <c r="CS560" s="2">
        <f t="shared" si="665"/>
        <v>0</v>
      </c>
      <c r="CT560" s="2">
        <f t="shared" si="666"/>
        <v>0</v>
      </c>
      <c r="CU560" s="2">
        <f t="shared" si="667"/>
        <v>0</v>
      </c>
      <c r="CV560" s="2">
        <f t="shared" si="668"/>
        <v>0</v>
      </c>
      <c r="CW560" s="2">
        <f t="shared" si="669"/>
        <v>0</v>
      </c>
      <c r="CX560" s="2">
        <f t="shared" si="670"/>
        <v>0</v>
      </c>
      <c r="CY560" s="2">
        <f t="shared" si="671"/>
        <v>0</v>
      </c>
      <c r="CZ560" s="2">
        <f t="shared" si="672"/>
        <v>0</v>
      </c>
      <c r="DA560" s="2"/>
      <c r="DB560" s="2"/>
      <c r="DC560" s="2" t="s">
        <v>6</v>
      </c>
      <c r="DD560" s="2" t="s">
        <v>6</v>
      </c>
      <c r="DE560" s="2" t="s">
        <v>6</v>
      </c>
      <c r="DF560" s="2" t="s">
        <v>6</v>
      </c>
      <c r="DG560" s="2" t="s">
        <v>6</v>
      </c>
      <c r="DH560" s="2" t="s">
        <v>6</v>
      </c>
      <c r="DI560" s="2" t="s">
        <v>6</v>
      </c>
      <c r="DJ560" s="2" t="s">
        <v>6</v>
      </c>
      <c r="DK560" s="2" t="s">
        <v>6</v>
      </c>
      <c r="DL560" s="2" t="s">
        <v>6</v>
      </c>
      <c r="DM560" s="2" t="s">
        <v>6</v>
      </c>
      <c r="DN560" s="2">
        <v>0</v>
      </c>
      <c r="DO560" s="2">
        <v>0</v>
      </c>
      <c r="DP560" s="2">
        <v>1</v>
      </c>
      <c r="DQ560" s="2">
        <v>1</v>
      </c>
      <c r="DR560" s="2"/>
      <c r="DS560" s="2"/>
      <c r="DT560" s="2"/>
      <c r="DU560" s="2">
        <v>1010</v>
      </c>
      <c r="DV560" s="2" t="s">
        <v>553</v>
      </c>
      <c r="DW560" s="2" t="s">
        <v>553</v>
      </c>
      <c r="DX560" s="2">
        <v>10</v>
      </c>
      <c r="DY560" s="2"/>
      <c r="DZ560" s="2"/>
      <c r="EA560" s="2"/>
      <c r="EB560" s="2"/>
      <c r="EC560" s="2"/>
      <c r="ED560" s="2"/>
      <c r="EE560" s="2">
        <v>27028906</v>
      </c>
      <c r="EF560" s="2">
        <v>3</v>
      </c>
      <c r="EG560" s="2" t="s">
        <v>367</v>
      </c>
      <c r="EH560" s="2">
        <v>0</v>
      </c>
      <c r="EI560" s="2" t="s">
        <v>6</v>
      </c>
      <c r="EJ560" s="2">
        <v>2</v>
      </c>
      <c r="EK560" s="2">
        <v>108001</v>
      </c>
      <c r="EL560" s="2" t="s">
        <v>368</v>
      </c>
      <c r="EM560" s="2" t="s">
        <v>369</v>
      </c>
      <c r="EN560" s="2"/>
      <c r="EO560" s="2" t="s">
        <v>6</v>
      </c>
      <c r="EP560" s="2"/>
      <c r="EQ560" s="2">
        <v>0</v>
      </c>
      <c r="ER560" s="2">
        <v>1.8</v>
      </c>
      <c r="ES560" s="2">
        <v>1.8</v>
      </c>
      <c r="ET560" s="2">
        <v>0</v>
      </c>
      <c r="EU560" s="2">
        <v>0</v>
      </c>
      <c r="EV560" s="2">
        <v>0</v>
      </c>
      <c r="EW560" s="2">
        <v>0</v>
      </c>
      <c r="EX560" s="2">
        <v>0</v>
      </c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>
        <v>0</v>
      </c>
      <c r="FR560" s="2">
        <f t="shared" si="673"/>
        <v>0</v>
      </c>
      <c r="FS560" s="2">
        <v>0</v>
      </c>
      <c r="FT560" s="2"/>
      <c r="FU560" s="2"/>
      <c r="FV560" s="2"/>
      <c r="FW560" s="2"/>
      <c r="FX560" s="2">
        <v>95</v>
      </c>
      <c r="FY560" s="2">
        <v>65</v>
      </c>
      <c r="FZ560" s="2"/>
      <c r="GA560" s="2" t="s">
        <v>6</v>
      </c>
      <c r="GB560" s="2"/>
      <c r="GC560" s="2"/>
      <c r="GD560" s="2">
        <v>0</v>
      </c>
      <c r="GE560" s="2"/>
      <c r="GF560" s="2">
        <v>1476069007</v>
      </c>
      <c r="GG560" s="2">
        <v>2</v>
      </c>
      <c r="GH560" s="2">
        <v>1</v>
      </c>
      <c r="GI560" s="2">
        <v>-2</v>
      </c>
      <c r="GJ560" s="2">
        <v>0</v>
      </c>
      <c r="GK560" s="2">
        <f>ROUND(R560*(R12)/100,2)</f>
        <v>0</v>
      </c>
      <c r="GL560" s="2">
        <f t="shared" si="674"/>
        <v>0</v>
      </c>
      <c r="GM560" s="2">
        <f t="shared" si="675"/>
        <v>58.59</v>
      </c>
      <c r="GN560" s="2">
        <f t="shared" si="676"/>
        <v>0</v>
      </c>
      <c r="GO560" s="2">
        <f t="shared" si="677"/>
        <v>58.59</v>
      </c>
      <c r="GP560" s="2">
        <f t="shared" si="678"/>
        <v>0</v>
      </c>
      <c r="GQ560" s="2"/>
      <c r="GR560" s="2">
        <v>0</v>
      </c>
      <c r="GS560" s="2">
        <v>3</v>
      </c>
      <c r="GT560" s="2">
        <v>0</v>
      </c>
      <c r="GU560" s="2" t="s">
        <v>6</v>
      </c>
      <c r="GV560" s="2">
        <f t="shared" si="679"/>
        <v>0</v>
      </c>
      <c r="GW560" s="2">
        <v>1</v>
      </c>
      <c r="GX560" s="2">
        <f t="shared" si="680"/>
        <v>0</v>
      </c>
      <c r="GY560" s="2"/>
      <c r="GZ560" s="2"/>
      <c r="HA560" s="2">
        <v>0</v>
      </c>
      <c r="HB560" s="2">
        <v>0</v>
      </c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>
        <v>0</v>
      </c>
      <c r="IL560" s="2"/>
      <c r="IM560" s="2"/>
      <c r="IN560" s="2"/>
      <c r="IO560" s="2"/>
      <c r="IP560" s="2"/>
      <c r="IQ560" s="2"/>
      <c r="IR560" s="2"/>
      <c r="IS560" s="2"/>
      <c r="IT560" s="2"/>
      <c r="IU560" s="2"/>
    </row>
    <row r="561" spans="1:255" x14ac:dyDescent="0.2">
      <c r="A561">
        <v>18</v>
      </c>
      <c r="B561">
        <v>1</v>
      </c>
      <c r="C561">
        <v>1558</v>
      </c>
      <c r="E561" t="s">
        <v>744</v>
      </c>
      <c r="F561" t="s">
        <v>745</v>
      </c>
      <c r="G561" t="s">
        <v>746</v>
      </c>
      <c r="H561" t="s">
        <v>553</v>
      </c>
      <c r="I561">
        <f>I559*J561</f>
        <v>32.549999999999997</v>
      </c>
      <c r="J561">
        <v>17.499999999999996</v>
      </c>
      <c r="O561">
        <f t="shared" si="648"/>
        <v>58.59</v>
      </c>
      <c r="P561">
        <f t="shared" si="649"/>
        <v>58.59</v>
      </c>
      <c r="Q561">
        <f t="shared" si="650"/>
        <v>0</v>
      </c>
      <c r="R561">
        <f t="shared" si="651"/>
        <v>0</v>
      </c>
      <c r="S561">
        <f t="shared" si="652"/>
        <v>0</v>
      </c>
      <c r="T561">
        <f t="shared" si="653"/>
        <v>0</v>
      </c>
      <c r="U561">
        <f t="shared" si="654"/>
        <v>0</v>
      </c>
      <c r="V561">
        <f t="shared" si="655"/>
        <v>0</v>
      </c>
      <c r="W561">
        <f t="shared" si="656"/>
        <v>0</v>
      </c>
      <c r="X561">
        <f t="shared" si="657"/>
        <v>0</v>
      </c>
      <c r="Y561">
        <f t="shared" si="658"/>
        <v>0</v>
      </c>
      <c r="AA561">
        <v>27721504</v>
      </c>
      <c r="AB561">
        <f t="shared" si="659"/>
        <v>1.8</v>
      </c>
      <c r="AC561">
        <f t="shared" si="642"/>
        <v>1.8</v>
      </c>
      <c r="AD561">
        <f t="shared" si="643"/>
        <v>0</v>
      </c>
      <c r="AE561">
        <f t="shared" si="644"/>
        <v>0</v>
      </c>
      <c r="AF561">
        <f t="shared" si="645"/>
        <v>0</v>
      </c>
      <c r="AG561">
        <f t="shared" si="660"/>
        <v>0</v>
      </c>
      <c r="AH561">
        <f t="shared" si="646"/>
        <v>0</v>
      </c>
      <c r="AI561">
        <f t="shared" si="647"/>
        <v>0</v>
      </c>
      <c r="AJ561">
        <f t="shared" si="661"/>
        <v>0</v>
      </c>
      <c r="AK561">
        <v>1.8</v>
      </c>
      <c r="AL561">
        <v>1.8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95</v>
      </c>
      <c r="AU561">
        <v>65</v>
      </c>
      <c r="AV561">
        <v>1</v>
      </c>
      <c r="AW561">
        <v>1</v>
      </c>
      <c r="AZ561">
        <v>1</v>
      </c>
      <c r="BA561">
        <v>1</v>
      </c>
      <c r="BB561">
        <v>1</v>
      </c>
      <c r="BC561">
        <v>1</v>
      </c>
      <c r="BD561" t="s">
        <v>6</v>
      </c>
      <c r="BE561" t="s">
        <v>6</v>
      </c>
      <c r="BF561" t="s">
        <v>6</v>
      </c>
      <c r="BG561" t="s">
        <v>6</v>
      </c>
      <c r="BH561">
        <v>3</v>
      </c>
      <c r="BI561">
        <v>2</v>
      </c>
      <c r="BJ561" t="s">
        <v>747</v>
      </c>
      <c r="BM561">
        <v>108001</v>
      </c>
      <c r="BN561">
        <v>0</v>
      </c>
      <c r="BO561" t="s">
        <v>6</v>
      </c>
      <c r="BP561">
        <v>0</v>
      </c>
      <c r="BQ561">
        <v>3</v>
      </c>
      <c r="BR561">
        <v>0</v>
      </c>
      <c r="BS561">
        <v>1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6</v>
      </c>
      <c r="BZ561">
        <v>95</v>
      </c>
      <c r="CA561">
        <v>65</v>
      </c>
      <c r="CF561">
        <v>0</v>
      </c>
      <c r="CG561">
        <v>0</v>
      </c>
      <c r="CM561">
        <v>0</v>
      </c>
      <c r="CN561" t="s">
        <v>6</v>
      </c>
      <c r="CO561">
        <v>0</v>
      </c>
      <c r="CP561">
        <f t="shared" si="662"/>
        <v>58.59</v>
      </c>
      <c r="CQ561">
        <f t="shared" si="663"/>
        <v>1.8</v>
      </c>
      <c r="CR561">
        <f t="shared" si="664"/>
        <v>0</v>
      </c>
      <c r="CS561">
        <f t="shared" si="665"/>
        <v>0</v>
      </c>
      <c r="CT561">
        <f t="shared" si="666"/>
        <v>0</v>
      </c>
      <c r="CU561">
        <f t="shared" si="667"/>
        <v>0</v>
      </c>
      <c r="CV561">
        <f t="shared" si="668"/>
        <v>0</v>
      </c>
      <c r="CW561">
        <f t="shared" si="669"/>
        <v>0</v>
      </c>
      <c r="CX561">
        <f t="shared" si="670"/>
        <v>0</v>
      </c>
      <c r="CY561">
        <f t="shared" si="671"/>
        <v>0</v>
      </c>
      <c r="CZ561">
        <f t="shared" si="672"/>
        <v>0</v>
      </c>
      <c r="DC561" t="s">
        <v>6</v>
      </c>
      <c r="DD561" t="s">
        <v>6</v>
      </c>
      <c r="DE561" t="s">
        <v>6</v>
      </c>
      <c r="DF561" t="s">
        <v>6</v>
      </c>
      <c r="DG561" t="s">
        <v>6</v>
      </c>
      <c r="DH561" t="s">
        <v>6</v>
      </c>
      <c r="DI561" t="s">
        <v>6</v>
      </c>
      <c r="DJ561" t="s">
        <v>6</v>
      </c>
      <c r="DK561" t="s">
        <v>6</v>
      </c>
      <c r="DL561" t="s">
        <v>6</v>
      </c>
      <c r="DM561" t="s">
        <v>6</v>
      </c>
      <c r="DN561">
        <v>0</v>
      </c>
      <c r="DO561">
        <v>0</v>
      </c>
      <c r="DP561">
        <v>1</v>
      </c>
      <c r="DQ561">
        <v>1</v>
      </c>
      <c r="DU561">
        <v>1010</v>
      </c>
      <c r="DV561" t="s">
        <v>553</v>
      </c>
      <c r="DW561" t="s">
        <v>553</v>
      </c>
      <c r="DX561">
        <v>10</v>
      </c>
      <c r="EE561">
        <v>27028906</v>
      </c>
      <c r="EF561">
        <v>3</v>
      </c>
      <c r="EG561" t="s">
        <v>367</v>
      </c>
      <c r="EH561">
        <v>0</v>
      </c>
      <c r="EI561" t="s">
        <v>6</v>
      </c>
      <c r="EJ561">
        <v>2</v>
      </c>
      <c r="EK561">
        <v>108001</v>
      </c>
      <c r="EL561" t="s">
        <v>368</v>
      </c>
      <c r="EM561" t="s">
        <v>369</v>
      </c>
      <c r="EO561" t="s">
        <v>6</v>
      </c>
      <c r="EQ561">
        <v>0</v>
      </c>
      <c r="ER561">
        <v>1.8</v>
      </c>
      <c r="ES561">
        <v>1.8</v>
      </c>
      <c r="ET561">
        <v>0</v>
      </c>
      <c r="EU561">
        <v>0</v>
      </c>
      <c r="EV561">
        <v>0</v>
      </c>
      <c r="EW561">
        <v>0</v>
      </c>
      <c r="EX561">
        <v>0</v>
      </c>
      <c r="FQ561">
        <v>0</v>
      </c>
      <c r="FR561">
        <f t="shared" si="673"/>
        <v>0</v>
      </c>
      <c r="FS561">
        <v>0</v>
      </c>
      <c r="FX561">
        <v>95</v>
      </c>
      <c r="FY561">
        <v>65</v>
      </c>
      <c r="GA561" t="s">
        <v>6</v>
      </c>
      <c r="GD561">
        <v>0</v>
      </c>
      <c r="GF561">
        <v>1476069007</v>
      </c>
      <c r="GG561">
        <v>2</v>
      </c>
      <c r="GH561">
        <v>1</v>
      </c>
      <c r="GI561">
        <v>-2</v>
      </c>
      <c r="GJ561">
        <v>0</v>
      </c>
      <c r="GK561">
        <f>ROUND(R561*(S12)/100,2)</f>
        <v>0</v>
      </c>
      <c r="GL561">
        <f t="shared" si="674"/>
        <v>0</v>
      </c>
      <c r="GM561">
        <f t="shared" si="675"/>
        <v>58.59</v>
      </c>
      <c r="GN561">
        <f t="shared" si="676"/>
        <v>0</v>
      </c>
      <c r="GO561">
        <f t="shared" si="677"/>
        <v>58.59</v>
      </c>
      <c r="GP561">
        <f t="shared" si="678"/>
        <v>0</v>
      </c>
      <c r="GR561">
        <v>0</v>
      </c>
      <c r="GS561">
        <v>0</v>
      </c>
      <c r="GT561">
        <v>0</v>
      </c>
      <c r="GU561" t="s">
        <v>6</v>
      </c>
      <c r="GV561">
        <f t="shared" si="679"/>
        <v>0</v>
      </c>
      <c r="GW561">
        <v>1</v>
      </c>
      <c r="GX561">
        <f t="shared" si="680"/>
        <v>0</v>
      </c>
      <c r="HA561">
        <v>0</v>
      </c>
      <c r="HB561">
        <v>0</v>
      </c>
      <c r="IK561">
        <v>0</v>
      </c>
    </row>
    <row r="562" spans="1:255" x14ac:dyDescent="0.2">
      <c r="A562" s="2">
        <v>18</v>
      </c>
      <c r="B562" s="2">
        <v>1</v>
      </c>
      <c r="C562" s="2">
        <v>1554</v>
      </c>
      <c r="D562" s="2"/>
      <c r="E562" s="2" t="s">
        <v>748</v>
      </c>
      <c r="F562" s="2" t="s">
        <v>749</v>
      </c>
      <c r="G562" s="2" t="s">
        <v>750</v>
      </c>
      <c r="H562" s="2" t="s">
        <v>751</v>
      </c>
      <c r="I562" s="2">
        <f>I558*J562</f>
        <v>18.600000000000001</v>
      </c>
      <c r="J562" s="2">
        <v>10</v>
      </c>
      <c r="K562" s="2"/>
      <c r="L562" s="2"/>
      <c r="M562" s="2"/>
      <c r="N562" s="2"/>
      <c r="O562" s="2">
        <f t="shared" si="648"/>
        <v>628.87</v>
      </c>
      <c r="P562" s="2">
        <f t="shared" si="649"/>
        <v>628.87</v>
      </c>
      <c r="Q562" s="2">
        <f t="shared" si="650"/>
        <v>0</v>
      </c>
      <c r="R562" s="2">
        <f t="shared" si="651"/>
        <v>0</v>
      </c>
      <c r="S562" s="2">
        <f t="shared" si="652"/>
        <v>0</v>
      </c>
      <c r="T562" s="2">
        <f t="shared" si="653"/>
        <v>0</v>
      </c>
      <c r="U562" s="2">
        <f t="shared" si="654"/>
        <v>0</v>
      </c>
      <c r="V562" s="2">
        <f t="shared" si="655"/>
        <v>0</v>
      </c>
      <c r="W562" s="2">
        <f t="shared" si="656"/>
        <v>0</v>
      </c>
      <c r="X562" s="2">
        <f t="shared" si="657"/>
        <v>0</v>
      </c>
      <c r="Y562" s="2">
        <f t="shared" si="658"/>
        <v>0</v>
      </c>
      <c r="Z562" s="2"/>
      <c r="AA562" s="2">
        <v>27721505</v>
      </c>
      <c r="AB562" s="2">
        <f t="shared" si="659"/>
        <v>33.81</v>
      </c>
      <c r="AC562" s="2">
        <f t="shared" si="642"/>
        <v>33.81</v>
      </c>
      <c r="AD562" s="2">
        <f t="shared" si="643"/>
        <v>0</v>
      </c>
      <c r="AE562" s="2">
        <f t="shared" si="644"/>
        <v>0</v>
      </c>
      <c r="AF562" s="2">
        <f t="shared" si="645"/>
        <v>0</v>
      </c>
      <c r="AG562" s="2">
        <f t="shared" si="660"/>
        <v>0</v>
      </c>
      <c r="AH562" s="2">
        <f t="shared" si="646"/>
        <v>0</v>
      </c>
      <c r="AI562" s="2">
        <f t="shared" si="647"/>
        <v>0</v>
      </c>
      <c r="AJ562" s="2">
        <f t="shared" si="661"/>
        <v>0</v>
      </c>
      <c r="AK562" s="2">
        <v>33.81</v>
      </c>
      <c r="AL562" s="2">
        <v>33.81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95</v>
      </c>
      <c r="AU562" s="2">
        <v>65</v>
      </c>
      <c r="AV562" s="2">
        <v>1</v>
      </c>
      <c r="AW562" s="2">
        <v>1</v>
      </c>
      <c r="AX562" s="2"/>
      <c r="AY562" s="2"/>
      <c r="AZ562" s="2">
        <v>1</v>
      </c>
      <c r="BA562" s="2">
        <v>1</v>
      </c>
      <c r="BB562" s="2">
        <v>1</v>
      </c>
      <c r="BC562" s="2">
        <v>1</v>
      </c>
      <c r="BD562" s="2" t="s">
        <v>6</v>
      </c>
      <c r="BE562" s="2" t="s">
        <v>6</v>
      </c>
      <c r="BF562" s="2" t="s">
        <v>6</v>
      </c>
      <c r="BG562" s="2" t="s">
        <v>6</v>
      </c>
      <c r="BH562" s="2">
        <v>3</v>
      </c>
      <c r="BI562" s="2">
        <v>2</v>
      </c>
      <c r="BJ562" s="2" t="s">
        <v>752</v>
      </c>
      <c r="BK562" s="2"/>
      <c r="BL562" s="2"/>
      <c r="BM562" s="2">
        <v>108001</v>
      </c>
      <c r="BN562" s="2">
        <v>0</v>
      </c>
      <c r="BO562" s="2" t="s">
        <v>6</v>
      </c>
      <c r="BP562" s="2">
        <v>0</v>
      </c>
      <c r="BQ562" s="2">
        <v>3</v>
      </c>
      <c r="BR562" s="2">
        <v>0</v>
      </c>
      <c r="BS562" s="2">
        <v>1</v>
      </c>
      <c r="BT562" s="2">
        <v>1</v>
      </c>
      <c r="BU562" s="2">
        <v>1</v>
      </c>
      <c r="BV562" s="2">
        <v>1</v>
      </c>
      <c r="BW562" s="2">
        <v>1</v>
      </c>
      <c r="BX562" s="2">
        <v>1</v>
      </c>
      <c r="BY562" s="2" t="s">
        <v>6</v>
      </c>
      <c r="BZ562" s="2">
        <v>95</v>
      </c>
      <c r="CA562" s="2">
        <v>65</v>
      </c>
      <c r="CB562" s="2"/>
      <c r="CC562" s="2"/>
      <c r="CD562" s="2"/>
      <c r="CE562" s="2"/>
      <c r="CF562" s="2">
        <v>0</v>
      </c>
      <c r="CG562" s="2">
        <v>0</v>
      </c>
      <c r="CH562" s="2"/>
      <c r="CI562" s="2"/>
      <c r="CJ562" s="2"/>
      <c r="CK562" s="2"/>
      <c r="CL562" s="2"/>
      <c r="CM562" s="2">
        <v>0</v>
      </c>
      <c r="CN562" s="2" t="s">
        <v>6</v>
      </c>
      <c r="CO562" s="2">
        <v>0</v>
      </c>
      <c r="CP562" s="2">
        <f t="shared" si="662"/>
        <v>628.87</v>
      </c>
      <c r="CQ562" s="2">
        <f t="shared" si="663"/>
        <v>33.81</v>
      </c>
      <c r="CR562" s="2">
        <f t="shared" si="664"/>
        <v>0</v>
      </c>
      <c r="CS562" s="2">
        <f t="shared" si="665"/>
        <v>0</v>
      </c>
      <c r="CT562" s="2">
        <f t="shared" si="666"/>
        <v>0</v>
      </c>
      <c r="CU562" s="2">
        <f t="shared" si="667"/>
        <v>0</v>
      </c>
      <c r="CV562" s="2">
        <f t="shared" si="668"/>
        <v>0</v>
      </c>
      <c r="CW562" s="2">
        <f t="shared" si="669"/>
        <v>0</v>
      </c>
      <c r="CX562" s="2">
        <f t="shared" si="670"/>
        <v>0</v>
      </c>
      <c r="CY562" s="2">
        <f t="shared" si="671"/>
        <v>0</v>
      </c>
      <c r="CZ562" s="2">
        <f t="shared" si="672"/>
        <v>0</v>
      </c>
      <c r="DA562" s="2"/>
      <c r="DB562" s="2"/>
      <c r="DC562" s="2" t="s">
        <v>6</v>
      </c>
      <c r="DD562" s="2" t="s">
        <v>6</v>
      </c>
      <c r="DE562" s="2" t="s">
        <v>6</v>
      </c>
      <c r="DF562" s="2" t="s">
        <v>6</v>
      </c>
      <c r="DG562" s="2" t="s">
        <v>6</v>
      </c>
      <c r="DH562" s="2" t="s">
        <v>6</v>
      </c>
      <c r="DI562" s="2" t="s">
        <v>6</v>
      </c>
      <c r="DJ562" s="2" t="s">
        <v>6</v>
      </c>
      <c r="DK562" s="2" t="s">
        <v>6</v>
      </c>
      <c r="DL562" s="2" t="s">
        <v>6</v>
      </c>
      <c r="DM562" s="2" t="s">
        <v>6</v>
      </c>
      <c r="DN562" s="2">
        <v>0</v>
      </c>
      <c r="DO562" s="2">
        <v>0</v>
      </c>
      <c r="DP562" s="2">
        <v>1</v>
      </c>
      <c r="DQ562" s="2">
        <v>1</v>
      </c>
      <c r="DR562" s="2"/>
      <c r="DS562" s="2"/>
      <c r="DT562" s="2"/>
      <c r="DU562" s="2">
        <v>1003</v>
      </c>
      <c r="DV562" s="2" t="s">
        <v>751</v>
      </c>
      <c r="DW562" s="2" t="s">
        <v>751</v>
      </c>
      <c r="DX562" s="2">
        <v>10</v>
      </c>
      <c r="DY562" s="2"/>
      <c r="DZ562" s="2"/>
      <c r="EA562" s="2"/>
      <c r="EB562" s="2"/>
      <c r="EC562" s="2"/>
      <c r="ED562" s="2"/>
      <c r="EE562" s="2">
        <v>27028906</v>
      </c>
      <c r="EF562" s="2">
        <v>3</v>
      </c>
      <c r="EG562" s="2" t="s">
        <v>367</v>
      </c>
      <c r="EH562" s="2">
        <v>0</v>
      </c>
      <c r="EI562" s="2" t="s">
        <v>6</v>
      </c>
      <c r="EJ562" s="2">
        <v>2</v>
      </c>
      <c r="EK562" s="2">
        <v>108001</v>
      </c>
      <c r="EL562" s="2" t="s">
        <v>368</v>
      </c>
      <c r="EM562" s="2" t="s">
        <v>369</v>
      </c>
      <c r="EN562" s="2"/>
      <c r="EO562" s="2" t="s">
        <v>6</v>
      </c>
      <c r="EP562" s="2"/>
      <c r="EQ562" s="2">
        <v>0</v>
      </c>
      <c r="ER562" s="2">
        <v>33.81</v>
      </c>
      <c r="ES562" s="2">
        <v>33.81</v>
      </c>
      <c r="ET562" s="2">
        <v>0</v>
      </c>
      <c r="EU562" s="2">
        <v>0</v>
      </c>
      <c r="EV562" s="2">
        <v>0</v>
      </c>
      <c r="EW562" s="2">
        <v>0</v>
      </c>
      <c r="EX562" s="2">
        <v>0</v>
      </c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>
        <v>0</v>
      </c>
      <c r="FR562" s="2">
        <f t="shared" si="673"/>
        <v>0</v>
      </c>
      <c r="FS562" s="2">
        <v>0</v>
      </c>
      <c r="FT562" s="2"/>
      <c r="FU562" s="2"/>
      <c r="FV562" s="2"/>
      <c r="FW562" s="2"/>
      <c r="FX562" s="2">
        <v>95</v>
      </c>
      <c r="FY562" s="2">
        <v>65</v>
      </c>
      <c r="FZ562" s="2"/>
      <c r="GA562" s="2" t="s">
        <v>6</v>
      </c>
      <c r="GB562" s="2"/>
      <c r="GC562" s="2"/>
      <c r="GD562" s="2">
        <v>0</v>
      </c>
      <c r="GE562" s="2"/>
      <c r="GF562" s="2">
        <v>-616242242</v>
      </c>
      <c r="GG562" s="2">
        <v>2</v>
      </c>
      <c r="GH562" s="2">
        <v>1</v>
      </c>
      <c r="GI562" s="2">
        <v>-2</v>
      </c>
      <c r="GJ562" s="2">
        <v>0</v>
      </c>
      <c r="GK562" s="2">
        <f>ROUND(R562*(R12)/100,2)</f>
        <v>0</v>
      </c>
      <c r="GL562" s="2">
        <f t="shared" si="674"/>
        <v>0</v>
      </c>
      <c r="GM562" s="2">
        <f t="shared" si="675"/>
        <v>628.87</v>
      </c>
      <c r="GN562" s="2">
        <f t="shared" si="676"/>
        <v>0</v>
      </c>
      <c r="GO562" s="2">
        <f t="shared" si="677"/>
        <v>628.87</v>
      </c>
      <c r="GP562" s="2">
        <f t="shared" si="678"/>
        <v>0</v>
      </c>
      <c r="GQ562" s="2"/>
      <c r="GR562" s="2">
        <v>0</v>
      </c>
      <c r="GS562" s="2">
        <v>3</v>
      </c>
      <c r="GT562" s="2">
        <v>0</v>
      </c>
      <c r="GU562" s="2" t="s">
        <v>6</v>
      </c>
      <c r="GV562" s="2">
        <f t="shared" si="679"/>
        <v>0</v>
      </c>
      <c r="GW562" s="2">
        <v>1</v>
      </c>
      <c r="GX562" s="2">
        <f t="shared" si="680"/>
        <v>0</v>
      </c>
      <c r="GY562" s="2"/>
      <c r="GZ562" s="2"/>
      <c r="HA562" s="2">
        <v>0</v>
      </c>
      <c r="HB562" s="2">
        <v>0</v>
      </c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>
        <v>0</v>
      </c>
      <c r="IL562" s="2"/>
      <c r="IM562" s="2"/>
      <c r="IN562" s="2"/>
      <c r="IO562" s="2"/>
      <c r="IP562" s="2"/>
      <c r="IQ562" s="2"/>
      <c r="IR562" s="2"/>
      <c r="IS562" s="2"/>
      <c r="IT562" s="2"/>
      <c r="IU562" s="2"/>
    </row>
    <row r="563" spans="1:255" x14ac:dyDescent="0.2">
      <c r="A563">
        <v>18</v>
      </c>
      <c r="B563">
        <v>1</v>
      </c>
      <c r="C563">
        <v>1559</v>
      </c>
      <c r="E563" t="s">
        <v>748</v>
      </c>
      <c r="F563" t="s">
        <v>749</v>
      </c>
      <c r="G563" t="s">
        <v>750</v>
      </c>
      <c r="H563" t="s">
        <v>751</v>
      </c>
      <c r="I563">
        <f>I559*J563</f>
        <v>18.600000000000001</v>
      </c>
      <c r="J563">
        <v>10</v>
      </c>
      <c r="O563">
        <f t="shared" si="648"/>
        <v>628.87</v>
      </c>
      <c r="P563">
        <f t="shared" si="649"/>
        <v>628.87</v>
      </c>
      <c r="Q563">
        <f t="shared" si="650"/>
        <v>0</v>
      </c>
      <c r="R563">
        <f t="shared" si="651"/>
        <v>0</v>
      </c>
      <c r="S563">
        <f t="shared" si="652"/>
        <v>0</v>
      </c>
      <c r="T563">
        <f t="shared" si="653"/>
        <v>0</v>
      </c>
      <c r="U563">
        <f t="shared" si="654"/>
        <v>0</v>
      </c>
      <c r="V563">
        <f t="shared" si="655"/>
        <v>0</v>
      </c>
      <c r="W563">
        <f t="shared" si="656"/>
        <v>0</v>
      </c>
      <c r="X563">
        <f t="shared" si="657"/>
        <v>0</v>
      </c>
      <c r="Y563">
        <f t="shared" si="658"/>
        <v>0</v>
      </c>
      <c r="AA563">
        <v>27721504</v>
      </c>
      <c r="AB563">
        <f t="shared" si="659"/>
        <v>33.81</v>
      </c>
      <c r="AC563">
        <f t="shared" si="642"/>
        <v>33.81</v>
      </c>
      <c r="AD563">
        <f t="shared" si="643"/>
        <v>0</v>
      </c>
      <c r="AE563">
        <f t="shared" si="644"/>
        <v>0</v>
      </c>
      <c r="AF563">
        <f t="shared" si="645"/>
        <v>0</v>
      </c>
      <c r="AG563">
        <f t="shared" si="660"/>
        <v>0</v>
      </c>
      <c r="AH563">
        <f t="shared" si="646"/>
        <v>0</v>
      </c>
      <c r="AI563">
        <f t="shared" si="647"/>
        <v>0</v>
      </c>
      <c r="AJ563">
        <f t="shared" si="661"/>
        <v>0</v>
      </c>
      <c r="AK563">
        <v>33.81</v>
      </c>
      <c r="AL563">
        <v>33.81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95</v>
      </c>
      <c r="AU563">
        <v>65</v>
      </c>
      <c r="AV563">
        <v>1</v>
      </c>
      <c r="AW563">
        <v>1</v>
      </c>
      <c r="AZ563">
        <v>1</v>
      </c>
      <c r="BA563">
        <v>1</v>
      </c>
      <c r="BB563">
        <v>1</v>
      </c>
      <c r="BC563">
        <v>1</v>
      </c>
      <c r="BD563" t="s">
        <v>6</v>
      </c>
      <c r="BE563" t="s">
        <v>6</v>
      </c>
      <c r="BF563" t="s">
        <v>6</v>
      </c>
      <c r="BG563" t="s">
        <v>6</v>
      </c>
      <c r="BH563">
        <v>3</v>
      </c>
      <c r="BI563">
        <v>2</v>
      </c>
      <c r="BJ563" t="s">
        <v>752</v>
      </c>
      <c r="BM563">
        <v>108001</v>
      </c>
      <c r="BN563">
        <v>0</v>
      </c>
      <c r="BO563" t="s">
        <v>6</v>
      </c>
      <c r="BP563">
        <v>0</v>
      </c>
      <c r="BQ563">
        <v>3</v>
      </c>
      <c r="BR563">
        <v>0</v>
      </c>
      <c r="BS563">
        <v>1</v>
      </c>
      <c r="BT563">
        <v>1</v>
      </c>
      <c r="BU563">
        <v>1</v>
      </c>
      <c r="BV563">
        <v>1</v>
      </c>
      <c r="BW563">
        <v>1</v>
      </c>
      <c r="BX563">
        <v>1</v>
      </c>
      <c r="BY563" t="s">
        <v>6</v>
      </c>
      <c r="BZ563">
        <v>95</v>
      </c>
      <c r="CA563">
        <v>65</v>
      </c>
      <c r="CF563">
        <v>0</v>
      </c>
      <c r="CG563">
        <v>0</v>
      </c>
      <c r="CM563">
        <v>0</v>
      </c>
      <c r="CN563" t="s">
        <v>6</v>
      </c>
      <c r="CO563">
        <v>0</v>
      </c>
      <c r="CP563">
        <f t="shared" si="662"/>
        <v>628.87</v>
      </c>
      <c r="CQ563">
        <f t="shared" si="663"/>
        <v>33.81</v>
      </c>
      <c r="CR563">
        <f t="shared" si="664"/>
        <v>0</v>
      </c>
      <c r="CS563">
        <f t="shared" si="665"/>
        <v>0</v>
      </c>
      <c r="CT563">
        <f t="shared" si="666"/>
        <v>0</v>
      </c>
      <c r="CU563">
        <f t="shared" si="667"/>
        <v>0</v>
      </c>
      <c r="CV563">
        <f t="shared" si="668"/>
        <v>0</v>
      </c>
      <c r="CW563">
        <f t="shared" si="669"/>
        <v>0</v>
      </c>
      <c r="CX563">
        <f t="shared" si="670"/>
        <v>0</v>
      </c>
      <c r="CY563">
        <f t="shared" si="671"/>
        <v>0</v>
      </c>
      <c r="CZ563">
        <f t="shared" si="672"/>
        <v>0</v>
      </c>
      <c r="DC563" t="s">
        <v>6</v>
      </c>
      <c r="DD563" t="s">
        <v>6</v>
      </c>
      <c r="DE563" t="s">
        <v>6</v>
      </c>
      <c r="DF563" t="s">
        <v>6</v>
      </c>
      <c r="DG563" t="s">
        <v>6</v>
      </c>
      <c r="DH563" t="s">
        <v>6</v>
      </c>
      <c r="DI563" t="s">
        <v>6</v>
      </c>
      <c r="DJ563" t="s">
        <v>6</v>
      </c>
      <c r="DK563" t="s">
        <v>6</v>
      </c>
      <c r="DL563" t="s">
        <v>6</v>
      </c>
      <c r="DM563" t="s">
        <v>6</v>
      </c>
      <c r="DN563">
        <v>0</v>
      </c>
      <c r="DO563">
        <v>0</v>
      </c>
      <c r="DP563">
        <v>1</v>
      </c>
      <c r="DQ563">
        <v>1</v>
      </c>
      <c r="DU563">
        <v>1003</v>
      </c>
      <c r="DV563" t="s">
        <v>751</v>
      </c>
      <c r="DW563" t="s">
        <v>751</v>
      </c>
      <c r="DX563">
        <v>10</v>
      </c>
      <c r="EE563">
        <v>27028906</v>
      </c>
      <c r="EF563">
        <v>3</v>
      </c>
      <c r="EG563" t="s">
        <v>367</v>
      </c>
      <c r="EH563">
        <v>0</v>
      </c>
      <c r="EI563" t="s">
        <v>6</v>
      </c>
      <c r="EJ563">
        <v>2</v>
      </c>
      <c r="EK563">
        <v>108001</v>
      </c>
      <c r="EL563" t="s">
        <v>368</v>
      </c>
      <c r="EM563" t="s">
        <v>369</v>
      </c>
      <c r="EO563" t="s">
        <v>6</v>
      </c>
      <c r="EQ563">
        <v>0</v>
      </c>
      <c r="ER563">
        <v>33.81</v>
      </c>
      <c r="ES563">
        <v>33.81</v>
      </c>
      <c r="ET563">
        <v>0</v>
      </c>
      <c r="EU563">
        <v>0</v>
      </c>
      <c r="EV563">
        <v>0</v>
      </c>
      <c r="EW563">
        <v>0</v>
      </c>
      <c r="EX563">
        <v>0</v>
      </c>
      <c r="FQ563">
        <v>0</v>
      </c>
      <c r="FR563">
        <f t="shared" si="673"/>
        <v>0</v>
      </c>
      <c r="FS563">
        <v>0</v>
      </c>
      <c r="FX563">
        <v>95</v>
      </c>
      <c r="FY563">
        <v>65</v>
      </c>
      <c r="GA563" t="s">
        <v>6</v>
      </c>
      <c r="GD563">
        <v>0</v>
      </c>
      <c r="GF563">
        <v>-616242242</v>
      </c>
      <c r="GG563">
        <v>2</v>
      </c>
      <c r="GH563">
        <v>1</v>
      </c>
      <c r="GI563">
        <v>-2</v>
      </c>
      <c r="GJ563">
        <v>0</v>
      </c>
      <c r="GK563">
        <f>ROUND(R563*(S12)/100,2)</f>
        <v>0</v>
      </c>
      <c r="GL563">
        <f t="shared" si="674"/>
        <v>0</v>
      </c>
      <c r="GM563">
        <f t="shared" si="675"/>
        <v>628.87</v>
      </c>
      <c r="GN563">
        <f t="shared" si="676"/>
        <v>0</v>
      </c>
      <c r="GO563">
        <f t="shared" si="677"/>
        <v>628.87</v>
      </c>
      <c r="GP563">
        <f t="shared" si="678"/>
        <v>0</v>
      </c>
      <c r="GR563">
        <v>0</v>
      </c>
      <c r="GS563">
        <v>0</v>
      </c>
      <c r="GT563">
        <v>0</v>
      </c>
      <c r="GU563" t="s">
        <v>6</v>
      </c>
      <c r="GV563">
        <f t="shared" si="679"/>
        <v>0</v>
      </c>
      <c r="GW563">
        <v>1</v>
      </c>
      <c r="GX563">
        <f t="shared" si="680"/>
        <v>0</v>
      </c>
      <c r="HA563">
        <v>0</v>
      </c>
      <c r="HB563">
        <v>0</v>
      </c>
      <c r="IK563">
        <v>0</v>
      </c>
    </row>
    <row r="564" spans="1:255" x14ac:dyDescent="0.2">
      <c r="A564" s="2">
        <v>17</v>
      </c>
      <c r="B564" s="2">
        <v>1</v>
      </c>
      <c r="C564" s="2">
        <f>ROW(SmtRes!A1570)</f>
        <v>1570</v>
      </c>
      <c r="D564" s="2">
        <f>ROW(EtalonRes!A1574)</f>
        <v>1574</v>
      </c>
      <c r="E564" s="2" t="s">
        <v>753</v>
      </c>
      <c r="F564" s="2" t="s">
        <v>754</v>
      </c>
      <c r="G564" s="2" t="s">
        <v>755</v>
      </c>
      <c r="H564" s="2" t="s">
        <v>18</v>
      </c>
      <c r="I564" s="2">
        <f>ROUND(164/100,9)</f>
        <v>1.64</v>
      </c>
      <c r="J564" s="2">
        <v>0</v>
      </c>
      <c r="K564" s="2"/>
      <c r="L564" s="2"/>
      <c r="M564" s="2"/>
      <c r="N564" s="2"/>
      <c r="O564" s="2">
        <f t="shared" si="648"/>
        <v>112.67</v>
      </c>
      <c r="P564" s="2">
        <f t="shared" si="649"/>
        <v>23.75</v>
      </c>
      <c r="Q564" s="2">
        <f t="shared" si="650"/>
        <v>5.82</v>
      </c>
      <c r="R564" s="2">
        <f t="shared" si="651"/>
        <v>0.82</v>
      </c>
      <c r="S564" s="2">
        <f t="shared" si="652"/>
        <v>83.1</v>
      </c>
      <c r="T564" s="2">
        <f t="shared" si="653"/>
        <v>0</v>
      </c>
      <c r="U564" s="2">
        <f t="shared" si="654"/>
        <v>8.839599999999999</v>
      </c>
      <c r="V564" s="2">
        <f t="shared" si="655"/>
        <v>6.5599999999999992E-2</v>
      </c>
      <c r="W564" s="2">
        <f t="shared" si="656"/>
        <v>0</v>
      </c>
      <c r="X564" s="2">
        <f t="shared" si="657"/>
        <v>79.72</v>
      </c>
      <c r="Y564" s="2">
        <f t="shared" si="658"/>
        <v>54.55</v>
      </c>
      <c r="Z564" s="2"/>
      <c r="AA564" s="2">
        <v>27721505</v>
      </c>
      <c r="AB564" s="2">
        <f t="shared" si="659"/>
        <v>68.7</v>
      </c>
      <c r="AC564" s="2">
        <f t="shared" si="642"/>
        <v>14.48</v>
      </c>
      <c r="AD564" s="2">
        <f t="shared" si="643"/>
        <v>3.55</v>
      </c>
      <c r="AE564" s="2">
        <f t="shared" si="644"/>
        <v>0.5</v>
      </c>
      <c r="AF564" s="2">
        <f t="shared" si="645"/>
        <v>50.67</v>
      </c>
      <c r="AG564" s="2">
        <f t="shared" si="660"/>
        <v>0</v>
      </c>
      <c r="AH564" s="2">
        <f t="shared" si="646"/>
        <v>5.39</v>
      </c>
      <c r="AI564" s="2">
        <f t="shared" si="647"/>
        <v>0.04</v>
      </c>
      <c r="AJ564" s="2">
        <f t="shared" si="661"/>
        <v>0</v>
      </c>
      <c r="AK564" s="2">
        <v>68.7</v>
      </c>
      <c r="AL564" s="2">
        <v>14.48</v>
      </c>
      <c r="AM564" s="2">
        <v>3.55</v>
      </c>
      <c r="AN564" s="2">
        <v>0.5</v>
      </c>
      <c r="AO564" s="2">
        <v>50.67</v>
      </c>
      <c r="AP564" s="2">
        <v>0</v>
      </c>
      <c r="AQ564" s="2">
        <v>5.39</v>
      </c>
      <c r="AR564" s="2">
        <v>0.04</v>
      </c>
      <c r="AS564" s="2">
        <v>0</v>
      </c>
      <c r="AT564" s="2">
        <v>95</v>
      </c>
      <c r="AU564" s="2">
        <v>65</v>
      </c>
      <c r="AV564" s="2">
        <v>1</v>
      </c>
      <c r="AW564" s="2">
        <v>1</v>
      </c>
      <c r="AX564" s="2"/>
      <c r="AY564" s="2"/>
      <c r="AZ564" s="2">
        <v>1</v>
      </c>
      <c r="BA564" s="2">
        <v>1</v>
      </c>
      <c r="BB564" s="2">
        <v>1</v>
      </c>
      <c r="BC564" s="2">
        <v>1</v>
      </c>
      <c r="BD564" s="2" t="s">
        <v>6</v>
      </c>
      <c r="BE564" s="2" t="s">
        <v>6</v>
      </c>
      <c r="BF564" s="2" t="s">
        <v>6</v>
      </c>
      <c r="BG564" s="2" t="s">
        <v>6</v>
      </c>
      <c r="BH564" s="2">
        <v>0</v>
      </c>
      <c r="BI564" s="2">
        <v>2</v>
      </c>
      <c r="BJ564" s="2" t="s">
        <v>756</v>
      </c>
      <c r="BK564" s="2"/>
      <c r="BL564" s="2"/>
      <c r="BM564" s="2">
        <v>108001</v>
      </c>
      <c r="BN564" s="2">
        <v>0</v>
      </c>
      <c r="BO564" s="2" t="s">
        <v>6</v>
      </c>
      <c r="BP564" s="2">
        <v>0</v>
      </c>
      <c r="BQ564" s="2">
        <v>3</v>
      </c>
      <c r="BR564" s="2">
        <v>0</v>
      </c>
      <c r="BS564" s="2">
        <v>1</v>
      </c>
      <c r="BT564" s="2">
        <v>1</v>
      </c>
      <c r="BU564" s="2">
        <v>1</v>
      </c>
      <c r="BV564" s="2">
        <v>1</v>
      </c>
      <c r="BW564" s="2">
        <v>1</v>
      </c>
      <c r="BX564" s="2">
        <v>1</v>
      </c>
      <c r="BY564" s="2" t="s">
        <v>6</v>
      </c>
      <c r="BZ564" s="2">
        <v>95</v>
      </c>
      <c r="CA564" s="2">
        <v>65</v>
      </c>
      <c r="CB564" s="2"/>
      <c r="CC564" s="2"/>
      <c r="CD564" s="2"/>
      <c r="CE564" s="2"/>
      <c r="CF564" s="2">
        <v>0</v>
      </c>
      <c r="CG564" s="2">
        <v>0</v>
      </c>
      <c r="CH564" s="2"/>
      <c r="CI564" s="2"/>
      <c r="CJ564" s="2"/>
      <c r="CK564" s="2"/>
      <c r="CL564" s="2"/>
      <c r="CM564" s="2">
        <v>0</v>
      </c>
      <c r="CN564" s="2" t="s">
        <v>6</v>
      </c>
      <c r="CO564" s="2">
        <v>0</v>
      </c>
      <c r="CP564" s="2">
        <f t="shared" si="662"/>
        <v>112.66999999999999</v>
      </c>
      <c r="CQ564" s="2">
        <f t="shared" si="663"/>
        <v>14.48</v>
      </c>
      <c r="CR564" s="2">
        <f t="shared" si="664"/>
        <v>3.55</v>
      </c>
      <c r="CS564" s="2">
        <f t="shared" si="665"/>
        <v>0.5</v>
      </c>
      <c r="CT564" s="2">
        <f t="shared" si="666"/>
        <v>50.67</v>
      </c>
      <c r="CU564" s="2">
        <f t="shared" si="667"/>
        <v>0</v>
      </c>
      <c r="CV564" s="2">
        <f t="shared" si="668"/>
        <v>5.39</v>
      </c>
      <c r="CW564" s="2">
        <f t="shared" si="669"/>
        <v>0.04</v>
      </c>
      <c r="CX564" s="2">
        <f t="shared" si="670"/>
        <v>0</v>
      </c>
      <c r="CY564" s="2">
        <f t="shared" si="671"/>
        <v>79.72399999999999</v>
      </c>
      <c r="CZ564" s="2">
        <f t="shared" si="672"/>
        <v>54.547999999999995</v>
      </c>
      <c r="DA564" s="2"/>
      <c r="DB564" s="2"/>
      <c r="DC564" s="2" t="s">
        <v>6</v>
      </c>
      <c r="DD564" s="2" t="s">
        <v>6</v>
      </c>
      <c r="DE564" s="2" t="s">
        <v>6</v>
      </c>
      <c r="DF564" s="2" t="s">
        <v>6</v>
      </c>
      <c r="DG564" s="2" t="s">
        <v>6</v>
      </c>
      <c r="DH564" s="2" t="s">
        <v>6</v>
      </c>
      <c r="DI564" s="2" t="s">
        <v>6</v>
      </c>
      <c r="DJ564" s="2" t="s">
        <v>6</v>
      </c>
      <c r="DK564" s="2" t="s">
        <v>6</v>
      </c>
      <c r="DL564" s="2" t="s">
        <v>6</v>
      </c>
      <c r="DM564" s="2" t="s">
        <v>6</v>
      </c>
      <c r="DN564" s="2">
        <v>0</v>
      </c>
      <c r="DO564" s="2">
        <v>0</v>
      </c>
      <c r="DP564" s="2">
        <v>1</v>
      </c>
      <c r="DQ564" s="2">
        <v>1</v>
      </c>
      <c r="DR564" s="2"/>
      <c r="DS564" s="2"/>
      <c r="DT564" s="2"/>
      <c r="DU564" s="2">
        <v>1003</v>
      </c>
      <c r="DV564" s="2" t="s">
        <v>18</v>
      </c>
      <c r="DW564" s="2" t="s">
        <v>18</v>
      </c>
      <c r="DX564" s="2">
        <v>100</v>
      </c>
      <c r="DY564" s="2"/>
      <c r="DZ564" s="2"/>
      <c r="EA564" s="2"/>
      <c r="EB564" s="2"/>
      <c r="EC564" s="2"/>
      <c r="ED564" s="2"/>
      <c r="EE564" s="2">
        <v>27028906</v>
      </c>
      <c r="EF564" s="2">
        <v>3</v>
      </c>
      <c r="EG564" s="2" t="s">
        <v>367</v>
      </c>
      <c r="EH564" s="2">
        <v>0</v>
      </c>
      <c r="EI564" s="2" t="s">
        <v>6</v>
      </c>
      <c r="EJ564" s="2">
        <v>2</v>
      </c>
      <c r="EK564" s="2">
        <v>108001</v>
      </c>
      <c r="EL564" s="2" t="s">
        <v>368</v>
      </c>
      <c r="EM564" s="2" t="s">
        <v>369</v>
      </c>
      <c r="EN564" s="2"/>
      <c r="EO564" s="2" t="s">
        <v>6</v>
      </c>
      <c r="EP564" s="2"/>
      <c r="EQ564" s="2">
        <v>0</v>
      </c>
      <c r="ER564" s="2">
        <v>68.7</v>
      </c>
      <c r="ES564" s="2">
        <v>14.48</v>
      </c>
      <c r="ET564" s="2">
        <v>3.55</v>
      </c>
      <c r="EU564" s="2">
        <v>0.5</v>
      </c>
      <c r="EV564" s="2">
        <v>50.67</v>
      </c>
      <c r="EW564" s="2">
        <v>5.39</v>
      </c>
      <c r="EX564" s="2">
        <v>0.04</v>
      </c>
      <c r="EY564" s="2">
        <v>0</v>
      </c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>
        <v>0</v>
      </c>
      <c r="FR564" s="2">
        <f t="shared" si="673"/>
        <v>0</v>
      </c>
      <c r="FS564" s="2">
        <v>0</v>
      </c>
      <c r="FT564" s="2"/>
      <c r="FU564" s="2"/>
      <c r="FV564" s="2"/>
      <c r="FW564" s="2"/>
      <c r="FX564" s="2">
        <v>95</v>
      </c>
      <c r="FY564" s="2">
        <v>65</v>
      </c>
      <c r="FZ564" s="2"/>
      <c r="GA564" s="2" t="s">
        <v>6</v>
      </c>
      <c r="GB564" s="2"/>
      <c r="GC564" s="2"/>
      <c r="GD564" s="2">
        <v>0</v>
      </c>
      <c r="GE564" s="2"/>
      <c r="GF564" s="2">
        <v>-1215790049</v>
      </c>
      <c r="GG564" s="2">
        <v>2</v>
      </c>
      <c r="GH564" s="2">
        <v>1</v>
      </c>
      <c r="GI564" s="2">
        <v>-2</v>
      </c>
      <c r="GJ564" s="2">
        <v>0</v>
      </c>
      <c r="GK564" s="2">
        <f>ROUND(R564*(R12)/100,2)</f>
        <v>0</v>
      </c>
      <c r="GL564" s="2">
        <f t="shared" si="674"/>
        <v>0</v>
      </c>
      <c r="GM564" s="2">
        <f t="shared" si="675"/>
        <v>246.94</v>
      </c>
      <c r="GN564" s="2">
        <f t="shared" si="676"/>
        <v>0</v>
      </c>
      <c r="GO564" s="2">
        <f t="shared" si="677"/>
        <v>246.94</v>
      </c>
      <c r="GP564" s="2">
        <f t="shared" si="678"/>
        <v>0</v>
      </c>
      <c r="GQ564" s="2"/>
      <c r="GR564" s="2">
        <v>0</v>
      </c>
      <c r="GS564" s="2">
        <v>3</v>
      </c>
      <c r="GT564" s="2">
        <v>0</v>
      </c>
      <c r="GU564" s="2" t="s">
        <v>6</v>
      </c>
      <c r="GV564" s="2">
        <f t="shared" si="679"/>
        <v>0</v>
      </c>
      <c r="GW564" s="2">
        <v>1</v>
      </c>
      <c r="GX564" s="2">
        <f t="shared" si="680"/>
        <v>0</v>
      </c>
      <c r="GY564" s="2"/>
      <c r="GZ564" s="2"/>
      <c r="HA564" s="2">
        <v>0</v>
      </c>
      <c r="HB564" s="2">
        <v>0</v>
      </c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>
        <v>0</v>
      </c>
      <c r="IL564" s="2"/>
      <c r="IM564" s="2"/>
      <c r="IN564" s="2"/>
      <c r="IO564" s="2"/>
      <c r="IP564" s="2"/>
      <c r="IQ564" s="2"/>
      <c r="IR564" s="2"/>
      <c r="IS564" s="2"/>
      <c r="IT564" s="2"/>
      <c r="IU564" s="2"/>
    </row>
    <row r="565" spans="1:255" x14ac:dyDescent="0.2">
      <c r="A565">
        <v>17</v>
      </c>
      <c r="B565">
        <v>1</v>
      </c>
      <c r="C565">
        <f>ROW(SmtRes!A1580)</f>
        <v>1580</v>
      </c>
      <c r="D565">
        <f>ROW(EtalonRes!A1584)</f>
        <v>1584</v>
      </c>
      <c r="E565" t="s">
        <v>753</v>
      </c>
      <c r="F565" t="s">
        <v>754</v>
      </c>
      <c r="G565" t="s">
        <v>755</v>
      </c>
      <c r="H565" t="s">
        <v>18</v>
      </c>
      <c r="I565">
        <f>ROUND(164/100,9)</f>
        <v>1.64</v>
      </c>
      <c r="J565">
        <v>0</v>
      </c>
      <c r="O565">
        <f t="shared" si="648"/>
        <v>112.67</v>
      </c>
      <c r="P565">
        <f t="shared" si="649"/>
        <v>23.75</v>
      </c>
      <c r="Q565">
        <f t="shared" si="650"/>
        <v>5.82</v>
      </c>
      <c r="R565">
        <f t="shared" si="651"/>
        <v>0.82</v>
      </c>
      <c r="S565">
        <f t="shared" si="652"/>
        <v>83.1</v>
      </c>
      <c r="T565">
        <f t="shared" si="653"/>
        <v>0</v>
      </c>
      <c r="U565">
        <f t="shared" si="654"/>
        <v>8.839599999999999</v>
      </c>
      <c r="V565">
        <f t="shared" si="655"/>
        <v>6.5599999999999992E-2</v>
      </c>
      <c r="W565">
        <f t="shared" si="656"/>
        <v>0</v>
      </c>
      <c r="X565">
        <f t="shared" si="657"/>
        <v>79.72</v>
      </c>
      <c r="Y565">
        <f t="shared" si="658"/>
        <v>54.55</v>
      </c>
      <c r="AA565">
        <v>27721504</v>
      </c>
      <c r="AB565">
        <f t="shared" si="659"/>
        <v>68.7</v>
      </c>
      <c r="AC565">
        <f t="shared" si="642"/>
        <v>14.48</v>
      </c>
      <c r="AD565">
        <f t="shared" si="643"/>
        <v>3.55</v>
      </c>
      <c r="AE565">
        <f t="shared" si="644"/>
        <v>0.5</v>
      </c>
      <c r="AF565">
        <f t="shared" si="645"/>
        <v>50.67</v>
      </c>
      <c r="AG565">
        <f t="shared" si="660"/>
        <v>0</v>
      </c>
      <c r="AH565">
        <f t="shared" si="646"/>
        <v>5.39</v>
      </c>
      <c r="AI565">
        <f t="shared" si="647"/>
        <v>0.04</v>
      </c>
      <c r="AJ565">
        <f t="shared" si="661"/>
        <v>0</v>
      </c>
      <c r="AK565">
        <v>68.7</v>
      </c>
      <c r="AL565">
        <v>14.48</v>
      </c>
      <c r="AM565">
        <v>3.55</v>
      </c>
      <c r="AN565">
        <v>0.5</v>
      </c>
      <c r="AO565">
        <v>50.67</v>
      </c>
      <c r="AP565">
        <v>0</v>
      </c>
      <c r="AQ565">
        <v>5.39</v>
      </c>
      <c r="AR565">
        <v>0.04</v>
      </c>
      <c r="AS565">
        <v>0</v>
      </c>
      <c r="AT565">
        <v>95</v>
      </c>
      <c r="AU565">
        <v>65</v>
      </c>
      <c r="AV565">
        <v>1</v>
      </c>
      <c r="AW565">
        <v>1</v>
      </c>
      <c r="AZ565">
        <v>1</v>
      </c>
      <c r="BA565">
        <v>1</v>
      </c>
      <c r="BB565">
        <v>1</v>
      </c>
      <c r="BC565">
        <v>1</v>
      </c>
      <c r="BD565" t="s">
        <v>6</v>
      </c>
      <c r="BE565" t="s">
        <v>6</v>
      </c>
      <c r="BF565" t="s">
        <v>6</v>
      </c>
      <c r="BG565" t="s">
        <v>6</v>
      </c>
      <c r="BH565">
        <v>0</v>
      </c>
      <c r="BI565">
        <v>2</v>
      </c>
      <c r="BJ565" t="s">
        <v>756</v>
      </c>
      <c r="BM565">
        <v>108001</v>
      </c>
      <c r="BN565">
        <v>0</v>
      </c>
      <c r="BO565" t="s">
        <v>6</v>
      </c>
      <c r="BP565">
        <v>0</v>
      </c>
      <c r="BQ565">
        <v>3</v>
      </c>
      <c r="BR565">
        <v>0</v>
      </c>
      <c r="BS565">
        <v>1</v>
      </c>
      <c r="BT565">
        <v>1</v>
      </c>
      <c r="BU565">
        <v>1</v>
      </c>
      <c r="BV565">
        <v>1</v>
      </c>
      <c r="BW565">
        <v>1</v>
      </c>
      <c r="BX565">
        <v>1</v>
      </c>
      <c r="BY565" t="s">
        <v>6</v>
      </c>
      <c r="BZ565">
        <v>95</v>
      </c>
      <c r="CA565">
        <v>65</v>
      </c>
      <c r="CF565">
        <v>0</v>
      </c>
      <c r="CG565">
        <v>0</v>
      </c>
      <c r="CM565">
        <v>0</v>
      </c>
      <c r="CN565" t="s">
        <v>6</v>
      </c>
      <c r="CO565">
        <v>0</v>
      </c>
      <c r="CP565">
        <f t="shared" si="662"/>
        <v>112.66999999999999</v>
      </c>
      <c r="CQ565">
        <f t="shared" si="663"/>
        <v>14.48</v>
      </c>
      <c r="CR565">
        <f t="shared" si="664"/>
        <v>3.55</v>
      </c>
      <c r="CS565">
        <f t="shared" si="665"/>
        <v>0.5</v>
      </c>
      <c r="CT565">
        <f t="shared" si="666"/>
        <v>50.67</v>
      </c>
      <c r="CU565">
        <f t="shared" si="667"/>
        <v>0</v>
      </c>
      <c r="CV565">
        <f t="shared" si="668"/>
        <v>5.39</v>
      </c>
      <c r="CW565">
        <f t="shared" si="669"/>
        <v>0.04</v>
      </c>
      <c r="CX565">
        <f t="shared" si="670"/>
        <v>0</v>
      </c>
      <c r="CY565">
        <f t="shared" si="671"/>
        <v>79.72399999999999</v>
      </c>
      <c r="CZ565">
        <f t="shared" si="672"/>
        <v>54.547999999999995</v>
      </c>
      <c r="DC565" t="s">
        <v>6</v>
      </c>
      <c r="DD565" t="s">
        <v>6</v>
      </c>
      <c r="DE565" t="s">
        <v>6</v>
      </c>
      <c r="DF565" t="s">
        <v>6</v>
      </c>
      <c r="DG565" t="s">
        <v>6</v>
      </c>
      <c r="DH565" t="s">
        <v>6</v>
      </c>
      <c r="DI565" t="s">
        <v>6</v>
      </c>
      <c r="DJ565" t="s">
        <v>6</v>
      </c>
      <c r="DK565" t="s">
        <v>6</v>
      </c>
      <c r="DL565" t="s">
        <v>6</v>
      </c>
      <c r="DM565" t="s">
        <v>6</v>
      </c>
      <c r="DN565">
        <v>0</v>
      </c>
      <c r="DO565">
        <v>0</v>
      </c>
      <c r="DP565">
        <v>1</v>
      </c>
      <c r="DQ565">
        <v>1</v>
      </c>
      <c r="DU565">
        <v>1003</v>
      </c>
      <c r="DV565" t="s">
        <v>18</v>
      </c>
      <c r="DW565" t="s">
        <v>18</v>
      </c>
      <c r="DX565">
        <v>100</v>
      </c>
      <c r="EE565">
        <v>27028906</v>
      </c>
      <c r="EF565">
        <v>3</v>
      </c>
      <c r="EG565" t="s">
        <v>367</v>
      </c>
      <c r="EH565">
        <v>0</v>
      </c>
      <c r="EI565" t="s">
        <v>6</v>
      </c>
      <c r="EJ565">
        <v>2</v>
      </c>
      <c r="EK565">
        <v>108001</v>
      </c>
      <c r="EL565" t="s">
        <v>368</v>
      </c>
      <c r="EM565" t="s">
        <v>369</v>
      </c>
      <c r="EO565" t="s">
        <v>6</v>
      </c>
      <c r="EQ565">
        <v>0</v>
      </c>
      <c r="ER565">
        <v>68.7</v>
      </c>
      <c r="ES565">
        <v>14.48</v>
      </c>
      <c r="ET565">
        <v>3.55</v>
      </c>
      <c r="EU565">
        <v>0.5</v>
      </c>
      <c r="EV565">
        <v>50.67</v>
      </c>
      <c r="EW565">
        <v>5.39</v>
      </c>
      <c r="EX565">
        <v>0.04</v>
      </c>
      <c r="EY565">
        <v>0</v>
      </c>
      <c r="FQ565">
        <v>0</v>
      </c>
      <c r="FR565">
        <f t="shared" si="673"/>
        <v>0</v>
      </c>
      <c r="FS565">
        <v>0</v>
      </c>
      <c r="FX565">
        <v>95</v>
      </c>
      <c r="FY565">
        <v>65</v>
      </c>
      <c r="GA565" t="s">
        <v>6</v>
      </c>
      <c r="GD565">
        <v>0</v>
      </c>
      <c r="GF565">
        <v>-1215790049</v>
      </c>
      <c r="GG565">
        <v>2</v>
      </c>
      <c r="GH565">
        <v>1</v>
      </c>
      <c r="GI565">
        <v>-2</v>
      </c>
      <c r="GJ565">
        <v>0</v>
      </c>
      <c r="GK565">
        <f>ROUND(R565*(S12)/100,2)</f>
        <v>0</v>
      </c>
      <c r="GL565">
        <f t="shared" si="674"/>
        <v>0</v>
      </c>
      <c r="GM565">
        <f t="shared" si="675"/>
        <v>246.94</v>
      </c>
      <c r="GN565">
        <f t="shared" si="676"/>
        <v>0</v>
      </c>
      <c r="GO565">
        <f t="shared" si="677"/>
        <v>246.94</v>
      </c>
      <c r="GP565">
        <f t="shared" si="678"/>
        <v>0</v>
      </c>
      <c r="GR565">
        <v>0</v>
      </c>
      <c r="GS565">
        <v>0</v>
      </c>
      <c r="GT565">
        <v>0</v>
      </c>
      <c r="GU565" t="s">
        <v>6</v>
      </c>
      <c r="GV565">
        <f t="shared" si="679"/>
        <v>0</v>
      </c>
      <c r="GW565">
        <v>1</v>
      </c>
      <c r="GX565">
        <f t="shared" si="680"/>
        <v>0</v>
      </c>
      <c r="HA565">
        <v>0</v>
      </c>
      <c r="HB565">
        <v>0</v>
      </c>
      <c r="IK565">
        <v>0</v>
      </c>
    </row>
    <row r="566" spans="1:255" x14ac:dyDescent="0.2">
      <c r="A566" s="2">
        <v>17</v>
      </c>
      <c r="B566" s="2">
        <v>1</v>
      </c>
      <c r="C566" s="2">
        <f>ROW(SmtRes!A1595)</f>
        <v>1595</v>
      </c>
      <c r="D566" s="2">
        <f>ROW(EtalonRes!A1598)</f>
        <v>1598</v>
      </c>
      <c r="E566" s="2" t="s">
        <v>757</v>
      </c>
      <c r="F566" s="2" t="s">
        <v>536</v>
      </c>
      <c r="G566" s="2" t="s">
        <v>537</v>
      </c>
      <c r="H566" s="2" t="s">
        <v>538</v>
      </c>
      <c r="I566" s="2">
        <v>2</v>
      </c>
      <c r="J566" s="2">
        <v>0</v>
      </c>
      <c r="K566" s="2"/>
      <c r="L566" s="2"/>
      <c r="M566" s="2"/>
      <c r="N566" s="2"/>
      <c r="O566" s="2">
        <f t="shared" si="648"/>
        <v>71.959999999999994</v>
      </c>
      <c r="P566" s="2">
        <f t="shared" si="649"/>
        <v>40.18</v>
      </c>
      <c r="Q566" s="2">
        <f t="shared" si="650"/>
        <v>2.1</v>
      </c>
      <c r="R566" s="2">
        <f t="shared" si="651"/>
        <v>0</v>
      </c>
      <c r="S566" s="2">
        <f t="shared" si="652"/>
        <v>29.68</v>
      </c>
      <c r="T566" s="2">
        <f t="shared" si="653"/>
        <v>0</v>
      </c>
      <c r="U566" s="2">
        <f t="shared" si="654"/>
        <v>3.12</v>
      </c>
      <c r="V566" s="2">
        <f t="shared" si="655"/>
        <v>0</v>
      </c>
      <c r="W566" s="2">
        <f t="shared" si="656"/>
        <v>0</v>
      </c>
      <c r="X566" s="2">
        <f t="shared" si="657"/>
        <v>28.2</v>
      </c>
      <c r="Y566" s="2">
        <f t="shared" si="658"/>
        <v>19.29</v>
      </c>
      <c r="Z566" s="2"/>
      <c r="AA566" s="2">
        <v>27721505</v>
      </c>
      <c r="AB566" s="2">
        <f t="shared" si="659"/>
        <v>35.979999999999997</v>
      </c>
      <c r="AC566" s="2">
        <f t="shared" si="642"/>
        <v>20.09</v>
      </c>
      <c r="AD566" s="2">
        <f t="shared" si="643"/>
        <v>1.05</v>
      </c>
      <c r="AE566" s="2">
        <f t="shared" si="644"/>
        <v>0</v>
      </c>
      <c r="AF566" s="2">
        <f t="shared" si="645"/>
        <v>14.84</v>
      </c>
      <c r="AG566" s="2">
        <f t="shared" si="660"/>
        <v>0</v>
      </c>
      <c r="AH566" s="2">
        <f t="shared" si="646"/>
        <v>1.56</v>
      </c>
      <c r="AI566" s="2">
        <f t="shared" si="647"/>
        <v>0</v>
      </c>
      <c r="AJ566" s="2">
        <f t="shared" si="661"/>
        <v>0</v>
      </c>
      <c r="AK566" s="2">
        <v>35.979999999999997</v>
      </c>
      <c r="AL566" s="2">
        <v>20.09</v>
      </c>
      <c r="AM566" s="2">
        <v>1.05</v>
      </c>
      <c r="AN566" s="2">
        <v>0</v>
      </c>
      <c r="AO566" s="2">
        <v>14.84</v>
      </c>
      <c r="AP566" s="2">
        <v>0</v>
      </c>
      <c r="AQ566" s="2">
        <v>1.56</v>
      </c>
      <c r="AR566" s="2">
        <v>0</v>
      </c>
      <c r="AS566" s="2">
        <v>0</v>
      </c>
      <c r="AT566" s="2">
        <v>95</v>
      </c>
      <c r="AU566" s="2">
        <v>65</v>
      </c>
      <c r="AV566" s="2">
        <v>1</v>
      </c>
      <c r="AW566" s="2">
        <v>1</v>
      </c>
      <c r="AX566" s="2"/>
      <c r="AY566" s="2"/>
      <c r="AZ566" s="2">
        <v>1</v>
      </c>
      <c r="BA566" s="2">
        <v>1</v>
      </c>
      <c r="BB566" s="2">
        <v>1</v>
      </c>
      <c r="BC566" s="2">
        <v>1</v>
      </c>
      <c r="BD566" s="2" t="s">
        <v>6</v>
      </c>
      <c r="BE566" s="2" t="s">
        <v>6</v>
      </c>
      <c r="BF566" s="2" t="s">
        <v>6</v>
      </c>
      <c r="BG566" s="2" t="s">
        <v>6</v>
      </c>
      <c r="BH566" s="2">
        <v>0</v>
      </c>
      <c r="BI566" s="2">
        <v>2</v>
      </c>
      <c r="BJ566" s="2" t="s">
        <v>539</v>
      </c>
      <c r="BK566" s="2"/>
      <c r="BL566" s="2"/>
      <c r="BM566" s="2">
        <v>108001</v>
      </c>
      <c r="BN566" s="2">
        <v>0</v>
      </c>
      <c r="BO566" s="2" t="s">
        <v>6</v>
      </c>
      <c r="BP566" s="2">
        <v>0</v>
      </c>
      <c r="BQ566" s="2">
        <v>3</v>
      </c>
      <c r="BR566" s="2">
        <v>0</v>
      </c>
      <c r="BS566" s="2">
        <v>1</v>
      </c>
      <c r="BT566" s="2">
        <v>1</v>
      </c>
      <c r="BU566" s="2">
        <v>1</v>
      </c>
      <c r="BV566" s="2">
        <v>1</v>
      </c>
      <c r="BW566" s="2">
        <v>1</v>
      </c>
      <c r="BX566" s="2">
        <v>1</v>
      </c>
      <c r="BY566" s="2" t="s">
        <v>6</v>
      </c>
      <c r="BZ566" s="2">
        <v>95</v>
      </c>
      <c r="CA566" s="2">
        <v>65</v>
      </c>
      <c r="CB566" s="2"/>
      <c r="CC566" s="2"/>
      <c r="CD566" s="2"/>
      <c r="CE566" s="2"/>
      <c r="CF566" s="2">
        <v>0</v>
      </c>
      <c r="CG566" s="2">
        <v>0</v>
      </c>
      <c r="CH566" s="2"/>
      <c r="CI566" s="2"/>
      <c r="CJ566" s="2"/>
      <c r="CK566" s="2"/>
      <c r="CL566" s="2"/>
      <c r="CM566" s="2">
        <v>0</v>
      </c>
      <c r="CN566" s="2" t="s">
        <v>6</v>
      </c>
      <c r="CO566" s="2">
        <v>0</v>
      </c>
      <c r="CP566" s="2">
        <f t="shared" si="662"/>
        <v>71.960000000000008</v>
      </c>
      <c r="CQ566" s="2">
        <f t="shared" si="663"/>
        <v>20.09</v>
      </c>
      <c r="CR566" s="2">
        <f t="shared" si="664"/>
        <v>1.05</v>
      </c>
      <c r="CS566" s="2">
        <f t="shared" si="665"/>
        <v>0</v>
      </c>
      <c r="CT566" s="2">
        <f t="shared" si="666"/>
        <v>14.84</v>
      </c>
      <c r="CU566" s="2">
        <f t="shared" si="667"/>
        <v>0</v>
      </c>
      <c r="CV566" s="2">
        <f t="shared" si="668"/>
        <v>1.56</v>
      </c>
      <c r="CW566" s="2">
        <f t="shared" si="669"/>
        <v>0</v>
      </c>
      <c r="CX566" s="2">
        <f t="shared" si="670"/>
        <v>0</v>
      </c>
      <c r="CY566" s="2">
        <f t="shared" si="671"/>
        <v>28.195999999999998</v>
      </c>
      <c r="CZ566" s="2">
        <f t="shared" si="672"/>
        <v>19.292000000000002</v>
      </c>
      <c r="DA566" s="2"/>
      <c r="DB566" s="2"/>
      <c r="DC566" s="2" t="s">
        <v>6</v>
      </c>
      <c r="DD566" s="2" t="s">
        <v>6</v>
      </c>
      <c r="DE566" s="2" t="s">
        <v>6</v>
      </c>
      <c r="DF566" s="2" t="s">
        <v>6</v>
      </c>
      <c r="DG566" s="2" t="s">
        <v>6</v>
      </c>
      <c r="DH566" s="2" t="s">
        <v>6</v>
      </c>
      <c r="DI566" s="2" t="s">
        <v>6</v>
      </c>
      <c r="DJ566" s="2" t="s">
        <v>6</v>
      </c>
      <c r="DK566" s="2" t="s">
        <v>6</v>
      </c>
      <c r="DL566" s="2" t="s">
        <v>6</v>
      </c>
      <c r="DM566" s="2" t="s">
        <v>6</v>
      </c>
      <c r="DN566" s="2">
        <v>0</v>
      </c>
      <c r="DO566" s="2">
        <v>0</v>
      </c>
      <c r="DP566" s="2">
        <v>1</v>
      </c>
      <c r="DQ566" s="2">
        <v>1</v>
      </c>
      <c r="DR566" s="2"/>
      <c r="DS566" s="2"/>
      <c r="DT566" s="2"/>
      <c r="DU566" s="2">
        <v>1013</v>
      </c>
      <c r="DV566" s="2" t="s">
        <v>538</v>
      </c>
      <c r="DW566" s="2" t="s">
        <v>538</v>
      </c>
      <c r="DX566" s="2">
        <v>1</v>
      </c>
      <c r="DY566" s="2"/>
      <c r="DZ566" s="2"/>
      <c r="EA566" s="2"/>
      <c r="EB566" s="2"/>
      <c r="EC566" s="2"/>
      <c r="ED566" s="2"/>
      <c r="EE566" s="2">
        <v>27028906</v>
      </c>
      <c r="EF566" s="2">
        <v>3</v>
      </c>
      <c r="EG566" s="2" t="s">
        <v>367</v>
      </c>
      <c r="EH566" s="2">
        <v>0</v>
      </c>
      <c r="EI566" s="2" t="s">
        <v>6</v>
      </c>
      <c r="EJ566" s="2">
        <v>2</v>
      </c>
      <c r="EK566" s="2">
        <v>108001</v>
      </c>
      <c r="EL566" s="2" t="s">
        <v>368</v>
      </c>
      <c r="EM566" s="2" t="s">
        <v>369</v>
      </c>
      <c r="EN566" s="2"/>
      <c r="EO566" s="2" t="s">
        <v>6</v>
      </c>
      <c r="EP566" s="2"/>
      <c r="EQ566" s="2">
        <v>0</v>
      </c>
      <c r="ER566" s="2">
        <v>35.979999999999997</v>
      </c>
      <c r="ES566" s="2">
        <v>20.09</v>
      </c>
      <c r="ET566" s="2">
        <v>1.05</v>
      </c>
      <c r="EU566" s="2">
        <v>0</v>
      </c>
      <c r="EV566" s="2">
        <v>14.84</v>
      </c>
      <c r="EW566" s="2">
        <v>1.56</v>
      </c>
      <c r="EX566" s="2">
        <v>0</v>
      </c>
      <c r="EY566" s="2">
        <v>0</v>
      </c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>
        <v>0</v>
      </c>
      <c r="FR566" s="2">
        <f t="shared" si="673"/>
        <v>0</v>
      </c>
      <c r="FS566" s="2">
        <v>0</v>
      </c>
      <c r="FT566" s="2"/>
      <c r="FU566" s="2"/>
      <c r="FV566" s="2"/>
      <c r="FW566" s="2"/>
      <c r="FX566" s="2">
        <v>95</v>
      </c>
      <c r="FY566" s="2">
        <v>65</v>
      </c>
      <c r="FZ566" s="2"/>
      <c r="GA566" s="2" t="s">
        <v>6</v>
      </c>
      <c r="GB566" s="2"/>
      <c r="GC566" s="2"/>
      <c r="GD566" s="2">
        <v>0</v>
      </c>
      <c r="GE566" s="2"/>
      <c r="GF566" s="2">
        <v>942868882</v>
      </c>
      <c r="GG566" s="2">
        <v>2</v>
      </c>
      <c r="GH566" s="2">
        <v>1</v>
      </c>
      <c r="GI566" s="2">
        <v>-2</v>
      </c>
      <c r="GJ566" s="2">
        <v>0</v>
      </c>
      <c r="GK566" s="2">
        <f>ROUND(R566*(R12)/100,2)</f>
        <v>0</v>
      </c>
      <c r="GL566" s="2">
        <f t="shared" si="674"/>
        <v>0</v>
      </c>
      <c r="GM566" s="2">
        <f t="shared" si="675"/>
        <v>119.45</v>
      </c>
      <c r="GN566" s="2">
        <f t="shared" si="676"/>
        <v>0</v>
      </c>
      <c r="GO566" s="2">
        <f t="shared" si="677"/>
        <v>119.45</v>
      </c>
      <c r="GP566" s="2">
        <f t="shared" si="678"/>
        <v>0</v>
      </c>
      <c r="GQ566" s="2"/>
      <c r="GR566" s="2">
        <v>0</v>
      </c>
      <c r="GS566" s="2">
        <v>3</v>
      </c>
      <c r="GT566" s="2">
        <v>0</v>
      </c>
      <c r="GU566" s="2" t="s">
        <v>6</v>
      </c>
      <c r="GV566" s="2">
        <f t="shared" si="679"/>
        <v>0</v>
      </c>
      <c r="GW566" s="2">
        <v>1</v>
      </c>
      <c r="GX566" s="2">
        <f t="shared" si="680"/>
        <v>0</v>
      </c>
      <c r="GY566" s="2"/>
      <c r="GZ566" s="2"/>
      <c r="HA566" s="2">
        <v>0</v>
      </c>
      <c r="HB566" s="2">
        <v>0</v>
      </c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>
        <v>0</v>
      </c>
      <c r="IL566" s="2"/>
      <c r="IM566" s="2"/>
      <c r="IN566" s="2"/>
      <c r="IO566" s="2"/>
      <c r="IP566" s="2"/>
      <c r="IQ566" s="2"/>
      <c r="IR566" s="2"/>
      <c r="IS566" s="2"/>
      <c r="IT566" s="2"/>
      <c r="IU566" s="2"/>
    </row>
    <row r="567" spans="1:255" x14ac:dyDescent="0.2">
      <c r="A567">
        <v>17</v>
      </c>
      <c r="B567">
        <v>1</v>
      </c>
      <c r="C567">
        <f>ROW(SmtRes!A1610)</f>
        <v>1610</v>
      </c>
      <c r="D567">
        <f>ROW(EtalonRes!A1612)</f>
        <v>1612</v>
      </c>
      <c r="E567" t="s">
        <v>757</v>
      </c>
      <c r="F567" t="s">
        <v>536</v>
      </c>
      <c r="G567" t="s">
        <v>537</v>
      </c>
      <c r="H567" t="s">
        <v>538</v>
      </c>
      <c r="I567">
        <v>2</v>
      </c>
      <c r="J567">
        <v>0</v>
      </c>
      <c r="O567">
        <f t="shared" si="648"/>
        <v>71.959999999999994</v>
      </c>
      <c r="P567">
        <f t="shared" si="649"/>
        <v>40.18</v>
      </c>
      <c r="Q567">
        <f t="shared" si="650"/>
        <v>2.1</v>
      </c>
      <c r="R567">
        <f t="shared" si="651"/>
        <v>0</v>
      </c>
      <c r="S567">
        <f t="shared" si="652"/>
        <v>29.68</v>
      </c>
      <c r="T567">
        <f t="shared" si="653"/>
        <v>0</v>
      </c>
      <c r="U567">
        <f t="shared" si="654"/>
        <v>3.12</v>
      </c>
      <c r="V567">
        <f t="shared" si="655"/>
        <v>0</v>
      </c>
      <c r="W567">
        <f t="shared" si="656"/>
        <v>0</v>
      </c>
      <c r="X567">
        <f t="shared" si="657"/>
        <v>28.2</v>
      </c>
      <c r="Y567">
        <f t="shared" si="658"/>
        <v>19.29</v>
      </c>
      <c r="AA567">
        <v>27721504</v>
      </c>
      <c r="AB567">
        <f t="shared" si="659"/>
        <v>35.979999999999997</v>
      </c>
      <c r="AC567">
        <f t="shared" si="642"/>
        <v>20.09</v>
      </c>
      <c r="AD567">
        <f t="shared" si="643"/>
        <v>1.05</v>
      </c>
      <c r="AE567">
        <f t="shared" si="644"/>
        <v>0</v>
      </c>
      <c r="AF567">
        <f t="shared" si="645"/>
        <v>14.84</v>
      </c>
      <c r="AG567">
        <f t="shared" si="660"/>
        <v>0</v>
      </c>
      <c r="AH567">
        <f t="shared" si="646"/>
        <v>1.56</v>
      </c>
      <c r="AI567">
        <f t="shared" si="647"/>
        <v>0</v>
      </c>
      <c r="AJ567">
        <f t="shared" si="661"/>
        <v>0</v>
      </c>
      <c r="AK567">
        <v>35.979999999999997</v>
      </c>
      <c r="AL567">
        <v>20.09</v>
      </c>
      <c r="AM567">
        <v>1.05</v>
      </c>
      <c r="AN567">
        <v>0</v>
      </c>
      <c r="AO567">
        <v>14.84</v>
      </c>
      <c r="AP567">
        <v>0</v>
      </c>
      <c r="AQ567">
        <v>1.56</v>
      </c>
      <c r="AR567">
        <v>0</v>
      </c>
      <c r="AS567">
        <v>0</v>
      </c>
      <c r="AT567">
        <v>95</v>
      </c>
      <c r="AU567">
        <v>65</v>
      </c>
      <c r="AV567">
        <v>1</v>
      </c>
      <c r="AW567">
        <v>1</v>
      </c>
      <c r="AZ567">
        <v>1</v>
      </c>
      <c r="BA567">
        <v>1</v>
      </c>
      <c r="BB567">
        <v>1</v>
      </c>
      <c r="BC567">
        <v>1</v>
      </c>
      <c r="BD567" t="s">
        <v>6</v>
      </c>
      <c r="BE567" t="s">
        <v>6</v>
      </c>
      <c r="BF567" t="s">
        <v>6</v>
      </c>
      <c r="BG567" t="s">
        <v>6</v>
      </c>
      <c r="BH567">
        <v>0</v>
      </c>
      <c r="BI567">
        <v>2</v>
      </c>
      <c r="BJ567" t="s">
        <v>539</v>
      </c>
      <c r="BM567">
        <v>108001</v>
      </c>
      <c r="BN567">
        <v>0</v>
      </c>
      <c r="BO567" t="s">
        <v>6</v>
      </c>
      <c r="BP567">
        <v>0</v>
      </c>
      <c r="BQ567">
        <v>3</v>
      </c>
      <c r="BR567">
        <v>0</v>
      </c>
      <c r="BS567">
        <v>1</v>
      </c>
      <c r="BT567">
        <v>1</v>
      </c>
      <c r="BU567">
        <v>1</v>
      </c>
      <c r="BV567">
        <v>1</v>
      </c>
      <c r="BW567">
        <v>1</v>
      </c>
      <c r="BX567">
        <v>1</v>
      </c>
      <c r="BY567" t="s">
        <v>6</v>
      </c>
      <c r="BZ567">
        <v>95</v>
      </c>
      <c r="CA567">
        <v>65</v>
      </c>
      <c r="CF567">
        <v>0</v>
      </c>
      <c r="CG567">
        <v>0</v>
      </c>
      <c r="CM567">
        <v>0</v>
      </c>
      <c r="CN567" t="s">
        <v>6</v>
      </c>
      <c r="CO567">
        <v>0</v>
      </c>
      <c r="CP567">
        <f t="shared" si="662"/>
        <v>71.960000000000008</v>
      </c>
      <c r="CQ567">
        <f t="shared" si="663"/>
        <v>20.09</v>
      </c>
      <c r="CR567">
        <f t="shared" si="664"/>
        <v>1.05</v>
      </c>
      <c r="CS567">
        <f t="shared" si="665"/>
        <v>0</v>
      </c>
      <c r="CT567">
        <f t="shared" si="666"/>
        <v>14.84</v>
      </c>
      <c r="CU567">
        <f t="shared" si="667"/>
        <v>0</v>
      </c>
      <c r="CV567">
        <f t="shared" si="668"/>
        <v>1.56</v>
      </c>
      <c r="CW567">
        <f t="shared" si="669"/>
        <v>0</v>
      </c>
      <c r="CX567">
        <f t="shared" si="670"/>
        <v>0</v>
      </c>
      <c r="CY567">
        <f t="shared" si="671"/>
        <v>28.195999999999998</v>
      </c>
      <c r="CZ567">
        <f t="shared" si="672"/>
        <v>19.292000000000002</v>
      </c>
      <c r="DC567" t="s">
        <v>6</v>
      </c>
      <c r="DD567" t="s">
        <v>6</v>
      </c>
      <c r="DE567" t="s">
        <v>6</v>
      </c>
      <c r="DF567" t="s">
        <v>6</v>
      </c>
      <c r="DG567" t="s">
        <v>6</v>
      </c>
      <c r="DH567" t="s">
        <v>6</v>
      </c>
      <c r="DI567" t="s">
        <v>6</v>
      </c>
      <c r="DJ567" t="s">
        <v>6</v>
      </c>
      <c r="DK567" t="s">
        <v>6</v>
      </c>
      <c r="DL567" t="s">
        <v>6</v>
      </c>
      <c r="DM567" t="s">
        <v>6</v>
      </c>
      <c r="DN567">
        <v>0</v>
      </c>
      <c r="DO567">
        <v>0</v>
      </c>
      <c r="DP567">
        <v>1</v>
      </c>
      <c r="DQ567">
        <v>1</v>
      </c>
      <c r="DU567">
        <v>1013</v>
      </c>
      <c r="DV567" t="s">
        <v>538</v>
      </c>
      <c r="DW567" t="s">
        <v>538</v>
      </c>
      <c r="DX567">
        <v>1</v>
      </c>
      <c r="EE567">
        <v>27028906</v>
      </c>
      <c r="EF567">
        <v>3</v>
      </c>
      <c r="EG567" t="s">
        <v>367</v>
      </c>
      <c r="EH567">
        <v>0</v>
      </c>
      <c r="EI567" t="s">
        <v>6</v>
      </c>
      <c r="EJ567">
        <v>2</v>
      </c>
      <c r="EK567">
        <v>108001</v>
      </c>
      <c r="EL567" t="s">
        <v>368</v>
      </c>
      <c r="EM567" t="s">
        <v>369</v>
      </c>
      <c r="EO567" t="s">
        <v>6</v>
      </c>
      <c r="EQ567">
        <v>0</v>
      </c>
      <c r="ER567">
        <v>35.979999999999997</v>
      </c>
      <c r="ES567">
        <v>20.09</v>
      </c>
      <c r="ET567">
        <v>1.05</v>
      </c>
      <c r="EU567">
        <v>0</v>
      </c>
      <c r="EV567">
        <v>14.84</v>
      </c>
      <c r="EW567">
        <v>1.56</v>
      </c>
      <c r="EX567">
        <v>0</v>
      </c>
      <c r="EY567">
        <v>0</v>
      </c>
      <c r="FQ567">
        <v>0</v>
      </c>
      <c r="FR567">
        <f t="shared" si="673"/>
        <v>0</v>
      </c>
      <c r="FS567">
        <v>0</v>
      </c>
      <c r="FX567">
        <v>95</v>
      </c>
      <c r="FY567">
        <v>65</v>
      </c>
      <c r="GA567" t="s">
        <v>6</v>
      </c>
      <c r="GD567">
        <v>0</v>
      </c>
      <c r="GF567">
        <v>942868882</v>
      </c>
      <c r="GG567">
        <v>2</v>
      </c>
      <c r="GH567">
        <v>1</v>
      </c>
      <c r="GI567">
        <v>-2</v>
      </c>
      <c r="GJ567">
        <v>0</v>
      </c>
      <c r="GK567">
        <f>ROUND(R567*(S12)/100,2)</f>
        <v>0</v>
      </c>
      <c r="GL567">
        <f t="shared" si="674"/>
        <v>0</v>
      </c>
      <c r="GM567">
        <f t="shared" si="675"/>
        <v>119.45</v>
      </c>
      <c r="GN567">
        <f t="shared" si="676"/>
        <v>0</v>
      </c>
      <c r="GO567">
        <f t="shared" si="677"/>
        <v>119.45</v>
      </c>
      <c r="GP567">
        <f t="shared" si="678"/>
        <v>0</v>
      </c>
      <c r="GR567">
        <v>0</v>
      </c>
      <c r="GS567">
        <v>0</v>
      </c>
      <c r="GT567">
        <v>0</v>
      </c>
      <c r="GU567" t="s">
        <v>6</v>
      </c>
      <c r="GV567">
        <f t="shared" si="679"/>
        <v>0</v>
      </c>
      <c r="GW567">
        <v>1</v>
      </c>
      <c r="GX567">
        <f t="shared" si="680"/>
        <v>0</v>
      </c>
      <c r="HA567">
        <v>0</v>
      </c>
      <c r="HB567">
        <v>0</v>
      </c>
      <c r="IK567">
        <v>0</v>
      </c>
    </row>
    <row r="568" spans="1:255" x14ac:dyDescent="0.2">
      <c r="A568" s="2">
        <v>18</v>
      </c>
      <c r="B568" s="2">
        <v>1</v>
      </c>
      <c r="C568" s="2">
        <v>1594</v>
      </c>
      <c r="D568" s="2"/>
      <c r="E568" s="2" t="s">
        <v>758</v>
      </c>
      <c r="F568" s="2" t="s">
        <v>541</v>
      </c>
      <c r="G568" s="2" t="s">
        <v>542</v>
      </c>
      <c r="H568" s="2" t="s">
        <v>252</v>
      </c>
      <c r="I568" s="2">
        <f>I566*J568</f>
        <v>2</v>
      </c>
      <c r="J568" s="2">
        <v>1</v>
      </c>
      <c r="K568" s="2"/>
      <c r="L568" s="2"/>
      <c r="M568" s="2"/>
      <c r="N568" s="2"/>
      <c r="O568" s="2">
        <f t="shared" si="648"/>
        <v>318.12</v>
      </c>
      <c r="P568" s="2">
        <f t="shared" si="649"/>
        <v>318.12</v>
      </c>
      <c r="Q568" s="2">
        <f t="shared" si="650"/>
        <v>0</v>
      </c>
      <c r="R568" s="2">
        <f t="shared" si="651"/>
        <v>0</v>
      </c>
      <c r="S568" s="2">
        <f t="shared" si="652"/>
        <v>0</v>
      </c>
      <c r="T568" s="2">
        <f t="shared" si="653"/>
        <v>0</v>
      </c>
      <c r="U568" s="2">
        <f t="shared" si="654"/>
        <v>0</v>
      </c>
      <c r="V568" s="2">
        <f t="shared" si="655"/>
        <v>0</v>
      </c>
      <c r="W568" s="2">
        <f t="shared" si="656"/>
        <v>0</v>
      </c>
      <c r="X568" s="2">
        <f t="shared" si="657"/>
        <v>0</v>
      </c>
      <c r="Y568" s="2">
        <f t="shared" si="658"/>
        <v>0</v>
      </c>
      <c r="Z568" s="2"/>
      <c r="AA568" s="2">
        <v>27721505</v>
      </c>
      <c r="AB568" s="2">
        <f t="shared" si="659"/>
        <v>159.06</v>
      </c>
      <c r="AC568" s="2">
        <f t="shared" ref="AC568:AC581" si="681">ROUND((ES568),2)</f>
        <v>159.06</v>
      </c>
      <c r="AD568" s="2">
        <f t="shared" si="643"/>
        <v>0</v>
      </c>
      <c r="AE568" s="2">
        <f t="shared" si="644"/>
        <v>0</v>
      </c>
      <c r="AF568" s="2">
        <f t="shared" si="645"/>
        <v>0</v>
      </c>
      <c r="AG568" s="2">
        <f t="shared" si="660"/>
        <v>0</v>
      </c>
      <c r="AH568" s="2">
        <f t="shared" si="646"/>
        <v>0</v>
      </c>
      <c r="AI568" s="2">
        <f t="shared" si="647"/>
        <v>0</v>
      </c>
      <c r="AJ568" s="2">
        <f t="shared" si="661"/>
        <v>0</v>
      </c>
      <c r="AK568" s="2">
        <v>159.06</v>
      </c>
      <c r="AL568" s="2">
        <v>159.06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95</v>
      </c>
      <c r="AU568" s="2">
        <v>65</v>
      </c>
      <c r="AV568" s="2">
        <v>1</v>
      </c>
      <c r="AW568" s="2">
        <v>1</v>
      </c>
      <c r="AX568" s="2"/>
      <c r="AY568" s="2"/>
      <c r="AZ568" s="2">
        <v>1</v>
      </c>
      <c r="BA568" s="2">
        <v>1</v>
      </c>
      <c r="BB568" s="2">
        <v>1</v>
      </c>
      <c r="BC568" s="2">
        <v>1</v>
      </c>
      <c r="BD568" s="2" t="s">
        <v>6</v>
      </c>
      <c r="BE568" s="2" t="s">
        <v>6</v>
      </c>
      <c r="BF568" s="2" t="s">
        <v>6</v>
      </c>
      <c r="BG568" s="2" t="s">
        <v>6</v>
      </c>
      <c r="BH568" s="2">
        <v>3</v>
      </c>
      <c r="BI568" s="2">
        <v>2</v>
      </c>
      <c r="BJ568" s="2" t="s">
        <v>543</v>
      </c>
      <c r="BK568" s="2"/>
      <c r="BL568" s="2"/>
      <c r="BM568" s="2">
        <v>108001</v>
      </c>
      <c r="BN568" s="2">
        <v>0</v>
      </c>
      <c r="BO568" s="2" t="s">
        <v>6</v>
      </c>
      <c r="BP568" s="2">
        <v>0</v>
      </c>
      <c r="BQ568" s="2">
        <v>3</v>
      </c>
      <c r="BR568" s="2">
        <v>0</v>
      </c>
      <c r="BS568" s="2">
        <v>1</v>
      </c>
      <c r="BT568" s="2">
        <v>1</v>
      </c>
      <c r="BU568" s="2">
        <v>1</v>
      </c>
      <c r="BV568" s="2">
        <v>1</v>
      </c>
      <c r="BW568" s="2">
        <v>1</v>
      </c>
      <c r="BX568" s="2">
        <v>1</v>
      </c>
      <c r="BY568" s="2" t="s">
        <v>6</v>
      </c>
      <c r="BZ568" s="2">
        <v>95</v>
      </c>
      <c r="CA568" s="2">
        <v>65</v>
      </c>
      <c r="CB568" s="2"/>
      <c r="CC568" s="2"/>
      <c r="CD568" s="2"/>
      <c r="CE568" s="2"/>
      <c r="CF568" s="2">
        <v>0</v>
      </c>
      <c r="CG568" s="2">
        <v>0</v>
      </c>
      <c r="CH568" s="2"/>
      <c r="CI568" s="2"/>
      <c r="CJ568" s="2"/>
      <c r="CK568" s="2"/>
      <c r="CL568" s="2"/>
      <c r="CM568" s="2">
        <v>0</v>
      </c>
      <c r="CN568" s="2" t="s">
        <v>6</v>
      </c>
      <c r="CO568" s="2">
        <v>0</v>
      </c>
      <c r="CP568" s="2">
        <f t="shared" si="662"/>
        <v>318.12</v>
      </c>
      <c r="CQ568" s="2">
        <f t="shared" si="663"/>
        <v>159.06</v>
      </c>
      <c r="CR568" s="2">
        <f t="shared" si="664"/>
        <v>0</v>
      </c>
      <c r="CS568" s="2">
        <f t="shared" si="665"/>
        <v>0</v>
      </c>
      <c r="CT568" s="2">
        <f t="shared" si="666"/>
        <v>0</v>
      </c>
      <c r="CU568" s="2">
        <f t="shared" si="667"/>
        <v>0</v>
      </c>
      <c r="CV568" s="2">
        <f t="shared" si="668"/>
        <v>0</v>
      </c>
      <c r="CW568" s="2">
        <f t="shared" si="669"/>
        <v>0</v>
      </c>
      <c r="CX568" s="2">
        <f t="shared" si="670"/>
        <v>0</v>
      </c>
      <c r="CY568" s="2">
        <f t="shared" si="671"/>
        <v>0</v>
      </c>
      <c r="CZ568" s="2">
        <f t="shared" si="672"/>
        <v>0</v>
      </c>
      <c r="DA568" s="2"/>
      <c r="DB568" s="2"/>
      <c r="DC568" s="2" t="s">
        <v>6</v>
      </c>
      <c r="DD568" s="2" t="s">
        <v>6</v>
      </c>
      <c r="DE568" s="2" t="s">
        <v>6</v>
      </c>
      <c r="DF568" s="2" t="s">
        <v>6</v>
      </c>
      <c r="DG568" s="2" t="s">
        <v>6</v>
      </c>
      <c r="DH568" s="2" t="s">
        <v>6</v>
      </c>
      <c r="DI568" s="2" t="s">
        <v>6</v>
      </c>
      <c r="DJ568" s="2" t="s">
        <v>6</v>
      </c>
      <c r="DK568" s="2" t="s">
        <v>6</v>
      </c>
      <c r="DL568" s="2" t="s">
        <v>6</v>
      </c>
      <c r="DM568" s="2" t="s">
        <v>6</v>
      </c>
      <c r="DN568" s="2">
        <v>0</v>
      </c>
      <c r="DO568" s="2">
        <v>0</v>
      </c>
      <c r="DP568" s="2">
        <v>1</v>
      </c>
      <c r="DQ568" s="2">
        <v>1</v>
      </c>
      <c r="DR568" s="2"/>
      <c r="DS568" s="2"/>
      <c r="DT568" s="2"/>
      <c r="DU568" s="2">
        <v>1010</v>
      </c>
      <c r="DV568" s="2" t="s">
        <v>252</v>
      </c>
      <c r="DW568" s="2" t="s">
        <v>252</v>
      </c>
      <c r="DX568" s="2">
        <v>1</v>
      </c>
      <c r="DY568" s="2"/>
      <c r="DZ568" s="2"/>
      <c r="EA568" s="2"/>
      <c r="EB568" s="2"/>
      <c r="EC568" s="2"/>
      <c r="ED568" s="2"/>
      <c r="EE568" s="2">
        <v>27028906</v>
      </c>
      <c r="EF568" s="2">
        <v>3</v>
      </c>
      <c r="EG568" s="2" t="s">
        <v>367</v>
      </c>
      <c r="EH568" s="2">
        <v>0</v>
      </c>
      <c r="EI568" s="2" t="s">
        <v>6</v>
      </c>
      <c r="EJ568" s="2">
        <v>2</v>
      </c>
      <c r="EK568" s="2">
        <v>108001</v>
      </c>
      <c r="EL568" s="2" t="s">
        <v>368</v>
      </c>
      <c r="EM568" s="2" t="s">
        <v>369</v>
      </c>
      <c r="EN568" s="2"/>
      <c r="EO568" s="2" t="s">
        <v>6</v>
      </c>
      <c r="EP568" s="2"/>
      <c r="EQ568" s="2">
        <v>0</v>
      </c>
      <c r="ER568" s="2">
        <v>159.06</v>
      </c>
      <c r="ES568" s="2">
        <v>159.06</v>
      </c>
      <c r="ET568" s="2">
        <v>0</v>
      </c>
      <c r="EU568" s="2">
        <v>0</v>
      </c>
      <c r="EV568" s="2">
        <v>0</v>
      </c>
      <c r="EW568" s="2">
        <v>0</v>
      </c>
      <c r="EX568" s="2">
        <v>0</v>
      </c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>
        <v>0</v>
      </c>
      <c r="FR568" s="2">
        <f t="shared" si="673"/>
        <v>0</v>
      </c>
      <c r="FS568" s="2">
        <v>0</v>
      </c>
      <c r="FT568" s="2"/>
      <c r="FU568" s="2"/>
      <c r="FV568" s="2"/>
      <c r="FW568" s="2"/>
      <c r="FX568" s="2">
        <v>95</v>
      </c>
      <c r="FY568" s="2">
        <v>65</v>
      </c>
      <c r="FZ568" s="2"/>
      <c r="GA568" s="2" t="s">
        <v>6</v>
      </c>
      <c r="GB568" s="2"/>
      <c r="GC568" s="2"/>
      <c r="GD568" s="2">
        <v>0</v>
      </c>
      <c r="GE568" s="2"/>
      <c r="GF568" s="2">
        <v>-831428471</v>
      </c>
      <c r="GG568" s="2">
        <v>2</v>
      </c>
      <c r="GH568" s="2">
        <v>1</v>
      </c>
      <c r="GI568" s="2">
        <v>-2</v>
      </c>
      <c r="GJ568" s="2">
        <v>0</v>
      </c>
      <c r="GK568" s="2">
        <f>ROUND(R568*(R12)/100,2)</f>
        <v>0</v>
      </c>
      <c r="GL568" s="2">
        <f t="shared" si="674"/>
        <v>0</v>
      </c>
      <c r="GM568" s="2">
        <f t="shared" si="675"/>
        <v>318.12</v>
      </c>
      <c r="GN568" s="2">
        <f t="shared" si="676"/>
        <v>0</v>
      </c>
      <c r="GO568" s="2">
        <f t="shared" si="677"/>
        <v>318.12</v>
      </c>
      <c r="GP568" s="2">
        <f t="shared" si="678"/>
        <v>0</v>
      </c>
      <c r="GQ568" s="2"/>
      <c r="GR568" s="2">
        <v>0</v>
      </c>
      <c r="GS568" s="2">
        <v>3</v>
      </c>
      <c r="GT568" s="2">
        <v>0</v>
      </c>
      <c r="GU568" s="2" t="s">
        <v>6</v>
      </c>
      <c r="GV568" s="2">
        <f t="shared" si="679"/>
        <v>0</v>
      </c>
      <c r="GW568" s="2">
        <v>1</v>
      </c>
      <c r="GX568" s="2">
        <f t="shared" si="680"/>
        <v>0</v>
      </c>
      <c r="GY568" s="2"/>
      <c r="GZ568" s="2"/>
      <c r="HA568" s="2">
        <v>0</v>
      </c>
      <c r="HB568" s="2">
        <v>0</v>
      </c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>
        <v>0</v>
      </c>
      <c r="IL568" s="2"/>
      <c r="IM568" s="2"/>
      <c r="IN568" s="2"/>
      <c r="IO568" s="2"/>
      <c r="IP568" s="2"/>
      <c r="IQ568" s="2"/>
      <c r="IR568" s="2"/>
      <c r="IS568" s="2"/>
      <c r="IT568" s="2"/>
      <c r="IU568" s="2"/>
    </row>
    <row r="569" spans="1:255" x14ac:dyDescent="0.2">
      <c r="A569">
        <v>18</v>
      </c>
      <c r="B569">
        <v>1</v>
      </c>
      <c r="C569">
        <v>1609</v>
      </c>
      <c r="E569" t="s">
        <v>758</v>
      </c>
      <c r="F569" t="s">
        <v>541</v>
      </c>
      <c r="G569" t="s">
        <v>542</v>
      </c>
      <c r="H569" t="s">
        <v>252</v>
      </c>
      <c r="I569">
        <f>I567*J569</f>
        <v>2</v>
      </c>
      <c r="J569">
        <v>1</v>
      </c>
      <c r="O569">
        <f t="shared" si="648"/>
        <v>318.12</v>
      </c>
      <c r="P569">
        <f t="shared" si="649"/>
        <v>318.12</v>
      </c>
      <c r="Q569">
        <f t="shared" si="650"/>
        <v>0</v>
      </c>
      <c r="R569">
        <f t="shared" si="651"/>
        <v>0</v>
      </c>
      <c r="S569">
        <f t="shared" si="652"/>
        <v>0</v>
      </c>
      <c r="T569">
        <f t="shared" si="653"/>
        <v>0</v>
      </c>
      <c r="U569">
        <f t="shared" si="654"/>
        <v>0</v>
      </c>
      <c r="V569">
        <f t="shared" si="655"/>
        <v>0</v>
      </c>
      <c r="W569">
        <f t="shared" si="656"/>
        <v>0</v>
      </c>
      <c r="X569">
        <f t="shared" si="657"/>
        <v>0</v>
      </c>
      <c r="Y569">
        <f t="shared" si="658"/>
        <v>0</v>
      </c>
      <c r="AA569">
        <v>27721504</v>
      </c>
      <c r="AB569">
        <f t="shared" si="659"/>
        <v>159.06</v>
      </c>
      <c r="AC569">
        <f t="shared" si="681"/>
        <v>159.06</v>
      </c>
      <c r="AD569">
        <f t="shared" si="643"/>
        <v>0</v>
      </c>
      <c r="AE569">
        <f t="shared" si="644"/>
        <v>0</v>
      </c>
      <c r="AF569">
        <f t="shared" si="645"/>
        <v>0</v>
      </c>
      <c r="AG569">
        <f t="shared" si="660"/>
        <v>0</v>
      </c>
      <c r="AH569">
        <f t="shared" si="646"/>
        <v>0</v>
      </c>
      <c r="AI569">
        <f t="shared" si="647"/>
        <v>0</v>
      </c>
      <c r="AJ569">
        <f t="shared" si="661"/>
        <v>0</v>
      </c>
      <c r="AK569">
        <v>159.06</v>
      </c>
      <c r="AL569">
        <v>159.06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95</v>
      </c>
      <c r="AU569">
        <v>65</v>
      </c>
      <c r="AV569">
        <v>1</v>
      </c>
      <c r="AW569">
        <v>1</v>
      </c>
      <c r="AZ569">
        <v>1</v>
      </c>
      <c r="BA569">
        <v>1</v>
      </c>
      <c r="BB569">
        <v>1</v>
      </c>
      <c r="BC569">
        <v>1</v>
      </c>
      <c r="BD569" t="s">
        <v>6</v>
      </c>
      <c r="BE569" t="s">
        <v>6</v>
      </c>
      <c r="BF569" t="s">
        <v>6</v>
      </c>
      <c r="BG569" t="s">
        <v>6</v>
      </c>
      <c r="BH569">
        <v>3</v>
      </c>
      <c r="BI569">
        <v>2</v>
      </c>
      <c r="BJ569" t="s">
        <v>543</v>
      </c>
      <c r="BM569">
        <v>108001</v>
      </c>
      <c r="BN569">
        <v>0</v>
      </c>
      <c r="BO569" t="s">
        <v>6</v>
      </c>
      <c r="BP569">
        <v>0</v>
      </c>
      <c r="BQ569">
        <v>3</v>
      </c>
      <c r="BR569">
        <v>0</v>
      </c>
      <c r="BS569">
        <v>1</v>
      </c>
      <c r="BT569">
        <v>1</v>
      </c>
      <c r="BU569">
        <v>1</v>
      </c>
      <c r="BV569">
        <v>1</v>
      </c>
      <c r="BW569">
        <v>1</v>
      </c>
      <c r="BX569">
        <v>1</v>
      </c>
      <c r="BY569" t="s">
        <v>6</v>
      </c>
      <c r="BZ569">
        <v>95</v>
      </c>
      <c r="CA569">
        <v>65</v>
      </c>
      <c r="CF569">
        <v>0</v>
      </c>
      <c r="CG569">
        <v>0</v>
      </c>
      <c r="CM569">
        <v>0</v>
      </c>
      <c r="CN569" t="s">
        <v>6</v>
      </c>
      <c r="CO569">
        <v>0</v>
      </c>
      <c r="CP569">
        <f t="shared" si="662"/>
        <v>318.12</v>
      </c>
      <c r="CQ569">
        <f t="shared" si="663"/>
        <v>159.06</v>
      </c>
      <c r="CR569">
        <f t="shared" si="664"/>
        <v>0</v>
      </c>
      <c r="CS569">
        <f t="shared" si="665"/>
        <v>0</v>
      </c>
      <c r="CT569">
        <f t="shared" si="666"/>
        <v>0</v>
      </c>
      <c r="CU569">
        <f t="shared" si="667"/>
        <v>0</v>
      </c>
      <c r="CV569">
        <f t="shared" si="668"/>
        <v>0</v>
      </c>
      <c r="CW569">
        <f t="shared" si="669"/>
        <v>0</v>
      </c>
      <c r="CX569">
        <f t="shared" si="670"/>
        <v>0</v>
      </c>
      <c r="CY569">
        <f t="shared" si="671"/>
        <v>0</v>
      </c>
      <c r="CZ569">
        <f t="shared" si="672"/>
        <v>0</v>
      </c>
      <c r="DC569" t="s">
        <v>6</v>
      </c>
      <c r="DD569" t="s">
        <v>6</v>
      </c>
      <c r="DE569" t="s">
        <v>6</v>
      </c>
      <c r="DF569" t="s">
        <v>6</v>
      </c>
      <c r="DG569" t="s">
        <v>6</v>
      </c>
      <c r="DH569" t="s">
        <v>6</v>
      </c>
      <c r="DI569" t="s">
        <v>6</v>
      </c>
      <c r="DJ569" t="s">
        <v>6</v>
      </c>
      <c r="DK569" t="s">
        <v>6</v>
      </c>
      <c r="DL569" t="s">
        <v>6</v>
      </c>
      <c r="DM569" t="s">
        <v>6</v>
      </c>
      <c r="DN569">
        <v>0</v>
      </c>
      <c r="DO569">
        <v>0</v>
      </c>
      <c r="DP569">
        <v>1</v>
      </c>
      <c r="DQ569">
        <v>1</v>
      </c>
      <c r="DU569">
        <v>1010</v>
      </c>
      <c r="DV569" t="s">
        <v>252</v>
      </c>
      <c r="DW569" t="s">
        <v>252</v>
      </c>
      <c r="DX569">
        <v>1</v>
      </c>
      <c r="EE569">
        <v>27028906</v>
      </c>
      <c r="EF569">
        <v>3</v>
      </c>
      <c r="EG569" t="s">
        <v>367</v>
      </c>
      <c r="EH569">
        <v>0</v>
      </c>
      <c r="EI569" t="s">
        <v>6</v>
      </c>
      <c r="EJ569">
        <v>2</v>
      </c>
      <c r="EK569">
        <v>108001</v>
      </c>
      <c r="EL569" t="s">
        <v>368</v>
      </c>
      <c r="EM569" t="s">
        <v>369</v>
      </c>
      <c r="EO569" t="s">
        <v>6</v>
      </c>
      <c r="EQ569">
        <v>0</v>
      </c>
      <c r="ER569">
        <v>159.06</v>
      </c>
      <c r="ES569">
        <v>159.06</v>
      </c>
      <c r="ET569">
        <v>0</v>
      </c>
      <c r="EU569">
        <v>0</v>
      </c>
      <c r="EV569">
        <v>0</v>
      </c>
      <c r="EW569">
        <v>0</v>
      </c>
      <c r="EX569">
        <v>0</v>
      </c>
      <c r="FQ569">
        <v>0</v>
      </c>
      <c r="FR569">
        <f t="shared" si="673"/>
        <v>0</v>
      </c>
      <c r="FS569">
        <v>0</v>
      </c>
      <c r="FX569">
        <v>95</v>
      </c>
      <c r="FY569">
        <v>65</v>
      </c>
      <c r="GA569" t="s">
        <v>6</v>
      </c>
      <c r="GD569">
        <v>0</v>
      </c>
      <c r="GF569">
        <v>-831428471</v>
      </c>
      <c r="GG569">
        <v>2</v>
      </c>
      <c r="GH569">
        <v>1</v>
      </c>
      <c r="GI569">
        <v>-2</v>
      </c>
      <c r="GJ569">
        <v>0</v>
      </c>
      <c r="GK569">
        <f>ROUND(R569*(S12)/100,2)</f>
        <v>0</v>
      </c>
      <c r="GL569">
        <f t="shared" si="674"/>
        <v>0</v>
      </c>
      <c r="GM569">
        <f t="shared" si="675"/>
        <v>318.12</v>
      </c>
      <c r="GN569">
        <f t="shared" si="676"/>
        <v>0</v>
      </c>
      <c r="GO569">
        <f t="shared" si="677"/>
        <v>318.12</v>
      </c>
      <c r="GP569">
        <f t="shared" si="678"/>
        <v>0</v>
      </c>
      <c r="GR569">
        <v>0</v>
      </c>
      <c r="GS569">
        <v>0</v>
      </c>
      <c r="GT569">
        <v>0</v>
      </c>
      <c r="GU569" t="s">
        <v>6</v>
      </c>
      <c r="GV569">
        <f t="shared" si="679"/>
        <v>0</v>
      </c>
      <c r="GW569">
        <v>1</v>
      </c>
      <c r="GX569">
        <f t="shared" si="680"/>
        <v>0</v>
      </c>
      <c r="HA569">
        <v>0</v>
      </c>
      <c r="HB569">
        <v>0</v>
      </c>
      <c r="IK569">
        <v>0</v>
      </c>
    </row>
    <row r="570" spans="1:255" x14ac:dyDescent="0.2">
      <c r="A570" s="2">
        <v>17</v>
      </c>
      <c r="B570" s="2">
        <v>1</v>
      </c>
      <c r="C570" s="2">
        <f>ROW(SmtRes!A1617)</f>
        <v>1617</v>
      </c>
      <c r="D570" s="2">
        <f>ROW(EtalonRes!A1618)</f>
        <v>1618</v>
      </c>
      <c r="E570" s="2" t="s">
        <v>759</v>
      </c>
      <c r="F570" s="2" t="s">
        <v>375</v>
      </c>
      <c r="G570" s="2" t="s">
        <v>376</v>
      </c>
      <c r="H570" s="2" t="s">
        <v>18</v>
      </c>
      <c r="I570" s="2">
        <f>ROUND(20/100,9)</f>
        <v>0.2</v>
      </c>
      <c r="J570" s="2">
        <v>0</v>
      </c>
      <c r="K570" s="2"/>
      <c r="L570" s="2"/>
      <c r="M570" s="2"/>
      <c r="N570" s="2"/>
      <c r="O570" s="2">
        <f t="shared" si="648"/>
        <v>41.35</v>
      </c>
      <c r="P570" s="2">
        <f t="shared" si="649"/>
        <v>10.31</v>
      </c>
      <c r="Q570" s="2">
        <f t="shared" si="650"/>
        <v>0.06</v>
      </c>
      <c r="R570" s="2">
        <f t="shared" si="651"/>
        <v>0.03</v>
      </c>
      <c r="S570" s="2">
        <f t="shared" si="652"/>
        <v>30.98</v>
      </c>
      <c r="T570" s="2">
        <f t="shared" si="653"/>
        <v>0</v>
      </c>
      <c r="U570" s="2">
        <f t="shared" si="654"/>
        <v>3.258</v>
      </c>
      <c r="V570" s="2">
        <f t="shared" si="655"/>
        <v>2E-3</v>
      </c>
      <c r="W570" s="2">
        <f t="shared" si="656"/>
        <v>0</v>
      </c>
      <c r="X570" s="2">
        <f t="shared" si="657"/>
        <v>29.46</v>
      </c>
      <c r="Y570" s="2">
        <f t="shared" si="658"/>
        <v>20.16</v>
      </c>
      <c r="Z570" s="2"/>
      <c r="AA570" s="2">
        <v>27721505</v>
      </c>
      <c r="AB570" s="2">
        <f t="shared" si="659"/>
        <v>206.76</v>
      </c>
      <c r="AC570" s="2">
        <f t="shared" si="681"/>
        <v>51.53</v>
      </c>
      <c r="AD570" s="2">
        <f t="shared" si="643"/>
        <v>0.31</v>
      </c>
      <c r="AE570" s="2">
        <f t="shared" si="644"/>
        <v>0.14000000000000001</v>
      </c>
      <c r="AF570" s="2">
        <f t="shared" si="645"/>
        <v>154.91999999999999</v>
      </c>
      <c r="AG570" s="2">
        <f t="shared" si="660"/>
        <v>0</v>
      </c>
      <c r="AH570" s="2">
        <f t="shared" si="646"/>
        <v>16.29</v>
      </c>
      <c r="AI570" s="2">
        <f t="shared" si="647"/>
        <v>0.01</v>
      </c>
      <c r="AJ570" s="2">
        <f t="shared" si="661"/>
        <v>0</v>
      </c>
      <c r="AK570" s="2">
        <v>206.76</v>
      </c>
      <c r="AL570" s="2">
        <v>51.53</v>
      </c>
      <c r="AM570" s="2">
        <v>0.31</v>
      </c>
      <c r="AN570" s="2">
        <v>0.14000000000000001</v>
      </c>
      <c r="AO570" s="2">
        <v>154.91999999999999</v>
      </c>
      <c r="AP570" s="2">
        <v>0</v>
      </c>
      <c r="AQ570" s="2">
        <v>16.29</v>
      </c>
      <c r="AR570" s="2">
        <v>0.01</v>
      </c>
      <c r="AS570" s="2">
        <v>0</v>
      </c>
      <c r="AT570" s="2">
        <v>95</v>
      </c>
      <c r="AU570" s="2">
        <v>65</v>
      </c>
      <c r="AV570" s="2">
        <v>1</v>
      </c>
      <c r="AW570" s="2">
        <v>1</v>
      </c>
      <c r="AX570" s="2"/>
      <c r="AY570" s="2"/>
      <c r="AZ570" s="2">
        <v>1</v>
      </c>
      <c r="BA570" s="2">
        <v>1</v>
      </c>
      <c r="BB570" s="2">
        <v>1</v>
      </c>
      <c r="BC570" s="2">
        <v>1</v>
      </c>
      <c r="BD570" s="2" t="s">
        <v>6</v>
      </c>
      <c r="BE570" s="2" t="s">
        <v>6</v>
      </c>
      <c r="BF570" s="2" t="s">
        <v>6</v>
      </c>
      <c r="BG570" s="2" t="s">
        <v>6</v>
      </c>
      <c r="BH570" s="2">
        <v>0</v>
      </c>
      <c r="BI570" s="2">
        <v>2</v>
      </c>
      <c r="BJ570" s="2" t="s">
        <v>377</v>
      </c>
      <c r="BK570" s="2"/>
      <c r="BL570" s="2"/>
      <c r="BM570" s="2">
        <v>108001</v>
      </c>
      <c r="BN570" s="2">
        <v>0</v>
      </c>
      <c r="BO570" s="2" t="s">
        <v>6</v>
      </c>
      <c r="BP570" s="2">
        <v>0</v>
      </c>
      <c r="BQ570" s="2">
        <v>3</v>
      </c>
      <c r="BR570" s="2">
        <v>0</v>
      </c>
      <c r="BS570" s="2">
        <v>1</v>
      </c>
      <c r="BT570" s="2">
        <v>1</v>
      </c>
      <c r="BU570" s="2">
        <v>1</v>
      </c>
      <c r="BV570" s="2">
        <v>1</v>
      </c>
      <c r="BW570" s="2">
        <v>1</v>
      </c>
      <c r="BX570" s="2">
        <v>1</v>
      </c>
      <c r="BY570" s="2" t="s">
        <v>6</v>
      </c>
      <c r="BZ570" s="2">
        <v>95</v>
      </c>
      <c r="CA570" s="2">
        <v>65</v>
      </c>
      <c r="CB570" s="2"/>
      <c r="CC570" s="2"/>
      <c r="CD570" s="2"/>
      <c r="CE570" s="2"/>
      <c r="CF570" s="2">
        <v>0</v>
      </c>
      <c r="CG570" s="2">
        <v>0</v>
      </c>
      <c r="CH570" s="2"/>
      <c r="CI570" s="2"/>
      <c r="CJ570" s="2"/>
      <c r="CK570" s="2"/>
      <c r="CL570" s="2"/>
      <c r="CM570" s="2">
        <v>0</v>
      </c>
      <c r="CN570" s="2" t="s">
        <v>6</v>
      </c>
      <c r="CO570" s="2">
        <v>0</v>
      </c>
      <c r="CP570" s="2">
        <f t="shared" si="662"/>
        <v>41.35</v>
      </c>
      <c r="CQ570" s="2">
        <f t="shared" si="663"/>
        <v>51.53</v>
      </c>
      <c r="CR570" s="2">
        <f t="shared" si="664"/>
        <v>0.31</v>
      </c>
      <c r="CS570" s="2">
        <f t="shared" si="665"/>
        <v>0.14000000000000001</v>
      </c>
      <c r="CT570" s="2">
        <f t="shared" si="666"/>
        <v>154.91999999999999</v>
      </c>
      <c r="CU570" s="2">
        <f t="shared" si="667"/>
        <v>0</v>
      </c>
      <c r="CV570" s="2">
        <f t="shared" si="668"/>
        <v>16.29</v>
      </c>
      <c r="CW570" s="2">
        <f t="shared" si="669"/>
        <v>0.01</v>
      </c>
      <c r="CX570" s="2">
        <f t="shared" si="670"/>
        <v>0</v>
      </c>
      <c r="CY570" s="2">
        <f t="shared" si="671"/>
        <v>29.459500000000002</v>
      </c>
      <c r="CZ570" s="2">
        <f t="shared" si="672"/>
        <v>20.156500000000001</v>
      </c>
      <c r="DA570" s="2"/>
      <c r="DB570" s="2"/>
      <c r="DC570" s="2" t="s">
        <v>6</v>
      </c>
      <c r="DD570" s="2" t="s">
        <v>6</v>
      </c>
      <c r="DE570" s="2" t="s">
        <v>6</v>
      </c>
      <c r="DF570" s="2" t="s">
        <v>6</v>
      </c>
      <c r="DG570" s="2" t="s">
        <v>6</v>
      </c>
      <c r="DH570" s="2" t="s">
        <v>6</v>
      </c>
      <c r="DI570" s="2" t="s">
        <v>6</v>
      </c>
      <c r="DJ570" s="2" t="s">
        <v>6</v>
      </c>
      <c r="DK570" s="2" t="s">
        <v>6</v>
      </c>
      <c r="DL570" s="2" t="s">
        <v>6</v>
      </c>
      <c r="DM570" s="2" t="s">
        <v>6</v>
      </c>
      <c r="DN570" s="2">
        <v>0</v>
      </c>
      <c r="DO570" s="2">
        <v>0</v>
      </c>
      <c r="DP570" s="2">
        <v>1</v>
      </c>
      <c r="DQ570" s="2">
        <v>1</v>
      </c>
      <c r="DR570" s="2"/>
      <c r="DS570" s="2"/>
      <c r="DT570" s="2"/>
      <c r="DU570" s="2">
        <v>1003</v>
      </c>
      <c r="DV570" s="2" t="s">
        <v>18</v>
      </c>
      <c r="DW570" s="2" t="s">
        <v>18</v>
      </c>
      <c r="DX570" s="2">
        <v>100</v>
      </c>
      <c r="DY570" s="2"/>
      <c r="DZ570" s="2"/>
      <c r="EA570" s="2"/>
      <c r="EB570" s="2"/>
      <c r="EC570" s="2"/>
      <c r="ED570" s="2"/>
      <c r="EE570" s="2">
        <v>27028906</v>
      </c>
      <c r="EF570" s="2">
        <v>3</v>
      </c>
      <c r="EG570" s="2" t="s">
        <v>367</v>
      </c>
      <c r="EH570" s="2">
        <v>0</v>
      </c>
      <c r="EI570" s="2" t="s">
        <v>6</v>
      </c>
      <c r="EJ570" s="2">
        <v>2</v>
      </c>
      <c r="EK570" s="2">
        <v>108001</v>
      </c>
      <c r="EL570" s="2" t="s">
        <v>368</v>
      </c>
      <c r="EM570" s="2" t="s">
        <v>369</v>
      </c>
      <c r="EN570" s="2"/>
      <c r="EO570" s="2" t="s">
        <v>6</v>
      </c>
      <c r="EP570" s="2"/>
      <c r="EQ570" s="2">
        <v>0</v>
      </c>
      <c r="ER570" s="2">
        <v>206.76</v>
      </c>
      <c r="ES570" s="2">
        <v>51.53</v>
      </c>
      <c r="ET570" s="2">
        <v>0.31</v>
      </c>
      <c r="EU570" s="2">
        <v>0.14000000000000001</v>
      </c>
      <c r="EV570" s="2">
        <v>154.91999999999999</v>
      </c>
      <c r="EW570" s="2">
        <v>16.29</v>
      </c>
      <c r="EX570" s="2">
        <v>0.01</v>
      </c>
      <c r="EY570" s="2">
        <v>0</v>
      </c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>
        <v>0</v>
      </c>
      <c r="FR570" s="2">
        <f t="shared" si="673"/>
        <v>0</v>
      </c>
      <c r="FS570" s="2">
        <v>0</v>
      </c>
      <c r="FT570" s="2"/>
      <c r="FU570" s="2"/>
      <c r="FV570" s="2"/>
      <c r="FW570" s="2"/>
      <c r="FX570" s="2">
        <v>95</v>
      </c>
      <c r="FY570" s="2">
        <v>65</v>
      </c>
      <c r="FZ570" s="2"/>
      <c r="GA570" s="2" t="s">
        <v>6</v>
      </c>
      <c r="GB570" s="2"/>
      <c r="GC570" s="2"/>
      <c r="GD570" s="2">
        <v>0</v>
      </c>
      <c r="GE570" s="2"/>
      <c r="GF570" s="2">
        <v>-1776686347</v>
      </c>
      <c r="GG570" s="2">
        <v>2</v>
      </c>
      <c r="GH570" s="2">
        <v>1</v>
      </c>
      <c r="GI570" s="2">
        <v>-2</v>
      </c>
      <c r="GJ570" s="2">
        <v>0</v>
      </c>
      <c r="GK570" s="2">
        <f>ROUND(R570*(R12)/100,2)</f>
        <v>0</v>
      </c>
      <c r="GL570" s="2">
        <f t="shared" si="674"/>
        <v>0</v>
      </c>
      <c r="GM570" s="2">
        <f t="shared" si="675"/>
        <v>90.97</v>
      </c>
      <c r="GN570" s="2">
        <f t="shared" si="676"/>
        <v>0</v>
      </c>
      <c r="GO570" s="2">
        <f t="shared" si="677"/>
        <v>90.97</v>
      </c>
      <c r="GP570" s="2">
        <f t="shared" si="678"/>
        <v>0</v>
      </c>
      <c r="GQ570" s="2"/>
      <c r="GR570" s="2">
        <v>0</v>
      </c>
      <c r="GS570" s="2">
        <v>3</v>
      </c>
      <c r="GT570" s="2">
        <v>0</v>
      </c>
      <c r="GU570" s="2" t="s">
        <v>6</v>
      </c>
      <c r="GV570" s="2">
        <f t="shared" si="679"/>
        <v>0</v>
      </c>
      <c r="GW570" s="2">
        <v>1</v>
      </c>
      <c r="GX570" s="2">
        <f t="shared" si="680"/>
        <v>0</v>
      </c>
      <c r="GY570" s="2"/>
      <c r="GZ570" s="2"/>
      <c r="HA570" s="2">
        <v>0</v>
      </c>
      <c r="HB570" s="2">
        <v>0</v>
      </c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>
        <v>0</v>
      </c>
      <c r="IL570" s="2"/>
      <c r="IM570" s="2"/>
      <c r="IN570" s="2"/>
      <c r="IO570" s="2"/>
      <c r="IP570" s="2"/>
      <c r="IQ570" s="2"/>
      <c r="IR570" s="2"/>
      <c r="IS570" s="2"/>
      <c r="IT570" s="2"/>
      <c r="IU570" s="2"/>
    </row>
    <row r="571" spans="1:255" x14ac:dyDescent="0.2">
      <c r="A571">
        <v>17</v>
      </c>
      <c r="B571">
        <v>1</v>
      </c>
      <c r="C571">
        <f>ROW(SmtRes!A1624)</f>
        <v>1624</v>
      </c>
      <c r="D571">
        <f>ROW(EtalonRes!A1624)</f>
        <v>1624</v>
      </c>
      <c r="E571" t="s">
        <v>759</v>
      </c>
      <c r="F571" t="s">
        <v>375</v>
      </c>
      <c r="G571" t="s">
        <v>376</v>
      </c>
      <c r="H571" t="s">
        <v>18</v>
      </c>
      <c r="I571">
        <f>ROUND(20/100,9)</f>
        <v>0.2</v>
      </c>
      <c r="J571">
        <v>0</v>
      </c>
      <c r="O571">
        <f t="shared" si="648"/>
        <v>41.35</v>
      </c>
      <c r="P571">
        <f t="shared" si="649"/>
        <v>10.31</v>
      </c>
      <c r="Q571">
        <f t="shared" si="650"/>
        <v>0.06</v>
      </c>
      <c r="R571">
        <f t="shared" si="651"/>
        <v>0.03</v>
      </c>
      <c r="S571">
        <f t="shared" si="652"/>
        <v>30.98</v>
      </c>
      <c r="T571">
        <f t="shared" si="653"/>
        <v>0</v>
      </c>
      <c r="U571">
        <f t="shared" si="654"/>
        <v>3.258</v>
      </c>
      <c r="V571">
        <f t="shared" si="655"/>
        <v>2E-3</v>
      </c>
      <c r="W571">
        <f t="shared" si="656"/>
        <v>0</v>
      </c>
      <c r="X571">
        <f t="shared" si="657"/>
        <v>29.46</v>
      </c>
      <c r="Y571">
        <f t="shared" si="658"/>
        <v>20.16</v>
      </c>
      <c r="AA571">
        <v>27721504</v>
      </c>
      <c r="AB571">
        <f t="shared" si="659"/>
        <v>206.76</v>
      </c>
      <c r="AC571">
        <f t="shared" si="681"/>
        <v>51.53</v>
      </c>
      <c r="AD571">
        <f t="shared" si="643"/>
        <v>0.31</v>
      </c>
      <c r="AE571">
        <f t="shared" si="644"/>
        <v>0.14000000000000001</v>
      </c>
      <c r="AF571">
        <f t="shared" si="645"/>
        <v>154.91999999999999</v>
      </c>
      <c r="AG571">
        <f t="shared" si="660"/>
        <v>0</v>
      </c>
      <c r="AH571">
        <f t="shared" si="646"/>
        <v>16.29</v>
      </c>
      <c r="AI571">
        <f t="shared" si="647"/>
        <v>0.01</v>
      </c>
      <c r="AJ571">
        <f t="shared" si="661"/>
        <v>0</v>
      </c>
      <c r="AK571">
        <v>206.76</v>
      </c>
      <c r="AL571">
        <v>51.53</v>
      </c>
      <c r="AM571">
        <v>0.31</v>
      </c>
      <c r="AN571">
        <v>0.14000000000000001</v>
      </c>
      <c r="AO571">
        <v>154.91999999999999</v>
      </c>
      <c r="AP571">
        <v>0</v>
      </c>
      <c r="AQ571">
        <v>16.29</v>
      </c>
      <c r="AR571">
        <v>0.01</v>
      </c>
      <c r="AS571">
        <v>0</v>
      </c>
      <c r="AT571">
        <v>95</v>
      </c>
      <c r="AU571">
        <v>65</v>
      </c>
      <c r="AV571">
        <v>1</v>
      </c>
      <c r="AW571">
        <v>1</v>
      </c>
      <c r="AZ571">
        <v>1</v>
      </c>
      <c r="BA571">
        <v>1</v>
      </c>
      <c r="BB571">
        <v>1</v>
      </c>
      <c r="BC571">
        <v>1</v>
      </c>
      <c r="BD571" t="s">
        <v>6</v>
      </c>
      <c r="BE571" t="s">
        <v>6</v>
      </c>
      <c r="BF571" t="s">
        <v>6</v>
      </c>
      <c r="BG571" t="s">
        <v>6</v>
      </c>
      <c r="BH571">
        <v>0</v>
      </c>
      <c r="BI571">
        <v>2</v>
      </c>
      <c r="BJ571" t="s">
        <v>377</v>
      </c>
      <c r="BM571">
        <v>108001</v>
      </c>
      <c r="BN571">
        <v>0</v>
      </c>
      <c r="BO571" t="s">
        <v>6</v>
      </c>
      <c r="BP571">
        <v>0</v>
      </c>
      <c r="BQ571">
        <v>3</v>
      </c>
      <c r="BR571">
        <v>0</v>
      </c>
      <c r="BS571">
        <v>1</v>
      </c>
      <c r="BT571">
        <v>1</v>
      </c>
      <c r="BU571">
        <v>1</v>
      </c>
      <c r="BV571">
        <v>1</v>
      </c>
      <c r="BW571">
        <v>1</v>
      </c>
      <c r="BX571">
        <v>1</v>
      </c>
      <c r="BY571" t="s">
        <v>6</v>
      </c>
      <c r="BZ571">
        <v>95</v>
      </c>
      <c r="CA571">
        <v>65</v>
      </c>
      <c r="CF571">
        <v>0</v>
      </c>
      <c r="CG571">
        <v>0</v>
      </c>
      <c r="CM571">
        <v>0</v>
      </c>
      <c r="CN571" t="s">
        <v>6</v>
      </c>
      <c r="CO571">
        <v>0</v>
      </c>
      <c r="CP571">
        <f t="shared" si="662"/>
        <v>41.35</v>
      </c>
      <c r="CQ571">
        <f t="shared" si="663"/>
        <v>51.53</v>
      </c>
      <c r="CR571">
        <f t="shared" si="664"/>
        <v>0.31</v>
      </c>
      <c r="CS571">
        <f t="shared" si="665"/>
        <v>0.14000000000000001</v>
      </c>
      <c r="CT571">
        <f t="shared" si="666"/>
        <v>154.91999999999999</v>
      </c>
      <c r="CU571">
        <f t="shared" si="667"/>
        <v>0</v>
      </c>
      <c r="CV571">
        <f t="shared" si="668"/>
        <v>16.29</v>
      </c>
      <c r="CW571">
        <f t="shared" si="669"/>
        <v>0.01</v>
      </c>
      <c r="CX571">
        <f t="shared" si="670"/>
        <v>0</v>
      </c>
      <c r="CY571">
        <f t="shared" si="671"/>
        <v>29.459500000000002</v>
      </c>
      <c r="CZ571">
        <f t="shared" si="672"/>
        <v>20.156500000000001</v>
      </c>
      <c r="DC571" t="s">
        <v>6</v>
      </c>
      <c r="DD571" t="s">
        <v>6</v>
      </c>
      <c r="DE571" t="s">
        <v>6</v>
      </c>
      <c r="DF571" t="s">
        <v>6</v>
      </c>
      <c r="DG571" t="s">
        <v>6</v>
      </c>
      <c r="DH571" t="s">
        <v>6</v>
      </c>
      <c r="DI571" t="s">
        <v>6</v>
      </c>
      <c r="DJ571" t="s">
        <v>6</v>
      </c>
      <c r="DK571" t="s">
        <v>6</v>
      </c>
      <c r="DL571" t="s">
        <v>6</v>
      </c>
      <c r="DM571" t="s">
        <v>6</v>
      </c>
      <c r="DN571">
        <v>0</v>
      </c>
      <c r="DO571">
        <v>0</v>
      </c>
      <c r="DP571">
        <v>1</v>
      </c>
      <c r="DQ571">
        <v>1</v>
      </c>
      <c r="DU571">
        <v>1003</v>
      </c>
      <c r="DV571" t="s">
        <v>18</v>
      </c>
      <c r="DW571" t="s">
        <v>18</v>
      </c>
      <c r="DX571">
        <v>100</v>
      </c>
      <c r="EE571">
        <v>27028906</v>
      </c>
      <c r="EF571">
        <v>3</v>
      </c>
      <c r="EG571" t="s">
        <v>367</v>
      </c>
      <c r="EH571">
        <v>0</v>
      </c>
      <c r="EI571" t="s">
        <v>6</v>
      </c>
      <c r="EJ571">
        <v>2</v>
      </c>
      <c r="EK571">
        <v>108001</v>
      </c>
      <c r="EL571" t="s">
        <v>368</v>
      </c>
      <c r="EM571" t="s">
        <v>369</v>
      </c>
      <c r="EO571" t="s">
        <v>6</v>
      </c>
      <c r="EQ571">
        <v>0</v>
      </c>
      <c r="ER571">
        <v>206.76</v>
      </c>
      <c r="ES571">
        <v>51.53</v>
      </c>
      <c r="ET571">
        <v>0.31</v>
      </c>
      <c r="EU571">
        <v>0.14000000000000001</v>
      </c>
      <c r="EV571">
        <v>154.91999999999999</v>
      </c>
      <c r="EW571">
        <v>16.29</v>
      </c>
      <c r="EX571">
        <v>0.01</v>
      </c>
      <c r="EY571">
        <v>0</v>
      </c>
      <c r="FQ571">
        <v>0</v>
      </c>
      <c r="FR571">
        <f t="shared" si="673"/>
        <v>0</v>
      </c>
      <c r="FS571">
        <v>0</v>
      </c>
      <c r="FX571">
        <v>95</v>
      </c>
      <c r="FY571">
        <v>65</v>
      </c>
      <c r="GA571" t="s">
        <v>6</v>
      </c>
      <c r="GD571">
        <v>0</v>
      </c>
      <c r="GF571">
        <v>-1776686347</v>
      </c>
      <c r="GG571">
        <v>2</v>
      </c>
      <c r="GH571">
        <v>1</v>
      </c>
      <c r="GI571">
        <v>-2</v>
      </c>
      <c r="GJ571">
        <v>0</v>
      </c>
      <c r="GK571">
        <f>ROUND(R571*(S12)/100,2)</f>
        <v>0</v>
      </c>
      <c r="GL571">
        <f t="shared" si="674"/>
        <v>0</v>
      </c>
      <c r="GM571">
        <f t="shared" si="675"/>
        <v>90.97</v>
      </c>
      <c r="GN571">
        <f t="shared" si="676"/>
        <v>0</v>
      </c>
      <c r="GO571">
        <f t="shared" si="677"/>
        <v>90.97</v>
      </c>
      <c r="GP571">
        <f t="shared" si="678"/>
        <v>0</v>
      </c>
      <c r="GR571">
        <v>0</v>
      </c>
      <c r="GS571">
        <v>0</v>
      </c>
      <c r="GT571">
        <v>0</v>
      </c>
      <c r="GU571" t="s">
        <v>6</v>
      </c>
      <c r="GV571">
        <f t="shared" si="679"/>
        <v>0</v>
      </c>
      <c r="GW571">
        <v>1</v>
      </c>
      <c r="GX571">
        <f t="shared" si="680"/>
        <v>0</v>
      </c>
      <c r="HA571">
        <v>0</v>
      </c>
      <c r="HB571">
        <v>0</v>
      </c>
      <c r="IK571">
        <v>0</v>
      </c>
    </row>
    <row r="572" spans="1:255" x14ac:dyDescent="0.2">
      <c r="A572" s="2">
        <v>18</v>
      </c>
      <c r="B572" s="2">
        <v>1</v>
      </c>
      <c r="C572" s="2">
        <v>1616</v>
      </c>
      <c r="D572" s="2"/>
      <c r="E572" s="2" t="s">
        <v>760</v>
      </c>
      <c r="F572" s="2" t="s">
        <v>379</v>
      </c>
      <c r="G572" s="2" t="s">
        <v>380</v>
      </c>
      <c r="H572" s="2" t="s">
        <v>18</v>
      </c>
      <c r="I572" s="2">
        <f>I570*J572</f>
        <v>0.2</v>
      </c>
      <c r="J572" s="2">
        <v>1</v>
      </c>
      <c r="K572" s="2"/>
      <c r="L572" s="2"/>
      <c r="M572" s="2"/>
      <c r="N572" s="2"/>
      <c r="O572" s="2">
        <f t="shared" si="648"/>
        <v>22.95</v>
      </c>
      <c r="P572" s="2">
        <f t="shared" si="649"/>
        <v>22.95</v>
      </c>
      <c r="Q572" s="2">
        <f t="shared" si="650"/>
        <v>0</v>
      </c>
      <c r="R572" s="2">
        <f t="shared" si="651"/>
        <v>0</v>
      </c>
      <c r="S572" s="2">
        <f t="shared" si="652"/>
        <v>0</v>
      </c>
      <c r="T572" s="2">
        <f t="shared" si="653"/>
        <v>0</v>
      </c>
      <c r="U572" s="2">
        <f t="shared" si="654"/>
        <v>0</v>
      </c>
      <c r="V572" s="2">
        <f t="shared" si="655"/>
        <v>0</v>
      </c>
      <c r="W572" s="2">
        <f t="shared" si="656"/>
        <v>0</v>
      </c>
      <c r="X572" s="2">
        <f t="shared" si="657"/>
        <v>0</v>
      </c>
      <c r="Y572" s="2">
        <f t="shared" si="658"/>
        <v>0</v>
      </c>
      <c r="Z572" s="2"/>
      <c r="AA572" s="2">
        <v>27721505</v>
      </c>
      <c r="AB572" s="2">
        <f t="shared" si="659"/>
        <v>114.75</v>
      </c>
      <c r="AC572" s="2">
        <f t="shared" si="681"/>
        <v>114.75</v>
      </c>
      <c r="AD572" s="2">
        <f t="shared" si="643"/>
        <v>0</v>
      </c>
      <c r="AE572" s="2">
        <f t="shared" si="644"/>
        <v>0</v>
      </c>
      <c r="AF572" s="2">
        <f t="shared" si="645"/>
        <v>0</v>
      </c>
      <c r="AG572" s="2">
        <f t="shared" si="660"/>
        <v>0</v>
      </c>
      <c r="AH572" s="2">
        <f t="shared" si="646"/>
        <v>0</v>
      </c>
      <c r="AI572" s="2">
        <f t="shared" si="647"/>
        <v>0</v>
      </c>
      <c r="AJ572" s="2">
        <f t="shared" si="661"/>
        <v>0</v>
      </c>
      <c r="AK572" s="2">
        <v>114.75</v>
      </c>
      <c r="AL572" s="2">
        <v>114.75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95</v>
      </c>
      <c r="AU572" s="2">
        <v>65</v>
      </c>
      <c r="AV572" s="2">
        <v>1</v>
      </c>
      <c r="AW572" s="2">
        <v>1</v>
      </c>
      <c r="AX572" s="2"/>
      <c r="AY572" s="2"/>
      <c r="AZ572" s="2">
        <v>1</v>
      </c>
      <c r="BA572" s="2">
        <v>1</v>
      </c>
      <c r="BB572" s="2">
        <v>1</v>
      </c>
      <c r="BC572" s="2">
        <v>1</v>
      </c>
      <c r="BD572" s="2" t="s">
        <v>6</v>
      </c>
      <c r="BE572" s="2" t="s">
        <v>6</v>
      </c>
      <c r="BF572" s="2" t="s">
        <v>6</v>
      </c>
      <c r="BG572" s="2" t="s">
        <v>6</v>
      </c>
      <c r="BH572" s="2">
        <v>3</v>
      </c>
      <c r="BI572" s="2">
        <v>2</v>
      </c>
      <c r="BJ572" s="2" t="s">
        <v>381</v>
      </c>
      <c r="BK572" s="2"/>
      <c r="BL572" s="2"/>
      <c r="BM572" s="2">
        <v>108001</v>
      </c>
      <c r="BN572" s="2">
        <v>0</v>
      </c>
      <c r="BO572" s="2" t="s">
        <v>6</v>
      </c>
      <c r="BP572" s="2">
        <v>0</v>
      </c>
      <c r="BQ572" s="2">
        <v>3</v>
      </c>
      <c r="BR572" s="2">
        <v>0</v>
      </c>
      <c r="BS572" s="2">
        <v>1</v>
      </c>
      <c r="BT572" s="2">
        <v>1</v>
      </c>
      <c r="BU572" s="2">
        <v>1</v>
      </c>
      <c r="BV572" s="2">
        <v>1</v>
      </c>
      <c r="BW572" s="2">
        <v>1</v>
      </c>
      <c r="BX572" s="2">
        <v>1</v>
      </c>
      <c r="BY572" s="2" t="s">
        <v>6</v>
      </c>
      <c r="BZ572" s="2">
        <v>95</v>
      </c>
      <c r="CA572" s="2">
        <v>65</v>
      </c>
      <c r="CB572" s="2"/>
      <c r="CC572" s="2"/>
      <c r="CD572" s="2"/>
      <c r="CE572" s="2"/>
      <c r="CF572" s="2">
        <v>0</v>
      </c>
      <c r="CG572" s="2">
        <v>0</v>
      </c>
      <c r="CH572" s="2"/>
      <c r="CI572" s="2"/>
      <c r="CJ572" s="2"/>
      <c r="CK572" s="2"/>
      <c r="CL572" s="2"/>
      <c r="CM572" s="2">
        <v>0</v>
      </c>
      <c r="CN572" s="2" t="s">
        <v>6</v>
      </c>
      <c r="CO572" s="2">
        <v>0</v>
      </c>
      <c r="CP572" s="2">
        <f t="shared" si="662"/>
        <v>22.95</v>
      </c>
      <c r="CQ572" s="2">
        <f t="shared" si="663"/>
        <v>114.75</v>
      </c>
      <c r="CR572" s="2">
        <f t="shared" si="664"/>
        <v>0</v>
      </c>
      <c r="CS572" s="2">
        <f t="shared" si="665"/>
        <v>0</v>
      </c>
      <c r="CT572" s="2">
        <f t="shared" si="666"/>
        <v>0</v>
      </c>
      <c r="CU572" s="2">
        <f t="shared" si="667"/>
        <v>0</v>
      </c>
      <c r="CV572" s="2">
        <f t="shared" si="668"/>
        <v>0</v>
      </c>
      <c r="CW572" s="2">
        <f t="shared" si="669"/>
        <v>0</v>
      </c>
      <c r="CX572" s="2">
        <f t="shared" si="670"/>
        <v>0</v>
      </c>
      <c r="CY572" s="2">
        <f t="shared" si="671"/>
        <v>0</v>
      </c>
      <c r="CZ572" s="2">
        <f t="shared" si="672"/>
        <v>0</v>
      </c>
      <c r="DA572" s="2"/>
      <c r="DB572" s="2"/>
      <c r="DC572" s="2" t="s">
        <v>6</v>
      </c>
      <c r="DD572" s="2" t="s">
        <v>6</v>
      </c>
      <c r="DE572" s="2" t="s">
        <v>6</v>
      </c>
      <c r="DF572" s="2" t="s">
        <v>6</v>
      </c>
      <c r="DG572" s="2" t="s">
        <v>6</v>
      </c>
      <c r="DH572" s="2" t="s">
        <v>6</v>
      </c>
      <c r="DI572" s="2" t="s">
        <v>6</v>
      </c>
      <c r="DJ572" s="2" t="s">
        <v>6</v>
      </c>
      <c r="DK572" s="2" t="s">
        <v>6</v>
      </c>
      <c r="DL572" s="2" t="s">
        <v>6</v>
      </c>
      <c r="DM572" s="2" t="s">
        <v>6</v>
      </c>
      <c r="DN572" s="2">
        <v>0</v>
      </c>
      <c r="DO572" s="2">
        <v>0</v>
      </c>
      <c r="DP572" s="2">
        <v>1</v>
      </c>
      <c r="DQ572" s="2">
        <v>1</v>
      </c>
      <c r="DR572" s="2"/>
      <c r="DS572" s="2"/>
      <c r="DT572" s="2"/>
      <c r="DU572" s="2">
        <v>1003</v>
      </c>
      <c r="DV572" s="2" t="s">
        <v>18</v>
      </c>
      <c r="DW572" s="2" t="s">
        <v>18</v>
      </c>
      <c r="DX572" s="2">
        <v>100</v>
      </c>
      <c r="DY572" s="2"/>
      <c r="DZ572" s="2"/>
      <c r="EA572" s="2"/>
      <c r="EB572" s="2"/>
      <c r="EC572" s="2"/>
      <c r="ED572" s="2"/>
      <c r="EE572" s="2">
        <v>27028906</v>
      </c>
      <c r="EF572" s="2">
        <v>3</v>
      </c>
      <c r="EG572" s="2" t="s">
        <v>367</v>
      </c>
      <c r="EH572" s="2">
        <v>0</v>
      </c>
      <c r="EI572" s="2" t="s">
        <v>6</v>
      </c>
      <c r="EJ572" s="2">
        <v>2</v>
      </c>
      <c r="EK572" s="2">
        <v>108001</v>
      </c>
      <c r="EL572" s="2" t="s">
        <v>368</v>
      </c>
      <c r="EM572" s="2" t="s">
        <v>369</v>
      </c>
      <c r="EN572" s="2"/>
      <c r="EO572" s="2" t="s">
        <v>6</v>
      </c>
      <c r="EP572" s="2"/>
      <c r="EQ572" s="2">
        <v>0</v>
      </c>
      <c r="ER572" s="2">
        <v>114.75</v>
      </c>
      <c r="ES572" s="2">
        <v>114.75</v>
      </c>
      <c r="ET572" s="2">
        <v>0</v>
      </c>
      <c r="EU572" s="2">
        <v>0</v>
      </c>
      <c r="EV572" s="2">
        <v>0</v>
      </c>
      <c r="EW572" s="2">
        <v>0</v>
      </c>
      <c r="EX572" s="2">
        <v>0</v>
      </c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>
        <v>0</v>
      </c>
      <c r="FR572" s="2">
        <f t="shared" si="673"/>
        <v>0</v>
      </c>
      <c r="FS572" s="2">
        <v>0</v>
      </c>
      <c r="FT572" s="2"/>
      <c r="FU572" s="2"/>
      <c r="FV572" s="2"/>
      <c r="FW572" s="2"/>
      <c r="FX572" s="2">
        <v>95</v>
      </c>
      <c r="FY572" s="2">
        <v>65</v>
      </c>
      <c r="FZ572" s="2"/>
      <c r="GA572" s="2" t="s">
        <v>6</v>
      </c>
      <c r="GB572" s="2"/>
      <c r="GC572" s="2"/>
      <c r="GD572" s="2">
        <v>0</v>
      </c>
      <c r="GE572" s="2"/>
      <c r="GF572" s="2">
        <v>1062154019</v>
      </c>
      <c r="GG572" s="2">
        <v>2</v>
      </c>
      <c r="GH572" s="2">
        <v>1</v>
      </c>
      <c r="GI572" s="2">
        <v>-2</v>
      </c>
      <c r="GJ572" s="2">
        <v>0</v>
      </c>
      <c r="GK572" s="2">
        <f>ROUND(R572*(R12)/100,2)</f>
        <v>0</v>
      </c>
      <c r="GL572" s="2">
        <f t="shared" si="674"/>
        <v>0</v>
      </c>
      <c r="GM572" s="2">
        <f t="shared" si="675"/>
        <v>22.95</v>
      </c>
      <c r="GN572" s="2">
        <f t="shared" si="676"/>
        <v>0</v>
      </c>
      <c r="GO572" s="2">
        <f t="shared" si="677"/>
        <v>22.95</v>
      </c>
      <c r="GP572" s="2">
        <f t="shared" si="678"/>
        <v>0</v>
      </c>
      <c r="GQ572" s="2"/>
      <c r="GR572" s="2">
        <v>0</v>
      </c>
      <c r="GS572" s="2">
        <v>3</v>
      </c>
      <c r="GT572" s="2">
        <v>0</v>
      </c>
      <c r="GU572" s="2" t="s">
        <v>6</v>
      </c>
      <c r="GV572" s="2">
        <f t="shared" si="679"/>
        <v>0</v>
      </c>
      <c r="GW572" s="2">
        <v>1</v>
      </c>
      <c r="GX572" s="2">
        <f t="shared" si="680"/>
        <v>0</v>
      </c>
      <c r="GY572" s="2"/>
      <c r="GZ572" s="2"/>
      <c r="HA572" s="2">
        <v>0</v>
      </c>
      <c r="HB572" s="2">
        <v>0</v>
      </c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>
        <v>0</v>
      </c>
      <c r="IL572" s="2"/>
      <c r="IM572" s="2"/>
      <c r="IN572" s="2"/>
      <c r="IO572" s="2"/>
      <c r="IP572" s="2"/>
      <c r="IQ572" s="2"/>
      <c r="IR572" s="2"/>
      <c r="IS572" s="2"/>
      <c r="IT572" s="2"/>
      <c r="IU572" s="2"/>
    </row>
    <row r="573" spans="1:255" x14ac:dyDescent="0.2">
      <c r="A573">
        <v>18</v>
      </c>
      <c r="B573">
        <v>1</v>
      </c>
      <c r="C573">
        <v>1623</v>
      </c>
      <c r="E573" t="s">
        <v>760</v>
      </c>
      <c r="F573" t="s">
        <v>379</v>
      </c>
      <c r="G573" t="s">
        <v>380</v>
      </c>
      <c r="H573" t="s">
        <v>18</v>
      </c>
      <c r="I573">
        <f>I571*J573</f>
        <v>0.2</v>
      </c>
      <c r="J573">
        <v>1</v>
      </c>
      <c r="O573">
        <f t="shared" si="648"/>
        <v>22.95</v>
      </c>
      <c r="P573">
        <f t="shared" si="649"/>
        <v>22.95</v>
      </c>
      <c r="Q573">
        <f t="shared" si="650"/>
        <v>0</v>
      </c>
      <c r="R573">
        <f t="shared" si="651"/>
        <v>0</v>
      </c>
      <c r="S573">
        <f t="shared" si="652"/>
        <v>0</v>
      </c>
      <c r="T573">
        <f t="shared" si="653"/>
        <v>0</v>
      </c>
      <c r="U573">
        <f t="shared" si="654"/>
        <v>0</v>
      </c>
      <c r="V573">
        <f t="shared" si="655"/>
        <v>0</v>
      </c>
      <c r="W573">
        <f t="shared" si="656"/>
        <v>0</v>
      </c>
      <c r="X573">
        <f t="shared" si="657"/>
        <v>0</v>
      </c>
      <c r="Y573">
        <f t="shared" si="658"/>
        <v>0</v>
      </c>
      <c r="AA573">
        <v>27721504</v>
      </c>
      <c r="AB573">
        <f t="shared" si="659"/>
        <v>114.75</v>
      </c>
      <c r="AC573">
        <f t="shared" si="681"/>
        <v>114.75</v>
      </c>
      <c r="AD573">
        <f t="shared" si="643"/>
        <v>0</v>
      </c>
      <c r="AE573">
        <f t="shared" si="644"/>
        <v>0</v>
      </c>
      <c r="AF573">
        <f t="shared" si="645"/>
        <v>0</v>
      </c>
      <c r="AG573">
        <f t="shared" si="660"/>
        <v>0</v>
      </c>
      <c r="AH573">
        <f t="shared" si="646"/>
        <v>0</v>
      </c>
      <c r="AI573">
        <f t="shared" si="647"/>
        <v>0</v>
      </c>
      <c r="AJ573">
        <f t="shared" si="661"/>
        <v>0</v>
      </c>
      <c r="AK573">
        <v>114.75</v>
      </c>
      <c r="AL573">
        <v>114.75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95</v>
      </c>
      <c r="AU573">
        <v>65</v>
      </c>
      <c r="AV573">
        <v>1</v>
      </c>
      <c r="AW573">
        <v>1</v>
      </c>
      <c r="AZ573">
        <v>1</v>
      </c>
      <c r="BA573">
        <v>1</v>
      </c>
      <c r="BB573">
        <v>1</v>
      </c>
      <c r="BC573">
        <v>1</v>
      </c>
      <c r="BD573" t="s">
        <v>6</v>
      </c>
      <c r="BE573" t="s">
        <v>6</v>
      </c>
      <c r="BF573" t="s">
        <v>6</v>
      </c>
      <c r="BG573" t="s">
        <v>6</v>
      </c>
      <c r="BH573">
        <v>3</v>
      </c>
      <c r="BI573">
        <v>2</v>
      </c>
      <c r="BJ573" t="s">
        <v>381</v>
      </c>
      <c r="BM573">
        <v>108001</v>
      </c>
      <c r="BN573">
        <v>0</v>
      </c>
      <c r="BO573" t="s">
        <v>6</v>
      </c>
      <c r="BP573">
        <v>0</v>
      </c>
      <c r="BQ573">
        <v>3</v>
      </c>
      <c r="BR573">
        <v>0</v>
      </c>
      <c r="BS573">
        <v>1</v>
      </c>
      <c r="BT573">
        <v>1</v>
      </c>
      <c r="BU573">
        <v>1</v>
      </c>
      <c r="BV573">
        <v>1</v>
      </c>
      <c r="BW573">
        <v>1</v>
      </c>
      <c r="BX573">
        <v>1</v>
      </c>
      <c r="BY573" t="s">
        <v>6</v>
      </c>
      <c r="BZ573">
        <v>95</v>
      </c>
      <c r="CA573">
        <v>65</v>
      </c>
      <c r="CF573">
        <v>0</v>
      </c>
      <c r="CG573">
        <v>0</v>
      </c>
      <c r="CM573">
        <v>0</v>
      </c>
      <c r="CN573" t="s">
        <v>6</v>
      </c>
      <c r="CO573">
        <v>0</v>
      </c>
      <c r="CP573">
        <f t="shared" si="662"/>
        <v>22.95</v>
      </c>
      <c r="CQ573">
        <f t="shared" si="663"/>
        <v>114.75</v>
      </c>
      <c r="CR573">
        <f t="shared" si="664"/>
        <v>0</v>
      </c>
      <c r="CS573">
        <f t="shared" si="665"/>
        <v>0</v>
      </c>
      <c r="CT573">
        <f t="shared" si="666"/>
        <v>0</v>
      </c>
      <c r="CU573">
        <f t="shared" si="667"/>
        <v>0</v>
      </c>
      <c r="CV573">
        <f t="shared" si="668"/>
        <v>0</v>
      </c>
      <c r="CW573">
        <f t="shared" si="669"/>
        <v>0</v>
      </c>
      <c r="CX573">
        <f t="shared" si="670"/>
        <v>0</v>
      </c>
      <c r="CY573">
        <f t="shared" si="671"/>
        <v>0</v>
      </c>
      <c r="CZ573">
        <f t="shared" si="672"/>
        <v>0</v>
      </c>
      <c r="DC573" t="s">
        <v>6</v>
      </c>
      <c r="DD573" t="s">
        <v>6</v>
      </c>
      <c r="DE573" t="s">
        <v>6</v>
      </c>
      <c r="DF573" t="s">
        <v>6</v>
      </c>
      <c r="DG573" t="s">
        <v>6</v>
      </c>
      <c r="DH573" t="s">
        <v>6</v>
      </c>
      <c r="DI573" t="s">
        <v>6</v>
      </c>
      <c r="DJ573" t="s">
        <v>6</v>
      </c>
      <c r="DK573" t="s">
        <v>6</v>
      </c>
      <c r="DL573" t="s">
        <v>6</v>
      </c>
      <c r="DM573" t="s">
        <v>6</v>
      </c>
      <c r="DN573">
        <v>0</v>
      </c>
      <c r="DO573">
        <v>0</v>
      </c>
      <c r="DP573">
        <v>1</v>
      </c>
      <c r="DQ573">
        <v>1</v>
      </c>
      <c r="DU573">
        <v>1003</v>
      </c>
      <c r="DV573" t="s">
        <v>18</v>
      </c>
      <c r="DW573" t="s">
        <v>18</v>
      </c>
      <c r="DX573">
        <v>100</v>
      </c>
      <c r="EE573">
        <v>27028906</v>
      </c>
      <c r="EF573">
        <v>3</v>
      </c>
      <c r="EG573" t="s">
        <v>367</v>
      </c>
      <c r="EH573">
        <v>0</v>
      </c>
      <c r="EI573" t="s">
        <v>6</v>
      </c>
      <c r="EJ573">
        <v>2</v>
      </c>
      <c r="EK573">
        <v>108001</v>
      </c>
      <c r="EL573" t="s">
        <v>368</v>
      </c>
      <c r="EM573" t="s">
        <v>369</v>
      </c>
      <c r="EO573" t="s">
        <v>6</v>
      </c>
      <c r="EQ573">
        <v>0</v>
      </c>
      <c r="ER573">
        <v>114.75</v>
      </c>
      <c r="ES573">
        <v>114.75</v>
      </c>
      <c r="ET573">
        <v>0</v>
      </c>
      <c r="EU573">
        <v>0</v>
      </c>
      <c r="EV573">
        <v>0</v>
      </c>
      <c r="EW573">
        <v>0</v>
      </c>
      <c r="EX573">
        <v>0</v>
      </c>
      <c r="FQ573">
        <v>0</v>
      </c>
      <c r="FR573">
        <f t="shared" si="673"/>
        <v>0</v>
      </c>
      <c r="FS573">
        <v>0</v>
      </c>
      <c r="FX573">
        <v>95</v>
      </c>
      <c r="FY573">
        <v>65</v>
      </c>
      <c r="GA573" t="s">
        <v>6</v>
      </c>
      <c r="GD573">
        <v>0</v>
      </c>
      <c r="GF573">
        <v>1062154019</v>
      </c>
      <c r="GG573">
        <v>2</v>
      </c>
      <c r="GH573">
        <v>1</v>
      </c>
      <c r="GI573">
        <v>-2</v>
      </c>
      <c r="GJ573">
        <v>0</v>
      </c>
      <c r="GK573">
        <f>ROUND(R573*(S12)/100,2)</f>
        <v>0</v>
      </c>
      <c r="GL573">
        <f t="shared" si="674"/>
        <v>0</v>
      </c>
      <c r="GM573">
        <f t="shared" si="675"/>
        <v>22.95</v>
      </c>
      <c r="GN573">
        <f t="shared" si="676"/>
        <v>0</v>
      </c>
      <c r="GO573">
        <f t="shared" si="677"/>
        <v>22.95</v>
      </c>
      <c r="GP573">
        <f t="shared" si="678"/>
        <v>0</v>
      </c>
      <c r="GR573">
        <v>0</v>
      </c>
      <c r="GS573">
        <v>0</v>
      </c>
      <c r="GT573">
        <v>0</v>
      </c>
      <c r="GU573" t="s">
        <v>6</v>
      </c>
      <c r="GV573">
        <f t="shared" si="679"/>
        <v>0</v>
      </c>
      <c r="GW573">
        <v>1</v>
      </c>
      <c r="GX573">
        <f t="shared" si="680"/>
        <v>0</v>
      </c>
      <c r="HA573">
        <v>0</v>
      </c>
      <c r="HB573">
        <v>0</v>
      </c>
      <c r="IK573">
        <v>0</v>
      </c>
    </row>
    <row r="574" spans="1:255" x14ac:dyDescent="0.2">
      <c r="A574" s="2">
        <v>17</v>
      </c>
      <c r="B574" s="2">
        <v>1</v>
      </c>
      <c r="C574" s="2">
        <f>ROW(SmtRes!A1633)</f>
        <v>1633</v>
      </c>
      <c r="D574" s="2">
        <f>ROW(EtalonRes!A1632)</f>
        <v>1632</v>
      </c>
      <c r="E574" s="2" t="s">
        <v>761</v>
      </c>
      <c r="F574" s="2" t="s">
        <v>556</v>
      </c>
      <c r="G574" s="2" t="s">
        <v>557</v>
      </c>
      <c r="H574" s="2" t="s">
        <v>18</v>
      </c>
      <c r="I574" s="2">
        <f>ROUND(68/100,9)</f>
        <v>0.68</v>
      </c>
      <c r="J574" s="2">
        <v>0</v>
      </c>
      <c r="K574" s="2"/>
      <c r="L574" s="2"/>
      <c r="M574" s="2"/>
      <c r="N574" s="2"/>
      <c r="O574" s="2">
        <f t="shared" si="648"/>
        <v>34.49</v>
      </c>
      <c r="P574" s="2">
        <f t="shared" si="649"/>
        <v>9.25</v>
      </c>
      <c r="Q574" s="2">
        <f t="shared" si="650"/>
        <v>1.21</v>
      </c>
      <c r="R574" s="2">
        <f t="shared" si="651"/>
        <v>0.18</v>
      </c>
      <c r="S574" s="2">
        <f t="shared" si="652"/>
        <v>24.03</v>
      </c>
      <c r="T574" s="2">
        <f t="shared" si="653"/>
        <v>0</v>
      </c>
      <c r="U574" s="2">
        <f t="shared" si="654"/>
        <v>2.5568</v>
      </c>
      <c r="V574" s="2">
        <f t="shared" si="655"/>
        <v>1.3600000000000001E-2</v>
      </c>
      <c r="W574" s="2">
        <f t="shared" si="656"/>
        <v>0</v>
      </c>
      <c r="X574" s="2">
        <f t="shared" si="657"/>
        <v>23</v>
      </c>
      <c r="Y574" s="2">
        <f t="shared" si="658"/>
        <v>15.74</v>
      </c>
      <c r="Z574" s="2"/>
      <c r="AA574" s="2">
        <v>27721505</v>
      </c>
      <c r="AB574" s="2">
        <f t="shared" si="659"/>
        <v>50.72</v>
      </c>
      <c r="AC574" s="2">
        <f t="shared" si="681"/>
        <v>13.6</v>
      </c>
      <c r="AD574" s="2">
        <f t="shared" si="643"/>
        <v>1.78</v>
      </c>
      <c r="AE574" s="2">
        <f t="shared" si="644"/>
        <v>0.26</v>
      </c>
      <c r="AF574" s="2">
        <f t="shared" si="645"/>
        <v>35.340000000000003</v>
      </c>
      <c r="AG574" s="2">
        <f t="shared" si="660"/>
        <v>0</v>
      </c>
      <c r="AH574" s="2">
        <f t="shared" si="646"/>
        <v>3.76</v>
      </c>
      <c r="AI574" s="2">
        <f t="shared" si="647"/>
        <v>0.02</v>
      </c>
      <c r="AJ574" s="2">
        <f t="shared" si="661"/>
        <v>0</v>
      </c>
      <c r="AK574" s="2">
        <v>50.72</v>
      </c>
      <c r="AL574" s="2">
        <v>13.6</v>
      </c>
      <c r="AM574" s="2">
        <v>1.78</v>
      </c>
      <c r="AN574" s="2">
        <v>0.26</v>
      </c>
      <c r="AO574" s="2">
        <v>35.340000000000003</v>
      </c>
      <c r="AP574" s="2">
        <v>0</v>
      </c>
      <c r="AQ574" s="2">
        <v>3.76</v>
      </c>
      <c r="AR574" s="2">
        <v>0.02</v>
      </c>
      <c r="AS574" s="2">
        <v>0</v>
      </c>
      <c r="AT574" s="2">
        <v>95</v>
      </c>
      <c r="AU574" s="2">
        <v>65</v>
      </c>
      <c r="AV574" s="2">
        <v>1</v>
      </c>
      <c r="AW574" s="2">
        <v>1</v>
      </c>
      <c r="AX574" s="2"/>
      <c r="AY574" s="2"/>
      <c r="AZ574" s="2">
        <v>1</v>
      </c>
      <c r="BA574" s="2">
        <v>1</v>
      </c>
      <c r="BB574" s="2">
        <v>1</v>
      </c>
      <c r="BC574" s="2">
        <v>1</v>
      </c>
      <c r="BD574" s="2" t="s">
        <v>6</v>
      </c>
      <c r="BE574" s="2" t="s">
        <v>6</v>
      </c>
      <c r="BF574" s="2" t="s">
        <v>6</v>
      </c>
      <c r="BG574" s="2" t="s">
        <v>6</v>
      </c>
      <c r="BH574" s="2">
        <v>0</v>
      </c>
      <c r="BI574" s="2">
        <v>2</v>
      </c>
      <c r="BJ574" s="2" t="s">
        <v>558</v>
      </c>
      <c r="BK574" s="2"/>
      <c r="BL574" s="2"/>
      <c r="BM574" s="2">
        <v>108001</v>
      </c>
      <c r="BN574" s="2">
        <v>0</v>
      </c>
      <c r="BO574" s="2" t="s">
        <v>6</v>
      </c>
      <c r="BP574" s="2">
        <v>0</v>
      </c>
      <c r="BQ574" s="2">
        <v>3</v>
      </c>
      <c r="BR574" s="2">
        <v>0</v>
      </c>
      <c r="BS574" s="2">
        <v>1</v>
      </c>
      <c r="BT574" s="2">
        <v>1</v>
      </c>
      <c r="BU574" s="2">
        <v>1</v>
      </c>
      <c r="BV574" s="2">
        <v>1</v>
      </c>
      <c r="BW574" s="2">
        <v>1</v>
      </c>
      <c r="BX574" s="2">
        <v>1</v>
      </c>
      <c r="BY574" s="2" t="s">
        <v>6</v>
      </c>
      <c r="BZ574" s="2">
        <v>95</v>
      </c>
      <c r="CA574" s="2">
        <v>65</v>
      </c>
      <c r="CB574" s="2"/>
      <c r="CC574" s="2"/>
      <c r="CD574" s="2"/>
      <c r="CE574" s="2"/>
      <c r="CF574" s="2">
        <v>0</v>
      </c>
      <c r="CG574" s="2">
        <v>0</v>
      </c>
      <c r="CH574" s="2"/>
      <c r="CI574" s="2"/>
      <c r="CJ574" s="2"/>
      <c r="CK574" s="2"/>
      <c r="CL574" s="2"/>
      <c r="CM574" s="2">
        <v>0</v>
      </c>
      <c r="CN574" s="2" t="s">
        <v>6</v>
      </c>
      <c r="CO574" s="2">
        <v>0</v>
      </c>
      <c r="CP574" s="2">
        <f t="shared" si="662"/>
        <v>34.49</v>
      </c>
      <c r="CQ574" s="2">
        <f t="shared" si="663"/>
        <v>13.6</v>
      </c>
      <c r="CR574" s="2">
        <f t="shared" si="664"/>
        <v>1.78</v>
      </c>
      <c r="CS574" s="2">
        <f t="shared" si="665"/>
        <v>0.26</v>
      </c>
      <c r="CT574" s="2">
        <f t="shared" si="666"/>
        <v>35.340000000000003</v>
      </c>
      <c r="CU574" s="2">
        <f t="shared" si="667"/>
        <v>0</v>
      </c>
      <c r="CV574" s="2">
        <f t="shared" si="668"/>
        <v>3.76</v>
      </c>
      <c r="CW574" s="2">
        <f t="shared" si="669"/>
        <v>0.02</v>
      </c>
      <c r="CX574" s="2">
        <f t="shared" si="670"/>
        <v>0</v>
      </c>
      <c r="CY574" s="2">
        <f t="shared" si="671"/>
        <v>22.999500000000001</v>
      </c>
      <c r="CZ574" s="2">
        <f t="shared" si="672"/>
        <v>15.736500000000001</v>
      </c>
      <c r="DA574" s="2"/>
      <c r="DB574" s="2"/>
      <c r="DC574" s="2" t="s">
        <v>6</v>
      </c>
      <c r="DD574" s="2" t="s">
        <v>6</v>
      </c>
      <c r="DE574" s="2" t="s">
        <v>6</v>
      </c>
      <c r="DF574" s="2" t="s">
        <v>6</v>
      </c>
      <c r="DG574" s="2" t="s">
        <v>6</v>
      </c>
      <c r="DH574" s="2" t="s">
        <v>6</v>
      </c>
      <c r="DI574" s="2" t="s">
        <v>6</v>
      </c>
      <c r="DJ574" s="2" t="s">
        <v>6</v>
      </c>
      <c r="DK574" s="2" t="s">
        <v>6</v>
      </c>
      <c r="DL574" s="2" t="s">
        <v>6</v>
      </c>
      <c r="DM574" s="2" t="s">
        <v>6</v>
      </c>
      <c r="DN574" s="2">
        <v>0</v>
      </c>
      <c r="DO574" s="2">
        <v>0</v>
      </c>
      <c r="DP574" s="2">
        <v>1</v>
      </c>
      <c r="DQ574" s="2">
        <v>1</v>
      </c>
      <c r="DR574" s="2"/>
      <c r="DS574" s="2"/>
      <c r="DT574" s="2"/>
      <c r="DU574" s="2">
        <v>1003</v>
      </c>
      <c r="DV574" s="2" t="s">
        <v>18</v>
      </c>
      <c r="DW574" s="2" t="s">
        <v>18</v>
      </c>
      <c r="DX574" s="2">
        <v>100</v>
      </c>
      <c r="DY574" s="2"/>
      <c r="DZ574" s="2"/>
      <c r="EA574" s="2"/>
      <c r="EB574" s="2"/>
      <c r="EC574" s="2"/>
      <c r="ED574" s="2"/>
      <c r="EE574" s="2">
        <v>27028906</v>
      </c>
      <c r="EF574" s="2">
        <v>3</v>
      </c>
      <c r="EG574" s="2" t="s">
        <v>367</v>
      </c>
      <c r="EH574" s="2">
        <v>0</v>
      </c>
      <c r="EI574" s="2" t="s">
        <v>6</v>
      </c>
      <c r="EJ574" s="2">
        <v>2</v>
      </c>
      <c r="EK574" s="2">
        <v>108001</v>
      </c>
      <c r="EL574" s="2" t="s">
        <v>368</v>
      </c>
      <c r="EM574" s="2" t="s">
        <v>369</v>
      </c>
      <c r="EN574" s="2"/>
      <c r="EO574" s="2" t="s">
        <v>6</v>
      </c>
      <c r="EP574" s="2"/>
      <c r="EQ574" s="2">
        <v>0</v>
      </c>
      <c r="ER574" s="2">
        <v>50.72</v>
      </c>
      <c r="ES574" s="2">
        <v>13.6</v>
      </c>
      <c r="ET574" s="2">
        <v>1.78</v>
      </c>
      <c r="EU574" s="2">
        <v>0.26</v>
      </c>
      <c r="EV574" s="2">
        <v>35.340000000000003</v>
      </c>
      <c r="EW574" s="2">
        <v>3.76</v>
      </c>
      <c r="EX574" s="2">
        <v>0.02</v>
      </c>
      <c r="EY574" s="2">
        <v>0</v>
      </c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>
        <v>0</v>
      </c>
      <c r="FR574" s="2">
        <f t="shared" si="673"/>
        <v>0</v>
      </c>
      <c r="FS574" s="2">
        <v>0</v>
      </c>
      <c r="FT574" s="2"/>
      <c r="FU574" s="2"/>
      <c r="FV574" s="2"/>
      <c r="FW574" s="2"/>
      <c r="FX574" s="2">
        <v>95</v>
      </c>
      <c r="FY574" s="2">
        <v>65</v>
      </c>
      <c r="FZ574" s="2"/>
      <c r="GA574" s="2" t="s">
        <v>6</v>
      </c>
      <c r="GB574" s="2"/>
      <c r="GC574" s="2"/>
      <c r="GD574" s="2">
        <v>0</v>
      </c>
      <c r="GE574" s="2"/>
      <c r="GF574" s="2">
        <v>-349670202</v>
      </c>
      <c r="GG574" s="2">
        <v>2</v>
      </c>
      <c r="GH574" s="2">
        <v>1</v>
      </c>
      <c r="GI574" s="2">
        <v>-2</v>
      </c>
      <c r="GJ574" s="2">
        <v>0</v>
      </c>
      <c r="GK574" s="2">
        <f>ROUND(R574*(R12)/100,2)</f>
        <v>0</v>
      </c>
      <c r="GL574" s="2">
        <f t="shared" si="674"/>
        <v>0</v>
      </c>
      <c r="GM574" s="2">
        <f t="shared" si="675"/>
        <v>73.23</v>
      </c>
      <c r="GN574" s="2">
        <f t="shared" si="676"/>
        <v>0</v>
      </c>
      <c r="GO574" s="2">
        <f t="shared" si="677"/>
        <v>73.23</v>
      </c>
      <c r="GP574" s="2">
        <f t="shared" si="678"/>
        <v>0</v>
      </c>
      <c r="GQ574" s="2"/>
      <c r="GR574" s="2">
        <v>0</v>
      </c>
      <c r="GS574" s="2">
        <v>3</v>
      </c>
      <c r="GT574" s="2">
        <v>0</v>
      </c>
      <c r="GU574" s="2" t="s">
        <v>6</v>
      </c>
      <c r="GV574" s="2">
        <f t="shared" si="679"/>
        <v>0</v>
      </c>
      <c r="GW574" s="2">
        <v>1</v>
      </c>
      <c r="GX574" s="2">
        <f t="shared" si="680"/>
        <v>0</v>
      </c>
      <c r="GY574" s="2"/>
      <c r="GZ574" s="2"/>
      <c r="HA574" s="2">
        <v>0</v>
      </c>
      <c r="HB574" s="2">
        <v>0</v>
      </c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>
        <v>0</v>
      </c>
      <c r="IL574" s="2"/>
      <c r="IM574" s="2"/>
      <c r="IN574" s="2"/>
      <c r="IO574" s="2"/>
      <c r="IP574" s="2"/>
      <c r="IQ574" s="2"/>
      <c r="IR574" s="2"/>
      <c r="IS574" s="2"/>
      <c r="IT574" s="2"/>
      <c r="IU574" s="2"/>
    </row>
    <row r="575" spans="1:255" x14ac:dyDescent="0.2">
      <c r="A575">
        <v>17</v>
      </c>
      <c r="B575">
        <v>1</v>
      </c>
      <c r="C575">
        <f>ROW(SmtRes!A1642)</f>
        <v>1642</v>
      </c>
      <c r="D575">
        <f>ROW(EtalonRes!A1640)</f>
        <v>1640</v>
      </c>
      <c r="E575" t="s">
        <v>761</v>
      </c>
      <c r="F575" t="s">
        <v>556</v>
      </c>
      <c r="G575" t="s">
        <v>557</v>
      </c>
      <c r="H575" t="s">
        <v>18</v>
      </c>
      <c r="I575">
        <f>ROUND(68/100,9)</f>
        <v>0.68</v>
      </c>
      <c r="J575">
        <v>0</v>
      </c>
      <c r="O575">
        <f t="shared" si="648"/>
        <v>34.49</v>
      </c>
      <c r="P575">
        <f t="shared" si="649"/>
        <v>9.25</v>
      </c>
      <c r="Q575">
        <f t="shared" si="650"/>
        <v>1.21</v>
      </c>
      <c r="R575">
        <f t="shared" si="651"/>
        <v>0.18</v>
      </c>
      <c r="S575">
        <f t="shared" si="652"/>
        <v>24.03</v>
      </c>
      <c r="T575">
        <f t="shared" si="653"/>
        <v>0</v>
      </c>
      <c r="U575">
        <f t="shared" si="654"/>
        <v>2.5568</v>
      </c>
      <c r="V575">
        <f t="shared" si="655"/>
        <v>1.3600000000000001E-2</v>
      </c>
      <c r="W575">
        <f t="shared" si="656"/>
        <v>0</v>
      </c>
      <c r="X575">
        <f t="shared" si="657"/>
        <v>23</v>
      </c>
      <c r="Y575">
        <f t="shared" si="658"/>
        <v>15.74</v>
      </c>
      <c r="AA575">
        <v>27721504</v>
      </c>
      <c r="AB575">
        <f t="shared" si="659"/>
        <v>50.72</v>
      </c>
      <c r="AC575">
        <f t="shared" si="681"/>
        <v>13.6</v>
      </c>
      <c r="AD575">
        <f t="shared" si="643"/>
        <v>1.78</v>
      </c>
      <c r="AE575">
        <f t="shared" si="644"/>
        <v>0.26</v>
      </c>
      <c r="AF575">
        <f t="shared" si="645"/>
        <v>35.340000000000003</v>
      </c>
      <c r="AG575">
        <f t="shared" si="660"/>
        <v>0</v>
      </c>
      <c r="AH575">
        <f t="shared" si="646"/>
        <v>3.76</v>
      </c>
      <c r="AI575">
        <f t="shared" si="647"/>
        <v>0.02</v>
      </c>
      <c r="AJ575">
        <f t="shared" si="661"/>
        <v>0</v>
      </c>
      <c r="AK575">
        <v>50.72</v>
      </c>
      <c r="AL575">
        <v>13.6</v>
      </c>
      <c r="AM575">
        <v>1.78</v>
      </c>
      <c r="AN575">
        <v>0.26</v>
      </c>
      <c r="AO575">
        <v>35.340000000000003</v>
      </c>
      <c r="AP575">
        <v>0</v>
      </c>
      <c r="AQ575">
        <v>3.76</v>
      </c>
      <c r="AR575">
        <v>0.02</v>
      </c>
      <c r="AS575">
        <v>0</v>
      </c>
      <c r="AT575">
        <v>95</v>
      </c>
      <c r="AU575">
        <v>65</v>
      </c>
      <c r="AV575">
        <v>1</v>
      </c>
      <c r="AW575">
        <v>1</v>
      </c>
      <c r="AZ575">
        <v>1</v>
      </c>
      <c r="BA575">
        <v>1</v>
      </c>
      <c r="BB575">
        <v>1</v>
      </c>
      <c r="BC575">
        <v>1</v>
      </c>
      <c r="BD575" t="s">
        <v>6</v>
      </c>
      <c r="BE575" t="s">
        <v>6</v>
      </c>
      <c r="BF575" t="s">
        <v>6</v>
      </c>
      <c r="BG575" t="s">
        <v>6</v>
      </c>
      <c r="BH575">
        <v>0</v>
      </c>
      <c r="BI575">
        <v>2</v>
      </c>
      <c r="BJ575" t="s">
        <v>558</v>
      </c>
      <c r="BM575">
        <v>108001</v>
      </c>
      <c r="BN575">
        <v>0</v>
      </c>
      <c r="BO575" t="s">
        <v>6</v>
      </c>
      <c r="BP575">
        <v>0</v>
      </c>
      <c r="BQ575">
        <v>3</v>
      </c>
      <c r="BR575">
        <v>0</v>
      </c>
      <c r="BS575">
        <v>1</v>
      </c>
      <c r="BT575">
        <v>1</v>
      </c>
      <c r="BU575">
        <v>1</v>
      </c>
      <c r="BV575">
        <v>1</v>
      </c>
      <c r="BW575">
        <v>1</v>
      </c>
      <c r="BX575">
        <v>1</v>
      </c>
      <c r="BY575" t="s">
        <v>6</v>
      </c>
      <c r="BZ575">
        <v>95</v>
      </c>
      <c r="CA575">
        <v>65</v>
      </c>
      <c r="CF575">
        <v>0</v>
      </c>
      <c r="CG575">
        <v>0</v>
      </c>
      <c r="CM575">
        <v>0</v>
      </c>
      <c r="CN575" t="s">
        <v>6</v>
      </c>
      <c r="CO575">
        <v>0</v>
      </c>
      <c r="CP575">
        <f t="shared" si="662"/>
        <v>34.49</v>
      </c>
      <c r="CQ575">
        <f t="shared" si="663"/>
        <v>13.6</v>
      </c>
      <c r="CR575">
        <f t="shared" si="664"/>
        <v>1.78</v>
      </c>
      <c r="CS575">
        <f t="shared" si="665"/>
        <v>0.26</v>
      </c>
      <c r="CT575">
        <f t="shared" si="666"/>
        <v>35.340000000000003</v>
      </c>
      <c r="CU575">
        <f t="shared" si="667"/>
        <v>0</v>
      </c>
      <c r="CV575">
        <f t="shared" si="668"/>
        <v>3.76</v>
      </c>
      <c r="CW575">
        <f t="shared" si="669"/>
        <v>0.02</v>
      </c>
      <c r="CX575">
        <f t="shared" si="670"/>
        <v>0</v>
      </c>
      <c r="CY575">
        <f t="shared" si="671"/>
        <v>22.999500000000001</v>
      </c>
      <c r="CZ575">
        <f t="shared" si="672"/>
        <v>15.736500000000001</v>
      </c>
      <c r="DC575" t="s">
        <v>6</v>
      </c>
      <c r="DD575" t="s">
        <v>6</v>
      </c>
      <c r="DE575" t="s">
        <v>6</v>
      </c>
      <c r="DF575" t="s">
        <v>6</v>
      </c>
      <c r="DG575" t="s">
        <v>6</v>
      </c>
      <c r="DH575" t="s">
        <v>6</v>
      </c>
      <c r="DI575" t="s">
        <v>6</v>
      </c>
      <c r="DJ575" t="s">
        <v>6</v>
      </c>
      <c r="DK575" t="s">
        <v>6</v>
      </c>
      <c r="DL575" t="s">
        <v>6</v>
      </c>
      <c r="DM575" t="s">
        <v>6</v>
      </c>
      <c r="DN575">
        <v>0</v>
      </c>
      <c r="DO575">
        <v>0</v>
      </c>
      <c r="DP575">
        <v>1</v>
      </c>
      <c r="DQ575">
        <v>1</v>
      </c>
      <c r="DU575">
        <v>1003</v>
      </c>
      <c r="DV575" t="s">
        <v>18</v>
      </c>
      <c r="DW575" t="s">
        <v>18</v>
      </c>
      <c r="DX575">
        <v>100</v>
      </c>
      <c r="EE575">
        <v>27028906</v>
      </c>
      <c r="EF575">
        <v>3</v>
      </c>
      <c r="EG575" t="s">
        <v>367</v>
      </c>
      <c r="EH575">
        <v>0</v>
      </c>
      <c r="EI575" t="s">
        <v>6</v>
      </c>
      <c r="EJ575">
        <v>2</v>
      </c>
      <c r="EK575">
        <v>108001</v>
      </c>
      <c r="EL575" t="s">
        <v>368</v>
      </c>
      <c r="EM575" t="s">
        <v>369</v>
      </c>
      <c r="EO575" t="s">
        <v>6</v>
      </c>
      <c r="EQ575">
        <v>0</v>
      </c>
      <c r="ER575">
        <v>50.72</v>
      </c>
      <c r="ES575">
        <v>13.6</v>
      </c>
      <c r="ET575">
        <v>1.78</v>
      </c>
      <c r="EU575">
        <v>0.26</v>
      </c>
      <c r="EV575">
        <v>35.340000000000003</v>
      </c>
      <c r="EW575">
        <v>3.76</v>
      </c>
      <c r="EX575">
        <v>0.02</v>
      </c>
      <c r="EY575">
        <v>0</v>
      </c>
      <c r="FQ575">
        <v>0</v>
      </c>
      <c r="FR575">
        <f t="shared" si="673"/>
        <v>0</v>
      </c>
      <c r="FS575">
        <v>0</v>
      </c>
      <c r="FX575">
        <v>95</v>
      </c>
      <c r="FY575">
        <v>65</v>
      </c>
      <c r="GA575" t="s">
        <v>6</v>
      </c>
      <c r="GD575">
        <v>0</v>
      </c>
      <c r="GF575">
        <v>-349670202</v>
      </c>
      <c r="GG575">
        <v>2</v>
      </c>
      <c r="GH575">
        <v>1</v>
      </c>
      <c r="GI575">
        <v>-2</v>
      </c>
      <c r="GJ575">
        <v>0</v>
      </c>
      <c r="GK575">
        <f>ROUND(R575*(S12)/100,2)</f>
        <v>0</v>
      </c>
      <c r="GL575">
        <f t="shared" si="674"/>
        <v>0</v>
      </c>
      <c r="GM575">
        <f t="shared" si="675"/>
        <v>73.23</v>
      </c>
      <c r="GN575">
        <f t="shared" si="676"/>
        <v>0</v>
      </c>
      <c r="GO575">
        <f t="shared" si="677"/>
        <v>73.23</v>
      </c>
      <c r="GP575">
        <f t="shared" si="678"/>
        <v>0</v>
      </c>
      <c r="GR575">
        <v>0</v>
      </c>
      <c r="GS575">
        <v>0</v>
      </c>
      <c r="GT575">
        <v>0</v>
      </c>
      <c r="GU575" t="s">
        <v>6</v>
      </c>
      <c r="GV575">
        <f t="shared" si="679"/>
        <v>0</v>
      </c>
      <c r="GW575">
        <v>1</v>
      </c>
      <c r="GX575">
        <f t="shared" si="680"/>
        <v>0</v>
      </c>
      <c r="HA575">
        <v>0</v>
      </c>
      <c r="HB575">
        <v>0</v>
      </c>
      <c r="IK575">
        <v>0</v>
      </c>
    </row>
    <row r="576" spans="1:255" x14ac:dyDescent="0.2">
      <c r="A576" s="2">
        <v>18</v>
      </c>
      <c r="B576" s="2">
        <v>1</v>
      </c>
      <c r="C576" s="2">
        <v>1632</v>
      </c>
      <c r="D576" s="2"/>
      <c r="E576" s="2" t="s">
        <v>762</v>
      </c>
      <c r="F576" s="2" t="s">
        <v>560</v>
      </c>
      <c r="G576" s="2" t="s">
        <v>561</v>
      </c>
      <c r="H576" s="2" t="s">
        <v>562</v>
      </c>
      <c r="I576" s="2">
        <f>I574*J576</f>
        <v>6.8000000000000005E-2</v>
      </c>
      <c r="J576" s="2">
        <v>0.1</v>
      </c>
      <c r="K576" s="2"/>
      <c r="L576" s="2"/>
      <c r="M576" s="2"/>
      <c r="N576" s="2"/>
      <c r="O576" s="2">
        <f t="shared" si="648"/>
        <v>470.59</v>
      </c>
      <c r="P576" s="2">
        <f t="shared" si="649"/>
        <v>470.59</v>
      </c>
      <c r="Q576" s="2">
        <f t="shared" si="650"/>
        <v>0</v>
      </c>
      <c r="R576" s="2">
        <f t="shared" si="651"/>
        <v>0</v>
      </c>
      <c r="S576" s="2">
        <f t="shared" si="652"/>
        <v>0</v>
      </c>
      <c r="T576" s="2">
        <f t="shared" si="653"/>
        <v>0</v>
      </c>
      <c r="U576" s="2">
        <f t="shared" si="654"/>
        <v>0</v>
      </c>
      <c r="V576" s="2">
        <f t="shared" si="655"/>
        <v>0</v>
      </c>
      <c r="W576" s="2">
        <f t="shared" si="656"/>
        <v>0</v>
      </c>
      <c r="X576" s="2">
        <f t="shared" si="657"/>
        <v>0</v>
      </c>
      <c r="Y576" s="2">
        <f t="shared" si="658"/>
        <v>0</v>
      </c>
      <c r="Z576" s="2"/>
      <c r="AA576" s="2">
        <v>27721505</v>
      </c>
      <c r="AB576" s="2">
        <f t="shared" si="659"/>
        <v>6920.41</v>
      </c>
      <c r="AC576" s="2">
        <f t="shared" si="681"/>
        <v>6920.41</v>
      </c>
      <c r="AD576" s="2">
        <f t="shared" si="643"/>
        <v>0</v>
      </c>
      <c r="AE576" s="2">
        <f t="shared" si="644"/>
        <v>0</v>
      </c>
      <c r="AF576" s="2">
        <f t="shared" si="645"/>
        <v>0</v>
      </c>
      <c r="AG576" s="2">
        <f t="shared" si="660"/>
        <v>0</v>
      </c>
      <c r="AH576" s="2">
        <f t="shared" si="646"/>
        <v>0</v>
      </c>
      <c r="AI576" s="2">
        <f t="shared" si="647"/>
        <v>0</v>
      </c>
      <c r="AJ576" s="2">
        <f t="shared" si="661"/>
        <v>0</v>
      </c>
      <c r="AK576" s="2">
        <v>6920.41</v>
      </c>
      <c r="AL576" s="2">
        <v>6920.41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95</v>
      </c>
      <c r="AU576" s="2">
        <v>65</v>
      </c>
      <c r="AV576" s="2">
        <v>1</v>
      </c>
      <c r="AW576" s="2">
        <v>1</v>
      </c>
      <c r="AX576" s="2"/>
      <c r="AY576" s="2"/>
      <c r="AZ576" s="2">
        <v>1</v>
      </c>
      <c r="BA576" s="2">
        <v>1</v>
      </c>
      <c r="BB576" s="2">
        <v>1</v>
      </c>
      <c r="BC576" s="2">
        <v>1</v>
      </c>
      <c r="BD576" s="2" t="s">
        <v>6</v>
      </c>
      <c r="BE576" s="2" t="s">
        <v>6</v>
      </c>
      <c r="BF576" s="2" t="s">
        <v>6</v>
      </c>
      <c r="BG576" s="2" t="s">
        <v>6</v>
      </c>
      <c r="BH576" s="2">
        <v>3</v>
      </c>
      <c r="BI576" s="2">
        <v>2</v>
      </c>
      <c r="BJ576" s="2" t="s">
        <v>563</v>
      </c>
      <c r="BK576" s="2"/>
      <c r="BL576" s="2"/>
      <c r="BM576" s="2">
        <v>108001</v>
      </c>
      <c r="BN576" s="2">
        <v>0</v>
      </c>
      <c r="BO576" s="2" t="s">
        <v>6</v>
      </c>
      <c r="BP576" s="2">
        <v>0</v>
      </c>
      <c r="BQ576" s="2">
        <v>3</v>
      </c>
      <c r="BR576" s="2">
        <v>0</v>
      </c>
      <c r="BS576" s="2">
        <v>1</v>
      </c>
      <c r="BT576" s="2">
        <v>1</v>
      </c>
      <c r="BU576" s="2">
        <v>1</v>
      </c>
      <c r="BV576" s="2">
        <v>1</v>
      </c>
      <c r="BW576" s="2">
        <v>1</v>
      </c>
      <c r="BX576" s="2">
        <v>1</v>
      </c>
      <c r="BY576" s="2" t="s">
        <v>6</v>
      </c>
      <c r="BZ576" s="2">
        <v>95</v>
      </c>
      <c r="CA576" s="2">
        <v>65</v>
      </c>
      <c r="CB576" s="2"/>
      <c r="CC576" s="2"/>
      <c r="CD576" s="2"/>
      <c r="CE576" s="2"/>
      <c r="CF576" s="2">
        <v>0</v>
      </c>
      <c r="CG576" s="2">
        <v>0</v>
      </c>
      <c r="CH576" s="2"/>
      <c r="CI576" s="2"/>
      <c r="CJ576" s="2"/>
      <c r="CK576" s="2"/>
      <c r="CL576" s="2"/>
      <c r="CM576" s="2">
        <v>0</v>
      </c>
      <c r="CN576" s="2" t="s">
        <v>6</v>
      </c>
      <c r="CO576" s="2">
        <v>0</v>
      </c>
      <c r="CP576" s="2">
        <f t="shared" si="662"/>
        <v>470.59</v>
      </c>
      <c r="CQ576" s="2">
        <f t="shared" si="663"/>
        <v>6920.41</v>
      </c>
      <c r="CR576" s="2">
        <f t="shared" si="664"/>
        <v>0</v>
      </c>
      <c r="CS576" s="2">
        <f t="shared" si="665"/>
        <v>0</v>
      </c>
      <c r="CT576" s="2">
        <f t="shared" si="666"/>
        <v>0</v>
      </c>
      <c r="CU576" s="2">
        <f t="shared" si="667"/>
        <v>0</v>
      </c>
      <c r="CV576" s="2">
        <f t="shared" si="668"/>
        <v>0</v>
      </c>
      <c r="CW576" s="2">
        <f t="shared" si="669"/>
        <v>0</v>
      </c>
      <c r="CX576" s="2">
        <f t="shared" si="670"/>
        <v>0</v>
      </c>
      <c r="CY576" s="2">
        <f t="shared" si="671"/>
        <v>0</v>
      </c>
      <c r="CZ576" s="2">
        <f t="shared" si="672"/>
        <v>0</v>
      </c>
      <c r="DA576" s="2"/>
      <c r="DB576" s="2"/>
      <c r="DC576" s="2" t="s">
        <v>6</v>
      </c>
      <c r="DD576" s="2" t="s">
        <v>6</v>
      </c>
      <c r="DE576" s="2" t="s">
        <v>6</v>
      </c>
      <c r="DF576" s="2" t="s">
        <v>6</v>
      </c>
      <c r="DG576" s="2" t="s">
        <v>6</v>
      </c>
      <c r="DH576" s="2" t="s">
        <v>6</v>
      </c>
      <c r="DI576" s="2" t="s">
        <v>6</v>
      </c>
      <c r="DJ576" s="2" t="s">
        <v>6</v>
      </c>
      <c r="DK576" s="2" t="s">
        <v>6</v>
      </c>
      <c r="DL576" s="2" t="s">
        <v>6</v>
      </c>
      <c r="DM576" s="2" t="s">
        <v>6</v>
      </c>
      <c r="DN576" s="2">
        <v>0</v>
      </c>
      <c r="DO576" s="2">
        <v>0</v>
      </c>
      <c r="DP576" s="2">
        <v>1</v>
      </c>
      <c r="DQ576" s="2">
        <v>1</v>
      </c>
      <c r="DR576" s="2"/>
      <c r="DS576" s="2"/>
      <c r="DT576" s="2"/>
      <c r="DU576" s="2">
        <v>1013</v>
      </c>
      <c r="DV576" s="2" t="s">
        <v>562</v>
      </c>
      <c r="DW576" s="2" t="s">
        <v>564</v>
      </c>
      <c r="DX576" s="2">
        <v>1</v>
      </c>
      <c r="DY576" s="2"/>
      <c r="DZ576" s="2"/>
      <c r="EA576" s="2"/>
      <c r="EB576" s="2"/>
      <c r="EC576" s="2"/>
      <c r="ED576" s="2"/>
      <c r="EE576" s="2">
        <v>27028906</v>
      </c>
      <c r="EF576" s="2">
        <v>3</v>
      </c>
      <c r="EG576" s="2" t="s">
        <v>367</v>
      </c>
      <c r="EH576" s="2">
        <v>0</v>
      </c>
      <c r="EI576" s="2" t="s">
        <v>6</v>
      </c>
      <c r="EJ576" s="2">
        <v>2</v>
      </c>
      <c r="EK576" s="2">
        <v>108001</v>
      </c>
      <c r="EL576" s="2" t="s">
        <v>368</v>
      </c>
      <c r="EM576" s="2" t="s">
        <v>369</v>
      </c>
      <c r="EN576" s="2"/>
      <c r="EO576" s="2" t="s">
        <v>6</v>
      </c>
      <c r="EP576" s="2"/>
      <c r="EQ576" s="2">
        <v>0</v>
      </c>
      <c r="ER576" s="2">
        <v>6920.41</v>
      </c>
      <c r="ES576" s="2">
        <v>6920.41</v>
      </c>
      <c r="ET576" s="2">
        <v>0</v>
      </c>
      <c r="EU576" s="2">
        <v>0</v>
      </c>
      <c r="EV576" s="2">
        <v>0</v>
      </c>
      <c r="EW576" s="2">
        <v>0</v>
      </c>
      <c r="EX576" s="2">
        <v>0</v>
      </c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>
        <v>0</v>
      </c>
      <c r="FR576" s="2">
        <f t="shared" si="673"/>
        <v>0</v>
      </c>
      <c r="FS576" s="2">
        <v>0</v>
      </c>
      <c r="FT576" s="2"/>
      <c r="FU576" s="2"/>
      <c r="FV576" s="2"/>
      <c r="FW576" s="2"/>
      <c r="FX576" s="2">
        <v>95</v>
      </c>
      <c r="FY576" s="2">
        <v>65</v>
      </c>
      <c r="FZ576" s="2"/>
      <c r="GA576" s="2" t="s">
        <v>6</v>
      </c>
      <c r="GB576" s="2"/>
      <c r="GC576" s="2"/>
      <c r="GD576" s="2">
        <v>0</v>
      </c>
      <c r="GE576" s="2"/>
      <c r="GF576" s="2">
        <v>354521160</v>
      </c>
      <c r="GG576" s="2">
        <v>2</v>
      </c>
      <c r="GH576" s="2">
        <v>1</v>
      </c>
      <c r="GI576" s="2">
        <v>-2</v>
      </c>
      <c r="GJ576" s="2">
        <v>0</v>
      </c>
      <c r="GK576" s="2">
        <f>ROUND(R576*(R12)/100,2)</f>
        <v>0</v>
      </c>
      <c r="GL576" s="2">
        <f t="shared" si="674"/>
        <v>0</v>
      </c>
      <c r="GM576" s="2">
        <f t="shared" si="675"/>
        <v>470.59</v>
      </c>
      <c r="GN576" s="2">
        <f t="shared" si="676"/>
        <v>0</v>
      </c>
      <c r="GO576" s="2">
        <f t="shared" si="677"/>
        <v>470.59</v>
      </c>
      <c r="GP576" s="2">
        <f t="shared" si="678"/>
        <v>0</v>
      </c>
      <c r="GQ576" s="2"/>
      <c r="GR576" s="2">
        <v>0</v>
      </c>
      <c r="GS576" s="2">
        <v>3</v>
      </c>
      <c r="GT576" s="2">
        <v>0</v>
      </c>
      <c r="GU576" s="2" t="s">
        <v>6</v>
      </c>
      <c r="GV576" s="2">
        <f t="shared" si="679"/>
        <v>0</v>
      </c>
      <c r="GW576" s="2">
        <v>1</v>
      </c>
      <c r="GX576" s="2">
        <f t="shared" si="680"/>
        <v>0</v>
      </c>
      <c r="GY576" s="2"/>
      <c r="GZ576" s="2"/>
      <c r="HA576" s="2">
        <v>0</v>
      </c>
      <c r="HB576" s="2">
        <v>0</v>
      </c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>
        <v>0</v>
      </c>
      <c r="IL576" s="2"/>
      <c r="IM576" s="2"/>
      <c r="IN576" s="2"/>
      <c r="IO576" s="2"/>
      <c r="IP576" s="2"/>
      <c r="IQ576" s="2"/>
      <c r="IR576" s="2"/>
      <c r="IS576" s="2"/>
      <c r="IT576" s="2"/>
      <c r="IU576" s="2"/>
    </row>
    <row r="577" spans="1:255" x14ac:dyDescent="0.2">
      <c r="A577">
        <v>18</v>
      </c>
      <c r="B577">
        <v>1</v>
      </c>
      <c r="C577">
        <v>1641</v>
      </c>
      <c r="E577" t="s">
        <v>762</v>
      </c>
      <c r="F577" t="s">
        <v>560</v>
      </c>
      <c r="G577" t="s">
        <v>561</v>
      </c>
      <c r="H577" t="s">
        <v>562</v>
      </c>
      <c r="I577">
        <f>I575*J577</f>
        <v>6.8000000000000005E-2</v>
      </c>
      <c r="J577">
        <v>0.1</v>
      </c>
      <c r="O577">
        <f t="shared" si="648"/>
        <v>470.59</v>
      </c>
      <c r="P577">
        <f t="shared" si="649"/>
        <v>470.59</v>
      </c>
      <c r="Q577">
        <f t="shared" si="650"/>
        <v>0</v>
      </c>
      <c r="R577">
        <f t="shared" si="651"/>
        <v>0</v>
      </c>
      <c r="S577">
        <f t="shared" si="652"/>
        <v>0</v>
      </c>
      <c r="T577">
        <f t="shared" si="653"/>
        <v>0</v>
      </c>
      <c r="U577">
        <f t="shared" si="654"/>
        <v>0</v>
      </c>
      <c r="V577">
        <f t="shared" si="655"/>
        <v>0</v>
      </c>
      <c r="W577">
        <f t="shared" si="656"/>
        <v>0</v>
      </c>
      <c r="X577">
        <f t="shared" si="657"/>
        <v>0</v>
      </c>
      <c r="Y577">
        <f t="shared" si="658"/>
        <v>0</v>
      </c>
      <c r="AA577">
        <v>27721504</v>
      </c>
      <c r="AB577">
        <f t="shared" si="659"/>
        <v>6920.41</v>
      </c>
      <c r="AC577">
        <f t="shared" si="681"/>
        <v>6920.41</v>
      </c>
      <c r="AD577">
        <f t="shared" si="643"/>
        <v>0</v>
      </c>
      <c r="AE577">
        <f t="shared" si="644"/>
        <v>0</v>
      </c>
      <c r="AF577">
        <f t="shared" si="645"/>
        <v>0</v>
      </c>
      <c r="AG577">
        <f t="shared" si="660"/>
        <v>0</v>
      </c>
      <c r="AH577">
        <f t="shared" si="646"/>
        <v>0</v>
      </c>
      <c r="AI577">
        <f t="shared" si="647"/>
        <v>0</v>
      </c>
      <c r="AJ577">
        <f t="shared" si="661"/>
        <v>0</v>
      </c>
      <c r="AK577">
        <v>6920.41</v>
      </c>
      <c r="AL577">
        <v>6920.41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95</v>
      </c>
      <c r="AU577">
        <v>65</v>
      </c>
      <c r="AV577">
        <v>1</v>
      </c>
      <c r="AW577">
        <v>1</v>
      </c>
      <c r="AZ577">
        <v>1</v>
      </c>
      <c r="BA577">
        <v>1</v>
      </c>
      <c r="BB577">
        <v>1</v>
      </c>
      <c r="BC577">
        <v>1</v>
      </c>
      <c r="BD577" t="s">
        <v>6</v>
      </c>
      <c r="BE577" t="s">
        <v>6</v>
      </c>
      <c r="BF577" t="s">
        <v>6</v>
      </c>
      <c r="BG577" t="s">
        <v>6</v>
      </c>
      <c r="BH577">
        <v>3</v>
      </c>
      <c r="BI577">
        <v>2</v>
      </c>
      <c r="BJ577" t="s">
        <v>563</v>
      </c>
      <c r="BM577">
        <v>108001</v>
      </c>
      <c r="BN577">
        <v>0</v>
      </c>
      <c r="BO577" t="s">
        <v>6</v>
      </c>
      <c r="BP577">
        <v>0</v>
      </c>
      <c r="BQ577">
        <v>3</v>
      </c>
      <c r="BR577">
        <v>0</v>
      </c>
      <c r="BS577">
        <v>1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6</v>
      </c>
      <c r="BZ577">
        <v>95</v>
      </c>
      <c r="CA577">
        <v>65</v>
      </c>
      <c r="CF577">
        <v>0</v>
      </c>
      <c r="CG577">
        <v>0</v>
      </c>
      <c r="CM577">
        <v>0</v>
      </c>
      <c r="CN577" t="s">
        <v>6</v>
      </c>
      <c r="CO577">
        <v>0</v>
      </c>
      <c r="CP577">
        <f t="shared" si="662"/>
        <v>470.59</v>
      </c>
      <c r="CQ577">
        <f t="shared" si="663"/>
        <v>6920.41</v>
      </c>
      <c r="CR577">
        <f t="shared" si="664"/>
        <v>0</v>
      </c>
      <c r="CS577">
        <f t="shared" si="665"/>
        <v>0</v>
      </c>
      <c r="CT577">
        <f t="shared" si="666"/>
        <v>0</v>
      </c>
      <c r="CU577">
        <f t="shared" si="667"/>
        <v>0</v>
      </c>
      <c r="CV577">
        <f t="shared" si="668"/>
        <v>0</v>
      </c>
      <c r="CW577">
        <f t="shared" si="669"/>
        <v>0</v>
      </c>
      <c r="CX577">
        <f t="shared" si="670"/>
        <v>0</v>
      </c>
      <c r="CY577">
        <f t="shared" si="671"/>
        <v>0</v>
      </c>
      <c r="CZ577">
        <f t="shared" si="672"/>
        <v>0</v>
      </c>
      <c r="DC577" t="s">
        <v>6</v>
      </c>
      <c r="DD577" t="s">
        <v>6</v>
      </c>
      <c r="DE577" t="s">
        <v>6</v>
      </c>
      <c r="DF577" t="s">
        <v>6</v>
      </c>
      <c r="DG577" t="s">
        <v>6</v>
      </c>
      <c r="DH577" t="s">
        <v>6</v>
      </c>
      <c r="DI577" t="s">
        <v>6</v>
      </c>
      <c r="DJ577" t="s">
        <v>6</v>
      </c>
      <c r="DK577" t="s">
        <v>6</v>
      </c>
      <c r="DL577" t="s">
        <v>6</v>
      </c>
      <c r="DM577" t="s">
        <v>6</v>
      </c>
      <c r="DN577">
        <v>0</v>
      </c>
      <c r="DO577">
        <v>0</v>
      </c>
      <c r="DP577">
        <v>1</v>
      </c>
      <c r="DQ577">
        <v>1</v>
      </c>
      <c r="DU577">
        <v>1013</v>
      </c>
      <c r="DV577" t="s">
        <v>562</v>
      </c>
      <c r="DW577" t="s">
        <v>564</v>
      </c>
      <c r="DX577">
        <v>1</v>
      </c>
      <c r="EE577">
        <v>27028906</v>
      </c>
      <c r="EF577">
        <v>3</v>
      </c>
      <c r="EG577" t="s">
        <v>367</v>
      </c>
      <c r="EH577">
        <v>0</v>
      </c>
      <c r="EI577" t="s">
        <v>6</v>
      </c>
      <c r="EJ577">
        <v>2</v>
      </c>
      <c r="EK577">
        <v>108001</v>
      </c>
      <c r="EL577" t="s">
        <v>368</v>
      </c>
      <c r="EM577" t="s">
        <v>369</v>
      </c>
      <c r="EO577" t="s">
        <v>6</v>
      </c>
      <c r="EQ577">
        <v>0</v>
      </c>
      <c r="ER577">
        <v>6920.41</v>
      </c>
      <c r="ES577">
        <v>6920.41</v>
      </c>
      <c r="ET577">
        <v>0</v>
      </c>
      <c r="EU577">
        <v>0</v>
      </c>
      <c r="EV577">
        <v>0</v>
      </c>
      <c r="EW577">
        <v>0</v>
      </c>
      <c r="EX577">
        <v>0</v>
      </c>
      <c r="FQ577">
        <v>0</v>
      </c>
      <c r="FR577">
        <f t="shared" si="673"/>
        <v>0</v>
      </c>
      <c r="FS577">
        <v>0</v>
      </c>
      <c r="FX577">
        <v>95</v>
      </c>
      <c r="FY577">
        <v>65</v>
      </c>
      <c r="GA577" t="s">
        <v>6</v>
      </c>
      <c r="GD577">
        <v>0</v>
      </c>
      <c r="GF577">
        <v>354521160</v>
      </c>
      <c r="GG577">
        <v>2</v>
      </c>
      <c r="GH577">
        <v>1</v>
      </c>
      <c r="GI577">
        <v>-2</v>
      </c>
      <c r="GJ577">
        <v>0</v>
      </c>
      <c r="GK577">
        <f>ROUND(R577*(S12)/100,2)</f>
        <v>0</v>
      </c>
      <c r="GL577">
        <f t="shared" si="674"/>
        <v>0</v>
      </c>
      <c r="GM577">
        <f t="shared" si="675"/>
        <v>470.59</v>
      </c>
      <c r="GN577">
        <f t="shared" si="676"/>
        <v>0</v>
      </c>
      <c r="GO577">
        <f t="shared" si="677"/>
        <v>470.59</v>
      </c>
      <c r="GP577">
        <f t="shared" si="678"/>
        <v>0</v>
      </c>
      <c r="GR577">
        <v>0</v>
      </c>
      <c r="GS577">
        <v>3</v>
      </c>
      <c r="GT577">
        <v>0</v>
      </c>
      <c r="GU577" t="s">
        <v>6</v>
      </c>
      <c r="GV577">
        <f t="shared" si="679"/>
        <v>0</v>
      </c>
      <c r="GW577">
        <v>1</v>
      </c>
      <c r="GX577">
        <f t="shared" si="680"/>
        <v>0</v>
      </c>
      <c r="HA577">
        <v>0</v>
      </c>
      <c r="HB577">
        <v>0</v>
      </c>
      <c r="IK577">
        <v>0</v>
      </c>
    </row>
    <row r="578" spans="1:255" x14ac:dyDescent="0.2">
      <c r="A578" s="2">
        <v>17</v>
      </c>
      <c r="B578" s="2">
        <v>1</v>
      </c>
      <c r="C578" s="2">
        <f>ROW(SmtRes!A1652)</f>
        <v>1652</v>
      </c>
      <c r="D578" s="2">
        <f>ROW(EtalonRes!A1649)</f>
        <v>1649</v>
      </c>
      <c r="E578" s="2" t="s">
        <v>763</v>
      </c>
      <c r="F578" s="2" t="s">
        <v>547</v>
      </c>
      <c r="G578" s="2" t="s">
        <v>548</v>
      </c>
      <c r="H578" s="2" t="s">
        <v>317</v>
      </c>
      <c r="I578" s="2">
        <f>ROUND(8/100,9)</f>
        <v>0.08</v>
      </c>
      <c r="J578" s="2">
        <v>0</v>
      </c>
      <c r="K578" s="2"/>
      <c r="L578" s="2"/>
      <c r="M578" s="2"/>
      <c r="N578" s="2"/>
      <c r="O578" s="2">
        <f t="shared" si="648"/>
        <v>33.92</v>
      </c>
      <c r="P578" s="2">
        <f t="shared" si="649"/>
        <v>8.4700000000000006</v>
      </c>
      <c r="Q578" s="2">
        <f t="shared" si="650"/>
        <v>0.37</v>
      </c>
      <c r="R578" s="2">
        <f t="shared" si="651"/>
        <v>0.05</v>
      </c>
      <c r="S578" s="2">
        <f t="shared" si="652"/>
        <v>25.08</v>
      </c>
      <c r="T578" s="2">
        <f t="shared" si="653"/>
        <v>0</v>
      </c>
      <c r="U578" s="2">
        <f t="shared" si="654"/>
        <v>2.528</v>
      </c>
      <c r="V578" s="2">
        <f t="shared" si="655"/>
        <v>4.0000000000000001E-3</v>
      </c>
      <c r="W578" s="2">
        <f t="shared" si="656"/>
        <v>0</v>
      </c>
      <c r="X578" s="2">
        <f t="shared" si="657"/>
        <v>23.87</v>
      </c>
      <c r="Y578" s="2">
        <f t="shared" si="658"/>
        <v>16.329999999999998</v>
      </c>
      <c r="Z578" s="2"/>
      <c r="AA578" s="2">
        <v>27721505</v>
      </c>
      <c r="AB578" s="2">
        <f t="shared" si="659"/>
        <v>423.97</v>
      </c>
      <c r="AC578" s="2">
        <f t="shared" si="681"/>
        <v>105.83</v>
      </c>
      <c r="AD578" s="2">
        <f t="shared" si="643"/>
        <v>4.67</v>
      </c>
      <c r="AE578" s="2">
        <f t="shared" si="644"/>
        <v>0.64</v>
      </c>
      <c r="AF578" s="2">
        <f t="shared" si="645"/>
        <v>313.47000000000003</v>
      </c>
      <c r="AG578" s="2">
        <f t="shared" si="660"/>
        <v>0</v>
      </c>
      <c r="AH578" s="2">
        <f t="shared" si="646"/>
        <v>31.6</v>
      </c>
      <c r="AI578" s="2">
        <f t="shared" si="647"/>
        <v>0.05</v>
      </c>
      <c r="AJ578" s="2">
        <f t="shared" si="661"/>
        <v>0</v>
      </c>
      <c r="AK578" s="2">
        <v>423.97</v>
      </c>
      <c r="AL578" s="2">
        <v>105.83</v>
      </c>
      <c r="AM578" s="2">
        <v>4.67</v>
      </c>
      <c r="AN578" s="2">
        <v>0.64</v>
      </c>
      <c r="AO578" s="2">
        <v>313.47000000000003</v>
      </c>
      <c r="AP578" s="2">
        <v>0</v>
      </c>
      <c r="AQ578" s="2">
        <v>31.6</v>
      </c>
      <c r="AR578" s="2">
        <v>0.05</v>
      </c>
      <c r="AS578" s="2">
        <v>0</v>
      </c>
      <c r="AT578" s="2">
        <v>95</v>
      </c>
      <c r="AU578" s="2">
        <v>65</v>
      </c>
      <c r="AV578" s="2">
        <v>1</v>
      </c>
      <c r="AW578" s="2">
        <v>1</v>
      </c>
      <c r="AX578" s="2"/>
      <c r="AY578" s="2"/>
      <c r="AZ578" s="2">
        <v>1</v>
      </c>
      <c r="BA578" s="2">
        <v>1</v>
      </c>
      <c r="BB578" s="2">
        <v>1</v>
      </c>
      <c r="BC578" s="2">
        <v>1</v>
      </c>
      <c r="BD578" s="2" t="s">
        <v>6</v>
      </c>
      <c r="BE578" s="2" t="s">
        <v>6</v>
      </c>
      <c r="BF578" s="2" t="s">
        <v>6</v>
      </c>
      <c r="BG578" s="2" t="s">
        <v>6</v>
      </c>
      <c r="BH578" s="2">
        <v>0</v>
      </c>
      <c r="BI578" s="2">
        <v>2</v>
      </c>
      <c r="BJ578" s="2" t="s">
        <v>549</v>
      </c>
      <c r="BK578" s="2"/>
      <c r="BL578" s="2"/>
      <c r="BM578" s="2">
        <v>108001</v>
      </c>
      <c r="BN578" s="2">
        <v>0</v>
      </c>
      <c r="BO578" s="2" t="s">
        <v>6</v>
      </c>
      <c r="BP578" s="2">
        <v>0</v>
      </c>
      <c r="BQ578" s="2">
        <v>3</v>
      </c>
      <c r="BR578" s="2">
        <v>0</v>
      </c>
      <c r="BS578" s="2">
        <v>1</v>
      </c>
      <c r="BT578" s="2">
        <v>1</v>
      </c>
      <c r="BU578" s="2">
        <v>1</v>
      </c>
      <c r="BV578" s="2">
        <v>1</v>
      </c>
      <c r="BW578" s="2">
        <v>1</v>
      </c>
      <c r="BX578" s="2">
        <v>1</v>
      </c>
      <c r="BY578" s="2" t="s">
        <v>6</v>
      </c>
      <c r="BZ578" s="2">
        <v>95</v>
      </c>
      <c r="CA578" s="2">
        <v>65</v>
      </c>
      <c r="CB578" s="2"/>
      <c r="CC578" s="2"/>
      <c r="CD578" s="2"/>
      <c r="CE578" s="2"/>
      <c r="CF578" s="2">
        <v>0</v>
      </c>
      <c r="CG578" s="2">
        <v>0</v>
      </c>
      <c r="CH578" s="2"/>
      <c r="CI578" s="2"/>
      <c r="CJ578" s="2"/>
      <c r="CK578" s="2"/>
      <c r="CL578" s="2"/>
      <c r="CM578" s="2">
        <v>0</v>
      </c>
      <c r="CN578" s="2" t="s">
        <v>6</v>
      </c>
      <c r="CO578" s="2">
        <v>0</v>
      </c>
      <c r="CP578" s="2">
        <f t="shared" si="662"/>
        <v>33.92</v>
      </c>
      <c r="CQ578" s="2">
        <f t="shared" si="663"/>
        <v>105.83</v>
      </c>
      <c r="CR578" s="2">
        <f t="shared" si="664"/>
        <v>4.67</v>
      </c>
      <c r="CS578" s="2">
        <f t="shared" si="665"/>
        <v>0.64</v>
      </c>
      <c r="CT578" s="2">
        <f t="shared" si="666"/>
        <v>313.47000000000003</v>
      </c>
      <c r="CU578" s="2">
        <f t="shared" si="667"/>
        <v>0</v>
      </c>
      <c r="CV578" s="2">
        <f t="shared" si="668"/>
        <v>31.6</v>
      </c>
      <c r="CW578" s="2">
        <f t="shared" si="669"/>
        <v>0.05</v>
      </c>
      <c r="CX578" s="2">
        <f t="shared" si="670"/>
        <v>0</v>
      </c>
      <c r="CY578" s="2">
        <f t="shared" si="671"/>
        <v>23.8735</v>
      </c>
      <c r="CZ578" s="2">
        <f t="shared" si="672"/>
        <v>16.334500000000002</v>
      </c>
      <c r="DA578" s="2"/>
      <c r="DB578" s="2"/>
      <c r="DC578" s="2" t="s">
        <v>6</v>
      </c>
      <c r="DD578" s="2" t="s">
        <v>6</v>
      </c>
      <c r="DE578" s="2" t="s">
        <v>6</v>
      </c>
      <c r="DF578" s="2" t="s">
        <v>6</v>
      </c>
      <c r="DG578" s="2" t="s">
        <v>6</v>
      </c>
      <c r="DH578" s="2" t="s">
        <v>6</v>
      </c>
      <c r="DI578" s="2" t="s">
        <v>6</v>
      </c>
      <c r="DJ578" s="2" t="s">
        <v>6</v>
      </c>
      <c r="DK578" s="2" t="s">
        <v>6</v>
      </c>
      <c r="DL578" s="2" t="s">
        <v>6</v>
      </c>
      <c r="DM578" s="2" t="s">
        <v>6</v>
      </c>
      <c r="DN578" s="2">
        <v>0</v>
      </c>
      <c r="DO578" s="2">
        <v>0</v>
      </c>
      <c r="DP578" s="2">
        <v>1</v>
      </c>
      <c r="DQ578" s="2">
        <v>1</v>
      </c>
      <c r="DR578" s="2"/>
      <c r="DS578" s="2"/>
      <c r="DT578" s="2"/>
      <c r="DU578" s="2">
        <v>1013</v>
      </c>
      <c r="DV578" s="2" t="s">
        <v>317</v>
      </c>
      <c r="DW578" s="2" t="s">
        <v>317</v>
      </c>
      <c r="DX578" s="2">
        <v>1</v>
      </c>
      <c r="DY578" s="2"/>
      <c r="DZ578" s="2"/>
      <c r="EA578" s="2"/>
      <c r="EB578" s="2"/>
      <c r="EC578" s="2"/>
      <c r="ED578" s="2"/>
      <c r="EE578" s="2">
        <v>27028906</v>
      </c>
      <c r="EF578" s="2">
        <v>3</v>
      </c>
      <c r="EG578" s="2" t="s">
        <v>367</v>
      </c>
      <c r="EH578" s="2">
        <v>0</v>
      </c>
      <c r="EI578" s="2" t="s">
        <v>6</v>
      </c>
      <c r="EJ578" s="2">
        <v>2</v>
      </c>
      <c r="EK578" s="2">
        <v>108001</v>
      </c>
      <c r="EL578" s="2" t="s">
        <v>368</v>
      </c>
      <c r="EM578" s="2" t="s">
        <v>369</v>
      </c>
      <c r="EN578" s="2"/>
      <c r="EO578" s="2" t="s">
        <v>6</v>
      </c>
      <c r="EP578" s="2"/>
      <c r="EQ578" s="2">
        <v>0</v>
      </c>
      <c r="ER578" s="2">
        <v>423.97</v>
      </c>
      <c r="ES578" s="2">
        <v>105.83</v>
      </c>
      <c r="ET578" s="2">
        <v>4.67</v>
      </c>
      <c r="EU578" s="2">
        <v>0.64</v>
      </c>
      <c r="EV578" s="2">
        <v>313.47000000000003</v>
      </c>
      <c r="EW578" s="2">
        <v>31.6</v>
      </c>
      <c r="EX578" s="2">
        <v>0.05</v>
      </c>
      <c r="EY578" s="2">
        <v>0</v>
      </c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>
        <v>0</v>
      </c>
      <c r="FR578" s="2">
        <f t="shared" si="673"/>
        <v>0</v>
      </c>
      <c r="FS578" s="2">
        <v>0</v>
      </c>
      <c r="FT578" s="2"/>
      <c r="FU578" s="2"/>
      <c r="FV578" s="2"/>
      <c r="FW578" s="2"/>
      <c r="FX578" s="2">
        <v>95</v>
      </c>
      <c r="FY578" s="2">
        <v>65</v>
      </c>
      <c r="FZ578" s="2"/>
      <c r="GA578" s="2" t="s">
        <v>6</v>
      </c>
      <c r="GB578" s="2"/>
      <c r="GC578" s="2"/>
      <c r="GD578" s="2">
        <v>0</v>
      </c>
      <c r="GE578" s="2"/>
      <c r="GF578" s="2">
        <v>-312235141</v>
      </c>
      <c r="GG578" s="2">
        <v>2</v>
      </c>
      <c r="GH578" s="2">
        <v>1</v>
      </c>
      <c r="GI578" s="2">
        <v>-2</v>
      </c>
      <c r="GJ578" s="2">
        <v>0</v>
      </c>
      <c r="GK578" s="2">
        <f>ROUND(R578*(R12)/100,2)</f>
        <v>0</v>
      </c>
      <c r="GL578" s="2">
        <f t="shared" si="674"/>
        <v>0</v>
      </c>
      <c r="GM578" s="2">
        <f t="shared" si="675"/>
        <v>74.12</v>
      </c>
      <c r="GN578" s="2">
        <f t="shared" si="676"/>
        <v>0</v>
      </c>
      <c r="GO578" s="2">
        <f t="shared" si="677"/>
        <v>74.12</v>
      </c>
      <c r="GP578" s="2">
        <f t="shared" si="678"/>
        <v>0</v>
      </c>
      <c r="GQ578" s="2"/>
      <c r="GR578" s="2">
        <v>0</v>
      </c>
      <c r="GS578" s="2">
        <v>3</v>
      </c>
      <c r="GT578" s="2">
        <v>0</v>
      </c>
      <c r="GU578" s="2" t="s">
        <v>6</v>
      </c>
      <c r="GV578" s="2">
        <f t="shared" si="679"/>
        <v>0</v>
      </c>
      <c r="GW578" s="2">
        <v>1</v>
      </c>
      <c r="GX578" s="2">
        <f t="shared" si="680"/>
        <v>0</v>
      </c>
      <c r="GY578" s="2"/>
      <c r="GZ578" s="2"/>
      <c r="HA578" s="2">
        <v>0</v>
      </c>
      <c r="HB578" s="2">
        <v>0</v>
      </c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>
        <v>0</v>
      </c>
      <c r="IL578" s="2"/>
      <c r="IM578" s="2"/>
      <c r="IN578" s="2"/>
      <c r="IO578" s="2"/>
      <c r="IP578" s="2"/>
      <c r="IQ578" s="2"/>
      <c r="IR578" s="2"/>
      <c r="IS578" s="2"/>
      <c r="IT578" s="2"/>
      <c r="IU578" s="2"/>
    </row>
    <row r="579" spans="1:255" x14ac:dyDescent="0.2">
      <c r="A579">
        <v>17</v>
      </c>
      <c r="B579">
        <v>1</v>
      </c>
      <c r="C579">
        <f>ROW(SmtRes!A1662)</f>
        <v>1662</v>
      </c>
      <c r="D579">
        <f>ROW(EtalonRes!A1658)</f>
        <v>1658</v>
      </c>
      <c r="E579" t="s">
        <v>763</v>
      </c>
      <c r="F579" t="s">
        <v>547</v>
      </c>
      <c r="G579" t="s">
        <v>548</v>
      </c>
      <c r="H579" t="s">
        <v>317</v>
      </c>
      <c r="I579">
        <f>ROUND(8/100,9)</f>
        <v>0.08</v>
      </c>
      <c r="J579">
        <v>0</v>
      </c>
      <c r="O579">
        <f t="shared" si="648"/>
        <v>33.92</v>
      </c>
      <c r="P579">
        <f t="shared" si="649"/>
        <v>8.4700000000000006</v>
      </c>
      <c r="Q579">
        <f t="shared" si="650"/>
        <v>0.37</v>
      </c>
      <c r="R579">
        <f t="shared" si="651"/>
        <v>0.05</v>
      </c>
      <c r="S579">
        <f t="shared" si="652"/>
        <v>25.08</v>
      </c>
      <c r="T579">
        <f t="shared" si="653"/>
        <v>0</v>
      </c>
      <c r="U579">
        <f t="shared" si="654"/>
        <v>2.528</v>
      </c>
      <c r="V579">
        <f t="shared" si="655"/>
        <v>4.0000000000000001E-3</v>
      </c>
      <c r="W579">
        <f t="shared" si="656"/>
        <v>0</v>
      </c>
      <c r="X579">
        <f t="shared" si="657"/>
        <v>23.87</v>
      </c>
      <c r="Y579">
        <f t="shared" si="658"/>
        <v>16.329999999999998</v>
      </c>
      <c r="AA579">
        <v>27721504</v>
      </c>
      <c r="AB579">
        <f t="shared" si="659"/>
        <v>423.97</v>
      </c>
      <c r="AC579">
        <f t="shared" si="681"/>
        <v>105.83</v>
      </c>
      <c r="AD579">
        <f t="shared" si="643"/>
        <v>4.67</v>
      </c>
      <c r="AE579">
        <f t="shared" si="644"/>
        <v>0.64</v>
      </c>
      <c r="AF579">
        <f t="shared" si="645"/>
        <v>313.47000000000003</v>
      </c>
      <c r="AG579">
        <f t="shared" si="660"/>
        <v>0</v>
      </c>
      <c r="AH579">
        <f t="shared" si="646"/>
        <v>31.6</v>
      </c>
      <c r="AI579">
        <f t="shared" si="647"/>
        <v>0.05</v>
      </c>
      <c r="AJ579">
        <f t="shared" si="661"/>
        <v>0</v>
      </c>
      <c r="AK579">
        <v>423.97</v>
      </c>
      <c r="AL579">
        <v>105.83</v>
      </c>
      <c r="AM579">
        <v>4.67</v>
      </c>
      <c r="AN579">
        <v>0.64</v>
      </c>
      <c r="AO579">
        <v>313.47000000000003</v>
      </c>
      <c r="AP579">
        <v>0</v>
      </c>
      <c r="AQ579">
        <v>31.6</v>
      </c>
      <c r="AR579">
        <v>0.05</v>
      </c>
      <c r="AS579">
        <v>0</v>
      </c>
      <c r="AT579">
        <v>95</v>
      </c>
      <c r="AU579">
        <v>65</v>
      </c>
      <c r="AV579">
        <v>1</v>
      </c>
      <c r="AW579">
        <v>1</v>
      </c>
      <c r="AZ579">
        <v>1</v>
      </c>
      <c r="BA579">
        <v>1</v>
      </c>
      <c r="BB579">
        <v>1</v>
      </c>
      <c r="BC579">
        <v>1</v>
      </c>
      <c r="BD579" t="s">
        <v>6</v>
      </c>
      <c r="BE579" t="s">
        <v>6</v>
      </c>
      <c r="BF579" t="s">
        <v>6</v>
      </c>
      <c r="BG579" t="s">
        <v>6</v>
      </c>
      <c r="BH579">
        <v>0</v>
      </c>
      <c r="BI579">
        <v>2</v>
      </c>
      <c r="BJ579" t="s">
        <v>549</v>
      </c>
      <c r="BM579">
        <v>108001</v>
      </c>
      <c r="BN579">
        <v>0</v>
      </c>
      <c r="BO579" t="s">
        <v>6</v>
      </c>
      <c r="BP579">
        <v>0</v>
      </c>
      <c r="BQ579">
        <v>3</v>
      </c>
      <c r="BR579">
        <v>0</v>
      </c>
      <c r="BS579">
        <v>1</v>
      </c>
      <c r="BT579">
        <v>1</v>
      </c>
      <c r="BU579">
        <v>1</v>
      </c>
      <c r="BV579">
        <v>1</v>
      </c>
      <c r="BW579">
        <v>1</v>
      </c>
      <c r="BX579">
        <v>1</v>
      </c>
      <c r="BY579" t="s">
        <v>6</v>
      </c>
      <c r="BZ579">
        <v>95</v>
      </c>
      <c r="CA579">
        <v>65</v>
      </c>
      <c r="CF579">
        <v>0</v>
      </c>
      <c r="CG579">
        <v>0</v>
      </c>
      <c r="CM579">
        <v>0</v>
      </c>
      <c r="CN579" t="s">
        <v>6</v>
      </c>
      <c r="CO579">
        <v>0</v>
      </c>
      <c r="CP579">
        <f t="shared" si="662"/>
        <v>33.92</v>
      </c>
      <c r="CQ579">
        <f t="shared" si="663"/>
        <v>105.83</v>
      </c>
      <c r="CR579">
        <f t="shared" si="664"/>
        <v>4.67</v>
      </c>
      <c r="CS579">
        <f t="shared" si="665"/>
        <v>0.64</v>
      </c>
      <c r="CT579">
        <f t="shared" si="666"/>
        <v>313.47000000000003</v>
      </c>
      <c r="CU579">
        <f t="shared" si="667"/>
        <v>0</v>
      </c>
      <c r="CV579">
        <f t="shared" si="668"/>
        <v>31.6</v>
      </c>
      <c r="CW579">
        <f t="shared" si="669"/>
        <v>0.05</v>
      </c>
      <c r="CX579">
        <f t="shared" si="670"/>
        <v>0</v>
      </c>
      <c r="CY579">
        <f t="shared" si="671"/>
        <v>23.8735</v>
      </c>
      <c r="CZ579">
        <f t="shared" si="672"/>
        <v>16.334500000000002</v>
      </c>
      <c r="DC579" t="s">
        <v>6</v>
      </c>
      <c r="DD579" t="s">
        <v>6</v>
      </c>
      <c r="DE579" t="s">
        <v>6</v>
      </c>
      <c r="DF579" t="s">
        <v>6</v>
      </c>
      <c r="DG579" t="s">
        <v>6</v>
      </c>
      <c r="DH579" t="s">
        <v>6</v>
      </c>
      <c r="DI579" t="s">
        <v>6</v>
      </c>
      <c r="DJ579" t="s">
        <v>6</v>
      </c>
      <c r="DK579" t="s">
        <v>6</v>
      </c>
      <c r="DL579" t="s">
        <v>6</v>
      </c>
      <c r="DM579" t="s">
        <v>6</v>
      </c>
      <c r="DN579">
        <v>0</v>
      </c>
      <c r="DO579">
        <v>0</v>
      </c>
      <c r="DP579">
        <v>1</v>
      </c>
      <c r="DQ579">
        <v>1</v>
      </c>
      <c r="DU579">
        <v>1013</v>
      </c>
      <c r="DV579" t="s">
        <v>317</v>
      </c>
      <c r="DW579" t="s">
        <v>317</v>
      </c>
      <c r="DX579">
        <v>1</v>
      </c>
      <c r="EE579">
        <v>27028906</v>
      </c>
      <c r="EF579">
        <v>3</v>
      </c>
      <c r="EG579" t="s">
        <v>367</v>
      </c>
      <c r="EH579">
        <v>0</v>
      </c>
      <c r="EI579" t="s">
        <v>6</v>
      </c>
      <c r="EJ579">
        <v>2</v>
      </c>
      <c r="EK579">
        <v>108001</v>
      </c>
      <c r="EL579" t="s">
        <v>368</v>
      </c>
      <c r="EM579" t="s">
        <v>369</v>
      </c>
      <c r="EO579" t="s">
        <v>6</v>
      </c>
      <c r="EQ579">
        <v>0</v>
      </c>
      <c r="ER579">
        <v>423.97</v>
      </c>
      <c r="ES579">
        <v>105.83</v>
      </c>
      <c r="ET579">
        <v>4.67</v>
      </c>
      <c r="EU579">
        <v>0.64</v>
      </c>
      <c r="EV579">
        <v>313.47000000000003</v>
      </c>
      <c r="EW579">
        <v>31.6</v>
      </c>
      <c r="EX579">
        <v>0.05</v>
      </c>
      <c r="EY579">
        <v>0</v>
      </c>
      <c r="FQ579">
        <v>0</v>
      </c>
      <c r="FR579">
        <f t="shared" si="673"/>
        <v>0</v>
      </c>
      <c r="FS579">
        <v>0</v>
      </c>
      <c r="FX579">
        <v>95</v>
      </c>
      <c r="FY579">
        <v>65</v>
      </c>
      <c r="GA579" t="s">
        <v>6</v>
      </c>
      <c r="GD579">
        <v>0</v>
      </c>
      <c r="GF579">
        <v>-312235141</v>
      </c>
      <c r="GG579">
        <v>2</v>
      </c>
      <c r="GH579">
        <v>1</v>
      </c>
      <c r="GI579">
        <v>-2</v>
      </c>
      <c r="GJ579">
        <v>0</v>
      </c>
      <c r="GK579">
        <f>ROUND(R579*(S12)/100,2)</f>
        <v>0</v>
      </c>
      <c r="GL579">
        <f t="shared" si="674"/>
        <v>0</v>
      </c>
      <c r="GM579">
        <f t="shared" si="675"/>
        <v>74.12</v>
      </c>
      <c r="GN579">
        <f t="shared" si="676"/>
        <v>0</v>
      </c>
      <c r="GO579">
        <f t="shared" si="677"/>
        <v>74.12</v>
      </c>
      <c r="GP579">
        <f t="shared" si="678"/>
        <v>0</v>
      </c>
      <c r="GR579">
        <v>0</v>
      </c>
      <c r="GS579">
        <v>0</v>
      </c>
      <c r="GT579">
        <v>0</v>
      </c>
      <c r="GU579" t="s">
        <v>6</v>
      </c>
      <c r="GV579">
        <f t="shared" si="679"/>
        <v>0</v>
      </c>
      <c r="GW579">
        <v>1</v>
      </c>
      <c r="GX579">
        <f t="shared" si="680"/>
        <v>0</v>
      </c>
      <c r="HA579">
        <v>0</v>
      </c>
      <c r="HB579">
        <v>0</v>
      </c>
      <c r="IK579">
        <v>0</v>
      </c>
    </row>
    <row r="580" spans="1:255" x14ac:dyDescent="0.2">
      <c r="A580" s="2">
        <v>18</v>
      </c>
      <c r="B580" s="2">
        <v>1</v>
      </c>
      <c r="C580" s="2">
        <v>1651</v>
      </c>
      <c r="D580" s="2"/>
      <c r="E580" s="2" t="s">
        <v>764</v>
      </c>
      <c r="F580" s="2" t="s">
        <v>551</v>
      </c>
      <c r="G580" s="2" t="s">
        <v>552</v>
      </c>
      <c r="H580" s="2" t="s">
        <v>553</v>
      </c>
      <c r="I580" s="2">
        <f>I578*J580</f>
        <v>0.8</v>
      </c>
      <c r="J580" s="2">
        <v>10</v>
      </c>
      <c r="K580" s="2"/>
      <c r="L580" s="2"/>
      <c r="M580" s="2"/>
      <c r="N580" s="2"/>
      <c r="O580" s="2">
        <f t="shared" si="648"/>
        <v>54.4</v>
      </c>
      <c r="P580" s="2">
        <f t="shared" si="649"/>
        <v>54.4</v>
      </c>
      <c r="Q580" s="2">
        <f t="shared" si="650"/>
        <v>0</v>
      </c>
      <c r="R580" s="2">
        <f t="shared" si="651"/>
        <v>0</v>
      </c>
      <c r="S580" s="2">
        <f t="shared" si="652"/>
        <v>0</v>
      </c>
      <c r="T580" s="2">
        <f t="shared" si="653"/>
        <v>0</v>
      </c>
      <c r="U580" s="2">
        <f t="shared" si="654"/>
        <v>0</v>
      </c>
      <c r="V580" s="2">
        <f t="shared" si="655"/>
        <v>0</v>
      </c>
      <c r="W580" s="2">
        <f t="shared" si="656"/>
        <v>0</v>
      </c>
      <c r="X580" s="2">
        <f t="shared" si="657"/>
        <v>0</v>
      </c>
      <c r="Y580" s="2">
        <f t="shared" si="658"/>
        <v>0</v>
      </c>
      <c r="Z580" s="2"/>
      <c r="AA580" s="2">
        <v>27721505</v>
      </c>
      <c r="AB580" s="2">
        <f t="shared" si="659"/>
        <v>68</v>
      </c>
      <c r="AC580" s="2">
        <f t="shared" si="681"/>
        <v>68</v>
      </c>
      <c r="AD580" s="2">
        <f t="shared" si="643"/>
        <v>0</v>
      </c>
      <c r="AE580" s="2">
        <f t="shared" si="644"/>
        <v>0</v>
      </c>
      <c r="AF580" s="2">
        <f t="shared" si="645"/>
        <v>0</v>
      </c>
      <c r="AG580" s="2">
        <f t="shared" si="660"/>
        <v>0</v>
      </c>
      <c r="AH580" s="2">
        <f t="shared" si="646"/>
        <v>0</v>
      </c>
      <c r="AI580" s="2">
        <f t="shared" si="647"/>
        <v>0</v>
      </c>
      <c r="AJ580" s="2">
        <f t="shared" si="661"/>
        <v>0</v>
      </c>
      <c r="AK580" s="2">
        <v>68</v>
      </c>
      <c r="AL580" s="2">
        <v>68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95</v>
      </c>
      <c r="AU580" s="2">
        <v>65</v>
      </c>
      <c r="AV580" s="2">
        <v>1</v>
      </c>
      <c r="AW580" s="2">
        <v>1</v>
      </c>
      <c r="AX580" s="2"/>
      <c r="AY580" s="2"/>
      <c r="AZ580" s="2">
        <v>1</v>
      </c>
      <c r="BA580" s="2">
        <v>1</v>
      </c>
      <c r="BB580" s="2">
        <v>1</v>
      </c>
      <c r="BC580" s="2">
        <v>1</v>
      </c>
      <c r="BD580" s="2" t="s">
        <v>6</v>
      </c>
      <c r="BE580" s="2" t="s">
        <v>6</v>
      </c>
      <c r="BF580" s="2" t="s">
        <v>6</v>
      </c>
      <c r="BG580" s="2" t="s">
        <v>6</v>
      </c>
      <c r="BH580" s="2">
        <v>3</v>
      </c>
      <c r="BI580" s="2">
        <v>2</v>
      </c>
      <c r="BJ580" s="2" t="s">
        <v>554</v>
      </c>
      <c r="BK580" s="2"/>
      <c r="BL580" s="2"/>
      <c r="BM580" s="2">
        <v>108001</v>
      </c>
      <c r="BN580" s="2">
        <v>0</v>
      </c>
      <c r="BO580" s="2" t="s">
        <v>6</v>
      </c>
      <c r="BP580" s="2">
        <v>0</v>
      </c>
      <c r="BQ580" s="2">
        <v>3</v>
      </c>
      <c r="BR580" s="2">
        <v>0</v>
      </c>
      <c r="BS580" s="2">
        <v>1</v>
      </c>
      <c r="BT580" s="2">
        <v>1</v>
      </c>
      <c r="BU580" s="2">
        <v>1</v>
      </c>
      <c r="BV580" s="2">
        <v>1</v>
      </c>
      <c r="BW580" s="2">
        <v>1</v>
      </c>
      <c r="BX580" s="2">
        <v>1</v>
      </c>
      <c r="BY580" s="2" t="s">
        <v>6</v>
      </c>
      <c r="BZ580" s="2">
        <v>95</v>
      </c>
      <c r="CA580" s="2">
        <v>65</v>
      </c>
      <c r="CB580" s="2"/>
      <c r="CC580" s="2"/>
      <c r="CD580" s="2"/>
      <c r="CE580" s="2"/>
      <c r="CF580" s="2">
        <v>0</v>
      </c>
      <c r="CG580" s="2">
        <v>0</v>
      </c>
      <c r="CH580" s="2"/>
      <c r="CI580" s="2"/>
      <c r="CJ580" s="2"/>
      <c r="CK580" s="2"/>
      <c r="CL580" s="2"/>
      <c r="CM580" s="2">
        <v>0</v>
      </c>
      <c r="CN580" s="2" t="s">
        <v>6</v>
      </c>
      <c r="CO580" s="2">
        <v>0</v>
      </c>
      <c r="CP580" s="2">
        <f t="shared" si="662"/>
        <v>54.4</v>
      </c>
      <c r="CQ580" s="2">
        <f t="shared" si="663"/>
        <v>68</v>
      </c>
      <c r="CR580" s="2">
        <f t="shared" si="664"/>
        <v>0</v>
      </c>
      <c r="CS580" s="2">
        <f t="shared" si="665"/>
        <v>0</v>
      </c>
      <c r="CT580" s="2">
        <f t="shared" si="666"/>
        <v>0</v>
      </c>
      <c r="CU580" s="2">
        <f t="shared" si="667"/>
        <v>0</v>
      </c>
      <c r="CV580" s="2">
        <f t="shared" si="668"/>
        <v>0</v>
      </c>
      <c r="CW580" s="2">
        <f t="shared" si="669"/>
        <v>0</v>
      </c>
      <c r="CX580" s="2">
        <f t="shared" si="670"/>
        <v>0</v>
      </c>
      <c r="CY580" s="2">
        <f t="shared" si="671"/>
        <v>0</v>
      </c>
      <c r="CZ580" s="2">
        <f t="shared" si="672"/>
        <v>0</v>
      </c>
      <c r="DA580" s="2"/>
      <c r="DB580" s="2"/>
      <c r="DC580" s="2" t="s">
        <v>6</v>
      </c>
      <c r="DD580" s="2" t="s">
        <v>6</v>
      </c>
      <c r="DE580" s="2" t="s">
        <v>6</v>
      </c>
      <c r="DF580" s="2" t="s">
        <v>6</v>
      </c>
      <c r="DG580" s="2" t="s">
        <v>6</v>
      </c>
      <c r="DH580" s="2" t="s">
        <v>6</v>
      </c>
      <c r="DI580" s="2" t="s">
        <v>6</v>
      </c>
      <c r="DJ580" s="2" t="s">
        <v>6</v>
      </c>
      <c r="DK580" s="2" t="s">
        <v>6</v>
      </c>
      <c r="DL580" s="2" t="s">
        <v>6</v>
      </c>
      <c r="DM580" s="2" t="s">
        <v>6</v>
      </c>
      <c r="DN580" s="2">
        <v>0</v>
      </c>
      <c r="DO580" s="2">
        <v>0</v>
      </c>
      <c r="DP580" s="2">
        <v>1</v>
      </c>
      <c r="DQ580" s="2">
        <v>1</v>
      </c>
      <c r="DR580" s="2"/>
      <c r="DS580" s="2"/>
      <c r="DT580" s="2"/>
      <c r="DU580" s="2">
        <v>1010</v>
      </c>
      <c r="DV580" s="2" t="s">
        <v>553</v>
      </c>
      <c r="DW580" s="2" t="s">
        <v>553</v>
      </c>
      <c r="DX580" s="2">
        <v>10</v>
      </c>
      <c r="DY580" s="2"/>
      <c r="DZ580" s="2"/>
      <c r="EA580" s="2"/>
      <c r="EB580" s="2"/>
      <c r="EC580" s="2"/>
      <c r="ED580" s="2"/>
      <c r="EE580" s="2">
        <v>27028906</v>
      </c>
      <c r="EF580" s="2">
        <v>3</v>
      </c>
      <c r="EG580" s="2" t="s">
        <v>367</v>
      </c>
      <c r="EH580" s="2">
        <v>0</v>
      </c>
      <c r="EI580" s="2" t="s">
        <v>6</v>
      </c>
      <c r="EJ580" s="2">
        <v>2</v>
      </c>
      <c r="EK580" s="2">
        <v>108001</v>
      </c>
      <c r="EL580" s="2" t="s">
        <v>368</v>
      </c>
      <c r="EM580" s="2" t="s">
        <v>369</v>
      </c>
      <c r="EN580" s="2"/>
      <c r="EO580" s="2" t="s">
        <v>6</v>
      </c>
      <c r="EP580" s="2"/>
      <c r="EQ580" s="2">
        <v>0</v>
      </c>
      <c r="ER580" s="2">
        <v>68</v>
      </c>
      <c r="ES580" s="2">
        <v>68</v>
      </c>
      <c r="ET580" s="2">
        <v>0</v>
      </c>
      <c r="EU580" s="2">
        <v>0</v>
      </c>
      <c r="EV580" s="2">
        <v>0</v>
      </c>
      <c r="EW580" s="2">
        <v>0</v>
      </c>
      <c r="EX580" s="2">
        <v>0</v>
      </c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>
        <v>0</v>
      </c>
      <c r="FR580" s="2">
        <f t="shared" si="673"/>
        <v>0</v>
      </c>
      <c r="FS580" s="2">
        <v>0</v>
      </c>
      <c r="FT580" s="2"/>
      <c r="FU580" s="2"/>
      <c r="FV580" s="2"/>
      <c r="FW580" s="2"/>
      <c r="FX580" s="2">
        <v>95</v>
      </c>
      <c r="FY580" s="2">
        <v>65</v>
      </c>
      <c r="FZ580" s="2"/>
      <c r="GA580" s="2" t="s">
        <v>6</v>
      </c>
      <c r="GB580" s="2"/>
      <c r="GC580" s="2"/>
      <c r="GD580" s="2">
        <v>0</v>
      </c>
      <c r="GE580" s="2"/>
      <c r="GF580" s="2">
        <v>-80855738</v>
      </c>
      <c r="GG580" s="2">
        <v>2</v>
      </c>
      <c r="GH580" s="2">
        <v>1</v>
      </c>
      <c r="GI580" s="2">
        <v>-2</v>
      </c>
      <c r="GJ580" s="2">
        <v>0</v>
      </c>
      <c r="GK580" s="2">
        <f>ROUND(R580*(R12)/100,2)</f>
        <v>0</v>
      </c>
      <c r="GL580" s="2">
        <f t="shared" si="674"/>
        <v>0</v>
      </c>
      <c r="GM580" s="2">
        <f t="shared" si="675"/>
        <v>54.4</v>
      </c>
      <c r="GN580" s="2">
        <f t="shared" si="676"/>
        <v>0</v>
      </c>
      <c r="GO580" s="2">
        <f t="shared" si="677"/>
        <v>54.4</v>
      </c>
      <c r="GP580" s="2">
        <f t="shared" si="678"/>
        <v>0</v>
      </c>
      <c r="GQ580" s="2"/>
      <c r="GR580" s="2">
        <v>0</v>
      </c>
      <c r="GS580" s="2">
        <v>3</v>
      </c>
      <c r="GT580" s="2">
        <v>0</v>
      </c>
      <c r="GU580" s="2" t="s">
        <v>6</v>
      </c>
      <c r="GV580" s="2">
        <f t="shared" si="679"/>
        <v>0</v>
      </c>
      <c r="GW580" s="2">
        <v>1</v>
      </c>
      <c r="GX580" s="2">
        <f t="shared" si="680"/>
        <v>0</v>
      </c>
      <c r="GY580" s="2"/>
      <c r="GZ580" s="2"/>
      <c r="HA580" s="2">
        <v>0</v>
      </c>
      <c r="HB580" s="2">
        <v>0</v>
      </c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>
        <v>0</v>
      </c>
      <c r="IL580" s="2"/>
      <c r="IM580" s="2"/>
      <c r="IN580" s="2"/>
      <c r="IO580" s="2"/>
      <c r="IP580" s="2"/>
      <c r="IQ580" s="2"/>
      <c r="IR580" s="2"/>
      <c r="IS580" s="2"/>
      <c r="IT580" s="2"/>
      <c r="IU580" s="2"/>
    </row>
    <row r="581" spans="1:255" x14ac:dyDescent="0.2">
      <c r="A581">
        <v>18</v>
      </c>
      <c r="B581">
        <v>1</v>
      </c>
      <c r="C581">
        <v>1661</v>
      </c>
      <c r="E581" t="s">
        <v>764</v>
      </c>
      <c r="F581" t="s">
        <v>551</v>
      </c>
      <c r="G581" t="s">
        <v>552</v>
      </c>
      <c r="H581" t="s">
        <v>553</v>
      </c>
      <c r="I581">
        <f>I579*J581</f>
        <v>0.8</v>
      </c>
      <c r="J581">
        <v>10</v>
      </c>
      <c r="O581">
        <f t="shared" si="648"/>
        <v>54.4</v>
      </c>
      <c r="P581">
        <f t="shared" si="649"/>
        <v>54.4</v>
      </c>
      <c r="Q581">
        <f t="shared" si="650"/>
        <v>0</v>
      </c>
      <c r="R581">
        <f t="shared" si="651"/>
        <v>0</v>
      </c>
      <c r="S581">
        <f t="shared" si="652"/>
        <v>0</v>
      </c>
      <c r="T581">
        <f t="shared" si="653"/>
        <v>0</v>
      </c>
      <c r="U581">
        <f t="shared" si="654"/>
        <v>0</v>
      </c>
      <c r="V581">
        <f t="shared" si="655"/>
        <v>0</v>
      </c>
      <c r="W581">
        <f t="shared" si="656"/>
        <v>0</v>
      </c>
      <c r="X581">
        <f t="shared" si="657"/>
        <v>0</v>
      </c>
      <c r="Y581">
        <f t="shared" si="658"/>
        <v>0</v>
      </c>
      <c r="AA581">
        <v>27721504</v>
      </c>
      <c r="AB581">
        <f t="shared" si="659"/>
        <v>68</v>
      </c>
      <c r="AC581">
        <f t="shared" si="681"/>
        <v>68</v>
      </c>
      <c r="AD581">
        <f t="shared" si="643"/>
        <v>0</v>
      </c>
      <c r="AE581">
        <f t="shared" si="644"/>
        <v>0</v>
      </c>
      <c r="AF581">
        <f t="shared" si="645"/>
        <v>0</v>
      </c>
      <c r="AG581">
        <f t="shared" si="660"/>
        <v>0</v>
      </c>
      <c r="AH581">
        <f t="shared" si="646"/>
        <v>0</v>
      </c>
      <c r="AI581">
        <f t="shared" si="647"/>
        <v>0</v>
      </c>
      <c r="AJ581">
        <f t="shared" si="661"/>
        <v>0</v>
      </c>
      <c r="AK581">
        <v>68</v>
      </c>
      <c r="AL581">
        <v>68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95</v>
      </c>
      <c r="AU581">
        <v>65</v>
      </c>
      <c r="AV581">
        <v>1</v>
      </c>
      <c r="AW581">
        <v>1</v>
      </c>
      <c r="AZ581">
        <v>1</v>
      </c>
      <c r="BA581">
        <v>1</v>
      </c>
      <c r="BB581">
        <v>1</v>
      </c>
      <c r="BC581">
        <v>1</v>
      </c>
      <c r="BD581" t="s">
        <v>6</v>
      </c>
      <c r="BE581" t="s">
        <v>6</v>
      </c>
      <c r="BF581" t="s">
        <v>6</v>
      </c>
      <c r="BG581" t="s">
        <v>6</v>
      </c>
      <c r="BH581">
        <v>3</v>
      </c>
      <c r="BI581">
        <v>2</v>
      </c>
      <c r="BJ581" t="s">
        <v>554</v>
      </c>
      <c r="BM581">
        <v>108001</v>
      </c>
      <c r="BN581">
        <v>0</v>
      </c>
      <c r="BO581" t="s">
        <v>6</v>
      </c>
      <c r="BP581">
        <v>0</v>
      </c>
      <c r="BQ581">
        <v>3</v>
      </c>
      <c r="BR581">
        <v>0</v>
      </c>
      <c r="BS581">
        <v>1</v>
      </c>
      <c r="BT581">
        <v>1</v>
      </c>
      <c r="BU581">
        <v>1</v>
      </c>
      <c r="BV581">
        <v>1</v>
      </c>
      <c r="BW581">
        <v>1</v>
      </c>
      <c r="BX581">
        <v>1</v>
      </c>
      <c r="BY581" t="s">
        <v>6</v>
      </c>
      <c r="BZ581">
        <v>95</v>
      </c>
      <c r="CA581">
        <v>65</v>
      </c>
      <c r="CF581">
        <v>0</v>
      </c>
      <c r="CG581">
        <v>0</v>
      </c>
      <c r="CM581">
        <v>0</v>
      </c>
      <c r="CN581" t="s">
        <v>6</v>
      </c>
      <c r="CO581">
        <v>0</v>
      </c>
      <c r="CP581">
        <f t="shared" si="662"/>
        <v>54.4</v>
      </c>
      <c r="CQ581">
        <f t="shared" si="663"/>
        <v>68</v>
      </c>
      <c r="CR581">
        <f t="shared" si="664"/>
        <v>0</v>
      </c>
      <c r="CS581">
        <f t="shared" si="665"/>
        <v>0</v>
      </c>
      <c r="CT581">
        <f t="shared" si="666"/>
        <v>0</v>
      </c>
      <c r="CU581">
        <f t="shared" si="667"/>
        <v>0</v>
      </c>
      <c r="CV581">
        <f t="shared" si="668"/>
        <v>0</v>
      </c>
      <c r="CW581">
        <f t="shared" si="669"/>
        <v>0</v>
      </c>
      <c r="CX581">
        <f t="shared" si="670"/>
        <v>0</v>
      </c>
      <c r="CY581">
        <f t="shared" si="671"/>
        <v>0</v>
      </c>
      <c r="CZ581">
        <f t="shared" si="672"/>
        <v>0</v>
      </c>
      <c r="DC581" t="s">
        <v>6</v>
      </c>
      <c r="DD581" t="s">
        <v>6</v>
      </c>
      <c r="DE581" t="s">
        <v>6</v>
      </c>
      <c r="DF581" t="s">
        <v>6</v>
      </c>
      <c r="DG581" t="s">
        <v>6</v>
      </c>
      <c r="DH581" t="s">
        <v>6</v>
      </c>
      <c r="DI581" t="s">
        <v>6</v>
      </c>
      <c r="DJ581" t="s">
        <v>6</v>
      </c>
      <c r="DK581" t="s">
        <v>6</v>
      </c>
      <c r="DL581" t="s">
        <v>6</v>
      </c>
      <c r="DM581" t="s">
        <v>6</v>
      </c>
      <c r="DN581">
        <v>0</v>
      </c>
      <c r="DO581">
        <v>0</v>
      </c>
      <c r="DP581">
        <v>1</v>
      </c>
      <c r="DQ581">
        <v>1</v>
      </c>
      <c r="DU581">
        <v>1010</v>
      </c>
      <c r="DV581" t="s">
        <v>553</v>
      </c>
      <c r="DW581" t="s">
        <v>553</v>
      </c>
      <c r="DX581">
        <v>10</v>
      </c>
      <c r="EE581">
        <v>27028906</v>
      </c>
      <c r="EF581">
        <v>3</v>
      </c>
      <c r="EG581" t="s">
        <v>367</v>
      </c>
      <c r="EH581">
        <v>0</v>
      </c>
      <c r="EI581" t="s">
        <v>6</v>
      </c>
      <c r="EJ581">
        <v>2</v>
      </c>
      <c r="EK581">
        <v>108001</v>
      </c>
      <c r="EL581" t="s">
        <v>368</v>
      </c>
      <c r="EM581" t="s">
        <v>369</v>
      </c>
      <c r="EO581" t="s">
        <v>6</v>
      </c>
      <c r="EQ581">
        <v>0</v>
      </c>
      <c r="ER581">
        <v>68</v>
      </c>
      <c r="ES581">
        <v>68</v>
      </c>
      <c r="ET581">
        <v>0</v>
      </c>
      <c r="EU581">
        <v>0</v>
      </c>
      <c r="EV581">
        <v>0</v>
      </c>
      <c r="EW581">
        <v>0</v>
      </c>
      <c r="EX581">
        <v>0</v>
      </c>
      <c r="FQ581">
        <v>0</v>
      </c>
      <c r="FR581">
        <f t="shared" si="673"/>
        <v>0</v>
      </c>
      <c r="FS581">
        <v>0</v>
      </c>
      <c r="FX581">
        <v>95</v>
      </c>
      <c r="FY581">
        <v>65</v>
      </c>
      <c r="GA581" t="s">
        <v>6</v>
      </c>
      <c r="GD581">
        <v>0</v>
      </c>
      <c r="GF581">
        <v>-80855738</v>
      </c>
      <c r="GG581">
        <v>2</v>
      </c>
      <c r="GH581">
        <v>1</v>
      </c>
      <c r="GI581">
        <v>-2</v>
      </c>
      <c r="GJ581">
        <v>0</v>
      </c>
      <c r="GK581">
        <f>ROUND(R581*(S12)/100,2)</f>
        <v>0</v>
      </c>
      <c r="GL581">
        <f t="shared" si="674"/>
        <v>0</v>
      </c>
      <c r="GM581">
        <f t="shared" si="675"/>
        <v>54.4</v>
      </c>
      <c r="GN581">
        <f t="shared" si="676"/>
        <v>0</v>
      </c>
      <c r="GO581">
        <f t="shared" si="677"/>
        <v>54.4</v>
      </c>
      <c r="GP581">
        <f t="shared" si="678"/>
        <v>0</v>
      </c>
      <c r="GR581">
        <v>0</v>
      </c>
      <c r="GS581">
        <v>0</v>
      </c>
      <c r="GT581">
        <v>0</v>
      </c>
      <c r="GU581" t="s">
        <v>6</v>
      </c>
      <c r="GV581">
        <f t="shared" si="679"/>
        <v>0</v>
      </c>
      <c r="GW581">
        <v>1</v>
      </c>
      <c r="GX581">
        <f t="shared" si="680"/>
        <v>0</v>
      </c>
      <c r="HA581">
        <v>0</v>
      </c>
      <c r="HB581">
        <v>0</v>
      </c>
      <c r="IK581">
        <v>0</v>
      </c>
    </row>
    <row r="583" spans="1:255" x14ac:dyDescent="0.2">
      <c r="A583" s="3">
        <v>51</v>
      </c>
      <c r="B583" s="3">
        <f>B392</f>
        <v>1</v>
      </c>
      <c r="C583" s="3">
        <f>A392</f>
        <v>4</v>
      </c>
      <c r="D583" s="3">
        <f>ROW(A392)</f>
        <v>392</v>
      </c>
      <c r="E583" s="3"/>
      <c r="F583" s="3" t="str">
        <f>IF(F392&lt;&gt;"",F392,"")</f>
        <v>Новый раздел</v>
      </c>
      <c r="G583" s="3" t="str">
        <f>IF(G392&lt;&gt;"",G392,"")</f>
        <v>Коридор</v>
      </c>
      <c r="H583" s="3">
        <v>0</v>
      </c>
      <c r="I583" s="3"/>
      <c r="J583" s="3"/>
      <c r="K583" s="3"/>
      <c r="L583" s="3"/>
      <c r="M583" s="3"/>
      <c r="N583" s="3"/>
      <c r="O583" s="3">
        <f t="shared" ref="O583:T583" si="682">ROUND(AB583,2)</f>
        <v>180813.87</v>
      </c>
      <c r="P583" s="3">
        <f t="shared" si="682"/>
        <v>155000.72</v>
      </c>
      <c r="Q583" s="3">
        <f t="shared" si="682"/>
        <v>5249.01</v>
      </c>
      <c r="R583" s="3">
        <f t="shared" si="682"/>
        <v>839.96</v>
      </c>
      <c r="S583" s="3">
        <f t="shared" si="682"/>
        <v>20564.14</v>
      </c>
      <c r="T583" s="3">
        <f t="shared" si="682"/>
        <v>0</v>
      </c>
      <c r="U583" s="3">
        <f>AH583</f>
        <v>2291.3186147999991</v>
      </c>
      <c r="V583" s="3">
        <f>AI583</f>
        <v>68.16917389999999</v>
      </c>
      <c r="W583" s="3">
        <f>ROUND(AJ583,2)</f>
        <v>0</v>
      </c>
      <c r="X583" s="3">
        <f>ROUND(AK583,2)</f>
        <v>20561.61</v>
      </c>
      <c r="Y583" s="3">
        <f>ROUND(AL583,2)</f>
        <v>13007.46</v>
      </c>
      <c r="Z583" s="3"/>
      <c r="AA583" s="3"/>
      <c r="AB583" s="3">
        <f>ROUND(SUMIF(AA396:AA581,"=27721505",O396:O581),2)</f>
        <v>180813.87</v>
      </c>
      <c r="AC583" s="3">
        <f>ROUND(SUMIF(AA396:AA581,"=27721505",P396:P581),2)</f>
        <v>155000.72</v>
      </c>
      <c r="AD583" s="3">
        <f>ROUND(SUMIF(AA396:AA581,"=27721505",Q396:Q581),2)</f>
        <v>5249.01</v>
      </c>
      <c r="AE583" s="3">
        <f>ROUND(SUMIF(AA396:AA581,"=27721505",R396:R581),2)</f>
        <v>839.96</v>
      </c>
      <c r="AF583" s="3">
        <f>ROUND(SUMIF(AA396:AA581,"=27721505",S396:S581),2)</f>
        <v>20564.14</v>
      </c>
      <c r="AG583" s="3">
        <f>ROUND(SUMIF(AA396:AA581,"=27721505",T396:T581),2)</f>
        <v>0</v>
      </c>
      <c r="AH583" s="3">
        <f>SUMIF(AA396:AA581,"=27721505",U396:U581)</f>
        <v>2291.3186147999991</v>
      </c>
      <c r="AI583" s="3">
        <f>SUMIF(AA396:AA581,"=27721505",V396:V581)</f>
        <v>68.16917389999999</v>
      </c>
      <c r="AJ583" s="3">
        <f>ROUND(SUMIF(AA396:AA581,"=27721505",W396:W581),2)</f>
        <v>0</v>
      </c>
      <c r="AK583" s="3">
        <f>ROUND(SUMIF(AA396:AA581,"=27721505",X396:X581),2)</f>
        <v>20561.61</v>
      </c>
      <c r="AL583" s="3">
        <f>ROUND(SUMIF(AA396:AA581,"=27721505",Y396:Y581),2)</f>
        <v>13007.46</v>
      </c>
      <c r="AM583" s="3"/>
      <c r="AN583" s="3"/>
      <c r="AO583" s="3">
        <f t="shared" ref="AO583:BC583" si="683">ROUND(BX583,2)</f>
        <v>0</v>
      </c>
      <c r="AP583" s="3">
        <f t="shared" si="683"/>
        <v>0</v>
      </c>
      <c r="AQ583" s="3">
        <f t="shared" si="683"/>
        <v>0</v>
      </c>
      <c r="AR583" s="3">
        <f t="shared" si="683"/>
        <v>214382.94</v>
      </c>
      <c r="AS583" s="3">
        <f t="shared" si="683"/>
        <v>198558.34</v>
      </c>
      <c r="AT583" s="3">
        <f t="shared" si="683"/>
        <v>15824.6</v>
      </c>
      <c r="AU583" s="3">
        <f t="shared" si="683"/>
        <v>0</v>
      </c>
      <c r="AV583" s="3">
        <f t="shared" si="683"/>
        <v>155000.72</v>
      </c>
      <c r="AW583" s="3">
        <f t="shared" si="683"/>
        <v>155000.72</v>
      </c>
      <c r="AX583" s="3">
        <f t="shared" si="683"/>
        <v>0</v>
      </c>
      <c r="AY583" s="3">
        <f t="shared" si="683"/>
        <v>155000.72</v>
      </c>
      <c r="AZ583" s="3">
        <f t="shared" si="683"/>
        <v>0</v>
      </c>
      <c r="BA583" s="3">
        <f t="shared" si="683"/>
        <v>0</v>
      </c>
      <c r="BB583" s="3">
        <f t="shared" si="683"/>
        <v>0</v>
      </c>
      <c r="BC583" s="3">
        <f t="shared" si="683"/>
        <v>0</v>
      </c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>
        <f>ROUND(SUMIF(AA396:AA581,"=27721505",FQ396:FQ581),2)</f>
        <v>0</v>
      </c>
      <c r="BY583" s="3">
        <f>ROUND(SUMIF(AA396:AA581,"=27721505",FR396:FR581),2)</f>
        <v>0</v>
      </c>
      <c r="BZ583" s="3">
        <f>ROUND(SUMIF(AA396:AA581,"=27721505",GL396:GL581),2)</f>
        <v>0</v>
      </c>
      <c r="CA583" s="3">
        <f>ROUND(SUMIF(AA396:AA581,"=27721505",GM396:GM581),2)</f>
        <v>214382.94</v>
      </c>
      <c r="CB583" s="3">
        <f>ROUND(SUMIF(AA396:AA581,"=27721505",GN396:GN581),2)</f>
        <v>198558.34</v>
      </c>
      <c r="CC583" s="3">
        <f>ROUND(SUMIF(AA396:AA581,"=27721505",GO396:GO581),2)</f>
        <v>15824.6</v>
      </c>
      <c r="CD583" s="3">
        <f>ROUND(SUMIF(AA396:AA581,"=27721505",GP396:GP581),2)</f>
        <v>0</v>
      </c>
      <c r="CE583" s="3">
        <f>AC583-BX583</f>
        <v>155000.72</v>
      </c>
      <c r="CF583" s="3">
        <f>AC583-BY583</f>
        <v>155000.72</v>
      </c>
      <c r="CG583" s="3">
        <f>BX583-BZ583</f>
        <v>0</v>
      </c>
      <c r="CH583" s="3">
        <f>AC583-BX583-BY583+BZ583</f>
        <v>155000.72</v>
      </c>
      <c r="CI583" s="3">
        <f>BY583-BZ583</f>
        <v>0</v>
      </c>
      <c r="CJ583" s="3">
        <f>ROUND(SUMIF(AA396:AA581,"=27721505",GX396:GX581),2)</f>
        <v>0</v>
      </c>
      <c r="CK583" s="3">
        <f>ROUND(SUMIF(AA396:AA581,"=27721505",GY396:GY581),2)</f>
        <v>0</v>
      </c>
      <c r="CL583" s="3">
        <f>ROUND(SUMIF(AA396:AA581,"=27721505",GZ396:GZ581),2)</f>
        <v>0</v>
      </c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4">
        <f t="shared" ref="DG583:DL583" si="684">ROUND(DT583,2)</f>
        <v>180813.87</v>
      </c>
      <c r="DH583" s="4">
        <f t="shared" si="684"/>
        <v>155000.72</v>
      </c>
      <c r="DI583" s="4">
        <f t="shared" si="684"/>
        <v>5249.01</v>
      </c>
      <c r="DJ583" s="4">
        <f t="shared" si="684"/>
        <v>839.96</v>
      </c>
      <c r="DK583" s="4">
        <f t="shared" si="684"/>
        <v>20564.14</v>
      </c>
      <c r="DL583" s="4">
        <f t="shared" si="684"/>
        <v>0</v>
      </c>
      <c r="DM583" s="4">
        <f>DZ583</f>
        <v>2291.3186147999991</v>
      </c>
      <c r="DN583" s="4">
        <f>EA583</f>
        <v>68.16917389999999</v>
      </c>
      <c r="DO583" s="4">
        <f>ROUND(EB583,2)</f>
        <v>0</v>
      </c>
      <c r="DP583" s="4">
        <f>ROUND(EC583,2)</f>
        <v>20561.61</v>
      </c>
      <c r="DQ583" s="4">
        <f>ROUND(ED583,2)</f>
        <v>13007.46</v>
      </c>
      <c r="DR583" s="4"/>
      <c r="DS583" s="4"/>
      <c r="DT583" s="4">
        <f>ROUND(SUMIF(AA396:AA581,"=27721504",O396:O581),2)</f>
        <v>180813.87</v>
      </c>
      <c r="DU583" s="4">
        <f>ROUND(SUMIF(AA396:AA581,"=27721504",P396:P581),2)</f>
        <v>155000.72</v>
      </c>
      <c r="DV583" s="4">
        <f>ROUND(SUMIF(AA396:AA581,"=27721504",Q396:Q581),2)</f>
        <v>5249.01</v>
      </c>
      <c r="DW583" s="4">
        <f>ROUND(SUMIF(AA396:AA581,"=27721504",R396:R581),2)</f>
        <v>839.96</v>
      </c>
      <c r="DX583" s="4">
        <f>ROUND(SUMIF(AA396:AA581,"=27721504",S396:S581),2)</f>
        <v>20564.14</v>
      </c>
      <c r="DY583" s="4">
        <f>ROUND(SUMIF(AA396:AA581,"=27721504",T396:T581),2)</f>
        <v>0</v>
      </c>
      <c r="DZ583" s="4">
        <f>SUMIF(AA396:AA581,"=27721504",U396:U581)</f>
        <v>2291.3186147999991</v>
      </c>
      <c r="EA583" s="4">
        <f>SUMIF(AA396:AA581,"=27721504",V396:V581)</f>
        <v>68.16917389999999</v>
      </c>
      <c r="EB583" s="4">
        <f>ROUND(SUMIF(AA396:AA581,"=27721504",W396:W581),2)</f>
        <v>0</v>
      </c>
      <c r="EC583" s="4">
        <f>ROUND(SUMIF(AA396:AA581,"=27721504",X396:X581),2)</f>
        <v>20561.61</v>
      </c>
      <c r="ED583" s="4">
        <f>ROUND(SUMIF(AA396:AA581,"=27721504",Y396:Y581),2)</f>
        <v>13007.46</v>
      </c>
      <c r="EE583" s="4"/>
      <c r="EF583" s="4"/>
      <c r="EG583" s="4">
        <f t="shared" ref="EG583:EU583" si="685">ROUND(FP583,2)</f>
        <v>0</v>
      </c>
      <c r="EH583" s="4">
        <f t="shared" si="685"/>
        <v>0</v>
      </c>
      <c r="EI583" s="4">
        <f t="shared" si="685"/>
        <v>0</v>
      </c>
      <c r="EJ583" s="4">
        <f t="shared" si="685"/>
        <v>214382.94</v>
      </c>
      <c r="EK583" s="4">
        <f t="shared" si="685"/>
        <v>198558.34</v>
      </c>
      <c r="EL583" s="4">
        <f t="shared" si="685"/>
        <v>15824.6</v>
      </c>
      <c r="EM583" s="4">
        <f t="shared" si="685"/>
        <v>0</v>
      </c>
      <c r="EN583" s="4">
        <f t="shared" si="685"/>
        <v>155000.72</v>
      </c>
      <c r="EO583" s="4">
        <f t="shared" si="685"/>
        <v>155000.72</v>
      </c>
      <c r="EP583" s="4">
        <f t="shared" si="685"/>
        <v>0</v>
      </c>
      <c r="EQ583" s="4">
        <f t="shared" si="685"/>
        <v>155000.72</v>
      </c>
      <c r="ER583" s="4">
        <f t="shared" si="685"/>
        <v>0</v>
      </c>
      <c r="ES583" s="4">
        <f t="shared" si="685"/>
        <v>0</v>
      </c>
      <c r="ET583" s="4">
        <f t="shared" si="685"/>
        <v>0</v>
      </c>
      <c r="EU583" s="4">
        <f t="shared" si="685"/>
        <v>0</v>
      </c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>
        <f>ROUND(SUMIF(AA396:AA581,"=27721504",FQ396:FQ581),2)</f>
        <v>0</v>
      </c>
      <c r="FQ583" s="4">
        <f>ROUND(SUMIF(AA396:AA581,"=27721504",FR396:FR581),2)</f>
        <v>0</v>
      </c>
      <c r="FR583" s="4">
        <f>ROUND(SUMIF(AA396:AA581,"=27721504",GL396:GL581),2)</f>
        <v>0</v>
      </c>
      <c r="FS583" s="4">
        <f>ROUND(SUMIF(AA396:AA581,"=27721504",GM396:GM581),2)</f>
        <v>214382.94</v>
      </c>
      <c r="FT583" s="4">
        <f>ROUND(SUMIF(AA396:AA581,"=27721504",GN396:GN581),2)</f>
        <v>198558.34</v>
      </c>
      <c r="FU583" s="4">
        <f>ROUND(SUMIF(AA396:AA581,"=27721504",GO396:GO581),2)</f>
        <v>15824.6</v>
      </c>
      <c r="FV583" s="4">
        <f>ROUND(SUMIF(AA396:AA581,"=27721504",GP396:GP581),2)</f>
        <v>0</v>
      </c>
      <c r="FW583" s="4">
        <f>DU583-FP583</f>
        <v>155000.72</v>
      </c>
      <c r="FX583" s="4">
        <f>DU583-FQ583</f>
        <v>155000.72</v>
      </c>
      <c r="FY583" s="4">
        <f>FP583-FR583</f>
        <v>0</v>
      </c>
      <c r="FZ583" s="4">
        <f>DU583-FP583-FQ583+FR583</f>
        <v>155000.72</v>
      </c>
      <c r="GA583" s="4">
        <f>FQ583-FR583</f>
        <v>0</v>
      </c>
      <c r="GB583" s="4">
        <f>ROUND(SUMIF(AA396:AA581,"=27721504",GX396:GX581),2)</f>
        <v>0</v>
      </c>
      <c r="GC583" s="4">
        <f>ROUND(SUMIF(AA396:AA581,"=27721504",GY396:GY581),2)</f>
        <v>0</v>
      </c>
      <c r="GD583" s="4">
        <f>ROUND(SUMIF(AA396:AA581,"=27721504",GZ396:GZ581),2)</f>
        <v>0</v>
      </c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>
        <v>0</v>
      </c>
    </row>
    <row r="585" spans="1:255" x14ac:dyDescent="0.2">
      <c r="A585" s="5">
        <v>50</v>
      </c>
      <c r="B585" s="5">
        <v>0</v>
      </c>
      <c r="C585" s="5">
        <v>0</v>
      </c>
      <c r="D585" s="5">
        <v>1</v>
      </c>
      <c r="E585" s="5">
        <v>201</v>
      </c>
      <c r="F585" s="5">
        <f>ROUND(Source!O583,O585)</f>
        <v>180813.87</v>
      </c>
      <c r="G585" s="5" t="s">
        <v>258</v>
      </c>
      <c r="H585" s="5" t="s">
        <v>259</v>
      </c>
      <c r="I585" s="5"/>
      <c r="J585" s="5"/>
      <c r="K585" s="5">
        <v>201</v>
      </c>
      <c r="L585" s="5">
        <v>1</v>
      </c>
      <c r="M585" s="5">
        <v>3</v>
      </c>
      <c r="N585" s="5" t="s">
        <v>6</v>
      </c>
      <c r="O585" s="5">
        <v>2</v>
      </c>
      <c r="P585" s="5">
        <f>ROUND(Source!DG583,O585)</f>
        <v>180813.87</v>
      </c>
      <c r="Q585" s="5"/>
      <c r="R585" s="5"/>
      <c r="S585" s="5"/>
      <c r="T585" s="5"/>
      <c r="U585" s="5"/>
      <c r="V585" s="5"/>
      <c r="W585" s="5"/>
    </row>
    <row r="586" spans="1:255" x14ac:dyDescent="0.2">
      <c r="A586" s="5">
        <v>50</v>
      </c>
      <c r="B586" s="5">
        <v>0</v>
      </c>
      <c r="C586" s="5">
        <v>0</v>
      </c>
      <c r="D586" s="5">
        <v>1</v>
      </c>
      <c r="E586" s="5">
        <v>202</v>
      </c>
      <c r="F586" s="5">
        <f>ROUND(Source!P583,O586)</f>
        <v>155000.72</v>
      </c>
      <c r="G586" s="5" t="s">
        <v>260</v>
      </c>
      <c r="H586" s="5" t="s">
        <v>261</v>
      </c>
      <c r="I586" s="5"/>
      <c r="J586" s="5"/>
      <c r="K586" s="5">
        <v>202</v>
      </c>
      <c r="L586" s="5">
        <v>2</v>
      </c>
      <c r="M586" s="5">
        <v>3</v>
      </c>
      <c r="N586" s="5" t="s">
        <v>6</v>
      </c>
      <c r="O586" s="5">
        <v>2</v>
      </c>
      <c r="P586" s="5">
        <f>ROUND(Source!DH583,O586)</f>
        <v>155000.72</v>
      </c>
      <c r="Q586" s="5"/>
      <c r="R586" s="5"/>
      <c r="S586" s="5"/>
      <c r="T586" s="5"/>
      <c r="U586" s="5"/>
      <c r="V586" s="5"/>
      <c r="W586" s="5"/>
    </row>
    <row r="587" spans="1:255" x14ac:dyDescent="0.2">
      <c r="A587" s="5">
        <v>50</v>
      </c>
      <c r="B587" s="5">
        <v>0</v>
      </c>
      <c r="C587" s="5">
        <v>0</v>
      </c>
      <c r="D587" s="5">
        <v>1</v>
      </c>
      <c r="E587" s="5">
        <v>222</v>
      </c>
      <c r="F587" s="5">
        <f>ROUND(Source!AO583,O587)</f>
        <v>0</v>
      </c>
      <c r="G587" s="5" t="s">
        <v>262</v>
      </c>
      <c r="H587" s="5" t="s">
        <v>263</v>
      </c>
      <c r="I587" s="5"/>
      <c r="J587" s="5"/>
      <c r="K587" s="5">
        <v>222</v>
      </c>
      <c r="L587" s="5">
        <v>3</v>
      </c>
      <c r="M587" s="5">
        <v>3</v>
      </c>
      <c r="N587" s="5" t="s">
        <v>6</v>
      </c>
      <c r="O587" s="5">
        <v>2</v>
      </c>
      <c r="P587" s="5">
        <f>ROUND(Source!EG583,O587)</f>
        <v>0</v>
      </c>
      <c r="Q587" s="5"/>
      <c r="R587" s="5"/>
      <c r="S587" s="5"/>
      <c r="T587" s="5"/>
      <c r="U587" s="5"/>
      <c r="V587" s="5"/>
      <c r="W587" s="5"/>
    </row>
    <row r="588" spans="1:255" x14ac:dyDescent="0.2">
      <c r="A588" s="5">
        <v>50</v>
      </c>
      <c r="B588" s="5">
        <v>0</v>
      </c>
      <c r="C588" s="5">
        <v>0</v>
      </c>
      <c r="D588" s="5">
        <v>1</v>
      </c>
      <c r="E588" s="5">
        <v>225</v>
      </c>
      <c r="F588" s="5">
        <f>ROUND(Source!AV583,O588)</f>
        <v>155000.72</v>
      </c>
      <c r="G588" s="5" t="s">
        <v>264</v>
      </c>
      <c r="H588" s="5" t="s">
        <v>265</v>
      </c>
      <c r="I588" s="5"/>
      <c r="J588" s="5"/>
      <c r="K588" s="5">
        <v>225</v>
      </c>
      <c r="L588" s="5">
        <v>4</v>
      </c>
      <c r="M588" s="5">
        <v>3</v>
      </c>
      <c r="N588" s="5" t="s">
        <v>6</v>
      </c>
      <c r="O588" s="5">
        <v>2</v>
      </c>
      <c r="P588" s="5">
        <f>ROUND(Source!EN583,O588)</f>
        <v>155000.72</v>
      </c>
      <c r="Q588" s="5"/>
      <c r="R588" s="5"/>
      <c r="S588" s="5"/>
      <c r="T588" s="5"/>
      <c r="U588" s="5"/>
      <c r="V588" s="5"/>
      <c r="W588" s="5"/>
    </row>
    <row r="589" spans="1:255" x14ac:dyDescent="0.2">
      <c r="A589" s="5">
        <v>50</v>
      </c>
      <c r="B589" s="5">
        <v>0</v>
      </c>
      <c r="C589" s="5">
        <v>0</v>
      </c>
      <c r="D589" s="5">
        <v>1</v>
      </c>
      <c r="E589" s="5">
        <v>226</v>
      </c>
      <c r="F589" s="5">
        <f>ROUND(Source!AW583,O589)</f>
        <v>155000.72</v>
      </c>
      <c r="G589" s="5" t="s">
        <v>266</v>
      </c>
      <c r="H589" s="5" t="s">
        <v>267</v>
      </c>
      <c r="I589" s="5"/>
      <c r="J589" s="5"/>
      <c r="K589" s="5">
        <v>226</v>
      </c>
      <c r="L589" s="5">
        <v>5</v>
      </c>
      <c r="M589" s="5">
        <v>3</v>
      </c>
      <c r="N589" s="5" t="s">
        <v>6</v>
      </c>
      <c r="O589" s="5">
        <v>2</v>
      </c>
      <c r="P589" s="5">
        <f>ROUND(Source!EO583,O589)</f>
        <v>155000.72</v>
      </c>
      <c r="Q589" s="5"/>
      <c r="R589" s="5"/>
      <c r="S589" s="5"/>
      <c r="T589" s="5"/>
      <c r="U589" s="5"/>
      <c r="V589" s="5"/>
      <c r="W589" s="5"/>
    </row>
    <row r="590" spans="1:255" x14ac:dyDescent="0.2">
      <c r="A590" s="5">
        <v>50</v>
      </c>
      <c r="B590" s="5">
        <v>0</v>
      </c>
      <c r="C590" s="5">
        <v>0</v>
      </c>
      <c r="D590" s="5">
        <v>1</v>
      </c>
      <c r="E590" s="5">
        <v>227</v>
      </c>
      <c r="F590" s="5">
        <f>ROUND(Source!AX583,O590)</f>
        <v>0</v>
      </c>
      <c r="G590" s="5" t="s">
        <v>268</v>
      </c>
      <c r="H590" s="5" t="s">
        <v>269</v>
      </c>
      <c r="I590" s="5"/>
      <c r="J590" s="5"/>
      <c r="K590" s="5">
        <v>227</v>
      </c>
      <c r="L590" s="5">
        <v>6</v>
      </c>
      <c r="M590" s="5">
        <v>3</v>
      </c>
      <c r="N590" s="5" t="s">
        <v>6</v>
      </c>
      <c r="O590" s="5">
        <v>2</v>
      </c>
      <c r="P590" s="5">
        <f>ROUND(Source!EP583,O590)</f>
        <v>0</v>
      </c>
      <c r="Q590" s="5"/>
      <c r="R590" s="5"/>
      <c r="S590" s="5"/>
      <c r="T590" s="5"/>
      <c r="U590" s="5"/>
      <c r="V590" s="5"/>
      <c r="W590" s="5"/>
    </row>
    <row r="591" spans="1:255" x14ac:dyDescent="0.2">
      <c r="A591" s="5">
        <v>50</v>
      </c>
      <c r="B591" s="5">
        <v>0</v>
      </c>
      <c r="C591" s="5">
        <v>0</v>
      </c>
      <c r="D591" s="5">
        <v>1</v>
      </c>
      <c r="E591" s="5">
        <v>228</v>
      </c>
      <c r="F591" s="5">
        <f>ROUND(Source!AY583,O591)</f>
        <v>155000.72</v>
      </c>
      <c r="G591" s="5" t="s">
        <v>270</v>
      </c>
      <c r="H591" s="5" t="s">
        <v>271</v>
      </c>
      <c r="I591" s="5"/>
      <c r="J591" s="5"/>
      <c r="K591" s="5">
        <v>228</v>
      </c>
      <c r="L591" s="5">
        <v>7</v>
      </c>
      <c r="M591" s="5">
        <v>3</v>
      </c>
      <c r="N591" s="5" t="s">
        <v>6</v>
      </c>
      <c r="O591" s="5">
        <v>2</v>
      </c>
      <c r="P591" s="5">
        <f>ROUND(Source!EQ583,O591)</f>
        <v>155000.72</v>
      </c>
      <c r="Q591" s="5"/>
      <c r="R591" s="5"/>
      <c r="S591" s="5"/>
      <c r="T591" s="5"/>
      <c r="U591" s="5"/>
      <c r="V591" s="5"/>
      <c r="W591" s="5"/>
    </row>
    <row r="592" spans="1:255" x14ac:dyDescent="0.2">
      <c r="A592" s="5">
        <v>50</v>
      </c>
      <c r="B592" s="5">
        <v>0</v>
      </c>
      <c r="C592" s="5">
        <v>0</v>
      </c>
      <c r="D592" s="5">
        <v>1</v>
      </c>
      <c r="E592" s="5">
        <v>216</v>
      </c>
      <c r="F592" s="5">
        <f>ROUND(Source!AP583,O592)</f>
        <v>0</v>
      </c>
      <c r="G592" s="5" t="s">
        <v>272</v>
      </c>
      <c r="H592" s="5" t="s">
        <v>273</v>
      </c>
      <c r="I592" s="5"/>
      <c r="J592" s="5"/>
      <c r="K592" s="5">
        <v>216</v>
      </c>
      <c r="L592" s="5">
        <v>8</v>
      </c>
      <c r="M592" s="5">
        <v>3</v>
      </c>
      <c r="N592" s="5" t="s">
        <v>6</v>
      </c>
      <c r="O592" s="5">
        <v>2</v>
      </c>
      <c r="P592" s="5">
        <f>ROUND(Source!EH583,O592)</f>
        <v>0</v>
      </c>
      <c r="Q592" s="5"/>
      <c r="R592" s="5"/>
      <c r="S592" s="5"/>
      <c r="T592" s="5"/>
      <c r="U592" s="5"/>
      <c r="V592" s="5"/>
      <c r="W592" s="5"/>
    </row>
    <row r="593" spans="1:23" x14ac:dyDescent="0.2">
      <c r="A593" s="5">
        <v>50</v>
      </c>
      <c r="B593" s="5">
        <v>0</v>
      </c>
      <c r="C593" s="5">
        <v>0</v>
      </c>
      <c r="D593" s="5">
        <v>1</v>
      </c>
      <c r="E593" s="5">
        <v>223</v>
      </c>
      <c r="F593" s="5">
        <f>ROUND(Source!AQ583,O593)</f>
        <v>0</v>
      </c>
      <c r="G593" s="5" t="s">
        <v>274</v>
      </c>
      <c r="H593" s="5" t="s">
        <v>275</v>
      </c>
      <c r="I593" s="5"/>
      <c r="J593" s="5"/>
      <c r="K593" s="5">
        <v>223</v>
      </c>
      <c r="L593" s="5">
        <v>9</v>
      </c>
      <c r="M593" s="5">
        <v>3</v>
      </c>
      <c r="N593" s="5" t="s">
        <v>6</v>
      </c>
      <c r="O593" s="5">
        <v>2</v>
      </c>
      <c r="P593" s="5">
        <f>ROUND(Source!EI583,O593)</f>
        <v>0</v>
      </c>
      <c r="Q593" s="5"/>
      <c r="R593" s="5"/>
      <c r="S593" s="5"/>
      <c r="T593" s="5"/>
      <c r="U593" s="5"/>
      <c r="V593" s="5"/>
      <c r="W593" s="5"/>
    </row>
    <row r="594" spans="1:23" x14ac:dyDescent="0.2">
      <c r="A594" s="5">
        <v>50</v>
      </c>
      <c r="B594" s="5">
        <v>0</v>
      </c>
      <c r="C594" s="5">
        <v>0</v>
      </c>
      <c r="D594" s="5">
        <v>1</v>
      </c>
      <c r="E594" s="5">
        <v>229</v>
      </c>
      <c r="F594" s="5">
        <f>ROUND(Source!AZ583,O594)</f>
        <v>0</v>
      </c>
      <c r="G594" s="5" t="s">
        <v>276</v>
      </c>
      <c r="H594" s="5" t="s">
        <v>277</v>
      </c>
      <c r="I594" s="5"/>
      <c r="J594" s="5"/>
      <c r="K594" s="5">
        <v>229</v>
      </c>
      <c r="L594" s="5">
        <v>10</v>
      </c>
      <c r="M594" s="5">
        <v>3</v>
      </c>
      <c r="N594" s="5" t="s">
        <v>6</v>
      </c>
      <c r="O594" s="5">
        <v>2</v>
      </c>
      <c r="P594" s="5">
        <f>ROUND(Source!ER583,O594)</f>
        <v>0</v>
      </c>
      <c r="Q594" s="5"/>
      <c r="R594" s="5"/>
      <c r="S594" s="5"/>
      <c r="T594" s="5"/>
      <c r="U594" s="5"/>
      <c r="V594" s="5"/>
      <c r="W594" s="5"/>
    </row>
    <row r="595" spans="1:23" x14ac:dyDescent="0.2">
      <c r="A595" s="5">
        <v>50</v>
      </c>
      <c r="B595" s="5">
        <v>0</v>
      </c>
      <c r="C595" s="5">
        <v>0</v>
      </c>
      <c r="D595" s="5">
        <v>1</v>
      </c>
      <c r="E595" s="5">
        <v>203</v>
      </c>
      <c r="F595" s="5">
        <f>ROUND(Source!Q583,O595)</f>
        <v>5249.01</v>
      </c>
      <c r="G595" s="5" t="s">
        <v>278</v>
      </c>
      <c r="H595" s="5" t="s">
        <v>279</v>
      </c>
      <c r="I595" s="5"/>
      <c r="J595" s="5"/>
      <c r="K595" s="5">
        <v>203</v>
      </c>
      <c r="L595" s="5">
        <v>11</v>
      </c>
      <c r="M595" s="5">
        <v>3</v>
      </c>
      <c r="N595" s="5" t="s">
        <v>6</v>
      </c>
      <c r="O595" s="5">
        <v>2</v>
      </c>
      <c r="P595" s="5">
        <f>ROUND(Source!DI583,O595)</f>
        <v>5249.01</v>
      </c>
      <c r="Q595" s="5"/>
      <c r="R595" s="5"/>
      <c r="S595" s="5"/>
      <c r="T595" s="5"/>
      <c r="U595" s="5"/>
      <c r="V595" s="5"/>
      <c r="W595" s="5"/>
    </row>
    <row r="596" spans="1:23" x14ac:dyDescent="0.2">
      <c r="A596" s="5">
        <v>50</v>
      </c>
      <c r="B596" s="5">
        <v>0</v>
      </c>
      <c r="C596" s="5">
        <v>0</v>
      </c>
      <c r="D596" s="5">
        <v>1</v>
      </c>
      <c r="E596" s="5">
        <v>231</v>
      </c>
      <c r="F596" s="5">
        <f>ROUND(Source!BB583,O596)</f>
        <v>0</v>
      </c>
      <c r="G596" s="5" t="s">
        <v>280</v>
      </c>
      <c r="H596" s="5" t="s">
        <v>281</v>
      </c>
      <c r="I596" s="5"/>
      <c r="J596" s="5"/>
      <c r="K596" s="5">
        <v>231</v>
      </c>
      <c r="L596" s="5">
        <v>12</v>
      </c>
      <c r="M596" s="5">
        <v>3</v>
      </c>
      <c r="N596" s="5" t="s">
        <v>6</v>
      </c>
      <c r="O596" s="5">
        <v>2</v>
      </c>
      <c r="P596" s="5">
        <f>ROUND(Source!ET583,O596)</f>
        <v>0</v>
      </c>
      <c r="Q596" s="5"/>
      <c r="R596" s="5"/>
      <c r="S596" s="5"/>
      <c r="T596" s="5"/>
      <c r="U596" s="5"/>
      <c r="V596" s="5"/>
      <c r="W596" s="5"/>
    </row>
    <row r="597" spans="1:23" x14ac:dyDescent="0.2">
      <c r="A597" s="5">
        <v>50</v>
      </c>
      <c r="B597" s="5">
        <v>0</v>
      </c>
      <c r="C597" s="5">
        <v>0</v>
      </c>
      <c r="D597" s="5">
        <v>1</v>
      </c>
      <c r="E597" s="5">
        <v>204</v>
      </c>
      <c r="F597" s="5">
        <f>ROUND(Source!R583,O597)</f>
        <v>839.96</v>
      </c>
      <c r="G597" s="5" t="s">
        <v>282</v>
      </c>
      <c r="H597" s="5" t="s">
        <v>283</v>
      </c>
      <c r="I597" s="5"/>
      <c r="J597" s="5"/>
      <c r="K597" s="5">
        <v>204</v>
      </c>
      <c r="L597" s="5">
        <v>13</v>
      </c>
      <c r="M597" s="5">
        <v>3</v>
      </c>
      <c r="N597" s="5" t="s">
        <v>6</v>
      </c>
      <c r="O597" s="5">
        <v>2</v>
      </c>
      <c r="P597" s="5">
        <f>ROUND(Source!DJ583,O597)</f>
        <v>839.96</v>
      </c>
      <c r="Q597" s="5"/>
      <c r="R597" s="5"/>
      <c r="S597" s="5"/>
      <c r="T597" s="5"/>
      <c r="U597" s="5"/>
      <c r="V597" s="5"/>
      <c r="W597" s="5"/>
    </row>
    <row r="598" spans="1:23" x14ac:dyDescent="0.2">
      <c r="A598" s="5">
        <v>50</v>
      </c>
      <c r="B598" s="5">
        <v>0</v>
      </c>
      <c r="C598" s="5">
        <v>0</v>
      </c>
      <c r="D598" s="5">
        <v>1</v>
      </c>
      <c r="E598" s="5">
        <v>205</v>
      </c>
      <c r="F598" s="5">
        <f>ROUND(Source!S583,O598)</f>
        <v>20564.14</v>
      </c>
      <c r="G598" s="5" t="s">
        <v>284</v>
      </c>
      <c r="H598" s="5" t="s">
        <v>285</v>
      </c>
      <c r="I598" s="5"/>
      <c r="J598" s="5"/>
      <c r="K598" s="5">
        <v>205</v>
      </c>
      <c r="L598" s="5">
        <v>14</v>
      </c>
      <c r="M598" s="5">
        <v>3</v>
      </c>
      <c r="N598" s="5" t="s">
        <v>6</v>
      </c>
      <c r="O598" s="5">
        <v>2</v>
      </c>
      <c r="P598" s="5">
        <f>ROUND(Source!DK583,O598)</f>
        <v>20564.14</v>
      </c>
      <c r="Q598" s="5"/>
      <c r="R598" s="5"/>
      <c r="S598" s="5"/>
      <c r="T598" s="5"/>
      <c r="U598" s="5"/>
      <c r="V598" s="5"/>
      <c r="W598" s="5"/>
    </row>
    <row r="599" spans="1:23" x14ac:dyDescent="0.2">
      <c r="A599" s="5">
        <v>50</v>
      </c>
      <c r="B599" s="5">
        <v>0</v>
      </c>
      <c r="C599" s="5">
        <v>0</v>
      </c>
      <c r="D599" s="5">
        <v>1</v>
      </c>
      <c r="E599" s="5">
        <v>232</v>
      </c>
      <c r="F599" s="5">
        <f>ROUND(Source!BC583,O599)</f>
        <v>0</v>
      </c>
      <c r="G599" s="5" t="s">
        <v>286</v>
      </c>
      <c r="H599" s="5" t="s">
        <v>287</v>
      </c>
      <c r="I599" s="5"/>
      <c r="J599" s="5"/>
      <c r="K599" s="5">
        <v>232</v>
      </c>
      <c r="L599" s="5">
        <v>15</v>
      </c>
      <c r="M599" s="5">
        <v>3</v>
      </c>
      <c r="N599" s="5" t="s">
        <v>6</v>
      </c>
      <c r="O599" s="5">
        <v>2</v>
      </c>
      <c r="P599" s="5">
        <f>ROUND(Source!EU583,O599)</f>
        <v>0</v>
      </c>
      <c r="Q599" s="5"/>
      <c r="R599" s="5"/>
      <c r="S599" s="5"/>
      <c r="T599" s="5"/>
      <c r="U599" s="5"/>
      <c r="V599" s="5"/>
      <c r="W599" s="5"/>
    </row>
    <row r="600" spans="1:23" x14ac:dyDescent="0.2">
      <c r="A600" s="5">
        <v>50</v>
      </c>
      <c r="B600" s="5">
        <v>0</v>
      </c>
      <c r="C600" s="5">
        <v>0</v>
      </c>
      <c r="D600" s="5">
        <v>1</v>
      </c>
      <c r="E600" s="5">
        <v>214</v>
      </c>
      <c r="F600" s="5">
        <f>ROUND(Source!AS583,O600)</f>
        <v>198558.34</v>
      </c>
      <c r="G600" s="5" t="s">
        <v>288</v>
      </c>
      <c r="H600" s="5" t="s">
        <v>289</v>
      </c>
      <c r="I600" s="5"/>
      <c r="J600" s="5"/>
      <c r="K600" s="5">
        <v>214</v>
      </c>
      <c r="L600" s="5">
        <v>16</v>
      </c>
      <c r="M600" s="5">
        <v>3</v>
      </c>
      <c r="N600" s="5" t="s">
        <v>6</v>
      </c>
      <c r="O600" s="5">
        <v>2</v>
      </c>
      <c r="P600" s="5">
        <f>ROUND(Source!EK583,O600)</f>
        <v>198558.34</v>
      </c>
      <c r="Q600" s="5"/>
      <c r="R600" s="5"/>
      <c r="S600" s="5"/>
      <c r="T600" s="5"/>
      <c r="U600" s="5"/>
      <c r="V600" s="5"/>
      <c r="W600" s="5"/>
    </row>
    <row r="601" spans="1:23" x14ac:dyDescent="0.2">
      <c r="A601" s="5">
        <v>50</v>
      </c>
      <c r="B601" s="5">
        <v>0</v>
      </c>
      <c r="C601" s="5">
        <v>0</v>
      </c>
      <c r="D601" s="5">
        <v>1</v>
      </c>
      <c r="E601" s="5">
        <v>215</v>
      </c>
      <c r="F601" s="5">
        <f>ROUND(Source!AT583,O601)</f>
        <v>15824.6</v>
      </c>
      <c r="G601" s="5" t="s">
        <v>290</v>
      </c>
      <c r="H601" s="5" t="s">
        <v>291</v>
      </c>
      <c r="I601" s="5"/>
      <c r="J601" s="5"/>
      <c r="K601" s="5">
        <v>215</v>
      </c>
      <c r="L601" s="5">
        <v>17</v>
      </c>
      <c r="M601" s="5">
        <v>3</v>
      </c>
      <c r="N601" s="5" t="s">
        <v>6</v>
      </c>
      <c r="O601" s="5">
        <v>2</v>
      </c>
      <c r="P601" s="5">
        <f>ROUND(Source!EL583,O601)</f>
        <v>15824.6</v>
      </c>
      <c r="Q601" s="5"/>
      <c r="R601" s="5"/>
      <c r="S601" s="5"/>
      <c r="T601" s="5"/>
      <c r="U601" s="5"/>
      <c r="V601" s="5"/>
      <c r="W601" s="5"/>
    </row>
    <row r="602" spans="1:23" x14ac:dyDescent="0.2">
      <c r="A602" s="5">
        <v>50</v>
      </c>
      <c r="B602" s="5">
        <v>0</v>
      </c>
      <c r="C602" s="5">
        <v>0</v>
      </c>
      <c r="D602" s="5">
        <v>1</v>
      </c>
      <c r="E602" s="5">
        <v>217</v>
      </c>
      <c r="F602" s="5">
        <f>ROUND(Source!AU583,O602)</f>
        <v>0</v>
      </c>
      <c r="G602" s="5" t="s">
        <v>292</v>
      </c>
      <c r="H602" s="5" t="s">
        <v>293</v>
      </c>
      <c r="I602" s="5"/>
      <c r="J602" s="5"/>
      <c r="K602" s="5">
        <v>217</v>
      </c>
      <c r="L602" s="5">
        <v>18</v>
      </c>
      <c r="M602" s="5">
        <v>3</v>
      </c>
      <c r="N602" s="5" t="s">
        <v>6</v>
      </c>
      <c r="O602" s="5">
        <v>2</v>
      </c>
      <c r="P602" s="5">
        <f>ROUND(Source!EM583,O602)</f>
        <v>0</v>
      </c>
      <c r="Q602" s="5"/>
      <c r="R602" s="5"/>
      <c r="S602" s="5"/>
      <c r="T602" s="5"/>
      <c r="U602" s="5"/>
      <c r="V602" s="5"/>
      <c r="W602" s="5"/>
    </row>
    <row r="603" spans="1:23" x14ac:dyDescent="0.2">
      <c r="A603" s="5">
        <v>50</v>
      </c>
      <c r="B603" s="5">
        <v>0</v>
      </c>
      <c r="C603" s="5">
        <v>0</v>
      </c>
      <c r="D603" s="5">
        <v>1</v>
      </c>
      <c r="E603" s="5">
        <v>230</v>
      </c>
      <c r="F603" s="5">
        <f>ROUND(Source!BA583,O603)</f>
        <v>0</v>
      </c>
      <c r="G603" s="5" t="s">
        <v>294</v>
      </c>
      <c r="H603" s="5" t="s">
        <v>295</v>
      </c>
      <c r="I603" s="5"/>
      <c r="J603" s="5"/>
      <c r="K603" s="5">
        <v>230</v>
      </c>
      <c r="L603" s="5">
        <v>19</v>
      </c>
      <c r="M603" s="5">
        <v>3</v>
      </c>
      <c r="N603" s="5" t="s">
        <v>6</v>
      </c>
      <c r="O603" s="5">
        <v>2</v>
      </c>
      <c r="P603" s="5">
        <f>ROUND(Source!ES583,O603)</f>
        <v>0</v>
      </c>
      <c r="Q603" s="5"/>
      <c r="R603" s="5"/>
      <c r="S603" s="5"/>
      <c r="T603" s="5"/>
      <c r="U603" s="5"/>
      <c r="V603" s="5"/>
      <c r="W603" s="5"/>
    </row>
    <row r="604" spans="1:23" x14ac:dyDescent="0.2">
      <c r="A604" s="5">
        <v>50</v>
      </c>
      <c r="B604" s="5">
        <v>0</v>
      </c>
      <c r="C604" s="5">
        <v>0</v>
      </c>
      <c r="D604" s="5">
        <v>1</v>
      </c>
      <c r="E604" s="5">
        <v>206</v>
      </c>
      <c r="F604" s="5">
        <f>ROUND(Source!T583,O604)</f>
        <v>0</v>
      </c>
      <c r="G604" s="5" t="s">
        <v>296</v>
      </c>
      <c r="H604" s="5" t="s">
        <v>297</v>
      </c>
      <c r="I604" s="5"/>
      <c r="J604" s="5"/>
      <c r="K604" s="5">
        <v>206</v>
      </c>
      <c r="L604" s="5">
        <v>20</v>
      </c>
      <c r="M604" s="5">
        <v>3</v>
      </c>
      <c r="N604" s="5" t="s">
        <v>6</v>
      </c>
      <c r="O604" s="5">
        <v>2</v>
      </c>
      <c r="P604" s="5">
        <f>ROUND(Source!DL583,O604)</f>
        <v>0</v>
      </c>
      <c r="Q604" s="5"/>
      <c r="R604" s="5"/>
      <c r="S604" s="5"/>
      <c r="T604" s="5"/>
      <c r="U604" s="5"/>
      <c r="V604" s="5"/>
      <c r="W604" s="5"/>
    </row>
    <row r="605" spans="1:23" x14ac:dyDescent="0.2">
      <c r="A605" s="5">
        <v>50</v>
      </c>
      <c r="B605" s="5">
        <v>0</v>
      </c>
      <c r="C605" s="5">
        <v>0</v>
      </c>
      <c r="D605" s="5">
        <v>1</v>
      </c>
      <c r="E605" s="5">
        <v>207</v>
      </c>
      <c r="F605" s="5">
        <f>ROUND(Source!U583,O605)</f>
        <v>2291.3200000000002</v>
      </c>
      <c r="G605" s="5" t="s">
        <v>298</v>
      </c>
      <c r="H605" s="5" t="s">
        <v>299</v>
      </c>
      <c r="I605" s="5"/>
      <c r="J605" s="5"/>
      <c r="K605" s="5">
        <v>207</v>
      </c>
      <c r="L605" s="5">
        <v>21</v>
      </c>
      <c r="M605" s="5">
        <v>3</v>
      </c>
      <c r="N605" s="5" t="s">
        <v>6</v>
      </c>
      <c r="O605" s="5">
        <v>2</v>
      </c>
      <c r="P605" s="5">
        <f>ROUND(Source!DM583,O605)</f>
        <v>2291.3200000000002</v>
      </c>
      <c r="Q605" s="5"/>
      <c r="R605" s="5"/>
      <c r="S605" s="5"/>
      <c r="T605" s="5"/>
      <c r="U605" s="5"/>
      <c r="V605" s="5"/>
      <c r="W605" s="5"/>
    </row>
    <row r="606" spans="1:23" x14ac:dyDescent="0.2">
      <c r="A606" s="5">
        <v>50</v>
      </c>
      <c r="B606" s="5">
        <v>0</v>
      </c>
      <c r="C606" s="5">
        <v>0</v>
      </c>
      <c r="D606" s="5">
        <v>1</v>
      </c>
      <c r="E606" s="5">
        <v>208</v>
      </c>
      <c r="F606" s="5">
        <f>ROUND(Source!V583,O606)</f>
        <v>68.17</v>
      </c>
      <c r="G606" s="5" t="s">
        <v>300</v>
      </c>
      <c r="H606" s="5" t="s">
        <v>301</v>
      </c>
      <c r="I606" s="5"/>
      <c r="J606" s="5"/>
      <c r="K606" s="5">
        <v>208</v>
      </c>
      <c r="L606" s="5">
        <v>22</v>
      </c>
      <c r="M606" s="5">
        <v>3</v>
      </c>
      <c r="N606" s="5" t="s">
        <v>6</v>
      </c>
      <c r="O606" s="5">
        <v>2</v>
      </c>
      <c r="P606" s="5">
        <f>ROUND(Source!DN583,O606)</f>
        <v>68.17</v>
      </c>
      <c r="Q606" s="5"/>
      <c r="R606" s="5"/>
      <c r="S606" s="5"/>
      <c r="T606" s="5"/>
      <c r="U606" s="5"/>
      <c r="V606" s="5"/>
      <c r="W606" s="5"/>
    </row>
    <row r="607" spans="1:23" x14ac:dyDescent="0.2">
      <c r="A607" s="5">
        <v>50</v>
      </c>
      <c r="B607" s="5">
        <v>0</v>
      </c>
      <c r="C607" s="5">
        <v>0</v>
      </c>
      <c r="D607" s="5">
        <v>1</v>
      </c>
      <c r="E607" s="5">
        <v>209</v>
      </c>
      <c r="F607" s="5">
        <f>ROUND(Source!W583,O607)</f>
        <v>0</v>
      </c>
      <c r="G607" s="5" t="s">
        <v>302</v>
      </c>
      <c r="H607" s="5" t="s">
        <v>303</v>
      </c>
      <c r="I607" s="5"/>
      <c r="J607" s="5"/>
      <c r="K607" s="5">
        <v>209</v>
      </c>
      <c r="L607" s="5">
        <v>23</v>
      </c>
      <c r="M607" s="5">
        <v>3</v>
      </c>
      <c r="N607" s="5" t="s">
        <v>6</v>
      </c>
      <c r="O607" s="5">
        <v>2</v>
      </c>
      <c r="P607" s="5">
        <f>ROUND(Source!DO583,O607)</f>
        <v>0</v>
      </c>
      <c r="Q607" s="5"/>
      <c r="R607" s="5"/>
      <c r="S607" s="5"/>
      <c r="T607" s="5"/>
      <c r="U607" s="5"/>
      <c r="V607" s="5"/>
      <c r="W607" s="5"/>
    </row>
    <row r="608" spans="1:23" x14ac:dyDescent="0.2">
      <c r="A608" s="5">
        <v>50</v>
      </c>
      <c r="B608" s="5">
        <v>0</v>
      </c>
      <c r="C608" s="5">
        <v>0</v>
      </c>
      <c r="D608" s="5">
        <v>1</v>
      </c>
      <c r="E608" s="5">
        <v>210</v>
      </c>
      <c r="F608" s="5">
        <f>ROUND(Source!X583,O608)</f>
        <v>20561.61</v>
      </c>
      <c r="G608" s="5" t="s">
        <v>304</v>
      </c>
      <c r="H608" s="5" t="s">
        <v>305</v>
      </c>
      <c r="I608" s="5"/>
      <c r="J608" s="5"/>
      <c r="K608" s="5">
        <v>210</v>
      </c>
      <c r="L608" s="5">
        <v>24</v>
      </c>
      <c r="M608" s="5">
        <v>3</v>
      </c>
      <c r="N608" s="5" t="s">
        <v>6</v>
      </c>
      <c r="O608" s="5">
        <v>2</v>
      </c>
      <c r="P608" s="5">
        <f>ROUND(Source!DP583,O608)</f>
        <v>20561.61</v>
      </c>
      <c r="Q608" s="5"/>
      <c r="R608" s="5"/>
      <c r="S608" s="5"/>
      <c r="T608" s="5"/>
      <c r="U608" s="5"/>
      <c r="V608" s="5"/>
      <c r="W608" s="5"/>
    </row>
    <row r="609" spans="1:255" x14ac:dyDescent="0.2">
      <c r="A609" s="5">
        <v>50</v>
      </c>
      <c r="B609" s="5">
        <v>0</v>
      </c>
      <c r="C609" s="5">
        <v>0</v>
      </c>
      <c r="D609" s="5">
        <v>1</v>
      </c>
      <c r="E609" s="5">
        <v>211</v>
      </c>
      <c r="F609" s="5">
        <f>ROUND(Source!Y583,O609)</f>
        <v>13007.46</v>
      </c>
      <c r="G609" s="5" t="s">
        <v>306</v>
      </c>
      <c r="H609" s="5" t="s">
        <v>307</v>
      </c>
      <c r="I609" s="5"/>
      <c r="J609" s="5"/>
      <c r="K609" s="5">
        <v>211</v>
      </c>
      <c r="L609" s="5">
        <v>25</v>
      </c>
      <c r="M609" s="5">
        <v>3</v>
      </c>
      <c r="N609" s="5" t="s">
        <v>6</v>
      </c>
      <c r="O609" s="5">
        <v>2</v>
      </c>
      <c r="P609" s="5">
        <f>ROUND(Source!DQ583,O609)</f>
        <v>13007.46</v>
      </c>
      <c r="Q609" s="5"/>
      <c r="R609" s="5"/>
      <c r="S609" s="5"/>
      <c r="T609" s="5"/>
      <c r="U609" s="5"/>
      <c r="V609" s="5"/>
      <c r="W609" s="5"/>
    </row>
    <row r="610" spans="1:255" x14ac:dyDescent="0.2">
      <c r="A610" s="5">
        <v>50</v>
      </c>
      <c r="B610" s="5">
        <v>0</v>
      </c>
      <c r="C610" s="5">
        <v>0</v>
      </c>
      <c r="D610" s="5">
        <v>1</v>
      </c>
      <c r="E610" s="5">
        <v>224</v>
      </c>
      <c r="F610" s="5">
        <f>ROUND(Source!AR583,O610)</f>
        <v>214382.94</v>
      </c>
      <c r="G610" s="5" t="s">
        <v>308</v>
      </c>
      <c r="H610" s="5" t="s">
        <v>309</v>
      </c>
      <c r="I610" s="5"/>
      <c r="J610" s="5"/>
      <c r="K610" s="5">
        <v>224</v>
      </c>
      <c r="L610" s="5">
        <v>26</v>
      </c>
      <c r="M610" s="5">
        <v>3</v>
      </c>
      <c r="N610" s="5" t="s">
        <v>6</v>
      </c>
      <c r="O610" s="5">
        <v>2</v>
      </c>
      <c r="P610" s="5">
        <f>ROUND(Source!EJ583,O610)</f>
        <v>214382.94</v>
      </c>
      <c r="Q610" s="5"/>
      <c r="R610" s="5"/>
      <c r="S610" s="5"/>
      <c r="T610" s="5"/>
      <c r="U610" s="5"/>
      <c r="V610" s="5"/>
      <c r="W610" s="5"/>
    </row>
    <row r="611" spans="1:255" x14ac:dyDescent="0.2">
      <c r="A611" s="5">
        <v>50</v>
      </c>
      <c r="B611" s="5">
        <v>1</v>
      </c>
      <c r="C611" s="5">
        <v>0</v>
      </c>
      <c r="D611" s="5">
        <v>2</v>
      </c>
      <c r="E611" s="5">
        <v>0</v>
      </c>
      <c r="F611" s="5">
        <f>ROUND(F610,O611)</f>
        <v>214382.94</v>
      </c>
      <c r="G611" s="5" t="s">
        <v>310</v>
      </c>
      <c r="H611" s="5" t="s">
        <v>309</v>
      </c>
      <c r="I611" s="5"/>
      <c r="J611" s="5"/>
      <c r="K611" s="5">
        <v>212</v>
      </c>
      <c r="L611" s="5">
        <v>27</v>
      </c>
      <c r="M611" s="5">
        <v>0</v>
      </c>
      <c r="N611" s="5" t="s">
        <v>6</v>
      </c>
      <c r="O611" s="5">
        <v>2</v>
      </c>
      <c r="P611" s="5">
        <f>ROUND(P610,O611)</f>
        <v>214382.94</v>
      </c>
      <c r="Q611" s="5"/>
      <c r="R611" s="5"/>
      <c r="S611" s="5"/>
      <c r="T611" s="5"/>
      <c r="U611" s="5"/>
      <c r="V611" s="5"/>
      <c r="W611" s="5"/>
    </row>
    <row r="612" spans="1:255" x14ac:dyDescent="0.2">
      <c r="A612" s="5">
        <v>50</v>
      </c>
      <c r="B612" s="5">
        <v>1</v>
      </c>
      <c r="C612" s="5">
        <v>0</v>
      </c>
      <c r="D612" s="5">
        <v>2</v>
      </c>
      <c r="E612" s="5">
        <v>0</v>
      </c>
      <c r="F612" s="5">
        <f>ROUND(F611*6.53,O612)</f>
        <v>1399920.6</v>
      </c>
      <c r="G612" s="5" t="s">
        <v>311</v>
      </c>
      <c r="H612" s="5" t="s">
        <v>312</v>
      </c>
      <c r="I612" s="5"/>
      <c r="J612" s="5"/>
      <c r="K612" s="5">
        <v>212</v>
      </c>
      <c r="L612" s="5">
        <v>28</v>
      </c>
      <c r="M612" s="5">
        <v>0</v>
      </c>
      <c r="N612" s="5" t="s">
        <v>6</v>
      </c>
      <c r="O612" s="5">
        <v>2</v>
      </c>
      <c r="P612" s="5">
        <f>ROUND(P611*6.53,O612)</f>
        <v>1399920.6</v>
      </c>
      <c r="Q612" s="5"/>
      <c r="R612" s="5"/>
      <c r="S612" s="5"/>
      <c r="T612" s="5"/>
      <c r="U612" s="5"/>
      <c r="V612" s="5"/>
      <c r="W612" s="5"/>
    </row>
    <row r="614" spans="1:255" x14ac:dyDescent="0.2">
      <c r="A614" s="1">
        <v>4</v>
      </c>
      <c r="B614" s="1">
        <v>1</v>
      </c>
      <c r="C614" s="1"/>
      <c r="D614" s="1">
        <f>ROW(A729)</f>
        <v>729</v>
      </c>
      <c r="E614" s="1"/>
      <c r="F614" s="1" t="s">
        <v>13</v>
      </c>
      <c r="G614" s="1" t="s">
        <v>765</v>
      </c>
      <c r="H614" s="1" t="s">
        <v>6</v>
      </c>
      <c r="I614" s="1">
        <v>0</v>
      </c>
      <c r="J614" s="1"/>
      <c r="K614" s="1">
        <v>0</v>
      </c>
      <c r="L614" s="1"/>
      <c r="M614" s="1"/>
      <c r="N614" s="1"/>
      <c r="O614" s="1"/>
      <c r="P614" s="1"/>
      <c r="Q614" s="1"/>
      <c r="R614" s="1"/>
      <c r="S614" s="1"/>
      <c r="T614" s="1"/>
      <c r="U614" s="1" t="s">
        <v>6</v>
      </c>
      <c r="V614" s="1">
        <v>0</v>
      </c>
      <c r="W614" s="1"/>
      <c r="X614" s="1"/>
      <c r="Y614" s="1"/>
      <c r="Z614" s="1"/>
      <c r="AA614" s="1"/>
      <c r="AB614" s="1" t="s">
        <v>6</v>
      </c>
      <c r="AC614" s="1" t="s">
        <v>6</v>
      </c>
      <c r="AD614" s="1" t="s">
        <v>6</v>
      </c>
      <c r="AE614" s="1" t="s">
        <v>6</v>
      </c>
      <c r="AF614" s="1" t="s">
        <v>6</v>
      </c>
      <c r="AG614" s="1" t="s">
        <v>6</v>
      </c>
      <c r="AH614" s="1"/>
      <c r="AI614" s="1"/>
      <c r="AJ614" s="1"/>
      <c r="AK614" s="1"/>
      <c r="AL614" s="1"/>
      <c r="AM614" s="1"/>
      <c r="AN614" s="1"/>
      <c r="AO614" s="1"/>
      <c r="AP614" s="1" t="s">
        <v>6</v>
      </c>
      <c r="AQ614" s="1" t="s">
        <v>6</v>
      </c>
      <c r="AR614" s="1" t="s">
        <v>6</v>
      </c>
      <c r="AS614" s="1"/>
      <c r="AT614" s="1"/>
      <c r="AU614" s="1"/>
      <c r="AV614" s="1"/>
      <c r="AW614" s="1"/>
      <c r="AX614" s="1"/>
      <c r="AY614" s="1"/>
      <c r="AZ614" s="1" t="s">
        <v>6</v>
      </c>
      <c r="BA614" s="1"/>
      <c r="BB614" s="1" t="s">
        <v>6</v>
      </c>
      <c r="BC614" s="1" t="s">
        <v>6</v>
      </c>
      <c r="BD614" s="1" t="s">
        <v>6</v>
      </c>
      <c r="BE614" s="1" t="s">
        <v>6</v>
      </c>
      <c r="BF614" s="1" t="s">
        <v>6</v>
      </c>
      <c r="BG614" s="1" t="s">
        <v>6</v>
      </c>
      <c r="BH614" s="1" t="s">
        <v>6</v>
      </c>
      <c r="BI614" s="1" t="s">
        <v>6</v>
      </c>
      <c r="BJ614" s="1" t="s">
        <v>6</v>
      </c>
      <c r="BK614" s="1" t="s">
        <v>6</v>
      </c>
      <c r="BL614" s="1" t="s">
        <v>6</v>
      </c>
      <c r="BM614" s="1" t="s">
        <v>6</v>
      </c>
      <c r="BN614" s="1" t="s">
        <v>6</v>
      </c>
      <c r="BO614" s="1" t="s">
        <v>6</v>
      </c>
      <c r="BP614" s="1" t="s">
        <v>6</v>
      </c>
      <c r="BQ614" s="1"/>
      <c r="BR614" s="1"/>
      <c r="BS614" s="1"/>
      <c r="BT614" s="1"/>
      <c r="BU614" s="1"/>
      <c r="BV614" s="1"/>
      <c r="BW614" s="1"/>
      <c r="BX614" s="1">
        <v>0</v>
      </c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>
        <v>0</v>
      </c>
    </row>
    <row r="616" spans="1:255" x14ac:dyDescent="0.2">
      <c r="A616" s="3">
        <v>52</v>
      </c>
      <c r="B616" s="3">
        <f t="shared" ref="B616:G616" si="686">B729</f>
        <v>1</v>
      </c>
      <c r="C616" s="3">
        <f t="shared" si="686"/>
        <v>4</v>
      </c>
      <c r="D616" s="3">
        <f t="shared" si="686"/>
        <v>614</v>
      </c>
      <c r="E616" s="3">
        <f t="shared" si="686"/>
        <v>0</v>
      </c>
      <c r="F616" s="3" t="str">
        <f t="shared" si="686"/>
        <v>Новый раздел</v>
      </c>
      <c r="G616" s="3" t="str">
        <f t="shared" si="686"/>
        <v>Лестница А</v>
      </c>
      <c r="H616" s="3"/>
      <c r="I616" s="3"/>
      <c r="J616" s="3"/>
      <c r="K616" s="3"/>
      <c r="L616" s="3"/>
      <c r="M616" s="3"/>
      <c r="N616" s="3"/>
      <c r="O616" s="3">
        <f t="shared" ref="O616:AT616" si="687">O729</f>
        <v>87189.2</v>
      </c>
      <c r="P616" s="3">
        <f t="shared" si="687"/>
        <v>74782.720000000001</v>
      </c>
      <c r="Q616" s="3">
        <f t="shared" si="687"/>
        <v>1423.95</v>
      </c>
      <c r="R616" s="3">
        <f t="shared" si="687"/>
        <v>219.28</v>
      </c>
      <c r="S616" s="3">
        <f t="shared" si="687"/>
        <v>10982.53</v>
      </c>
      <c r="T616" s="3">
        <f t="shared" si="687"/>
        <v>0</v>
      </c>
      <c r="U616" s="3">
        <f t="shared" si="687"/>
        <v>1260.5851249</v>
      </c>
      <c r="V616" s="3">
        <f t="shared" si="687"/>
        <v>17.918439200000002</v>
      </c>
      <c r="W616" s="3">
        <f t="shared" si="687"/>
        <v>0</v>
      </c>
      <c r="X616" s="3">
        <f t="shared" si="687"/>
        <v>12222.32</v>
      </c>
      <c r="Y616" s="3">
        <f t="shared" si="687"/>
        <v>7367.7</v>
      </c>
      <c r="Z616" s="3">
        <f t="shared" si="687"/>
        <v>0</v>
      </c>
      <c r="AA616" s="3">
        <f t="shared" si="687"/>
        <v>0</v>
      </c>
      <c r="AB616" s="3">
        <f t="shared" si="687"/>
        <v>87189.2</v>
      </c>
      <c r="AC616" s="3">
        <f t="shared" si="687"/>
        <v>74782.720000000001</v>
      </c>
      <c r="AD616" s="3">
        <f t="shared" si="687"/>
        <v>1423.95</v>
      </c>
      <c r="AE616" s="3">
        <f t="shared" si="687"/>
        <v>219.28</v>
      </c>
      <c r="AF616" s="3">
        <f t="shared" si="687"/>
        <v>10982.53</v>
      </c>
      <c r="AG616" s="3">
        <f t="shared" si="687"/>
        <v>0</v>
      </c>
      <c r="AH616" s="3">
        <f t="shared" si="687"/>
        <v>1260.5851249</v>
      </c>
      <c r="AI616" s="3">
        <f t="shared" si="687"/>
        <v>17.918439200000002</v>
      </c>
      <c r="AJ616" s="3">
        <f t="shared" si="687"/>
        <v>0</v>
      </c>
      <c r="AK616" s="3">
        <f t="shared" si="687"/>
        <v>12222.32</v>
      </c>
      <c r="AL616" s="3">
        <f t="shared" si="687"/>
        <v>7367.7</v>
      </c>
      <c r="AM616" s="3">
        <f t="shared" si="687"/>
        <v>0</v>
      </c>
      <c r="AN616" s="3">
        <f t="shared" si="687"/>
        <v>0</v>
      </c>
      <c r="AO616" s="3">
        <f t="shared" si="687"/>
        <v>0</v>
      </c>
      <c r="AP616" s="3">
        <f t="shared" si="687"/>
        <v>0</v>
      </c>
      <c r="AQ616" s="3">
        <f t="shared" si="687"/>
        <v>0</v>
      </c>
      <c r="AR616" s="3">
        <f t="shared" si="687"/>
        <v>106779.22</v>
      </c>
      <c r="AS616" s="3">
        <f t="shared" si="687"/>
        <v>103250.46</v>
      </c>
      <c r="AT616" s="3">
        <f t="shared" si="687"/>
        <v>3528.76</v>
      </c>
      <c r="AU616" s="3">
        <f t="shared" ref="AU616:BZ616" si="688">AU729</f>
        <v>0</v>
      </c>
      <c r="AV616" s="3">
        <f t="shared" si="688"/>
        <v>74782.720000000001</v>
      </c>
      <c r="AW616" s="3">
        <f t="shared" si="688"/>
        <v>74782.720000000001</v>
      </c>
      <c r="AX616" s="3">
        <f t="shared" si="688"/>
        <v>0</v>
      </c>
      <c r="AY616" s="3">
        <f t="shared" si="688"/>
        <v>74782.720000000001</v>
      </c>
      <c r="AZ616" s="3">
        <f t="shared" si="688"/>
        <v>0</v>
      </c>
      <c r="BA616" s="3">
        <f t="shared" si="688"/>
        <v>0</v>
      </c>
      <c r="BB616" s="3">
        <f t="shared" si="688"/>
        <v>0</v>
      </c>
      <c r="BC616" s="3">
        <f t="shared" si="688"/>
        <v>0</v>
      </c>
      <c r="BD616" s="3">
        <f t="shared" si="688"/>
        <v>0</v>
      </c>
      <c r="BE616" s="3">
        <f t="shared" si="688"/>
        <v>0</v>
      </c>
      <c r="BF616" s="3">
        <f t="shared" si="688"/>
        <v>0</v>
      </c>
      <c r="BG616" s="3">
        <f t="shared" si="688"/>
        <v>0</v>
      </c>
      <c r="BH616" s="3">
        <f t="shared" si="688"/>
        <v>0</v>
      </c>
      <c r="BI616" s="3">
        <f t="shared" si="688"/>
        <v>0</v>
      </c>
      <c r="BJ616" s="3">
        <f t="shared" si="688"/>
        <v>0</v>
      </c>
      <c r="BK616" s="3">
        <f t="shared" si="688"/>
        <v>0</v>
      </c>
      <c r="BL616" s="3">
        <f t="shared" si="688"/>
        <v>0</v>
      </c>
      <c r="BM616" s="3">
        <f t="shared" si="688"/>
        <v>0</v>
      </c>
      <c r="BN616" s="3">
        <f t="shared" si="688"/>
        <v>0</v>
      </c>
      <c r="BO616" s="3">
        <f t="shared" si="688"/>
        <v>0</v>
      </c>
      <c r="BP616" s="3">
        <f t="shared" si="688"/>
        <v>0</v>
      </c>
      <c r="BQ616" s="3">
        <f t="shared" si="688"/>
        <v>0</v>
      </c>
      <c r="BR616" s="3">
        <f t="shared" si="688"/>
        <v>0</v>
      </c>
      <c r="BS616" s="3">
        <f t="shared" si="688"/>
        <v>0</v>
      </c>
      <c r="BT616" s="3">
        <f t="shared" si="688"/>
        <v>0</v>
      </c>
      <c r="BU616" s="3">
        <f t="shared" si="688"/>
        <v>0</v>
      </c>
      <c r="BV616" s="3">
        <f t="shared" si="688"/>
        <v>0</v>
      </c>
      <c r="BW616" s="3">
        <f t="shared" si="688"/>
        <v>0</v>
      </c>
      <c r="BX616" s="3">
        <f t="shared" si="688"/>
        <v>0</v>
      </c>
      <c r="BY616" s="3">
        <f t="shared" si="688"/>
        <v>0</v>
      </c>
      <c r="BZ616" s="3">
        <f t="shared" si="688"/>
        <v>0</v>
      </c>
      <c r="CA616" s="3">
        <f t="shared" ref="CA616:DF616" si="689">CA729</f>
        <v>106779.22</v>
      </c>
      <c r="CB616" s="3">
        <f t="shared" si="689"/>
        <v>103250.46</v>
      </c>
      <c r="CC616" s="3">
        <f t="shared" si="689"/>
        <v>3528.76</v>
      </c>
      <c r="CD616" s="3">
        <f t="shared" si="689"/>
        <v>0</v>
      </c>
      <c r="CE616" s="3">
        <f t="shared" si="689"/>
        <v>74782.720000000001</v>
      </c>
      <c r="CF616" s="3">
        <f t="shared" si="689"/>
        <v>74782.720000000001</v>
      </c>
      <c r="CG616" s="3">
        <f t="shared" si="689"/>
        <v>0</v>
      </c>
      <c r="CH616" s="3">
        <f t="shared" si="689"/>
        <v>74782.720000000001</v>
      </c>
      <c r="CI616" s="3">
        <f t="shared" si="689"/>
        <v>0</v>
      </c>
      <c r="CJ616" s="3">
        <f t="shared" si="689"/>
        <v>0</v>
      </c>
      <c r="CK616" s="3">
        <f t="shared" si="689"/>
        <v>0</v>
      </c>
      <c r="CL616" s="3">
        <f t="shared" si="689"/>
        <v>0</v>
      </c>
      <c r="CM616" s="3">
        <f t="shared" si="689"/>
        <v>0</v>
      </c>
      <c r="CN616" s="3">
        <f t="shared" si="689"/>
        <v>0</v>
      </c>
      <c r="CO616" s="3">
        <f t="shared" si="689"/>
        <v>0</v>
      </c>
      <c r="CP616" s="3">
        <f t="shared" si="689"/>
        <v>0</v>
      </c>
      <c r="CQ616" s="3">
        <f t="shared" si="689"/>
        <v>0</v>
      </c>
      <c r="CR616" s="3">
        <f t="shared" si="689"/>
        <v>0</v>
      </c>
      <c r="CS616" s="3">
        <f t="shared" si="689"/>
        <v>0</v>
      </c>
      <c r="CT616" s="3">
        <f t="shared" si="689"/>
        <v>0</v>
      </c>
      <c r="CU616" s="3">
        <f t="shared" si="689"/>
        <v>0</v>
      </c>
      <c r="CV616" s="3">
        <f t="shared" si="689"/>
        <v>0</v>
      </c>
      <c r="CW616" s="3">
        <f t="shared" si="689"/>
        <v>0</v>
      </c>
      <c r="CX616" s="3">
        <f t="shared" si="689"/>
        <v>0</v>
      </c>
      <c r="CY616" s="3">
        <f t="shared" si="689"/>
        <v>0</v>
      </c>
      <c r="CZ616" s="3">
        <f t="shared" si="689"/>
        <v>0</v>
      </c>
      <c r="DA616" s="3">
        <f t="shared" si="689"/>
        <v>0</v>
      </c>
      <c r="DB616" s="3">
        <f t="shared" si="689"/>
        <v>0</v>
      </c>
      <c r="DC616" s="3">
        <f t="shared" si="689"/>
        <v>0</v>
      </c>
      <c r="DD616" s="3">
        <f t="shared" si="689"/>
        <v>0</v>
      </c>
      <c r="DE616" s="3">
        <f t="shared" si="689"/>
        <v>0</v>
      </c>
      <c r="DF616" s="3">
        <f t="shared" si="689"/>
        <v>0</v>
      </c>
      <c r="DG616" s="4">
        <f t="shared" ref="DG616:EL616" si="690">DG729</f>
        <v>87189.2</v>
      </c>
      <c r="DH616" s="4">
        <f t="shared" si="690"/>
        <v>74782.720000000001</v>
      </c>
      <c r="DI616" s="4">
        <f t="shared" si="690"/>
        <v>1423.95</v>
      </c>
      <c r="DJ616" s="4">
        <f t="shared" si="690"/>
        <v>219.28</v>
      </c>
      <c r="DK616" s="4">
        <f t="shared" si="690"/>
        <v>10982.53</v>
      </c>
      <c r="DL616" s="4">
        <f t="shared" si="690"/>
        <v>0</v>
      </c>
      <c r="DM616" s="4">
        <f t="shared" si="690"/>
        <v>1260.5851249</v>
      </c>
      <c r="DN616" s="4">
        <f t="shared" si="690"/>
        <v>17.918439200000002</v>
      </c>
      <c r="DO616" s="4">
        <f t="shared" si="690"/>
        <v>0</v>
      </c>
      <c r="DP616" s="4">
        <f t="shared" si="690"/>
        <v>12222.32</v>
      </c>
      <c r="DQ616" s="4">
        <f t="shared" si="690"/>
        <v>7367.7</v>
      </c>
      <c r="DR616" s="4">
        <f t="shared" si="690"/>
        <v>0</v>
      </c>
      <c r="DS616" s="4">
        <f t="shared" si="690"/>
        <v>0</v>
      </c>
      <c r="DT616" s="4">
        <f t="shared" si="690"/>
        <v>87189.2</v>
      </c>
      <c r="DU616" s="4">
        <f t="shared" si="690"/>
        <v>74782.720000000001</v>
      </c>
      <c r="DV616" s="4">
        <f t="shared" si="690"/>
        <v>1423.95</v>
      </c>
      <c r="DW616" s="4">
        <f t="shared" si="690"/>
        <v>219.28</v>
      </c>
      <c r="DX616" s="4">
        <f t="shared" si="690"/>
        <v>10982.53</v>
      </c>
      <c r="DY616" s="4">
        <f t="shared" si="690"/>
        <v>0</v>
      </c>
      <c r="DZ616" s="4">
        <f t="shared" si="690"/>
        <v>1260.5851249</v>
      </c>
      <c r="EA616" s="4">
        <f t="shared" si="690"/>
        <v>17.918439200000002</v>
      </c>
      <c r="EB616" s="4">
        <f t="shared" si="690"/>
        <v>0</v>
      </c>
      <c r="EC616" s="4">
        <f t="shared" si="690"/>
        <v>12222.32</v>
      </c>
      <c r="ED616" s="4">
        <f t="shared" si="690"/>
        <v>7367.7</v>
      </c>
      <c r="EE616" s="4">
        <f t="shared" si="690"/>
        <v>0</v>
      </c>
      <c r="EF616" s="4">
        <f t="shared" si="690"/>
        <v>0</v>
      </c>
      <c r="EG616" s="4">
        <f t="shared" si="690"/>
        <v>0</v>
      </c>
      <c r="EH616" s="4">
        <f t="shared" si="690"/>
        <v>0</v>
      </c>
      <c r="EI616" s="4">
        <f t="shared" si="690"/>
        <v>0</v>
      </c>
      <c r="EJ616" s="4">
        <f t="shared" si="690"/>
        <v>106779.22</v>
      </c>
      <c r="EK616" s="4">
        <f t="shared" si="690"/>
        <v>103250.46</v>
      </c>
      <c r="EL616" s="4">
        <f t="shared" si="690"/>
        <v>3528.76</v>
      </c>
      <c r="EM616" s="4">
        <f t="shared" ref="EM616:FR616" si="691">EM729</f>
        <v>0</v>
      </c>
      <c r="EN616" s="4">
        <f t="shared" si="691"/>
        <v>74782.720000000001</v>
      </c>
      <c r="EO616" s="4">
        <f t="shared" si="691"/>
        <v>74782.720000000001</v>
      </c>
      <c r="EP616" s="4">
        <f t="shared" si="691"/>
        <v>0</v>
      </c>
      <c r="EQ616" s="4">
        <f t="shared" si="691"/>
        <v>74782.720000000001</v>
      </c>
      <c r="ER616" s="4">
        <f t="shared" si="691"/>
        <v>0</v>
      </c>
      <c r="ES616" s="4">
        <f t="shared" si="691"/>
        <v>0</v>
      </c>
      <c r="ET616" s="4">
        <f t="shared" si="691"/>
        <v>0</v>
      </c>
      <c r="EU616" s="4">
        <f t="shared" si="691"/>
        <v>0</v>
      </c>
      <c r="EV616" s="4">
        <f t="shared" si="691"/>
        <v>0</v>
      </c>
      <c r="EW616" s="4">
        <f t="shared" si="691"/>
        <v>0</v>
      </c>
      <c r="EX616" s="4">
        <f t="shared" si="691"/>
        <v>0</v>
      </c>
      <c r="EY616" s="4">
        <f t="shared" si="691"/>
        <v>0</v>
      </c>
      <c r="EZ616" s="4">
        <f t="shared" si="691"/>
        <v>0</v>
      </c>
      <c r="FA616" s="4">
        <f t="shared" si="691"/>
        <v>0</v>
      </c>
      <c r="FB616" s="4">
        <f t="shared" si="691"/>
        <v>0</v>
      </c>
      <c r="FC616" s="4">
        <f t="shared" si="691"/>
        <v>0</v>
      </c>
      <c r="FD616" s="4">
        <f t="shared" si="691"/>
        <v>0</v>
      </c>
      <c r="FE616" s="4">
        <f t="shared" si="691"/>
        <v>0</v>
      </c>
      <c r="FF616" s="4">
        <f t="shared" si="691"/>
        <v>0</v>
      </c>
      <c r="FG616" s="4">
        <f t="shared" si="691"/>
        <v>0</v>
      </c>
      <c r="FH616" s="4">
        <f t="shared" si="691"/>
        <v>0</v>
      </c>
      <c r="FI616" s="4">
        <f t="shared" si="691"/>
        <v>0</v>
      </c>
      <c r="FJ616" s="4">
        <f t="shared" si="691"/>
        <v>0</v>
      </c>
      <c r="FK616" s="4">
        <f t="shared" si="691"/>
        <v>0</v>
      </c>
      <c r="FL616" s="4">
        <f t="shared" si="691"/>
        <v>0</v>
      </c>
      <c r="FM616" s="4">
        <f t="shared" si="691"/>
        <v>0</v>
      </c>
      <c r="FN616" s="4">
        <f t="shared" si="691"/>
        <v>0</v>
      </c>
      <c r="FO616" s="4">
        <f t="shared" si="691"/>
        <v>0</v>
      </c>
      <c r="FP616" s="4">
        <f t="shared" si="691"/>
        <v>0</v>
      </c>
      <c r="FQ616" s="4">
        <f t="shared" si="691"/>
        <v>0</v>
      </c>
      <c r="FR616" s="4">
        <f t="shared" si="691"/>
        <v>0</v>
      </c>
      <c r="FS616" s="4">
        <f t="shared" ref="FS616:GX616" si="692">FS729</f>
        <v>106779.22</v>
      </c>
      <c r="FT616" s="4">
        <f t="shared" si="692"/>
        <v>103250.46</v>
      </c>
      <c r="FU616" s="4">
        <f t="shared" si="692"/>
        <v>3528.76</v>
      </c>
      <c r="FV616" s="4">
        <f t="shared" si="692"/>
        <v>0</v>
      </c>
      <c r="FW616" s="4">
        <f t="shared" si="692"/>
        <v>74782.720000000001</v>
      </c>
      <c r="FX616" s="4">
        <f t="shared" si="692"/>
        <v>74782.720000000001</v>
      </c>
      <c r="FY616" s="4">
        <f t="shared" si="692"/>
        <v>0</v>
      </c>
      <c r="FZ616" s="4">
        <f t="shared" si="692"/>
        <v>74782.720000000001</v>
      </c>
      <c r="GA616" s="4">
        <f t="shared" si="692"/>
        <v>0</v>
      </c>
      <c r="GB616" s="4">
        <f t="shared" si="692"/>
        <v>0</v>
      </c>
      <c r="GC616" s="4">
        <f t="shared" si="692"/>
        <v>0</v>
      </c>
      <c r="GD616" s="4">
        <f t="shared" si="692"/>
        <v>0</v>
      </c>
      <c r="GE616" s="4">
        <f t="shared" si="692"/>
        <v>0</v>
      </c>
      <c r="GF616" s="4">
        <f t="shared" si="692"/>
        <v>0</v>
      </c>
      <c r="GG616" s="4">
        <f t="shared" si="692"/>
        <v>0</v>
      </c>
      <c r="GH616" s="4">
        <f t="shared" si="692"/>
        <v>0</v>
      </c>
      <c r="GI616" s="4">
        <f t="shared" si="692"/>
        <v>0</v>
      </c>
      <c r="GJ616" s="4">
        <f t="shared" si="692"/>
        <v>0</v>
      </c>
      <c r="GK616" s="4">
        <f t="shared" si="692"/>
        <v>0</v>
      </c>
      <c r="GL616" s="4">
        <f t="shared" si="692"/>
        <v>0</v>
      </c>
      <c r="GM616" s="4">
        <f t="shared" si="692"/>
        <v>0</v>
      </c>
      <c r="GN616" s="4">
        <f t="shared" si="692"/>
        <v>0</v>
      </c>
      <c r="GO616" s="4">
        <f t="shared" si="692"/>
        <v>0</v>
      </c>
      <c r="GP616" s="4">
        <f t="shared" si="692"/>
        <v>0</v>
      </c>
      <c r="GQ616" s="4">
        <f t="shared" si="692"/>
        <v>0</v>
      </c>
      <c r="GR616" s="4">
        <f t="shared" si="692"/>
        <v>0</v>
      </c>
      <c r="GS616" s="4">
        <f t="shared" si="692"/>
        <v>0</v>
      </c>
      <c r="GT616" s="4">
        <f t="shared" si="692"/>
        <v>0</v>
      </c>
      <c r="GU616" s="4">
        <f t="shared" si="692"/>
        <v>0</v>
      </c>
      <c r="GV616" s="4">
        <f t="shared" si="692"/>
        <v>0</v>
      </c>
      <c r="GW616" s="4">
        <f t="shared" si="692"/>
        <v>0</v>
      </c>
      <c r="GX616" s="4">
        <f t="shared" si="692"/>
        <v>0</v>
      </c>
    </row>
    <row r="618" spans="1:255" x14ac:dyDescent="0.2">
      <c r="A618" s="2">
        <v>17</v>
      </c>
      <c r="B618" s="2">
        <v>1</v>
      </c>
      <c r="C618" s="2">
        <f>ROW(SmtRes!A1680)</f>
        <v>1680</v>
      </c>
      <c r="D618" s="2">
        <f>ROW(EtalonRes!A1677)</f>
        <v>1677</v>
      </c>
      <c r="E618" s="2" t="s">
        <v>766</v>
      </c>
      <c r="F618" s="2" t="s">
        <v>49</v>
      </c>
      <c r="G618" s="2" t="s">
        <v>767</v>
      </c>
      <c r="H618" s="2" t="s">
        <v>46</v>
      </c>
      <c r="I618" s="2">
        <v>8.1600000000000006E-2</v>
      </c>
      <c r="J618" s="2">
        <v>0</v>
      </c>
      <c r="K618" s="2"/>
      <c r="L618" s="2"/>
      <c r="M618" s="2"/>
      <c r="N618" s="2"/>
      <c r="O618" s="2">
        <f t="shared" ref="O618:O649" si="693">ROUND(CP618,2)</f>
        <v>31.94</v>
      </c>
      <c r="P618" s="2">
        <f t="shared" ref="P618:P649" si="694">ROUND(CQ618*I618,2)</f>
        <v>0</v>
      </c>
      <c r="Q618" s="2">
        <f t="shared" ref="Q618:Q649" si="695">ROUND(CR618*I618,2)</f>
        <v>7.19</v>
      </c>
      <c r="R618" s="2">
        <f t="shared" ref="R618:R649" si="696">ROUND(CS618*I618,2)</f>
        <v>0.22</v>
      </c>
      <c r="S618" s="2">
        <f t="shared" ref="S618:S649" si="697">ROUND(CT618*I618,2)</f>
        <v>24.75</v>
      </c>
      <c r="T618" s="2">
        <f t="shared" ref="T618:T649" si="698">ROUND(CU618*I618,2)</f>
        <v>0</v>
      </c>
      <c r="U618" s="2">
        <f t="shared" ref="U618:U649" si="699">CV618*I618</f>
        <v>2.9011247999999998</v>
      </c>
      <c r="V618" s="2">
        <f t="shared" ref="V618:V649" si="700">CW618*I618</f>
        <v>1.7707200000000003E-2</v>
      </c>
      <c r="W618" s="2">
        <f t="shared" ref="W618:W649" si="701">ROUND(CX618*I618,2)</f>
        <v>0</v>
      </c>
      <c r="X618" s="2">
        <f t="shared" ref="X618:X649" si="702">ROUND(CY618,2)</f>
        <v>20.23</v>
      </c>
      <c r="Y618" s="2">
        <f t="shared" ref="Y618:Y649" si="703">ROUND(CZ618,2)</f>
        <v>17.98</v>
      </c>
      <c r="Z618" s="2"/>
      <c r="AA618" s="2">
        <v>27721505</v>
      </c>
      <c r="AB618" s="2">
        <f t="shared" ref="AB618:AB649" si="704">ROUND((AC618+AD618+AF618),2)</f>
        <v>391.33</v>
      </c>
      <c r="AC618" s="2">
        <f>ROUND(((ES618*0)),2)</f>
        <v>0</v>
      </c>
      <c r="AD618" s="2">
        <f>ROUND(((((ET618*0.7))-((EU618*0.7)))+AE618),2)</f>
        <v>88.06</v>
      </c>
      <c r="AE618" s="2">
        <f>ROUND(((EU618*0.7)),2)</f>
        <v>2.67</v>
      </c>
      <c r="AF618" s="2">
        <f>ROUND(((EV618*0.7)),2)</f>
        <v>303.27</v>
      </c>
      <c r="AG618" s="2">
        <f t="shared" ref="AG618:AG649" si="705">ROUND((AP618),2)</f>
        <v>0</v>
      </c>
      <c r="AH618" s="2">
        <f>((EW618*0.7))</f>
        <v>35.552999999999997</v>
      </c>
      <c r="AI618" s="2">
        <f>((EX618*0.7))</f>
        <v>0.217</v>
      </c>
      <c r="AJ618" s="2">
        <f t="shared" ref="AJ618:AJ649" si="706">ROUND((AS618),2)</f>
        <v>0</v>
      </c>
      <c r="AK618" s="2">
        <v>641</v>
      </c>
      <c r="AL618" s="2">
        <v>81.96</v>
      </c>
      <c r="AM618" s="2">
        <v>125.8</v>
      </c>
      <c r="AN618" s="2">
        <v>3.82</v>
      </c>
      <c r="AO618" s="2">
        <v>433.24</v>
      </c>
      <c r="AP618" s="2">
        <v>0</v>
      </c>
      <c r="AQ618" s="2">
        <v>50.79</v>
      </c>
      <c r="AR618" s="2">
        <v>0.31</v>
      </c>
      <c r="AS618" s="2">
        <v>0</v>
      </c>
      <c r="AT618" s="2">
        <v>81</v>
      </c>
      <c r="AU618" s="2">
        <v>72</v>
      </c>
      <c r="AV618" s="2">
        <v>1</v>
      </c>
      <c r="AW618" s="2">
        <v>1</v>
      </c>
      <c r="AX618" s="2"/>
      <c r="AY618" s="2"/>
      <c r="AZ618" s="2">
        <v>1</v>
      </c>
      <c r="BA618" s="2">
        <v>1</v>
      </c>
      <c r="BB618" s="2">
        <v>1</v>
      </c>
      <c r="BC618" s="2">
        <v>1</v>
      </c>
      <c r="BD618" s="2" t="s">
        <v>6</v>
      </c>
      <c r="BE618" s="2" t="s">
        <v>6</v>
      </c>
      <c r="BF618" s="2" t="s">
        <v>6</v>
      </c>
      <c r="BG618" s="2" t="s">
        <v>6</v>
      </c>
      <c r="BH618" s="2">
        <v>0</v>
      </c>
      <c r="BI618" s="2">
        <v>1</v>
      </c>
      <c r="BJ618" s="2" t="s">
        <v>51</v>
      </c>
      <c r="BK618" s="2"/>
      <c r="BL618" s="2"/>
      <c r="BM618" s="2">
        <v>9001</v>
      </c>
      <c r="BN618" s="2">
        <v>0</v>
      </c>
      <c r="BO618" s="2" t="s">
        <v>6</v>
      </c>
      <c r="BP618" s="2">
        <v>0</v>
      </c>
      <c r="BQ618" s="2">
        <v>2</v>
      </c>
      <c r="BR618" s="2">
        <v>0</v>
      </c>
      <c r="BS618" s="2">
        <v>1</v>
      </c>
      <c r="BT618" s="2">
        <v>1</v>
      </c>
      <c r="BU618" s="2">
        <v>1</v>
      </c>
      <c r="BV618" s="2">
        <v>1</v>
      </c>
      <c r="BW618" s="2">
        <v>1</v>
      </c>
      <c r="BX618" s="2">
        <v>1</v>
      </c>
      <c r="BY618" s="2" t="s">
        <v>6</v>
      </c>
      <c r="BZ618" s="2">
        <v>90</v>
      </c>
      <c r="CA618" s="2">
        <v>85</v>
      </c>
      <c r="CB618" s="2"/>
      <c r="CC618" s="2"/>
      <c r="CD618" s="2"/>
      <c r="CE618" s="2"/>
      <c r="CF618" s="2">
        <v>0</v>
      </c>
      <c r="CG618" s="2">
        <v>0</v>
      </c>
      <c r="CH618" s="2"/>
      <c r="CI618" s="2"/>
      <c r="CJ618" s="2"/>
      <c r="CK618" s="2"/>
      <c r="CL618" s="2"/>
      <c r="CM618" s="2">
        <v>0</v>
      </c>
      <c r="CN618" s="2" t="s">
        <v>52</v>
      </c>
      <c r="CO618" s="2">
        <v>0</v>
      </c>
      <c r="CP618" s="2">
        <f t="shared" ref="CP618:CP649" si="707">(P618+Q618+S618)</f>
        <v>31.94</v>
      </c>
      <c r="CQ618" s="2">
        <f t="shared" ref="CQ618:CQ649" si="708">AC618*BC618</f>
        <v>0</v>
      </c>
      <c r="CR618" s="2">
        <f t="shared" ref="CR618:CR649" si="709">AD618*BB618</f>
        <v>88.06</v>
      </c>
      <c r="CS618" s="2">
        <f t="shared" ref="CS618:CS649" si="710">AE618*BS618</f>
        <v>2.67</v>
      </c>
      <c r="CT618" s="2">
        <f t="shared" ref="CT618:CT649" si="711">AF618*BA618</f>
        <v>303.27</v>
      </c>
      <c r="CU618" s="2">
        <f t="shared" ref="CU618:CU649" si="712">AG618</f>
        <v>0</v>
      </c>
      <c r="CV618" s="2">
        <f t="shared" ref="CV618:CV649" si="713">AH618</f>
        <v>35.552999999999997</v>
      </c>
      <c r="CW618" s="2">
        <f t="shared" ref="CW618:CW649" si="714">AI618</f>
        <v>0.217</v>
      </c>
      <c r="CX618" s="2">
        <f t="shared" ref="CX618:CX649" si="715">AJ618</f>
        <v>0</v>
      </c>
      <c r="CY618" s="2">
        <f t="shared" ref="CY618:CY649" si="716">(((S618+R618)*AT618)/100)</f>
        <v>20.2257</v>
      </c>
      <c r="CZ618" s="2">
        <f t="shared" ref="CZ618:CZ649" si="717">(((S618+R618)*AU618)/100)</f>
        <v>17.978400000000001</v>
      </c>
      <c r="DA618" s="2"/>
      <c r="DB618" s="2"/>
      <c r="DC618" s="2" t="s">
        <v>6</v>
      </c>
      <c r="DD618" s="2" t="s">
        <v>21</v>
      </c>
      <c r="DE618" s="2" t="s">
        <v>53</v>
      </c>
      <c r="DF618" s="2" t="s">
        <v>53</v>
      </c>
      <c r="DG618" s="2" t="s">
        <v>53</v>
      </c>
      <c r="DH618" s="2" t="s">
        <v>6</v>
      </c>
      <c r="DI618" s="2" t="s">
        <v>53</v>
      </c>
      <c r="DJ618" s="2" t="s">
        <v>53</v>
      </c>
      <c r="DK618" s="2" t="s">
        <v>6</v>
      </c>
      <c r="DL618" s="2" t="s">
        <v>6</v>
      </c>
      <c r="DM618" s="2" t="s">
        <v>6</v>
      </c>
      <c r="DN618" s="2">
        <v>0</v>
      </c>
      <c r="DO618" s="2">
        <v>0</v>
      </c>
      <c r="DP618" s="2">
        <v>1</v>
      </c>
      <c r="DQ618" s="2">
        <v>1</v>
      </c>
      <c r="DR618" s="2"/>
      <c r="DS618" s="2"/>
      <c r="DT618" s="2"/>
      <c r="DU618" s="2">
        <v>1009</v>
      </c>
      <c r="DV618" s="2" t="s">
        <v>46</v>
      </c>
      <c r="DW618" s="2" t="s">
        <v>46</v>
      </c>
      <c r="DX618" s="2">
        <v>1000</v>
      </c>
      <c r="DY618" s="2"/>
      <c r="DZ618" s="2"/>
      <c r="EA618" s="2"/>
      <c r="EB618" s="2"/>
      <c r="EC618" s="2"/>
      <c r="ED618" s="2"/>
      <c r="EE618" s="2">
        <v>27029022</v>
      </c>
      <c r="EF618" s="2">
        <v>2</v>
      </c>
      <c r="EG618" s="2" t="s">
        <v>23</v>
      </c>
      <c r="EH618" s="2">
        <v>0</v>
      </c>
      <c r="EI618" s="2" t="s">
        <v>6</v>
      </c>
      <c r="EJ618" s="2">
        <v>1</v>
      </c>
      <c r="EK618" s="2">
        <v>9001</v>
      </c>
      <c r="EL618" s="2" t="s">
        <v>54</v>
      </c>
      <c r="EM618" s="2" t="s">
        <v>55</v>
      </c>
      <c r="EN618" s="2"/>
      <c r="EO618" s="2" t="s">
        <v>56</v>
      </c>
      <c r="EP618" s="2"/>
      <c r="EQ618" s="2">
        <v>0</v>
      </c>
      <c r="ER618" s="2">
        <v>641</v>
      </c>
      <c r="ES618" s="2">
        <v>81.96</v>
      </c>
      <c r="ET618" s="2">
        <v>125.8</v>
      </c>
      <c r="EU618" s="2">
        <v>3.82</v>
      </c>
      <c r="EV618" s="2">
        <v>433.24</v>
      </c>
      <c r="EW618" s="2">
        <v>50.79</v>
      </c>
      <c r="EX618" s="2">
        <v>0.31</v>
      </c>
      <c r="EY618" s="2">
        <v>0</v>
      </c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>
        <v>0</v>
      </c>
      <c r="FR618" s="2">
        <f t="shared" ref="FR618:FR649" si="718">ROUND(IF(AND(BH618=3,BI618=3),P618,0),2)</f>
        <v>0</v>
      </c>
      <c r="FS618" s="2">
        <v>0</v>
      </c>
      <c r="FT618" s="2" t="s">
        <v>27</v>
      </c>
      <c r="FU618" s="2" t="s">
        <v>28</v>
      </c>
      <c r="FV618" s="2"/>
      <c r="FW618" s="2"/>
      <c r="FX618" s="2">
        <v>81</v>
      </c>
      <c r="FY618" s="2">
        <v>72.25</v>
      </c>
      <c r="FZ618" s="2"/>
      <c r="GA618" s="2" t="s">
        <v>6</v>
      </c>
      <c r="GB618" s="2"/>
      <c r="GC618" s="2"/>
      <c r="GD618" s="2">
        <v>0</v>
      </c>
      <c r="GE618" s="2"/>
      <c r="GF618" s="2">
        <v>1808540986</v>
      </c>
      <c r="GG618" s="2">
        <v>2</v>
      </c>
      <c r="GH618" s="2">
        <v>1</v>
      </c>
      <c r="GI618" s="2">
        <v>-2</v>
      </c>
      <c r="GJ618" s="2">
        <v>0</v>
      </c>
      <c r="GK618" s="2">
        <f>ROUND(R618*(R12)/100,2)</f>
        <v>0</v>
      </c>
      <c r="GL618" s="2">
        <f t="shared" ref="GL618:GL649" si="719">ROUND(IF(AND(BH618=3,BI618=3,FS618&lt;&gt;0),P618,0),2)</f>
        <v>0</v>
      </c>
      <c r="GM618" s="2">
        <f t="shared" ref="GM618:GM649" si="720">ROUND(O618+X618+Y618+GK618,2)+GX618</f>
        <v>70.150000000000006</v>
      </c>
      <c r="GN618" s="2">
        <f t="shared" ref="GN618:GN649" si="721">IF(OR(BI618=0,BI618=1),ROUND(O618+X618+Y618+GK618,2),0)</f>
        <v>70.150000000000006</v>
      </c>
      <c r="GO618" s="2">
        <f t="shared" ref="GO618:GO649" si="722">IF(BI618=2,ROUND(O618+X618+Y618+GK618,2),0)</f>
        <v>0</v>
      </c>
      <c r="GP618" s="2">
        <f t="shared" ref="GP618:GP649" si="723">IF(BI618=4,ROUND(O618+X618+Y618+GK618,2)+GX618,0)</f>
        <v>0</v>
      </c>
      <c r="GQ618" s="2"/>
      <c r="GR618" s="2">
        <v>0</v>
      </c>
      <c r="GS618" s="2">
        <v>3</v>
      </c>
      <c r="GT618" s="2">
        <v>0</v>
      </c>
      <c r="GU618" s="2" t="s">
        <v>6</v>
      </c>
      <c r="GV618" s="2">
        <f t="shared" ref="GV618:GV649" si="724">ROUND(GT618,2)</f>
        <v>0</v>
      </c>
      <c r="GW618" s="2">
        <v>1</v>
      </c>
      <c r="GX618" s="2">
        <f t="shared" ref="GX618:GX649" si="725">ROUND(GV618*GW618*I618,2)</f>
        <v>0</v>
      </c>
      <c r="GY618" s="2"/>
      <c r="GZ618" s="2"/>
      <c r="HA618" s="2">
        <v>0</v>
      </c>
      <c r="HB618" s="2">
        <v>0</v>
      </c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>
        <v>0</v>
      </c>
      <c r="IL618" s="2"/>
      <c r="IM618" s="2"/>
      <c r="IN618" s="2"/>
      <c r="IO618" s="2"/>
      <c r="IP618" s="2"/>
      <c r="IQ618" s="2"/>
      <c r="IR618" s="2"/>
      <c r="IS618" s="2"/>
      <c r="IT618" s="2"/>
      <c r="IU618" s="2"/>
    </row>
    <row r="619" spans="1:255" x14ac:dyDescent="0.2">
      <c r="A619">
        <v>17</v>
      </c>
      <c r="B619">
        <v>1</v>
      </c>
      <c r="C619">
        <f>ROW(SmtRes!A1698)</f>
        <v>1698</v>
      </c>
      <c r="D619">
        <f>ROW(EtalonRes!A1696)</f>
        <v>1696</v>
      </c>
      <c r="E619" t="s">
        <v>766</v>
      </c>
      <c r="F619" t="s">
        <v>49</v>
      </c>
      <c r="G619" t="s">
        <v>767</v>
      </c>
      <c r="H619" t="s">
        <v>46</v>
      </c>
      <c r="I619">
        <v>8.1600000000000006E-2</v>
      </c>
      <c r="J619">
        <v>0</v>
      </c>
      <c r="O619">
        <f t="shared" si="693"/>
        <v>31.94</v>
      </c>
      <c r="P619">
        <f t="shared" si="694"/>
        <v>0</v>
      </c>
      <c r="Q619">
        <f t="shared" si="695"/>
        <v>7.19</v>
      </c>
      <c r="R619">
        <f t="shared" si="696"/>
        <v>0.22</v>
      </c>
      <c r="S619">
        <f t="shared" si="697"/>
        <v>24.75</v>
      </c>
      <c r="T619">
        <f t="shared" si="698"/>
        <v>0</v>
      </c>
      <c r="U619">
        <f t="shared" si="699"/>
        <v>2.9011247999999998</v>
      </c>
      <c r="V619">
        <f t="shared" si="700"/>
        <v>1.7707200000000003E-2</v>
      </c>
      <c r="W619">
        <f t="shared" si="701"/>
        <v>0</v>
      </c>
      <c r="X619">
        <f t="shared" si="702"/>
        <v>20.23</v>
      </c>
      <c r="Y619">
        <f t="shared" si="703"/>
        <v>17.98</v>
      </c>
      <c r="AA619">
        <v>27721504</v>
      </c>
      <c r="AB619">
        <f t="shared" si="704"/>
        <v>391.33</v>
      </c>
      <c r="AC619">
        <f>ROUND(((ES619*0)),2)</f>
        <v>0</v>
      </c>
      <c r="AD619">
        <f>ROUND(((((ET619*0.7))-((EU619*0.7)))+AE619),2)</f>
        <v>88.06</v>
      </c>
      <c r="AE619">
        <f>ROUND(((EU619*0.7)),2)</f>
        <v>2.67</v>
      </c>
      <c r="AF619">
        <f>ROUND(((EV619*0.7)),2)</f>
        <v>303.27</v>
      </c>
      <c r="AG619">
        <f t="shared" si="705"/>
        <v>0</v>
      </c>
      <c r="AH619">
        <f>((EW619*0.7))</f>
        <v>35.552999999999997</v>
      </c>
      <c r="AI619">
        <f>((EX619*0.7))</f>
        <v>0.217</v>
      </c>
      <c r="AJ619">
        <f t="shared" si="706"/>
        <v>0</v>
      </c>
      <c r="AK619">
        <v>641</v>
      </c>
      <c r="AL619">
        <v>81.96</v>
      </c>
      <c r="AM619">
        <v>125.8</v>
      </c>
      <c r="AN619">
        <v>3.82</v>
      </c>
      <c r="AO619">
        <v>433.24</v>
      </c>
      <c r="AP619">
        <v>0</v>
      </c>
      <c r="AQ619">
        <v>50.79</v>
      </c>
      <c r="AR619">
        <v>0.31</v>
      </c>
      <c r="AS619">
        <v>0</v>
      </c>
      <c r="AT619">
        <v>81</v>
      </c>
      <c r="AU619">
        <v>72</v>
      </c>
      <c r="AV619">
        <v>1</v>
      </c>
      <c r="AW619">
        <v>1</v>
      </c>
      <c r="AZ619">
        <v>1</v>
      </c>
      <c r="BA619">
        <v>1</v>
      </c>
      <c r="BB619">
        <v>1</v>
      </c>
      <c r="BC619">
        <v>1</v>
      </c>
      <c r="BD619" t="s">
        <v>6</v>
      </c>
      <c r="BE619" t="s">
        <v>6</v>
      </c>
      <c r="BF619" t="s">
        <v>6</v>
      </c>
      <c r="BG619" t="s">
        <v>6</v>
      </c>
      <c r="BH619">
        <v>0</v>
      </c>
      <c r="BI619">
        <v>1</v>
      </c>
      <c r="BJ619" t="s">
        <v>51</v>
      </c>
      <c r="BM619">
        <v>9001</v>
      </c>
      <c r="BN619">
        <v>0</v>
      </c>
      <c r="BO619" t="s">
        <v>6</v>
      </c>
      <c r="BP619">
        <v>0</v>
      </c>
      <c r="BQ619">
        <v>2</v>
      </c>
      <c r="BR619">
        <v>0</v>
      </c>
      <c r="BS619">
        <v>1</v>
      </c>
      <c r="BT619">
        <v>1</v>
      </c>
      <c r="BU619">
        <v>1</v>
      </c>
      <c r="BV619">
        <v>1</v>
      </c>
      <c r="BW619">
        <v>1</v>
      </c>
      <c r="BX619">
        <v>1</v>
      </c>
      <c r="BY619" t="s">
        <v>6</v>
      </c>
      <c r="BZ619">
        <v>90</v>
      </c>
      <c r="CA619">
        <v>85</v>
      </c>
      <c r="CF619">
        <v>0</v>
      </c>
      <c r="CG619">
        <v>0</v>
      </c>
      <c r="CM619">
        <v>0</v>
      </c>
      <c r="CN619" t="s">
        <v>52</v>
      </c>
      <c r="CO619">
        <v>0</v>
      </c>
      <c r="CP619">
        <f t="shared" si="707"/>
        <v>31.94</v>
      </c>
      <c r="CQ619">
        <f t="shared" si="708"/>
        <v>0</v>
      </c>
      <c r="CR619">
        <f t="shared" si="709"/>
        <v>88.06</v>
      </c>
      <c r="CS619">
        <f t="shared" si="710"/>
        <v>2.67</v>
      </c>
      <c r="CT619">
        <f t="shared" si="711"/>
        <v>303.27</v>
      </c>
      <c r="CU619">
        <f t="shared" si="712"/>
        <v>0</v>
      </c>
      <c r="CV619">
        <f t="shared" si="713"/>
        <v>35.552999999999997</v>
      </c>
      <c r="CW619">
        <f t="shared" si="714"/>
        <v>0.217</v>
      </c>
      <c r="CX619">
        <f t="shared" si="715"/>
        <v>0</v>
      </c>
      <c r="CY619">
        <f t="shared" si="716"/>
        <v>20.2257</v>
      </c>
      <c r="CZ619">
        <f t="shared" si="717"/>
        <v>17.978400000000001</v>
      </c>
      <c r="DC619" t="s">
        <v>6</v>
      </c>
      <c r="DD619" t="s">
        <v>21</v>
      </c>
      <c r="DE619" t="s">
        <v>53</v>
      </c>
      <c r="DF619" t="s">
        <v>53</v>
      </c>
      <c r="DG619" t="s">
        <v>53</v>
      </c>
      <c r="DH619" t="s">
        <v>6</v>
      </c>
      <c r="DI619" t="s">
        <v>53</v>
      </c>
      <c r="DJ619" t="s">
        <v>53</v>
      </c>
      <c r="DK619" t="s">
        <v>6</v>
      </c>
      <c r="DL619" t="s">
        <v>6</v>
      </c>
      <c r="DM619" t="s">
        <v>6</v>
      </c>
      <c r="DN619">
        <v>0</v>
      </c>
      <c r="DO619">
        <v>0</v>
      </c>
      <c r="DP619">
        <v>1</v>
      </c>
      <c r="DQ619">
        <v>1</v>
      </c>
      <c r="DU619">
        <v>1009</v>
      </c>
      <c r="DV619" t="s">
        <v>46</v>
      </c>
      <c r="DW619" t="s">
        <v>46</v>
      </c>
      <c r="DX619">
        <v>1000</v>
      </c>
      <c r="EE619">
        <v>27029022</v>
      </c>
      <c r="EF619">
        <v>2</v>
      </c>
      <c r="EG619" t="s">
        <v>23</v>
      </c>
      <c r="EH619">
        <v>0</v>
      </c>
      <c r="EI619" t="s">
        <v>6</v>
      </c>
      <c r="EJ619">
        <v>1</v>
      </c>
      <c r="EK619">
        <v>9001</v>
      </c>
      <c r="EL619" t="s">
        <v>54</v>
      </c>
      <c r="EM619" t="s">
        <v>55</v>
      </c>
      <c r="EO619" t="s">
        <v>56</v>
      </c>
      <c r="EQ619">
        <v>0</v>
      </c>
      <c r="ER619">
        <v>641</v>
      </c>
      <c r="ES619">
        <v>81.96</v>
      </c>
      <c r="ET619">
        <v>125.8</v>
      </c>
      <c r="EU619">
        <v>3.82</v>
      </c>
      <c r="EV619">
        <v>433.24</v>
      </c>
      <c r="EW619">
        <v>50.79</v>
      </c>
      <c r="EX619">
        <v>0.31</v>
      </c>
      <c r="EY619">
        <v>0</v>
      </c>
      <c r="FQ619">
        <v>0</v>
      </c>
      <c r="FR619">
        <f t="shared" si="718"/>
        <v>0</v>
      </c>
      <c r="FS619">
        <v>0</v>
      </c>
      <c r="FT619" t="s">
        <v>27</v>
      </c>
      <c r="FU619" t="s">
        <v>28</v>
      </c>
      <c r="FX619">
        <v>81</v>
      </c>
      <c r="FY619">
        <v>72.25</v>
      </c>
      <c r="GA619" t="s">
        <v>6</v>
      </c>
      <c r="GD619">
        <v>0</v>
      </c>
      <c r="GF619">
        <v>1808540986</v>
      </c>
      <c r="GG619">
        <v>2</v>
      </c>
      <c r="GH619">
        <v>1</v>
      </c>
      <c r="GI619">
        <v>-2</v>
      </c>
      <c r="GJ619">
        <v>0</v>
      </c>
      <c r="GK619">
        <f>ROUND(R619*(S12)/100,2)</f>
        <v>0</v>
      </c>
      <c r="GL619">
        <f t="shared" si="719"/>
        <v>0</v>
      </c>
      <c r="GM619">
        <f t="shared" si="720"/>
        <v>70.150000000000006</v>
      </c>
      <c r="GN619">
        <f t="shared" si="721"/>
        <v>70.150000000000006</v>
      </c>
      <c r="GO619">
        <f t="shared" si="722"/>
        <v>0</v>
      </c>
      <c r="GP619">
        <f t="shared" si="723"/>
        <v>0</v>
      </c>
      <c r="GR619">
        <v>0</v>
      </c>
      <c r="GS619">
        <v>0</v>
      </c>
      <c r="GT619">
        <v>0</v>
      </c>
      <c r="GU619" t="s">
        <v>6</v>
      </c>
      <c r="GV619">
        <f t="shared" si="724"/>
        <v>0</v>
      </c>
      <c r="GW619">
        <v>1</v>
      </c>
      <c r="GX619">
        <f t="shared" si="725"/>
        <v>0</v>
      </c>
      <c r="HA619">
        <v>0</v>
      </c>
      <c r="HB619">
        <v>0</v>
      </c>
      <c r="IK619">
        <v>0</v>
      </c>
    </row>
    <row r="620" spans="1:255" x14ac:dyDescent="0.2">
      <c r="A620" s="2">
        <v>17</v>
      </c>
      <c r="B620" s="2">
        <v>1</v>
      </c>
      <c r="C620" s="2">
        <f>ROW(SmtRes!A1701)</f>
        <v>1701</v>
      </c>
      <c r="D620" s="2">
        <f>ROW(EtalonRes!A1699)</f>
        <v>1699</v>
      </c>
      <c r="E620" s="2" t="s">
        <v>768</v>
      </c>
      <c r="F620" s="2" t="s">
        <v>315</v>
      </c>
      <c r="G620" s="2" t="s">
        <v>316</v>
      </c>
      <c r="H620" s="2" t="s">
        <v>317</v>
      </c>
      <c r="I620" s="2">
        <f>ROUND(5/100,9)</f>
        <v>0.05</v>
      </c>
      <c r="J620" s="2">
        <v>0</v>
      </c>
      <c r="K620" s="2"/>
      <c r="L620" s="2"/>
      <c r="M620" s="2"/>
      <c r="N620" s="2"/>
      <c r="O620" s="2">
        <f t="shared" si="693"/>
        <v>7.3</v>
      </c>
      <c r="P620" s="2">
        <f t="shared" si="694"/>
        <v>0</v>
      </c>
      <c r="Q620" s="2">
        <f t="shared" si="695"/>
        <v>0.13</v>
      </c>
      <c r="R620" s="2">
        <f t="shared" si="696"/>
        <v>0.05</v>
      </c>
      <c r="S620" s="2">
        <f t="shared" si="697"/>
        <v>7.17</v>
      </c>
      <c r="T620" s="2">
        <f t="shared" si="698"/>
        <v>0</v>
      </c>
      <c r="U620" s="2">
        <f t="shared" si="699"/>
        <v>0.89450000000000007</v>
      </c>
      <c r="V620" s="2">
        <f t="shared" si="700"/>
        <v>4.0000000000000001E-3</v>
      </c>
      <c r="W620" s="2">
        <f t="shared" si="701"/>
        <v>0</v>
      </c>
      <c r="X620" s="2">
        <f t="shared" si="702"/>
        <v>6.14</v>
      </c>
      <c r="Y620" s="2">
        <f t="shared" si="703"/>
        <v>4.6900000000000004</v>
      </c>
      <c r="Z620" s="2"/>
      <c r="AA620" s="2">
        <v>27721505</v>
      </c>
      <c r="AB620" s="2">
        <f t="shared" si="704"/>
        <v>145.97999999999999</v>
      </c>
      <c r="AC620" s="2">
        <f t="shared" ref="AC620:AC633" si="726">ROUND((ES620),2)</f>
        <v>0</v>
      </c>
      <c r="AD620" s="2">
        <f t="shared" ref="AD620:AD633" si="727">ROUND((((ET620)-(EU620))+AE620),2)</f>
        <v>2.5</v>
      </c>
      <c r="AE620" s="2">
        <f t="shared" ref="AE620:AE633" si="728">ROUND((EU620),2)</f>
        <v>1.08</v>
      </c>
      <c r="AF620" s="2">
        <f t="shared" ref="AF620:AF633" si="729">ROUND((EV620),2)</f>
        <v>143.47999999999999</v>
      </c>
      <c r="AG620" s="2">
        <f t="shared" si="705"/>
        <v>0</v>
      </c>
      <c r="AH620" s="2">
        <f t="shared" ref="AH620:AH633" si="730">(EW620)</f>
        <v>17.89</v>
      </c>
      <c r="AI620" s="2">
        <f t="shared" ref="AI620:AI633" si="731">(EX620)</f>
        <v>0.08</v>
      </c>
      <c r="AJ620" s="2">
        <f t="shared" si="706"/>
        <v>0</v>
      </c>
      <c r="AK620" s="2">
        <v>145.97999999999999</v>
      </c>
      <c r="AL620" s="2">
        <v>0</v>
      </c>
      <c r="AM620" s="2">
        <v>2.5</v>
      </c>
      <c r="AN620" s="2">
        <v>1.08</v>
      </c>
      <c r="AO620" s="2">
        <v>143.47999999999999</v>
      </c>
      <c r="AP620" s="2">
        <v>0</v>
      </c>
      <c r="AQ620" s="2">
        <v>17.89</v>
      </c>
      <c r="AR620" s="2">
        <v>0.08</v>
      </c>
      <c r="AS620" s="2">
        <v>0</v>
      </c>
      <c r="AT620" s="2">
        <v>85</v>
      </c>
      <c r="AU620" s="2">
        <v>65</v>
      </c>
      <c r="AV620" s="2">
        <v>1</v>
      </c>
      <c r="AW620" s="2">
        <v>1</v>
      </c>
      <c r="AX620" s="2"/>
      <c r="AY620" s="2"/>
      <c r="AZ620" s="2">
        <v>1</v>
      </c>
      <c r="BA620" s="2">
        <v>1</v>
      </c>
      <c r="BB620" s="2">
        <v>1</v>
      </c>
      <c r="BC620" s="2">
        <v>1</v>
      </c>
      <c r="BD620" s="2" t="s">
        <v>6</v>
      </c>
      <c r="BE620" s="2" t="s">
        <v>6</v>
      </c>
      <c r="BF620" s="2" t="s">
        <v>6</v>
      </c>
      <c r="BG620" s="2" t="s">
        <v>6</v>
      </c>
      <c r="BH620" s="2">
        <v>0</v>
      </c>
      <c r="BI620" s="2">
        <v>1</v>
      </c>
      <c r="BJ620" s="2" t="s">
        <v>318</v>
      </c>
      <c r="BK620" s="2"/>
      <c r="BL620" s="2"/>
      <c r="BM620" s="2">
        <v>67001</v>
      </c>
      <c r="BN620" s="2">
        <v>0</v>
      </c>
      <c r="BO620" s="2" t="s">
        <v>6</v>
      </c>
      <c r="BP620" s="2">
        <v>0</v>
      </c>
      <c r="BQ620" s="2">
        <v>6</v>
      </c>
      <c r="BR620" s="2">
        <v>0</v>
      </c>
      <c r="BS620" s="2">
        <v>1</v>
      </c>
      <c r="BT620" s="2">
        <v>1</v>
      </c>
      <c r="BU620" s="2">
        <v>1</v>
      </c>
      <c r="BV620" s="2">
        <v>1</v>
      </c>
      <c r="BW620" s="2">
        <v>1</v>
      </c>
      <c r="BX620" s="2">
        <v>1</v>
      </c>
      <c r="BY620" s="2" t="s">
        <v>6</v>
      </c>
      <c r="BZ620" s="2">
        <v>85</v>
      </c>
      <c r="CA620" s="2">
        <v>65</v>
      </c>
      <c r="CB620" s="2"/>
      <c r="CC620" s="2"/>
      <c r="CD620" s="2"/>
      <c r="CE620" s="2"/>
      <c r="CF620" s="2">
        <v>0</v>
      </c>
      <c r="CG620" s="2">
        <v>0</v>
      </c>
      <c r="CH620" s="2"/>
      <c r="CI620" s="2"/>
      <c r="CJ620" s="2"/>
      <c r="CK620" s="2"/>
      <c r="CL620" s="2"/>
      <c r="CM620" s="2">
        <v>0</v>
      </c>
      <c r="CN620" s="2" t="s">
        <v>6</v>
      </c>
      <c r="CO620" s="2">
        <v>0</v>
      </c>
      <c r="CP620" s="2">
        <f t="shared" si="707"/>
        <v>7.3</v>
      </c>
      <c r="CQ620" s="2">
        <f t="shared" si="708"/>
        <v>0</v>
      </c>
      <c r="CR620" s="2">
        <f t="shared" si="709"/>
        <v>2.5</v>
      </c>
      <c r="CS620" s="2">
        <f t="shared" si="710"/>
        <v>1.08</v>
      </c>
      <c r="CT620" s="2">
        <f t="shared" si="711"/>
        <v>143.47999999999999</v>
      </c>
      <c r="CU620" s="2">
        <f t="shared" si="712"/>
        <v>0</v>
      </c>
      <c r="CV620" s="2">
        <f t="shared" si="713"/>
        <v>17.89</v>
      </c>
      <c r="CW620" s="2">
        <f t="shared" si="714"/>
        <v>0.08</v>
      </c>
      <c r="CX620" s="2">
        <f t="shared" si="715"/>
        <v>0</v>
      </c>
      <c r="CY620" s="2">
        <f t="shared" si="716"/>
        <v>6.1369999999999996</v>
      </c>
      <c r="CZ620" s="2">
        <f t="shared" si="717"/>
        <v>4.6930000000000005</v>
      </c>
      <c r="DA620" s="2"/>
      <c r="DB620" s="2"/>
      <c r="DC620" s="2" t="s">
        <v>6</v>
      </c>
      <c r="DD620" s="2" t="s">
        <v>6</v>
      </c>
      <c r="DE620" s="2" t="s">
        <v>6</v>
      </c>
      <c r="DF620" s="2" t="s">
        <v>6</v>
      </c>
      <c r="DG620" s="2" t="s">
        <v>6</v>
      </c>
      <c r="DH620" s="2" t="s">
        <v>6</v>
      </c>
      <c r="DI620" s="2" t="s">
        <v>6</v>
      </c>
      <c r="DJ620" s="2" t="s">
        <v>6</v>
      </c>
      <c r="DK620" s="2" t="s">
        <v>6</v>
      </c>
      <c r="DL620" s="2" t="s">
        <v>6</v>
      </c>
      <c r="DM620" s="2" t="s">
        <v>6</v>
      </c>
      <c r="DN620" s="2">
        <v>0</v>
      </c>
      <c r="DO620" s="2">
        <v>0</v>
      </c>
      <c r="DP620" s="2">
        <v>1</v>
      </c>
      <c r="DQ620" s="2">
        <v>1</v>
      </c>
      <c r="DR620" s="2"/>
      <c r="DS620" s="2"/>
      <c r="DT620" s="2"/>
      <c r="DU620" s="2">
        <v>1013</v>
      </c>
      <c r="DV620" s="2" t="s">
        <v>317</v>
      </c>
      <c r="DW620" s="2" t="s">
        <v>317</v>
      </c>
      <c r="DX620" s="2">
        <v>1</v>
      </c>
      <c r="DY620" s="2"/>
      <c r="DZ620" s="2"/>
      <c r="EA620" s="2"/>
      <c r="EB620" s="2"/>
      <c r="EC620" s="2"/>
      <c r="ED620" s="2"/>
      <c r="EE620" s="2">
        <v>27029148</v>
      </c>
      <c r="EF620" s="2">
        <v>6</v>
      </c>
      <c r="EG620" s="2" t="s">
        <v>40</v>
      </c>
      <c r="EH620" s="2">
        <v>0</v>
      </c>
      <c r="EI620" s="2" t="s">
        <v>6</v>
      </c>
      <c r="EJ620" s="2">
        <v>1</v>
      </c>
      <c r="EK620" s="2">
        <v>67001</v>
      </c>
      <c r="EL620" s="2" t="s">
        <v>319</v>
      </c>
      <c r="EM620" s="2" t="s">
        <v>320</v>
      </c>
      <c r="EN620" s="2"/>
      <c r="EO620" s="2" t="s">
        <v>6</v>
      </c>
      <c r="EP620" s="2"/>
      <c r="EQ620" s="2">
        <v>0</v>
      </c>
      <c r="ER620" s="2">
        <v>145.97999999999999</v>
      </c>
      <c r="ES620" s="2">
        <v>0</v>
      </c>
      <c r="ET620" s="2">
        <v>2.5</v>
      </c>
      <c r="EU620" s="2">
        <v>1.08</v>
      </c>
      <c r="EV620" s="2">
        <v>143.47999999999999</v>
      </c>
      <c r="EW620" s="2">
        <v>17.89</v>
      </c>
      <c r="EX620" s="2">
        <v>0.08</v>
      </c>
      <c r="EY620" s="2">
        <v>0</v>
      </c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>
        <v>0</v>
      </c>
      <c r="FR620" s="2">
        <f t="shared" si="718"/>
        <v>0</v>
      </c>
      <c r="FS620" s="2">
        <v>0</v>
      </c>
      <c r="FT620" s="2"/>
      <c r="FU620" s="2"/>
      <c r="FV620" s="2"/>
      <c r="FW620" s="2"/>
      <c r="FX620" s="2">
        <v>85</v>
      </c>
      <c r="FY620" s="2">
        <v>65</v>
      </c>
      <c r="FZ620" s="2"/>
      <c r="GA620" s="2" t="s">
        <v>6</v>
      </c>
      <c r="GB620" s="2"/>
      <c r="GC620" s="2"/>
      <c r="GD620" s="2">
        <v>0</v>
      </c>
      <c r="GE620" s="2"/>
      <c r="GF620" s="2">
        <v>-194580641</v>
      </c>
      <c r="GG620" s="2">
        <v>2</v>
      </c>
      <c r="GH620" s="2">
        <v>1</v>
      </c>
      <c r="GI620" s="2">
        <v>-2</v>
      </c>
      <c r="GJ620" s="2">
        <v>0</v>
      </c>
      <c r="GK620" s="2">
        <f>ROUND(R620*(R12)/100,2)</f>
        <v>0</v>
      </c>
      <c r="GL620" s="2">
        <f t="shared" si="719"/>
        <v>0</v>
      </c>
      <c r="GM620" s="2">
        <f t="shared" si="720"/>
        <v>18.13</v>
      </c>
      <c r="GN620" s="2">
        <f t="shared" si="721"/>
        <v>18.13</v>
      </c>
      <c r="GO620" s="2">
        <f t="shared" si="722"/>
        <v>0</v>
      </c>
      <c r="GP620" s="2">
        <f t="shared" si="723"/>
        <v>0</v>
      </c>
      <c r="GQ620" s="2"/>
      <c r="GR620" s="2">
        <v>0</v>
      </c>
      <c r="GS620" s="2">
        <v>3</v>
      </c>
      <c r="GT620" s="2">
        <v>0</v>
      </c>
      <c r="GU620" s="2" t="s">
        <v>6</v>
      </c>
      <c r="GV620" s="2">
        <f t="shared" si="724"/>
        <v>0</v>
      </c>
      <c r="GW620" s="2">
        <v>1</v>
      </c>
      <c r="GX620" s="2">
        <f t="shared" si="725"/>
        <v>0</v>
      </c>
      <c r="GY620" s="2"/>
      <c r="GZ620" s="2"/>
      <c r="HA620" s="2">
        <v>0</v>
      </c>
      <c r="HB620" s="2">
        <v>0</v>
      </c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>
        <v>0</v>
      </c>
      <c r="IL620" s="2"/>
      <c r="IM620" s="2"/>
      <c r="IN620" s="2"/>
      <c r="IO620" s="2"/>
      <c r="IP620" s="2"/>
      <c r="IQ620" s="2"/>
      <c r="IR620" s="2"/>
      <c r="IS620" s="2"/>
      <c r="IT620" s="2"/>
      <c r="IU620" s="2"/>
    </row>
    <row r="621" spans="1:255" x14ac:dyDescent="0.2">
      <c r="A621">
        <v>17</v>
      </c>
      <c r="B621">
        <v>1</v>
      </c>
      <c r="C621">
        <f>ROW(SmtRes!A1704)</f>
        <v>1704</v>
      </c>
      <c r="D621">
        <f>ROW(EtalonRes!A1702)</f>
        <v>1702</v>
      </c>
      <c r="E621" t="s">
        <v>768</v>
      </c>
      <c r="F621" t="s">
        <v>315</v>
      </c>
      <c r="G621" t="s">
        <v>316</v>
      </c>
      <c r="H621" t="s">
        <v>317</v>
      </c>
      <c r="I621">
        <f>ROUND(5/100,9)</f>
        <v>0.05</v>
      </c>
      <c r="J621">
        <v>0</v>
      </c>
      <c r="O621">
        <f t="shared" si="693"/>
        <v>7.3</v>
      </c>
      <c r="P621">
        <f t="shared" si="694"/>
        <v>0</v>
      </c>
      <c r="Q621">
        <f t="shared" si="695"/>
        <v>0.13</v>
      </c>
      <c r="R621">
        <f t="shared" si="696"/>
        <v>0.05</v>
      </c>
      <c r="S621">
        <f t="shared" si="697"/>
        <v>7.17</v>
      </c>
      <c r="T621">
        <f t="shared" si="698"/>
        <v>0</v>
      </c>
      <c r="U621">
        <f t="shared" si="699"/>
        <v>0.89450000000000007</v>
      </c>
      <c r="V621">
        <f t="shared" si="700"/>
        <v>4.0000000000000001E-3</v>
      </c>
      <c r="W621">
        <f t="shared" si="701"/>
        <v>0</v>
      </c>
      <c r="X621">
        <f t="shared" si="702"/>
        <v>6.14</v>
      </c>
      <c r="Y621">
        <f t="shared" si="703"/>
        <v>4.6900000000000004</v>
      </c>
      <c r="AA621">
        <v>27721504</v>
      </c>
      <c r="AB621">
        <f t="shared" si="704"/>
        <v>145.97999999999999</v>
      </c>
      <c r="AC621">
        <f t="shared" si="726"/>
        <v>0</v>
      </c>
      <c r="AD621">
        <f t="shared" si="727"/>
        <v>2.5</v>
      </c>
      <c r="AE621">
        <f t="shared" si="728"/>
        <v>1.08</v>
      </c>
      <c r="AF621">
        <f t="shared" si="729"/>
        <v>143.47999999999999</v>
      </c>
      <c r="AG621">
        <f t="shared" si="705"/>
        <v>0</v>
      </c>
      <c r="AH621">
        <f t="shared" si="730"/>
        <v>17.89</v>
      </c>
      <c r="AI621">
        <f t="shared" si="731"/>
        <v>0.08</v>
      </c>
      <c r="AJ621">
        <f t="shared" si="706"/>
        <v>0</v>
      </c>
      <c r="AK621">
        <v>145.97999999999999</v>
      </c>
      <c r="AL621">
        <v>0</v>
      </c>
      <c r="AM621">
        <v>2.5</v>
      </c>
      <c r="AN621">
        <v>1.08</v>
      </c>
      <c r="AO621">
        <v>143.47999999999999</v>
      </c>
      <c r="AP621">
        <v>0</v>
      </c>
      <c r="AQ621">
        <v>17.89</v>
      </c>
      <c r="AR621">
        <v>0.08</v>
      </c>
      <c r="AS621">
        <v>0</v>
      </c>
      <c r="AT621">
        <v>85</v>
      </c>
      <c r="AU621">
        <v>65</v>
      </c>
      <c r="AV621">
        <v>1</v>
      </c>
      <c r="AW621">
        <v>1</v>
      </c>
      <c r="AZ621">
        <v>1</v>
      </c>
      <c r="BA621">
        <v>1</v>
      </c>
      <c r="BB621">
        <v>1</v>
      </c>
      <c r="BC621">
        <v>1</v>
      </c>
      <c r="BD621" t="s">
        <v>6</v>
      </c>
      <c r="BE621" t="s">
        <v>6</v>
      </c>
      <c r="BF621" t="s">
        <v>6</v>
      </c>
      <c r="BG621" t="s">
        <v>6</v>
      </c>
      <c r="BH621">
        <v>0</v>
      </c>
      <c r="BI621">
        <v>1</v>
      </c>
      <c r="BJ621" t="s">
        <v>318</v>
      </c>
      <c r="BM621">
        <v>67001</v>
      </c>
      <c r="BN621">
        <v>0</v>
      </c>
      <c r="BO621" t="s">
        <v>6</v>
      </c>
      <c r="BP621">
        <v>0</v>
      </c>
      <c r="BQ621">
        <v>6</v>
      </c>
      <c r="BR621">
        <v>0</v>
      </c>
      <c r="BS621">
        <v>1</v>
      </c>
      <c r="BT621">
        <v>1</v>
      </c>
      <c r="BU621">
        <v>1</v>
      </c>
      <c r="BV621">
        <v>1</v>
      </c>
      <c r="BW621">
        <v>1</v>
      </c>
      <c r="BX621">
        <v>1</v>
      </c>
      <c r="BY621" t="s">
        <v>6</v>
      </c>
      <c r="BZ621">
        <v>85</v>
      </c>
      <c r="CA621">
        <v>65</v>
      </c>
      <c r="CF621">
        <v>0</v>
      </c>
      <c r="CG621">
        <v>0</v>
      </c>
      <c r="CM621">
        <v>0</v>
      </c>
      <c r="CN621" t="s">
        <v>6</v>
      </c>
      <c r="CO621">
        <v>0</v>
      </c>
      <c r="CP621">
        <f t="shared" si="707"/>
        <v>7.3</v>
      </c>
      <c r="CQ621">
        <f t="shared" si="708"/>
        <v>0</v>
      </c>
      <c r="CR621">
        <f t="shared" si="709"/>
        <v>2.5</v>
      </c>
      <c r="CS621">
        <f t="shared" si="710"/>
        <v>1.08</v>
      </c>
      <c r="CT621">
        <f t="shared" si="711"/>
        <v>143.47999999999999</v>
      </c>
      <c r="CU621">
        <f t="shared" si="712"/>
        <v>0</v>
      </c>
      <c r="CV621">
        <f t="shared" si="713"/>
        <v>17.89</v>
      </c>
      <c r="CW621">
        <f t="shared" si="714"/>
        <v>0.08</v>
      </c>
      <c r="CX621">
        <f t="shared" si="715"/>
        <v>0</v>
      </c>
      <c r="CY621">
        <f t="shared" si="716"/>
        <v>6.1369999999999996</v>
      </c>
      <c r="CZ621">
        <f t="shared" si="717"/>
        <v>4.6930000000000005</v>
      </c>
      <c r="DC621" t="s">
        <v>6</v>
      </c>
      <c r="DD621" t="s">
        <v>6</v>
      </c>
      <c r="DE621" t="s">
        <v>6</v>
      </c>
      <c r="DF621" t="s">
        <v>6</v>
      </c>
      <c r="DG621" t="s">
        <v>6</v>
      </c>
      <c r="DH621" t="s">
        <v>6</v>
      </c>
      <c r="DI621" t="s">
        <v>6</v>
      </c>
      <c r="DJ621" t="s">
        <v>6</v>
      </c>
      <c r="DK621" t="s">
        <v>6</v>
      </c>
      <c r="DL621" t="s">
        <v>6</v>
      </c>
      <c r="DM621" t="s">
        <v>6</v>
      </c>
      <c r="DN621">
        <v>0</v>
      </c>
      <c r="DO621">
        <v>0</v>
      </c>
      <c r="DP621">
        <v>1</v>
      </c>
      <c r="DQ621">
        <v>1</v>
      </c>
      <c r="DU621">
        <v>1013</v>
      </c>
      <c r="DV621" t="s">
        <v>317</v>
      </c>
      <c r="DW621" t="s">
        <v>317</v>
      </c>
      <c r="DX621">
        <v>1</v>
      </c>
      <c r="EE621">
        <v>27029148</v>
      </c>
      <c r="EF621">
        <v>6</v>
      </c>
      <c r="EG621" t="s">
        <v>40</v>
      </c>
      <c r="EH621">
        <v>0</v>
      </c>
      <c r="EI621" t="s">
        <v>6</v>
      </c>
      <c r="EJ621">
        <v>1</v>
      </c>
      <c r="EK621">
        <v>67001</v>
      </c>
      <c r="EL621" t="s">
        <v>319</v>
      </c>
      <c r="EM621" t="s">
        <v>320</v>
      </c>
      <c r="EO621" t="s">
        <v>6</v>
      </c>
      <c r="EQ621">
        <v>0</v>
      </c>
      <c r="ER621">
        <v>145.97999999999999</v>
      </c>
      <c r="ES621">
        <v>0</v>
      </c>
      <c r="ET621">
        <v>2.5</v>
      </c>
      <c r="EU621">
        <v>1.08</v>
      </c>
      <c r="EV621">
        <v>143.47999999999999</v>
      </c>
      <c r="EW621">
        <v>17.89</v>
      </c>
      <c r="EX621">
        <v>0.08</v>
      </c>
      <c r="EY621">
        <v>0</v>
      </c>
      <c r="FQ621">
        <v>0</v>
      </c>
      <c r="FR621">
        <f t="shared" si="718"/>
        <v>0</v>
      </c>
      <c r="FS621">
        <v>0</v>
      </c>
      <c r="FX621">
        <v>85</v>
      </c>
      <c r="FY621">
        <v>65</v>
      </c>
      <c r="GA621" t="s">
        <v>6</v>
      </c>
      <c r="GD621">
        <v>0</v>
      </c>
      <c r="GF621">
        <v>-194580641</v>
      </c>
      <c r="GG621">
        <v>2</v>
      </c>
      <c r="GH621">
        <v>1</v>
      </c>
      <c r="GI621">
        <v>-2</v>
      </c>
      <c r="GJ621">
        <v>0</v>
      </c>
      <c r="GK621">
        <f>ROUND(R621*(S12)/100,2)</f>
        <v>0</v>
      </c>
      <c r="GL621">
        <f t="shared" si="719"/>
        <v>0</v>
      </c>
      <c r="GM621">
        <f t="shared" si="720"/>
        <v>18.13</v>
      </c>
      <c r="GN621">
        <f t="shared" si="721"/>
        <v>18.13</v>
      </c>
      <c r="GO621">
        <f t="shared" si="722"/>
        <v>0</v>
      </c>
      <c r="GP621">
        <f t="shared" si="723"/>
        <v>0</v>
      </c>
      <c r="GR621">
        <v>0</v>
      </c>
      <c r="GS621">
        <v>0</v>
      </c>
      <c r="GT621">
        <v>0</v>
      </c>
      <c r="GU621" t="s">
        <v>6</v>
      </c>
      <c r="GV621">
        <f t="shared" si="724"/>
        <v>0</v>
      </c>
      <c r="GW621">
        <v>1</v>
      </c>
      <c r="GX621">
        <f t="shared" si="725"/>
        <v>0</v>
      </c>
      <c r="HA621">
        <v>0</v>
      </c>
      <c r="HB621">
        <v>0</v>
      </c>
      <c r="IK621">
        <v>0</v>
      </c>
    </row>
    <row r="622" spans="1:255" x14ac:dyDescent="0.2">
      <c r="A622" s="2">
        <v>17</v>
      </c>
      <c r="B622" s="2">
        <v>1</v>
      </c>
      <c r="C622" s="2">
        <f>ROW(SmtRes!A1707)</f>
        <v>1707</v>
      </c>
      <c r="D622" s="2">
        <f>ROW(EtalonRes!A1705)</f>
        <v>1705</v>
      </c>
      <c r="E622" s="2" t="s">
        <v>769</v>
      </c>
      <c r="F622" s="2" t="s">
        <v>385</v>
      </c>
      <c r="G622" s="2" t="s">
        <v>386</v>
      </c>
      <c r="H622" s="2" t="s">
        <v>32</v>
      </c>
      <c r="I622" s="2">
        <f>ROUND((3.44+34.2)/100,9)</f>
        <v>0.37640000000000001</v>
      </c>
      <c r="J622" s="2">
        <v>0</v>
      </c>
      <c r="K622" s="2"/>
      <c r="L622" s="2"/>
      <c r="M622" s="2"/>
      <c r="N622" s="2"/>
      <c r="O622" s="2">
        <f t="shared" si="693"/>
        <v>617.14</v>
      </c>
      <c r="P622" s="2">
        <f t="shared" si="694"/>
        <v>0</v>
      </c>
      <c r="Q622" s="2">
        <f t="shared" si="695"/>
        <v>91.07</v>
      </c>
      <c r="R622" s="2">
        <f t="shared" si="696"/>
        <v>39.33</v>
      </c>
      <c r="S622" s="2">
        <f t="shared" si="697"/>
        <v>526.07000000000005</v>
      </c>
      <c r="T622" s="2">
        <f t="shared" si="698"/>
        <v>0</v>
      </c>
      <c r="U622" s="2">
        <f t="shared" si="699"/>
        <v>65.026864000000003</v>
      </c>
      <c r="V622" s="2">
        <f t="shared" si="700"/>
        <v>2.9133360000000001</v>
      </c>
      <c r="W622" s="2">
        <f t="shared" si="701"/>
        <v>0</v>
      </c>
      <c r="X622" s="2">
        <f t="shared" si="702"/>
        <v>559.75</v>
      </c>
      <c r="Y622" s="2">
        <f t="shared" si="703"/>
        <v>339.24</v>
      </c>
      <c r="Z622" s="2"/>
      <c r="AA622" s="2">
        <v>27721505</v>
      </c>
      <c r="AB622" s="2">
        <f t="shared" si="704"/>
        <v>1639.58</v>
      </c>
      <c r="AC622" s="2">
        <f t="shared" si="726"/>
        <v>0</v>
      </c>
      <c r="AD622" s="2">
        <f t="shared" si="727"/>
        <v>241.95</v>
      </c>
      <c r="AE622" s="2">
        <f t="shared" si="728"/>
        <v>104.49</v>
      </c>
      <c r="AF622" s="2">
        <f t="shared" si="729"/>
        <v>1397.63</v>
      </c>
      <c r="AG622" s="2">
        <f t="shared" si="705"/>
        <v>0</v>
      </c>
      <c r="AH622" s="2">
        <f t="shared" si="730"/>
        <v>172.76</v>
      </c>
      <c r="AI622" s="2">
        <f t="shared" si="731"/>
        <v>7.74</v>
      </c>
      <c r="AJ622" s="2">
        <f t="shared" si="706"/>
        <v>0</v>
      </c>
      <c r="AK622" s="2">
        <v>1639.58</v>
      </c>
      <c r="AL622" s="2">
        <v>0</v>
      </c>
      <c r="AM622" s="2">
        <v>241.95</v>
      </c>
      <c r="AN622" s="2">
        <v>104.49</v>
      </c>
      <c r="AO622" s="2">
        <v>1397.63</v>
      </c>
      <c r="AP622" s="2">
        <v>0</v>
      </c>
      <c r="AQ622" s="2">
        <v>172.76</v>
      </c>
      <c r="AR622" s="2">
        <v>7.74</v>
      </c>
      <c r="AS622" s="2">
        <v>0</v>
      </c>
      <c r="AT622" s="2">
        <v>99</v>
      </c>
      <c r="AU622" s="2">
        <v>60</v>
      </c>
      <c r="AV622" s="2">
        <v>1</v>
      </c>
      <c r="AW622" s="2">
        <v>1</v>
      </c>
      <c r="AX622" s="2"/>
      <c r="AY622" s="2"/>
      <c r="AZ622" s="2">
        <v>1</v>
      </c>
      <c r="BA622" s="2">
        <v>1</v>
      </c>
      <c r="BB622" s="2">
        <v>1</v>
      </c>
      <c r="BC622" s="2">
        <v>1</v>
      </c>
      <c r="BD622" s="2" t="s">
        <v>6</v>
      </c>
      <c r="BE622" s="2" t="s">
        <v>6</v>
      </c>
      <c r="BF622" s="2" t="s">
        <v>6</v>
      </c>
      <c r="BG622" s="2" t="s">
        <v>6</v>
      </c>
      <c r="BH622" s="2">
        <v>0</v>
      </c>
      <c r="BI622" s="2">
        <v>1</v>
      </c>
      <c r="BJ622" s="2" t="s">
        <v>387</v>
      </c>
      <c r="BK622" s="2"/>
      <c r="BL622" s="2"/>
      <c r="BM622" s="2">
        <v>46001</v>
      </c>
      <c r="BN622" s="2">
        <v>0</v>
      </c>
      <c r="BO622" s="2" t="s">
        <v>6</v>
      </c>
      <c r="BP622" s="2">
        <v>0</v>
      </c>
      <c r="BQ622" s="2">
        <v>2</v>
      </c>
      <c r="BR622" s="2">
        <v>0</v>
      </c>
      <c r="BS622" s="2">
        <v>1</v>
      </c>
      <c r="BT622" s="2">
        <v>1</v>
      </c>
      <c r="BU622" s="2">
        <v>1</v>
      </c>
      <c r="BV622" s="2">
        <v>1</v>
      </c>
      <c r="BW622" s="2">
        <v>1</v>
      </c>
      <c r="BX622" s="2">
        <v>1</v>
      </c>
      <c r="BY622" s="2" t="s">
        <v>6</v>
      </c>
      <c r="BZ622" s="2">
        <v>110</v>
      </c>
      <c r="CA622" s="2">
        <v>70</v>
      </c>
      <c r="CB622" s="2"/>
      <c r="CC622" s="2"/>
      <c r="CD622" s="2"/>
      <c r="CE622" s="2"/>
      <c r="CF622" s="2">
        <v>0</v>
      </c>
      <c r="CG622" s="2">
        <v>0</v>
      </c>
      <c r="CH622" s="2"/>
      <c r="CI622" s="2"/>
      <c r="CJ622" s="2"/>
      <c r="CK622" s="2"/>
      <c r="CL622" s="2"/>
      <c r="CM622" s="2">
        <v>0</v>
      </c>
      <c r="CN622" s="2" t="s">
        <v>6</v>
      </c>
      <c r="CO622" s="2">
        <v>0</v>
      </c>
      <c r="CP622" s="2">
        <f t="shared" si="707"/>
        <v>617.1400000000001</v>
      </c>
      <c r="CQ622" s="2">
        <f t="shared" si="708"/>
        <v>0</v>
      </c>
      <c r="CR622" s="2">
        <f t="shared" si="709"/>
        <v>241.95</v>
      </c>
      <c r="CS622" s="2">
        <f t="shared" si="710"/>
        <v>104.49</v>
      </c>
      <c r="CT622" s="2">
        <f t="shared" si="711"/>
        <v>1397.63</v>
      </c>
      <c r="CU622" s="2">
        <f t="shared" si="712"/>
        <v>0</v>
      </c>
      <c r="CV622" s="2">
        <f t="shared" si="713"/>
        <v>172.76</v>
      </c>
      <c r="CW622" s="2">
        <f t="shared" si="714"/>
        <v>7.74</v>
      </c>
      <c r="CX622" s="2">
        <f t="shared" si="715"/>
        <v>0</v>
      </c>
      <c r="CY622" s="2">
        <f t="shared" si="716"/>
        <v>559.74600000000009</v>
      </c>
      <c r="CZ622" s="2">
        <f t="shared" si="717"/>
        <v>339.24000000000007</v>
      </c>
      <c r="DA622" s="2"/>
      <c r="DB622" s="2"/>
      <c r="DC622" s="2" t="s">
        <v>6</v>
      </c>
      <c r="DD622" s="2" t="s">
        <v>6</v>
      </c>
      <c r="DE622" s="2" t="s">
        <v>6</v>
      </c>
      <c r="DF622" s="2" t="s">
        <v>6</v>
      </c>
      <c r="DG622" s="2" t="s">
        <v>6</v>
      </c>
      <c r="DH622" s="2" t="s">
        <v>6</v>
      </c>
      <c r="DI622" s="2" t="s">
        <v>6</v>
      </c>
      <c r="DJ622" s="2" t="s">
        <v>6</v>
      </c>
      <c r="DK622" s="2" t="s">
        <v>6</v>
      </c>
      <c r="DL622" s="2" t="s">
        <v>6</v>
      </c>
      <c r="DM622" s="2" t="s">
        <v>6</v>
      </c>
      <c r="DN622" s="2">
        <v>0</v>
      </c>
      <c r="DO622" s="2">
        <v>0</v>
      </c>
      <c r="DP622" s="2">
        <v>1</v>
      </c>
      <c r="DQ622" s="2">
        <v>1</v>
      </c>
      <c r="DR622" s="2"/>
      <c r="DS622" s="2"/>
      <c r="DT622" s="2"/>
      <c r="DU622" s="2">
        <v>1005</v>
      </c>
      <c r="DV622" s="2" t="s">
        <v>32</v>
      </c>
      <c r="DW622" s="2" t="s">
        <v>32</v>
      </c>
      <c r="DX622" s="2">
        <v>100</v>
      </c>
      <c r="DY622" s="2"/>
      <c r="DZ622" s="2"/>
      <c r="EA622" s="2"/>
      <c r="EB622" s="2"/>
      <c r="EC622" s="2"/>
      <c r="ED622" s="2"/>
      <c r="EE622" s="2">
        <v>27029091</v>
      </c>
      <c r="EF622" s="2">
        <v>2</v>
      </c>
      <c r="EG622" s="2" t="s">
        <v>23</v>
      </c>
      <c r="EH622" s="2">
        <v>0</v>
      </c>
      <c r="EI622" s="2" t="s">
        <v>6</v>
      </c>
      <c r="EJ622" s="2">
        <v>1</v>
      </c>
      <c r="EK622" s="2">
        <v>46001</v>
      </c>
      <c r="EL622" s="2" t="s">
        <v>34</v>
      </c>
      <c r="EM622" s="2" t="s">
        <v>35</v>
      </c>
      <c r="EN622" s="2"/>
      <c r="EO622" s="2" t="s">
        <v>6</v>
      </c>
      <c r="EP622" s="2"/>
      <c r="EQ622" s="2">
        <v>0</v>
      </c>
      <c r="ER622" s="2">
        <v>1639.58</v>
      </c>
      <c r="ES622" s="2">
        <v>0</v>
      </c>
      <c r="ET622" s="2">
        <v>241.95</v>
      </c>
      <c r="EU622" s="2">
        <v>104.49</v>
      </c>
      <c r="EV622" s="2">
        <v>1397.63</v>
      </c>
      <c r="EW622" s="2">
        <v>172.76</v>
      </c>
      <c r="EX622" s="2">
        <v>7.74</v>
      </c>
      <c r="EY622" s="2">
        <v>0</v>
      </c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>
        <v>0</v>
      </c>
      <c r="FR622" s="2">
        <f t="shared" si="718"/>
        <v>0</v>
      </c>
      <c r="FS622" s="2">
        <v>0</v>
      </c>
      <c r="FT622" s="2" t="s">
        <v>27</v>
      </c>
      <c r="FU622" s="2" t="s">
        <v>28</v>
      </c>
      <c r="FV622" s="2"/>
      <c r="FW622" s="2"/>
      <c r="FX622" s="2">
        <v>99</v>
      </c>
      <c r="FY622" s="2">
        <v>59.5</v>
      </c>
      <c r="FZ622" s="2"/>
      <c r="GA622" s="2" t="s">
        <v>6</v>
      </c>
      <c r="GB622" s="2"/>
      <c r="GC622" s="2"/>
      <c r="GD622" s="2">
        <v>0</v>
      </c>
      <c r="GE622" s="2"/>
      <c r="GF622" s="2">
        <v>1660145298</v>
      </c>
      <c r="GG622" s="2">
        <v>2</v>
      </c>
      <c r="GH622" s="2">
        <v>1</v>
      </c>
      <c r="GI622" s="2">
        <v>-2</v>
      </c>
      <c r="GJ622" s="2">
        <v>0</v>
      </c>
      <c r="GK622" s="2">
        <f>ROUND(R622*(R12)/100,2)</f>
        <v>0</v>
      </c>
      <c r="GL622" s="2">
        <f t="shared" si="719"/>
        <v>0</v>
      </c>
      <c r="GM622" s="2">
        <f t="shared" si="720"/>
        <v>1516.13</v>
      </c>
      <c r="GN622" s="2">
        <f t="shared" si="721"/>
        <v>1516.13</v>
      </c>
      <c r="GO622" s="2">
        <f t="shared" si="722"/>
        <v>0</v>
      </c>
      <c r="GP622" s="2">
        <f t="shared" si="723"/>
        <v>0</v>
      </c>
      <c r="GQ622" s="2"/>
      <c r="GR622" s="2">
        <v>0</v>
      </c>
      <c r="GS622" s="2">
        <v>3</v>
      </c>
      <c r="GT622" s="2">
        <v>0</v>
      </c>
      <c r="GU622" s="2" t="s">
        <v>6</v>
      </c>
      <c r="GV622" s="2">
        <f t="shared" si="724"/>
        <v>0</v>
      </c>
      <c r="GW622" s="2">
        <v>1</v>
      </c>
      <c r="GX622" s="2">
        <f t="shared" si="725"/>
        <v>0</v>
      </c>
      <c r="GY622" s="2"/>
      <c r="GZ622" s="2"/>
      <c r="HA622" s="2">
        <v>0</v>
      </c>
      <c r="HB622" s="2">
        <v>0</v>
      </c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>
        <v>0</v>
      </c>
      <c r="IL622" s="2"/>
      <c r="IM622" s="2"/>
      <c r="IN622" s="2"/>
      <c r="IO622" s="2"/>
      <c r="IP622" s="2"/>
      <c r="IQ622" s="2"/>
      <c r="IR622" s="2"/>
      <c r="IS622" s="2"/>
      <c r="IT622" s="2"/>
      <c r="IU622" s="2"/>
    </row>
    <row r="623" spans="1:255" x14ac:dyDescent="0.2">
      <c r="A623">
        <v>17</v>
      </c>
      <c r="B623">
        <v>1</v>
      </c>
      <c r="C623">
        <f>ROW(SmtRes!A1710)</f>
        <v>1710</v>
      </c>
      <c r="D623">
        <f>ROW(EtalonRes!A1708)</f>
        <v>1708</v>
      </c>
      <c r="E623" t="s">
        <v>769</v>
      </c>
      <c r="F623" t="s">
        <v>385</v>
      </c>
      <c r="G623" t="s">
        <v>386</v>
      </c>
      <c r="H623" t="s">
        <v>32</v>
      </c>
      <c r="I623">
        <f>ROUND((3.44+34.2)/100,9)</f>
        <v>0.37640000000000001</v>
      </c>
      <c r="J623">
        <v>0</v>
      </c>
      <c r="O623">
        <f t="shared" si="693"/>
        <v>617.14</v>
      </c>
      <c r="P623">
        <f t="shared" si="694"/>
        <v>0</v>
      </c>
      <c r="Q623">
        <f t="shared" si="695"/>
        <v>91.07</v>
      </c>
      <c r="R623">
        <f t="shared" si="696"/>
        <v>39.33</v>
      </c>
      <c r="S623">
        <f t="shared" si="697"/>
        <v>526.07000000000005</v>
      </c>
      <c r="T623">
        <f t="shared" si="698"/>
        <v>0</v>
      </c>
      <c r="U623">
        <f t="shared" si="699"/>
        <v>65.026864000000003</v>
      </c>
      <c r="V623">
        <f t="shared" si="700"/>
        <v>2.9133360000000001</v>
      </c>
      <c r="W623">
        <f t="shared" si="701"/>
        <v>0</v>
      </c>
      <c r="X623">
        <f t="shared" si="702"/>
        <v>559.75</v>
      </c>
      <c r="Y623">
        <f t="shared" si="703"/>
        <v>339.24</v>
      </c>
      <c r="AA623">
        <v>27721504</v>
      </c>
      <c r="AB623">
        <f t="shared" si="704"/>
        <v>1639.58</v>
      </c>
      <c r="AC623">
        <f t="shared" si="726"/>
        <v>0</v>
      </c>
      <c r="AD623">
        <f t="shared" si="727"/>
        <v>241.95</v>
      </c>
      <c r="AE623">
        <f t="shared" si="728"/>
        <v>104.49</v>
      </c>
      <c r="AF623">
        <f t="shared" si="729"/>
        <v>1397.63</v>
      </c>
      <c r="AG623">
        <f t="shared" si="705"/>
        <v>0</v>
      </c>
      <c r="AH623">
        <f t="shared" si="730"/>
        <v>172.76</v>
      </c>
      <c r="AI623">
        <f t="shared" si="731"/>
        <v>7.74</v>
      </c>
      <c r="AJ623">
        <f t="shared" si="706"/>
        <v>0</v>
      </c>
      <c r="AK623">
        <v>1639.58</v>
      </c>
      <c r="AL623">
        <v>0</v>
      </c>
      <c r="AM623">
        <v>241.95</v>
      </c>
      <c r="AN623">
        <v>104.49</v>
      </c>
      <c r="AO623">
        <v>1397.63</v>
      </c>
      <c r="AP623">
        <v>0</v>
      </c>
      <c r="AQ623">
        <v>172.76</v>
      </c>
      <c r="AR623">
        <v>7.74</v>
      </c>
      <c r="AS623">
        <v>0</v>
      </c>
      <c r="AT623">
        <v>99</v>
      </c>
      <c r="AU623">
        <v>60</v>
      </c>
      <c r="AV623">
        <v>1</v>
      </c>
      <c r="AW623">
        <v>1</v>
      </c>
      <c r="AZ623">
        <v>1</v>
      </c>
      <c r="BA623">
        <v>1</v>
      </c>
      <c r="BB623">
        <v>1</v>
      </c>
      <c r="BC623">
        <v>1</v>
      </c>
      <c r="BD623" t="s">
        <v>6</v>
      </c>
      <c r="BE623" t="s">
        <v>6</v>
      </c>
      <c r="BF623" t="s">
        <v>6</v>
      </c>
      <c r="BG623" t="s">
        <v>6</v>
      </c>
      <c r="BH623">
        <v>0</v>
      </c>
      <c r="BI623">
        <v>1</v>
      </c>
      <c r="BJ623" t="s">
        <v>387</v>
      </c>
      <c r="BM623">
        <v>46001</v>
      </c>
      <c r="BN623">
        <v>0</v>
      </c>
      <c r="BO623" t="s">
        <v>6</v>
      </c>
      <c r="BP623">
        <v>0</v>
      </c>
      <c r="BQ623">
        <v>2</v>
      </c>
      <c r="BR623">
        <v>0</v>
      </c>
      <c r="BS623">
        <v>1</v>
      </c>
      <c r="BT623">
        <v>1</v>
      </c>
      <c r="BU623">
        <v>1</v>
      </c>
      <c r="BV623">
        <v>1</v>
      </c>
      <c r="BW623">
        <v>1</v>
      </c>
      <c r="BX623">
        <v>1</v>
      </c>
      <c r="BY623" t="s">
        <v>6</v>
      </c>
      <c r="BZ623">
        <v>110</v>
      </c>
      <c r="CA623">
        <v>70</v>
      </c>
      <c r="CF623">
        <v>0</v>
      </c>
      <c r="CG623">
        <v>0</v>
      </c>
      <c r="CM623">
        <v>0</v>
      </c>
      <c r="CN623" t="s">
        <v>6</v>
      </c>
      <c r="CO623">
        <v>0</v>
      </c>
      <c r="CP623">
        <f t="shared" si="707"/>
        <v>617.1400000000001</v>
      </c>
      <c r="CQ623">
        <f t="shared" si="708"/>
        <v>0</v>
      </c>
      <c r="CR623">
        <f t="shared" si="709"/>
        <v>241.95</v>
      </c>
      <c r="CS623">
        <f t="shared" si="710"/>
        <v>104.49</v>
      </c>
      <c r="CT623">
        <f t="shared" si="711"/>
        <v>1397.63</v>
      </c>
      <c r="CU623">
        <f t="shared" si="712"/>
        <v>0</v>
      </c>
      <c r="CV623">
        <f t="shared" si="713"/>
        <v>172.76</v>
      </c>
      <c r="CW623">
        <f t="shared" si="714"/>
        <v>7.74</v>
      </c>
      <c r="CX623">
        <f t="shared" si="715"/>
        <v>0</v>
      </c>
      <c r="CY623">
        <f t="shared" si="716"/>
        <v>559.74600000000009</v>
      </c>
      <c r="CZ623">
        <f t="shared" si="717"/>
        <v>339.24000000000007</v>
      </c>
      <c r="DC623" t="s">
        <v>6</v>
      </c>
      <c r="DD623" t="s">
        <v>6</v>
      </c>
      <c r="DE623" t="s">
        <v>6</v>
      </c>
      <c r="DF623" t="s">
        <v>6</v>
      </c>
      <c r="DG623" t="s">
        <v>6</v>
      </c>
      <c r="DH623" t="s">
        <v>6</v>
      </c>
      <c r="DI623" t="s">
        <v>6</v>
      </c>
      <c r="DJ623" t="s">
        <v>6</v>
      </c>
      <c r="DK623" t="s">
        <v>6</v>
      </c>
      <c r="DL623" t="s">
        <v>6</v>
      </c>
      <c r="DM623" t="s">
        <v>6</v>
      </c>
      <c r="DN623">
        <v>0</v>
      </c>
      <c r="DO623">
        <v>0</v>
      </c>
      <c r="DP623">
        <v>1</v>
      </c>
      <c r="DQ623">
        <v>1</v>
      </c>
      <c r="DU623">
        <v>1005</v>
      </c>
      <c r="DV623" t="s">
        <v>32</v>
      </c>
      <c r="DW623" t="s">
        <v>32</v>
      </c>
      <c r="DX623">
        <v>100</v>
      </c>
      <c r="EE623">
        <v>27029091</v>
      </c>
      <c r="EF623">
        <v>2</v>
      </c>
      <c r="EG623" t="s">
        <v>23</v>
      </c>
      <c r="EH623">
        <v>0</v>
      </c>
      <c r="EI623" t="s">
        <v>6</v>
      </c>
      <c r="EJ623">
        <v>1</v>
      </c>
      <c r="EK623">
        <v>46001</v>
      </c>
      <c r="EL623" t="s">
        <v>34</v>
      </c>
      <c r="EM623" t="s">
        <v>35</v>
      </c>
      <c r="EO623" t="s">
        <v>6</v>
      </c>
      <c r="EQ623">
        <v>0</v>
      </c>
      <c r="ER623">
        <v>1639.58</v>
      </c>
      <c r="ES623">
        <v>0</v>
      </c>
      <c r="ET623">
        <v>241.95</v>
      </c>
      <c r="EU623">
        <v>104.49</v>
      </c>
      <c r="EV623">
        <v>1397.63</v>
      </c>
      <c r="EW623">
        <v>172.76</v>
      </c>
      <c r="EX623">
        <v>7.74</v>
      </c>
      <c r="EY623">
        <v>0</v>
      </c>
      <c r="FQ623">
        <v>0</v>
      </c>
      <c r="FR623">
        <f t="shared" si="718"/>
        <v>0</v>
      </c>
      <c r="FS623">
        <v>0</v>
      </c>
      <c r="FT623" t="s">
        <v>27</v>
      </c>
      <c r="FU623" t="s">
        <v>28</v>
      </c>
      <c r="FX623">
        <v>99</v>
      </c>
      <c r="FY623">
        <v>59.5</v>
      </c>
      <c r="GA623" t="s">
        <v>6</v>
      </c>
      <c r="GD623">
        <v>0</v>
      </c>
      <c r="GF623">
        <v>1660145298</v>
      </c>
      <c r="GG623">
        <v>2</v>
      </c>
      <c r="GH623">
        <v>1</v>
      </c>
      <c r="GI623">
        <v>-2</v>
      </c>
      <c r="GJ623">
        <v>0</v>
      </c>
      <c r="GK623">
        <f>ROUND(R623*(S12)/100,2)</f>
        <v>0</v>
      </c>
      <c r="GL623">
        <f t="shared" si="719"/>
        <v>0</v>
      </c>
      <c r="GM623">
        <f t="shared" si="720"/>
        <v>1516.13</v>
      </c>
      <c r="GN623">
        <f t="shared" si="721"/>
        <v>1516.13</v>
      </c>
      <c r="GO623">
        <f t="shared" si="722"/>
        <v>0</v>
      </c>
      <c r="GP623">
        <f t="shared" si="723"/>
        <v>0</v>
      </c>
      <c r="GR623">
        <v>0</v>
      </c>
      <c r="GS623">
        <v>0</v>
      </c>
      <c r="GT623">
        <v>0</v>
      </c>
      <c r="GU623" t="s">
        <v>6</v>
      </c>
      <c r="GV623">
        <f t="shared" si="724"/>
        <v>0</v>
      </c>
      <c r="GW623">
        <v>1</v>
      </c>
      <c r="GX623">
        <f t="shared" si="725"/>
        <v>0</v>
      </c>
      <c r="HA623">
        <v>0</v>
      </c>
      <c r="HB623">
        <v>0</v>
      </c>
      <c r="IK623">
        <v>0</v>
      </c>
    </row>
    <row r="624" spans="1:255" x14ac:dyDescent="0.2">
      <c r="A624" s="2">
        <v>17</v>
      </c>
      <c r="B624" s="2">
        <v>1</v>
      </c>
      <c r="C624" s="2">
        <f>ROW(SmtRes!A1714)</f>
        <v>1714</v>
      </c>
      <c r="D624" s="2">
        <f>ROW(EtalonRes!A1712)</f>
        <v>1712</v>
      </c>
      <c r="E624" s="2" t="s">
        <v>770</v>
      </c>
      <c r="F624" s="2" t="s">
        <v>389</v>
      </c>
      <c r="G624" s="2" t="s">
        <v>390</v>
      </c>
      <c r="H624" s="2" t="s">
        <v>32</v>
      </c>
      <c r="I624" s="2">
        <f>ROUND(8.32/100,9)</f>
        <v>8.3199999999999996E-2</v>
      </c>
      <c r="J624" s="2">
        <v>0</v>
      </c>
      <c r="K624" s="2"/>
      <c r="L624" s="2"/>
      <c r="M624" s="2"/>
      <c r="N624" s="2"/>
      <c r="O624" s="2">
        <f t="shared" si="693"/>
        <v>180.77</v>
      </c>
      <c r="P624" s="2">
        <f t="shared" si="694"/>
        <v>0</v>
      </c>
      <c r="Q624" s="2">
        <f t="shared" si="695"/>
        <v>4.67</v>
      </c>
      <c r="R624" s="2">
        <f t="shared" si="696"/>
        <v>0</v>
      </c>
      <c r="S624" s="2">
        <f t="shared" si="697"/>
        <v>176.1</v>
      </c>
      <c r="T624" s="2">
        <f t="shared" si="698"/>
        <v>0</v>
      </c>
      <c r="U624" s="2">
        <f t="shared" si="699"/>
        <v>22.929919999999999</v>
      </c>
      <c r="V624" s="2">
        <f t="shared" si="700"/>
        <v>0</v>
      </c>
      <c r="W624" s="2">
        <f t="shared" si="701"/>
        <v>0</v>
      </c>
      <c r="X624" s="2">
        <f t="shared" si="702"/>
        <v>144.4</v>
      </c>
      <c r="Y624" s="2">
        <f t="shared" si="703"/>
        <v>109.18</v>
      </c>
      <c r="Z624" s="2"/>
      <c r="AA624" s="2">
        <v>27721505</v>
      </c>
      <c r="AB624" s="2">
        <f t="shared" si="704"/>
        <v>2172.79</v>
      </c>
      <c r="AC624" s="2">
        <f t="shared" si="726"/>
        <v>0</v>
      </c>
      <c r="AD624" s="2">
        <f t="shared" si="727"/>
        <v>56.18</v>
      </c>
      <c r="AE624" s="2">
        <f t="shared" si="728"/>
        <v>0</v>
      </c>
      <c r="AF624" s="2">
        <f t="shared" si="729"/>
        <v>2116.61</v>
      </c>
      <c r="AG624" s="2">
        <f t="shared" si="705"/>
        <v>0</v>
      </c>
      <c r="AH624" s="2">
        <f t="shared" si="730"/>
        <v>275.60000000000002</v>
      </c>
      <c r="AI624" s="2">
        <f t="shared" si="731"/>
        <v>0</v>
      </c>
      <c r="AJ624" s="2">
        <f t="shared" si="706"/>
        <v>0</v>
      </c>
      <c r="AK624" s="2">
        <v>2172.79</v>
      </c>
      <c r="AL624" s="2">
        <v>0</v>
      </c>
      <c r="AM624" s="2">
        <v>56.18</v>
      </c>
      <c r="AN624" s="2">
        <v>0</v>
      </c>
      <c r="AO624" s="2">
        <v>2116.61</v>
      </c>
      <c r="AP624" s="2">
        <v>0</v>
      </c>
      <c r="AQ624" s="2">
        <v>275.60000000000002</v>
      </c>
      <c r="AR624" s="2">
        <v>0</v>
      </c>
      <c r="AS624" s="2">
        <v>0</v>
      </c>
      <c r="AT624" s="2">
        <v>82</v>
      </c>
      <c r="AU624" s="2">
        <v>62</v>
      </c>
      <c r="AV624" s="2">
        <v>1</v>
      </c>
      <c r="AW624" s="2">
        <v>1</v>
      </c>
      <c r="AX624" s="2"/>
      <c r="AY624" s="2"/>
      <c r="AZ624" s="2">
        <v>1</v>
      </c>
      <c r="BA624" s="2">
        <v>1</v>
      </c>
      <c r="BB624" s="2">
        <v>1</v>
      </c>
      <c r="BC624" s="2">
        <v>1</v>
      </c>
      <c r="BD624" s="2" t="s">
        <v>6</v>
      </c>
      <c r="BE624" s="2" t="s">
        <v>6</v>
      </c>
      <c r="BF624" s="2" t="s">
        <v>6</v>
      </c>
      <c r="BG624" s="2" t="s">
        <v>6</v>
      </c>
      <c r="BH624" s="2">
        <v>0</v>
      </c>
      <c r="BI624" s="2">
        <v>1</v>
      </c>
      <c r="BJ624" s="2" t="s">
        <v>391</v>
      </c>
      <c r="BK624" s="2"/>
      <c r="BL624" s="2"/>
      <c r="BM624" s="2">
        <v>56001</v>
      </c>
      <c r="BN624" s="2">
        <v>0</v>
      </c>
      <c r="BO624" s="2" t="s">
        <v>6</v>
      </c>
      <c r="BP624" s="2">
        <v>0</v>
      </c>
      <c r="BQ624" s="2">
        <v>6</v>
      </c>
      <c r="BR624" s="2">
        <v>0</v>
      </c>
      <c r="BS624" s="2">
        <v>1</v>
      </c>
      <c r="BT624" s="2">
        <v>1</v>
      </c>
      <c r="BU624" s="2">
        <v>1</v>
      </c>
      <c r="BV624" s="2">
        <v>1</v>
      </c>
      <c r="BW624" s="2">
        <v>1</v>
      </c>
      <c r="BX624" s="2">
        <v>1</v>
      </c>
      <c r="BY624" s="2" t="s">
        <v>6</v>
      </c>
      <c r="BZ624" s="2">
        <v>82</v>
      </c>
      <c r="CA624" s="2">
        <v>62</v>
      </c>
      <c r="CB624" s="2"/>
      <c r="CC624" s="2"/>
      <c r="CD624" s="2"/>
      <c r="CE624" s="2"/>
      <c r="CF624" s="2">
        <v>0</v>
      </c>
      <c r="CG624" s="2">
        <v>0</v>
      </c>
      <c r="CH624" s="2"/>
      <c r="CI624" s="2"/>
      <c r="CJ624" s="2"/>
      <c r="CK624" s="2"/>
      <c r="CL624" s="2"/>
      <c r="CM624" s="2">
        <v>0</v>
      </c>
      <c r="CN624" s="2" t="s">
        <v>6</v>
      </c>
      <c r="CO624" s="2">
        <v>0</v>
      </c>
      <c r="CP624" s="2">
        <f t="shared" si="707"/>
        <v>180.76999999999998</v>
      </c>
      <c r="CQ624" s="2">
        <f t="shared" si="708"/>
        <v>0</v>
      </c>
      <c r="CR624" s="2">
        <f t="shared" si="709"/>
        <v>56.18</v>
      </c>
      <c r="CS624" s="2">
        <f t="shared" si="710"/>
        <v>0</v>
      </c>
      <c r="CT624" s="2">
        <f t="shared" si="711"/>
        <v>2116.61</v>
      </c>
      <c r="CU624" s="2">
        <f t="shared" si="712"/>
        <v>0</v>
      </c>
      <c r="CV624" s="2">
        <f t="shared" si="713"/>
        <v>275.60000000000002</v>
      </c>
      <c r="CW624" s="2">
        <f t="shared" si="714"/>
        <v>0</v>
      </c>
      <c r="CX624" s="2">
        <f t="shared" si="715"/>
        <v>0</v>
      </c>
      <c r="CY624" s="2">
        <f t="shared" si="716"/>
        <v>144.40199999999999</v>
      </c>
      <c r="CZ624" s="2">
        <f t="shared" si="717"/>
        <v>109.18199999999999</v>
      </c>
      <c r="DA624" s="2"/>
      <c r="DB624" s="2"/>
      <c r="DC624" s="2" t="s">
        <v>6</v>
      </c>
      <c r="DD624" s="2" t="s">
        <v>6</v>
      </c>
      <c r="DE624" s="2" t="s">
        <v>6</v>
      </c>
      <c r="DF624" s="2" t="s">
        <v>6</v>
      </c>
      <c r="DG624" s="2" t="s">
        <v>6</v>
      </c>
      <c r="DH624" s="2" t="s">
        <v>6</v>
      </c>
      <c r="DI624" s="2" t="s">
        <v>6</v>
      </c>
      <c r="DJ624" s="2" t="s">
        <v>6</v>
      </c>
      <c r="DK624" s="2" t="s">
        <v>6</v>
      </c>
      <c r="DL624" s="2" t="s">
        <v>6</v>
      </c>
      <c r="DM624" s="2" t="s">
        <v>6</v>
      </c>
      <c r="DN624" s="2">
        <v>0</v>
      </c>
      <c r="DO624" s="2">
        <v>0</v>
      </c>
      <c r="DP624" s="2">
        <v>1</v>
      </c>
      <c r="DQ624" s="2">
        <v>1</v>
      </c>
      <c r="DR624" s="2"/>
      <c r="DS624" s="2"/>
      <c r="DT624" s="2"/>
      <c r="DU624" s="2">
        <v>1005</v>
      </c>
      <c r="DV624" s="2" t="s">
        <v>32</v>
      </c>
      <c r="DW624" s="2" t="s">
        <v>32</v>
      </c>
      <c r="DX624" s="2">
        <v>100</v>
      </c>
      <c r="DY624" s="2"/>
      <c r="DZ624" s="2"/>
      <c r="EA624" s="2"/>
      <c r="EB624" s="2"/>
      <c r="EC624" s="2"/>
      <c r="ED624" s="2"/>
      <c r="EE624" s="2">
        <v>27029101</v>
      </c>
      <c r="EF624" s="2">
        <v>6</v>
      </c>
      <c r="EG624" s="2" t="s">
        <v>40</v>
      </c>
      <c r="EH624" s="2">
        <v>0</v>
      </c>
      <c r="EI624" s="2" t="s">
        <v>6</v>
      </c>
      <c r="EJ624" s="2">
        <v>1</v>
      </c>
      <c r="EK624" s="2">
        <v>56001</v>
      </c>
      <c r="EL624" s="2" t="s">
        <v>392</v>
      </c>
      <c r="EM624" s="2" t="s">
        <v>393</v>
      </c>
      <c r="EN624" s="2"/>
      <c r="EO624" s="2" t="s">
        <v>6</v>
      </c>
      <c r="EP624" s="2"/>
      <c r="EQ624" s="2">
        <v>0</v>
      </c>
      <c r="ER624" s="2">
        <v>2172.79</v>
      </c>
      <c r="ES624" s="2">
        <v>0</v>
      </c>
      <c r="ET624" s="2">
        <v>56.18</v>
      </c>
      <c r="EU624" s="2">
        <v>0</v>
      </c>
      <c r="EV624" s="2">
        <v>2116.61</v>
      </c>
      <c r="EW624" s="2">
        <v>275.60000000000002</v>
      </c>
      <c r="EX624" s="2">
        <v>0</v>
      </c>
      <c r="EY624" s="2">
        <v>0</v>
      </c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>
        <v>0</v>
      </c>
      <c r="FR624" s="2">
        <f t="shared" si="718"/>
        <v>0</v>
      </c>
      <c r="FS624" s="2">
        <v>0</v>
      </c>
      <c r="FT624" s="2"/>
      <c r="FU624" s="2"/>
      <c r="FV624" s="2"/>
      <c r="FW624" s="2"/>
      <c r="FX624" s="2">
        <v>82</v>
      </c>
      <c r="FY624" s="2">
        <v>62</v>
      </c>
      <c r="FZ624" s="2"/>
      <c r="GA624" s="2" t="s">
        <v>6</v>
      </c>
      <c r="GB624" s="2"/>
      <c r="GC624" s="2"/>
      <c r="GD624" s="2">
        <v>0</v>
      </c>
      <c r="GE624" s="2"/>
      <c r="GF624" s="2">
        <v>50162920</v>
      </c>
      <c r="GG624" s="2">
        <v>2</v>
      </c>
      <c r="GH624" s="2">
        <v>1</v>
      </c>
      <c r="GI624" s="2">
        <v>-2</v>
      </c>
      <c r="GJ624" s="2">
        <v>0</v>
      </c>
      <c r="GK624" s="2">
        <f>ROUND(R624*(R12)/100,2)</f>
        <v>0</v>
      </c>
      <c r="GL624" s="2">
        <f t="shared" si="719"/>
        <v>0</v>
      </c>
      <c r="GM624" s="2">
        <f t="shared" si="720"/>
        <v>434.35</v>
      </c>
      <c r="GN624" s="2">
        <f t="shared" si="721"/>
        <v>434.35</v>
      </c>
      <c r="GO624" s="2">
        <f t="shared" si="722"/>
        <v>0</v>
      </c>
      <c r="GP624" s="2">
        <f t="shared" si="723"/>
        <v>0</v>
      </c>
      <c r="GQ624" s="2"/>
      <c r="GR624" s="2">
        <v>0</v>
      </c>
      <c r="GS624" s="2">
        <v>3</v>
      </c>
      <c r="GT624" s="2">
        <v>0</v>
      </c>
      <c r="GU624" s="2" t="s">
        <v>6</v>
      </c>
      <c r="GV624" s="2">
        <f t="shared" si="724"/>
        <v>0</v>
      </c>
      <c r="GW624" s="2">
        <v>1</v>
      </c>
      <c r="GX624" s="2">
        <f t="shared" si="725"/>
        <v>0</v>
      </c>
      <c r="GY624" s="2"/>
      <c r="GZ624" s="2"/>
      <c r="HA624" s="2">
        <v>0</v>
      </c>
      <c r="HB624" s="2">
        <v>0</v>
      </c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>
        <v>0</v>
      </c>
      <c r="IL624" s="2"/>
      <c r="IM624" s="2"/>
      <c r="IN624" s="2"/>
      <c r="IO624" s="2"/>
      <c r="IP624" s="2"/>
      <c r="IQ624" s="2"/>
      <c r="IR624" s="2"/>
      <c r="IS624" s="2"/>
      <c r="IT624" s="2"/>
      <c r="IU624" s="2"/>
    </row>
    <row r="625" spans="1:255" x14ac:dyDescent="0.2">
      <c r="A625">
        <v>17</v>
      </c>
      <c r="B625">
        <v>1</v>
      </c>
      <c r="C625">
        <f>ROW(SmtRes!A1718)</f>
        <v>1718</v>
      </c>
      <c r="D625">
        <f>ROW(EtalonRes!A1716)</f>
        <v>1716</v>
      </c>
      <c r="E625" t="s">
        <v>770</v>
      </c>
      <c r="F625" t="s">
        <v>389</v>
      </c>
      <c r="G625" t="s">
        <v>390</v>
      </c>
      <c r="H625" t="s">
        <v>32</v>
      </c>
      <c r="I625">
        <f>ROUND(8.32/100,9)</f>
        <v>8.3199999999999996E-2</v>
      </c>
      <c r="J625">
        <v>0</v>
      </c>
      <c r="O625">
        <f t="shared" si="693"/>
        <v>180.77</v>
      </c>
      <c r="P625">
        <f t="shared" si="694"/>
        <v>0</v>
      </c>
      <c r="Q625">
        <f t="shared" si="695"/>
        <v>4.67</v>
      </c>
      <c r="R625">
        <f t="shared" si="696"/>
        <v>0</v>
      </c>
      <c r="S625">
        <f t="shared" si="697"/>
        <v>176.1</v>
      </c>
      <c r="T625">
        <f t="shared" si="698"/>
        <v>0</v>
      </c>
      <c r="U625">
        <f t="shared" si="699"/>
        <v>22.929919999999999</v>
      </c>
      <c r="V625">
        <f t="shared" si="700"/>
        <v>0</v>
      </c>
      <c r="W625">
        <f t="shared" si="701"/>
        <v>0</v>
      </c>
      <c r="X625">
        <f t="shared" si="702"/>
        <v>144.4</v>
      </c>
      <c r="Y625">
        <f t="shared" si="703"/>
        <v>109.18</v>
      </c>
      <c r="AA625">
        <v>27721504</v>
      </c>
      <c r="AB625">
        <f t="shared" si="704"/>
        <v>2172.79</v>
      </c>
      <c r="AC625">
        <f t="shared" si="726"/>
        <v>0</v>
      </c>
      <c r="AD625">
        <f t="shared" si="727"/>
        <v>56.18</v>
      </c>
      <c r="AE625">
        <f t="shared" si="728"/>
        <v>0</v>
      </c>
      <c r="AF625">
        <f t="shared" si="729"/>
        <v>2116.61</v>
      </c>
      <c r="AG625">
        <f t="shared" si="705"/>
        <v>0</v>
      </c>
      <c r="AH625">
        <f t="shared" si="730"/>
        <v>275.60000000000002</v>
      </c>
      <c r="AI625">
        <f t="shared" si="731"/>
        <v>0</v>
      </c>
      <c r="AJ625">
        <f t="shared" si="706"/>
        <v>0</v>
      </c>
      <c r="AK625">
        <v>2172.79</v>
      </c>
      <c r="AL625">
        <v>0</v>
      </c>
      <c r="AM625">
        <v>56.18</v>
      </c>
      <c r="AN625">
        <v>0</v>
      </c>
      <c r="AO625">
        <v>2116.61</v>
      </c>
      <c r="AP625">
        <v>0</v>
      </c>
      <c r="AQ625">
        <v>275.60000000000002</v>
      </c>
      <c r="AR625">
        <v>0</v>
      </c>
      <c r="AS625">
        <v>0</v>
      </c>
      <c r="AT625">
        <v>82</v>
      </c>
      <c r="AU625">
        <v>62</v>
      </c>
      <c r="AV625">
        <v>1</v>
      </c>
      <c r="AW625">
        <v>1</v>
      </c>
      <c r="AZ625">
        <v>1</v>
      </c>
      <c r="BA625">
        <v>1</v>
      </c>
      <c r="BB625">
        <v>1</v>
      </c>
      <c r="BC625">
        <v>1</v>
      </c>
      <c r="BD625" t="s">
        <v>6</v>
      </c>
      <c r="BE625" t="s">
        <v>6</v>
      </c>
      <c r="BF625" t="s">
        <v>6</v>
      </c>
      <c r="BG625" t="s">
        <v>6</v>
      </c>
      <c r="BH625">
        <v>0</v>
      </c>
      <c r="BI625">
        <v>1</v>
      </c>
      <c r="BJ625" t="s">
        <v>391</v>
      </c>
      <c r="BM625">
        <v>56001</v>
      </c>
      <c r="BN625">
        <v>0</v>
      </c>
      <c r="BO625" t="s">
        <v>6</v>
      </c>
      <c r="BP625">
        <v>0</v>
      </c>
      <c r="BQ625">
        <v>6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6</v>
      </c>
      <c r="BZ625">
        <v>82</v>
      </c>
      <c r="CA625">
        <v>62</v>
      </c>
      <c r="CF625">
        <v>0</v>
      </c>
      <c r="CG625">
        <v>0</v>
      </c>
      <c r="CM625">
        <v>0</v>
      </c>
      <c r="CN625" t="s">
        <v>6</v>
      </c>
      <c r="CO625">
        <v>0</v>
      </c>
      <c r="CP625">
        <f t="shared" si="707"/>
        <v>180.76999999999998</v>
      </c>
      <c r="CQ625">
        <f t="shared" si="708"/>
        <v>0</v>
      </c>
      <c r="CR625">
        <f t="shared" si="709"/>
        <v>56.18</v>
      </c>
      <c r="CS625">
        <f t="shared" si="710"/>
        <v>0</v>
      </c>
      <c r="CT625">
        <f t="shared" si="711"/>
        <v>2116.61</v>
      </c>
      <c r="CU625">
        <f t="shared" si="712"/>
        <v>0</v>
      </c>
      <c r="CV625">
        <f t="shared" si="713"/>
        <v>275.60000000000002</v>
      </c>
      <c r="CW625">
        <f t="shared" si="714"/>
        <v>0</v>
      </c>
      <c r="CX625">
        <f t="shared" si="715"/>
        <v>0</v>
      </c>
      <c r="CY625">
        <f t="shared" si="716"/>
        <v>144.40199999999999</v>
      </c>
      <c r="CZ625">
        <f t="shared" si="717"/>
        <v>109.18199999999999</v>
      </c>
      <c r="DC625" t="s">
        <v>6</v>
      </c>
      <c r="DD625" t="s">
        <v>6</v>
      </c>
      <c r="DE625" t="s">
        <v>6</v>
      </c>
      <c r="DF625" t="s">
        <v>6</v>
      </c>
      <c r="DG625" t="s">
        <v>6</v>
      </c>
      <c r="DH625" t="s">
        <v>6</v>
      </c>
      <c r="DI625" t="s">
        <v>6</v>
      </c>
      <c r="DJ625" t="s">
        <v>6</v>
      </c>
      <c r="DK625" t="s">
        <v>6</v>
      </c>
      <c r="DL625" t="s">
        <v>6</v>
      </c>
      <c r="DM625" t="s">
        <v>6</v>
      </c>
      <c r="DN625">
        <v>0</v>
      </c>
      <c r="DO625">
        <v>0</v>
      </c>
      <c r="DP625">
        <v>1</v>
      </c>
      <c r="DQ625">
        <v>1</v>
      </c>
      <c r="DU625">
        <v>1005</v>
      </c>
      <c r="DV625" t="s">
        <v>32</v>
      </c>
      <c r="DW625" t="s">
        <v>32</v>
      </c>
      <c r="DX625">
        <v>100</v>
      </c>
      <c r="EE625">
        <v>27029101</v>
      </c>
      <c r="EF625">
        <v>6</v>
      </c>
      <c r="EG625" t="s">
        <v>40</v>
      </c>
      <c r="EH625">
        <v>0</v>
      </c>
      <c r="EI625" t="s">
        <v>6</v>
      </c>
      <c r="EJ625">
        <v>1</v>
      </c>
      <c r="EK625">
        <v>56001</v>
      </c>
      <c r="EL625" t="s">
        <v>392</v>
      </c>
      <c r="EM625" t="s">
        <v>393</v>
      </c>
      <c r="EO625" t="s">
        <v>6</v>
      </c>
      <c r="EQ625">
        <v>0</v>
      </c>
      <c r="ER625">
        <v>2172.79</v>
      </c>
      <c r="ES625">
        <v>0</v>
      </c>
      <c r="ET625">
        <v>56.18</v>
      </c>
      <c r="EU625">
        <v>0</v>
      </c>
      <c r="EV625">
        <v>2116.61</v>
      </c>
      <c r="EW625">
        <v>275.60000000000002</v>
      </c>
      <c r="EX625">
        <v>0</v>
      </c>
      <c r="EY625">
        <v>0</v>
      </c>
      <c r="FQ625">
        <v>0</v>
      </c>
      <c r="FR625">
        <f t="shared" si="718"/>
        <v>0</v>
      </c>
      <c r="FS625">
        <v>0</v>
      </c>
      <c r="FX625">
        <v>82</v>
      </c>
      <c r="FY625">
        <v>62</v>
      </c>
      <c r="GA625" t="s">
        <v>6</v>
      </c>
      <c r="GD625">
        <v>0</v>
      </c>
      <c r="GF625">
        <v>50162920</v>
      </c>
      <c r="GG625">
        <v>2</v>
      </c>
      <c r="GH625">
        <v>1</v>
      </c>
      <c r="GI625">
        <v>-2</v>
      </c>
      <c r="GJ625">
        <v>0</v>
      </c>
      <c r="GK625">
        <f>ROUND(R625*(S12)/100,2)</f>
        <v>0</v>
      </c>
      <c r="GL625">
        <f t="shared" si="719"/>
        <v>0</v>
      </c>
      <c r="GM625">
        <f t="shared" si="720"/>
        <v>434.35</v>
      </c>
      <c r="GN625">
        <f t="shared" si="721"/>
        <v>434.35</v>
      </c>
      <c r="GO625">
        <f t="shared" si="722"/>
        <v>0</v>
      </c>
      <c r="GP625">
        <f t="shared" si="723"/>
        <v>0</v>
      </c>
      <c r="GR625">
        <v>0</v>
      </c>
      <c r="GS625">
        <v>0</v>
      </c>
      <c r="GT625">
        <v>0</v>
      </c>
      <c r="GU625" t="s">
        <v>6</v>
      </c>
      <c r="GV625">
        <f t="shared" si="724"/>
        <v>0</v>
      </c>
      <c r="GW625">
        <v>1</v>
      </c>
      <c r="GX625">
        <f t="shared" si="725"/>
        <v>0</v>
      </c>
      <c r="HA625">
        <v>0</v>
      </c>
      <c r="HB625">
        <v>0</v>
      </c>
      <c r="IK625">
        <v>0</v>
      </c>
    </row>
    <row r="626" spans="1:255" x14ac:dyDescent="0.2">
      <c r="A626" s="2">
        <v>18</v>
      </c>
      <c r="B626" s="2">
        <v>1</v>
      </c>
      <c r="C626" s="2">
        <v>1714</v>
      </c>
      <c r="D626" s="2"/>
      <c r="E626" s="2" t="s">
        <v>771</v>
      </c>
      <c r="F626" s="2" t="s">
        <v>44</v>
      </c>
      <c r="G626" s="2" t="s">
        <v>45</v>
      </c>
      <c r="H626" s="2" t="s">
        <v>46</v>
      </c>
      <c r="I626" s="2">
        <f>I624*J626</f>
        <v>1.1148800000000001</v>
      </c>
      <c r="J626" s="2">
        <v>13.400000000000002</v>
      </c>
      <c r="K626" s="2"/>
      <c r="L626" s="2"/>
      <c r="M626" s="2"/>
      <c r="N626" s="2"/>
      <c r="O626" s="2">
        <f t="shared" si="693"/>
        <v>0</v>
      </c>
      <c r="P626" s="2">
        <f t="shared" si="694"/>
        <v>0</v>
      </c>
      <c r="Q626" s="2">
        <f t="shared" si="695"/>
        <v>0</v>
      </c>
      <c r="R626" s="2">
        <f t="shared" si="696"/>
        <v>0</v>
      </c>
      <c r="S626" s="2">
        <f t="shared" si="697"/>
        <v>0</v>
      </c>
      <c r="T626" s="2">
        <f t="shared" si="698"/>
        <v>0</v>
      </c>
      <c r="U626" s="2">
        <f t="shared" si="699"/>
        <v>0</v>
      </c>
      <c r="V626" s="2">
        <f t="shared" si="700"/>
        <v>0</v>
      </c>
      <c r="W626" s="2">
        <f t="shared" si="701"/>
        <v>0</v>
      </c>
      <c r="X626" s="2">
        <f t="shared" si="702"/>
        <v>0</v>
      </c>
      <c r="Y626" s="2">
        <f t="shared" si="703"/>
        <v>0</v>
      </c>
      <c r="Z626" s="2"/>
      <c r="AA626" s="2">
        <v>27721505</v>
      </c>
      <c r="AB626" s="2">
        <f t="shared" si="704"/>
        <v>0</v>
      </c>
      <c r="AC626" s="2">
        <f t="shared" si="726"/>
        <v>0</v>
      </c>
      <c r="AD626" s="2">
        <f t="shared" si="727"/>
        <v>0</v>
      </c>
      <c r="AE626" s="2">
        <f t="shared" si="728"/>
        <v>0</v>
      </c>
      <c r="AF626" s="2">
        <f t="shared" si="729"/>
        <v>0</v>
      </c>
      <c r="AG626" s="2">
        <f t="shared" si="705"/>
        <v>0</v>
      </c>
      <c r="AH626" s="2">
        <f t="shared" si="730"/>
        <v>0</v>
      </c>
      <c r="AI626" s="2">
        <f t="shared" si="731"/>
        <v>0</v>
      </c>
      <c r="AJ626" s="2">
        <f t="shared" si="706"/>
        <v>0</v>
      </c>
      <c r="AK626" s="2">
        <v>0</v>
      </c>
      <c r="AL626" s="2">
        <v>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82</v>
      </c>
      <c r="AU626" s="2">
        <v>62</v>
      </c>
      <c r="AV626" s="2">
        <v>1</v>
      </c>
      <c r="AW626" s="2">
        <v>1</v>
      </c>
      <c r="AX626" s="2"/>
      <c r="AY626" s="2"/>
      <c r="AZ626" s="2">
        <v>1</v>
      </c>
      <c r="BA626" s="2">
        <v>1</v>
      </c>
      <c r="BB626" s="2">
        <v>1</v>
      </c>
      <c r="BC626" s="2">
        <v>1</v>
      </c>
      <c r="BD626" s="2" t="s">
        <v>6</v>
      </c>
      <c r="BE626" s="2" t="s">
        <v>6</v>
      </c>
      <c r="BF626" s="2" t="s">
        <v>6</v>
      </c>
      <c r="BG626" s="2" t="s">
        <v>6</v>
      </c>
      <c r="BH626" s="2">
        <v>3</v>
      </c>
      <c r="BI626" s="2">
        <v>1</v>
      </c>
      <c r="BJ626" s="2" t="s">
        <v>6</v>
      </c>
      <c r="BK626" s="2"/>
      <c r="BL626" s="2"/>
      <c r="BM626" s="2">
        <v>56001</v>
      </c>
      <c r="BN626" s="2">
        <v>0</v>
      </c>
      <c r="BO626" s="2" t="s">
        <v>6</v>
      </c>
      <c r="BP626" s="2">
        <v>0</v>
      </c>
      <c r="BQ626" s="2">
        <v>6</v>
      </c>
      <c r="BR626" s="2">
        <v>0</v>
      </c>
      <c r="BS626" s="2">
        <v>1</v>
      </c>
      <c r="BT626" s="2">
        <v>1</v>
      </c>
      <c r="BU626" s="2">
        <v>1</v>
      </c>
      <c r="BV626" s="2">
        <v>1</v>
      </c>
      <c r="BW626" s="2">
        <v>1</v>
      </c>
      <c r="BX626" s="2">
        <v>1</v>
      </c>
      <c r="BY626" s="2" t="s">
        <v>6</v>
      </c>
      <c r="BZ626" s="2">
        <v>82</v>
      </c>
      <c r="CA626" s="2">
        <v>62</v>
      </c>
      <c r="CB626" s="2"/>
      <c r="CC626" s="2"/>
      <c r="CD626" s="2"/>
      <c r="CE626" s="2"/>
      <c r="CF626" s="2">
        <v>0</v>
      </c>
      <c r="CG626" s="2">
        <v>0</v>
      </c>
      <c r="CH626" s="2"/>
      <c r="CI626" s="2"/>
      <c r="CJ626" s="2"/>
      <c r="CK626" s="2"/>
      <c r="CL626" s="2"/>
      <c r="CM626" s="2">
        <v>0</v>
      </c>
      <c r="CN626" s="2" t="s">
        <v>6</v>
      </c>
      <c r="CO626" s="2">
        <v>0</v>
      </c>
      <c r="CP626" s="2">
        <f t="shared" si="707"/>
        <v>0</v>
      </c>
      <c r="CQ626" s="2">
        <f t="shared" si="708"/>
        <v>0</v>
      </c>
      <c r="CR626" s="2">
        <f t="shared" si="709"/>
        <v>0</v>
      </c>
      <c r="CS626" s="2">
        <f t="shared" si="710"/>
        <v>0</v>
      </c>
      <c r="CT626" s="2">
        <f t="shared" si="711"/>
        <v>0</v>
      </c>
      <c r="CU626" s="2">
        <f t="shared" si="712"/>
        <v>0</v>
      </c>
      <c r="CV626" s="2">
        <f t="shared" si="713"/>
        <v>0</v>
      </c>
      <c r="CW626" s="2">
        <f t="shared" si="714"/>
        <v>0</v>
      </c>
      <c r="CX626" s="2">
        <f t="shared" si="715"/>
        <v>0</v>
      </c>
      <c r="CY626" s="2">
        <f t="shared" si="716"/>
        <v>0</v>
      </c>
      <c r="CZ626" s="2">
        <f t="shared" si="717"/>
        <v>0</v>
      </c>
      <c r="DA626" s="2"/>
      <c r="DB626" s="2"/>
      <c r="DC626" s="2" t="s">
        <v>6</v>
      </c>
      <c r="DD626" s="2" t="s">
        <v>6</v>
      </c>
      <c r="DE626" s="2" t="s">
        <v>6</v>
      </c>
      <c r="DF626" s="2" t="s">
        <v>6</v>
      </c>
      <c r="DG626" s="2" t="s">
        <v>6</v>
      </c>
      <c r="DH626" s="2" t="s">
        <v>6</v>
      </c>
      <c r="DI626" s="2" t="s">
        <v>6</v>
      </c>
      <c r="DJ626" s="2" t="s">
        <v>6</v>
      </c>
      <c r="DK626" s="2" t="s">
        <v>6</v>
      </c>
      <c r="DL626" s="2" t="s">
        <v>6</v>
      </c>
      <c r="DM626" s="2" t="s">
        <v>6</v>
      </c>
      <c r="DN626" s="2">
        <v>0</v>
      </c>
      <c r="DO626" s="2">
        <v>0</v>
      </c>
      <c r="DP626" s="2">
        <v>1</v>
      </c>
      <c r="DQ626" s="2">
        <v>1</v>
      </c>
      <c r="DR626" s="2"/>
      <c r="DS626" s="2"/>
      <c r="DT626" s="2"/>
      <c r="DU626" s="2">
        <v>1009</v>
      </c>
      <c r="DV626" s="2" t="s">
        <v>46</v>
      </c>
      <c r="DW626" s="2" t="s">
        <v>46</v>
      </c>
      <c r="DX626" s="2">
        <v>1000</v>
      </c>
      <c r="DY626" s="2"/>
      <c r="DZ626" s="2"/>
      <c r="EA626" s="2"/>
      <c r="EB626" s="2"/>
      <c r="EC626" s="2"/>
      <c r="ED626" s="2"/>
      <c r="EE626" s="2">
        <v>27029101</v>
      </c>
      <c r="EF626" s="2">
        <v>6</v>
      </c>
      <c r="EG626" s="2" t="s">
        <v>40</v>
      </c>
      <c r="EH626" s="2">
        <v>0</v>
      </c>
      <c r="EI626" s="2" t="s">
        <v>6</v>
      </c>
      <c r="EJ626" s="2">
        <v>1</v>
      </c>
      <c r="EK626" s="2">
        <v>56001</v>
      </c>
      <c r="EL626" s="2" t="s">
        <v>392</v>
      </c>
      <c r="EM626" s="2" t="s">
        <v>393</v>
      </c>
      <c r="EN626" s="2"/>
      <c r="EO626" s="2" t="s">
        <v>6</v>
      </c>
      <c r="EP626" s="2"/>
      <c r="EQ626" s="2">
        <v>0</v>
      </c>
      <c r="ER626" s="2">
        <v>0</v>
      </c>
      <c r="ES626" s="2">
        <v>0</v>
      </c>
      <c r="ET626" s="2">
        <v>0</v>
      </c>
      <c r="EU626" s="2">
        <v>0</v>
      </c>
      <c r="EV626" s="2">
        <v>0</v>
      </c>
      <c r="EW626" s="2">
        <v>0</v>
      </c>
      <c r="EX626" s="2">
        <v>0</v>
      </c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>
        <v>0</v>
      </c>
      <c r="FR626" s="2">
        <f t="shared" si="718"/>
        <v>0</v>
      </c>
      <c r="FS626" s="2">
        <v>0</v>
      </c>
      <c r="FT626" s="2"/>
      <c r="FU626" s="2"/>
      <c r="FV626" s="2"/>
      <c r="FW626" s="2"/>
      <c r="FX626" s="2">
        <v>82</v>
      </c>
      <c r="FY626" s="2">
        <v>62</v>
      </c>
      <c r="FZ626" s="2"/>
      <c r="GA626" s="2" t="s">
        <v>47</v>
      </c>
      <c r="GB626" s="2"/>
      <c r="GC626" s="2"/>
      <c r="GD626" s="2">
        <v>0</v>
      </c>
      <c r="GE626" s="2"/>
      <c r="GF626" s="2">
        <v>-179832266</v>
      </c>
      <c r="GG626" s="2">
        <v>2</v>
      </c>
      <c r="GH626" s="2">
        <v>1</v>
      </c>
      <c r="GI626" s="2">
        <v>-2</v>
      </c>
      <c r="GJ626" s="2">
        <v>0</v>
      </c>
      <c r="GK626" s="2">
        <f>ROUND(R626*(R12)/100,2)</f>
        <v>0</v>
      </c>
      <c r="GL626" s="2">
        <f t="shared" si="719"/>
        <v>0</v>
      </c>
      <c r="GM626" s="2">
        <f t="shared" si="720"/>
        <v>0</v>
      </c>
      <c r="GN626" s="2">
        <f t="shared" si="721"/>
        <v>0</v>
      </c>
      <c r="GO626" s="2">
        <f t="shared" si="722"/>
        <v>0</v>
      </c>
      <c r="GP626" s="2">
        <f t="shared" si="723"/>
        <v>0</v>
      </c>
      <c r="GQ626" s="2"/>
      <c r="GR626" s="2">
        <v>0</v>
      </c>
      <c r="GS626" s="2">
        <v>4</v>
      </c>
      <c r="GT626" s="2">
        <v>0</v>
      </c>
      <c r="GU626" s="2" t="s">
        <v>6</v>
      </c>
      <c r="GV626" s="2">
        <f t="shared" si="724"/>
        <v>0</v>
      </c>
      <c r="GW626" s="2">
        <v>1</v>
      </c>
      <c r="GX626" s="2">
        <f t="shared" si="725"/>
        <v>0</v>
      </c>
      <c r="GY626" s="2"/>
      <c r="GZ626" s="2"/>
      <c r="HA626" s="2">
        <v>0</v>
      </c>
      <c r="HB626" s="2">
        <v>0</v>
      </c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>
        <v>0</v>
      </c>
      <c r="IL626" s="2"/>
      <c r="IM626" s="2"/>
      <c r="IN626" s="2"/>
      <c r="IO626" s="2"/>
      <c r="IP626" s="2"/>
      <c r="IQ626" s="2"/>
      <c r="IR626" s="2"/>
      <c r="IS626" s="2"/>
      <c r="IT626" s="2"/>
      <c r="IU626" s="2"/>
    </row>
    <row r="627" spans="1:255" x14ac:dyDescent="0.2">
      <c r="A627">
        <v>18</v>
      </c>
      <c r="B627">
        <v>1</v>
      </c>
      <c r="C627">
        <v>1718</v>
      </c>
      <c r="E627" t="s">
        <v>771</v>
      </c>
      <c r="F627" t="s">
        <v>44</v>
      </c>
      <c r="G627" t="s">
        <v>45</v>
      </c>
      <c r="H627" t="s">
        <v>46</v>
      </c>
      <c r="I627">
        <f>I625*J627</f>
        <v>1.1148800000000001</v>
      </c>
      <c r="J627">
        <v>13.400000000000002</v>
      </c>
      <c r="O627">
        <f t="shared" si="693"/>
        <v>0</v>
      </c>
      <c r="P627">
        <f t="shared" si="694"/>
        <v>0</v>
      </c>
      <c r="Q627">
        <f t="shared" si="695"/>
        <v>0</v>
      </c>
      <c r="R627">
        <f t="shared" si="696"/>
        <v>0</v>
      </c>
      <c r="S627">
        <f t="shared" si="697"/>
        <v>0</v>
      </c>
      <c r="T627">
        <f t="shared" si="698"/>
        <v>0</v>
      </c>
      <c r="U627">
        <f t="shared" si="699"/>
        <v>0</v>
      </c>
      <c r="V627">
        <f t="shared" si="700"/>
        <v>0</v>
      </c>
      <c r="W627">
        <f t="shared" si="701"/>
        <v>0</v>
      </c>
      <c r="X627">
        <f t="shared" si="702"/>
        <v>0</v>
      </c>
      <c r="Y627">
        <f t="shared" si="703"/>
        <v>0</v>
      </c>
      <c r="AA627">
        <v>27721504</v>
      </c>
      <c r="AB627">
        <f t="shared" si="704"/>
        <v>0</v>
      </c>
      <c r="AC627">
        <f t="shared" si="726"/>
        <v>0</v>
      </c>
      <c r="AD627">
        <f t="shared" si="727"/>
        <v>0</v>
      </c>
      <c r="AE627">
        <f t="shared" si="728"/>
        <v>0</v>
      </c>
      <c r="AF627">
        <f t="shared" si="729"/>
        <v>0</v>
      </c>
      <c r="AG627">
        <f t="shared" si="705"/>
        <v>0</v>
      </c>
      <c r="AH627">
        <f t="shared" si="730"/>
        <v>0</v>
      </c>
      <c r="AI627">
        <f t="shared" si="731"/>
        <v>0</v>
      </c>
      <c r="AJ627">
        <f t="shared" si="706"/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82</v>
      </c>
      <c r="AU627">
        <v>62</v>
      </c>
      <c r="AV627">
        <v>1</v>
      </c>
      <c r="AW627">
        <v>1</v>
      </c>
      <c r="AZ627">
        <v>1</v>
      </c>
      <c r="BA627">
        <v>1</v>
      </c>
      <c r="BB627">
        <v>1</v>
      </c>
      <c r="BC627">
        <v>1</v>
      </c>
      <c r="BD627" t="s">
        <v>6</v>
      </c>
      <c r="BE627" t="s">
        <v>6</v>
      </c>
      <c r="BF627" t="s">
        <v>6</v>
      </c>
      <c r="BG627" t="s">
        <v>6</v>
      </c>
      <c r="BH627">
        <v>3</v>
      </c>
      <c r="BI627">
        <v>1</v>
      </c>
      <c r="BJ627" t="s">
        <v>6</v>
      </c>
      <c r="BM627">
        <v>56001</v>
      </c>
      <c r="BN627">
        <v>0</v>
      </c>
      <c r="BO627" t="s">
        <v>6</v>
      </c>
      <c r="BP627">
        <v>0</v>
      </c>
      <c r="BQ627">
        <v>6</v>
      </c>
      <c r="BR627">
        <v>0</v>
      </c>
      <c r="BS627">
        <v>1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6</v>
      </c>
      <c r="BZ627">
        <v>82</v>
      </c>
      <c r="CA627">
        <v>62</v>
      </c>
      <c r="CF627">
        <v>0</v>
      </c>
      <c r="CG627">
        <v>0</v>
      </c>
      <c r="CM627">
        <v>0</v>
      </c>
      <c r="CN627" t="s">
        <v>6</v>
      </c>
      <c r="CO627">
        <v>0</v>
      </c>
      <c r="CP627">
        <f t="shared" si="707"/>
        <v>0</v>
      </c>
      <c r="CQ627">
        <f t="shared" si="708"/>
        <v>0</v>
      </c>
      <c r="CR627">
        <f t="shared" si="709"/>
        <v>0</v>
      </c>
      <c r="CS627">
        <f t="shared" si="710"/>
        <v>0</v>
      </c>
      <c r="CT627">
        <f t="shared" si="711"/>
        <v>0</v>
      </c>
      <c r="CU627">
        <f t="shared" si="712"/>
        <v>0</v>
      </c>
      <c r="CV627">
        <f t="shared" si="713"/>
        <v>0</v>
      </c>
      <c r="CW627">
        <f t="shared" si="714"/>
        <v>0</v>
      </c>
      <c r="CX627">
        <f t="shared" si="715"/>
        <v>0</v>
      </c>
      <c r="CY627">
        <f t="shared" si="716"/>
        <v>0</v>
      </c>
      <c r="CZ627">
        <f t="shared" si="717"/>
        <v>0</v>
      </c>
      <c r="DC627" t="s">
        <v>6</v>
      </c>
      <c r="DD627" t="s">
        <v>6</v>
      </c>
      <c r="DE627" t="s">
        <v>6</v>
      </c>
      <c r="DF627" t="s">
        <v>6</v>
      </c>
      <c r="DG627" t="s">
        <v>6</v>
      </c>
      <c r="DH627" t="s">
        <v>6</v>
      </c>
      <c r="DI627" t="s">
        <v>6</v>
      </c>
      <c r="DJ627" t="s">
        <v>6</v>
      </c>
      <c r="DK627" t="s">
        <v>6</v>
      </c>
      <c r="DL627" t="s">
        <v>6</v>
      </c>
      <c r="DM627" t="s">
        <v>6</v>
      </c>
      <c r="DN627">
        <v>0</v>
      </c>
      <c r="DO627">
        <v>0</v>
      </c>
      <c r="DP627">
        <v>1</v>
      </c>
      <c r="DQ627">
        <v>1</v>
      </c>
      <c r="DU627">
        <v>1009</v>
      </c>
      <c r="DV627" t="s">
        <v>46</v>
      </c>
      <c r="DW627" t="s">
        <v>46</v>
      </c>
      <c r="DX627">
        <v>1000</v>
      </c>
      <c r="EE627">
        <v>27029101</v>
      </c>
      <c r="EF627">
        <v>6</v>
      </c>
      <c r="EG627" t="s">
        <v>40</v>
      </c>
      <c r="EH627">
        <v>0</v>
      </c>
      <c r="EI627" t="s">
        <v>6</v>
      </c>
      <c r="EJ627">
        <v>1</v>
      </c>
      <c r="EK627">
        <v>56001</v>
      </c>
      <c r="EL627" t="s">
        <v>392</v>
      </c>
      <c r="EM627" t="s">
        <v>393</v>
      </c>
      <c r="EO627" t="s">
        <v>6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  <c r="FQ627">
        <v>0</v>
      </c>
      <c r="FR627">
        <f t="shared" si="718"/>
        <v>0</v>
      </c>
      <c r="FS627">
        <v>0</v>
      </c>
      <c r="FX627">
        <v>82</v>
      </c>
      <c r="FY627">
        <v>62</v>
      </c>
      <c r="GA627" t="s">
        <v>6</v>
      </c>
      <c r="GD627">
        <v>0</v>
      </c>
      <c r="GF627">
        <v>-179832266</v>
      </c>
      <c r="GG627">
        <v>2</v>
      </c>
      <c r="GH627">
        <v>1</v>
      </c>
      <c r="GI627">
        <v>-2</v>
      </c>
      <c r="GJ627">
        <v>0</v>
      </c>
      <c r="GK627">
        <f>ROUND(R627*(S12)/100,2)</f>
        <v>0</v>
      </c>
      <c r="GL627">
        <f t="shared" si="719"/>
        <v>0</v>
      </c>
      <c r="GM627">
        <f t="shared" si="720"/>
        <v>0</v>
      </c>
      <c r="GN627">
        <f t="shared" si="721"/>
        <v>0</v>
      </c>
      <c r="GO627">
        <f t="shared" si="722"/>
        <v>0</v>
      </c>
      <c r="GP627">
        <f t="shared" si="723"/>
        <v>0</v>
      </c>
      <c r="GR627">
        <v>0</v>
      </c>
      <c r="GS627">
        <v>0</v>
      </c>
      <c r="GT627">
        <v>0</v>
      </c>
      <c r="GU627" t="s">
        <v>6</v>
      </c>
      <c r="GV627">
        <f t="shared" si="724"/>
        <v>0</v>
      </c>
      <c r="GW627">
        <v>1</v>
      </c>
      <c r="GX627">
        <f t="shared" si="725"/>
        <v>0</v>
      </c>
      <c r="HA627">
        <v>0</v>
      </c>
      <c r="HB627">
        <v>0</v>
      </c>
      <c r="IK627">
        <v>0</v>
      </c>
    </row>
    <row r="628" spans="1:255" x14ac:dyDescent="0.2">
      <c r="A628" s="2">
        <v>17</v>
      </c>
      <c r="B628" s="2">
        <v>1</v>
      </c>
      <c r="C628" s="2">
        <f>ROW(SmtRes!A1719)</f>
        <v>1719</v>
      </c>
      <c r="D628" s="2">
        <f>ROW(EtalonRes!A1717)</f>
        <v>1717</v>
      </c>
      <c r="E628" s="2" t="s">
        <v>772</v>
      </c>
      <c r="F628" s="2" t="s">
        <v>30</v>
      </c>
      <c r="G628" s="2" t="s">
        <v>402</v>
      </c>
      <c r="H628" s="2" t="s">
        <v>32</v>
      </c>
      <c r="I628" s="2">
        <f>ROUND(238.26/100,9)</f>
        <v>2.3826000000000001</v>
      </c>
      <c r="J628" s="2">
        <v>0</v>
      </c>
      <c r="K628" s="2"/>
      <c r="L628" s="2"/>
      <c r="M628" s="2"/>
      <c r="N628" s="2"/>
      <c r="O628" s="2">
        <f t="shared" si="693"/>
        <v>424.1</v>
      </c>
      <c r="P628" s="2">
        <f t="shared" si="694"/>
        <v>0</v>
      </c>
      <c r="Q628" s="2">
        <f t="shared" si="695"/>
        <v>0</v>
      </c>
      <c r="R628" s="2">
        <f t="shared" si="696"/>
        <v>0</v>
      </c>
      <c r="S628" s="2">
        <f t="shared" si="697"/>
        <v>424.1</v>
      </c>
      <c r="T628" s="2">
        <f t="shared" si="698"/>
        <v>0</v>
      </c>
      <c r="U628" s="2">
        <f t="shared" si="699"/>
        <v>54.370932000000003</v>
      </c>
      <c r="V628" s="2">
        <f t="shared" si="700"/>
        <v>0</v>
      </c>
      <c r="W628" s="2">
        <f t="shared" si="701"/>
        <v>0</v>
      </c>
      <c r="X628" s="2">
        <f t="shared" si="702"/>
        <v>419.86</v>
      </c>
      <c r="Y628" s="2">
        <f t="shared" si="703"/>
        <v>254.46</v>
      </c>
      <c r="Z628" s="2"/>
      <c r="AA628" s="2">
        <v>27721505</v>
      </c>
      <c r="AB628" s="2">
        <f t="shared" si="704"/>
        <v>178</v>
      </c>
      <c r="AC628" s="2">
        <f t="shared" si="726"/>
        <v>0</v>
      </c>
      <c r="AD628" s="2">
        <f t="shared" si="727"/>
        <v>0</v>
      </c>
      <c r="AE628" s="2">
        <f t="shared" si="728"/>
        <v>0</v>
      </c>
      <c r="AF628" s="2">
        <f t="shared" si="729"/>
        <v>178</v>
      </c>
      <c r="AG628" s="2">
        <f t="shared" si="705"/>
        <v>0</v>
      </c>
      <c r="AH628" s="2">
        <f t="shared" si="730"/>
        <v>22.82</v>
      </c>
      <c r="AI628" s="2">
        <f t="shared" si="731"/>
        <v>0</v>
      </c>
      <c r="AJ628" s="2">
        <f t="shared" si="706"/>
        <v>0</v>
      </c>
      <c r="AK628" s="2">
        <v>178</v>
      </c>
      <c r="AL628" s="2">
        <v>0</v>
      </c>
      <c r="AM628" s="2">
        <v>0</v>
      </c>
      <c r="AN628" s="2">
        <v>0</v>
      </c>
      <c r="AO628" s="2">
        <v>178</v>
      </c>
      <c r="AP628" s="2">
        <v>0</v>
      </c>
      <c r="AQ628" s="2">
        <v>22.82</v>
      </c>
      <c r="AR628" s="2">
        <v>0</v>
      </c>
      <c r="AS628" s="2">
        <v>0</v>
      </c>
      <c r="AT628" s="2">
        <v>99</v>
      </c>
      <c r="AU628" s="2">
        <v>60</v>
      </c>
      <c r="AV628" s="2">
        <v>1</v>
      </c>
      <c r="AW628" s="2">
        <v>1</v>
      </c>
      <c r="AX628" s="2"/>
      <c r="AY628" s="2"/>
      <c r="AZ628" s="2">
        <v>1</v>
      </c>
      <c r="BA628" s="2">
        <v>1</v>
      </c>
      <c r="BB628" s="2">
        <v>1</v>
      </c>
      <c r="BC628" s="2">
        <v>1</v>
      </c>
      <c r="BD628" s="2" t="s">
        <v>6</v>
      </c>
      <c r="BE628" s="2" t="s">
        <v>6</v>
      </c>
      <c r="BF628" s="2" t="s">
        <v>6</v>
      </c>
      <c r="BG628" s="2" t="s">
        <v>6</v>
      </c>
      <c r="BH628" s="2">
        <v>0</v>
      </c>
      <c r="BI628" s="2">
        <v>1</v>
      </c>
      <c r="BJ628" s="2" t="s">
        <v>33</v>
      </c>
      <c r="BK628" s="2"/>
      <c r="BL628" s="2"/>
      <c r="BM628" s="2">
        <v>46001</v>
      </c>
      <c r="BN628" s="2">
        <v>0</v>
      </c>
      <c r="BO628" s="2" t="s">
        <v>6</v>
      </c>
      <c r="BP628" s="2">
        <v>0</v>
      </c>
      <c r="BQ628" s="2">
        <v>2</v>
      </c>
      <c r="BR628" s="2">
        <v>0</v>
      </c>
      <c r="BS628" s="2">
        <v>1</v>
      </c>
      <c r="BT628" s="2">
        <v>1</v>
      </c>
      <c r="BU628" s="2">
        <v>1</v>
      </c>
      <c r="BV628" s="2">
        <v>1</v>
      </c>
      <c r="BW628" s="2">
        <v>1</v>
      </c>
      <c r="BX628" s="2">
        <v>1</v>
      </c>
      <c r="BY628" s="2" t="s">
        <v>6</v>
      </c>
      <c r="BZ628" s="2">
        <v>110</v>
      </c>
      <c r="CA628" s="2">
        <v>70</v>
      </c>
      <c r="CB628" s="2"/>
      <c r="CC628" s="2"/>
      <c r="CD628" s="2"/>
      <c r="CE628" s="2"/>
      <c r="CF628" s="2">
        <v>0</v>
      </c>
      <c r="CG628" s="2">
        <v>0</v>
      </c>
      <c r="CH628" s="2"/>
      <c r="CI628" s="2"/>
      <c r="CJ628" s="2"/>
      <c r="CK628" s="2"/>
      <c r="CL628" s="2"/>
      <c r="CM628" s="2">
        <v>0</v>
      </c>
      <c r="CN628" s="2" t="s">
        <v>6</v>
      </c>
      <c r="CO628" s="2">
        <v>0</v>
      </c>
      <c r="CP628" s="2">
        <f t="shared" si="707"/>
        <v>424.1</v>
      </c>
      <c r="CQ628" s="2">
        <f t="shared" si="708"/>
        <v>0</v>
      </c>
      <c r="CR628" s="2">
        <f t="shared" si="709"/>
        <v>0</v>
      </c>
      <c r="CS628" s="2">
        <f t="shared" si="710"/>
        <v>0</v>
      </c>
      <c r="CT628" s="2">
        <f t="shared" si="711"/>
        <v>178</v>
      </c>
      <c r="CU628" s="2">
        <f t="shared" si="712"/>
        <v>0</v>
      </c>
      <c r="CV628" s="2">
        <f t="shared" si="713"/>
        <v>22.82</v>
      </c>
      <c r="CW628" s="2">
        <f t="shared" si="714"/>
        <v>0</v>
      </c>
      <c r="CX628" s="2">
        <f t="shared" si="715"/>
        <v>0</v>
      </c>
      <c r="CY628" s="2">
        <f t="shared" si="716"/>
        <v>419.85900000000004</v>
      </c>
      <c r="CZ628" s="2">
        <f t="shared" si="717"/>
        <v>254.46</v>
      </c>
      <c r="DA628" s="2"/>
      <c r="DB628" s="2"/>
      <c r="DC628" s="2" t="s">
        <v>6</v>
      </c>
      <c r="DD628" s="2" t="s">
        <v>6</v>
      </c>
      <c r="DE628" s="2" t="s">
        <v>6</v>
      </c>
      <c r="DF628" s="2" t="s">
        <v>6</v>
      </c>
      <c r="DG628" s="2" t="s">
        <v>6</v>
      </c>
      <c r="DH628" s="2" t="s">
        <v>6</v>
      </c>
      <c r="DI628" s="2" t="s">
        <v>6</v>
      </c>
      <c r="DJ628" s="2" t="s">
        <v>6</v>
      </c>
      <c r="DK628" s="2" t="s">
        <v>6</v>
      </c>
      <c r="DL628" s="2" t="s">
        <v>6</v>
      </c>
      <c r="DM628" s="2" t="s">
        <v>6</v>
      </c>
      <c r="DN628" s="2">
        <v>0</v>
      </c>
      <c r="DO628" s="2">
        <v>0</v>
      </c>
      <c r="DP628" s="2">
        <v>1</v>
      </c>
      <c r="DQ628" s="2">
        <v>1</v>
      </c>
      <c r="DR628" s="2"/>
      <c r="DS628" s="2"/>
      <c r="DT628" s="2"/>
      <c r="DU628" s="2">
        <v>1005</v>
      </c>
      <c r="DV628" s="2" t="s">
        <v>32</v>
      </c>
      <c r="DW628" s="2" t="s">
        <v>32</v>
      </c>
      <c r="DX628" s="2">
        <v>100</v>
      </c>
      <c r="DY628" s="2"/>
      <c r="DZ628" s="2"/>
      <c r="EA628" s="2"/>
      <c r="EB628" s="2"/>
      <c r="EC628" s="2"/>
      <c r="ED628" s="2"/>
      <c r="EE628" s="2">
        <v>27029091</v>
      </c>
      <c r="EF628" s="2">
        <v>2</v>
      </c>
      <c r="EG628" s="2" t="s">
        <v>23</v>
      </c>
      <c r="EH628" s="2">
        <v>0</v>
      </c>
      <c r="EI628" s="2" t="s">
        <v>6</v>
      </c>
      <c r="EJ628" s="2">
        <v>1</v>
      </c>
      <c r="EK628" s="2">
        <v>46001</v>
      </c>
      <c r="EL628" s="2" t="s">
        <v>34</v>
      </c>
      <c r="EM628" s="2" t="s">
        <v>35</v>
      </c>
      <c r="EN628" s="2"/>
      <c r="EO628" s="2" t="s">
        <v>6</v>
      </c>
      <c r="EP628" s="2"/>
      <c r="EQ628" s="2">
        <v>0</v>
      </c>
      <c r="ER628" s="2">
        <v>178</v>
      </c>
      <c r="ES628" s="2">
        <v>0</v>
      </c>
      <c r="ET628" s="2">
        <v>0</v>
      </c>
      <c r="EU628" s="2">
        <v>0</v>
      </c>
      <c r="EV628" s="2">
        <v>178</v>
      </c>
      <c r="EW628" s="2">
        <v>22.82</v>
      </c>
      <c r="EX628" s="2">
        <v>0</v>
      </c>
      <c r="EY628" s="2">
        <v>0</v>
      </c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>
        <v>0</v>
      </c>
      <c r="FR628" s="2">
        <f t="shared" si="718"/>
        <v>0</v>
      </c>
      <c r="FS628" s="2">
        <v>0</v>
      </c>
      <c r="FT628" s="2" t="s">
        <v>27</v>
      </c>
      <c r="FU628" s="2" t="s">
        <v>28</v>
      </c>
      <c r="FV628" s="2"/>
      <c r="FW628" s="2"/>
      <c r="FX628" s="2">
        <v>99</v>
      </c>
      <c r="FY628" s="2">
        <v>59.5</v>
      </c>
      <c r="FZ628" s="2"/>
      <c r="GA628" s="2" t="s">
        <v>6</v>
      </c>
      <c r="GB628" s="2"/>
      <c r="GC628" s="2"/>
      <c r="GD628" s="2">
        <v>0</v>
      </c>
      <c r="GE628" s="2"/>
      <c r="GF628" s="2">
        <v>856176351</v>
      </c>
      <c r="GG628" s="2">
        <v>2</v>
      </c>
      <c r="GH628" s="2">
        <v>1</v>
      </c>
      <c r="GI628" s="2">
        <v>-2</v>
      </c>
      <c r="GJ628" s="2">
        <v>0</v>
      </c>
      <c r="GK628" s="2">
        <f>ROUND(R628*(R12)/100,2)</f>
        <v>0</v>
      </c>
      <c r="GL628" s="2">
        <f t="shared" si="719"/>
        <v>0</v>
      </c>
      <c r="GM628" s="2">
        <f t="shared" si="720"/>
        <v>1098.42</v>
      </c>
      <c r="GN628" s="2">
        <f t="shared" si="721"/>
        <v>1098.42</v>
      </c>
      <c r="GO628" s="2">
        <f t="shared" si="722"/>
        <v>0</v>
      </c>
      <c r="GP628" s="2">
        <f t="shared" si="723"/>
        <v>0</v>
      </c>
      <c r="GQ628" s="2"/>
      <c r="GR628" s="2">
        <v>0</v>
      </c>
      <c r="GS628" s="2">
        <v>3</v>
      </c>
      <c r="GT628" s="2">
        <v>0</v>
      </c>
      <c r="GU628" s="2" t="s">
        <v>6</v>
      </c>
      <c r="GV628" s="2">
        <f t="shared" si="724"/>
        <v>0</v>
      </c>
      <c r="GW628" s="2">
        <v>1</v>
      </c>
      <c r="GX628" s="2">
        <f t="shared" si="725"/>
        <v>0</v>
      </c>
      <c r="GY628" s="2"/>
      <c r="GZ628" s="2"/>
      <c r="HA628" s="2">
        <v>0</v>
      </c>
      <c r="HB628" s="2">
        <v>0</v>
      </c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>
        <v>0</v>
      </c>
      <c r="IL628" s="2"/>
      <c r="IM628" s="2"/>
      <c r="IN628" s="2"/>
      <c r="IO628" s="2"/>
      <c r="IP628" s="2"/>
      <c r="IQ628" s="2"/>
      <c r="IR628" s="2"/>
      <c r="IS628" s="2"/>
      <c r="IT628" s="2"/>
      <c r="IU628" s="2"/>
    </row>
    <row r="629" spans="1:255" x14ac:dyDescent="0.2">
      <c r="A629">
        <v>17</v>
      </c>
      <c r="B629">
        <v>1</v>
      </c>
      <c r="C629">
        <f>ROW(SmtRes!A1720)</f>
        <v>1720</v>
      </c>
      <c r="D629">
        <f>ROW(EtalonRes!A1718)</f>
        <v>1718</v>
      </c>
      <c r="E629" t="s">
        <v>772</v>
      </c>
      <c r="F629" t="s">
        <v>30</v>
      </c>
      <c r="G629" t="s">
        <v>402</v>
      </c>
      <c r="H629" t="s">
        <v>32</v>
      </c>
      <c r="I629">
        <f>ROUND(238.26/100,9)</f>
        <v>2.3826000000000001</v>
      </c>
      <c r="J629">
        <v>0</v>
      </c>
      <c r="O629">
        <f t="shared" si="693"/>
        <v>424.1</v>
      </c>
      <c r="P629">
        <f t="shared" si="694"/>
        <v>0</v>
      </c>
      <c r="Q629">
        <f t="shared" si="695"/>
        <v>0</v>
      </c>
      <c r="R629">
        <f t="shared" si="696"/>
        <v>0</v>
      </c>
      <c r="S629">
        <f t="shared" si="697"/>
        <v>424.1</v>
      </c>
      <c r="T629">
        <f t="shared" si="698"/>
        <v>0</v>
      </c>
      <c r="U629">
        <f t="shared" si="699"/>
        <v>54.370932000000003</v>
      </c>
      <c r="V629">
        <f t="shared" si="700"/>
        <v>0</v>
      </c>
      <c r="W629">
        <f t="shared" si="701"/>
        <v>0</v>
      </c>
      <c r="X629">
        <f t="shared" si="702"/>
        <v>419.86</v>
      </c>
      <c r="Y629">
        <f t="shared" si="703"/>
        <v>254.46</v>
      </c>
      <c r="AA629">
        <v>27721504</v>
      </c>
      <c r="AB629">
        <f t="shared" si="704"/>
        <v>178</v>
      </c>
      <c r="AC629">
        <f t="shared" si="726"/>
        <v>0</v>
      </c>
      <c r="AD629">
        <f t="shared" si="727"/>
        <v>0</v>
      </c>
      <c r="AE629">
        <f t="shared" si="728"/>
        <v>0</v>
      </c>
      <c r="AF629">
        <f t="shared" si="729"/>
        <v>178</v>
      </c>
      <c r="AG629">
        <f t="shared" si="705"/>
        <v>0</v>
      </c>
      <c r="AH629">
        <f t="shared" si="730"/>
        <v>22.82</v>
      </c>
      <c r="AI629">
        <f t="shared" si="731"/>
        <v>0</v>
      </c>
      <c r="AJ629">
        <f t="shared" si="706"/>
        <v>0</v>
      </c>
      <c r="AK629">
        <v>178</v>
      </c>
      <c r="AL629">
        <v>0</v>
      </c>
      <c r="AM629">
        <v>0</v>
      </c>
      <c r="AN629">
        <v>0</v>
      </c>
      <c r="AO629">
        <v>178</v>
      </c>
      <c r="AP629">
        <v>0</v>
      </c>
      <c r="AQ629">
        <v>22.82</v>
      </c>
      <c r="AR629">
        <v>0</v>
      </c>
      <c r="AS629">
        <v>0</v>
      </c>
      <c r="AT629">
        <v>99</v>
      </c>
      <c r="AU629">
        <v>60</v>
      </c>
      <c r="AV629">
        <v>1</v>
      </c>
      <c r="AW629">
        <v>1</v>
      </c>
      <c r="AZ629">
        <v>1</v>
      </c>
      <c r="BA629">
        <v>1</v>
      </c>
      <c r="BB629">
        <v>1</v>
      </c>
      <c r="BC629">
        <v>1</v>
      </c>
      <c r="BD629" t="s">
        <v>6</v>
      </c>
      <c r="BE629" t="s">
        <v>6</v>
      </c>
      <c r="BF629" t="s">
        <v>6</v>
      </c>
      <c r="BG629" t="s">
        <v>6</v>
      </c>
      <c r="BH629">
        <v>0</v>
      </c>
      <c r="BI629">
        <v>1</v>
      </c>
      <c r="BJ629" t="s">
        <v>33</v>
      </c>
      <c r="BM629">
        <v>46001</v>
      </c>
      <c r="BN629">
        <v>0</v>
      </c>
      <c r="BO629" t="s">
        <v>6</v>
      </c>
      <c r="BP629">
        <v>0</v>
      </c>
      <c r="BQ629">
        <v>2</v>
      </c>
      <c r="BR629">
        <v>0</v>
      </c>
      <c r="BS629">
        <v>1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6</v>
      </c>
      <c r="BZ629">
        <v>110</v>
      </c>
      <c r="CA629">
        <v>70</v>
      </c>
      <c r="CF629">
        <v>0</v>
      </c>
      <c r="CG629">
        <v>0</v>
      </c>
      <c r="CM629">
        <v>0</v>
      </c>
      <c r="CN629" t="s">
        <v>6</v>
      </c>
      <c r="CO629">
        <v>0</v>
      </c>
      <c r="CP629">
        <f t="shared" si="707"/>
        <v>424.1</v>
      </c>
      <c r="CQ629">
        <f t="shared" si="708"/>
        <v>0</v>
      </c>
      <c r="CR629">
        <f t="shared" si="709"/>
        <v>0</v>
      </c>
      <c r="CS629">
        <f t="shared" si="710"/>
        <v>0</v>
      </c>
      <c r="CT629">
        <f t="shared" si="711"/>
        <v>178</v>
      </c>
      <c r="CU629">
        <f t="shared" si="712"/>
        <v>0</v>
      </c>
      <c r="CV629">
        <f t="shared" si="713"/>
        <v>22.82</v>
      </c>
      <c r="CW629">
        <f t="shared" si="714"/>
        <v>0</v>
      </c>
      <c r="CX629">
        <f t="shared" si="715"/>
        <v>0</v>
      </c>
      <c r="CY629">
        <f t="shared" si="716"/>
        <v>419.85900000000004</v>
      </c>
      <c r="CZ629">
        <f t="shared" si="717"/>
        <v>254.46</v>
      </c>
      <c r="DC629" t="s">
        <v>6</v>
      </c>
      <c r="DD629" t="s">
        <v>6</v>
      </c>
      <c r="DE629" t="s">
        <v>6</v>
      </c>
      <c r="DF629" t="s">
        <v>6</v>
      </c>
      <c r="DG629" t="s">
        <v>6</v>
      </c>
      <c r="DH629" t="s">
        <v>6</v>
      </c>
      <c r="DI629" t="s">
        <v>6</v>
      </c>
      <c r="DJ629" t="s">
        <v>6</v>
      </c>
      <c r="DK629" t="s">
        <v>6</v>
      </c>
      <c r="DL629" t="s">
        <v>6</v>
      </c>
      <c r="DM629" t="s">
        <v>6</v>
      </c>
      <c r="DN629">
        <v>0</v>
      </c>
      <c r="DO629">
        <v>0</v>
      </c>
      <c r="DP629">
        <v>1</v>
      </c>
      <c r="DQ629">
        <v>1</v>
      </c>
      <c r="DU629">
        <v>1005</v>
      </c>
      <c r="DV629" t="s">
        <v>32</v>
      </c>
      <c r="DW629" t="s">
        <v>32</v>
      </c>
      <c r="DX629">
        <v>100</v>
      </c>
      <c r="EE629">
        <v>27029091</v>
      </c>
      <c r="EF629">
        <v>2</v>
      </c>
      <c r="EG629" t="s">
        <v>23</v>
      </c>
      <c r="EH629">
        <v>0</v>
      </c>
      <c r="EI629" t="s">
        <v>6</v>
      </c>
      <c r="EJ629">
        <v>1</v>
      </c>
      <c r="EK629">
        <v>46001</v>
      </c>
      <c r="EL629" t="s">
        <v>34</v>
      </c>
      <c r="EM629" t="s">
        <v>35</v>
      </c>
      <c r="EO629" t="s">
        <v>6</v>
      </c>
      <c r="EQ629">
        <v>0</v>
      </c>
      <c r="ER629">
        <v>178</v>
      </c>
      <c r="ES629">
        <v>0</v>
      </c>
      <c r="ET629">
        <v>0</v>
      </c>
      <c r="EU629">
        <v>0</v>
      </c>
      <c r="EV629">
        <v>178</v>
      </c>
      <c r="EW629">
        <v>22.82</v>
      </c>
      <c r="EX629">
        <v>0</v>
      </c>
      <c r="EY629">
        <v>0</v>
      </c>
      <c r="FQ629">
        <v>0</v>
      </c>
      <c r="FR629">
        <f t="shared" si="718"/>
        <v>0</v>
      </c>
      <c r="FS629">
        <v>0</v>
      </c>
      <c r="FT629" t="s">
        <v>27</v>
      </c>
      <c r="FU629" t="s">
        <v>28</v>
      </c>
      <c r="FX629">
        <v>99</v>
      </c>
      <c r="FY629">
        <v>59.5</v>
      </c>
      <c r="GA629" t="s">
        <v>6</v>
      </c>
      <c r="GD629">
        <v>0</v>
      </c>
      <c r="GF629">
        <v>856176351</v>
      </c>
      <c r="GG629">
        <v>2</v>
      </c>
      <c r="GH629">
        <v>1</v>
      </c>
      <c r="GI629">
        <v>-2</v>
      </c>
      <c r="GJ629">
        <v>0</v>
      </c>
      <c r="GK629">
        <f>ROUND(R629*(S12)/100,2)</f>
        <v>0</v>
      </c>
      <c r="GL629">
        <f t="shared" si="719"/>
        <v>0</v>
      </c>
      <c r="GM629">
        <f t="shared" si="720"/>
        <v>1098.42</v>
      </c>
      <c r="GN629">
        <f t="shared" si="721"/>
        <v>1098.42</v>
      </c>
      <c r="GO629">
        <f t="shared" si="722"/>
        <v>0</v>
      </c>
      <c r="GP629">
        <f t="shared" si="723"/>
        <v>0</v>
      </c>
      <c r="GR629">
        <v>0</v>
      </c>
      <c r="GS629">
        <v>0</v>
      </c>
      <c r="GT629">
        <v>0</v>
      </c>
      <c r="GU629" t="s">
        <v>6</v>
      </c>
      <c r="GV629">
        <f t="shared" si="724"/>
        <v>0</v>
      </c>
      <c r="GW629">
        <v>1</v>
      </c>
      <c r="GX629">
        <f t="shared" si="725"/>
        <v>0</v>
      </c>
      <c r="HA629">
        <v>0</v>
      </c>
      <c r="HB629">
        <v>0</v>
      </c>
      <c r="IK629">
        <v>0</v>
      </c>
    </row>
    <row r="630" spans="1:255" x14ac:dyDescent="0.2">
      <c r="A630" s="2">
        <v>17</v>
      </c>
      <c r="B630" s="2">
        <v>1</v>
      </c>
      <c r="C630" s="2">
        <f>ROW(SmtRes!A1724)</f>
        <v>1724</v>
      </c>
      <c r="D630" s="2">
        <f>ROW(EtalonRes!A1722)</f>
        <v>1722</v>
      </c>
      <c r="E630" s="2" t="s">
        <v>773</v>
      </c>
      <c r="F630" s="2" t="s">
        <v>404</v>
      </c>
      <c r="G630" s="2" t="s">
        <v>405</v>
      </c>
      <c r="H630" s="2" t="s">
        <v>32</v>
      </c>
      <c r="I630" s="2">
        <f>ROUND(37.96/100,9)</f>
        <v>0.37959999999999999</v>
      </c>
      <c r="J630" s="2">
        <v>0</v>
      </c>
      <c r="K630" s="2"/>
      <c r="L630" s="2"/>
      <c r="M630" s="2"/>
      <c r="N630" s="2"/>
      <c r="O630" s="2">
        <f t="shared" si="693"/>
        <v>243.33</v>
      </c>
      <c r="P630" s="2">
        <f t="shared" si="694"/>
        <v>0</v>
      </c>
      <c r="Q630" s="2">
        <f t="shared" si="695"/>
        <v>17.09</v>
      </c>
      <c r="R630" s="2">
        <f t="shared" si="696"/>
        <v>7.38</v>
      </c>
      <c r="S630" s="2">
        <f t="shared" si="697"/>
        <v>226.24</v>
      </c>
      <c r="T630" s="2">
        <f t="shared" si="698"/>
        <v>0</v>
      </c>
      <c r="U630" s="2">
        <f t="shared" si="699"/>
        <v>26.522652000000001</v>
      </c>
      <c r="V630" s="2">
        <f t="shared" si="700"/>
        <v>0.546624</v>
      </c>
      <c r="W630" s="2">
        <f t="shared" si="701"/>
        <v>0</v>
      </c>
      <c r="X630" s="2">
        <f t="shared" si="702"/>
        <v>186.9</v>
      </c>
      <c r="Y630" s="2">
        <f t="shared" si="703"/>
        <v>158.86000000000001</v>
      </c>
      <c r="Z630" s="2"/>
      <c r="AA630" s="2">
        <v>27721505</v>
      </c>
      <c r="AB630" s="2">
        <f t="shared" si="704"/>
        <v>641</v>
      </c>
      <c r="AC630" s="2">
        <f t="shared" si="726"/>
        <v>0</v>
      </c>
      <c r="AD630" s="2">
        <f t="shared" si="727"/>
        <v>45.01</v>
      </c>
      <c r="AE630" s="2">
        <f t="shared" si="728"/>
        <v>19.440000000000001</v>
      </c>
      <c r="AF630" s="2">
        <f t="shared" si="729"/>
        <v>595.99</v>
      </c>
      <c r="AG630" s="2">
        <f t="shared" si="705"/>
        <v>0</v>
      </c>
      <c r="AH630" s="2">
        <f t="shared" si="730"/>
        <v>69.87</v>
      </c>
      <c r="AI630" s="2">
        <f t="shared" si="731"/>
        <v>1.44</v>
      </c>
      <c r="AJ630" s="2">
        <f t="shared" si="706"/>
        <v>0</v>
      </c>
      <c r="AK630" s="2">
        <v>641</v>
      </c>
      <c r="AL630" s="2">
        <v>0</v>
      </c>
      <c r="AM630" s="2">
        <v>45.01</v>
      </c>
      <c r="AN630" s="2">
        <v>19.440000000000001</v>
      </c>
      <c r="AO630" s="2">
        <v>595.99</v>
      </c>
      <c r="AP630" s="2">
        <v>0</v>
      </c>
      <c r="AQ630" s="2">
        <v>69.87</v>
      </c>
      <c r="AR630" s="2">
        <v>1.44</v>
      </c>
      <c r="AS630" s="2">
        <v>0</v>
      </c>
      <c r="AT630" s="2">
        <v>80</v>
      </c>
      <c r="AU630" s="2">
        <v>68</v>
      </c>
      <c r="AV630" s="2">
        <v>1</v>
      </c>
      <c r="AW630" s="2">
        <v>1</v>
      </c>
      <c r="AX630" s="2"/>
      <c r="AY630" s="2"/>
      <c r="AZ630" s="2">
        <v>1</v>
      </c>
      <c r="BA630" s="2">
        <v>1</v>
      </c>
      <c r="BB630" s="2">
        <v>1</v>
      </c>
      <c r="BC630" s="2">
        <v>1</v>
      </c>
      <c r="BD630" s="2" t="s">
        <v>6</v>
      </c>
      <c r="BE630" s="2" t="s">
        <v>6</v>
      </c>
      <c r="BF630" s="2" t="s">
        <v>6</v>
      </c>
      <c r="BG630" s="2" t="s">
        <v>6</v>
      </c>
      <c r="BH630" s="2">
        <v>0</v>
      </c>
      <c r="BI630" s="2">
        <v>1</v>
      </c>
      <c r="BJ630" s="2" t="s">
        <v>406</v>
      </c>
      <c r="BK630" s="2"/>
      <c r="BL630" s="2"/>
      <c r="BM630" s="2">
        <v>57001</v>
      </c>
      <c r="BN630" s="2">
        <v>0</v>
      </c>
      <c r="BO630" s="2" t="s">
        <v>6</v>
      </c>
      <c r="BP630" s="2">
        <v>0</v>
      </c>
      <c r="BQ630" s="2">
        <v>6</v>
      </c>
      <c r="BR630" s="2">
        <v>0</v>
      </c>
      <c r="BS630" s="2">
        <v>1</v>
      </c>
      <c r="BT630" s="2">
        <v>1</v>
      </c>
      <c r="BU630" s="2">
        <v>1</v>
      </c>
      <c r="BV630" s="2">
        <v>1</v>
      </c>
      <c r="BW630" s="2">
        <v>1</v>
      </c>
      <c r="BX630" s="2">
        <v>1</v>
      </c>
      <c r="BY630" s="2" t="s">
        <v>6</v>
      </c>
      <c r="BZ630" s="2">
        <v>80</v>
      </c>
      <c r="CA630" s="2">
        <v>68</v>
      </c>
      <c r="CB630" s="2"/>
      <c r="CC630" s="2"/>
      <c r="CD630" s="2"/>
      <c r="CE630" s="2"/>
      <c r="CF630" s="2">
        <v>0</v>
      </c>
      <c r="CG630" s="2">
        <v>0</v>
      </c>
      <c r="CH630" s="2"/>
      <c r="CI630" s="2"/>
      <c r="CJ630" s="2"/>
      <c r="CK630" s="2"/>
      <c r="CL630" s="2"/>
      <c r="CM630" s="2">
        <v>0</v>
      </c>
      <c r="CN630" s="2" t="s">
        <v>6</v>
      </c>
      <c r="CO630" s="2">
        <v>0</v>
      </c>
      <c r="CP630" s="2">
        <f t="shared" si="707"/>
        <v>243.33</v>
      </c>
      <c r="CQ630" s="2">
        <f t="shared" si="708"/>
        <v>0</v>
      </c>
      <c r="CR630" s="2">
        <f t="shared" si="709"/>
        <v>45.01</v>
      </c>
      <c r="CS630" s="2">
        <f t="shared" si="710"/>
        <v>19.440000000000001</v>
      </c>
      <c r="CT630" s="2">
        <f t="shared" si="711"/>
        <v>595.99</v>
      </c>
      <c r="CU630" s="2">
        <f t="shared" si="712"/>
        <v>0</v>
      </c>
      <c r="CV630" s="2">
        <f t="shared" si="713"/>
        <v>69.87</v>
      </c>
      <c r="CW630" s="2">
        <f t="shared" si="714"/>
        <v>1.44</v>
      </c>
      <c r="CX630" s="2">
        <f t="shared" si="715"/>
        <v>0</v>
      </c>
      <c r="CY630" s="2">
        <f t="shared" si="716"/>
        <v>186.89599999999999</v>
      </c>
      <c r="CZ630" s="2">
        <f t="shared" si="717"/>
        <v>158.86160000000001</v>
      </c>
      <c r="DA630" s="2"/>
      <c r="DB630" s="2"/>
      <c r="DC630" s="2" t="s">
        <v>6</v>
      </c>
      <c r="DD630" s="2" t="s">
        <v>6</v>
      </c>
      <c r="DE630" s="2" t="s">
        <v>6</v>
      </c>
      <c r="DF630" s="2" t="s">
        <v>6</v>
      </c>
      <c r="DG630" s="2" t="s">
        <v>6</v>
      </c>
      <c r="DH630" s="2" t="s">
        <v>6</v>
      </c>
      <c r="DI630" s="2" t="s">
        <v>6</v>
      </c>
      <c r="DJ630" s="2" t="s">
        <v>6</v>
      </c>
      <c r="DK630" s="2" t="s">
        <v>6</v>
      </c>
      <c r="DL630" s="2" t="s">
        <v>6</v>
      </c>
      <c r="DM630" s="2" t="s">
        <v>6</v>
      </c>
      <c r="DN630" s="2">
        <v>0</v>
      </c>
      <c r="DO630" s="2">
        <v>0</v>
      </c>
      <c r="DP630" s="2">
        <v>1</v>
      </c>
      <c r="DQ630" s="2">
        <v>1</v>
      </c>
      <c r="DR630" s="2"/>
      <c r="DS630" s="2"/>
      <c r="DT630" s="2"/>
      <c r="DU630" s="2">
        <v>1005</v>
      </c>
      <c r="DV630" s="2" t="s">
        <v>32</v>
      </c>
      <c r="DW630" s="2" t="s">
        <v>32</v>
      </c>
      <c r="DX630" s="2">
        <v>100</v>
      </c>
      <c r="DY630" s="2"/>
      <c r="DZ630" s="2"/>
      <c r="EA630" s="2"/>
      <c r="EB630" s="2"/>
      <c r="EC630" s="2"/>
      <c r="ED630" s="2"/>
      <c r="EE630" s="2">
        <v>27029102</v>
      </c>
      <c r="EF630" s="2">
        <v>6</v>
      </c>
      <c r="EG630" s="2" t="s">
        <v>40</v>
      </c>
      <c r="EH630" s="2">
        <v>0</v>
      </c>
      <c r="EI630" s="2" t="s">
        <v>6</v>
      </c>
      <c r="EJ630" s="2">
        <v>1</v>
      </c>
      <c r="EK630" s="2">
        <v>57001</v>
      </c>
      <c r="EL630" s="2" t="s">
        <v>200</v>
      </c>
      <c r="EM630" s="2" t="s">
        <v>407</v>
      </c>
      <c r="EN630" s="2"/>
      <c r="EO630" s="2" t="s">
        <v>6</v>
      </c>
      <c r="EP630" s="2"/>
      <c r="EQ630" s="2">
        <v>0</v>
      </c>
      <c r="ER630" s="2">
        <v>641</v>
      </c>
      <c r="ES630" s="2">
        <v>0</v>
      </c>
      <c r="ET630" s="2">
        <v>45.01</v>
      </c>
      <c r="EU630" s="2">
        <v>19.440000000000001</v>
      </c>
      <c r="EV630" s="2">
        <v>595.99</v>
      </c>
      <c r="EW630" s="2">
        <v>69.87</v>
      </c>
      <c r="EX630" s="2">
        <v>1.44</v>
      </c>
      <c r="EY630" s="2">
        <v>0</v>
      </c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>
        <v>0</v>
      </c>
      <c r="FR630" s="2">
        <f t="shared" si="718"/>
        <v>0</v>
      </c>
      <c r="FS630" s="2">
        <v>0</v>
      </c>
      <c r="FT630" s="2"/>
      <c r="FU630" s="2"/>
      <c r="FV630" s="2"/>
      <c r="FW630" s="2"/>
      <c r="FX630" s="2">
        <v>80</v>
      </c>
      <c r="FY630" s="2">
        <v>68</v>
      </c>
      <c r="FZ630" s="2"/>
      <c r="GA630" s="2" t="s">
        <v>6</v>
      </c>
      <c r="GB630" s="2"/>
      <c r="GC630" s="2"/>
      <c r="GD630" s="2">
        <v>0</v>
      </c>
      <c r="GE630" s="2"/>
      <c r="GF630" s="2">
        <v>1406297217</v>
      </c>
      <c r="GG630" s="2">
        <v>2</v>
      </c>
      <c r="GH630" s="2">
        <v>1</v>
      </c>
      <c r="GI630" s="2">
        <v>-2</v>
      </c>
      <c r="GJ630" s="2">
        <v>0</v>
      </c>
      <c r="GK630" s="2">
        <f>ROUND(R630*(R12)/100,2)</f>
        <v>0</v>
      </c>
      <c r="GL630" s="2">
        <f t="shared" si="719"/>
        <v>0</v>
      </c>
      <c r="GM630" s="2">
        <f t="shared" si="720"/>
        <v>589.09</v>
      </c>
      <c r="GN630" s="2">
        <f t="shared" si="721"/>
        <v>589.09</v>
      </c>
      <c r="GO630" s="2">
        <f t="shared" si="722"/>
        <v>0</v>
      </c>
      <c r="GP630" s="2">
        <f t="shared" si="723"/>
        <v>0</v>
      </c>
      <c r="GQ630" s="2"/>
      <c r="GR630" s="2">
        <v>0</v>
      </c>
      <c r="GS630" s="2">
        <v>3</v>
      </c>
      <c r="GT630" s="2">
        <v>0</v>
      </c>
      <c r="GU630" s="2" t="s">
        <v>6</v>
      </c>
      <c r="GV630" s="2">
        <f t="shared" si="724"/>
        <v>0</v>
      </c>
      <c r="GW630" s="2">
        <v>1</v>
      </c>
      <c r="GX630" s="2">
        <f t="shared" si="725"/>
        <v>0</v>
      </c>
      <c r="GY630" s="2"/>
      <c r="GZ630" s="2"/>
      <c r="HA630" s="2">
        <v>0</v>
      </c>
      <c r="HB630" s="2">
        <v>0</v>
      </c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>
        <v>0</v>
      </c>
      <c r="IL630" s="2"/>
      <c r="IM630" s="2"/>
      <c r="IN630" s="2"/>
      <c r="IO630" s="2"/>
      <c r="IP630" s="2"/>
      <c r="IQ630" s="2"/>
      <c r="IR630" s="2"/>
      <c r="IS630" s="2"/>
      <c r="IT630" s="2"/>
      <c r="IU630" s="2"/>
    </row>
    <row r="631" spans="1:255" x14ac:dyDescent="0.2">
      <c r="A631">
        <v>17</v>
      </c>
      <c r="B631">
        <v>1</v>
      </c>
      <c r="C631">
        <f>ROW(SmtRes!A1728)</f>
        <v>1728</v>
      </c>
      <c r="D631">
        <f>ROW(EtalonRes!A1726)</f>
        <v>1726</v>
      </c>
      <c r="E631" t="s">
        <v>773</v>
      </c>
      <c r="F631" t="s">
        <v>404</v>
      </c>
      <c r="G631" t="s">
        <v>405</v>
      </c>
      <c r="H631" t="s">
        <v>32</v>
      </c>
      <c r="I631">
        <f>ROUND(37.96/100,9)</f>
        <v>0.37959999999999999</v>
      </c>
      <c r="J631">
        <v>0</v>
      </c>
      <c r="O631">
        <f t="shared" si="693"/>
        <v>243.33</v>
      </c>
      <c r="P631">
        <f t="shared" si="694"/>
        <v>0</v>
      </c>
      <c r="Q631">
        <f t="shared" si="695"/>
        <v>17.09</v>
      </c>
      <c r="R631">
        <f t="shared" si="696"/>
        <v>7.38</v>
      </c>
      <c r="S631">
        <f t="shared" si="697"/>
        <v>226.24</v>
      </c>
      <c r="T631">
        <f t="shared" si="698"/>
        <v>0</v>
      </c>
      <c r="U631">
        <f t="shared" si="699"/>
        <v>26.522652000000001</v>
      </c>
      <c r="V631">
        <f t="shared" si="700"/>
        <v>0.546624</v>
      </c>
      <c r="W631">
        <f t="shared" si="701"/>
        <v>0</v>
      </c>
      <c r="X631">
        <f t="shared" si="702"/>
        <v>186.9</v>
      </c>
      <c r="Y631">
        <f t="shared" si="703"/>
        <v>158.86000000000001</v>
      </c>
      <c r="AA631">
        <v>27721504</v>
      </c>
      <c r="AB631">
        <f t="shared" si="704"/>
        <v>641</v>
      </c>
      <c r="AC631">
        <f t="shared" si="726"/>
        <v>0</v>
      </c>
      <c r="AD631">
        <f t="shared" si="727"/>
        <v>45.01</v>
      </c>
      <c r="AE631">
        <f t="shared" si="728"/>
        <v>19.440000000000001</v>
      </c>
      <c r="AF631">
        <f t="shared" si="729"/>
        <v>595.99</v>
      </c>
      <c r="AG631">
        <f t="shared" si="705"/>
        <v>0</v>
      </c>
      <c r="AH631">
        <f t="shared" si="730"/>
        <v>69.87</v>
      </c>
      <c r="AI631">
        <f t="shared" si="731"/>
        <v>1.44</v>
      </c>
      <c r="AJ631">
        <f t="shared" si="706"/>
        <v>0</v>
      </c>
      <c r="AK631">
        <v>641</v>
      </c>
      <c r="AL631">
        <v>0</v>
      </c>
      <c r="AM631">
        <v>45.01</v>
      </c>
      <c r="AN631">
        <v>19.440000000000001</v>
      </c>
      <c r="AO631">
        <v>595.99</v>
      </c>
      <c r="AP631">
        <v>0</v>
      </c>
      <c r="AQ631">
        <v>69.87</v>
      </c>
      <c r="AR631">
        <v>1.44</v>
      </c>
      <c r="AS631">
        <v>0</v>
      </c>
      <c r="AT631">
        <v>80</v>
      </c>
      <c r="AU631">
        <v>68</v>
      </c>
      <c r="AV631">
        <v>1</v>
      </c>
      <c r="AW631">
        <v>1</v>
      </c>
      <c r="AZ631">
        <v>1</v>
      </c>
      <c r="BA631">
        <v>1</v>
      </c>
      <c r="BB631">
        <v>1</v>
      </c>
      <c r="BC631">
        <v>1</v>
      </c>
      <c r="BD631" t="s">
        <v>6</v>
      </c>
      <c r="BE631" t="s">
        <v>6</v>
      </c>
      <c r="BF631" t="s">
        <v>6</v>
      </c>
      <c r="BG631" t="s">
        <v>6</v>
      </c>
      <c r="BH631">
        <v>0</v>
      </c>
      <c r="BI631">
        <v>1</v>
      </c>
      <c r="BJ631" t="s">
        <v>406</v>
      </c>
      <c r="BM631">
        <v>57001</v>
      </c>
      <c r="BN631">
        <v>0</v>
      </c>
      <c r="BO631" t="s">
        <v>6</v>
      </c>
      <c r="BP631">
        <v>0</v>
      </c>
      <c r="BQ631">
        <v>6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6</v>
      </c>
      <c r="BZ631">
        <v>80</v>
      </c>
      <c r="CA631">
        <v>68</v>
      </c>
      <c r="CF631">
        <v>0</v>
      </c>
      <c r="CG631">
        <v>0</v>
      </c>
      <c r="CM631">
        <v>0</v>
      </c>
      <c r="CN631" t="s">
        <v>6</v>
      </c>
      <c r="CO631">
        <v>0</v>
      </c>
      <c r="CP631">
        <f t="shared" si="707"/>
        <v>243.33</v>
      </c>
      <c r="CQ631">
        <f t="shared" si="708"/>
        <v>0</v>
      </c>
      <c r="CR631">
        <f t="shared" si="709"/>
        <v>45.01</v>
      </c>
      <c r="CS631">
        <f t="shared" si="710"/>
        <v>19.440000000000001</v>
      </c>
      <c r="CT631">
        <f t="shared" si="711"/>
        <v>595.99</v>
      </c>
      <c r="CU631">
        <f t="shared" si="712"/>
        <v>0</v>
      </c>
      <c r="CV631">
        <f t="shared" si="713"/>
        <v>69.87</v>
      </c>
      <c r="CW631">
        <f t="shared" si="714"/>
        <v>1.44</v>
      </c>
      <c r="CX631">
        <f t="shared" si="715"/>
        <v>0</v>
      </c>
      <c r="CY631">
        <f t="shared" si="716"/>
        <v>186.89599999999999</v>
      </c>
      <c r="CZ631">
        <f t="shared" si="717"/>
        <v>158.86160000000001</v>
      </c>
      <c r="DC631" t="s">
        <v>6</v>
      </c>
      <c r="DD631" t="s">
        <v>6</v>
      </c>
      <c r="DE631" t="s">
        <v>6</v>
      </c>
      <c r="DF631" t="s">
        <v>6</v>
      </c>
      <c r="DG631" t="s">
        <v>6</v>
      </c>
      <c r="DH631" t="s">
        <v>6</v>
      </c>
      <c r="DI631" t="s">
        <v>6</v>
      </c>
      <c r="DJ631" t="s">
        <v>6</v>
      </c>
      <c r="DK631" t="s">
        <v>6</v>
      </c>
      <c r="DL631" t="s">
        <v>6</v>
      </c>
      <c r="DM631" t="s">
        <v>6</v>
      </c>
      <c r="DN631">
        <v>0</v>
      </c>
      <c r="DO631">
        <v>0</v>
      </c>
      <c r="DP631">
        <v>1</v>
      </c>
      <c r="DQ631">
        <v>1</v>
      </c>
      <c r="DU631">
        <v>1005</v>
      </c>
      <c r="DV631" t="s">
        <v>32</v>
      </c>
      <c r="DW631" t="s">
        <v>32</v>
      </c>
      <c r="DX631">
        <v>100</v>
      </c>
      <c r="EE631">
        <v>27029102</v>
      </c>
      <c r="EF631">
        <v>6</v>
      </c>
      <c r="EG631" t="s">
        <v>40</v>
      </c>
      <c r="EH631">
        <v>0</v>
      </c>
      <c r="EI631" t="s">
        <v>6</v>
      </c>
      <c r="EJ631">
        <v>1</v>
      </c>
      <c r="EK631">
        <v>57001</v>
      </c>
      <c r="EL631" t="s">
        <v>200</v>
      </c>
      <c r="EM631" t="s">
        <v>407</v>
      </c>
      <c r="EO631" t="s">
        <v>6</v>
      </c>
      <c r="EQ631">
        <v>0</v>
      </c>
      <c r="ER631">
        <v>641</v>
      </c>
      <c r="ES631">
        <v>0</v>
      </c>
      <c r="ET631">
        <v>45.01</v>
      </c>
      <c r="EU631">
        <v>19.440000000000001</v>
      </c>
      <c r="EV631">
        <v>595.99</v>
      </c>
      <c r="EW631">
        <v>69.87</v>
      </c>
      <c r="EX631">
        <v>1.44</v>
      </c>
      <c r="EY631">
        <v>0</v>
      </c>
      <c r="FQ631">
        <v>0</v>
      </c>
      <c r="FR631">
        <f t="shared" si="718"/>
        <v>0</v>
      </c>
      <c r="FS631">
        <v>0</v>
      </c>
      <c r="FX631">
        <v>80</v>
      </c>
      <c r="FY631">
        <v>68</v>
      </c>
      <c r="GA631" t="s">
        <v>6</v>
      </c>
      <c r="GD631">
        <v>0</v>
      </c>
      <c r="GF631">
        <v>1406297217</v>
      </c>
      <c r="GG631">
        <v>2</v>
      </c>
      <c r="GH631">
        <v>1</v>
      </c>
      <c r="GI631">
        <v>-2</v>
      </c>
      <c r="GJ631">
        <v>0</v>
      </c>
      <c r="GK631">
        <f>ROUND(R631*(S12)/100,2)</f>
        <v>0</v>
      </c>
      <c r="GL631">
        <f t="shared" si="719"/>
        <v>0</v>
      </c>
      <c r="GM631">
        <f t="shared" si="720"/>
        <v>589.09</v>
      </c>
      <c r="GN631">
        <f t="shared" si="721"/>
        <v>589.09</v>
      </c>
      <c r="GO631">
        <f t="shared" si="722"/>
        <v>0</v>
      </c>
      <c r="GP631">
        <f t="shared" si="723"/>
        <v>0</v>
      </c>
      <c r="GR631">
        <v>0</v>
      </c>
      <c r="GS631">
        <v>0</v>
      </c>
      <c r="GT631">
        <v>0</v>
      </c>
      <c r="GU631" t="s">
        <v>6</v>
      </c>
      <c r="GV631">
        <f t="shared" si="724"/>
        <v>0</v>
      </c>
      <c r="GW631">
        <v>1</v>
      </c>
      <c r="GX631">
        <f t="shared" si="725"/>
        <v>0</v>
      </c>
      <c r="HA631">
        <v>0</v>
      </c>
      <c r="HB631">
        <v>0</v>
      </c>
      <c r="IK631">
        <v>0</v>
      </c>
    </row>
    <row r="632" spans="1:255" x14ac:dyDescent="0.2">
      <c r="A632" s="2">
        <v>18</v>
      </c>
      <c r="B632" s="2">
        <v>1</v>
      </c>
      <c r="C632" s="2">
        <v>1724</v>
      </c>
      <c r="D632" s="2"/>
      <c r="E632" s="2" t="s">
        <v>774</v>
      </c>
      <c r="F632" s="2" t="s">
        <v>44</v>
      </c>
      <c r="G632" s="2" t="s">
        <v>45</v>
      </c>
      <c r="H632" s="2" t="s">
        <v>46</v>
      </c>
      <c r="I632" s="2">
        <f>I630*J632</f>
        <v>1.9739200000000001</v>
      </c>
      <c r="J632" s="2">
        <v>5.2</v>
      </c>
      <c r="K632" s="2"/>
      <c r="L632" s="2"/>
      <c r="M632" s="2"/>
      <c r="N632" s="2"/>
      <c r="O632" s="2">
        <f t="shared" si="693"/>
        <v>0</v>
      </c>
      <c r="P632" s="2">
        <f t="shared" si="694"/>
        <v>0</v>
      </c>
      <c r="Q632" s="2">
        <f t="shared" si="695"/>
        <v>0</v>
      </c>
      <c r="R632" s="2">
        <f t="shared" si="696"/>
        <v>0</v>
      </c>
      <c r="S632" s="2">
        <f t="shared" si="697"/>
        <v>0</v>
      </c>
      <c r="T632" s="2">
        <f t="shared" si="698"/>
        <v>0</v>
      </c>
      <c r="U632" s="2">
        <f t="shared" si="699"/>
        <v>0</v>
      </c>
      <c r="V632" s="2">
        <f t="shared" si="700"/>
        <v>0</v>
      </c>
      <c r="W632" s="2">
        <f t="shared" si="701"/>
        <v>0</v>
      </c>
      <c r="X632" s="2">
        <f t="shared" si="702"/>
        <v>0</v>
      </c>
      <c r="Y632" s="2">
        <f t="shared" si="703"/>
        <v>0</v>
      </c>
      <c r="Z632" s="2"/>
      <c r="AA632" s="2">
        <v>27721505</v>
      </c>
      <c r="AB632" s="2">
        <f t="shared" si="704"/>
        <v>0</v>
      </c>
      <c r="AC632" s="2">
        <f t="shared" si="726"/>
        <v>0</v>
      </c>
      <c r="AD632" s="2">
        <f t="shared" si="727"/>
        <v>0</v>
      </c>
      <c r="AE632" s="2">
        <f t="shared" si="728"/>
        <v>0</v>
      </c>
      <c r="AF632" s="2">
        <f t="shared" si="729"/>
        <v>0</v>
      </c>
      <c r="AG632" s="2">
        <f t="shared" si="705"/>
        <v>0</v>
      </c>
      <c r="AH632" s="2">
        <f t="shared" si="730"/>
        <v>0</v>
      </c>
      <c r="AI632" s="2">
        <f t="shared" si="731"/>
        <v>0</v>
      </c>
      <c r="AJ632" s="2">
        <f t="shared" si="706"/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80</v>
      </c>
      <c r="AU632" s="2">
        <v>68</v>
      </c>
      <c r="AV632" s="2">
        <v>1</v>
      </c>
      <c r="AW632" s="2">
        <v>1</v>
      </c>
      <c r="AX632" s="2"/>
      <c r="AY632" s="2"/>
      <c r="AZ632" s="2">
        <v>1</v>
      </c>
      <c r="BA632" s="2">
        <v>1</v>
      </c>
      <c r="BB632" s="2">
        <v>1</v>
      </c>
      <c r="BC632" s="2">
        <v>1</v>
      </c>
      <c r="BD632" s="2" t="s">
        <v>6</v>
      </c>
      <c r="BE632" s="2" t="s">
        <v>6</v>
      </c>
      <c r="BF632" s="2" t="s">
        <v>6</v>
      </c>
      <c r="BG632" s="2" t="s">
        <v>6</v>
      </c>
      <c r="BH632" s="2">
        <v>3</v>
      </c>
      <c r="BI632" s="2">
        <v>1</v>
      </c>
      <c r="BJ632" s="2" t="s">
        <v>6</v>
      </c>
      <c r="BK632" s="2"/>
      <c r="BL632" s="2"/>
      <c r="BM632" s="2">
        <v>57001</v>
      </c>
      <c r="BN632" s="2">
        <v>0</v>
      </c>
      <c r="BO632" s="2" t="s">
        <v>6</v>
      </c>
      <c r="BP632" s="2">
        <v>0</v>
      </c>
      <c r="BQ632" s="2">
        <v>6</v>
      </c>
      <c r="BR632" s="2">
        <v>0</v>
      </c>
      <c r="BS632" s="2">
        <v>1</v>
      </c>
      <c r="BT632" s="2">
        <v>1</v>
      </c>
      <c r="BU632" s="2">
        <v>1</v>
      </c>
      <c r="BV632" s="2">
        <v>1</v>
      </c>
      <c r="BW632" s="2">
        <v>1</v>
      </c>
      <c r="BX632" s="2">
        <v>1</v>
      </c>
      <c r="BY632" s="2" t="s">
        <v>6</v>
      </c>
      <c r="BZ632" s="2">
        <v>80</v>
      </c>
      <c r="CA632" s="2">
        <v>68</v>
      </c>
      <c r="CB632" s="2"/>
      <c r="CC632" s="2"/>
      <c r="CD632" s="2"/>
      <c r="CE632" s="2"/>
      <c r="CF632" s="2">
        <v>0</v>
      </c>
      <c r="CG632" s="2">
        <v>0</v>
      </c>
      <c r="CH632" s="2"/>
      <c r="CI632" s="2"/>
      <c r="CJ632" s="2"/>
      <c r="CK632" s="2"/>
      <c r="CL632" s="2"/>
      <c r="CM632" s="2">
        <v>0</v>
      </c>
      <c r="CN632" s="2" t="s">
        <v>6</v>
      </c>
      <c r="CO632" s="2">
        <v>0</v>
      </c>
      <c r="CP632" s="2">
        <f t="shared" si="707"/>
        <v>0</v>
      </c>
      <c r="CQ632" s="2">
        <f t="shared" si="708"/>
        <v>0</v>
      </c>
      <c r="CR632" s="2">
        <f t="shared" si="709"/>
        <v>0</v>
      </c>
      <c r="CS632" s="2">
        <f t="shared" si="710"/>
        <v>0</v>
      </c>
      <c r="CT632" s="2">
        <f t="shared" si="711"/>
        <v>0</v>
      </c>
      <c r="CU632" s="2">
        <f t="shared" si="712"/>
        <v>0</v>
      </c>
      <c r="CV632" s="2">
        <f t="shared" si="713"/>
        <v>0</v>
      </c>
      <c r="CW632" s="2">
        <f t="shared" si="714"/>
        <v>0</v>
      </c>
      <c r="CX632" s="2">
        <f t="shared" si="715"/>
        <v>0</v>
      </c>
      <c r="CY632" s="2">
        <f t="shared" si="716"/>
        <v>0</v>
      </c>
      <c r="CZ632" s="2">
        <f t="shared" si="717"/>
        <v>0</v>
      </c>
      <c r="DA632" s="2"/>
      <c r="DB632" s="2"/>
      <c r="DC632" s="2" t="s">
        <v>6</v>
      </c>
      <c r="DD632" s="2" t="s">
        <v>6</v>
      </c>
      <c r="DE632" s="2" t="s">
        <v>6</v>
      </c>
      <c r="DF632" s="2" t="s">
        <v>6</v>
      </c>
      <c r="DG632" s="2" t="s">
        <v>6</v>
      </c>
      <c r="DH632" s="2" t="s">
        <v>6</v>
      </c>
      <c r="DI632" s="2" t="s">
        <v>6</v>
      </c>
      <c r="DJ632" s="2" t="s">
        <v>6</v>
      </c>
      <c r="DK632" s="2" t="s">
        <v>6</v>
      </c>
      <c r="DL632" s="2" t="s">
        <v>6</v>
      </c>
      <c r="DM632" s="2" t="s">
        <v>6</v>
      </c>
      <c r="DN632" s="2">
        <v>0</v>
      </c>
      <c r="DO632" s="2">
        <v>0</v>
      </c>
      <c r="DP632" s="2">
        <v>1</v>
      </c>
      <c r="DQ632" s="2">
        <v>1</v>
      </c>
      <c r="DR632" s="2"/>
      <c r="DS632" s="2"/>
      <c r="DT632" s="2"/>
      <c r="DU632" s="2">
        <v>1009</v>
      </c>
      <c r="DV632" s="2" t="s">
        <v>46</v>
      </c>
      <c r="DW632" s="2" t="s">
        <v>46</v>
      </c>
      <c r="DX632" s="2">
        <v>1000</v>
      </c>
      <c r="DY632" s="2"/>
      <c r="DZ632" s="2"/>
      <c r="EA632" s="2"/>
      <c r="EB632" s="2"/>
      <c r="EC632" s="2"/>
      <c r="ED632" s="2"/>
      <c r="EE632" s="2">
        <v>27029102</v>
      </c>
      <c r="EF632" s="2">
        <v>6</v>
      </c>
      <c r="EG632" s="2" t="s">
        <v>40</v>
      </c>
      <c r="EH632" s="2">
        <v>0</v>
      </c>
      <c r="EI632" s="2" t="s">
        <v>6</v>
      </c>
      <c r="EJ632" s="2">
        <v>1</v>
      </c>
      <c r="EK632" s="2">
        <v>57001</v>
      </c>
      <c r="EL632" s="2" t="s">
        <v>200</v>
      </c>
      <c r="EM632" s="2" t="s">
        <v>407</v>
      </c>
      <c r="EN632" s="2"/>
      <c r="EO632" s="2" t="s">
        <v>6</v>
      </c>
      <c r="EP632" s="2"/>
      <c r="EQ632" s="2">
        <v>0</v>
      </c>
      <c r="ER632" s="2">
        <v>0</v>
      </c>
      <c r="ES632" s="2">
        <v>0</v>
      </c>
      <c r="ET632" s="2">
        <v>0</v>
      </c>
      <c r="EU632" s="2">
        <v>0</v>
      </c>
      <c r="EV632" s="2">
        <v>0</v>
      </c>
      <c r="EW632" s="2">
        <v>0</v>
      </c>
      <c r="EX632" s="2">
        <v>0</v>
      </c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>
        <v>0</v>
      </c>
      <c r="FR632" s="2">
        <f t="shared" si="718"/>
        <v>0</v>
      </c>
      <c r="FS632" s="2">
        <v>0</v>
      </c>
      <c r="FT632" s="2"/>
      <c r="FU632" s="2"/>
      <c r="FV632" s="2"/>
      <c r="FW632" s="2"/>
      <c r="FX632" s="2">
        <v>80</v>
      </c>
      <c r="FY632" s="2">
        <v>68</v>
      </c>
      <c r="FZ632" s="2"/>
      <c r="GA632" s="2" t="s">
        <v>47</v>
      </c>
      <c r="GB632" s="2"/>
      <c r="GC632" s="2"/>
      <c r="GD632" s="2">
        <v>0</v>
      </c>
      <c r="GE632" s="2"/>
      <c r="GF632" s="2">
        <v>-179832266</v>
      </c>
      <c r="GG632" s="2">
        <v>2</v>
      </c>
      <c r="GH632" s="2">
        <v>1</v>
      </c>
      <c r="GI632" s="2">
        <v>-2</v>
      </c>
      <c r="GJ632" s="2">
        <v>0</v>
      </c>
      <c r="GK632" s="2">
        <f>ROUND(R632*(R12)/100,2)</f>
        <v>0</v>
      </c>
      <c r="GL632" s="2">
        <f t="shared" si="719"/>
        <v>0</v>
      </c>
      <c r="GM632" s="2">
        <f t="shared" si="720"/>
        <v>0</v>
      </c>
      <c r="GN632" s="2">
        <f t="shared" si="721"/>
        <v>0</v>
      </c>
      <c r="GO632" s="2">
        <f t="shared" si="722"/>
        <v>0</v>
      </c>
      <c r="GP632" s="2">
        <f t="shared" si="723"/>
        <v>0</v>
      </c>
      <c r="GQ632" s="2"/>
      <c r="GR632" s="2">
        <v>0</v>
      </c>
      <c r="GS632" s="2">
        <v>4</v>
      </c>
      <c r="GT632" s="2">
        <v>0</v>
      </c>
      <c r="GU632" s="2" t="s">
        <v>6</v>
      </c>
      <c r="GV632" s="2">
        <f t="shared" si="724"/>
        <v>0</v>
      </c>
      <c r="GW632" s="2">
        <v>1</v>
      </c>
      <c r="GX632" s="2">
        <f t="shared" si="725"/>
        <v>0</v>
      </c>
      <c r="GY632" s="2"/>
      <c r="GZ632" s="2"/>
      <c r="HA632" s="2">
        <v>0</v>
      </c>
      <c r="HB632" s="2">
        <v>0</v>
      </c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>
        <v>0</v>
      </c>
      <c r="IL632" s="2"/>
      <c r="IM632" s="2"/>
      <c r="IN632" s="2"/>
      <c r="IO632" s="2"/>
      <c r="IP632" s="2"/>
      <c r="IQ632" s="2"/>
      <c r="IR632" s="2"/>
      <c r="IS632" s="2"/>
      <c r="IT632" s="2"/>
      <c r="IU632" s="2"/>
    </row>
    <row r="633" spans="1:255" x14ac:dyDescent="0.2">
      <c r="A633">
        <v>18</v>
      </c>
      <c r="B633">
        <v>1</v>
      </c>
      <c r="C633">
        <v>1728</v>
      </c>
      <c r="E633" t="s">
        <v>774</v>
      </c>
      <c r="F633" t="s">
        <v>44</v>
      </c>
      <c r="G633" t="s">
        <v>45</v>
      </c>
      <c r="H633" t="s">
        <v>46</v>
      </c>
      <c r="I633">
        <f>I631*J633</f>
        <v>1.9739200000000001</v>
      </c>
      <c r="J633">
        <v>5.2</v>
      </c>
      <c r="O633">
        <f t="shared" si="693"/>
        <v>0</v>
      </c>
      <c r="P633">
        <f t="shared" si="694"/>
        <v>0</v>
      </c>
      <c r="Q633">
        <f t="shared" si="695"/>
        <v>0</v>
      </c>
      <c r="R633">
        <f t="shared" si="696"/>
        <v>0</v>
      </c>
      <c r="S633">
        <f t="shared" si="697"/>
        <v>0</v>
      </c>
      <c r="T633">
        <f t="shared" si="698"/>
        <v>0</v>
      </c>
      <c r="U633">
        <f t="shared" si="699"/>
        <v>0</v>
      </c>
      <c r="V633">
        <f t="shared" si="700"/>
        <v>0</v>
      </c>
      <c r="W633">
        <f t="shared" si="701"/>
        <v>0</v>
      </c>
      <c r="X633">
        <f t="shared" si="702"/>
        <v>0</v>
      </c>
      <c r="Y633">
        <f t="shared" si="703"/>
        <v>0</v>
      </c>
      <c r="AA633">
        <v>27721504</v>
      </c>
      <c r="AB633">
        <f t="shared" si="704"/>
        <v>0</v>
      </c>
      <c r="AC633">
        <f t="shared" si="726"/>
        <v>0</v>
      </c>
      <c r="AD633">
        <f t="shared" si="727"/>
        <v>0</v>
      </c>
      <c r="AE633">
        <f t="shared" si="728"/>
        <v>0</v>
      </c>
      <c r="AF633">
        <f t="shared" si="729"/>
        <v>0</v>
      </c>
      <c r="AG633">
        <f t="shared" si="705"/>
        <v>0</v>
      </c>
      <c r="AH633">
        <f t="shared" si="730"/>
        <v>0</v>
      </c>
      <c r="AI633">
        <f t="shared" si="731"/>
        <v>0</v>
      </c>
      <c r="AJ633">
        <f t="shared" si="706"/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80</v>
      </c>
      <c r="AU633">
        <v>68</v>
      </c>
      <c r="AV633">
        <v>1</v>
      </c>
      <c r="AW633">
        <v>1</v>
      </c>
      <c r="AZ633">
        <v>1</v>
      </c>
      <c r="BA633">
        <v>1</v>
      </c>
      <c r="BB633">
        <v>1</v>
      </c>
      <c r="BC633">
        <v>1</v>
      </c>
      <c r="BD633" t="s">
        <v>6</v>
      </c>
      <c r="BE633" t="s">
        <v>6</v>
      </c>
      <c r="BF633" t="s">
        <v>6</v>
      </c>
      <c r="BG633" t="s">
        <v>6</v>
      </c>
      <c r="BH633">
        <v>3</v>
      </c>
      <c r="BI633">
        <v>1</v>
      </c>
      <c r="BJ633" t="s">
        <v>6</v>
      </c>
      <c r="BM633">
        <v>57001</v>
      </c>
      <c r="BN633">
        <v>0</v>
      </c>
      <c r="BO633" t="s">
        <v>6</v>
      </c>
      <c r="BP633">
        <v>0</v>
      </c>
      <c r="BQ633">
        <v>6</v>
      </c>
      <c r="BR633">
        <v>0</v>
      </c>
      <c r="BS633">
        <v>1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6</v>
      </c>
      <c r="BZ633">
        <v>80</v>
      </c>
      <c r="CA633">
        <v>68</v>
      </c>
      <c r="CF633">
        <v>0</v>
      </c>
      <c r="CG633">
        <v>0</v>
      </c>
      <c r="CM633">
        <v>0</v>
      </c>
      <c r="CN633" t="s">
        <v>6</v>
      </c>
      <c r="CO633">
        <v>0</v>
      </c>
      <c r="CP633">
        <f t="shared" si="707"/>
        <v>0</v>
      </c>
      <c r="CQ633">
        <f t="shared" si="708"/>
        <v>0</v>
      </c>
      <c r="CR633">
        <f t="shared" si="709"/>
        <v>0</v>
      </c>
      <c r="CS633">
        <f t="shared" si="710"/>
        <v>0</v>
      </c>
      <c r="CT633">
        <f t="shared" si="711"/>
        <v>0</v>
      </c>
      <c r="CU633">
        <f t="shared" si="712"/>
        <v>0</v>
      </c>
      <c r="CV633">
        <f t="shared" si="713"/>
        <v>0</v>
      </c>
      <c r="CW633">
        <f t="shared" si="714"/>
        <v>0</v>
      </c>
      <c r="CX633">
        <f t="shared" si="715"/>
        <v>0</v>
      </c>
      <c r="CY633">
        <f t="shared" si="716"/>
        <v>0</v>
      </c>
      <c r="CZ633">
        <f t="shared" si="717"/>
        <v>0</v>
      </c>
      <c r="DC633" t="s">
        <v>6</v>
      </c>
      <c r="DD633" t="s">
        <v>6</v>
      </c>
      <c r="DE633" t="s">
        <v>6</v>
      </c>
      <c r="DF633" t="s">
        <v>6</v>
      </c>
      <c r="DG633" t="s">
        <v>6</v>
      </c>
      <c r="DH633" t="s">
        <v>6</v>
      </c>
      <c r="DI633" t="s">
        <v>6</v>
      </c>
      <c r="DJ633" t="s">
        <v>6</v>
      </c>
      <c r="DK633" t="s">
        <v>6</v>
      </c>
      <c r="DL633" t="s">
        <v>6</v>
      </c>
      <c r="DM633" t="s">
        <v>6</v>
      </c>
      <c r="DN633">
        <v>0</v>
      </c>
      <c r="DO633">
        <v>0</v>
      </c>
      <c r="DP633">
        <v>1</v>
      </c>
      <c r="DQ633">
        <v>1</v>
      </c>
      <c r="DU633">
        <v>1009</v>
      </c>
      <c r="DV633" t="s">
        <v>46</v>
      </c>
      <c r="DW633" t="s">
        <v>46</v>
      </c>
      <c r="DX633">
        <v>1000</v>
      </c>
      <c r="EE633">
        <v>27029102</v>
      </c>
      <c r="EF633">
        <v>6</v>
      </c>
      <c r="EG633" t="s">
        <v>40</v>
      </c>
      <c r="EH633">
        <v>0</v>
      </c>
      <c r="EI633" t="s">
        <v>6</v>
      </c>
      <c r="EJ633">
        <v>1</v>
      </c>
      <c r="EK633">
        <v>57001</v>
      </c>
      <c r="EL633" t="s">
        <v>200</v>
      </c>
      <c r="EM633" t="s">
        <v>407</v>
      </c>
      <c r="EO633" t="s">
        <v>6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FQ633">
        <v>0</v>
      </c>
      <c r="FR633">
        <f t="shared" si="718"/>
        <v>0</v>
      </c>
      <c r="FS633">
        <v>0</v>
      </c>
      <c r="FX633">
        <v>80</v>
      </c>
      <c r="FY633">
        <v>68</v>
      </c>
      <c r="GA633" t="s">
        <v>6</v>
      </c>
      <c r="GD633">
        <v>0</v>
      </c>
      <c r="GF633">
        <v>-179832266</v>
      </c>
      <c r="GG633">
        <v>2</v>
      </c>
      <c r="GH633">
        <v>1</v>
      </c>
      <c r="GI633">
        <v>-2</v>
      </c>
      <c r="GJ633">
        <v>0</v>
      </c>
      <c r="GK633">
        <f>ROUND(R633*(S12)/100,2)</f>
        <v>0</v>
      </c>
      <c r="GL633">
        <f t="shared" si="719"/>
        <v>0</v>
      </c>
      <c r="GM633">
        <f t="shared" si="720"/>
        <v>0</v>
      </c>
      <c r="GN633">
        <f t="shared" si="721"/>
        <v>0</v>
      </c>
      <c r="GO633">
        <f t="shared" si="722"/>
        <v>0</v>
      </c>
      <c r="GP633">
        <f t="shared" si="723"/>
        <v>0</v>
      </c>
      <c r="GR633">
        <v>0</v>
      </c>
      <c r="GS633">
        <v>0</v>
      </c>
      <c r="GT633">
        <v>0</v>
      </c>
      <c r="GU633" t="s">
        <v>6</v>
      </c>
      <c r="GV633">
        <f t="shared" si="724"/>
        <v>0</v>
      </c>
      <c r="GW633">
        <v>1</v>
      </c>
      <c r="GX633">
        <f t="shared" si="725"/>
        <v>0</v>
      </c>
      <c r="HA633">
        <v>0</v>
      </c>
      <c r="HB633">
        <v>0</v>
      </c>
      <c r="IK633">
        <v>0</v>
      </c>
    </row>
    <row r="634" spans="1:255" x14ac:dyDescent="0.2">
      <c r="A634" s="2">
        <v>17</v>
      </c>
      <c r="B634" s="2">
        <v>1</v>
      </c>
      <c r="C634" s="2">
        <f>ROW(SmtRes!A1733)</f>
        <v>1733</v>
      </c>
      <c r="D634" s="2">
        <f>ROW(EtalonRes!A1732)</f>
        <v>1732</v>
      </c>
      <c r="E634" s="2" t="s">
        <v>775</v>
      </c>
      <c r="F634" s="2" t="s">
        <v>410</v>
      </c>
      <c r="G634" s="2" t="s">
        <v>411</v>
      </c>
      <c r="H634" s="2" t="s">
        <v>18</v>
      </c>
      <c r="I634" s="2">
        <f>ROUND(156/100,9)</f>
        <v>1.56</v>
      </c>
      <c r="J634" s="2">
        <v>0</v>
      </c>
      <c r="K634" s="2"/>
      <c r="L634" s="2"/>
      <c r="M634" s="2"/>
      <c r="N634" s="2"/>
      <c r="O634" s="2">
        <f t="shared" si="693"/>
        <v>1487.13</v>
      </c>
      <c r="P634" s="2">
        <f t="shared" si="694"/>
        <v>0</v>
      </c>
      <c r="Q634" s="2">
        <f t="shared" si="695"/>
        <v>154.61000000000001</v>
      </c>
      <c r="R634" s="2">
        <f t="shared" si="696"/>
        <v>22.68</v>
      </c>
      <c r="S634" s="2">
        <f t="shared" si="697"/>
        <v>1332.52</v>
      </c>
      <c r="T634" s="2">
        <f t="shared" si="698"/>
        <v>0</v>
      </c>
      <c r="U634" s="2">
        <f t="shared" si="699"/>
        <v>146.91455999999999</v>
      </c>
      <c r="V634" s="2">
        <f t="shared" si="700"/>
        <v>1.83456</v>
      </c>
      <c r="W634" s="2">
        <f t="shared" si="701"/>
        <v>0</v>
      </c>
      <c r="X634" s="2">
        <f t="shared" si="702"/>
        <v>1897.28</v>
      </c>
      <c r="Y634" s="2">
        <f t="shared" si="703"/>
        <v>1151.92</v>
      </c>
      <c r="Z634" s="2"/>
      <c r="AA634" s="2">
        <v>27721505</v>
      </c>
      <c r="AB634" s="2">
        <f t="shared" si="704"/>
        <v>953.29</v>
      </c>
      <c r="AC634" s="2">
        <f>ROUND(((ES634*0)),2)</f>
        <v>0</v>
      </c>
      <c r="AD634" s="2">
        <f>ROUND(((((ET634*0.8))-((EU634*0.8)))+AE634),2)</f>
        <v>99.11</v>
      </c>
      <c r="AE634" s="2">
        <f>ROUND(((EU634*0.8)),2)</f>
        <v>14.54</v>
      </c>
      <c r="AF634" s="2">
        <f>ROUND(((EV634*0.8)),2)</f>
        <v>854.18</v>
      </c>
      <c r="AG634" s="2">
        <f t="shared" si="705"/>
        <v>0</v>
      </c>
      <c r="AH634" s="2">
        <f>((EW634*0.8))</f>
        <v>94.176000000000002</v>
      </c>
      <c r="AI634" s="2">
        <f>((EX634*0.8))</f>
        <v>1.1759999999999999</v>
      </c>
      <c r="AJ634" s="2">
        <f t="shared" si="706"/>
        <v>0</v>
      </c>
      <c r="AK634" s="2">
        <v>1313.09</v>
      </c>
      <c r="AL634" s="2">
        <v>121.48</v>
      </c>
      <c r="AM634" s="2">
        <v>123.89</v>
      </c>
      <c r="AN634" s="2">
        <v>18.18</v>
      </c>
      <c r="AO634" s="2">
        <v>1067.72</v>
      </c>
      <c r="AP634" s="2">
        <v>0</v>
      </c>
      <c r="AQ634" s="2">
        <v>117.72</v>
      </c>
      <c r="AR634" s="2">
        <v>1.47</v>
      </c>
      <c r="AS634" s="2">
        <v>0</v>
      </c>
      <c r="AT634" s="2">
        <v>140</v>
      </c>
      <c r="AU634" s="2">
        <v>85</v>
      </c>
      <c r="AV634" s="2">
        <v>1</v>
      </c>
      <c r="AW634" s="2">
        <v>1</v>
      </c>
      <c r="AX634" s="2"/>
      <c r="AY634" s="2"/>
      <c r="AZ634" s="2">
        <v>1</v>
      </c>
      <c r="BA634" s="2">
        <v>1</v>
      </c>
      <c r="BB634" s="2">
        <v>1</v>
      </c>
      <c r="BC634" s="2">
        <v>1</v>
      </c>
      <c r="BD634" s="2" t="s">
        <v>6</v>
      </c>
      <c r="BE634" s="2" t="s">
        <v>6</v>
      </c>
      <c r="BF634" s="2" t="s">
        <v>6</v>
      </c>
      <c r="BG634" s="2" t="s">
        <v>6</v>
      </c>
      <c r="BH634" s="2">
        <v>0</v>
      </c>
      <c r="BI634" s="2">
        <v>1</v>
      </c>
      <c r="BJ634" s="2" t="s">
        <v>412</v>
      </c>
      <c r="BK634" s="2"/>
      <c r="BL634" s="2"/>
      <c r="BM634" s="2">
        <v>7005</v>
      </c>
      <c r="BN634" s="2">
        <v>0</v>
      </c>
      <c r="BO634" s="2" t="s">
        <v>6</v>
      </c>
      <c r="BP634" s="2">
        <v>0</v>
      </c>
      <c r="BQ634" s="2">
        <v>2</v>
      </c>
      <c r="BR634" s="2">
        <v>0</v>
      </c>
      <c r="BS634" s="2">
        <v>1</v>
      </c>
      <c r="BT634" s="2">
        <v>1</v>
      </c>
      <c r="BU634" s="2">
        <v>1</v>
      </c>
      <c r="BV634" s="2">
        <v>1</v>
      </c>
      <c r="BW634" s="2">
        <v>1</v>
      </c>
      <c r="BX634" s="2">
        <v>1</v>
      </c>
      <c r="BY634" s="2" t="s">
        <v>6</v>
      </c>
      <c r="BZ634" s="2">
        <v>155</v>
      </c>
      <c r="CA634" s="2">
        <v>100</v>
      </c>
      <c r="CB634" s="2"/>
      <c r="CC634" s="2"/>
      <c r="CD634" s="2"/>
      <c r="CE634" s="2"/>
      <c r="CF634" s="2">
        <v>0</v>
      </c>
      <c r="CG634" s="2">
        <v>0</v>
      </c>
      <c r="CH634" s="2"/>
      <c r="CI634" s="2"/>
      <c r="CJ634" s="2"/>
      <c r="CK634" s="2"/>
      <c r="CL634" s="2"/>
      <c r="CM634" s="2">
        <v>0</v>
      </c>
      <c r="CN634" s="2" t="s">
        <v>20</v>
      </c>
      <c r="CO634" s="2">
        <v>0</v>
      </c>
      <c r="CP634" s="2">
        <f t="shared" si="707"/>
        <v>1487.13</v>
      </c>
      <c r="CQ634" s="2">
        <f t="shared" si="708"/>
        <v>0</v>
      </c>
      <c r="CR634" s="2">
        <f t="shared" si="709"/>
        <v>99.11</v>
      </c>
      <c r="CS634" s="2">
        <f t="shared" si="710"/>
        <v>14.54</v>
      </c>
      <c r="CT634" s="2">
        <f t="shared" si="711"/>
        <v>854.18</v>
      </c>
      <c r="CU634" s="2">
        <f t="shared" si="712"/>
        <v>0</v>
      </c>
      <c r="CV634" s="2">
        <f t="shared" si="713"/>
        <v>94.176000000000002</v>
      </c>
      <c r="CW634" s="2">
        <f t="shared" si="714"/>
        <v>1.1759999999999999</v>
      </c>
      <c r="CX634" s="2">
        <f t="shared" si="715"/>
        <v>0</v>
      </c>
      <c r="CY634" s="2">
        <f t="shared" si="716"/>
        <v>1897.28</v>
      </c>
      <c r="CZ634" s="2">
        <f t="shared" si="717"/>
        <v>1151.92</v>
      </c>
      <c r="DA634" s="2"/>
      <c r="DB634" s="2"/>
      <c r="DC634" s="2" t="s">
        <v>6</v>
      </c>
      <c r="DD634" s="2" t="s">
        <v>21</v>
      </c>
      <c r="DE634" s="2" t="s">
        <v>22</v>
      </c>
      <c r="DF634" s="2" t="s">
        <v>22</v>
      </c>
      <c r="DG634" s="2" t="s">
        <v>22</v>
      </c>
      <c r="DH634" s="2" t="s">
        <v>6</v>
      </c>
      <c r="DI634" s="2" t="s">
        <v>22</v>
      </c>
      <c r="DJ634" s="2" t="s">
        <v>22</v>
      </c>
      <c r="DK634" s="2" t="s">
        <v>6</v>
      </c>
      <c r="DL634" s="2" t="s">
        <v>6</v>
      </c>
      <c r="DM634" s="2" t="s">
        <v>6</v>
      </c>
      <c r="DN634" s="2">
        <v>0</v>
      </c>
      <c r="DO634" s="2">
        <v>0</v>
      </c>
      <c r="DP634" s="2">
        <v>1</v>
      </c>
      <c r="DQ634" s="2">
        <v>1</v>
      </c>
      <c r="DR634" s="2"/>
      <c r="DS634" s="2"/>
      <c r="DT634" s="2"/>
      <c r="DU634" s="2">
        <v>1003</v>
      </c>
      <c r="DV634" s="2" t="s">
        <v>18</v>
      </c>
      <c r="DW634" s="2" t="s">
        <v>18</v>
      </c>
      <c r="DX634" s="2">
        <v>100</v>
      </c>
      <c r="DY634" s="2"/>
      <c r="DZ634" s="2"/>
      <c r="EA634" s="2"/>
      <c r="EB634" s="2"/>
      <c r="EC634" s="2"/>
      <c r="ED634" s="2"/>
      <c r="EE634" s="2">
        <v>27028975</v>
      </c>
      <c r="EF634" s="2">
        <v>2</v>
      </c>
      <c r="EG634" s="2" t="s">
        <v>23</v>
      </c>
      <c r="EH634" s="2">
        <v>0</v>
      </c>
      <c r="EI634" s="2" t="s">
        <v>6</v>
      </c>
      <c r="EJ634" s="2">
        <v>1</v>
      </c>
      <c r="EK634" s="2">
        <v>7005</v>
      </c>
      <c r="EL634" s="2" t="s">
        <v>413</v>
      </c>
      <c r="EM634" s="2" t="s">
        <v>414</v>
      </c>
      <c r="EN634" s="2"/>
      <c r="EO634" s="2" t="s">
        <v>26</v>
      </c>
      <c r="EP634" s="2"/>
      <c r="EQ634" s="2">
        <v>0</v>
      </c>
      <c r="ER634" s="2">
        <v>1313.09</v>
      </c>
      <c r="ES634" s="2">
        <v>121.48</v>
      </c>
      <c r="ET634" s="2">
        <v>123.89</v>
      </c>
      <c r="EU634" s="2">
        <v>18.18</v>
      </c>
      <c r="EV634" s="2">
        <v>1067.72</v>
      </c>
      <c r="EW634" s="2">
        <v>117.72</v>
      </c>
      <c r="EX634" s="2">
        <v>1.47</v>
      </c>
      <c r="EY634" s="2">
        <v>0</v>
      </c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>
        <v>0</v>
      </c>
      <c r="FR634" s="2">
        <f t="shared" si="718"/>
        <v>0</v>
      </c>
      <c r="FS634" s="2">
        <v>0</v>
      </c>
      <c r="FT634" s="2" t="s">
        <v>27</v>
      </c>
      <c r="FU634" s="2" t="s">
        <v>28</v>
      </c>
      <c r="FV634" s="2"/>
      <c r="FW634" s="2"/>
      <c r="FX634" s="2">
        <v>139.5</v>
      </c>
      <c r="FY634" s="2">
        <v>85</v>
      </c>
      <c r="FZ634" s="2"/>
      <c r="GA634" s="2" t="s">
        <v>6</v>
      </c>
      <c r="GB634" s="2"/>
      <c r="GC634" s="2"/>
      <c r="GD634" s="2">
        <v>0</v>
      </c>
      <c r="GE634" s="2"/>
      <c r="GF634" s="2">
        <v>-1287024638</v>
      </c>
      <c r="GG634" s="2">
        <v>2</v>
      </c>
      <c r="GH634" s="2">
        <v>1</v>
      </c>
      <c r="GI634" s="2">
        <v>-2</v>
      </c>
      <c r="GJ634" s="2">
        <v>0</v>
      </c>
      <c r="GK634" s="2">
        <f>ROUND(R634*(R12)/100,2)</f>
        <v>0</v>
      </c>
      <c r="GL634" s="2">
        <f t="shared" si="719"/>
        <v>0</v>
      </c>
      <c r="GM634" s="2">
        <f t="shared" si="720"/>
        <v>4536.33</v>
      </c>
      <c r="GN634" s="2">
        <f t="shared" si="721"/>
        <v>4536.33</v>
      </c>
      <c r="GO634" s="2">
        <f t="shared" si="722"/>
        <v>0</v>
      </c>
      <c r="GP634" s="2">
        <f t="shared" si="723"/>
        <v>0</v>
      </c>
      <c r="GQ634" s="2"/>
      <c r="GR634" s="2">
        <v>0</v>
      </c>
      <c r="GS634" s="2">
        <v>3</v>
      </c>
      <c r="GT634" s="2">
        <v>0</v>
      </c>
      <c r="GU634" s="2" t="s">
        <v>6</v>
      </c>
      <c r="GV634" s="2">
        <f t="shared" si="724"/>
        <v>0</v>
      </c>
      <c r="GW634" s="2">
        <v>1</v>
      </c>
      <c r="GX634" s="2">
        <f t="shared" si="725"/>
        <v>0</v>
      </c>
      <c r="GY634" s="2"/>
      <c r="GZ634" s="2"/>
      <c r="HA634" s="2">
        <v>0</v>
      </c>
      <c r="HB634" s="2">
        <v>0</v>
      </c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>
        <v>0</v>
      </c>
      <c r="IL634" s="2"/>
      <c r="IM634" s="2"/>
      <c r="IN634" s="2"/>
      <c r="IO634" s="2"/>
      <c r="IP634" s="2"/>
      <c r="IQ634" s="2"/>
      <c r="IR634" s="2"/>
      <c r="IS634" s="2"/>
      <c r="IT634" s="2"/>
      <c r="IU634" s="2"/>
    </row>
    <row r="635" spans="1:255" x14ac:dyDescent="0.2">
      <c r="A635">
        <v>17</v>
      </c>
      <c r="B635">
        <v>1</v>
      </c>
      <c r="C635">
        <f>ROW(SmtRes!A1738)</f>
        <v>1738</v>
      </c>
      <c r="D635">
        <f>ROW(EtalonRes!A1738)</f>
        <v>1738</v>
      </c>
      <c r="E635" t="s">
        <v>775</v>
      </c>
      <c r="F635" t="s">
        <v>410</v>
      </c>
      <c r="G635" t="s">
        <v>411</v>
      </c>
      <c r="H635" t="s">
        <v>18</v>
      </c>
      <c r="I635">
        <f>ROUND(156/100,9)</f>
        <v>1.56</v>
      </c>
      <c r="J635">
        <v>0</v>
      </c>
      <c r="O635">
        <f t="shared" si="693"/>
        <v>1487.13</v>
      </c>
      <c r="P635">
        <f t="shared" si="694"/>
        <v>0</v>
      </c>
      <c r="Q635">
        <f t="shared" si="695"/>
        <v>154.61000000000001</v>
      </c>
      <c r="R635">
        <f t="shared" si="696"/>
        <v>22.68</v>
      </c>
      <c r="S635">
        <f t="shared" si="697"/>
        <v>1332.52</v>
      </c>
      <c r="T635">
        <f t="shared" si="698"/>
        <v>0</v>
      </c>
      <c r="U635">
        <f t="shared" si="699"/>
        <v>146.91455999999999</v>
      </c>
      <c r="V635">
        <f t="shared" si="700"/>
        <v>1.83456</v>
      </c>
      <c r="W635">
        <f t="shared" si="701"/>
        <v>0</v>
      </c>
      <c r="X635">
        <f t="shared" si="702"/>
        <v>1897.28</v>
      </c>
      <c r="Y635">
        <f t="shared" si="703"/>
        <v>1151.92</v>
      </c>
      <c r="AA635">
        <v>27721504</v>
      </c>
      <c r="AB635">
        <f t="shared" si="704"/>
        <v>953.29</v>
      </c>
      <c r="AC635">
        <f>ROUND(((ES635*0)),2)</f>
        <v>0</v>
      </c>
      <c r="AD635">
        <f>ROUND(((((ET635*0.8))-((EU635*0.8)))+AE635),2)</f>
        <v>99.11</v>
      </c>
      <c r="AE635">
        <f>ROUND(((EU635*0.8)),2)</f>
        <v>14.54</v>
      </c>
      <c r="AF635">
        <f>ROUND(((EV635*0.8)),2)</f>
        <v>854.18</v>
      </c>
      <c r="AG635">
        <f t="shared" si="705"/>
        <v>0</v>
      </c>
      <c r="AH635">
        <f>((EW635*0.8))</f>
        <v>94.176000000000002</v>
      </c>
      <c r="AI635">
        <f>((EX635*0.8))</f>
        <v>1.1759999999999999</v>
      </c>
      <c r="AJ635">
        <f t="shared" si="706"/>
        <v>0</v>
      </c>
      <c r="AK635">
        <v>1313.09</v>
      </c>
      <c r="AL635">
        <v>121.48</v>
      </c>
      <c r="AM635">
        <v>123.89</v>
      </c>
      <c r="AN635">
        <v>18.18</v>
      </c>
      <c r="AO635">
        <v>1067.72</v>
      </c>
      <c r="AP635">
        <v>0</v>
      </c>
      <c r="AQ635">
        <v>117.72</v>
      </c>
      <c r="AR635">
        <v>1.47</v>
      </c>
      <c r="AS635">
        <v>0</v>
      </c>
      <c r="AT635">
        <v>140</v>
      </c>
      <c r="AU635">
        <v>85</v>
      </c>
      <c r="AV635">
        <v>1</v>
      </c>
      <c r="AW635">
        <v>1</v>
      </c>
      <c r="AZ635">
        <v>1</v>
      </c>
      <c r="BA635">
        <v>1</v>
      </c>
      <c r="BB635">
        <v>1</v>
      </c>
      <c r="BC635">
        <v>1</v>
      </c>
      <c r="BD635" t="s">
        <v>6</v>
      </c>
      <c r="BE635" t="s">
        <v>6</v>
      </c>
      <c r="BF635" t="s">
        <v>6</v>
      </c>
      <c r="BG635" t="s">
        <v>6</v>
      </c>
      <c r="BH635">
        <v>0</v>
      </c>
      <c r="BI635">
        <v>1</v>
      </c>
      <c r="BJ635" t="s">
        <v>412</v>
      </c>
      <c r="BM635">
        <v>7005</v>
      </c>
      <c r="BN635">
        <v>0</v>
      </c>
      <c r="BO635" t="s">
        <v>6</v>
      </c>
      <c r="BP635">
        <v>0</v>
      </c>
      <c r="BQ635">
        <v>2</v>
      </c>
      <c r="BR635">
        <v>0</v>
      </c>
      <c r="BS635">
        <v>1</v>
      </c>
      <c r="BT635">
        <v>1</v>
      </c>
      <c r="BU635">
        <v>1</v>
      </c>
      <c r="BV635">
        <v>1</v>
      </c>
      <c r="BW635">
        <v>1</v>
      </c>
      <c r="BX635">
        <v>1</v>
      </c>
      <c r="BY635" t="s">
        <v>6</v>
      </c>
      <c r="BZ635">
        <v>155</v>
      </c>
      <c r="CA635">
        <v>100</v>
      </c>
      <c r="CF635">
        <v>0</v>
      </c>
      <c r="CG635">
        <v>0</v>
      </c>
      <c r="CM635">
        <v>0</v>
      </c>
      <c r="CN635" t="s">
        <v>20</v>
      </c>
      <c r="CO635">
        <v>0</v>
      </c>
      <c r="CP635">
        <f t="shared" si="707"/>
        <v>1487.13</v>
      </c>
      <c r="CQ635">
        <f t="shared" si="708"/>
        <v>0</v>
      </c>
      <c r="CR635">
        <f t="shared" si="709"/>
        <v>99.11</v>
      </c>
      <c r="CS635">
        <f t="shared" si="710"/>
        <v>14.54</v>
      </c>
      <c r="CT635">
        <f t="shared" si="711"/>
        <v>854.18</v>
      </c>
      <c r="CU635">
        <f t="shared" si="712"/>
        <v>0</v>
      </c>
      <c r="CV635">
        <f t="shared" si="713"/>
        <v>94.176000000000002</v>
      </c>
      <c r="CW635">
        <f t="shared" si="714"/>
        <v>1.1759999999999999</v>
      </c>
      <c r="CX635">
        <f t="shared" si="715"/>
        <v>0</v>
      </c>
      <c r="CY635">
        <f t="shared" si="716"/>
        <v>1897.28</v>
      </c>
      <c r="CZ635">
        <f t="shared" si="717"/>
        <v>1151.92</v>
      </c>
      <c r="DC635" t="s">
        <v>6</v>
      </c>
      <c r="DD635" t="s">
        <v>21</v>
      </c>
      <c r="DE635" t="s">
        <v>22</v>
      </c>
      <c r="DF635" t="s">
        <v>22</v>
      </c>
      <c r="DG635" t="s">
        <v>22</v>
      </c>
      <c r="DH635" t="s">
        <v>6</v>
      </c>
      <c r="DI635" t="s">
        <v>22</v>
      </c>
      <c r="DJ635" t="s">
        <v>22</v>
      </c>
      <c r="DK635" t="s">
        <v>6</v>
      </c>
      <c r="DL635" t="s">
        <v>6</v>
      </c>
      <c r="DM635" t="s">
        <v>6</v>
      </c>
      <c r="DN635">
        <v>0</v>
      </c>
      <c r="DO635">
        <v>0</v>
      </c>
      <c r="DP635">
        <v>1</v>
      </c>
      <c r="DQ635">
        <v>1</v>
      </c>
      <c r="DU635">
        <v>1003</v>
      </c>
      <c r="DV635" t="s">
        <v>18</v>
      </c>
      <c r="DW635" t="s">
        <v>18</v>
      </c>
      <c r="DX635">
        <v>100</v>
      </c>
      <c r="EE635">
        <v>27028975</v>
      </c>
      <c r="EF635">
        <v>2</v>
      </c>
      <c r="EG635" t="s">
        <v>23</v>
      </c>
      <c r="EH635">
        <v>0</v>
      </c>
      <c r="EI635" t="s">
        <v>6</v>
      </c>
      <c r="EJ635">
        <v>1</v>
      </c>
      <c r="EK635">
        <v>7005</v>
      </c>
      <c r="EL635" t="s">
        <v>413</v>
      </c>
      <c r="EM635" t="s">
        <v>414</v>
      </c>
      <c r="EO635" t="s">
        <v>26</v>
      </c>
      <c r="EQ635">
        <v>0</v>
      </c>
      <c r="ER635">
        <v>1313.09</v>
      </c>
      <c r="ES635">
        <v>121.48</v>
      </c>
      <c r="ET635">
        <v>123.89</v>
      </c>
      <c r="EU635">
        <v>18.18</v>
      </c>
      <c r="EV635">
        <v>1067.72</v>
      </c>
      <c r="EW635">
        <v>117.72</v>
      </c>
      <c r="EX635">
        <v>1.47</v>
      </c>
      <c r="EY635">
        <v>0</v>
      </c>
      <c r="FQ635">
        <v>0</v>
      </c>
      <c r="FR635">
        <f t="shared" si="718"/>
        <v>0</v>
      </c>
      <c r="FS635">
        <v>0</v>
      </c>
      <c r="FT635" t="s">
        <v>27</v>
      </c>
      <c r="FU635" t="s">
        <v>28</v>
      </c>
      <c r="FX635">
        <v>139.5</v>
      </c>
      <c r="FY635">
        <v>85</v>
      </c>
      <c r="GA635" t="s">
        <v>6</v>
      </c>
      <c r="GD635">
        <v>0</v>
      </c>
      <c r="GF635">
        <v>-1287024638</v>
      </c>
      <c r="GG635">
        <v>2</v>
      </c>
      <c r="GH635">
        <v>1</v>
      </c>
      <c r="GI635">
        <v>-2</v>
      </c>
      <c r="GJ635">
        <v>0</v>
      </c>
      <c r="GK635">
        <f>ROUND(R635*(S12)/100,2)</f>
        <v>0</v>
      </c>
      <c r="GL635">
        <f t="shared" si="719"/>
        <v>0</v>
      </c>
      <c r="GM635">
        <f t="shared" si="720"/>
        <v>4536.33</v>
      </c>
      <c r="GN635">
        <f t="shared" si="721"/>
        <v>4536.33</v>
      </c>
      <c r="GO635">
        <f t="shared" si="722"/>
        <v>0</v>
      </c>
      <c r="GP635">
        <f t="shared" si="723"/>
        <v>0</v>
      </c>
      <c r="GR635">
        <v>0</v>
      </c>
      <c r="GS635">
        <v>0</v>
      </c>
      <c r="GT635">
        <v>0</v>
      </c>
      <c r="GU635" t="s">
        <v>6</v>
      </c>
      <c r="GV635">
        <f t="shared" si="724"/>
        <v>0</v>
      </c>
      <c r="GW635">
        <v>1</v>
      </c>
      <c r="GX635">
        <f t="shared" si="725"/>
        <v>0</v>
      </c>
      <c r="HA635">
        <v>0</v>
      </c>
      <c r="HB635">
        <v>0</v>
      </c>
      <c r="IK635">
        <v>0</v>
      </c>
    </row>
    <row r="636" spans="1:255" x14ac:dyDescent="0.2">
      <c r="A636" s="2">
        <v>17</v>
      </c>
      <c r="B636" s="2">
        <v>1</v>
      </c>
      <c r="C636" s="2">
        <f>ROW(SmtRes!A1744)</f>
        <v>1744</v>
      </c>
      <c r="D636" s="2">
        <f>ROW(EtalonRes!A1744)</f>
        <v>1744</v>
      </c>
      <c r="E636" s="2" t="s">
        <v>776</v>
      </c>
      <c r="F636" s="2" t="s">
        <v>416</v>
      </c>
      <c r="G636" s="2" t="s">
        <v>417</v>
      </c>
      <c r="H636" s="2" t="s">
        <v>32</v>
      </c>
      <c r="I636" s="2">
        <f>ROUND(75.92/100,9)</f>
        <v>0.75919999999999999</v>
      </c>
      <c r="J636" s="2">
        <v>0</v>
      </c>
      <c r="K636" s="2"/>
      <c r="L636" s="2"/>
      <c r="M636" s="2"/>
      <c r="N636" s="2"/>
      <c r="O636" s="2">
        <f t="shared" si="693"/>
        <v>1281.19</v>
      </c>
      <c r="P636" s="2">
        <f t="shared" si="694"/>
        <v>0</v>
      </c>
      <c r="Q636" s="2">
        <f t="shared" si="695"/>
        <v>561.05999999999995</v>
      </c>
      <c r="R636" s="2">
        <f t="shared" si="696"/>
        <v>18.45</v>
      </c>
      <c r="S636" s="2">
        <f t="shared" si="697"/>
        <v>720.13</v>
      </c>
      <c r="T636" s="2">
        <f t="shared" si="698"/>
        <v>0</v>
      </c>
      <c r="U636" s="2">
        <f t="shared" si="699"/>
        <v>84.42304</v>
      </c>
      <c r="V636" s="2">
        <f t="shared" si="700"/>
        <v>1.36656</v>
      </c>
      <c r="W636" s="2">
        <f t="shared" si="701"/>
        <v>0</v>
      </c>
      <c r="X636" s="2">
        <f t="shared" si="702"/>
        <v>590.86</v>
      </c>
      <c r="Y636" s="2">
        <f t="shared" si="703"/>
        <v>502.23</v>
      </c>
      <c r="Z636" s="2"/>
      <c r="AA636" s="2">
        <v>27721505</v>
      </c>
      <c r="AB636" s="2">
        <f t="shared" si="704"/>
        <v>1687.56</v>
      </c>
      <c r="AC636" s="2">
        <f t="shared" ref="AC636:AC667" si="732">ROUND((ES636),2)</f>
        <v>0</v>
      </c>
      <c r="AD636" s="2">
        <f>ROUND((((ET636)-(EU636))+AE636),2)</f>
        <v>739.02</v>
      </c>
      <c r="AE636" s="2">
        <f t="shared" ref="AE636:AF639" si="733">ROUND((EU636),2)</f>
        <v>24.3</v>
      </c>
      <c r="AF636" s="2">
        <f t="shared" si="733"/>
        <v>948.54</v>
      </c>
      <c r="AG636" s="2">
        <f t="shared" si="705"/>
        <v>0</v>
      </c>
      <c r="AH636" s="2">
        <f t="shared" ref="AH636:AI639" si="734">(EW636)</f>
        <v>111.2</v>
      </c>
      <c r="AI636" s="2">
        <f t="shared" si="734"/>
        <v>1.8</v>
      </c>
      <c r="AJ636" s="2">
        <f t="shared" si="706"/>
        <v>0</v>
      </c>
      <c r="AK636" s="2">
        <v>1687.56</v>
      </c>
      <c r="AL636" s="2">
        <v>0</v>
      </c>
      <c r="AM636" s="2">
        <v>739.02</v>
      </c>
      <c r="AN636" s="2">
        <v>24.3</v>
      </c>
      <c r="AO636" s="2">
        <v>948.54</v>
      </c>
      <c r="AP636" s="2">
        <v>0</v>
      </c>
      <c r="AQ636" s="2">
        <v>111.2</v>
      </c>
      <c r="AR636" s="2">
        <v>1.8</v>
      </c>
      <c r="AS636" s="2">
        <v>0</v>
      </c>
      <c r="AT636" s="2">
        <v>80</v>
      </c>
      <c r="AU636" s="2">
        <v>68</v>
      </c>
      <c r="AV636" s="2">
        <v>1</v>
      </c>
      <c r="AW636" s="2">
        <v>1</v>
      </c>
      <c r="AX636" s="2"/>
      <c r="AY636" s="2"/>
      <c r="AZ636" s="2">
        <v>1</v>
      </c>
      <c r="BA636" s="2">
        <v>1</v>
      </c>
      <c r="BB636" s="2">
        <v>1</v>
      </c>
      <c r="BC636" s="2">
        <v>1</v>
      </c>
      <c r="BD636" s="2" t="s">
        <v>6</v>
      </c>
      <c r="BE636" s="2" t="s">
        <v>6</v>
      </c>
      <c r="BF636" s="2" t="s">
        <v>6</v>
      </c>
      <c r="BG636" s="2" t="s">
        <v>6</v>
      </c>
      <c r="BH636" s="2">
        <v>0</v>
      </c>
      <c r="BI636" s="2">
        <v>1</v>
      </c>
      <c r="BJ636" s="2" t="s">
        <v>418</v>
      </c>
      <c r="BK636" s="2"/>
      <c r="BL636" s="2"/>
      <c r="BM636" s="2">
        <v>57001</v>
      </c>
      <c r="BN636" s="2">
        <v>0</v>
      </c>
      <c r="BO636" s="2" t="s">
        <v>6</v>
      </c>
      <c r="BP636" s="2">
        <v>0</v>
      </c>
      <c r="BQ636" s="2">
        <v>6</v>
      </c>
      <c r="BR636" s="2">
        <v>0</v>
      </c>
      <c r="BS636" s="2">
        <v>1</v>
      </c>
      <c r="BT636" s="2">
        <v>1</v>
      </c>
      <c r="BU636" s="2">
        <v>1</v>
      </c>
      <c r="BV636" s="2">
        <v>1</v>
      </c>
      <c r="BW636" s="2">
        <v>1</v>
      </c>
      <c r="BX636" s="2">
        <v>1</v>
      </c>
      <c r="BY636" s="2" t="s">
        <v>6</v>
      </c>
      <c r="BZ636" s="2">
        <v>80</v>
      </c>
      <c r="CA636" s="2">
        <v>68</v>
      </c>
      <c r="CB636" s="2"/>
      <c r="CC636" s="2"/>
      <c r="CD636" s="2"/>
      <c r="CE636" s="2"/>
      <c r="CF636" s="2">
        <v>0</v>
      </c>
      <c r="CG636" s="2">
        <v>0</v>
      </c>
      <c r="CH636" s="2"/>
      <c r="CI636" s="2"/>
      <c r="CJ636" s="2"/>
      <c r="CK636" s="2"/>
      <c r="CL636" s="2"/>
      <c r="CM636" s="2">
        <v>0</v>
      </c>
      <c r="CN636" s="2" t="s">
        <v>6</v>
      </c>
      <c r="CO636" s="2">
        <v>0</v>
      </c>
      <c r="CP636" s="2">
        <f t="shared" si="707"/>
        <v>1281.19</v>
      </c>
      <c r="CQ636" s="2">
        <f t="shared" si="708"/>
        <v>0</v>
      </c>
      <c r="CR636" s="2">
        <f t="shared" si="709"/>
        <v>739.02</v>
      </c>
      <c r="CS636" s="2">
        <f t="shared" si="710"/>
        <v>24.3</v>
      </c>
      <c r="CT636" s="2">
        <f t="shared" si="711"/>
        <v>948.54</v>
      </c>
      <c r="CU636" s="2">
        <f t="shared" si="712"/>
        <v>0</v>
      </c>
      <c r="CV636" s="2">
        <f t="shared" si="713"/>
        <v>111.2</v>
      </c>
      <c r="CW636" s="2">
        <f t="shared" si="714"/>
        <v>1.8</v>
      </c>
      <c r="CX636" s="2">
        <f t="shared" si="715"/>
        <v>0</v>
      </c>
      <c r="CY636" s="2">
        <f t="shared" si="716"/>
        <v>590.86400000000003</v>
      </c>
      <c r="CZ636" s="2">
        <f t="shared" si="717"/>
        <v>502.23440000000005</v>
      </c>
      <c r="DA636" s="2"/>
      <c r="DB636" s="2"/>
      <c r="DC636" s="2" t="s">
        <v>6</v>
      </c>
      <c r="DD636" s="2" t="s">
        <v>6</v>
      </c>
      <c r="DE636" s="2" t="s">
        <v>6</v>
      </c>
      <c r="DF636" s="2" t="s">
        <v>6</v>
      </c>
      <c r="DG636" s="2" t="s">
        <v>6</v>
      </c>
      <c r="DH636" s="2" t="s">
        <v>6</v>
      </c>
      <c r="DI636" s="2" t="s">
        <v>6</v>
      </c>
      <c r="DJ636" s="2" t="s">
        <v>6</v>
      </c>
      <c r="DK636" s="2" t="s">
        <v>6</v>
      </c>
      <c r="DL636" s="2" t="s">
        <v>6</v>
      </c>
      <c r="DM636" s="2" t="s">
        <v>6</v>
      </c>
      <c r="DN636" s="2">
        <v>0</v>
      </c>
      <c r="DO636" s="2">
        <v>0</v>
      </c>
      <c r="DP636" s="2">
        <v>1</v>
      </c>
      <c r="DQ636" s="2">
        <v>1</v>
      </c>
      <c r="DR636" s="2"/>
      <c r="DS636" s="2"/>
      <c r="DT636" s="2"/>
      <c r="DU636" s="2">
        <v>1005</v>
      </c>
      <c r="DV636" s="2" t="s">
        <v>32</v>
      </c>
      <c r="DW636" s="2" t="s">
        <v>32</v>
      </c>
      <c r="DX636" s="2">
        <v>100</v>
      </c>
      <c r="DY636" s="2"/>
      <c r="DZ636" s="2"/>
      <c r="EA636" s="2"/>
      <c r="EB636" s="2"/>
      <c r="EC636" s="2"/>
      <c r="ED636" s="2"/>
      <c r="EE636" s="2">
        <v>27029102</v>
      </c>
      <c r="EF636" s="2">
        <v>6</v>
      </c>
      <c r="EG636" s="2" t="s">
        <v>40</v>
      </c>
      <c r="EH636" s="2">
        <v>0</v>
      </c>
      <c r="EI636" s="2" t="s">
        <v>6</v>
      </c>
      <c r="EJ636" s="2">
        <v>1</v>
      </c>
      <c r="EK636" s="2">
        <v>57001</v>
      </c>
      <c r="EL636" s="2" t="s">
        <v>200</v>
      </c>
      <c r="EM636" s="2" t="s">
        <v>407</v>
      </c>
      <c r="EN636" s="2"/>
      <c r="EO636" s="2" t="s">
        <v>6</v>
      </c>
      <c r="EP636" s="2"/>
      <c r="EQ636" s="2">
        <v>0</v>
      </c>
      <c r="ER636" s="2">
        <v>1687.56</v>
      </c>
      <c r="ES636" s="2">
        <v>0</v>
      </c>
      <c r="ET636" s="2">
        <v>739.02</v>
      </c>
      <c r="EU636" s="2">
        <v>24.3</v>
      </c>
      <c r="EV636" s="2">
        <v>948.54</v>
      </c>
      <c r="EW636" s="2">
        <v>111.2</v>
      </c>
      <c r="EX636" s="2">
        <v>1.8</v>
      </c>
      <c r="EY636" s="2">
        <v>0</v>
      </c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>
        <v>0</v>
      </c>
      <c r="FR636" s="2">
        <f t="shared" si="718"/>
        <v>0</v>
      </c>
      <c r="FS636" s="2">
        <v>0</v>
      </c>
      <c r="FT636" s="2"/>
      <c r="FU636" s="2"/>
      <c r="FV636" s="2"/>
      <c r="FW636" s="2"/>
      <c r="FX636" s="2">
        <v>80</v>
      </c>
      <c r="FY636" s="2">
        <v>68</v>
      </c>
      <c r="FZ636" s="2"/>
      <c r="GA636" s="2" t="s">
        <v>6</v>
      </c>
      <c r="GB636" s="2"/>
      <c r="GC636" s="2"/>
      <c r="GD636" s="2">
        <v>0</v>
      </c>
      <c r="GE636" s="2"/>
      <c r="GF636" s="2">
        <v>20228930</v>
      </c>
      <c r="GG636" s="2">
        <v>2</v>
      </c>
      <c r="GH636" s="2">
        <v>1</v>
      </c>
      <c r="GI636" s="2">
        <v>-2</v>
      </c>
      <c r="GJ636" s="2">
        <v>0</v>
      </c>
      <c r="GK636" s="2">
        <f>ROUND(R636*(R12)/100,2)</f>
        <v>0</v>
      </c>
      <c r="GL636" s="2">
        <f t="shared" si="719"/>
        <v>0</v>
      </c>
      <c r="GM636" s="2">
        <f t="shared" si="720"/>
        <v>2374.2800000000002</v>
      </c>
      <c r="GN636" s="2">
        <f t="shared" si="721"/>
        <v>2374.2800000000002</v>
      </c>
      <c r="GO636" s="2">
        <f t="shared" si="722"/>
        <v>0</v>
      </c>
      <c r="GP636" s="2">
        <f t="shared" si="723"/>
        <v>0</v>
      </c>
      <c r="GQ636" s="2"/>
      <c r="GR636" s="2">
        <v>0</v>
      </c>
      <c r="GS636" s="2">
        <v>3</v>
      </c>
      <c r="GT636" s="2">
        <v>0</v>
      </c>
      <c r="GU636" s="2" t="s">
        <v>6</v>
      </c>
      <c r="GV636" s="2">
        <f t="shared" si="724"/>
        <v>0</v>
      </c>
      <c r="GW636" s="2">
        <v>1</v>
      </c>
      <c r="GX636" s="2">
        <f t="shared" si="725"/>
        <v>0</v>
      </c>
      <c r="GY636" s="2"/>
      <c r="GZ636" s="2"/>
      <c r="HA636" s="2">
        <v>0</v>
      </c>
      <c r="HB636" s="2">
        <v>0</v>
      </c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>
        <v>0</v>
      </c>
      <c r="IL636" s="2"/>
      <c r="IM636" s="2"/>
      <c r="IN636" s="2"/>
      <c r="IO636" s="2"/>
      <c r="IP636" s="2"/>
      <c r="IQ636" s="2"/>
      <c r="IR636" s="2"/>
      <c r="IS636" s="2"/>
      <c r="IT636" s="2"/>
      <c r="IU636" s="2"/>
    </row>
    <row r="637" spans="1:255" x14ac:dyDescent="0.2">
      <c r="A637">
        <v>17</v>
      </c>
      <c r="B637">
        <v>1</v>
      </c>
      <c r="C637">
        <f>ROW(SmtRes!A1750)</f>
        <v>1750</v>
      </c>
      <c r="D637">
        <f>ROW(EtalonRes!A1750)</f>
        <v>1750</v>
      </c>
      <c r="E637" t="s">
        <v>776</v>
      </c>
      <c r="F637" t="s">
        <v>416</v>
      </c>
      <c r="G637" t="s">
        <v>417</v>
      </c>
      <c r="H637" t="s">
        <v>32</v>
      </c>
      <c r="I637">
        <f>ROUND(75.92/100,9)</f>
        <v>0.75919999999999999</v>
      </c>
      <c r="J637">
        <v>0</v>
      </c>
      <c r="O637">
        <f t="shared" si="693"/>
        <v>1281.19</v>
      </c>
      <c r="P637">
        <f t="shared" si="694"/>
        <v>0</v>
      </c>
      <c r="Q637">
        <f t="shared" si="695"/>
        <v>561.05999999999995</v>
      </c>
      <c r="R637">
        <f t="shared" si="696"/>
        <v>18.45</v>
      </c>
      <c r="S637">
        <f t="shared" si="697"/>
        <v>720.13</v>
      </c>
      <c r="T637">
        <f t="shared" si="698"/>
        <v>0</v>
      </c>
      <c r="U637">
        <f t="shared" si="699"/>
        <v>84.42304</v>
      </c>
      <c r="V637">
        <f t="shared" si="700"/>
        <v>1.36656</v>
      </c>
      <c r="W637">
        <f t="shared" si="701"/>
        <v>0</v>
      </c>
      <c r="X637">
        <f t="shared" si="702"/>
        <v>590.86</v>
      </c>
      <c r="Y637">
        <f t="shared" si="703"/>
        <v>502.23</v>
      </c>
      <c r="AA637">
        <v>27721504</v>
      </c>
      <c r="AB637">
        <f t="shared" si="704"/>
        <v>1687.56</v>
      </c>
      <c r="AC637">
        <f t="shared" si="732"/>
        <v>0</v>
      </c>
      <c r="AD637">
        <f>ROUND((((ET637)-(EU637))+AE637),2)</f>
        <v>739.02</v>
      </c>
      <c r="AE637">
        <f t="shared" si="733"/>
        <v>24.3</v>
      </c>
      <c r="AF637">
        <f t="shared" si="733"/>
        <v>948.54</v>
      </c>
      <c r="AG637">
        <f t="shared" si="705"/>
        <v>0</v>
      </c>
      <c r="AH637">
        <f t="shared" si="734"/>
        <v>111.2</v>
      </c>
      <c r="AI637">
        <f t="shared" si="734"/>
        <v>1.8</v>
      </c>
      <c r="AJ637">
        <f t="shared" si="706"/>
        <v>0</v>
      </c>
      <c r="AK637">
        <v>1687.56</v>
      </c>
      <c r="AL637">
        <v>0</v>
      </c>
      <c r="AM637">
        <v>739.02</v>
      </c>
      <c r="AN637">
        <v>24.3</v>
      </c>
      <c r="AO637">
        <v>948.54</v>
      </c>
      <c r="AP637">
        <v>0</v>
      </c>
      <c r="AQ637">
        <v>111.2</v>
      </c>
      <c r="AR637">
        <v>1.8</v>
      </c>
      <c r="AS637">
        <v>0</v>
      </c>
      <c r="AT637">
        <v>80</v>
      </c>
      <c r="AU637">
        <v>68</v>
      </c>
      <c r="AV637">
        <v>1</v>
      </c>
      <c r="AW637">
        <v>1</v>
      </c>
      <c r="AZ637">
        <v>1</v>
      </c>
      <c r="BA637">
        <v>1</v>
      </c>
      <c r="BB637">
        <v>1</v>
      </c>
      <c r="BC637">
        <v>1</v>
      </c>
      <c r="BD637" t="s">
        <v>6</v>
      </c>
      <c r="BE637" t="s">
        <v>6</v>
      </c>
      <c r="BF637" t="s">
        <v>6</v>
      </c>
      <c r="BG637" t="s">
        <v>6</v>
      </c>
      <c r="BH637">
        <v>0</v>
      </c>
      <c r="BI637">
        <v>1</v>
      </c>
      <c r="BJ637" t="s">
        <v>418</v>
      </c>
      <c r="BM637">
        <v>57001</v>
      </c>
      <c r="BN637">
        <v>0</v>
      </c>
      <c r="BO637" t="s">
        <v>6</v>
      </c>
      <c r="BP637">
        <v>0</v>
      </c>
      <c r="BQ637">
        <v>6</v>
      </c>
      <c r="BR637">
        <v>0</v>
      </c>
      <c r="BS637">
        <v>1</v>
      </c>
      <c r="BT637">
        <v>1</v>
      </c>
      <c r="BU637">
        <v>1</v>
      </c>
      <c r="BV637">
        <v>1</v>
      </c>
      <c r="BW637">
        <v>1</v>
      </c>
      <c r="BX637">
        <v>1</v>
      </c>
      <c r="BY637" t="s">
        <v>6</v>
      </c>
      <c r="BZ637">
        <v>80</v>
      </c>
      <c r="CA637">
        <v>68</v>
      </c>
      <c r="CF637">
        <v>0</v>
      </c>
      <c r="CG637">
        <v>0</v>
      </c>
      <c r="CM637">
        <v>0</v>
      </c>
      <c r="CN637" t="s">
        <v>6</v>
      </c>
      <c r="CO637">
        <v>0</v>
      </c>
      <c r="CP637">
        <f t="shared" si="707"/>
        <v>1281.19</v>
      </c>
      <c r="CQ637">
        <f t="shared" si="708"/>
        <v>0</v>
      </c>
      <c r="CR637">
        <f t="shared" si="709"/>
        <v>739.02</v>
      </c>
      <c r="CS637">
        <f t="shared" si="710"/>
        <v>24.3</v>
      </c>
      <c r="CT637">
        <f t="shared" si="711"/>
        <v>948.54</v>
      </c>
      <c r="CU637">
        <f t="shared" si="712"/>
        <v>0</v>
      </c>
      <c r="CV637">
        <f t="shared" si="713"/>
        <v>111.2</v>
      </c>
      <c r="CW637">
        <f t="shared" si="714"/>
        <v>1.8</v>
      </c>
      <c r="CX637">
        <f t="shared" si="715"/>
        <v>0</v>
      </c>
      <c r="CY637">
        <f t="shared" si="716"/>
        <v>590.86400000000003</v>
      </c>
      <c r="CZ637">
        <f t="shared" si="717"/>
        <v>502.23440000000005</v>
      </c>
      <c r="DC637" t="s">
        <v>6</v>
      </c>
      <c r="DD637" t="s">
        <v>6</v>
      </c>
      <c r="DE637" t="s">
        <v>6</v>
      </c>
      <c r="DF637" t="s">
        <v>6</v>
      </c>
      <c r="DG637" t="s">
        <v>6</v>
      </c>
      <c r="DH637" t="s">
        <v>6</v>
      </c>
      <c r="DI637" t="s">
        <v>6</v>
      </c>
      <c r="DJ637" t="s">
        <v>6</v>
      </c>
      <c r="DK637" t="s">
        <v>6</v>
      </c>
      <c r="DL637" t="s">
        <v>6</v>
      </c>
      <c r="DM637" t="s">
        <v>6</v>
      </c>
      <c r="DN637">
        <v>0</v>
      </c>
      <c r="DO637">
        <v>0</v>
      </c>
      <c r="DP637">
        <v>1</v>
      </c>
      <c r="DQ637">
        <v>1</v>
      </c>
      <c r="DU637">
        <v>1005</v>
      </c>
      <c r="DV637" t="s">
        <v>32</v>
      </c>
      <c r="DW637" t="s">
        <v>32</v>
      </c>
      <c r="DX637">
        <v>100</v>
      </c>
      <c r="EE637">
        <v>27029102</v>
      </c>
      <c r="EF637">
        <v>6</v>
      </c>
      <c r="EG637" t="s">
        <v>40</v>
      </c>
      <c r="EH637">
        <v>0</v>
      </c>
      <c r="EI637" t="s">
        <v>6</v>
      </c>
      <c r="EJ637">
        <v>1</v>
      </c>
      <c r="EK637">
        <v>57001</v>
      </c>
      <c r="EL637" t="s">
        <v>200</v>
      </c>
      <c r="EM637" t="s">
        <v>407</v>
      </c>
      <c r="EO637" t="s">
        <v>6</v>
      </c>
      <c r="EQ637">
        <v>0</v>
      </c>
      <c r="ER637">
        <v>1687.56</v>
      </c>
      <c r="ES637">
        <v>0</v>
      </c>
      <c r="ET637">
        <v>739.02</v>
      </c>
      <c r="EU637">
        <v>24.3</v>
      </c>
      <c r="EV637">
        <v>948.54</v>
      </c>
      <c r="EW637">
        <v>111.2</v>
      </c>
      <c r="EX637">
        <v>1.8</v>
      </c>
      <c r="EY637">
        <v>0</v>
      </c>
      <c r="FQ637">
        <v>0</v>
      </c>
      <c r="FR637">
        <f t="shared" si="718"/>
        <v>0</v>
      </c>
      <c r="FS637">
        <v>0</v>
      </c>
      <c r="FX637">
        <v>80</v>
      </c>
      <c r="FY637">
        <v>68</v>
      </c>
      <c r="GA637" t="s">
        <v>6</v>
      </c>
      <c r="GD637">
        <v>0</v>
      </c>
      <c r="GF637">
        <v>20228930</v>
      </c>
      <c r="GG637">
        <v>2</v>
      </c>
      <c r="GH637">
        <v>1</v>
      </c>
      <c r="GI637">
        <v>-2</v>
      </c>
      <c r="GJ637">
        <v>0</v>
      </c>
      <c r="GK637">
        <f>ROUND(R637*(S12)/100,2)</f>
        <v>0</v>
      </c>
      <c r="GL637">
        <f t="shared" si="719"/>
        <v>0</v>
      </c>
      <c r="GM637">
        <f t="shared" si="720"/>
        <v>2374.2800000000002</v>
      </c>
      <c r="GN637">
        <f t="shared" si="721"/>
        <v>2374.2800000000002</v>
      </c>
      <c r="GO637">
        <f t="shared" si="722"/>
        <v>0</v>
      </c>
      <c r="GP637">
        <f t="shared" si="723"/>
        <v>0</v>
      </c>
      <c r="GR637">
        <v>0</v>
      </c>
      <c r="GS637">
        <v>0</v>
      </c>
      <c r="GT637">
        <v>0</v>
      </c>
      <c r="GU637" t="s">
        <v>6</v>
      </c>
      <c r="GV637">
        <f t="shared" si="724"/>
        <v>0</v>
      </c>
      <c r="GW637">
        <v>1</v>
      </c>
      <c r="GX637">
        <f t="shared" si="725"/>
        <v>0</v>
      </c>
      <c r="HA637">
        <v>0</v>
      </c>
      <c r="HB637">
        <v>0</v>
      </c>
      <c r="IK637">
        <v>0</v>
      </c>
    </row>
    <row r="638" spans="1:255" x14ac:dyDescent="0.2">
      <c r="A638" s="2">
        <v>18</v>
      </c>
      <c r="B638" s="2">
        <v>1</v>
      </c>
      <c r="C638" s="2">
        <v>1744</v>
      </c>
      <c r="D638" s="2"/>
      <c r="E638" s="2" t="s">
        <v>777</v>
      </c>
      <c r="F638" s="2" t="s">
        <v>44</v>
      </c>
      <c r="G638" s="2" t="s">
        <v>45</v>
      </c>
      <c r="H638" s="2" t="s">
        <v>46</v>
      </c>
      <c r="I638" s="2">
        <f>I636*J638</f>
        <v>5.0107200000000001</v>
      </c>
      <c r="J638" s="2">
        <v>6.6000000000000005</v>
      </c>
      <c r="K638" s="2"/>
      <c r="L638" s="2"/>
      <c r="M638" s="2"/>
      <c r="N638" s="2"/>
      <c r="O638" s="2">
        <f t="shared" si="693"/>
        <v>0</v>
      </c>
      <c r="P638" s="2">
        <f t="shared" si="694"/>
        <v>0</v>
      </c>
      <c r="Q638" s="2">
        <f t="shared" si="695"/>
        <v>0</v>
      </c>
      <c r="R638" s="2">
        <f t="shared" si="696"/>
        <v>0</v>
      </c>
      <c r="S638" s="2">
        <f t="shared" si="697"/>
        <v>0</v>
      </c>
      <c r="T638" s="2">
        <f t="shared" si="698"/>
        <v>0</v>
      </c>
      <c r="U638" s="2">
        <f t="shared" si="699"/>
        <v>0</v>
      </c>
      <c r="V638" s="2">
        <f t="shared" si="700"/>
        <v>0</v>
      </c>
      <c r="W638" s="2">
        <f t="shared" si="701"/>
        <v>0</v>
      </c>
      <c r="X638" s="2">
        <f t="shared" si="702"/>
        <v>0</v>
      </c>
      <c r="Y638" s="2">
        <f t="shared" si="703"/>
        <v>0</v>
      </c>
      <c r="Z638" s="2"/>
      <c r="AA638" s="2">
        <v>27721505</v>
      </c>
      <c r="AB638" s="2">
        <f t="shared" si="704"/>
        <v>0</v>
      </c>
      <c r="AC638" s="2">
        <f t="shared" si="732"/>
        <v>0</v>
      </c>
      <c r="AD638" s="2">
        <f>ROUND((((ET638)-(EU638))+AE638),2)</f>
        <v>0</v>
      </c>
      <c r="AE638" s="2">
        <f t="shared" si="733"/>
        <v>0</v>
      </c>
      <c r="AF638" s="2">
        <f t="shared" si="733"/>
        <v>0</v>
      </c>
      <c r="AG638" s="2">
        <f t="shared" si="705"/>
        <v>0</v>
      </c>
      <c r="AH638" s="2">
        <f t="shared" si="734"/>
        <v>0</v>
      </c>
      <c r="AI638" s="2">
        <f t="shared" si="734"/>
        <v>0</v>
      </c>
      <c r="AJ638" s="2">
        <f t="shared" si="706"/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80</v>
      </c>
      <c r="AU638" s="2">
        <v>68</v>
      </c>
      <c r="AV638" s="2">
        <v>1</v>
      </c>
      <c r="AW638" s="2">
        <v>1</v>
      </c>
      <c r="AX638" s="2"/>
      <c r="AY638" s="2"/>
      <c r="AZ638" s="2">
        <v>1</v>
      </c>
      <c r="BA638" s="2">
        <v>1</v>
      </c>
      <c r="BB638" s="2">
        <v>1</v>
      </c>
      <c r="BC638" s="2">
        <v>1</v>
      </c>
      <c r="BD638" s="2" t="s">
        <v>6</v>
      </c>
      <c r="BE638" s="2" t="s">
        <v>6</v>
      </c>
      <c r="BF638" s="2" t="s">
        <v>6</v>
      </c>
      <c r="BG638" s="2" t="s">
        <v>6</v>
      </c>
      <c r="BH638" s="2">
        <v>3</v>
      </c>
      <c r="BI638" s="2">
        <v>1</v>
      </c>
      <c r="BJ638" s="2" t="s">
        <v>6</v>
      </c>
      <c r="BK638" s="2"/>
      <c r="BL638" s="2"/>
      <c r="BM638" s="2">
        <v>57001</v>
      </c>
      <c r="BN638" s="2">
        <v>0</v>
      </c>
      <c r="BO638" s="2" t="s">
        <v>6</v>
      </c>
      <c r="BP638" s="2">
        <v>0</v>
      </c>
      <c r="BQ638" s="2">
        <v>6</v>
      </c>
      <c r="BR638" s="2">
        <v>0</v>
      </c>
      <c r="BS638" s="2">
        <v>1</v>
      </c>
      <c r="BT638" s="2">
        <v>1</v>
      </c>
      <c r="BU638" s="2">
        <v>1</v>
      </c>
      <c r="BV638" s="2">
        <v>1</v>
      </c>
      <c r="BW638" s="2">
        <v>1</v>
      </c>
      <c r="BX638" s="2">
        <v>1</v>
      </c>
      <c r="BY638" s="2" t="s">
        <v>6</v>
      </c>
      <c r="BZ638" s="2">
        <v>80</v>
      </c>
      <c r="CA638" s="2">
        <v>68</v>
      </c>
      <c r="CB638" s="2"/>
      <c r="CC638" s="2"/>
      <c r="CD638" s="2"/>
      <c r="CE638" s="2"/>
      <c r="CF638" s="2">
        <v>0</v>
      </c>
      <c r="CG638" s="2">
        <v>0</v>
      </c>
      <c r="CH638" s="2"/>
      <c r="CI638" s="2"/>
      <c r="CJ638" s="2"/>
      <c r="CK638" s="2"/>
      <c r="CL638" s="2"/>
      <c r="CM638" s="2">
        <v>0</v>
      </c>
      <c r="CN638" s="2" t="s">
        <v>6</v>
      </c>
      <c r="CO638" s="2">
        <v>0</v>
      </c>
      <c r="CP638" s="2">
        <f t="shared" si="707"/>
        <v>0</v>
      </c>
      <c r="CQ638" s="2">
        <f t="shared" si="708"/>
        <v>0</v>
      </c>
      <c r="CR638" s="2">
        <f t="shared" si="709"/>
        <v>0</v>
      </c>
      <c r="CS638" s="2">
        <f t="shared" si="710"/>
        <v>0</v>
      </c>
      <c r="CT638" s="2">
        <f t="shared" si="711"/>
        <v>0</v>
      </c>
      <c r="CU638" s="2">
        <f t="shared" si="712"/>
        <v>0</v>
      </c>
      <c r="CV638" s="2">
        <f t="shared" si="713"/>
        <v>0</v>
      </c>
      <c r="CW638" s="2">
        <f t="shared" si="714"/>
        <v>0</v>
      </c>
      <c r="CX638" s="2">
        <f t="shared" si="715"/>
        <v>0</v>
      </c>
      <c r="CY638" s="2">
        <f t="shared" si="716"/>
        <v>0</v>
      </c>
      <c r="CZ638" s="2">
        <f t="shared" si="717"/>
        <v>0</v>
      </c>
      <c r="DA638" s="2"/>
      <c r="DB638" s="2"/>
      <c r="DC638" s="2" t="s">
        <v>6</v>
      </c>
      <c r="DD638" s="2" t="s">
        <v>6</v>
      </c>
      <c r="DE638" s="2" t="s">
        <v>6</v>
      </c>
      <c r="DF638" s="2" t="s">
        <v>6</v>
      </c>
      <c r="DG638" s="2" t="s">
        <v>6</v>
      </c>
      <c r="DH638" s="2" t="s">
        <v>6</v>
      </c>
      <c r="DI638" s="2" t="s">
        <v>6</v>
      </c>
      <c r="DJ638" s="2" t="s">
        <v>6</v>
      </c>
      <c r="DK638" s="2" t="s">
        <v>6</v>
      </c>
      <c r="DL638" s="2" t="s">
        <v>6</v>
      </c>
      <c r="DM638" s="2" t="s">
        <v>6</v>
      </c>
      <c r="DN638" s="2">
        <v>0</v>
      </c>
      <c r="DO638" s="2">
        <v>0</v>
      </c>
      <c r="DP638" s="2">
        <v>1</v>
      </c>
      <c r="DQ638" s="2">
        <v>1</v>
      </c>
      <c r="DR638" s="2"/>
      <c r="DS638" s="2"/>
      <c r="DT638" s="2"/>
      <c r="DU638" s="2">
        <v>1009</v>
      </c>
      <c r="DV638" s="2" t="s">
        <v>46</v>
      </c>
      <c r="DW638" s="2" t="s">
        <v>46</v>
      </c>
      <c r="DX638" s="2">
        <v>1000</v>
      </c>
      <c r="DY638" s="2"/>
      <c r="DZ638" s="2"/>
      <c r="EA638" s="2"/>
      <c r="EB638" s="2"/>
      <c r="EC638" s="2"/>
      <c r="ED638" s="2"/>
      <c r="EE638" s="2">
        <v>27029102</v>
      </c>
      <c r="EF638" s="2">
        <v>6</v>
      </c>
      <c r="EG638" s="2" t="s">
        <v>40</v>
      </c>
      <c r="EH638" s="2">
        <v>0</v>
      </c>
      <c r="EI638" s="2" t="s">
        <v>6</v>
      </c>
      <c r="EJ638" s="2">
        <v>1</v>
      </c>
      <c r="EK638" s="2">
        <v>57001</v>
      </c>
      <c r="EL638" s="2" t="s">
        <v>200</v>
      </c>
      <c r="EM638" s="2" t="s">
        <v>407</v>
      </c>
      <c r="EN638" s="2"/>
      <c r="EO638" s="2" t="s">
        <v>6</v>
      </c>
      <c r="EP638" s="2"/>
      <c r="EQ638" s="2">
        <v>0</v>
      </c>
      <c r="ER638" s="2">
        <v>0</v>
      </c>
      <c r="ES638" s="2">
        <v>0</v>
      </c>
      <c r="ET638" s="2">
        <v>0</v>
      </c>
      <c r="EU638" s="2">
        <v>0</v>
      </c>
      <c r="EV638" s="2">
        <v>0</v>
      </c>
      <c r="EW638" s="2">
        <v>0</v>
      </c>
      <c r="EX638" s="2">
        <v>0</v>
      </c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>
        <v>0</v>
      </c>
      <c r="FR638" s="2">
        <f t="shared" si="718"/>
        <v>0</v>
      </c>
      <c r="FS638" s="2">
        <v>0</v>
      </c>
      <c r="FT638" s="2"/>
      <c r="FU638" s="2"/>
      <c r="FV638" s="2"/>
      <c r="FW638" s="2"/>
      <c r="FX638" s="2">
        <v>80</v>
      </c>
      <c r="FY638" s="2">
        <v>68</v>
      </c>
      <c r="FZ638" s="2"/>
      <c r="GA638" s="2" t="s">
        <v>6</v>
      </c>
      <c r="GB638" s="2"/>
      <c r="GC638" s="2"/>
      <c r="GD638" s="2">
        <v>0</v>
      </c>
      <c r="GE638" s="2"/>
      <c r="GF638" s="2">
        <v>-179832266</v>
      </c>
      <c r="GG638" s="2">
        <v>2</v>
      </c>
      <c r="GH638" s="2">
        <v>1</v>
      </c>
      <c r="GI638" s="2">
        <v>-2</v>
      </c>
      <c r="GJ638" s="2">
        <v>0</v>
      </c>
      <c r="GK638" s="2">
        <f>ROUND(R638*(R12)/100,2)</f>
        <v>0</v>
      </c>
      <c r="GL638" s="2">
        <f t="shared" si="719"/>
        <v>0</v>
      </c>
      <c r="GM638" s="2">
        <f t="shared" si="720"/>
        <v>0</v>
      </c>
      <c r="GN638" s="2">
        <f t="shared" si="721"/>
        <v>0</v>
      </c>
      <c r="GO638" s="2">
        <f t="shared" si="722"/>
        <v>0</v>
      </c>
      <c r="GP638" s="2">
        <f t="shared" si="723"/>
        <v>0</v>
      </c>
      <c r="GQ638" s="2"/>
      <c r="GR638" s="2">
        <v>0</v>
      </c>
      <c r="GS638" s="2">
        <v>3</v>
      </c>
      <c r="GT638" s="2">
        <v>0</v>
      </c>
      <c r="GU638" s="2" t="s">
        <v>6</v>
      </c>
      <c r="GV638" s="2">
        <f t="shared" si="724"/>
        <v>0</v>
      </c>
      <c r="GW638" s="2">
        <v>1</v>
      </c>
      <c r="GX638" s="2">
        <f t="shared" si="725"/>
        <v>0</v>
      </c>
      <c r="GY638" s="2"/>
      <c r="GZ638" s="2"/>
      <c r="HA638" s="2">
        <v>0</v>
      </c>
      <c r="HB638" s="2">
        <v>0</v>
      </c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>
        <v>0</v>
      </c>
      <c r="IL638" s="2"/>
      <c r="IM638" s="2"/>
      <c r="IN638" s="2"/>
      <c r="IO638" s="2"/>
      <c r="IP638" s="2"/>
      <c r="IQ638" s="2"/>
      <c r="IR638" s="2"/>
      <c r="IS638" s="2"/>
      <c r="IT638" s="2"/>
      <c r="IU638" s="2"/>
    </row>
    <row r="639" spans="1:255" x14ac:dyDescent="0.2">
      <c r="A639">
        <v>18</v>
      </c>
      <c r="B639">
        <v>1</v>
      </c>
      <c r="C639">
        <v>1750</v>
      </c>
      <c r="E639" t="s">
        <v>777</v>
      </c>
      <c r="F639" t="s">
        <v>44</v>
      </c>
      <c r="G639" t="s">
        <v>45</v>
      </c>
      <c r="H639" t="s">
        <v>46</v>
      </c>
      <c r="I639">
        <f>I637*J639</f>
        <v>5.0107200000000001</v>
      </c>
      <c r="J639">
        <v>6.6000000000000005</v>
      </c>
      <c r="O639">
        <f t="shared" si="693"/>
        <v>0</v>
      </c>
      <c r="P639">
        <f t="shared" si="694"/>
        <v>0</v>
      </c>
      <c r="Q639">
        <f t="shared" si="695"/>
        <v>0</v>
      </c>
      <c r="R639">
        <f t="shared" si="696"/>
        <v>0</v>
      </c>
      <c r="S639">
        <f t="shared" si="697"/>
        <v>0</v>
      </c>
      <c r="T639">
        <f t="shared" si="698"/>
        <v>0</v>
      </c>
      <c r="U639">
        <f t="shared" si="699"/>
        <v>0</v>
      </c>
      <c r="V639">
        <f t="shared" si="700"/>
        <v>0</v>
      </c>
      <c r="W639">
        <f t="shared" si="701"/>
        <v>0</v>
      </c>
      <c r="X639">
        <f t="shared" si="702"/>
        <v>0</v>
      </c>
      <c r="Y639">
        <f t="shared" si="703"/>
        <v>0</v>
      </c>
      <c r="AA639">
        <v>27721504</v>
      </c>
      <c r="AB639">
        <f t="shared" si="704"/>
        <v>0</v>
      </c>
      <c r="AC639">
        <f t="shared" si="732"/>
        <v>0</v>
      </c>
      <c r="AD639">
        <f>ROUND((((ET639)-(EU639))+AE639),2)</f>
        <v>0</v>
      </c>
      <c r="AE639">
        <f t="shared" si="733"/>
        <v>0</v>
      </c>
      <c r="AF639">
        <f t="shared" si="733"/>
        <v>0</v>
      </c>
      <c r="AG639">
        <f t="shared" si="705"/>
        <v>0</v>
      </c>
      <c r="AH639">
        <f t="shared" si="734"/>
        <v>0</v>
      </c>
      <c r="AI639">
        <f t="shared" si="734"/>
        <v>0</v>
      </c>
      <c r="AJ639">
        <f t="shared" si="706"/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80</v>
      </c>
      <c r="AU639">
        <v>68</v>
      </c>
      <c r="AV639">
        <v>1</v>
      </c>
      <c r="AW639">
        <v>1</v>
      </c>
      <c r="AZ639">
        <v>1</v>
      </c>
      <c r="BA639">
        <v>1</v>
      </c>
      <c r="BB639">
        <v>1</v>
      </c>
      <c r="BC639">
        <v>1</v>
      </c>
      <c r="BD639" t="s">
        <v>6</v>
      </c>
      <c r="BE639" t="s">
        <v>6</v>
      </c>
      <c r="BF639" t="s">
        <v>6</v>
      </c>
      <c r="BG639" t="s">
        <v>6</v>
      </c>
      <c r="BH639">
        <v>3</v>
      </c>
      <c r="BI639">
        <v>1</v>
      </c>
      <c r="BJ639" t="s">
        <v>6</v>
      </c>
      <c r="BM639">
        <v>57001</v>
      </c>
      <c r="BN639">
        <v>0</v>
      </c>
      <c r="BO639" t="s">
        <v>6</v>
      </c>
      <c r="BP639">
        <v>0</v>
      </c>
      <c r="BQ639">
        <v>6</v>
      </c>
      <c r="BR639">
        <v>0</v>
      </c>
      <c r="BS639">
        <v>1</v>
      </c>
      <c r="BT639">
        <v>1</v>
      </c>
      <c r="BU639">
        <v>1</v>
      </c>
      <c r="BV639">
        <v>1</v>
      </c>
      <c r="BW639">
        <v>1</v>
      </c>
      <c r="BX639">
        <v>1</v>
      </c>
      <c r="BY639" t="s">
        <v>6</v>
      </c>
      <c r="BZ639">
        <v>80</v>
      </c>
      <c r="CA639">
        <v>68</v>
      </c>
      <c r="CF639">
        <v>0</v>
      </c>
      <c r="CG639">
        <v>0</v>
      </c>
      <c r="CM639">
        <v>0</v>
      </c>
      <c r="CN639" t="s">
        <v>6</v>
      </c>
      <c r="CO639">
        <v>0</v>
      </c>
      <c r="CP639">
        <f t="shared" si="707"/>
        <v>0</v>
      </c>
      <c r="CQ639">
        <f t="shared" si="708"/>
        <v>0</v>
      </c>
      <c r="CR639">
        <f t="shared" si="709"/>
        <v>0</v>
      </c>
      <c r="CS639">
        <f t="shared" si="710"/>
        <v>0</v>
      </c>
      <c r="CT639">
        <f t="shared" si="711"/>
        <v>0</v>
      </c>
      <c r="CU639">
        <f t="shared" si="712"/>
        <v>0</v>
      </c>
      <c r="CV639">
        <f t="shared" si="713"/>
        <v>0</v>
      </c>
      <c r="CW639">
        <f t="shared" si="714"/>
        <v>0</v>
      </c>
      <c r="CX639">
        <f t="shared" si="715"/>
        <v>0</v>
      </c>
      <c r="CY639">
        <f t="shared" si="716"/>
        <v>0</v>
      </c>
      <c r="CZ639">
        <f t="shared" si="717"/>
        <v>0</v>
      </c>
      <c r="DC639" t="s">
        <v>6</v>
      </c>
      <c r="DD639" t="s">
        <v>6</v>
      </c>
      <c r="DE639" t="s">
        <v>6</v>
      </c>
      <c r="DF639" t="s">
        <v>6</v>
      </c>
      <c r="DG639" t="s">
        <v>6</v>
      </c>
      <c r="DH639" t="s">
        <v>6</v>
      </c>
      <c r="DI639" t="s">
        <v>6</v>
      </c>
      <c r="DJ639" t="s">
        <v>6</v>
      </c>
      <c r="DK639" t="s">
        <v>6</v>
      </c>
      <c r="DL639" t="s">
        <v>6</v>
      </c>
      <c r="DM639" t="s">
        <v>6</v>
      </c>
      <c r="DN639">
        <v>0</v>
      </c>
      <c r="DO639">
        <v>0</v>
      </c>
      <c r="DP639">
        <v>1</v>
      </c>
      <c r="DQ639">
        <v>1</v>
      </c>
      <c r="DU639">
        <v>1009</v>
      </c>
      <c r="DV639" t="s">
        <v>46</v>
      </c>
      <c r="DW639" t="s">
        <v>46</v>
      </c>
      <c r="DX639">
        <v>1000</v>
      </c>
      <c r="EE639">
        <v>27029102</v>
      </c>
      <c r="EF639">
        <v>6</v>
      </c>
      <c r="EG639" t="s">
        <v>40</v>
      </c>
      <c r="EH639">
        <v>0</v>
      </c>
      <c r="EI639" t="s">
        <v>6</v>
      </c>
      <c r="EJ639">
        <v>1</v>
      </c>
      <c r="EK639">
        <v>57001</v>
      </c>
      <c r="EL639" t="s">
        <v>200</v>
      </c>
      <c r="EM639" t="s">
        <v>407</v>
      </c>
      <c r="EO639" t="s">
        <v>6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  <c r="FQ639">
        <v>0</v>
      </c>
      <c r="FR639">
        <f t="shared" si="718"/>
        <v>0</v>
      </c>
      <c r="FS639">
        <v>0</v>
      </c>
      <c r="FX639">
        <v>80</v>
      </c>
      <c r="FY639">
        <v>68</v>
      </c>
      <c r="GA639" t="s">
        <v>6</v>
      </c>
      <c r="GD639">
        <v>0</v>
      </c>
      <c r="GF639">
        <v>-179832266</v>
      </c>
      <c r="GG639">
        <v>2</v>
      </c>
      <c r="GH639">
        <v>1</v>
      </c>
      <c r="GI639">
        <v>-2</v>
      </c>
      <c r="GJ639">
        <v>0</v>
      </c>
      <c r="GK639">
        <f>ROUND(R639*(S12)/100,2)</f>
        <v>0</v>
      </c>
      <c r="GL639">
        <f t="shared" si="719"/>
        <v>0</v>
      </c>
      <c r="GM639">
        <f t="shared" si="720"/>
        <v>0</v>
      </c>
      <c r="GN639">
        <f t="shared" si="721"/>
        <v>0</v>
      </c>
      <c r="GO639">
        <f t="shared" si="722"/>
        <v>0</v>
      </c>
      <c r="GP639">
        <f t="shared" si="723"/>
        <v>0</v>
      </c>
      <c r="GR639">
        <v>0</v>
      </c>
      <c r="GS639">
        <v>0</v>
      </c>
      <c r="GT639">
        <v>0</v>
      </c>
      <c r="GU639" t="s">
        <v>6</v>
      </c>
      <c r="GV639">
        <f t="shared" si="724"/>
        <v>0</v>
      </c>
      <c r="GW639">
        <v>1</v>
      </c>
      <c r="GX639">
        <f t="shared" si="725"/>
        <v>0</v>
      </c>
      <c r="HA639">
        <v>0</v>
      </c>
      <c r="HB639">
        <v>0</v>
      </c>
      <c r="IK639">
        <v>0</v>
      </c>
    </row>
    <row r="640" spans="1:255" x14ac:dyDescent="0.2">
      <c r="A640" s="2">
        <v>17</v>
      </c>
      <c r="B640" s="2">
        <v>1</v>
      </c>
      <c r="C640" s="2">
        <f>ROW(SmtRes!A1751)</f>
        <v>1751</v>
      </c>
      <c r="D640" s="2">
        <f>ROW(EtalonRes!A1751)</f>
        <v>1751</v>
      </c>
      <c r="E640" s="2" t="s">
        <v>778</v>
      </c>
      <c r="F640" s="2" t="s">
        <v>323</v>
      </c>
      <c r="G640" s="2" t="s">
        <v>421</v>
      </c>
      <c r="H640" s="2" t="s">
        <v>96</v>
      </c>
      <c r="I640" s="2">
        <v>75.92</v>
      </c>
      <c r="J640" s="2">
        <v>0</v>
      </c>
      <c r="K640" s="2"/>
      <c r="L640" s="2"/>
      <c r="M640" s="2"/>
      <c r="N640" s="2"/>
      <c r="O640" s="2">
        <f t="shared" si="693"/>
        <v>670.37</v>
      </c>
      <c r="P640" s="2">
        <f t="shared" si="694"/>
        <v>0</v>
      </c>
      <c r="Q640" s="2">
        <f t="shared" si="695"/>
        <v>0</v>
      </c>
      <c r="R640" s="2">
        <f t="shared" si="696"/>
        <v>0</v>
      </c>
      <c r="S640" s="2">
        <f t="shared" si="697"/>
        <v>670.37</v>
      </c>
      <c r="T640" s="2">
        <f t="shared" si="698"/>
        <v>0</v>
      </c>
      <c r="U640" s="2">
        <f t="shared" si="699"/>
        <v>78.577199999999991</v>
      </c>
      <c r="V640" s="2">
        <f t="shared" si="700"/>
        <v>0</v>
      </c>
      <c r="W640" s="2">
        <f t="shared" si="701"/>
        <v>0</v>
      </c>
      <c r="X640" s="2">
        <f t="shared" si="702"/>
        <v>543</v>
      </c>
      <c r="Y640" s="2">
        <f t="shared" si="703"/>
        <v>402.22</v>
      </c>
      <c r="Z640" s="2"/>
      <c r="AA640" s="2">
        <v>27721505</v>
      </c>
      <c r="AB640" s="2">
        <f t="shared" si="704"/>
        <v>8.83</v>
      </c>
      <c r="AC640" s="2">
        <f t="shared" si="732"/>
        <v>0</v>
      </c>
      <c r="AD640" s="2">
        <f>ROUND(((((ET640*1.25))-((EU640*1.25)))+AE640),2)</f>
        <v>0</v>
      </c>
      <c r="AE640" s="2">
        <f>ROUND(((EU640*1.25)),2)</f>
        <v>0</v>
      </c>
      <c r="AF640" s="2">
        <f>ROUND(((EV640*1.15)),2)</f>
        <v>8.83</v>
      </c>
      <c r="AG640" s="2">
        <f t="shared" si="705"/>
        <v>0</v>
      </c>
      <c r="AH640" s="2">
        <f>((EW640*1.15))</f>
        <v>1.0349999999999999</v>
      </c>
      <c r="AI640" s="2">
        <f>((EX640*1.25))</f>
        <v>0</v>
      </c>
      <c r="AJ640" s="2">
        <f t="shared" si="706"/>
        <v>0</v>
      </c>
      <c r="AK640" s="2">
        <v>7.68</v>
      </c>
      <c r="AL640" s="2">
        <v>0</v>
      </c>
      <c r="AM640" s="2">
        <v>0</v>
      </c>
      <c r="AN640" s="2">
        <v>0</v>
      </c>
      <c r="AO640" s="2">
        <v>7.68</v>
      </c>
      <c r="AP640" s="2">
        <v>0</v>
      </c>
      <c r="AQ640" s="2">
        <v>0.9</v>
      </c>
      <c r="AR640" s="2">
        <v>0</v>
      </c>
      <c r="AS640" s="2">
        <v>0</v>
      </c>
      <c r="AT640" s="2">
        <v>81</v>
      </c>
      <c r="AU640" s="2">
        <v>60</v>
      </c>
      <c r="AV640" s="2">
        <v>1</v>
      </c>
      <c r="AW640" s="2">
        <v>1</v>
      </c>
      <c r="AX640" s="2"/>
      <c r="AY640" s="2"/>
      <c r="AZ640" s="2">
        <v>1</v>
      </c>
      <c r="BA640" s="2">
        <v>1</v>
      </c>
      <c r="BB640" s="2">
        <v>1</v>
      </c>
      <c r="BC640" s="2">
        <v>1</v>
      </c>
      <c r="BD640" s="2" t="s">
        <v>6</v>
      </c>
      <c r="BE640" s="2" t="s">
        <v>6</v>
      </c>
      <c r="BF640" s="2" t="s">
        <v>6</v>
      </c>
      <c r="BG640" s="2" t="s">
        <v>6</v>
      </c>
      <c r="BH640" s="2">
        <v>0</v>
      </c>
      <c r="BI640" s="2">
        <v>1</v>
      </c>
      <c r="BJ640" s="2" t="s">
        <v>325</v>
      </c>
      <c r="BK640" s="2"/>
      <c r="BL640" s="2"/>
      <c r="BM640" s="2">
        <v>13001</v>
      </c>
      <c r="BN640" s="2">
        <v>0</v>
      </c>
      <c r="BO640" s="2" t="s">
        <v>6</v>
      </c>
      <c r="BP640" s="2">
        <v>0</v>
      </c>
      <c r="BQ640" s="2">
        <v>2</v>
      </c>
      <c r="BR640" s="2">
        <v>0</v>
      </c>
      <c r="BS640" s="2">
        <v>1</v>
      </c>
      <c r="BT640" s="2">
        <v>1</v>
      </c>
      <c r="BU640" s="2">
        <v>1</v>
      </c>
      <c r="BV640" s="2">
        <v>1</v>
      </c>
      <c r="BW640" s="2">
        <v>1</v>
      </c>
      <c r="BX640" s="2">
        <v>1</v>
      </c>
      <c r="BY640" s="2" t="s">
        <v>6</v>
      </c>
      <c r="BZ640" s="2">
        <v>90</v>
      </c>
      <c r="CA640" s="2">
        <v>70</v>
      </c>
      <c r="CB640" s="2"/>
      <c r="CC640" s="2"/>
      <c r="CD640" s="2"/>
      <c r="CE640" s="2"/>
      <c r="CF640" s="2">
        <v>0</v>
      </c>
      <c r="CG640" s="2">
        <v>0</v>
      </c>
      <c r="CH640" s="2"/>
      <c r="CI640" s="2"/>
      <c r="CJ640" s="2"/>
      <c r="CK640" s="2"/>
      <c r="CL640" s="2"/>
      <c r="CM640" s="2">
        <v>0</v>
      </c>
      <c r="CN640" s="2" t="s">
        <v>1470</v>
      </c>
      <c r="CO640" s="2">
        <v>0</v>
      </c>
      <c r="CP640" s="2">
        <f t="shared" si="707"/>
        <v>670.37</v>
      </c>
      <c r="CQ640" s="2">
        <f t="shared" si="708"/>
        <v>0</v>
      </c>
      <c r="CR640" s="2">
        <f t="shared" si="709"/>
        <v>0</v>
      </c>
      <c r="CS640" s="2">
        <f t="shared" si="710"/>
        <v>0</v>
      </c>
      <c r="CT640" s="2">
        <f t="shared" si="711"/>
        <v>8.83</v>
      </c>
      <c r="CU640" s="2">
        <f t="shared" si="712"/>
        <v>0</v>
      </c>
      <c r="CV640" s="2">
        <f t="shared" si="713"/>
        <v>1.0349999999999999</v>
      </c>
      <c r="CW640" s="2">
        <f t="shared" si="714"/>
        <v>0</v>
      </c>
      <c r="CX640" s="2">
        <f t="shared" si="715"/>
        <v>0</v>
      </c>
      <c r="CY640" s="2">
        <f t="shared" si="716"/>
        <v>542.99969999999996</v>
      </c>
      <c r="CZ640" s="2">
        <f t="shared" si="717"/>
        <v>402.22199999999998</v>
      </c>
      <c r="DA640" s="2"/>
      <c r="DB640" s="2"/>
      <c r="DC640" s="2" t="s">
        <v>6</v>
      </c>
      <c r="DD640" s="2" t="s">
        <v>6</v>
      </c>
      <c r="DE640" s="2" t="s">
        <v>102</v>
      </c>
      <c r="DF640" s="2" t="s">
        <v>102</v>
      </c>
      <c r="DG640" s="2" t="s">
        <v>103</v>
      </c>
      <c r="DH640" s="2" t="s">
        <v>6</v>
      </c>
      <c r="DI640" s="2" t="s">
        <v>103</v>
      </c>
      <c r="DJ640" s="2" t="s">
        <v>102</v>
      </c>
      <c r="DK640" s="2" t="s">
        <v>6</v>
      </c>
      <c r="DL640" s="2" t="s">
        <v>6</v>
      </c>
      <c r="DM640" s="2" t="s">
        <v>6</v>
      </c>
      <c r="DN640" s="2">
        <v>0</v>
      </c>
      <c r="DO640" s="2">
        <v>0</v>
      </c>
      <c r="DP640" s="2">
        <v>1</v>
      </c>
      <c r="DQ640" s="2">
        <v>1</v>
      </c>
      <c r="DR640" s="2"/>
      <c r="DS640" s="2"/>
      <c r="DT640" s="2"/>
      <c r="DU640" s="2">
        <v>1005</v>
      </c>
      <c r="DV640" s="2" t="s">
        <v>96</v>
      </c>
      <c r="DW640" s="2" t="s">
        <v>96</v>
      </c>
      <c r="DX640" s="2">
        <v>1</v>
      </c>
      <c r="DY640" s="2"/>
      <c r="DZ640" s="2"/>
      <c r="EA640" s="2"/>
      <c r="EB640" s="2"/>
      <c r="EC640" s="2"/>
      <c r="ED640" s="2"/>
      <c r="EE640" s="2">
        <v>27029026</v>
      </c>
      <c r="EF640" s="2">
        <v>2</v>
      </c>
      <c r="EG640" s="2" t="s">
        <v>23</v>
      </c>
      <c r="EH640" s="2">
        <v>0</v>
      </c>
      <c r="EI640" s="2" t="s">
        <v>6</v>
      </c>
      <c r="EJ640" s="2">
        <v>1</v>
      </c>
      <c r="EK640" s="2">
        <v>13001</v>
      </c>
      <c r="EL640" s="2" t="s">
        <v>228</v>
      </c>
      <c r="EM640" s="2" t="s">
        <v>229</v>
      </c>
      <c r="EN640" s="2"/>
      <c r="EO640" s="2" t="s">
        <v>106</v>
      </c>
      <c r="EP640" s="2"/>
      <c r="EQ640" s="2">
        <v>0</v>
      </c>
      <c r="ER640" s="2">
        <v>7.68</v>
      </c>
      <c r="ES640" s="2">
        <v>0</v>
      </c>
      <c r="ET640" s="2">
        <v>0</v>
      </c>
      <c r="EU640" s="2">
        <v>0</v>
      </c>
      <c r="EV640" s="2">
        <v>7.68</v>
      </c>
      <c r="EW640" s="2">
        <v>0.9</v>
      </c>
      <c r="EX640" s="2">
        <v>0</v>
      </c>
      <c r="EY640" s="2">
        <v>0</v>
      </c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>
        <v>0</v>
      </c>
      <c r="FR640" s="2">
        <f t="shared" si="718"/>
        <v>0</v>
      </c>
      <c r="FS640" s="2">
        <v>0</v>
      </c>
      <c r="FT640" s="2" t="s">
        <v>27</v>
      </c>
      <c r="FU640" s="2" t="s">
        <v>28</v>
      </c>
      <c r="FV640" s="2"/>
      <c r="FW640" s="2"/>
      <c r="FX640" s="2">
        <v>81</v>
      </c>
      <c r="FY640" s="2">
        <v>59.5</v>
      </c>
      <c r="FZ640" s="2"/>
      <c r="GA640" s="2" t="s">
        <v>6</v>
      </c>
      <c r="GB640" s="2"/>
      <c r="GC640" s="2"/>
      <c r="GD640" s="2">
        <v>0</v>
      </c>
      <c r="GE640" s="2"/>
      <c r="GF640" s="2">
        <v>-1716727829</v>
      </c>
      <c r="GG640" s="2">
        <v>2</v>
      </c>
      <c r="GH640" s="2">
        <v>1</v>
      </c>
      <c r="GI640" s="2">
        <v>-2</v>
      </c>
      <c r="GJ640" s="2">
        <v>0</v>
      </c>
      <c r="GK640" s="2">
        <f>ROUND(R640*(R12)/100,2)</f>
        <v>0</v>
      </c>
      <c r="GL640" s="2">
        <f t="shared" si="719"/>
        <v>0</v>
      </c>
      <c r="GM640" s="2">
        <f t="shared" si="720"/>
        <v>1615.59</v>
      </c>
      <c r="GN640" s="2">
        <f t="shared" si="721"/>
        <v>1615.59</v>
      </c>
      <c r="GO640" s="2">
        <f t="shared" si="722"/>
        <v>0</v>
      </c>
      <c r="GP640" s="2">
        <f t="shared" si="723"/>
        <v>0</v>
      </c>
      <c r="GQ640" s="2"/>
      <c r="GR640" s="2">
        <v>0</v>
      </c>
      <c r="GS640" s="2">
        <v>3</v>
      </c>
      <c r="GT640" s="2">
        <v>0</v>
      </c>
      <c r="GU640" s="2" t="s">
        <v>6</v>
      </c>
      <c r="GV640" s="2">
        <f t="shared" si="724"/>
        <v>0</v>
      </c>
      <c r="GW640" s="2">
        <v>1</v>
      </c>
      <c r="GX640" s="2">
        <f t="shared" si="725"/>
        <v>0</v>
      </c>
      <c r="GY640" s="2"/>
      <c r="GZ640" s="2"/>
      <c r="HA640" s="2">
        <v>0</v>
      </c>
      <c r="HB640" s="2">
        <v>0</v>
      </c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>
        <v>0</v>
      </c>
      <c r="IL640" s="2"/>
      <c r="IM640" s="2"/>
      <c r="IN640" s="2"/>
      <c r="IO640" s="2"/>
      <c r="IP640" s="2"/>
      <c r="IQ640" s="2"/>
      <c r="IR640" s="2"/>
      <c r="IS640" s="2"/>
      <c r="IT640" s="2"/>
      <c r="IU640" s="2"/>
    </row>
    <row r="641" spans="1:255" x14ac:dyDescent="0.2">
      <c r="A641">
        <v>17</v>
      </c>
      <c r="B641">
        <v>1</v>
      </c>
      <c r="C641">
        <f>ROW(SmtRes!A1752)</f>
        <v>1752</v>
      </c>
      <c r="D641">
        <f>ROW(EtalonRes!A1752)</f>
        <v>1752</v>
      </c>
      <c r="E641" t="s">
        <v>778</v>
      </c>
      <c r="F641" t="s">
        <v>323</v>
      </c>
      <c r="G641" t="s">
        <v>421</v>
      </c>
      <c r="H641" t="s">
        <v>96</v>
      </c>
      <c r="I641">
        <v>75.92</v>
      </c>
      <c r="J641">
        <v>0</v>
      </c>
      <c r="O641">
        <f t="shared" si="693"/>
        <v>670.37</v>
      </c>
      <c r="P641">
        <f t="shared" si="694"/>
        <v>0</v>
      </c>
      <c r="Q641">
        <f t="shared" si="695"/>
        <v>0</v>
      </c>
      <c r="R641">
        <f t="shared" si="696"/>
        <v>0</v>
      </c>
      <c r="S641">
        <f t="shared" si="697"/>
        <v>670.37</v>
      </c>
      <c r="T641">
        <f t="shared" si="698"/>
        <v>0</v>
      </c>
      <c r="U641">
        <f t="shared" si="699"/>
        <v>78.577199999999991</v>
      </c>
      <c r="V641">
        <f t="shared" si="700"/>
        <v>0</v>
      </c>
      <c r="W641">
        <f t="shared" si="701"/>
        <v>0</v>
      </c>
      <c r="X641">
        <f t="shared" si="702"/>
        <v>543</v>
      </c>
      <c r="Y641">
        <f t="shared" si="703"/>
        <v>402.22</v>
      </c>
      <c r="AA641">
        <v>27721504</v>
      </c>
      <c r="AB641">
        <f t="shared" si="704"/>
        <v>8.83</v>
      </c>
      <c r="AC641">
        <f t="shared" si="732"/>
        <v>0</v>
      </c>
      <c r="AD641">
        <f>ROUND(((((ET641*1.25))-((EU641*1.25)))+AE641),2)</f>
        <v>0</v>
      </c>
      <c r="AE641">
        <f>ROUND(((EU641*1.25)),2)</f>
        <v>0</v>
      </c>
      <c r="AF641">
        <f>ROUND(((EV641*1.15)),2)</f>
        <v>8.83</v>
      </c>
      <c r="AG641">
        <f t="shared" si="705"/>
        <v>0</v>
      </c>
      <c r="AH641">
        <f>((EW641*1.15))</f>
        <v>1.0349999999999999</v>
      </c>
      <c r="AI641">
        <f>((EX641*1.25))</f>
        <v>0</v>
      </c>
      <c r="AJ641">
        <f t="shared" si="706"/>
        <v>0</v>
      </c>
      <c r="AK641">
        <v>7.68</v>
      </c>
      <c r="AL641">
        <v>0</v>
      </c>
      <c r="AM641">
        <v>0</v>
      </c>
      <c r="AN641">
        <v>0</v>
      </c>
      <c r="AO641">
        <v>7.68</v>
      </c>
      <c r="AP641">
        <v>0</v>
      </c>
      <c r="AQ641">
        <v>0.9</v>
      </c>
      <c r="AR641">
        <v>0</v>
      </c>
      <c r="AS641">
        <v>0</v>
      </c>
      <c r="AT641">
        <v>81</v>
      </c>
      <c r="AU641">
        <v>60</v>
      </c>
      <c r="AV641">
        <v>1</v>
      </c>
      <c r="AW641">
        <v>1</v>
      </c>
      <c r="AZ641">
        <v>1</v>
      </c>
      <c r="BA641">
        <v>1</v>
      </c>
      <c r="BB641">
        <v>1</v>
      </c>
      <c r="BC641">
        <v>1</v>
      </c>
      <c r="BD641" t="s">
        <v>6</v>
      </c>
      <c r="BE641" t="s">
        <v>6</v>
      </c>
      <c r="BF641" t="s">
        <v>6</v>
      </c>
      <c r="BG641" t="s">
        <v>6</v>
      </c>
      <c r="BH641">
        <v>0</v>
      </c>
      <c r="BI641">
        <v>1</v>
      </c>
      <c r="BJ641" t="s">
        <v>325</v>
      </c>
      <c r="BM641">
        <v>13001</v>
      </c>
      <c r="BN641">
        <v>0</v>
      </c>
      <c r="BO641" t="s">
        <v>6</v>
      </c>
      <c r="BP641">
        <v>0</v>
      </c>
      <c r="BQ641">
        <v>2</v>
      </c>
      <c r="BR641">
        <v>0</v>
      </c>
      <c r="BS641">
        <v>1</v>
      </c>
      <c r="BT641">
        <v>1</v>
      </c>
      <c r="BU641">
        <v>1</v>
      </c>
      <c r="BV641">
        <v>1</v>
      </c>
      <c r="BW641">
        <v>1</v>
      </c>
      <c r="BX641">
        <v>1</v>
      </c>
      <c r="BY641" t="s">
        <v>6</v>
      </c>
      <c r="BZ641">
        <v>90</v>
      </c>
      <c r="CA641">
        <v>70</v>
      </c>
      <c r="CF641">
        <v>0</v>
      </c>
      <c r="CG641">
        <v>0</v>
      </c>
      <c r="CM641">
        <v>0</v>
      </c>
      <c r="CN641" t="s">
        <v>1470</v>
      </c>
      <c r="CO641">
        <v>0</v>
      </c>
      <c r="CP641">
        <f t="shared" si="707"/>
        <v>670.37</v>
      </c>
      <c r="CQ641">
        <f t="shared" si="708"/>
        <v>0</v>
      </c>
      <c r="CR641">
        <f t="shared" si="709"/>
        <v>0</v>
      </c>
      <c r="CS641">
        <f t="shared" si="710"/>
        <v>0</v>
      </c>
      <c r="CT641">
        <f t="shared" si="711"/>
        <v>8.83</v>
      </c>
      <c r="CU641">
        <f t="shared" si="712"/>
        <v>0</v>
      </c>
      <c r="CV641">
        <f t="shared" si="713"/>
        <v>1.0349999999999999</v>
      </c>
      <c r="CW641">
        <f t="shared" si="714"/>
        <v>0</v>
      </c>
      <c r="CX641">
        <f t="shared" si="715"/>
        <v>0</v>
      </c>
      <c r="CY641">
        <f t="shared" si="716"/>
        <v>542.99969999999996</v>
      </c>
      <c r="CZ641">
        <f t="shared" si="717"/>
        <v>402.22199999999998</v>
      </c>
      <c r="DC641" t="s">
        <v>6</v>
      </c>
      <c r="DD641" t="s">
        <v>6</v>
      </c>
      <c r="DE641" t="s">
        <v>102</v>
      </c>
      <c r="DF641" t="s">
        <v>102</v>
      </c>
      <c r="DG641" t="s">
        <v>103</v>
      </c>
      <c r="DH641" t="s">
        <v>6</v>
      </c>
      <c r="DI641" t="s">
        <v>103</v>
      </c>
      <c r="DJ641" t="s">
        <v>102</v>
      </c>
      <c r="DK641" t="s">
        <v>6</v>
      </c>
      <c r="DL641" t="s">
        <v>6</v>
      </c>
      <c r="DM641" t="s">
        <v>6</v>
      </c>
      <c r="DN641">
        <v>0</v>
      </c>
      <c r="DO641">
        <v>0</v>
      </c>
      <c r="DP641">
        <v>1</v>
      </c>
      <c r="DQ641">
        <v>1</v>
      </c>
      <c r="DU641">
        <v>1005</v>
      </c>
      <c r="DV641" t="s">
        <v>96</v>
      </c>
      <c r="DW641" t="s">
        <v>96</v>
      </c>
      <c r="DX641">
        <v>1</v>
      </c>
      <c r="EE641">
        <v>27029026</v>
      </c>
      <c r="EF641">
        <v>2</v>
      </c>
      <c r="EG641" t="s">
        <v>23</v>
      </c>
      <c r="EH641">
        <v>0</v>
      </c>
      <c r="EI641" t="s">
        <v>6</v>
      </c>
      <c r="EJ641">
        <v>1</v>
      </c>
      <c r="EK641">
        <v>13001</v>
      </c>
      <c r="EL641" t="s">
        <v>228</v>
      </c>
      <c r="EM641" t="s">
        <v>229</v>
      </c>
      <c r="EO641" t="s">
        <v>106</v>
      </c>
      <c r="EQ641">
        <v>0</v>
      </c>
      <c r="ER641">
        <v>7.68</v>
      </c>
      <c r="ES641">
        <v>0</v>
      </c>
      <c r="ET641">
        <v>0</v>
      </c>
      <c r="EU641">
        <v>0</v>
      </c>
      <c r="EV641">
        <v>7.68</v>
      </c>
      <c r="EW641">
        <v>0.9</v>
      </c>
      <c r="EX641">
        <v>0</v>
      </c>
      <c r="EY641">
        <v>0</v>
      </c>
      <c r="FQ641">
        <v>0</v>
      </c>
      <c r="FR641">
        <f t="shared" si="718"/>
        <v>0</v>
      </c>
      <c r="FS641">
        <v>0</v>
      </c>
      <c r="FT641" t="s">
        <v>27</v>
      </c>
      <c r="FU641" t="s">
        <v>28</v>
      </c>
      <c r="FX641">
        <v>81</v>
      </c>
      <c r="FY641">
        <v>59.5</v>
      </c>
      <c r="GA641" t="s">
        <v>6</v>
      </c>
      <c r="GD641">
        <v>0</v>
      </c>
      <c r="GF641">
        <v>-1716727829</v>
      </c>
      <c r="GG641">
        <v>2</v>
      </c>
      <c r="GH641">
        <v>1</v>
      </c>
      <c r="GI641">
        <v>-2</v>
      </c>
      <c r="GJ641">
        <v>0</v>
      </c>
      <c r="GK641">
        <f>ROUND(R641*(S12)/100,2)</f>
        <v>0</v>
      </c>
      <c r="GL641">
        <f t="shared" si="719"/>
        <v>0</v>
      </c>
      <c r="GM641">
        <f t="shared" si="720"/>
        <v>1615.59</v>
      </c>
      <c r="GN641">
        <f t="shared" si="721"/>
        <v>1615.59</v>
      </c>
      <c r="GO641">
        <f t="shared" si="722"/>
        <v>0</v>
      </c>
      <c r="GP641">
        <f t="shared" si="723"/>
        <v>0</v>
      </c>
      <c r="GR641">
        <v>0</v>
      </c>
      <c r="GS641">
        <v>0</v>
      </c>
      <c r="GT641">
        <v>0</v>
      </c>
      <c r="GU641" t="s">
        <v>6</v>
      </c>
      <c r="GV641">
        <f t="shared" si="724"/>
        <v>0</v>
      </c>
      <c r="GW641">
        <v>1</v>
      </c>
      <c r="GX641">
        <f t="shared" si="725"/>
        <v>0</v>
      </c>
      <c r="HA641">
        <v>0</v>
      </c>
      <c r="HB641">
        <v>0</v>
      </c>
      <c r="IK641">
        <v>0</v>
      </c>
    </row>
    <row r="642" spans="1:255" x14ac:dyDescent="0.2">
      <c r="A642" s="2">
        <v>17</v>
      </c>
      <c r="B642" s="2">
        <v>1</v>
      </c>
      <c r="C642" s="2">
        <f>ROW(SmtRes!A1755)</f>
        <v>1755</v>
      </c>
      <c r="D642" s="2">
        <f>ROW(EtalonRes!A1755)</f>
        <v>1755</v>
      </c>
      <c r="E642" s="2" t="s">
        <v>779</v>
      </c>
      <c r="F642" s="2" t="s">
        <v>423</v>
      </c>
      <c r="G642" s="2" t="s">
        <v>424</v>
      </c>
      <c r="H642" s="2" t="s">
        <v>317</v>
      </c>
      <c r="I642" s="2">
        <f>ROUND(6/100,9)</f>
        <v>0.06</v>
      </c>
      <c r="J642" s="2">
        <v>0</v>
      </c>
      <c r="K642" s="2"/>
      <c r="L642" s="2"/>
      <c r="M642" s="2"/>
      <c r="N642" s="2"/>
      <c r="O642" s="2">
        <f t="shared" si="693"/>
        <v>56.14</v>
      </c>
      <c r="P642" s="2">
        <f t="shared" si="694"/>
        <v>0</v>
      </c>
      <c r="Q642" s="2">
        <f t="shared" si="695"/>
        <v>4.2</v>
      </c>
      <c r="R642" s="2">
        <f t="shared" si="696"/>
        <v>1.81</v>
      </c>
      <c r="S642" s="2">
        <f t="shared" si="697"/>
        <v>51.94</v>
      </c>
      <c r="T642" s="2">
        <f t="shared" si="698"/>
        <v>0</v>
      </c>
      <c r="U642" s="2">
        <f t="shared" si="699"/>
        <v>6.6</v>
      </c>
      <c r="V642" s="2">
        <f t="shared" si="700"/>
        <v>0.13440000000000002</v>
      </c>
      <c r="W642" s="2">
        <f t="shared" si="701"/>
        <v>0</v>
      </c>
      <c r="X642" s="2">
        <f t="shared" si="702"/>
        <v>39.78</v>
      </c>
      <c r="Y642" s="2">
        <f t="shared" si="703"/>
        <v>26.88</v>
      </c>
      <c r="Z642" s="2"/>
      <c r="AA642" s="2">
        <v>27721505</v>
      </c>
      <c r="AB642" s="2">
        <f t="shared" si="704"/>
        <v>935.72</v>
      </c>
      <c r="AC642" s="2">
        <f t="shared" si="732"/>
        <v>0</v>
      </c>
      <c r="AD642" s="2">
        <f t="shared" ref="AD642:AD647" si="735">ROUND((((ET642)-(EU642))+AE642),2)</f>
        <v>70.02</v>
      </c>
      <c r="AE642" s="2">
        <f t="shared" ref="AE642:AF647" si="736">ROUND((EU642),2)</f>
        <v>30.24</v>
      </c>
      <c r="AF642" s="2">
        <f t="shared" si="736"/>
        <v>865.7</v>
      </c>
      <c r="AG642" s="2">
        <f t="shared" si="705"/>
        <v>0</v>
      </c>
      <c r="AH642" s="2">
        <f t="shared" ref="AH642:AI647" si="737">(EW642)</f>
        <v>110</v>
      </c>
      <c r="AI642" s="2">
        <f t="shared" si="737"/>
        <v>2.2400000000000002</v>
      </c>
      <c r="AJ642" s="2">
        <f t="shared" si="706"/>
        <v>0</v>
      </c>
      <c r="AK642" s="2">
        <v>935.72</v>
      </c>
      <c r="AL642" s="2">
        <v>0</v>
      </c>
      <c r="AM642" s="2">
        <v>70.02</v>
      </c>
      <c r="AN642" s="2">
        <v>30.24</v>
      </c>
      <c r="AO642" s="2">
        <v>865.7</v>
      </c>
      <c r="AP642" s="2">
        <v>0</v>
      </c>
      <c r="AQ642" s="2">
        <v>110</v>
      </c>
      <c r="AR642" s="2">
        <v>2.2400000000000002</v>
      </c>
      <c r="AS642" s="2">
        <v>0</v>
      </c>
      <c r="AT642" s="2">
        <v>74</v>
      </c>
      <c r="AU642" s="2">
        <v>50</v>
      </c>
      <c r="AV642" s="2">
        <v>1</v>
      </c>
      <c r="AW642" s="2">
        <v>1</v>
      </c>
      <c r="AX642" s="2"/>
      <c r="AY642" s="2"/>
      <c r="AZ642" s="2">
        <v>1</v>
      </c>
      <c r="BA642" s="2">
        <v>1</v>
      </c>
      <c r="BB642" s="2">
        <v>1</v>
      </c>
      <c r="BC642" s="2">
        <v>1</v>
      </c>
      <c r="BD642" s="2" t="s">
        <v>6</v>
      </c>
      <c r="BE642" s="2" t="s">
        <v>6</v>
      </c>
      <c r="BF642" s="2" t="s">
        <v>6</v>
      </c>
      <c r="BG642" s="2" t="s">
        <v>6</v>
      </c>
      <c r="BH642" s="2">
        <v>0</v>
      </c>
      <c r="BI642" s="2">
        <v>1</v>
      </c>
      <c r="BJ642" s="2" t="s">
        <v>425</v>
      </c>
      <c r="BK642" s="2"/>
      <c r="BL642" s="2"/>
      <c r="BM642" s="2">
        <v>65003</v>
      </c>
      <c r="BN642" s="2">
        <v>0</v>
      </c>
      <c r="BO642" s="2" t="s">
        <v>6</v>
      </c>
      <c r="BP642" s="2">
        <v>0</v>
      </c>
      <c r="BQ642" s="2">
        <v>6</v>
      </c>
      <c r="BR642" s="2">
        <v>0</v>
      </c>
      <c r="BS642" s="2">
        <v>1</v>
      </c>
      <c r="BT642" s="2">
        <v>1</v>
      </c>
      <c r="BU642" s="2">
        <v>1</v>
      </c>
      <c r="BV642" s="2">
        <v>1</v>
      </c>
      <c r="BW642" s="2">
        <v>1</v>
      </c>
      <c r="BX642" s="2">
        <v>1</v>
      </c>
      <c r="BY642" s="2" t="s">
        <v>6</v>
      </c>
      <c r="BZ642" s="2">
        <v>74</v>
      </c>
      <c r="CA642" s="2">
        <v>50</v>
      </c>
      <c r="CB642" s="2"/>
      <c r="CC642" s="2"/>
      <c r="CD642" s="2"/>
      <c r="CE642" s="2"/>
      <c r="CF642" s="2">
        <v>0</v>
      </c>
      <c r="CG642" s="2">
        <v>0</v>
      </c>
      <c r="CH642" s="2"/>
      <c r="CI642" s="2"/>
      <c r="CJ642" s="2"/>
      <c r="CK642" s="2"/>
      <c r="CL642" s="2"/>
      <c r="CM642" s="2">
        <v>0</v>
      </c>
      <c r="CN642" s="2" t="s">
        <v>6</v>
      </c>
      <c r="CO642" s="2">
        <v>0</v>
      </c>
      <c r="CP642" s="2">
        <f t="shared" si="707"/>
        <v>56.14</v>
      </c>
      <c r="CQ642" s="2">
        <f t="shared" si="708"/>
        <v>0</v>
      </c>
      <c r="CR642" s="2">
        <f t="shared" si="709"/>
        <v>70.02</v>
      </c>
      <c r="CS642" s="2">
        <f t="shared" si="710"/>
        <v>30.24</v>
      </c>
      <c r="CT642" s="2">
        <f t="shared" si="711"/>
        <v>865.7</v>
      </c>
      <c r="CU642" s="2">
        <f t="shared" si="712"/>
        <v>0</v>
      </c>
      <c r="CV642" s="2">
        <f t="shared" si="713"/>
        <v>110</v>
      </c>
      <c r="CW642" s="2">
        <f t="shared" si="714"/>
        <v>2.2400000000000002</v>
      </c>
      <c r="CX642" s="2">
        <f t="shared" si="715"/>
        <v>0</v>
      </c>
      <c r="CY642" s="2">
        <f t="shared" si="716"/>
        <v>39.774999999999999</v>
      </c>
      <c r="CZ642" s="2">
        <f t="shared" si="717"/>
        <v>26.875</v>
      </c>
      <c r="DA642" s="2"/>
      <c r="DB642" s="2"/>
      <c r="DC642" s="2" t="s">
        <v>6</v>
      </c>
      <c r="DD642" s="2" t="s">
        <v>6</v>
      </c>
      <c r="DE642" s="2" t="s">
        <v>6</v>
      </c>
      <c r="DF642" s="2" t="s">
        <v>6</v>
      </c>
      <c r="DG642" s="2" t="s">
        <v>6</v>
      </c>
      <c r="DH642" s="2" t="s">
        <v>6</v>
      </c>
      <c r="DI642" s="2" t="s">
        <v>6</v>
      </c>
      <c r="DJ642" s="2" t="s">
        <v>6</v>
      </c>
      <c r="DK642" s="2" t="s">
        <v>6</v>
      </c>
      <c r="DL642" s="2" t="s">
        <v>6</v>
      </c>
      <c r="DM642" s="2" t="s">
        <v>6</v>
      </c>
      <c r="DN642" s="2">
        <v>0</v>
      </c>
      <c r="DO642" s="2">
        <v>0</v>
      </c>
      <c r="DP642" s="2">
        <v>1</v>
      </c>
      <c r="DQ642" s="2">
        <v>1</v>
      </c>
      <c r="DR642" s="2"/>
      <c r="DS642" s="2"/>
      <c r="DT642" s="2"/>
      <c r="DU642" s="2">
        <v>1013</v>
      </c>
      <c r="DV642" s="2" t="s">
        <v>317</v>
      </c>
      <c r="DW642" s="2" t="s">
        <v>317</v>
      </c>
      <c r="DX642" s="2">
        <v>1</v>
      </c>
      <c r="DY642" s="2"/>
      <c r="DZ642" s="2"/>
      <c r="EA642" s="2"/>
      <c r="EB642" s="2"/>
      <c r="EC642" s="2"/>
      <c r="ED642" s="2"/>
      <c r="EE642" s="2">
        <v>27029114</v>
      </c>
      <c r="EF642" s="2">
        <v>6</v>
      </c>
      <c r="EG642" s="2" t="s">
        <v>40</v>
      </c>
      <c r="EH642" s="2">
        <v>0</v>
      </c>
      <c r="EI642" s="2" t="s">
        <v>6</v>
      </c>
      <c r="EJ642" s="2">
        <v>1</v>
      </c>
      <c r="EK642" s="2">
        <v>65003</v>
      </c>
      <c r="EL642" s="2" t="s">
        <v>426</v>
      </c>
      <c r="EM642" s="2" t="s">
        <v>427</v>
      </c>
      <c r="EN642" s="2"/>
      <c r="EO642" s="2" t="s">
        <v>6</v>
      </c>
      <c r="EP642" s="2"/>
      <c r="EQ642" s="2">
        <v>0</v>
      </c>
      <c r="ER642" s="2">
        <v>935.72</v>
      </c>
      <c r="ES642" s="2">
        <v>0</v>
      </c>
      <c r="ET642" s="2">
        <v>70.02</v>
      </c>
      <c r="EU642" s="2">
        <v>30.24</v>
      </c>
      <c r="EV642" s="2">
        <v>865.7</v>
      </c>
      <c r="EW642" s="2">
        <v>110</v>
      </c>
      <c r="EX642" s="2">
        <v>2.2400000000000002</v>
      </c>
      <c r="EY642" s="2">
        <v>0</v>
      </c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>
        <v>0</v>
      </c>
      <c r="FR642" s="2">
        <f t="shared" si="718"/>
        <v>0</v>
      </c>
      <c r="FS642" s="2">
        <v>0</v>
      </c>
      <c r="FT642" s="2"/>
      <c r="FU642" s="2"/>
      <c r="FV642" s="2"/>
      <c r="FW642" s="2"/>
      <c r="FX642" s="2">
        <v>74</v>
      </c>
      <c r="FY642" s="2">
        <v>50</v>
      </c>
      <c r="FZ642" s="2"/>
      <c r="GA642" s="2" t="s">
        <v>6</v>
      </c>
      <c r="GB642" s="2"/>
      <c r="GC642" s="2"/>
      <c r="GD642" s="2">
        <v>0</v>
      </c>
      <c r="GE642" s="2"/>
      <c r="GF642" s="2">
        <v>-808117515</v>
      </c>
      <c r="GG642" s="2">
        <v>2</v>
      </c>
      <c r="GH642" s="2">
        <v>1</v>
      </c>
      <c r="GI642" s="2">
        <v>-2</v>
      </c>
      <c r="GJ642" s="2">
        <v>0</v>
      </c>
      <c r="GK642" s="2">
        <f>ROUND(R642*(R12)/100,2)</f>
        <v>0</v>
      </c>
      <c r="GL642" s="2">
        <f t="shared" si="719"/>
        <v>0</v>
      </c>
      <c r="GM642" s="2">
        <f t="shared" si="720"/>
        <v>122.8</v>
      </c>
      <c r="GN642" s="2">
        <f t="shared" si="721"/>
        <v>122.8</v>
      </c>
      <c r="GO642" s="2">
        <f t="shared" si="722"/>
        <v>0</v>
      </c>
      <c r="GP642" s="2">
        <f t="shared" si="723"/>
        <v>0</v>
      </c>
      <c r="GQ642" s="2"/>
      <c r="GR642" s="2">
        <v>0</v>
      </c>
      <c r="GS642" s="2">
        <v>3</v>
      </c>
      <c r="GT642" s="2">
        <v>0</v>
      </c>
      <c r="GU642" s="2" t="s">
        <v>6</v>
      </c>
      <c r="GV642" s="2">
        <f t="shared" si="724"/>
        <v>0</v>
      </c>
      <c r="GW642" s="2">
        <v>1</v>
      </c>
      <c r="GX642" s="2">
        <f t="shared" si="725"/>
        <v>0</v>
      </c>
      <c r="GY642" s="2"/>
      <c r="GZ642" s="2"/>
      <c r="HA642" s="2">
        <v>0</v>
      </c>
      <c r="HB642" s="2">
        <v>0</v>
      </c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>
        <v>0</v>
      </c>
      <c r="IL642" s="2"/>
      <c r="IM642" s="2"/>
      <c r="IN642" s="2"/>
      <c r="IO642" s="2"/>
      <c r="IP642" s="2"/>
      <c r="IQ642" s="2"/>
      <c r="IR642" s="2"/>
      <c r="IS642" s="2"/>
      <c r="IT642" s="2"/>
      <c r="IU642" s="2"/>
    </row>
    <row r="643" spans="1:255" x14ac:dyDescent="0.2">
      <c r="A643">
        <v>17</v>
      </c>
      <c r="B643">
        <v>1</v>
      </c>
      <c r="C643">
        <f>ROW(SmtRes!A1758)</f>
        <v>1758</v>
      </c>
      <c r="D643">
        <f>ROW(EtalonRes!A1758)</f>
        <v>1758</v>
      </c>
      <c r="E643" t="s">
        <v>779</v>
      </c>
      <c r="F643" t="s">
        <v>423</v>
      </c>
      <c r="G643" t="s">
        <v>424</v>
      </c>
      <c r="H643" t="s">
        <v>317</v>
      </c>
      <c r="I643">
        <f>ROUND(6/100,9)</f>
        <v>0.06</v>
      </c>
      <c r="J643">
        <v>0</v>
      </c>
      <c r="O643">
        <f t="shared" si="693"/>
        <v>56.14</v>
      </c>
      <c r="P643">
        <f t="shared" si="694"/>
        <v>0</v>
      </c>
      <c r="Q643">
        <f t="shared" si="695"/>
        <v>4.2</v>
      </c>
      <c r="R643">
        <f t="shared" si="696"/>
        <v>1.81</v>
      </c>
      <c r="S643">
        <f t="shared" si="697"/>
        <v>51.94</v>
      </c>
      <c r="T643">
        <f t="shared" si="698"/>
        <v>0</v>
      </c>
      <c r="U643">
        <f t="shared" si="699"/>
        <v>6.6</v>
      </c>
      <c r="V643">
        <f t="shared" si="700"/>
        <v>0.13440000000000002</v>
      </c>
      <c r="W643">
        <f t="shared" si="701"/>
        <v>0</v>
      </c>
      <c r="X643">
        <f t="shared" si="702"/>
        <v>39.78</v>
      </c>
      <c r="Y643">
        <f t="shared" si="703"/>
        <v>26.88</v>
      </c>
      <c r="AA643">
        <v>27721504</v>
      </c>
      <c r="AB643">
        <f t="shared" si="704"/>
        <v>935.72</v>
      </c>
      <c r="AC643">
        <f t="shared" si="732"/>
        <v>0</v>
      </c>
      <c r="AD643">
        <f t="shared" si="735"/>
        <v>70.02</v>
      </c>
      <c r="AE643">
        <f t="shared" si="736"/>
        <v>30.24</v>
      </c>
      <c r="AF643">
        <f t="shared" si="736"/>
        <v>865.7</v>
      </c>
      <c r="AG643">
        <f t="shared" si="705"/>
        <v>0</v>
      </c>
      <c r="AH643">
        <f t="shared" si="737"/>
        <v>110</v>
      </c>
      <c r="AI643">
        <f t="shared" si="737"/>
        <v>2.2400000000000002</v>
      </c>
      <c r="AJ643">
        <f t="shared" si="706"/>
        <v>0</v>
      </c>
      <c r="AK643">
        <v>935.72</v>
      </c>
      <c r="AL643">
        <v>0</v>
      </c>
      <c r="AM643">
        <v>70.02</v>
      </c>
      <c r="AN643">
        <v>30.24</v>
      </c>
      <c r="AO643">
        <v>865.7</v>
      </c>
      <c r="AP643">
        <v>0</v>
      </c>
      <c r="AQ643">
        <v>110</v>
      </c>
      <c r="AR643">
        <v>2.2400000000000002</v>
      </c>
      <c r="AS643">
        <v>0</v>
      </c>
      <c r="AT643">
        <v>74</v>
      </c>
      <c r="AU643">
        <v>50</v>
      </c>
      <c r="AV643">
        <v>1</v>
      </c>
      <c r="AW643">
        <v>1</v>
      </c>
      <c r="AZ643">
        <v>1</v>
      </c>
      <c r="BA643">
        <v>1</v>
      </c>
      <c r="BB643">
        <v>1</v>
      </c>
      <c r="BC643">
        <v>1</v>
      </c>
      <c r="BD643" t="s">
        <v>6</v>
      </c>
      <c r="BE643" t="s">
        <v>6</v>
      </c>
      <c r="BF643" t="s">
        <v>6</v>
      </c>
      <c r="BG643" t="s">
        <v>6</v>
      </c>
      <c r="BH643">
        <v>0</v>
      </c>
      <c r="BI643">
        <v>1</v>
      </c>
      <c r="BJ643" t="s">
        <v>425</v>
      </c>
      <c r="BM643">
        <v>65003</v>
      </c>
      <c r="BN643">
        <v>0</v>
      </c>
      <c r="BO643" t="s">
        <v>6</v>
      </c>
      <c r="BP643">
        <v>0</v>
      </c>
      <c r="BQ643">
        <v>6</v>
      </c>
      <c r="BR643">
        <v>0</v>
      </c>
      <c r="BS643">
        <v>1</v>
      </c>
      <c r="BT643">
        <v>1</v>
      </c>
      <c r="BU643">
        <v>1</v>
      </c>
      <c r="BV643">
        <v>1</v>
      </c>
      <c r="BW643">
        <v>1</v>
      </c>
      <c r="BX643">
        <v>1</v>
      </c>
      <c r="BY643" t="s">
        <v>6</v>
      </c>
      <c r="BZ643">
        <v>74</v>
      </c>
      <c r="CA643">
        <v>50</v>
      </c>
      <c r="CF643">
        <v>0</v>
      </c>
      <c r="CG643">
        <v>0</v>
      </c>
      <c r="CM643">
        <v>0</v>
      </c>
      <c r="CN643" t="s">
        <v>6</v>
      </c>
      <c r="CO643">
        <v>0</v>
      </c>
      <c r="CP643">
        <f t="shared" si="707"/>
        <v>56.14</v>
      </c>
      <c r="CQ643">
        <f t="shared" si="708"/>
        <v>0</v>
      </c>
      <c r="CR643">
        <f t="shared" si="709"/>
        <v>70.02</v>
      </c>
      <c r="CS643">
        <f t="shared" si="710"/>
        <v>30.24</v>
      </c>
      <c r="CT643">
        <f t="shared" si="711"/>
        <v>865.7</v>
      </c>
      <c r="CU643">
        <f t="shared" si="712"/>
        <v>0</v>
      </c>
      <c r="CV643">
        <f t="shared" si="713"/>
        <v>110</v>
      </c>
      <c r="CW643">
        <f t="shared" si="714"/>
        <v>2.2400000000000002</v>
      </c>
      <c r="CX643">
        <f t="shared" si="715"/>
        <v>0</v>
      </c>
      <c r="CY643">
        <f t="shared" si="716"/>
        <v>39.774999999999999</v>
      </c>
      <c r="CZ643">
        <f t="shared" si="717"/>
        <v>26.875</v>
      </c>
      <c r="DC643" t="s">
        <v>6</v>
      </c>
      <c r="DD643" t="s">
        <v>6</v>
      </c>
      <c r="DE643" t="s">
        <v>6</v>
      </c>
      <c r="DF643" t="s">
        <v>6</v>
      </c>
      <c r="DG643" t="s">
        <v>6</v>
      </c>
      <c r="DH643" t="s">
        <v>6</v>
      </c>
      <c r="DI643" t="s">
        <v>6</v>
      </c>
      <c r="DJ643" t="s">
        <v>6</v>
      </c>
      <c r="DK643" t="s">
        <v>6</v>
      </c>
      <c r="DL643" t="s">
        <v>6</v>
      </c>
      <c r="DM643" t="s">
        <v>6</v>
      </c>
      <c r="DN643">
        <v>0</v>
      </c>
      <c r="DO643">
        <v>0</v>
      </c>
      <c r="DP643">
        <v>1</v>
      </c>
      <c r="DQ643">
        <v>1</v>
      </c>
      <c r="DU643">
        <v>1013</v>
      </c>
      <c r="DV643" t="s">
        <v>317</v>
      </c>
      <c r="DW643" t="s">
        <v>317</v>
      </c>
      <c r="DX643">
        <v>1</v>
      </c>
      <c r="EE643">
        <v>27029114</v>
      </c>
      <c r="EF643">
        <v>6</v>
      </c>
      <c r="EG643" t="s">
        <v>40</v>
      </c>
      <c r="EH643">
        <v>0</v>
      </c>
      <c r="EI643" t="s">
        <v>6</v>
      </c>
      <c r="EJ643">
        <v>1</v>
      </c>
      <c r="EK643">
        <v>65003</v>
      </c>
      <c r="EL643" t="s">
        <v>426</v>
      </c>
      <c r="EM643" t="s">
        <v>427</v>
      </c>
      <c r="EO643" t="s">
        <v>6</v>
      </c>
      <c r="EQ643">
        <v>0</v>
      </c>
      <c r="ER643">
        <v>935.72</v>
      </c>
      <c r="ES643">
        <v>0</v>
      </c>
      <c r="ET643">
        <v>70.02</v>
      </c>
      <c r="EU643">
        <v>30.24</v>
      </c>
      <c r="EV643">
        <v>865.7</v>
      </c>
      <c r="EW643">
        <v>110</v>
      </c>
      <c r="EX643">
        <v>2.2400000000000002</v>
      </c>
      <c r="EY643">
        <v>0</v>
      </c>
      <c r="FQ643">
        <v>0</v>
      </c>
      <c r="FR643">
        <f t="shared" si="718"/>
        <v>0</v>
      </c>
      <c r="FS643">
        <v>0</v>
      </c>
      <c r="FX643">
        <v>74</v>
      </c>
      <c r="FY643">
        <v>50</v>
      </c>
      <c r="GA643" t="s">
        <v>6</v>
      </c>
      <c r="GD643">
        <v>0</v>
      </c>
      <c r="GF643">
        <v>-808117515</v>
      </c>
      <c r="GG643">
        <v>2</v>
      </c>
      <c r="GH643">
        <v>1</v>
      </c>
      <c r="GI643">
        <v>-2</v>
      </c>
      <c r="GJ643">
        <v>0</v>
      </c>
      <c r="GK643">
        <f>ROUND(R643*(S12)/100,2)</f>
        <v>0</v>
      </c>
      <c r="GL643">
        <f t="shared" si="719"/>
        <v>0</v>
      </c>
      <c r="GM643">
        <f t="shared" si="720"/>
        <v>122.8</v>
      </c>
      <c r="GN643">
        <f t="shared" si="721"/>
        <v>122.8</v>
      </c>
      <c r="GO643">
        <f t="shared" si="722"/>
        <v>0</v>
      </c>
      <c r="GP643">
        <f t="shared" si="723"/>
        <v>0</v>
      </c>
      <c r="GR643">
        <v>0</v>
      </c>
      <c r="GS643">
        <v>0</v>
      </c>
      <c r="GT643">
        <v>0</v>
      </c>
      <c r="GU643" t="s">
        <v>6</v>
      </c>
      <c r="GV643">
        <f t="shared" si="724"/>
        <v>0</v>
      </c>
      <c r="GW643">
        <v>1</v>
      </c>
      <c r="GX643">
        <f t="shared" si="725"/>
        <v>0</v>
      </c>
      <c r="HA643">
        <v>0</v>
      </c>
      <c r="HB643">
        <v>0</v>
      </c>
      <c r="IK643">
        <v>0</v>
      </c>
    </row>
    <row r="644" spans="1:255" x14ac:dyDescent="0.2">
      <c r="A644" s="2">
        <v>17</v>
      </c>
      <c r="B644" s="2">
        <v>1</v>
      </c>
      <c r="C644" s="2">
        <f>ROW(SmtRes!A1759)</f>
        <v>1759</v>
      </c>
      <c r="D644" s="2">
        <f>ROW(EtalonRes!A1759)</f>
        <v>1759</v>
      </c>
      <c r="E644" s="2" t="s">
        <v>780</v>
      </c>
      <c r="F644" s="2" t="s">
        <v>429</v>
      </c>
      <c r="G644" s="2" t="s">
        <v>430</v>
      </c>
      <c r="H644" s="2" t="s">
        <v>317</v>
      </c>
      <c r="I644" s="2">
        <f>ROUND(6/100,9)</f>
        <v>0.06</v>
      </c>
      <c r="J644" s="2">
        <v>0</v>
      </c>
      <c r="K644" s="2"/>
      <c r="L644" s="2"/>
      <c r="M644" s="2"/>
      <c r="N644" s="2"/>
      <c r="O644" s="2">
        <f t="shared" si="693"/>
        <v>2.73</v>
      </c>
      <c r="P644" s="2">
        <f t="shared" si="694"/>
        <v>0</v>
      </c>
      <c r="Q644" s="2">
        <f t="shared" si="695"/>
        <v>0</v>
      </c>
      <c r="R644" s="2">
        <f t="shared" si="696"/>
        <v>0</v>
      </c>
      <c r="S644" s="2">
        <f t="shared" si="697"/>
        <v>2.73</v>
      </c>
      <c r="T644" s="2">
        <f t="shared" si="698"/>
        <v>0</v>
      </c>
      <c r="U644" s="2">
        <f t="shared" si="699"/>
        <v>0.35039999999999999</v>
      </c>
      <c r="V644" s="2">
        <f t="shared" si="700"/>
        <v>0</v>
      </c>
      <c r="W644" s="2">
        <f t="shared" si="701"/>
        <v>0</v>
      </c>
      <c r="X644" s="2">
        <f t="shared" si="702"/>
        <v>2.3199999999999998</v>
      </c>
      <c r="Y644" s="2">
        <f t="shared" si="703"/>
        <v>1.77</v>
      </c>
      <c r="Z644" s="2"/>
      <c r="AA644" s="2">
        <v>27721505</v>
      </c>
      <c r="AB644" s="2">
        <f t="shared" si="704"/>
        <v>45.55</v>
      </c>
      <c r="AC644" s="2">
        <f t="shared" si="732"/>
        <v>0</v>
      </c>
      <c r="AD644" s="2">
        <f t="shared" si="735"/>
        <v>0</v>
      </c>
      <c r="AE644" s="2">
        <f t="shared" si="736"/>
        <v>0</v>
      </c>
      <c r="AF644" s="2">
        <f t="shared" si="736"/>
        <v>45.55</v>
      </c>
      <c r="AG644" s="2">
        <f t="shared" si="705"/>
        <v>0</v>
      </c>
      <c r="AH644" s="2">
        <f t="shared" si="737"/>
        <v>5.84</v>
      </c>
      <c r="AI644" s="2">
        <f t="shared" si="737"/>
        <v>0</v>
      </c>
      <c r="AJ644" s="2">
        <f t="shared" si="706"/>
        <v>0</v>
      </c>
      <c r="AK644" s="2">
        <v>45.55</v>
      </c>
      <c r="AL644" s="2">
        <v>0</v>
      </c>
      <c r="AM644" s="2">
        <v>0</v>
      </c>
      <c r="AN644" s="2">
        <v>0</v>
      </c>
      <c r="AO644" s="2">
        <v>45.55</v>
      </c>
      <c r="AP644" s="2">
        <v>0</v>
      </c>
      <c r="AQ644" s="2">
        <v>5.84</v>
      </c>
      <c r="AR644" s="2">
        <v>0</v>
      </c>
      <c r="AS644" s="2">
        <v>0</v>
      </c>
      <c r="AT644" s="2">
        <v>85</v>
      </c>
      <c r="AU644" s="2">
        <v>65</v>
      </c>
      <c r="AV644" s="2">
        <v>1</v>
      </c>
      <c r="AW644" s="2">
        <v>1</v>
      </c>
      <c r="AX644" s="2"/>
      <c r="AY644" s="2"/>
      <c r="AZ644" s="2">
        <v>1</v>
      </c>
      <c r="BA644" s="2">
        <v>1</v>
      </c>
      <c r="BB644" s="2">
        <v>1</v>
      </c>
      <c r="BC644" s="2">
        <v>1</v>
      </c>
      <c r="BD644" s="2" t="s">
        <v>6</v>
      </c>
      <c r="BE644" s="2" t="s">
        <v>6</v>
      </c>
      <c r="BF644" s="2" t="s">
        <v>6</v>
      </c>
      <c r="BG644" s="2" t="s">
        <v>6</v>
      </c>
      <c r="BH644" s="2">
        <v>0</v>
      </c>
      <c r="BI644" s="2">
        <v>1</v>
      </c>
      <c r="BJ644" s="2" t="s">
        <v>431</v>
      </c>
      <c r="BK644" s="2"/>
      <c r="BL644" s="2"/>
      <c r="BM644" s="2">
        <v>67001</v>
      </c>
      <c r="BN644" s="2">
        <v>0</v>
      </c>
      <c r="BO644" s="2" t="s">
        <v>6</v>
      </c>
      <c r="BP644" s="2">
        <v>0</v>
      </c>
      <c r="BQ644" s="2">
        <v>6</v>
      </c>
      <c r="BR644" s="2">
        <v>0</v>
      </c>
      <c r="BS644" s="2">
        <v>1</v>
      </c>
      <c r="BT644" s="2">
        <v>1</v>
      </c>
      <c r="BU644" s="2">
        <v>1</v>
      </c>
      <c r="BV644" s="2">
        <v>1</v>
      </c>
      <c r="BW644" s="2">
        <v>1</v>
      </c>
      <c r="BX644" s="2">
        <v>1</v>
      </c>
      <c r="BY644" s="2" t="s">
        <v>6</v>
      </c>
      <c r="BZ644" s="2">
        <v>85</v>
      </c>
      <c r="CA644" s="2">
        <v>65</v>
      </c>
      <c r="CB644" s="2"/>
      <c r="CC644" s="2"/>
      <c r="CD644" s="2"/>
      <c r="CE644" s="2"/>
      <c r="CF644" s="2">
        <v>0</v>
      </c>
      <c r="CG644" s="2">
        <v>0</v>
      </c>
      <c r="CH644" s="2"/>
      <c r="CI644" s="2"/>
      <c r="CJ644" s="2"/>
      <c r="CK644" s="2"/>
      <c r="CL644" s="2"/>
      <c r="CM644" s="2">
        <v>0</v>
      </c>
      <c r="CN644" s="2" t="s">
        <v>6</v>
      </c>
      <c r="CO644" s="2">
        <v>0</v>
      </c>
      <c r="CP644" s="2">
        <f t="shared" si="707"/>
        <v>2.73</v>
      </c>
      <c r="CQ644" s="2">
        <f t="shared" si="708"/>
        <v>0</v>
      </c>
      <c r="CR644" s="2">
        <f t="shared" si="709"/>
        <v>0</v>
      </c>
      <c r="CS644" s="2">
        <f t="shared" si="710"/>
        <v>0</v>
      </c>
      <c r="CT644" s="2">
        <f t="shared" si="711"/>
        <v>45.55</v>
      </c>
      <c r="CU644" s="2">
        <f t="shared" si="712"/>
        <v>0</v>
      </c>
      <c r="CV644" s="2">
        <f t="shared" si="713"/>
        <v>5.84</v>
      </c>
      <c r="CW644" s="2">
        <f t="shared" si="714"/>
        <v>0</v>
      </c>
      <c r="CX644" s="2">
        <f t="shared" si="715"/>
        <v>0</v>
      </c>
      <c r="CY644" s="2">
        <f t="shared" si="716"/>
        <v>2.3205</v>
      </c>
      <c r="CZ644" s="2">
        <f t="shared" si="717"/>
        <v>1.7745</v>
      </c>
      <c r="DA644" s="2"/>
      <c r="DB644" s="2"/>
      <c r="DC644" s="2" t="s">
        <v>6</v>
      </c>
      <c r="DD644" s="2" t="s">
        <v>6</v>
      </c>
      <c r="DE644" s="2" t="s">
        <v>6</v>
      </c>
      <c r="DF644" s="2" t="s">
        <v>6</v>
      </c>
      <c r="DG644" s="2" t="s">
        <v>6</v>
      </c>
      <c r="DH644" s="2" t="s">
        <v>6</v>
      </c>
      <c r="DI644" s="2" t="s">
        <v>6</v>
      </c>
      <c r="DJ644" s="2" t="s">
        <v>6</v>
      </c>
      <c r="DK644" s="2" t="s">
        <v>6</v>
      </c>
      <c r="DL644" s="2" t="s">
        <v>6</v>
      </c>
      <c r="DM644" s="2" t="s">
        <v>6</v>
      </c>
      <c r="DN644" s="2">
        <v>0</v>
      </c>
      <c r="DO644" s="2">
        <v>0</v>
      </c>
      <c r="DP644" s="2">
        <v>1</v>
      </c>
      <c r="DQ644" s="2">
        <v>1</v>
      </c>
      <c r="DR644" s="2"/>
      <c r="DS644" s="2"/>
      <c r="DT644" s="2"/>
      <c r="DU644" s="2">
        <v>1013</v>
      </c>
      <c r="DV644" s="2" t="s">
        <v>317</v>
      </c>
      <c r="DW644" s="2" t="s">
        <v>317</v>
      </c>
      <c r="DX644" s="2">
        <v>1</v>
      </c>
      <c r="DY644" s="2"/>
      <c r="DZ644" s="2"/>
      <c r="EA644" s="2"/>
      <c r="EB644" s="2"/>
      <c r="EC644" s="2"/>
      <c r="ED644" s="2"/>
      <c r="EE644" s="2">
        <v>27029148</v>
      </c>
      <c r="EF644" s="2">
        <v>6</v>
      </c>
      <c r="EG644" s="2" t="s">
        <v>40</v>
      </c>
      <c r="EH644" s="2">
        <v>0</v>
      </c>
      <c r="EI644" s="2" t="s">
        <v>6</v>
      </c>
      <c r="EJ644" s="2">
        <v>1</v>
      </c>
      <c r="EK644" s="2">
        <v>67001</v>
      </c>
      <c r="EL644" s="2" t="s">
        <v>319</v>
      </c>
      <c r="EM644" s="2" t="s">
        <v>320</v>
      </c>
      <c r="EN644" s="2"/>
      <c r="EO644" s="2" t="s">
        <v>6</v>
      </c>
      <c r="EP644" s="2"/>
      <c r="EQ644" s="2">
        <v>0</v>
      </c>
      <c r="ER644" s="2">
        <v>45.55</v>
      </c>
      <c r="ES644" s="2">
        <v>0</v>
      </c>
      <c r="ET644" s="2">
        <v>0</v>
      </c>
      <c r="EU644" s="2">
        <v>0</v>
      </c>
      <c r="EV644" s="2">
        <v>45.55</v>
      </c>
      <c r="EW644" s="2">
        <v>5.84</v>
      </c>
      <c r="EX644" s="2">
        <v>0</v>
      </c>
      <c r="EY644" s="2">
        <v>0</v>
      </c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>
        <v>0</v>
      </c>
      <c r="FR644" s="2">
        <f t="shared" si="718"/>
        <v>0</v>
      </c>
      <c r="FS644" s="2">
        <v>0</v>
      </c>
      <c r="FT644" s="2"/>
      <c r="FU644" s="2"/>
      <c r="FV644" s="2"/>
      <c r="FW644" s="2"/>
      <c r="FX644" s="2">
        <v>85</v>
      </c>
      <c r="FY644" s="2">
        <v>65</v>
      </c>
      <c r="FZ644" s="2"/>
      <c r="GA644" s="2" t="s">
        <v>6</v>
      </c>
      <c r="GB644" s="2"/>
      <c r="GC644" s="2"/>
      <c r="GD644" s="2">
        <v>0</v>
      </c>
      <c r="GE644" s="2"/>
      <c r="GF644" s="2">
        <v>-729058478</v>
      </c>
      <c r="GG644" s="2">
        <v>2</v>
      </c>
      <c r="GH644" s="2">
        <v>1</v>
      </c>
      <c r="GI644" s="2">
        <v>-2</v>
      </c>
      <c r="GJ644" s="2">
        <v>0</v>
      </c>
      <c r="GK644" s="2">
        <f>ROUND(R644*(R12)/100,2)</f>
        <v>0</v>
      </c>
      <c r="GL644" s="2">
        <f t="shared" si="719"/>
        <v>0</v>
      </c>
      <c r="GM644" s="2">
        <f t="shared" si="720"/>
        <v>6.82</v>
      </c>
      <c r="GN644" s="2">
        <f t="shared" si="721"/>
        <v>6.82</v>
      </c>
      <c r="GO644" s="2">
        <f t="shared" si="722"/>
        <v>0</v>
      </c>
      <c r="GP644" s="2">
        <f t="shared" si="723"/>
        <v>0</v>
      </c>
      <c r="GQ644" s="2"/>
      <c r="GR644" s="2">
        <v>0</v>
      </c>
      <c r="GS644" s="2">
        <v>3</v>
      </c>
      <c r="GT644" s="2">
        <v>0</v>
      </c>
      <c r="GU644" s="2" t="s">
        <v>6</v>
      </c>
      <c r="GV644" s="2">
        <f t="shared" si="724"/>
        <v>0</v>
      </c>
      <c r="GW644" s="2">
        <v>1</v>
      </c>
      <c r="GX644" s="2">
        <f t="shared" si="725"/>
        <v>0</v>
      </c>
      <c r="GY644" s="2"/>
      <c r="GZ644" s="2"/>
      <c r="HA644" s="2">
        <v>0</v>
      </c>
      <c r="HB644" s="2">
        <v>0</v>
      </c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>
        <v>0</v>
      </c>
      <c r="IL644" s="2"/>
      <c r="IM644" s="2"/>
      <c r="IN644" s="2"/>
      <c r="IO644" s="2"/>
      <c r="IP644" s="2"/>
      <c r="IQ644" s="2"/>
      <c r="IR644" s="2"/>
      <c r="IS644" s="2"/>
      <c r="IT644" s="2"/>
      <c r="IU644" s="2"/>
    </row>
    <row r="645" spans="1:255" x14ac:dyDescent="0.2">
      <c r="A645">
        <v>17</v>
      </c>
      <c r="B645">
        <v>1</v>
      </c>
      <c r="C645">
        <f>ROW(SmtRes!A1760)</f>
        <v>1760</v>
      </c>
      <c r="D645">
        <f>ROW(EtalonRes!A1760)</f>
        <v>1760</v>
      </c>
      <c r="E645" t="s">
        <v>780</v>
      </c>
      <c r="F645" t="s">
        <v>429</v>
      </c>
      <c r="G645" t="s">
        <v>430</v>
      </c>
      <c r="H645" t="s">
        <v>317</v>
      </c>
      <c r="I645">
        <f>ROUND(6/100,9)</f>
        <v>0.06</v>
      </c>
      <c r="J645">
        <v>0</v>
      </c>
      <c r="O645">
        <f t="shared" si="693"/>
        <v>2.73</v>
      </c>
      <c r="P645">
        <f t="shared" si="694"/>
        <v>0</v>
      </c>
      <c r="Q645">
        <f t="shared" si="695"/>
        <v>0</v>
      </c>
      <c r="R645">
        <f t="shared" si="696"/>
        <v>0</v>
      </c>
      <c r="S645">
        <f t="shared" si="697"/>
        <v>2.73</v>
      </c>
      <c r="T645">
        <f t="shared" si="698"/>
        <v>0</v>
      </c>
      <c r="U645">
        <f t="shared" si="699"/>
        <v>0.35039999999999999</v>
      </c>
      <c r="V645">
        <f t="shared" si="700"/>
        <v>0</v>
      </c>
      <c r="W645">
        <f t="shared" si="701"/>
        <v>0</v>
      </c>
      <c r="X645">
        <f t="shared" si="702"/>
        <v>2.3199999999999998</v>
      </c>
      <c r="Y645">
        <f t="shared" si="703"/>
        <v>1.77</v>
      </c>
      <c r="AA645">
        <v>27721504</v>
      </c>
      <c r="AB645">
        <f t="shared" si="704"/>
        <v>45.55</v>
      </c>
      <c r="AC645">
        <f t="shared" si="732"/>
        <v>0</v>
      </c>
      <c r="AD645">
        <f t="shared" si="735"/>
        <v>0</v>
      </c>
      <c r="AE645">
        <f t="shared" si="736"/>
        <v>0</v>
      </c>
      <c r="AF645">
        <f t="shared" si="736"/>
        <v>45.55</v>
      </c>
      <c r="AG645">
        <f t="shared" si="705"/>
        <v>0</v>
      </c>
      <c r="AH645">
        <f t="shared" si="737"/>
        <v>5.84</v>
      </c>
      <c r="AI645">
        <f t="shared" si="737"/>
        <v>0</v>
      </c>
      <c r="AJ645">
        <f t="shared" si="706"/>
        <v>0</v>
      </c>
      <c r="AK645">
        <v>45.55</v>
      </c>
      <c r="AL645">
        <v>0</v>
      </c>
      <c r="AM645">
        <v>0</v>
      </c>
      <c r="AN645">
        <v>0</v>
      </c>
      <c r="AO645">
        <v>45.55</v>
      </c>
      <c r="AP645">
        <v>0</v>
      </c>
      <c r="AQ645">
        <v>5.84</v>
      </c>
      <c r="AR645">
        <v>0</v>
      </c>
      <c r="AS645">
        <v>0</v>
      </c>
      <c r="AT645">
        <v>85</v>
      </c>
      <c r="AU645">
        <v>65</v>
      </c>
      <c r="AV645">
        <v>1</v>
      </c>
      <c r="AW645">
        <v>1</v>
      </c>
      <c r="AZ645">
        <v>1</v>
      </c>
      <c r="BA645">
        <v>1</v>
      </c>
      <c r="BB645">
        <v>1</v>
      </c>
      <c r="BC645">
        <v>1</v>
      </c>
      <c r="BD645" t="s">
        <v>6</v>
      </c>
      <c r="BE645" t="s">
        <v>6</v>
      </c>
      <c r="BF645" t="s">
        <v>6</v>
      </c>
      <c r="BG645" t="s">
        <v>6</v>
      </c>
      <c r="BH645">
        <v>0</v>
      </c>
      <c r="BI645">
        <v>1</v>
      </c>
      <c r="BJ645" t="s">
        <v>431</v>
      </c>
      <c r="BM645">
        <v>67001</v>
      </c>
      <c r="BN645">
        <v>0</v>
      </c>
      <c r="BO645" t="s">
        <v>6</v>
      </c>
      <c r="BP645">
        <v>0</v>
      </c>
      <c r="BQ645">
        <v>6</v>
      </c>
      <c r="BR645">
        <v>0</v>
      </c>
      <c r="BS645">
        <v>1</v>
      </c>
      <c r="BT645">
        <v>1</v>
      </c>
      <c r="BU645">
        <v>1</v>
      </c>
      <c r="BV645">
        <v>1</v>
      </c>
      <c r="BW645">
        <v>1</v>
      </c>
      <c r="BX645">
        <v>1</v>
      </c>
      <c r="BY645" t="s">
        <v>6</v>
      </c>
      <c r="BZ645">
        <v>85</v>
      </c>
      <c r="CA645">
        <v>65</v>
      </c>
      <c r="CF645">
        <v>0</v>
      </c>
      <c r="CG645">
        <v>0</v>
      </c>
      <c r="CM645">
        <v>0</v>
      </c>
      <c r="CN645" t="s">
        <v>6</v>
      </c>
      <c r="CO645">
        <v>0</v>
      </c>
      <c r="CP645">
        <f t="shared" si="707"/>
        <v>2.73</v>
      </c>
      <c r="CQ645">
        <f t="shared" si="708"/>
        <v>0</v>
      </c>
      <c r="CR645">
        <f t="shared" si="709"/>
        <v>0</v>
      </c>
      <c r="CS645">
        <f t="shared" si="710"/>
        <v>0</v>
      </c>
      <c r="CT645">
        <f t="shared" si="711"/>
        <v>45.55</v>
      </c>
      <c r="CU645">
        <f t="shared" si="712"/>
        <v>0</v>
      </c>
      <c r="CV645">
        <f t="shared" si="713"/>
        <v>5.84</v>
      </c>
      <c r="CW645">
        <f t="shared" si="714"/>
        <v>0</v>
      </c>
      <c r="CX645">
        <f t="shared" si="715"/>
        <v>0</v>
      </c>
      <c r="CY645">
        <f t="shared" si="716"/>
        <v>2.3205</v>
      </c>
      <c r="CZ645">
        <f t="shared" si="717"/>
        <v>1.7745</v>
      </c>
      <c r="DC645" t="s">
        <v>6</v>
      </c>
      <c r="DD645" t="s">
        <v>6</v>
      </c>
      <c r="DE645" t="s">
        <v>6</v>
      </c>
      <c r="DF645" t="s">
        <v>6</v>
      </c>
      <c r="DG645" t="s">
        <v>6</v>
      </c>
      <c r="DH645" t="s">
        <v>6</v>
      </c>
      <c r="DI645" t="s">
        <v>6</v>
      </c>
      <c r="DJ645" t="s">
        <v>6</v>
      </c>
      <c r="DK645" t="s">
        <v>6</v>
      </c>
      <c r="DL645" t="s">
        <v>6</v>
      </c>
      <c r="DM645" t="s">
        <v>6</v>
      </c>
      <c r="DN645">
        <v>0</v>
      </c>
      <c r="DO645">
        <v>0</v>
      </c>
      <c r="DP645">
        <v>1</v>
      </c>
      <c r="DQ645">
        <v>1</v>
      </c>
      <c r="DU645">
        <v>1013</v>
      </c>
      <c r="DV645" t="s">
        <v>317</v>
      </c>
      <c r="DW645" t="s">
        <v>317</v>
      </c>
      <c r="DX645">
        <v>1</v>
      </c>
      <c r="EE645">
        <v>27029148</v>
      </c>
      <c r="EF645">
        <v>6</v>
      </c>
      <c r="EG645" t="s">
        <v>40</v>
      </c>
      <c r="EH645">
        <v>0</v>
      </c>
      <c r="EI645" t="s">
        <v>6</v>
      </c>
      <c r="EJ645">
        <v>1</v>
      </c>
      <c r="EK645">
        <v>67001</v>
      </c>
      <c r="EL645" t="s">
        <v>319</v>
      </c>
      <c r="EM645" t="s">
        <v>320</v>
      </c>
      <c r="EO645" t="s">
        <v>6</v>
      </c>
      <c r="EQ645">
        <v>0</v>
      </c>
      <c r="ER645">
        <v>45.55</v>
      </c>
      <c r="ES645">
        <v>0</v>
      </c>
      <c r="ET645">
        <v>0</v>
      </c>
      <c r="EU645">
        <v>0</v>
      </c>
      <c r="EV645">
        <v>45.55</v>
      </c>
      <c r="EW645">
        <v>5.84</v>
      </c>
      <c r="EX645">
        <v>0</v>
      </c>
      <c r="EY645">
        <v>0</v>
      </c>
      <c r="FQ645">
        <v>0</v>
      </c>
      <c r="FR645">
        <f t="shared" si="718"/>
        <v>0</v>
      </c>
      <c r="FS645">
        <v>0</v>
      </c>
      <c r="FX645">
        <v>85</v>
      </c>
      <c r="FY645">
        <v>65</v>
      </c>
      <c r="GA645" t="s">
        <v>6</v>
      </c>
      <c r="GD645">
        <v>0</v>
      </c>
      <c r="GF645">
        <v>-729058478</v>
      </c>
      <c r="GG645">
        <v>2</v>
      </c>
      <c r="GH645">
        <v>1</v>
      </c>
      <c r="GI645">
        <v>-2</v>
      </c>
      <c r="GJ645">
        <v>0</v>
      </c>
      <c r="GK645">
        <f>ROUND(R645*(S12)/100,2)</f>
        <v>0</v>
      </c>
      <c r="GL645">
        <f t="shared" si="719"/>
        <v>0</v>
      </c>
      <c r="GM645">
        <f t="shared" si="720"/>
        <v>6.82</v>
      </c>
      <c r="GN645">
        <f t="shared" si="721"/>
        <v>6.82</v>
      </c>
      <c r="GO645">
        <f t="shared" si="722"/>
        <v>0</v>
      </c>
      <c r="GP645">
        <f t="shared" si="723"/>
        <v>0</v>
      </c>
      <c r="GR645">
        <v>0</v>
      </c>
      <c r="GS645">
        <v>0</v>
      </c>
      <c r="GT645">
        <v>0</v>
      </c>
      <c r="GU645" t="s">
        <v>6</v>
      </c>
      <c r="GV645">
        <f t="shared" si="724"/>
        <v>0</v>
      </c>
      <c r="GW645">
        <v>1</v>
      </c>
      <c r="GX645">
        <f t="shared" si="725"/>
        <v>0</v>
      </c>
      <c r="HA645">
        <v>0</v>
      </c>
      <c r="HB645">
        <v>0</v>
      </c>
      <c r="IK645">
        <v>0</v>
      </c>
    </row>
    <row r="646" spans="1:255" x14ac:dyDescent="0.2">
      <c r="A646" s="2">
        <v>17</v>
      </c>
      <c r="B646" s="2">
        <v>1</v>
      </c>
      <c r="C646" s="2">
        <f>ROW(SmtRes!A1761)</f>
        <v>1761</v>
      </c>
      <c r="D646" s="2">
        <f>ROW(EtalonRes!A1761)</f>
        <v>1761</v>
      </c>
      <c r="E646" s="2" t="s">
        <v>781</v>
      </c>
      <c r="F646" s="2" t="s">
        <v>433</v>
      </c>
      <c r="G646" s="2" t="s">
        <v>434</v>
      </c>
      <c r="H646" s="2" t="s">
        <v>18</v>
      </c>
      <c r="I646" s="2">
        <f>ROUND(20/100,9)</f>
        <v>0.2</v>
      </c>
      <c r="J646" s="2">
        <v>0</v>
      </c>
      <c r="K646" s="2"/>
      <c r="L646" s="2"/>
      <c r="M646" s="2"/>
      <c r="N646" s="2"/>
      <c r="O646" s="2">
        <f t="shared" si="693"/>
        <v>64.489999999999995</v>
      </c>
      <c r="P646" s="2">
        <f t="shared" si="694"/>
        <v>0</v>
      </c>
      <c r="Q646" s="2">
        <f t="shared" si="695"/>
        <v>0</v>
      </c>
      <c r="R646" s="2">
        <f t="shared" si="696"/>
        <v>0</v>
      </c>
      <c r="S646" s="2">
        <f t="shared" si="697"/>
        <v>64.489999999999995</v>
      </c>
      <c r="T646" s="2">
        <f t="shared" si="698"/>
        <v>0</v>
      </c>
      <c r="U646" s="2">
        <f t="shared" si="699"/>
        <v>7.56</v>
      </c>
      <c r="V646" s="2">
        <f t="shared" si="700"/>
        <v>0</v>
      </c>
      <c r="W646" s="2">
        <f t="shared" si="701"/>
        <v>0</v>
      </c>
      <c r="X646" s="2">
        <f t="shared" si="702"/>
        <v>47.72</v>
      </c>
      <c r="Y646" s="2">
        <f t="shared" si="703"/>
        <v>32.25</v>
      </c>
      <c r="Z646" s="2"/>
      <c r="AA646" s="2">
        <v>27721505</v>
      </c>
      <c r="AB646" s="2">
        <f t="shared" si="704"/>
        <v>322.43</v>
      </c>
      <c r="AC646" s="2">
        <f t="shared" si="732"/>
        <v>0</v>
      </c>
      <c r="AD646" s="2">
        <f t="shared" si="735"/>
        <v>0</v>
      </c>
      <c r="AE646" s="2">
        <f t="shared" si="736"/>
        <v>0</v>
      </c>
      <c r="AF646" s="2">
        <f t="shared" si="736"/>
        <v>322.43</v>
      </c>
      <c r="AG646" s="2">
        <f t="shared" si="705"/>
        <v>0</v>
      </c>
      <c r="AH646" s="2">
        <f t="shared" si="737"/>
        <v>37.799999999999997</v>
      </c>
      <c r="AI646" s="2">
        <f t="shared" si="737"/>
        <v>0</v>
      </c>
      <c r="AJ646" s="2">
        <f t="shared" si="706"/>
        <v>0</v>
      </c>
      <c r="AK646" s="2">
        <v>322.43</v>
      </c>
      <c r="AL646" s="2">
        <v>0</v>
      </c>
      <c r="AM646" s="2">
        <v>0</v>
      </c>
      <c r="AN646" s="2">
        <v>0</v>
      </c>
      <c r="AO646" s="2">
        <v>322.43</v>
      </c>
      <c r="AP646" s="2">
        <v>0</v>
      </c>
      <c r="AQ646" s="2">
        <v>37.799999999999997</v>
      </c>
      <c r="AR646" s="2">
        <v>0</v>
      </c>
      <c r="AS646" s="2">
        <v>0</v>
      </c>
      <c r="AT646" s="2">
        <v>74</v>
      </c>
      <c r="AU646" s="2">
        <v>50</v>
      </c>
      <c r="AV646" s="2">
        <v>1</v>
      </c>
      <c r="AW646" s="2">
        <v>1</v>
      </c>
      <c r="AX646" s="2"/>
      <c r="AY646" s="2"/>
      <c r="AZ646" s="2">
        <v>1</v>
      </c>
      <c r="BA646" s="2">
        <v>1</v>
      </c>
      <c r="BB646" s="2">
        <v>1</v>
      </c>
      <c r="BC646" s="2">
        <v>1</v>
      </c>
      <c r="BD646" s="2" t="s">
        <v>6</v>
      </c>
      <c r="BE646" s="2" t="s">
        <v>6</v>
      </c>
      <c r="BF646" s="2" t="s">
        <v>6</v>
      </c>
      <c r="BG646" s="2" t="s">
        <v>6</v>
      </c>
      <c r="BH646" s="2">
        <v>0</v>
      </c>
      <c r="BI646" s="2">
        <v>1</v>
      </c>
      <c r="BJ646" s="2" t="s">
        <v>435</v>
      </c>
      <c r="BK646" s="2"/>
      <c r="BL646" s="2"/>
      <c r="BM646" s="2">
        <v>65002</v>
      </c>
      <c r="BN646" s="2">
        <v>0</v>
      </c>
      <c r="BO646" s="2" t="s">
        <v>6</v>
      </c>
      <c r="BP646" s="2">
        <v>0</v>
      </c>
      <c r="BQ646" s="2">
        <v>6</v>
      </c>
      <c r="BR646" s="2">
        <v>0</v>
      </c>
      <c r="BS646" s="2">
        <v>1</v>
      </c>
      <c r="BT646" s="2">
        <v>1</v>
      </c>
      <c r="BU646" s="2">
        <v>1</v>
      </c>
      <c r="BV646" s="2">
        <v>1</v>
      </c>
      <c r="BW646" s="2">
        <v>1</v>
      </c>
      <c r="BX646" s="2">
        <v>1</v>
      </c>
      <c r="BY646" s="2" t="s">
        <v>6</v>
      </c>
      <c r="BZ646" s="2">
        <v>74</v>
      </c>
      <c r="CA646" s="2">
        <v>50</v>
      </c>
      <c r="CB646" s="2"/>
      <c r="CC646" s="2"/>
      <c r="CD646" s="2"/>
      <c r="CE646" s="2"/>
      <c r="CF646" s="2">
        <v>0</v>
      </c>
      <c r="CG646" s="2">
        <v>0</v>
      </c>
      <c r="CH646" s="2"/>
      <c r="CI646" s="2"/>
      <c r="CJ646" s="2"/>
      <c r="CK646" s="2"/>
      <c r="CL646" s="2"/>
      <c r="CM646" s="2">
        <v>0</v>
      </c>
      <c r="CN646" s="2" t="s">
        <v>6</v>
      </c>
      <c r="CO646" s="2">
        <v>0</v>
      </c>
      <c r="CP646" s="2">
        <f t="shared" si="707"/>
        <v>64.489999999999995</v>
      </c>
      <c r="CQ646" s="2">
        <f t="shared" si="708"/>
        <v>0</v>
      </c>
      <c r="CR646" s="2">
        <f t="shared" si="709"/>
        <v>0</v>
      </c>
      <c r="CS646" s="2">
        <f t="shared" si="710"/>
        <v>0</v>
      </c>
      <c r="CT646" s="2">
        <f t="shared" si="711"/>
        <v>322.43</v>
      </c>
      <c r="CU646" s="2">
        <f t="shared" si="712"/>
        <v>0</v>
      </c>
      <c r="CV646" s="2">
        <f t="shared" si="713"/>
        <v>37.799999999999997</v>
      </c>
      <c r="CW646" s="2">
        <f t="shared" si="714"/>
        <v>0</v>
      </c>
      <c r="CX646" s="2">
        <f t="shared" si="715"/>
        <v>0</v>
      </c>
      <c r="CY646" s="2">
        <f t="shared" si="716"/>
        <v>47.722599999999993</v>
      </c>
      <c r="CZ646" s="2">
        <f t="shared" si="717"/>
        <v>32.244999999999997</v>
      </c>
      <c r="DA646" s="2"/>
      <c r="DB646" s="2"/>
      <c r="DC646" s="2" t="s">
        <v>6</v>
      </c>
      <c r="DD646" s="2" t="s">
        <v>6</v>
      </c>
      <c r="DE646" s="2" t="s">
        <v>6</v>
      </c>
      <c r="DF646" s="2" t="s">
        <v>6</v>
      </c>
      <c r="DG646" s="2" t="s">
        <v>6</v>
      </c>
      <c r="DH646" s="2" t="s">
        <v>6</v>
      </c>
      <c r="DI646" s="2" t="s">
        <v>6</v>
      </c>
      <c r="DJ646" s="2" t="s">
        <v>6</v>
      </c>
      <c r="DK646" s="2" t="s">
        <v>6</v>
      </c>
      <c r="DL646" s="2" t="s">
        <v>6</v>
      </c>
      <c r="DM646" s="2" t="s">
        <v>6</v>
      </c>
      <c r="DN646" s="2">
        <v>0</v>
      </c>
      <c r="DO646" s="2">
        <v>0</v>
      </c>
      <c r="DP646" s="2">
        <v>1</v>
      </c>
      <c r="DQ646" s="2">
        <v>1</v>
      </c>
      <c r="DR646" s="2"/>
      <c r="DS646" s="2"/>
      <c r="DT646" s="2"/>
      <c r="DU646" s="2">
        <v>1003</v>
      </c>
      <c r="DV646" s="2" t="s">
        <v>18</v>
      </c>
      <c r="DW646" s="2" t="s">
        <v>18</v>
      </c>
      <c r="DX646" s="2">
        <v>100</v>
      </c>
      <c r="DY646" s="2"/>
      <c r="DZ646" s="2"/>
      <c r="EA646" s="2"/>
      <c r="EB646" s="2"/>
      <c r="EC646" s="2"/>
      <c r="ED646" s="2"/>
      <c r="EE646" s="2">
        <v>27029113</v>
      </c>
      <c r="EF646" s="2">
        <v>6</v>
      </c>
      <c r="EG646" s="2" t="s">
        <v>40</v>
      </c>
      <c r="EH646" s="2">
        <v>0</v>
      </c>
      <c r="EI646" s="2" t="s">
        <v>6</v>
      </c>
      <c r="EJ646" s="2">
        <v>1</v>
      </c>
      <c r="EK646" s="2">
        <v>65002</v>
      </c>
      <c r="EL646" s="2" t="s">
        <v>426</v>
      </c>
      <c r="EM646" s="2" t="s">
        <v>427</v>
      </c>
      <c r="EN646" s="2"/>
      <c r="EO646" s="2" t="s">
        <v>6</v>
      </c>
      <c r="EP646" s="2"/>
      <c r="EQ646" s="2">
        <v>0</v>
      </c>
      <c r="ER646" s="2">
        <v>322.43</v>
      </c>
      <c r="ES646" s="2">
        <v>0</v>
      </c>
      <c r="ET646" s="2">
        <v>0</v>
      </c>
      <c r="EU646" s="2">
        <v>0</v>
      </c>
      <c r="EV646" s="2">
        <v>322.43</v>
      </c>
      <c r="EW646" s="2">
        <v>37.799999999999997</v>
      </c>
      <c r="EX646" s="2">
        <v>0</v>
      </c>
      <c r="EY646" s="2">
        <v>0</v>
      </c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>
        <v>0</v>
      </c>
      <c r="FR646" s="2">
        <f t="shared" si="718"/>
        <v>0</v>
      </c>
      <c r="FS646" s="2">
        <v>0</v>
      </c>
      <c r="FT646" s="2"/>
      <c r="FU646" s="2"/>
      <c r="FV646" s="2"/>
      <c r="FW646" s="2"/>
      <c r="FX646" s="2">
        <v>74</v>
      </c>
      <c r="FY646" s="2">
        <v>50</v>
      </c>
      <c r="FZ646" s="2"/>
      <c r="GA646" s="2" t="s">
        <v>6</v>
      </c>
      <c r="GB646" s="2"/>
      <c r="GC646" s="2"/>
      <c r="GD646" s="2">
        <v>0</v>
      </c>
      <c r="GE646" s="2"/>
      <c r="GF646" s="2">
        <v>-1819699879</v>
      </c>
      <c r="GG646" s="2">
        <v>2</v>
      </c>
      <c r="GH646" s="2">
        <v>1</v>
      </c>
      <c r="GI646" s="2">
        <v>-2</v>
      </c>
      <c r="GJ646" s="2">
        <v>0</v>
      </c>
      <c r="GK646" s="2">
        <f>ROUND(R646*(R12)/100,2)</f>
        <v>0</v>
      </c>
      <c r="GL646" s="2">
        <f t="shared" si="719"/>
        <v>0</v>
      </c>
      <c r="GM646" s="2">
        <f t="shared" si="720"/>
        <v>144.46</v>
      </c>
      <c r="GN646" s="2">
        <f t="shared" si="721"/>
        <v>144.46</v>
      </c>
      <c r="GO646" s="2">
        <f t="shared" si="722"/>
        <v>0</v>
      </c>
      <c r="GP646" s="2">
        <f t="shared" si="723"/>
        <v>0</v>
      </c>
      <c r="GQ646" s="2"/>
      <c r="GR646" s="2">
        <v>0</v>
      </c>
      <c r="GS646" s="2">
        <v>3</v>
      </c>
      <c r="GT646" s="2">
        <v>0</v>
      </c>
      <c r="GU646" s="2" t="s">
        <v>6</v>
      </c>
      <c r="GV646" s="2">
        <f t="shared" si="724"/>
        <v>0</v>
      </c>
      <c r="GW646" s="2">
        <v>1</v>
      </c>
      <c r="GX646" s="2">
        <f t="shared" si="725"/>
        <v>0</v>
      </c>
      <c r="GY646" s="2"/>
      <c r="GZ646" s="2"/>
      <c r="HA646" s="2">
        <v>0</v>
      </c>
      <c r="HB646" s="2">
        <v>0</v>
      </c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>
        <v>0</v>
      </c>
      <c r="IL646" s="2"/>
      <c r="IM646" s="2"/>
      <c r="IN646" s="2"/>
      <c r="IO646" s="2"/>
      <c r="IP646" s="2"/>
      <c r="IQ646" s="2"/>
      <c r="IR646" s="2"/>
      <c r="IS646" s="2"/>
      <c r="IT646" s="2"/>
      <c r="IU646" s="2"/>
    </row>
    <row r="647" spans="1:255" x14ac:dyDescent="0.2">
      <c r="A647">
        <v>17</v>
      </c>
      <c r="B647">
        <v>1</v>
      </c>
      <c r="C647">
        <f>ROW(SmtRes!A1762)</f>
        <v>1762</v>
      </c>
      <c r="D647">
        <f>ROW(EtalonRes!A1762)</f>
        <v>1762</v>
      </c>
      <c r="E647" t="s">
        <v>781</v>
      </c>
      <c r="F647" t="s">
        <v>433</v>
      </c>
      <c r="G647" t="s">
        <v>434</v>
      </c>
      <c r="H647" t="s">
        <v>18</v>
      </c>
      <c r="I647">
        <f>ROUND(20/100,9)</f>
        <v>0.2</v>
      </c>
      <c r="J647">
        <v>0</v>
      </c>
      <c r="O647">
        <f t="shared" si="693"/>
        <v>64.489999999999995</v>
      </c>
      <c r="P647">
        <f t="shared" si="694"/>
        <v>0</v>
      </c>
      <c r="Q647">
        <f t="shared" si="695"/>
        <v>0</v>
      </c>
      <c r="R647">
        <f t="shared" si="696"/>
        <v>0</v>
      </c>
      <c r="S647">
        <f t="shared" si="697"/>
        <v>64.489999999999995</v>
      </c>
      <c r="T647">
        <f t="shared" si="698"/>
        <v>0</v>
      </c>
      <c r="U647">
        <f t="shared" si="699"/>
        <v>7.56</v>
      </c>
      <c r="V647">
        <f t="shared" si="700"/>
        <v>0</v>
      </c>
      <c r="W647">
        <f t="shared" si="701"/>
        <v>0</v>
      </c>
      <c r="X647">
        <f t="shared" si="702"/>
        <v>47.72</v>
      </c>
      <c r="Y647">
        <f t="shared" si="703"/>
        <v>32.25</v>
      </c>
      <c r="AA647">
        <v>27721504</v>
      </c>
      <c r="AB647">
        <f t="shared" si="704"/>
        <v>322.43</v>
      </c>
      <c r="AC647">
        <f t="shared" si="732"/>
        <v>0</v>
      </c>
      <c r="AD647">
        <f t="shared" si="735"/>
        <v>0</v>
      </c>
      <c r="AE647">
        <f t="shared" si="736"/>
        <v>0</v>
      </c>
      <c r="AF647">
        <f t="shared" si="736"/>
        <v>322.43</v>
      </c>
      <c r="AG647">
        <f t="shared" si="705"/>
        <v>0</v>
      </c>
      <c r="AH647">
        <f t="shared" si="737"/>
        <v>37.799999999999997</v>
      </c>
      <c r="AI647">
        <f t="shared" si="737"/>
        <v>0</v>
      </c>
      <c r="AJ647">
        <f t="shared" si="706"/>
        <v>0</v>
      </c>
      <c r="AK647">
        <v>322.43</v>
      </c>
      <c r="AL647">
        <v>0</v>
      </c>
      <c r="AM647">
        <v>0</v>
      </c>
      <c r="AN647">
        <v>0</v>
      </c>
      <c r="AO647">
        <v>322.43</v>
      </c>
      <c r="AP647">
        <v>0</v>
      </c>
      <c r="AQ647">
        <v>37.799999999999997</v>
      </c>
      <c r="AR647">
        <v>0</v>
      </c>
      <c r="AS647">
        <v>0</v>
      </c>
      <c r="AT647">
        <v>74</v>
      </c>
      <c r="AU647">
        <v>50</v>
      </c>
      <c r="AV647">
        <v>1</v>
      </c>
      <c r="AW647">
        <v>1</v>
      </c>
      <c r="AZ647">
        <v>1</v>
      </c>
      <c r="BA647">
        <v>1</v>
      </c>
      <c r="BB647">
        <v>1</v>
      </c>
      <c r="BC647">
        <v>1</v>
      </c>
      <c r="BD647" t="s">
        <v>6</v>
      </c>
      <c r="BE647" t="s">
        <v>6</v>
      </c>
      <c r="BF647" t="s">
        <v>6</v>
      </c>
      <c r="BG647" t="s">
        <v>6</v>
      </c>
      <c r="BH647">
        <v>0</v>
      </c>
      <c r="BI647">
        <v>1</v>
      </c>
      <c r="BJ647" t="s">
        <v>435</v>
      </c>
      <c r="BM647">
        <v>65002</v>
      </c>
      <c r="BN647">
        <v>0</v>
      </c>
      <c r="BO647" t="s">
        <v>6</v>
      </c>
      <c r="BP647">
        <v>0</v>
      </c>
      <c r="BQ647">
        <v>6</v>
      </c>
      <c r="BR647">
        <v>0</v>
      </c>
      <c r="BS647">
        <v>1</v>
      </c>
      <c r="BT647">
        <v>1</v>
      </c>
      <c r="BU647">
        <v>1</v>
      </c>
      <c r="BV647">
        <v>1</v>
      </c>
      <c r="BW647">
        <v>1</v>
      </c>
      <c r="BX647">
        <v>1</v>
      </c>
      <c r="BY647" t="s">
        <v>6</v>
      </c>
      <c r="BZ647">
        <v>74</v>
      </c>
      <c r="CA647">
        <v>50</v>
      </c>
      <c r="CF647">
        <v>0</v>
      </c>
      <c r="CG647">
        <v>0</v>
      </c>
      <c r="CM647">
        <v>0</v>
      </c>
      <c r="CN647" t="s">
        <v>6</v>
      </c>
      <c r="CO647">
        <v>0</v>
      </c>
      <c r="CP647">
        <f t="shared" si="707"/>
        <v>64.489999999999995</v>
      </c>
      <c r="CQ647">
        <f t="shared" si="708"/>
        <v>0</v>
      </c>
      <c r="CR647">
        <f t="shared" si="709"/>
        <v>0</v>
      </c>
      <c r="CS647">
        <f t="shared" si="710"/>
        <v>0</v>
      </c>
      <c r="CT647">
        <f t="shared" si="711"/>
        <v>322.43</v>
      </c>
      <c r="CU647">
        <f t="shared" si="712"/>
        <v>0</v>
      </c>
      <c r="CV647">
        <f t="shared" si="713"/>
        <v>37.799999999999997</v>
      </c>
      <c r="CW647">
        <f t="shared" si="714"/>
        <v>0</v>
      </c>
      <c r="CX647">
        <f t="shared" si="715"/>
        <v>0</v>
      </c>
      <c r="CY647">
        <f t="shared" si="716"/>
        <v>47.722599999999993</v>
      </c>
      <c r="CZ647">
        <f t="shared" si="717"/>
        <v>32.244999999999997</v>
      </c>
      <c r="DC647" t="s">
        <v>6</v>
      </c>
      <c r="DD647" t="s">
        <v>6</v>
      </c>
      <c r="DE647" t="s">
        <v>6</v>
      </c>
      <c r="DF647" t="s">
        <v>6</v>
      </c>
      <c r="DG647" t="s">
        <v>6</v>
      </c>
      <c r="DH647" t="s">
        <v>6</v>
      </c>
      <c r="DI647" t="s">
        <v>6</v>
      </c>
      <c r="DJ647" t="s">
        <v>6</v>
      </c>
      <c r="DK647" t="s">
        <v>6</v>
      </c>
      <c r="DL647" t="s">
        <v>6</v>
      </c>
      <c r="DM647" t="s">
        <v>6</v>
      </c>
      <c r="DN647">
        <v>0</v>
      </c>
      <c r="DO647">
        <v>0</v>
      </c>
      <c r="DP647">
        <v>1</v>
      </c>
      <c r="DQ647">
        <v>1</v>
      </c>
      <c r="DU647">
        <v>1003</v>
      </c>
      <c r="DV647" t="s">
        <v>18</v>
      </c>
      <c r="DW647" t="s">
        <v>18</v>
      </c>
      <c r="DX647">
        <v>100</v>
      </c>
      <c r="EE647">
        <v>27029113</v>
      </c>
      <c r="EF647">
        <v>6</v>
      </c>
      <c r="EG647" t="s">
        <v>40</v>
      </c>
      <c r="EH647">
        <v>0</v>
      </c>
      <c r="EI647" t="s">
        <v>6</v>
      </c>
      <c r="EJ647">
        <v>1</v>
      </c>
      <c r="EK647">
        <v>65002</v>
      </c>
      <c r="EL647" t="s">
        <v>426</v>
      </c>
      <c r="EM647" t="s">
        <v>427</v>
      </c>
      <c r="EO647" t="s">
        <v>6</v>
      </c>
      <c r="EQ647">
        <v>0</v>
      </c>
      <c r="ER647">
        <v>322.43</v>
      </c>
      <c r="ES647">
        <v>0</v>
      </c>
      <c r="ET647">
        <v>0</v>
      </c>
      <c r="EU647">
        <v>0</v>
      </c>
      <c r="EV647">
        <v>322.43</v>
      </c>
      <c r="EW647">
        <v>37.799999999999997</v>
      </c>
      <c r="EX647">
        <v>0</v>
      </c>
      <c r="EY647">
        <v>0</v>
      </c>
      <c r="FQ647">
        <v>0</v>
      </c>
      <c r="FR647">
        <f t="shared" si="718"/>
        <v>0</v>
      </c>
      <c r="FS647">
        <v>0</v>
      </c>
      <c r="FX647">
        <v>74</v>
      </c>
      <c r="FY647">
        <v>50</v>
      </c>
      <c r="GA647" t="s">
        <v>6</v>
      </c>
      <c r="GD647">
        <v>0</v>
      </c>
      <c r="GF647">
        <v>-1819699879</v>
      </c>
      <c r="GG647">
        <v>2</v>
      </c>
      <c r="GH647">
        <v>1</v>
      </c>
      <c r="GI647">
        <v>-2</v>
      </c>
      <c r="GJ647">
        <v>0</v>
      </c>
      <c r="GK647">
        <f>ROUND(R647*(S12)/100,2)</f>
        <v>0</v>
      </c>
      <c r="GL647">
        <f t="shared" si="719"/>
        <v>0</v>
      </c>
      <c r="GM647">
        <f t="shared" si="720"/>
        <v>144.46</v>
      </c>
      <c r="GN647">
        <f t="shared" si="721"/>
        <v>144.46</v>
      </c>
      <c r="GO647">
        <f t="shared" si="722"/>
        <v>0</v>
      </c>
      <c r="GP647">
        <f t="shared" si="723"/>
        <v>0</v>
      </c>
      <c r="GR647">
        <v>0</v>
      </c>
      <c r="GS647">
        <v>0</v>
      </c>
      <c r="GT647">
        <v>0</v>
      </c>
      <c r="GU647" t="s">
        <v>6</v>
      </c>
      <c r="GV647">
        <f t="shared" si="724"/>
        <v>0</v>
      </c>
      <c r="GW647">
        <v>1</v>
      </c>
      <c r="GX647">
        <f t="shared" si="725"/>
        <v>0</v>
      </c>
      <c r="HA647">
        <v>0</v>
      </c>
      <c r="HB647">
        <v>0</v>
      </c>
      <c r="IK647">
        <v>0</v>
      </c>
    </row>
    <row r="648" spans="1:255" x14ac:dyDescent="0.2">
      <c r="A648" s="2">
        <v>17</v>
      </c>
      <c r="B648" s="2">
        <v>1</v>
      </c>
      <c r="C648" s="2">
        <f>ROW(SmtRes!A1770)</f>
        <v>1770</v>
      </c>
      <c r="D648" s="2">
        <f>ROW(EtalonRes!A1770)</f>
        <v>1770</v>
      </c>
      <c r="E648" s="2" t="s">
        <v>782</v>
      </c>
      <c r="F648" s="2" t="s">
        <v>328</v>
      </c>
      <c r="G648" s="2" t="s">
        <v>329</v>
      </c>
      <c r="H648" s="2" t="s">
        <v>32</v>
      </c>
      <c r="I648" s="2">
        <f>ROUND(238.26/100,9)</f>
        <v>2.3826000000000001</v>
      </c>
      <c r="J648" s="2">
        <v>0</v>
      </c>
      <c r="K648" s="2"/>
      <c r="L648" s="2"/>
      <c r="M648" s="2"/>
      <c r="N648" s="2"/>
      <c r="O648" s="2">
        <f t="shared" si="693"/>
        <v>813.04</v>
      </c>
      <c r="P648" s="2">
        <f t="shared" si="694"/>
        <v>2.95</v>
      </c>
      <c r="Q648" s="2">
        <f t="shared" si="695"/>
        <v>50.73</v>
      </c>
      <c r="R648" s="2">
        <f t="shared" si="696"/>
        <v>30.02</v>
      </c>
      <c r="S648" s="2">
        <f t="shared" si="697"/>
        <v>759.36</v>
      </c>
      <c r="T648" s="2">
        <f t="shared" si="698"/>
        <v>0</v>
      </c>
      <c r="U648" s="2">
        <f t="shared" si="699"/>
        <v>89.022275100000002</v>
      </c>
      <c r="V648" s="2">
        <f t="shared" si="700"/>
        <v>2.7697725000000002</v>
      </c>
      <c r="W648" s="2">
        <f t="shared" si="701"/>
        <v>0</v>
      </c>
      <c r="X648" s="2">
        <f t="shared" si="702"/>
        <v>749.91</v>
      </c>
      <c r="Y648" s="2">
        <f t="shared" si="703"/>
        <v>371.01</v>
      </c>
      <c r="Z648" s="2"/>
      <c r="AA648" s="2">
        <v>27721505</v>
      </c>
      <c r="AB648" s="2">
        <f t="shared" si="704"/>
        <v>341.24</v>
      </c>
      <c r="AC648" s="2">
        <f t="shared" si="732"/>
        <v>1.24</v>
      </c>
      <c r="AD648" s="2">
        <f>ROUND(((((ET648*1.25))-((EU648*1.25)))+AE648),2)</f>
        <v>21.29</v>
      </c>
      <c r="AE648" s="2">
        <f>ROUND(((EU648*1.25)),2)</f>
        <v>12.6</v>
      </c>
      <c r="AF648" s="2">
        <f>ROUND(((EV648*1.15)),2)</f>
        <v>318.70999999999998</v>
      </c>
      <c r="AG648" s="2">
        <f t="shared" si="705"/>
        <v>0</v>
      </c>
      <c r="AH648" s="2">
        <f>((EW648*1.15))</f>
        <v>37.363500000000002</v>
      </c>
      <c r="AI648" s="2">
        <f>((EX648*1.25))</f>
        <v>1.1625000000000001</v>
      </c>
      <c r="AJ648" s="2">
        <f t="shared" si="706"/>
        <v>0</v>
      </c>
      <c r="AK648" s="2">
        <v>295.41000000000003</v>
      </c>
      <c r="AL648" s="2">
        <v>1.24</v>
      </c>
      <c r="AM648" s="2">
        <v>17.03</v>
      </c>
      <c r="AN648" s="2">
        <v>10.08</v>
      </c>
      <c r="AO648" s="2">
        <v>277.14</v>
      </c>
      <c r="AP648" s="2">
        <v>0</v>
      </c>
      <c r="AQ648" s="2">
        <v>32.49</v>
      </c>
      <c r="AR648" s="2">
        <v>0.93</v>
      </c>
      <c r="AS648" s="2">
        <v>0</v>
      </c>
      <c r="AT648" s="2">
        <v>95</v>
      </c>
      <c r="AU648" s="2">
        <v>47</v>
      </c>
      <c r="AV648" s="2">
        <v>1</v>
      </c>
      <c r="AW648" s="2">
        <v>1</v>
      </c>
      <c r="AX648" s="2"/>
      <c r="AY648" s="2"/>
      <c r="AZ648" s="2">
        <v>1</v>
      </c>
      <c r="BA648" s="2">
        <v>1</v>
      </c>
      <c r="BB648" s="2">
        <v>1</v>
      </c>
      <c r="BC648" s="2">
        <v>1</v>
      </c>
      <c r="BD648" s="2" t="s">
        <v>6</v>
      </c>
      <c r="BE648" s="2" t="s">
        <v>6</v>
      </c>
      <c r="BF648" s="2" t="s">
        <v>6</v>
      </c>
      <c r="BG648" s="2" t="s">
        <v>6</v>
      </c>
      <c r="BH648" s="2">
        <v>0</v>
      </c>
      <c r="BI648" s="2">
        <v>1</v>
      </c>
      <c r="BJ648" s="2" t="s">
        <v>330</v>
      </c>
      <c r="BK648" s="2"/>
      <c r="BL648" s="2"/>
      <c r="BM648" s="2">
        <v>15001</v>
      </c>
      <c r="BN648" s="2">
        <v>0</v>
      </c>
      <c r="BO648" s="2" t="s">
        <v>6</v>
      </c>
      <c r="BP648" s="2">
        <v>0</v>
      </c>
      <c r="BQ648" s="2">
        <v>2</v>
      </c>
      <c r="BR648" s="2">
        <v>0</v>
      </c>
      <c r="BS648" s="2">
        <v>1</v>
      </c>
      <c r="BT648" s="2">
        <v>1</v>
      </c>
      <c r="BU648" s="2">
        <v>1</v>
      </c>
      <c r="BV648" s="2">
        <v>1</v>
      </c>
      <c r="BW648" s="2">
        <v>1</v>
      </c>
      <c r="BX648" s="2">
        <v>1</v>
      </c>
      <c r="BY648" s="2" t="s">
        <v>6</v>
      </c>
      <c r="BZ648" s="2">
        <v>105</v>
      </c>
      <c r="CA648" s="2">
        <v>55</v>
      </c>
      <c r="CB648" s="2"/>
      <c r="CC648" s="2"/>
      <c r="CD648" s="2"/>
      <c r="CE648" s="2"/>
      <c r="CF648" s="2">
        <v>0</v>
      </c>
      <c r="CG648" s="2">
        <v>0</v>
      </c>
      <c r="CH648" s="2"/>
      <c r="CI648" s="2"/>
      <c r="CJ648" s="2"/>
      <c r="CK648" s="2"/>
      <c r="CL648" s="2"/>
      <c r="CM648" s="2">
        <v>0</v>
      </c>
      <c r="CN648" s="2" t="s">
        <v>1470</v>
      </c>
      <c r="CO648" s="2">
        <v>0</v>
      </c>
      <c r="CP648" s="2">
        <f t="shared" si="707"/>
        <v>813.04</v>
      </c>
      <c r="CQ648" s="2">
        <f t="shared" si="708"/>
        <v>1.24</v>
      </c>
      <c r="CR648" s="2">
        <f t="shared" si="709"/>
        <v>21.29</v>
      </c>
      <c r="CS648" s="2">
        <f t="shared" si="710"/>
        <v>12.6</v>
      </c>
      <c r="CT648" s="2">
        <f t="shared" si="711"/>
        <v>318.70999999999998</v>
      </c>
      <c r="CU648" s="2">
        <f t="shared" si="712"/>
        <v>0</v>
      </c>
      <c r="CV648" s="2">
        <f t="shared" si="713"/>
        <v>37.363500000000002</v>
      </c>
      <c r="CW648" s="2">
        <f t="shared" si="714"/>
        <v>1.1625000000000001</v>
      </c>
      <c r="CX648" s="2">
        <f t="shared" si="715"/>
        <v>0</v>
      </c>
      <c r="CY648" s="2">
        <f t="shared" si="716"/>
        <v>749.91100000000006</v>
      </c>
      <c r="CZ648" s="2">
        <f t="shared" si="717"/>
        <v>371.0086</v>
      </c>
      <c r="DA648" s="2"/>
      <c r="DB648" s="2"/>
      <c r="DC648" s="2" t="s">
        <v>6</v>
      </c>
      <c r="DD648" s="2" t="s">
        <v>6</v>
      </c>
      <c r="DE648" s="2" t="s">
        <v>102</v>
      </c>
      <c r="DF648" s="2" t="s">
        <v>102</v>
      </c>
      <c r="DG648" s="2" t="s">
        <v>103</v>
      </c>
      <c r="DH648" s="2" t="s">
        <v>6</v>
      </c>
      <c r="DI648" s="2" t="s">
        <v>103</v>
      </c>
      <c r="DJ648" s="2" t="s">
        <v>102</v>
      </c>
      <c r="DK648" s="2" t="s">
        <v>6</v>
      </c>
      <c r="DL648" s="2" t="s">
        <v>6</v>
      </c>
      <c r="DM648" s="2" t="s">
        <v>6</v>
      </c>
      <c r="DN648" s="2">
        <v>0</v>
      </c>
      <c r="DO648" s="2">
        <v>0</v>
      </c>
      <c r="DP648" s="2">
        <v>1</v>
      </c>
      <c r="DQ648" s="2">
        <v>1</v>
      </c>
      <c r="DR648" s="2"/>
      <c r="DS648" s="2"/>
      <c r="DT648" s="2"/>
      <c r="DU648" s="2">
        <v>1005</v>
      </c>
      <c r="DV648" s="2" t="s">
        <v>32</v>
      </c>
      <c r="DW648" s="2" t="s">
        <v>32</v>
      </c>
      <c r="DX648" s="2">
        <v>100</v>
      </c>
      <c r="DY648" s="2"/>
      <c r="DZ648" s="2"/>
      <c r="EA648" s="2"/>
      <c r="EB648" s="2"/>
      <c r="EC648" s="2"/>
      <c r="ED648" s="2"/>
      <c r="EE648" s="2">
        <v>27029049</v>
      </c>
      <c r="EF648" s="2">
        <v>2</v>
      </c>
      <c r="EG648" s="2" t="s">
        <v>23</v>
      </c>
      <c r="EH648" s="2">
        <v>0</v>
      </c>
      <c r="EI648" s="2" t="s">
        <v>6</v>
      </c>
      <c r="EJ648" s="2">
        <v>1</v>
      </c>
      <c r="EK648" s="2">
        <v>15001</v>
      </c>
      <c r="EL648" s="2" t="s">
        <v>24</v>
      </c>
      <c r="EM648" s="2" t="s">
        <v>25</v>
      </c>
      <c r="EN648" s="2"/>
      <c r="EO648" s="2" t="s">
        <v>106</v>
      </c>
      <c r="EP648" s="2"/>
      <c r="EQ648" s="2">
        <v>0</v>
      </c>
      <c r="ER648" s="2">
        <v>295.41000000000003</v>
      </c>
      <c r="ES648" s="2">
        <v>1.24</v>
      </c>
      <c r="ET648" s="2">
        <v>17.03</v>
      </c>
      <c r="EU648" s="2">
        <v>10.08</v>
      </c>
      <c r="EV648" s="2">
        <v>277.14</v>
      </c>
      <c r="EW648" s="2">
        <v>32.49</v>
      </c>
      <c r="EX648" s="2">
        <v>0.93</v>
      </c>
      <c r="EY648" s="2">
        <v>0</v>
      </c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>
        <v>0</v>
      </c>
      <c r="FR648" s="2">
        <f t="shared" si="718"/>
        <v>0</v>
      </c>
      <c r="FS648" s="2">
        <v>0</v>
      </c>
      <c r="FT648" s="2" t="s">
        <v>27</v>
      </c>
      <c r="FU648" s="2" t="s">
        <v>28</v>
      </c>
      <c r="FV648" s="2"/>
      <c r="FW648" s="2"/>
      <c r="FX648" s="2">
        <v>94.5</v>
      </c>
      <c r="FY648" s="2">
        <v>46.75</v>
      </c>
      <c r="FZ648" s="2"/>
      <c r="GA648" s="2" t="s">
        <v>6</v>
      </c>
      <c r="GB648" s="2"/>
      <c r="GC648" s="2"/>
      <c r="GD648" s="2">
        <v>0</v>
      </c>
      <c r="GE648" s="2"/>
      <c r="GF648" s="2">
        <v>-357803777</v>
      </c>
      <c r="GG648" s="2">
        <v>2</v>
      </c>
      <c r="GH648" s="2">
        <v>1</v>
      </c>
      <c r="GI648" s="2">
        <v>-2</v>
      </c>
      <c r="GJ648" s="2">
        <v>0</v>
      </c>
      <c r="GK648" s="2">
        <f>ROUND(R648*(R12)/100,2)</f>
        <v>0</v>
      </c>
      <c r="GL648" s="2">
        <f t="shared" si="719"/>
        <v>0</v>
      </c>
      <c r="GM648" s="2">
        <f t="shared" si="720"/>
        <v>1933.96</v>
      </c>
      <c r="GN648" s="2">
        <f t="shared" si="721"/>
        <v>1933.96</v>
      </c>
      <c r="GO648" s="2">
        <f t="shared" si="722"/>
        <v>0</v>
      </c>
      <c r="GP648" s="2">
        <f t="shared" si="723"/>
        <v>0</v>
      </c>
      <c r="GQ648" s="2"/>
      <c r="GR648" s="2">
        <v>0</v>
      </c>
      <c r="GS648" s="2">
        <v>3</v>
      </c>
      <c r="GT648" s="2">
        <v>0</v>
      </c>
      <c r="GU648" s="2" t="s">
        <v>6</v>
      </c>
      <c r="GV648" s="2">
        <f t="shared" si="724"/>
        <v>0</v>
      </c>
      <c r="GW648" s="2">
        <v>1</v>
      </c>
      <c r="GX648" s="2">
        <f t="shared" si="725"/>
        <v>0</v>
      </c>
      <c r="GY648" s="2"/>
      <c r="GZ648" s="2"/>
      <c r="HA648" s="2">
        <v>0</v>
      </c>
      <c r="HB648" s="2">
        <v>0</v>
      </c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>
        <v>0</v>
      </c>
      <c r="IL648" s="2"/>
      <c r="IM648" s="2"/>
      <c r="IN648" s="2"/>
      <c r="IO648" s="2"/>
      <c r="IP648" s="2"/>
      <c r="IQ648" s="2"/>
      <c r="IR648" s="2"/>
      <c r="IS648" s="2"/>
      <c r="IT648" s="2"/>
      <c r="IU648" s="2"/>
    </row>
    <row r="649" spans="1:255" x14ac:dyDescent="0.2">
      <c r="A649">
        <v>17</v>
      </c>
      <c r="B649">
        <v>1</v>
      </c>
      <c r="C649">
        <f>ROW(SmtRes!A1778)</f>
        <v>1778</v>
      </c>
      <c r="D649">
        <f>ROW(EtalonRes!A1778)</f>
        <v>1778</v>
      </c>
      <c r="E649" t="s">
        <v>782</v>
      </c>
      <c r="F649" t="s">
        <v>328</v>
      </c>
      <c r="G649" t="s">
        <v>329</v>
      </c>
      <c r="H649" t="s">
        <v>32</v>
      </c>
      <c r="I649">
        <f>ROUND(238.26/100,9)</f>
        <v>2.3826000000000001</v>
      </c>
      <c r="J649">
        <v>0</v>
      </c>
      <c r="O649">
        <f t="shared" si="693"/>
        <v>813.04</v>
      </c>
      <c r="P649">
        <f t="shared" si="694"/>
        <v>2.95</v>
      </c>
      <c r="Q649">
        <f t="shared" si="695"/>
        <v>50.73</v>
      </c>
      <c r="R649">
        <f t="shared" si="696"/>
        <v>30.02</v>
      </c>
      <c r="S649">
        <f t="shared" si="697"/>
        <v>759.36</v>
      </c>
      <c r="T649">
        <f t="shared" si="698"/>
        <v>0</v>
      </c>
      <c r="U649">
        <f t="shared" si="699"/>
        <v>89.022275100000002</v>
      </c>
      <c r="V649">
        <f t="shared" si="700"/>
        <v>2.7697725000000002</v>
      </c>
      <c r="W649">
        <f t="shared" si="701"/>
        <v>0</v>
      </c>
      <c r="X649">
        <f t="shared" si="702"/>
        <v>749.91</v>
      </c>
      <c r="Y649">
        <f t="shared" si="703"/>
        <v>371.01</v>
      </c>
      <c r="AA649">
        <v>27721504</v>
      </c>
      <c r="AB649">
        <f t="shared" si="704"/>
        <v>341.24</v>
      </c>
      <c r="AC649">
        <f t="shared" si="732"/>
        <v>1.24</v>
      </c>
      <c r="AD649">
        <f>ROUND(((((ET649*1.25))-((EU649*1.25)))+AE649),2)</f>
        <v>21.29</v>
      </c>
      <c r="AE649">
        <f>ROUND(((EU649*1.25)),2)</f>
        <v>12.6</v>
      </c>
      <c r="AF649">
        <f>ROUND(((EV649*1.15)),2)</f>
        <v>318.70999999999998</v>
      </c>
      <c r="AG649">
        <f t="shared" si="705"/>
        <v>0</v>
      </c>
      <c r="AH649">
        <f>((EW649*1.15))</f>
        <v>37.363500000000002</v>
      </c>
      <c r="AI649">
        <f>((EX649*1.25))</f>
        <v>1.1625000000000001</v>
      </c>
      <c r="AJ649">
        <f t="shared" si="706"/>
        <v>0</v>
      </c>
      <c r="AK649">
        <v>295.41000000000003</v>
      </c>
      <c r="AL649">
        <v>1.24</v>
      </c>
      <c r="AM649">
        <v>17.03</v>
      </c>
      <c r="AN649">
        <v>10.08</v>
      </c>
      <c r="AO649">
        <v>277.14</v>
      </c>
      <c r="AP649">
        <v>0</v>
      </c>
      <c r="AQ649">
        <v>32.49</v>
      </c>
      <c r="AR649">
        <v>0.93</v>
      </c>
      <c r="AS649">
        <v>0</v>
      </c>
      <c r="AT649">
        <v>95</v>
      </c>
      <c r="AU649">
        <v>47</v>
      </c>
      <c r="AV649">
        <v>1</v>
      </c>
      <c r="AW649">
        <v>1</v>
      </c>
      <c r="AZ649">
        <v>1</v>
      </c>
      <c r="BA649">
        <v>1</v>
      </c>
      <c r="BB649">
        <v>1</v>
      </c>
      <c r="BC649">
        <v>1</v>
      </c>
      <c r="BD649" t="s">
        <v>6</v>
      </c>
      <c r="BE649" t="s">
        <v>6</v>
      </c>
      <c r="BF649" t="s">
        <v>6</v>
      </c>
      <c r="BG649" t="s">
        <v>6</v>
      </c>
      <c r="BH649">
        <v>0</v>
      </c>
      <c r="BI649">
        <v>1</v>
      </c>
      <c r="BJ649" t="s">
        <v>330</v>
      </c>
      <c r="BM649">
        <v>15001</v>
      </c>
      <c r="BN649">
        <v>0</v>
      </c>
      <c r="BO649" t="s">
        <v>6</v>
      </c>
      <c r="BP649">
        <v>0</v>
      </c>
      <c r="BQ649">
        <v>2</v>
      </c>
      <c r="BR649">
        <v>0</v>
      </c>
      <c r="BS649">
        <v>1</v>
      </c>
      <c r="BT649">
        <v>1</v>
      </c>
      <c r="BU649">
        <v>1</v>
      </c>
      <c r="BV649">
        <v>1</v>
      </c>
      <c r="BW649">
        <v>1</v>
      </c>
      <c r="BX649">
        <v>1</v>
      </c>
      <c r="BY649" t="s">
        <v>6</v>
      </c>
      <c r="BZ649">
        <v>105</v>
      </c>
      <c r="CA649">
        <v>55</v>
      </c>
      <c r="CF649">
        <v>0</v>
      </c>
      <c r="CG649">
        <v>0</v>
      </c>
      <c r="CM649">
        <v>0</v>
      </c>
      <c r="CN649" t="s">
        <v>1470</v>
      </c>
      <c r="CO649">
        <v>0</v>
      </c>
      <c r="CP649">
        <f t="shared" si="707"/>
        <v>813.04</v>
      </c>
      <c r="CQ649">
        <f t="shared" si="708"/>
        <v>1.24</v>
      </c>
      <c r="CR649">
        <f t="shared" si="709"/>
        <v>21.29</v>
      </c>
      <c r="CS649">
        <f t="shared" si="710"/>
        <v>12.6</v>
      </c>
      <c r="CT649">
        <f t="shared" si="711"/>
        <v>318.70999999999998</v>
      </c>
      <c r="CU649">
        <f t="shared" si="712"/>
        <v>0</v>
      </c>
      <c r="CV649">
        <f t="shared" si="713"/>
        <v>37.363500000000002</v>
      </c>
      <c r="CW649">
        <f t="shared" si="714"/>
        <v>1.1625000000000001</v>
      </c>
      <c r="CX649">
        <f t="shared" si="715"/>
        <v>0</v>
      </c>
      <c r="CY649">
        <f t="shared" si="716"/>
        <v>749.91100000000006</v>
      </c>
      <c r="CZ649">
        <f t="shared" si="717"/>
        <v>371.0086</v>
      </c>
      <c r="DC649" t="s">
        <v>6</v>
      </c>
      <c r="DD649" t="s">
        <v>6</v>
      </c>
      <c r="DE649" t="s">
        <v>102</v>
      </c>
      <c r="DF649" t="s">
        <v>102</v>
      </c>
      <c r="DG649" t="s">
        <v>103</v>
      </c>
      <c r="DH649" t="s">
        <v>6</v>
      </c>
      <c r="DI649" t="s">
        <v>103</v>
      </c>
      <c r="DJ649" t="s">
        <v>102</v>
      </c>
      <c r="DK649" t="s">
        <v>6</v>
      </c>
      <c r="DL649" t="s">
        <v>6</v>
      </c>
      <c r="DM649" t="s">
        <v>6</v>
      </c>
      <c r="DN649">
        <v>0</v>
      </c>
      <c r="DO649">
        <v>0</v>
      </c>
      <c r="DP649">
        <v>1</v>
      </c>
      <c r="DQ649">
        <v>1</v>
      </c>
      <c r="DU649">
        <v>1005</v>
      </c>
      <c r="DV649" t="s">
        <v>32</v>
      </c>
      <c r="DW649" t="s">
        <v>32</v>
      </c>
      <c r="DX649">
        <v>100</v>
      </c>
      <c r="EE649">
        <v>27029049</v>
      </c>
      <c r="EF649">
        <v>2</v>
      </c>
      <c r="EG649" t="s">
        <v>23</v>
      </c>
      <c r="EH649">
        <v>0</v>
      </c>
      <c r="EI649" t="s">
        <v>6</v>
      </c>
      <c r="EJ649">
        <v>1</v>
      </c>
      <c r="EK649">
        <v>15001</v>
      </c>
      <c r="EL649" t="s">
        <v>24</v>
      </c>
      <c r="EM649" t="s">
        <v>25</v>
      </c>
      <c r="EO649" t="s">
        <v>106</v>
      </c>
      <c r="EQ649">
        <v>0</v>
      </c>
      <c r="ER649">
        <v>295.41000000000003</v>
      </c>
      <c r="ES649">
        <v>1.24</v>
      </c>
      <c r="ET649">
        <v>17.03</v>
      </c>
      <c r="EU649">
        <v>10.08</v>
      </c>
      <c r="EV649">
        <v>277.14</v>
      </c>
      <c r="EW649">
        <v>32.49</v>
      </c>
      <c r="EX649">
        <v>0.93</v>
      </c>
      <c r="EY649">
        <v>0</v>
      </c>
      <c r="FQ649">
        <v>0</v>
      </c>
      <c r="FR649">
        <f t="shared" si="718"/>
        <v>0</v>
      </c>
      <c r="FS649">
        <v>0</v>
      </c>
      <c r="FT649" t="s">
        <v>27</v>
      </c>
      <c r="FU649" t="s">
        <v>28</v>
      </c>
      <c r="FX649">
        <v>94.5</v>
      </c>
      <c r="FY649">
        <v>46.75</v>
      </c>
      <c r="GA649" t="s">
        <v>6</v>
      </c>
      <c r="GD649">
        <v>0</v>
      </c>
      <c r="GF649">
        <v>-357803777</v>
      </c>
      <c r="GG649">
        <v>2</v>
      </c>
      <c r="GH649">
        <v>1</v>
      </c>
      <c r="GI649">
        <v>-2</v>
      </c>
      <c r="GJ649">
        <v>0</v>
      </c>
      <c r="GK649">
        <f>ROUND(R649*(S12)/100,2)</f>
        <v>0</v>
      </c>
      <c r="GL649">
        <f t="shared" si="719"/>
        <v>0</v>
      </c>
      <c r="GM649">
        <f t="shared" si="720"/>
        <v>1933.96</v>
      </c>
      <c r="GN649">
        <f t="shared" si="721"/>
        <v>1933.96</v>
      </c>
      <c r="GO649">
        <f t="shared" si="722"/>
        <v>0</v>
      </c>
      <c r="GP649">
        <f t="shared" si="723"/>
        <v>0</v>
      </c>
      <c r="GR649">
        <v>0</v>
      </c>
      <c r="GS649">
        <v>0</v>
      </c>
      <c r="GT649">
        <v>0</v>
      </c>
      <c r="GU649" t="s">
        <v>6</v>
      </c>
      <c r="GV649">
        <f t="shared" si="724"/>
        <v>0</v>
      </c>
      <c r="GW649">
        <v>1</v>
      </c>
      <c r="GX649">
        <f t="shared" si="725"/>
        <v>0</v>
      </c>
      <c r="HA649">
        <v>0</v>
      </c>
      <c r="HB649">
        <v>0</v>
      </c>
      <c r="IK649">
        <v>0</v>
      </c>
    </row>
    <row r="650" spans="1:255" x14ac:dyDescent="0.2">
      <c r="A650" s="2">
        <v>18</v>
      </c>
      <c r="B650" s="2">
        <v>1</v>
      </c>
      <c r="C650" s="2">
        <v>1769</v>
      </c>
      <c r="D650" s="2"/>
      <c r="E650" s="2" t="s">
        <v>783</v>
      </c>
      <c r="F650" s="2" t="s">
        <v>332</v>
      </c>
      <c r="G650" s="2" t="s">
        <v>333</v>
      </c>
      <c r="H650" s="2" t="s">
        <v>178</v>
      </c>
      <c r="I650" s="2">
        <f>I648*J650</f>
        <v>2025.21</v>
      </c>
      <c r="J650" s="2">
        <v>850</v>
      </c>
      <c r="K650" s="2"/>
      <c r="L650" s="2"/>
      <c r="M650" s="2"/>
      <c r="N650" s="2"/>
      <c r="O650" s="2">
        <f t="shared" ref="O650:O681" si="738">ROUND(CP650,2)</f>
        <v>4192.18</v>
      </c>
      <c r="P650" s="2">
        <f t="shared" ref="P650:P681" si="739">ROUND(CQ650*I650,2)</f>
        <v>4192.18</v>
      </c>
      <c r="Q650" s="2">
        <f t="shared" ref="Q650:Q681" si="740">ROUND(CR650*I650,2)</f>
        <v>0</v>
      </c>
      <c r="R650" s="2">
        <f t="shared" ref="R650:R681" si="741">ROUND(CS650*I650,2)</f>
        <v>0</v>
      </c>
      <c r="S650" s="2">
        <f t="shared" ref="S650:S681" si="742">ROUND(CT650*I650,2)</f>
        <v>0</v>
      </c>
      <c r="T650" s="2">
        <f t="shared" ref="T650:T681" si="743">ROUND(CU650*I650,2)</f>
        <v>0</v>
      </c>
      <c r="U650" s="2">
        <f t="shared" ref="U650:U681" si="744">CV650*I650</f>
        <v>0</v>
      </c>
      <c r="V650" s="2">
        <f t="shared" ref="V650:V681" si="745">CW650*I650</f>
        <v>0</v>
      </c>
      <c r="W650" s="2">
        <f t="shared" ref="W650:W681" si="746">ROUND(CX650*I650,2)</f>
        <v>0</v>
      </c>
      <c r="X650" s="2">
        <f t="shared" ref="X650:X681" si="747">ROUND(CY650,2)</f>
        <v>0</v>
      </c>
      <c r="Y650" s="2">
        <f t="shared" ref="Y650:Y681" si="748">ROUND(CZ650,2)</f>
        <v>0</v>
      </c>
      <c r="Z650" s="2"/>
      <c r="AA650" s="2">
        <v>27721505</v>
      </c>
      <c r="AB650" s="2">
        <f t="shared" ref="AB650:AB681" si="749">ROUND((AC650+AD650+AF650),2)</f>
        <v>2.0699999999999998</v>
      </c>
      <c r="AC650" s="2">
        <f t="shared" si="732"/>
        <v>2.0699999999999998</v>
      </c>
      <c r="AD650" s="2">
        <f>ROUND((((ET650)-(EU650))+AE650),2)</f>
        <v>0</v>
      </c>
      <c r="AE650" s="2">
        <f t="shared" ref="AE650:AF653" si="750">ROUND((EU650),2)</f>
        <v>0</v>
      </c>
      <c r="AF650" s="2">
        <f t="shared" si="750"/>
        <v>0</v>
      </c>
      <c r="AG650" s="2">
        <f t="shared" ref="AG650:AG681" si="751">ROUND((AP650),2)</f>
        <v>0</v>
      </c>
      <c r="AH650" s="2">
        <f t="shared" ref="AH650:AI653" si="752">(EW650)</f>
        <v>0</v>
      </c>
      <c r="AI650" s="2">
        <f t="shared" si="752"/>
        <v>0</v>
      </c>
      <c r="AJ650" s="2">
        <f t="shared" ref="AJ650:AJ681" si="753">ROUND((AS650),2)</f>
        <v>0</v>
      </c>
      <c r="AK650" s="2">
        <v>2.0699999999999998</v>
      </c>
      <c r="AL650" s="2">
        <v>2.0699999999999998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  <c r="AS650" s="2">
        <v>0</v>
      </c>
      <c r="AT650" s="2">
        <v>79</v>
      </c>
      <c r="AU650" s="2">
        <v>50</v>
      </c>
      <c r="AV650" s="2">
        <v>1</v>
      </c>
      <c r="AW650" s="2">
        <v>1</v>
      </c>
      <c r="AX650" s="2"/>
      <c r="AY650" s="2"/>
      <c r="AZ650" s="2">
        <v>1</v>
      </c>
      <c r="BA650" s="2">
        <v>1</v>
      </c>
      <c r="BB650" s="2">
        <v>1</v>
      </c>
      <c r="BC650" s="2">
        <v>1</v>
      </c>
      <c r="BD650" s="2" t="s">
        <v>6</v>
      </c>
      <c r="BE650" s="2" t="s">
        <v>6</v>
      </c>
      <c r="BF650" s="2" t="s">
        <v>6</v>
      </c>
      <c r="BG650" s="2" t="s">
        <v>6</v>
      </c>
      <c r="BH650" s="2">
        <v>3</v>
      </c>
      <c r="BI650" s="2">
        <v>1</v>
      </c>
      <c r="BJ650" s="2" t="s">
        <v>334</v>
      </c>
      <c r="BK650" s="2"/>
      <c r="BL650" s="2"/>
      <c r="BM650" s="2">
        <v>61001</v>
      </c>
      <c r="BN650" s="2">
        <v>0</v>
      </c>
      <c r="BO650" s="2" t="s">
        <v>6</v>
      </c>
      <c r="BP650" s="2">
        <v>0</v>
      </c>
      <c r="BQ650" s="2">
        <v>6</v>
      </c>
      <c r="BR650" s="2">
        <v>0</v>
      </c>
      <c r="BS650" s="2">
        <v>1</v>
      </c>
      <c r="BT650" s="2">
        <v>1</v>
      </c>
      <c r="BU650" s="2">
        <v>1</v>
      </c>
      <c r="BV650" s="2">
        <v>1</v>
      </c>
      <c r="BW650" s="2">
        <v>1</v>
      </c>
      <c r="BX650" s="2">
        <v>1</v>
      </c>
      <c r="BY650" s="2" t="s">
        <v>6</v>
      </c>
      <c r="BZ650" s="2">
        <v>79</v>
      </c>
      <c r="CA650" s="2">
        <v>50</v>
      </c>
      <c r="CB650" s="2"/>
      <c r="CC650" s="2"/>
      <c r="CD650" s="2"/>
      <c r="CE650" s="2"/>
      <c r="CF650" s="2">
        <v>0</v>
      </c>
      <c r="CG650" s="2">
        <v>0</v>
      </c>
      <c r="CH650" s="2"/>
      <c r="CI650" s="2"/>
      <c r="CJ650" s="2"/>
      <c r="CK650" s="2"/>
      <c r="CL650" s="2"/>
      <c r="CM650" s="2">
        <v>0</v>
      </c>
      <c r="CN650" s="2" t="s">
        <v>6</v>
      </c>
      <c r="CO650" s="2">
        <v>0</v>
      </c>
      <c r="CP650" s="2">
        <f t="shared" ref="CP650:CP681" si="754">(P650+Q650+S650)</f>
        <v>4192.18</v>
      </c>
      <c r="CQ650" s="2">
        <f t="shared" ref="CQ650:CQ681" si="755">AC650*BC650</f>
        <v>2.0699999999999998</v>
      </c>
      <c r="CR650" s="2">
        <f t="shared" ref="CR650:CR681" si="756">AD650*BB650</f>
        <v>0</v>
      </c>
      <c r="CS650" s="2">
        <f t="shared" ref="CS650:CS681" si="757">AE650*BS650</f>
        <v>0</v>
      </c>
      <c r="CT650" s="2">
        <f t="shared" ref="CT650:CT681" si="758">AF650*BA650</f>
        <v>0</v>
      </c>
      <c r="CU650" s="2">
        <f t="shared" ref="CU650:CU681" si="759">AG650</f>
        <v>0</v>
      </c>
      <c r="CV650" s="2">
        <f t="shared" ref="CV650:CV681" si="760">AH650</f>
        <v>0</v>
      </c>
      <c r="CW650" s="2">
        <f t="shared" ref="CW650:CW681" si="761">AI650</f>
        <v>0</v>
      </c>
      <c r="CX650" s="2">
        <f t="shared" ref="CX650:CX681" si="762">AJ650</f>
        <v>0</v>
      </c>
      <c r="CY650" s="2">
        <f t="shared" ref="CY650:CY681" si="763">(((S650+R650)*AT650)/100)</f>
        <v>0</v>
      </c>
      <c r="CZ650" s="2">
        <f t="shared" ref="CZ650:CZ681" si="764">(((S650+R650)*AU650)/100)</f>
        <v>0</v>
      </c>
      <c r="DA650" s="2"/>
      <c r="DB650" s="2"/>
      <c r="DC650" s="2" t="s">
        <v>6</v>
      </c>
      <c r="DD650" s="2" t="s">
        <v>6</v>
      </c>
      <c r="DE650" s="2" t="s">
        <v>6</v>
      </c>
      <c r="DF650" s="2" t="s">
        <v>6</v>
      </c>
      <c r="DG650" s="2" t="s">
        <v>6</v>
      </c>
      <c r="DH650" s="2" t="s">
        <v>6</v>
      </c>
      <c r="DI650" s="2" t="s">
        <v>6</v>
      </c>
      <c r="DJ650" s="2" t="s">
        <v>6</v>
      </c>
      <c r="DK650" s="2" t="s">
        <v>6</v>
      </c>
      <c r="DL650" s="2" t="s">
        <v>6</v>
      </c>
      <c r="DM650" s="2" t="s">
        <v>6</v>
      </c>
      <c r="DN650" s="2">
        <v>0</v>
      </c>
      <c r="DO650" s="2">
        <v>0</v>
      </c>
      <c r="DP650" s="2">
        <v>1</v>
      </c>
      <c r="DQ650" s="2">
        <v>1</v>
      </c>
      <c r="DR650" s="2"/>
      <c r="DS650" s="2"/>
      <c r="DT650" s="2"/>
      <c r="DU650" s="2">
        <v>1009</v>
      </c>
      <c r="DV650" s="2" t="s">
        <v>178</v>
      </c>
      <c r="DW650" s="2" t="s">
        <v>178</v>
      </c>
      <c r="DX650" s="2">
        <v>1</v>
      </c>
      <c r="DY650" s="2"/>
      <c r="DZ650" s="2"/>
      <c r="EA650" s="2"/>
      <c r="EB650" s="2"/>
      <c r="EC650" s="2"/>
      <c r="ED650" s="2"/>
      <c r="EE650" s="2">
        <v>27029106</v>
      </c>
      <c r="EF650" s="2">
        <v>6</v>
      </c>
      <c r="EG650" s="2" t="s">
        <v>40</v>
      </c>
      <c r="EH650" s="2">
        <v>0</v>
      </c>
      <c r="EI650" s="2" t="s">
        <v>6</v>
      </c>
      <c r="EJ650" s="2">
        <v>1</v>
      </c>
      <c r="EK650" s="2">
        <v>61001</v>
      </c>
      <c r="EL650" s="2" t="s">
        <v>335</v>
      </c>
      <c r="EM650" s="2" t="s">
        <v>336</v>
      </c>
      <c r="EN650" s="2"/>
      <c r="EO650" s="2" t="s">
        <v>6</v>
      </c>
      <c r="EP650" s="2"/>
      <c r="EQ650" s="2">
        <v>0</v>
      </c>
      <c r="ER650" s="2">
        <v>2.0699999999999998</v>
      </c>
      <c r="ES650" s="2">
        <v>2.0699999999999998</v>
      </c>
      <c r="ET650" s="2">
        <v>0</v>
      </c>
      <c r="EU650" s="2">
        <v>0</v>
      </c>
      <c r="EV650" s="2">
        <v>0</v>
      </c>
      <c r="EW650" s="2">
        <v>0</v>
      </c>
      <c r="EX650" s="2">
        <v>0</v>
      </c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>
        <v>0</v>
      </c>
      <c r="FR650" s="2">
        <f t="shared" ref="FR650:FR681" si="765">ROUND(IF(AND(BH650=3,BI650=3),P650,0),2)</f>
        <v>0</v>
      </c>
      <c r="FS650" s="2">
        <v>0</v>
      </c>
      <c r="FT650" s="2"/>
      <c r="FU650" s="2"/>
      <c r="FV650" s="2"/>
      <c r="FW650" s="2"/>
      <c r="FX650" s="2">
        <v>79</v>
      </c>
      <c r="FY650" s="2">
        <v>50</v>
      </c>
      <c r="FZ650" s="2"/>
      <c r="GA650" s="2" t="s">
        <v>6</v>
      </c>
      <c r="GB650" s="2"/>
      <c r="GC650" s="2"/>
      <c r="GD650" s="2">
        <v>0</v>
      </c>
      <c r="GE650" s="2"/>
      <c r="GF650" s="2">
        <v>-60067644</v>
      </c>
      <c r="GG650" s="2">
        <v>2</v>
      </c>
      <c r="GH650" s="2">
        <v>1</v>
      </c>
      <c r="GI650" s="2">
        <v>-2</v>
      </c>
      <c r="GJ650" s="2">
        <v>0</v>
      </c>
      <c r="GK650" s="2">
        <f>ROUND(R650*(R12)/100,2)</f>
        <v>0</v>
      </c>
      <c r="GL650" s="2">
        <f t="shared" ref="GL650:GL681" si="766">ROUND(IF(AND(BH650=3,BI650=3,FS650&lt;&gt;0),P650,0),2)</f>
        <v>0</v>
      </c>
      <c r="GM650" s="2">
        <f t="shared" ref="GM650:GM681" si="767">ROUND(O650+X650+Y650+GK650,2)+GX650</f>
        <v>4192.18</v>
      </c>
      <c r="GN650" s="2">
        <f t="shared" ref="GN650:GN681" si="768">IF(OR(BI650=0,BI650=1),ROUND(O650+X650+Y650+GK650,2),0)</f>
        <v>4192.18</v>
      </c>
      <c r="GO650" s="2">
        <f t="shared" ref="GO650:GO681" si="769">IF(BI650=2,ROUND(O650+X650+Y650+GK650,2),0)</f>
        <v>0</v>
      </c>
      <c r="GP650" s="2">
        <f t="shared" ref="GP650:GP681" si="770">IF(BI650=4,ROUND(O650+X650+Y650+GK650,2)+GX650,0)</f>
        <v>0</v>
      </c>
      <c r="GQ650" s="2"/>
      <c r="GR650" s="2">
        <v>0</v>
      </c>
      <c r="GS650" s="2">
        <v>3</v>
      </c>
      <c r="GT650" s="2">
        <v>0</v>
      </c>
      <c r="GU650" s="2" t="s">
        <v>6</v>
      </c>
      <c r="GV650" s="2">
        <f t="shared" ref="GV650:GV681" si="771">ROUND(GT650,2)</f>
        <v>0</v>
      </c>
      <c r="GW650" s="2">
        <v>1</v>
      </c>
      <c r="GX650" s="2">
        <f t="shared" ref="GX650:GX681" si="772">ROUND(GV650*GW650*I650,2)</f>
        <v>0</v>
      </c>
      <c r="GY650" s="2"/>
      <c r="GZ650" s="2"/>
      <c r="HA650" s="2">
        <v>0</v>
      </c>
      <c r="HB650" s="2">
        <v>0</v>
      </c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>
        <v>0</v>
      </c>
      <c r="IL650" s="2"/>
      <c r="IM650" s="2"/>
      <c r="IN650" s="2"/>
      <c r="IO650" s="2"/>
      <c r="IP650" s="2"/>
      <c r="IQ650" s="2"/>
      <c r="IR650" s="2"/>
      <c r="IS650" s="2"/>
      <c r="IT650" s="2"/>
      <c r="IU650" s="2"/>
    </row>
    <row r="651" spans="1:255" x14ac:dyDescent="0.2">
      <c r="A651">
        <v>18</v>
      </c>
      <c r="B651">
        <v>1</v>
      </c>
      <c r="C651">
        <v>1777</v>
      </c>
      <c r="E651" t="s">
        <v>783</v>
      </c>
      <c r="F651" t="s">
        <v>332</v>
      </c>
      <c r="G651" t="s">
        <v>333</v>
      </c>
      <c r="H651" t="s">
        <v>178</v>
      </c>
      <c r="I651">
        <f>I649*J651</f>
        <v>2025.21</v>
      </c>
      <c r="J651">
        <v>850</v>
      </c>
      <c r="O651">
        <f t="shared" si="738"/>
        <v>4192.18</v>
      </c>
      <c r="P651">
        <f t="shared" si="739"/>
        <v>4192.18</v>
      </c>
      <c r="Q651">
        <f t="shared" si="740"/>
        <v>0</v>
      </c>
      <c r="R651">
        <f t="shared" si="741"/>
        <v>0</v>
      </c>
      <c r="S651">
        <f t="shared" si="742"/>
        <v>0</v>
      </c>
      <c r="T651">
        <f t="shared" si="743"/>
        <v>0</v>
      </c>
      <c r="U651">
        <f t="shared" si="744"/>
        <v>0</v>
      </c>
      <c r="V651">
        <f t="shared" si="745"/>
        <v>0</v>
      </c>
      <c r="W651">
        <f t="shared" si="746"/>
        <v>0</v>
      </c>
      <c r="X651">
        <f t="shared" si="747"/>
        <v>0</v>
      </c>
      <c r="Y651">
        <f t="shared" si="748"/>
        <v>0</v>
      </c>
      <c r="AA651">
        <v>27721504</v>
      </c>
      <c r="AB651">
        <f t="shared" si="749"/>
        <v>2.0699999999999998</v>
      </c>
      <c r="AC651">
        <f t="shared" si="732"/>
        <v>2.0699999999999998</v>
      </c>
      <c r="AD651">
        <f>ROUND((((ET651)-(EU651))+AE651),2)</f>
        <v>0</v>
      </c>
      <c r="AE651">
        <f t="shared" si="750"/>
        <v>0</v>
      </c>
      <c r="AF651">
        <f t="shared" si="750"/>
        <v>0</v>
      </c>
      <c r="AG651">
        <f t="shared" si="751"/>
        <v>0</v>
      </c>
      <c r="AH651">
        <f t="shared" si="752"/>
        <v>0</v>
      </c>
      <c r="AI651">
        <f t="shared" si="752"/>
        <v>0</v>
      </c>
      <c r="AJ651">
        <f t="shared" si="753"/>
        <v>0</v>
      </c>
      <c r="AK651">
        <v>2.0699999999999998</v>
      </c>
      <c r="AL651">
        <v>2.0699999999999998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105</v>
      </c>
      <c r="AU651">
        <v>55</v>
      </c>
      <c r="AV651">
        <v>1</v>
      </c>
      <c r="AW651">
        <v>1</v>
      </c>
      <c r="AZ651">
        <v>1</v>
      </c>
      <c r="BA651">
        <v>1</v>
      </c>
      <c r="BB651">
        <v>1</v>
      </c>
      <c r="BC651">
        <v>1</v>
      </c>
      <c r="BD651" t="s">
        <v>6</v>
      </c>
      <c r="BE651" t="s">
        <v>6</v>
      </c>
      <c r="BF651" t="s">
        <v>6</v>
      </c>
      <c r="BG651" t="s">
        <v>6</v>
      </c>
      <c r="BH651">
        <v>3</v>
      </c>
      <c r="BI651">
        <v>1</v>
      </c>
      <c r="BJ651" t="s">
        <v>334</v>
      </c>
      <c r="BM651">
        <v>61001</v>
      </c>
      <c r="BN651">
        <v>0</v>
      </c>
      <c r="BO651" t="s">
        <v>6</v>
      </c>
      <c r="BP651">
        <v>0</v>
      </c>
      <c r="BQ651">
        <v>6</v>
      </c>
      <c r="BR651">
        <v>0</v>
      </c>
      <c r="BS651">
        <v>1</v>
      </c>
      <c r="BT651">
        <v>1</v>
      </c>
      <c r="BU651">
        <v>1</v>
      </c>
      <c r="BV651">
        <v>1</v>
      </c>
      <c r="BW651">
        <v>1</v>
      </c>
      <c r="BX651">
        <v>1</v>
      </c>
      <c r="BY651" t="s">
        <v>6</v>
      </c>
      <c r="BZ651">
        <v>105</v>
      </c>
      <c r="CA651">
        <v>55</v>
      </c>
      <c r="CF651">
        <v>0</v>
      </c>
      <c r="CG651">
        <v>0</v>
      </c>
      <c r="CM651">
        <v>0</v>
      </c>
      <c r="CN651" t="s">
        <v>6</v>
      </c>
      <c r="CO651">
        <v>0</v>
      </c>
      <c r="CP651">
        <f t="shared" si="754"/>
        <v>4192.18</v>
      </c>
      <c r="CQ651">
        <f t="shared" si="755"/>
        <v>2.0699999999999998</v>
      </c>
      <c r="CR651">
        <f t="shared" si="756"/>
        <v>0</v>
      </c>
      <c r="CS651">
        <f t="shared" si="757"/>
        <v>0</v>
      </c>
      <c r="CT651">
        <f t="shared" si="758"/>
        <v>0</v>
      </c>
      <c r="CU651">
        <f t="shared" si="759"/>
        <v>0</v>
      </c>
      <c r="CV651">
        <f t="shared" si="760"/>
        <v>0</v>
      </c>
      <c r="CW651">
        <f t="shared" si="761"/>
        <v>0</v>
      </c>
      <c r="CX651">
        <f t="shared" si="762"/>
        <v>0</v>
      </c>
      <c r="CY651">
        <f t="shared" si="763"/>
        <v>0</v>
      </c>
      <c r="CZ651">
        <f t="shared" si="764"/>
        <v>0</v>
      </c>
      <c r="DC651" t="s">
        <v>6</v>
      </c>
      <c r="DD651" t="s">
        <v>6</v>
      </c>
      <c r="DE651" t="s">
        <v>6</v>
      </c>
      <c r="DF651" t="s">
        <v>6</v>
      </c>
      <c r="DG651" t="s">
        <v>6</v>
      </c>
      <c r="DH651" t="s">
        <v>6</v>
      </c>
      <c r="DI651" t="s">
        <v>6</v>
      </c>
      <c r="DJ651" t="s">
        <v>6</v>
      </c>
      <c r="DK651" t="s">
        <v>6</v>
      </c>
      <c r="DL651" t="s">
        <v>6</v>
      </c>
      <c r="DM651" t="s">
        <v>6</v>
      </c>
      <c r="DN651">
        <v>0</v>
      </c>
      <c r="DO651">
        <v>0</v>
      </c>
      <c r="DP651">
        <v>1</v>
      </c>
      <c r="DQ651">
        <v>1</v>
      </c>
      <c r="DU651">
        <v>1009</v>
      </c>
      <c r="DV651" t="s">
        <v>178</v>
      </c>
      <c r="DW651" t="s">
        <v>178</v>
      </c>
      <c r="DX651">
        <v>1</v>
      </c>
      <c r="EE651">
        <v>27029106</v>
      </c>
      <c r="EF651">
        <v>6</v>
      </c>
      <c r="EG651" t="s">
        <v>40</v>
      </c>
      <c r="EH651">
        <v>0</v>
      </c>
      <c r="EI651" t="s">
        <v>6</v>
      </c>
      <c r="EJ651">
        <v>1</v>
      </c>
      <c r="EK651">
        <v>61001</v>
      </c>
      <c r="EL651" t="s">
        <v>335</v>
      </c>
      <c r="EM651" t="s">
        <v>336</v>
      </c>
      <c r="EO651" t="s">
        <v>6</v>
      </c>
      <c r="EQ651">
        <v>0</v>
      </c>
      <c r="ER651">
        <v>2.0699999999999998</v>
      </c>
      <c r="ES651">
        <v>2.0699999999999998</v>
      </c>
      <c r="ET651">
        <v>0</v>
      </c>
      <c r="EU651">
        <v>0</v>
      </c>
      <c r="EV651">
        <v>0</v>
      </c>
      <c r="EW651">
        <v>0</v>
      </c>
      <c r="EX651">
        <v>0</v>
      </c>
      <c r="FQ651">
        <v>0</v>
      </c>
      <c r="FR651">
        <f t="shared" si="765"/>
        <v>0</v>
      </c>
      <c r="FS651">
        <v>0</v>
      </c>
      <c r="FX651">
        <v>105</v>
      </c>
      <c r="FY651">
        <v>55</v>
      </c>
      <c r="GA651" t="s">
        <v>6</v>
      </c>
      <c r="GD651">
        <v>0</v>
      </c>
      <c r="GF651">
        <v>-60067644</v>
      </c>
      <c r="GG651">
        <v>2</v>
      </c>
      <c r="GH651">
        <v>1</v>
      </c>
      <c r="GI651">
        <v>-2</v>
      </c>
      <c r="GJ651">
        <v>0</v>
      </c>
      <c r="GK651">
        <f>ROUND(R651*(S12)/100,2)</f>
        <v>0</v>
      </c>
      <c r="GL651">
        <f t="shared" si="766"/>
        <v>0</v>
      </c>
      <c r="GM651">
        <f t="shared" si="767"/>
        <v>4192.18</v>
      </c>
      <c r="GN651">
        <f t="shared" si="768"/>
        <v>4192.18</v>
      </c>
      <c r="GO651">
        <f t="shared" si="769"/>
        <v>0</v>
      </c>
      <c r="GP651">
        <f t="shared" si="770"/>
        <v>0</v>
      </c>
      <c r="GR651">
        <v>0</v>
      </c>
      <c r="GS651">
        <v>0</v>
      </c>
      <c r="GT651">
        <v>0</v>
      </c>
      <c r="GU651" t="s">
        <v>6</v>
      </c>
      <c r="GV651">
        <f t="shared" si="771"/>
        <v>0</v>
      </c>
      <c r="GW651">
        <v>1</v>
      </c>
      <c r="GX651">
        <f t="shared" si="772"/>
        <v>0</v>
      </c>
      <c r="HA651">
        <v>0</v>
      </c>
      <c r="HB651">
        <v>0</v>
      </c>
      <c r="IK651">
        <v>0</v>
      </c>
    </row>
    <row r="652" spans="1:255" x14ac:dyDescent="0.2">
      <c r="A652" s="2">
        <v>18</v>
      </c>
      <c r="B652" s="2">
        <v>1</v>
      </c>
      <c r="C652" s="2">
        <v>1770</v>
      </c>
      <c r="D652" s="2"/>
      <c r="E652" s="2" t="s">
        <v>784</v>
      </c>
      <c r="F652" s="2" t="s">
        <v>338</v>
      </c>
      <c r="G652" s="2" t="s">
        <v>339</v>
      </c>
      <c r="H652" s="2" t="s">
        <v>178</v>
      </c>
      <c r="I652" s="2">
        <f>I648*J652</f>
        <v>30.973800000000001</v>
      </c>
      <c r="J652" s="2">
        <v>13</v>
      </c>
      <c r="K652" s="2"/>
      <c r="L652" s="2"/>
      <c r="M652" s="2"/>
      <c r="N652" s="2"/>
      <c r="O652" s="2">
        <f t="shared" si="738"/>
        <v>467.39</v>
      </c>
      <c r="P652" s="2">
        <f t="shared" si="739"/>
        <v>467.39</v>
      </c>
      <c r="Q652" s="2">
        <f t="shared" si="740"/>
        <v>0</v>
      </c>
      <c r="R652" s="2">
        <f t="shared" si="741"/>
        <v>0</v>
      </c>
      <c r="S652" s="2">
        <f t="shared" si="742"/>
        <v>0</v>
      </c>
      <c r="T652" s="2">
        <f t="shared" si="743"/>
        <v>0</v>
      </c>
      <c r="U652" s="2">
        <f t="shared" si="744"/>
        <v>0</v>
      </c>
      <c r="V652" s="2">
        <f t="shared" si="745"/>
        <v>0</v>
      </c>
      <c r="W652" s="2">
        <f t="shared" si="746"/>
        <v>0</v>
      </c>
      <c r="X652" s="2">
        <f t="shared" si="747"/>
        <v>0</v>
      </c>
      <c r="Y652" s="2">
        <f t="shared" si="748"/>
        <v>0</v>
      </c>
      <c r="Z652" s="2"/>
      <c r="AA652" s="2">
        <v>27721505</v>
      </c>
      <c r="AB652" s="2">
        <f t="shared" si="749"/>
        <v>15.09</v>
      </c>
      <c r="AC652" s="2">
        <f t="shared" si="732"/>
        <v>15.09</v>
      </c>
      <c r="AD652" s="2">
        <f>ROUND((((ET652)-(EU652))+AE652),2)</f>
        <v>0</v>
      </c>
      <c r="AE652" s="2">
        <f t="shared" si="750"/>
        <v>0</v>
      </c>
      <c r="AF652" s="2">
        <f t="shared" si="750"/>
        <v>0</v>
      </c>
      <c r="AG652" s="2">
        <f t="shared" si="751"/>
        <v>0</v>
      </c>
      <c r="AH652" s="2">
        <f t="shared" si="752"/>
        <v>0</v>
      </c>
      <c r="AI652" s="2">
        <f t="shared" si="752"/>
        <v>0</v>
      </c>
      <c r="AJ652" s="2">
        <f t="shared" si="753"/>
        <v>0</v>
      </c>
      <c r="AK652" s="2">
        <v>15.09</v>
      </c>
      <c r="AL652" s="2">
        <v>15.09</v>
      </c>
      <c r="AM652" s="2">
        <v>0</v>
      </c>
      <c r="AN652" s="2">
        <v>0</v>
      </c>
      <c r="AO652" s="2">
        <v>0</v>
      </c>
      <c r="AP652" s="2">
        <v>0</v>
      </c>
      <c r="AQ652" s="2">
        <v>0</v>
      </c>
      <c r="AR652" s="2">
        <v>0</v>
      </c>
      <c r="AS652" s="2">
        <v>0</v>
      </c>
      <c r="AT652" s="2">
        <v>95</v>
      </c>
      <c r="AU652" s="2">
        <v>47</v>
      </c>
      <c r="AV652" s="2">
        <v>1</v>
      </c>
      <c r="AW652" s="2">
        <v>1</v>
      </c>
      <c r="AX652" s="2"/>
      <c r="AY652" s="2"/>
      <c r="AZ652" s="2">
        <v>1</v>
      </c>
      <c r="BA652" s="2">
        <v>1</v>
      </c>
      <c r="BB652" s="2">
        <v>1</v>
      </c>
      <c r="BC652" s="2">
        <v>1</v>
      </c>
      <c r="BD652" s="2" t="s">
        <v>6</v>
      </c>
      <c r="BE652" s="2" t="s">
        <v>6</v>
      </c>
      <c r="BF652" s="2" t="s">
        <v>6</v>
      </c>
      <c r="BG652" s="2" t="s">
        <v>6</v>
      </c>
      <c r="BH652" s="2">
        <v>3</v>
      </c>
      <c r="BI652" s="2">
        <v>1</v>
      </c>
      <c r="BJ652" s="2" t="s">
        <v>340</v>
      </c>
      <c r="BK652" s="2"/>
      <c r="BL652" s="2"/>
      <c r="BM652" s="2">
        <v>15001</v>
      </c>
      <c r="BN652" s="2">
        <v>0</v>
      </c>
      <c r="BO652" s="2" t="s">
        <v>6</v>
      </c>
      <c r="BP652" s="2">
        <v>0</v>
      </c>
      <c r="BQ652" s="2">
        <v>2</v>
      </c>
      <c r="BR652" s="2">
        <v>0</v>
      </c>
      <c r="BS652" s="2">
        <v>1</v>
      </c>
      <c r="BT652" s="2">
        <v>1</v>
      </c>
      <c r="BU652" s="2">
        <v>1</v>
      </c>
      <c r="BV652" s="2">
        <v>1</v>
      </c>
      <c r="BW652" s="2">
        <v>1</v>
      </c>
      <c r="BX652" s="2">
        <v>1</v>
      </c>
      <c r="BY652" s="2" t="s">
        <v>6</v>
      </c>
      <c r="BZ652" s="2">
        <v>105</v>
      </c>
      <c r="CA652" s="2">
        <v>55</v>
      </c>
      <c r="CB652" s="2"/>
      <c r="CC652" s="2"/>
      <c r="CD652" s="2"/>
      <c r="CE652" s="2"/>
      <c r="CF652" s="2">
        <v>0</v>
      </c>
      <c r="CG652" s="2">
        <v>0</v>
      </c>
      <c r="CH652" s="2"/>
      <c r="CI652" s="2"/>
      <c r="CJ652" s="2"/>
      <c r="CK652" s="2"/>
      <c r="CL652" s="2"/>
      <c r="CM652" s="2">
        <v>0</v>
      </c>
      <c r="CN652" s="2" t="s">
        <v>6</v>
      </c>
      <c r="CO652" s="2">
        <v>0</v>
      </c>
      <c r="CP652" s="2">
        <f t="shared" si="754"/>
        <v>467.39</v>
      </c>
      <c r="CQ652" s="2">
        <f t="shared" si="755"/>
        <v>15.09</v>
      </c>
      <c r="CR652" s="2">
        <f t="shared" si="756"/>
        <v>0</v>
      </c>
      <c r="CS652" s="2">
        <f t="shared" si="757"/>
        <v>0</v>
      </c>
      <c r="CT652" s="2">
        <f t="shared" si="758"/>
        <v>0</v>
      </c>
      <c r="CU652" s="2">
        <f t="shared" si="759"/>
        <v>0</v>
      </c>
      <c r="CV652" s="2">
        <f t="shared" si="760"/>
        <v>0</v>
      </c>
      <c r="CW652" s="2">
        <f t="shared" si="761"/>
        <v>0</v>
      </c>
      <c r="CX652" s="2">
        <f t="shared" si="762"/>
        <v>0</v>
      </c>
      <c r="CY652" s="2">
        <f t="shared" si="763"/>
        <v>0</v>
      </c>
      <c r="CZ652" s="2">
        <f t="shared" si="764"/>
        <v>0</v>
      </c>
      <c r="DA652" s="2"/>
      <c r="DB652" s="2"/>
      <c r="DC652" s="2" t="s">
        <v>6</v>
      </c>
      <c r="DD652" s="2" t="s">
        <v>6</v>
      </c>
      <c r="DE652" s="2" t="s">
        <v>6</v>
      </c>
      <c r="DF652" s="2" t="s">
        <v>6</v>
      </c>
      <c r="DG652" s="2" t="s">
        <v>6</v>
      </c>
      <c r="DH652" s="2" t="s">
        <v>6</v>
      </c>
      <c r="DI652" s="2" t="s">
        <v>6</v>
      </c>
      <c r="DJ652" s="2" t="s">
        <v>6</v>
      </c>
      <c r="DK652" s="2" t="s">
        <v>6</v>
      </c>
      <c r="DL652" s="2" t="s">
        <v>6</v>
      </c>
      <c r="DM652" s="2" t="s">
        <v>6</v>
      </c>
      <c r="DN652" s="2">
        <v>0</v>
      </c>
      <c r="DO652" s="2">
        <v>0</v>
      </c>
      <c r="DP652" s="2">
        <v>1</v>
      </c>
      <c r="DQ652" s="2">
        <v>1</v>
      </c>
      <c r="DR652" s="2"/>
      <c r="DS652" s="2"/>
      <c r="DT652" s="2"/>
      <c r="DU652" s="2">
        <v>1009</v>
      </c>
      <c r="DV652" s="2" t="s">
        <v>178</v>
      </c>
      <c r="DW652" s="2" t="s">
        <v>178</v>
      </c>
      <c r="DX652" s="2">
        <v>1</v>
      </c>
      <c r="DY652" s="2"/>
      <c r="DZ652" s="2"/>
      <c r="EA652" s="2"/>
      <c r="EB652" s="2"/>
      <c r="EC652" s="2"/>
      <c r="ED652" s="2"/>
      <c r="EE652" s="2">
        <v>27029049</v>
      </c>
      <c r="EF652" s="2">
        <v>2</v>
      </c>
      <c r="EG652" s="2" t="s">
        <v>23</v>
      </c>
      <c r="EH652" s="2">
        <v>0</v>
      </c>
      <c r="EI652" s="2" t="s">
        <v>6</v>
      </c>
      <c r="EJ652" s="2">
        <v>1</v>
      </c>
      <c r="EK652" s="2">
        <v>15001</v>
      </c>
      <c r="EL652" s="2" t="s">
        <v>24</v>
      </c>
      <c r="EM652" s="2" t="s">
        <v>25</v>
      </c>
      <c r="EN652" s="2"/>
      <c r="EO652" s="2" t="s">
        <v>6</v>
      </c>
      <c r="EP652" s="2"/>
      <c r="EQ652" s="2">
        <v>0</v>
      </c>
      <c r="ER652" s="2">
        <v>15.09</v>
      </c>
      <c r="ES652" s="2">
        <v>15.09</v>
      </c>
      <c r="ET652" s="2">
        <v>0</v>
      </c>
      <c r="EU652" s="2">
        <v>0</v>
      </c>
      <c r="EV652" s="2">
        <v>0</v>
      </c>
      <c r="EW652" s="2">
        <v>0</v>
      </c>
      <c r="EX652" s="2">
        <v>0</v>
      </c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>
        <v>0</v>
      </c>
      <c r="FR652" s="2">
        <f t="shared" si="765"/>
        <v>0</v>
      </c>
      <c r="FS652" s="2">
        <v>0</v>
      </c>
      <c r="FT652" s="2" t="s">
        <v>27</v>
      </c>
      <c r="FU652" s="2" t="s">
        <v>28</v>
      </c>
      <c r="FV652" s="2"/>
      <c r="FW652" s="2"/>
      <c r="FX652" s="2">
        <v>94.5</v>
      </c>
      <c r="FY652" s="2">
        <v>46.75</v>
      </c>
      <c r="FZ652" s="2"/>
      <c r="GA652" s="2" t="s">
        <v>6</v>
      </c>
      <c r="GB652" s="2"/>
      <c r="GC652" s="2"/>
      <c r="GD652" s="2">
        <v>0</v>
      </c>
      <c r="GE652" s="2"/>
      <c r="GF652" s="2">
        <v>1453462043</v>
      </c>
      <c r="GG652" s="2">
        <v>2</v>
      </c>
      <c r="GH652" s="2">
        <v>1</v>
      </c>
      <c r="GI652" s="2">
        <v>-2</v>
      </c>
      <c r="GJ652" s="2">
        <v>0</v>
      </c>
      <c r="GK652" s="2">
        <f>ROUND(R652*(R12)/100,2)</f>
        <v>0</v>
      </c>
      <c r="GL652" s="2">
        <f t="shared" si="766"/>
        <v>0</v>
      </c>
      <c r="GM652" s="2">
        <f t="shared" si="767"/>
        <v>467.39</v>
      </c>
      <c r="GN652" s="2">
        <f t="shared" si="768"/>
        <v>467.39</v>
      </c>
      <c r="GO652" s="2">
        <f t="shared" si="769"/>
        <v>0</v>
      </c>
      <c r="GP652" s="2">
        <f t="shared" si="770"/>
        <v>0</v>
      </c>
      <c r="GQ652" s="2"/>
      <c r="GR652" s="2">
        <v>0</v>
      </c>
      <c r="GS652" s="2">
        <v>3</v>
      </c>
      <c r="GT652" s="2">
        <v>0</v>
      </c>
      <c r="GU652" s="2" t="s">
        <v>6</v>
      </c>
      <c r="GV652" s="2">
        <f t="shared" si="771"/>
        <v>0</v>
      </c>
      <c r="GW652" s="2">
        <v>1</v>
      </c>
      <c r="GX652" s="2">
        <f t="shared" si="772"/>
        <v>0</v>
      </c>
      <c r="GY652" s="2"/>
      <c r="GZ652" s="2"/>
      <c r="HA652" s="2">
        <v>0</v>
      </c>
      <c r="HB652" s="2">
        <v>0</v>
      </c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>
        <v>0</v>
      </c>
      <c r="IL652" s="2"/>
      <c r="IM652" s="2"/>
      <c r="IN652" s="2"/>
      <c r="IO652" s="2"/>
      <c r="IP652" s="2"/>
      <c r="IQ652" s="2"/>
      <c r="IR652" s="2"/>
      <c r="IS652" s="2"/>
      <c r="IT652" s="2"/>
      <c r="IU652" s="2"/>
    </row>
    <row r="653" spans="1:255" x14ac:dyDescent="0.2">
      <c r="A653">
        <v>18</v>
      </c>
      <c r="B653">
        <v>1</v>
      </c>
      <c r="C653">
        <v>1778</v>
      </c>
      <c r="E653" t="s">
        <v>784</v>
      </c>
      <c r="F653" t="s">
        <v>338</v>
      </c>
      <c r="G653" t="s">
        <v>339</v>
      </c>
      <c r="H653" t="s">
        <v>178</v>
      </c>
      <c r="I653">
        <f>I649*J653</f>
        <v>30.973800000000001</v>
      </c>
      <c r="J653">
        <v>13</v>
      </c>
      <c r="O653">
        <f t="shared" si="738"/>
        <v>467.39</v>
      </c>
      <c r="P653">
        <f t="shared" si="739"/>
        <v>467.39</v>
      </c>
      <c r="Q653">
        <f t="shared" si="740"/>
        <v>0</v>
      </c>
      <c r="R653">
        <f t="shared" si="741"/>
        <v>0</v>
      </c>
      <c r="S653">
        <f t="shared" si="742"/>
        <v>0</v>
      </c>
      <c r="T653">
        <f t="shared" si="743"/>
        <v>0</v>
      </c>
      <c r="U653">
        <f t="shared" si="744"/>
        <v>0</v>
      </c>
      <c r="V653">
        <f t="shared" si="745"/>
        <v>0</v>
      </c>
      <c r="W653">
        <f t="shared" si="746"/>
        <v>0</v>
      </c>
      <c r="X653">
        <f t="shared" si="747"/>
        <v>0</v>
      </c>
      <c r="Y653">
        <f t="shared" si="748"/>
        <v>0</v>
      </c>
      <c r="AA653">
        <v>27721504</v>
      </c>
      <c r="AB653">
        <f t="shared" si="749"/>
        <v>15.09</v>
      </c>
      <c r="AC653">
        <f t="shared" si="732"/>
        <v>15.09</v>
      </c>
      <c r="AD653">
        <f>ROUND((((ET653)-(EU653))+AE653),2)</f>
        <v>0</v>
      </c>
      <c r="AE653">
        <f t="shared" si="750"/>
        <v>0</v>
      </c>
      <c r="AF653">
        <f t="shared" si="750"/>
        <v>0</v>
      </c>
      <c r="AG653">
        <f t="shared" si="751"/>
        <v>0</v>
      </c>
      <c r="AH653">
        <f t="shared" si="752"/>
        <v>0</v>
      </c>
      <c r="AI653">
        <f t="shared" si="752"/>
        <v>0</v>
      </c>
      <c r="AJ653">
        <f t="shared" si="753"/>
        <v>0</v>
      </c>
      <c r="AK653">
        <v>15.09</v>
      </c>
      <c r="AL653">
        <v>15.09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95</v>
      </c>
      <c r="AU653">
        <v>47</v>
      </c>
      <c r="AV653">
        <v>1</v>
      </c>
      <c r="AW653">
        <v>1</v>
      </c>
      <c r="AZ653">
        <v>1</v>
      </c>
      <c r="BA653">
        <v>1</v>
      </c>
      <c r="BB653">
        <v>1</v>
      </c>
      <c r="BC653">
        <v>1</v>
      </c>
      <c r="BD653" t="s">
        <v>6</v>
      </c>
      <c r="BE653" t="s">
        <v>6</v>
      </c>
      <c r="BF653" t="s">
        <v>6</v>
      </c>
      <c r="BG653" t="s">
        <v>6</v>
      </c>
      <c r="BH653">
        <v>3</v>
      </c>
      <c r="BI653">
        <v>1</v>
      </c>
      <c r="BJ653" t="s">
        <v>340</v>
      </c>
      <c r="BM653">
        <v>15001</v>
      </c>
      <c r="BN653">
        <v>0</v>
      </c>
      <c r="BO653" t="s">
        <v>6</v>
      </c>
      <c r="BP653">
        <v>0</v>
      </c>
      <c r="BQ653">
        <v>2</v>
      </c>
      <c r="BR653">
        <v>0</v>
      </c>
      <c r="BS653">
        <v>1</v>
      </c>
      <c r="BT653">
        <v>1</v>
      </c>
      <c r="BU653">
        <v>1</v>
      </c>
      <c r="BV653">
        <v>1</v>
      </c>
      <c r="BW653">
        <v>1</v>
      </c>
      <c r="BX653">
        <v>1</v>
      </c>
      <c r="BY653" t="s">
        <v>6</v>
      </c>
      <c r="BZ653">
        <v>105</v>
      </c>
      <c r="CA653">
        <v>55</v>
      </c>
      <c r="CF653">
        <v>0</v>
      </c>
      <c r="CG653">
        <v>0</v>
      </c>
      <c r="CM653">
        <v>0</v>
      </c>
      <c r="CN653" t="s">
        <v>6</v>
      </c>
      <c r="CO653">
        <v>0</v>
      </c>
      <c r="CP653">
        <f t="shared" si="754"/>
        <v>467.39</v>
      </c>
      <c r="CQ653">
        <f t="shared" si="755"/>
        <v>15.09</v>
      </c>
      <c r="CR653">
        <f t="shared" si="756"/>
        <v>0</v>
      </c>
      <c r="CS653">
        <f t="shared" si="757"/>
        <v>0</v>
      </c>
      <c r="CT653">
        <f t="shared" si="758"/>
        <v>0</v>
      </c>
      <c r="CU653">
        <f t="shared" si="759"/>
        <v>0</v>
      </c>
      <c r="CV653">
        <f t="shared" si="760"/>
        <v>0</v>
      </c>
      <c r="CW653">
        <f t="shared" si="761"/>
        <v>0</v>
      </c>
      <c r="CX653">
        <f t="shared" si="762"/>
        <v>0</v>
      </c>
      <c r="CY653">
        <f t="shared" si="763"/>
        <v>0</v>
      </c>
      <c r="CZ653">
        <f t="shared" si="764"/>
        <v>0</v>
      </c>
      <c r="DC653" t="s">
        <v>6</v>
      </c>
      <c r="DD653" t="s">
        <v>6</v>
      </c>
      <c r="DE653" t="s">
        <v>6</v>
      </c>
      <c r="DF653" t="s">
        <v>6</v>
      </c>
      <c r="DG653" t="s">
        <v>6</v>
      </c>
      <c r="DH653" t="s">
        <v>6</v>
      </c>
      <c r="DI653" t="s">
        <v>6</v>
      </c>
      <c r="DJ653" t="s">
        <v>6</v>
      </c>
      <c r="DK653" t="s">
        <v>6</v>
      </c>
      <c r="DL653" t="s">
        <v>6</v>
      </c>
      <c r="DM653" t="s">
        <v>6</v>
      </c>
      <c r="DN653">
        <v>0</v>
      </c>
      <c r="DO653">
        <v>0</v>
      </c>
      <c r="DP653">
        <v>1</v>
      </c>
      <c r="DQ653">
        <v>1</v>
      </c>
      <c r="DU653">
        <v>1009</v>
      </c>
      <c r="DV653" t="s">
        <v>178</v>
      </c>
      <c r="DW653" t="s">
        <v>178</v>
      </c>
      <c r="DX653">
        <v>1</v>
      </c>
      <c r="EE653">
        <v>27029049</v>
      </c>
      <c r="EF653">
        <v>2</v>
      </c>
      <c r="EG653" t="s">
        <v>23</v>
      </c>
      <c r="EH653">
        <v>0</v>
      </c>
      <c r="EI653" t="s">
        <v>6</v>
      </c>
      <c r="EJ653">
        <v>1</v>
      </c>
      <c r="EK653">
        <v>15001</v>
      </c>
      <c r="EL653" t="s">
        <v>24</v>
      </c>
      <c r="EM653" t="s">
        <v>25</v>
      </c>
      <c r="EO653" t="s">
        <v>6</v>
      </c>
      <c r="EQ653">
        <v>0</v>
      </c>
      <c r="ER653">
        <v>15.09</v>
      </c>
      <c r="ES653">
        <v>15.09</v>
      </c>
      <c r="ET653">
        <v>0</v>
      </c>
      <c r="EU653">
        <v>0</v>
      </c>
      <c r="EV653">
        <v>0</v>
      </c>
      <c r="EW653">
        <v>0</v>
      </c>
      <c r="EX653">
        <v>0</v>
      </c>
      <c r="FQ653">
        <v>0</v>
      </c>
      <c r="FR653">
        <f t="shared" si="765"/>
        <v>0</v>
      </c>
      <c r="FS653">
        <v>0</v>
      </c>
      <c r="FT653" t="s">
        <v>27</v>
      </c>
      <c r="FU653" t="s">
        <v>28</v>
      </c>
      <c r="FX653">
        <v>94.5</v>
      </c>
      <c r="FY653">
        <v>46.75</v>
      </c>
      <c r="GA653" t="s">
        <v>6</v>
      </c>
      <c r="GD653">
        <v>0</v>
      </c>
      <c r="GF653">
        <v>1453462043</v>
      </c>
      <c r="GG653">
        <v>2</v>
      </c>
      <c r="GH653">
        <v>1</v>
      </c>
      <c r="GI653">
        <v>-2</v>
      </c>
      <c r="GJ653">
        <v>0</v>
      </c>
      <c r="GK653">
        <f>ROUND(R653*(S12)/100,2)</f>
        <v>0</v>
      </c>
      <c r="GL653">
        <f t="shared" si="766"/>
        <v>0</v>
      </c>
      <c r="GM653">
        <f t="shared" si="767"/>
        <v>467.39</v>
      </c>
      <c r="GN653">
        <f t="shared" si="768"/>
        <v>467.39</v>
      </c>
      <c r="GO653">
        <f t="shared" si="769"/>
        <v>0</v>
      </c>
      <c r="GP653">
        <f t="shared" si="770"/>
        <v>0</v>
      </c>
      <c r="GR653">
        <v>0</v>
      </c>
      <c r="GS653">
        <v>0</v>
      </c>
      <c r="GT653">
        <v>0</v>
      </c>
      <c r="GU653" t="s">
        <v>6</v>
      </c>
      <c r="GV653">
        <f t="shared" si="771"/>
        <v>0</v>
      </c>
      <c r="GW653">
        <v>1</v>
      </c>
      <c r="GX653">
        <f t="shared" si="772"/>
        <v>0</v>
      </c>
      <c r="HA653">
        <v>0</v>
      </c>
      <c r="HB653">
        <v>0</v>
      </c>
      <c r="IK653">
        <v>0</v>
      </c>
    </row>
    <row r="654" spans="1:255" x14ac:dyDescent="0.2">
      <c r="A654" s="2">
        <v>17</v>
      </c>
      <c r="B654" s="2">
        <v>1</v>
      </c>
      <c r="C654" s="2">
        <f>ROW(SmtRes!A1786)</f>
        <v>1786</v>
      </c>
      <c r="D654" s="2">
        <f>ROW(EtalonRes!A1786)</f>
        <v>1786</v>
      </c>
      <c r="E654" s="2" t="s">
        <v>785</v>
      </c>
      <c r="F654" s="2" t="s">
        <v>440</v>
      </c>
      <c r="G654" s="2" t="s">
        <v>441</v>
      </c>
      <c r="H654" s="2" t="s">
        <v>32</v>
      </c>
      <c r="I654" s="2">
        <f>ROUND(12.72/100,9)</f>
        <v>0.12720000000000001</v>
      </c>
      <c r="J654" s="2">
        <v>0</v>
      </c>
      <c r="K654" s="2"/>
      <c r="L654" s="2"/>
      <c r="M654" s="2"/>
      <c r="N654" s="2"/>
      <c r="O654" s="2">
        <f t="shared" si="738"/>
        <v>108.42</v>
      </c>
      <c r="P654" s="2">
        <f t="shared" si="739"/>
        <v>0.23</v>
      </c>
      <c r="Q654" s="2">
        <f t="shared" si="740"/>
        <v>3.79</v>
      </c>
      <c r="R654" s="2">
        <f t="shared" si="741"/>
        <v>2.31</v>
      </c>
      <c r="S654" s="2">
        <f t="shared" si="742"/>
        <v>104.4</v>
      </c>
      <c r="T654" s="2">
        <f t="shared" si="743"/>
        <v>0</v>
      </c>
      <c r="U654" s="2">
        <f t="shared" si="744"/>
        <v>12.239247600000001</v>
      </c>
      <c r="V654" s="2">
        <f t="shared" si="745"/>
        <v>0.21306000000000003</v>
      </c>
      <c r="W654" s="2">
        <f t="shared" si="746"/>
        <v>0</v>
      </c>
      <c r="X654" s="2">
        <f t="shared" si="747"/>
        <v>101.37</v>
      </c>
      <c r="Y654" s="2">
        <f t="shared" si="748"/>
        <v>50.15</v>
      </c>
      <c r="Z654" s="2"/>
      <c r="AA654" s="2">
        <v>27721505</v>
      </c>
      <c r="AB654" s="2">
        <f t="shared" si="749"/>
        <v>852.36</v>
      </c>
      <c r="AC654" s="2">
        <f t="shared" si="732"/>
        <v>1.81</v>
      </c>
      <c r="AD654" s="2">
        <f>ROUND(((((ET654*1.25))-((EU654*1.25)))+AE654),2)</f>
        <v>29.78</v>
      </c>
      <c r="AE654" s="2">
        <f>ROUND(((EU654*1.25)),2)</f>
        <v>18.14</v>
      </c>
      <c r="AF654" s="2">
        <f>ROUND(((EV654*1.15)),2)</f>
        <v>820.77</v>
      </c>
      <c r="AG654" s="2">
        <f t="shared" si="751"/>
        <v>0</v>
      </c>
      <c r="AH654" s="2">
        <f>((EW654*1.15))</f>
        <v>96.220500000000001</v>
      </c>
      <c r="AI654" s="2">
        <f>((EX654*1.25))</f>
        <v>1.675</v>
      </c>
      <c r="AJ654" s="2">
        <f t="shared" si="753"/>
        <v>0</v>
      </c>
      <c r="AK654" s="2">
        <v>739.34</v>
      </c>
      <c r="AL654" s="2">
        <v>1.81</v>
      </c>
      <c r="AM654" s="2">
        <v>23.82</v>
      </c>
      <c r="AN654" s="2">
        <v>14.51</v>
      </c>
      <c r="AO654" s="2">
        <v>713.71</v>
      </c>
      <c r="AP654" s="2">
        <v>0</v>
      </c>
      <c r="AQ654" s="2">
        <v>83.67</v>
      </c>
      <c r="AR654" s="2">
        <v>1.34</v>
      </c>
      <c r="AS654" s="2">
        <v>0</v>
      </c>
      <c r="AT654" s="2">
        <v>95</v>
      </c>
      <c r="AU654" s="2">
        <v>47</v>
      </c>
      <c r="AV654" s="2">
        <v>1</v>
      </c>
      <c r="AW654" s="2">
        <v>1</v>
      </c>
      <c r="AX654" s="2"/>
      <c r="AY654" s="2"/>
      <c r="AZ654" s="2">
        <v>1</v>
      </c>
      <c r="BA654" s="2">
        <v>1</v>
      </c>
      <c r="BB654" s="2">
        <v>1</v>
      </c>
      <c r="BC654" s="2">
        <v>1</v>
      </c>
      <c r="BD654" s="2" t="s">
        <v>6</v>
      </c>
      <c r="BE654" s="2" t="s">
        <v>6</v>
      </c>
      <c r="BF654" s="2" t="s">
        <v>6</v>
      </c>
      <c r="BG654" s="2" t="s">
        <v>6</v>
      </c>
      <c r="BH654" s="2">
        <v>0</v>
      </c>
      <c r="BI654" s="2">
        <v>1</v>
      </c>
      <c r="BJ654" s="2" t="s">
        <v>442</v>
      </c>
      <c r="BK654" s="2"/>
      <c r="BL654" s="2"/>
      <c r="BM654" s="2">
        <v>15001</v>
      </c>
      <c r="BN654" s="2">
        <v>0</v>
      </c>
      <c r="BO654" s="2" t="s">
        <v>6</v>
      </c>
      <c r="BP654" s="2">
        <v>0</v>
      </c>
      <c r="BQ654" s="2">
        <v>2</v>
      </c>
      <c r="BR654" s="2">
        <v>0</v>
      </c>
      <c r="BS654" s="2">
        <v>1</v>
      </c>
      <c r="BT654" s="2">
        <v>1</v>
      </c>
      <c r="BU654" s="2">
        <v>1</v>
      </c>
      <c r="BV654" s="2">
        <v>1</v>
      </c>
      <c r="BW654" s="2">
        <v>1</v>
      </c>
      <c r="BX654" s="2">
        <v>1</v>
      </c>
      <c r="BY654" s="2" t="s">
        <v>6</v>
      </c>
      <c r="BZ654" s="2">
        <v>105</v>
      </c>
      <c r="CA654" s="2">
        <v>55</v>
      </c>
      <c r="CB654" s="2"/>
      <c r="CC654" s="2"/>
      <c r="CD654" s="2"/>
      <c r="CE654" s="2"/>
      <c r="CF654" s="2">
        <v>0</v>
      </c>
      <c r="CG654" s="2">
        <v>0</v>
      </c>
      <c r="CH654" s="2"/>
      <c r="CI654" s="2"/>
      <c r="CJ654" s="2"/>
      <c r="CK654" s="2"/>
      <c r="CL654" s="2"/>
      <c r="CM654" s="2">
        <v>0</v>
      </c>
      <c r="CN654" s="2" t="s">
        <v>1470</v>
      </c>
      <c r="CO654" s="2">
        <v>0</v>
      </c>
      <c r="CP654" s="2">
        <f t="shared" si="754"/>
        <v>108.42</v>
      </c>
      <c r="CQ654" s="2">
        <f t="shared" si="755"/>
        <v>1.81</v>
      </c>
      <c r="CR654" s="2">
        <f t="shared" si="756"/>
        <v>29.78</v>
      </c>
      <c r="CS654" s="2">
        <f t="shared" si="757"/>
        <v>18.14</v>
      </c>
      <c r="CT654" s="2">
        <f t="shared" si="758"/>
        <v>820.77</v>
      </c>
      <c r="CU654" s="2">
        <f t="shared" si="759"/>
        <v>0</v>
      </c>
      <c r="CV654" s="2">
        <f t="shared" si="760"/>
        <v>96.220500000000001</v>
      </c>
      <c r="CW654" s="2">
        <f t="shared" si="761"/>
        <v>1.675</v>
      </c>
      <c r="CX654" s="2">
        <f t="shared" si="762"/>
        <v>0</v>
      </c>
      <c r="CY654" s="2">
        <f t="shared" si="763"/>
        <v>101.37450000000001</v>
      </c>
      <c r="CZ654" s="2">
        <f t="shared" si="764"/>
        <v>50.153700000000008</v>
      </c>
      <c r="DA654" s="2"/>
      <c r="DB654" s="2"/>
      <c r="DC654" s="2" t="s">
        <v>6</v>
      </c>
      <c r="DD654" s="2" t="s">
        <v>6</v>
      </c>
      <c r="DE654" s="2" t="s">
        <v>102</v>
      </c>
      <c r="DF654" s="2" t="s">
        <v>102</v>
      </c>
      <c r="DG654" s="2" t="s">
        <v>103</v>
      </c>
      <c r="DH654" s="2" t="s">
        <v>6</v>
      </c>
      <c r="DI654" s="2" t="s">
        <v>103</v>
      </c>
      <c r="DJ654" s="2" t="s">
        <v>102</v>
      </c>
      <c r="DK654" s="2" t="s">
        <v>6</v>
      </c>
      <c r="DL654" s="2" t="s">
        <v>6</v>
      </c>
      <c r="DM654" s="2" t="s">
        <v>6</v>
      </c>
      <c r="DN654" s="2">
        <v>0</v>
      </c>
      <c r="DO654" s="2">
        <v>0</v>
      </c>
      <c r="DP654" s="2">
        <v>1</v>
      </c>
      <c r="DQ654" s="2">
        <v>1</v>
      </c>
      <c r="DR654" s="2"/>
      <c r="DS654" s="2"/>
      <c r="DT654" s="2"/>
      <c r="DU654" s="2">
        <v>1005</v>
      </c>
      <c r="DV654" s="2" t="s">
        <v>32</v>
      </c>
      <c r="DW654" s="2" t="s">
        <v>32</v>
      </c>
      <c r="DX654" s="2">
        <v>100</v>
      </c>
      <c r="DY654" s="2"/>
      <c r="DZ654" s="2"/>
      <c r="EA654" s="2"/>
      <c r="EB654" s="2"/>
      <c r="EC654" s="2"/>
      <c r="ED654" s="2"/>
      <c r="EE654" s="2">
        <v>27029049</v>
      </c>
      <c r="EF654" s="2">
        <v>2</v>
      </c>
      <c r="EG654" s="2" t="s">
        <v>23</v>
      </c>
      <c r="EH654" s="2">
        <v>0</v>
      </c>
      <c r="EI654" s="2" t="s">
        <v>6</v>
      </c>
      <c r="EJ654" s="2">
        <v>1</v>
      </c>
      <c r="EK654" s="2">
        <v>15001</v>
      </c>
      <c r="EL654" s="2" t="s">
        <v>24</v>
      </c>
      <c r="EM654" s="2" t="s">
        <v>25</v>
      </c>
      <c r="EN654" s="2"/>
      <c r="EO654" s="2" t="s">
        <v>106</v>
      </c>
      <c r="EP654" s="2"/>
      <c r="EQ654" s="2">
        <v>0</v>
      </c>
      <c r="ER654" s="2">
        <v>739.34</v>
      </c>
      <c r="ES654" s="2">
        <v>1.81</v>
      </c>
      <c r="ET654" s="2">
        <v>23.82</v>
      </c>
      <c r="EU654" s="2">
        <v>14.51</v>
      </c>
      <c r="EV654" s="2">
        <v>713.71</v>
      </c>
      <c r="EW654" s="2">
        <v>83.67</v>
      </c>
      <c r="EX654" s="2">
        <v>1.34</v>
      </c>
      <c r="EY654" s="2">
        <v>0</v>
      </c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>
        <v>0</v>
      </c>
      <c r="FR654" s="2">
        <f t="shared" si="765"/>
        <v>0</v>
      </c>
      <c r="FS654" s="2">
        <v>0</v>
      </c>
      <c r="FT654" s="2" t="s">
        <v>27</v>
      </c>
      <c r="FU654" s="2" t="s">
        <v>28</v>
      </c>
      <c r="FV654" s="2"/>
      <c r="FW654" s="2"/>
      <c r="FX654" s="2">
        <v>94.5</v>
      </c>
      <c r="FY654" s="2">
        <v>46.75</v>
      </c>
      <c r="FZ654" s="2"/>
      <c r="GA654" s="2" t="s">
        <v>6</v>
      </c>
      <c r="GB654" s="2"/>
      <c r="GC654" s="2"/>
      <c r="GD654" s="2">
        <v>0</v>
      </c>
      <c r="GE654" s="2"/>
      <c r="GF654" s="2">
        <v>-195782614</v>
      </c>
      <c r="GG654" s="2">
        <v>2</v>
      </c>
      <c r="GH654" s="2">
        <v>1</v>
      </c>
      <c r="GI654" s="2">
        <v>-2</v>
      </c>
      <c r="GJ654" s="2">
        <v>0</v>
      </c>
      <c r="GK654" s="2">
        <f>ROUND(R654*(R12)/100,2)</f>
        <v>0</v>
      </c>
      <c r="GL654" s="2">
        <f t="shared" si="766"/>
        <v>0</v>
      </c>
      <c r="GM654" s="2">
        <f t="shared" si="767"/>
        <v>259.94</v>
      </c>
      <c r="GN654" s="2">
        <f t="shared" si="768"/>
        <v>259.94</v>
      </c>
      <c r="GO654" s="2">
        <f t="shared" si="769"/>
        <v>0</v>
      </c>
      <c r="GP654" s="2">
        <f t="shared" si="770"/>
        <v>0</v>
      </c>
      <c r="GQ654" s="2"/>
      <c r="GR654" s="2">
        <v>0</v>
      </c>
      <c r="GS654" s="2">
        <v>3</v>
      </c>
      <c r="GT654" s="2">
        <v>0</v>
      </c>
      <c r="GU654" s="2" t="s">
        <v>6</v>
      </c>
      <c r="GV654" s="2">
        <f t="shared" si="771"/>
        <v>0</v>
      </c>
      <c r="GW654" s="2">
        <v>1</v>
      </c>
      <c r="GX654" s="2">
        <f t="shared" si="772"/>
        <v>0</v>
      </c>
      <c r="GY654" s="2"/>
      <c r="GZ654" s="2"/>
      <c r="HA654" s="2">
        <v>0</v>
      </c>
      <c r="HB654" s="2">
        <v>0</v>
      </c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>
        <v>0</v>
      </c>
      <c r="IL654" s="2"/>
      <c r="IM654" s="2"/>
      <c r="IN654" s="2"/>
      <c r="IO654" s="2"/>
      <c r="IP654" s="2"/>
      <c r="IQ654" s="2"/>
      <c r="IR654" s="2"/>
      <c r="IS654" s="2"/>
      <c r="IT654" s="2"/>
      <c r="IU654" s="2"/>
    </row>
    <row r="655" spans="1:255" x14ac:dyDescent="0.2">
      <c r="A655">
        <v>17</v>
      </c>
      <c r="B655">
        <v>1</v>
      </c>
      <c r="C655">
        <f>ROW(SmtRes!A1794)</f>
        <v>1794</v>
      </c>
      <c r="D655">
        <f>ROW(EtalonRes!A1794)</f>
        <v>1794</v>
      </c>
      <c r="E655" t="s">
        <v>785</v>
      </c>
      <c r="F655" t="s">
        <v>440</v>
      </c>
      <c r="G655" t="s">
        <v>441</v>
      </c>
      <c r="H655" t="s">
        <v>32</v>
      </c>
      <c r="I655">
        <f>ROUND(12.72/100,9)</f>
        <v>0.12720000000000001</v>
      </c>
      <c r="J655">
        <v>0</v>
      </c>
      <c r="O655">
        <f t="shared" si="738"/>
        <v>108.42</v>
      </c>
      <c r="P655">
        <f t="shared" si="739"/>
        <v>0.23</v>
      </c>
      <c r="Q655">
        <f t="shared" si="740"/>
        <v>3.79</v>
      </c>
      <c r="R655">
        <f t="shared" si="741"/>
        <v>2.31</v>
      </c>
      <c r="S655">
        <f t="shared" si="742"/>
        <v>104.4</v>
      </c>
      <c r="T655">
        <f t="shared" si="743"/>
        <v>0</v>
      </c>
      <c r="U655">
        <f t="shared" si="744"/>
        <v>12.239247600000001</v>
      </c>
      <c r="V655">
        <f t="shared" si="745"/>
        <v>0.21306000000000003</v>
      </c>
      <c r="W655">
        <f t="shared" si="746"/>
        <v>0</v>
      </c>
      <c r="X655">
        <f t="shared" si="747"/>
        <v>101.37</v>
      </c>
      <c r="Y655">
        <f t="shared" si="748"/>
        <v>50.15</v>
      </c>
      <c r="AA655">
        <v>27721504</v>
      </c>
      <c r="AB655">
        <f t="shared" si="749"/>
        <v>852.36</v>
      </c>
      <c r="AC655">
        <f t="shared" si="732"/>
        <v>1.81</v>
      </c>
      <c r="AD655">
        <f>ROUND(((((ET655*1.25))-((EU655*1.25)))+AE655),2)</f>
        <v>29.78</v>
      </c>
      <c r="AE655">
        <f>ROUND(((EU655*1.25)),2)</f>
        <v>18.14</v>
      </c>
      <c r="AF655">
        <f>ROUND(((EV655*1.15)),2)</f>
        <v>820.77</v>
      </c>
      <c r="AG655">
        <f t="shared" si="751"/>
        <v>0</v>
      </c>
      <c r="AH655">
        <f>((EW655*1.15))</f>
        <v>96.220500000000001</v>
      </c>
      <c r="AI655">
        <f>((EX655*1.25))</f>
        <v>1.675</v>
      </c>
      <c r="AJ655">
        <f t="shared" si="753"/>
        <v>0</v>
      </c>
      <c r="AK655">
        <v>739.34</v>
      </c>
      <c r="AL655">
        <v>1.81</v>
      </c>
      <c r="AM655">
        <v>23.82</v>
      </c>
      <c r="AN655">
        <v>14.51</v>
      </c>
      <c r="AO655">
        <v>713.71</v>
      </c>
      <c r="AP655">
        <v>0</v>
      </c>
      <c r="AQ655">
        <v>83.67</v>
      </c>
      <c r="AR655">
        <v>1.34</v>
      </c>
      <c r="AS655">
        <v>0</v>
      </c>
      <c r="AT655">
        <v>95</v>
      </c>
      <c r="AU655">
        <v>47</v>
      </c>
      <c r="AV655">
        <v>1</v>
      </c>
      <c r="AW655">
        <v>1</v>
      </c>
      <c r="AZ655">
        <v>1</v>
      </c>
      <c r="BA655">
        <v>1</v>
      </c>
      <c r="BB655">
        <v>1</v>
      </c>
      <c r="BC655">
        <v>1</v>
      </c>
      <c r="BD655" t="s">
        <v>6</v>
      </c>
      <c r="BE655" t="s">
        <v>6</v>
      </c>
      <c r="BF655" t="s">
        <v>6</v>
      </c>
      <c r="BG655" t="s">
        <v>6</v>
      </c>
      <c r="BH655">
        <v>0</v>
      </c>
      <c r="BI655">
        <v>1</v>
      </c>
      <c r="BJ655" t="s">
        <v>442</v>
      </c>
      <c r="BM655">
        <v>15001</v>
      </c>
      <c r="BN655">
        <v>0</v>
      </c>
      <c r="BO655" t="s">
        <v>6</v>
      </c>
      <c r="BP655">
        <v>0</v>
      </c>
      <c r="BQ655">
        <v>2</v>
      </c>
      <c r="BR655">
        <v>0</v>
      </c>
      <c r="BS655">
        <v>1</v>
      </c>
      <c r="BT655">
        <v>1</v>
      </c>
      <c r="BU655">
        <v>1</v>
      </c>
      <c r="BV655">
        <v>1</v>
      </c>
      <c r="BW655">
        <v>1</v>
      </c>
      <c r="BX655">
        <v>1</v>
      </c>
      <c r="BY655" t="s">
        <v>6</v>
      </c>
      <c r="BZ655">
        <v>105</v>
      </c>
      <c r="CA655">
        <v>55</v>
      </c>
      <c r="CF655">
        <v>0</v>
      </c>
      <c r="CG655">
        <v>0</v>
      </c>
      <c r="CM655">
        <v>0</v>
      </c>
      <c r="CN655" t="s">
        <v>1470</v>
      </c>
      <c r="CO655">
        <v>0</v>
      </c>
      <c r="CP655">
        <f t="shared" si="754"/>
        <v>108.42</v>
      </c>
      <c r="CQ655">
        <f t="shared" si="755"/>
        <v>1.81</v>
      </c>
      <c r="CR655">
        <f t="shared" si="756"/>
        <v>29.78</v>
      </c>
      <c r="CS655">
        <f t="shared" si="757"/>
        <v>18.14</v>
      </c>
      <c r="CT655">
        <f t="shared" si="758"/>
        <v>820.77</v>
      </c>
      <c r="CU655">
        <f t="shared" si="759"/>
        <v>0</v>
      </c>
      <c r="CV655">
        <f t="shared" si="760"/>
        <v>96.220500000000001</v>
      </c>
      <c r="CW655">
        <f t="shared" si="761"/>
        <v>1.675</v>
      </c>
      <c r="CX655">
        <f t="shared" si="762"/>
        <v>0</v>
      </c>
      <c r="CY655">
        <f t="shared" si="763"/>
        <v>101.37450000000001</v>
      </c>
      <c r="CZ655">
        <f t="shared" si="764"/>
        <v>50.153700000000008</v>
      </c>
      <c r="DC655" t="s">
        <v>6</v>
      </c>
      <c r="DD655" t="s">
        <v>6</v>
      </c>
      <c r="DE655" t="s">
        <v>102</v>
      </c>
      <c r="DF655" t="s">
        <v>102</v>
      </c>
      <c r="DG655" t="s">
        <v>103</v>
      </c>
      <c r="DH655" t="s">
        <v>6</v>
      </c>
      <c r="DI655" t="s">
        <v>103</v>
      </c>
      <c r="DJ655" t="s">
        <v>102</v>
      </c>
      <c r="DK655" t="s">
        <v>6</v>
      </c>
      <c r="DL655" t="s">
        <v>6</v>
      </c>
      <c r="DM655" t="s">
        <v>6</v>
      </c>
      <c r="DN655">
        <v>0</v>
      </c>
      <c r="DO655">
        <v>0</v>
      </c>
      <c r="DP655">
        <v>1</v>
      </c>
      <c r="DQ655">
        <v>1</v>
      </c>
      <c r="DU655">
        <v>1005</v>
      </c>
      <c r="DV655" t="s">
        <v>32</v>
      </c>
      <c r="DW655" t="s">
        <v>32</v>
      </c>
      <c r="DX655">
        <v>100</v>
      </c>
      <c r="EE655">
        <v>27029049</v>
      </c>
      <c r="EF655">
        <v>2</v>
      </c>
      <c r="EG655" t="s">
        <v>23</v>
      </c>
      <c r="EH655">
        <v>0</v>
      </c>
      <c r="EI655" t="s">
        <v>6</v>
      </c>
      <c r="EJ655">
        <v>1</v>
      </c>
      <c r="EK655">
        <v>15001</v>
      </c>
      <c r="EL655" t="s">
        <v>24</v>
      </c>
      <c r="EM655" t="s">
        <v>25</v>
      </c>
      <c r="EO655" t="s">
        <v>106</v>
      </c>
      <c r="EQ655">
        <v>0</v>
      </c>
      <c r="ER655">
        <v>739.34</v>
      </c>
      <c r="ES655">
        <v>1.81</v>
      </c>
      <c r="ET655">
        <v>23.82</v>
      </c>
      <c r="EU655">
        <v>14.51</v>
      </c>
      <c r="EV655">
        <v>713.71</v>
      </c>
      <c r="EW655">
        <v>83.67</v>
      </c>
      <c r="EX655">
        <v>1.34</v>
      </c>
      <c r="EY655">
        <v>0</v>
      </c>
      <c r="FQ655">
        <v>0</v>
      </c>
      <c r="FR655">
        <f t="shared" si="765"/>
        <v>0</v>
      </c>
      <c r="FS655">
        <v>0</v>
      </c>
      <c r="FT655" t="s">
        <v>27</v>
      </c>
      <c r="FU655" t="s">
        <v>28</v>
      </c>
      <c r="FX655">
        <v>94.5</v>
      </c>
      <c r="FY655">
        <v>46.75</v>
      </c>
      <c r="GA655" t="s">
        <v>6</v>
      </c>
      <c r="GD655">
        <v>0</v>
      </c>
      <c r="GF655">
        <v>-195782614</v>
      </c>
      <c r="GG655">
        <v>2</v>
      </c>
      <c r="GH655">
        <v>1</v>
      </c>
      <c r="GI655">
        <v>-2</v>
      </c>
      <c r="GJ655">
        <v>0</v>
      </c>
      <c r="GK655">
        <f>ROUND(R655*(S12)/100,2)</f>
        <v>0</v>
      </c>
      <c r="GL655">
        <f t="shared" si="766"/>
        <v>0</v>
      </c>
      <c r="GM655">
        <f t="shared" si="767"/>
        <v>259.94</v>
      </c>
      <c r="GN655">
        <f t="shared" si="768"/>
        <v>259.94</v>
      </c>
      <c r="GO655">
        <f t="shared" si="769"/>
        <v>0</v>
      </c>
      <c r="GP655">
        <f t="shared" si="770"/>
        <v>0</v>
      </c>
      <c r="GR655">
        <v>0</v>
      </c>
      <c r="GS655">
        <v>0</v>
      </c>
      <c r="GT655">
        <v>0</v>
      </c>
      <c r="GU655" t="s">
        <v>6</v>
      </c>
      <c r="GV655">
        <f t="shared" si="771"/>
        <v>0</v>
      </c>
      <c r="GW655">
        <v>1</v>
      </c>
      <c r="GX655">
        <f t="shared" si="772"/>
        <v>0</v>
      </c>
      <c r="HA655">
        <v>0</v>
      </c>
      <c r="HB655">
        <v>0</v>
      </c>
      <c r="IK655">
        <v>0</v>
      </c>
    </row>
    <row r="656" spans="1:255" x14ac:dyDescent="0.2">
      <c r="A656" s="2">
        <v>18</v>
      </c>
      <c r="B656" s="2">
        <v>1</v>
      </c>
      <c r="C656" s="2">
        <v>1785</v>
      </c>
      <c r="D656" s="2"/>
      <c r="E656" s="2" t="s">
        <v>786</v>
      </c>
      <c r="F656" s="2" t="s">
        <v>332</v>
      </c>
      <c r="G656" s="2" t="s">
        <v>333</v>
      </c>
      <c r="H656" s="2" t="s">
        <v>178</v>
      </c>
      <c r="I656" s="2">
        <f>I654*J656</f>
        <v>156.45599999999999</v>
      </c>
      <c r="J656" s="2">
        <v>1229.9999999999998</v>
      </c>
      <c r="K656" s="2"/>
      <c r="L656" s="2"/>
      <c r="M656" s="2"/>
      <c r="N656" s="2"/>
      <c r="O656" s="2">
        <f t="shared" si="738"/>
        <v>323.86</v>
      </c>
      <c r="P656" s="2">
        <f t="shared" si="739"/>
        <v>323.86</v>
      </c>
      <c r="Q656" s="2">
        <f t="shared" si="740"/>
        <v>0</v>
      </c>
      <c r="R656" s="2">
        <f t="shared" si="741"/>
        <v>0</v>
      </c>
      <c r="S656" s="2">
        <f t="shared" si="742"/>
        <v>0</v>
      </c>
      <c r="T656" s="2">
        <f t="shared" si="743"/>
        <v>0</v>
      </c>
      <c r="U656" s="2">
        <f t="shared" si="744"/>
        <v>0</v>
      </c>
      <c r="V656" s="2">
        <f t="shared" si="745"/>
        <v>0</v>
      </c>
      <c r="W656" s="2">
        <f t="shared" si="746"/>
        <v>0</v>
      </c>
      <c r="X656" s="2">
        <f t="shared" si="747"/>
        <v>0</v>
      </c>
      <c r="Y656" s="2">
        <f t="shared" si="748"/>
        <v>0</v>
      </c>
      <c r="Z656" s="2"/>
      <c r="AA656" s="2">
        <v>27721505</v>
      </c>
      <c r="AB656" s="2">
        <f t="shared" si="749"/>
        <v>2.0699999999999998</v>
      </c>
      <c r="AC656" s="2">
        <f t="shared" si="732"/>
        <v>2.0699999999999998</v>
      </c>
      <c r="AD656" s="2">
        <f>ROUND((((ET656)-(EU656))+AE656),2)</f>
        <v>0</v>
      </c>
      <c r="AE656" s="2">
        <f t="shared" ref="AE656:AF659" si="773">ROUND((EU656),2)</f>
        <v>0</v>
      </c>
      <c r="AF656" s="2">
        <f t="shared" si="773"/>
        <v>0</v>
      </c>
      <c r="AG656" s="2">
        <f t="shared" si="751"/>
        <v>0</v>
      </c>
      <c r="AH656" s="2">
        <f t="shared" ref="AH656:AI659" si="774">(EW656)</f>
        <v>0</v>
      </c>
      <c r="AI656" s="2">
        <f t="shared" si="774"/>
        <v>0</v>
      </c>
      <c r="AJ656" s="2">
        <f t="shared" si="753"/>
        <v>0</v>
      </c>
      <c r="AK656" s="2">
        <v>2.0699999999999998</v>
      </c>
      <c r="AL656" s="2">
        <v>2.0699999999999998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79</v>
      </c>
      <c r="AU656" s="2">
        <v>50</v>
      </c>
      <c r="AV656" s="2">
        <v>1</v>
      </c>
      <c r="AW656" s="2">
        <v>1</v>
      </c>
      <c r="AX656" s="2"/>
      <c r="AY656" s="2"/>
      <c r="AZ656" s="2">
        <v>1</v>
      </c>
      <c r="BA656" s="2">
        <v>1</v>
      </c>
      <c r="BB656" s="2">
        <v>1</v>
      </c>
      <c r="BC656" s="2">
        <v>1</v>
      </c>
      <c r="BD656" s="2" t="s">
        <v>6</v>
      </c>
      <c r="BE656" s="2" t="s">
        <v>6</v>
      </c>
      <c r="BF656" s="2" t="s">
        <v>6</v>
      </c>
      <c r="BG656" s="2" t="s">
        <v>6</v>
      </c>
      <c r="BH656" s="2">
        <v>3</v>
      </c>
      <c r="BI656" s="2">
        <v>1</v>
      </c>
      <c r="BJ656" s="2" t="s">
        <v>334</v>
      </c>
      <c r="BK656" s="2"/>
      <c r="BL656" s="2"/>
      <c r="BM656" s="2">
        <v>61001</v>
      </c>
      <c r="BN656" s="2">
        <v>0</v>
      </c>
      <c r="BO656" s="2" t="s">
        <v>6</v>
      </c>
      <c r="BP656" s="2">
        <v>0</v>
      </c>
      <c r="BQ656" s="2">
        <v>6</v>
      </c>
      <c r="BR656" s="2">
        <v>0</v>
      </c>
      <c r="BS656" s="2">
        <v>1</v>
      </c>
      <c r="BT656" s="2">
        <v>1</v>
      </c>
      <c r="BU656" s="2">
        <v>1</v>
      </c>
      <c r="BV656" s="2">
        <v>1</v>
      </c>
      <c r="BW656" s="2">
        <v>1</v>
      </c>
      <c r="BX656" s="2">
        <v>1</v>
      </c>
      <c r="BY656" s="2" t="s">
        <v>6</v>
      </c>
      <c r="BZ656" s="2">
        <v>79</v>
      </c>
      <c r="CA656" s="2">
        <v>50</v>
      </c>
      <c r="CB656" s="2"/>
      <c r="CC656" s="2"/>
      <c r="CD656" s="2"/>
      <c r="CE656" s="2"/>
      <c r="CF656" s="2">
        <v>0</v>
      </c>
      <c r="CG656" s="2">
        <v>0</v>
      </c>
      <c r="CH656" s="2"/>
      <c r="CI656" s="2"/>
      <c r="CJ656" s="2"/>
      <c r="CK656" s="2"/>
      <c r="CL656" s="2"/>
      <c r="CM656" s="2">
        <v>0</v>
      </c>
      <c r="CN656" s="2" t="s">
        <v>6</v>
      </c>
      <c r="CO656" s="2">
        <v>0</v>
      </c>
      <c r="CP656" s="2">
        <f t="shared" si="754"/>
        <v>323.86</v>
      </c>
      <c r="CQ656" s="2">
        <f t="shared" si="755"/>
        <v>2.0699999999999998</v>
      </c>
      <c r="CR656" s="2">
        <f t="shared" si="756"/>
        <v>0</v>
      </c>
      <c r="CS656" s="2">
        <f t="shared" si="757"/>
        <v>0</v>
      </c>
      <c r="CT656" s="2">
        <f t="shared" si="758"/>
        <v>0</v>
      </c>
      <c r="CU656" s="2">
        <f t="shared" si="759"/>
        <v>0</v>
      </c>
      <c r="CV656" s="2">
        <f t="shared" si="760"/>
        <v>0</v>
      </c>
      <c r="CW656" s="2">
        <f t="shared" si="761"/>
        <v>0</v>
      </c>
      <c r="CX656" s="2">
        <f t="shared" si="762"/>
        <v>0</v>
      </c>
      <c r="CY656" s="2">
        <f t="shared" si="763"/>
        <v>0</v>
      </c>
      <c r="CZ656" s="2">
        <f t="shared" si="764"/>
        <v>0</v>
      </c>
      <c r="DA656" s="2"/>
      <c r="DB656" s="2"/>
      <c r="DC656" s="2" t="s">
        <v>6</v>
      </c>
      <c r="DD656" s="2" t="s">
        <v>6</v>
      </c>
      <c r="DE656" s="2" t="s">
        <v>6</v>
      </c>
      <c r="DF656" s="2" t="s">
        <v>6</v>
      </c>
      <c r="DG656" s="2" t="s">
        <v>6</v>
      </c>
      <c r="DH656" s="2" t="s">
        <v>6</v>
      </c>
      <c r="DI656" s="2" t="s">
        <v>6</v>
      </c>
      <c r="DJ656" s="2" t="s">
        <v>6</v>
      </c>
      <c r="DK656" s="2" t="s">
        <v>6</v>
      </c>
      <c r="DL656" s="2" t="s">
        <v>6</v>
      </c>
      <c r="DM656" s="2" t="s">
        <v>6</v>
      </c>
      <c r="DN656" s="2">
        <v>0</v>
      </c>
      <c r="DO656" s="2">
        <v>0</v>
      </c>
      <c r="DP656" s="2">
        <v>1</v>
      </c>
      <c r="DQ656" s="2">
        <v>1</v>
      </c>
      <c r="DR656" s="2"/>
      <c r="DS656" s="2"/>
      <c r="DT656" s="2"/>
      <c r="DU656" s="2">
        <v>1009</v>
      </c>
      <c r="DV656" s="2" t="s">
        <v>178</v>
      </c>
      <c r="DW656" s="2" t="s">
        <v>178</v>
      </c>
      <c r="DX656" s="2">
        <v>1</v>
      </c>
      <c r="DY656" s="2"/>
      <c r="DZ656" s="2"/>
      <c r="EA656" s="2"/>
      <c r="EB656" s="2"/>
      <c r="EC656" s="2"/>
      <c r="ED656" s="2"/>
      <c r="EE656" s="2">
        <v>27029106</v>
      </c>
      <c r="EF656" s="2">
        <v>6</v>
      </c>
      <c r="EG656" s="2" t="s">
        <v>40</v>
      </c>
      <c r="EH656" s="2">
        <v>0</v>
      </c>
      <c r="EI656" s="2" t="s">
        <v>6</v>
      </c>
      <c r="EJ656" s="2">
        <v>1</v>
      </c>
      <c r="EK656" s="2">
        <v>61001</v>
      </c>
      <c r="EL656" s="2" t="s">
        <v>335</v>
      </c>
      <c r="EM656" s="2" t="s">
        <v>336</v>
      </c>
      <c r="EN656" s="2"/>
      <c r="EO656" s="2" t="s">
        <v>6</v>
      </c>
      <c r="EP656" s="2"/>
      <c r="EQ656" s="2">
        <v>0</v>
      </c>
      <c r="ER656" s="2">
        <v>2.0699999999999998</v>
      </c>
      <c r="ES656" s="2">
        <v>2.0699999999999998</v>
      </c>
      <c r="ET656" s="2">
        <v>0</v>
      </c>
      <c r="EU656" s="2">
        <v>0</v>
      </c>
      <c r="EV656" s="2">
        <v>0</v>
      </c>
      <c r="EW656" s="2">
        <v>0</v>
      </c>
      <c r="EX656" s="2">
        <v>0</v>
      </c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>
        <v>0</v>
      </c>
      <c r="FR656" s="2">
        <f t="shared" si="765"/>
        <v>0</v>
      </c>
      <c r="FS656" s="2">
        <v>0</v>
      </c>
      <c r="FT656" s="2"/>
      <c r="FU656" s="2"/>
      <c r="FV656" s="2"/>
      <c r="FW656" s="2"/>
      <c r="FX656" s="2">
        <v>79</v>
      </c>
      <c r="FY656" s="2">
        <v>50</v>
      </c>
      <c r="FZ656" s="2"/>
      <c r="GA656" s="2" t="s">
        <v>6</v>
      </c>
      <c r="GB656" s="2"/>
      <c r="GC656" s="2"/>
      <c r="GD656" s="2">
        <v>0</v>
      </c>
      <c r="GE656" s="2"/>
      <c r="GF656" s="2">
        <v>-60067644</v>
      </c>
      <c r="GG656" s="2">
        <v>2</v>
      </c>
      <c r="GH656" s="2">
        <v>1</v>
      </c>
      <c r="GI656" s="2">
        <v>-2</v>
      </c>
      <c r="GJ656" s="2">
        <v>0</v>
      </c>
      <c r="GK656" s="2">
        <f>ROUND(R656*(R12)/100,2)</f>
        <v>0</v>
      </c>
      <c r="GL656" s="2">
        <f t="shared" si="766"/>
        <v>0</v>
      </c>
      <c r="GM656" s="2">
        <f t="shared" si="767"/>
        <v>323.86</v>
      </c>
      <c r="GN656" s="2">
        <f t="shared" si="768"/>
        <v>323.86</v>
      </c>
      <c r="GO656" s="2">
        <f t="shared" si="769"/>
        <v>0</v>
      </c>
      <c r="GP656" s="2">
        <f t="shared" si="770"/>
        <v>0</v>
      </c>
      <c r="GQ656" s="2"/>
      <c r="GR656" s="2">
        <v>0</v>
      </c>
      <c r="GS656" s="2">
        <v>3</v>
      </c>
      <c r="GT656" s="2">
        <v>0</v>
      </c>
      <c r="GU656" s="2" t="s">
        <v>6</v>
      </c>
      <c r="GV656" s="2">
        <f t="shared" si="771"/>
        <v>0</v>
      </c>
      <c r="GW656" s="2">
        <v>1</v>
      </c>
      <c r="GX656" s="2">
        <f t="shared" si="772"/>
        <v>0</v>
      </c>
      <c r="GY656" s="2"/>
      <c r="GZ656" s="2"/>
      <c r="HA656" s="2">
        <v>0</v>
      </c>
      <c r="HB656" s="2">
        <v>0</v>
      </c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>
        <v>0</v>
      </c>
      <c r="IL656" s="2"/>
      <c r="IM656" s="2"/>
      <c r="IN656" s="2"/>
      <c r="IO656" s="2"/>
      <c r="IP656" s="2"/>
      <c r="IQ656" s="2"/>
      <c r="IR656" s="2"/>
      <c r="IS656" s="2"/>
      <c r="IT656" s="2"/>
      <c r="IU656" s="2"/>
    </row>
    <row r="657" spans="1:255" x14ac:dyDescent="0.2">
      <c r="A657">
        <v>18</v>
      </c>
      <c r="B657">
        <v>1</v>
      </c>
      <c r="C657">
        <v>1793</v>
      </c>
      <c r="E657" t="s">
        <v>786</v>
      </c>
      <c r="F657" t="s">
        <v>332</v>
      </c>
      <c r="G657" t="s">
        <v>333</v>
      </c>
      <c r="H657" t="s">
        <v>178</v>
      </c>
      <c r="I657">
        <f>I655*J657</f>
        <v>156.45599999999999</v>
      </c>
      <c r="J657">
        <v>1229.9999999999998</v>
      </c>
      <c r="O657">
        <f t="shared" si="738"/>
        <v>323.86</v>
      </c>
      <c r="P657">
        <f t="shared" si="739"/>
        <v>323.86</v>
      </c>
      <c r="Q657">
        <f t="shared" si="740"/>
        <v>0</v>
      </c>
      <c r="R657">
        <f t="shared" si="741"/>
        <v>0</v>
      </c>
      <c r="S657">
        <f t="shared" si="742"/>
        <v>0</v>
      </c>
      <c r="T657">
        <f t="shared" si="743"/>
        <v>0</v>
      </c>
      <c r="U657">
        <f t="shared" si="744"/>
        <v>0</v>
      </c>
      <c r="V657">
        <f t="shared" si="745"/>
        <v>0</v>
      </c>
      <c r="W657">
        <f t="shared" si="746"/>
        <v>0</v>
      </c>
      <c r="X657">
        <f t="shared" si="747"/>
        <v>0</v>
      </c>
      <c r="Y657">
        <f t="shared" si="748"/>
        <v>0</v>
      </c>
      <c r="AA657">
        <v>27721504</v>
      </c>
      <c r="AB657">
        <f t="shared" si="749"/>
        <v>2.0699999999999998</v>
      </c>
      <c r="AC657">
        <f t="shared" si="732"/>
        <v>2.0699999999999998</v>
      </c>
      <c r="AD657">
        <f>ROUND((((ET657)-(EU657))+AE657),2)</f>
        <v>0</v>
      </c>
      <c r="AE657">
        <f t="shared" si="773"/>
        <v>0</v>
      </c>
      <c r="AF657">
        <f t="shared" si="773"/>
        <v>0</v>
      </c>
      <c r="AG657">
        <f t="shared" si="751"/>
        <v>0</v>
      </c>
      <c r="AH657">
        <f t="shared" si="774"/>
        <v>0</v>
      </c>
      <c r="AI657">
        <f t="shared" si="774"/>
        <v>0</v>
      </c>
      <c r="AJ657">
        <f t="shared" si="753"/>
        <v>0</v>
      </c>
      <c r="AK657">
        <v>2.0699999999999998</v>
      </c>
      <c r="AL657">
        <v>2.0699999999999998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105</v>
      </c>
      <c r="AU657">
        <v>55</v>
      </c>
      <c r="AV657">
        <v>1</v>
      </c>
      <c r="AW657">
        <v>1</v>
      </c>
      <c r="AZ657">
        <v>1</v>
      </c>
      <c r="BA657">
        <v>1</v>
      </c>
      <c r="BB657">
        <v>1</v>
      </c>
      <c r="BC657">
        <v>1</v>
      </c>
      <c r="BD657" t="s">
        <v>6</v>
      </c>
      <c r="BE657" t="s">
        <v>6</v>
      </c>
      <c r="BF657" t="s">
        <v>6</v>
      </c>
      <c r="BG657" t="s">
        <v>6</v>
      </c>
      <c r="BH657">
        <v>3</v>
      </c>
      <c r="BI657">
        <v>1</v>
      </c>
      <c r="BJ657" t="s">
        <v>334</v>
      </c>
      <c r="BM657">
        <v>61001</v>
      </c>
      <c r="BN657">
        <v>0</v>
      </c>
      <c r="BO657" t="s">
        <v>6</v>
      </c>
      <c r="BP657">
        <v>0</v>
      </c>
      <c r="BQ657">
        <v>6</v>
      </c>
      <c r="BR657">
        <v>0</v>
      </c>
      <c r="BS657">
        <v>1</v>
      </c>
      <c r="BT657">
        <v>1</v>
      </c>
      <c r="BU657">
        <v>1</v>
      </c>
      <c r="BV657">
        <v>1</v>
      </c>
      <c r="BW657">
        <v>1</v>
      </c>
      <c r="BX657">
        <v>1</v>
      </c>
      <c r="BY657" t="s">
        <v>6</v>
      </c>
      <c r="BZ657">
        <v>105</v>
      </c>
      <c r="CA657">
        <v>55</v>
      </c>
      <c r="CF657">
        <v>0</v>
      </c>
      <c r="CG657">
        <v>0</v>
      </c>
      <c r="CM657">
        <v>0</v>
      </c>
      <c r="CN657" t="s">
        <v>6</v>
      </c>
      <c r="CO657">
        <v>0</v>
      </c>
      <c r="CP657">
        <f t="shared" si="754"/>
        <v>323.86</v>
      </c>
      <c r="CQ657">
        <f t="shared" si="755"/>
        <v>2.0699999999999998</v>
      </c>
      <c r="CR657">
        <f t="shared" si="756"/>
        <v>0</v>
      </c>
      <c r="CS657">
        <f t="shared" si="757"/>
        <v>0</v>
      </c>
      <c r="CT657">
        <f t="shared" si="758"/>
        <v>0</v>
      </c>
      <c r="CU657">
        <f t="shared" si="759"/>
        <v>0</v>
      </c>
      <c r="CV657">
        <f t="shared" si="760"/>
        <v>0</v>
      </c>
      <c r="CW657">
        <f t="shared" si="761"/>
        <v>0</v>
      </c>
      <c r="CX657">
        <f t="shared" si="762"/>
        <v>0</v>
      </c>
      <c r="CY657">
        <f t="shared" si="763"/>
        <v>0</v>
      </c>
      <c r="CZ657">
        <f t="shared" si="764"/>
        <v>0</v>
      </c>
      <c r="DC657" t="s">
        <v>6</v>
      </c>
      <c r="DD657" t="s">
        <v>6</v>
      </c>
      <c r="DE657" t="s">
        <v>6</v>
      </c>
      <c r="DF657" t="s">
        <v>6</v>
      </c>
      <c r="DG657" t="s">
        <v>6</v>
      </c>
      <c r="DH657" t="s">
        <v>6</v>
      </c>
      <c r="DI657" t="s">
        <v>6</v>
      </c>
      <c r="DJ657" t="s">
        <v>6</v>
      </c>
      <c r="DK657" t="s">
        <v>6</v>
      </c>
      <c r="DL657" t="s">
        <v>6</v>
      </c>
      <c r="DM657" t="s">
        <v>6</v>
      </c>
      <c r="DN657">
        <v>0</v>
      </c>
      <c r="DO657">
        <v>0</v>
      </c>
      <c r="DP657">
        <v>1</v>
      </c>
      <c r="DQ657">
        <v>1</v>
      </c>
      <c r="DU657">
        <v>1009</v>
      </c>
      <c r="DV657" t="s">
        <v>178</v>
      </c>
      <c r="DW657" t="s">
        <v>178</v>
      </c>
      <c r="DX657">
        <v>1</v>
      </c>
      <c r="EE657">
        <v>27029106</v>
      </c>
      <c r="EF657">
        <v>6</v>
      </c>
      <c r="EG657" t="s">
        <v>40</v>
      </c>
      <c r="EH657">
        <v>0</v>
      </c>
      <c r="EI657" t="s">
        <v>6</v>
      </c>
      <c r="EJ657">
        <v>1</v>
      </c>
      <c r="EK657">
        <v>61001</v>
      </c>
      <c r="EL657" t="s">
        <v>335</v>
      </c>
      <c r="EM657" t="s">
        <v>336</v>
      </c>
      <c r="EO657" t="s">
        <v>6</v>
      </c>
      <c r="EQ657">
        <v>0</v>
      </c>
      <c r="ER657">
        <v>2.0699999999999998</v>
      </c>
      <c r="ES657">
        <v>2.0699999999999998</v>
      </c>
      <c r="ET657">
        <v>0</v>
      </c>
      <c r="EU657">
        <v>0</v>
      </c>
      <c r="EV657">
        <v>0</v>
      </c>
      <c r="EW657">
        <v>0</v>
      </c>
      <c r="EX657">
        <v>0</v>
      </c>
      <c r="FQ657">
        <v>0</v>
      </c>
      <c r="FR657">
        <f t="shared" si="765"/>
        <v>0</v>
      </c>
      <c r="FS657">
        <v>0</v>
      </c>
      <c r="FX657">
        <v>105</v>
      </c>
      <c r="FY657">
        <v>55</v>
      </c>
      <c r="GA657" t="s">
        <v>6</v>
      </c>
      <c r="GD657">
        <v>0</v>
      </c>
      <c r="GF657">
        <v>-60067644</v>
      </c>
      <c r="GG657">
        <v>2</v>
      </c>
      <c r="GH657">
        <v>1</v>
      </c>
      <c r="GI657">
        <v>-2</v>
      </c>
      <c r="GJ657">
        <v>0</v>
      </c>
      <c r="GK657">
        <f>ROUND(R657*(S12)/100,2)</f>
        <v>0</v>
      </c>
      <c r="GL657">
        <f t="shared" si="766"/>
        <v>0</v>
      </c>
      <c r="GM657">
        <f t="shared" si="767"/>
        <v>323.86</v>
      </c>
      <c r="GN657">
        <f t="shared" si="768"/>
        <v>323.86</v>
      </c>
      <c r="GO657">
        <f t="shared" si="769"/>
        <v>0</v>
      </c>
      <c r="GP657">
        <f t="shared" si="770"/>
        <v>0</v>
      </c>
      <c r="GR657">
        <v>0</v>
      </c>
      <c r="GS657">
        <v>0</v>
      </c>
      <c r="GT657">
        <v>0</v>
      </c>
      <c r="GU657" t="s">
        <v>6</v>
      </c>
      <c r="GV657">
        <f t="shared" si="771"/>
        <v>0</v>
      </c>
      <c r="GW657">
        <v>1</v>
      </c>
      <c r="GX657">
        <f t="shared" si="772"/>
        <v>0</v>
      </c>
      <c r="HA657">
        <v>0</v>
      </c>
      <c r="HB657">
        <v>0</v>
      </c>
      <c r="IK657">
        <v>0</v>
      </c>
    </row>
    <row r="658" spans="1:255" x14ac:dyDescent="0.2">
      <c r="A658" s="2">
        <v>18</v>
      </c>
      <c r="B658" s="2">
        <v>1</v>
      </c>
      <c r="C658" s="2">
        <v>1786</v>
      </c>
      <c r="D658" s="2"/>
      <c r="E658" s="2" t="s">
        <v>787</v>
      </c>
      <c r="F658" s="2" t="s">
        <v>338</v>
      </c>
      <c r="G658" s="2" t="s">
        <v>339</v>
      </c>
      <c r="H658" s="2" t="s">
        <v>178</v>
      </c>
      <c r="I658" s="2">
        <f>I654*J658</f>
        <v>1.6536</v>
      </c>
      <c r="J658" s="2">
        <v>12.999999999999998</v>
      </c>
      <c r="K658" s="2"/>
      <c r="L658" s="2"/>
      <c r="M658" s="2"/>
      <c r="N658" s="2"/>
      <c r="O658" s="2">
        <f t="shared" si="738"/>
        <v>24.95</v>
      </c>
      <c r="P658" s="2">
        <f t="shared" si="739"/>
        <v>24.95</v>
      </c>
      <c r="Q658" s="2">
        <f t="shared" si="740"/>
        <v>0</v>
      </c>
      <c r="R658" s="2">
        <f t="shared" si="741"/>
        <v>0</v>
      </c>
      <c r="S658" s="2">
        <f t="shared" si="742"/>
        <v>0</v>
      </c>
      <c r="T658" s="2">
        <f t="shared" si="743"/>
        <v>0</v>
      </c>
      <c r="U658" s="2">
        <f t="shared" si="744"/>
        <v>0</v>
      </c>
      <c r="V658" s="2">
        <f t="shared" si="745"/>
        <v>0</v>
      </c>
      <c r="W658" s="2">
        <f t="shared" si="746"/>
        <v>0</v>
      </c>
      <c r="X658" s="2">
        <f t="shared" si="747"/>
        <v>0</v>
      </c>
      <c r="Y658" s="2">
        <f t="shared" si="748"/>
        <v>0</v>
      </c>
      <c r="Z658" s="2"/>
      <c r="AA658" s="2">
        <v>27721505</v>
      </c>
      <c r="AB658" s="2">
        <f t="shared" si="749"/>
        <v>15.09</v>
      </c>
      <c r="AC658" s="2">
        <f t="shared" si="732"/>
        <v>15.09</v>
      </c>
      <c r="AD658" s="2">
        <f>ROUND((((ET658)-(EU658))+AE658),2)</f>
        <v>0</v>
      </c>
      <c r="AE658" s="2">
        <f t="shared" si="773"/>
        <v>0</v>
      </c>
      <c r="AF658" s="2">
        <f t="shared" si="773"/>
        <v>0</v>
      </c>
      <c r="AG658" s="2">
        <f t="shared" si="751"/>
        <v>0</v>
      </c>
      <c r="AH658" s="2">
        <f t="shared" si="774"/>
        <v>0</v>
      </c>
      <c r="AI658" s="2">
        <f t="shared" si="774"/>
        <v>0</v>
      </c>
      <c r="AJ658" s="2">
        <f t="shared" si="753"/>
        <v>0</v>
      </c>
      <c r="AK658" s="2">
        <v>15.09</v>
      </c>
      <c r="AL658" s="2">
        <v>15.09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95</v>
      </c>
      <c r="AU658" s="2">
        <v>47</v>
      </c>
      <c r="AV658" s="2">
        <v>1</v>
      </c>
      <c r="AW658" s="2">
        <v>1</v>
      </c>
      <c r="AX658" s="2"/>
      <c r="AY658" s="2"/>
      <c r="AZ658" s="2">
        <v>1</v>
      </c>
      <c r="BA658" s="2">
        <v>1</v>
      </c>
      <c r="BB658" s="2">
        <v>1</v>
      </c>
      <c r="BC658" s="2">
        <v>1</v>
      </c>
      <c r="BD658" s="2" t="s">
        <v>6</v>
      </c>
      <c r="BE658" s="2" t="s">
        <v>6</v>
      </c>
      <c r="BF658" s="2" t="s">
        <v>6</v>
      </c>
      <c r="BG658" s="2" t="s">
        <v>6</v>
      </c>
      <c r="BH658" s="2">
        <v>3</v>
      </c>
      <c r="BI658" s="2">
        <v>1</v>
      </c>
      <c r="BJ658" s="2" t="s">
        <v>340</v>
      </c>
      <c r="BK658" s="2"/>
      <c r="BL658" s="2"/>
      <c r="BM658" s="2">
        <v>15001</v>
      </c>
      <c r="BN658" s="2">
        <v>0</v>
      </c>
      <c r="BO658" s="2" t="s">
        <v>6</v>
      </c>
      <c r="BP658" s="2">
        <v>0</v>
      </c>
      <c r="BQ658" s="2">
        <v>2</v>
      </c>
      <c r="BR658" s="2">
        <v>0</v>
      </c>
      <c r="BS658" s="2">
        <v>1</v>
      </c>
      <c r="BT658" s="2">
        <v>1</v>
      </c>
      <c r="BU658" s="2">
        <v>1</v>
      </c>
      <c r="BV658" s="2">
        <v>1</v>
      </c>
      <c r="BW658" s="2">
        <v>1</v>
      </c>
      <c r="BX658" s="2">
        <v>1</v>
      </c>
      <c r="BY658" s="2" t="s">
        <v>6</v>
      </c>
      <c r="BZ658" s="2">
        <v>105</v>
      </c>
      <c r="CA658" s="2">
        <v>55</v>
      </c>
      <c r="CB658" s="2"/>
      <c r="CC658" s="2"/>
      <c r="CD658" s="2"/>
      <c r="CE658" s="2"/>
      <c r="CF658" s="2">
        <v>0</v>
      </c>
      <c r="CG658" s="2">
        <v>0</v>
      </c>
      <c r="CH658" s="2"/>
      <c r="CI658" s="2"/>
      <c r="CJ658" s="2"/>
      <c r="CK658" s="2"/>
      <c r="CL658" s="2"/>
      <c r="CM658" s="2">
        <v>0</v>
      </c>
      <c r="CN658" s="2" t="s">
        <v>6</v>
      </c>
      <c r="CO658" s="2">
        <v>0</v>
      </c>
      <c r="CP658" s="2">
        <f t="shared" si="754"/>
        <v>24.95</v>
      </c>
      <c r="CQ658" s="2">
        <f t="shared" si="755"/>
        <v>15.09</v>
      </c>
      <c r="CR658" s="2">
        <f t="shared" si="756"/>
        <v>0</v>
      </c>
      <c r="CS658" s="2">
        <f t="shared" si="757"/>
        <v>0</v>
      </c>
      <c r="CT658" s="2">
        <f t="shared" si="758"/>
        <v>0</v>
      </c>
      <c r="CU658" s="2">
        <f t="shared" si="759"/>
        <v>0</v>
      </c>
      <c r="CV658" s="2">
        <f t="shared" si="760"/>
        <v>0</v>
      </c>
      <c r="CW658" s="2">
        <f t="shared" si="761"/>
        <v>0</v>
      </c>
      <c r="CX658" s="2">
        <f t="shared" si="762"/>
        <v>0</v>
      </c>
      <c r="CY658" s="2">
        <f t="shared" si="763"/>
        <v>0</v>
      </c>
      <c r="CZ658" s="2">
        <f t="shared" si="764"/>
        <v>0</v>
      </c>
      <c r="DA658" s="2"/>
      <c r="DB658" s="2"/>
      <c r="DC658" s="2" t="s">
        <v>6</v>
      </c>
      <c r="DD658" s="2" t="s">
        <v>6</v>
      </c>
      <c r="DE658" s="2" t="s">
        <v>6</v>
      </c>
      <c r="DF658" s="2" t="s">
        <v>6</v>
      </c>
      <c r="DG658" s="2" t="s">
        <v>6</v>
      </c>
      <c r="DH658" s="2" t="s">
        <v>6</v>
      </c>
      <c r="DI658" s="2" t="s">
        <v>6</v>
      </c>
      <c r="DJ658" s="2" t="s">
        <v>6</v>
      </c>
      <c r="DK658" s="2" t="s">
        <v>6</v>
      </c>
      <c r="DL658" s="2" t="s">
        <v>6</v>
      </c>
      <c r="DM658" s="2" t="s">
        <v>6</v>
      </c>
      <c r="DN658" s="2">
        <v>0</v>
      </c>
      <c r="DO658" s="2">
        <v>0</v>
      </c>
      <c r="DP658" s="2">
        <v>1</v>
      </c>
      <c r="DQ658" s="2">
        <v>1</v>
      </c>
      <c r="DR658" s="2"/>
      <c r="DS658" s="2"/>
      <c r="DT658" s="2"/>
      <c r="DU658" s="2">
        <v>1009</v>
      </c>
      <c r="DV658" s="2" t="s">
        <v>178</v>
      </c>
      <c r="DW658" s="2" t="s">
        <v>178</v>
      </c>
      <c r="DX658" s="2">
        <v>1</v>
      </c>
      <c r="DY658" s="2"/>
      <c r="DZ658" s="2"/>
      <c r="EA658" s="2"/>
      <c r="EB658" s="2"/>
      <c r="EC658" s="2"/>
      <c r="ED658" s="2"/>
      <c r="EE658" s="2">
        <v>27029049</v>
      </c>
      <c r="EF658" s="2">
        <v>2</v>
      </c>
      <c r="EG658" s="2" t="s">
        <v>23</v>
      </c>
      <c r="EH658" s="2">
        <v>0</v>
      </c>
      <c r="EI658" s="2" t="s">
        <v>6</v>
      </c>
      <c r="EJ658" s="2">
        <v>1</v>
      </c>
      <c r="EK658" s="2">
        <v>15001</v>
      </c>
      <c r="EL658" s="2" t="s">
        <v>24</v>
      </c>
      <c r="EM658" s="2" t="s">
        <v>25</v>
      </c>
      <c r="EN658" s="2"/>
      <c r="EO658" s="2" t="s">
        <v>6</v>
      </c>
      <c r="EP658" s="2"/>
      <c r="EQ658" s="2">
        <v>0</v>
      </c>
      <c r="ER658" s="2">
        <v>15.09</v>
      </c>
      <c r="ES658" s="2">
        <v>15.09</v>
      </c>
      <c r="ET658" s="2">
        <v>0</v>
      </c>
      <c r="EU658" s="2">
        <v>0</v>
      </c>
      <c r="EV658" s="2">
        <v>0</v>
      </c>
      <c r="EW658" s="2">
        <v>0</v>
      </c>
      <c r="EX658" s="2">
        <v>0</v>
      </c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>
        <v>0</v>
      </c>
      <c r="FR658" s="2">
        <f t="shared" si="765"/>
        <v>0</v>
      </c>
      <c r="FS658" s="2">
        <v>0</v>
      </c>
      <c r="FT658" s="2" t="s">
        <v>27</v>
      </c>
      <c r="FU658" s="2" t="s">
        <v>28</v>
      </c>
      <c r="FV658" s="2"/>
      <c r="FW658" s="2"/>
      <c r="FX658" s="2">
        <v>94.5</v>
      </c>
      <c r="FY658" s="2">
        <v>46.75</v>
      </c>
      <c r="FZ658" s="2"/>
      <c r="GA658" s="2" t="s">
        <v>6</v>
      </c>
      <c r="GB658" s="2"/>
      <c r="GC658" s="2"/>
      <c r="GD658" s="2">
        <v>0</v>
      </c>
      <c r="GE658" s="2"/>
      <c r="GF658" s="2">
        <v>1453462043</v>
      </c>
      <c r="GG658" s="2">
        <v>2</v>
      </c>
      <c r="GH658" s="2">
        <v>1</v>
      </c>
      <c r="GI658" s="2">
        <v>-2</v>
      </c>
      <c r="GJ658" s="2">
        <v>0</v>
      </c>
      <c r="GK658" s="2">
        <f>ROUND(R658*(R12)/100,2)</f>
        <v>0</v>
      </c>
      <c r="GL658" s="2">
        <f t="shared" si="766"/>
        <v>0</v>
      </c>
      <c r="GM658" s="2">
        <f t="shared" si="767"/>
        <v>24.95</v>
      </c>
      <c r="GN658" s="2">
        <f t="shared" si="768"/>
        <v>24.95</v>
      </c>
      <c r="GO658" s="2">
        <f t="shared" si="769"/>
        <v>0</v>
      </c>
      <c r="GP658" s="2">
        <f t="shared" si="770"/>
        <v>0</v>
      </c>
      <c r="GQ658" s="2"/>
      <c r="GR658" s="2">
        <v>0</v>
      </c>
      <c r="GS658" s="2">
        <v>3</v>
      </c>
      <c r="GT658" s="2">
        <v>0</v>
      </c>
      <c r="GU658" s="2" t="s">
        <v>6</v>
      </c>
      <c r="GV658" s="2">
        <f t="shared" si="771"/>
        <v>0</v>
      </c>
      <c r="GW658" s="2">
        <v>1</v>
      </c>
      <c r="GX658" s="2">
        <f t="shared" si="772"/>
        <v>0</v>
      </c>
      <c r="GY658" s="2"/>
      <c r="GZ658" s="2"/>
      <c r="HA658" s="2">
        <v>0</v>
      </c>
      <c r="HB658" s="2">
        <v>0</v>
      </c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>
        <v>0</v>
      </c>
      <c r="IL658" s="2"/>
      <c r="IM658" s="2"/>
      <c r="IN658" s="2"/>
      <c r="IO658" s="2"/>
      <c r="IP658" s="2"/>
      <c r="IQ658" s="2"/>
      <c r="IR658" s="2"/>
      <c r="IS658" s="2"/>
      <c r="IT658" s="2"/>
      <c r="IU658" s="2"/>
    </row>
    <row r="659" spans="1:255" x14ac:dyDescent="0.2">
      <c r="A659">
        <v>18</v>
      </c>
      <c r="B659">
        <v>1</v>
      </c>
      <c r="C659">
        <v>1794</v>
      </c>
      <c r="E659" t="s">
        <v>787</v>
      </c>
      <c r="F659" t="s">
        <v>338</v>
      </c>
      <c r="G659" t="s">
        <v>339</v>
      </c>
      <c r="H659" t="s">
        <v>178</v>
      </c>
      <c r="I659">
        <f>I655*J659</f>
        <v>1.6536</v>
      </c>
      <c r="J659">
        <v>12.999999999999998</v>
      </c>
      <c r="O659">
        <f t="shared" si="738"/>
        <v>24.95</v>
      </c>
      <c r="P659">
        <f t="shared" si="739"/>
        <v>24.95</v>
      </c>
      <c r="Q659">
        <f t="shared" si="740"/>
        <v>0</v>
      </c>
      <c r="R659">
        <f t="shared" si="741"/>
        <v>0</v>
      </c>
      <c r="S659">
        <f t="shared" si="742"/>
        <v>0</v>
      </c>
      <c r="T659">
        <f t="shared" si="743"/>
        <v>0</v>
      </c>
      <c r="U659">
        <f t="shared" si="744"/>
        <v>0</v>
      </c>
      <c r="V659">
        <f t="shared" si="745"/>
        <v>0</v>
      </c>
      <c r="W659">
        <f t="shared" si="746"/>
        <v>0</v>
      </c>
      <c r="X659">
        <f t="shared" si="747"/>
        <v>0</v>
      </c>
      <c r="Y659">
        <f t="shared" si="748"/>
        <v>0</v>
      </c>
      <c r="AA659">
        <v>27721504</v>
      </c>
      <c r="AB659">
        <f t="shared" si="749"/>
        <v>15.09</v>
      </c>
      <c r="AC659">
        <f t="shared" si="732"/>
        <v>15.09</v>
      </c>
      <c r="AD659">
        <f>ROUND((((ET659)-(EU659))+AE659),2)</f>
        <v>0</v>
      </c>
      <c r="AE659">
        <f t="shared" si="773"/>
        <v>0</v>
      </c>
      <c r="AF659">
        <f t="shared" si="773"/>
        <v>0</v>
      </c>
      <c r="AG659">
        <f t="shared" si="751"/>
        <v>0</v>
      </c>
      <c r="AH659">
        <f t="shared" si="774"/>
        <v>0</v>
      </c>
      <c r="AI659">
        <f t="shared" si="774"/>
        <v>0</v>
      </c>
      <c r="AJ659">
        <f t="shared" si="753"/>
        <v>0</v>
      </c>
      <c r="AK659">
        <v>15.09</v>
      </c>
      <c r="AL659">
        <v>15.09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95</v>
      </c>
      <c r="AU659">
        <v>47</v>
      </c>
      <c r="AV659">
        <v>1</v>
      </c>
      <c r="AW659">
        <v>1</v>
      </c>
      <c r="AZ659">
        <v>1</v>
      </c>
      <c r="BA659">
        <v>1</v>
      </c>
      <c r="BB659">
        <v>1</v>
      </c>
      <c r="BC659">
        <v>1</v>
      </c>
      <c r="BD659" t="s">
        <v>6</v>
      </c>
      <c r="BE659" t="s">
        <v>6</v>
      </c>
      <c r="BF659" t="s">
        <v>6</v>
      </c>
      <c r="BG659" t="s">
        <v>6</v>
      </c>
      <c r="BH659">
        <v>3</v>
      </c>
      <c r="BI659">
        <v>1</v>
      </c>
      <c r="BJ659" t="s">
        <v>340</v>
      </c>
      <c r="BM659">
        <v>15001</v>
      </c>
      <c r="BN659">
        <v>0</v>
      </c>
      <c r="BO659" t="s">
        <v>6</v>
      </c>
      <c r="BP659">
        <v>0</v>
      </c>
      <c r="BQ659">
        <v>2</v>
      </c>
      <c r="BR659">
        <v>0</v>
      </c>
      <c r="BS659">
        <v>1</v>
      </c>
      <c r="BT659">
        <v>1</v>
      </c>
      <c r="BU659">
        <v>1</v>
      </c>
      <c r="BV659">
        <v>1</v>
      </c>
      <c r="BW659">
        <v>1</v>
      </c>
      <c r="BX659">
        <v>1</v>
      </c>
      <c r="BY659" t="s">
        <v>6</v>
      </c>
      <c r="BZ659">
        <v>105</v>
      </c>
      <c r="CA659">
        <v>55</v>
      </c>
      <c r="CF659">
        <v>0</v>
      </c>
      <c r="CG659">
        <v>0</v>
      </c>
      <c r="CM659">
        <v>0</v>
      </c>
      <c r="CN659" t="s">
        <v>6</v>
      </c>
      <c r="CO659">
        <v>0</v>
      </c>
      <c r="CP659">
        <f t="shared" si="754"/>
        <v>24.95</v>
      </c>
      <c r="CQ659">
        <f t="shared" si="755"/>
        <v>15.09</v>
      </c>
      <c r="CR659">
        <f t="shared" si="756"/>
        <v>0</v>
      </c>
      <c r="CS659">
        <f t="shared" si="757"/>
        <v>0</v>
      </c>
      <c r="CT659">
        <f t="shared" si="758"/>
        <v>0</v>
      </c>
      <c r="CU659">
        <f t="shared" si="759"/>
        <v>0</v>
      </c>
      <c r="CV659">
        <f t="shared" si="760"/>
        <v>0</v>
      </c>
      <c r="CW659">
        <f t="shared" si="761"/>
        <v>0</v>
      </c>
      <c r="CX659">
        <f t="shared" si="762"/>
        <v>0</v>
      </c>
      <c r="CY659">
        <f t="shared" si="763"/>
        <v>0</v>
      </c>
      <c r="CZ659">
        <f t="shared" si="764"/>
        <v>0</v>
      </c>
      <c r="DC659" t="s">
        <v>6</v>
      </c>
      <c r="DD659" t="s">
        <v>6</v>
      </c>
      <c r="DE659" t="s">
        <v>6</v>
      </c>
      <c r="DF659" t="s">
        <v>6</v>
      </c>
      <c r="DG659" t="s">
        <v>6</v>
      </c>
      <c r="DH659" t="s">
        <v>6</v>
      </c>
      <c r="DI659" t="s">
        <v>6</v>
      </c>
      <c r="DJ659" t="s">
        <v>6</v>
      </c>
      <c r="DK659" t="s">
        <v>6</v>
      </c>
      <c r="DL659" t="s">
        <v>6</v>
      </c>
      <c r="DM659" t="s">
        <v>6</v>
      </c>
      <c r="DN659">
        <v>0</v>
      </c>
      <c r="DO659">
        <v>0</v>
      </c>
      <c r="DP659">
        <v>1</v>
      </c>
      <c r="DQ659">
        <v>1</v>
      </c>
      <c r="DU659">
        <v>1009</v>
      </c>
      <c r="DV659" t="s">
        <v>178</v>
      </c>
      <c r="DW659" t="s">
        <v>178</v>
      </c>
      <c r="DX659">
        <v>1</v>
      </c>
      <c r="EE659">
        <v>27029049</v>
      </c>
      <c r="EF659">
        <v>2</v>
      </c>
      <c r="EG659" t="s">
        <v>23</v>
      </c>
      <c r="EH659">
        <v>0</v>
      </c>
      <c r="EI659" t="s">
        <v>6</v>
      </c>
      <c r="EJ659">
        <v>1</v>
      </c>
      <c r="EK659">
        <v>15001</v>
      </c>
      <c r="EL659" t="s">
        <v>24</v>
      </c>
      <c r="EM659" t="s">
        <v>25</v>
      </c>
      <c r="EO659" t="s">
        <v>6</v>
      </c>
      <c r="EQ659">
        <v>0</v>
      </c>
      <c r="ER659">
        <v>15.09</v>
      </c>
      <c r="ES659">
        <v>15.09</v>
      </c>
      <c r="ET659">
        <v>0</v>
      </c>
      <c r="EU659">
        <v>0</v>
      </c>
      <c r="EV659">
        <v>0</v>
      </c>
      <c r="EW659">
        <v>0</v>
      </c>
      <c r="EX659">
        <v>0</v>
      </c>
      <c r="FQ659">
        <v>0</v>
      </c>
      <c r="FR659">
        <f t="shared" si="765"/>
        <v>0</v>
      </c>
      <c r="FS659">
        <v>0</v>
      </c>
      <c r="FT659" t="s">
        <v>27</v>
      </c>
      <c r="FU659" t="s">
        <v>28</v>
      </c>
      <c r="FX659">
        <v>94.5</v>
      </c>
      <c r="FY659">
        <v>46.75</v>
      </c>
      <c r="GA659" t="s">
        <v>6</v>
      </c>
      <c r="GD659">
        <v>0</v>
      </c>
      <c r="GF659">
        <v>1453462043</v>
      </c>
      <c r="GG659">
        <v>2</v>
      </c>
      <c r="GH659">
        <v>1</v>
      </c>
      <c r="GI659">
        <v>-2</v>
      </c>
      <c r="GJ659">
        <v>0</v>
      </c>
      <c r="GK659">
        <f>ROUND(R659*(S12)/100,2)</f>
        <v>0</v>
      </c>
      <c r="GL659">
        <f t="shared" si="766"/>
        <v>0</v>
      </c>
      <c r="GM659">
        <f t="shared" si="767"/>
        <v>24.95</v>
      </c>
      <c r="GN659">
        <f t="shared" si="768"/>
        <v>24.95</v>
      </c>
      <c r="GO659">
        <f t="shared" si="769"/>
        <v>0</v>
      </c>
      <c r="GP659">
        <f t="shared" si="770"/>
        <v>0</v>
      </c>
      <c r="GR659">
        <v>0</v>
      </c>
      <c r="GS659">
        <v>0</v>
      </c>
      <c r="GT659">
        <v>0</v>
      </c>
      <c r="GU659" t="s">
        <v>6</v>
      </c>
      <c r="GV659">
        <f t="shared" si="771"/>
        <v>0</v>
      </c>
      <c r="GW659">
        <v>1</v>
      </c>
      <c r="GX659">
        <f t="shared" si="772"/>
        <v>0</v>
      </c>
      <c r="HA659">
        <v>0</v>
      </c>
      <c r="HB659">
        <v>0</v>
      </c>
      <c r="IK659">
        <v>0</v>
      </c>
    </row>
    <row r="660" spans="1:255" x14ac:dyDescent="0.2">
      <c r="A660" s="2">
        <v>17</v>
      </c>
      <c r="B660" s="2">
        <v>1</v>
      </c>
      <c r="C660" s="2">
        <f>ROW(SmtRes!A1803)</f>
        <v>1803</v>
      </c>
      <c r="D660" s="2">
        <f>ROW(EtalonRes!A1803)</f>
        <v>1803</v>
      </c>
      <c r="E660" s="2" t="s">
        <v>788</v>
      </c>
      <c r="F660" s="2" t="s">
        <v>342</v>
      </c>
      <c r="G660" s="2" t="s">
        <v>343</v>
      </c>
      <c r="H660" s="2" t="s">
        <v>32</v>
      </c>
      <c r="I660" s="2">
        <f>ROUND((225.54+12.72)/100,9)</f>
        <v>2.3826000000000001</v>
      </c>
      <c r="J660" s="2">
        <v>0</v>
      </c>
      <c r="K660" s="2"/>
      <c r="L660" s="2"/>
      <c r="M660" s="2"/>
      <c r="N660" s="2"/>
      <c r="O660" s="2">
        <f t="shared" si="738"/>
        <v>2605.11</v>
      </c>
      <c r="P660" s="2">
        <f t="shared" si="739"/>
        <v>1530.96</v>
      </c>
      <c r="Q660" s="2">
        <f t="shared" si="740"/>
        <v>31</v>
      </c>
      <c r="R660" s="2">
        <f t="shared" si="741"/>
        <v>5.86</v>
      </c>
      <c r="S660" s="2">
        <f t="shared" si="742"/>
        <v>1043.1500000000001</v>
      </c>
      <c r="T660" s="2">
        <f t="shared" si="743"/>
        <v>0</v>
      </c>
      <c r="U660" s="2">
        <f t="shared" si="744"/>
        <v>119.35396440000001</v>
      </c>
      <c r="V660" s="2">
        <f t="shared" si="745"/>
        <v>0.5063025000000001</v>
      </c>
      <c r="W660" s="2">
        <f t="shared" si="746"/>
        <v>0</v>
      </c>
      <c r="X660" s="2">
        <f t="shared" si="747"/>
        <v>996.56</v>
      </c>
      <c r="Y660" s="2">
        <f t="shared" si="748"/>
        <v>493.03</v>
      </c>
      <c r="Z660" s="2"/>
      <c r="AA660" s="2">
        <v>27721505</v>
      </c>
      <c r="AB660" s="2">
        <f t="shared" si="749"/>
        <v>1093.3900000000001</v>
      </c>
      <c r="AC660" s="2">
        <f t="shared" si="732"/>
        <v>642.55999999999995</v>
      </c>
      <c r="AD660" s="2">
        <f>ROUND(((((ET660*1.25))-((EU660*1.25)))+AE660),2)</f>
        <v>13.01</v>
      </c>
      <c r="AE660" s="2">
        <f>ROUND(((EU660*1.25)),2)</f>
        <v>2.46</v>
      </c>
      <c r="AF660" s="2">
        <f>ROUND(((EV660*1.15)),2)</f>
        <v>437.82</v>
      </c>
      <c r="AG660" s="2">
        <f t="shared" si="751"/>
        <v>0</v>
      </c>
      <c r="AH660" s="2">
        <f>((EW660*1.15))</f>
        <v>50.094000000000001</v>
      </c>
      <c r="AI660" s="2">
        <f>((EX660*1.25))</f>
        <v>0.21250000000000002</v>
      </c>
      <c r="AJ660" s="2">
        <f t="shared" si="753"/>
        <v>0</v>
      </c>
      <c r="AK660" s="2">
        <v>1033.68</v>
      </c>
      <c r="AL660" s="2">
        <v>642.55999999999995</v>
      </c>
      <c r="AM660" s="2">
        <v>10.41</v>
      </c>
      <c r="AN660" s="2">
        <v>1.97</v>
      </c>
      <c r="AO660" s="2">
        <v>380.71</v>
      </c>
      <c r="AP660" s="2">
        <v>0</v>
      </c>
      <c r="AQ660" s="2">
        <v>43.56</v>
      </c>
      <c r="AR660" s="2">
        <v>0.17</v>
      </c>
      <c r="AS660" s="2">
        <v>0</v>
      </c>
      <c r="AT660" s="2">
        <v>95</v>
      </c>
      <c r="AU660" s="2">
        <v>47</v>
      </c>
      <c r="AV660" s="2">
        <v>1</v>
      </c>
      <c r="AW660" s="2">
        <v>1</v>
      </c>
      <c r="AX660" s="2"/>
      <c r="AY660" s="2"/>
      <c r="AZ660" s="2">
        <v>1</v>
      </c>
      <c r="BA660" s="2">
        <v>1</v>
      </c>
      <c r="BB660" s="2">
        <v>1</v>
      </c>
      <c r="BC660" s="2">
        <v>1</v>
      </c>
      <c r="BD660" s="2" t="s">
        <v>6</v>
      </c>
      <c r="BE660" s="2" t="s">
        <v>6</v>
      </c>
      <c r="BF660" s="2" t="s">
        <v>6</v>
      </c>
      <c r="BG660" s="2" t="s">
        <v>6</v>
      </c>
      <c r="BH660" s="2">
        <v>0</v>
      </c>
      <c r="BI660" s="2">
        <v>1</v>
      </c>
      <c r="BJ660" s="2" t="s">
        <v>344</v>
      </c>
      <c r="BK660" s="2"/>
      <c r="BL660" s="2"/>
      <c r="BM660" s="2">
        <v>15001</v>
      </c>
      <c r="BN660" s="2">
        <v>0</v>
      </c>
      <c r="BO660" s="2" t="s">
        <v>6</v>
      </c>
      <c r="BP660" s="2">
        <v>0</v>
      </c>
      <c r="BQ660" s="2">
        <v>2</v>
      </c>
      <c r="BR660" s="2">
        <v>0</v>
      </c>
      <c r="BS660" s="2">
        <v>1</v>
      </c>
      <c r="BT660" s="2">
        <v>1</v>
      </c>
      <c r="BU660" s="2">
        <v>1</v>
      </c>
      <c r="BV660" s="2">
        <v>1</v>
      </c>
      <c r="BW660" s="2">
        <v>1</v>
      </c>
      <c r="BX660" s="2">
        <v>1</v>
      </c>
      <c r="BY660" s="2" t="s">
        <v>6</v>
      </c>
      <c r="BZ660" s="2">
        <v>105</v>
      </c>
      <c r="CA660" s="2">
        <v>55</v>
      </c>
      <c r="CB660" s="2"/>
      <c r="CC660" s="2"/>
      <c r="CD660" s="2"/>
      <c r="CE660" s="2"/>
      <c r="CF660" s="2">
        <v>0</v>
      </c>
      <c r="CG660" s="2">
        <v>0</v>
      </c>
      <c r="CH660" s="2"/>
      <c r="CI660" s="2"/>
      <c r="CJ660" s="2"/>
      <c r="CK660" s="2"/>
      <c r="CL660" s="2"/>
      <c r="CM660" s="2">
        <v>0</v>
      </c>
      <c r="CN660" s="2" t="s">
        <v>1470</v>
      </c>
      <c r="CO660" s="2">
        <v>0</v>
      </c>
      <c r="CP660" s="2">
        <f t="shared" si="754"/>
        <v>2605.11</v>
      </c>
      <c r="CQ660" s="2">
        <f t="shared" si="755"/>
        <v>642.55999999999995</v>
      </c>
      <c r="CR660" s="2">
        <f t="shared" si="756"/>
        <v>13.01</v>
      </c>
      <c r="CS660" s="2">
        <f t="shared" si="757"/>
        <v>2.46</v>
      </c>
      <c r="CT660" s="2">
        <f t="shared" si="758"/>
        <v>437.82</v>
      </c>
      <c r="CU660" s="2">
        <f t="shared" si="759"/>
        <v>0</v>
      </c>
      <c r="CV660" s="2">
        <f t="shared" si="760"/>
        <v>50.094000000000001</v>
      </c>
      <c r="CW660" s="2">
        <f t="shared" si="761"/>
        <v>0.21250000000000002</v>
      </c>
      <c r="CX660" s="2">
        <f t="shared" si="762"/>
        <v>0</v>
      </c>
      <c r="CY660" s="2">
        <f t="shared" si="763"/>
        <v>996.55949999999996</v>
      </c>
      <c r="CZ660" s="2">
        <f t="shared" si="764"/>
        <v>493.03469999999999</v>
      </c>
      <c r="DA660" s="2"/>
      <c r="DB660" s="2"/>
      <c r="DC660" s="2" t="s">
        <v>6</v>
      </c>
      <c r="DD660" s="2" t="s">
        <v>6</v>
      </c>
      <c r="DE660" s="2" t="s">
        <v>102</v>
      </c>
      <c r="DF660" s="2" t="s">
        <v>102</v>
      </c>
      <c r="DG660" s="2" t="s">
        <v>103</v>
      </c>
      <c r="DH660" s="2" t="s">
        <v>6</v>
      </c>
      <c r="DI660" s="2" t="s">
        <v>103</v>
      </c>
      <c r="DJ660" s="2" t="s">
        <v>102</v>
      </c>
      <c r="DK660" s="2" t="s">
        <v>6</v>
      </c>
      <c r="DL660" s="2" t="s">
        <v>6</v>
      </c>
      <c r="DM660" s="2" t="s">
        <v>6</v>
      </c>
      <c r="DN660" s="2">
        <v>0</v>
      </c>
      <c r="DO660" s="2">
        <v>0</v>
      </c>
      <c r="DP660" s="2">
        <v>1</v>
      </c>
      <c r="DQ660" s="2">
        <v>1</v>
      </c>
      <c r="DR660" s="2"/>
      <c r="DS660" s="2"/>
      <c r="DT660" s="2"/>
      <c r="DU660" s="2">
        <v>1005</v>
      </c>
      <c r="DV660" s="2" t="s">
        <v>32</v>
      </c>
      <c r="DW660" s="2" t="s">
        <v>32</v>
      </c>
      <c r="DX660" s="2">
        <v>100</v>
      </c>
      <c r="DY660" s="2"/>
      <c r="DZ660" s="2"/>
      <c r="EA660" s="2"/>
      <c r="EB660" s="2"/>
      <c r="EC660" s="2"/>
      <c r="ED660" s="2"/>
      <c r="EE660" s="2">
        <v>27029049</v>
      </c>
      <c r="EF660" s="2">
        <v>2</v>
      </c>
      <c r="EG660" s="2" t="s">
        <v>23</v>
      </c>
      <c r="EH660" s="2">
        <v>0</v>
      </c>
      <c r="EI660" s="2" t="s">
        <v>6</v>
      </c>
      <c r="EJ660" s="2">
        <v>1</v>
      </c>
      <c r="EK660" s="2">
        <v>15001</v>
      </c>
      <c r="EL660" s="2" t="s">
        <v>24</v>
      </c>
      <c r="EM660" s="2" t="s">
        <v>25</v>
      </c>
      <c r="EN660" s="2"/>
      <c r="EO660" s="2" t="s">
        <v>106</v>
      </c>
      <c r="EP660" s="2"/>
      <c r="EQ660" s="2">
        <v>0</v>
      </c>
      <c r="ER660" s="2">
        <v>1033.68</v>
      </c>
      <c r="ES660" s="2">
        <v>642.55999999999995</v>
      </c>
      <c r="ET660" s="2">
        <v>10.41</v>
      </c>
      <c r="EU660" s="2">
        <v>1.97</v>
      </c>
      <c r="EV660" s="2">
        <v>380.71</v>
      </c>
      <c r="EW660" s="2">
        <v>43.56</v>
      </c>
      <c r="EX660" s="2">
        <v>0.17</v>
      </c>
      <c r="EY660" s="2">
        <v>0</v>
      </c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>
        <v>0</v>
      </c>
      <c r="FR660" s="2">
        <f t="shared" si="765"/>
        <v>0</v>
      </c>
      <c r="FS660" s="2">
        <v>0</v>
      </c>
      <c r="FT660" s="2" t="s">
        <v>27</v>
      </c>
      <c r="FU660" s="2" t="s">
        <v>28</v>
      </c>
      <c r="FV660" s="2"/>
      <c r="FW660" s="2"/>
      <c r="FX660" s="2">
        <v>94.5</v>
      </c>
      <c r="FY660" s="2">
        <v>46.75</v>
      </c>
      <c r="FZ660" s="2"/>
      <c r="GA660" s="2" t="s">
        <v>6</v>
      </c>
      <c r="GB660" s="2"/>
      <c r="GC660" s="2"/>
      <c r="GD660" s="2">
        <v>0</v>
      </c>
      <c r="GE660" s="2"/>
      <c r="GF660" s="2">
        <v>325170472</v>
      </c>
      <c r="GG660" s="2">
        <v>2</v>
      </c>
      <c r="GH660" s="2">
        <v>1</v>
      </c>
      <c r="GI660" s="2">
        <v>-2</v>
      </c>
      <c r="GJ660" s="2">
        <v>0</v>
      </c>
      <c r="GK660" s="2">
        <f>ROUND(R660*(R12)/100,2)</f>
        <v>0</v>
      </c>
      <c r="GL660" s="2">
        <f t="shared" si="766"/>
        <v>0</v>
      </c>
      <c r="GM660" s="2">
        <f t="shared" si="767"/>
        <v>4094.7</v>
      </c>
      <c r="GN660" s="2">
        <f t="shared" si="768"/>
        <v>4094.7</v>
      </c>
      <c r="GO660" s="2">
        <f t="shared" si="769"/>
        <v>0</v>
      </c>
      <c r="GP660" s="2">
        <f t="shared" si="770"/>
        <v>0</v>
      </c>
      <c r="GQ660" s="2"/>
      <c r="GR660" s="2">
        <v>0</v>
      </c>
      <c r="GS660" s="2">
        <v>3</v>
      </c>
      <c r="GT660" s="2">
        <v>0</v>
      </c>
      <c r="GU660" s="2" t="s">
        <v>6</v>
      </c>
      <c r="GV660" s="2">
        <f t="shared" si="771"/>
        <v>0</v>
      </c>
      <c r="GW660" s="2">
        <v>1</v>
      </c>
      <c r="GX660" s="2">
        <f t="shared" si="772"/>
        <v>0</v>
      </c>
      <c r="GY660" s="2"/>
      <c r="GZ660" s="2"/>
      <c r="HA660" s="2">
        <v>0</v>
      </c>
      <c r="HB660" s="2">
        <v>0</v>
      </c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>
        <v>0</v>
      </c>
      <c r="IL660" s="2"/>
      <c r="IM660" s="2"/>
      <c r="IN660" s="2"/>
      <c r="IO660" s="2"/>
      <c r="IP660" s="2"/>
      <c r="IQ660" s="2"/>
      <c r="IR660" s="2"/>
      <c r="IS660" s="2"/>
      <c r="IT660" s="2"/>
      <c r="IU660" s="2"/>
    </row>
    <row r="661" spans="1:255" x14ac:dyDescent="0.2">
      <c r="A661">
        <v>17</v>
      </c>
      <c r="B661">
        <v>1</v>
      </c>
      <c r="C661">
        <f>ROW(SmtRes!A1812)</f>
        <v>1812</v>
      </c>
      <c r="D661">
        <f>ROW(EtalonRes!A1812)</f>
        <v>1812</v>
      </c>
      <c r="E661" t="s">
        <v>788</v>
      </c>
      <c r="F661" t="s">
        <v>342</v>
      </c>
      <c r="G661" t="s">
        <v>343</v>
      </c>
      <c r="H661" t="s">
        <v>32</v>
      </c>
      <c r="I661">
        <f>ROUND((225.54+12.72)/100,9)</f>
        <v>2.3826000000000001</v>
      </c>
      <c r="J661">
        <v>0</v>
      </c>
      <c r="O661">
        <f t="shared" si="738"/>
        <v>2605.11</v>
      </c>
      <c r="P661">
        <f t="shared" si="739"/>
        <v>1530.96</v>
      </c>
      <c r="Q661">
        <f t="shared" si="740"/>
        <v>31</v>
      </c>
      <c r="R661">
        <f t="shared" si="741"/>
        <v>5.86</v>
      </c>
      <c r="S661">
        <f t="shared" si="742"/>
        <v>1043.1500000000001</v>
      </c>
      <c r="T661">
        <f t="shared" si="743"/>
        <v>0</v>
      </c>
      <c r="U661">
        <f t="shared" si="744"/>
        <v>119.35396440000001</v>
      </c>
      <c r="V661">
        <f t="shared" si="745"/>
        <v>0.5063025000000001</v>
      </c>
      <c r="W661">
        <f t="shared" si="746"/>
        <v>0</v>
      </c>
      <c r="X661">
        <f t="shared" si="747"/>
        <v>996.56</v>
      </c>
      <c r="Y661">
        <f t="shared" si="748"/>
        <v>493.03</v>
      </c>
      <c r="AA661">
        <v>27721504</v>
      </c>
      <c r="AB661">
        <f t="shared" si="749"/>
        <v>1093.3900000000001</v>
      </c>
      <c r="AC661">
        <f t="shared" si="732"/>
        <v>642.55999999999995</v>
      </c>
      <c r="AD661">
        <f>ROUND(((((ET661*1.25))-((EU661*1.25)))+AE661),2)</f>
        <v>13.01</v>
      </c>
      <c r="AE661">
        <f>ROUND(((EU661*1.25)),2)</f>
        <v>2.46</v>
      </c>
      <c r="AF661">
        <f>ROUND(((EV661*1.15)),2)</f>
        <v>437.82</v>
      </c>
      <c r="AG661">
        <f t="shared" si="751"/>
        <v>0</v>
      </c>
      <c r="AH661">
        <f>((EW661*1.15))</f>
        <v>50.094000000000001</v>
      </c>
      <c r="AI661">
        <f>((EX661*1.25))</f>
        <v>0.21250000000000002</v>
      </c>
      <c r="AJ661">
        <f t="shared" si="753"/>
        <v>0</v>
      </c>
      <c r="AK661">
        <v>1033.68</v>
      </c>
      <c r="AL661">
        <v>642.55999999999995</v>
      </c>
      <c r="AM661">
        <v>10.41</v>
      </c>
      <c r="AN661">
        <v>1.97</v>
      </c>
      <c r="AO661">
        <v>380.71</v>
      </c>
      <c r="AP661">
        <v>0</v>
      </c>
      <c r="AQ661">
        <v>43.56</v>
      </c>
      <c r="AR661">
        <v>0.17</v>
      </c>
      <c r="AS661">
        <v>0</v>
      </c>
      <c r="AT661">
        <v>95</v>
      </c>
      <c r="AU661">
        <v>47</v>
      </c>
      <c r="AV661">
        <v>1</v>
      </c>
      <c r="AW661">
        <v>1</v>
      </c>
      <c r="AZ661">
        <v>1</v>
      </c>
      <c r="BA661">
        <v>1</v>
      </c>
      <c r="BB661">
        <v>1</v>
      </c>
      <c r="BC661">
        <v>1</v>
      </c>
      <c r="BD661" t="s">
        <v>6</v>
      </c>
      <c r="BE661" t="s">
        <v>6</v>
      </c>
      <c r="BF661" t="s">
        <v>6</v>
      </c>
      <c r="BG661" t="s">
        <v>6</v>
      </c>
      <c r="BH661">
        <v>0</v>
      </c>
      <c r="BI661">
        <v>1</v>
      </c>
      <c r="BJ661" t="s">
        <v>344</v>
      </c>
      <c r="BM661">
        <v>15001</v>
      </c>
      <c r="BN661">
        <v>0</v>
      </c>
      <c r="BO661" t="s">
        <v>6</v>
      </c>
      <c r="BP661">
        <v>0</v>
      </c>
      <c r="BQ661">
        <v>2</v>
      </c>
      <c r="BR661">
        <v>0</v>
      </c>
      <c r="BS661">
        <v>1</v>
      </c>
      <c r="BT661">
        <v>1</v>
      </c>
      <c r="BU661">
        <v>1</v>
      </c>
      <c r="BV661">
        <v>1</v>
      </c>
      <c r="BW661">
        <v>1</v>
      </c>
      <c r="BX661">
        <v>1</v>
      </c>
      <c r="BY661" t="s">
        <v>6</v>
      </c>
      <c r="BZ661">
        <v>105</v>
      </c>
      <c r="CA661">
        <v>55</v>
      </c>
      <c r="CF661">
        <v>0</v>
      </c>
      <c r="CG661">
        <v>0</v>
      </c>
      <c r="CM661">
        <v>0</v>
      </c>
      <c r="CN661" t="s">
        <v>1470</v>
      </c>
      <c r="CO661">
        <v>0</v>
      </c>
      <c r="CP661">
        <f t="shared" si="754"/>
        <v>2605.11</v>
      </c>
      <c r="CQ661">
        <f t="shared" si="755"/>
        <v>642.55999999999995</v>
      </c>
      <c r="CR661">
        <f t="shared" si="756"/>
        <v>13.01</v>
      </c>
      <c r="CS661">
        <f t="shared" si="757"/>
        <v>2.46</v>
      </c>
      <c r="CT661">
        <f t="shared" si="758"/>
        <v>437.82</v>
      </c>
      <c r="CU661">
        <f t="shared" si="759"/>
        <v>0</v>
      </c>
      <c r="CV661">
        <f t="shared" si="760"/>
        <v>50.094000000000001</v>
      </c>
      <c r="CW661">
        <f t="shared" si="761"/>
        <v>0.21250000000000002</v>
      </c>
      <c r="CX661">
        <f t="shared" si="762"/>
        <v>0</v>
      </c>
      <c r="CY661">
        <f t="shared" si="763"/>
        <v>996.55949999999996</v>
      </c>
      <c r="CZ661">
        <f t="shared" si="764"/>
        <v>493.03469999999999</v>
      </c>
      <c r="DC661" t="s">
        <v>6</v>
      </c>
      <c r="DD661" t="s">
        <v>6</v>
      </c>
      <c r="DE661" t="s">
        <v>102</v>
      </c>
      <c r="DF661" t="s">
        <v>102</v>
      </c>
      <c r="DG661" t="s">
        <v>103</v>
      </c>
      <c r="DH661" t="s">
        <v>6</v>
      </c>
      <c r="DI661" t="s">
        <v>103</v>
      </c>
      <c r="DJ661" t="s">
        <v>102</v>
      </c>
      <c r="DK661" t="s">
        <v>6</v>
      </c>
      <c r="DL661" t="s">
        <v>6</v>
      </c>
      <c r="DM661" t="s">
        <v>6</v>
      </c>
      <c r="DN661">
        <v>0</v>
      </c>
      <c r="DO661">
        <v>0</v>
      </c>
      <c r="DP661">
        <v>1</v>
      </c>
      <c r="DQ661">
        <v>1</v>
      </c>
      <c r="DU661">
        <v>1005</v>
      </c>
      <c r="DV661" t="s">
        <v>32</v>
      </c>
      <c r="DW661" t="s">
        <v>32</v>
      </c>
      <c r="DX661">
        <v>100</v>
      </c>
      <c r="EE661">
        <v>27029049</v>
      </c>
      <c r="EF661">
        <v>2</v>
      </c>
      <c r="EG661" t="s">
        <v>23</v>
      </c>
      <c r="EH661">
        <v>0</v>
      </c>
      <c r="EI661" t="s">
        <v>6</v>
      </c>
      <c r="EJ661">
        <v>1</v>
      </c>
      <c r="EK661">
        <v>15001</v>
      </c>
      <c r="EL661" t="s">
        <v>24</v>
      </c>
      <c r="EM661" t="s">
        <v>25</v>
      </c>
      <c r="EO661" t="s">
        <v>106</v>
      </c>
      <c r="EQ661">
        <v>0</v>
      </c>
      <c r="ER661">
        <v>1033.68</v>
      </c>
      <c r="ES661">
        <v>642.55999999999995</v>
      </c>
      <c r="ET661">
        <v>10.41</v>
      </c>
      <c r="EU661">
        <v>1.97</v>
      </c>
      <c r="EV661">
        <v>380.71</v>
      </c>
      <c r="EW661">
        <v>43.56</v>
      </c>
      <c r="EX661">
        <v>0.17</v>
      </c>
      <c r="EY661">
        <v>0</v>
      </c>
      <c r="FQ661">
        <v>0</v>
      </c>
      <c r="FR661">
        <f t="shared" si="765"/>
        <v>0</v>
      </c>
      <c r="FS661">
        <v>0</v>
      </c>
      <c r="FT661" t="s">
        <v>27</v>
      </c>
      <c r="FU661" t="s">
        <v>28</v>
      </c>
      <c r="FX661">
        <v>94.5</v>
      </c>
      <c r="FY661">
        <v>46.75</v>
      </c>
      <c r="GA661" t="s">
        <v>6</v>
      </c>
      <c r="GD661">
        <v>0</v>
      </c>
      <c r="GF661">
        <v>325170472</v>
      </c>
      <c r="GG661">
        <v>2</v>
      </c>
      <c r="GH661">
        <v>1</v>
      </c>
      <c r="GI661">
        <v>-2</v>
      </c>
      <c r="GJ661">
        <v>0</v>
      </c>
      <c r="GK661">
        <f>ROUND(R661*(S12)/100,2)</f>
        <v>0</v>
      </c>
      <c r="GL661">
        <f t="shared" si="766"/>
        <v>0</v>
      </c>
      <c r="GM661">
        <f t="shared" si="767"/>
        <v>4094.7</v>
      </c>
      <c r="GN661">
        <f t="shared" si="768"/>
        <v>4094.7</v>
      </c>
      <c r="GO661">
        <f t="shared" si="769"/>
        <v>0</v>
      </c>
      <c r="GP661">
        <f t="shared" si="770"/>
        <v>0</v>
      </c>
      <c r="GR661">
        <v>0</v>
      </c>
      <c r="GS661">
        <v>0</v>
      </c>
      <c r="GT661">
        <v>0</v>
      </c>
      <c r="GU661" t="s">
        <v>6</v>
      </c>
      <c r="GV661">
        <f t="shared" si="771"/>
        <v>0</v>
      </c>
      <c r="GW661">
        <v>1</v>
      </c>
      <c r="GX661">
        <f t="shared" si="772"/>
        <v>0</v>
      </c>
      <c r="HA661">
        <v>0</v>
      </c>
      <c r="HB661">
        <v>0</v>
      </c>
      <c r="IK661">
        <v>0</v>
      </c>
    </row>
    <row r="662" spans="1:255" x14ac:dyDescent="0.2">
      <c r="A662" s="2">
        <v>18</v>
      </c>
      <c r="B662" s="2">
        <v>1</v>
      </c>
      <c r="C662" s="2">
        <v>1801</v>
      </c>
      <c r="D662" s="2"/>
      <c r="E662" s="2" t="s">
        <v>789</v>
      </c>
      <c r="F662" s="2" t="s">
        <v>346</v>
      </c>
      <c r="G662" s="2" t="s">
        <v>347</v>
      </c>
      <c r="H662" s="2" t="s">
        <v>46</v>
      </c>
      <c r="I662" s="2">
        <f>I660*J662</f>
        <v>7.1478E-2</v>
      </c>
      <c r="J662" s="2">
        <v>0.03</v>
      </c>
      <c r="K662" s="2"/>
      <c r="L662" s="2"/>
      <c r="M662" s="2"/>
      <c r="N662" s="2"/>
      <c r="O662" s="2">
        <f t="shared" si="738"/>
        <v>949.78</v>
      </c>
      <c r="P662" s="2">
        <f t="shared" si="739"/>
        <v>949.78</v>
      </c>
      <c r="Q662" s="2">
        <f t="shared" si="740"/>
        <v>0</v>
      </c>
      <c r="R662" s="2">
        <f t="shared" si="741"/>
        <v>0</v>
      </c>
      <c r="S662" s="2">
        <f t="shared" si="742"/>
        <v>0</v>
      </c>
      <c r="T662" s="2">
        <f t="shared" si="743"/>
        <v>0</v>
      </c>
      <c r="U662" s="2">
        <f t="shared" si="744"/>
        <v>0</v>
      </c>
      <c r="V662" s="2">
        <f t="shared" si="745"/>
        <v>0</v>
      </c>
      <c r="W662" s="2">
        <f t="shared" si="746"/>
        <v>0</v>
      </c>
      <c r="X662" s="2">
        <f t="shared" si="747"/>
        <v>0</v>
      </c>
      <c r="Y662" s="2">
        <f t="shared" si="748"/>
        <v>0</v>
      </c>
      <c r="Z662" s="2"/>
      <c r="AA662" s="2">
        <v>27721505</v>
      </c>
      <c r="AB662" s="2">
        <f t="shared" si="749"/>
        <v>13287.69</v>
      </c>
      <c r="AC662" s="2">
        <f t="shared" si="732"/>
        <v>13287.69</v>
      </c>
      <c r="AD662" s="2">
        <f>ROUND((((ET662)-(EU662))+AE662),2)</f>
        <v>0</v>
      </c>
      <c r="AE662" s="2">
        <f t="shared" ref="AE662:AF665" si="775">ROUND((EU662),2)</f>
        <v>0</v>
      </c>
      <c r="AF662" s="2">
        <f t="shared" si="775"/>
        <v>0</v>
      </c>
      <c r="AG662" s="2">
        <f t="shared" si="751"/>
        <v>0</v>
      </c>
      <c r="AH662" s="2">
        <f t="shared" ref="AH662:AI665" si="776">(EW662)</f>
        <v>0</v>
      </c>
      <c r="AI662" s="2">
        <f t="shared" si="776"/>
        <v>0</v>
      </c>
      <c r="AJ662" s="2">
        <f t="shared" si="753"/>
        <v>0</v>
      </c>
      <c r="AK662" s="2">
        <v>13287.69</v>
      </c>
      <c r="AL662" s="2">
        <v>13287.69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  <c r="AS662" s="2">
        <v>0</v>
      </c>
      <c r="AT662" s="2">
        <v>80</v>
      </c>
      <c r="AU662" s="2">
        <v>50</v>
      </c>
      <c r="AV662" s="2">
        <v>1</v>
      </c>
      <c r="AW662" s="2">
        <v>1</v>
      </c>
      <c r="AX662" s="2"/>
      <c r="AY662" s="2"/>
      <c r="AZ662" s="2">
        <v>1</v>
      </c>
      <c r="BA662" s="2">
        <v>1</v>
      </c>
      <c r="BB662" s="2">
        <v>1</v>
      </c>
      <c r="BC662" s="2">
        <v>1</v>
      </c>
      <c r="BD662" s="2" t="s">
        <v>6</v>
      </c>
      <c r="BE662" s="2" t="s">
        <v>6</v>
      </c>
      <c r="BF662" s="2" t="s">
        <v>6</v>
      </c>
      <c r="BG662" s="2" t="s">
        <v>6</v>
      </c>
      <c r="BH662" s="2">
        <v>3</v>
      </c>
      <c r="BI662" s="2">
        <v>1</v>
      </c>
      <c r="BJ662" s="2" t="s">
        <v>348</v>
      </c>
      <c r="BK662" s="2"/>
      <c r="BL662" s="2"/>
      <c r="BM662" s="2">
        <v>62001</v>
      </c>
      <c r="BN662" s="2">
        <v>0</v>
      </c>
      <c r="BO662" s="2" t="s">
        <v>6</v>
      </c>
      <c r="BP662" s="2">
        <v>0</v>
      </c>
      <c r="BQ662" s="2">
        <v>6</v>
      </c>
      <c r="BR662" s="2">
        <v>0</v>
      </c>
      <c r="BS662" s="2">
        <v>1</v>
      </c>
      <c r="BT662" s="2">
        <v>1</v>
      </c>
      <c r="BU662" s="2">
        <v>1</v>
      </c>
      <c r="BV662" s="2">
        <v>1</v>
      </c>
      <c r="BW662" s="2">
        <v>1</v>
      </c>
      <c r="BX662" s="2">
        <v>1</v>
      </c>
      <c r="BY662" s="2" t="s">
        <v>6</v>
      </c>
      <c r="BZ662" s="2">
        <v>80</v>
      </c>
      <c r="CA662" s="2">
        <v>50</v>
      </c>
      <c r="CB662" s="2"/>
      <c r="CC662" s="2"/>
      <c r="CD662" s="2"/>
      <c r="CE662" s="2"/>
      <c r="CF662" s="2">
        <v>0</v>
      </c>
      <c r="CG662" s="2">
        <v>0</v>
      </c>
      <c r="CH662" s="2"/>
      <c r="CI662" s="2"/>
      <c r="CJ662" s="2"/>
      <c r="CK662" s="2"/>
      <c r="CL662" s="2"/>
      <c r="CM662" s="2">
        <v>0</v>
      </c>
      <c r="CN662" s="2" t="s">
        <v>6</v>
      </c>
      <c r="CO662" s="2">
        <v>0</v>
      </c>
      <c r="CP662" s="2">
        <f t="shared" si="754"/>
        <v>949.78</v>
      </c>
      <c r="CQ662" s="2">
        <f t="shared" si="755"/>
        <v>13287.69</v>
      </c>
      <c r="CR662" s="2">
        <f t="shared" si="756"/>
        <v>0</v>
      </c>
      <c r="CS662" s="2">
        <f t="shared" si="757"/>
        <v>0</v>
      </c>
      <c r="CT662" s="2">
        <f t="shared" si="758"/>
        <v>0</v>
      </c>
      <c r="CU662" s="2">
        <f t="shared" si="759"/>
        <v>0</v>
      </c>
      <c r="CV662" s="2">
        <f t="shared" si="760"/>
        <v>0</v>
      </c>
      <c r="CW662" s="2">
        <f t="shared" si="761"/>
        <v>0</v>
      </c>
      <c r="CX662" s="2">
        <f t="shared" si="762"/>
        <v>0</v>
      </c>
      <c r="CY662" s="2">
        <f t="shared" si="763"/>
        <v>0</v>
      </c>
      <c r="CZ662" s="2">
        <f t="shared" si="764"/>
        <v>0</v>
      </c>
      <c r="DA662" s="2"/>
      <c r="DB662" s="2"/>
      <c r="DC662" s="2" t="s">
        <v>6</v>
      </c>
      <c r="DD662" s="2" t="s">
        <v>6</v>
      </c>
      <c r="DE662" s="2" t="s">
        <v>6</v>
      </c>
      <c r="DF662" s="2" t="s">
        <v>6</v>
      </c>
      <c r="DG662" s="2" t="s">
        <v>6</v>
      </c>
      <c r="DH662" s="2" t="s">
        <v>6</v>
      </c>
      <c r="DI662" s="2" t="s">
        <v>6</v>
      </c>
      <c r="DJ662" s="2" t="s">
        <v>6</v>
      </c>
      <c r="DK662" s="2" t="s">
        <v>6</v>
      </c>
      <c r="DL662" s="2" t="s">
        <v>6</v>
      </c>
      <c r="DM662" s="2" t="s">
        <v>6</v>
      </c>
      <c r="DN662" s="2">
        <v>0</v>
      </c>
      <c r="DO662" s="2">
        <v>0</v>
      </c>
      <c r="DP662" s="2">
        <v>1</v>
      </c>
      <c r="DQ662" s="2">
        <v>1</v>
      </c>
      <c r="DR662" s="2"/>
      <c r="DS662" s="2"/>
      <c r="DT662" s="2"/>
      <c r="DU662" s="2">
        <v>1009</v>
      </c>
      <c r="DV662" s="2" t="s">
        <v>46</v>
      </c>
      <c r="DW662" s="2" t="s">
        <v>46</v>
      </c>
      <c r="DX662" s="2">
        <v>1000</v>
      </c>
      <c r="DY662" s="2"/>
      <c r="DZ662" s="2"/>
      <c r="EA662" s="2"/>
      <c r="EB662" s="2"/>
      <c r="EC662" s="2"/>
      <c r="ED662" s="2"/>
      <c r="EE662" s="2">
        <v>27029107</v>
      </c>
      <c r="EF662" s="2">
        <v>6</v>
      </c>
      <c r="EG662" s="2" t="s">
        <v>40</v>
      </c>
      <c r="EH662" s="2">
        <v>0</v>
      </c>
      <c r="EI662" s="2" t="s">
        <v>6</v>
      </c>
      <c r="EJ662" s="2">
        <v>1</v>
      </c>
      <c r="EK662" s="2">
        <v>62001</v>
      </c>
      <c r="EL662" s="2" t="s">
        <v>241</v>
      </c>
      <c r="EM662" s="2" t="s">
        <v>242</v>
      </c>
      <c r="EN662" s="2"/>
      <c r="EO662" s="2" t="s">
        <v>6</v>
      </c>
      <c r="EP662" s="2"/>
      <c r="EQ662" s="2">
        <v>0</v>
      </c>
      <c r="ER662" s="2">
        <v>13287.69</v>
      </c>
      <c r="ES662" s="2">
        <v>13287.69</v>
      </c>
      <c r="ET662" s="2">
        <v>0</v>
      </c>
      <c r="EU662" s="2">
        <v>0</v>
      </c>
      <c r="EV662" s="2">
        <v>0</v>
      </c>
      <c r="EW662" s="2">
        <v>0</v>
      </c>
      <c r="EX662" s="2">
        <v>0</v>
      </c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>
        <v>0</v>
      </c>
      <c r="FR662" s="2">
        <f t="shared" si="765"/>
        <v>0</v>
      </c>
      <c r="FS662" s="2">
        <v>0</v>
      </c>
      <c r="FT662" s="2"/>
      <c r="FU662" s="2"/>
      <c r="FV662" s="2"/>
      <c r="FW662" s="2"/>
      <c r="FX662" s="2">
        <v>80</v>
      </c>
      <c r="FY662" s="2">
        <v>50</v>
      </c>
      <c r="FZ662" s="2"/>
      <c r="GA662" s="2" t="s">
        <v>6</v>
      </c>
      <c r="GB662" s="2"/>
      <c r="GC662" s="2"/>
      <c r="GD662" s="2">
        <v>0</v>
      </c>
      <c r="GE662" s="2"/>
      <c r="GF662" s="2">
        <v>1261407534</v>
      </c>
      <c r="GG662" s="2">
        <v>2</v>
      </c>
      <c r="GH662" s="2">
        <v>1</v>
      </c>
      <c r="GI662" s="2">
        <v>-2</v>
      </c>
      <c r="GJ662" s="2">
        <v>0</v>
      </c>
      <c r="GK662" s="2">
        <f>ROUND(R662*(R12)/100,2)</f>
        <v>0</v>
      </c>
      <c r="GL662" s="2">
        <f t="shared" si="766"/>
        <v>0</v>
      </c>
      <c r="GM662" s="2">
        <f t="shared" si="767"/>
        <v>949.78</v>
      </c>
      <c r="GN662" s="2">
        <f t="shared" si="768"/>
        <v>949.78</v>
      </c>
      <c r="GO662" s="2">
        <f t="shared" si="769"/>
        <v>0</v>
      </c>
      <c r="GP662" s="2">
        <f t="shared" si="770"/>
        <v>0</v>
      </c>
      <c r="GQ662" s="2"/>
      <c r="GR662" s="2">
        <v>0</v>
      </c>
      <c r="GS662" s="2">
        <v>3</v>
      </c>
      <c r="GT662" s="2">
        <v>0</v>
      </c>
      <c r="GU662" s="2" t="s">
        <v>6</v>
      </c>
      <c r="GV662" s="2">
        <f t="shared" si="771"/>
        <v>0</v>
      </c>
      <c r="GW662" s="2">
        <v>1</v>
      </c>
      <c r="GX662" s="2">
        <f t="shared" si="772"/>
        <v>0</v>
      </c>
      <c r="GY662" s="2"/>
      <c r="GZ662" s="2"/>
      <c r="HA662" s="2">
        <v>0</v>
      </c>
      <c r="HB662" s="2">
        <v>0</v>
      </c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>
        <v>0</v>
      </c>
      <c r="IL662" s="2"/>
      <c r="IM662" s="2"/>
      <c r="IN662" s="2"/>
      <c r="IO662" s="2"/>
      <c r="IP662" s="2"/>
      <c r="IQ662" s="2"/>
      <c r="IR662" s="2"/>
      <c r="IS662" s="2"/>
      <c r="IT662" s="2"/>
      <c r="IU662" s="2"/>
    </row>
    <row r="663" spans="1:255" x14ac:dyDescent="0.2">
      <c r="A663">
        <v>18</v>
      </c>
      <c r="B663">
        <v>1</v>
      </c>
      <c r="C663">
        <v>1810</v>
      </c>
      <c r="E663" t="s">
        <v>789</v>
      </c>
      <c r="F663" t="s">
        <v>346</v>
      </c>
      <c r="G663" t="s">
        <v>347</v>
      </c>
      <c r="H663" t="s">
        <v>46</v>
      </c>
      <c r="I663">
        <f>I661*J663</f>
        <v>7.1478E-2</v>
      </c>
      <c r="J663">
        <v>0.03</v>
      </c>
      <c r="O663">
        <f t="shared" si="738"/>
        <v>949.78</v>
      </c>
      <c r="P663">
        <f t="shared" si="739"/>
        <v>949.78</v>
      </c>
      <c r="Q663">
        <f t="shared" si="740"/>
        <v>0</v>
      </c>
      <c r="R663">
        <f t="shared" si="741"/>
        <v>0</v>
      </c>
      <c r="S663">
        <f t="shared" si="742"/>
        <v>0</v>
      </c>
      <c r="T663">
        <f t="shared" si="743"/>
        <v>0</v>
      </c>
      <c r="U663">
        <f t="shared" si="744"/>
        <v>0</v>
      </c>
      <c r="V663">
        <f t="shared" si="745"/>
        <v>0</v>
      </c>
      <c r="W663">
        <f t="shared" si="746"/>
        <v>0</v>
      </c>
      <c r="X663">
        <f t="shared" si="747"/>
        <v>0</v>
      </c>
      <c r="Y663">
        <f t="shared" si="748"/>
        <v>0</v>
      </c>
      <c r="AA663">
        <v>27721504</v>
      </c>
      <c r="AB663">
        <f t="shared" si="749"/>
        <v>13287.69</v>
      </c>
      <c r="AC663">
        <f t="shared" si="732"/>
        <v>13287.69</v>
      </c>
      <c r="AD663">
        <f>ROUND((((ET663)-(EU663))+AE663),2)</f>
        <v>0</v>
      </c>
      <c r="AE663">
        <f t="shared" si="775"/>
        <v>0</v>
      </c>
      <c r="AF663">
        <f t="shared" si="775"/>
        <v>0</v>
      </c>
      <c r="AG663">
        <f t="shared" si="751"/>
        <v>0</v>
      </c>
      <c r="AH663">
        <f t="shared" si="776"/>
        <v>0</v>
      </c>
      <c r="AI663">
        <f t="shared" si="776"/>
        <v>0</v>
      </c>
      <c r="AJ663">
        <f t="shared" si="753"/>
        <v>0</v>
      </c>
      <c r="AK663">
        <v>13287.69</v>
      </c>
      <c r="AL663">
        <v>13287.69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105</v>
      </c>
      <c r="AU663">
        <v>55</v>
      </c>
      <c r="AV663">
        <v>1</v>
      </c>
      <c r="AW663">
        <v>1</v>
      </c>
      <c r="AZ663">
        <v>1</v>
      </c>
      <c r="BA663">
        <v>1</v>
      </c>
      <c r="BB663">
        <v>1</v>
      </c>
      <c r="BC663">
        <v>1</v>
      </c>
      <c r="BD663" t="s">
        <v>6</v>
      </c>
      <c r="BE663" t="s">
        <v>6</v>
      </c>
      <c r="BF663" t="s">
        <v>6</v>
      </c>
      <c r="BG663" t="s">
        <v>6</v>
      </c>
      <c r="BH663">
        <v>3</v>
      </c>
      <c r="BI663">
        <v>1</v>
      </c>
      <c r="BJ663" t="s">
        <v>348</v>
      </c>
      <c r="BM663">
        <v>62001</v>
      </c>
      <c r="BN663">
        <v>0</v>
      </c>
      <c r="BO663" t="s">
        <v>6</v>
      </c>
      <c r="BP663">
        <v>0</v>
      </c>
      <c r="BQ663">
        <v>6</v>
      </c>
      <c r="BR663">
        <v>0</v>
      </c>
      <c r="BS663">
        <v>1</v>
      </c>
      <c r="BT663">
        <v>1</v>
      </c>
      <c r="BU663">
        <v>1</v>
      </c>
      <c r="BV663">
        <v>1</v>
      </c>
      <c r="BW663">
        <v>1</v>
      </c>
      <c r="BX663">
        <v>1</v>
      </c>
      <c r="BY663" t="s">
        <v>6</v>
      </c>
      <c r="BZ663">
        <v>105</v>
      </c>
      <c r="CA663">
        <v>55</v>
      </c>
      <c r="CF663">
        <v>0</v>
      </c>
      <c r="CG663">
        <v>0</v>
      </c>
      <c r="CM663">
        <v>0</v>
      </c>
      <c r="CN663" t="s">
        <v>6</v>
      </c>
      <c r="CO663">
        <v>0</v>
      </c>
      <c r="CP663">
        <f t="shared" si="754"/>
        <v>949.78</v>
      </c>
      <c r="CQ663">
        <f t="shared" si="755"/>
        <v>13287.69</v>
      </c>
      <c r="CR663">
        <f t="shared" si="756"/>
        <v>0</v>
      </c>
      <c r="CS663">
        <f t="shared" si="757"/>
        <v>0</v>
      </c>
      <c r="CT663">
        <f t="shared" si="758"/>
        <v>0</v>
      </c>
      <c r="CU663">
        <f t="shared" si="759"/>
        <v>0</v>
      </c>
      <c r="CV663">
        <f t="shared" si="760"/>
        <v>0</v>
      </c>
      <c r="CW663">
        <f t="shared" si="761"/>
        <v>0</v>
      </c>
      <c r="CX663">
        <f t="shared" si="762"/>
        <v>0</v>
      </c>
      <c r="CY663">
        <f t="shared" si="763"/>
        <v>0</v>
      </c>
      <c r="CZ663">
        <f t="shared" si="764"/>
        <v>0</v>
      </c>
      <c r="DC663" t="s">
        <v>6</v>
      </c>
      <c r="DD663" t="s">
        <v>6</v>
      </c>
      <c r="DE663" t="s">
        <v>6</v>
      </c>
      <c r="DF663" t="s">
        <v>6</v>
      </c>
      <c r="DG663" t="s">
        <v>6</v>
      </c>
      <c r="DH663" t="s">
        <v>6</v>
      </c>
      <c r="DI663" t="s">
        <v>6</v>
      </c>
      <c r="DJ663" t="s">
        <v>6</v>
      </c>
      <c r="DK663" t="s">
        <v>6</v>
      </c>
      <c r="DL663" t="s">
        <v>6</v>
      </c>
      <c r="DM663" t="s">
        <v>6</v>
      </c>
      <c r="DN663">
        <v>0</v>
      </c>
      <c r="DO663">
        <v>0</v>
      </c>
      <c r="DP663">
        <v>1</v>
      </c>
      <c r="DQ663">
        <v>1</v>
      </c>
      <c r="DU663">
        <v>1009</v>
      </c>
      <c r="DV663" t="s">
        <v>46</v>
      </c>
      <c r="DW663" t="s">
        <v>46</v>
      </c>
      <c r="DX663">
        <v>1000</v>
      </c>
      <c r="EE663">
        <v>27029107</v>
      </c>
      <c r="EF663">
        <v>6</v>
      </c>
      <c r="EG663" t="s">
        <v>40</v>
      </c>
      <c r="EH663">
        <v>0</v>
      </c>
      <c r="EI663" t="s">
        <v>6</v>
      </c>
      <c r="EJ663">
        <v>1</v>
      </c>
      <c r="EK663">
        <v>62001</v>
      </c>
      <c r="EL663" t="s">
        <v>241</v>
      </c>
      <c r="EM663" t="s">
        <v>242</v>
      </c>
      <c r="EO663" t="s">
        <v>6</v>
      </c>
      <c r="EQ663">
        <v>0</v>
      </c>
      <c r="ER663">
        <v>13287.69</v>
      </c>
      <c r="ES663">
        <v>13287.69</v>
      </c>
      <c r="ET663">
        <v>0</v>
      </c>
      <c r="EU663">
        <v>0</v>
      </c>
      <c r="EV663">
        <v>0</v>
      </c>
      <c r="EW663">
        <v>0</v>
      </c>
      <c r="EX663">
        <v>0</v>
      </c>
      <c r="FQ663">
        <v>0</v>
      </c>
      <c r="FR663">
        <f t="shared" si="765"/>
        <v>0</v>
      </c>
      <c r="FS663">
        <v>0</v>
      </c>
      <c r="FX663">
        <v>105</v>
      </c>
      <c r="FY663">
        <v>55</v>
      </c>
      <c r="GA663" t="s">
        <v>6</v>
      </c>
      <c r="GD663">
        <v>0</v>
      </c>
      <c r="GF663">
        <v>1261407534</v>
      </c>
      <c r="GG663">
        <v>2</v>
      </c>
      <c r="GH663">
        <v>1</v>
      </c>
      <c r="GI663">
        <v>-2</v>
      </c>
      <c r="GJ663">
        <v>0</v>
      </c>
      <c r="GK663">
        <f>ROUND(R663*(S12)/100,2)</f>
        <v>0</v>
      </c>
      <c r="GL663">
        <f t="shared" si="766"/>
        <v>0</v>
      </c>
      <c r="GM663">
        <f t="shared" si="767"/>
        <v>949.78</v>
      </c>
      <c r="GN663">
        <f t="shared" si="768"/>
        <v>949.78</v>
      </c>
      <c r="GO663">
        <f t="shared" si="769"/>
        <v>0</v>
      </c>
      <c r="GP663">
        <f t="shared" si="770"/>
        <v>0</v>
      </c>
      <c r="GR663">
        <v>0</v>
      </c>
      <c r="GS663">
        <v>0</v>
      </c>
      <c r="GT663">
        <v>0</v>
      </c>
      <c r="GU663" t="s">
        <v>6</v>
      </c>
      <c r="GV663">
        <f t="shared" si="771"/>
        <v>0</v>
      </c>
      <c r="GW663">
        <v>1</v>
      </c>
      <c r="GX663">
        <f t="shared" si="772"/>
        <v>0</v>
      </c>
      <c r="HA663">
        <v>0</v>
      </c>
      <c r="HB663">
        <v>0</v>
      </c>
      <c r="IK663">
        <v>0</v>
      </c>
    </row>
    <row r="664" spans="1:255" x14ac:dyDescent="0.2">
      <c r="A664" s="2">
        <v>18</v>
      </c>
      <c r="B664" s="2">
        <v>1</v>
      </c>
      <c r="C664" s="2">
        <v>1802</v>
      </c>
      <c r="D664" s="2"/>
      <c r="E664" s="2" t="s">
        <v>790</v>
      </c>
      <c r="F664" s="2" t="s">
        <v>350</v>
      </c>
      <c r="G664" s="2" t="s">
        <v>351</v>
      </c>
      <c r="H664" s="2" t="s">
        <v>352</v>
      </c>
      <c r="I664" s="2">
        <f>I660*J664</f>
        <v>34.071179999999998</v>
      </c>
      <c r="J664" s="2">
        <v>14.299999999999999</v>
      </c>
      <c r="K664" s="2"/>
      <c r="L664" s="2"/>
      <c r="M664" s="2"/>
      <c r="N664" s="2"/>
      <c r="O664" s="2">
        <f t="shared" si="738"/>
        <v>1044.96</v>
      </c>
      <c r="P664" s="2">
        <f t="shared" si="739"/>
        <v>1044.96</v>
      </c>
      <c r="Q664" s="2">
        <f t="shared" si="740"/>
        <v>0</v>
      </c>
      <c r="R664" s="2">
        <f t="shared" si="741"/>
        <v>0</v>
      </c>
      <c r="S664" s="2">
        <f t="shared" si="742"/>
        <v>0</v>
      </c>
      <c r="T664" s="2">
        <f t="shared" si="743"/>
        <v>0</v>
      </c>
      <c r="U664" s="2">
        <f t="shared" si="744"/>
        <v>0</v>
      </c>
      <c r="V664" s="2">
        <f t="shared" si="745"/>
        <v>0</v>
      </c>
      <c r="W664" s="2">
        <f t="shared" si="746"/>
        <v>0</v>
      </c>
      <c r="X664" s="2">
        <f t="shared" si="747"/>
        <v>0</v>
      </c>
      <c r="Y664" s="2">
        <f t="shared" si="748"/>
        <v>0</v>
      </c>
      <c r="Z664" s="2"/>
      <c r="AA664" s="2">
        <v>27721505</v>
      </c>
      <c r="AB664" s="2">
        <f t="shared" si="749"/>
        <v>30.67</v>
      </c>
      <c r="AC664" s="2">
        <f t="shared" si="732"/>
        <v>30.67</v>
      </c>
      <c r="AD664" s="2">
        <f>ROUND((((ET664)-(EU664))+AE664),2)</f>
        <v>0</v>
      </c>
      <c r="AE664" s="2">
        <f t="shared" si="775"/>
        <v>0</v>
      </c>
      <c r="AF664" s="2">
        <f t="shared" si="775"/>
        <v>0</v>
      </c>
      <c r="AG664" s="2">
        <f t="shared" si="751"/>
        <v>0</v>
      </c>
      <c r="AH664" s="2">
        <f t="shared" si="776"/>
        <v>0</v>
      </c>
      <c r="AI664" s="2">
        <f t="shared" si="776"/>
        <v>0</v>
      </c>
      <c r="AJ664" s="2">
        <f t="shared" si="753"/>
        <v>0</v>
      </c>
      <c r="AK664" s="2">
        <v>30.67</v>
      </c>
      <c r="AL664" s="2">
        <v>30.67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  <c r="AS664" s="2">
        <v>0</v>
      </c>
      <c r="AT664" s="2">
        <v>95</v>
      </c>
      <c r="AU664" s="2">
        <v>47</v>
      </c>
      <c r="AV664" s="2">
        <v>1</v>
      </c>
      <c r="AW664" s="2">
        <v>1</v>
      </c>
      <c r="AX664" s="2"/>
      <c r="AY664" s="2"/>
      <c r="AZ664" s="2">
        <v>1</v>
      </c>
      <c r="BA664" s="2">
        <v>1</v>
      </c>
      <c r="BB664" s="2">
        <v>1</v>
      </c>
      <c r="BC664" s="2">
        <v>1</v>
      </c>
      <c r="BD664" s="2" t="s">
        <v>6</v>
      </c>
      <c r="BE664" s="2" t="s">
        <v>6</v>
      </c>
      <c r="BF664" s="2" t="s">
        <v>6</v>
      </c>
      <c r="BG664" s="2" t="s">
        <v>6</v>
      </c>
      <c r="BH664" s="2">
        <v>3</v>
      </c>
      <c r="BI664" s="2">
        <v>1</v>
      </c>
      <c r="BJ664" s="2" t="s">
        <v>353</v>
      </c>
      <c r="BK664" s="2"/>
      <c r="BL664" s="2"/>
      <c r="BM664" s="2">
        <v>15001</v>
      </c>
      <c r="BN664" s="2">
        <v>0</v>
      </c>
      <c r="BO664" s="2" t="s">
        <v>6</v>
      </c>
      <c r="BP664" s="2">
        <v>0</v>
      </c>
      <c r="BQ664" s="2">
        <v>2</v>
      </c>
      <c r="BR664" s="2">
        <v>0</v>
      </c>
      <c r="BS664" s="2">
        <v>1</v>
      </c>
      <c r="BT664" s="2">
        <v>1</v>
      </c>
      <c r="BU664" s="2">
        <v>1</v>
      </c>
      <c r="BV664" s="2">
        <v>1</v>
      </c>
      <c r="BW664" s="2">
        <v>1</v>
      </c>
      <c r="BX664" s="2">
        <v>1</v>
      </c>
      <c r="BY664" s="2" t="s">
        <v>6</v>
      </c>
      <c r="BZ664" s="2">
        <v>105</v>
      </c>
      <c r="CA664" s="2">
        <v>55</v>
      </c>
      <c r="CB664" s="2"/>
      <c r="CC664" s="2"/>
      <c r="CD664" s="2"/>
      <c r="CE664" s="2"/>
      <c r="CF664" s="2">
        <v>0</v>
      </c>
      <c r="CG664" s="2">
        <v>0</v>
      </c>
      <c r="CH664" s="2"/>
      <c r="CI664" s="2"/>
      <c r="CJ664" s="2"/>
      <c r="CK664" s="2"/>
      <c r="CL664" s="2"/>
      <c r="CM664" s="2">
        <v>0</v>
      </c>
      <c r="CN664" s="2" t="s">
        <v>6</v>
      </c>
      <c r="CO664" s="2">
        <v>0</v>
      </c>
      <c r="CP664" s="2">
        <f t="shared" si="754"/>
        <v>1044.96</v>
      </c>
      <c r="CQ664" s="2">
        <f t="shared" si="755"/>
        <v>30.67</v>
      </c>
      <c r="CR664" s="2">
        <f t="shared" si="756"/>
        <v>0</v>
      </c>
      <c r="CS664" s="2">
        <f t="shared" si="757"/>
        <v>0</v>
      </c>
      <c r="CT664" s="2">
        <f t="shared" si="758"/>
        <v>0</v>
      </c>
      <c r="CU664" s="2">
        <f t="shared" si="759"/>
        <v>0</v>
      </c>
      <c r="CV664" s="2">
        <f t="shared" si="760"/>
        <v>0</v>
      </c>
      <c r="CW664" s="2">
        <f t="shared" si="761"/>
        <v>0</v>
      </c>
      <c r="CX664" s="2">
        <f t="shared" si="762"/>
        <v>0</v>
      </c>
      <c r="CY664" s="2">
        <f t="shared" si="763"/>
        <v>0</v>
      </c>
      <c r="CZ664" s="2">
        <f t="shared" si="764"/>
        <v>0</v>
      </c>
      <c r="DA664" s="2"/>
      <c r="DB664" s="2"/>
      <c r="DC664" s="2" t="s">
        <v>6</v>
      </c>
      <c r="DD664" s="2" t="s">
        <v>6</v>
      </c>
      <c r="DE664" s="2" t="s">
        <v>6</v>
      </c>
      <c r="DF664" s="2" t="s">
        <v>6</v>
      </c>
      <c r="DG664" s="2" t="s">
        <v>6</v>
      </c>
      <c r="DH664" s="2" t="s">
        <v>6</v>
      </c>
      <c r="DI664" s="2" t="s">
        <v>6</v>
      </c>
      <c r="DJ664" s="2" t="s">
        <v>6</v>
      </c>
      <c r="DK664" s="2" t="s">
        <v>6</v>
      </c>
      <c r="DL664" s="2" t="s">
        <v>6</v>
      </c>
      <c r="DM664" s="2" t="s">
        <v>6</v>
      </c>
      <c r="DN664" s="2">
        <v>0</v>
      </c>
      <c r="DO664" s="2">
        <v>0</v>
      </c>
      <c r="DP664" s="2">
        <v>1</v>
      </c>
      <c r="DQ664" s="2">
        <v>1</v>
      </c>
      <c r="DR664" s="2"/>
      <c r="DS664" s="2"/>
      <c r="DT664" s="2"/>
      <c r="DU664" s="2">
        <v>1002</v>
      </c>
      <c r="DV664" s="2" t="s">
        <v>352</v>
      </c>
      <c r="DW664" s="2" t="s">
        <v>352</v>
      </c>
      <c r="DX664" s="2">
        <v>1</v>
      </c>
      <c r="DY664" s="2"/>
      <c r="DZ664" s="2"/>
      <c r="EA664" s="2"/>
      <c r="EB664" s="2"/>
      <c r="EC664" s="2"/>
      <c r="ED664" s="2"/>
      <c r="EE664" s="2">
        <v>27029049</v>
      </c>
      <c r="EF664" s="2">
        <v>2</v>
      </c>
      <c r="EG664" s="2" t="s">
        <v>23</v>
      </c>
      <c r="EH664" s="2">
        <v>0</v>
      </c>
      <c r="EI664" s="2" t="s">
        <v>6</v>
      </c>
      <c r="EJ664" s="2">
        <v>1</v>
      </c>
      <c r="EK664" s="2">
        <v>15001</v>
      </c>
      <c r="EL664" s="2" t="s">
        <v>24</v>
      </c>
      <c r="EM664" s="2" t="s">
        <v>25</v>
      </c>
      <c r="EN664" s="2"/>
      <c r="EO664" s="2" t="s">
        <v>6</v>
      </c>
      <c r="EP664" s="2"/>
      <c r="EQ664" s="2">
        <v>0</v>
      </c>
      <c r="ER664" s="2">
        <v>30.67</v>
      </c>
      <c r="ES664" s="2">
        <v>30.67</v>
      </c>
      <c r="ET664" s="2">
        <v>0</v>
      </c>
      <c r="EU664" s="2">
        <v>0</v>
      </c>
      <c r="EV664" s="2">
        <v>0</v>
      </c>
      <c r="EW664" s="2">
        <v>0</v>
      </c>
      <c r="EX664" s="2">
        <v>0</v>
      </c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>
        <v>0</v>
      </c>
      <c r="FR664" s="2">
        <f t="shared" si="765"/>
        <v>0</v>
      </c>
      <c r="FS664" s="2">
        <v>0</v>
      </c>
      <c r="FT664" s="2" t="s">
        <v>27</v>
      </c>
      <c r="FU664" s="2" t="s">
        <v>28</v>
      </c>
      <c r="FV664" s="2"/>
      <c r="FW664" s="2"/>
      <c r="FX664" s="2">
        <v>94.5</v>
      </c>
      <c r="FY664" s="2">
        <v>46.75</v>
      </c>
      <c r="FZ664" s="2"/>
      <c r="GA664" s="2" t="s">
        <v>6</v>
      </c>
      <c r="GB664" s="2"/>
      <c r="GC664" s="2"/>
      <c r="GD664" s="2">
        <v>0</v>
      </c>
      <c r="GE664" s="2"/>
      <c r="GF664" s="2">
        <v>-511336025</v>
      </c>
      <c r="GG664" s="2">
        <v>2</v>
      </c>
      <c r="GH664" s="2">
        <v>1</v>
      </c>
      <c r="GI664" s="2">
        <v>-2</v>
      </c>
      <c r="GJ664" s="2">
        <v>0</v>
      </c>
      <c r="GK664" s="2">
        <f>ROUND(R664*(R12)/100,2)</f>
        <v>0</v>
      </c>
      <c r="GL664" s="2">
        <f t="shared" si="766"/>
        <v>0</v>
      </c>
      <c r="GM664" s="2">
        <f t="shared" si="767"/>
        <v>1044.96</v>
      </c>
      <c r="GN664" s="2">
        <f t="shared" si="768"/>
        <v>1044.96</v>
      </c>
      <c r="GO664" s="2">
        <f t="shared" si="769"/>
        <v>0</v>
      </c>
      <c r="GP664" s="2">
        <f t="shared" si="770"/>
        <v>0</v>
      </c>
      <c r="GQ664" s="2"/>
      <c r="GR664" s="2">
        <v>0</v>
      </c>
      <c r="GS664" s="2">
        <v>3</v>
      </c>
      <c r="GT664" s="2">
        <v>0</v>
      </c>
      <c r="GU664" s="2" t="s">
        <v>6</v>
      </c>
      <c r="GV664" s="2">
        <f t="shared" si="771"/>
        <v>0</v>
      </c>
      <c r="GW664" s="2">
        <v>1</v>
      </c>
      <c r="GX664" s="2">
        <f t="shared" si="772"/>
        <v>0</v>
      </c>
      <c r="GY664" s="2"/>
      <c r="GZ664" s="2"/>
      <c r="HA664" s="2">
        <v>0</v>
      </c>
      <c r="HB664" s="2">
        <v>0</v>
      </c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>
        <v>0</v>
      </c>
      <c r="IL664" s="2"/>
      <c r="IM664" s="2"/>
      <c r="IN664" s="2"/>
      <c r="IO664" s="2"/>
      <c r="IP664" s="2"/>
      <c r="IQ664" s="2"/>
      <c r="IR664" s="2"/>
      <c r="IS664" s="2"/>
      <c r="IT664" s="2"/>
      <c r="IU664" s="2"/>
    </row>
    <row r="665" spans="1:255" x14ac:dyDescent="0.2">
      <c r="A665">
        <v>18</v>
      </c>
      <c r="B665">
        <v>1</v>
      </c>
      <c r="C665">
        <v>1811</v>
      </c>
      <c r="E665" t="s">
        <v>790</v>
      </c>
      <c r="F665" t="s">
        <v>350</v>
      </c>
      <c r="G665" t="s">
        <v>351</v>
      </c>
      <c r="H665" t="s">
        <v>352</v>
      </c>
      <c r="I665">
        <f>I661*J665</f>
        <v>34.071179999999998</v>
      </c>
      <c r="J665">
        <v>14.299999999999999</v>
      </c>
      <c r="O665">
        <f t="shared" si="738"/>
        <v>1044.96</v>
      </c>
      <c r="P665">
        <f t="shared" si="739"/>
        <v>1044.96</v>
      </c>
      <c r="Q665">
        <f t="shared" si="740"/>
        <v>0</v>
      </c>
      <c r="R665">
        <f t="shared" si="741"/>
        <v>0</v>
      </c>
      <c r="S665">
        <f t="shared" si="742"/>
        <v>0</v>
      </c>
      <c r="T665">
        <f t="shared" si="743"/>
        <v>0</v>
      </c>
      <c r="U665">
        <f t="shared" si="744"/>
        <v>0</v>
      </c>
      <c r="V665">
        <f t="shared" si="745"/>
        <v>0</v>
      </c>
      <c r="W665">
        <f t="shared" si="746"/>
        <v>0</v>
      </c>
      <c r="X665">
        <f t="shared" si="747"/>
        <v>0</v>
      </c>
      <c r="Y665">
        <f t="shared" si="748"/>
        <v>0</v>
      </c>
      <c r="AA665">
        <v>27721504</v>
      </c>
      <c r="AB665">
        <f t="shared" si="749"/>
        <v>30.67</v>
      </c>
      <c r="AC665">
        <f t="shared" si="732"/>
        <v>30.67</v>
      </c>
      <c r="AD665">
        <f>ROUND((((ET665)-(EU665))+AE665),2)</f>
        <v>0</v>
      </c>
      <c r="AE665">
        <f t="shared" si="775"/>
        <v>0</v>
      </c>
      <c r="AF665">
        <f t="shared" si="775"/>
        <v>0</v>
      </c>
      <c r="AG665">
        <f t="shared" si="751"/>
        <v>0</v>
      </c>
      <c r="AH665">
        <f t="shared" si="776"/>
        <v>0</v>
      </c>
      <c r="AI665">
        <f t="shared" si="776"/>
        <v>0</v>
      </c>
      <c r="AJ665">
        <f t="shared" si="753"/>
        <v>0</v>
      </c>
      <c r="AK665">
        <v>30.67</v>
      </c>
      <c r="AL665">
        <v>30.67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95</v>
      </c>
      <c r="AU665">
        <v>47</v>
      </c>
      <c r="AV665">
        <v>1</v>
      </c>
      <c r="AW665">
        <v>1</v>
      </c>
      <c r="AZ665">
        <v>1</v>
      </c>
      <c r="BA665">
        <v>1</v>
      </c>
      <c r="BB665">
        <v>1</v>
      </c>
      <c r="BC665">
        <v>1</v>
      </c>
      <c r="BD665" t="s">
        <v>6</v>
      </c>
      <c r="BE665" t="s">
        <v>6</v>
      </c>
      <c r="BF665" t="s">
        <v>6</v>
      </c>
      <c r="BG665" t="s">
        <v>6</v>
      </c>
      <c r="BH665">
        <v>3</v>
      </c>
      <c r="BI665">
        <v>1</v>
      </c>
      <c r="BJ665" t="s">
        <v>353</v>
      </c>
      <c r="BM665">
        <v>15001</v>
      </c>
      <c r="BN665">
        <v>0</v>
      </c>
      <c r="BO665" t="s">
        <v>6</v>
      </c>
      <c r="BP665">
        <v>0</v>
      </c>
      <c r="BQ665">
        <v>2</v>
      </c>
      <c r="BR665">
        <v>0</v>
      </c>
      <c r="BS665">
        <v>1</v>
      </c>
      <c r="BT665">
        <v>1</v>
      </c>
      <c r="BU665">
        <v>1</v>
      </c>
      <c r="BV665">
        <v>1</v>
      </c>
      <c r="BW665">
        <v>1</v>
      </c>
      <c r="BX665">
        <v>1</v>
      </c>
      <c r="BY665" t="s">
        <v>6</v>
      </c>
      <c r="BZ665">
        <v>105</v>
      </c>
      <c r="CA665">
        <v>55</v>
      </c>
      <c r="CF665">
        <v>0</v>
      </c>
      <c r="CG665">
        <v>0</v>
      </c>
      <c r="CM665">
        <v>0</v>
      </c>
      <c r="CN665" t="s">
        <v>6</v>
      </c>
      <c r="CO665">
        <v>0</v>
      </c>
      <c r="CP665">
        <f t="shared" si="754"/>
        <v>1044.96</v>
      </c>
      <c r="CQ665">
        <f t="shared" si="755"/>
        <v>30.67</v>
      </c>
      <c r="CR665">
        <f t="shared" si="756"/>
        <v>0</v>
      </c>
      <c r="CS665">
        <f t="shared" si="757"/>
        <v>0</v>
      </c>
      <c r="CT665">
        <f t="shared" si="758"/>
        <v>0</v>
      </c>
      <c r="CU665">
        <f t="shared" si="759"/>
        <v>0</v>
      </c>
      <c r="CV665">
        <f t="shared" si="760"/>
        <v>0</v>
      </c>
      <c r="CW665">
        <f t="shared" si="761"/>
        <v>0</v>
      </c>
      <c r="CX665">
        <f t="shared" si="762"/>
        <v>0</v>
      </c>
      <c r="CY665">
        <f t="shared" si="763"/>
        <v>0</v>
      </c>
      <c r="CZ665">
        <f t="shared" si="764"/>
        <v>0</v>
      </c>
      <c r="DC665" t="s">
        <v>6</v>
      </c>
      <c r="DD665" t="s">
        <v>6</v>
      </c>
      <c r="DE665" t="s">
        <v>6</v>
      </c>
      <c r="DF665" t="s">
        <v>6</v>
      </c>
      <c r="DG665" t="s">
        <v>6</v>
      </c>
      <c r="DH665" t="s">
        <v>6</v>
      </c>
      <c r="DI665" t="s">
        <v>6</v>
      </c>
      <c r="DJ665" t="s">
        <v>6</v>
      </c>
      <c r="DK665" t="s">
        <v>6</v>
      </c>
      <c r="DL665" t="s">
        <v>6</v>
      </c>
      <c r="DM665" t="s">
        <v>6</v>
      </c>
      <c r="DN665">
        <v>0</v>
      </c>
      <c r="DO665">
        <v>0</v>
      </c>
      <c r="DP665">
        <v>1</v>
      </c>
      <c r="DQ665">
        <v>1</v>
      </c>
      <c r="DU665">
        <v>1002</v>
      </c>
      <c r="DV665" t="s">
        <v>352</v>
      </c>
      <c r="DW665" t="s">
        <v>352</v>
      </c>
      <c r="DX665">
        <v>1</v>
      </c>
      <c r="EE665">
        <v>27029049</v>
      </c>
      <c r="EF665">
        <v>2</v>
      </c>
      <c r="EG665" t="s">
        <v>23</v>
      </c>
      <c r="EH665">
        <v>0</v>
      </c>
      <c r="EI665" t="s">
        <v>6</v>
      </c>
      <c r="EJ665">
        <v>1</v>
      </c>
      <c r="EK665">
        <v>15001</v>
      </c>
      <c r="EL665" t="s">
        <v>24</v>
      </c>
      <c r="EM665" t="s">
        <v>25</v>
      </c>
      <c r="EO665" t="s">
        <v>6</v>
      </c>
      <c r="EQ665">
        <v>0</v>
      </c>
      <c r="ER665">
        <v>30.67</v>
      </c>
      <c r="ES665">
        <v>30.67</v>
      </c>
      <c r="ET665">
        <v>0</v>
      </c>
      <c r="EU665">
        <v>0</v>
      </c>
      <c r="EV665">
        <v>0</v>
      </c>
      <c r="EW665">
        <v>0</v>
      </c>
      <c r="EX665">
        <v>0</v>
      </c>
      <c r="FQ665">
        <v>0</v>
      </c>
      <c r="FR665">
        <f t="shared" si="765"/>
        <v>0</v>
      </c>
      <c r="FS665">
        <v>0</v>
      </c>
      <c r="FT665" t="s">
        <v>27</v>
      </c>
      <c r="FU665" t="s">
        <v>28</v>
      </c>
      <c r="FX665">
        <v>94.5</v>
      </c>
      <c r="FY665">
        <v>46.75</v>
      </c>
      <c r="GA665" t="s">
        <v>6</v>
      </c>
      <c r="GD665">
        <v>0</v>
      </c>
      <c r="GF665">
        <v>-511336025</v>
      </c>
      <c r="GG665">
        <v>2</v>
      </c>
      <c r="GH665">
        <v>1</v>
      </c>
      <c r="GI665">
        <v>-2</v>
      </c>
      <c r="GJ665">
        <v>0</v>
      </c>
      <c r="GK665">
        <f>ROUND(R665*(S12)/100,2)</f>
        <v>0</v>
      </c>
      <c r="GL665">
        <f t="shared" si="766"/>
        <v>0</v>
      </c>
      <c r="GM665">
        <f t="shared" si="767"/>
        <v>1044.96</v>
      </c>
      <c r="GN665">
        <f t="shared" si="768"/>
        <v>1044.96</v>
      </c>
      <c r="GO665">
        <f t="shared" si="769"/>
        <v>0</v>
      </c>
      <c r="GP665">
        <f t="shared" si="770"/>
        <v>0</v>
      </c>
      <c r="GR665">
        <v>0</v>
      </c>
      <c r="GS665">
        <v>0</v>
      </c>
      <c r="GT665">
        <v>0</v>
      </c>
      <c r="GU665" t="s">
        <v>6</v>
      </c>
      <c r="GV665">
        <f t="shared" si="771"/>
        <v>0</v>
      </c>
      <c r="GW665">
        <v>1</v>
      </c>
      <c r="GX665">
        <f t="shared" si="772"/>
        <v>0</v>
      </c>
      <c r="HA665">
        <v>0</v>
      </c>
      <c r="HB665">
        <v>0</v>
      </c>
      <c r="IK665">
        <v>0</v>
      </c>
    </row>
    <row r="666" spans="1:255" x14ac:dyDescent="0.2">
      <c r="A666" s="2">
        <v>17</v>
      </c>
      <c r="B666" s="2">
        <v>1</v>
      </c>
      <c r="C666" s="2">
        <f>ROW(SmtRes!A1821)</f>
        <v>1821</v>
      </c>
      <c r="D666" s="2">
        <f>ROW(EtalonRes!A1821)</f>
        <v>1821</v>
      </c>
      <c r="E666" s="2" t="s">
        <v>791</v>
      </c>
      <c r="F666" s="2" t="s">
        <v>355</v>
      </c>
      <c r="G666" s="2" t="s">
        <v>356</v>
      </c>
      <c r="H666" s="2" t="s">
        <v>32</v>
      </c>
      <c r="I666" s="2">
        <f>ROUND(75.92/100,9)</f>
        <v>0.75919999999999999</v>
      </c>
      <c r="J666" s="2">
        <v>0</v>
      </c>
      <c r="K666" s="2"/>
      <c r="L666" s="2"/>
      <c r="M666" s="2"/>
      <c r="N666" s="2"/>
      <c r="O666" s="2">
        <f t="shared" si="738"/>
        <v>1013.66</v>
      </c>
      <c r="P666" s="2">
        <f t="shared" si="739"/>
        <v>522.44000000000005</v>
      </c>
      <c r="Q666" s="2">
        <f t="shared" si="740"/>
        <v>10.49</v>
      </c>
      <c r="R666" s="2">
        <f t="shared" si="741"/>
        <v>1.98</v>
      </c>
      <c r="S666" s="2">
        <f t="shared" si="742"/>
        <v>480.73</v>
      </c>
      <c r="T666" s="2">
        <f t="shared" si="743"/>
        <v>0</v>
      </c>
      <c r="U666" s="2">
        <f t="shared" si="744"/>
        <v>55.004039999999989</v>
      </c>
      <c r="V666" s="2">
        <f t="shared" si="745"/>
        <v>0.17081999999999997</v>
      </c>
      <c r="W666" s="2">
        <f t="shared" si="746"/>
        <v>0</v>
      </c>
      <c r="X666" s="2">
        <f t="shared" si="747"/>
        <v>458.57</v>
      </c>
      <c r="Y666" s="2">
        <f t="shared" si="748"/>
        <v>226.87</v>
      </c>
      <c r="Z666" s="2"/>
      <c r="AA666" s="2">
        <v>27721505</v>
      </c>
      <c r="AB666" s="2">
        <f t="shared" si="749"/>
        <v>1335.18</v>
      </c>
      <c r="AC666" s="2">
        <f t="shared" si="732"/>
        <v>688.15</v>
      </c>
      <c r="AD666" s="2">
        <f>ROUND(((((ET666*1.25))-((EU666*1.25)))+AE666),2)</f>
        <v>13.82</v>
      </c>
      <c r="AE666" s="2">
        <f>ROUND(((EU666*1.25)),2)</f>
        <v>2.61</v>
      </c>
      <c r="AF666" s="2">
        <f>ROUND(((EV666*1.15)),2)</f>
        <v>633.21</v>
      </c>
      <c r="AG666" s="2">
        <f t="shared" si="751"/>
        <v>0</v>
      </c>
      <c r="AH666" s="2">
        <f>((EW666*1.15))</f>
        <v>72.449999999999989</v>
      </c>
      <c r="AI666" s="2">
        <f>((EX666*1.25))</f>
        <v>0.22499999999999998</v>
      </c>
      <c r="AJ666" s="2">
        <f t="shared" si="753"/>
        <v>0</v>
      </c>
      <c r="AK666" s="2">
        <v>1249.83</v>
      </c>
      <c r="AL666" s="2">
        <v>688.15</v>
      </c>
      <c r="AM666" s="2">
        <v>11.06</v>
      </c>
      <c r="AN666" s="2">
        <v>2.09</v>
      </c>
      <c r="AO666" s="2">
        <v>550.62</v>
      </c>
      <c r="AP666" s="2">
        <v>0</v>
      </c>
      <c r="AQ666" s="2">
        <v>63</v>
      </c>
      <c r="AR666" s="2">
        <v>0.18</v>
      </c>
      <c r="AS666" s="2">
        <v>0</v>
      </c>
      <c r="AT666" s="2">
        <v>95</v>
      </c>
      <c r="AU666" s="2">
        <v>47</v>
      </c>
      <c r="AV666" s="2">
        <v>1</v>
      </c>
      <c r="AW666" s="2">
        <v>1</v>
      </c>
      <c r="AX666" s="2"/>
      <c r="AY666" s="2"/>
      <c r="AZ666" s="2">
        <v>1</v>
      </c>
      <c r="BA666" s="2">
        <v>1</v>
      </c>
      <c r="BB666" s="2">
        <v>1</v>
      </c>
      <c r="BC666" s="2">
        <v>1</v>
      </c>
      <c r="BD666" s="2" t="s">
        <v>6</v>
      </c>
      <c r="BE666" s="2" t="s">
        <v>6</v>
      </c>
      <c r="BF666" s="2" t="s">
        <v>6</v>
      </c>
      <c r="BG666" s="2" t="s">
        <v>6</v>
      </c>
      <c r="BH666" s="2">
        <v>0</v>
      </c>
      <c r="BI666" s="2">
        <v>1</v>
      </c>
      <c r="BJ666" s="2" t="s">
        <v>357</v>
      </c>
      <c r="BK666" s="2"/>
      <c r="BL666" s="2"/>
      <c r="BM666" s="2">
        <v>15001</v>
      </c>
      <c r="BN666" s="2">
        <v>0</v>
      </c>
      <c r="BO666" s="2" t="s">
        <v>6</v>
      </c>
      <c r="BP666" s="2">
        <v>0</v>
      </c>
      <c r="BQ666" s="2">
        <v>2</v>
      </c>
      <c r="BR666" s="2">
        <v>0</v>
      </c>
      <c r="BS666" s="2">
        <v>1</v>
      </c>
      <c r="BT666" s="2">
        <v>1</v>
      </c>
      <c r="BU666" s="2">
        <v>1</v>
      </c>
      <c r="BV666" s="2">
        <v>1</v>
      </c>
      <c r="BW666" s="2">
        <v>1</v>
      </c>
      <c r="BX666" s="2">
        <v>1</v>
      </c>
      <c r="BY666" s="2" t="s">
        <v>6</v>
      </c>
      <c r="BZ666" s="2">
        <v>105</v>
      </c>
      <c r="CA666" s="2">
        <v>55</v>
      </c>
      <c r="CB666" s="2"/>
      <c r="CC666" s="2"/>
      <c r="CD666" s="2"/>
      <c r="CE666" s="2"/>
      <c r="CF666" s="2">
        <v>0</v>
      </c>
      <c r="CG666" s="2">
        <v>0</v>
      </c>
      <c r="CH666" s="2"/>
      <c r="CI666" s="2"/>
      <c r="CJ666" s="2"/>
      <c r="CK666" s="2"/>
      <c r="CL666" s="2"/>
      <c r="CM666" s="2">
        <v>0</v>
      </c>
      <c r="CN666" s="2" t="s">
        <v>1470</v>
      </c>
      <c r="CO666" s="2">
        <v>0</v>
      </c>
      <c r="CP666" s="2">
        <f t="shared" si="754"/>
        <v>1013.6600000000001</v>
      </c>
      <c r="CQ666" s="2">
        <f t="shared" si="755"/>
        <v>688.15</v>
      </c>
      <c r="CR666" s="2">
        <f t="shared" si="756"/>
        <v>13.82</v>
      </c>
      <c r="CS666" s="2">
        <f t="shared" si="757"/>
        <v>2.61</v>
      </c>
      <c r="CT666" s="2">
        <f t="shared" si="758"/>
        <v>633.21</v>
      </c>
      <c r="CU666" s="2">
        <f t="shared" si="759"/>
        <v>0</v>
      </c>
      <c r="CV666" s="2">
        <f t="shared" si="760"/>
        <v>72.449999999999989</v>
      </c>
      <c r="CW666" s="2">
        <f t="shared" si="761"/>
        <v>0.22499999999999998</v>
      </c>
      <c r="CX666" s="2">
        <f t="shared" si="762"/>
        <v>0</v>
      </c>
      <c r="CY666" s="2">
        <f t="shared" si="763"/>
        <v>458.57450000000006</v>
      </c>
      <c r="CZ666" s="2">
        <f t="shared" si="764"/>
        <v>226.87370000000001</v>
      </c>
      <c r="DA666" s="2"/>
      <c r="DB666" s="2"/>
      <c r="DC666" s="2" t="s">
        <v>6</v>
      </c>
      <c r="DD666" s="2" t="s">
        <v>6</v>
      </c>
      <c r="DE666" s="2" t="s">
        <v>102</v>
      </c>
      <c r="DF666" s="2" t="s">
        <v>102</v>
      </c>
      <c r="DG666" s="2" t="s">
        <v>103</v>
      </c>
      <c r="DH666" s="2" t="s">
        <v>6</v>
      </c>
      <c r="DI666" s="2" t="s">
        <v>103</v>
      </c>
      <c r="DJ666" s="2" t="s">
        <v>102</v>
      </c>
      <c r="DK666" s="2" t="s">
        <v>6</v>
      </c>
      <c r="DL666" s="2" t="s">
        <v>6</v>
      </c>
      <c r="DM666" s="2" t="s">
        <v>6</v>
      </c>
      <c r="DN666" s="2">
        <v>0</v>
      </c>
      <c r="DO666" s="2">
        <v>0</v>
      </c>
      <c r="DP666" s="2">
        <v>1</v>
      </c>
      <c r="DQ666" s="2">
        <v>1</v>
      </c>
      <c r="DR666" s="2"/>
      <c r="DS666" s="2"/>
      <c r="DT666" s="2"/>
      <c r="DU666" s="2">
        <v>1005</v>
      </c>
      <c r="DV666" s="2" t="s">
        <v>32</v>
      </c>
      <c r="DW666" s="2" t="s">
        <v>32</v>
      </c>
      <c r="DX666" s="2">
        <v>100</v>
      </c>
      <c r="DY666" s="2"/>
      <c r="DZ666" s="2"/>
      <c r="EA666" s="2"/>
      <c r="EB666" s="2"/>
      <c r="EC666" s="2"/>
      <c r="ED666" s="2"/>
      <c r="EE666" s="2">
        <v>27029049</v>
      </c>
      <c r="EF666" s="2">
        <v>2</v>
      </c>
      <c r="EG666" s="2" t="s">
        <v>23</v>
      </c>
      <c r="EH666" s="2">
        <v>0</v>
      </c>
      <c r="EI666" s="2" t="s">
        <v>6</v>
      </c>
      <c r="EJ666" s="2">
        <v>1</v>
      </c>
      <c r="EK666" s="2">
        <v>15001</v>
      </c>
      <c r="EL666" s="2" t="s">
        <v>24</v>
      </c>
      <c r="EM666" s="2" t="s">
        <v>25</v>
      </c>
      <c r="EN666" s="2"/>
      <c r="EO666" s="2" t="s">
        <v>106</v>
      </c>
      <c r="EP666" s="2"/>
      <c r="EQ666" s="2">
        <v>0</v>
      </c>
      <c r="ER666" s="2">
        <v>1249.83</v>
      </c>
      <c r="ES666" s="2">
        <v>688.15</v>
      </c>
      <c r="ET666" s="2">
        <v>11.06</v>
      </c>
      <c r="EU666" s="2">
        <v>2.09</v>
      </c>
      <c r="EV666" s="2">
        <v>550.62</v>
      </c>
      <c r="EW666" s="2">
        <v>63</v>
      </c>
      <c r="EX666" s="2">
        <v>0.18</v>
      </c>
      <c r="EY666" s="2">
        <v>0</v>
      </c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>
        <v>0</v>
      </c>
      <c r="FR666" s="2">
        <f t="shared" si="765"/>
        <v>0</v>
      </c>
      <c r="FS666" s="2">
        <v>0</v>
      </c>
      <c r="FT666" s="2" t="s">
        <v>27</v>
      </c>
      <c r="FU666" s="2" t="s">
        <v>28</v>
      </c>
      <c r="FV666" s="2"/>
      <c r="FW666" s="2"/>
      <c r="FX666" s="2">
        <v>94.5</v>
      </c>
      <c r="FY666" s="2">
        <v>46.75</v>
      </c>
      <c r="FZ666" s="2"/>
      <c r="GA666" s="2" t="s">
        <v>6</v>
      </c>
      <c r="GB666" s="2"/>
      <c r="GC666" s="2"/>
      <c r="GD666" s="2">
        <v>0</v>
      </c>
      <c r="GE666" s="2"/>
      <c r="GF666" s="2">
        <v>1551688331</v>
      </c>
      <c r="GG666" s="2">
        <v>2</v>
      </c>
      <c r="GH666" s="2">
        <v>1</v>
      </c>
      <c r="GI666" s="2">
        <v>-2</v>
      </c>
      <c r="GJ666" s="2">
        <v>0</v>
      </c>
      <c r="GK666" s="2">
        <f>ROUND(R666*(R12)/100,2)</f>
        <v>0</v>
      </c>
      <c r="GL666" s="2">
        <f t="shared" si="766"/>
        <v>0</v>
      </c>
      <c r="GM666" s="2">
        <f t="shared" si="767"/>
        <v>1699.1</v>
      </c>
      <c r="GN666" s="2">
        <f t="shared" si="768"/>
        <v>1699.1</v>
      </c>
      <c r="GO666" s="2">
        <f t="shared" si="769"/>
        <v>0</v>
      </c>
      <c r="GP666" s="2">
        <f t="shared" si="770"/>
        <v>0</v>
      </c>
      <c r="GQ666" s="2"/>
      <c r="GR666" s="2">
        <v>0</v>
      </c>
      <c r="GS666" s="2">
        <v>3</v>
      </c>
      <c r="GT666" s="2">
        <v>0</v>
      </c>
      <c r="GU666" s="2" t="s">
        <v>6</v>
      </c>
      <c r="GV666" s="2">
        <f t="shared" si="771"/>
        <v>0</v>
      </c>
      <c r="GW666" s="2">
        <v>1</v>
      </c>
      <c r="GX666" s="2">
        <f t="shared" si="772"/>
        <v>0</v>
      </c>
      <c r="GY666" s="2"/>
      <c r="GZ666" s="2"/>
      <c r="HA666" s="2">
        <v>0</v>
      </c>
      <c r="HB666" s="2">
        <v>0</v>
      </c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>
        <v>0</v>
      </c>
      <c r="IL666" s="2"/>
      <c r="IM666" s="2"/>
      <c r="IN666" s="2"/>
      <c r="IO666" s="2"/>
      <c r="IP666" s="2"/>
      <c r="IQ666" s="2"/>
      <c r="IR666" s="2"/>
      <c r="IS666" s="2"/>
      <c r="IT666" s="2"/>
      <c r="IU666" s="2"/>
    </row>
    <row r="667" spans="1:255" x14ac:dyDescent="0.2">
      <c r="A667">
        <v>17</v>
      </c>
      <c r="B667">
        <v>1</v>
      </c>
      <c r="C667">
        <f>ROW(SmtRes!A1830)</f>
        <v>1830</v>
      </c>
      <c r="D667">
        <f>ROW(EtalonRes!A1830)</f>
        <v>1830</v>
      </c>
      <c r="E667" t="s">
        <v>791</v>
      </c>
      <c r="F667" t="s">
        <v>355</v>
      </c>
      <c r="G667" t="s">
        <v>356</v>
      </c>
      <c r="H667" t="s">
        <v>32</v>
      </c>
      <c r="I667">
        <f>ROUND(75.92/100,9)</f>
        <v>0.75919999999999999</v>
      </c>
      <c r="J667">
        <v>0</v>
      </c>
      <c r="O667">
        <f t="shared" si="738"/>
        <v>1013.66</v>
      </c>
      <c r="P667">
        <f t="shared" si="739"/>
        <v>522.44000000000005</v>
      </c>
      <c r="Q667">
        <f t="shared" si="740"/>
        <v>10.49</v>
      </c>
      <c r="R667">
        <f t="shared" si="741"/>
        <v>1.98</v>
      </c>
      <c r="S667">
        <f t="shared" si="742"/>
        <v>480.73</v>
      </c>
      <c r="T667">
        <f t="shared" si="743"/>
        <v>0</v>
      </c>
      <c r="U667">
        <f t="shared" si="744"/>
        <v>55.004039999999989</v>
      </c>
      <c r="V667">
        <f t="shared" si="745"/>
        <v>0.17081999999999997</v>
      </c>
      <c r="W667">
        <f t="shared" si="746"/>
        <v>0</v>
      </c>
      <c r="X667">
        <f t="shared" si="747"/>
        <v>458.57</v>
      </c>
      <c r="Y667">
        <f t="shared" si="748"/>
        <v>226.87</v>
      </c>
      <c r="AA667">
        <v>27721504</v>
      </c>
      <c r="AB667">
        <f t="shared" si="749"/>
        <v>1335.18</v>
      </c>
      <c r="AC667">
        <f t="shared" si="732"/>
        <v>688.15</v>
      </c>
      <c r="AD667">
        <f>ROUND(((((ET667*1.25))-((EU667*1.25)))+AE667),2)</f>
        <v>13.82</v>
      </c>
      <c r="AE667">
        <f>ROUND(((EU667*1.25)),2)</f>
        <v>2.61</v>
      </c>
      <c r="AF667">
        <f>ROUND(((EV667*1.15)),2)</f>
        <v>633.21</v>
      </c>
      <c r="AG667">
        <f t="shared" si="751"/>
        <v>0</v>
      </c>
      <c r="AH667">
        <f>((EW667*1.15))</f>
        <v>72.449999999999989</v>
      </c>
      <c r="AI667">
        <f>((EX667*1.25))</f>
        <v>0.22499999999999998</v>
      </c>
      <c r="AJ667">
        <f t="shared" si="753"/>
        <v>0</v>
      </c>
      <c r="AK667">
        <v>1249.83</v>
      </c>
      <c r="AL667">
        <v>688.15</v>
      </c>
      <c r="AM667">
        <v>11.06</v>
      </c>
      <c r="AN667">
        <v>2.09</v>
      </c>
      <c r="AO667">
        <v>550.62</v>
      </c>
      <c r="AP667">
        <v>0</v>
      </c>
      <c r="AQ667">
        <v>63</v>
      </c>
      <c r="AR667">
        <v>0.18</v>
      </c>
      <c r="AS667">
        <v>0</v>
      </c>
      <c r="AT667">
        <v>95</v>
      </c>
      <c r="AU667">
        <v>47</v>
      </c>
      <c r="AV667">
        <v>1</v>
      </c>
      <c r="AW667">
        <v>1</v>
      </c>
      <c r="AZ667">
        <v>1</v>
      </c>
      <c r="BA667">
        <v>1</v>
      </c>
      <c r="BB667">
        <v>1</v>
      </c>
      <c r="BC667">
        <v>1</v>
      </c>
      <c r="BD667" t="s">
        <v>6</v>
      </c>
      <c r="BE667" t="s">
        <v>6</v>
      </c>
      <c r="BF667" t="s">
        <v>6</v>
      </c>
      <c r="BG667" t="s">
        <v>6</v>
      </c>
      <c r="BH667">
        <v>0</v>
      </c>
      <c r="BI667">
        <v>1</v>
      </c>
      <c r="BJ667" t="s">
        <v>357</v>
      </c>
      <c r="BM667">
        <v>15001</v>
      </c>
      <c r="BN667">
        <v>0</v>
      </c>
      <c r="BO667" t="s">
        <v>6</v>
      </c>
      <c r="BP667">
        <v>0</v>
      </c>
      <c r="BQ667">
        <v>2</v>
      </c>
      <c r="BR667">
        <v>0</v>
      </c>
      <c r="BS667">
        <v>1</v>
      </c>
      <c r="BT667">
        <v>1</v>
      </c>
      <c r="BU667">
        <v>1</v>
      </c>
      <c r="BV667">
        <v>1</v>
      </c>
      <c r="BW667">
        <v>1</v>
      </c>
      <c r="BX667">
        <v>1</v>
      </c>
      <c r="BY667" t="s">
        <v>6</v>
      </c>
      <c r="BZ667">
        <v>105</v>
      </c>
      <c r="CA667">
        <v>55</v>
      </c>
      <c r="CF667">
        <v>0</v>
      </c>
      <c r="CG667">
        <v>0</v>
      </c>
      <c r="CM667">
        <v>0</v>
      </c>
      <c r="CN667" t="s">
        <v>1470</v>
      </c>
      <c r="CO667">
        <v>0</v>
      </c>
      <c r="CP667">
        <f t="shared" si="754"/>
        <v>1013.6600000000001</v>
      </c>
      <c r="CQ667">
        <f t="shared" si="755"/>
        <v>688.15</v>
      </c>
      <c r="CR667">
        <f t="shared" si="756"/>
        <v>13.82</v>
      </c>
      <c r="CS667">
        <f t="shared" si="757"/>
        <v>2.61</v>
      </c>
      <c r="CT667">
        <f t="shared" si="758"/>
        <v>633.21</v>
      </c>
      <c r="CU667">
        <f t="shared" si="759"/>
        <v>0</v>
      </c>
      <c r="CV667">
        <f t="shared" si="760"/>
        <v>72.449999999999989</v>
      </c>
      <c r="CW667">
        <f t="shared" si="761"/>
        <v>0.22499999999999998</v>
      </c>
      <c r="CX667">
        <f t="shared" si="762"/>
        <v>0</v>
      </c>
      <c r="CY667">
        <f t="shared" si="763"/>
        <v>458.57450000000006</v>
      </c>
      <c r="CZ667">
        <f t="shared" si="764"/>
        <v>226.87370000000001</v>
      </c>
      <c r="DC667" t="s">
        <v>6</v>
      </c>
      <c r="DD667" t="s">
        <v>6</v>
      </c>
      <c r="DE667" t="s">
        <v>102</v>
      </c>
      <c r="DF667" t="s">
        <v>102</v>
      </c>
      <c r="DG667" t="s">
        <v>103</v>
      </c>
      <c r="DH667" t="s">
        <v>6</v>
      </c>
      <c r="DI667" t="s">
        <v>103</v>
      </c>
      <c r="DJ667" t="s">
        <v>102</v>
      </c>
      <c r="DK667" t="s">
        <v>6</v>
      </c>
      <c r="DL667" t="s">
        <v>6</v>
      </c>
      <c r="DM667" t="s">
        <v>6</v>
      </c>
      <c r="DN667">
        <v>0</v>
      </c>
      <c r="DO667">
        <v>0</v>
      </c>
      <c r="DP667">
        <v>1</v>
      </c>
      <c r="DQ667">
        <v>1</v>
      </c>
      <c r="DU667">
        <v>1005</v>
      </c>
      <c r="DV667" t="s">
        <v>32</v>
      </c>
      <c r="DW667" t="s">
        <v>32</v>
      </c>
      <c r="DX667">
        <v>100</v>
      </c>
      <c r="EE667">
        <v>27029049</v>
      </c>
      <c r="EF667">
        <v>2</v>
      </c>
      <c r="EG667" t="s">
        <v>23</v>
      </c>
      <c r="EH667">
        <v>0</v>
      </c>
      <c r="EI667" t="s">
        <v>6</v>
      </c>
      <c r="EJ667">
        <v>1</v>
      </c>
      <c r="EK667">
        <v>15001</v>
      </c>
      <c r="EL667" t="s">
        <v>24</v>
      </c>
      <c r="EM667" t="s">
        <v>25</v>
      </c>
      <c r="EO667" t="s">
        <v>106</v>
      </c>
      <c r="EQ667">
        <v>0</v>
      </c>
      <c r="ER667">
        <v>1249.83</v>
      </c>
      <c r="ES667">
        <v>688.15</v>
      </c>
      <c r="ET667">
        <v>11.06</v>
      </c>
      <c r="EU667">
        <v>2.09</v>
      </c>
      <c r="EV667">
        <v>550.62</v>
      </c>
      <c r="EW667">
        <v>63</v>
      </c>
      <c r="EX667">
        <v>0.18</v>
      </c>
      <c r="EY667">
        <v>0</v>
      </c>
      <c r="FQ667">
        <v>0</v>
      </c>
      <c r="FR667">
        <f t="shared" si="765"/>
        <v>0</v>
      </c>
      <c r="FS667">
        <v>0</v>
      </c>
      <c r="FT667" t="s">
        <v>27</v>
      </c>
      <c r="FU667" t="s">
        <v>28</v>
      </c>
      <c r="FX667">
        <v>94.5</v>
      </c>
      <c r="FY667">
        <v>46.75</v>
      </c>
      <c r="GA667" t="s">
        <v>6</v>
      </c>
      <c r="GD667">
        <v>0</v>
      </c>
      <c r="GF667">
        <v>1551688331</v>
      </c>
      <c r="GG667">
        <v>2</v>
      </c>
      <c r="GH667">
        <v>1</v>
      </c>
      <c r="GI667">
        <v>-2</v>
      </c>
      <c r="GJ667">
        <v>0</v>
      </c>
      <c r="GK667">
        <f>ROUND(R667*(S12)/100,2)</f>
        <v>0</v>
      </c>
      <c r="GL667">
        <f t="shared" si="766"/>
        <v>0</v>
      </c>
      <c r="GM667">
        <f t="shared" si="767"/>
        <v>1699.1</v>
      </c>
      <c r="GN667">
        <f t="shared" si="768"/>
        <v>1699.1</v>
      </c>
      <c r="GO667">
        <f t="shared" si="769"/>
        <v>0</v>
      </c>
      <c r="GP667">
        <f t="shared" si="770"/>
        <v>0</v>
      </c>
      <c r="GR667">
        <v>0</v>
      </c>
      <c r="GS667">
        <v>0</v>
      </c>
      <c r="GT667">
        <v>0</v>
      </c>
      <c r="GU667" t="s">
        <v>6</v>
      </c>
      <c r="GV667">
        <f t="shared" si="771"/>
        <v>0</v>
      </c>
      <c r="GW667">
        <v>1</v>
      </c>
      <c r="GX667">
        <f t="shared" si="772"/>
        <v>0</v>
      </c>
      <c r="HA667">
        <v>0</v>
      </c>
      <c r="HB667">
        <v>0</v>
      </c>
      <c r="IK667">
        <v>0</v>
      </c>
    </row>
    <row r="668" spans="1:255" x14ac:dyDescent="0.2">
      <c r="A668" s="2">
        <v>18</v>
      </c>
      <c r="B668" s="2">
        <v>1</v>
      </c>
      <c r="C668" s="2">
        <v>1819</v>
      </c>
      <c r="D668" s="2"/>
      <c r="E668" s="2" t="s">
        <v>792</v>
      </c>
      <c r="F668" s="2" t="s">
        <v>346</v>
      </c>
      <c r="G668" s="2" t="s">
        <v>347</v>
      </c>
      <c r="H668" s="2" t="s">
        <v>46</v>
      </c>
      <c r="I668" s="2">
        <f>I666*J668</f>
        <v>2.5054000000000003E-2</v>
      </c>
      <c r="J668" s="2">
        <v>3.3000526870389887E-2</v>
      </c>
      <c r="K668" s="2"/>
      <c r="L668" s="2"/>
      <c r="M668" s="2"/>
      <c r="N668" s="2"/>
      <c r="O668" s="2">
        <f t="shared" si="738"/>
        <v>332.91</v>
      </c>
      <c r="P668" s="2">
        <f t="shared" si="739"/>
        <v>332.91</v>
      </c>
      <c r="Q668" s="2">
        <f t="shared" si="740"/>
        <v>0</v>
      </c>
      <c r="R668" s="2">
        <f t="shared" si="741"/>
        <v>0</v>
      </c>
      <c r="S668" s="2">
        <f t="shared" si="742"/>
        <v>0</v>
      </c>
      <c r="T668" s="2">
        <f t="shared" si="743"/>
        <v>0</v>
      </c>
      <c r="U668" s="2">
        <f t="shared" si="744"/>
        <v>0</v>
      </c>
      <c r="V668" s="2">
        <f t="shared" si="745"/>
        <v>0</v>
      </c>
      <c r="W668" s="2">
        <f t="shared" si="746"/>
        <v>0</v>
      </c>
      <c r="X668" s="2">
        <f t="shared" si="747"/>
        <v>0</v>
      </c>
      <c r="Y668" s="2">
        <f t="shared" si="748"/>
        <v>0</v>
      </c>
      <c r="Z668" s="2"/>
      <c r="AA668" s="2">
        <v>27721505</v>
      </c>
      <c r="AB668" s="2">
        <f t="shared" si="749"/>
        <v>13287.69</v>
      </c>
      <c r="AC668" s="2">
        <f t="shared" ref="AC668:AC699" si="777">ROUND((ES668),2)</f>
        <v>13287.69</v>
      </c>
      <c r="AD668" s="2">
        <f>ROUND((((ET668)-(EU668))+AE668),2)</f>
        <v>0</v>
      </c>
      <c r="AE668" s="2">
        <f t="shared" ref="AE668:AF671" si="778">ROUND((EU668),2)</f>
        <v>0</v>
      </c>
      <c r="AF668" s="2">
        <f t="shared" si="778"/>
        <v>0</v>
      </c>
      <c r="AG668" s="2">
        <f t="shared" si="751"/>
        <v>0</v>
      </c>
      <c r="AH668" s="2">
        <f t="shared" ref="AH668:AI671" si="779">(EW668)</f>
        <v>0</v>
      </c>
      <c r="AI668" s="2">
        <f t="shared" si="779"/>
        <v>0</v>
      </c>
      <c r="AJ668" s="2">
        <f t="shared" si="753"/>
        <v>0</v>
      </c>
      <c r="AK668" s="2">
        <v>13287.69</v>
      </c>
      <c r="AL668" s="2">
        <v>13287.69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80</v>
      </c>
      <c r="AU668" s="2">
        <v>50</v>
      </c>
      <c r="AV668" s="2">
        <v>1</v>
      </c>
      <c r="AW668" s="2">
        <v>1</v>
      </c>
      <c r="AX668" s="2"/>
      <c r="AY668" s="2"/>
      <c r="AZ668" s="2">
        <v>1</v>
      </c>
      <c r="BA668" s="2">
        <v>1</v>
      </c>
      <c r="BB668" s="2">
        <v>1</v>
      </c>
      <c r="BC668" s="2">
        <v>1</v>
      </c>
      <c r="BD668" s="2" t="s">
        <v>6</v>
      </c>
      <c r="BE668" s="2" t="s">
        <v>6</v>
      </c>
      <c r="BF668" s="2" t="s">
        <v>6</v>
      </c>
      <c r="BG668" s="2" t="s">
        <v>6</v>
      </c>
      <c r="BH668" s="2">
        <v>3</v>
      </c>
      <c r="BI668" s="2">
        <v>1</v>
      </c>
      <c r="BJ668" s="2" t="s">
        <v>348</v>
      </c>
      <c r="BK668" s="2"/>
      <c r="BL668" s="2"/>
      <c r="BM668" s="2">
        <v>62001</v>
      </c>
      <c r="BN668" s="2">
        <v>0</v>
      </c>
      <c r="BO668" s="2" t="s">
        <v>6</v>
      </c>
      <c r="BP668" s="2">
        <v>0</v>
      </c>
      <c r="BQ668" s="2">
        <v>6</v>
      </c>
      <c r="BR668" s="2">
        <v>0</v>
      </c>
      <c r="BS668" s="2">
        <v>1</v>
      </c>
      <c r="BT668" s="2">
        <v>1</v>
      </c>
      <c r="BU668" s="2">
        <v>1</v>
      </c>
      <c r="BV668" s="2">
        <v>1</v>
      </c>
      <c r="BW668" s="2">
        <v>1</v>
      </c>
      <c r="BX668" s="2">
        <v>1</v>
      </c>
      <c r="BY668" s="2" t="s">
        <v>6</v>
      </c>
      <c r="BZ668" s="2">
        <v>80</v>
      </c>
      <c r="CA668" s="2">
        <v>50</v>
      </c>
      <c r="CB668" s="2"/>
      <c r="CC668" s="2"/>
      <c r="CD668" s="2"/>
      <c r="CE668" s="2"/>
      <c r="CF668" s="2">
        <v>0</v>
      </c>
      <c r="CG668" s="2">
        <v>0</v>
      </c>
      <c r="CH668" s="2"/>
      <c r="CI668" s="2"/>
      <c r="CJ668" s="2"/>
      <c r="CK668" s="2"/>
      <c r="CL668" s="2"/>
      <c r="CM668" s="2">
        <v>0</v>
      </c>
      <c r="CN668" s="2" t="s">
        <v>6</v>
      </c>
      <c r="CO668" s="2">
        <v>0</v>
      </c>
      <c r="CP668" s="2">
        <f t="shared" si="754"/>
        <v>332.91</v>
      </c>
      <c r="CQ668" s="2">
        <f t="shared" si="755"/>
        <v>13287.69</v>
      </c>
      <c r="CR668" s="2">
        <f t="shared" si="756"/>
        <v>0</v>
      </c>
      <c r="CS668" s="2">
        <f t="shared" si="757"/>
        <v>0</v>
      </c>
      <c r="CT668" s="2">
        <f t="shared" si="758"/>
        <v>0</v>
      </c>
      <c r="CU668" s="2">
        <f t="shared" si="759"/>
        <v>0</v>
      </c>
      <c r="CV668" s="2">
        <f t="shared" si="760"/>
        <v>0</v>
      </c>
      <c r="CW668" s="2">
        <f t="shared" si="761"/>
        <v>0</v>
      </c>
      <c r="CX668" s="2">
        <f t="shared" si="762"/>
        <v>0</v>
      </c>
      <c r="CY668" s="2">
        <f t="shared" si="763"/>
        <v>0</v>
      </c>
      <c r="CZ668" s="2">
        <f t="shared" si="764"/>
        <v>0</v>
      </c>
      <c r="DA668" s="2"/>
      <c r="DB668" s="2"/>
      <c r="DC668" s="2" t="s">
        <v>6</v>
      </c>
      <c r="DD668" s="2" t="s">
        <v>6</v>
      </c>
      <c r="DE668" s="2" t="s">
        <v>6</v>
      </c>
      <c r="DF668" s="2" t="s">
        <v>6</v>
      </c>
      <c r="DG668" s="2" t="s">
        <v>6</v>
      </c>
      <c r="DH668" s="2" t="s">
        <v>6</v>
      </c>
      <c r="DI668" s="2" t="s">
        <v>6</v>
      </c>
      <c r="DJ668" s="2" t="s">
        <v>6</v>
      </c>
      <c r="DK668" s="2" t="s">
        <v>6</v>
      </c>
      <c r="DL668" s="2" t="s">
        <v>6</v>
      </c>
      <c r="DM668" s="2" t="s">
        <v>6</v>
      </c>
      <c r="DN668" s="2">
        <v>0</v>
      </c>
      <c r="DO668" s="2">
        <v>0</v>
      </c>
      <c r="DP668" s="2">
        <v>1</v>
      </c>
      <c r="DQ668" s="2">
        <v>1</v>
      </c>
      <c r="DR668" s="2"/>
      <c r="DS668" s="2"/>
      <c r="DT668" s="2"/>
      <c r="DU668" s="2">
        <v>1009</v>
      </c>
      <c r="DV668" s="2" t="s">
        <v>46</v>
      </c>
      <c r="DW668" s="2" t="s">
        <v>46</v>
      </c>
      <c r="DX668" s="2">
        <v>1000</v>
      </c>
      <c r="DY668" s="2"/>
      <c r="DZ668" s="2"/>
      <c r="EA668" s="2"/>
      <c r="EB668" s="2"/>
      <c r="EC668" s="2"/>
      <c r="ED668" s="2"/>
      <c r="EE668" s="2">
        <v>27029107</v>
      </c>
      <c r="EF668" s="2">
        <v>6</v>
      </c>
      <c r="EG668" s="2" t="s">
        <v>40</v>
      </c>
      <c r="EH668" s="2">
        <v>0</v>
      </c>
      <c r="EI668" s="2" t="s">
        <v>6</v>
      </c>
      <c r="EJ668" s="2">
        <v>1</v>
      </c>
      <c r="EK668" s="2">
        <v>62001</v>
      </c>
      <c r="EL668" s="2" t="s">
        <v>241</v>
      </c>
      <c r="EM668" s="2" t="s">
        <v>242</v>
      </c>
      <c r="EN668" s="2"/>
      <c r="EO668" s="2" t="s">
        <v>6</v>
      </c>
      <c r="EP668" s="2"/>
      <c r="EQ668" s="2">
        <v>0</v>
      </c>
      <c r="ER668" s="2">
        <v>13287.69</v>
      </c>
      <c r="ES668" s="2">
        <v>13287.69</v>
      </c>
      <c r="ET668" s="2">
        <v>0</v>
      </c>
      <c r="EU668" s="2">
        <v>0</v>
      </c>
      <c r="EV668" s="2">
        <v>0</v>
      </c>
      <c r="EW668" s="2">
        <v>0</v>
      </c>
      <c r="EX668" s="2">
        <v>0</v>
      </c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>
        <v>0</v>
      </c>
      <c r="FR668" s="2">
        <f t="shared" si="765"/>
        <v>0</v>
      </c>
      <c r="FS668" s="2">
        <v>0</v>
      </c>
      <c r="FT668" s="2"/>
      <c r="FU668" s="2"/>
      <c r="FV668" s="2"/>
      <c r="FW668" s="2"/>
      <c r="FX668" s="2">
        <v>80</v>
      </c>
      <c r="FY668" s="2">
        <v>50</v>
      </c>
      <c r="FZ668" s="2"/>
      <c r="GA668" s="2" t="s">
        <v>6</v>
      </c>
      <c r="GB668" s="2"/>
      <c r="GC668" s="2"/>
      <c r="GD668" s="2">
        <v>0</v>
      </c>
      <c r="GE668" s="2"/>
      <c r="GF668" s="2">
        <v>1261407534</v>
      </c>
      <c r="GG668" s="2">
        <v>2</v>
      </c>
      <c r="GH668" s="2">
        <v>1</v>
      </c>
      <c r="GI668" s="2">
        <v>-2</v>
      </c>
      <c r="GJ668" s="2">
        <v>0</v>
      </c>
      <c r="GK668" s="2">
        <f>ROUND(R668*(R12)/100,2)</f>
        <v>0</v>
      </c>
      <c r="GL668" s="2">
        <f t="shared" si="766"/>
        <v>0</v>
      </c>
      <c r="GM668" s="2">
        <f t="shared" si="767"/>
        <v>332.91</v>
      </c>
      <c r="GN668" s="2">
        <f t="shared" si="768"/>
        <v>332.91</v>
      </c>
      <c r="GO668" s="2">
        <f t="shared" si="769"/>
        <v>0</v>
      </c>
      <c r="GP668" s="2">
        <f t="shared" si="770"/>
        <v>0</v>
      </c>
      <c r="GQ668" s="2"/>
      <c r="GR668" s="2">
        <v>0</v>
      </c>
      <c r="GS668" s="2">
        <v>3</v>
      </c>
      <c r="GT668" s="2">
        <v>0</v>
      </c>
      <c r="GU668" s="2" t="s">
        <v>6</v>
      </c>
      <c r="GV668" s="2">
        <f t="shared" si="771"/>
        <v>0</v>
      </c>
      <c r="GW668" s="2">
        <v>1</v>
      </c>
      <c r="GX668" s="2">
        <f t="shared" si="772"/>
        <v>0</v>
      </c>
      <c r="GY668" s="2"/>
      <c r="GZ668" s="2"/>
      <c r="HA668" s="2">
        <v>0</v>
      </c>
      <c r="HB668" s="2">
        <v>0</v>
      </c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>
        <v>0</v>
      </c>
      <c r="IL668" s="2"/>
      <c r="IM668" s="2"/>
      <c r="IN668" s="2"/>
      <c r="IO668" s="2"/>
      <c r="IP668" s="2"/>
      <c r="IQ668" s="2"/>
      <c r="IR668" s="2"/>
      <c r="IS668" s="2"/>
      <c r="IT668" s="2"/>
      <c r="IU668" s="2"/>
    </row>
    <row r="669" spans="1:255" x14ac:dyDescent="0.2">
      <c r="A669">
        <v>18</v>
      </c>
      <c r="B669">
        <v>1</v>
      </c>
      <c r="C669">
        <v>1828</v>
      </c>
      <c r="E669" t="s">
        <v>792</v>
      </c>
      <c r="F669" t="s">
        <v>346</v>
      </c>
      <c r="G669" t="s">
        <v>347</v>
      </c>
      <c r="H669" t="s">
        <v>46</v>
      </c>
      <c r="I669">
        <f>I667*J669</f>
        <v>2.5054000000000003E-2</v>
      </c>
      <c r="J669">
        <v>3.3000526870389887E-2</v>
      </c>
      <c r="O669">
        <f t="shared" si="738"/>
        <v>332.91</v>
      </c>
      <c r="P669">
        <f t="shared" si="739"/>
        <v>332.91</v>
      </c>
      <c r="Q669">
        <f t="shared" si="740"/>
        <v>0</v>
      </c>
      <c r="R669">
        <f t="shared" si="741"/>
        <v>0</v>
      </c>
      <c r="S669">
        <f t="shared" si="742"/>
        <v>0</v>
      </c>
      <c r="T669">
        <f t="shared" si="743"/>
        <v>0</v>
      </c>
      <c r="U669">
        <f t="shared" si="744"/>
        <v>0</v>
      </c>
      <c r="V669">
        <f t="shared" si="745"/>
        <v>0</v>
      </c>
      <c r="W669">
        <f t="shared" si="746"/>
        <v>0</v>
      </c>
      <c r="X669">
        <f t="shared" si="747"/>
        <v>0</v>
      </c>
      <c r="Y669">
        <f t="shared" si="748"/>
        <v>0</v>
      </c>
      <c r="AA669">
        <v>27721504</v>
      </c>
      <c r="AB669">
        <f t="shared" si="749"/>
        <v>13287.69</v>
      </c>
      <c r="AC669">
        <f t="shared" si="777"/>
        <v>13287.69</v>
      </c>
      <c r="AD669">
        <f>ROUND((((ET669)-(EU669))+AE669),2)</f>
        <v>0</v>
      </c>
      <c r="AE669">
        <f t="shared" si="778"/>
        <v>0</v>
      </c>
      <c r="AF669">
        <f t="shared" si="778"/>
        <v>0</v>
      </c>
      <c r="AG669">
        <f t="shared" si="751"/>
        <v>0</v>
      </c>
      <c r="AH669">
        <f t="shared" si="779"/>
        <v>0</v>
      </c>
      <c r="AI669">
        <f t="shared" si="779"/>
        <v>0</v>
      </c>
      <c r="AJ669">
        <f t="shared" si="753"/>
        <v>0</v>
      </c>
      <c r="AK669">
        <v>13287.69</v>
      </c>
      <c r="AL669">
        <v>13287.69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105</v>
      </c>
      <c r="AU669">
        <v>55</v>
      </c>
      <c r="AV669">
        <v>1</v>
      </c>
      <c r="AW669">
        <v>1</v>
      </c>
      <c r="AZ669">
        <v>1</v>
      </c>
      <c r="BA669">
        <v>1</v>
      </c>
      <c r="BB669">
        <v>1</v>
      </c>
      <c r="BC669">
        <v>1</v>
      </c>
      <c r="BD669" t="s">
        <v>6</v>
      </c>
      <c r="BE669" t="s">
        <v>6</v>
      </c>
      <c r="BF669" t="s">
        <v>6</v>
      </c>
      <c r="BG669" t="s">
        <v>6</v>
      </c>
      <c r="BH669">
        <v>3</v>
      </c>
      <c r="BI669">
        <v>1</v>
      </c>
      <c r="BJ669" t="s">
        <v>348</v>
      </c>
      <c r="BM669">
        <v>62001</v>
      </c>
      <c r="BN669">
        <v>0</v>
      </c>
      <c r="BO669" t="s">
        <v>6</v>
      </c>
      <c r="BP669">
        <v>0</v>
      </c>
      <c r="BQ669">
        <v>6</v>
      </c>
      <c r="BR669">
        <v>0</v>
      </c>
      <c r="BS669">
        <v>1</v>
      </c>
      <c r="BT669">
        <v>1</v>
      </c>
      <c r="BU669">
        <v>1</v>
      </c>
      <c r="BV669">
        <v>1</v>
      </c>
      <c r="BW669">
        <v>1</v>
      </c>
      <c r="BX669">
        <v>1</v>
      </c>
      <c r="BY669" t="s">
        <v>6</v>
      </c>
      <c r="BZ669">
        <v>105</v>
      </c>
      <c r="CA669">
        <v>55</v>
      </c>
      <c r="CF669">
        <v>0</v>
      </c>
      <c r="CG669">
        <v>0</v>
      </c>
      <c r="CM669">
        <v>0</v>
      </c>
      <c r="CN669" t="s">
        <v>6</v>
      </c>
      <c r="CO669">
        <v>0</v>
      </c>
      <c r="CP669">
        <f t="shared" si="754"/>
        <v>332.91</v>
      </c>
      <c r="CQ669">
        <f t="shared" si="755"/>
        <v>13287.69</v>
      </c>
      <c r="CR669">
        <f t="shared" si="756"/>
        <v>0</v>
      </c>
      <c r="CS669">
        <f t="shared" si="757"/>
        <v>0</v>
      </c>
      <c r="CT669">
        <f t="shared" si="758"/>
        <v>0</v>
      </c>
      <c r="CU669">
        <f t="shared" si="759"/>
        <v>0</v>
      </c>
      <c r="CV669">
        <f t="shared" si="760"/>
        <v>0</v>
      </c>
      <c r="CW669">
        <f t="shared" si="761"/>
        <v>0</v>
      </c>
      <c r="CX669">
        <f t="shared" si="762"/>
        <v>0</v>
      </c>
      <c r="CY669">
        <f t="shared" si="763"/>
        <v>0</v>
      </c>
      <c r="CZ669">
        <f t="shared" si="764"/>
        <v>0</v>
      </c>
      <c r="DC669" t="s">
        <v>6</v>
      </c>
      <c r="DD669" t="s">
        <v>6</v>
      </c>
      <c r="DE669" t="s">
        <v>6</v>
      </c>
      <c r="DF669" t="s">
        <v>6</v>
      </c>
      <c r="DG669" t="s">
        <v>6</v>
      </c>
      <c r="DH669" t="s">
        <v>6</v>
      </c>
      <c r="DI669" t="s">
        <v>6</v>
      </c>
      <c r="DJ669" t="s">
        <v>6</v>
      </c>
      <c r="DK669" t="s">
        <v>6</v>
      </c>
      <c r="DL669" t="s">
        <v>6</v>
      </c>
      <c r="DM669" t="s">
        <v>6</v>
      </c>
      <c r="DN669">
        <v>0</v>
      </c>
      <c r="DO669">
        <v>0</v>
      </c>
      <c r="DP669">
        <v>1</v>
      </c>
      <c r="DQ669">
        <v>1</v>
      </c>
      <c r="DU669">
        <v>1009</v>
      </c>
      <c r="DV669" t="s">
        <v>46</v>
      </c>
      <c r="DW669" t="s">
        <v>46</v>
      </c>
      <c r="DX669">
        <v>1000</v>
      </c>
      <c r="EE669">
        <v>27029107</v>
      </c>
      <c r="EF669">
        <v>6</v>
      </c>
      <c r="EG669" t="s">
        <v>40</v>
      </c>
      <c r="EH669">
        <v>0</v>
      </c>
      <c r="EI669" t="s">
        <v>6</v>
      </c>
      <c r="EJ669">
        <v>1</v>
      </c>
      <c r="EK669">
        <v>62001</v>
      </c>
      <c r="EL669" t="s">
        <v>241</v>
      </c>
      <c r="EM669" t="s">
        <v>242</v>
      </c>
      <c r="EO669" t="s">
        <v>6</v>
      </c>
      <c r="EQ669">
        <v>0</v>
      </c>
      <c r="ER669">
        <v>13287.69</v>
      </c>
      <c r="ES669">
        <v>13287.69</v>
      </c>
      <c r="ET669">
        <v>0</v>
      </c>
      <c r="EU669">
        <v>0</v>
      </c>
      <c r="EV669">
        <v>0</v>
      </c>
      <c r="EW669">
        <v>0</v>
      </c>
      <c r="EX669">
        <v>0</v>
      </c>
      <c r="FQ669">
        <v>0</v>
      </c>
      <c r="FR669">
        <f t="shared" si="765"/>
        <v>0</v>
      </c>
      <c r="FS669">
        <v>0</v>
      </c>
      <c r="FX669">
        <v>105</v>
      </c>
      <c r="FY669">
        <v>55</v>
      </c>
      <c r="GA669" t="s">
        <v>6</v>
      </c>
      <c r="GD669">
        <v>0</v>
      </c>
      <c r="GF669">
        <v>1261407534</v>
      </c>
      <c r="GG669">
        <v>2</v>
      </c>
      <c r="GH669">
        <v>1</v>
      </c>
      <c r="GI669">
        <v>-2</v>
      </c>
      <c r="GJ669">
        <v>0</v>
      </c>
      <c r="GK669">
        <f>ROUND(R669*(S12)/100,2)</f>
        <v>0</v>
      </c>
      <c r="GL669">
        <f t="shared" si="766"/>
        <v>0</v>
      </c>
      <c r="GM669">
        <f t="shared" si="767"/>
        <v>332.91</v>
      </c>
      <c r="GN669">
        <f t="shared" si="768"/>
        <v>332.91</v>
      </c>
      <c r="GO669">
        <f t="shared" si="769"/>
        <v>0</v>
      </c>
      <c r="GP669">
        <f t="shared" si="770"/>
        <v>0</v>
      </c>
      <c r="GR669">
        <v>0</v>
      </c>
      <c r="GS669">
        <v>0</v>
      </c>
      <c r="GT669">
        <v>0</v>
      </c>
      <c r="GU669" t="s">
        <v>6</v>
      </c>
      <c r="GV669">
        <f t="shared" si="771"/>
        <v>0</v>
      </c>
      <c r="GW669">
        <v>1</v>
      </c>
      <c r="GX669">
        <f t="shared" si="772"/>
        <v>0</v>
      </c>
      <c r="HA669">
        <v>0</v>
      </c>
      <c r="HB669">
        <v>0</v>
      </c>
      <c r="IK669">
        <v>0</v>
      </c>
    </row>
    <row r="670" spans="1:255" x14ac:dyDescent="0.2">
      <c r="A670" s="2">
        <v>18</v>
      </c>
      <c r="B670" s="2">
        <v>1</v>
      </c>
      <c r="C670" s="2">
        <v>1820</v>
      </c>
      <c r="D670" s="2"/>
      <c r="E670" s="2" t="s">
        <v>793</v>
      </c>
      <c r="F670" s="2" t="s">
        <v>350</v>
      </c>
      <c r="G670" s="2" t="s">
        <v>351</v>
      </c>
      <c r="H670" s="2" t="s">
        <v>352</v>
      </c>
      <c r="I670" s="2">
        <f>I666*J670</f>
        <v>11.91944</v>
      </c>
      <c r="J670" s="2">
        <v>15.7</v>
      </c>
      <c r="K670" s="2"/>
      <c r="L670" s="2"/>
      <c r="M670" s="2"/>
      <c r="N670" s="2"/>
      <c r="O670" s="2">
        <f t="shared" si="738"/>
        <v>365.57</v>
      </c>
      <c r="P670" s="2">
        <f t="shared" si="739"/>
        <v>365.57</v>
      </c>
      <c r="Q670" s="2">
        <f t="shared" si="740"/>
        <v>0</v>
      </c>
      <c r="R670" s="2">
        <f t="shared" si="741"/>
        <v>0</v>
      </c>
      <c r="S670" s="2">
        <f t="shared" si="742"/>
        <v>0</v>
      </c>
      <c r="T670" s="2">
        <f t="shared" si="743"/>
        <v>0</v>
      </c>
      <c r="U670" s="2">
        <f t="shared" si="744"/>
        <v>0</v>
      </c>
      <c r="V670" s="2">
        <f t="shared" si="745"/>
        <v>0</v>
      </c>
      <c r="W670" s="2">
        <f t="shared" si="746"/>
        <v>0</v>
      </c>
      <c r="X670" s="2">
        <f t="shared" si="747"/>
        <v>0</v>
      </c>
      <c r="Y670" s="2">
        <f t="shared" si="748"/>
        <v>0</v>
      </c>
      <c r="Z670" s="2"/>
      <c r="AA670" s="2">
        <v>27721505</v>
      </c>
      <c r="AB670" s="2">
        <f t="shared" si="749"/>
        <v>30.67</v>
      </c>
      <c r="AC670" s="2">
        <f t="shared" si="777"/>
        <v>30.67</v>
      </c>
      <c r="AD670" s="2">
        <f>ROUND((((ET670)-(EU670))+AE670),2)</f>
        <v>0</v>
      </c>
      <c r="AE670" s="2">
        <f t="shared" si="778"/>
        <v>0</v>
      </c>
      <c r="AF670" s="2">
        <f t="shared" si="778"/>
        <v>0</v>
      </c>
      <c r="AG670" s="2">
        <f t="shared" si="751"/>
        <v>0</v>
      </c>
      <c r="AH670" s="2">
        <f t="shared" si="779"/>
        <v>0</v>
      </c>
      <c r="AI670" s="2">
        <f t="shared" si="779"/>
        <v>0</v>
      </c>
      <c r="AJ670" s="2">
        <f t="shared" si="753"/>
        <v>0</v>
      </c>
      <c r="AK670" s="2">
        <v>30.67</v>
      </c>
      <c r="AL670" s="2">
        <v>30.67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95</v>
      </c>
      <c r="AU670" s="2">
        <v>47</v>
      </c>
      <c r="AV670" s="2">
        <v>1</v>
      </c>
      <c r="AW670" s="2">
        <v>1</v>
      </c>
      <c r="AX670" s="2"/>
      <c r="AY670" s="2"/>
      <c r="AZ670" s="2">
        <v>1</v>
      </c>
      <c r="BA670" s="2">
        <v>1</v>
      </c>
      <c r="BB670" s="2">
        <v>1</v>
      </c>
      <c r="BC670" s="2">
        <v>1</v>
      </c>
      <c r="BD670" s="2" t="s">
        <v>6</v>
      </c>
      <c r="BE670" s="2" t="s">
        <v>6</v>
      </c>
      <c r="BF670" s="2" t="s">
        <v>6</v>
      </c>
      <c r="BG670" s="2" t="s">
        <v>6</v>
      </c>
      <c r="BH670" s="2">
        <v>3</v>
      </c>
      <c r="BI670" s="2">
        <v>1</v>
      </c>
      <c r="BJ670" s="2" t="s">
        <v>353</v>
      </c>
      <c r="BK670" s="2"/>
      <c r="BL670" s="2"/>
      <c r="BM670" s="2">
        <v>15001</v>
      </c>
      <c r="BN670" s="2">
        <v>0</v>
      </c>
      <c r="BO670" s="2" t="s">
        <v>6</v>
      </c>
      <c r="BP670" s="2">
        <v>0</v>
      </c>
      <c r="BQ670" s="2">
        <v>2</v>
      </c>
      <c r="BR670" s="2">
        <v>0</v>
      </c>
      <c r="BS670" s="2">
        <v>1</v>
      </c>
      <c r="BT670" s="2">
        <v>1</v>
      </c>
      <c r="BU670" s="2">
        <v>1</v>
      </c>
      <c r="BV670" s="2">
        <v>1</v>
      </c>
      <c r="BW670" s="2">
        <v>1</v>
      </c>
      <c r="BX670" s="2">
        <v>1</v>
      </c>
      <c r="BY670" s="2" t="s">
        <v>6</v>
      </c>
      <c r="BZ670" s="2">
        <v>105</v>
      </c>
      <c r="CA670" s="2">
        <v>55</v>
      </c>
      <c r="CB670" s="2"/>
      <c r="CC670" s="2"/>
      <c r="CD670" s="2"/>
      <c r="CE670" s="2"/>
      <c r="CF670" s="2">
        <v>0</v>
      </c>
      <c r="CG670" s="2">
        <v>0</v>
      </c>
      <c r="CH670" s="2"/>
      <c r="CI670" s="2"/>
      <c r="CJ670" s="2"/>
      <c r="CK670" s="2"/>
      <c r="CL670" s="2"/>
      <c r="CM670" s="2">
        <v>0</v>
      </c>
      <c r="CN670" s="2" t="s">
        <v>6</v>
      </c>
      <c r="CO670" s="2">
        <v>0</v>
      </c>
      <c r="CP670" s="2">
        <f t="shared" si="754"/>
        <v>365.57</v>
      </c>
      <c r="CQ670" s="2">
        <f t="shared" si="755"/>
        <v>30.67</v>
      </c>
      <c r="CR670" s="2">
        <f t="shared" si="756"/>
        <v>0</v>
      </c>
      <c r="CS670" s="2">
        <f t="shared" si="757"/>
        <v>0</v>
      </c>
      <c r="CT670" s="2">
        <f t="shared" si="758"/>
        <v>0</v>
      </c>
      <c r="CU670" s="2">
        <f t="shared" si="759"/>
        <v>0</v>
      </c>
      <c r="CV670" s="2">
        <f t="shared" si="760"/>
        <v>0</v>
      </c>
      <c r="CW670" s="2">
        <f t="shared" si="761"/>
        <v>0</v>
      </c>
      <c r="CX670" s="2">
        <f t="shared" si="762"/>
        <v>0</v>
      </c>
      <c r="CY670" s="2">
        <f t="shared" si="763"/>
        <v>0</v>
      </c>
      <c r="CZ670" s="2">
        <f t="shared" si="764"/>
        <v>0</v>
      </c>
      <c r="DA670" s="2"/>
      <c r="DB670" s="2"/>
      <c r="DC670" s="2" t="s">
        <v>6</v>
      </c>
      <c r="DD670" s="2" t="s">
        <v>6</v>
      </c>
      <c r="DE670" s="2" t="s">
        <v>6</v>
      </c>
      <c r="DF670" s="2" t="s">
        <v>6</v>
      </c>
      <c r="DG670" s="2" t="s">
        <v>6</v>
      </c>
      <c r="DH670" s="2" t="s">
        <v>6</v>
      </c>
      <c r="DI670" s="2" t="s">
        <v>6</v>
      </c>
      <c r="DJ670" s="2" t="s">
        <v>6</v>
      </c>
      <c r="DK670" s="2" t="s">
        <v>6</v>
      </c>
      <c r="DL670" s="2" t="s">
        <v>6</v>
      </c>
      <c r="DM670" s="2" t="s">
        <v>6</v>
      </c>
      <c r="DN670" s="2">
        <v>0</v>
      </c>
      <c r="DO670" s="2">
        <v>0</v>
      </c>
      <c r="DP670" s="2">
        <v>1</v>
      </c>
      <c r="DQ670" s="2">
        <v>1</v>
      </c>
      <c r="DR670" s="2"/>
      <c r="DS670" s="2"/>
      <c r="DT670" s="2"/>
      <c r="DU670" s="2">
        <v>1002</v>
      </c>
      <c r="DV670" s="2" t="s">
        <v>352</v>
      </c>
      <c r="DW670" s="2" t="s">
        <v>352</v>
      </c>
      <c r="DX670" s="2">
        <v>1</v>
      </c>
      <c r="DY670" s="2"/>
      <c r="DZ670" s="2"/>
      <c r="EA670" s="2"/>
      <c r="EB670" s="2"/>
      <c r="EC670" s="2"/>
      <c r="ED670" s="2"/>
      <c r="EE670" s="2">
        <v>27029049</v>
      </c>
      <c r="EF670" s="2">
        <v>2</v>
      </c>
      <c r="EG670" s="2" t="s">
        <v>23</v>
      </c>
      <c r="EH670" s="2">
        <v>0</v>
      </c>
      <c r="EI670" s="2" t="s">
        <v>6</v>
      </c>
      <c r="EJ670" s="2">
        <v>1</v>
      </c>
      <c r="EK670" s="2">
        <v>15001</v>
      </c>
      <c r="EL670" s="2" t="s">
        <v>24</v>
      </c>
      <c r="EM670" s="2" t="s">
        <v>25</v>
      </c>
      <c r="EN670" s="2"/>
      <c r="EO670" s="2" t="s">
        <v>6</v>
      </c>
      <c r="EP670" s="2"/>
      <c r="EQ670" s="2">
        <v>0</v>
      </c>
      <c r="ER670" s="2">
        <v>30.67</v>
      </c>
      <c r="ES670" s="2">
        <v>30.67</v>
      </c>
      <c r="ET670" s="2">
        <v>0</v>
      </c>
      <c r="EU670" s="2">
        <v>0</v>
      </c>
      <c r="EV670" s="2">
        <v>0</v>
      </c>
      <c r="EW670" s="2">
        <v>0</v>
      </c>
      <c r="EX670" s="2">
        <v>0</v>
      </c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>
        <v>0</v>
      </c>
      <c r="FR670" s="2">
        <f t="shared" si="765"/>
        <v>0</v>
      </c>
      <c r="FS670" s="2">
        <v>0</v>
      </c>
      <c r="FT670" s="2" t="s">
        <v>27</v>
      </c>
      <c r="FU670" s="2" t="s">
        <v>28</v>
      </c>
      <c r="FV670" s="2"/>
      <c r="FW670" s="2"/>
      <c r="FX670" s="2">
        <v>94.5</v>
      </c>
      <c r="FY670" s="2">
        <v>46.75</v>
      </c>
      <c r="FZ670" s="2"/>
      <c r="GA670" s="2" t="s">
        <v>6</v>
      </c>
      <c r="GB670" s="2"/>
      <c r="GC670" s="2"/>
      <c r="GD670" s="2">
        <v>0</v>
      </c>
      <c r="GE670" s="2"/>
      <c r="GF670" s="2">
        <v>-511336025</v>
      </c>
      <c r="GG670" s="2">
        <v>2</v>
      </c>
      <c r="GH670" s="2">
        <v>1</v>
      </c>
      <c r="GI670" s="2">
        <v>-2</v>
      </c>
      <c r="GJ670" s="2">
        <v>0</v>
      </c>
      <c r="GK670" s="2">
        <f>ROUND(R670*(R12)/100,2)</f>
        <v>0</v>
      </c>
      <c r="GL670" s="2">
        <f t="shared" si="766"/>
        <v>0</v>
      </c>
      <c r="GM670" s="2">
        <f t="shared" si="767"/>
        <v>365.57</v>
      </c>
      <c r="GN670" s="2">
        <f t="shared" si="768"/>
        <v>365.57</v>
      </c>
      <c r="GO670" s="2">
        <f t="shared" si="769"/>
        <v>0</v>
      </c>
      <c r="GP670" s="2">
        <f t="shared" si="770"/>
        <v>0</v>
      </c>
      <c r="GQ670" s="2"/>
      <c r="GR670" s="2">
        <v>0</v>
      </c>
      <c r="GS670" s="2">
        <v>3</v>
      </c>
      <c r="GT670" s="2">
        <v>0</v>
      </c>
      <c r="GU670" s="2" t="s">
        <v>6</v>
      </c>
      <c r="GV670" s="2">
        <f t="shared" si="771"/>
        <v>0</v>
      </c>
      <c r="GW670" s="2">
        <v>1</v>
      </c>
      <c r="GX670" s="2">
        <f t="shared" si="772"/>
        <v>0</v>
      </c>
      <c r="GY670" s="2"/>
      <c r="GZ670" s="2"/>
      <c r="HA670" s="2">
        <v>0</v>
      </c>
      <c r="HB670" s="2">
        <v>0</v>
      </c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>
        <v>0</v>
      </c>
      <c r="IL670" s="2"/>
      <c r="IM670" s="2"/>
      <c r="IN670" s="2"/>
      <c r="IO670" s="2"/>
      <c r="IP670" s="2"/>
      <c r="IQ670" s="2"/>
      <c r="IR670" s="2"/>
      <c r="IS670" s="2"/>
      <c r="IT670" s="2"/>
      <c r="IU670" s="2"/>
    </row>
    <row r="671" spans="1:255" x14ac:dyDescent="0.2">
      <c r="A671">
        <v>18</v>
      </c>
      <c r="B671">
        <v>1</v>
      </c>
      <c r="C671">
        <v>1829</v>
      </c>
      <c r="E671" t="s">
        <v>793</v>
      </c>
      <c r="F671" t="s">
        <v>350</v>
      </c>
      <c r="G671" t="s">
        <v>351</v>
      </c>
      <c r="H671" t="s">
        <v>352</v>
      </c>
      <c r="I671">
        <f>I667*J671</f>
        <v>11.91944</v>
      </c>
      <c r="J671">
        <v>15.7</v>
      </c>
      <c r="O671">
        <f t="shared" si="738"/>
        <v>365.57</v>
      </c>
      <c r="P671">
        <f t="shared" si="739"/>
        <v>365.57</v>
      </c>
      <c r="Q671">
        <f t="shared" si="740"/>
        <v>0</v>
      </c>
      <c r="R671">
        <f t="shared" si="741"/>
        <v>0</v>
      </c>
      <c r="S671">
        <f t="shared" si="742"/>
        <v>0</v>
      </c>
      <c r="T671">
        <f t="shared" si="743"/>
        <v>0</v>
      </c>
      <c r="U671">
        <f t="shared" si="744"/>
        <v>0</v>
      </c>
      <c r="V671">
        <f t="shared" si="745"/>
        <v>0</v>
      </c>
      <c r="W671">
        <f t="shared" si="746"/>
        <v>0</v>
      </c>
      <c r="X671">
        <f t="shared" si="747"/>
        <v>0</v>
      </c>
      <c r="Y671">
        <f t="shared" si="748"/>
        <v>0</v>
      </c>
      <c r="AA671">
        <v>27721504</v>
      </c>
      <c r="AB671">
        <f t="shared" si="749"/>
        <v>30.67</v>
      </c>
      <c r="AC671">
        <f t="shared" si="777"/>
        <v>30.67</v>
      </c>
      <c r="AD671">
        <f>ROUND((((ET671)-(EU671))+AE671),2)</f>
        <v>0</v>
      </c>
      <c r="AE671">
        <f t="shared" si="778"/>
        <v>0</v>
      </c>
      <c r="AF671">
        <f t="shared" si="778"/>
        <v>0</v>
      </c>
      <c r="AG671">
        <f t="shared" si="751"/>
        <v>0</v>
      </c>
      <c r="AH671">
        <f t="shared" si="779"/>
        <v>0</v>
      </c>
      <c r="AI671">
        <f t="shared" si="779"/>
        <v>0</v>
      </c>
      <c r="AJ671">
        <f t="shared" si="753"/>
        <v>0</v>
      </c>
      <c r="AK671">
        <v>30.67</v>
      </c>
      <c r="AL671">
        <v>30.67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95</v>
      </c>
      <c r="AU671">
        <v>47</v>
      </c>
      <c r="AV671">
        <v>1</v>
      </c>
      <c r="AW671">
        <v>1</v>
      </c>
      <c r="AZ671">
        <v>1</v>
      </c>
      <c r="BA671">
        <v>1</v>
      </c>
      <c r="BB671">
        <v>1</v>
      </c>
      <c r="BC671">
        <v>1</v>
      </c>
      <c r="BD671" t="s">
        <v>6</v>
      </c>
      <c r="BE671" t="s">
        <v>6</v>
      </c>
      <c r="BF671" t="s">
        <v>6</v>
      </c>
      <c r="BG671" t="s">
        <v>6</v>
      </c>
      <c r="BH671">
        <v>3</v>
      </c>
      <c r="BI671">
        <v>1</v>
      </c>
      <c r="BJ671" t="s">
        <v>353</v>
      </c>
      <c r="BM671">
        <v>15001</v>
      </c>
      <c r="BN671">
        <v>0</v>
      </c>
      <c r="BO671" t="s">
        <v>6</v>
      </c>
      <c r="BP671">
        <v>0</v>
      </c>
      <c r="BQ671">
        <v>2</v>
      </c>
      <c r="BR671">
        <v>0</v>
      </c>
      <c r="BS671">
        <v>1</v>
      </c>
      <c r="BT671">
        <v>1</v>
      </c>
      <c r="BU671">
        <v>1</v>
      </c>
      <c r="BV671">
        <v>1</v>
      </c>
      <c r="BW671">
        <v>1</v>
      </c>
      <c r="BX671">
        <v>1</v>
      </c>
      <c r="BY671" t="s">
        <v>6</v>
      </c>
      <c r="BZ671">
        <v>105</v>
      </c>
      <c r="CA671">
        <v>55</v>
      </c>
      <c r="CF671">
        <v>0</v>
      </c>
      <c r="CG671">
        <v>0</v>
      </c>
      <c r="CM671">
        <v>0</v>
      </c>
      <c r="CN671" t="s">
        <v>6</v>
      </c>
      <c r="CO671">
        <v>0</v>
      </c>
      <c r="CP671">
        <f t="shared" si="754"/>
        <v>365.57</v>
      </c>
      <c r="CQ671">
        <f t="shared" si="755"/>
        <v>30.67</v>
      </c>
      <c r="CR671">
        <f t="shared" si="756"/>
        <v>0</v>
      </c>
      <c r="CS671">
        <f t="shared" si="757"/>
        <v>0</v>
      </c>
      <c r="CT671">
        <f t="shared" si="758"/>
        <v>0</v>
      </c>
      <c r="CU671">
        <f t="shared" si="759"/>
        <v>0</v>
      </c>
      <c r="CV671">
        <f t="shared" si="760"/>
        <v>0</v>
      </c>
      <c r="CW671">
        <f t="shared" si="761"/>
        <v>0</v>
      </c>
      <c r="CX671">
        <f t="shared" si="762"/>
        <v>0</v>
      </c>
      <c r="CY671">
        <f t="shared" si="763"/>
        <v>0</v>
      </c>
      <c r="CZ671">
        <f t="shared" si="764"/>
        <v>0</v>
      </c>
      <c r="DC671" t="s">
        <v>6</v>
      </c>
      <c r="DD671" t="s">
        <v>6</v>
      </c>
      <c r="DE671" t="s">
        <v>6</v>
      </c>
      <c r="DF671" t="s">
        <v>6</v>
      </c>
      <c r="DG671" t="s">
        <v>6</v>
      </c>
      <c r="DH671" t="s">
        <v>6</v>
      </c>
      <c r="DI671" t="s">
        <v>6</v>
      </c>
      <c r="DJ671" t="s">
        <v>6</v>
      </c>
      <c r="DK671" t="s">
        <v>6</v>
      </c>
      <c r="DL671" t="s">
        <v>6</v>
      </c>
      <c r="DM671" t="s">
        <v>6</v>
      </c>
      <c r="DN671">
        <v>0</v>
      </c>
      <c r="DO671">
        <v>0</v>
      </c>
      <c r="DP671">
        <v>1</v>
      </c>
      <c r="DQ671">
        <v>1</v>
      </c>
      <c r="DU671">
        <v>1002</v>
      </c>
      <c r="DV671" t="s">
        <v>352</v>
      </c>
      <c r="DW671" t="s">
        <v>352</v>
      </c>
      <c r="DX671">
        <v>1</v>
      </c>
      <c r="EE671">
        <v>27029049</v>
      </c>
      <c r="EF671">
        <v>2</v>
      </c>
      <c r="EG671" t="s">
        <v>23</v>
      </c>
      <c r="EH671">
        <v>0</v>
      </c>
      <c r="EI671" t="s">
        <v>6</v>
      </c>
      <c r="EJ671">
        <v>1</v>
      </c>
      <c r="EK671">
        <v>15001</v>
      </c>
      <c r="EL671" t="s">
        <v>24</v>
      </c>
      <c r="EM671" t="s">
        <v>25</v>
      </c>
      <c r="EO671" t="s">
        <v>6</v>
      </c>
      <c r="EQ671">
        <v>0</v>
      </c>
      <c r="ER671">
        <v>30.67</v>
      </c>
      <c r="ES671">
        <v>30.67</v>
      </c>
      <c r="ET671">
        <v>0</v>
      </c>
      <c r="EU671">
        <v>0</v>
      </c>
      <c r="EV671">
        <v>0</v>
      </c>
      <c r="EW671">
        <v>0</v>
      </c>
      <c r="EX671">
        <v>0</v>
      </c>
      <c r="FQ671">
        <v>0</v>
      </c>
      <c r="FR671">
        <f t="shared" si="765"/>
        <v>0</v>
      </c>
      <c r="FS671">
        <v>0</v>
      </c>
      <c r="FT671" t="s">
        <v>27</v>
      </c>
      <c r="FU671" t="s">
        <v>28</v>
      </c>
      <c r="FX671">
        <v>94.5</v>
      </c>
      <c r="FY671">
        <v>46.75</v>
      </c>
      <c r="GA671" t="s">
        <v>6</v>
      </c>
      <c r="GD671">
        <v>0</v>
      </c>
      <c r="GF671">
        <v>-511336025</v>
      </c>
      <c r="GG671">
        <v>2</v>
      </c>
      <c r="GH671">
        <v>1</v>
      </c>
      <c r="GI671">
        <v>-2</v>
      </c>
      <c r="GJ671">
        <v>0</v>
      </c>
      <c r="GK671">
        <f>ROUND(R671*(S12)/100,2)</f>
        <v>0</v>
      </c>
      <c r="GL671">
        <f t="shared" si="766"/>
        <v>0</v>
      </c>
      <c r="GM671">
        <f t="shared" si="767"/>
        <v>365.57</v>
      </c>
      <c r="GN671">
        <f t="shared" si="768"/>
        <v>365.57</v>
      </c>
      <c r="GO671">
        <f t="shared" si="769"/>
        <v>0</v>
      </c>
      <c r="GP671">
        <f t="shared" si="770"/>
        <v>0</v>
      </c>
      <c r="GR671">
        <v>0</v>
      </c>
      <c r="GS671">
        <v>0</v>
      </c>
      <c r="GT671">
        <v>0</v>
      </c>
      <c r="GU671" t="s">
        <v>6</v>
      </c>
      <c r="GV671">
        <f t="shared" si="771"/>
        <v>0</v>
      </c>
      <c r="GW671">
        <v>1</v>
      </c>
      <c r="GX671">
        <f t="shared" si="772"/>
        <v>0</v>
      </c>
      <c r="HA671">
        <v>0</v>
      </c>
      <c r="HB671">
        <v>0</v>
      </c>
      <c r="IK671">
        <v>0</v>
      </c>
    </row>
    <row r="672" spans="1:255" x14ac:dyDescent="0.2">
      <c r="A672" s="2">
        <v>17</v>
      </c>
      <c r="B672" s="2">
        <v>1</v>
      </c>
      <c r="C672" s="2">
        <f>ROW(SmtRes!A1837)</f>
        <v>1837</v>
      </c>
      <c r="D672" s="2">
        <f>ROW(EtalonRes!A1837)</f>
        <v>1837</v>
      </c>
      <c r="E672" s="2" t="s">
        <v>794</v>
      </c>
      <c r="F672" s="2" t="s">
        <v>452</v>
      </c>
      <c r="G672" s="2" t="s">
        <v>453</v>
      </c>
      <c r="H672" s="2" t="s">
        <v>32</v>
      </c>
      <c r="I672" s="2">
        <f>ROUND(37.96/100,9)</f>
        <v>0.37959999999999999</v>
      </c>
      <c r="J672" s="2">
        <v>0</v>
      </c>
      <c r="K672" s="2"/>
      <c r="L672" s="2"/>
      <c r="M672" s="2"/>
      <c r="N672" s="2"/>
      <c r="O672" s="2">
        <f t="shared" si="738"/>
        <v>2285.9899999999998</v>
      </c>
      <c r="P672" s="2">
        <f t="shared" si="739"/>
        <v>2170.02</v>
      </c>
      <c r="Q672" s="2">
        <f t="shared" si="740"/>
        <v>1.54</v>
      </c>
      <c r="R672" s="2">
        <f t="shared" si="741"/>
        <v>0.49</v>
      </c>
      <c r="S672" s="2">
        <f t="shared" si="742"/>
        <v>114.43</v>
      </c>
      <c r="T672" s="2">
        <f t="shared" si="743"/>
        <v>0</v>
      </c>
      <c r="U672" s="2">
        <f t="shared" si="744"/>
        <v>13.4148742</v>
      </c>
      <c r="V672" s="2">
        <f t="shared" si="745"/>
        <v>4.2704999999999993E-2</v>
      </c>
      <c r="W672" s="2">
        <f t="shared" si="746"/>
        <v>0</v>
      </c>
      <c r="X672" s="2">
        <f t="shared" si="747"/>
        <v>127.56</v>
      </c>
      <c r="Y672" s="2">
        <f t="shared" si="748"/>
        <v>73.55</v>
      </c>
      <c r="Z672" s="2"/>
      <c r="AA672" s="2">
        <v>27721505</v>
      </c>
      <c r="AB672" s="2">
        <f t="shared" si="749"/>
        <v>6022.1</v>
      </c>
      <c r="AC672" s="2">
        <f t="shared" si="777"/>
        <v>5716.59</v>
      </c>
      <c r="AD672" s="2">
        <f>ROUND(((((ET672*1.25))-((EU672*1.25)))+AE672),2)</f>
        <v>4.0599999999999996</v>
      </c>
      <c r="AE672" s="2">
        <f>ROUND(((EU672*1.25)),2)</f>
        <v>1.3</v>
      </c>
      <c r="AF672" s="2">
        <f>ROUND(((EV672*1.15)),2)</f>
        <v>301.45</v>
      </c>
      <c r="AG672" s="2">
        <f t="shared" si="751"/>
        <v>0</v>
      </c>
      <c r="AH672" s="2">
        <f>((EW672*1.15))</f>
        <v>35.339500000000001</v>
      </c>
      <c r="AI672" s="2">
        <f>((EX672*1.25))</f>
        <v>0.11249999999999999</v>
      </c>
      <c r="AJ672" s="2">
        <f t="shared" si="753"/>
        <v>0</v>
      </c>
      <c r="AK672" s="2">
        <v>5981.97</v>
      </c>
      <c r="AL672" s="2">
        <v>5716.59</v>
      </c>
      <c r="AM672" s="2">
        <v>3.25</v>
      </c>
      <c r="AN672" s="2">
        <v>1.04</v>
      </c>
      <c r="AO672" s="2">
        <v>262.13</v>
      </c>
      <c r="AP672" s="2">
        <v>0</v>
      </c>
      <c r="AQ672" s="2">
        <v>30.73</v>
      </c>
      <c r="AR672" s="2">
        <v>0.09</v>
      </c>
      <c r="AS672" s="2">
        <v>0</v>
      </c>
      <c r="AT672" s="2">
        <v>111</v>
      </c>
      <c r="AU672" s="2">
        <v>64</v>
      </c>
      <c r="AV672" s="2">
        <v>1</v>
      </c>
      <c r="AW672" s="2">
        <v>1</v>
      </c>
      <c r="AX672" s="2"/>
      <c r="AY672" s="2"/>
      <c r="AZ672" s="2">
        <v>1</v>
      </c>
      <c r="BA672" s="2">
        <v>1</v>
      </c>
      <c r="BB672" s="2">
        <v>1</v>
      </c>
      <c r="BC672" s="2">
        <v>1</v>
      </c>
      <c r="BD672" s="2" t="s">
        <v>6</v>
      </c>
      <c r="BE672" s="2" t="s">
        <v>6</v>
      </c>
      <c r="BF672" s="2" t="s">
        <v>6</v>
      </c>
      <c r="BG672" s="2" t="s">
        <v>6</v>
      </c>
      <c r="BH672" s="2">
        <v>0</v>
      </c>
      <c r="BI672" s="2">
        <v>1</v>
      </c>
      <c r="BJ672" s="2" t="s">
        <v>454</v>
      </c>
      <c r="BK672" s="2"/>
      <c r="BL672" s="2"/>
      <c r="BM672" s="2">
        <v>11001</v>
      </c>
      <c r="BN672" s="2">
        <v>0</v>
      </c>
      <c r="BO672" s="2" t="s">
        <v>6</v>
      </c>
      <c r="BP672" s="2">
        <v>0</v>
      </c>
      <c r="BQ672" s="2">
        <v>2</v>
      </c>
      <c r="BR672" s="2">
        <v>0</v>
      </c>
      <c r="BS672" s="2">
        <v>1</v>
      </c>
      <c r="BT672" s="2">
        <v>1</v>
      </c>
      <c r="BU672" s="2">
        <v>1</v>
      </c>
      <c r="BV672" s="2">
        <v>1</v>
      </c>
      <c r="BW672" s="2">
        <v>1</v>
      </c>
      <c r="BX672" s="2">
        <v>1</v>
      </c>
      <c r="BY672" s="2" t="s">
        <v>6</v>
      </c>
      <c r="BZ672" s="2">
        <v>123</v>
      </c>
      <c r="CA672" s="2">
        <v>75</v>
      </c>
      <c r="CB672" s="2"/>
      <c r="CC672" s="2"/>
      <c r="CD672" s="2"/>
      <c r="CE672" s="2"/>
      <c r="CF672" s="2">
        <v>0</v>
      </c>
      <c r="CG672" s="2">
        <v>0</v>
      </c>
      <c r="CH672" s="2"/>
      <c r="CI672" s="2"/>
      <c r="CJ672" s="2"/>
      <c r="CK672" s="2"/>
      <c r="CL672" s="2"/>
      <c r="CM672" s="2">
        <v>0</v>
      </c>
      <c r="CN672" s="2" t="s">
        <v>1470</v>
      </c>
      <c r="CO672" s="2">
        <v>0</v>
      </c>
      <c r="CP672" s="2">
        <f t="shared" si="754"/>
        <v>2285.9899999999998</v>
      </c>
      <c r="CQ672" s="2">
        <f t="shared" si="755"/>
        <v>5716.59</v>
      </c>
      <c r="CR672" s="2">
        <f t="shared" si="756"/>
        <v>4.0599999999999996</v>
      </c>
      <c r="CS672" s="2">
        <f t="shared" si="757"/>
        <v>1.3</v>
      </c>
      <c r="CT672" s="2">
        <f t="shared" si="758"/>
        <v>301.45</v>
      </c>
      <c r="CU672" s="2">
        <f t="shared" si="759"/>
        <v>0</v>
      </c>
      <c r="CV672" s="2">
        <f t="shared" si="760"/>
        <v>35.339500000000001</v>
      </c>
      <c r="CW672" s="2">
        <f t="shared" si="761"/>
        <v>0.11249999999999999</v>
      </c>
      <c r="CX672" s="2">
        <f t="shared" si="762"/>
        <v>0</v>
      </c>
      <c r="CY672" s="2">
        <f t="shared" si="763"/>
        <v>127.56120000000001</v>
      </c>
      <c r="CZ672" s="2">
        <f t="shared" si="764"/>
        <v>73.5488</v>
      </c>
      <c r="DA672" s="2"/>
      <c r="DB672" s="2"/>
      <c r="DC672" s="2" t="s">
        <v>6</v>
      </c>
      <c r="DD672" s="2" t="s">
        <v>6</v>
      </c>
      <c r="DE672" s="2" t="s">
        <v>102</v>
      </c>
      <c r="DF672" s="2" t="s">
        <v>102</v>
      </c>
      <c r="DG672" s="2" t="s">
        <v>103</v>
      </c>
      <c r="DH672" s="2" t="s">
        <v>6</v>
      </c>
      <c r="DI672" s="2" t="s">
        <v>103</v>
      </c>
      <c r="DJ672" s="2" t="s">
        <v>102</v>
      </c>
      <c r="DK672" s="2" t="s">
        <v>6</v>
      </c>
      <c r="DL672" s="2" t="s">
        <v>6</v>
      </c>
      <c r="DM672" s="2" t="s">
        <v>6</v>
      </c>
      <c r="DN672" s="2">
        <v>0</v>
      </c>
      <c r="DO672" s="2">
        <v>0</v>
      </c>
      <c r="DP672" s="2">
        <v>1</v>
      </c>
      <c r="DQ672" s="2">
        <v>1</v>
      </c>
      <c r="DR672" s="2"/>
      <c r="DS672" s="2"/>
      <c r="DT672" s="2"/>
      <c r="DU672" s="2">
        <v>1005</v>
      </c>
      <c r="DV672" s="2" t="s">
        <v>32</v>
      </c>
      <c r="DW672" s="2" t="s">
        <v>32</v>
      </c>
      <c r="DX672" s="2">
        <v>100</v>
      </c>
      <c r="DY672" s="2"/>
      <c r="DZ672" s="2"/>
      <c r="EA672" s="2"/>
      <c r="EB672" s="2"/>
      <c r="EC672" s="2"/>
      <c r="ED672" s="2"/>
      <c r="EE672" s="2">
        <v>27029024</v>
      </c>
      <c r="EF672" s="2">
        <v>2</v>
      </c>
      <c r="EG672" s="2" t="s">
        <v>23</v>
      </c>
      <c r="EH672" s="2">
        <v>0</v>
      </c>
      <c r="EI672" s="2" t="s">
        <v>6</v>
      </c>
      <c r="EJ672" s="2">
        <v>1</v>
      </c>
      <c r="EK672" s="2">
        <v>11001</v>
      </c>
      <c r="EL672" s="2" t="s">
        <v>200</v>
      </c>
      <c r="EM672" s="2" t="s">
        <v>201</v>
      </c>
      <c r="EN672" s="2"/>
      <c r="EO672" s="2" t="s">
        <v>106</v>
      </c>
      <c r="EP672" s="2"/>
      <c r="EQ672" s="2">
        <v>0</v>
      </c>
      <c r="ER672" s="2">
        <v>5981.97</v>
      </c>
      <c r="ES672" s="2">
        <v>5716.59</v>
      </c>
      <c r="ET672" s="2">
        <v>3.25</v>
      </c>
      <c r="EU672" s="2">
        <v>1.04</v>
      </c>
      <c r="EV672" s="2">
        <v>262.13</v>
      </c>
      <c r="EW672" s="2">
        <v>30.73</v>
      </c>
      <c r="EX672" s="2">
        <v>0.09</v>
      </c>
      <c r="EY672" s="2">
        <v>0</v>
      </c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>
        <v>0</v>
      </c>
      <c r="FR672" s="2">
        <f t="shared" si="765"/>
        <v>0</v>
      </c>
      <c r="FS672" s="2">
        <v>0</v>
      </c>
      <c r="FT672" s="2" t="s">
        <v>27</v>
      </c>
      <c r="FU672" s="2" t="s">
        <v>28</v>
      </c>
      <c r="FV672" s="2"/>
      <c r="FW672" s="2"/>
      <c r="FX672" s="2">
        <v>110.7</v>
      </c>
      <c r="FY672" s="2">
        <v>63.75</v>
      </c>
      <c r="FZ672" s="2"/>
      <c r="GA672" s="2" t="s">
        <v>6</v>
      </c>
      <c r="GB672" s="2"/>
      <c r="GC672" s="2"/>
      <c r="GD672" s="2">
        <v>0</v>
      </c>
      <c r="GE672" s="2"/>
      <c r="GF672" s="2">
        <v>1154869174</v>
      </c>
      <c r="GG672" s="2">
        <v>2</v>
      </c>
      <c r="GH672" s="2">
        <v>1</v>
      </c>
      <c r="GI672" s="2">
        <v>-2</v>
      </c>
      <c r="GJ672" s="2">
        <v>0</v>
      </c>
      <c r="GK672" s="2">
        <f>ROUND(R672*(R12)/100,2)</f>
        <v>0</v>
      </c>
      <c r="GL672" s="2">
        <f t="shared" si="766"/>
        <v>0</v>
      </c>
      <c r="GM672" s="2">
        <f t="shared" si="767"/>
        <v>2487.1</v>
      </c>
      <c r="GN672" s="2">
        <f t="shared" si="768"/>
        <v>2487.1</v>
      </c>
      <c r="GO672" s="2">
        <f t="shared" si="769"/>
        <v>0</v>
      </c>
      <c r="GP672" s="2">
        <f t="shared" si="770"/>
        <v>0</v>
      </c>
      <c r="GQ672" s="2"/>
      <c r="GR672" s="2">
        <v>0</v>
      </c>
      <c r="GS672" s="2">
        <v>3</v>
      </c>
      <c r="GT672" s="2">
        <v>0</v>
      </c>
      <c r="GU672" s="2" t="s">
        <v>6</v>
      </c>
      <c r="GV672" s="2">
        <f t="shared" si="771"/>
        <v>0</v>
      </c>
      <c r="GW672" s="2">
        <v>1</v>
      </c>
      <c r="GX672" s="2">
        <f t="shared" si="772"/>
        <v>0</v>
      </c>
      <c r="GY672" s="2"/>
      <c r="GZ672" s="2"/>
      <c r="HA672" s="2">
        <v>0</v>
      </c>
      <c r="HB672" s="2">
        <v>0</v>
      </c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>
        <v>0</v>
      </c>
      <c r="IL672" s="2"/>
      <c r="IM672" s="2"/>
      <c r="IN672" s="2"/>
      <c r="IO672" s="2"/>
      <c r="IP672" s="2"/>
      <c r="IQ672" s="2"/>
      <c r="IR672" s="2"/>
      <c r="IS672" s="2"/>
      <c r="IT672" s="2"/>
      <c r="IU672" s="2"/>
    </row>
    <row r="673" spans="1:255" x14ac:dyDescent="0.2">
      <c r="A673">
        <v>17</v>
      </c>
      <c r="B673">
        <v>1</v>
      </c>
      <c r="C673">
        <f>ROW(SmtRes!A1844)</f>
        <v>1844</v>
      </c>
      <c r="D673">
        <f>ROW(EtalonRes!A1844)</f>
        <v>1844</v>
      </c>
      <c r="E673" t="s">
        <v>794</v>
      </c>
      <c r="F673" t="s">
        <v>452</v>
      </c>
      <c r="G673" t="s">
        <v>453</v>
      </c>
      <c r="H673" t="s">
        <v>32</v>
      </c>
      <c r="I673">
        <f>ROUND(37.96/100,9)</f>
        <v>0.37959999999999999</v>
      </c>
      <c r="J673">
        <v>0</v>
      </c>
      <c r="O673">
        <f t="shared" si="738"/>
        <v>2285.9899999999998</v>
      </c>
      <c r="P673">
        <f t="shared" si="739"/>
        <v>2170.02</v>
      </c>
      <c r="Q673">
        <f t="shared" si="740"/>
        <v>1.54</v>
      </c>
      <c r="R673">
        <f t="shared" si="741"/>
        <v>0.49</v>
      </c>
      <c r="S673">
        <f t="shared" si="742"/>
        <v>114.43</v>
      </c>
      <c r="T673">
        <f t="shared" si="743"/>
        <v>0</v>
      </c>
      <c r="U673">
        <f t="shared" si="744"/>
        <v>13.4148742</v>
      </c>
      <c r="V673">
        <f t="shared" si="745"/>
        <v>4.2704999999999993E-2</v>
      </c>
      <c r="W673">
        <f t="shared" si="746"/>
        <v>0</v>
      </c>
      <c r="X673">
        <f t="shared" si="747"/>
        <v>127.56</v>
      </c>
      <c r="Y673">
        <f t="shared" si="748"/>
        <v>73.55</v>
      </c>
      <c r="AA673">
        <v>27721504</v>
      </c>
      <c r="AB673">
        <f t="shared" si="749"/>
        <v>6022.1</v>
      </c>
      <c r="AC673">
        <f t="shared" si="777"/>
        <v>5716.59</v>
      </c>
      <c r="AD673">
        <f>ROUND(((((ET673*1.25))-((EU673*1.25)))+AE673),2)</f>
        <v>4.0599999999999996</v>
      </c>
      <c r="AE673">
        <f>ROUND(((EU673*1.25)),2)</f>
        <v>1.3</v>
      </c>
      <c r="AF673">
        <f>ROUND(((EV673*1.15)),2)</f>
        <v>301.45</v>
      </c>
      <c r="AG673">
        <f t="shared" si="751"/>
        <v>0</v>
      </c>
      <c r="AH673">
        <f>((EW673*1.15))</f>
        <v>35.339500000000001</v>
      </c>
      <c r="AI673">
        <f>((EX673*1.25))</f>
        <v>0.11249999999999999</v>
      </c>
      <c r="AJ673">
        <f t="shared" si="753"/>
        <v>0</v>
      </c>
      <c r="AK673">
        <v>5981.97</v>
      </c>
      <c r="AL673">
        <v>5716.59</v>
      </c>
      <c r="AM673">
        <v>3.25</v>
      </c>
      <c r="AN673">
        <v>1.04</v>
      </c>
      <c r="AO673">
        <v>262.13</v>
      </c>
      <c r="AP673">
        <v>0</v>
      </c>
      <c r="AQ673">
        <v>30.73</v>
      </c>
      <c r="AR673">
        <v>0.09</v>
      </c>
      <c r="AS673">
        <v>0</v>
      </c>
      <c r="AT673">
        <v>111</v>
      </c>
      <c r="AU673">
        <v>64</v>
      </c>
      <c r="AV673">
        <v>1</v>
      </c>
      <c r="AW673">
        <v>1</v>
      </c>
      <c r="AZ673">
        <v>1</v>
      </c>
      <c r="BA673">
        <v>1</v>
      </c>
      <c r="BB673">
        <v>1</v>
      </c>
      <c r="BC673">
        <v>1</v>
      </c>
      <c r="BD673" t="s">
        <v>6</v>
      </c>
      <c r="BE673" t="s">
        <v>6</v>
      </c>
      <c r="BF673" t="s">
        <v>6</v>
      </c>
      <c r="BG673" t="s">
        <v>6</v>
      </c>
      <c r="BH673">
        <v>0</v>
      </c>
      <c r="BI673">
        <v>1</v>
      </c>
      <c r="BJ673" t="s">
        <v>454</v>
      </c>
      <c r="BM673">
        <v>11001</v>
      </c>
      <c r="BN673">
        <v>0</v>
      </c>
      <c r="BO673" t="s">
        <v>6</v>
      </c>
      <c r="BP673">
        <v>0</v>
      </c>
      <c r="BQ673">
        <v>2</v>
      </c>
      <c r="BR673">
        <v>0</v>
      </c>
      <c r="BS673">
        <v>1</v>
      </c>
      <c r="BT673">
        <v>1</v>
      </c>
      <c r="BU673">
        <v>1</v>
      </c>
      <c r="BV673">
        <v>1</v>
      </c>
      <c r="BW673">
        <v>1</v>
      </c>
      <c r="BX673">
        <v>1</v>
      </c>
      <c r="BY673" t="s">
        <v>6</v>
      </c>
      <c r="BZ673">
        <v>123</v>
      </c>
      <c r="CA673">
        <v>75</v>
      </c>
      <c r="CF673">
        <v>0</v>
      </c>
      <c r="CG673">
        <v>0</v>
      </c>
      <c r="CM673">
        <v>0</v>
      </c>
      <c r="CN673" t="s">
        <v>1470</v>
      </c>
      <c r="CO673">
        <v>0</v>
      </c>
      <c r="CP673">
        <f t="shared" si="754"/>
        <v>2285.9899999999998</v>
      </c>
      <c r="CQ673">
        <f t="shared" si="755"/>
        <v>5716.59</v>
      </c>
      <c r="CR673">
        <f t="shared" si="756"/>
        <v>4.0599999999999996</v>
      </c>
      <c r="CS673">
        <f t="shared" si="757"/>
        <v>1.3</v>
      </c>
      <c r="CT673">
        <f t="shared" si="758"/>
        <v>301.45</v>
      </c>
      <c r="CU673">
        <f t="shared" si="759"/>
        <v>0</v>
      </c>
      <c r="CV673">
        <f t="shared" si="760"/>
        <v>35.339500000000001</v>
      </c>
      <c r="CW673">
        <f t="shared" si="761"/>
        <v>0.11249999999999999</v>
      </c>
      <c r="CX673">
        <f t="shared" si="762"/>
        <v>0</v>
      </c>
      <c r="CY673">
        <f t="shared" si="763"/>
        <v>127.56120000000001</v>
      </c>
      <c r="CZ673">
        <f t="shared" si="764"/>
        <v>73.5488</v>
      </c>
      <c r="DC673" t="s">
        <v>6</v>
      </c>
      <c r="DD673" t="s">
        <v>6</v>
      </c>
      <c r="DE673" t="s">
        <v>102</v>
      </c>
      <c r="DF673" t="s">
        <v>102</v>
      </c>
      <c r="DG673" t="s">
        <v>103</v>
      </c>
      <c r="DH673" t="s">
        <v>6</v>
      </c>
      <c r="DI673" t="s">
        <v>103</v>
      </c>
      <c r="DJ673" t="s">
        <v>102</v>
      </c>
      <c r="DK673" t="s">
        <v>6</v>
      </c>
      <c r="DL673" t="s">
        <v>6</v>
      </c>
      <c r="DM673" t="s">
        <v>6</v>
      </c>
      <c r="DN673">
        <v>0</v>
      </c>
      <c r="DO673">
        <v>0</v>
      </c>
      <c r="DP673">
        <v>1</v>
      </c>
      <c r="DQ673">
        <v>1</v>
      </c>
      <c r="DU673">
        <v>1005</v>
      </c>
      <c r="DV673" t="s">
        <v>32</v>
      </c>
      <c r="DW673" t="s">
        <v>32</v>
      </c>
      <c r="DX673">
        <v>100</v>
      </c>
      <c r="EE673">
        <v>27029024</v>
      </c>
      <c r="EF673">
        <v>2</v>
      </c>
      <c r="EG673" t="s">
        <v>23</v>
      </c>
      <c r="EH673">
        <v>0</v>
      </c>
      <c r="EI673" t="s">
        <v>6</v>
      </c>
      <c r="EJ673">
        <v>1</v>
      </c>
      <c r="EK673">
        <v>11001</v>
      </c>
      <c r="EL673" t="s">
        <v>200</v>
      </c>
      <c r="EM673" t="s">
        <v>201</v>
      </c>
      <c r="EO673" t="s">
        <v>106</v>
      </c>
      <c r="EQ673">
        <v>0</v>
      </c>
      <c r="ER673">
        <v>5981.97</v>
      </c>
      <c r="ES673">
        <v>5716.59</v>
      </c>
      <c r="ET673">
        <v>3.25</v>
      </c>
      <c r="EU673">
        <v>1.04</v>
      </c>
      <c r="EV673">
        <v>262.13</v>
      </c>
      <c r="EW673">
        <v>30.73</v>
      </c>
      <c r="EX673">
        <v>0.09</v>
      </c>
      <c r="EY673">
        <v>0</v>
      </c>
      <c r="FQ673">
        <v>0</v>
      </c>
      <c r="FR673">
        <f t="shared" si="765"/>
        <v>0</v>
      </c>
      <c r="FS673">
        <v>0</v>
      </c>
      <c r="FT673" t="s">
        <v>27</v>
      </c>
      <c r="FU673" t="s">
        <v>28</v>
      </c>
      <c r="FX673">
        <v>110.7</v>
      </c>
      <c r="FY673">
        <v>63.75</v>
      </c>
      <c r="GA673" t="s">
        <v>6</v>
      </c>
      <c r="GD673">
        <v>0</v>
      </c>
      <c r="GF673">
        <v>1154869174</v>
      </c>
      <c r="GG673">
        <v>2</v>
      </c>
      <c r="GH673">
        <v>1</v>
      </c>
      <c r="GI673">
        <v>-2</v>
      </c>
      <c r="GJ673">
        <v>0</v>
      </c>
      <c r="GK673">
        <f>ROUND(R673*(S12)/100,2)</f>
        <v>0</v>
      </c>
      <c r="GL673">
        <f t="shared" si="766"/>
        <v>0</v>
      </c>
      <c r="GM673">
        <f t="shared" si="767"/>
        <v>2487.1</v>
      </c>
      <c r="GN673">
        <f t="shared" si="768"/>
        <v>2487.1</v>
      </c>
      <c r="GO673">
        <f t="shared" si="769"/>
        <v>0</v>
      </c>
      <c r="GP673">
        <f t="shared" si="770"/>
        <v>0</v>
      </c>
      <c r="GR673">
        <v>0</v>
      </c>
      <c r="GS673">
        <v>0</v>
      </c>
      <c r="GT673">
        <v>0</v>
      </c>
      <c r="GU673" t="s">
        <v>6</v>
      </c>
      <c r="GV673">
        <f t="shared" si="771"/>
        <v>0</v>
      </c>
      <c r="GW673">
        <v>1</v>
      </c>
      <c r="GX673">
        <f t="shared" si="772"/>
        <v>0</v>
      </c>
      <c r="HA673">
        <v>0</v>
      </c>
      <c r="HB673">
        <v>0</v>
      </c>
      <c r="IK673">
        <v>0</v>
      </c>
    </row>
    <row r="674" spans="1:255" x14ac:dyDescent="0.2">
      <c r="A674" s="2">
        <v>17</v>
      </c>
      <c r="B674" s="2">
        <v>1</v>
      </c>
      <c r="C674" s="2">
        <f>ROW(SmtRes!A1856)</f>
        <v>1856</v>
      </c>
      <c r="D674" s="2">
        <f>ROW(EtalonRes!A1856)</f>
        <v>1856</v>
      </c>
      <c r="E674" s="2" t="s">
        <v>795</v>
      </c>
      <c r="F674" s="2" t="s">
        <v>456</v>
      </c>
      <c r="G674" s="2" t="s">
        <v>457</v>
      </c>
      <c r="H674" s="2" t="s">
        <v>32</v>
      </c>
      <c r="I674" s="2">
        <f>ROUND(37.96/100,9)</f>
        <v>0.37959999999999999</v>
      </c>
      <c r="J674" s="2">
        <v>0</v>
      </c>
      <c r="K674" s="2"/>
      <c r="L674" s="2"/>
      <c r="M674" s="2"/>
      <c r="N674" s="2"/>
      <c r="O674" s="2">
        <f t="shared" si="738"/>
        <v>8347.35</v>
      </c>
      <c r="P674" s="2">
        <f t="shared" si="739"/>
        <v>7151.53</v>
      </c>
      <c r="Q674" s="2">
        <f t="shared" si="740"/>
        <v>11.46</v>
      </c>
      <c r="R674" s="2">
        <f t="shared" si="741"/>
        <v>8.31</v>
      </c>
      <c r="S674" s="2">
        <f t="shared" si="742"/>
        <v>1184.3599999999999</v>
      </c>
      <c r="T674" s="2">
        <f t="shared" si="743"/>
        <v>0</v>
      </c>
      <c r="U674" s="2">
        <f t="shared" si="744"/>
        <v>135.51074679999999</v>
      </c>
      <c r="V674" s="2">
        <f t="shared" si="745"/>
        <v>0.82088499999999998</v>
      </c>
      <c r="W674" s="2">
        <f t="shared" si="746"/>
        <v>0</v>
      </c>
      <c r="X674" s="2">
        <f t="shared" si="747"/>
        <v>1323.86</v>
      </c>
      <c r="Y674" s="2">
        <f t="shared" si="748"/>
        <v>763.31</v>
      </c>
      <c r="Z674" s="2"/>
      <c r="AA674" s="2">
        <v>27721505</v>
      </c>
      <c r="AB674" s="2">
        <f t="shared" si="749"/>
        <v>21989.86</v>
      </c>
      <c r="AC674" s="2">
        <f t="shared" si="777"/>
        <v>18839.64</v>
      </c>
      <c r="AD674" s="2">
        <f>ROUND(((((ET674*1.25))-((EU674*1.25)))+AE674),2)</f>
        <v>30.19</v>
      </c>
      <c r="AE674" s="2">
        <f>ROUND(((EU674*1.25)),2)</f>
        <v>21.89</v>
      </c>
      <c r="AF674" s="2">
        <f>ROUND(((EV674*1.15)),2)</f>
        <v>3120.03</v>
      </c>
      <c r="AG674" s="2">
        <f t="shared" si="751"/>
        <v>0</v>
      </c>
      <c r="AH674" s="2">
        <f>((EW674*1.15))</f>
        <v>356.983</v>
      </c>
      <c r="AI674" s="2">
        <f>((EX674*1.25))</f>
        <v>2.1625000000000001</v>
      </c>
      <c r="AJ674" s="2">
        <f t="shared" si="753"/>
        <v>0</v>
      </c>
      <c r="AK674" s="2">
        <v>21576.86</v>
      </c>
      <c r="AL674" s="2">
        <v>18839.64</v>
      </c>
      <c r="AM674" s="2">
        <v>24.15</v>
      </c>
      <c r="AN674" s="2">
        <v>17.510000000000002</v>
      </c>
      <c r="AO674" s="2">
        <v>2713.07</v>
      </c>
      <c r="AP674" s="2">
        <v>0</v>
      </c>
      <c r="AQ674" s="2">
        <v>310.42</v>
      </c>
      <c r="AR674" s="2">
        <v>1.73</v>
      </c>
      <c r="AS674" s="2">
        <v>0</v>
      </c>
      <c r="AT674" s="2">
        <v>111</v>
      </c>
      <c r="AU674" s="2">
        <v>64</v>
      </c>
      <c r="AV674" s="2">
        <v>1</v>
      </c>
      <c r="AW674" s="2">
        <v>1</v>
      </c>
      <c r="AX674" s="2"/>
      <c r="AY674" s="2"/>
      <c r="AZ674" s="2">
        <v>1</v>
      </c>
      <c r="BA674" s="2">
        <v>1</v>
      </c>
      <c r="BB674" s="2">
        <v>1</v>
      </c>
      <c r="BC674" s="2">
        <v>1</v>
      </c>
      <c r="BD674" s="2" t="s">
        <v>6</v>
      </c>
      <c r="BE674" s="2" t="s">
        <v>6</v>
      </c>
      <c r="BF674" s="2" t="s">
        <v>6</v>
      </c>
      <c r="BG674" s="2" t="s">
        <v>6</v>
      </c>
      <c r="BH674" s="2">
        <v>0</v>
      </c>
      <c r="BI674" s="2">
        <v>1</v>
      </c>
      <c r="BJ674" s="2" t="s">
        <v>458</v>
      </c>
      <c r="BK674" s="2"/>
      <c r="BL674" s="2"/>
      <c r="BM674" s="2">
        <v>11001</v>
      </c>
      <c r="BN674" s="2">
        <v>0</v>
      </c>
      <c r="BO674" s="2" t="s">
        <v>6</v>
      </c>
      <c r="BP674" s="2">
        <v>0</v>
      </c>
      <c r="BQ674" s="2">
        <v>2</v>
      </c>
      <c r="BR674" s="2">
        <v>0</v>
      </c>
      <c r="BS674" s="2">
        <v>1</v>
      </c>
      <c r="BT674" s="2">
        <v>1</v>
      </c>
      <c r="BU674" s="2">
        <v>1</v>
      </c>
      <c r="BV674" s="2">
        <v>1</v>
      </c>
      <c r="BW674" s="2">
        <v>1</v>
      </c>
      <c r="BX674" s="2">
        <v>1</v>
      </c>
      <c r="BY674" s="2" t="s">
        <v>6</v>
      </c>
      <c r="BZ674" s="2">
        <v>123</v>
      </c>
      <c r="CA674" s="2">
        <v>75</v>
      </c>
      <c r="CB674" s="2"/>
      <c r="CC674" s="2"/>
      <c r="CD674" s="2"/>
      <c r="CE674" s="2"/>
      <c r="CF674" s="2">
        <v>0</v>
      </c>
      <c r="CG674" s="2">
        <v>0</v>
      </c>
      <c r="CH674" s="2"/>
      <c r="CI674" s="2"/>
      <c r="CJ674" s="2"/>
      <c r="CK674" s="2"/>
      <c r="CL674" s="2"/>
      <c r="CM674" s="2">
        <v>0</v>
      </c>
      <c r="CN674" s="2" t="s">
        <v>1470</v>
      </c>
      <c r="CO674" s="2">
        <v>0</v>
      </c>
      <c r="CP674" s="2">
        <f t="shared" si="754"/>
        <v>8347.35</v>
      </c>
      <c r="CQ674" s="2">
        <f t="shared" si="755"/>
        <v>18839.64</v>
      </c>
      <c r="CR674" s="2">
        <f t="shared" si="756"/>
        <v>30.19</v>
      </c>
      <c r="CS674" s="2">
        <f t="shared" si="757"/>
        <v>21.89</v>
      </c>
      <c r="CT674" s="2">
        <f t="shared" si="758"/>
        <v>3120.03</v>
      </c>
      <c r="CU674" s="2">
        <f t="shared" si="759"/>
        <v>0</v>
      </c>
      <c r="CV674" s="2">
        <f t="shared" si="760"/>
        <v>356.983</v>
      </c>
      <c r="CW674" s="2">
        <f t="shared" si="761"/>
        <v>2.1625000000000001</v>
      </c>
      <c r="CX674" s="2">
        <f t="shared" si="762"/>
        <v>0</v>
      </c>
      <c r="CY674" s="2">
        <f t="shared" si="763"/>
        <v>1323.8636999999999</v>
      </c>
      <c r="CZ674" s="2">
        <f t="shared" si="764"/>
        <v>763.30879999999991</v>
      </c>
      <c r="DA674" s="2"/>
      <c r="DB674" s="2"/>
      <c r="DC674" s="2" t="s">
        <v>6</v>
      </c>
      <c r="DD674" s="2" t="s">
        <v>6</v>
      </c>
      <c r="DE674" s="2" t="s">
        <v>102</v>
      </c>
      <c r="DF674" s="2" t="s">
        <v>102</v>
      </c>
      <c r="DG674" s="2" t="s">
        <v>103</v>
      </c>
      <c r="DH674" s="2" t="s">
        <v>6</v>
      </c>
      <c r="DI674" s="2" t="s">
        <v>103</v>
      </c>
      <c r="DJ674" s="2" t="s">
        <v>102</v>
      </c>
      <c r="DK674" s="2" t="s">
        <v>6</v>
      </c>
      <c r="DL674" s="2" t="s">
        <v>6</v>
      </c>
      <c r="DM674" s="2" t="s">
        <v>6</v>
      </c>
      <c r="DN674" s="2">
        <v>0</v>
      </c>
      <c r="DO674" s="2">
        <v>0</v>
      </c>
      <c r="DP674" s="2">
        <v>1</v>
      </c>
      <c r="DQ674" s="2">
        <v>1</v>
      </c>
      <c r="DR674" s="2"/>
      <c r="DS674" s="2"/>
      <c r="DT674" s="2"/>
      <c r="DU674" s="2">
        <v>1005</v>
      </c>
      <c r="DV674" s="2" t="s">
        <v>32</v>
      </c>
      <c r="DW674" s="2" t="s">
        <v>32</v>
      </c>
      <c r="DX674" s="2">
        <v>100</v>
      </c>
      <c r="DY674" s="2"/>
      <c r="DZ674" s="2"/>
      <c r="EA674" s="2"/>
      <c r="EB674" s="2"/>
      <c r="EC674" s="2"/>
      <c r="ED674" s="2"/>
      <c r="EE674" s="2">
        <v>27029024</v>
      </c>
      <c r="EF674" s="2">
        <v>2</v>
      </c>
      <c r="EG674" s="2" t="s">
        <v>23</v>
      </c>
      <c r="EH674" s="2">
        <v>0</v>
      </c>
      <c r="EI674" s="2" t="s">
        <v>6</v>
      </c>
      <c r="EJ674" s="2">
        <v>1</v>
      </c>
      <c r="EK674" s="2">
        <v>11001</v>
      </c>
      <c r="EL674" s="2" t="s">
        <v>200</v>
      </c>
      <c r="EM674" s="2" t="s">
        <v>201</v>
      </c>
      <c r="EN674" s="2"/>
      <c r="EO674" s="2" t="s">
        <v>106</v>
      </c>
      <c r="EP674" s="2"/>
      <c r="EQ674" s="2">
        <v>0</v>
      </c>
      <c r="ER674" s="2">
        <v>21576.86</v>
      </c>
      <c r="ES674" s="2">
        <v>18839.64</v>
      </c>
      <c r="ET674" s="2">
        <v>24.15</v>
      </c>
      <c r="EU674" s="2">
        <v>17.510000000000002</v>
      </c>
      <c r="EV674" s="2">
        <v>2713.07</v>
      </c>
      <c r="EW674" s="2">
        <v>310.42</v>
      </c>
      <c r="EX674" s="2">
        <v>1.73</v>
      </c>
      <c r="EY674" s="2">
        <v>0</v>
      </c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>
        <v>0</v>
      </c>
      <c r="FR674" s="2">
        <f t="shared" si="765"/>
        <v>0</v>
      </c>
      <c r="FS674" s="2">
        <v>0</v>
      </c>
      <c r="FT674" s="2" t="s">
        <v>27</v>
      </c>
      <c r="FU674" s="2" t="s">
        <v>28</v>
      </c>
      <c r="FV674" s="2"/>
      <c r="FW674" s="2"/>
      <c r="FX674" s="2">
        <v>110.7</v>
      </c>
      <c r="FY674" s="2">
        <v>63.75</v>
      </c>
      <c r="FZ674" s="2"/>
      <c r="GA674" s="2" t="s">
        <v>6</v>
      </c>
      <c r="GB674" s="2"/>
      <c r="GC674" s="2"/>
      <c r="GD674" s="2">
        <v>0</v>
      </c>
      <c r="GE674" s="2"/>
      <c r="GF674" s="2">
        <v>-957353104</v>
      </c>
      <c r="GG674" s="2">
        <v>2</v>
      </c>
      <c r="GH674" s="2">
        <v>1</v>
      </c>
      <c r="GI674" s="2">
        <v>-2</v>
      </c>
      <c r="GJ674" s="2">
        <v>0</v>
      </c>
      <c r="GK674" s="2">
        <f>ROUND(R674*(R12)/100,2)</f>
        <v>0</v>
      </c>
      <c r="GL674" s="2">
        <f t="shared" si="766"/>
        <v>0</v>
      </c>
      <c r="GM674" s="2">
        <f t="shared" si="767"/>
        <v>10434.52</v>
      </c>
      <c r="GN674" s="2">
        <f t="shared" si="768"/>
        <v>10434.52</v>
      </c>
      <c r="GO674" s="2">
        <f t="shared" si="769"/>
        <v>0</v>
      </c>
      <c r="GP674" s="2">
        <f t="shared" si="770"/>
        <v>0</v>
      </c>
      <c r="GQ674" s="2"/>
      <c r="GR674" s="2">
        <v>0</v>
      </c>
      <c r="GS674" s="2">
        <v>3</v>
      </c>
      <c r="GT674" s="2">
        <v>0</v>
      </c>
      <c r="GU674" s="2" t="s">
        <v>6</v>
      </c>
      <c r="GV674" s="2">
        <f t="shared" si="771"/>
        <v>0</v>
      </c>
      <c r="GW674" s="2">
        <v>1</v>
      </c>
      <c r="GX674" s="2">
        <f t="shared" si="772"/>
        <v>0</v>
      </c>
      <c r="GY674" s="2"/>
      <c r="GZ674" s="2"/>
      <c r="HA674" s="2">
        <v>0</v>
      </c>
      <c r="HB674" s="2">
        <v>0</v>
      </c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>
        <v>0</v>
      </c>
      <c r="IL674" s="2"/>
      <c r="IM674" s="2"/>
      <c r="IN674" s="2"/>
      <c r="IO674" s="2"/>
      <c r="IP674" s="2"/>
      <c r="IQ674" s="2"/>
      <c r="IR674" s="2"/>
      <c r="IS674" s="2"/>
      <c r="IT674" s="2"/>
      <c r="IU674" s="2"/>
    </row>
    <row r="675" spans="1:255" x14ac:dyDescent="0.2">
      <c r="A675">
        <v>17</v>
      </c>
      <c r="B675">
        <v>1</v>
      </c>
      <c r="C675">
        <f>ROW(SmtRes!A1868)</f>
        <v>1868</v>
      </c>
      <c r="D675">
        <f>ROW(EtalonRes!A1868)</f>
        <v>1868</v>
      </c>
      <c r="E675" t="s">
        <v>795</v>
      </c>
      <c r="F675" t="s">
        <v>456</v>
      </c>
      <c r="G675" t="s">
        <v>457</v>
      </c>
      <c r="H675" t="s">
        <v>32</v>
      </c>
      <c r="I675">
        <f>ROUND(37.96/100,9)</f>
        <v>0.37959999999999999</v>
      </c>
      <c r="J675">
        <v>0</v>
      </c>
      <c r="O675">
        <f t="shared" si="738"/>
        <v>8347.35</v>
      </c>
      <c r="P675">
        <f t="shared" si="739"/>
        <v>7151.53</v>
      </c>
      <c r="Q675">
        <f t="shared" si="740"/>
        <v>11.46</v>
      </c>
      <c r="R675">
        <f t="shared" si="741"/>
        <v>8.31</v>
      </c>
      <c r="S675">
        <f t="shared" si="742"/>
        <v>1184.3599999999999</v>
      </c>
      <c r="T675">
        <f t="shared" si="743"/>
        <v>0</v>
      </c>
      <c r="U675">
        <f t="shared" si="744"/>
        <v>135.51074679999999</v>
      </c>
      <c r="V675">
        <f t="shared" si="745"/>
        <v>0.82088499999999998</v>
      </c>
      <c r="W675">
        <f t="shared" si="746"/>
        <v>0</v>
      </c>
      <c r="X675">
        <f t="shared" si="747"/>
        <v>1323.86</v>
      </c>
      <c r="Y675">
        <f t="shared" si="748"/>
        <v>763.31</v>
      </c>
      <c r="AA675">
        <v>27721504</v>
      </c>
      <c r="AB675">
        <f t="shared" si="749"/>
        <v>21989.86</v>
      </c>
      <c r="AC675">
        <f t="shared" si="777"/>
        <v>18839.64</v>
      </c>
      <c r="AD675">
        <f>ROUND(((((ET675*1.25))-((EU675*1.25)))+AE675),2)</f>
        <v>30.19</v>
      </c>
      <c r="AE675">
        <f>ROUND(((EU675*1.25)),2)</f>
        <v>21.89</v>
      </c>
      <c r="AF675">
        <f>ROUND(((EV675*1.15)),2)</f>
        <v>3120.03</v>
      </c>
      <c r="AG675">
        <f t="shared" si="751"/>
        <v>0</v>
      </c>
      <c r="AH675">
        <f>((EW675*1.15))</f>
        <v>356.983</v>
      </c>
      <c r="AI675">
        <f>((EX675*1.25))</f>
        <v>2.1625000000000001</v>
      </c>
      <c r="AJ675">
        <f t="shared" si="753"/>
        <v>0</v>
      </c>
      <c r="AK675">
        <v>21576.86</v>
      </c>
      <c r="AL675">
        <v>18839.64</v>
      </c>
      <c r="AM675">
        <v>24.15</v>
      </c>
      <c r="AN675">
        <v>17.510000000000002</v>
      </c>
      <c r="AO675">
        <v>2713.07</v>
      </c>
      <c r="AP675">
        <v>0</v>
      </c>
      <c r="AQ675">
        <v>310.42</v>
      </c>
      <c r="AR675">
        <v>1.73</v>
      </c>
      <c r="AS675">
        <v>0</v>
      </c>
      <c r="AT675">
        <v>111</v>
      </c>
      <c r="AU675">
        <v>64</v>
      </c>
      <c r="AV675">
        <v>1</v>
      </c>
      <c r="AW675">
        <v>1</v>
      </c>
      <c r="AZ675">
        <v>1</v>
      </c>
      <c r="BA675">
        <v>1</v>
      </c>
      <c r="BB675">
        <v>1</v>
      </c>
      <c r="BC675">
        <v>1</v>
      </c>
      <c r="BD675" t="s">
        <v>6</v>
      </c>
      <c r="BE675" t="s">
        <v>6</v>
      </c>
      <c r="BF675" t="s">
        <v>6</v>
      </c>
      <c r="BG675" t="s">
        <v>6</v>
      </c>
      <c r="BH675">
        <v>0</v>
      </c>
      <c r="BI675">
        <v>1</v>
      </c>
      <c r="BJ675" t="s">
        <v>458</v>
      </c>
      <c r="BM675">
        <v>11001</v>
      </c>
      <c r="BN675">
        <v>0</v>
      </c>
      <c r="BO675" t="s">
        <v>6</v>
      </c>
      <c r="BP675">
        <v>0</v>
      </c>
      <c r="BQ675">
        <v>2</v>
      </c>
      <c r="BR675">
        <v>0</v>
      </c>
      <c r="BS675">
        <v>1</v>
      </c>
      <c r="BT675">
        <v>1</v>
      </c>
      <c r="BU675">
        <v>1</v>
      </c>
      <c r="BV675">
        <v>1</v>
      </c>
      <c r="BW675">
        <v>1</v>
      </c>
      <c r="BX675">
        <v>1</v>
      </c>
      <c r="BY675" t="s">
        <v>6</v>
      </c>
      <c r="BZ675">
        <v>123</v>
      </c>
      <c r="CA675">
        <v>75</v>
      </c>
      <c r="CF675">
        <v>0</v>
      </c>
      <c r="CG675">
        <v>0</v>
      </c>
      <c r="CM675">
        <v>0</v>
      </c>
      <c r="CN675" t="s">
        <v>1470</v>
      </c>
      <c r="CO675">
        <v>0</v>
      </c>
      <c r="CP675">
        <f t="shared" si="754"/>
        <v>8347.35</v>
      </c>
      <c r="CQ675">
        <f t="shared" si="755"/>
        <v>18839.64</v>
      </c>
      <c r="CR675">
        <f t="shared" si="756"/>
        <v>30.19</v>
      </c>
      <c r="CS675">
        <f t="shared" si="757"/>
        <v>21.89</v>
      </c>
      <c r="CT675">
        <f t="shared" si="758"/>
        <v>3120.03</v>
      </c>
      <c r="CU675">
        <f t="shared" si="759"/>
        <v>0</v>
      </c>
      <c r="CV675">
        <f t="shared" si="760"/>
        <v>356.983</v>
      </c>
      <c r="CW675">
        <f t="shared" si="761"/>
        <v>2.1625000000000001</v>
      </c>
      <c r="CX675">
        <f t="shared" si="762"/>
        <v>0</v>
      </c>
      <c r="CY675">
        <f t="shared" si="763"/>
        <v>1323.8636999999999</v>
      </c>
      <c r="CZ675">
        <f t="shared" si="764"/>
        <v>763.30879999999991</v>
      </c>
      <c r="DC675" t="s">
        <v>6</v>
      </c>
      <c r="DD675" t="s">
        <v>6</v>
      </c>
      <c r="DE675" t="s">
        <v>102</v>
      </c>
      <c r="DF675" t="s">
        <v>102</v>
      </c>
      <c r="DG675" t="s">
        <v>103</v>
      </c>
      <c r="DH675" t="s">
        <v>6</v>
      </c>
      <c r="DI675" t="s">
        <v>103</v>
      </c>
      <c r="DJ675" t="s">
        <v>102</v>
      </c>
      <c r="DK675" t="s">
        <v>6</v>
      </c>
      <c r="DL675" t="s">
        <v>6</v>
      </c>
      <c r="DM675" t="s">
        <v>6</v>
      </c>
      <c r="DN675">
        <v>0</v>
      </c>
      <c r="DO675">
        <v>0</v>
      </c>
      <c r="DP675">
        <v>1</v>
      </c>
      <c r="DQ675">
        <v>1</v>
      </c>
      <c r="DU675">
        <v>1005</v>
      </c>
      <c r="DV675" t="s">
        <v>32</v>
      </c>
      <c r="DW675" t="s">
        <v>32</v>
      </c>
      <c r="DX675">
        <v>100</v>
      </c>
      <c r="EE675">
        <v>27029024</v>
      </c>
      <c r="EF675">
        <v>2</v>
      </c>
      <c r="EG675" t="s">
        <v>23</v>
      </c>
      <c r="EH675">
        <v>0</v>
      </c>
      <c r="EI675" t="s">
        <v>6</v>
      </c>
      <c r="EJ675">
        <v>1</v>
      </c>
      <c r="EK675">
        <v>11001</v>
      </c>
      <c r="EL675" t="s">
        <v>200</v>
      </c>
      <c r="EM675" t="s">
        <v>201</v>
      </c>
      <c r="EO675" t="s">
        <v>106</v>
      </c>
      <c r="EQ675">
        <v>0</v>
      </c>
      <c r="ER675">
        <v>21576.86</v>
      </c>
      <c r="ES675">
        <v>18839.64</v>
      </c>
      <c r="ET675">
        <v>24.15</v>
      </c>
      <c r="EU675">
        <v>17.510000000000002</v>
      </c>
      <c r="EV675">
        <v>2713.07</v>
      </c>
      <c r="EW675">
        <v>310.42</v>
      </c>
      <c r="EX675">
        <v>1.73</v>
      </c>
      <c r="EY675">
        <v>0</v>
      </c>
      <c r="FQ675">
        <v>0</v>
      </c>
      <c r="FR675">
        <f t="shared" si="765"/>
        <v>0</v>
      </c>
      <c r="FS675">
        <v>0</v>
      </c>
      <c r="FT675" t="s">
        <v>27</v>
      </c>
      <c r="FU675" t="s">
        <v>28</v>
      </c>
      <c r="FX675">
        <v>110.7</v>
      </c>
      <c r="FY675">
        <v>63.75</v>
      </c>
      <c r="GA675" t="s">
        <v>6</v>
      </c>
      <c r="GD675">
        <v>0</v>
      </c>
      <c r="GF675">
        <v>-957353104</v>
      </c>
      <c r="GG675">
        <v>2</v>
      </c>
      <c r="GH675">
        <v>1</v>
      </c>
      <c r="GI675">
        <v>-2</v>
      </c>
      <c r="GJ675">
        <v>0</v>
      </c>
      <c r="GK675">
        <f>ROUND(R675*(S12)/100,2)</f>
        <v>0</v>
      </c>
      <c r="GL675">
        <f t="shared" si="766"/>
        <v>0</v>
      </c>
      <c r="GM675">
        <f t="shared" si="767"/>
        <v>10434.52</v>
      </c>
      <c r="GN675">
        <f t="shared" si="768"/>
        <v>10434.52</v>
      </c>
      <c r="GO675">
        <f t="shared" si="769"/>
        <v>0</v>
      </c>
      <c r="GP675">
        <f t="shared" si="770"/>
        <v>0</v>
      </c>
      <c r="GR675">
        <v>0</v>
      </c>
      <c r="GS675">
        <v>0</v>
      </c>
      <c r="GT675">
        <v>0</v>
      </c>
      <c r="GU675" t="s">
        <v>6</v>
      </c>
      <c r="GV675">
        <f t="shared" si="771"/>
        <v>0</v>
      </c>
      <c r="GW675">
        <v>1</v>
      </c>
      <c r="GX675">
        <f t="shared" si="772"/>
        <v>0</v>
      </c>
      <c r="HA675">
        <v>0</v>
      </c>
      <c r="HB675">
        <v>0</v>
      </c>
      <c r="IK675">
        <v>0</v>
      </c>
    </row>
    <row r="676" spans="1:255" x14ac:dyDescent="0.2">
      <c r="A676" s="2">
        <v>18</v>
      </c>
      <c r="B676" s="2">
        <v>1</v>
      </c>
      <c r="C676" s="2">
        <v>1856</v>
      </c>
      <c r="D676" s="2"/>
      <c r="E676" s="2" t="s">
        <v>796</v>
      </c>
      <c r="F676" s="2" t="s">
        <v>460</v>
      </c>
      <c r="G676" s="2" t="s">
        <v>461</v>
      </c>
      <c r="H676" s="2" t="s">
        <v>352</v>
      </c>
      <c r="I676" s="2">
        <f>I674*J676</f>
        <v>4.9348000000000001</v>
      </c>
      <c r="J676" s="2">
        <v>13</v>
      </c>
      <c r="K676" s="2"/>
      <c r="L676" s="2"/>
      <c r="M676" s="2"/>
      <c r="N676" s="2"/>
      <c r="O676" s="2">
        <f t="shared" si="738"/>
        <v>45.1</v>
      </c>
      <c r="P676" s="2">
        <f t="shared" si="739"/>
        <v>45.1</v>
      </c>
      <c r="Q676" s="2">
        <f t="shared" si="740"/>
        <v>0</v>
      </c>
      <c r="R676" s="2">
        <f t="shared" si="741"/>
        <v>0</v>
      </c>
      <c r="S676" s="2">
        <f t="shared" si="742"/>
        <v>0</v>
      </c>
      <c r="T676" s="2">
        <f t="shared" si="743"/>
        <v>0</v>
      </c>
      <c r="U676" s="2">
        <f t="shared" si="744"/>
        <v>0</v>
      </c>
      <c r="V676" s="2">
        <f t="shared" si="745"/>
        <v>0</v>
      </c>
      <c r="W676" s="2">
        <f t="shared" si="746"/>
        <v>0</v>
      </c>
      <c r="X676" s="2">
        <f t="shared" si="747"/>
        <v>0</v>
      </c>
      <c r="Y676" s="2">
        <f t="shared" si="748"/>
        <v>0</v>
      </c>
      <c r="Z676" s="2"/>
      <c r="AA676" s="2">
        <v>27721505</v>
      </c>
      <c r="AB676" s="2">
        <f t="shared" si="749"/>
        <v>9.14</v>
      </c>
      <c r="AC676" s="2">
        <f t="shared" si="777"/>
        <v>9.14</v>
      </c>
      <c r="AD676" s="2">
        <f t="shared" ref="AD676:AD681" si="780">ROUND((((ET676)-(EU676))+AE676),2)</f>
        <v>0</v>
      </c>
      <c r="AE676" s="2">
        <f t="shared" ref="AE676:AF681" si="781">ROUND((EU676),2)</f>
        <v>0</v>
      </c>
      <c r="AF676" s="2">
        <f t="shared" si="781"/>
        <v>0</v>
      </c>
      <c r="AG676" s="2">
        <f t="shared" si="751"/>
        <v>0</v>
      </c>
      <c r="AH676" s="2">
        <f t="shared" ref="AH676:AI681" si="782">(EW676)</f>
        <v>0</v>
      </c>
      <c r="AI676" s="2">
        <f t="shared" si="782"/>
        <v>0</v>
      </c>
      <c r="AJ676" s="2">
        <f t="shared" si="753"/>
        <v>0</v>
      </c>
      <c r="AK676" s="2">
        <v>9.14</v>
      </c>
      <c r="AL676" s="2">
        <v>9.14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111</v>
      </c>
      <c r="AU676" s="2">
        <v>64</v>
      </c>
      <c r="AV676" s="2">
        <v>1</v>
      </c>
      <c r="AW676" s="2">
        <v>1</v>
      </c>
      <c r="AX676" s="2"/>
      <c r="AY676" s="2"/>
      <c r="AZ676" s="2">
        <v>1</v>
      </c>
      <c r="BA676" s="2">
        <v>1</v>
      </c>
      <c r="BB676" s="2">
        <v>1</v>
      </c>
      <c r="BC676" s="2">
        <v>1</v>
      </c>
      <c r="BD676" s="2" t="s">
        <v>6</v>
      </c>
      <c r="BE676" s="2" t="s">
        <v>6</v>
      </c>
      <c r="BF676" s="2" t="s">
        <v>6</v>
      </c>
      <c r="BG676" s="2" t="s">
        <v>6</v>
      </c>
      <c r="BH676" s="2">
        <v>3</v>
      </c>
      <c r="BI676" s="2">
        <v>1</v>
      </c>
      <c r="BJ676" s="2" t="s">
        <v>462</v>
      </c>
      <c r="BK676" s="2"/>
      <c r="BL676" s="2"/>
      <c r="BM676" s="2">
        <v>11001</v>
      </c>
      <c r="BN676" s="2">
        <v>0</v>
      </c>
      <c r="BO676" s="2" t="s">
        <v>6</v>
      </c>
      <c r="BP676" s="2">
        <v>0</v>
      </c>
      <c r="BQ676" s="2">
        <v>2</v>
      </c>
      <c r="BR676" s="2">
        <v>0</v>
      </c>
      <c r="BS676" s="2">
        <v>1</v>
      </c>
      <c r="BT676" s="2">
        <v>1</v>
      </c>
      <c r="BU676" s="2">
        <v>1</v>
      </c>
      <c r="BV676" s="2">
        <v>1</v>
      </c>
      <c r="BW676" s="2">
        <v>1</v>
      </c>
      <c r="BX676" s="2">
        <v>1</v>
      </c>
      <c r="BY676" s="2" t="s">
        <v>6</v>
      </c>
      <c r="BZ676" s="2">
        <v>123</v>
      </c>
      <c r="CA676" s="2">
        <v>75</v>
      </c>
      <c r="CB676" s="2"/>
      <c r="CC676" s="2"/>
      <c r="CD676" s="2"/>
      <c r="CE676" s="2"/>
      <c r="CF676" s="2">
        <v>0</v>
      </c>
      <c r="CG676" s="2">
        <v>0</v>
      </c>
      <c r="CH676" s="2"/>
      <c r="CI676" s="2"/>
      <c r="CJ676" s="2"/>
      <c r="CK676" s="2"/>
      <c r="CL676" s="2"/>
      <c r="CM676" s="2">
        <v>0</v>
      </c>
      <c r="CN676" s="2" t="s">
        <v>6</v>
      </c>
      <c r="CO676" s="2">
        <v>0</v>
      </c>
      <c r="CP676" s="2">
        <f t="shared" si="754"/>
        <v>45.1</v>
      </c>
      <c r="CQ676" s="2">
        <f t="shared" si="755"/>
        <v>9.14</v>
      </c>
      <c r="CR676" s="2">
        <f t="shared" si="756"/>
        <v>0</v>
      </c>
      <c r="CS676" s="2">
        <f t="shared" si="757"/>
        <v>0</v>
      </c>
      <c r="CT676" s="2">
        <f t="shared" si="758"/>
        <v>0</v>
      </c>
      <c r="CU676" s="2">
        <f t="shared" si="759"/>
        <v>0</v>
      </c>
      <c r="CV676" s="2">
        <f t="shared" si="760"/>
        <v>0</v>
      </c>
      <c r="CW676" s="2">
        <f t="shared" si="761"/>
        <v>0</v>
      </c>
      <c r="CX676" s="2">
        <f t="shared" si="762"/>
        <v>0</v>
      </c>
      <c r="CY676" s="2">
        <f t="shared" si="763"/>
        <v>0</v>
      </c>
      <c r="CZ676" s="2">
        <f t="shared" si="764"/>
        <v>0</v>
      </c>
      <c r="DA676" s="2"/>
      <c r="DB676" s="2"/>
      <c r="DC676" s="2" t="s">
        <v>6</v>
      </c>
      <c r="DD676" s="2" t="s">
        <v>6</v>
      </c>
      <c r="DE676" s="2" t="s">
        <v>6</v>
      </c>
      <c r="DF676" s="2" t="s">
        <v>6</v>
      </c>
      <c r="DG676" s="2" t="s">
        <v>6</v>
      </c>
      <c r="DH676" s="2" t="s">
        <v>6</v>
      </c>
      <c r="DI676" s="2" t="s">
        <v>6</v>
      </c>
      <c r="DJ676" s="2" t="s">
        <v>6</v>
      </c>
      <c r="DK676" s="2" t="s">
        <v>6</v>
      </c>
      <c r="DL676" s="2" t="s">
        <v>6</v>
      </c>
      <c r="DM676" s="2" t="s">
        <v>6</v>
      </c>
      <c r="DN676" s="2">
        <v>0</v>
      </c>
      <c r="DO676" s="2">
        <v>0</v>
      </c>
      <c r="DP676" s="2">
        <v>1</v>
      </c>
      <c r="DQ676" s="2">
        <v>1</v>
      </c>
      <c r="DR676" s="2"/>
      <c r="DS676" s="2"/>
      <c r="DT676" s="2"/>
      <c r="DU676" s="2">
        <v>1002</v>
      </c>
      <c r="DV676" s="2" t="s">
        <v>352</v>
      </c>
      <c r="DW676" s="2" t="s">
        <v>352</v>
      </c>
      <c r="DX676" s="2">
        <v>1</v>
      </c>
      <c r="DY676" s="2"/>
      <c r="DZ676" s="2"/>
      <c r="EA676" s="2"/>
      <c r="EB676" s="2"/>
      <c r="EC676" s="2"/>
      <c r="ED676" s="2"/>
      <c r="EE676" s="2">
        <v>27029024</v>
      </c>
      <c r="EF676" s="2">
        <v>2</v>
      </c>
      <c r="EG676" s="2" t="s">
        <v>23</v>
      </c>
      <c r="EH676" s="2">
        <v>0</v>
      </c>
      <c r="EI676" s="2" t="s">
        <v>6</v>
      </c>
      <c r="EJ676" s="2">
        <v>1</v>
      </c>
      <c r="EK676" s="2">
        <v>11001</v>
      </c>
      <c r="EL676" s="2" t="s">
        <v>200</v>
      </c>
      <c r="EM676" s="2" t="s">
        <v>201</v>
      </c>
      <c r="EN676" s="2"/>
      <c r="EO676" s="2" t="s">
        <v>6</v>
      </c>
      <c r="EP676" s="2"/>
      <c r="EQ676" s="2">
        <v>0</v>
      </c>
      <c r="ER676" s="2">
        <v>9.14</v>
      </c>
      <c r="ES676" s="2">
        <v>9.14</v>
      </c>
      <c r="ET676" s="2">
        <v>0</v>
      </c>
      <c r="EU676" s="2">
        <v>0</v>
      </c>
      <c r="EV676" s="2">
        <v>0</v>
      </c>
      <c r="EW676" s="2">
        <v>0</v>
      </c>
      <c r="EX676" s="2">
        <v>0</v>
      </c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>
        <v>0</v>
      </c>
      <c r="FR676" s="2">
        <f t="shared" si="765"/>
        <v>0</v>
      </c>
      <c r="FS676" s="2">
        <v>0</v>
      </c>
      <c r="FT676" s="2" t="s">
        <v>27</v>
      </c>
      <c r="FU676" s="2" t="s">
        <v>28</v>
      </c>
      <c r="FV676" s="2"/>
      <c r="FW676" s="2"/>
      <c r="FX676" s="2">
        <v>110.7</v>
      </c>
      <c r="FY676" s="2">
        <v>63.75</v>
      </c>
      <c r="FZ676" s="2"/>
      <c r="GA676" s="2" t="s">
        <v>6</v>
      </c>
      <c r="GB676" s="2"/>
      <c r="GC676" s="2"/>
      <c r="GD676" s="2">
        <v>0</v>
      </c>
      <c r="GE676" s="2"/>
      <c r="GF676" s="2">
        <v>-972933126</v>
      </c>
      <c r="GG676" s="2">
        <v>2</v>
      </c>
      <c r="GH676" s="2">
        <v>1</v>
      </c>
      <c r="GI676" s="2">
        <v>-2</v>
      </c>
      <c r="GJ676" s="2">
        <v>0</v>
      </c>
      <c r="GK676" s="2">
        <f>ROUND(R676*(R12)/100,2)</f>
        <v>0</v>
      </c>
      <c r="GL676" s="2">
        <f t="shared" si="766"/>
        <v>0</v>
      </c>
      <c r="GM676" s="2">
        <f t="shared" si="767"/>
        <v>45.1</v>
      </c>
      <c r="GN676" s="2">
        <f t="shared" si="768"/>
        <v>45.1</v>
      </c>
      <c r="GO676" s="2">
        <f t="shared" si="769"/>
        <v>0</v>
      </c>
      <c r="GP676" s="2">
        <f t="shared" si="770"/>
        <v>0</v>
      </c>
      <c r="GQ676" s="2"/>
      <c r="GR676" s="2">
        <v>0</v>
      </c>
      <c r="GS676" s="2">
        <v>3</v>
      </c>
      <c r="GT676" s="2">
        <v>0</v>
      </c>
      <c r="GU676" s="2" t="s">
        <v>6</v>
      </c>
      <c r="GV676" s="2">
        <f t="shared" si="771"/>
        <v>0</v>
      </c>
      <c r="GW676" s="2">
        <v>1</v>
      </c>
      <c r="GX676" s="2">
        <f t="shared" si="772"/>
        <v>0</v>
      </c>
      <c r="GY676" s="2"/>
      <c r="GZ676" s="2"/>
      <c r="HA676" s="2">
        <v>0</v>
      </c>
      <c r="HB676" s="2">
        <v>0</v>
      </c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>
        <v>0</v>
      </c>
      <c r="IL676" s="2"/>
      <c r="IM676" s="2"/>
      <c r="IN676" s="2"/>
      <c r="IO676" s="2"/>
      <c r="IP676" s="2"/>
      <c r="IQ676" s="2"/>
      <c r="IR676" s="2"/>
      <c r="IS676" s="2"/>
      <c r="IT676" s="2"/>
      <c r="IU676" s="2"/>
    </row>
    <row r="677" spans="1:255" x14ac:dyDescent="0.2">
      <c r="A677">
        <v>18</v>
      </c>
      <c r="B677">
        <v>1</v>
      </c>
      <c r="C677">
        <v>1868</v>
      </c>
      <c r="E677" t="s">
        <v>796</v>
      </c>
      <c r="F677" t="s">
        <v>460</v>
      </c>
      <c r="G677" t="s">
        <v>461</v>
      </c>
      <c r="H677" t="s">
        <v>352</v>
      </c>
      <c r="I677">
        <f>I675*J677</f>
        <v>4.9348000000000001</v>
      </c>
      <c r="J677">
        <v>13</v>
      </c>
      <c r="O677">
        <f t="shared" si="738"/>
        <v>45.1</v>
      </c>
      <c r="P677">
        <f t="shared" si="739"/>
        <v>45.1</v>
      </c>
      <c r="Q677">
        <f t="shared" si="740"/>
        <v>0</v>
      </c>
      <c r="R677">
        <f t="shared" si="741"/>
        <v>0</v>
      </c>
      <c r="S677">
        <f t="shared" si="742"/>
        <v>0</v>
      </c>
      <c r="T677">
        <f t="shared" si="743"/>
        <v>0</v>
      </c>
      <c r="U677">
        <f t="shared" si="744"/>
        <v>0</v>
      </c>
      <c r="V677">
        <f t="shared" si="745"/>
        <v>0</v>
      </c>
      <c r="W677">
        <f t="shared" si="746"/>
        <v>0</v>
      </c>
      <c r="X677">
        <f t="shared" si="747"/>
        <v>0</v>
      </c>
      <c r="Y677">
        <f t="shared" si="748"/>
        <v>0</v>
      </c>
      <c r="AA677">
        <v>27721504</v>
      </c>
      <c r="AB677">
        <f t="shared" si="749"/>
        <v>9.14</v>
      </c>
      <c r="AC677">
        <f t="shared" si="777"/>
        <v>9.14</v>
      </c>
      <c r="AD677">
        <f t="shared" si="780"/>
        <v>0</v>
      </c>
      <c r="AE677">
        <f t="shared" si="781"/>
        <v>0</v>
      </c>
      <c r="AF677">
        <f t="shared" si="781"/>
        <v>0</v>
      </c>
      <c r="AG677">
        <f t="shared" si="751"/>
        <v>0</v>
      </c>
      <c r="AH677">
        <f t="shared" si="782"/>
        <v>0</v>
      </c>
      <c r="AI677">
        <f t="shared" si="782"/>
        <v>0</v>
      </c>
      <c r="AJ677">
        <f t="shared" si="753"/>
        <v>0</v>
      </c>
      <c r="AK677">
        <v>9.14</v>
      </c>
      <c r="AL677">
        <v>9.14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111</v>
      </c>
      <c r="AU677">
        <v>64</v>
      </c>
      <c r="AV677">
        <v>1</v>
      </c>
      <c r="AW677">
        <v>1</v>
      </c>
      <c r="AZ677">
        <v>1</v>
      </c>
      <c r="BA677">
        <v>1</v>
      </c>
      <c r="BB677">
        <v>1</v>
      </c>
      <c r="BC677">
        <v>1</v>
      </c>
      <c r="BD677" t="s">
        <v>6</v>
      </c>
      <c r="BE677" t="s">
        <v>6</v>
      </c>
      <c r="BF677" t="s">
        <v>6</v>
      </c>
      <c r="BG677" t="s">
        <v>6</v>
      </c>
      <c r="BH677">
        <v>3</v>
      </c>
      <c r="BI677">
        <v>1</v>
      </c>
      <c r="BJ677" t="s">
        <v>462</v>
      </c>
      <c r="BM677">
        <v>11001</v>
      </c>
      <c r="BN677">
        <v>0</v>
      </c>
      <c r="BO677" t="s">
        <v>6</v>
      </c>
      <c r="BP677">
        <v>0</v>
      </c>
      <c r="BQ677">
        <v>2</v>
      </c>
      <c r="BR677">
        <v>0</v>
      </c>
      <c r="BS677">
        <v>1</v>
      </c>
      <c r="BT677">
        <v>1</v>
      </c>
      <c r="BU677">
        <v>1</v>
      </c>
      <c r="BV677">
        <v>1</v>
      </c>
      <c r="BW677">
        <v>1</v>
      </c>
      <c r="BX677">
        <v>1</v>
      </c>
      <c r="BY677" t="s">
        <v>6</v>
      </c>
      <c r="BZ677">
        <v>123</v>
      </c>
      <c r="CA677">
        <v>75</v>
      </c>
      <c r="CF677">
        <v>0</v>
      </c>
      <c r="CG677">
        <v>0</v>
      </c>
      <c r="CM677">
        <v>0</v>
      </c>
      <c r="CN677" t="s">
        <v>6</v>
      </c>
      <c r="CO677">
        <v>0</v>
      </c>
      <c r="CP677">
        <f t="shared" si="754"/>
        <v>45.1</v>
      </c>
      <c r="CQ677">
        <f t="shared" si="755"/>
        <v>9.14</v>
      </c>
      <c r="CR677">
        <f t="shared" si="756"/>
        <v>0</v>
      </c>
      <c r="CS677">
        <f t="shared" si="757"/>
        <v>0</v>
      </c>
      <c r="CT677">
        <f t="shared" si="758"/>
        <v>0</v>
      </c>
      <c r="CU677">
        <f t="shared" si="759"/>
        <v>0</v>
      </c>
      <c r="CV677">
        <f t="shared" si="760"/>
        <v>0</v>
      </c>
      <c r="CW677">
        <f t="shared" si="761"/>
        <v>0</v>
      </c>
      <c r="CX677">
        <f t="shared" si="762"/>
        <v>0</v>
      </c>
      <c r="CY677">
        <f t="shared" si="763"/>
        <v>0</v>
      </c>
      <c r="CZ677">
        <f t="shared" si="764"/>
        <v>0</v>
      </c>
      <c r="DC677" t="s">
        <v>6</v>
      </c>
      <c r="DD677" t="s">
        <v>6</v>
      </c>
      <c r="DE677" t="s">
        <v>6</v>
      </c>
      <c r="DF677" t="s">
        <v>6</v>
      </c>
      <c r="DG677" t="s">
        <v>6</v>
      </c>
      <c r="DH677" t="s">
        <v>6</v>
      </c>
      <c r="DI677" t="s">
        <v>6</v>
      </c>
      <c r="DJ677" t="s">
        <v>6</v>
      </c>
      <c r="DK677" t="s">
        <v>6</v>
      </c>
      <c r="DL677" t="s">
        <v>6</v>
      </c>
      <c r="DM677" t="s">
        <v>6</v>
      </c>
      <c r="DN677">
        <v>0</v>
      </c>
      <c r="DO677">
        <v>0</v>
      </c>
      <c r="DP677">
        <v>1</v>
      </c>
      <c r="DQ677">
        <v>1</v>
      </c>
      <c r="DU677">
        <v>1002</v>
      </c>
      <c r="DV677" t="s">
        <v>352</v>
      </c>
      <c r="DW677" t="s">
        <v>352</v>
      </c>
      <c r="DX677">
        <v>1</v>
      </c>
      <c r="EE677">
        <v>27029024</v>
      </c>
      <c r="EF677">
        <v>2</v>
      </c>
      <c r="EG677" t="s">
        <v>23</v>
      </c>
      <c r="EH677">
        <v>0</v>
      </c>
      <c r="EI677" t="s">
        <v>6</v>
      </c>
      <c r="EJ677">
        <v>1</v>
      </c>
      <c r="EK677">
        <v>11001</v>
      </c>
      <c r="EL677" t="s">
        <v>200</v>
      </c>
      <c r="EM677" t="s">
        <v>201</v>
      </c>
      <c r="EO677" t="s">
        <v>6</v>
      </c>
      <c r="EQ677">
        <v>0</v>
      </c>
      <c r="ER677">
        <v>9.14</v>
      </c>
      <c r="ES677">
        <v>9.14</v>
      </c>
      <c r="ET677">
        <v>0</v>
      </c>
      <c r="EU677">
        <v>0</v>
      </c>
      <c r="EV677">
        <v>0</v>
      </c>
      <c r="EW677">
        <v>0</v>
      </c>
      <c r="EX677">
        <v>0</v>
      </c>
      <c r="FQ677">
        <v>0</v>
      </c>
      <c r="FR677">
        <f t="shared" si="765"/>
        <v>0</v>
      </c>
      <c r="FS677">
        <v>0</v>
      </c>
      <c r="FT677" t="s">
        <v>27</v>
      </c>
      <c r="FU677" t="s">
        <v>28</v>
      </c>
      <c r="FX677">
        <v>110.7</v>
      </c>
      <c r="FY677">
        <v>63.75</v>
      </c>
      <c r="GA677" t="s">
        <v>6</v>
      </c>
      <c r="GD677">
        <v>0</v>
      </c>
      <c r="GF677">
        <v>-972933126</v>
      </c>
      <c r="GG677">
        <v>2</v>
      </c>
      <c r="GH677">
        <v>1</v>
      </c>
      <c r="GI677">
        <v>-2</v>
      </c>
      <c r="GJ677">
        <v>0</v>
      </c>
      <c r="GK677">
        <f>ROUND(R677*(S12)/100,2)</f>
        <v>0</v>
      </c>
      <c r="GL677">
        <f t="shared" si="766"/>
        <v>0</v>
      </c>
      <c r="GM677">
        <f t="shared" si="767"/>
        <v>45.1</v>
      </c>
      <c r="GN677">
        <f t="shared" si="768"/>
        <v>45.1</v>
      </c>
      <c r="GO677">
        <f t="shared" si="769"/>
        <v>0</v>
      </c>
      <c r="GP677">
        <f t="shared" si="770"/>
        <v>0</v>
      </c>
      <c r="GR677">
        <v>0</v>
      </c>
      <c r="GS677">
        <v>0</v>
      </c>
      <c r="GT677">
        <v>0</v>
      </c>
      <c r="GU677" t="s">
        <v>6</v>
      </c>
      <c r="GV677">
        <f t="shared" si="771"/>
        <v>0</v>
      </c>
      <c r="GW677">
        <v>1</v>
      </c>
      <c r="GX677">
        <f t="shared" si="772"/>
        <v>0</v>
      </c>
      <c r="HA677">
        <v>0</v>
      </c>
      <c r="HB677">
        <v>0</v>
      </c>
      <c r="IK677">
        <v>0</v>
      </c>
    </row>
    <row r="678" spans="1:255" x14ac:dyDescent="0.2">
      <c r="A678" s="2">
        <v>18</v>
      </c>
      <c r="B678" s="2">
        <v>1</v>
      </c>
      <c r="C678" s="2">
        <v>1853</v>
      </c>
      <c r="D678" s="2"/>
      <c r="E678" s="2" t="s">
        <v>797</v>
      </c>
      <c r="F678" s="2" t="s">
        <v>464</v>
      </c>
      <c r="G678" s="2" t="s">
        <v>465</v>
      </c>
      <c r="H678" s="2" t="s">
        <v>96</v>
      </c>
      <c r="I678" s="2">
        <f>I674*J678</f>
        <v>-38.719200000000001</v>
      </c>
      <c r="J678" s="2">
        <v>-102</v>
      </c>
      <c r="K678" s="2"/>
      <c r="L678" s="2"/>
      <c r="M678" s="2"/>
      <c r="N678" s="2"/>
      <c r="O678" s="2">
        <f t="shared" si="738"/>
        <v>-5438.11</v>
      </c>
      <c r="P678" s="2">
        <f t="shared" si="739"/>
        <v>-5438.11</v>
      </c>
      <c r="Q678" s="2">
        <f t="shared" si="740"/>
        <v>0</v>
      </c>
      <c r="R678" s="2">
        <f t="shared" si="741"/>
        <v>0</v>
      </c>
      <c r="S678" s="2">
        <f t="shared" si="742"/>
        <v>0</v>
      </c>
      <c r="T678" s="2">
        <f t="shared" si="743"/>
        <v>0</v>
      </c>
      <c r="U678" s="2">
        <f t="shared" si="744"/>
        <v>0</v>
      </c>
      <c r="V678" s="2">
        <f t="shared" si="745"/>
        <v>0</v>
      </c>
      <c r="W678" s="2">
        <f t="shared" si="746"/>
        <v>0</v>
      </c>
      <c r="X678" s="2">
        <f t="shared" si="747"/>
        <v>0</v>
      </c>
      <c r="Y678" s="2">
        <f t="shared" si="748"/>
        <v>0</v>
      </c>
      <c r="Z678" s="2"/>
      <c r="AA678" s="2">
        <v>27721505</v>
      </c>
      <c r="AB678" s="2">
        <f t="shared" si="749"/>
        <v>140.44999999999999</v>
      </c>
      <c r="AC678" s="2">
        <f t="shared" si="777"/>
        <v>140.44999999999999</v>
      </c>
      <c r="AD678" s="2">
        <f t="shared" si="780"/>
        <v>0</v>
      </c>
      <c r="AE678" s="2">
        <f t="shared" si="781"/>
        <v>0</v>
      </c>
      <c r="AF678" s="2">
        <f t="shared" si="781"/>
        <v>0</v>
      </c>
      <c r="AG678" s="2">
        <f t="shared" si="751"/>
        <v>0</v>
      </c>
      <c r="AH678" s="2">
        <f t="shared" si="782"/>
        <v>0</v>
      </c>
      <c r="AI678" s="2">
        <f t="shared" si="782"/>
        <v>0</v>
      </c>
      <c r="AJ678" s="2">
        <f t="shared" si="753"/>
        <v>0</v>
      </c>
      <c r="AK678" s="2">
        <v>140.44999999999999</v>
      </c>
      <c r="AL678" s="2">
        <v>140.44999999999999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  <c r="AS678" s="2">
        <v>0</v>
      </c>
      <c r="AT678" s="2">
        <v>111</v>
      </c>
      <c r="AU678" s="2">
        <v>64</v>
      </c>
      <c r="AV678" s="2">
        <v>1</v>
      </c>
      <c r="AW678" s="2">
        <v>1</v>
      </c>
      <c r="AX678" s="2"/>
      <c r="AY678" s="2"/>
      <c r="AZ678" s="2">
        <v>1</v>
      </c>
      <c r="BA678" s="2">
        <v>1</v>
      </c>
      <c r="BB678" s="2">
        <v>1</v>
      </c>
      <c r="BC678" s="2">
        <v>1</v>
      </c>
      <c r="BD678" s="2" t="s">
        <v>6</v>
      </c>
      <c r="BE678" s="2" t="s">
        <v>6</v>
      </c>
      <c r="BF678" s="2" t="s">
        <v>6</v>
      </c>
      <c r="BG678" s="2" t="s">
        <v>6</v>
      </c>
      <c r="BH678" s="2">
        <v>3</v>
      </c>
      <c r="BI678" s="2">
        <v>1</v>
      </c>
      <c r="BJ678" s="2" t="s">
        <v>466</v>
      </c>
      <c r="BK678" s="2"/>
      <c r="BL678" s="2"/>
      <c r="BM678" s="2">
        <v>11001</v>
      </c>
      <c r="BN678" s="2">
        <v>0</v>
      </c>
      <c r="BO678" s="2" t="s">
        <v>6</v>
      </c>
      <c r="BP678" s="2">
        <v>0</v>
      </c>
      <c r="BQ678" s="2">
        <v>2</v>
      </c>
      <c r="BR678" s="2">
        <v>1</v>
      </c>
      <c r="BS678" s="2">
        <v>1</v>
      </c>
      <c r="BT678" s="2">
        <v>1</v>
      </c>
      <c r="BU678" s="2">
        <v>1</v>
      </c>
      <c r="BV678" s="2">
        <v>1</v>
      </c>
      <c r="BW678" s="2">
        <v>1</v>
      </c>
      <c r="BX678" s="2">
        <v>1</v>
      </c>
      <c r="BY678" s="2" t="s">
        <v>6</v>
      </c>
      <c r="BZ678" s="2">
        <v>123</v>
      </c>
      <c r="CA678" s="2">
        <v>75</v>
      </c>
      <c r="CB678" s="2"/>
      <c r="CC678" s="2"/>
      <c r="CD678" s="2"/>
      <c r="CE678" s="2"/>
      <c r="CF678" s="2">
        <v>0</v>
      </c>
      <c r="CG678" s="2">
        <v>0</v>
      </c>
      <c r="CH678" s="2"/>
      <c r="CI678" s="2"/>
      <c r="CJ678" s="2"/>
      <c r="CK678" s="2"/>
      <c r="CL678" s="2"/>
      <c r="CM678" s="2">
        <v>0</v>
      </c>
      <c r="CN678" s="2" t="s">
        <v>6</v>
      </c>
      <c r="CO678" s="2">
        <v>0</v>
      </c>
      <c r="CP678" s="2">
        <f t="shared" si="754"/>
        <v>-5438.11</v>
      </c>
      <c r="CQ678" s="2">
        <f t="shared" si="755"/>
        <v>140.44999999999999</v>
      </c>
      <c r="CR678" s="2">
        <f t="shared" si="756"/>
        <v>0</v>
      </c>
      <c r="CS678" s="2">
        <f t="shared" si="757"/>
        <v>0</v>
      </c>
      <c r="CT678" s="2">
        <f t="shared" si="758"/>
        <v>0</v>
      </c>
      <c r="CU678" s="2">
        <f t="shared" si="759"/>
        <v>0</v>
      </c>
      <c r="CV678" s="2">
        <f t="shared" si="760"/>
        <v>0</v>
      </c>
      <c r="CW678" s="2">
        <f t="shared" si="761"/>
        <v>0</v>
      </c>
      <c r="CX678" s="2">
        <f t="shared" si="762"/>
        <v>0</v>
      </c>
      <c r="CY678" s="2">
        <f t="shared" si="763"/>
        <v>0</v>
      </c>
      <c r="CZ678" s="2">
        <f t="shared" si="764"/>
        <v>0</v>
      </c>
      <c r="DA678" s="2"/>
      <c r="DB678" s="2"/>
      <c r="DC678" s="2" t="s">
        <v>6</v>
      </c>
      <c r="DD678" s="2" t="s">
        <v>6</v>
      </c>
      <c r="DE678" s="2" t="s">
        <v>6</v>
      </c>
      <c r="DF678" s="2" t="s">
        <v>6</v>
      </c>
      <c r="DG678" s="2" t="s">
        <v>6</v>
      </c>
      <c r="DH678" s="2" t="s">
        <v>6</v>
      </c>
      <c r="DI678" s="2" t="s">
        <v>6</v>
      </c>
      <c r="DJ678" s="2" t="s">
        <v>6</v>
      </c>
      <c r="DK678" s="2" t="s">
        <v>6</v>
      </c>
      <c r="DL678" s="2" t="s">
        <v>6</v>
      </c>
      <c r="DM678" s="2" t="s">
        <v>6</v>
      </c>
      <c r="DN678" s="2">
        <v>0</v>
      </c>
      <c r="DO678" s="2">
        <v>0</v>
      </c>
      <c r="DP678" s="2">
        <v>1</v>
      </c>
      <c r="DQ678" s="2">
        <v>1</v>
      </c>
      <c r="DR678" s="2"/>
      <c r="DS678" s="2"/>
      <c r="DT678" s="2"/>
      <c r="DU678" s="2">
        <v>1005</v>
      </c>
      <c r="DV678" s="2" t="s">
        <v>96</v>
      </c>
      <c r="DW678" s="2" t="s">
        <v>96</v>
      </c>
      <c r="DX678" s="2">
        <v>1</v>
      </c>
      <c r="DY678" s="2"/>
      <c r="DZ678" s="2"/>
      <c r="EA678" s="2"/>
      <c r="EB678" s="2"/>
      <c r="EC678" s="2"/>
      <c r="ED678" s="2"/>
      <c r="EE678" s="2">
        <v>27029024</v>
      </c>
      <c r="EF678" s="2">
        <v>2</v>
      </c>
      <c r="EG678" s="2" t="s">
        <v>23</v>
      </c>
      <c r="EH678" s="2">
        <v>0</v>
      </c>
      <c r="EI678" s="2" t="s">
        <v>6</v>
      </c>
      <c r="EJ678" s="2">
        <v>1</v>
      </c>
      <c r="EK678" s="2">
        <v>11001</v>
      </c>
      <c r="EL678" s="2" t="s">
        <v>200</v>
      </c>
      <c r="EM678" s="2" t="s">
        <v>201</v>
      </c>
      <c r="EN678" s="2"/>
      <c r="EO678" s="2" t="s">
        <v>6</v>
      </c>
      <c r="EP678" s="2"/>
      <c r="EQ678" s="2">
        <v>32768</v>
      </c>
      <c r="ER678" s="2">
        <v>140.44999999999999</v>
      </c>
      <c r="ES678" s="2">
        <v>140.44999999999999</v>
      </c>
      <c r="ET678" s="2">
        <v>0</v>
      </c>
      <c r="EU678" s="2">
        <v>0</v>
      </c>
      <c r="EV678" s="2">
        <v>0</v>
      </c>
      <c r="EW678" s="2">
        <v>0</v>
      </c>
      <c r="EX678" s="2">
        <v>0</v>
      </c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>
        <v>0</v>
      </c>
      <c r="FR678" s="2">
        <f t="shared" si="765"/>
        <v>0</v>
      </c>
      <c r="FS678" s="2">
        <v>0</v>
      </c>
      <c r="FT678" s="2" t="s">
        <v>27</v>
      </c>
      <c r="FU678" s="2" t="s">
        <v>28</v>
      </c>
      <c r="FV678" s="2"/>
      <c r="FW678" s="2"/>
      <c r="FX678" s="2">
        <v>110.7</v>
      </c>
      <c r="FY678" s="2">
        <v>63.75</v>
      </c>
      <c r="FZ678" s="2"/>
      <c r="GA678" s="2" t="s">
        <v>6</v>
      </c>
      <c r="GB678" s="2"/>
      <c r="GC678" s="2"/>
      <c r="GD678" s="2">
        <v>0</v>
      </c>
      <c r="GE678" s="2"/>
      <c r="GF678" s="2">
        <v>2046761779</v>
      </c>
      <c r="GG678" s="2">
        <v>2</v>
      </c>
      <c r="GH678" s="2">
        <v>1</v>
      </c>
      <c r="GI678" s="2">
        <v>-2</v>
      </c>
      <c r="GJ678" s="2">
        <v>0</v>
      </c>
      <c r="GK678" s="2">
        <f>ROUND(R678*(R12)/100,2)</f>
        <v>0</v>
      </c>
      <c r="GL678" s="2">
        <f t="shared" si="766"/>
        <v>0</v>
      </c>
      <c r="GM678" s="2">
        <f t="shared" si="767"/>
        <v>-5438.11</v>
      </c>
      <c r="GN678" s="2">
        <f t="shared" si="768"/>
        <v>-5438.11</v>
      </c>
      <c r="GO678" s="2">
        <f t="shared" si="769"/>
        <v>0</v>
      </c>
      <c r="GP678" s="2">
        <f t="shared" si="770"/>
        <v>0</v>
      </c>
      <c r="GQ678" s="2"/>
      <c r="GR678" s="2">
        <v>0</v>
      </c>
      <c r="GS678" s="2">
        <v>3</v>
      </c>
      <c r="GT678" s="2">
        <v>0</v>
      </c>
      <c r="GU678" s="2" t="s">
        <v>6</v>
      </c>
      <c r="GV678" s="2">
        <f t="shared" si="771"/>
        <v>0</v>
      </c>
      <c r="GW678" s="2">
        <v>1</v>
      </c>
      <c r="GX678" s="2">
        <f t="shared" si="772"/>
        <v>0</v>
      </c>
      <c r="GY678" s="2"/>
      <c r="GZ678" s="2"/>
      <c r="HA678" s="2">
        <v>0</v>
      </c>
      <c r="HB678" s="2">
        <v>0</v>
      </c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>
        <v>0</v>
      </c>
      <c r="IL678" s="2"/>
      <c r="IM678" s="2"/>
      <c r="IN678" s="2"/>
      <c r="IO678" s="2"/>
      <c r="IP678" s="2"/>
      <c r="IQ678" s="2"/>
      <c r="IR678" s="2"/>
      <c r="IS678" s="2"/>
      <c r="IT678" s="2"/>
      <c r="IU678" s="2"/>
    </row>
    <row r="679" spans="1:255" x14ac:dyDescent="0.2">
      <c r="A679">
        <v>18</v>
      </c>
      <c r="B679">
        <v>1</v>
      </c>
      <c r="C679">
        <v>1865</v>
      </c>
      <c r="E679" t="s">
        <v>797</v>
      </c>
      <c r="F679" t="s">
        <v>464</v>
      </c>
      <c r="G679" t="s">
        <v>465</v>
      </c>
      <c r="H679" t="s">
        <v>96</v>
      </c>
      <c r="I679">
        <f>I675*J679</f>
        <v>-38.719200000000001</v>
      </c>
      <c r="J679">
        <v>-102</v>
      </c>
      <c r="O679">
        <f t="shared" si="738"/>
        <v>-5438.11</v>
      </c>
      <c r="P679">
        <f t="shared" si="739"/>
        <v>-5438.11</v>
      </c>
      <c r="Q679">
        <f t="shared" si="740"/>
        <v>0</v>
      </c>
      <c r="R679">
        <f t="shared" si="741"/>
        <v>0</v>
      </c>
      <c r="S679">
        <f t="shared" si="742"/>
        <v>0</v>
      </c>
      <c r="T679">
        <f t="shared" si="743"/>
        <v>0</v>
      </c>
      <c r="U679">
        <f t="shared" si="744"/>
        <v>0</v>
      </c>
      <c r="V679">
        <f t="shared" si="745"/>
        <v>0</v>
      </c>
      <c r="W679">
        <f t="shared" si="746"/>
        <v>0</v>
      </c>
      <c r="X679">
        <f t="shared" si="747"/>
        <v>0</v>
      </c>
      <c r="Y679">
        <f t="shared" si="748"/>
        <v>0</v>
      </c>
      <c r="AA679">
        <v>27721504</v>
      </c>
      <c r="AB679">
        <f t="shared" si="749"/>
        <v>140.44999999999999</v>
      </c>
      <c r="AC679">
        <f t="shared" si="777"/>
        <v>140.44999999999999</v>
      </c>
      <c r="AD679">
        <f t="shared" si="780"/>
        <v>0</v>
      </c>
      <c r="AE679">
        <f t="shared" si="781"/>
        <v>0</v>
      </c>
      <c r="AF679">
        <f t="shared" si="781"/>
        <v>0</v>
      </c>
      <c r="AG679">
        <f t="shared" si="751"/>
        <v>0</v>
      </c>
      <c r="AH679">
        <f t="shared" si="782"/>
        <v>0</v>
      </c>
      <c r="AI679">
        <f t="shared" si="782"/>
        <v>0</v>
      </c>
      <c r="AJ679">
        <f t="shared" si="753"/>
        <v>0</v>
      </c>
      <c r="AK679">
        <v>140.44999999999999</v>
      </c>
      <c r="AL679">
        <v>140.44999999999999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111</v>
      </c>
      <c r="AU679">
        <v>64</v>
      </c>
      <c r="AV679">
        <v>1</v>
      </c>
      <c r="AW679">
        <v>1</v>
      </c>
      <c r="AZ679">
        <v>1</v>
      </c>
      <c r="BA679">
        <v>1</v>
      </c>
      <c r="BB679">
        <v>1</v>
      </c>
      <c r="BC679">
        <v>1</v>
      </c>
      <c r="BD679" t="s">
        <v>6</v>
      </c>
      <c r="BE679" t="s">
        <v>6</v>
      </c>
      <c r="BF679" t="s">
        <v>6</v>
      </c>
      <c r="BG679" t="s">
        <v>6</v>
      </c>
      <c r="BH679">
        <v>3</v>
      </c>
      <c r="BI679">
        <v>1</v>
      </c>
      <c r="BJ679" t="s">
        <v>466</v>
      </c>
      <c r="BM679">
        <v>11001</v>
      </c>
      <c r="BN679">
        <v>0</v>
      </c>
      <c r="BO679" t="s">
        <v>6</v>
      </c>
      <c r="BP679">
        <v>0</v>
      </c>
      <c r="BQ679">
        <v>2</v>
      </c>
      <c r="BR679">
        <v>1</v>
      </c>
      <c r="BS679">
        <v>1</v>
      </c>
      <c r="BT679">
        <v>1</v>
      </c>
      <c r="BU679">
        <v>1</v>
      </c>
      <c r="BV679">
        <v>1</v>
      </c>
      <c r="BW679">
        <v>1</v>
      </c>
      <c r="BX679">
        <v>1</v>
      </c>
      <c r="BY679" t="s">
        <v>6</v>
      </c>
      <c r="BZ679">
        <v>123</v>
      </c>
      <c r="CA679">
        <v>75</v>
      </c>
      <c r="CF679">
        <v>0</v>
      </c>
      <c r="CG679">
        <v>0</v>
      </c>
      <c r="CM679">
        <v>0</v>
      </c>
      <c r="CN679" t="s">
        <v>6</v>
      </c>
      <c r="CO679">
        <v>0</v>
      </c>
      <c r="CP679">
        <f t="shared" si="754"/>
        <v>-5438.11</v>
      </c>
      <c r="CQ679">
        <f t="shared" si="755"/>
        <v>140.44999999999999</v>
      </c>
      <c r="CR679">
        <f t="shared" si="756"/>
        <v>0</v>
      </c>
      <c r="CS679">
        <f t="shared" si="757"/>
        <v>0</v>
      </c>
      <c r="CT679">
        <f t="shared" si="758"/>
        <v>0</v>
      </c>
      <c r="CU679">
        <f t="shared" si="759"/>
        <v>0</v>
      </c>
      <c r="CV679">
        <f t="shared" si="760"/>
        <v>0</v>
      </c>
      <c r="CW679">
        <f t="shared" si="761"/>
        <v>0</v>
      </c>
      <c r="CX679">
        <f t="shared" si="762"/>
        <v>0</v>
      </c>
      <c r="CY679">
        <f t="shared" si="763"/>
        <v>0</v>
      </c>
      <c r="CZ679">
        <f t="shared" si="764"/>
        <v>0</v>
      </c>
      <c r="DC679" t="s">
        <v>6</v>
      </c>
      <c r="DD679" t="s">
        <v>6</v>
      </c>
      <c r="DE679" t="s">
        <v>6</v>
      </c>
      <c r="DF679" t="s">
        <v>6</v>
      </c>
      <c r="DG679" t="s">
        <v>6</v>
      </c>
      <c r="DH679" t="s">
        <v>6</v>
      </c>
      <c r="DI679" t="s">
        <v>6</v>
      </c>
      <c r="DJ679" t="s">
        <v>6</v>
      </c>
      <c r="DK679" t="s">
        <v>6</v>
      </c>
      <c r="DL679" t="s">
        <v>6</v>
      </c>
      <c r="DM679" t="s">
        <v>6</v>
      </c>
      <c r="DN679">
        <v>0</v>
      </c>
      <c r="DO679">
        <v>0</v>
      </c>
      <c r="DP679">
        <v>1</v>
      </c>
      <c r="DQ679">
        <v>1</v>
      </c>
      <c r="DU679">
        <v>1005</v>
      </c>
      <c r="DV679" t="s">
        <v>96</v>
      </c>
      <c r="DW679" t="s">
        <v>96</v>
      </c>
      <c r="DX679">
        <v>1</v>
      </c>
      <c r="EE679">
        <v>27029024</v>
      </c>
      <c r="EF679">
        <v>2</v>
      </c>
      <c r="EG679" t="s">
        <v>23</v>
      </c>
      <c r="EH679">
        <v>0</v>
      </c>
      <c r="EI679" t="s">
        <v>6</v>
      </c>
      <c r="EJ679">
        <v>1</v>
      </c>
      <c r="EK679">
        <v>11001</v>
      </c>
      <c r="EL679" t="s">
        <v>200</v>
      </c>
      <c r="EM679" t="s">
        <v>201</v>
      </c>
      <c r="EO679" t="s">
        <v>6</v>
      </c>
      <c r="EQ679">
        <v>32768</v>
      </c>
      <c r="ER679">
        <v>140.44999999999999</v>
      </c>
      <c r="ES679">
        <v>140.44999999999999</v>
      </c>
      <c r="ET679">
        <v>0</v>
      </c>
      <c r="EU679">
        <v>0</v>
      </c>
      <c r="EV679">
        <v>0</v>
      </c>
      <c r="EW679">
        <v>0</v>
      </c>
      <c r="EX679">
        <v>0</v>
      </c>
      <c r="FQ679">
        <v>0</v>
      </c>
      <c r="FR679">
        <f t="shared" si="765"/>
        <v>0</v>
      </c>
      <c r="FS679">
        <v>0</v>
      </c>
      <c r="FT679" t="s">
        <v>27</v>
      </c>
      <c r="FU679" t="s">
        <v>28</v>
      </c>
      <c r="FX679">
        <v>110.7</v>
      </c>
      <c r="FY679">
        <v>63.75</v>
      </c>
      <c r="GA679" t="s">
        <v>6</v>
      </c>
      <c r="GD679">
        <v>0</v>
      </c>
      <c r="GF679">
        <v>2046761779</v>
      </c>
      <c r="GG679">
        <v>2</v>
      </c>
      <c r="GH679">
        <v>1</v>
      </c>
      <c r="GI679">
        <v>-2</v>
      </c>
      <c r="GJ679">
        <v>0</v>
      </c>
      <c r="GK679">
        <f>ROUND(R679*(S12)/100,2)</f>
        <v>0</v>
      </c>
      <c r="GL679">
        <f t="shared" si="766"/>
        <v>0</v>
      </c>
      <c r="GM679">
        <f t="shared" si="767"/>
        <v>-5438.11</v>
      </c>
      <c r="GN679">
        <f t="shared" si="768"/>
        <v>-5438.11</v>
      </c>
      <c r="GO679">
        <f t="shared" si="769"/>
        <v>0</v>
      </c>
      <c r="GP679">
        <f t="shared" si="770"/>
        <v>0</v>
      </c>
      <c r="GR679">
        <v>0</v>
      </c>
      <c r="GS679">
        <v>0</v>
      </c>
      <c r="GT679">
        <v>0</v>
      </c>
      <c r="GU679" t="s">
        <v>6</v>
      </c>
      <c r="GV679">
        <f t="shared" si="771"/>
        <v>0</v>
      </c>
      <c r="GW679">
        <v>1</v>
      </c>
      <c r="GX679">
        <f t="shared" si="772"/>
        <v>0</v>
      </c>
      <c r="HA679">
        <v>0</v>
      </c>
      <c r="HB679">
        <v>0</v>
      </c>
      <c r="IK679">
        <v>0</v>
      </c>
    </row>
    <row r="680" spans="1:255" x14ac:dyDescent="0.2">
      <c r="A680" s="2">
        <v>18</v>
      </c>
      <c r="B680" s="2">
        <v>1</v>
      </c>
      <c r="C680" s="2">
        <v>1854</v>
      </c>
      <c r="D680" s="2"/>
      <c r="E680" s="2" t="s">
        <v>798</v>
      </c>
      <c r="F680" s="2" t="s">
        <v>468</v>
      </c>
      <c r="G680" s="2" t="s">
        <v>469</v>
      </c>
      <c r="H680" s="2" t="s">
        <v>96</v>
      </c>
      <c r="I680" s="2">
        <f>I674*J680</f>
        <v>38.719200000000001</v>
      </c>
      <c r="J680" s="2">
        <v>102</v>
      </c>
      <c r="K680" s="2"/>
      <c r="L680" s="2"/>
      <c r="M680" s="2"/>
      <c r="N680" s="2"/>
      <c r="O680" s="2">
        <f t="shared" si="738"/>
        <v>2237.58</v>
      </c>
      <c r="P680" s="2">
        <f t="shared" si="739"/>
        <v>2237.58</v>
      </c>
      <c r="Q680" s="2">
        <f t="shared" si="740"/>
        <v>0</v>
      </c>
      <c r="R680" s="2">
        <f t="shared" si="741"/>
        <v>0</v>
      </c>
      <c r="S680" s="2">
        <f t="shared" si="742"/>
        <v>0</v>
      </c>
      <c r="T680" s="2">
        <f t="shared" si="743"/>
        <v>0</v>
      </c>
      <c r="U680" s="2">
        <f t="shared" si="744"/>
        <v>0</v>
      </c>
      <c r="V680" s="2">
        <f t="shared" si="745"/>
        <v>0</v>
      </c>
      <c r="W680" s="2">
        <f t="shared" si="746"/>
        <v>0</v>
      </c>
      <c r="X680" s="2">
        <f t="shared" si="747"/>
        <v>0</v>
      </c>
      <c r="Y680" s="2">
        <f t="shared" si="748"/>
        <v>0</v>
      </c>
      <c r="Z680" s="2"/>
      <c r="AA680" s="2">
        <v>27721505</v>
      </c>
      <c r="AB680" s="2">
        <f t="shared" si="749"/>
        <v>57.79</v>
      </c>
      <c r="AC680" s="2">
        <f t="shared" si="777"/>
        <v>57.79</v>
      </c>
      <c r="AD680" s="2">
        <f t="shared" si="780"/>
        <v>0</v>
      </c>
      <c r="AE680" s="2">
        <f t="shared" si="781"/>
        <v>0</v>
      </c>
      <c r="AF680" s="2">
        <f t="shared" si="781"/>
        <v>0</v>
      </c>
      <c r="AG680" s="2">
        <f t="shared" si="751"/>
        <v>0</v>
      </c>
      <c r="AH680" s="2">
        <f t="shared" si="782"/>
        <v>0</v>
      </c>
      <c r="AI680" s="2">
        <f t="shared" si="782"/>
        <v>0</v>
      </c>
      <c r="AJ680" s="2">
        <f t="shared" si="753"/>
        <v>0</v>
      </c>
      <c r="AK680" s="2">
        <v>57.79</v>
      </c>
      <c r="AL680" s="2">
        <v>57.79</v>
      </c>
      <c r="AM680" s="2">
        <v>0</v>
      </c>
      <c r="AN680" s="2">
        <v>0</v>
      </c>
      <c r="AO680" s="2">
        <v>0</v>
      </c>
      <c r="AP680" s="2">
        <v>0</v>
      </c>
      <c r="AQ680" s="2">
        <v>0</v>
      </c>
      <c r="AR680" s="2">
        <v>0</v>
      </c>
      <c r="AS680" s="2">
        <v>0</v>
      </c>
      <c r="AT680" s="2">
        <v>111</v>
      </c>
      <c r="AU680" s="2">
        <v>64</v>
      </c>
      <c r="AV680" s="2">
        <v>1</v>
      </c>
      <c r="AW680" s="2">
        <v>1</v>
      </c>
      <c r="AX680" s="2"/>
      <c r="AY680" s="2"/>
      <c r="AZ680" s="2">
        <v>1</v>
      </c>
      <c r="BA680" s="2">
        <v>1</v>
      </c>
      <c r="BB680" s="2">
        <v>1</v>
      </c>
      <c r="BC680" s="2">
        <v>1</v>
      </c>
      <c r="BD680" s="2" t="s">
        <v>6</v>
      </c>
      <c r="BE680" s="2" t="s">
        <v>6</v>
      </c>
      <c r="BF680" s="2" t="s">
        <v>6</v>
      </c>
      <c r="BG680" s="2" t="s">
        <v>6</v>
      </c>
      <c r="BH680" s="2">
        <v>3</v>
      </c>
      <c r="BI680" s="2">
        <v>1</v>
      </c>
      <c r="BJ680" s="2" t="s">
        <v>470</v>
      </c>
      <c r="BK680" s="2"/>
      <c r="BL680" s="2"/>
      <c r="BM680" s="2">
        <v>11001</v>
      </c>
      <c r="BN680" s="2">
        <v>0</v>
      </c>
      <c r="BO680" s="2" t="s">
        <v>6</v>
      </c>
      <c r="BP680" s="2">
        <v>0</v>
      </c>
      <c r="BQ680" s="2">
        <v>2</v>
      </c>
      <c r="BR680" s="2">
        <v>0</v>
      </c>
      <c r="BS680" s="2">
        <v>1</v>
      </c>
      <c r="BT680" s="2">
        <v>1</v>
      </c>
      <c r="BU680" s="2">
        <v>1</v>
      </c>
      <c r="BV680" s="2">
        <v>1</v>
      </c>
      <c r="BW680" s="2">
        <v>1</v>
      </c>
      <c r="BX680" s="2">
        <v>1</v>
      </c>
      <c r="BY680" s="2" t="s">
        <v>6</v>
      </c>
      <c r="BZ680" s="2">
        <v>123</v>
      </c>
      <c r="CA680" s="2">
        <v>75</v>
      </c>
      <c r="CB680" s="2"/>
      <c r="CC680" s="2"/>
      <c r="CD680" s="2"/>
      <c r="CE680" s="2"/>
      <c r="CF680" s="2">
        <v>0</v>
      </c>
      <c r="CG680" s="2">
        <v>0</v>
      </c>
      <c r="CH680" s="2"/>
      <c r="CI680" s="2"/>
      <c r="CJ680" s="2"/>
      <c r="CK680" s="2"/>
      <c r="CL680" s="2"/>
      <c r="CM680" s="2">
        <v>0</v>
      </c>
      <c r="CN680" s="2" t="s">
        <v>6</v>
      </c>
      <c r="CO680" s="2">
        <v>0</v>
      </c>
      <c r="CP680" s="2">
        <f t="shared" si="754"/>
        <v>2237.58</v>
      </c>
      <c r="CQ680" s="2">
        <f t="shared" si="755"/>
        <v>57.79</v>
      </c>
      <c r="CR680" s="2">
        <f t="shared" si="756"/>
        <v>0</v>
      </c>
      <c r="CS680" s="2">
        <f t="shared" si="757"/>
        <v>0</v>
      </c>
      <c r="CT680" s="2">
        <f t="shared" si="758"/>
        <v>0</v>
      </c>
      <c r="CU680" s="2">
        <f t="shared" si="759"/>
        <v>0</v>
      </c>
      <c r="CV680" s="2">
        <f t="shared" si="760"/>
        <v>0</v>
      </c>
      <c r="CW680" s="2">
        <f t="shared" si="761"/>
        <v>0</v>
      </c>
      <c r="CX680" s="2">
        <f t="shared" si="762"/>
        <v>0</v>
      </c>
      <c r="CY680" s="2">
        <f t="shared" si="763"/>
        <v>0</v>
      </c>
      <c r="CZ680" s="2">
        <f t="shared" si="764"/>
        <v>0</v>
      </c>
      <c r="DA680" s="2"/>
      <c r="DB680" s="2"/>
      <c r="DC680" s="2" t="s">
        <v>6</v>
      </c>
      <c r="DD680" s="2" t="s">
        <v>6</v>
      </c>
      <c r="DE680" s="2" t="s">
        <v>6</v>
      </c>
      <c r="DF680" s="2" t="s">
        <v>6</v>
      </c>
      <c r="DG680" s="2" t="s">
        <v>6</v>
      </c>
      <c r="DH680" s="2" t="s">
        <v>6</v>
      </c>
      <c r="DI680" s="2" t="s">
        <v>6</v>
      </c>
      <c r="DJ680" s="2" t="s">
        <v>6</v>
      </c>
      <c r="DK680" s="2" t="s">
        <v>6</v>
      </c>
      <c r="DL680" s="2" t="s">
        <v>6</v>
      </c>
      <c r="DM680" s="2" t="s">
        <v>6</v>
      </c>
      <c r="DN680" s="2">
        <v>0</v>
      </c>
      <c r="DO680" s="2">
        <v>0</v>
      </c>
      <c r="DP680" s="2">
        <v>1</v>
      </c>
      <c r="DQ680" s="2">
        <v>1</v>
      </c>
      <c r="DR680" s="2"/>
      <c r="DS680" s="2"/>
      <c r="DT680" s="2"/>
      <c r="DU680" s="2">
        <v>1005</v>
      </c>
      <c r="DV680" s="2" t="s">
        <v>96</v>
      </c>
      <c r="DW680" s="2" t="s">
        <v>96</v>
      </c>
      <c r="DX680" s="2">
        <v>1</v>
      </c>
      <c r="DY680" s="2"/>
      <c r="DZ680" s="2"/>
      <c r="EA680" s="2"/>
      <c r="EB680" s="2"/>
      <c r="EC680" s="2"/>
      <c r="ED680" s="2"/>
      <c r="EE680" s="2">
        <v>27029024</v>
      </c>
      <c r="EF680" s="2">
        <v>2</v>
      </c>
      <c r="EG680" s="2" t="s">
        <v>23</v>
      </c>
      <c r="EH680" s="2">
        <v>0</v>
      </c>
      <c r="EI680" s="2" t="s">
        <v>6</v>
      </c>
      <c r="EJ680" s="2">
        <v>1</v>
      </c>
      <c r="EK680" s="2">
        <v>11001</v>
      </c>
      <c r="EL680" s="2" t="s">
        <v>200</v>
      </c>
      <c r="EM680" s="2" t="s">
        <v>201</v>
      </c>
      <c r="EN680" s="2"/>
      <c r="EO680" s="2" t="s">
        <v>6</v>
      </c>
      <c r="EP680" s="2"/>
      <c r="EQ680" s="2">
        <v>0</v>
      </c>
      <c r="ER680" s="2">
        <v>57.79</v>
      </c>
      <c r="ES680" s="2">
        <v>57.79</v>
      </c>
      <c r="ET680" s="2">
        <v>0</v>
      </c>
      <c r="EU680" s="2">
        <v>0</v>
      </c>
      <c r="EV680" s="2">
        <v>0</v>
      </c>
      <c r="EW680" s="2">
        <v>0</v>
      </c>
      <c r="EX680" s="2">
        <v>0</v>
      </c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>
        <v>0</v>
      </c>
      <c r="FR680" s="2">
        <f t="shared" si="765"/>
        <v>0</v>
      </c>
      <c r="FS680" s="2">
        <v>0</v>
      </c>
      <c r="FT680" s="2" t="s">
        <v>27</v>
      </c>
      <c r="FU680" s="2" t="s">
        <v>28</v>
      </c>
      <c r="FV680" s="2"/>
      <c r="FW680" s="2"/>
      <c r="FX680" s="2">
        <v>110.7</v>
      </c>
      <c r="FY680" s="2">
        <v>63.75</v>
      </c>
      <c r="FZ680" s="2"/>
      <c r="GA680" s="2" t="s">
        <v>6</v>
      </c>
      <c r="GB680" s="2"/>
      <c r="GC680" s="2"/>
      <c r="GD680" s="2">
        <v>0</v>
      </c>
      <c r="GE680" s="2"/>
      <c r="GF680" s="2">
        <v>1788761726</v>
      </c>
      <c r="GG680" s="2">
        <v>2</v>
      </c>
      <c r="GH680" s="2">
        <v>1</v>
      </c>
      <c r="GI680" s="2">
        <v>-2</v>
      </c>
      <c r="GJ680" s="2">
        <v>0</v>
      </c>
      <c r="GK680" s="2">
        <f>ROUND(R680*(R12)/100,2)</f>
        <v>0</v>
      </c>
      <c r="GL680" s="2">
        <f t="shared" si="766"/>
        <v>0</v>
      </c>
      <c r="GM680" s="2">
        <f t="shared" si="767"/>
        <v>2237.58</v>
      </c>
      <c r="GN680" s="2">
        <f t="shared" si="768"/>
        <v>2237.58</v>
      </c>
      <c r="GO680" s="2">
        <f t="shared" si="769"/>
        <v>0</v>
      </c>
      <c r="GP680" s="2">
        <f t="shared" si="770"/>
        <v>0</v>
      </c>
      <c r="GQ680" s="2"/>
      <c r="GR680" s="2">
        <v>0</v>
      </c>
      <c r="GS680" s="2">
        <v>3</v>
      </c>
      <c r="GT680" s="2">
        <v>0</v>
      </c>
      <c r="GU680" s="2" t="s">
        <v>6</v>
      </c>
      <c r="GV680" s="2">
        <f t="shared" si="771"/>
        <v>0</v>
      </c>
      <c r="GW680" s="2">
        <v>1</v>
      </c>
      <c r="GX680" s="2">
        <f t="shared" si="772"/>
        <v>0</v>
      </c>
      <c r="GY680" s="2"/>
      <c r="GZ680" s="2"/>
      <c r="HA680" s="2">
        <v>0</v>
      </c>
      <c r="HB680" s="2">
        <v>0</v>
      </c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>
        <v>0</v>
      </c>
      <c r="IL680" s="2"/>
      <c r="IM680" s="2"/>
      <c r="IN680" s="2"/>
      <c r="IO680" s="2"/>
      <c r="IP680" s="2"/>
      <c r="IQ680" s="2"/>
      <c r="IR680" s="2"/>
      <c r="IS680" s="2"/>
      <c r="IT680" s="2"/>
      <c r="IU680" s="2"/>
    </row>
    <row r="681" spans="1:255" x14ac:dyDescent="0.2">
      <c r="A681">
        <v>18</v>
      </c>
      <c r="B681">
        <v>1</v>
      </c>
      <c r="C681">
        <v>1866</v>
      </c>
      <c r="E681" t="s">
        <v>798</v>
      </c>
      <c r="F681" t="s">
        <v>468</v>
      </c>
      <c r="G681" t="s">
        <v>469</v>
      </c>
      <c r="H681" t="s">
        <v>96</v>
      </c>
      <c r="I681">
        <f>I675*J681</f>
        <v>38.719200000000001</v>
      </c>
      <c r="J681">
        <v>102</v>
      </c>
      <c r="O681">
        <f t="shared" si="738"/>
        <v>2237.58</v>
      </c>
      <c r="P681">
        <f t="shared" si="739"/>
        <v>2237.58</v>
      </c>
      <c r="Q681">
        <f t="shared" si="740"/>
        <v>0</v>
      </c>
      <c r="R681">
        <f t="shared" si="741"/>
        <v>0</v>
      </c>
      <c r="S681">
        <f t="shared" si="742"/>
        <v>0</v>
      </c>
      <c r="T681">
        <f t="shared" si="743"/>
        <v>0</v>
      </c>
      <c r="U681">
        <f t="shared" si="744"/>
        <v>0</v>
      </c>
      <c r="V681">
        <f t="shared" si="745"/>
        <v>0</v>
      </c>
      <c r="W681">
        <f t="shared" si="746"/>
        <v>0</v>
      </c>
      <c r="X681">
        <f t="shared" si="747"/>
        <v>0</v>
      </c>
      <c r="Y681">
        <f t="shared" si="748"/>
        <v>0</v>
      </c>
      <c r="AA681">
        <v>27721504</v>
      </c>
      <c r="AB681">
        <f t="shared" si="749"/>
        <v>57.79</v>
      </c>
      <c r="AC681">
        <f t="shared" si="777"/>
        <v>57.79</v>
      </c>
      <c r="AD681">
        <f t="shared" si="780"/>
        <v>0</v>
      </c>
      <c r="AE681">
        <f t="shared" si="781"/>
        <v>0</v>
      </c>
      <c r="AF681">
        <f t="shared" si="781"/>
        <v>0</v>
      </c>
      <c r="AG681">
        <f t="shared" si="751"/>
        <v>0</v>
      </c>
      <c r="AH681">
        <f t="shared" si="782"/>
        <v>0</v>
      </c>
      <c r="AI681">
        <f t="shared" si="782"/>
        <v>0</v>
      </c>
      <c r="AJ681">
        <f t="shared" si="753"/>
        <v>0</v>
      </c>
      <c r="AK681">
        <v>57.79</v>
      </c>
      <c r="AL681">
        <v>57.79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111</v>
      </c>
      <c r="AU681">
        <v>64</v>
      </c>
      <c r="AV681">
        <v>1</v>
      </c>
      <c r="AW681">
        <v>1</v>
      </c>
      <c r="AZ681">
        <v>1</v>
      </c>
      <c r="BA681">
        <v>1</v>
      </c>
      <c r="BB681">
        <v>1</v>
      </c>
      <c r="BC681">
        <v>1</v>
      </c>
      <c r="BD681" t="s">
        <v>6</v>
      </c>
      <c r="BE681" t="s">
        <v>6</v>
      </c>
      <c r="BF681" t="s">
        <v>6</v>
      </c>
      <c r="BG681" t="s">
        <v>6</v>
      </c>
      <c r="BH681">
        <v>3</v>
      </c>
      <c r="BI681">
        <v>1</v>
      </c>
      <c r="BJ681" t="s">
        <v>470</v>
      </c>
      <c r="BM681">
        <v>11001</v>
      </c>
      <c r="BN681">
        <v>0</v>
      </c>
      <c r="BO681" t="s">
        <v>6</v>
      </c>
      <c r="BP681">
        <v>0</v>
      </c>
      <c r="BQ681">
        <v>2</v>
      </c>
      <c r="BR681">
        <v>0</v>
      </c>
      <c r="BS681">
        <v>1</v>
      </c>
      <c r="BT681">
        <v>1</v>
      </c>
      <c r="BU681">
        <v>1</v>
      </c>
      <c r="BV681">
        <v>1</v>
      </c>
      <c r="BW681">
        <v>1</v>
      </c>
      <c r="BX681">
        <v>1</v>
      </c>
      <c r="BY681" t="s">
        <v>6</v>
      </c>
      <c r="BZ681">
        <v>123</v>
      </c>
      <c r="CA681">
        <v>75</v>
      </c>
      <c r="CF681">
        <v>0</v>
      </c>
      <c r="CG681">
        <v>0</v>
      </c>
      <c r="CM681">
        <v>0</v>
      </c>
      <c r="CN681" t="s">
        <v>6</v>
      </c>
      <c r="CO681">
        <v>0</v>
      </c>
      <c r="CP681">
        <f t="shared" si="754"/>
        <v>2237.58</v>
      </c>
      <c r="CQ681">
        <f t="shared" si="755"/>
        <v>57.79</v>
      </c>
      <c r="CR681">
        <f t="shared" si="756"/>
        <v>0</v>
      </c>
      <c r="CS681">
        <f t="shared" si="757"/>
        <v>0</v>
      </c>
      <c r="CT681">
        <f t="shared" si="758"/>
        <v>0</v>
      </c>
      <c r="CU681">
        <f t="shared" si="759"/>
        <v>0</v>
      </c>
      <c r="CV681">
        <f t="shared" si="760"/>
        <v>0</v>
      </c>
      <c r="CW681">
        <f t="shared" si="761"/>
        <v>0</v>
      </c>
      <c r="CX681">
        <f t="shared" si="762"/>
        <v>0</v>
      </c>
      <c r="CY681">
        <f t="shared" si="763"/>
        <v>0</v>
      </c>
      <c r="CZ681">
        <f t="shared" si="764"/>
        <v>0</v>
      </c>
      <c r="DC681" t="s">
        <v>6</v>
      </c>
      <c r="DD681" t="s">
        <v>6</v>
      </c>
      <c r="DE681" t="s">
        <v>6</v>
      </c>
      <c r="DF681" t="s">
        <v>6</v>
      </c>
      <c r="DG681" t="s">
        <v>6</v>
      </c>
      <c r="DH681" t="s">
        <v>6</v>
      </c>
      <c r="DI681" t="s">
        <v>6</v>
      </c>
      <c r="DJ681" t="s">
        <v>6</v>
      </c>
      <c r="DK681" t="s">
        <v>6</v>
      </c>
      <c r="DL681" t="s">
        <v>6</v>
      </c>
      <c r="DM681" t="s">
        <v>6</v>
      </c>
      <c r="DN681">
        <v>0</v>
      </c>
      <c r="DO681">
        <v>0</v>
      </c>
      <c r="DP681">
        <v>1</v>
      </c>
      <c r="DQ681">
        <v>1</v>
      </c>
      <c r="DU681">
        <v>1005</v>
      </c>
      <c r="DV681" t="s">
        <v>96</v>
      </c>
      <c r="DW681" t="s">
        <v>96</v>
      </c>
      <c r="DX681">
        <v>1</v>
      </c>
      <c r="EE681">
        <v>27029024</v>
      </c>
      <c r="EF681">
        <v>2</v>
      </c>
      <c r="EG681" t="s">
        <v>23</v>
      </c>
      <c r="EH681">
        <v>0</v>
      </c>
      <c r="EI681" t="s">
        <v>6</v>
      </c>
      <c r="EJ681">
        <v>1</v>
      </c>
      <c r="EK681">
        <v>11001</v>
      </c>
      <c r="EL681" t="s">
        <v>200</v>
      </c>
      <c r="EM681" t="s">
        <v>201</v>
      </c>
      <c r="EO681" t="s">
        <v>6</v>
      </c>
      <c r="EQ681">
        <v>0</v>
      </c>
      <c r="ER681">
        <v>57.79</v>
      </c>
      <c r="ES681">
        <v>57.79</v>
      </c>
      <c r="ET681">
        <v>0</v>
      </c>
      <c r="EU681">
        <v>0</v>
      </c>
      <c r="EV681">
        <v>0</v>
      </c>
      <c r="EW681">
        <v>0</v>
      </c>
      <c r="EX681">
        <v>0</v>
      </c>
      <c r="FQ681">
        <v>0</v>
      </c>
      <c r="FR681">
        <f t="shared" si="765"/>
        <v>0</v>
      </c>
      <c r="FS681">
        <v>0</v>
      </c>
      <c r="FT681" t="s">
        <v>27</v>
      </c>
      <c r="FU681" t="s">
        <v>28</v>
      </c>
      <c r="FX681">
        <v>110.7</v>
      </c>
      <c r="FY681">
        <v>63.75</v>
      </c>
      <c r="GA681" t="s">
        <v>6</v>
      </c>
      <c r="GD681">
        <v>0</v>
      </c>
      <c r="GF681">
        <v>1788761726</v>
      </c>
      <c r="GG681">
        <v>2</v>
      </c>
      <c r="GH681">
        <v>1</v>
      </c>
      <c r="GI681">
        <v>-2</v>
      </c>
      <c r="GJ681">
        <v>0</v>
      </c>
      <c r="GK681">
        <f>ROUND(R681*(S12)/100,2)</f>
        <v>0</v>
      </c>
      <c r="GL681">
        <f t="shared" si="766"/>
        <v>0</v>
      </c>
      <c r="GM681">
        <f t="shared" si="767"/>
        <v>2237.58</v>
      </c>
      <c r="GN681">
        <f t="shared" si="768"/>
        <v>2237.58</v>
      </c>
      <c r="GO681">
        <f t="shared" si="769"/>
        <v>0</v>
      </c>
      <c r="GP681">
        <f t="shared" si="770"/>
        <v>0</v>
      </c>
      <c r="GR681">
        <v>0</v>
      </c>
      <c r="GS681">
        <v>0</v>
      </c>
      <c r="GT681">
        <v>0</v>
      </c>
      <c r="GU681" t="s">
        <v>6</v>
      </c>
      <c r="GV681">
        <f t="shared" si="771"/>
        <v>0</v>
      </c>
      <c r="GW681">
        <v>1</v>
      </c>
      <c r="GX681">
        <f t="shared" si="772"/>
        <v>0</v>
      </c>
      <c r="HA681">
        <v>0</v>
      </c>
      <c r="HB681">
        <v>0</v>
      </c>
      <c r="IK681">
        <v>0</v>
      </c>
    </row>
    <row r="682" spans="1:255" x14ac:dyDescent="0.2">
      <c r="A682" s="2">
        <v>17</v>
      </c>
      <c r="B682" s="2">
        <v>1</v>
      </c>
      <c r="C682" s="2">
        <f>ROW(SmtRes!A1879)</f>
        <v>1879</v>
      </c>
      <c r="D682" s="2">
        <f>ROW(EtalonRes!A1879)</f>
        <v>1879</v>
      </c>
      <c r="E682" s="2" t="s">
        <v>799</v>
      </c>
      <c r="F682" s="2" t="s">
        <v>472</v>
      </c>
      <c r="G682" s="2" t="s">
        <v>473</v>
      </c>
      <c r="H682" s="2" t="s">
        <v>32</v>
      </c>
      <c r="I682" s="2">
        <f>ROUND(3.44/100,9)</f>
        <v>3.44E-2</v>
      </c>
      <c r="J682" s="2">
        <v>0</v>
      </c>
      <c r="K682" s="2"/>
      <c r="L682" s="2"/>
      <c r="M682" s="2"/>
      <c r="N682" s="2"/>
      <c r="O682" s="2">
        <f t="shared" ref="O682:O713" si="783">ROUND(CP682,2)</f>
        <v>346.81</v>
      </c>
      <c r="P682" s="2">
        <f t="shared" ref="P682:P713" si="784">ROUND(CQ682*I682,2)</f>
        <v>285.45999999999998</v>
      </c>
      <c r="Q682" s="2">
        <f t="shared" ref="Q682:Q713" si="785">ROUND(CR682*I682,2)</f>
        <v>10.97</v>
      </c>
      <c r="R682" s="2">
        <f t="shared" ref="R682:R713" si="786">ROUND(CS682*I682,2)</f>
        <v>2.16</v>
      </c>
      <c r="S682" s="2">
        <f t="shared" ref="S682:S713" si="787">ROUND(CT682*I682,2)</f>
        <v>50.38</v>
      </c>
      <c r="T682" s="2">
        <f t="shared" ref="T682:T713" si="788">ROUND(CU682*I682,2)</f>
        <v>0</v>
      </c>
      <c r="U682" s="2">
        <f t="shared" ref="U682:U713" si="789">CV682*I682</f>
        <v>5.7646831999999995</v>
      </c>
      <c r="V682" s="2">
        <f t="shared" ref="V682:V713" si="790">CW682*I682</f>
        <v>0.18189000000000002</v>
      </c>
      <c r="W682" s="2">
        <f t="shared" ref="W682:W713" si="791">ROUND(CX682*I682,2)</f>
        <v>0</v>
      </c>
      <c r="X682" s="2">
        <f t="shared" ref="X682:X713" si="792">ROUND(CY682,2)</f>
        <v>55.69</v>
      </c>
      <c r="Y682" s="2">
        <f t="shared" ref="Y682:Y713" si="793">ROUND(CZ682,2)</f>
        <v>28.37</v>
      </c>
      <c r="Z682" s="2"/>
      <c r="AA682" s="2">
        <v>27721505</v>
      </c>
      <c r="AB682" s="2">
        <f t="shared" ref="AB682:AB713" si="794">ROUND((AC682+AD682+AF682),2)</f>
        <v>10081.99</v>
      </c>
      <c r="AC682" s="2">
        <f t="shared" si="777"/>
        <v>8298.35</v>
      </c>
      <c r="AD682" s="2">
        <f>ROUND(((((ET682*1.25))-((EU682*1.25)))+AE682),2)</f>
        <v>319.01</v>
      </c>
      <c r="AE682" s="2">
        <f>ROUND(((EU682*1.25)),2)</f>
        <v>62.9</v>
      </c>
      <c r="AF682" s="2">
        <f>ROUND(((EV682*1.15)),2)</f>
        <v>1464.63</v>
      </c>
      <c r="AG682" s="2">
        <f t="shared" ref="AG682:AG713" si="795">ROUND((AP682),2)</f>
        <v>0</v>
      </c>
      <c r="AH682" s="2">
        <f>((EW682*1.15))</f>
        <v>167.57799999999997</v>
      </c>
      <c r="AI682" s="2">
        <f>((EX682*1.25))</f>
        <v>5.2875000000000005</v>
      </c>
      <c r="AJ682" s="2">
        <f t="shared" ref="AJ682:AJ713" si="796">ROUND((AS682),2)</f>
        <v>0</v>
      </c>
      <c r="AK682" s="2">
        <v>9827.15</v>
      </c>
      <c r="AL682" s="2">
        <v>8298.35</v>
      </c>
      <c r="AM682" s="2">
        <v>255.21</v>
      </c>
      <c r="AN682" s="2">
        <v>50.32</v>
      </c>
      <c r="AO682" s="2">
        <v>1273.5899999999999</v>
      </c>
      <c r="AP682" s="2">
        <v>0</v>
      </c>
      <c r="AQ682" s="2">
        <v>145.72</v>
      </c>
      <c r="AR682" s="2">
        <v>4.2300000000000004</v>
      </c>
      <c r="AS682" s="2">
        <v>0</v>
      </c>
      <c r="AT682" s="2">
        <v>106</v>
      </c>
      <c r="AU682" s="2">
        <v>54</v>
      </c>
      <c r="AV682" s="2">
        <v>1</v>
      </c>
      <c r="AW682" s="2">
        <v>1</v>
      </c>
      <c r="AX682" s="2"/>
      <c r="AY682" s="2"/>
      <c r="AZ682" s="2">
        <v>1</v>
      </c>
      <c r="BA682" s="2">
        <v>1</v>
      </c>
      <c r="BB682" s="2">
        <v>1</v>
      </c>
      <c r="BC682" s="2">
        <v>1</v>
      </c>
      <c r="BD682" s="2" t="s">
        <v>6</v>
      </c>
      <c r="BE682" s="2" t="s">
        <v>6</v>
      </c>
      <c r="BF682" s="2" t="s">
        <v>6</v>
      </c>
      <c r="BG682" s="2" t="s">
        <v>6</v>
      </c>
      <c r="BH682" s="2">
        <v>0</v>
      </c>
      <c r="BI682" s="2">
        <v>1</v>
      </c>
      <c r="BJ682" s="2" t="s">
        <v>474</v>
      </c>
      <c r="BK682" s="2"/>
      <c r="BL682" s="2"/>
      <c r="BM682" s="2">
        <v>10001</v>
      </c>
      <c r="BN682" s="2">
        <v>0</v>
      </c>
      <c r="BO682" s="2" t="s">
        <v>6</v>
      </c>
      <c r="BP682" s="2">
        <v>0</v>
      </c>
      <c r="BQ682" s="2">
        <v>2</v>
      </c>
      <c r="BR682" s="2">
        <v>0</v>
      </c>
      <c r="BS682" s="2">
        <v>1</v>
      </c>
      <c r="BT682" s="2">
        <v>1</v>
      </c>
      <c r="BU682" s="2">
        <v>1</v>
      </c>
      <c r="BV682" s="2">
        <v>1</v>
      </c>
      <c r="BW682" s="2">
        <v>1</v>
      </c>
      <c r="BX682" s="2">
        <v>1</v>
      </c>
      <c r="BY682" s="2" t="s">
        <v>6</v>
      </c>
      <c r="BZ682" s="2">
        <v>118</v>
      </c>
      <c r="CA682" s="2">
        <v>63</v>
      </c>
      <c r="CB682" s="2"/>
      <c r="CC682" s="2"/>
      <c r="CD682" s="2"/>
      <c r="CE682" s="2"/>
      <c r="CF682" s="2">
        <v>0</v>
      </c>
      <c r="CG682" s="2">
        <v>0</v>
      </c>
      <c r="CH682" s="2"/>
      <c r="CI682" s="2"/>
      <c r="CJ682" s="2"/>
      <c r="CK682" s="2"/>
      <c r="CL682" s="2"/>
      <c r="CM682" s="2">
        <v>0</v>
      </c>
      <c r="CN682" s="2" t="s">
        <v>1470</v>
      </c>
      <c r="CO682" s="2">
        <v>0</v>
      </c>
      <c r="CP682" s="2">
        <f t="shared" ref="CP682:CP713" si="797">(P682+Q682+S682)</f>
        <v>346.81</v>
      </c>
      <c r="CQ682" s="2">
        <f t="shared" ref="CQ682:CQ713" si="798">AC682*BC682</f>
        <v>8298.35</v>
      </c>
      <c r="CR682" s="2">
        <f t="shared" ref="CR682:CR713" si="799">AD682*BB682</f>
        <v>319.01</v>
      </c>
      <c r="CS682" s="2">
        <f t="shared" ref="CS682:CS713" si="800">AE682*BS682</f>
        <v>62.9</v>
      </c>
      <c r="CT682" s="2">
        <f t="shared" ref="CT682:CT713" si="801">AF682*BA682</f>
        <v>1464.63</v>
      </c>
      <c r="CU682" s="2">
        <f t="shared" ref="CU682:CU713" si="802">AG682</f>
        <v>0</v>
      </c>
      <c r="CV682" s="2">
        <f t="shared" ref="CV682:CV713" si="803">AH682</f>
        <v>167.57799999999997</v>
      </c>
      <c r="CW682" s="2">
        <f t="shared" ref="CW682:CW713" si="804">AI682</f>
        <v>5.2875000000000005</v>
      </c>
      <c r="CX682" s="2">
        <f t="shared" ref="CX682:CX713" si="805">AJ682</f>
        <v>0</v>
      </c>
      <c r="CY682" s="2">
        <f t="shared" ref="CY682:CY713" si="806">(((S682+R682)*AT682)/100)</f>
        <v>55.692400000000006</v>
      </c>
      <c r="CZ682" s="2">
        <f t="shared" ref="CZ682:CZ713" si="807">(((S682+R682)*AU682)/100)</f>
        <v>28.371600000000004</v>
      </c>
      <c r="DA682" s="2"/>
      <c r="DB682" s="2"/>
      <c r="DC682" s="2" t="s">
        <v>6</v>
      </c>
      <c r="DD682" s="2" t="s">
        <v>6</v>
      </c>
      <c r="DE682" s="2" t="s">
        <v>102</v>
      </c>
      <c r="DF682" s="2" t="s">
        <v>102</v>
      </c>
      <c r="DG682" s="2" t="s">
        <v>103</v>
      </c>
      <c r="DH682" s="2" t="s">
        <v>6</v>
      </c>
      <c r="DI682" s="2" t="s">
        <v>103</v>
      </c>
      <c r="DJ682" s="2" t="s">
        <v>102</v>
      </c>
      <c r="DK682" s="2" t="s">
        <v>6</v>
      </c>
      <c r="DL682" s="2" t="s">
        <v>6</v>
      </c>
      <c r="DM682" s="2" t="s">
        <v>6</v>
      </c>
      <c r="DN682" s="2">
        <v>0</v>
      </c>
      <c r="DO682" s="2">
        <v>0</v>
      </c>
      <c r="DP682" s="2">
        <v>1</v>
      </c>
      <c r="DQ682" s="2">
        <v>1</v>
      </c>
      <c r="DR682" s="2"/>
      <c r="DS682" s="2"/>
      <c r="DT682" s="2"/>
      <c r="DU682" s="2">
        <v>1005</v>
      </c>
      <c r="DV682" s="2" t="s">
        <v>32</v>
      </c>
      <c r="DW682" s="2" t="s">
        <v>32</v>
      </c>
      <c r="DX682" s="2">
        <v>100</v>
      </c>
      <c r="DY682" s="2"/>
      <c r="DZ682" s="2"/>
      <c r="EA682" s="2"/>
      <c r="EB682" s="2"/>
      <c r="EC682" s="2"/>
      <c r="ED682" s="2"/>
      <c r="EE682" s="2">
        <v>27029023</v>
      </c>
      <c r="EF682" s="2">
        <v>2</v>
      </c>
      <c r="EG682" s="2" t="s">
        <v>23</v>
      </c>
      <c r="EH682" s="2">
        <v>0</v>
      </c>
      <c r="EI682" s="2" t="s">
        <v>6</v>
      </c>
      <c r="EJ682" s="2">
        <v>1</v>
      </c>
      <c r="EK682" s="2">
        <v>10001</v>
      </c>
      <c r="EL682" s="2" t="s">
        <v>475</v>
      </c>
      <c r="EM682" s="2" t="s">
        <v>476</v>
      </c>
      <c r="EN682" s="2"/>
      <c r="EO682" s="2" t="s">
        <v>106</v>
      </c>
      <c r="EP682" s="2"/>
      <c r="EQ682" s="2">
        <v>0</v>
      </c>
      <c r="ER682" s="2">
        <v>9827.15</v>
      </c>
      <c r="ES682" s="2">
        <v>8298.35</v>
      </c>
      <c r="ET682" s="2">
        <v>255.21</v>
      </c>
      <c r="EU682" s="2">
        <v>50.32</v>
      </c>
      <c r="EV682" s="2">
        <v>1273.5899999999999</v>
      </c>
      <c r="EW682" s="2">
        <v>145.72</v>
      </c>
      <c r="EX682" s="2">
        <v>4.2300000000000004</v>
      </c>
      <c r="EY682" s="2">
        <v>0</v>
      </c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>
        <v>0</v>
      </c>
      <c r="FR682" s="2">
        <f t="shared" ref="FR682:FR713" si="808">ROUND(IF(AND(BH682=3,BI682=3),P682,0),2)</f>
        <v>0</v>
      </c>
      <c r="FS682" s="2">
        <v>0</v>
      </c>
      <c r="FT682" s="2" t="s">
        <v>27</v>
      </c>
      <c r="FU682" s="2" t="s">
        <v>28</v>
      </c>
      <c r="FV682" s="2"/>
      <c r="FW682" s="2"/>
      <c r="FX682" s="2">
        <v>106.2</v>
      </c>
      <c r="FY682" s="2">
        <v>53.55</v>
      </c>
      <c r="FZ682" s="2"/>
      <c r="GA682" s="2" t="s">
        <v>6</v>
      </c>
      <c r="GB682" s="2"/>
      <c r="GC682" s="2"/>
      <c r="GD682" s="2">
        <v>0</v>
      </c>
      <c r="GE682" s="2"/>
      <c r="GF682" s="2">
        <v>1452579699</v>
      </c>
      <c r="GG682" s="2">
        <v>2</v>
      </c>
      <c r="GH682" s="2">
        <v>1</v>
      </c>
      <c r="GI682" s="2">
        <v>-2</v>
      </c>
      <c r="GJ682" s="2">
        <v>0</v>
      </c>
      <c r="GK682" s="2">
        <f>ROUND(R682*(R12)/100,2)</f>
        <v>0</v>
      </c>
      <c r="GL682" s="2">
        <f t="shared" ref="GL682:GL713" si="809">ROUND(IF(AND(BH682=3,BI682=3,FS682&lt;&gt;0),P682,0),2)</f>
        <v>0</v>
      </c>
      <c r="GM682" s="2">
        <f t="shared" ref="GM682:GM713" si="810">ROUND(O682+X682+Y682+GK682,2)+GX682</f>
        <v>430.87</v>
      </c>
      <c r="GN682" s="2">
        <f t="shared" ref="GN682:GN713" si="811">IF(OR(BI682=0,BI682=1),ROUND(O682+X682+Y682+GK682,2),0)</f>
        <v>430.87</v>
      </c>
      <c r="GO682" s="2">
        <f t="shared" ref="GO682:GO713" si="812">IF(BI682=2,ROUND(O682+X682+Y682+GK682,2),0)</f>
        <v>0</v>
      </c>
      <c r="GP682" s="2">
        <f t="shared" ref="GP682:GP713" si="813">IF(BI682=4,ROUND(O682+X682+Y682+GK682,2)+GX682,0)</f>
        <v>0</v>
      </c>
      <c r="GQ682" s="2"/>
      <c r="GR682" s="2">
        <v>0</v>
      </c>
      <c r="GS682" s="2">
        <v>3</v>
      </c>
      <c r="GT682" s="2">
        <v>0</v>
      </c>
      <c r="GU682" s="2" t="s">
        <v>6</v>
      </c>
      <c r="GV682" s="2">
        <f t="shared" ref="GV682:GV713" si="814">ROUND(GT682,2)</f>
        <v>0</v>
      </c>
      <c r="GW682" s="2">
        <v>1</v>
      </c>
      <c r="GX682" s="2">
        <f t="shared" ref="GX682:GX713" si="815">ROUND(GV682*GW682*I682,2)</f>
        <v>0</v>
      </c>
      <c r="GY682" s="2"/>
      <c r="GZ682" s="2"/>
      <c r="HA682" s="2">
        <v>0</v>
      </c>
      <c r="HB682" s="2">
        <v>0</v>
      </c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>
        <v>0</v>
      </c>
      <c r="IL682" s="2"/>
      <c r="IM682" s="2"/>
      <c r="IN682" s="2"/>
      <c r="IO682" s="2"/>
      <c r="IP682" s="2"/>
      <c r="IQ682" s="2"/>
      <c r="IR682" s="2"/>
      <c r="IS682" s="2"/>
      <c r="IT682" s="2"/>
      <c r="IU682" s="2"/>
    </row>
    <row r="683" spans="1:255" x14ac:dyDescent="0.2">
      <c r="A683">
        <v>17</v>
      </c>
      <c r="B683">
        <v>1</v>
      </c>
      <c r="C683">
        <f>ROW(SmtRes!A1890)</f>
        <v>1890</v>
      </c>
      <c r="D683">
        <f>ROW(EtalonRes!A1890)</f>
        <v>1890</v>
      </c>
      <c r="E683" t="s">
        <v>799</v>
      </c>
      <c r="F683" t="s">
        <v>472</v>
      </c>
      <c r="G683" t="s">
        <v>473</v>
      </c>
      <c r="H683" t="s">
        <v>32</v>
      </c>
      <c r="I683">
        <f>ROUND(3.44/100,9)</f>
        <v>3.44E-2</v>
      </c>
      <c r="J683">
        <v>0</v>
      </c>
      <c r="O683">
        <f t="shared" si="783"/>
        <v>346.81</v>
      </c>
      <c r="P683">
        <f t="shared" si="784"/>
        <v>285.45999999999998</v>
      </c>
      <c r="Q683">
        <f t="shared" si="785"/>
        <v>10.97</v>
      </c>
      <c r="R683">
        <f t="shared" si="786"/>
        <v>2.16</v>
      </c>
      <c r="S683">
        <f t="shared" si="787"/>
        <v>50.38</v>
      </c>
      <c r="T683">
        <f t="shared" si="788"/>
        <v>0</v>
      </c>
      <c r="U683">
        <f t="shared" si="789"/>
        <v>5.7646831999999995</v>
      </c>
      <c r="V683">
        <f t="shared" si="790"/>
        <v>0.18189000000000002</v>
      </c>
      <c r="W683">
        <f t="shared" si="791"/>
        <v>0</v>
      </c>
      <c r="X683">
        <f t="shared" si="792"/>
        <v>55.69</v>
      </c>
      <c r="Y683">
        <f t="shared" si="793"/>
        <v>28.37</v>
      </c>
      <c r="AA683">
        <v>27721504</v>
      </c>
      <c r="AB683">
        <f t="shared" si="794"/>
        <v>10081.99</v>
      </c>
      <c r="AC683">
        <f t="shared" si="777"/>
        <v>8298.35</v>
      </c>
      <c r="AD683">
        <f>ROUND(((((ET683*1.25))-((EU683*1.25)))+AE683),2)</f>
        <v>319.01</v>
      </c>
      <c r="AE683">
        <f>ROUND(((EU683*1.25)),2)</f>
        <v>62.9</v>
      </c>
      <c r="AF683">
        <f>ROUND(((EV683*1.15)),2)</f>
        <v>1464.63</v>
      </c>
      <c r="AG683">
        <f t="shared" si="795"/>
        <v>0</v>
      </c>
      <c r="AH683">
        <f>((EW683*1.15))</f>
        <v>167.57799999999997</v>
      </c>
      <c r="AI683">
        <f>((EX683*1.25))</f>
        <v>5.2875000000000005</v>
      </c>
      <c r="AJ683">
        <f t="shared" si="796"/>
        <v>0</v>
      </c>
      <c r="AK683">
        <v>9827.15</v>
      </c>
      <c r="AL683">
        <v>8298.35</v>
      </c>
      <c r="AM683">
        <v>255.21</v>
      </c>
      <c r="AN683">
        <v>50.32</v>
      </c>
      <c r="AO683">
        <v>1273.5899999999999</v>
      </c>
      <c r="AP683">
        <v>0</v>
      </c>
      <c r="AQ683">
        <v>145.72</v>
      </c>
      <c r="AR683">
        <v>4.2300000000000004</v>
      </c>
      <c r="AS683">
        <v>0</v>
      </c>
      <c r="AT683">
        <v>106</v>
      </c>
      <c r="AU683">
        <v>54</v>
      </c>
      <c r="AV683">
        <v>1</v>
      </c>
      <c r="AW683">
        <v>1</v>
      </c>
      <c r="AZ683">
        <v>1</v>
      </c>
      <c r="BA683">
        <v>1</v>
      </c>
      <c r="BB683">
        <v>1</v>
      </c>
      <c r="BC683">
        <v>1</v>
      </c>
      <c r="BD683" t="s">
        <v>6</v>
      </c>
      <c r="BE683" t="s">
        <v>6</v>
      </c>
      <c r="BF683" t="s">
        <v>6</v>
      </c>
      <c r="BG683" t="s">
        <v>6</v>
      </c>
      <c r="BH683">
        <v>0</v>
      </c>
      <c r="BI683">
        <v>1</v>
      </c>
      <c r="BJ683" t="s">
        <v>474</v>
      </c>
      <c r="BM683">
        <v>10001</v>
      </c>
      <c r="BN683">
        <v>0</v>
      </c>
      <c r="BO683" t="s">
        <v>6</v>
      </c>
      <c r="BP683">
        <v>0</v>
      </c>
      <c r="BQ683">
        <v>2</v>
      </c>
      <c r="BR683">
        <v>0</v>
      </c>
      <c r="BS683">
        <v>1</v>
      </c>
      <c r="BT683">
        <v>1</v>
      </c>
      <c r="BU683">
        <v>1</v>
      </c>
      <c r="BV683">
        <v>1</v>
      </c>
      <c r="BW683">
        <v>1</v>
      </c>
      <c r="BX683">
        <v>1</v>
      </c>
      <c r="BY683" t="s">
        <v>6</v>
      </c>
      <c r="BZ683">
        <v>118</v>
      </c>
      <c r="CA683">
        <v>63</v>
      </c>
      <c r="CF683">
        <v>0</v>
      </c>
      <c r="CG683">
        <v>0</v>
      </c>
      <c r="CM683">
        <v>0</v>
      </c>
      <c r="CN683" t="s">
        <v>1470</v>
      </c>
      <c r="CO683">
        <v>0</v>
      </c>
      <c r="CP683">
        <f t="shared" si="797"/>
        <v>346.81</v>
      </c>
      <c r="CQ683">
        <f t="shared" si="798"/>
        <v>8298.35</v>
      </c>
      <c r="CR683">
        <f t="shared" si="799"/>
        <v>319.01</v>
      </c>
      <c r="CS683">
        <f t="shared" si="800"/>
        <v>62.9</v>
      </c>
      <c r="CT683">
        <f t="shared" si="801"/>
        <v>1464.63</v>
      </c>
      <c r="CU683">
        <f t="shared" si="802"/>
        <v>0</v>
      </c>
      <c r="CV683">
        <f t="shared" si="803"/>
        <v>167.57799999999997</v>
      </c>
      <c r="CW683">
        <f t="shared" si="804"/>
        <v>5.2875000000000005</v>
      </c>
      <c r="CX683">
        <f t="shared" si="805"/>
        <v>0</v>
      </c>
      <c r="CY683">
        <f t="shared" si="806"/>
        <v>55.692400000000006</v>
      </c>
      <c r="CZ683">
        <f t="shared" si="807"/>
        <v>28.371600000000004</v>
      </c>
      <c r="DC683" t="s">
        <v>6</v>
      </c>
      <c r="DD683" t="s">
        <v>6</v>
      </c>
      <c r="DE683" t="s">
        <v>102</v>
      </c>
      <c r="DF683" t="s">
        <v>102</v>
      </c>
      <c r="DG683" t="s">
        <v>103</v>
      </c>
      <c r="DH683" t="s">
        <v>6</v>
      </c>
      <c r="DI683" t="s">
        <v>103</v>
      </c>
      <c r="DJ683" t="s">
        <v>102</v>
      </c>
      <c r="DK683" t="s">
        <v>6</v>
      </c>
      <c r="DL683" t="s">
        <v>6</v>
      </c>
      <c r="DM683" t="s">
        <v>6</v>
      </c>
      <c r="DN683">
        <v>0</v>
      </c>
      <c r="DO683">
        <v>0</v>
      </c>
      <c r="DP683">
        <v>1</v>
      </c>
      <c r="DQ683">
        <v>1</v>
      </c>
      <c r="DU683">
        <v>1005</v>
      </c>
      <c r="DV683" t="s">
        <v>32</v>
      </c>
      <c r="DW683" t="s">
        <v>32</v>
      </c>
      <c r="DX683">
        <v>100</v>
      </c>
      <c r="EE683">
        <v>27029023</v>
      </c>
      <c r="EF683">
        <v>2</v>
      </c>
      <c r="EG683" t="s">
        <v>23</v>
      </c>
      <c r="EH683">
        <v>0</v>
      </c>
      <c r="EI683" t="s">
        <v>6</v>
      </c>
      <c r="EJ683">
        <v>1</v>
      </c>
      <c r="EK683">
        <v>10001</v>
      </c>
      <c r="EL683" t="s">
        <v>475</v>
      </c>
      <c r="EM683" t="s">
        <v>476</v>
      </c>
      <c r="EO683" t="s">
        <v>106</v>
      </c>
      <c r="EQ683">
        <v>0</v>
      </c>
      <c r="ER683">
        <v>9827.15</v>
      </c>
      <c r="ES683">
        <v>8298.35</v>
      </c>
      <c r="ET683">
        <v>255.21</v>
      </c>
      <c r="EU683">
        <v>50.32</v>
      </c>
      <c r="EV683">
        <v>1273.5899999999999</v>
      </c>
      <c r="EW683">
        <v>145.72</v>
      </c>
      <c r="EX683">
        <v>4.2300000000000004</v>
      </c>
      <c r="EY683">
        <v>0</v>
      </c>
      <c r="FQ683">
        <v>0</v>
      </c>
      <c r="FR683">
        <f t="shared" si="808"/>
        <v>0</v>
      </c>
      <c r="FS683">
        <v>0</v>
      </c>
      <c r="FT683" t="s">
        <v>27</v>
      </c>
      <c r="FU683" t="s">
        <v>28</v>
      </c>
      <c r="FX683">
        <v>106.2</v>
      </c>
      <c r="FY683">
        <v>53.55</v>
      </c>
      <c r="GA683" t="s">
        <v>6</v>
      </c>
      <c r="GD683">
        <v>0</v>
      </c>
      <c r="GF683">
        <v>1452579699</v>
      </c>
      <c r="GG683">
        <v>2</v>
      </c>
      <c r="GH683">
        <v>1</v>
      </c>
      <c r="GI683">
        <v>-2</v>
      </c>
      <c r="GJ683">
        <v>0</v>
      </c>
      <c r="GK683">
        <f>ROUND(R683*(S12)/100,2)</f>
        <v>0</v>
      </c>
      <c r="GL683">
        <f t="shared" si="809"/>
        <v>0</v>
      </c>
      <c r="GM683">
        <f t="shared" si="810"/>
        <v>430.87</v>
      </c>
      <c r="GN683">
        <f t="shared" si="811"/>
        <v>430.87</v>
      </c>
      <c r="GO683">
        <f t="shared" si="812"/>
        <v>0</v>
      </c>
      <c r="GP683">
        <f t="shared" si="813"/>
        <v>0</v>
      </c>
      <c r="GR683">
        <v>0</v>
      </c>
      <c r="GS683">
        <v>0</v>
      </c>
      <c r="GT683">
        <v>0</v>
      </c>
      <c r="GU683" t="s">
        <v>6</v>
      </c>
      <c r="GV683">
        <f t="shared" si="814"/>
        <v>0</v>
      </c>
      <c r="GW683">
        <v>1</v>
      </c>
      <c r="GX683">
        <f t="shared" si="815"/>
        <v>0</v>
      </c>
      <c r="HA683">
        <v>0</v>
      </c>
      <c r="HB683">
        <v>0</v>
      </c>
      <c r="IK683">
        <v>0</v>
      </c>
    </row>
    <row r="684" spans="1:255" x14ac:dyDescent="0.2">
      <c r="A684" s="2">
        <v>18</v>
      </c>
      <c r="B684" s="2">
        <v>1</v>
      </c>
      <c r="C684" s="2">
        <v>1879</v>
      </c>
      <c r="D684" s="2"/>
      <c r="E684" s="2" t="s">
        <v>800</v>
      </c>
      <c r="F684" s="2" t="s">
        <v>478</v>
      </c>
      <c r="G684" s="2" t="s">
        <v>479</v>
      </c>
      <c r="H684" s="2" t="s">
        <v>96</v>
      </c>
      <c r="I684" s="2">
        <f>I682*J684</f>
        <v>3.44</v>
      </c>
      <c r="J684" s="2">
        <v>100</v>
      </c>
      <c r="K684" s="2"/>
      <c r="L684" s="2"/>
      <c r="M684" s="2"/>
      <c r="N684" s="2"/>
      <c r="O684" s="2">
        <f t="shared" si="783"/>
        <v>2018.28</v>
      </c>
      <c r="P684" s="2">
        <f t="shared" si="784"/>
        <v>2018.28</v>
      </c>
      <c r="Q684" s="2">
        <f t="shared" si="785"/>
        <v>0</v>
      </c>
      <c r="R684" s="2">
        <f t="shared" si="786"/>
        <v>0</v>
      </c>
      <c r="S684" s="2">
        <f t="shared" si="787"/>
        <v>0</v>
      </c>
      <c r="T684" s="2">
        <f t="shared" si="788"/>
        <v>0</v>
      </c>
      <c r="U684" s="2">
        <f t="shared" si="789"/>
        <v>0</v>
      </c>
      <c r="V684" s="2">
        <f t="shared" si="790"/>
        <v>0</v>
      </c>
      <c r="W684" s="2">
        <f t="shared" si="791"/>
        <v>0</v>
      </c>
      <c r="X684" s="2">
        <f t="shared" si="792"/>
        <v>0</v>
      </c>
      <c r="Y684" s="2">
        <f t="shared" si="793"/>
        <v>0</v>
      </c>
      <c r="Z684" s="2"/>
      <c r="AA684" s="2">
        <v>27721505</v>
      </c>
      <c r="AB684" s="2">
        <f t="shared" si="794"/>
        <v>586.71</v>
      </c>
      <c r="AC684" s="2">
        <f t="shared" si="777"/>
        <v>586.71</v>
      </c>
      <c r="AD684" s="2">
        <f>ROUND((((ET684)-(EU684))+AE684),2)</f>
        <v>0</v>
      </c>
      <c r="AE684" s="2">
        <f>ROUND((EU684),2)</f>
        <v>0</v>
      </c>
      <c r="AF684" s="2">
        <f>ROUND((EV684),2)</f>
        <v>0</v>
      </c>
      <c r="AG684" s="2">
        <f t="shared" si="795"/>
        <v>0</v>
      </c>
      <c r="AH684" s="2">
        <f>(EW684)</f>
        <v>0</v>
      </c>
      <c r="AI684" s="2">
        <f>(EX684)</f>
        <v>0</v>
      </c>
      <c r="AJ684" s="2">
        <f t="shared" si="796"/>
        <v>0</v>
      </c>
      <c r="AK684" s="2">
        <v>586.71</v>
      </c>
      <c r="AL684" s="2">
        <v>586.71</v>
      </c>
      <c r="AM684" s="2">
        <v>0</v>
      </c>
      <c r="AN684" s="2">
        <v>0</v>
      </c>
      <c r="AO684" s="2">
        <v>0</v>
      </c>
      <c r="AP684" s="2">
        <v>0</v>
      </c>
      <c r="AQ684" s="2">
        <v>0</v>
      </c>
      <c r="AR684" s="2">
        <v>0</v>
      </c>
      <c r="AS684" s="2">
        <v>0</v>
      </c>
      <c r="AT684" s="2">
        <v>106</v>
      </c>
      <c r="AU684" s="2">
        <v>54</v>
      </c>
      <c r="AV684" s="2">
        <v>1</v>
      </c>
      <c r="AW684" s="2">
        <v>1</v>
      </c>
      <c r="AX684" s="2"/>
      <c r="AY684" s="2"/>
      <c r="AZ684" s="2">
        <v>1</v>
      </c>
      <c r="BA684" s="2">
        <v>1</v>
      </c>
      <c r="BB684" s="2">
        <v>1</v>
      </c>
      <c r="BC684" s="2">
        <v>1</v>
      </c>
      <c r="BD684" s="2" t="s">
        <v>6</v>
      </c>
      <c r="BE684" s="2" t="s">
        <v>6</v>
      </c>
      <c r="BF684" s="2" t="s">
        <v>6</v>
      </c>
      <c r="BG684" s="2" t="s">
        <v>6</v>
      </c>
      <c r="BH684" s="2">
        <v>3</v>
      </c>
      <c r="BI684" s="2">
        <v>1</v>
      </c>
      <c r="BJ684" s="2" t="s">
        <v>6</v>
      </c>
      <c r="BK684" s="2"/>
      <c r="BL684" s="2"/>
      <c r="BM684" s="2">
        <v>10001</v>
      </c>
      <c r="BN684" s="2">
        <v>0</v>
      </c>
      <c r="BO684" s="2" t="s">
        <v>6</v>
      </c>
      <c r="BP684" s="2">
        <v>0</v>
      </c>
      <c r="BQ684" s="2">
        <v>2</v>
      </c>
      <c r="BR684" s="2">
        <v>0</v>
      </c>
      <c r="BS684" s="2">
        <v>1</v>
      </c>
      <c r="BT684" s="2">
        <v>1</v>
      </c>
      <c r="BU684" s="2">
        <v>1</v>
      </c>
      <c r="BV684" s="2">
        <v>1</v>
      </c>
      <c r="BW684" s="2">
        <v>1</v>
      </c>
      <c r="BX684" s="2">
        <v>1</v>
      </c>
      <c r="BY684" s="2" t="s">
        <v>6</v>
      </c>
      <c r="BZ684" s="2">
        <v>118</v>
      </c>
      <c r="CA684" s="2">
        <v>63</v>
      </c>
      <c r="CB684" s="2"/>
      <c r="CC684" s="2"/>
      <c r="CD684" s="2"/>
      <c r="CE684" s="2"/>
      <c r="CF684" s="2">
        <v>0</v>
      </c>
      <c r="CG684" s="2">
        <v>0</v>
      </c>
      <c r="CH684" s="2"/>
      <c r="CI684" s="2"/>
      <c r="CJ684" s="2"/>
      <c r="CK684" s="2"/>
      <c r="CL684" s="2"/>
      <c r="CM684" s="2">
        <v>0</v>
      </c>
      <c r="CN684" s="2" t="s">
        <v>6</v>
      </c>
      <c r="CO684" s="2">
        <v>0</v>
      </c>
      <c r="CP684" s="2">
        <f t="shared" si="797"/>
        <v>2018.28</v>
      </c>
      <c r="CQ684" s="2">
        <f t="shared" si="798"/>
        <v>586.71</v>
      </c>
      <c r="CR684" s="2">
        <f t="shared" si="799"/>
        <v>0</v>
      </c>
      <c r="CS684" s="2">
        <f t="shared" si="800"/>
        <v>0</v>
      </c>
      <c r="CT684" s="2">
        <f t="shared" si="801"/>
        <v>0</v>
      </c>
      <c r="CU684" s="2">
        <f t="shared" si="802"/>
        <v>0</v>
      </c>
      <c r="CV684" s="2">
        <f t="shared" si="803"/>
        <v>0</v>
      </c>
      <c r="CW684" s="2">
        <f t="shared" si="804"/>
        <v>0</v>
      </c>
      <c r="CX684" s="2">
        <f t="shared" si="805"/>
        <v>0</v>
      </c>
      <c r="CY684" s="2">
        <f t="shared" si="806"/>
        <v>0</v>
      </c>
      <c r="CZ684" s="2">
        <f t="shared" si="807"/>
        <v>0</v>
      </c>
      <c r="DA684" s="2"/>
      <c r="DB684" s="2"/>
      <c r="DC684" s="2" t="s">
        <v>6</v>
      </c>
      <c r="DD684" s="2" t="s">
        <v>6</v>
      </c>
      <c r="DE684" s="2" t="s">
        <v>6</v>
      </c>
      <c r="DF684" s="2" t="s">
        <v>6</v>
      </c>
      <c r="DG684" s="2" t="s">
        <v>6</v>
      </c>
      <c r="DH684" s="2" t="s">
        <v>6</v>
      </c>
      <c r="DI684" s="2" t="s">
        <v>6</v>
      </c>
      <c r="DJ684" s="2" t="s">
        <v>6</v>
      </c>
      <c r="DK684" s="2" t="s">
        <v>6</v>
      </c>
      <c r="DL684" s="2" t="s">
        <v>6</v>
      </c>
      <c r="DM684" s="2" t="s">
        <v>6</v>
      </c>
      <c r="DN684" s="2">
        <v>0</v>
      </c>
      <c r="DO684" s="2">
        <v>0</v>
      </c>
      <c r="DP684" s="2">
        <v>1</v>
      </c>
      <c r="DQ684" s="2">
        <v>1</v>
      </c>
      <c r="DR684" s="2"/>
      <c r="DS684" s="2"/>
      <c r="DT684" s="2"/>
      <c r="DU684" s="2">
        <v>1005</v>
      </c>
      <c r="DV684" s="2" t="s">
        <v>96</v>
      </c>
      <c r="DW684" s="2" t="s">
        <v>96</v>
      </c>
      <c r="DX684" s="2">
        <v>1</v>
      </c>
      <c r="DY684" s="2"/>
      <c r="DZ684" s="2"/>
      <c r="EA684" s="2"/>
      <c r="EB684" s="2"/>
      <c r="EC684" s="2"/>
      <c r="ED684" s="2"/>
      <c r="EE684" s="2">
        <v>27029023</v>
      </c>
      <c r="EF684" s="2">
        <v>2</v>
      </c>
      <c r="EG684" s="2" t="s">
        <v>23</v>
      </c>
      <c r="EH684" s="2">
        <v>0</v>
      </c>
      <c r="EI684" s="2" t="s">
        <v>6</v>
      </c>
      <c r="EJ684" s="2">
        <v>1</v>
      </c>
      <c r="EK684" s="2">
        <v>10001</v>
      </c>
      <c r="EL684" s="2" t="s">
        <v>475</v>
      </c>
      <c r="EM684" s="2" t="s">
        <v>476</v>
      </c>
      <c r="EN684" s="2"/>
      <c r="EO684" s="2" t="s">
        <v>6</v>
      </c>
      <c r="EP684" s="2"/>
      <c r="EQ684" s="2">
        <v>0</v>
      </c>
      <c r="ER684" s="2">
        <v>586.71</v>
      </c>
      <c r="ES684" s="2">
        <v>586.71</v>
      </c>
      <c r="ET684" s="2">
        <v>0</v>
      </c>
      <c r="EU684" s="2">
        <v>0</v>
      </c>
      <c r="EV684" s="2">
        <v>0</v>
      </c>
      <c r="EW684" s="2">
        <v>0</v>
      </c>
      <c r="EX684" s="2">
        <v>0</v>
      </c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>
        <v>0</v>
      </c>
      <c r="FR684" s="2">
        <f t="shared" si="808"/>
        <v>0</v>
      </c>
      <c r="FS684" s="2">
        <v>0</v>
      </c>
      <c r="FT684" s="2" t="s">
        <v>27</v>
      </c>
      <c r="FU684" s="2" t="s">
        <v>28</v>
      </c>
      <c r="FV684" s="2"/>
      <c r="FW684" s="2"/>
      <c r="FX684" s="2">
        <v>106.2</v>
      </c>
      <c r="FY684" s="2">
        <v>53.55</v>
      </c>
      <c r="FZ684" s="2"/>
      <c r="GA684" s="2" t="s">
        <v>6</v>
      </c>
      <c r="GB684" s="2"/>
      <c r="GC684" s="2"/>
      <c r="GD684" s="2">
        <v>0</v>
      </c>
      <c r="GE684" s="2"/>
      <c r="GF684" s="2">
        <v>1051178621</v>
      </c>
      <c r="GG684" s="2">
        <v>2</v>
      </c>
      <c r="GH684" s="2">
        <v>4</v>
      </c>
      <c r="GI684" s="2">
        <v>-2</v>
      </c>
      <c r="GJ684" s="2">
        <v>0</v>
      </c>
      <c r="GK684" s="2">
        <f>ROUND(R684*(R12)/100,2)</f>
        <v>0</v>
      </c>
      <c r="GL684" s="2">
        <f t="shared" si="809"/>
        <v>0</v>
      </c>
      <c r="GM684" s="2">
        <f t="shared" si="810"/>
        <v>2018.28</v>
      </c>
      <c r="GN684" s="2">
        <f t="shared" si="811"/>
        <v>2018.28</v>
      </c>
      <c r="GO684" s="2">
        <f t="shared" si="812"/>
        <v>0</v>
      </c>
      <c r="GP684" s="2">
        <f t="shared" si="813"/>
        <v>0</v>
      </c>
      <c r="GQ684" s="2"/>
      <c r="GR684" s="2">
        <v>0</v>
      </c>
      <c r="GS684" s="2">
        <v>2</v>
      </c>
      <c r="GT684" s="2">
        <v>0</v>
      </c>
      <c r="GU684" s="2" t="s">
        <v>6</v>
      </c>
      <c r="GV684" s="2">
        <f t="shared" si="814"/>
        <v>0</v>
      </c>
      <c r="GW684" s="2">
        <v>1</v>
      </c>
      <c r="GX684" s="2">
        <f t="shared" si="815"/>
        <v>0</v>
      </c>
      <c r="GY684" s="2"/>
      <c r="GZ684" s="2"/>
      <c r="HA684" s="2">
        <v>0</v>
      </c>
      <c r="HB684" s="2">
        <v>0</v>
      </c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>
        <v>0</v>
      </c>
      <c r="IL684" s="2"/>
      <c r="IM684" s="2"/>
      <c r="IN684" s="2"/>
      <c r="IO684" s="2"/>
      <c r="IP684" s="2"/>
      <c r="IQ684" s="2"/>
      <c r="IR684" s="2"/>
      <c r="IS684" s="2"/>
      <c r="IT684" s="2"/>
      <c r="IU684" s="2"/>
    </row>
    <row r="685" spans="1:255" x14ac:dyDescent="0.2">
      <c r="A685">
        <v>18</v>
      </c>
      <c r="B685">
        <v>1</v>
      </c>
      <c r="C685">
        <v>1890</v>
      </c>
      <c r="E685" t="s">
        <v>800</v>
      </c>
      <c r="F685" t="s">
        <v>478</v>
      </c>
      <c r="G685" t="s">
        <v>479</v>
      </c>
      <c r="H685" t="s">
        <v>96</v>
      </c>
      <c r="I685">
        <f>I683*J685</f>
        <v>3.44</v>
      </c>
      <c r="J685">
        <v>100</v>
      </c>
      <c r="O685">
        <f t="shared" si="783"/>
        <v>2018.28</v>
      </c>
      <c r="P685">
        <f t="shared" si="784"/>
        <v>2018.28</v>
      </c>
      <c r="Q685">
        <f t="shared" si="785"/>
        <v>0</v>
      </c>
      <c r="R685">
        <f t="shared" si="786"/>
        <v>0</v>
      </c>
      <c r="S685">
        <f t="shared" si="787"/>
        <v>0</v>
      </c>
      <c r="T685">
        <f t="shared" si="788"/>
        <v>0</v>
      </c>
      <c r="U685">
        <f t="shared" si="789"/>
        <v>0</v>
      </c>
      <c r="V685">
        <f t="shared" si="790"/>
        <v>0</v>
      </c>
      <c r="W685">
        <f t="shared" si="791"/>
        <v>0</v>
      </c>
      <c r="X685">
        <f t="shared" si="792"/>
        <v>0</v>
      </c>
      <c r="Y685">
        <f t="shared" si="793"/>
        <v>0</v>
      </c>
      <c r="AA685">
        <v>27721504</v>
      </c>
      <c r="AB685">
        <f t="shared" si="794"/>
        <v>586.71</v>
      </c>
      <c r="AC685">
        <f t="shared" si="777"/>
        <v>586.71</v>
      </c>
      <c r="AD685">
        <f>ROUND((((ET685)-(EU685))+AE685),2)</f>
        <v>0</v>
      </c>
      <c r="AE685">
        <f>ROUND((EU685),2)</f>
        <v>0</v>
      </c>
      <c r="AF685">
        <f>ROUND((EV685),2)</f>
        <v>0</v>
      </c>
      <c r="AG685">
        <f t="shared" si="795"/>
        <v>0</v>
      </c>
      <c r="AH685">
        <f>(EW685)</f>
        <v>0</v>
      </c>
      <c r="AI685">
        <f>(EX685)</f>
        <v>0</v>
      </c>
      <c r="AJ685">
        <f t="shared" si="796"/>
        <v>0</v>
      </c>
      <c r="AK685">
        <v>586.71</v>
      </c>
      <c r="AL685">
        <v>586.71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106</v>
      </c>
      <c r="AU685">
        <v>54</v>
      </c>
      <c r="AV685">
        <v>1</v>
      </c>
      <c r="AW685">
        <v>1</v>
      </c>
      <c r="AZ685">
        <v>1</v>
      </c>
      <c r="BA685">
        <v>1</v>
      </c>
      <c r="BB685">
        <v>1</v>
      </c>
      <c r="BC685">
        <v>1</v>
      </c>
      <c r="BD685" t="s">
        <v>6</v>
      </c>
      <c r="BE685" t="s">
        <v>6</v>
      </c>
      <c r="BF685" t="s">
        <v>6</v>
      </c>
      <c r="BG685" t="s">
        <v>6</v>
      </c>
      <c r="BH685">
        <v>3</v>
      </c>
      <c r="BI685">
        <v>1</v>
      </c>
      <c r="BJ685" t="s">
        <v>6</v>
      </c>
      <c r="BM685">
        <v>10001</v>
      </c>
      <c r="BN685">
        <v>0</v>
      </c>
      <c r="BO685" t="s">
        <v>6</v>
      </c>
      <c r="BP685">
        <v>0</v>
      </c>
      <c r="BQ685">
        <v>2</v>
      </c>
      <c r="BR685">
        <v>0</v>
      </c>
      <c r="BS685">
        <v>1</v>
      </c>
      <c r="BT685">
        <v>1</v>
      </c>
      <c r="BU685">
        <v>1</v>
      </c>
      <c r="BV685">
        <v>1</v>
      </c>
      <c r="BW685">
        <v>1</v>
      </c>
      <c r="BX685">
        <v>1</v>
      </c>
      <c r="BY685" t="s">
        <v>6</v>
      </c>
      <c r="BZ685">
        <v>118</v>
      </c>
      <c r="CA685">
        <v>63</v>
      </c>
      <c r="CF685">
        <v>0</v>
      </c>
      <c r="CG685">
        <v>0</v>
      </c>
      <c r="CM685">
        <v>0</v>
      </c>
      <c r="CN685" t="s">
        <v>6</v>
      </c>
      <c r="CO685">
        <v>0</v>
      </c>
      <c r="CP685">
        <f t="shared" si="797"/>
        <v>2018.28</v>
      </c>
      <c r="CQ685">
        <f t="shared" si="798"/>
        <v>586.71</v>
      </c>
      <c r="CR685">
        <f t="shared" si="799"/>
        <v>0</v>
      </c>
      <c r="CS685">
        <f t="shared" si="800"/>
        <v>0</v>
      </c>
      <c r="CT685">
        <f t="shared" si="801"/>
        <v>0</v>
      </c>
      <c r="CU685">
        <f t="shared" si="802"/>
        <v>0</v>
      </c>
      <c r="CV685">
        <f t="shared" si="803"/>
        <v>0</v>
      </c>
      <c r="CW685">
        <f t="shared" si="804"/>
        <v>0</v>
      </c>
      <c r="CX685">
        <f t="shared" si="805"/>
        <v>0</v>
      </c>
      <c r="CY685">
        <f t="shared" si="806"/>
        <v>0</v>
      </c>
      <c r="CZ685">
        <f t="shared" si="807"/>
        <v>0</v>
      </c>
      <c r="DC685" t="s">
        <v>6</v>
      </c>
      <c r="DD685" t="s">
        <v>6</v>
      </c>
      <c r="DE685" t="s">
        <v>6</v>
      </c>
      <c r="DF685" t="s">
        <v>6</v>
      </c>
      <c r="DG685" t="s">
        <v>6</v>
      </c>
      <c r="DH685" t="s">
        <v>6</v>
      </c>
      <c r="DI685" t="s">
        <v>6</v>
      </c>
      <c r="DJ685" t="s">
        <v>6</v>
      </c>
      <c r="DK685" t="s">
        <v>6</v>
      </c>
      <c r="DL685" t="s">
        <v>6</v>
      </c>
      <c r="DM685" t="s">
        <v>6</v>
      </c>
      <c r="DN685">
        <v>0</v>
      </c>
      <c r="DO685">
        <v>0</v>
      </c>
      <c r="DP685">
        <v>1</v>
      </c>
      <c r="DQ685">
        <v>1</v>
      </c>
      <c r="DU685">
        <v>1005</v>
      </c>
      <c r="DV685" t="s">
        <v>96</v>
      </c>
      <c r="DW685" t="s">
        <v>96</v>
      </c>
      <c r="DX685">
        <v>1</v>
      </c>
      <c r="EE685">
        <v>27029023</v>
      </c>
      <c r="EF685">
        <v>2</v>
      </c>
      <c r="EG685" t="s">
        <v>23</v>
      </c>
      <c r="EH685">
        <v>0</v>
      </c>
      <c r="EI685" t="s">
        <v>6</v>
      </c>
      <c r="EJ685">
        <v>1</v>
      </c>
      <c r="EK685">
        <v>10001</v>
      </c>
      <c r="EL685" t="s">
        <v>475</v>
      </c>
      <c r="EM685" t="s">
        <v>476</v>
      </c>
      <c r="EO685" t="s">
        <v>6</v>
      </c>
      <c r="EQ685">
        <v>0</v>
      </c>
      <c r="ER685">
        <v>586.71</v>
      </c>
      <c r="ES685">
        <v>586.71</v>
      </c>
      <c r="ET685">
        <v>0</v>
      </c>
      <c r="EU685">
        <v>0</v>
      </c>
      <c r="EV685">
        <v>0</v>
      </c>
      <c r="EW685">
        <v>0</v>
      </c>
      <c r="EX685">
        <v>0</v>
      </c>
      <c r="EZ685">
        <v>5</v>
      </c>
      <c r="FC685">
        <v>1</v>
      </c>
      <c r="FD685">
        <v>18</v>
      </c>
      <c r="FF685">
        <v>692.32</v>
      </c>
      <c r="FQ685">
        <v>0</v>
      </c>
      <c r="FR685">
        <f t="shared" si="808"/>
        <v>0</v>
      </c>
      <c r="FS685">
        <v>0</v>
      </c>
      <c r="FT685" t="s">
        <v>27</v>
      </c>
      <c r="FU685" t="s">
        <v>28</v>
      </c>
      <c r="FX685">
        <v>106.2</v>
      </c>
      <c r="FY685">
        <v>53.55</v>
      </c>
      <c r="GA685" t="s">
        <v>480</v>
      </c>
      <c r="GD685">
        <v>0</v>
      </c>
      <c r="GF685">
        <v>1051178621</v>
      </c>
      <c r="GG685">
        <v>2</v>
      </c>
      <c r="GH685">
        <v>3</v>
      </c>
      <c r="GI685">
        <v>-2</v>
      </c>
      <c r="GJ685">
        <v>0</v>
      </c>
      <c r="GK685">
        <f>ROUND(R685*(S12)/100,2)</f>
        <v>0</v>
      </c>
      <c r="GL685">
        <f t="shared" si="809"/>
        <v>0</v>
      </c>
      <c r="GM685">
        <f t="shared" si="810"/>
        <v>2018.28</v>
      </c>
      <c r="GN685">
        <f t="shared" si="811"/>
        <v>2018.28</v>
      </c>
      <c r="GO685">
        <f t="shared" si="812"/>
        <v>0</v>
      </c>
      <c r="GP685">
        <f t="shared" si="813"/>
        <v>0</v>
      </c>
      <c r="GR685">
        <v>1</v>
      </c>
      <c r="GS685">
        <v>1</v>
      </c>
      <c r="GT685">
        <v>0</v>
      </c>
      <c r="GU685" t="s">
        <v>6</v>
      </c>
      <c r="GV685">
        <f t="shared" si="814"/>
        <v>0</v>
      </c>
      <c r="GW685">
        <v>1</v>
      </c>
      <c r="GX685">
        <f t="shared" si="815"/>
        <v>0</v>
      </c>
      <c r="HA685">
        <v>0</v>
      </c>
      <c r="HB685">
        <v>0</v>
      </c>
      <c r="IK685">
        <v>0</v>
      </c>
    </row>
    <row r="686" spans="1:255" x14ac:dyDescent="0.2">
      <c r="A686" s="2">
        <v>17</v>
      </c>
      <c r="B686" s="2">
        <v>1</v>
      </c>
      <c r="C686" s="2">
        <f>ROW(SmtRes!A1901)</f>
        <v>1901</v>
      </c>
      <c r="D686" s="2">
        <f>ROW(EtalonRes!A1901)</f>
        <v>1901</v>
      </c>
      <c r="E686" s="2" t="s">
        <v>801</v>
      </c>
      <c r="F686" s="2" t="s">
        <v>488</v>
      </c>
      <c r="G686" s="2" t="s">
        <v>489</v>
      </c>
      <c r="H686" s="2" t="s">
        <v>32</v>
      </c>
      <c r="I686" s="2">
        <f>ROUND(34.2/100,9)</f>
        <v>0.34200000000000003</v>
      </c>
      <c r="J686" s="2">
        <v>0</v>
      </c>
      <c r="K686" s="2"/>
      <c r="L686" s="2"/>
      <c r="M686" s="2"/>
      <c r="N686" s="2"/>
      <c r="O686" s="2">
        <f t="shared" si="783"/>
        <v>3545.59</v>
      </c>
      <c r="P686" s="2">
        <f t="shared" si="784"/>
        <v>2923.76</v>
      </c>
      <c r="Q686" s="2">
        <f t="shared" si="785"/>
        <v>109.1</v>
      </c>
      <c r="R686" s="2">
        <f t="shared" si="786"/>
        <v>21.51</v>
      </c>
      <c r="S686" s="2">
        <f t="shared" si="787"/>
        <v>512.73</v>
      </c>
      <c r="T686" s="2">
        <f t="shared" si="788"/>
        <v>0</v>
      </c>
      <c r="U686" s="2">
        <f t="shared" si="789"/>
        <v>58.664628</v>
      </c>
      <c r="V686" s="2">
        <f t="shared" si="790"/>
        <v>1.8083250000000004</v>
      </c>
      <c r="W686" s="2">
        <f t="shared" si="791"/>
        <v>0</v>
      </c>
      <c r="X686" s="2">
        <f t="shared" si="792"/>
        <v>566.29</v>
      </c>
      <c r="Y686" s="2">
        <f t="shared" si="793"/>
        <v>288.49</v>
      </c>
      <c r="Z686" s="2"/>
      <c r="AA686" s="2">
        <v>27721505</v>
      </c>
      <c r="AB686" s="2">
        <f t="shared" si="794"/>
        <v>10367.24</v>
      </c>
      <c r="AC686" s="2">
        <f t="shared" si="777"/>
        <v>8549.02</v>
      </c>
      <c r="AD686" s="2">
        <f>ROUND(((((ET686*1.25))-((EU686*1.25)))+AE686),2)</f>
        <v>319.01</v>
      </c>
      <c r="AE686" s="2">
        <f>ROUND(((EU686*1.25)),2)</f>
        <v>62.9</v>
      </c>
      <c r="AF686" s="2">
        <f>ROUND(((EV686*1.15)),2)</f>
        <v>1499.21</v>
      </c>
      <c r="AG686" s="2">
        <f t="shared" si="795"/>
        <v>0</v>
      </c>
      <c r="AH686" s="2">
        <f>((EW686*1.15))</f>
        <v>171.53399999999999</v>
      </c>
      <c r="AI686" s="2">
        <f>((EX686*1.25))</f>
        <v>5.2875000000000005</v>
      </c>
      <c r="AJ686" s="2">
        <f t="shared" si="796"/>
        <v>0</v>
      </c>
      <c r="AK686" s="2">
        <v>10107.89</v>
      </c>
      <c r="AL686" s="2">
        <v>8549.02</v>
      </c>
      <c r="AM686" s="2">
        <v>255.21</v>
      </c>
      <c r="AN686" s="2">
        <v>50.32</v>
      </c>
      <c r="AO686" s="2">
        <v>1303.6600000000001</v>
      </c>
      <c r="AP686" s="2">
        <v>0</v>
      </c>
      <c r="AQ686" s="2">
        <v>149.16</v>
      </c>
      <c r="AR686" s="2">
        <v>4.2300000000000004</v>
      </c>
      <c r="AS686" s="2">
        <v>0</v>
      </c>
      <c r="AT686" s="2">
        <v>106</v>
      </c>
      <c r="AU686" s="2">
        <v>54</v>
      </c>
      <c r="AV686" s="2">
        <v>1</v>
      </c>
      <c r="AW686" s="2">
        <v>1</v>
      </c>
      <c r="AX686" s="2"/>
      <c r="AY686" s="2"/>
      <c r="AZ686" s="2">
        <v>1</v>
      </c>
      <c r="BA686" s="2">
        <v>1</v>
      </c>
      <c r="BB686" s="2">
        <v>1</v>
      </c>
      <c r="BC686" s="2">
        <v>1</v>
      </c>
      <c r="BD686" s="2" t="s">
        <v>6</v>
      </c>
      <c r="BE686" s="2" t="s">
        <v>6</v>
      </c>
      <c r="BF686" s="2" t="s">
        <v>6</v>
      </c>
      <c r="BG686" s="2" t="s">
        <v>6</v>
      </c>
      <c r="BH686" s="2">
        <v>0</v>
      </c>
      <c r="BI686" s="2">
        <v>1</v>
      </c>
      <c r="BJ686" s="2" t="s">
        <v>490</v>
      </c>
      <c r="BK686" s="2"/>
      <c r="BL686" s="2"/>
      <c r="BM686" s="2">
        <v>10001</v>
      </c>
      <c r="BN686" s="2">
        <v>0</v>
      </c>
      <c r="BO686" s="2" t="s">
        <v>6</v>
      </c>
      <c r="BP686" s="2">
        <v>0</v>
      </c>
      <c r="BQ686" s="2">
        <v>2</v>
      </c>
      <c r="BR686" s="2">
        <v>0</v>
      </c>
      <c r="BS686" s="2">
        <v>1</v>
      </c>
      <c r="BT686" s="2">
        <v>1</v>
      </c>
      <c r="BU686" s="2">
        <v>1</v>
      </c>
      <c r="BV686" s="2">
        <v>1</v>
      </c>
      <c r="BW686" s="2">
        <v>1</v>
      </c>
      <c r="BX686" s="2">
        <v>1</v>
      </c>
      <c r="BY686" s="2" t="s">
        <v>6</v>
      </c>
      <c r="BZ686" s="2">
        <v>118</v>
      </c>
      <c r="CA686" s="2">
        <v>63</v>
      </c>
      <c r="CB686" s="2"/>
      <c r="CC686" s="2"/>
      <c r="CD686" s="2"/>
      <c r="CE686" s="2"/>
      <c r="CF686" s="2">
        <v>0</v>
      </c>
      <c r="CG686" s="2">
        <v>0</v>
      </c>
      <c r="CH686" s="2"/>
      <c r="CI686" s="2"/>
      <c r="CJ686" s="2"/>
      <c r="CK686" s="2"/>
      <c r="CL686" s="2"/>
      <c r="CM686" s="2">
        <v>0</v>
      </c>
      <c r="CN686" s="2" t="s">
        <v>1470</v>
      </c>
      <c r="CO686" s="2">
        <v>0</v>
      </c>
      <c r="CP686" s="2">
        <f t="shared" si="797"/>
        <v>3545.59</v>
      </c>
      <c r="CQ686" s="2">
        <f t="shared" si="798"/>
        <v>8549.02</v>
      </c>
      <c r="CR686" s="2">
        <f t="shared" si="799"/>
        <v>319.01</v>
      </c>
      <c r="CS686" s="2">
        <f t="shared" si="800"/>
        <v>62.9</v>
      </c>
      <c r="CT686" s="2">
        <f t="shared" si="801"/>
        <v>1499.21</v>
      </c>
      <c r="CU686" s="2">
        <f t="shared" si="802"/>
        <v>0</v>
      </c>
      <c r="CV686" s="2">
        <f t="shared" si="803"/>
        <v>171.53399999999999</v>
      </c>
      <c r="CW686" s="2">
        <f t="shared" si="804"/>
        <v>5.2875000000000005</v>
      </c>
      <c r="CX686" s="2">
        <f t="shared" si="805"/>
        <v>0</v>
      </c>
      <c r="CY686" s="2">
        <f t="shared" si="806"/>
        <v>566.2944</v>
      </c>
      <c r="CZ686" s="2">
        <f t="shared" si="807"/>
        <v>288.4896</v>
      </c>
      <c r="DA686" s="2"/>
      <c r="DB686" s="2"/>
      <c r="DC686" s="2" t="s">
        <v>6</v>
      </c>
      <c r="DD686" s="2" t="s">
        <v>6</v>
      </c>
      <c r="DE686" s="2" t="s">
        <v>102</v>
      </c>
      <c r="DF686" s="2" t="s">
        <v>102</v>
      </c>
      <c r="DG686" s="2" t="s">
        <v>103</v>
      </c>
      <c r="DH686" s="2" t="s">
        <v>6</v>
      </c>
      <c r="DI686" s="2" t="s">
        <v>103</v>
      </c>
      <c r="DJ686" s="2" t="s">
        <v>102</v>
      </c>
      <c r="DK686" s="2" t="s">
        <v>6</v>
      </c>
      <c r="DL686" s="2" t="s">
        <v>6</v>
      </c>
      <c r="DM686" s="2" t="s">
        <v>6</v>
      </c>
      <c r="DN686" s="2">
        <v>0</v>
      </c>
      <c r="DO686" s="2">
        <v>0</v>
      </c>
      <c r="DP686" s="2">
        <v>1</v>
      </c>
      <c r="DQ686" s="2">
        <v>1</v>
      </c>
      <c r="DR686" s="2"/>
      <c r="DS686" s="2"/>
      <c r="DT686" s="2"/>
      <c r="DU686" s="2">
        <v>1005</v>
      </c>
      <c r="DV686" s="2" t="s">
        <v>32</v>
      </c>
      <c r="DW686" s="2" t="s">
        <v>32</v>
      </c>
      <c r="DX686" s="2">
        <v>100</v>
      </c>
      <c r="DY686" s="2"/>
      <c r="DZ686" s="2"/>
      <c r="EA686" s="2"/>
      <c r="EB686" s="2"/>
      <c r="EC686" s="2"/>
      <c r="ED686" s="2"/>
      <c r="EE686" s="2">
        <v>27029023</v>
      </c>
      <c r="EF686" s="2">
        <v>2</v>
      </c>
      <c r="EG686" s="2" t="s">
        <v>23</v>
      </c>
      <c r="EH686" s="2">
        <v>0</v>
      </c>
      <c r="EI686" s="2" t="s">
        <v>6</v>
      </c>
      <c r="EJ686" s="2">
        <v>1</v>
      </c>
      <c r="EK686" s="2">
        <v>10001</v>
      </c>
      <c r="EL686" s="2" t="s">
        <v>475</v>
      </c>
      <c r="EM686" s="2" t="s">
        <v>476</v>
      </c>
      <c r="EN686" s="2"/>
      <c r="EO686" s="2" t="s">
        <v>106</v>
      </c>
      <c r="EP686" s="2"/>
      <c r="EQ686" s="2">
        <v>0</v>
      </c>
      <c r="ER686" s="2">
        <v>10107.89</v>
      </c>
      <c r="ES686" s="2">
        <v>8549.02</v>
      </c>
      <c r="ET686" s="2">
        <v>255.21</v>
      </c>
      <c r="EU686" s="2">
        <v>50.32</v>
      </c>
      <c r="EV686" s="2">
        <v>1303.6600000000001</v>
      </c>
      <c r="EW686" s="2">
        <v>149.16</v>
      </c>
      <c r="EX686" s="2">
        <v>4.2300000000000004</v>
      </c>
      <c r="EY686" s="2">
        <v>0</v>
      </c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>
        <v>0</v>
      </c>
      <c r="FR686" s="2">
        <f t="shared" si="808"/>
        <v>0</v>
      </c>
      <c r="FS686" s="2">
        <v>0</v>
      </c>
      <c r="FT686" s="2" t="s">
        <v>27</v>
      </c>
      <c r="FU686" s="2" t="s">
        <v>28</v>
      </c>
      <c r="FV686" s="2"/>
      <c r="FW686" s="2"/>
      <c r="FX686" s="2">
        <v>106.2</v>
      </c>
      <c r="FY686" s="2">
        <v>53.55</v>
      </c>
      <c r="FZ686" s="2"/>
      <c r="GA686" s="2" t="s">
        <v>6</v>
      </c>
      <c r="GB686" s="2"/>
      <c r="GC686" s="2"/>
      <c r="GD686" s="2">
        <v>0</v>
      </c>
      <c r="GE686" s="2"/>
      <c r="GF686" s="2">
        <v>-330529066</v>
      </c>
      <c r="GG686" s="2">
        <v>2</v>
      </c>
      <c r="GH686" s="2">
        <v>1</v>
      </c>
      <c r="GI686" s="2">
        <v>-2</v>
      </c>
      <c r="GJ686" s="2">
        <v>0</v>
      </c>
      <c r="GK686" s="2">
        <f>ROUND(R686*(R12)/100,2)</f>
        <v>0</v>
      </c>
      <c r="GL686" s="2">
        <f t="shared" si="809"/>
        <v>0</v>
      </c>
      <c r="GM686" s="2">
        <f t="shared" si="810"/>
        <v>4400.37</v>
      </c>
      <c r="GN686" s="2">
        <f t="shared" si="811"/>
        <v>4400.37</v>
      </c>
      <c r="GO686" s="2">
        <f t="shared" si="812"/>
        <v>0</v>
      </c>
      <c r="GP686" s="2">
        <f t="shared" si="813"/>
        <v>0</v>
      </c>
      <c r="GQ686" s="2"/>
      <c r="GR686" s="2">
        <v>0</v>
      </c>
      <c r="GS686" s="2">
        <v>3</v>
      </c>
      <c r="GT686" s="2">
        <v>0</v>
      </c>
      <c r="GU686" s="2" t="s">
        <v>6</v>
      </c>
      <c r="GV686" s="2">
        <f t="shared" si="814"/>
        <v>0</v>
      </c>
      <c r="GW686" s="2">
        <v>1</v>
      </c>
      <c r="GX686" s="2">
        <f t="shared" si="815"/>
        <v>0</v>
      </c>
      <c r="GY686" s="2"/>
      <c r="GZ686" s="2"/>
      <c r="HA686" s="2">
        <v>0</v>
      </c>
      <c r="HB686" s="2">
        <v>0</v>
      </c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>
        <v>0</v>
      </c>
      <c r="IL686" s="2"/>
      <c r="IM686" s="2"/>
      <c r="IN686" s="2"/>
      <c r="IO686" s="2"/>
      <c r="IP686" s="2"/>
      <c r="IQ686" s="2"/>
      <c r="IR686" s="2"/>
      <c r="IS686" s="2"/>
      <c r="IT686" s="2"/>
      <c r="IU686" s="2"/>
    </row>
    <row r="687" spans="1:255" x14ac:dyDescent="0.2">
      <c r="A687">
        <v>17</v>
      </c>
      <c r="B687">
        <v>1</v>
      </c>
      <c r="C687">
        <f>ROW(SmtRes!A1912)</f>
        <v>1912</v>
      </c>
      <c r="D687">
        <f>ROW(EtalonRes!A1912)</f>
        <v>1912</v>
      </c>
      <c r="E687" t="s">
        <v>801</v>
      </c>
      <c r="F687" t="s">
        <v>488</v>
      </c>
      <c r="G687" t="s">
        <v>489</v>
      </c>
      <c r="H687" t="s">
        <v>32</v>
      </c>
      <c r="I687">
        <f>ROUND(34.2/100,9)</f>
        <v>0.34200000000000003</v>
      </c>
      <c r="J687">
        <v>0</v>
      </c>
      <c r="O687">
        <f t="shared" si="783"/>
        <v>3545.59</v>
      </c>
      <c r="P687">
        <f t="shared" si="784"/>
        <v>2923.76</v>
      </c>
      <c r="Q687">
        <f t="shared" si="785"/>
        <v>109.1</v>
      </c>
      <c r="R687">
        <f t="shared" si="786"/>
        <v>21.51</v>
      </c>
      <c r="S687">
        <f t="shared" si="787"/>
        <v>512.73</v>
      </c>
      <c r="T687">
        <f t="shared" si="788"/>
        <v>0</v>
      </c>
      <c r="U687">
        <f t="shared" si="789"/>
        <v>58.664628</v>
      </c>
      <c r="V687">
        <f t="shared" si="790"/>
        <v>1.8083250000000004</v>
      </c>
      <c r="W687">
        <f t="shared" si="791"/>
        <v>0</v>
      </c>
      <c r="X687">
        <f t="shared" si="792"/>
        <v>566.29</v>
      </c>
      <c r="Y687">
        <f t="shared" si="793"/>
        <v>288.49</v>
      </c>
      <c r="AA687">
        <v>27721504</v>
      </c>
      <c r="AB687">
        <f t="shared" si="794"/>
        <v>10367.24</v>
      </c>
      <c r="AC687">
        <f t="shared" si="777"/>
        <v>8549.02</v>
      </c>
      <c r="AD687">
        <f>ROUND(((((ET687*1.25))-((EU687*1.25)))+AE687),2)</f>
        <v>319.01</v>
      </c>
      <c r="AE687">
        <f>ROUND(((EU687*1.25)),2)</f>
        <v>62.9</v>
      </c>
      <c r="AF687">
        <f>ROUND(((EV687*1.15)),2)</f>
        <v>1499.21</v>
      </c>
      <c r="AG687">
        <f t="shared" si="795"/>
        <v>0</v>
      </c>
      <c r="AH687">
        <f>((EW687*1.15))</f>
        <v>171.53399999999999</v>
      </c>
      <c r="AI687">
        <f>((EX687*1.25))</f>
        <v>5.2875000000000005</v>
      </c>
      <c r="AJ687">
        <f t="shared" si="796"/>
        <v>0</v>
      </c>
      <c r="AK687">
        <v>10107.89</v>
      </c>
      <c r="AL687">
        <v>8549.02</v>
      </c>
      <c r="AM687">
        <v>255.21</v>
      </c>
      <c r="AN687">
        <v>50.32</v>
      </c>
      <c r="AO687">
        <v>1303.6600000000001</v>
      </c>
      <c r="AP687">
        <v>0</v>
      </c>
      <c r="AQ687">
        <v>149.16</v>
      </c>
      <c r="AR687">
        <v>4.2300000000000004</v>
      </c>
      <c r="AS687">
        <v>0</v>
      </c>
      <c r="AT687">
        <v>106</v>
      </c>
      <c r="AU687">
        <v>54</v>
      </c>
      <c r="AV687">
        <v>1</v>
      </c>
      <c r="AW687">
        <v>1</v>
      </c>
      <c r="AZ687">
        <v>1</v>
      </c>
      <c r="BA687">
        <v>1</v>
      </c>
      <c r="BB687">
        <v>1</v>
      </c>
      <c r="BC687">
        <v>1</v>
      </c>
      <c r="BD687" t="s">
        <v>6</v>
      </c>
      <c r="BE687" t="s">
        <v>6</v>
      </c>
      <c r="BF687" t="s">
        <v>6</v>
      </c>
      <c r="BG687" t="s">
        <v>6</v>
      </c>
      <c r="BH687">
        <v>0</v>
      </c>
      <c r="BI687">
        <v>1</v>
      </c>
      <c r="BJ687" t="s">
        <v>490</v>
      </c>
      <c r="BM687">
        <v>10001</v>
      </c>
      <c r="BN687">
        <v>0</v>
      </c>
      <c r="BO687" t="s">
        <v>6</v>
      </c>
      <c r="BP687">
        <v>0</v>
      </c>
      <c r="BQ687">
        <v>2</v>
      </c>
      <c r="BR687">
        <v>0</v>
      </c>
      <c r="BS687">
        <v>1</v>
      </c>
      <c r="BT687">
        <v>1</v>
      </c>
      <c r="BU687">
        <v>1</v>
      </c>
      <c r="BV687">
        <v>1</v>
      </c>
      <c r="BW687">
        <v>1</v>
      </c>
      <c r="BX687">
        <v>1</v>
      </c>
      <c r="BY687" t="s">
        <v>6</v>
      </c>
      <c r="BZ687">
        <v>118</v>
      </c>
      <c r="CA687">
        <v>63</v>
      </c>
      <c r="CF687">
        <v>0</v>
      </c>
      <c r="CG687">
        <v>0</v>
      </c>
      <c r="CM687">
        <v>0</v>
      </c>
      <c r="CN687" t="s">
        <v>1470</v>
      </c>
      <c r="CO687">
        <v>0</v>
      </c>
      <c r="CP687">
        <f t="shared" si="797"/>
        <v>3545.59</v>
      </c>
      <c r="CQ687">
        <f t="shared" si="798"/>
        <v>8549.02</v>
      </c>
      <c r="CR687">
        <f t="shared" si="799"/>
        <v>319.01</v>
      </c>
      <c r="CS687">
        <f t="shared" si="800"/>
        <v>62.9</v>
      </c>
      <c r="CT687">
        <f t="shared" si="801"/>
        <v>1499.21</v>
      </c>
      <c r="CU687">
        <f t="shared" si="802"/>
        <v>0</v>
      </c>
      <c r="CV687">
        <f t="shared" si="803"/>
        <v>171.53399999999999</v>
      </c>
      <c r="CW687">
        <f t="shared" si="804"/>
        <v>5.2875000000000005</v>
      </c>
      <c r="CX687">
        <f t="shared" si="805"/>
        <v>0</v>
      </c>
      <c r="CY687">
        <f t="shared" si="806"/>
        <v>566.2944</v>
      </c>
      <c r="CZ687">
        <f t="shared" si="807"/>
        <v>288.4896</v>
      </c>
      <c r="DC687" t="s">
        <v>6</v>
      </c>
      <c r="DD687" t="s">
        <v>6</v>
      </c>
      <c r="DE687" t="s">
        <v>102</v>
      </c>
      <c r="DF687" t="s">
        <v>102</v>
      </c>
      <c r="DG687" t="s">
        <v>103</v>
      </c>
      <c r="DH687" t="s">
        <v>6</v>
      </c>
      <c r="DI687" t="s">
        <v>103</v>
      </c>
      <c r="DJ687" t="s">
        <v>102</v>
      </c>
      <c r="DK687" t="s">
        <v>6</v>
      </c>
      <c r="DL687" t="s">
        <v>6</v>
      </c>
      <c r="DM687" t="s">
        <v>6</v>
      </c>
      <c r="DN687">
        <v>0</v>
      </c>
      <c r="DO687">
        <v>0</v>
      </c>
      <c r="DP687">
        <v>1</v>
      </c>
      <c r="DQ687">
        <v>1</v>
      </c>
      <c r="DU687">
        <v>1005</v>
      </c>
      <c r="DV687" t="s">
        <v>32</v>
      </c>
      <c r="DW687" t="s">
        <v>32</v>
      </c>
      <c r="DX687">
        <v>100</v>
      </c>
      <c r="EE687">
        <v>27029023</v>
      </c>
      <c r="EF687">
        <v>2</v>
      </c>
      <c r="EG687" t="s">
        <v>23</v>
      </c>
      <c r="EH687">
        <v>0</v>
      </c>
      <c r="EI687" t="s">
        <v>6</v>
      </c>
      <c r="EJ687">
        <v>1</v>
      </c>
      <c r="EK687">
        <v>10001</v>
      </c>
      <c r="EL687" t="s">
        <v>475</v>
      </c>
      <c r="EM687" t="s">
        <v>476</v>
      </c>
      <c r="EO687" t="s">
        <v>106</v>
      </c>
      <c r="EQ687">
        <v>0</v>
      </c>
      <c r="ER687">
        <v>10107.89</v>
      </c>
      <c r="ES687">
        <v>8549.02</v>
      </c>
      <c r="ET687">
        <v>255.21</v>
      </c>
      <c r="EU687">
        <v>50.32</v>
      </c>
      <c r="EV687">
        <v>1303.6600000000001</v>
      </c>
      <c r="EW687">
        <v>149.16</v>
      </c>
      <c r="EX687">
        <v>4.2300000000000004</v>
      </c>
      <c r="EY687">
        <v>0</v>
      </c>
      <c r="FQ687">
        <v>0</v>
      </c>
      <c r="FR687">
        <f t="shared" si="808"/>
        <v>0</v>
      </c>
      <c r="FS687">
        <v>0</v>
      </c>
      <c r="FT687" t="s">
        <v>27</v>
      </c>
      <c r="FU687" t="s">
        <v>28</v>
      </c>
      <c r="FX687">
        <v>106.2</v>
      </c>
      <c r="FY687">
        <v>53.55</v>
      </c>
      <c r="GA687" t="s">
        <v>6</v>
      </c>
      <c r="GD687">
        <v>0</v>
      </c>
      <c r="GF687">
        <v>-330529066</v>
      </c>
      <c r="GG687">
        <v>2</v>
      </c>
      <c r="GH687">
        <v>1</v>
      </c>
      <c r="GI687">
        <v>-2</v>
      </c>
      <c r="GJ687">
        <v>0</v>
      </c>
      <c r="GK687">
        <f>ROUND(R687*(S12)/100,2)</f>
        <v>0</v>
      </c>
      <c r="GL687">
        <f t="shared" si="809"/>
        <v>0</v>
      </c>
      <c r="GM687">
        <f t="shared" si="810"/>
        <v>4400.37</v>
      </c>
      <c r="GN687">
        <f t="shared" si="811"/>
        <v>4400.37</v>
      </c>
      <c r="GO687">
        <f t="shared" si="812"/>
        <v>0</v>
      </c>
      <c r="GP687">
        <f t="shared" si="813"/>
        <v>0</v>
      </c>
      <c r="GR687">
        <v>0</v>
      </c>
      <c r="GS687">
        <v>0</v>
      </c>
      <c r="GT687">
        <v>0</v>
      </c>
      <c r="GU687" t="s">
        <v>6</v>
      </c>
      <c r="GV687">
        <f t="shared" si="814"/>
        <v>0</v>
      </c>
      <c r="GW687">
        <v>1</v>
      </c>
      <c r="GX687">
        <f t="shared" si="815"/>
        <v>0</v>
      </c>
      <c r="HA687">
        <v>0</v>
      </c>
      <c r="HB687">
        <v>0</v>
      </c>
      <c r="IK687">
        <v>0</v>
      </c>
    </row>
    <row r="688" spans="1:255" x14ac:dyDescent="0.2">
      <c r="A688" s="2">
        <v>18</v>
      </c>
      <c r="B688" s="2">
        <v>1</v>
      </c>
      <c r="C688" s="2">
        <v>1901</v>
      </c>
      <c r="D688" s="2"/>
      <c r="E688" s="2" t="s">
        <v>802</v>
      </c>
      <c r="F688" s="2" t="s">
        <v>478</v>
      </c>
      <c r="G688" s="2" t="s">
        <v>803</v>
      </c>
      <c r="H688" s="2" t="s">
        <v>96</v>
      </c>
      <c r="I688" s="2">
        <f>I686*J688</f>
        <v>34.200000000000003</v>
      </c>
      <c r="J688" s="2">
        <v>100</v>
      </c>
      <c r="K688" s="2"/>
      <c r="L688" s="2"/>
      <c r="M688" s="2"/>
      <c r="N688" s="2"/>
      <c r="O688" s="2">
        <f t="shared" si="783"/>
        <v>17531.95</v>
      </c>
      <c r="P688" s="2">
        <f t="shared" si="784"/>
        <v>17531.95</v>
      </c>
      <c r="Q688" s="2">
        <f t="shared" si="785"/>
        <v>0</v>
      </c>
      <c r="R688" s="2">
        <f t="shared" si="786"/>
        <v>0</v>
      </c>
      <c r="S688" s="2">
        <f t="shared" si="787"/>
        <v>0</v>
      </c>
      <c r="T688" s="2">
        <f t="shared" si="788"/>
        <v>0</v>
      </c>
      <c r="U688" s="2">
        <f t="shared" si="789"/>
        <v>0</v>
      </c>
      <c r="V688" s="2">
        <f t="shared" si="790"/>
        <v>0</v>
      </c>
      <c r="W688" s="2">
        <f t="shared" si="791"/>
        <v>0</v>
      </c>
      <c r="X688" s="2">
        <f t="shared" si="792"/>
        <v>0</v>
      </c>
      <c r="Y688" s="2">
        <f t="shared" si="793"/>
        <v>0</v>
      </c>
      <c r="Z688" s="2"/>
      <c r="AA688" s="2">
        <v>27721505</v>
      </c>
      <c r="AB688" s="2">
        <f t="shared" si="794"/>
        <v>512.63</v>
      </c>
      <c r="AC688" s="2">
        <f t="shared" si="777"/>
        <v>512.63</v>
      </c>
      <c r="AD688" s="2">
        <f>ROUND((((ET688)-(EU688))+AE688),2)</f>
        <v>0</v>
      </c>
      <c r="AE688" s="2">
        <f>ROUND((EU688),2)</f>
        <v>0</v>
      </c>
      <c r="AF688" s="2">
        <f>ROUND((EV688),2)</f>
        <v>0</v>
      </c>
      <c r="AG688" s="2">
        <f t="shared" si="795"/>
        <v>0</v>
      </c>
      <c r="AH688" s="2">
        <f>(EW688)</f>
        <v>0</v>
      </c>
      <c r="AI688" s="2">
        <f>(EX688)</f>
        <v>0</v>
      </c>
      <c r="AJ688" s="2">
        <f t="shared" si="796"/>
        <v>0</v>
      </c>
      <c r="AK688" s="2">
        <v>512.63</v>
      </c>
      <c r="AL688" s="2">
        <v>512.63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106</v>
      </c>
      <c r="AU688" s="2">
        <v>54</v>
      </c>
      <c r="AV688" s="2">
        <v>1</v>
      </c>
      <c r="AW688" s="2">
        <v>1</v>
      </c>
      <c r="AX688" s="2"/>
      <c r="AY688" s="2"/>
      <c r="AZ688" s="2">
        <v>1</v>
      </c>
      <c r="BA688" s="2">
        <v>1</v>
      </c>
      <c r="BB688" s="2">
        <v>1</v>
      </c>
      <c r="BC688" s="2">
        <v>1</v>
      </c>
      <c r="BD688" s="2" t="s">
        <v>6</v>
      </c>
      <c r="BE688" s="2" t="s">
        <v>6</v>
      </c>
      <c r="BF688" s="2" t="s">
        <v>6</v>
      </c>
      <c r="BG688" s="2" t="s">
        <v>6</v>
      </c>
      <c r="BH688" s="2">
        <v>3</v>
      </c>
      <c r="BI688" s="2">
        <v>1</v>
      </c>
      <c r="BJ688" s="2" t="s">
        <v>6</v>
      </c>
      <c r="BK688" s="2"/>
      <c r="BL688" s="2"/>
      <c r="BM688" s="2">
        <v>10001</v>
      </c>
      <c r="BN688" s="2">
        <v>0</v>
      </c>
      <c r="BO688" s="2" t="s">
        <v>6</v>
      </c>
      <c r="BP688" s="2">
        <v>0</v>
      </c>
      <c r="BQ688" s="2">
        <v>2</v>
      </c>
      <c r="BR688" s="2">
        <v>0</v>
      </c>
      <c r="BS688" s="2">
        <v>1</v>
      </c>
      <c r="BT688" s="2">
        <v>1</v>
      </c>
      <c r="BU688" s="2">
        <v>1</v>
      </c>
      <c r="BV688" s="2">
        <v>1</v>
      </c>
      <c r="BW688" s="2">
        <v>1</v>
      </c>
      <c r="BX688" s="2">
        <v>1</v>
      </c>
      <c r="BY688" s="2" t="s">
        <v>6</v>
      </c>
      <c r="BZ688" s="2">
        <v>118</v>
      </c>
      <c r="CA688" s="2">
        <v>63</v>
      </c>
      <c r="CB688" s="2"/>
      <c r="CC688" s="2"/>
      <c r="CD688" s="2"/>
      <c r="CE688" s="2"/>
      <c r="CF688" s="2">
        <v>0</v>
      </c>
      <c r="CG688" s="2">
        <v>0</v>
      </c>
      <c r="CH688" s="2"/>
      <c r="CI688" s="2"/>
      <c r="CJ688" s="2"/>
      <c r="CK688" s="2"/>
      <c r="CL688" s="2"/>
      <c r="CM688" s="2">
        <v>0</v>
      </c>
      <c r="CN688" s="2" t="s">
        <v>6</v>
      </c>
      <c r="CO688" s="2">
        <v>0</v>
      </c>
      <c r="CP688" s="2">
        <f t="shared" si="797"/>
        <v>17531.95</v>
      </c>
      <c r="CQ688" s="2">
        <f t="shared" si="798"/>
        <v>512.63</v>
      </c>
      <c r="CR688" s="2">
        <f t="shared" si="799"/>
        <v>0</v>
      </c>
      <c r="CS688" s="2">
        <f t="shared" si="800"/>
        <v>0</v>
      </c>
      <c r="CT688" s="2">
        <f t="shared" si="801"/>
        <v>0</v>
      </c>
      <c r="CU688" s="2">
        <f t="shared" si="802"/>
        <v>0</v>
      </c>
      <c r="CV688" s="2">
        <f t="shared" si="803"/>
        <v>0</v>
      </c>
      <c r="CW688" s="2">
        <f t="shared" si="804"/>
        <v>0</v>
      </c>
      <c r="CX688" s="2">
        <f t="shared" si="805"/>
        <v>0</v>
      </c>
      <c r="CY688" s="2">
        <f t="shared" si="806"/>
        <v>0</v>
      </c>
      <c r="CZ688" s="2">
        <f t="shared" si="807"/>
        <v>0</v>
      </c>
      <c r="DA688" s="2"/>
      <c r="DB688" s="2"/>
      <c r="DC688" s="2" t="s">
        <v>6</v>
      </c>
      <c r="DD688" s="2" t="s">
        <v>6</v>
      </c>
      <c r="DE688" s="2" t="s">
        <v>6</v>
      </c>
      <c r="DF688" s="2" t="s">
        <v>6</v>
      </c>
      <c r="DG688" s="2" t="s">
        <v>6</v>
      </c>
      <c r="DH688" s="2" t="s">
        <v>6</v>
      </c>
      <c r="DI688" s="2" t="s">
        <v>6</v>
      </c>
      <c r="DJ688" s="2" t="s">
        <v>6</v>
      </c>
      <c r="DK688" s="2" t="s">
        <v>6</v>
      </c>
      <c r="DL688" s="2" t="s">
        <v>6</v>
      </c>
      <c r="DM688" s="2" t="s">
        <v>6</v>
      </c>
      <c r="DN688" s="2">
        <v>0</v>
      </c>
      <c r="DO688" s="2">
        <v>0</v>
      </c>
      <c r="DP688" s="2">
        <v>1</v>
      </c>
      <c r="DQ688" s="2">
        <v>1</v>
      </c>
      <c r="DR688" s="2"/>
      <c r="DS688" s="2"/>
      <c r="DT688" s="2"/>
      <c r="DU688" s="2">
        <v>1005</v>
      </c>
      <c r="DV688" s="2" t="s">
        <v>96</v>
      </c>
      <c r="DW688" s="2" t="s">
        <v>96</v>
      </c>
      <c r="DX688" s="2">
        <v>1</v>
      </c>
      <c r="DY688" s="2"/>
      <c r="DZ688" s="2"/>
      <c r="EA688" s="2"/>
      <c r="EB688" s="2"/>
      <c r="EC688" s="2"/>
      <c r="ED688" s="2"/>
      <c r="EE688" s="2">
        <v>27029023</v>
      </c>
      <c r="EF688" s="2">
        <v>2</v>
      </c>
      <c r="EG688" s="2" t="s">
        <v>23</v>
      </c>
      <c r="EH688" s="2">
        <v>0</v>
      </c>
      <c r="EI688" s="2" t="s">
        <v>6</v>
      </c>
      <c r="EJ688" s="2">
        <v>1</v>
      </c>
      <c r="EK688" s="2">
        <v>10001</v>
      </c>
      <c r="EL688" s="2" t="s">
        <v>475</v>
      </c>
      <c r="EM688" s="2" t="s">
        <v>476</v>
      </c>
      <c r="EN688" s="2"/>
      <c r="EO688" s="2" t="s">
        <v>6</v>
      </c>
      <c r="EP688" s="2"/>
      <c r="EQ688" s="2">
        <v>0</v>
      </c>
      <c r="ER688" s="2">
        <v>512.63</v>
      </c>
      <c r="ES688" s="2">
        <v>512.63</v>
      </c>
      <c r="ET688" s="2">
        <v>0</v>
      </c>
      <c r="EU688" s="2">
        <v>0</v>
      </c>
      <c r="EV688" s="2">
        <v>0</v>
      </c>
      <c r="EW688" s="2">
        <v>0</v>
      </c>
      <c r="EX688" s="2">
        <v>0</v>
      </c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>
        <v>0</v>
      </c>
      <c r="FR688" s="2">
        <f t="shared" si="808"/>
        <v>0</v>
      </c>
      <c r="FS688" s="2">
        <v>0</v>
      </c>
      <c r="FT688" s="2" t="s">
        <v>27</v>
      </c>
      <c r="FU688" s="2" t="s">
        <v>28</v>
      </c>
      <c r="FV688" s="2"/>
      <c r="FW688" s="2"/>
      <c r="FX688" s="2">
        <v>106.2</v>
      </c>
      <c r="FY688" s="2">
        <v>53.55</v>
      </c>
      <c r="FZ688" s="2"/>
      <c r="GA688" s="2" t="s">
        <v>6</v>
      </c>
      <c r="GB688" s="2"/>
      <c r="GC688" s="2"/>
      <c r="GD688" s="2">
        <v>0</v>
      </c>
      <c r="GE688" s="2"/>
      <c r="GF688" s="2">
        <v>-1250637186</v>
      </c>
      <c r="GG688" s="2">
        <v>2</v>
      </c>
      <c r="GH688" s="2">
        <v>4</v>
      </c>
      <c r="GI688" s="2">
        <v>-2</v>
      </c>
      <c r="GJ688" s="2">
        <v>0</v>
      </c>
      <c r="GK688" s="2">
        <f>ROUND(R688*(R12)/100,2)</f>
        <v>0</v>
      </c>
      <c r="GL688" s="2">
        <f t="shared" si="809"/>
        <v>0</v>
      </c>
      <c r="GM688" s="2">
        <f t="shared" si="810"/>
        <v>17531.95</v>
      </c>
      <c r="GN688" s="2">
        <f t="shared" si="811"/>
        <v>17531.95</v>
      </c>
      <c r="GO688" s="2">
        <f t="shared" si="812"/>
        <v>0</v>
      </c>
      <c r="GP688" s="2">
        <f t="shared" si="813"/>
        <v>0</v>
      </c>
      <c r="GQ688" s="2"/>
      <c r="GR688" s="2">
        <v>0</v>
      </c>
      <c r="GS688" s="2">
        <v>2</v>
      </c>
      <c r="GT688" s="2">
        <v>0</v>
      </c>
      <c r="GU688" s="2" t="s">
        <v>6</v>
      </c>
      <c r="GV688" s="2">
        <f t="shared" si="814"/>
        <v>0</v>
      </c>
      <c r="GW688" s="2">
        <v>1</v>
      </c>
      <c r="GX688" s="2">
        <f t="shared" si="815"/>
        <v>0</v>
      </c>
      <c r="GY688" s="2"/>
      <c r="GZ688" s="2"/>
      <c r="HA688" s="2">
        <v>0</v>
      </c>
      <c r="HB688" s="2">
        <v>0</v>
      </c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>
        <v>0</v>
      </c>
      <c r="IL688" s="2"/>
      <c r="IM688" s="2"/>
      <c r="IN688" s="2"/>
      <c r="IO688" s="2"/>
      <c r="IP688" s="2"/>
      <c r="IQ688" s="2"/>
      <c r="IR688" s="2"/>
      <c r="IS688" s="2"/>
      <c r="IT688" s="2"/>
      <c r="IU688" s="2"/>
    </row>
    <row r="689" spans="1:255" x14ac:dyDescent="0.2">
      <c r="A689">
        <v>18</v>
      </c>
      <c r="B689">
        <v>1</v>
      </c>
      <c r="C689">
        <v>1912</v>
      </c>
      <c r="E689" t="s">
        <v>802</v>
      </c>
      <c r="F689" t="s">
        <v>478</v>
      </c>
      <c r="G689" t="s">
        <v>803</v>
      </c>
      <c r="H689" t="s">
        <v>96</v>
      </c>
      <c r="I689">
        <f>I687*J689</f>
        <v>34.200000000000003</v>
      </c>
      <c r="J689">
        <v>100</v>
      </c>
      <c r="O689">
        <f t="shared" si="783"/>
        <v>17531.95</v>
      </c>
      <c r="P689">
        <f t="shared" si="784"/>
        <v>17531.95</v>
      </c>
      <c r="Q689">
        <f t="shared" si="785"/>
        <v>0</v>
      </c>
      <c r="R689">
        <f t="shared" si="786"/>
        <v>0</v>
      </c>
      <c r="S689">
        <f t="shared" si="787"/>
        <v>0</v>
      </c>
      <c r="T689">
        <f t="shared" si="788"/>
        <v>0</v>
      </c>
      <c r="U689">
        <f t="shared" si="789"/>
        <v>0</v>
      </c>
      <c r="V689">
        <f t="shared" si="790"/>
        <v>0</v>
      </c>
      <c r="W689">
        <f t="shared" si="791"/>
        <v>0</v>
      </c>
      <c r="X689">
        <f t="shared" si="792"/>
        <v>0</v>
      </c>
      <c r="Y689">
        <f t="shared" si="793"/>
        <v>0</v>
      </c>
      <c r="AA689">
        <v>27721504</v>
      </c>
      <c r="AB689">
        <f t="shared" si="794"/>
        <v>512.63</v>
      </c>
      <c r="AC689">
        <f t="shared" si="777"/>
        <v>512.63</v>
      </c>
      <c r="AD689">
        <f>ROUND((((ET689)-(EU689))+AE689),2)</f>
        <v>0</v>
      </c>
      <c r="AE689">
        <f>ROUND((EU689),2)</f>
        <v>0</v>
      </c>
      <c r="AF689">
        <f>ROUND((EV689),2)</f>
        <v>0</v>
      </c>
      <c r="AG689">
        <f t="shared" si="795"/>
        <v>0</v>
      </c>
      <c r="AH689">
        <f>(EW689)</f>
        <v>0</v>
      </c>
      <c r="AI689">
        <f>(EX689)</f>
        <v>0</v>
      </c>
      <c r="AJ689">
        <f t="shared" si="796"/>
        <v>0</v>
      </c>
      <c r="AK689">
        <v>512.63</v>
      </c>
      <c r="AL689">
        <v>512.63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106</v>
      </c>
      <c r="AU689">
        <v>54</v>
      </c>
      <c r="AV689">
        <v>1</v>
      </c>
      <c r="AW689">
        <v>1</v>
      </c>
      <c r="AZ689">
        <v>1</v>
      </c>
      <c r="BA689">
        <v>1</v>
      </c>
      <c r="BB689">
        <v>1</v>
      </c>
      <c r="BC689">
        <v>1</v>
      </c>
      <c r="BD689" t="s">
        <v>6</v>
      </c>
      <c r="BE689" t="s">
        <v>6</v>
      </c>
      <c r="BF689" t="s">
        <v>6</v>
      </c>
      <c r="BG689" t="s">
        <v>6</v>
      </c>
      <c r="BH689">
        <v>3</v>
      </c>
      <c r="BI689">
        <v>1</v>
      </c>
      <c r="BJ689" t="s">
        <v>6</v>
      </c>
      <c r="BM689">
        <v>10001</v>
      </c>
      <c r="BN689">
        <v>0</v>
      </c>
      <c r="BO689" t="s">
        <v>6</v>
      </c>
      <c r="BP689">
        <v>0</v>
      </c>
      <c r="BQ689">
        <v>2</v>
      </c>
      <c r="BR689">
        <v>0</v>
      </c>
      <c r="BS689">
        <v>1</v>
      </c>
      <c r="BT689">
        <v>1</v>
      </c>
      <c r="BU689">
        <v>1</v>
      </c>
      <c r="BV689">
        <v>1</v>
      </c>
      <c r="BW689">
        <v>1</v>
      </c>
      <c r="BX689">
        <v>1</v>
      </c>
      <c r="BY689" t="s">
        <v>6</v>
      </c>
      <c r="BZ689">
        <v>118</v>
      </c>
      <c r="CA689">
        <v>63</v>
      </c>
      <c r="CF689">
        <v>0</v>
      </c>
      <c r="CG689">
        <v>0</v>
      </c>
      <c r="CM689">
        <v>0</v>
      </c>
      <c r="CN689" t="s">
        <v>6</v>
      </c>
      <c r="CO689">
        <v>0</v>
      </c>
      <c r="CP689">
        <f t="shared" si="797"/>
        <v>17531.95</v>
      </c>
      <c r="CQ689">
        <f t="shared" si="798"/>
        <v>512.63</v>
      </c>
      <c r="CR689">
        <f t="shared" si="799"/>
        <v>0</v>
      </c>
      <c r="CS689">
        <f t="shared" si="800"/>
        <v>0</v>
      </c>
      <c r="CT689">
        <f t="shared" si="801"/>
        <v>0</v>
      </c>
      <c r="CU689">
        <f t="shared" si="802"/>
        <v>0</v>
      </c>
      <c r="CV689">
        <f t="shared" si="803"/>
        <v>0</v>
      </c>
      <c r="CW689">
        <f t="shared" si="804"/>
        <v>0</v>
      </c>
      <c r="CX689">
        <f t="shared" si="805"/>
        <v>0</v>
      </c>
      <c r="CY689">
        <f t="shared" si="806"/>
        <v>0</v>
      </c>
      <c r="CZ689">
        <f t="shared" si="807"/>
        <v>0</v>
      </c>
      <c r="DC689" t="s">
        <v>6</v>
      </c>
      <c r="DD689" t="s">
        <v>6</v>
      </c>
      <c r="DE689" t="s">
        <v>6</v>
      </c>
      <c r="DF689" t="s">
        <v>6</v>
      </c>
      <c r="DG689" t="s">
        <v>6</v>
      </c>
      <c r="DH689" t="s">
        <v>6</v>
      </c>
      <c r="DI689" t="s">
        <v>6</v>
      </c>
      <c r="DJ689" t="s">
        <v>6</v>
      </c>
      <c r="DK689" t="s">
        <v>6</v>
      </c>
      <c r="DL689" t="s">
        <v>6</v>
      </c>
      <c r="DM689" t="s">
        <v>6</v>
      </c>
      <c r="DN689">
        <v>0</v>
      </c>
      <c r="DO689">
        <v>0</v>
      </c>
      <c r="DP689">
        <v>1</v>
      </c>
      <c r="DQ689">
        <v>1</v>
      </c>
      <c r="DU689">
        <v>1005</v>
      </c>
      <c r="DV689" t="s">
        <v>96</v>
      </c>
      <c r="DW689" t="s">
        <v>96</v>
      </c>
      <c r="DX689">
        <v>1</v>
      </c>
      <c r="EE689">
        <v>27029023</v>
      </c>
      <c r="EF689">
        <v>2</v>
      </c>
      <c r="EG689" t="s">
        <v>23</v>
      </c>
      <c r="EH689">
        <v>0</v>
      </c>
      <c r="EI689" t="s">
        <v>6</v>
      </c>
      <c r="EJ689">
        <v>1</v>
      </c>
      <c r="EK689">
        <v>10001</v>
      </c>
      <c r="EL689" t="s">
        <v>475</v>
      </c>
      <c r="EM689" t="s">
        <v>476</v>
      </c>
      <c r="EO689" t="s">
        <v>6</v>
      </c>
      <c r="EQ689">
        <v>0</v>
      </c>
      <c r="ER689">
        <v>512.63</v>
      </c>
      <c r="ES689">
        <v>512.63</v>
      </c>
      <c r="ET689">
        <v>0</v>
      </c>
      <c r="EU689">
        <v>0</v>
      </c>
      <c r="EV689">
        <v>0</v>
      </c>
      <c r="EW689">
        <v>0</v>
      </c>
      <c r="EX689">
        <v>0</v>
      </c>
      <c r="EZ689">
        <v>5</v>
      </c>
      <c r="FC689">
        <v>1</v>
      </c>
      <c r="FD689">
        <v>18</v>
      </c>
      <c r="FF689">
        <v>604.9</v>
      </c>
      <c r="FQ689">
        <v>0</v>
      </c>
      <c r="FR689">
        <f t="shared" si="808"/>
        <v>0</v>
      </c>
      <c r="FS689">
        <v>0</v>
      </c>
      <c r="FT689" t="s">
        <v>27</v>
      </c>
      <c r="FU689" t="s">
        <v>28</v>
      </c>
      <c r="FX689">
        <v>106.2</v>
      </c>
      <c r="FY689">
        <v>53.55</v>
      </c>
      <c r="GA689" t="s">
        <v>804</v>
      </c>
      <c r="GD689">
        <v>0</v>
      </c>
      <c r="GF689">
        <v>-1250637186</v>
      </c>
      <c r="GG689">
        <v>2</v>
      </c>
      <c r="GH689">
        <v>3</v>
      </c>
      <c r="GI689">
        <v>-2</v>
      </c>
      <c r="GJ689">
        <v>0</v>
      </c>
      <c r="GK689">
        <f>ROUND(R689*(S12)/100,2)</f>
        <v>0</v>
      </c>
      <c r="GL689">
        <f t="shared" si="809"/>
        <v>0</v>
      </c>
      <c r="GM689">
        <f t="shared" si="810"/>
        <v>17531.95</v>
      </c>
      <c r="GN689">
        <f t="shared" si="811"/>
        <v>17531.95</v>
      </c>
      <c r="GO689">
        <f t="shared" si="812"/>
        <v>0</v>
      </c>
      <c r="GP689">
        <f t="shared" si="813"/>
        <v>0</v>
      </c>
      <c r="GR689">
        <v>1</v>
      </c>
      <c r="GS689">
        <v>1</v>
      </c>
      <c r="GT689">
        <v>0</v>
      </c>
      <c r="GU689" t="s">
        <v>6</v>
      </c>
      <c r="GV689">
        <f t="shared" si="814"/>
        <v>0</v>
      </c>
      <c r="GW689">
        <v>1</v>
      </c>
      <c r="GX689">
        <f t="shared" si="815"/>
        <v>0</v>
      </c>
      <c r="HA689">
        <v>0</v>
      </c>
      <c r="HB689">
        <v>0</v>
      </c>
      <c r="IK689">
        <v>0</v>
      </c>
    </row>
    <row r="690" spans="1:255" x14ac:dyDescent="0.2">
      <c r="A690" s="2">
        <v>17</v>
      </c>
      <c r="B690" s="2">
        <v>1</v>
      </c>
      <c r="C690" s="2">
        <f>ROW(SmtRes!A1919)</f>
        <v>1919</v>
      </c>
      <c r="D690" s="2">
        <f>ROW(EtalonRes!A1919)</f>
        <v>1919</v>
      </c>
      <c r="E690" s="2" t="s">
        <v>805</v>
      </c>
      <c r="F690" s="2" t="s">
        <v>495</v>
      </c>
      <c r="G690" s="2" t="s">
        <v>496</v>
      </c>
      <c r="H690" s="2" t="s">
        <v>18</v>
      </c>
      <c r="I690" s="2">
        <f>ROUND(20.8/100,9)</f>
        <v>0.20799999999999999</v>
      </c>
      <c r="J690" s="2">
        <v>0</v>
      </c>
      <c r="K690" s="2"/>
      <c r="L690" s="2"/>
      <c r="M690" s="2"/>
      <c r="N690" s="2"/>
      <c r="O690" s="2">
        <f t="shared" si="783"/>
        <v>1354.92</v>
      </c>
      <c r="P690" s="2">
        <f t="shared" si="784"/>
        <v>1305.5999999999999</v>
      </c>
      <c r="Q690" s="2">
        <f t="shared" si="785"/>
        <v>5.7</v>
      </c>
      <c r="R690" s="2">
        <f t="shared" si="786"/>
        <v>1.1499999999999999</v>
      </c>
      <c r="S690" s="2">
        <f t="shared" si="787"/>
        <v>43.62</v>
      </c>
      <c r="T690" s="2">
        <f t="shared" si="788"/>
        <v>0</v>
      </c>
      <c r="U690" s="2">
        <f t="shared" si="789"/>
        <v>5.1140959999999991</v>
      </c>
      <c r="V690" s="2">
        <f t="shared" si="790"/>
        <v>9.6199999999999994E-2</v>
      </c>
      <c r="W690" s="2">
        <f t="shared" si="791"/>
        <v>0</v>
      </c>
      <c r="X690" s="2">
        <f t="shared" si="792"/>
        <v>47.46</v>
      </c>
      <c r="Y690" s="2">
        <f t="shared" si="793"/>
        <v>24.18</v>
      </c>
      <c r="Z690" s="2"/>
      <c r="AA690" s="2">
        <v>27721505</v>
      </c>
      <c r="AB690" s="2">
        <f t="shared" si="794"/>
        <v>6514.01</v>
      </c>
      <c r="AC690" s="2">
        <f t="shared" si="777"/>
        <v>6276.9</v>
      </c>
      <c r="AD690" s="2">
        <f>ROUND(((((ET690*1.25))-((EU690*1.25)))+AE690),2)</f>
        <v>27.38</v>
      </c>
      <c r="AE690" s="2">
        <f>ROUND(((EU690*1.25)),2)</f>
        <v>5.54</v>
      </c>
      <c r="AF690" s="2">
        <f>ROUND(((EV690*1.15)),2)</f>
        <v>209.73</v>
      </c>
      <c r="AG690" s="2">
        <f t="shared" si="795"/>
        <v>0</v>
      </c>
      <c r="AH690" s="2">
        <f>((EW690*1.15))</f>
        <v>24.586999999999996</v>
      </c>
      <c r="AI690" s="2">
        <f>((EX690*1.25))</f>
        <v>0.46250000000000002</v>
      </c>
      <c r="AJ690" s="2">
        <f t="shared" si="796"/>
        <v>0</v>
      </c>
      <c r="AK690" s="2">
        <v>6481.17</v>
      </c>
      <c r="AL690" s="2">
        <v>6276.9</v>
      </c>
      <c r="AM690" s="2">
        <v>21.9</v>
      </c>
      <c r="AN690" s="2">
        <v>4.43</v>
      </c>
      <c r="AO690" s="2">
        <v>182.37</v>
      </c>
      <c r="AP690" s="2">
        <v>0</v>
      </c>
      <c r="AQ690" s="2">
        <v>21.38</v>
      </c>
      <c r="AR690" s="2">
        <v>0.37</v>
      </c>
      <c r="AS690" s="2">
        <v>0</v>
      </c>
      <c r="AT690" s="2">
        <v>106</v>
      </c>
      <c r="AU690" s="2">
        <v>54</v>
      </c>
      <c r="AV690" s="2">
        <v>1</v>
      </c>
      <c r="AW690" s="2">
        <v>1</v>
      </c>
      <c r="AX690" s="2"/>
      <c r="AY690" s="2"/>
      <c r="AZ690" s="2">
        <v>1</v>
      </c>
      <c r="BA690" s="2">
        <v>1</v>
      </c>
      <c r="BB690" s="2">
        <v>1</v>
      </c>
      <c r="BC690" s="2">
        <v>1</v>
      </c>
      <c r="BD690" s="2" t="s">
        <v>6</v>
      </c>
      <c r="BE690" s="2" t="s">
        <v>6</v>
      </c>
      <c r="BF690" s="2" t="s">
        <v>6</v>
      </c>
      <c r="BG690" s="2" t="s">
        <v>6</v>
      </c>
      <c r="BH690" s="2">
        <v>0</v>
      </c>
      <c r="BI690" s="2">
        <v>1</v>
      </c>
      <c r="BJ690" s="2" t="s">
        <v>497</v>
      </c>
      <c r="BK690" s="2"/>
      <c r="BL690" s="2"/>
      <c r="BM690" s="2">
        <v>10001</v>
      </c>
      <c r="BN690" s="2">
        <v>0</v>
      </c>
      <c r="BO690" s="2" t="s">
        <v>6</v>
      </c>
      <c r="BP690" s="2">
        <v>0</v>
      </c>
      <c r="BQ690" s="2">
        <v>2</v>
      </c>
      <c r="BR690" s="2">
        <v>0</v>
      </c>
      <c r="BS690" s="2">
        <v>1</v>
      </c>
      <c r="BT690" s="2">
        <v>1</v>
      </c>
      <c r="BU690" s="2">
        <v>1</v>
      </c>
      <c r="BV690" s="2">
        <v>1</v>
      </c>
      <c r="BW690" s="2">
        <v>1</v>
      </c>
      <c r="BX690" s="2">
        <v>1</v>
      </c>
      <c r="BY690" s="2" t="s">
        <v>6</v>
      </c>
      <c r="BZ690" s="2">
        <v>118</v>
      </c>
      <c r="CA690" s="2">
        <v>63</v>
      </c>
      <c r="CB690" s="2"/>
      <c r="CC690" s="2"/>
      <c r="CD690" s="2"/>
      <c r="CE690" s="2"/>
      <c r="CF690" s="2">
        <v>0</v>
      </c>
      <c r="CG690" s="2">
        <v>0</v>
      </c>
      <c r="CH690" s="2"/>
      <c r="CI690" s="2"/>
      <c r="CJ690" s="2"/>
      <c r="CK690" s="2"/>
      <c r="CL690" s="2"/>
      <c r="CM690" s="2">
        <v>0</v>
      </c>
      <c r="CN690" s="2" t="s">
        <v>1470</v>
      </c>
      <c r="CO690" s="2">
        <v>0</v>
      </c>
      <c r="CP690" s="2">
        <f t="shared" si="797"/>
        <v>1354.9199999999998</v>
      </c>
      <c r="CQ690" s="2">
        <f t="shared" si="798"/>
        <v>6276.9</v>
      </c>
      <c r="CR690" s="2">
        <f t="shared" si="799"/>
        <v>27.38</v>
      </c>
      <c r="CS690" s="2">
        <f t="shared" si="800"/>
        <v>5.54</v>
      </c>
      <c r="CT690" s="2">
        <f t="shared" si="801"/>
        <v>209.73</v>
      </c>
      <c r="CU690" s="2">
        <f t="shared" si="802"/>
        <v>0</v>
      </c>
      <c r="CV690" s="2">
        <f t="shared" si="803"/>
        <v>24.586999999999996</v>
      </c>
      <c r="CW690" s="2">
        <f t="shared" si="804"/>
        <v>0.46250000000000002</v>
      </c>
      <c r="CX690" s="2">
        <f t="shared" si="805"/>
        <v>0</v>
      </c>
      <c r="CY690" s="2">
        <f t="shared" si="806"/>
        <v>47.456199999999995</v>
      </c>
      <c r="CZ690" s="2">
        <f t="shared" si="807"/>
        <v>24.175799999999999</v>
      </c>
      <c r="DA690" s="2"/>
      <c r="DB690" s="2"/>
      <c r="DC690" s="2" t="s">
        <v>6</v>
      </c>
      <c r="DD690" s="2" t="s">
        <v>6</v>
      </c>
      <c r="DE690" s="2" t="s">
        <v>102</v>
      </c>
      <c r="DF690" s="2" t="s">
        <v>102</v>
      </c>
      <c r="DG690" s="2" t="s">
        <v>103</v>
      </c>
      <c r="DH690" s="2" t="s">
        <v>6</v>
      </c>
      <c r="DI690" s="2" t="s">
        <v>103</v>
      </c>
      <c r="DJ690" s="2" t="s">
        <v>102</v>
      </c>
      <c r="DK690" s="2" t="s">
        <v>6</v>
      </c>
      <c r="DL690" s="2" t="s">
        <v>6</v>
      </c>
      <c r="DM690" s="2" t="s">
        <v>6</v>
      </c>
      <c r="DN690" s="2">
        <v>0</v>
      </c>
      <c r="DO690" s="2">
        <v>0</v>
      </c>
      <c r="DP690" s="2">
        <v>1</v>
      </c>
      <c r="DQ690" s="2">
        <v>1</v>
      </c>
      <c r="DR690" s="2"/>
      <c r="DS690" s="2"/>
      <c r="DT690" s="2"/>
      <c r="DU690" s="2">
        <v>1003</v>
      </c>
      <c r="DV690" s="2" t="s">
        <v>18</v>
      </c>
      <c r="DW690" s="2" t="s">
        <v>18</v>
      </c>
      <c r="DX690" s="2">
        <v>100</v>
      </c>
      <c r="DY690" s="2"/>
      <c r="DZ690" s="2"/>
      <c r="EA690" s="2"/>
      <c r="EB690" s="2"/>
      <c r="EC690" s="2"/>
      <c r="ED690" s="2"/>
      <c r="EE690" s="2">
        <v>27029023</v>
      </c>
      <c r="EF690" s="2">
        <v>2</v>
      </c>
      <c r="EG690" s="2" t="s">
        <v>23</v>
      </c>
      <c r="EH690" s="2">
        <v>0</v>
      </c>
      <c r="EI690" s="2" t="s">
        <v>6</v>
      </c>
      <c r="EJ690" s="2">
        <v>1</v>
      </c>
      <c r="EK690" s="2">
        <v>10001</v>
      </c>
      <c r="EL690" s="2" t="s">
        <v>475</v>
      </c>
      <c r="EM690" s="2" t="s">
        <v>476</v>
      </c>
      <c r="EN690" s="2"/>
      <c r="EO690" s="2" t="s">
        <v>106</v>
      </c>
      <c r="EP690" s="2"/>
      <c r="EQ690" s="2">
        <v>0</v>
      </c>
      <c r="ER690" s="2">
        <v>6481.17</v>
      </c>
      <c r="ES690" s="2">
        <v>6276.9</v>
      </c>
      <c r="ET690" s="2">
        <v>21.9</v>
      </c>
      <c r="EU690" s="2">
        <v>4.43</v>
      </c>
      <c r="EV690" s="2">
        <v>182.37</v>
      </c>
      <c r="EW690" s="2">
        <v>21.38</v>
      </c>
      <c r="EX690" s="2">
        <v>0.37</v>
      </c>
      <c r="EY690" s="2">
        <v>0</v>
      </c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>
        <v>0</v>
      </c>
      <c r="FR690" s="2">
        <f t="shared" si="808"/>
        <v>0</v>
      </c>
      <c r="FS690" s="2">
        <v>0</v>
      </c>
      <c r="FT690" s="2" t="s">
        <v>27</v>
      </c>
      <c r="FU690" s="2" t="s">
        <v>28</v>
      </c>
      <c r="FV690" s="2"/>
      <c r="FW690" s="2"/>
      <c r="FX690" s="2">
        <v>106.2</v>
      </c>
      <c r="FY690" s="2">
        <v>53.55</v>
      </c>
      <c r="FZ690" s="2"/>
      <c r="GA690" s="2" t="s">
        <v>6</v>
      </c>
      <c r="GB690" s="2"/>
      <c r="GC690" s="2"/>
      <c r="GD690" s="2">
        <v>0</v>
      </c>
      <c r="GE690" s="2"/>
      <c r="GF690" s="2">
        <v>-1968498593</v>
      </c>
      <c r="GG690" s="2">
        <v>2</v>
      </c>
      <c r="GH690" s="2">
        <v>1</v>
      </c>
      <c r="GI690" s="2">
        <v>-2</v>
      </c>
      <c r="GJ690" s="2">
        <v>0</v>
      </c>
      <c r="GK690" s="2">
        <f>ROUND(R690*(R12)/100,2)</f>
        <v>0</v>
      </c>
      <c r="GL690" s="2">
        <f t="shared" si="809"/>
        <v>0</v>
      </c>
      <c r="GM690" s="2">
        <f t="shared" si="810"/>
        <v>1426.56</v>
      </c>
      <c r="GN690" s="2">
        <f t="shared" si="811"/>
        <v>1426.56</v>
      </c>
      <c r="GO690" s="2">
        <f t="shared" si="812"/>
        <v>0</v>
      </c>
      <c r="GP690" s="2">
        <f t="shared" si="813"/>
        <v>0</v>
      </c>
      <c r="GQ690" s="2"/>
      <c r="GR690" s="2">
        <v>0</v>
      </c>
      <c r="GS690" s="2">
        <v>3</v>
      </c>
      <c r="GT690" s="2">
        <v>0</v>
      </c>
      <c r="GU690" s="2" t="s">
        <v>6</v>
      </c>
      <c r="GV690" s="2">
        <f t="shared" si="814"/>
        <v>0</v>
      </c>
      <c r="GW690" s="2">
        <v>1</v>
      </c>
      <c r="GX690" s="2">
        <f t="shared" si="815"/>
        <v>0</v>
      </c>
      <c r="GY690" s="2"/>
      <c r="GZ690" s="2"/>
      <c r="HA690" s="2">
        <v>0</v>
      </c>
      <c r="HB690" s="2">
        <v>0</v>
      </c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>
        <v>0</v>
      </c>
      <c r="IL690" s="2"/>
      <c r="IM690" s="2"/>
      <c r="IN690" s="2"/>
      <c r="IO690" s="2"/>
      <c r="IP690" s="2"/>
      <c r="IQ690" s="2"/>
      <c r="IR690" s="2"/>
      <c r="IS690" s="2"/>
      <c r="IT690" s="2"/>
      <c r="IU690" s="2"/>
    </row>
    <row r="691" spans="1:255" x14ac:dyDescent="0.2">
      <c r="A691">
        <v>17</v>
      </c>
      <c r="B691">
        <v>1</v>
      </c>
      <c r="C691">
        <f>ROW(SmtRes!A1926)</f>
        <v>1926</v>
      </c>
      <c r="D691">
        <f>ROW(EtalonRes!A1926)</f>
        <v>1926</v>
      </c>
      <c r="E691" t="s">
        <v>805</v>
      </c>
      <c r="F691" t="s">
        <v>495</v>
      </c>
      <c r="G691" t="s">
        <v>496</v>
      </c>
      <c r="H691" t="s">
        <v>18</v>
      </c>
      <c r="I691">
        <f>ROUND(20.8/100,9)</f>
        <v>0.20799999999999999</v>
      </c>
      <c r="J691">
        <v>0</v>
      </c>
      <c r="O691">
        <f t="shared" si="783"/>
        <v>1354.92</v>
      </c>
      <c r="P691">
        <f t="shared" si="784"/>
        <v>1305.5999999999999</v>
      </c>
      <c r="Q691">
        <f t="shared" si="785"/>
        <v>5.7</v>
      </c>
      <c r="R691">
        <f t="shared" si="786"/>
        <v>1.1499999999999999</v>
      </c>
      <c r="S691">
        <f t="shared" si="787"/>
        <v>43.62</v>
      </c>
      <c r="T691">
        <f t="shared" si="788"/>
        <v>0</v>
      </c>
      <c r="U691">
        <f t="shared" si="789"/>
        <v>5.1140959999999991</v>
      </c>
      <c r="V691">
        <f t="shared" si="790"/>
        <v>9.6199999999999994E-2</v>
      </c>
      <c r="W691">
        <f t="shared" si="791"/>
        <v>0</v>
      </c>
      <c r="X691">
        <f t="shared" si="792"/>
        <v>47.46</v>
      </c>
      <c r="Y691">
        <f t="shared" si="793"/>
        <v>24.18</v>
      </c>
      <c r="AA691">
        <v>27721504</v>
      </c>
      <c r="AB691">
        <f t="shared" si="794"/>
        <v>6514.01</v>
      </c>
      <c r="AC691">
        <f t="shared" si="777"/>
        <v>6276.9</v>
      </c>
      <c r="AD691">
        <f>ROUND(((((ET691*1.25))-((EU691*1.25)))+AE691),2)</f>
        <v>27.38</v>
      </c>
      <c r="AE691">
        <f>ROUND(((EU691*1.25)),2)</f>
        <v>5.54</v>
      </c>
      <c r="AF691">
        <f>ROUND(((EV691*1.15)),2)</f>
        <v>209.73</v>
      </c>
      <c r="AG691">
        <f t="shared" si="795"/>
        <v>0</v>
      </c>
      <c r="AH691">
        <f>((EW691*1.15))</f>
        <v>24.586999999999996</v>
      </c>
      <c r="AI691">
        <f>((EX691*1.25))</f>
        <v>0.46250000000000002</v>
      </c>
      <c r="AJ691">
        <f t="shared" si="796"/>
        <v>0</v>
      </c>
      <c r="AK691">
        <v>6481.17</v>
      </c>
      <c r="AL691">
        <v>6276.9</v>
      </c>
      <c r="AM691">
        <v>21.9</v>
      </c>
      <c r="AN691">
        <v>4.43</v>
      </c>
      <c r="AO691">
        <v>182.37</v>
      </c>
      <c r="AP691">
        <v>0</v>
      </c>
      <c r="AQ691">
        <v>21.38</v>
      </c>
      <c r="AR691">
        <v>0.37</v>
      </c>
      <c r="AS691">
        <v>0</v>
      </c>
      <c r="AT691">
        <v>106</v>
      </c>
      <c r="AU691">
        <v>54</v>
      </c>
      <c r="AV691">
        <v>1</v>
      </c>
      <c r="AW691">
        <v>1</v>
      </c>
      <c r="AZ691">
        <v>1</v>
      </c>
      <c r="BA691">
        <v>1</v>
      </c>
      <c r="BB691">
        <v>1</v>
      </c>
      <c r="BC691">
        <v>1</v>
      </c>
      <c r="BD691" t="s">
        <v>6</v>
      </c>
      <c r="BE691" t="s">
        <v>6</v>
      </c>
      <c r="BF691" t="s">
        <v>6</v>
      </c>
      <c r="BG691" t="s">
        <v>6</v>
      </c>
      <c r="BH691">
        <v>0</v>
      </c>
      <c r="BI691">
        <v>1</v>
      </c>
      <c r="BJ691" t="s">
        <v>497</v>
      </c>
      <c r="BM691">
        <v>10001</v>
      </c>
      <c r="BN691">
        <v>0</v>
      </c>
      <c r="BO691" t="s">
        <v>6</v>
      </c>
      <c r="BP691">
        <v>0</v>
      </c>
      <c r="BQ691">
        <v>2</v>
      </c>
      <c r="BR691">
        <v>0</v>
      </c>
      <c r="BS691">
        <v>1</v>
      </c>
      <c r="BT691">
        <v>1</v>
      </c>
      <c r="BU691">
        <v>1</v>
      </c>
      <c r="BV691">
        <v>1</v>
      </c>
      <c r="BW691">
        <v>1</v>
      </c>
      <c r="BX691">
        <v>1</v>
      </c>
      <c r="BY691" t="s">
        <v>6</v>
      </c>
      <c r="BZ691">
        <v>118</v>
      </c>
      <c r="CA691">
        <v>63</v>
      </c>
      <c r="CF691">
        <v>0</v>
      </c>
      <c r="CG691">
        <v>0</v>
      </c>
      <c r="CM691">
        <v>0</v>
      </c>
      <c r="CN691" t="s">
        <v>1470</v>
      </c>
      <c r="CO691">
        <v>0</v>
      </c>
      <c r="CP691">
        <f t="shared" si="797"/>
        <v>1354.9199999999998</v>
      </c>
      <c r="CQ691">
        <f t="shared" si="798"/>
        <v>6276.9</v>
      </c>
      <c r="CR691">
        <f t="shared" si="799"/>
        <v>27.38</v>
      </c>
      <c r="CS691">
        <f t="shared" si="800"/>
        <v>5.54</v>
      </c>
      <c r="CT691">
        <f t="shared" si="801"/>
        <v>209.73</v>
      </c>
      <c r="CU691">
        <f t="shared" si="802"/>
        <v>0</v>
      </c>
      <c r="CV691">
        <f t="shared" si="803"/>
        <v>24.586999999999996</v>
      </c>
      <c r="CW691">
        <f t="shared" si="804"/>
        <v>0.46250000000000002</v>
      </c>
      <c r="CX691">
        <f t="shared" si="805"/>
        <v>0</v>
      </c>
      <c r="CY691">
        <f t="shared" si="806"/>
        <v>47.456199999999995</v>
      </c>
      <c r="CZ691">
        <f t="shared" si="807"/>
        <v>24.175799999999999</v>
      </c>
      <c r="DC691" t="s">
        <v>6</v>
      </c>
      <c r="DD691" t="s">
        <v>6</v>
      </c>
      <c r="DE691" t="s">
        <v>102</v>
      </c>
      <c r="DF691" t="s">
        <v>102</v>
      </c>
      <c r="DG691" t="s">
        <v>103</v>
      </c>
      <c r="DH691" t="s">
        <v>6</v>
      </c>
      <c r="DI691" t="s">
        <v>103</v>
      </c>
      <c r="DJ691" t="s">
        <v>102</v>
      </c>
      <c r="DK691" t="s">
        <v>6</v>
      </c>
      <c r="DL691" t="s">
        <v>6</v>
      </c>
      <c r="DM691" t="s">
        <v>6</v>
      </c>
      <c r="DN691">
        <v>0</v>
      </c>
      <c r="DO691">
        <v>0</v>
      </c>
      <c r="DP691">
        <v>1</v>
      </c>
      <c r="DQ691">
        <v>1</v>
      </c>
      <c r="DU691">
        <v>1003</v>
      </c>
      <c r="DV691" t="s">
        <v>18</v>
      </c>
      <c r="DW691" t="s">
        <v>18</v>
      </c>
      <c r="DX691">
        <v>100</v>
      </c>
      <c r="EE691">
        <v>27029023</v>
      </c>
      <c r="EF691">
        <v>2</v>
      </c>
      <c r="EG691" t="s">
        <v>23</v>
      </c>
      <c r="EH691">
        <v>0</v>
      </c>
      <c r="EI691" t="s">
        <v>6</v>
      </c>
      <c r="EJ691">
        <v>1</v>
      </c>
      <c r="EK691">
        <v>10001</v>
      </c>
      <c r="EL691" t="s">
        <v>475</v>
      </c>
      <c r="EM691" t="s">
        <v>476</v>
      </c>
      <c r="EO691" t="s">
        <v>106</v>
      </c>
      <c r="EQ691">
        <v>0</v>
      </c>
      <c r="ER691">
        <v>6481.17</v>
      </c>
      <c r="ES691">
        <v>6276.9</v>
      </c>
      <c r="ET691">
        <v>21.9</v>
      </c>
      <c r="EU691">
        <v>4.43</v>
      </c>
      <c r="EV691">
        <v>182.37</v>
      </c>
      <c r="EW691">
        <v>21.38</v>
      </c>
      <c r="EX691">
        <v>0.37</v>
      </c>
      <c r="EY691">
        <v>0</v>
      </c>
      <c r="FQ691">
        <v>0</v>
      </c>
      <c r="FR691">
        <f t="shared" si="808"/>
        <v>0</v>
      </c>
      <c r="FS691">
        <v>0</v>
      </c>
      <c r="FT691" t="s">
        <v>27</v>
      </c>
      <c r="FU691" t="s">
        <v>28</v>
      </c>
      <c r="FX691">
        <v>106.2</v>
      </c>
      <c r="FY691">
        <v>53.55</v>
      </c>
      <c r="GA691" t="s">
        <v>6</v>
      </c>
      <c r="GD691">
        <v>0</v>
      </c>
      <c r="GF691">
        <v>-1968498593</v>
      </c>
      <c r="GG691">
        <v>2</v>
      </c>
      <c r="GH691">
        <v>1</v>
      </c>
      <c r="GI691">
        <v>-2</v>
      </c>
      <c r="GJ691">
        <v>0</v>
      </c>
      <c r="GK691">
        <f>ROUND(R691*(S12)/100,2)</f>
        <v>0</v>
      </c>
      <c r="GL691">
        <f t="shared" si="809"/>
        <v>0</v>
      </c>
      <c r="GM691">
        <f t="shared" si="810"/>
        <v>1426.56</v>
      </c>
      <c r="GN691">
        <f t="shared" si="811"/>
        <v>1426.56</v>
      </c>
      <c r="GO691">
        <f t="shared" si="812"/>
        <v>0</v>
      </c>
      <c r="GP691">
        <f t="shared" si="813"/>
        <v>0</v>
      </c>
      <c r="GR691">
        <v>0</v>
      </c>
      <c r="GS691">
        <v>0</v>
      </c>
      <c r="GT691">
        <v>0</v>
      </c>
      <c r="GU691" t="s">
        <v>6</v>
      </c>
      <c r="GV691">
        <f t="shared" si="814"/>
        <v>0</v>
      </c>
      <c r="GW691">
        <v>1</v>
      </c>
      <c r="GX691">
        <f t="shared" si="815"/>
        <v>0</v>
      </c>
      <c r="HA691">
        <v>0</v>
      </c>
      <c r="HB691">
        <v>0</v>
      </c>
      <c r="IK691">
        <v>0</v>
      </c>
    </row>
    <row r="692" spans="1:255" x14ac:dyDescent="0.2">
      <c r="A692" s="2">
        <v>18</v>
      </c>
      <c r="B692" s="2">
        <v>1</v>
      </c>
      <c r="C692" s="2">
        <v>1917</v>
      </c>
      <c r="D692" s="2"/>
      <c r="E692" s="2" t="s">
        <v>806</v>
      </c>
      <c r="F692" s="2" t="s">
        <v>499</v>
      </c>
      <c r="G692" s="2" t="s">
        <v>500</v>
      </c>
      <c r="H692" s="2" t="s">
        <v>501</v>
      </c>
      <c r="I692" s="2">
        <f>I690*J692</f>
        <v>20.8</v>
      </c>
      <c r="J692" s="2">
        <v>100.00000000000001</v>
      </c>
      <c r="K692" s="2"/>
      <c r="L692" s="2"/>
      <c r="M692" s="2"/>
      <c r="N692" s="2"/>
      <c r="O692" s="2">
        <f t="shared" si="783"/>
        <v>1030.8499999999999</v>
      </c>
      <c r="P692" s="2">
        <f t="shared" si="784"/>
        <v>1030.8499999999999</v>
      </c>
      <c r="Q692" s="2">
        <f t="shared" si="785"/>
        <v>0</v>
      </c>
      <c r="R692" s="2">
        <f t="shared" si="786"/>
        <v>0</v>
      </c>
      <c r="S692" s="2">
        <f t="shared" si="787"/>
        <v>0</v>
      </c>
      <c r="T692" s="2">
        <f t="shared" si="788"/>
        <v>0</v>
      </c>
      <c r="U692" s="2">
        <f t="shared" si="789"/>
        <v>0</v>
      </c>
      <c r="V692" s="2">
        <f t="shared" si="790"/>
        <v>0</v>
      </c>
      <c r="W692" s="2">
        <f t="shared" si="791"/>
        <v>0</v>
      </c>
      <c r="X692" s="2">
        <f t="shared" si="792"/>
        <v>0</v>
      </c>
      <c r="Y692" s="2">
        <f t="shared" si="793"/>
        <v>0</v>
      </c>
      <c r="Z692" s="2"/>
      <c r="AA692" s="2">
        <v>27721505</v>
      </c>
      <c r="AB692" s="2">
        <f t="shared" si="794"/>
        <v>49.56</v>
      </c>
      <c r="AC692" s="2">
        <f t="shared" si="777"/>
        <v>49.56</v>
      </c>
      <c r="AD692" s="2">
        <f>ROUND((((ET692)-(EU692))+AE692),2)</f>
        <v>0</v>
      </c>
      <c r="AE692" s="2">
        <f>ROUND((EU692),2)</f>
        <v>0</v>
      </c>
      <c r="AF692" s="2">
        <f>ROUND((EV692),2)</f>
        <v>0</v>
      </c>
      <c r="AG692" s="2">
        <f t="shared" si="795"/>
        <v>0</v>
      </c>
      <c r="AH692" s="2">
        <f>(EW692)</f>
        <v>0</v>
      </c>
      <c r="AI692" s="2">
        <f>(EX692)</f>
        <v>0</v>
      </c>
      <c r="AJ692" s="2">
        <f t="shared" si="796"/>
        <v>0</v>
      </c>
      <c r="AK692" s="2">
        <v>49.56</v>
      </c>
      <c r="AL692" s="2">
        <v>49.56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106</v>
      </c>
      <c r="AU692" s="2">
        <v>54</v>
      </c>
      <c r="AV692" s="2">
        <v>1</v>
      </c>
      <c r="AW692" s="2">
        <v>1</v>
      </c>
      <c r="AX692" s="2"/>
      <c r="AY692" s="2"/>
      <c r="AZ692" s="2">
        <v>1</v>
      </c>
      <c r="BA692" s="2">
        <v>1</v>
      </c>
      <c r="BB692" s="2">
        <v>1</v>
      </c>
      <c r="BC692" s="2">
        <v>1</v>
      </c>
      <c r="BD692" s="2" t="s">
        <v>6</v>
      </c>
      <c r="BE692" s="2" t="s">
        <v>6</v>
      </c>
      <c r="BF692" s="2" t="s">
        <v>6</v>
      </c>
      <c r="BG692" s="2" t="s">
        <v>6</v>
      </c>
      <c r="BH692" s="2">
        <v>3</v>
      </c>
      <c r="BI692" s="2">
        <v>1</v>
      </c>
      <c r="BJ692" s="2" t="s">
        <v>502</v>
      </c>
      <c r="BK692" s="2"/>
      <c r="BL692" s="2"/>
      <c r="BM692" s="2">
        <v>10001</v>
      </c>
      <c r="BN692" s="2">
        <v>0</v>
      </c>
      <c r="BO692" s="2" t="s">
        <v>6</v>
      </c>
      <c r="BP692" s="2">
        <v>0</v>
      </c>
      <c r="BQ692" s="2">
        <v>2</v>
      </c>
      <c r="BR692" s="2">
        <v>0</v>
      </c>
      <c r="BS692" s="2">
        <v>1</v>
      </c>
      <c r="BT692" s="2">
        <v>1</v>
      </c>
      <c r="BU692" s="2">
        <v>1</v>
      </c>
      <c r="BV692" s="2">
        <v>1</v>
      </c>
      <c r="BW692" s="2">
        <v>1</v>
      </c>
      <c r="BX692" s="2">
        <v>1</v>
      </c>
      <c r="BY692" s="2" t="s">
        <v>6</v>
      </c>
      <c r="BZ692" s="2">
        <v>118</v>
      </c>
      <c r="CA692" s="2">
        <v>63</v>
      </c>
      <c r="CB692" s="2"/>
      <c r="CC692" s="2"/>
      <c r="CD692" s="2"/>
      <c r="CE692" s="2"/>
      <c r="CF692" s="2">
        <v>0</v>
      </c>
      <c r="CG692" s="2">
        <v>0</v>
      </c>
      <c r="CH692" s="2"/>
      <c r="CI692" s="2"/>
      <c r="CJ692" s="2"/>
      <c r="CK692" s="2"/>
      <c r="CL692" s="2"/>
      <c r="CM692" s="2">
        <v>0</v>
      </c>
      <c r="CN692" s="2" t="s">
        <v>6</v>
      </c>
      <c r="CO692" s="2">
        <v>0</v>
      </c>
      <c r="CP692" s="2">
        <f t="shared" si="797"/>
        <v>1030.8499999999999</v>
      </c>
      <c r="CQ692" s="2">
        <f t="shared" si="798"/>
        <v>49.56</v>
      </c>
      <c r="CR692" s="2">
        <f t="shared" si="799"/>
        <v>0</v>
      </c>
      <c r="CS692" s="2">
        <f t="shared" si="800"/>
        <v>0</v>
      </c>
      <c r="CT692" s="2">
        <f t="shared" si="801"/>
        <v>0</v>
      </c>
      <c r="CU692" s="2">
        <f t="shared" si="802"/>
        <v>0</v>
      </c>
      <c r="CV692" s="2">
        <f t="shared" si="803"/>
        <v>0</v>
      </c>
      <c r="CW692" s="2">
        <f t="shared" si="804"/>
        <v>0</v>
      </c>
      <c r="CX692" s="2">
        <f t="shared" si="805"/>
        <v>0</v>
      </c>
      <c r="CY692" s="2">
        <f t="shared" si="806"/>
        <v>0</v>
      </c>
      <c r="CZ692" s="2">
        <f t="shared" si="807"/>
        <v>0</v>
      </c>
      <c r="DA692" s="2"/>
      <c r="DB692" s="2"/>
      <c r="DC692" s="2" t="s">
        <v>6</v>
      </c>
      <c r="DD692" s="2" t="s">
        <v>6</v>
      </c>
      <c r="DE692" s="2" t="s">
        <v>6</v>
      </c>
      <c r="DF692" s="2" t="s">
        <v>6</v>
      </c>
      <c r="DG692" s="2" t="s">
        <v>6</v>
      </c>
      <c r="DH692" s="2" t="s">
        <v>6</v>
      </c>
      <c r="DI692" s="2" t="s">
        <v>6</v>
      </c>
      <c r="DJ692" s="2" t="s">
        <v>6</v>
      </c>
      <c r="DK692" s="2" t="s">
        <v>6</v>
      </c>
      <c r="DL692" s="2" t="s">
        <v>6</v>
      </c>
      <c r="DM692" s="2" t="s">
        <v>6</v>
      </c>
      <c r="DN692" s="2">
        <v>0</v>
      </c>
      <c r="DO692" s="2">
        <v>0</v>
      </c>
      <c r="DP692" s="2">
        <v>1</v>
      </c>
      <c r="DQ692" s="2">
        <v>1</v>
      </c>
      <c r="DR692" s="2"/>
      <c r="DS692" s="2"/>
      <c r="DT692" s="2"/>
      <c r="DU692" s="2">
        <v>1003</v>
      </c>
      <c r="DV692" s="2" t="s">
        <v>501</v>
      </c>
      <c r="DW692" s="2" t="s">
        <v>501</v>
      </c>
      <c r="DX692" s="2">
        <v>1</v>
      </c>
      <c r="DY692" s="2"/>
      <c r="DZ692" s="2"/>
      <c r="EA692" s="2"/>
      <c r="EB692" s="2"/>
      <c r="EC692" s="2"/>
      <c r="ED692" s="2"/>
      <c r="EE692" s="2">
        <v>27029023</v>
      </c>
      <c r="EF692" s="2">
        <v>2</v>
      </c>
      <c r="EG692" s="2" t="s">
        <v>23</v>
      </c>
      <c r="EH692" s="2">
        <v>0</v>
      </c>
      <c r="EI692" s="2" t="s">
        <v>6</v>
      </c>
      <c r="EJ692" s="2">
        <v>1</v>
      </c>
      <c r="EK692" s="2">
        <v>10001</v>
      </c>
      <c r="EL692" s="2" t="s">
        <v>475</v>
      </c>
      <c r="EM692" s="2" t="s">
        <v>476</v>
      </c>
      <c r="EN692" s="2"/>
      <c r="EO692" s="2" t="s">
        <v>6</v>
      </c>
      <c r="EP692" s="2"/>
      <c r="EQ692" s="2">
        <v>0</v>
      </c>
      <c r="ER692" s="2">
        <v>49.56</v>
      </c>
      <c r="ES692" s="2">
        <v>49.56</v>
      </c>
      <c r="ET692" s="2">
        <v>0</v>
      </c>
      <c r="EU692" s="2">
        <v>0</v>
      </c>
      <c r="EV692" s="2">
        <v>0</v>
      </c>
      <c r="EW692" s="2">
        <v>0</v>
      </c>
      <c r="EX692" s="2">
        <v>0</v>
      </c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>
        <v>0</v>
      </c>
      <c r="FR692" s="2">
        <f t="shared" si="808"/>
        <v>0</v>
      </c>
      <c r="FS692" s="2">
        <v>0</v>
      </c>
      <c r="FT692" s="2" t="s">
        <v>27</v>
      </c>
      <c r="FU692" s="2" t="s">
        <v>28</v>
      </c>
      <c r="FV692" s="2"/>
      <c r="FW692" s="2"/>
      <c r="FX692" s="2">
        <v>106.2</v>
      </c>
      <c r="FY692" s="2">
        <v>53.55</v>
      </c>
      <c r="FZ692" s="2"/>
      <c r="GA692" s="2" t="s">
        <v>6</v>
      </c>
      <c r="GB692" s="2"/>
      <c r="GC692" s="2"/>
      <c r="GD692" s="2">
        <v>0</v>
      </c>
      <c r="GE692" s="2"/>
      <c r="GF692" s="2">
        <v>-451614110</v>
      </c>
      <c r="GG692" s="2">
        <v>2</v>
      </c>
      <c r="GH692" s="2">
        <v>1</v>
      </c>
      <c r="GI692" s="2">
        <v>-2</v>
      </c>
      <c r="GJ692" s="2">
        <v>0</v>
      </c>
      <c r="GK692" s="2">
        <f>ROUND(R692*(R12)/100,2)</f>
        <v>0</v>
      </c>
      <c r="GL692" s="2">
        <f t="shared" si="809"/>
        <v>0</v>
      </c>
      <c r="GM692" s="2">
        <f t="shared" si="810"/>
        <v>1030.8499999999999</v>
      </c>
      <c r="GN692" s="2">
        <f t="shared" si="811"/>
        <v>1030.8499999999999</v>
      </c>
      <c r="GO692" s="2">
        <f t="shared" si="812"/>
        <v>0</v>
      </c>
      <c r="GP692" s="2">
        <f t="shared" si="813"/>
        <v>0</v>
      </c>
      <c r="GQ692" s="2"/>
      <c r="GR692" s="2">
        <v>0</v>
      </c>
      <c r="GS692" s="2">
        <v>3</v>
      </c>
      <c r="GT692" s="2">
        <v>0</v>
      </c>
      <c r="GU692" s="2" t="s">
        <v>6</v>
      </c>
      <c r="GV692" s="2">
        <f t="shared" si="814"/>
        <v>0</v>
      </c>
      <c r="GW692" s="2">
        <v>1</v>
      </c>
      <c r="GX692" s="2">
        <f t="shared" si="815"/>
        <v>0</v>
      </c>
      <c r="GY692" s="2"/>
      <c r="GZ692" s="2"/>
      <c r="HA692" s="2">
        <v>0</v>
      </c>
      <c r="HB692" s="2">
        <v>0</v>
      </c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>
        <v>0</v>
      </c>
      <c r="IL692" s="2"/>
      <c r="IM692" s="2"/>
      <c r="IN692" s="2"/>
      <c r="IO692" s="2"/>
      <c r="IP692" s="2"/>
      <c r="IQ692" s="2"/>
      <c r="IR692" s="2"/>
      <c r="IS692" s="2"/>
      <c r="IT692" s="2"/>
      <c r="IU692" s="2"/>
    </row>
    <row r="693" spans="1:255" x14ac:dyDescent="0.2">
      <c r="A693">
        <v>18</v>
      </c>
      <c r="B693">
        <v>1</v>
      </c>
      <c r="C693">
        <v>1924</v>
      </c>
      <c r="E693" t="s">
        <v>806</v>
      </c>
      <c r="F693" t="s">
        <v>499</v>
      </c>
      <c r="G693" t="s">
        <v>500</v>
      </c>
      <c r="H693" t="s">
        <v>501</v>
      </c>
      <c r="I693">
        <f>I691*J693</f>
        <v>20.8</v>
      </c>
      <c r="J693">
        <v>100.00000000000001</v>
      </c>
      <c r="O693">
        <f t="shared" si="783"/>
        <v>1030.8499999999999</v>
      </c>
      <c r="P693">
        <f t="shared" si="784"/>
        <v>1030.8499999999999</v>
      </c>
      <c r="Q693">
        <f t="shared" si="785"/>
        <v>0</v>
      </c>
      <c r="R693">
        <f t="shared" si="786"/>
        <v>0</v>
      </c>
      <c r="S693">
        <f t="shared" si="787"/>
        <v>0</v>
      </c>
      <c r="T693">
        <f t="shared" si="788"/>
        <v>0</v>
      </c>
      <c r="U693">
        <f t="shared" si="789"/>
        <v>0</v>
      </c>
      <c r="V693">
        <f t="shared" si="790"/>
        <v>0</v>
      </c>
      <c r="W693">
        <f t="shared" si="791"/>
        <v>0</v>
      </c>
      <c r="X693">
        <f t="shared" si="792"/>
        <v>0</v>
      </c>
      <c r="Y693">
        <f t="shared" si="793"/>
        <v>0</v>
      </c>
      <c r="AA693">
        <v>27721504</v>
      </c>
      <c r="AB693">
        <f t="shared" si="794"/>
        <v>49.56</v>
      </c>
      <c r="AC693">
        <f t="shared" si="777"/>
        <v>49.56</v>
      </c>
      <c r="AD693">
        <f>ROUND((((ET693)-(EU693))+AE693),2)</f>
        <v>0</v>
      </c>
      <c r="AE693">
        <f>ROUND((EU693),2)</f>
        <v>0</v>
      </c>
      <c r="AF693">
        <f>ROUND((EV693),2)</f>
        <v>0</v>
      </c>
      <c r="AG693">
        <f t="shared" si="795"/>
        <v>0</v>
      </c>
      <c r="AH693">
        <f>(EW693)</f>
        <v>0</v>
      </c>
      <c r="AI693">
        <f>(EX693)</f>
        <v>0</v>
      </c>
      <c r="AJ693">
        <f t="shared" si="796"/>
        <v>0</v>
      </c>
      <c r="AK693">
        <v>49.56</v>
      </c>
      <c r="AL693">
        <v>49.56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106</v>
      </c>
      <c r="AU693">
        <v>54</v>
      </c>
      <c r="AV693">
        <v>1</v>
      </c>
      <c r="AW693">
        <v>1</v>
      </c>
      <c r="AZ693">
        <v>1</v>
      </c>
      <c r="BA693">
        <v>1</v>
      </c>
      <c r="BB693">
        <v>1</v>
      </c>
      <c r="BC693">
        <v>1</v>
      </c>
      <c r="BD693" t="s">
        <v>6</v>
      </c>
      <c r="BE693" t="s">
        <v>6</v>
      </c>
      <c r="BF693" t="s">
        <v>6</v>
      </c>
      <c r="BG693" t="s">
        <v>6</v>
      </c>
      <c r="BH693">
        <v>3</v>
      </c>
      <c r="BI693">
        <v>1</v>
      </c>
      <c r="BJ693" t="s">
        <v>502</v>
      </c>
      <c r="BM693">
        <v>10001</v>
      </c>
      <c r="BN693">
        <v>0</v>
      </c>
      <c r="BO693" t="s">
        <v>6</v>
      </c>
      <c r="BP693">
        <v>0</v>
      </c>
      <c r="BQ693">
        <v>2</v>
      </c>
      <c r="BR693">
        <v>0</v>
      </c>
      <c r="BS693">
        <v>1</v>
      </c>
      <c r="BT693">
        <v>1</v>
      </c>
      <c r="BU693">
        <v>1</v>
      </c>
      <c r="BV693">
        <v>1</v>
      </c>
      <c r="BW693">
        <v>1</v>
      </c>
      <c r="BX693">
        <v>1</v>
      </c>
      <c r="BY693" t="s">
        <v>6</v>
      </c>
      <c r="BZ693">
        <v>118</v>
      </c>
      <c r="CA693">
        <v>63</v>
      </c>
      <c r="CF693">
        <v>0</v>
      </c>
      <c r="CG693">
        <v>0</v>
      </c>
      <c r="CM693">
        <v>0</v>
      </c>
      <c r="CN693" t="s">
        <v>6</v>
      </c>
      <c r="CO693">
        <v>0</v>
      </c>
      <c r="CP693">
        <f t="shared" si="797"/>
        <v>1030.8499999999999</v>
      </c>
      <c r="CQ693">
        <f t="shared" si="798"/>
        <v>49.56</v>
      </c>
      <c r="CR693">
        <f t="shared" si="799"/>
        <v>0</v>
      </c>
      <c r="CS693">
        <f t="shared" si="800"/>
        <v>0</v>
      </c>
      <c r="CT693">
        <f t="shared" si="801"/>
        <v>0</v>
      </c>
      <c r="CU693">
        <f t="shared" si="802"/>
        <v>0</v>
      </c>
      <c r="CV693">
        <f t="shared" si="803"/>
        <v>0</v>
      </c>
      <c r="CW693">
        <f t="shared" si="804"/>
        <v>0</v>
      </c>
      <c r="CX693">
        <f t="shared" si="805"/>
        <v>0</v>
      </c>
      <c r="CY693">
        <f t="shared" si="806"/>
        <v>0</v>
      </c>
      <c r="CZ693">
        <f t="shared" si="807"/>
        <v>0</v>
      </c>
      <c r="DC693" t="s">
        <v>6</v>
      </c>
      <c r="DD693" t="s">
        <v>6</v>
      </c>
      <c r="DE693" t="s">
        <v>6</v>
      </c>
      <c r="DF693" t="s">
        <v>6</v>
      </c>
      <c r="DG693" t="s">
        <v>6</v>
      </c>
      <c r="DH693" t="s">
        <v>6</v>
      </c>
      <c r="DI693" t="s">
        <v>6</v>
      </c>
      <c r="DJ693" t="s">
        <v>6</v>
      </c>
      <c r="DK693" t="s">
        <v>6</v>
      </c>
      <c r="DL693" t="s">
        <v>6</v>
      </c>
      <c r="DM693" t="s">
        <v>6</v>
      </c>
      <c r="DN693">
        <v>0</v>
      </c>
      <c r="DO693">
        <v>0</v>
      </c>
      <c r="DP693">
        <v>1</v>
      </c>
      <c r="DQ693">
        <v>1</v>
      </c>
      <c r="DU693">
        <v>1003</v>
      </c>
      <c r="DV693" t="s">
        <v>501</v>
      </c>
      <c r="DW693" t="s">
        <v>501</v>
      </c>
      <c r="DX693">
        <v>1</v>
      </c>
      <c r="EE693">
        <v>27029023</v>
      </c>
      <c r="EF693">
        <v>2</v>
      </c>
      <c r="EG693" t="s">
        <v>23</v>
      </c>
      <c r="EH693">
        <v>0</v>
      </c>
      <c r="EI693" t="s">
        <v>6</v>
      </c>
      <c r="EJ693">
        <v>1</v>
      </c>
      <c r="EK693">
        <v>10001</v>
      </c>
      <c r="EL693" t="s">
        <v>475</v>
      </c>
      <c r="EM693" t="s">
        <v>476</v>
      </c>
      <c r="EO693" t="s">
        <v>6</v>
      </c>
      <c r="EQ693">
        <v>0</v>
      </c>
      <c r="ER693">
        <v>49.56</v>
      </c>
      <c r="ES693">
        <v>49.56</v>
      </c>
      <c r="ET693">
        <v>0</v>
      </c>
      <c r="EU693">
        <v>0</v>
      </c>
      <c r="EV693">
        <v>0</v>
      </c>
      <c r="EW693">
        <v>0</v>
      </c>
      <c r="EX693">
        <v>0</v>
      </c>
      <c r="FQ693">
        <v>0</v>
      </c>
      <c r="FR693">
        <f t="shared" si="808"/>
        <v>0</v>
      </c>
      <c r="FS693">
        <v>0</v>
      </c>
      <c r="FT693" t="s">
        <v>27</v>
      </c>
      <c r="FU693" t="s">
        <v>28</v>
      </c>
      <c r="FX693">
        <v>106.2</v>
      </c>
      <c r="FY693">
        <v>53.55</v>
      </c>
      <c r="GA693" t="s">
        <v>6</v>
      </c>
      <c r="GD693">
        <v>0</v>
      </c>
      <c r="GF693">
        <v>-451614110</v>
      </c>
      <c r="GG693">
        <v>2</v>
      </c>
      <c r="GH693">
        <v>1</v>
      </c>
      <c r="GI693">
        <v>-2</v>
      </c>
      <c r="GJ693">
        <v>0</v>
      </c>
      <c r="GK693">
        <f>ROUND(R693*(S12)/100,2)</f>
        <v>0</v>
      </c>
      <c r="GL693">
        <f t="shared" si="809"/>
        <v>0</v>
      </c>
      <c r="GM693">
        <f t="shared" si="810"/>
        <v>1030.8499999999999</v>
      </c>
      <c r="GN693">
        <f t="shared" si="811"/>
        <v>1030.8499999999999</v>
      </c>
      <c r="GO693">
        <f t="shared" si="812"/>
        <v>0</v>
      </c>
      <c r="GP693">
        <f t="shared" si="813"/>
        <v>0</v>
      </c>
      <c r="GR693">
        <v>0</v>
      </c>
      <c r="GS693">
        <v>0</v>
      </c>
      <c r="GT693">
        <v>0</v>
      </c>
      <c r="GU693" t="s">
        <v>6</v>
      </c>
      <c r="GV693">
        <f t="shared" si="814"/>
        <v>0</v>
      </c>
      <c r="GW693">
        <v>1</v>
      </c>
      <c r="GX693">
        <f t="shared" si="815"/>
        <v>0</v>
      </c>
      <c r="HA693">
        <v>0</v>
      </c>
      <c r="HB693">
        <v>0</v>
      </c>
      <c r="IK693">
        <v>0</v>
      </c>
    </row>
    <row r="694" spans="1:255" x14ac:dyDescent="0.2">
      <c r="A694" s="2">
        <v>17</v>
      </c>
      <c r="B694" s="2">
        <v>1</v>
      </c>
      <c r="C694" s="2">
        <f>ROW(SmtRes!A1932)</f>
        <v>1932</v>
      </c>
      <c r="D694" s="2">
        <f>ROW(EtalonRes!A1932)</f>
        <v>1932</v>
      </c>
      <c r="E694" s="2" t="s">
        <v>807</v>
      </c>
      <c r="F694" s="2" t="s">
        <v>410</v>
      </c>
      <c r="G694" s="2" t="s">
        <v>504</v>
      </c>
      <c r="H694" s="2" t="s">
        <v>18</v>
      </c>
      <c r="I694" s="2">
        <f>ROUND(156/100,9)</f>
        <v>1.56</v>
      </c>
      <c r="J694" s="2">
        <v>0</v>
      </c>
      <c r="K694" s="2"/>
      <c r="L694" s="2"/>
      <c r="M694" s="2"/>
      <c r="N694" s="2"/>
      <c r="O694" s="2">
        <f t="shared" si="783"/>
        <v>2346.6</v>
      </c>
      <c r="P694" s="2">
        <f t="shared" si="784"/>
        <v>189.51</v>
      </c>
      <c r="Q694" s="2">
        <f t="shared" si="785"/>
        <v>241.6</v>
      </c>
      <c r="R694" s="2">
        <f t="shared" si="786"/>
        <v>35.46</v>
      </c>
      <c r="S694" s="2">
        <f t="shared" si="787"/>
        <v>1915.49</v>
      </c>
      <c r="T694" s="2">
        <f t="shared" si="788"/>
        <v>0</v>
      </c>
      <c r="U694" s="2">
        <f t="shared" si="789"/>
        <v>211.18967999999998</v>
      </c>
      <c r="V694" s="2">
        <f t="shared" si="790"/>
        <v>2.8664999999999998</v>
      </c>
      <c r="W694" s="2">
        <f t="shared" si="791"/>
        <v>0</v>
      </c>
      <c r="X694" s="2">
        <f t="shared" si="792"/>
        <v>2731.33</v>
      </c>
      <c r="Y694" s="2">
        <f t="shared" si="793"/>
        <v>1658.31</v>
      </c>
      <c r="Z694" s="2"/>
      <c r="AA694" s="2">
        <v>27721505</v>
      </c>
      <c r="AB694" s="2">
        <f t="shared" si="794"/>
        <v>1504.23</v>
      </c>
      <c r="AC694" s="2">
        <f t="shared" si="777"/>
        <v>121.48</v>
      </c>
      <c r="AD694" s="2">
        <f>ROUND(((((ET694*1.25))-((EU694*1.25)))+AE694),2)</f>
        <v>154.87</v>
      </c>
      <c r="AE694" s="2">
        <f>ROUND(((EU694*1.25)),2)</f>
        <v>22.73</v>
      </c>
      <c r="AF694" s="2">
        <f>ROUND(((EV694*1.15)),2)</f>
        <v>1227.8800000000001</v>
      </c>
      <c r="AG694" s="2">
        <f t="shared" si="795"/>
        <v>0</v>
      </c>
      <c r="AH694" s="2">
        <f>((EW694*1.15))</f>
        <v>135.37799999999999</v>
      </c>
      <c r="AI694" s="2">
        <f>((EX694*1.25))</f>
        <v>1.8374999999999999</v>
      </c>
      <c r="AJ694" s="2">
        <f t="shared" si="796"/>
        <v>0</v>
      </c>
      <c r="AK694" s="2">
        <v>1313.09</v>
      </c>
      <c r="AL694" s="2">
        <v>121.48</v>
      </c>
      <c r="AM694" s="2">
        <v>123.89</v>
      </c>
      <c r="AN694" s="2">
        <v>18.18</v>
      </c>
      <c r="AO694" s="2">
        <v>1067.72</v>
      </c>
      <c r="AP694" s="2">
        <v>0</v>
      </c>
      <c r="AQ694" s="2">
        <v>117.72</v>
      </c>
      <c r="AR694" s="2">
        <v>1.47</v>
      </c>
      <c r="AS694" s="2">
        <v>0</v>
      </c>
      <c r="AT694" s="2">
        <v>140</v>
      </c>
      <c r="AU694" s="2">
        <v>85</v>
      </c>
      <c r="AV694" s="2">
        <v>1</v>
      </c>
      <c r="AW694" s="2">
        <v>1</v>
      </c>
      <c r="AX694" s="2"/>
      <c r="AY694" s="2"/>
      <c r="AZ694" s="2">
        <v>1</v>
      </c>
      <c r="BA694" s="2">
        <v>1</v>
      </c>
      <c r="BB694" s="2">
        <v>1</v>
      </c>
      <c r="BC694" s="2">
        <v>1</v>
      </c>
      <c r="BD694" s="2" t="s">
        <v>6</v>
      </c>
      <c r="BE694" s="2" t="s">
        <v>6</v>
      </c>
      <c r="BF694" s="2" t="s">
        <v>6</v>
      </c>
      <c r="BG694" s="2" t="s">
        <v>6</v>
      </c>
      <c r="BH694" s="2">
        <v>0</v>
      </c>
      <c r="BI694" s="2">
        <v>1</v>
      </c>
      <c r="BJ694" s="2" t="s">
        <v>412</v>
      </c>
      <c r="BK694" s="2"/>
      <c r="BL694" s="2"/>
      <c r="BM694" s="2">
        <v>7005</v>
      </c>
      <c r="BN694" s="2">
        <v>0</v>
      </c>
      <c r="BO694" s="2" t="s">
        <v>6</v>
      </c>
      <c r="BP694" s="2">
        <v>0</v>
      </c>
      <c r="BQ694" s="2">
        <v>2</v>
      </c>
      <c r="BR694" s="2">
        <v>0</v>
      </c>
      <c r="BS694" s="2">
        <v>1</v>
      </c>
      <c r="BT694" s="2">
        <v>1</v>
      </c>
      <c r="BU694" s="2">
        <v>1</v>
      </c>
      <c r="BV694" s="2">
        <v>1</v>
      </c>
      <c r="BW694" s="2">
        <v>1</v>
      </c>
      <c r="BX694" s="2">
        <v>1</v>
      </c>
      <c r="BY694" s="2" t="s">
        <v>6</v>
      </c>
      <c r="BZ694" s="2">
        <v>155</v>
      </c>
      <c r="CA694" s="2">
        <v>100</v>
      </c>
      <c r="CB694" s="2"/>
      <c r="CC694" s="2"/>
      <c r="CD694" s="2"/>
      <c r="CE694" s="2"/>
      <c r="CF694" s="2">
        <v>0</v>
      </c>
      <c r="CG694" s="2">
        <v>0</v>
      </c>
      <c r="CH694" s="2"/>
      <c r="CI694" s="2"/>
      <c r="CJ694" s="2"/>
      <c r="CK694" s="2"/>
      <c r="CL694" s="2"/>
      <c r="CM694" s="2">
        <v>0</v>
      </c>
      <c r="CN694" s="2" t="s">
        <v>1470</v>
      </c>
      <c r="CO694" s="2">
        <v>0</v>
      </c>
      <c r="CP694" s="2">
        <f t="shared" si="797"/>
        <v>2346.6</v>
      </c>
      <c r="CQ694" s="2">
        <f t="shared" si="798"/>
        <v>121.48</v>
      </c>
      <c r="CR694" s="2">
        <f t="shared" si="799"/>
        <v>154.87</v>
      </c>
      <c r="CS694" s="2">
        <f t="shared" si="800"/>
        <v>22.73</v>
      </c>
      <c r="CT694" s="2">
        <f t="shared" si="801"/>
        <v>1227.8800000000001</v>
      </c>
      <c r="CU694" s="2">
        <f t="shared" si="802"/>
        <v>0</v>
      </c>
      <c r="CV694" s="2">
        <f t="shared" si="803"/>
        <v>135.37799999999999</v>
      </c>
      <c r="CW694" s="2">
        <f t="shared" si="804"/>
        <v>1.8374999999999999</v>
      </c>
      <c r="CX694" s="2">
        <f t="shared" si="805"/>
        <v>0</v>
      </c>
      <c r="CY694" s="2">
        <f t="shared" si="806"/>
        <v>2731.33</v>
      </c>
      <c r="CZ694" s="2">
        <f t="shared" si="807"/>
        <v>1658.3074999999999</v>
      </c>
      <c r="DA694" s="2"/>
      <c r="DB694" s="2"/>
      <c r="DC694" s="2" t="s">
        <v>6</v>
      </c>
      <c r="DD694" s="2" t="s">
        <v>6</v>
      </c>
      <c r="DE694" s="2" t="s">
        <v>102</v>
      </c>
      <c r="DF694" s="2" t="s">
        <v>102</v>
      </c>
      <c r="DG694" s="2" t="s">
        <v>103</v>
      </c>
      <c r="DH694" s="2" t="s">
        <v>6</v>
      </c>
      <c r="DI694" s="2" t="s">
        <v>103</v>
      </c>
      <c r="DJ694" s="2" t="s">
        <v>102</v>
      </c>
      <c r="DK694" s="2" t="s">
        <v>6</v>
      </c>
      <c r="DL694" s="2" t="s">
        <v>6</v>
      </c>
      <c r="DM694" s="2" t="s">
        <v>6</v>
      </c>
      <c r="DN694" s="2">
        <v>0</v>
      </c>
      <c r="DO694" s="2">
        <v>0</v>
      </c>
      <c r="DP694" s="2">
        <v>1</v>
      </c>
      <c r="DQ694" s="2">
        <v>1</v>
      </c>
      <c r="DR694" s="2"/>
      <c r="DS694" s="2"/>
      <c r="DT694" s="2"/>
      <c r="DU694" s="2">
        <v>1003</v>
      </c>
      <c r="DV694" s="2" t="s">
        <v>18</v>
      </c>
      <c r="DW694" s="2" t="s">
        <v>18</v>
      </c>
      <c r="DX694" s="2">
        <v>100</v>
      </c>
      <c r="DY694" s="2"/>
      <c r="DZ694" s="2"/>
      <c r="EA694" s="2"/>
      <c r="EB694" s="2"/>
      <c r="EC694" s="2"/>
      <c r="ED694" s="2"/>
      <c r="EE694" s="2">
        <v>27028975</v>
      </c>
      <c r="EF694" s="2">
        <v>2</v>
      </c>
      <c r="EG694" s="2" t="s">
        <v>23</v>
      </c>
      <c r="EH694" s="2">
        <v>0</v>
      </c>
      <c r="EI694" s="2" t="s">
        <v>6</v>
      </c>
      <c r="EJ694" s="2">
        <v>1</v>
      </c>
      <c r="EK694" s="2">
        <v>7005</v>
      </c>
      <c r="EL694" s="2" t="s">
        <v>413</v>
      </c>
      <c r="EM694" s="2" t="s">
        <v>414</v>
      </c>
      <c r="EN694" s="2"/>
      <c r="EO694" s="2" t="s">
        <v>106</v>
      </c>
      <c r="EP694" s="2"/>
      <c r="EQ694" s="2">
        <v>0</v>
      </c>
      <c r="ER694" s="2">
        <v>1313.09</v>
      </c>
      <c r="ES694" s="2">
        <v>121.48</v>
      </c>
      <c r="ET694" s="2">
        <v>123.89</v>
      </c>
      <c r="EU694" s="2">
        <v>18.18</v>
      </c>
      <c r="EV694" s="2">
        <v>1067.72</v>
      </c>
      <c r="EW694" s="2">
        <v>117.72</v>
      </c>
      <c r="EX694" s="2">
        <v>1.47</v>
      </c>
      <c r="EY694" s="2">
        <v>0</v>
      </c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>
        <v>0</v>
      </c>
      <c r="FR694" s="2">
        <f t="shared" si="808"/>
        <v>0</v>
      </c>
      <c r="FS694" s="2">
        <v>0</v>
      </c>
      <c r="FT694" s="2" t="s">
        <v>27</v>
      </c>
      <c r="FU694" s="2" t="s">
        <v>28</v>
      </c>
      <c r="FV694" s="2"/>
      <c r="FW694" s="2"/>
      <c r="FX694" s="2">
        <v>139.5</v>
      </c>
      <c r="FY694" s="2">
        <v>85</v>
      </c>
      <c r="FZ694" s="2"/>
      <c r="GA694" s="2" t="s">
        <v>6</v>
      </c>
      <c r="GB694" s="2"/>
      <c r="GC694" s="2"/>
      <c r="GD694" s="2">
        <v>0</v>
      </c>
      <c r="GE694" s="2"/>
      <c r="GF694" s="2">
        <v>-273822030</v>
      </c>
      <c r="GG694" s="2">
        <v>2</v>
      </c>
      <c r="GH694" s="2">
        <v>1</v>
      </c>
      <c r="GI694" s="2">
        <v>-2</v>
      </c>
      <c r="GJ694" s="2">
        <v>0</v>
      </c>
      <c r="GK694" s="2">
        <f>ROUND(R694*(R12)/100,2)</f>
        <v>0</v>
      </c>
      <c r="GL694" s="2">
        <f t="shared" si="809"/>
        <v>0</v>
      </c>
      <c r="GM694" s="2">
        <f t="shared" si="810"/>
        <v>6736.24</v>
      </c>
      <c r="GN694" s="2">
        <f t="shared" si="811"/>
        <v>6736.24</v>
      </c>
      <c r="GO694" s="2">
        <f t="shared" si="812"/>
        <v>0</v>
      </c>
      <c r="GP694" s="2">
        <f t="shared" si="813"/>
        <v>0</v>
      </c>
      <c r="GQ694" s="2"/>
      <c r="GR694" s="2">
        <v>0</v>
      </c>
      <c r="GS694" s="2">
        <v>3</v>
      </c>
      <c r="GT694" s="2">
        <v>0</v>
      </c>
      <c r="GU694" s="2" t="s">
        <v>6</v>
      </c>
      <c r="GV694" s="2">
        <f t="shared" si="814"/>
        <v>0</v>
      </c>
      <c r="GW694" s="2">
        <v>1</v>
      </c>
      <c r="GX694" s="2">
        <f t="shared" si="815"/>
        <v>0</v>
      </c>
      <c r="GY694" s="2"/>
      <c r="GZ694" s="2"/>
      <c r="HA694" s="2">
        <v>0</v>
      </c>
      <c r="HB694" s="2">
        <v>0</v>
      </c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>
        <v>0</v>
      </c>
      <c r="IL694" s="2"/>
      <c r="IM694" s="2"/>
      <c r="IN694" s="2"/>
      <c r="IO694" s="2"/>
      <c r="IP694" s="2"/>
      <c r="IQ694" s="2"/>
      <c r="IR694" s="2"/>
      <c r="IS694" s="2"/>
      <c r="IT694" s="2"/>
      <c r="IU694" s="2"/>
    </row>
    <row r="695" spans="1:255" x14ac:dyDescent="0.2">
      <c r="A695">
        <v>17</v>
      </c>
      <c r="B695">
        <v>1</v>
      </c>
      <c r="C695">
        <f>ROW(SmtRes!A1938)</f>
        <v>1938</v>
      </c>
      <c r="D695">
        <f>ROW(EtalonRes!A1938)</f>
        <v>1938</v>
      </c>
      <c r="E695" t="s">
        <v>807</v>
      </c>
      <c r="F695" t="s">
        <v>410</v>
      </c>
      <c r="G695" t="s">
        <v>504</v>
      </c>
      <c r="H695" t="s">
        <v>18</v>
      </c>
      <c r="I695">
        <f>ROUND(156/100,9)</f>
        <v>1.56</v>
      </c>
      <c r="J695">
        <v>0</v>
      </c>
      <c r="O695">
        <f t="shared" si="783"/>
        <v>2346.6</v>
      </c>
      <c r="P695">
        <f t="shared" si="784"/>
        <v>189.51</v>
      </c>
      <c r="Q695">
        <f t="shared" si="785"/>
        <v>241.6</v>
      </c>
      <c r="R695">
        <f t="shared" si="786"/>
        <v>35.46</v>
      </c>
      <c r="S695">
        <f t="shared" si="787"/>
        <v>1915.49</v>
      </c>
      <c r="T695">
        <f t="shared" si="788"/>
        <v>0</v>
      </c>
      <c r="U695">
        <f t="shared" si="789"/>
        <v>211.18967999999998</v>
      </c>
      <c r="V695">
        <f t="shared" si="790"/>
        <v>2.8664999999999998</v>
      </c>
      <c r="W695">
        <f t="shared" si="791"/>
        <v>0</v>
      </c>
      <c r="X695">
        <f t="shared" si="792"/>
        <v>2731.33</v>
      </c>
      <c r="Y695">
        <f t="shared" si="793"/>
        <v>1658.31</v>
      </c>
      <c r="AA695">
        <v>27721504</v>
      </c>
      <c r="AB695">
        <f t="shared" si="794"/>
        <v>1504.23</v>
      </c>
      <c r="AC695">
        <f t="shared" si="777"/>
        <v>121.48</v>
      </c>
      <c r="AD695">
        <f>ROUND(((((ET695*1.25))-((EU695*1.25)))+AE695),2)</f>
        <v>154.87</v>
      </c>
      <c r="AE695">
        <f>ROUND(((EU695*1.25)),2)</f>
        <v>22.73</v>
      </c>
      <c r="AF695">
        <f>ROUND(((EV695*1.15)),2)</f>
        <v>1227.8800000000001</v>
      </c>
      <c r="AG695">
        <f t="shared" si="795"/>
        <v>0</v>
      </c>
      <c r="AH695">
        <f>((EW695*1.15))</f>
        <v>135.37799999999999</v>
      </c>
      <c r="AI695">
        <f>((EX695*1.25))</f>
        <v>1.8374999999999999</v>
      </c>
      <c r="AJ695">
        <f t="shared" si="796"/>
        <v>0</v>
      </c>
      <c r="AK695">
        <v>1313.09</v>
      </c>
      <c r="AL695">
        <v>121.48</v>
      </c>
      <c r="AM695">
        <v>123.89</v>
      </c>
      <c r="AN695">
        <v>18.18</v>
      </c>
      <c r="AO695">
        <v>1067.72</v>
      </c>
      <c r="AP695">
        <v>0</v>
      </c>
      <c r="AQ695">
        <v>117.72</v>
      </c>
      <c r="AR695">
        <v>1.47</v>
      </c>
      <c r="AS695">
        <v>0</v>
      </c>
      <c r="AT695">
        <v>140</v>
      </c>
      <c r="AU695">
        <v>85</v>
      </c>
      <c r="AV695">
        <v>1</v>
      </c>
      <c r="AW695">
        <v>1</v>
      </c>
      <c r="AZ695">
        <v>1</v>
      </c>
      <c r="BA695">
        <v>1</v>
      </c>
      <c r="BB695">
        <v>1</v>
      </c>
      <c r="BC695">
        <v>1</v>
      </c>
      <c r="BD695" t="s">
        <v>6</v>
      </c>
      <c r="BE695" t="s">
        <v>6</v>
      </c>
      <c r="BF695" t="s">
        <v>6</v>
      </c>
      <c r="BG695" t="s">
        <v>6</v>
      </c>
      <c r="BH695">
        <v>0</v>
      </c>
      <c r="BI695">
        <v>1</v>
      </c>
      <c r="BJ695" t="s">
        <v>412</v>
      </c>
      <c r="BM695">
        <v>7005</v>
      </c>
      <c r="BN695">
        <v>0</v>
      </c>
      <c r="BO695" t="s">
        <v>6</v>
      </c>
      <c r="BP695">
        <v>0</v>
      </c>
      <c r="BQ695">
        <v>2</v>
      </c>
      <c r="BR695">
        <v>0</v>
      </c>
      <c r="BS695">
        <v>1</v>
      </c>
      <c r="BT695">
        <v>1</v>
      </c>
      <c r="BU695">
        <v>1</v>
      </c>
      <c r="BV695">
        <v>1</v>
      </c>
      <c r="BW695">
        <v>1</v>
      </c>
      <c r="BX695">
        <v>1</v>
      </c>
      <c r="BY695" t="s">
        <v>6</v>
      </c>
      <c r="BZ695">
        <v>155</v>
      </c>
      <c r="CA695">
        <v>100</v>
      </c>
      <c r="CF695">
        <v>0</v>
      </c>
      <c r="CG695">
        <v>0</v>
      </c>
      <c r="CM695">
        <v>0</v>
      </c>
      <c r="CN695" t="s">
        <v>1470</v>
      </c>
      <c r="CO695">
        <v>0</v>
      </c>
      <c r="CP695">
        <f t="shared" si="797"/>
        <v>2346.6</v>
      </c>
      <c r="CQ695">
        <f t="shared" si="798"/>
        <v>121.48</v>
      </c>
      <c r="CR695">
        <f t="shared" si="799"/>
        <v>154.87</v>
      </c>
      <c r="CS695">
        <f t="shared" si="800"/>
        <v>22.73</v>
      </c>
      <c r="CT695">
        <f t="shared" si="801"/>
        <v>1227.8800000000001</v>
      </c>
      <c r="CU695">
        <f t="shared" si="802"/>
        <v>0</v>
      </c>
      <c r="CV695">
        <f t="shared" si="803"/>
        <v>135.37799999999999</v>
      </c>
      <c r="CW695">
        <f t="shared" si="804"/>
        <v>1.8374999999999999</v>
      </c>
      <c r="CX695">
        <f t="shared" si="805"/>
        <v>0</v>
      </c>
      <c r="CY695">
        <f t="shared" si="806"/>
        <v>2731.33</v>
      </c>
      <c r="CZ695">
        <f t="shared" si="807"/>
        <v>1658.3074999999999</v>
      </c>
      <c r="DC695" t="s">
        <v>6</v>
      </c>
      <c r="DD695" t="s">
        <v>6</v>
      </c>
      <c r="DE695" t="s">
        <v>102</v>
      </c>
      <c r="DF695" t="s">
        <v>102</v>
      </c>
      <c r="DG695" t="s">
        <v>103</v>
      </c>
      <c r="DH695" t="s">
        <v>6</v>
      </c>
      <c r="DI695" t="s">
        <v>103</v>
      </c>
      <c r="DJ695" t="s">
        <v>102</v>
      </c>
      <c r="DK695" t="s">
        <v>6</v>
      </c>
      <c r="DL695" t="s">
        <v>6</v>
      </c>
      <c r="DM695" t="s">
        <v>6</v>
      </c>
      <c r="DN695">
        <v>0</v>
      </c>
      <c r="DO695">
        <v>0</v>
      </c>
      <c r="DP695">
        <v>1</v>
      </c>
      <c r="DQ695">
        <v>1</v>
      </c>
      <c r="DU695">
        <v>1003</v>
      </c>
      <c r="DV695" t="s">
        <v>18</v>
      </c>
      <c r="DW695" t="s">
        <v>18</v>
      </c>
      <c r="DX695">
        <v>100</v>
      </c>
      <c r="EE695">
        <v>27028975</v>
      </c>
      <c r="EF695">
        <v>2</v>
      </c>
      <c r="EG695" t="s">
        <v>23</v>
      </c>
      <c r="EH695">
        <v>0</v>
      </c>
      <c r="EI695" t="s">
        <v>6</v>
      </c>
      <c r="EJ695">
        <v>1</v>
      </c>
      <c r="EK695">
        <v>7005</v>
      </c>
      <c r="EL695" t="s">
        <v>413</v>
      </c>
      <c r="EM695" t="s">
        <v>414</v>
      </c>
      <c r="EO695" t="s">
        <v>106</v>
      </c>
      <c r="EQ695">
        <v>0</v>
      </c>
      <c r="ER695">
        <v>1313.09</v>
      </c>
      <c r="ES695">
        <v>121.48</v>
      </c>
      <c r="ET695">
        <v>123.89</v>
      </c>
      <c r="EU695">
        <v>18.18</v>
      </c>
      <c r="EV695">
        <v>1067.72</v>
      </c>
      <c r="EW695">
        <v>117.72</v>
      </c>
      <c r="EX695">
        <v>1.47</v>
      </c>
      <c r="EY695">
        <v>0</v>
      </c>
      <c r="FQ695">
        <v>0</v>
      </c>
      <c r="FR695">
        <f t="shared" si="808"/>
        <v>0</v>
      </c>
      <c r="FS695">
        <v>0</v>
      </c>
      <c r="FT695" t="s">
        <v>27</v>
      </c>
      <c r="FU695" t="s">
        <v>28</v>
      </c>
      <c r="FX695">
        <v>139.5</v>
      </c>
      <c r="FY695">
        <v>85</v>
      </c>
      <c r="GA695" t="s">
        <v>6</v>
      </c>
      <c r="GD695">
        <v>0</v>
      </c>
      <c r="GF695">
        <v>-273822030</v>
      </c>
      <c r="GG695">
        <v>2</v>
      </c>
      <c r="GH695">
        <v>1</v>
      </c>
      <c r="GI695">
        <v>-2</v>
      </c>
      <c r="GJ695">
        <v>0</v>
      </c>
      <c r="GK695">
        <f>ROUND(R695*(S12)/100,2)</f>
        <v>0</v>
      </c>
      <c r="GL695">
        <f t="shared" si="809"/>
        <v>0</v>
      </c>
      <c r="GM695">
        <f t="shared" si="810"/>
        <v>6736.24</v>
      </c>
      <c r="GN695">
        <f t="shared" si="811"/>
        <v>6736.24</v>
      </c>
      <c r="GO695">
        <f t="shared" si="812"/>
        <v>0</v>
      </c>
      <c r="GP695">
        <f t="shared" si="813"/>
        <v>0</v>
      </c>
      <c r="GR695">
        <v>0</v>
      </c>
      <c r="GS695">
        <v>0</v>
      </c>
      <c r="GT695">
        <v>0</v>
      </c>
      <c r="GU695" t="s">
        <v>6</v>
      </c>
      <c r="GV695">
        <f t="shared" si="814"/>
        <v>0</v>
      </c>
      <c r="GW695">
        <v>1</v>
      </c>
      <c r="GX695">
        <f t="shared" si="815"/>
        <v>0</v>
      </c>
      <c r="HA695">
        <v>0</v>
      </c>
      <c r="HB695">
        <v>0</v>
      </c>
      <c r="IK695">
        <v>0</v>
      </c>
    </row>
    <row r="696" spans="1:255" x14ac:dyDescent="0.2">
      <c r="A696" s="2">
        <v>18</v>
      </c>
      <c r="B696" s="2">
        <v>1</v>
      </c>
      <c r="C696" s="2">
        <v>1932</v>
      </c>
      <c r="D696" s="2"/>
      <c r="E696" s="2" t="s">
        <v>808</v>
      </c>
      <c r="F696" s="2" t="s">
        <v>506</v>
      </c>
      <c r="G696" s="2" t="s">
        <v>507</v>
      </c>
      <c r="H696" s="2" t="s">
        <v>252</v>
      </c>
      <c r="I696" s="2">
        <f>I694*J696</f>
        <v>115.99999999999999</v>
      </c>
      <c r="J696" s="2">
        <v>74.358974358974351</v>
      </c>
      <c r="K696" s="2"/>
      <c r="L696" s="2"/>
      <c r="M696" s="2"/>
      <c r="N696" s="2"/>
      <c r="O696" s="2">
        <f t="shared" si="783"/>
        <v>5534.36</v>
      </c>
      <c r="P696" s="2">
        <f t="shared" si="784"/>
        <v>5534.36</v>
      </c>
      <c r="Q696" s="2">
        <f t="shared" si="785"/>
        <v>0</v>
      </c>
      <c r="R696" s="2">
        <f t="shared" si="786"/>
        <v>0</v>
      </c>
      <c r="S696" s="2">
        <f t="shared" si="787"/>
        <v>0</v>
      </c>
      <c r="T696" s="2">
        <f t="shared" si="788"/>
        <v>0</v>
      </c>
      <c r="U696" s="2">
        <f t="shared" si="789"/>
        <v>0</v>
      </c>
      <c r="V696" s="2">
        <f t="shared" si="790"/>
        <v>0</v>
      </c>
      <c r="W696" s="2">
        <f t="shared" si="791"/>
        <v>0</v>
      </c>
      <c r="X696" s="2">
        <f t="shared" si="792"/>
        <v>0</v>
      </c>
      <c r="Y696" s="2">
        <f t="shared" si="793"/>
        <v>0</v>
      </c>
      <c r="Z696" s="2"/>
      <c r="AA696" s="2">
        <v>27721505</v>
      </c>
      <c r="AB696" s="2">
        <f t="shared" si="794"/>
        <v>47.71</v>
      </c>
      <c r="AC696" s="2">
        <f t="shared" si="777"/>
        <v>47.71</v>
      </c>
      <c r="AD696" s="2">
        <f>ROUND((((ET696)-(EU696))+AE696),2)</f>
        <v>0</v>
      </c>
      <c r="AE696" s="2">
        <f>ROUND((EU696),2)</f>
        <v>0</v>
      </c>
      <c r="AF696" s="2">
        <f>ROUND((EV696),2)</f>
        <v>0</v>
      </c>
      <c r="AG696" s="2">
        <f t="shared" si="795"/>
        <v>0</v>
      </c>
      <c r="AH696" s="2">
        <f>(EW696)</f>
        <v>0</v>
      </c>
      <c r="AI696" s="2">
        <f>(EX696)</f>
        <v>0</v>
      </c>
      <c r="AJ696" s="2">
        <f t="shared" si="796"/>
        <v>0</v>
      </c>
      <c r="AK696" s="2">
        <v>47.71</v>
      </c>
      <c r="AL696" s="2">
        <v>47.71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140</v>
      </c>
      <c r="AU696" s="2">
        <v>85</v>
      </c>
      <c r="AV696" s="2">
        <v>1</v>
      </c>
      <c r="AW696" s="2">
        <v>1</v>
      </c>
      <c r="AX696" s="2"/>
      <c r="AY696" s="2"/>
      <c r="AZ696" s="2">
        <v>1</v>
      </c>
      <c r="BA696" s="2">
        <v>1</v>
      </c>
      <c r="BB696" s="2">
        <v>1</v>
      </c>
      <c r="BC696" s="2">
        <v>1</v>
      </c>
      <c r="BD696" s="2" t="s">
        <v>6</v>
      </c>
      <c r="BE696" s="2" t="s">
        <v>6</v>
      </c>
      <c r="BF696" s="2" t="s">
        <v>6</v>
      </c>
      <c r="BG696" s="2" t="s">
        <v>6</v>
      </c>
      <c r="BH696" s="2">
        <v>3</v>
      </c>
      <c r="BI696" s="2">
        <v>1</v>
      </c>
      <c r="BJ696" s="2" t="s">
        <v>508</v>
      </c>
      <c r="BK696" s="2"/>
      <c r="BL696" s="2"/>
      <c r="BM696" s="2">
        <v>7005</v>
      </c>
      <c r="BN696" s="2">
        <v>0</v>
      </c>
      <c r="BO696" s="2" t="s">
        <v>6</v>
      </c>
      <c r="BP696" s="2">
        <v>0</v>
      </c>
      <c r="BQ696" s="2">
        <v>2</v>
      </c>
      <c r="BR696" s="2">
        <v>0</v>
      </c>
      <c r="BS696" s="2">
        <v>1</v>
      </c>
      <c r="BT696" s="2">
        <v>1</v>
      </c>
      <c r="BU696" s="2">
        <v>1</v>
      </c>
      <c r="BV696" s="2">
        <v>1</v>
      </c>
      <c r="BW696" s="2">
        <v>1</v>
      </c>
      <c r="BX696" s="2">
        <v>1</v>
      </c>
      <c r="BY696" s="2" t="s">
        <v>6</v>
      </c>
      <c r="BZ696" s="2">
        <v>155</v>
      </c>
      <c r="CA696" s="2">
        <v>100</v>
      </c>
      <c r="CB696" s="2"/>
      <c r="CC696" s="2"/>
      <c r="CD696" s="2"/>
      <c r="CE696" s="2"/>
      <c r="CF696" s="2">
        <v>0</v>
      </c>
      <c r="CG696" s="2">
        <v>0</v>
      </c>
      <c r="CH696" s="2"/>
      <c r="CI696" s="2"/>
      <c r="CJ696" s="2"/>
      <c r="CK696" s="2"/>
      <c r="CL696" s="2"/>
      <c r="CM696" s="2">
        <v>0</v>
      </c>
      <c r="CN696" s="2" t="s">
        <v>6</v>
      </c>
      <c r="CO696" s="2">
        <v>0</v>
      </c>
      <c r="CP696" s="2">
        <f t="shared" si="797"/>
        <v>5534.36</v>
      </c>
      <c r="CQ696" s="2">
        <f t="shared" si="798"/>
        <v>47.71</v>
      </c>
      <c r="CR696" s="2">
        <f t="shared" si="799"/>
        <v>0</v>
      </c>
      <c r="CS696" s="2">
        <f t="shared" si="800"/>
        <v>0</v>
      </c>
      <c r="CT696" s="2">
        <f t="shared" si="801"/>
        <v>0</v>
      </c>
      <c r="CU696" s="2">
        <f t="shared" si="802"/>
        <v>0</v>
      </c>
      <c r="CV696" s="2">
        <f t="shared" si="803"/>
        <v>0</v>
      </c>
      <c r="CW696" s="2">
        <f t="shared" si="804"/>
        <v>0</v>
      </c>
      <c r="CX696" s="2">
        <f t="shared" si="805"/>
        <v>0</v>
      </c>
      <c r="CY696" s="2">
        <f t="shared" si="806"/>
        <v>0</v>
      </c>
      <c r="CZ696" s="2">
        <f t="shared" si="807"/>
        <v>0</v>
      </c>
      <c r="DA696" s="2"/>
      <c r="DB696" s="2"/>
      <c r="DC696" s="2" t="s">
        <v>6</v>
      </c>
      <c r="DD696" s="2" t="s">
        <v>6</v>
      </c>
      <c r="DE696" s="2" t="s">
        <v>6</v>
      </c>
      <c r="DF696" s="2" t="s">
        <v>6</v>
      </c>
      <c r="DG696" s="2" t="s">
        <v>6</v>
      </c>
      <c r="DH696" s="2" t="s">
        <v>6</v>
      </c>
      <c r="DI696" s="2" t="s">
        <v>6</v>
      </c>
      <c r="DJ696" s="2" t="s">
        <v>6</v>
      </c>
      <c r="DK696" s="2" t="s">
        <v>6</v>
      </c>
      <c r="DL696" s="2" t="s">
        <v>6</v>
      </c>
      <c r="DM696" s="2" t="s">
        <v>6</v>
      </c>
      <c r="DN696" s="2">
        <v>0</v>
      </c>
      <c r="DO696" s="2">
        <v>0</v>
      </c>
      <c r="DP696" s="2">
        <v>1</v>
      </c>
      <c r="DQ696" s="2">
        <v>1</v>
      </c>
      <c r="DR696" s="2"/>
      <c r="DS696" s="2"/>
      <c r="DT696" s="2"/>
      <c r="DU696" s="2">
        <v>1010</v>
      </c>
      <c r="DV696" s="2" t="s">
        <v>252</v>
      </c>
      <c r="DW696" s="2" t="s">
        <v>252</v>
      </c>
      <c r="DX696" s="2">
        <v>1</v>
      </c>
      <c r="DY696" s="2"/>
      <c r="DZ696" s="2"/>
      <c r="EA696" s="2"/>
      <c r="EB696" s="2"/>
      <c r="EC696" s="2"/>
      <c r="ED696" s="2"/>
      <c r="EE696" s="2">
        <v>27028975</v>
      </c>
      <c r="EF696" s="2">
        <v>2</v>
      </c>
      <c r="EG696" s="2" t="s">
        <v>23</v>
      </c>
      <c r="EH696" s="2">
        <v>0</v>
      </c>
      <c r="EI696" s="2" t="s">
        <v>6</v>
      </c>
      <c r="EJ696" s="2">
        <v>1</v>
      </c>
      <c r="EK696" s="2">
        <v>7005</v>
      </c>
      <c r="EL696" s="2" t="s">
        <v>413</v>
      </c>
      <c r="EM696" s="2" t="s">
        <v>414</v>
      </c>
      <c r="EN696" s="2"/>
      <c r="EO696" s="2" t="s">
        <v>6</v>
      </c>
      <c r="EP696" s="2"/>
      <c r="EQ696" s="2">
        <v>0</v>
      </c>
      <c r="ER696" s="2">
        <v>47.71</v>
      </c>
      <c r="ES696" s="2">
        <v>47.71</v>
      </c>
      <c r="ET696" s="2">
        <v>0</v>
      </c>
      <c r="EU696" s="2">
        <v>0</v>
      </c>
      <c r="EV696" s="2">
        <v>0</v>
      </c>
      <c r="EW696" s="2">
        <v>0</v>
      </c>
      <c r="EX696" s="2">
        <v>0</v>
      </c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>
        <v>0</v>
      </c>
      <c r="FR696" s="2">
        <f t="shared" si="808"/>
        <v>0</v>
      </c>
      <c r="FS696" s="2">
        <v>0</v>
      </c>
      <c r="FT696" s="2" t="s">
        <v>27</v>
      </c>
      <c r="FU696" s="2" t="s">
        <v>28</v>
      </c>
      <c r="FV696" s="2"/>
      <c r="FW696" s="2"/>
      <c r="FX696" s="2">
        <v>139.5</v>
      </c>
      <c r="FY696" s="2">
        <v>85</v>
      </c>
      <c r="FZ696" s="2"/>
      <c r="GA696" s="2" t="s">
        <v>6</v>
      </c>
      <c r="GB696" s="2"/>
      <c r="GC696" s="2"/>
      <c r="GD696" s="2">
        <v>0</v>
      </c>
      <c r="GE696" s="2"/>
      <c r="GF696" s="2">
        <v>-870017900</v>
      </c>
      <c r="GG696" s="2">
        <v>2</v>
      </c>
      <c r="GH696" s="2">
        <v>1</v>
      </c>
      <c r="GI696" s="2">
        <v>-2</v>
      </c>
      <c r="GJ696" s="2">
        <v>0</v>
      </c>
      <c r="GK696" s="2">
        <f>ROUND(R696*(R12)/100,2)</f>
        <v>0</v>
      </c>
      <c r="GL696" s="2">
        <f t="shared" si="809"/>
        <v>0</v>
      </c>
      <c r="GM696" s="2">
        <f t="shared" si="810"/>
        <v>5534.36</v>
      </c>
      <c r="GN696" s="2">
        <f t="shared" si="811"/>
        <v>5534.36</v>
      </c>
      <c r="GO696" s="2">
        <f t="shared" si="812"/>
        <v>0</v>
      </c>
      <c r="GP696" s="2">
        <f t="shared" si="813"/>
        <v>0</v>
      </c>
      <c r="GQ696" s="2"/>
      <c r="GR696" s="2">
        <v>0</v>
      </c>
      <c r="GS696" s="2">
        <v>3</v>
      </c>
      <c r="GT696" s="2">
        <v>0</v>
      </c>
      <c r="GU696" s="2" t="s">
        <v>6</v>
      </c>
      <c r="GV696" s="2">
        <f t="shared" si="814"/>
        <v>0</v>
      </c>
      <c r="GW696" s="2">
        <v>1</v>
      </c>
      <c r="GX696" s="2">
        <f t="shared" si="815"/>
        <v>0</v>
      </c>
      <c r="GY696" s="2"/>
      <c r="GZ696" s="2"/>
      <c r="HA696" s="2">
        <v>0</v>
      </c>
      <c r="HB696" s="2">
        <v>0</v>
      </c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>
        <v>0</v>
      </c>
      <c r="IL696" s="2"/>
      <c r="IM696" s="2"/>
      <c r="IN696" s="2"/>
      <c r="IO696" s="2"/>
      <c r="IP696" s="2"/>
      <c r="IQ696" s="2"/>
      <c r="IR696" s="2"/>
      <c r="IS696" s="2"/>
      <c r="IT696" s="2"/>
      <c r="IU696" s="2"/>
    </row>
    <row r="697" spans="1:255" x14ac:dyDescent="0.2">
      <c r="A697">
        <v>18</v>
      </c>
      <c r="B697">
        <v>1</v>
      </c>
      <c r="C697">
        <v>1938</v>
      </c>
      <c r="E697" t="s">
        <v>808</v>
      </c>
      <c r="F697" t="s">
        <v>506</v>
      </c>
      <c r="G697" t="s">
        <v>507</v>
      </c>
      <c r="H697" t="s">
        <v>252</v>
      </c>
      <c r="I697">
        <f>I695*J697</f>
        <v>115.99999999999999</v>
      </c>
      <c r="J697">
        <v>74.358974358974351</v>
      </c>
      <c r="O697">
        <f t="shared" si="783"/>
        <v>5534.36</v>
      </c>
      <c r="P697">
        <f t="shared" si="784"/>
        <v>5534.36</v>
      </c>
      <c r="Q697">
        <f t="shared" si="785"/>
        <v>0</v>
      </c>
      <c r="R697">
        <f t="shared" si="786"/>
        <v>0</v>
      </c>
      <c r="S697">
        <f t="shared" si="787"/>
        <v>0</v>
      </c>
      <c r="T697">
        <f t="shared" si="788"/>
        <v>0</v>
      </c>
      <c r="U697">
        <f t="shared" si="789"/>
        <v>0</v>
      </c>
      <c r="V697">
        <f t="shared" si="790"/>
        <v>0</v>
      </c>
      <c r="W697">
        <f t="shared" si="791"/>
        <v>0</v>
      </c>
      <c r="X697">
        <f t="shared" si="792"/>
        <v>0</v>
      </c>
      <c r="Y697">
        <f t="shared" si="793"/>
        <v>0</v>
      </c>
      <c r="AA697">
        <v>27721504</v>
      </c>
      <c r="AB697">
        <f t="shared" si="794"/>
        <v>47.71</v>
      </c>
      <c r="AC697">
        <f t="shared" si="777"/>
        <v>47.71</v>
      </c>
      <c r="AD697">
        <f>ROUND((((ET697)-(EU697))+AE697),2)</f>
        <v>0</v>
      </c>
      <c r="AE697">
        <f>ROUND((EU697),2)</f>
        <v>0</v>
      </c>
      <c r="AF697">
        <f>ROUND((EV697),2)</f>
        <v>0</v>
      </c>
      <c r="AG697">
        <f t="shared" si="795"/>
        <v>0</v>
      </c>
      <c r="AH697">
        <f>(EW697)</f>
        <v>0</v>
      </c>
      <c r="AI697">
        <f>(EX697)</f>
        <v>0</v>
      </c>
      <c r="AJ697">
        <f t="shared" si="796"/>
        <v>0</v>
      </c>
      <c r="AK697">
        <v>47.71</v>
      </c>
      <c r="AL697">
        <v>47.71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140</v>
      </c>
      <c r="AU697">
        <v>85</v>
      </c>
      <c r="AV697">
        <v>1</v>
      </c>
      <c r="AW697">
        <v>1</v>
      </c>
      <c r="AZ697">
        <v>1</v>
      </c>
      <c r="BA697">
        <v>1</v>
      </c>
      <c r="BB697">
        <v>1</v>
      </c>
      <c r="BC697">
        <v>1</v>
      </c>
      <c r="BD697" t="s">
        <v>6</v>
      </c>
      <c r="BE697" t="s">
        <v>6</v>
      </c>
      <c r="BF697" t="s">
        <v>6</v>
      </c>
      <c r="BG697" t="s">
        <v>6</v>
      </c>
      <c r="BH697">
        <v>3</v>
      </c>
      <c r="BI697">
        <v>1</v>
      </c>
      <c r="BJ697" t="s">
        <v>508</v>
      </c>
      <c r="BM697">
        <v>7005</v>
      </c>
      <c r="BN697">
        <v>0</v>
      </c>
      <c r="BO697" t="s">
        <v>6</v>
      </c>
      <c r="BP697">
        <v>0</v>
      </c>
      <c r="BQ697">
        <v>2</v>
      </c>
      <c r="BR697">
        <v>0</v>
      </c>
      <c r="BS697">
        <v>1</v>
      </c>
      <c r="BT697">
        <v>1</v>
      </c>
      <c r="BU697">
        <v>1</v>
      </c>
      <c r="BV697">
        <v>1</v>
      </c>
      <c r="BW697">
        <v>1</v>
      </c>
      <c r="BX697">
        <v>1</v>
      </c>
      <c r="BY697" t="s">
        <v>6</v>
      </c>
      <c r="BZ697">
        <v>155</v>
      </c>
      <c r="CA697">
        <v>100</v>
      </c>
      <c r="CF697">
        <v>0</v>
      </c>
      <c r="CG697">
        <v>0</v>
      </c>
      <c r="CM697">
        <v>0</v>
      </c>
      <c r="CN697" t="s">
        <v>6</v>
      </c>
      <c r="CO697">
        <v>0</v>
      </c>
      <c r="CP697">
        <f t="shared" si="797"/>
        <v>5534.36</v>
      </c>
      <c r="CQ697">
        <f t="shared" si="798"/>
        <v>47.71</v>
      </c>
      <c r="CR697">
        <f t="shared" si="799"/>
        <v>0</v>
      </c>
      <c r="CS697">
        <f t="shared" si="800"/>
        <v>0</v>
      </c>
      <c r="CT697">
        <f t="shared" si="801"/>
        <v>0</v>
      </c>
      <c r="CU697">
        <f t="shared" si="802"/>
        <v>0</v>
      </c>
      <c r="CV697">
        <f t="shared" si="803"/>
        <v>0</v>
      </c>
      <c r="CW697">
        <f t="shared" si="804"/>
        <v>0</v>
      </c>
      <c r="CX697">
        <f t="shared" si="805"/>
        <v>0</v>
      </c>
      <c r="CY697">
        <f t="shared" si="806"/>
        <v>0</v>
      </c>
      <c r="CZ697">
        <f t="shared" si="807"/>
        <v>0</v>
      </c>
      <c r="DC697" t="s">
        <v>6</v>
      </c>
      <c r="DD697" t="s">
        <v>6</v>
      </c>
      <c r="DE697" t="s">
        <v>6</v>
      </c>
      <c r="DF697" t="s">
        <v>6</v>
      </c>
      <c r="DG697" t="s">
        <v>6</v>
      </c>
      <c r="DH697" t="s">
        <v>6</v>
      </c>
      <c r="DI697" t="s">
        <v>6</v>
      </c>
      <c r="DJ697" t="s">
        <v>6</v>
      </c>
      <c r="DK697" t="s">
        <v>6</v>
      </c>
      <c r="DL697" t="s">
        <v>6</v>
      </c>
      <c r="DM697" t="s">
        <v>6</v>
      </c>
      <c r="DN697">
        <v>0</v>
      </c>
      <c r="DO697">
        <v>0</v>
      </c>
      <c r="DP697">
        <v>1</v>
      </c>
      <c r="DQ697">
        <v>1</v>
      </c>
      <c r="DU697">
        <v>1010</v>
      </c>
      <c r="DV697" t="s">
        <v>252</v>
      </c>
      <c r="DW697" t="s">
        <v>252</v>
      </c>
      <c r="DX697">
        <v>1</v>
      </c>
      <c r="EE697">
        <v>27028975</v>
      </c>
      <c r="EF697">
        <v>2</v>
      </c>
      <c r="EG697" t="s">
        <v>23</v>
      </c>
      <c r="EH697">
        <v>0</v>
      </c>
      <c r="EI697" t="s">
        <v>6</v>
      </c>
      <c r="EJ697">
        <v>1</v>
      </c>
      <c r="EK697">
        <v>7005</v>
      </c>
      <c r="EL697" t="s">
        <v>413</v>
      </c>
      <c r="EM697" t="s">
        <v>414</v>
      </c>
      <c r="EO697" t="s">
        <v>6</v>
      </c>
      <c r="EQ697">
        <v>0</v>
      </c>
      <c r="ER697">
        <v>47.71</v>
      </c>
      <c r="ES697">
        <v>47.71</v>
      </c>
      <c r="ET697">
        <v>0</v>
      </c>
      <c r="EU697">
        <v>0</v>
      </c>
      <c r="EV697">
        <v>0</v>
      </c>
      <c r="EW697">
        <v>0</v>
      </c>
      <c r="EX697">
        <v>0</v>
      </c>
      <c r="FQ697">
        <v>0</v>
      </c>
      <c r="FR697">
        <f t="shared" si="808"/>
        <v>0</v>
      </c>
      <c r="FS697">
        <v>0</v>
      </c>
      <c r="FT697" t="s">
        <v>27</v>
      </c>
      <c r="FU697" t="s">
        <v>28</v>
      </c>
      <c r="FX697">
        <v>139.5</v>
      </c>
      <c r="FY697">
        <v>85</v>
      </c>
      <c r="GA697" t="s">
        <v>6</v>
      </c>
      <c r="GD697">
        <v>0</v>
      </c>
      <c r="GF697">
        <v>-870017900</v>
      </c>
      <c r="GG697">
        <v>2</v>
      </c>
      <c r="GH697">
        <v>1</v>
      </c>
      <c r="GI697">
        <v>-2</v>
      </c>
      <c r="GJ697">
        <v>0</v>
      </c>
      <c r="GK697">
        <f>ROUND(R697*(S12)/100,2)</f>
        <v>0</v>
      </c>
      <c r="GL697">
        <f t="shared" si="809"/>
        <v>0</v>
      </c>
      <c r="GM697">
        <f t="shared" si="810"/>
        <v>5534.36</v>
      </c>
      <c r="GN697">
        <f t="shared" si="811"/>
        <v>5534.36</v>
      </c>
      <c r="GO697">
        <f t="shared" si="812"/>
        <v>0</v>
      </c>
      <c r="GP697">
        <f t="shared" si="813"/>
        <v>0</v>
      </c>
      <c r="GR697">
        <v>0</v>
      </c>
      <c r="GS697">
        <v>0</v>
      </c>
      <c r="GT697">
        <v>0</v>
      </c>
      <c r="GU697" t="s">
        <v>6</v>
      </c>
      <c r="GV697">
        <f t="shared" si="814"/>
        <v>0</v>
      </c>
      <c r="GW697">
        <v>1</v>
      </c>
      <c r="GX697">
        <f t="shared" si="815"/>
        <v>0</v>
      </c>
      <c r="HA697">
        <v>0</v>
      </c>
      <c r="HB697">
        <v>0</v>
      </c>
      <c r="IK697">
        <v>0</v>
      </c>
    </row>
    <row r="698" spans="1:255" x14ac:dyDescent="0.2">
      <c r="A698" s="2">
        <v>17</v>
      </c>
      <c r="B698" s="2">
        <v>1</v>
      </c>
      <c r="C698" s="2">
        <f>ROW(SmtRes!A1949)</f>
        <v>1949</v>
      </c>
      <c r="D698" s="2">
        <f>ROW(EtalonRes!A1950)</f>
        <v>1950</v>
      </c>
      <c r="E698" s="2" t="s">
        <v>809</v>
      </c>
      <c r="F698" s="2" t="s">
        <v>510</v>
      </c>
      <c r="G698" s="2" t="s">
        <v>511</v>
      </c>
      <c r="H698" s="2" t="s">
        <v>512</v>
      </c>
      <c r="I698" s="2">
        <f>ROUND(34.272/100,9)</f>
        <v>0.34272000000000002</v>
      </c>
      <c r="J698" s="2">
        <v>0</v>
      </c>
      <c r="K698" s="2"/>
      <c r="L698" s="2"/>
      <c r="M698" s="2"/>
      <c r="N698" s="2"/>
      <c r="O698" s="2">
        <f t="shared" si="783"/>
        <v>712.41</v>
      </c>
      <c r="P698" s="2">
        <f t="shared" si="784"/>
        <v>397.99</v>
      </c>
      <c r="Q698" s="2">
        <f t="shared" si="785"/>
        <v>82.5</v>
      </c>
      <c r="R698" s="2">
        <f t="shared" si="786"/>
        <v>16.600000000000001</v>
      </c>
      <c r="S698" s="2">
        <f t="shared" si="787"/>
        <v>231.92</v>
      </c>
      <c r="T698" s="2">
        <f t="shared" si="788"/>
        <v>0</v>
      </c>
      <c r="U698" s="2">
        <f t="shared" si="789"/>
        <v>25.854796799999995</v>
      </c>
      <c r="V698" s="2">
        <f t="shared" si="790"/>
        <v>1.340892</v>
      </c>
      <c r="W698" s="2">
        <f t="shared" si="791"/>
        <v>0</v>
      </c>
      <c r="X698" s="2">
        <f t="shared" si="792"/>
        <v>285.8</v>
      </c>
      <c r="Y698" s="2">
        <f t="shared" si="793"/>
        <v>176.45</v>
      </c>
      <c r="Z698" s="2"/>
      <c r="AA698" s="2">
        <v>27721505</v>
      </c>
      <c r="AB698" s="2">
        <f t="shared" si="794"/>
        <v>2078.6799999999998</v>
      </c>
      <c r="AC698" s="2">
        <f t="shared" si="777"/>
        <v>1161.26</v>
      </c>
      <c r="AD698" s="2">
        <f>ROUND(((((ET698*1.25))-((EU698*1.25)))+AE698),2)</f>
        <v>240.73</v>
      </c>
      <c r="AE698" s="2">
        <f>ROUND(((EU698*1.25)),2)</f>
        <v>48.44</v>
      </c>
      <c r="AF698" s="2">
        <f>ROUND(((EV698*1.15)),2)</f>
        <v>676.69</v>
      </c>
      <c r="AG698" s="2">
        <f t="shared" si="795"/>
        <v>0</v>
      </c>
      <c r="AH698" s="2">
        <f>((EW698*1.15))</f>
        <v>75.439999999999984</v>
      </c>
      <c r="AI698" s="2">
        <f>((EX698*1.25))</f>
        <v>3.9124999999999996</v>
      </c>
      <c r="AJ698" s="2">
        <f t="shared" si="796"/>
        <v>0</v>
      </c>
      <c r="AK698" s="2">
        <v>1942.27</v>
      </c>
      <c r="AL698" s="2">
        <v>1161.26</v>
      </c>
      <c r="AM698" s="2">
        <v>192.58</v>
      </c>
      <c r="AN698" s="2">
        <v>38.75</v>
      </c>
      <c r="AO698" s="2">
        <v>588.42999999999995</v>
      </c>
      <c r="AP698" s="2">
        <v>0</v>
      </c>
      <c r="AQ698" s="2">
        <v>65.599999999999994</v>
      </c>
      <c r="AR698" s="2">
        <v>3.13</v>
      </c>
      <c r="AS698" s="2">
        <v>0</v>
      </c>
      <c r="AT698" s="2">
        <v>115</v>
      </c>
      <c r="AU698" s="2">
        <v>71</v>
      </c>
      <c r="AV698" s="2">
        <v>1</v>
      </c>
      <c r="AW698" s="2">
        <v>1</v>
      </c>
      <c r="AX698" s="2"/>
      <c r="AY698" s="2"/>
      <c r="AZ698" s="2">
        <v>1</v>
      </c>
      <c r="BA698" s="2">
        <v>1</v>
      </c>
      <c r="BB698" s="2">
        <v>1</v>
      </c>
      <c r="BC698" s="2">
        <v>1</v>
      </c>
      <c r="BD698" s="2" t="s">
        <v>6</v>
      </c>
      <c r="BE698" s="2" t="s">
        <v>6</v>
      </c>
      <c r="BF698" s="2" t="s">
        <v>6</v>
      </c>
      <c r="BG698" s="2" t="s">
        <v>6</v>
      </c>
      <c r="BH698" s="2">
        <v>0</v>
      </c>
      <c r="BI698" s="2">
        <v>1</v>
      </c>
      <c r="BJ698" s="2" t="s">
        <v>513</v>
      </c>
      <c r="BK698" s="2"/>
      <c r="BL698" s="2"/>
      <c r="BM698" s="2">
        <v>18001</v>
      </c>
      <c r="BN698" s="2">
        <v>0</v>
      </c>
      <c r="BO698" s="2" t="s">
        <v>6</v>
      </c>
      <c r="BP698" s="2">
        <v>0</v>
      </c>
      <c r="BQ698" s="2">
        <v>2</v>
      </c>
      <c r="BR698" s="2">
        <v>0</v>
      </c>
      <c r="BS698" s="2">
        <v>1</v>
      </c>
      <c r="BT698" s="2">
        <v>1</v>
      </c>
      <c r="BU698" s="2">
        <v>1</v>
      </c>
      <c r="BV698" s="2">
        <v>1</v>
      </c>
      <c r="BW698" s="2">
        <v>1</v>
      </c>
      <c r="BX698" s="2">
        <v>1</v>
      </c>
      <c r="BY698" s="2" t="s">
        <v>6</v>
      </c>
      <c r="BZ698" s="2">
        <v>128</v>
      </c>
      <c r="CA698" s="2">
        <v>83</v>
      </c>
      <c r="CB698" s="2"/>
      <c r="CC698" s="2"/>
      <c r="CD698" s="2"/>
      <c r="CE698" s="2"/>
      <c r="CF698" s="2">
        <v>0</v>
      </c>
      <c r="CG698" s="2">
        <v>0</v>
      </c>
      <c r="CH698" s="2"/>
      <c r="CI698" s="2"/>
      <c r="CJ698" s="2"/>
      <c r="CK698" s="2"/>
      <c r="CL698" s="2"/>
      <c r="CM698" s="2">
        <v>0</v>
      </c>
      <c r="CN698" s="2" t="s">
        <v>1470</v>
      </c>
      <c r="CO698" s="2">
        <v>0</v>
      </c>
      <c r="CP698" s="2">
        <f t="shared" si="797"/>
        <v>712.41</v>
      </c>
      <c r="CQ698" s="2">
        <f t="shared" si="798"/>
        <v>1161.26</v>
      </c>
      <c r="CR698" s="2">
        <f t="shared" si="799"/>
        <v>240.73</v>
      </c>
      <c r="CS698" s="2">
        <f t="shared" si="800"/>
        <v>48.44</v>
      </c>
      <c r="CT698" s="2">
        <f t="shared" si="801"/>
        <v>676.69</v>
      </c>
      <c r="CU698" s="2">
        <f t="shared" si="802"/>
        <v>0</v>
      </c>
      <c r="CV698" s="2">
        <f t="shared" si="803"/>
        <v>75.439999999999984</v>
      </c>
      <c r="CW698" s="2">
        <f t="shared" si="804"/>
        <v>3.9124999999999996</v>
      </c>
      <c r="CX698" s="2">
        <f t="shared" si="805"/>
        <v>0</v>
      </c>
      <c r="CY698" s="2">
        <f t="shared" si="806"/>
        <v>285.798</v>
      </c>
      <c r="CZ698" s="2">
        <f t="shared" si="807"/>
        <v>176.44919999999999</v>
      </c>
      <c r="DA698" s="2"/>
      <c r="DB698" s="2"/>
      <c r="DC698" s="2" t="s">
        <v>6</v>
      </c>
      <c r="DD698" s="2" t="s">
        <v>6</v>
      </c>
      <c r="DE698" s="2" t="s">
        <v>102</v>
      </c>
      <c r="DF698" s="2" t="s">
        <v>102</v>
      </c>
      <c r="DG698" s="2" t="s">
        <v>103</v>
      </c>
      <c r="DH698" s="2" t="s">
        <v>6</v>
      </c>
      <c r="DI698" s="2" t="s">
        <v>103</v>
      </c>
      <c r="DJ698" s="2" t="s">
        <v>102</v>
      </c>
      <c r="DK698" s="2" t="s">
        <v>6</v>
      </c>
      <c r="DL698" s="2" t="s">
        <v>6</v>
      </c>
      <c r="DM698" s="2" t="s">
        <v>6</v>
      </c>
      <c r="DN698" s="2">
        <v>0</v>
      </c>
      <c r="DO698" s="2">
        <v>0</v>
      </c>
      <c r="DP698" s="2">
        <v>1</v>
      </c>
      <c r="DQ698" s="2">
        <v>1</v>
      </c>
      <c r="DR698" s="2"/>
      <c r="DS698" s="2"/>
      <c r="DT698" s="2"/>
      <c r="DU698" s="2">
        <v>1013</v>
      </c>
      <c r="DV698" s="2" t="s">
        <v>512</v>
      </c>
      <c r="DW698" s="2" t="s">
        <v>512</v>
      </c>
      <c r="DX698" s="2">
        <v>1</v>
      </c>
      <c r="DY698" s="2"/>
      <c r="DZ698" s="2"/>
      <c r="EA698" s="2"/>
      <c r="EB698" s="2"/>
      <c r="EC698" s="2"/>
      <c r="ED698" s="2"/>
      <c r="EE698" s="2">
        <v>27029052</v>
      </c>
      <c r="EF698" s="2">
        <v>2</v>
      </c>
      <c r="EG698" s="2" t="s">
        <v>23</v>
      </c>
      <c r="EH698" s="2">
        <v>0</v>
      </c>
      <c r="EI698" s="2" t="s">
        <v>6</v>
      </c>
      <c r="EJ698" s="2">
        <v>1</v>
      </c>
      <c r="EK698" s="2">
        <v>18001</v>
      </c>
      <c r="EL698" s="2" t="s">
        <v>514</v>
      </c>
      <c r="EM698" s="2" t="s">
        <v>515</v>
      </c>
      <c r="EN698" s="2"/>
      <c r="EO698" s="2" t="s">
        <v>106</v>
      </c>
      <c r="EP698" s="2"/>
      <c r="EQ698" s="2">
        <v>0</v>
      </c>
      <c r="ER698" s="2">
        <v>1942.27</v>
      </c>
      <c r="ES698" s="2">
        <v>1161.26</v>
      </c>
      <c r="ET698" s="2">
        <v>192.58</v>
      </c>
      <c r="EU698" s="2">
        <v>38.75</v>
      </c>
      <c r="EV698" s="2">
        <v>588.42999999999995</v>
      </c>
      <c r="EW698" s="2">
        <v>65.599999999999994</v>
      </c>
      <c r="EX698" s="2">
        <v>3.13</v>
      </c>
      <c r="EY698" s="2">
        <v>0</v>
      </c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>
        <v>0</v>
      </c>
      <c r="FR698" s="2">
        <f t="shared" si="808"/>
        <v>0</v>
      </c>
      <c r="FS698" s="2">
        <v>0</v>
      </c>
      <c r="FT698" s="2" t="s">
        <v>27</v>
      </c>
      <c r="FU698" s="2" t="s">
        <v>28</v>
      </c>
      <c r="FV698" s="2"/>
      <c r="FW698" s="2"/>
      <c r="FX698" s="2">
        <v>115.2</v>
      </c>
      <c r="FY698" s="2">
        <v>70.55</v>
      </c>
      <c r="FZ698" s="2"/>
      <c r="GA698" s="2" t="s">
        <v>6</v>
      </c>
      <c r="GB698" s="2"/>
      <c r="GC698" s="2"/>
      <c r="GD698" s="2">
        <v>0</v>
      </c>
      <c r="GE698" s="2"/>
      <c r="GF698" s="2">
        <v>-243626587</v>
      </c>
      <c r="GG698" s="2">
        <v>2</v>
      </c>
      <c r="GH698" s="2">
        <v>1</v>
      </c>
      <c r="GI698" s="2">
        <v>-2</v>
      </c>
      <c r="GJ698" s="2">
        <v>0</v>
      </c>
      <c r="GK698" s="2">
        <f>ROUND(R698*(R12)/100,2)</f>
        <v>0</v>
      </c>
      <c r="GL698" s="2">
        <f t="shared" si="809"/>
        <v>0</v>
      </c>
      <c r="GM698" s="2">
        <f t="shared" si="810"/>
        <v>1174.6600000000001</v>
      </c>
      <c r="GN698" s="2">
        <f t="shared" si="811"/>
        <v>1174.6600000000001</v>
      </c>
      <c r="GO698" s="2">
        <f t="shared" si="812"/>
        <v>0</v>
      </c>
      <c r="GP698" s="2">
        <f t="shared" si="813"/>
        <v>0</v>
      </c>
      <c r="GQ698" s="2"/>
      <c r="GR698" s="2">
        <v>0</v>
      </c>
      <c r="GS698" s="2">
        <v>3</v>
      </c>
      <c r="GT698" s="2">
        <v>0</v>
      </c>
      <c r="GU698" s="2" t="s">
        <v>6</v>
      </c>
      <c r="GV698" s="2">
        <f t="shared" si="814"/>
        <v>0</v>
      </c>
      <c r="GW698" s="2">
        <v>1</v>
      </c>
      <c r="GX698" s="2">
        <f t="shared" si="815"/>
        <v>0</v>
      </c>
      <c r="GY698" s="2"/>
      <c r="GZ698" s="2"/>
      <c r="HA698" s="2">
        <v>0</v>
      </c>
      <c r="HB698" s="2">
        <v>0</v>
      </c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>
        <v>0</v>
      </c>
      <c r="IL698" s="2"/>
      <c r="IM698" s="2"/>
      <c r="IN698" s="2"/>
      <c r="IO698" s="2"/>
      <c r="IP698" s="2"/>
      <c r="IQ698" s="2"/>
      <c r="IR698" s="2"/>
      <c r="IS698" s="2"/>
      <c r="IT698" s="2"/>
      <c r="IU698" s="2"/>
    </row>
    <row r="699" spans="1:255" x14ac:dyDescent="0.2">
      <c r="A699">
        <v>17</v>
      </c>
      <c r="B699">
        <v>1</v>
      </c>
      <c r="C699">
        <f>ROW(SmtRes!A1960)</f>
        <v>1960</v>
      </c>
      <c r="D699">
        <f>ROW(EtalonRes!A1962)</f>
        <v>1962</v>
      </c>
      <c r="E699" t="s">
        <v>809</v>
      </c>
      <c r="F699" t="s">
        <v>510</v>
      </c>
      <c r="G699" t="s">
        <v>511</v>
      </c>
      <c r="H699" t="s">
        <v>512</v>
      </c>
      <c r="I699">
        <f>ROUND(34.272/100,9)</f>
        <v>0.34272000000000002</v>
      </c>
      <c r="J699">
        <v>0</v>
      </c>
      <c r="O699">
        <f t="shared" si="783"/>
        <v>712.41</v>
      </c>
      <c r="P699">
        <f t="shared" si="784"/>
        <v>397.99</v>
      </c>
      <c r="Q699">
        <f t="shared" si="785"/>
        <v>82.5</v>
      </c>
      <c r="R699">
        <f t="shared" si="786"/>
        <v>16.600000000000001</v>
      </c>
      <c r="S699">
        <f t="shared" si="787"/>
        <v>231.92</v>
      </c>
      <c r="T699">
        <f t="shared" si="788"/>
        <v>0</v>
      </c>
      <c r="U699">
        <f t="shared" si="789"/>
        <v>25.854796799999995</v>
      </c>
      <c r="V699">
        <f t="shared" si="790"/>
        <v>1.340892</v>
      </c>
      <c r="W699">
        <f t="shared" si="791"/>
        <v>0</v>
      </c>
      <c r="X699">
        <f t="shared" si="792"/>
        <v>285.8</v>
      </c>
      <c r="Y699">
        <f t="shared" si="793"/>
        <v>176.45</v>
      </c>
      <c r="AA699">
        <v>27721504</v>
      </c>
      <c r="AB699">
        <f t="shared" si="794"/>
        <v>2078.6799999999998</v>
      </c>
      <c r="AC699">
        <f t="shared" si="777"/>
        <v>1161.26</v>
      </c>
      <c r="AD699">
        <f>ROUND(((((ET699*1.25))-((EU699*1.25)))+AE699),2)</f>
        <v>240.73</v>
      </c>
      <c r="AE699">
        <f>ROUND(((EU699*1.25)),2)</f>
        <v>48.44</v>
      </c>
      <c r="AF699">
        <f>ROUND(((EV699*1.15)),2)</f>
        <v>676.69</v>
      </c>
      <c r="AG699">
        <f t="shared" si="795"/>
        <v>0</v>
      </c>
      <c r="AH699">
        <f>((EW699*1.15))</f>
        <v>75.439999999999984</v>
      </c>
      <c r="AI699">
        <f>((EX699*1.25))</f>
        <v>3.9124999999999996</v>
      </c>
      <c r="AJ699">
        <f t="shared" si="796"/>
        <v>0</v>
      </c>
      <c r="AK699">
        <v>1942.27</v>
      </c>
      <c r="AL699">
        <v>1161.26</v>
      </c>
      <c r="AM699">
        <v>192.58</v>
      </c>
      <c r="AN699">
        <v>38.75</v>
      </c>
      <c r="AO699">
        <v>588.42999999999995</v>
      </c>
      <c r="AP699">
        <v>0</v>
      </c>
      <c r="AQ699">
        <v>65.599999999999994</v>
      </c>
      <c r="AR699">
        <v>3.13</v>
      </c>
      <c r="AS699">
        <v>0</v>
      </c>
      <c r="AT699">
        <v>115</v>
      </c>
      <c r="AU699">
        <v>71</v>
      </c>
      <c r="AV699">
        <v>1</v>
      </c>
      <c r="AW699">
        <v>1</v>
      </c>
      <c r="AZ699">
        <v>1</v>
      </c>
      <c r="BA699">
        <v>1</v>
      </c>
      <c r="BB699">
        <v>1</v>
      </c>
      <c r="BC699">
        <v>1</v>
      </c>
      <c r="BD699" t="s">
        <v>6</v>
      </c>
      <c r="BE699" t="s">
        <v>6</v>
      </c>
      <c r="BF699" t="s">
        <v>6</v>
      </c>
      <c r="BG699" t="s">
        <v>6</v>
      </c>
      <c r="BH699">
        <v>0</v>
      </c>
      <c r="BI699">
        <v>1</v>
      </c>
      <c r="BJ699" t="s">
        <v>513</v>
      </c>
      <c r="BM699">
        <v>18001</v>
      </c>
      <c r="BN699">
        <v>0</v>
      </c>
      <c r="BO699" t="s">
        <v>6</v>
      </c>
      <c r="BP699">
        <v>0</v>
      </c>
      <c r="BQ699">
        <v>2</v>
      </c>
      <c r="BR699">
        <v>0</v>
      </c>
      <c r="BS699">
        <v>1</v>
      </c>
      <c r="BT699">
        <v>1</v>
      </c>
      <c r="BU699">
        <v>1</v>
      </c>
      <c r="BV699">
        <v>1</v>
      </c>
      <c r="BW699">
        <v>1</v>
      </c>
      <c r="BX699">
        <v>1</v>
      </c>
      <c r="BY699" t="s">
        <v>6</v>
      </c>
      <c r="BZ699">
        <v>128</v>
      </c>
      <c r="CA699">
        <v>83</v>
      </c>
      <c r="CF699">
        <v>0</v>
      </c>
      <c r="CG699">
        <v>0</v>
      </c>
      <c r="CM699">
        <v>0</v>
      </c>
      <c r="CN699" t="s">
        <v>1470</v>
      </c>
      <c r="CO699">
        <v>0</v>
      </c>
      <c r="CP699">
        <f t="shared" si="797"/>
        <v>712.41</v>
      </c>
      <c r="CQ699">
        <f t="shared" si="798"/>
        <v>1161.26</v>
      </c>
      <c r="CR699">
        <f t="shared" si="799"/>
        <v>240.73</v>
      </c>
      <c r="CS699">
        <f t="shared" si="800"/>
        <v>48.44</v>
      </c>
      <c r="CT699">
        <f t="shared" si="801"/>
        <v>676.69</v>
      </c>
      <c r="CU699">
        <f t="shared" si="802"/>
        <v>0</v>
      </c>
      <c r="CV699">
        <f t="shared" si="803"/>
        <v>75.439999999999984</v>
      </c>
      <c r="CW699">
        <f t="shared" si="804"/>
        <v>3.9124999999999996</v>
      </c>
      <c r="CX699">
        <f t="shared" si="805"/>
        <v>0</v>
      </c>
      <c r="CY699">
        <f t="shared" si="806"/>
        <v>285.798</v>
      </c>
      <c r="CZ699">
        <f t="shared" si="807"/>
        <v>176.44919999999999</v>
      </c>
      <c r="DC699" t="s">
        <v>6</v>
      </c>
      <c r="DD699" t="s">
        <v>6</v>
      </c>
      <c r="DE699" t="s">
        <v>102</v>
      </c>
      <c r="DF699" t="s">
        <v>102</v>
      </c>
      <c r="DG699" t="s">
        <v>103</v>
      </c>
      <c r="DH699" t="s">
        <v>6</v>
      </c>
      <c r="DI699" t="s">
        <v>103</v>
      </c>
      <c r="DJ699" t="s">
        <v>102</v>
      </c>
      <c r="DK699" t="s">
        <v>6</v>
      </c>
      <c r="DL699" t="s">
        <v>6</v>
      </c>
      <c r="DM699" t="s">
        <v>6</v>
      </c>
      <c r="DN699">
        <v>0</v>
      </c>
      <c r="DO699">
        <v>0</v>
      </c>
      <c r="DP699">
        <v>1</v>
      </c>
      <c r="DQ699">
        <v>1</v>
      </c>
      <c r="DU699">
        <v>1013</v>
      </c>
      <c r="DV699" t="s">
        <v>512</v>
      </c>
      <c r="DW699" t="s">
        <v>512</v>
      </c>
      <c r="DX699">
        <v>1</v>
      </c>
      <c r="EE699">
        <v>27029052</v>
      </c>
      <c r="EF699">
        <v>2</v>
      </c>
      <c r="EG699" t="s">
        <v>23</v>
      </c>
      <c r="EH699">
        <v>0</v>
      </c>
      <c r="EI699" t="s">
        <v>6</v>
      </c>
      <c r="EJ699">
        <v>1</v>
      </c>
      <c r="EK699">
        <v>18001</v>
      </c>
      <c r="EL699" t="s">
        <v>514</v>
      </c>
      <c r="EM699" t="s">
        <v>515</v>
      </c>
      <c r="EO699" t="s">
        <v>106</v>
      </c>
      <c r="EQ699">
        <v>0</v>
      </c>
      <c r="ER699">
        <v>1942.27</v>
      </c>
      <c r="ES699">
        <v>1161.26</v>
      </c>
      <c r="ET699">
        <v>192.58</v>
      </c>
      <c r="EU699">
        <v>38.75</v>
      </c>
      <c r="EV699">
        <v>588.42999999999995</v>
      </c>
      <c r="EW699">
        <v>65.599999999999994</v>
      </c>
      <c r="EX699">
        <v>3.13</v>
      </c>
      <c r="EY699">
        <v>0</v>
      </c>
      <c r="FQ699">
        <v>0</v>
      </c>
      <c r="FR699">
        <f t="shared" si="808"/>
        <v>0</v>
      </c>
      <c r="FS699">
        <v>0</v>
      </c>
      <c r="FT699" t="s">
        <v>27</v>
      </c>
      <c r="FU699" t="s">
        <v>28</v>
      </c>
      <c r="FX699">
        <v>115.2</v>
      </c>
      <c r="FY699">
        <v>70.55</v>
      </c>
      <c r="GA699" t="s">
        <v>6</v>
      </c>
      <c r="GD699">
        <v>0</v>
      </c>
      <c r="GF699">
        <v>-243626587</v>
      </c>
      <c r="GG699">
        <v>2</v>
      </c>
      <c r="GH699">
        <v>1</v>
      </c>
      <c r="GI699">
        <v>-2</v>
      </c>
      <c r="GJ699">
        <v>0</v>
      </c>
      <c r="GK699">
        <f>ROUND(R699*(S12)/100,2)</f>
        <v>0</v>
      </c>
      <c r="GL699">
        <f t="shared" si="809"/>
        <v>0</v>
      </c>
      <c r="GM699">
        <f t="shared" si="810"/>
        <v>1174.6600000000001</v>
      </c>
      <c r="GN699">
        <f t="shared" si="811"/>
        <v>1174.6600000000001</v>
      </c>
      <c r="GO699">
        <f t="shared" si="812"/>
        <v>0</v>
      </c>
      <c r="GP699">
        <f t="shared" si="813"/>
        <v>0</v>
      </c>
      <c r="GR699">
        <v>0</v>
      </c>
      <c r="GS699">
        <v>0</v>
      </c>
      <c r="GT699">
        <v>0</v>
      </c>
      <c r="GU699" t="s">
        <v>6</v>
      </c>
      <c r="GV699">
        <f t="shared" si="814"/>
        <v>0</v>
      </c>
      <c r="GW699">
        <v>1</v>
      </c>
      <c r="GX699">
        <f t="shared" si="815"/>
        <v>0</v>
      </c>
      <c r="HA699">
        <v>0</v>
      </c>
      <c r="HB699">
        <v>0</v>
      </c>
      <c r="IK699">
        <v>0</v>
      </c>
    </row>
    <row r="700" spans="1:255" x14ac:dyDescent="0.2">
      <c r="A700" s="2">
        <v>18</v>
      </c>
      <c r="B700" s="2">
        <v>1</v>
      </c>
      <c r="C700" s="2">
        <v>1947</v>
      </c>
      <c r="D700" s="2"/>
      <c r="E700" s="2" t="s">
        <v>810</v>
      </c>
      <c r="F700" s="2" t="s">
        <v>517</v>
      </c>
      <c r="G700" s="2" t="s">
        <v>518</v>
      </c>
      <c r="H700" s="2" t="s">
        <v>519</v>
      </c>
      <c r="I700" s="2">
        <f>I698*J700</f>
        <v>0.48</v>
      </c>
      <c r="J700" s="2">
        <v>1.4005602240896358</v>
      </c>
      <c r="K700" s="2"/>
      <c r="L700" s="2"/>
      <c r="M700" s="2"/>
      <c r="N700" s="2"/>
      <c r="O700" s="2">
        <f t="shared" si="783"/>
        <v>14.21</v>
      </c>
      <c r="P700" s="2">
        <f t="shared" si="784"/>
        <v>14.21</v>
      </c>
      <c r="Q700" s="2">
        <f t="shared" si="785"/>
        <v>0</v>
      </c>
      <c r="R700" s="2">
        <f t="shared" si="786"/>
        <v>0</v>
      </c>
      <c r="S700" s="2">
        <f t="shared" si="787"/>
        <v>0</v>
      </c>
      <c r="T700" s="2">
        <f t="shared" si="788"/>
        <v>0</v>
      </c>
      <c r="U700" s="2">
        <f t="shared" si="789"/>
        <v>0</v>
      </c>
      <c r="V700" s="2">
        <f t="shared" si="790"/>
        <v>0</v>
      </c>
      <c r="W700" s="2">
        <f t="shared" si="791"/>
        <v>0</v>
      </c>
      <c r="X700" s="2">
        <f t="shared" si="792"/>
        <v>0</v>
      </c>
      <c r="Y700" s="2">
        <f t="shared" si="793"/>
        <v>0</v>
      </c>
      <c r="Z700" s="2"/>
      <c r="AA700" s="2">
        <v>27721505</v>
      </c>
      <c r="AB700" s="2">
        <f t="shared" si="794"/>
        <v>29.6</v>
      </c>
      <c r="AC700" s="2">
        <f t="shared" ref="AC700:AC727" si="816">ROUND((ES700),2)</f>
        <v>29.6</v>
      </c>
      <c r="AD700" s="2">
        <f>ROUND((((ET700)-(EU700))+AE700),2)</f>
        <v>0</v>
      </c>
      <c r="AE700" s="2">
        <f t="shared" ref="AE700:AF703" si="817">ROUND((EU700),2)</f>
        <v>0</v>
      </c>
      <c r="AF700" s="2">
        <f t="shared" si="817"/>
        <v>0</v>
      </c>
      <c r="AG700" s="2">
        <f t="shared" si="795"/>
        <v>0</v>
      </c>
      <c r="AH700" s="2">
        <f t="shared" ref="AH700:AI703" si="818">(EW700)</f>
        <v>0</v>
      </c>
      <c r="AI700" s="2">
        <f t="shared" si="818"/>
        <v>0</v>
      </c>
      <c r="AJ700" s="2">
        <f t="shared" si="796"/>
        <v>0</v>
      </c>
      <c r="AK700" s="2">
        <v>29.6</v>
      </c>
      <c r="AL700" s="2">
        <v>29.6</v>
      </c>
      <c r="AM700" s="2">
        <v>0</v>
      </c>
      <c r="AN700" s="2">
        <v>0</v>
      </c>
      <c r="AO700" s="2">
        <v>0</v>
      </c>
      <c r="AP700" s="2">
        <v>0</v>
      </c>
      <c r="AQ700" s="2">
        <v>0</v>
      </c>
      <c r="AR700" s="2">
        <v>0</v>
      </c>
      <c r="AS700" s="2">
        <v>0</v>
      </c>
      <c r="AT700" s="2">
        <v>115</v>
      </c>
      <c r="AU700" s="2">
        <v>71</v>
      </c>
      <c r="AV700" s="2">
        <v>1</v>
      </c>
      <c r="AW700" s="2">
        <v>1</v>
      </c>
      <c r="AX700" s="2"/>
      <c r="AY700" s="2"/>
      <c r="AZ700" s="2">
        <v>1</v>
      </c>
      <c r="BA700" s="2">
        <v>1</v>
      </c>
      <c r="BB700" s="2">
        <v>1</v>
      </c>
      <c r="BC700" s="2">
        <v>1</v>
      </c>
      <c r="BD700" s="2" t="s">
        <v>6</v>
      </c>
      <c r="BE700" s="2" t="s">
        <v>6</v>
      </c>
      <c r="BF700" s="2" t="s">
        <v>6</v>
      </c>
      <c r="BG700" s="2" t="s">
        <v>6</v>
      </c>
      <c r="BH700" s="2">
        <v>3</v>
      </c>
      <c r="BI700" s="2">
        <v>1</v>
      </c>
      <c r="BJ700" s="2" t="s">
        <v>520</v>
      </c>
      <c r="BK700" s="2"/>
      <c r="BL700" s="2"/>
      <c r="BM700" s="2">
        <v>18001</v>
      </c>
      <c r="BN700" s="2">
        <v>0</v>
      </c>
      <c r="BO700" s="2" t="s">
        <v>6</v>
      </c>
      <c r="BP700" s="2">
        <v>0</v>
      </c>
      <c r="BQ700" s="2">
        <v>2</v>
      </c>
      <c r="BR700" s="2">
        <v>0</v>
      </c>
      <c r="BS700" s="2">
        <v>1</v>
      </c>
      <c r="BT700" s="2">
        <v>1</v>
      </c>
      <c r="BU700" s="2">
        <v>1</v>
      </c>
      <c r="BV700" s="2">
        <v>1</v>
      </c>
      <c r="BW700" s="2">
        <v>1</v>
      </c>
      <c r="BX700" s="2">
        <v>1</v>
      </c>
      <c r="BY700" s="2" t="s">
        <v>6</v>
      </c>
      <c r="BZ700" s="2">
        <v>128</v>
      </c>
      <c r="CA700" s="2">
        <v>83</v>
      </c>
      <c r="CB700" s="2"/>
      <c r="CC700" s="2"/>
      <c r="CD700" s="2"/>
      <c r="CE700" s="2"/>
      <c r="CF700" s="2">
        <v>0</v>
      </c>
      <c r="CG700" s="2">
        <v>0</v>
      </c>
      <c r="CH700" s="2"/>
      <c r="CI700" s="2"/>
      <c r="CJ700" s="2"/>
      <c r="CK700" s="2"/>
      <c r="CL700" s="2"/>
      <c r="CM700" s="2">
        <v>0</v>
      </c>
      <c r="CN700" s="2" t="s">
        <v>6</v>
      </c>
      <c r="CO700" s="2">
        <v>0</v>
      </c>
      <c r="CP700" s="2">
        <f t="shared" si="797"/>
        <v>14.21</v>
      </c>
      <c r="CQ700" s="2">
        <f t="shared" si="798"/>
        <v>29.6</v>
      </c>
      <c r="CR700" s="2">
        <f t="shared" si="799"/>
        <v>0</v>
      </c>
      <c r="CS700" s="2">
        <f t="shared" si="800"/>
        <v>0</v>
      </c>
      <c r="CT700" s="2">
        <f t="shared" si="801"/>
        <v>0</v>
      </c>
      <c r="CU700" s="2">
        <f t="shared" si="802"/>
        <v>0</v>
      </c>
      <c r="CV700" s="2">
        <f t="shared" si="803"/>
        <v>0</v>
      </c>
      <c r="CW700" s="2">
        <f t="shared" si="804"/>
        <v>0</v>
      </c>
      <c r="CX700" s="2">
        <f t="shared" si="805"/>
        <v>0</v>
      </c>
      <c r="CY700" s="2">
        <f t="shared" si="806"/>
        <v>0</v>
      </c>
      <c r="CZ700" s="2">
        <f t="shared" si="807"/>
        <v>0</v>
      </c>
      <c r="DA700" s="2"/>
      <c r="DB700" s="2"/>
      <c r="DC700" s="2" t="s">
        <v>6</v>
      </c>
      <c r="DD700" s="2" t="s">
        <v>6</v>
      </c>
      <c r="DE700" s="2" t="s">
        <v>6</v>
      </c>
      <c r="DF700" s="2" t="s">
        <v>6</v>
      </c>
      <c r="DG700" s="2" t="s">
        <v>6</v>
      </c>
      <c r="DH700" s="2" t="s">
        <v>6</v>
      </c>
      <c r="DI700" s="2" t="s">
        <v>6</v>
      </c>
      <c r="DJ700" s="2" t="s">
        <v>6</v>
      </c>
      <c r="DK700" s="2" t="s">
        <v>6</v>
      </c>
      <c r="DL700" s="2" t="s">
        <v>6</v>
      </c>
      <c r="DM700" s="2" t="s">
        <v>6</v>
      </c>
      <c r="DN700" s="2">
        <v>0</v>
      </c>
      <c r="DO700" s="2">
        <v>0</v>
      </c>
      <c r="DP700" s="2">
        <v>1</v>
      </c>
      <c r="DQ700" s="2">
        <v>1</v>
      </c>
      <c r="DR700" s="2"/>
      <c r="DS700" s="2"/>
      <c r="DT700" s="2"/>
      <c r="DU700" s="2">
        <v>1010</v>
      </c>
      <c r="DV700" s="2" t="s">
        <v>519</v>
      </c>
      <c r="DW700" s="2" t="s">
        <v>519</v>
      </c>
      <c r="DX700" s="2">
        <v>100</v>
      </c>
      <c r="DY700" s="2"/>
      <c r="DZ700" s="2"/>
      <c r="EA700" s="2"/>
      <c r="EB700" s="2"/>
      <c r="EC700" s="2"/>
      <c r="ED700" s="2"/>
      <c r="EE700" s="2">
        <v>27029052</v>
      </c>
      <c r="EF700" s="2">
        <v>2</v>
      </c>
      <c r="EG700" s="2" t="s">
        <v>23</v>
      </c>
      <c r="EH700" s="2">
        <v>0</v>
      </c>
      <c r="EI700" s="2" t="s">
        <v>6</v>
      </c>
      <c r="EJ700" s="2">
        <v>1</v>
      </c>
      <c r="EK700" s="2">
        <v>18001</v>
      </c>
      <c r="EL700" s="2" t="s">
        <v>514</v>
      </c>
      <c r="EM700" s="2" t="s">
        <v>515</v>
      </c>
      <c r="EN700" s="2"/>
      <c r="EO700" s="2" t="s">
        <v>6</v>
      </c>
      <c r="EP700" s="2"/>
      <c r="EQ700" s="2">
        <v>0</v>
      </c>
      <c r="ER700" s="2">
        <v>29.6</v>
      </c>
      <c r="ES700" s="2">
        <v>29.6</v>
      </c>
      <c r="ET700" s="2">
        <v>0</v>
      </c>
      <c r="EU700" s="2">
        <v>0</v>
      </c>
      <c r="EV700" s="2">
        <v>0</v>
      </c>
      <c r="EW700" s="2">
        <v>0</v>
      </c>
      <c r="EX700" s="2">
        <v>0</v>
      </c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>
        <v>0</v>
      </c>
      <c r="FR700" s="2">
        <f t="shared" si="808"/>
        <v>0</v>
      </c>
      <c r="FS700" s="2">
        <v>0</v>
      </c>
      <c r="FT700" s="2" t="s">
        <v>27</v>
      </c>
      <c r="FU700" s="2" t="s">
        <v>28</v>
      </c>
      <c r="FV700" s="2"/>
      <c r="FW700" s="2"/>
      <c r="FX700" s="2">
        <v>115.2</v>
      </c>
      <c r="FY700" s="2">
        <v>70.55</v>
      </c>
      <c r="FZ700" s="2"/>
      <c r="GA700" s="2" t="s">
        <v>6</v>
      </c>
      <c r="GB700" s="2"/>
      <c r="GC700" s="2"/>
      <c r="GD700" s="2">
        <v>0</v>
      </c>
      <c r="GE700" s="2"/>
      <c r="GF700" s="2">
        <v>-1390362517</v>
      </c>
      <c r="GG700" s="2">
        <v>2</v>
      </c>
      <c r="GH700" s="2">
        <v>1</v>
      </c>
      <c r="GI700" s="2">
        <v>-2</v>
      </c>
      <c r="GJ700" s="2">
        <v>0</v>
      </c>
      <c r="GK700" s="2">
        <f>ROUND(R700*(R12)/100,2)</f>
        <v>0</v>
      </c>
      <c r="GL700" s="2">
        <f t="shared" si="809"/>
        <v>0</v>
      </c>
      <c r="GM700" s="2">
        <f t="shared" si="810"/>
        <v>14.21</v>
      </c>
      <c r="GN700" s="2">
        <f t="shared" si="811"/>
        <v>14.21</v>
      </c>
      <c r="GO700" s="2">
        <f t="shared" si="812"/>
        <v>0</v>
      </c>
      <c r="GP700" s="2">
        <f t="shared" si="813"/>
        <v>0</v>
      </c>
      <c r="GQ700" s="2"/>
      <c r="GR700" s="2">
        <v>0</v>
      </c>
      <c r="GS700" s="2">
        <v>3</v>
      </c>
      <c r="GT700" s="2">
        <v>0</v>
      </c>
      <c r="GU700" s="2" t="s">
        <v>6</v>
      </c>
      <c r="GV700" s="2">
        <f t="shared" si="814"/>
        <v>0</v>
      </c>
      <c r="GW700" s="2">
        <v>1</v>
      </c>
      <c r="GX700" s="2">
        <f t="shared" si="815"/>
        <v>0</v>
      </c>
      <c r="GY700" s="2"/>
      <c r="GZ700" s="2"/>
      <c r="HA700" s="2">
        <v>0</v>
      </c>
      <c r="HB700" s="2">
        <v>0</v>
      </c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>
        <v>0</v>
      </c>
      <c r="IL700" s="2"/>
      <c r="IM700" s="2"/>
      <c r="IN700" s="2"/>
      <c r="IO700" s="2"/>
      <c r="IP700" s="2"/>
      <c r="IQ700" s="2"/>
      <c r="IR700" s="2"/>
      <c r="IS700" s="2"/>
      <c r="IT700" s="2"/>
      <c r="IU700" s="2"/>
    </row>
    <row r="701" spans="1:255" x14ac:dyDescent="0.2">
      <c r="A701">
        <v>18</v>
      </c>
      <c r="B701">
        <v>1</v>
      </c>
      <c r="C701">
        <v>1958</v>
      </c>
      <c r="E701" t="s">
        <v>810</v>
      </c>
      <c r="F701" t="s">
        <v>517</v>
      </c>
      <c r="G701" t="s">
        <v>518</v>
      </c>
      <c r="H701" t="s">
        <v>519</v>
      </c>
      <c r="I701">
        <f>I699*J701</f>
        <v>0.48</v>
      </c>
      <c r="J701">
        <v>1.4005602240896358</v>
      </c>
      <c r="O701">
        <f t="shared" si="783"/>
        <v>14.21</v>
      </c>
      <c r="P701">
        <f t="shared" si="784"/>
        <v>14.21</v>
      </c>
      <c r="Q701">
        <f t="shared" si="785"/>
        <v>0</v>
      </c>
      <c r="R701">
        <f t="shared" si="786"/>
        <v>0</v>
      </c>
      <c r="S701">
        <f t="shared" si="787"/>
        <v>0</v>
      </c>
      <c r="T701">
        <f t="shared" si="788"/>
        <v>0</v>
      </c>
      <c r="U701">
        <f t="shared" si="789"/>
        <v>0</v>
      </c>
      <c r="V701">
        <f t="shared" si="790"/>
        <v>0</v>
      </c>
      <c r="W701">
        <f t="shared" si="791"/>
        <v>0</v>
      </c>
      <c r="X701">
        <f t="shared" si="792"/>
        <v>0</v>
      </c>
      <c r="Y701">
        <f t="shared" si="793"/>
        <v>0</v>
      </c>
      <c r="AA701">
        <v>27721504</v>
      </c>
      <c r="AB701">
        <f t="shared" si="794"/>
        <v>29.6</v>
      </c>
      <c r="AC701">
        <f t="shared" si="816"/>
        <v>29.6</v>
      </c>
      <c r="AD701">
        <f>ROUND((((ET701)-(EU701))+AE701),2)</f>
        <v>0</v>
      </c>
      <c r="AE701">
        <f t="shared" si="817"/>
        <v>0</v>
      </c>
      <c r="AF701">
        <f t="shared" si="817"/>
        <v>0</v>
      </c>
      <c r="AG701">
        <f t="shared" si="795"/>
        <v>0</v>
      </c>
      <c r="AH701">
        <f t="shared" si="818"/>
        <v>0</v>
      </c>
      <c r="AI701">
        <f t="shared" si="818"/>
        <v>0</v>
      </c>
      <c r="AJ701">
        <f t="shared" si="796"/>
        <v>0</v>
      </c>
      <c r="AK701">
        <v>29.6</v>
      </c>
      <c r="AL701">
        <v>29.6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115</v>
      </c>
      <c r="AU701">
        <v>71</v>
      </c>
      <c r="AV701">
        <v>1</v>
      </c>
      <c r="AW701">
        <v>1</v>
      </c>
      <c r="AZ701">
        <v>1</v>
      </c>
      <c r="BA701">
        <v>1</v>
      </c>
      <c r="BB701">
        <v>1</v>
      </c>
      <c r="BC701">
        <v>1</v>
      </c>
      <c r="BD701" t="s">
        <v>6</v>
      </c>
      <c r="BE701" t="s">
        <v>6</v>
      </c>
      <c r="BF701" t="s">
        <v>6</v>
      </c>
      <c r="BG701" t="s">
        <v>6</v>
      </c>
      <c r="BH701">
        <v>3</v>
      </c>
      <c r="BI701">
        <v>1</v>
      </c>
      <c r="BJ701" t="s">
        <v>520</v>
      </c>
      <c r="BM701">
        <v>18001</v>
      </c>
      <c r="BN701">
        <v>0</v>
      </c>
      <c r="BO701" t="s">
        <v>6</v>
      </c>
      <c r="BP701">
        <v>0</v>
      </c>
      <c r="BQ701">
        <v>2</v>
      </c>
      <c r="BR701">
        <v>0</v>
      </c>
      <c r="BS701">
        <v>1</v>
      </c>
      <c r="BT701">
        <v>1</v>
      </c>
      <c r="BU701">
        <v>1</v>
      </c>
      <c r="BV701">
        <v>1</v>
      </c>
      <c r="BW701">
        <v>1</v>
      </c>
      <c r="BX701">
        <v>1</v>
      </c>
      <c r="BY701" t="s">
        <v>6</v>
      </c>
      <c r="BZ701">
        <v>128</v>
      </c>
      <c r="CA701">
        <v>83</v>
      </c>
      <c r="CF701">
        <v>0</v>
      </c>
      <c r="CG701">
        <v>0</v>
      </c>
      <c r="CM701">
        <v>0</v>
      </c>
      <c r="CN701" t="s">
        <v>6</v>
      </c>
      <c r="CO701">
        <v>0</v>
      </c>
      <c r="CP701">
        <f t="shared" si="797"/>
        <v>14.21</v>
      </c>
      <c r="CQ701">
        <f t="shared" si="798"/>
        <v>29.6</v>
      </c>
      <c r="CR701">
        <f t="shared" si="799"/>
        <v>0</v>
      </c>
      <c r="CS701">
        <f t="shared" si="800"/>
        <v>0</v>
      </c>
      <c r="CT701">
        <f t="shared" si="801"/>
        <v>0</v>
      </c>
      <c r="CU701">
        <f t="shared" si="802"/>
        <v>0</v>
      </c>
      <c r="CV701">
        <f t="shared" si="803"/>
        <v>0</v>
      </c>
      <c r="CW701">
        <f t="shared" si="804"/>
        <v>0</v>
      </c>
      <c r="CX701">
        <f t="shared" si="805"/>
        <v>0</v>
      </c>
      <c r="CY701">
        <f t="shared" si="806"/>
        <v>0</v>
      </c>
      <c r="CZ701">
        <f t="shared" si="807"/>
        <v>0</v>
      </c>
      <c r="DC701" t="s">
        <v>6</v>
      </c>
      <c r="DD701" t="s">
        <v>6</v>
      </c>
      <c r="DE701" t="s">
        <v>6</v>
      </c>
      <c r="DF701" t="s">
        <v>6</v>
      </c>
      <c r="DG701" t="s">
        <v>6</v>
      </c>
      <c r="DH701" t="s">
        <v>6</v>
      </c>
      <c r="DI701" t="s">
        <v>6</v>
      </c>
      <c r="DJ701" t="s">
        <v>6</v>
      </c>
      <c r="DK701" t="s">
        <v>6</v>
      </c>
      <c r="DL701" t="s">
        <v>6</v>
      </c>
      <c r="DM701" t="s">
        <v>6</v>
      </c>
      <c r="DN701">
        <v>0</v>
      </c>
      <c r="DO701">
        <v>0</v>
      </c>
      <c r="DP701">
        <v>1</v>
      </c>
      <c r="DQ701">
        <v>1</v>
      </c>
      <c r="DU701">
        <v>1010</v>
      </c>
      <c r="DV701" t="s">
        <v>519</v>
      </c>
      <c r="DW701" t="s">
        <v>519</v>
      </c>
      <c r="DX701">
        <v>100</v>
      </c>
      <c r="EE701">
        <v>27029052</v>
      </c>
      <c r="EF701">
        <v>2</v>
      </c>
      <c r="EG701" t="s">
        <v>23</v>
      </c>
      <c r="EH701">
        <v>0</v>
      </c>
      <c r="EI701" t="s">
        <v>6</v>
      </c>
      <c r="EJ701">
        <v>1</v>
      </c>
      <c r="EK701">
        <v>18001</v>
      </c>
      <c r="EL701" t="s">
        <v>514</v>
      </c>
      <c r="EM701" t="s">
        <v>515</v>
      </c>
      <c r="EO701" t="s">
        <v>6</v>
      </c>
      <c r="EQ701">
        <v>0</v>
      </c>
      <c r="ER701">
        <v>29.6</v>
      </c>
      <c r="ES701">
        <v>29.6</v>
      </c>
      <c r="ET701">
        <v>0</v>
      </c>
      <c r="EU701">
        <v>0</v>
      </c>
      <c r="EV701">
        <v>0</v>
      </c>
      <c r="EW701">
        <v>0</v>
      </c>
      <c r="EX701">
        <v>0</v>
      </c>
      <c r="FQ701">
        <v>0</v>
      </c>
      <c r="FR701">
        <f t="shared" si="808"/>
        <v>0</v>
      </c>
      <c r="FS701">
        <v>0</v>
      </c>
      <c r="FT701" t="s">
        <v>27</v>
      </c>
      <c r="FU701" t="s">
        <v>28</v>
      </c>
      <c r="FX701">
        <v>115.2</v>
      </c>
      <c r="FY701">
        <v>70.55</v>
      </c>
      <c r="GA701" t="s">
        <v>6</v>
      </c>
      <c r="GD701">
        <v>0</v>
      </c>
      <c r="GF701">
        <v>-1390362517</v>
      </c>
      <c r="GG701">
        <v>2</v>
      </c>
      <c r="GH701">
        <v>1</v>
      </c>
      <c r="GI701">
        <v>-2</v>
      </c>
      <c r="GJ701">
        <v>0</v>
      </c>
      <c r="GK701">
        <f>ROUND(R701*(S12)/100,2)</f>
        <v>0</v>
      </c>
      <c r="GL701">
        <f t="shared" si="809"/>
        <v>0</v>
      </c>
      <c r="GM701">
        <f t="shared" si="810"/>
        <v>14.21</v>
      </c>
      <c r="GN701">
        <f t="shared" si="811"/>
        <v>14.21</v>
      </c>
      <c r="GO701">
        <f t="shared" si="812"/>
        <v>0</v>
      </c>
      <c r="GP701">
        <f t="shared" si="813"/>
        <v>0</v>
      </c>
      <c r="GR701">
        <v>0</v>
      </c>
      <c r="GS701">
        <v>0</v>
      </c>
      <c r="GT701">
        <v>0</v>
      </c>
      <c r="GU701" t="s">
        <v>6</v>
      </c>
      <c r="GV701">
        <f t="shared" si="814"/>
        <v>0</v>
      </c>
      <c r="GW701">
        <v>1</v>
      </c>
      <c r="GX701">
        <f t="shared" si="815"/>
        <v>0</v>
      </c>
      <c r="HA701">
        <v>0</v>
      </c>
      <c r="HB701">
        <v>0</v>
      </c>
      <c r="IK701">
        <v>0</v>
      </c>
    </row>
    <row r="702" spans="1:255" x14ac:dyDescent="0.2">
      <c r="A702" s="2">
        <v>18</v>
      </c>
      <c r="B702" s="2">
        <v>1</v>
      </c>
      <c r="C702" s="2">
        <v>1949</v>
      </c>
      <c r="D702" s="2"/>
      <c r="E702" s="2" t="s">
        <v>811</v>
      </c>
      <c r="F702" s="2" t="s">
        <v>522</v>
      </c>
      <c r="G702" s="2" t="s">
        <v>523</v>
      </c>
      <c r="H702" s="2" t="s">
        <v>252</v>
      </c>
      <c r="I702" s="2">
        <f>I698*J702</f>
        <v>42</v>
      </c>
      <c r="J702" s="2">
        <v>122.54901960784314</v>
      </c>
      <c r="K702" s="2"/>
      <c r="L702" s="2"/>
      <c r="M702" s="2"/>
      <c r="N702" s="2"/>
      <c r="O702" s="2">
        <f t="shared" si="783"/>
        <v>24000.06</v>
      </c>
      <c r="P702" s="2">
        <f t="shared" si="784"/>
        <v>24000.06</v>
      </c>
      <c r="Q702" s="2">
        <f t="shared" si="785"/>
        <v>0</v>
      </c>
      <c r="R702" s="2">
        <f t="shared" si="786"/>
        <v>0</v>
      </c>
      <c r="S702" s="2">
        <f t="shared" si="787"/>
        <v>0</v>
      </c>
      <c r="T702" s="2">
        <f t="shared" si="788"/>
        <v>0</v>
      </c>
      <c r="U702" s="2">
        <f t="shared" si="789"/>
        <v>0</v>
      </c>
      <c r="V702" s="2">
        <f t="shared" si="790"/>
        <v>0</v>
      </c>
      <c r="W702" s="2">
        <f t="shared" si="791"/>
        <v>0</v>
      </c>
      <c r="X702" s="2">
        <f t="shared" si="792"/>
        <v>0</v>
      </c>
      <c r="Y702" s="2">
        <f t="shared" si="793"/>
        <v>0</v>
      </c>
      <c r="Z702" s="2"/>
      <c r="AA702" s="2">
        <v>27721505</v>
      </c>
      <c r="AB702" s="2">
        <f t="shared" si="794"/>
        <v>571.42999999999995</v>
      </c>
      <c r="AC702" s="2">
        <f t="shared" si="816"/>
        <v>571.42999999999995</v>
      </c>
      <c r="AD702" s="2">
        <f>ROUND((((ET702)-(EU702))+AE702),2)</f>
        <v>0</v>
      </c>
      <c r="AE702" s="2">
        <f t="shared" si="817"/>
        <v>0</v>
      </c>
      <c r="AF702" s="2">
        <f t="shared" si="817"/>
        <v>0</v>
      </c>
      <c r="AG702" s="2">
        <f t="shared" si="795"/>
        <v>0</v>
      </c>
      <c r="AH702" s="2">
        <f t="shared" si="818"/>
        <v>0</v>
      </c>
      <c r="AI702" s="2">
        <f t="shared" si="818"/>
        <v>0</v>
      </c>
      <c r="AJ702" s="2">
        <f t="shared" si="796"/>
        <v>0</v>
      </c>
      <c r="AK702" s="2">
        <v>571.42999999999995</v>
      </c>
      <c r="AL702" s="2">
        <v>571.42999999999995</v>
      </c>
      <c r="AM702" s="2">
        <v>0</v>
      </c>
      <c r="AN702" s="2">
        <v>0</v>
      </c>
      <c r="AO702" s="2">
        <v>0</v>
      </c>
      <c r="AP702" s="2">
        <v>0</v>
      </c>
      <c r="AQ702" s="2">
        <v>0</v>
      </c>
      <c r="AR702" s="2">
        <v>0</v>
      </c>
      <c r="AS702" s="2">
        <v>0</v>
      </c>
      <c r="AT702" s="2">
        <v>115</v>
      </c>
      <c r="AU702" s="2">
        <v>71</v>
      </c>
      <c r="AV702" s="2">
        <v>1</v>
      </c>
      <c r="AW702" s="2">
        <v>1</v>
      </c>
      <c r="AX702" s="2"/>
      <c r="AY702" s="2"/>
      <c r="AZ702" s="2">
        <v>1</v>
      </c>
      <c r="BA702" s="2">
        <v>1</v>
      </c>
      <c r="BB702" s="2">
        <v>1</v>
      </c>
      <c r="BC702" s="2">
        <v>1</v>
      </c>
      <c r="BD702" s="2" t="s">
        <v>6</v>
      </c>
      <c r="BE702" s="2" t="s">
        <v>6</v>
      </c>
      <c r="BF702" s="2" t="s">
        <v>6</v>
      </c>
      <c r="BG702" s="2" t="s">
        <v>6</v>
      </c>
      <c r="BH702" s="2">
        <v>3</v>
      </c>
      <c r="BI702" s="2">
        <v>1</v>
      </c>
      <c r="BJ702" s="2" t="s">
        <v>524</v>
      </c>
      <c r="BK702" s="2"/>
      <c r="BL702" s="2"/>
      <c r="BM702" s="2">
        <v>18001</v>
      </c>
      <c r="BN702" s="2">
        <v>0</v>
      </c>
      <c r="BO702" s="2" t="s">
        <v>6</v>
      </c>
      <c r="BP702" s="2">
        <v>0</v>
      </c>
      <c r="BQ702" s="2">
        <v>2</v>
      </c>
      <c r="BR702" s="2">
        <v>0</v>
      </c>
      <c r="BS702" s="2">
        <v>1</v>
      </c>
      <c r="BT702" s="2">
        <v>1</v>
      </c>
      <c r="BU702" s="2">
        <v>1</v>
      </c>
      <c r="BV702" s="2">
        <v>1</v>
      </c>
      <c r="BW702" s="2">
        <v>1</v>
      </c>
      <c r="BX702" s="2">
        <v>1</v>
      </c>
      <c r="BY702" s="2" t="s">
        <v>6</v>
      </c>
      <c r="BZ702" s="2">
        <v>128</v>
      </c>
      <c r="CA702" s="2">
        <v>83</v>
      </c>
      <c r="CB702" s="2"/>
      <c r="CC702" s="2"/>
      <c r="CD702" s="2"/>
      <c r="CE702" s="2"/>
      <c r="CF702" s="2">
        <v>0</v>
      </c>
      <c r="CG702" s="2">
        <v>0</v>
      </c>
      <c r="CH702" s="2"/>
      <c r="CI702" s="2"/>
      <c r="CJ702" s="2"/>
      <c r="CK702" s="2"/>
      <c r="CL702" s="2"/>
      <c r="CM702" s="2">
        <v>0</v>
      </c>
      <c r="CN702" s="2" t="s">
        <v>6</v>
      </c>
      <c r="CO702" s="2">
        <v>0</v>
      </c>
      <c r="CP702" s="2">
        <f t="shared" si="797"/>
        <v>24000.06</v>
      </c>
      <c r="CQ702" s="2">
        <f t="shared" si="798"/>
        <v>571.42999999999995</v>
      </c>
      <c r="CR702" s="2">
        <f t="shared" si="799"/>
        <v>0</v>
      </c>
      <c r="CS702" s="2">
        <f t="shared" si="800"/>
        <v>0</v>
      </c>
      <c r="CT702" s="2">
        <f t="shared" si="801"/>
        <v>0</v>
      </c>
      <c r="CU702" s="2">
        <f t="shared" si="802"/>
        <v>0</v>
      </c>
      <c r="CV702" s="2">
        <f t="shared" si="803"/>
        <v>0</v>
      </c>
      <c r="CW702" s="2">
        <f t="shared" si="804"/>
        <v>0</v>
      </c>
      <c r="CX702" s="2">
        <f t="shared" si="805"/>
        <v>0</v>
      </c>
      <c r="CY702" s="2">
        <f t="shared" si="806"/>
        <v>0</v>
      </c>
      <c r="CZ702" s="2">
        <f t="shared" si="807"/>
        <v>0</v>
      </c>
      <c r="DA702" s="2"/>
      <c r="DB702" s="2"/>
      <c r="DC702" s="2" t="s">
        <v>6</v>
      </c>
      <c r="DD702" s="2" t="s">
        <v>6</v>
      </c>
      <c r="DE702" s="2" t="s">
        <v>6</v>
      </c>
      <c r="DF702" s="2" t="s">
        <v>6</v>
      </c>
      <c r="DG702" s="2" t="s">
        <v>6</v>
      </c>
      <c r="DH702" s="2" t="s">
        <v>6</v>
      </c>
      <c r="DI702" s="2" t="s">
        <v>6</v>
      </c>
      <c r="DJ702" s="2" t="s">
        <v>6</v>
      </c>
      <c r="DK702" s="2" t="s">
        <v>6</v>
      </c>
      <c r="DL702" s="2" t="s">
        <v>6</v>
      </c>
      <c r="DM702" s="2" t="s">
        <v>6</v>
      </c>
      <c r="DN702" s="2">
        <v>0</v>
      </c>
      <c r="DO702" s="2">
        <v>0</v>
      </c>
      <c r="DP702" s="2">
        <v>1</v>
      </c>
      <c r="DQ702" s="2">
        <v>1</v>
      </c>
      <c r="DR702" s="2"/>
      <c r="DS702" s="2"/>
      <c r="DT702" s="2"/>
      <c r="DU702" s="2">
        <v>1010</v>
      </c>
      <c r="DV702" s="2" t="s">
        <v>252</v>
      </c>
      <c r="DW702" s="2" t="s">
        <v>252</v>
      </c>
      <c r="DX702" s="2">
        <v>1</v>
      </c>
      <c r="DY702" s="2"/>
      <c r="DZ702" s="2"/>
      <c r="EA702" s="2"/>
      <c r="EB702" s="2"/>
      <c r="EC702" s="2"/>
      <c r="ED702" s="2"/>
      <c r="EE702" s="2">
        <v>27029052</v>
      </c>
      <c r="EF702" s="2">
        <v>2</v>
      </c>
      <c r="EG702" s="2" t="s">
        <v>23</v>
      </c>
      <c r="EH702" s="2">
        <v>0</v>
      </c>
      <c r="EI702" s="2" t="s">
        <v>6</v>
      </c>
      <c r="EJ702" s="2">
        <v>1</v>
      </c>
      <c r="EK702" s="2">
        <v>18001</v>
      </c>
      <c r="EL702" s="2" t="s">
        <v>514</v>
      </c>
      <c r="EM702" s="2" t="s">
        <v>515</v>
      </c>
      <c r="EN702" s="2"/>
      <c r="EO702" s="2" t="s">
        <v>6</v>
      </c>
      <c r="EP702" s="2"/>
      <c r="EQ702" s="2">
        <v>0</v>
      </c>
      <c r="ER702" s="2">
        <v>571.42999999999995</v>
      </c>
      <c r="ES702" s="2">
        <v>571.42999999999995</v>
      </c>
      <c r="ET702" s="2">
        <v>0</v>
      </c>
      <c r="EU702" s="2">
        <v>0</v>
      </c>
      <c r="EV702" s="2">
        <v>0</v>
      </c>
      <c r="EW702" s="2">
        <v>0</v>
      </c>
      <c r="EX702" s="2">
        <v>0</v>
      </c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>
        <v>0</v>
      </c>
      <c r="FR702" s="2">
        <f t="shared" si="808"/>
        <v>0</v>
      </c>
      <c r="FS702" s="2">
        <v>0</v>
      </c>
      <c r="FT702" s="2" t="s">
        <v>27</v>
      </c>
      <c r="FU702" s="2" t="s">
        <v>28</v>
      </c>
      <c r="FV702" s="2"/>
      <c r="FW702" s="2"/>
      <c r="FX702" s="2">
        <v>115.2</v>
      </c>
      <c r="FY702" s="2">
        <v>70.55</v>
      </c>
      <c r="FZ702" s="2"/>
      <c r="GA702" s="2" t="s">
        <v>6</v>
      </c>
      <c r="GB702" s="2"/>
      <c r="GC702" s="2"/>
      <c r="GD702" s="2">
        <v>0</v>
      </c>
      <c r="GE702" s="2"/>
      <c r="GF702" s="2">
        <v>-343214198</v>
      </c>
      <c r="GG702" s="2">
        <v>2</v>
      </c>
      <c r="GH702" s="2">
        <v>1</v>
      </c>
      <c r="GI702" s="2">
        <v>-2</v>
      </c>
      <c r="GJ702" s="2">
        <v>0</v>
      </c>
      <c r="GK702" s="2">
        <f>ROUND(R702*(R12)/100,2)</f>
        <v>0</v>
      </c>
      <c r="GL702" s="2">
        <f t="shared" si="809"/>
        <v>0</v>
      </c>
      <c r="GM702" s="2">
        <f t="shared" si="810"/>
        <v>24000.06</v>
      </c>
      <c r="GN702" s="2">
        <f t="shared" si="811"/>
        <v>24000.06</v>
      </c>
      <c r="GO702" s="2">
        <f t="shared" si="812"/>
        <v>0</v>
      </c>
      <c r="GP702" s="2">
        <f t="shared" si="813"/>
        <v>0</v>
      </c>
      <c r="GQ702" s="2"/>
      <c r="GR702" s="2">
        <v>0</v>
      </c>
      <c r="GS702" s="2">
        <v>3</v>
      </c>
      <c r="GT702" s="2">
        <v>0</v>
      </c>
      <c r="GU702" s="2" t="s">
        <v>6</v>
      </c>
      <c r="GV702" s="2">
        <f t="shared" si="814"/>
        <v>0</v>
      </c>
      <c r="GW702" s="2">
        <v>1</v>
      </c>
      <c r="GX702" s="2">
        <f t="shared" si="815"/>
        <v>0</v>
      </c>
      <c r="GY702" s="2"/>
      <c r="GZ702" s="2"/>
      <c r="HA702" s="2">
        <v>0</v>
      </c>
      <c r="HB702" s="2">
        <v>0</v>
      </c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>
        <v>0</v>
      </c>
      <c r="IL702" s="2"/>
      <c r="IM702" s="2"/>
      <c r="IN702" s="2"/>
      <c r="IO702" s="2"/>
      <c r="IP702" s="2"/>
      <c r="IQ702" s="2"/>
      <c r="IR702" s="2"/>
      <c r="IS702" s="2"/>
      <c r="IT702" s="2"/>
      <c r="IU702" s="2"/>
    </row>
    <row r="703" spans="1:255" x14ac:dyDescent="0.2">
      <c r="A703">
        <v>18</v>
      </c>
      <c r="B703">
        <v>1</v>
      </c>
      <c r="C703">
        <v>1960</v>
      </c>
      <c r="E703" t="s">
        <v>811</v>
      </c>
      <c r="F703" t="s">
        <v>522</v>
      </c>
      <c r="G703" t="s">
        <v>523</v>
      </c>
      <c r="H703" t="s">
        <v>252</v>
      </c>
      <c r="I703">
        <f>I699*J703</f>
        <v>42</v>
      </c>
      <c r="J703">
        <v>122.54901960784314</v>
      </c>
      <c r="O703">
        <f t="shared" si="783"/>
        <v>24000.06</v>
      </c>
      <c r="P703">
        <f t="shared" si="784"/>
        <v>24000.06</v>
      </c>
      <c r="Q703">
        <f t="shared" si="785"/>
        <v>0</v>
      </c>
      <c r="R703">
        <f t="shared" si="786"/>
        <v>0</v>
      </c>
      <c r="S703">
        <f t="shared" si="787"/>
        <v>0</v>
      </c>
      <c r="T703">
        <f t="shared" si="788"/>
        <v>0</v>
      </c>
      <c r="U703">
        <f t="shared" si="789"/>
        <v>0</v>
      </c>
      <c r="V703">
        <f t="shared" si="790"/>
        <v>0</v>
      </c>
      <c r="W703">
        <f t="shared" si="791"/>
        <v>0</v>
      </c>
      <c r="X703">
        <f t="shared" si="792"/>
        <v>0</v>
      </c>
      <c r="Y703">
        <f t="shared" si="793"/>
        <v>0</v>
      </c>
      <c r="AA703">
        <v>27721504</v>
      </c>
      <c r="AB703">
        <f t="shared" si="794"/>
        <v>571.42999999999995</v>
      </c>
      <c r="AC703">
        <f t="shared" si="816"/>
        <v>571.42999999999995</v>
      </c>
      <c r="AD703">
        <f>ROUND((((ET703)-(EU703))+AE703),2)</f>
        <v>0</v>
      </c>
      <c r="AE703">
        <f t="shared" si="817"/>
        <v>0</v>
      </c>
      <c r="AF703">
        <f t="shared" si="817"/>
        <v>0</v>
      </c>
      <c r="AG703">
        <f t="shared" si="795"/>
        <v>0</v>
      </c>
      <c r="AH703">
        <f t="shared" si="818"/>
        <v>0</v>
      </c>
      <c r="AI703">
        <f t="shared" si="818"/>
        <v>0</v>
      </c>
      <c r="AJ703">
        <f t="shared" si="796"/>
        <v>0</v>
      </c>
      <c r="AK703">
        <v>571.42999999999995</v>
      </c>
      <c r="AL703">
        <v>571.42999999999995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115</v>
      </c>
      <c r="AU703">
        <v>71</v>
      </c>
      <c r="AV703">
        <v>1</v>
      </c>
      <c r="AW703">
        <v>1</v>
      </c>
      <c r="AZ703">
        <v>1</v>
      </c>
      <c r="BA703">
        <v>1</v>
      </c>
      <c r="BB703">
        <v>1</v>
      </c>
      <c r="BC703">
        <v>1</v>
      </c>
      <c r="BD703" t="s">
        <v>6</v>
      </c>
      <c r="BE703" t="s">
        <v>6</v>
      </c>
      <c r="BF703" t="s">
        <v>6</v>
      </c>
      <c r="BG703" t="s">
        <v>6</v>
      </c>
      <c r="BH703">
        <v>3</v>
      </c>
      <c r="BI703">
        <v>1</v>
      </c>
      <c r="BJ703" t="s">
        <v>524</v>
      </c>
      <c r="BM703">
        <v>18001</v>
      </c>
      <c r="BN703">
        <v>0</v>
      </c>
      <c r="BO703" t="s">
        <v>6</v>
      </c>
      <c r="BP703">
        <v>0</v>
      </c>
      <c r="BQ703">
        <v>2</v>
      </c>
      <c r="BR703">
        <v>0</v>
      </c>
      <c r="BS703">
        <v>1</v>
      </c>
      <c r="BT703">
        <v>1</v>
      </c>
      <c r="BU703">
        <v>1</v>
      </c>
      <c r="BV703">
        <v>1</v>
      </c>
      <c r="BW703">
        <v>1</v>
      </c>
      <c r="BX703">
        <v>1</v>
      </c>
      <c r="BY703" t="s">
        <v>6</v>
      </c>
      <c r="BZ703">
        <v>128</v>
      </c>
      <c r="CA703">
        <v>83</v>
      </c>
      <c r="CF703">
        <v>0</v>
      </c>
      <c r="CG703">
        <v>0</v>
      </c>
      <c r="CM703">
        <v>0</v>
      </c>
      <c r="CN703" t="s">
        <v>6</v>
      </c>
      <c r="CO703">
        <v>0</v>
      </c>
      <c r="CP703">
        <f t="shared" si="797"/>
        <v>24000.06</v>
      </c>
      <c r="CQ703">
        <f t="shared" si="798"/>
        <v>571.42999999999995</v>
      </c>
      <c r="CR703">
        <f t="shared" si="799"/>
        <v>0</v>
      </c>
      <c r="CS703">
        <f t="shared" si="800"/>
        <v>0</v>
      </c>
      <c r="CT703">
        <f t="shared" si="801"/>
        <v>0</v>
      </c>
      <c r="CU703">
        <f t="shared" si="802"/>
        <v>0</v>
      </c>
      <c r="CV703">
        <f t="shared" si="803"/>
        <v>0</v>
      </c>
      <c r="CW703">
        <f t="shared" si="804"/>
        <v>0</v>
      </c>
      <c r="CX703">
        <f t="shared" si="805"/>
        <v>0</v>
      </c>
      <c r="CY703">
        <f t="shared" si="806"/>
        <v>0</v>
      </c>
      <c r="CZ703">
        <f t="shared" si="807"/>
        <v>0</v>
      </c>
      <c r="DC703" t="s">
        <v>6</v>
      </c>
      <c r="DD703" t="s">
        <v>6</v>
      </c>
      <c r="DE703" t="s">
        <v>6</v>
      </c>
      <c r="DF703" t="s">
        <v>6</v>
      </c>
      <c r="DG703" t="s">
        <v>6</v>
      </c>
      <c r="DH703" t="s">
        <v>6</v>
      </c>
      <c r="DI703" t="s">
        <v>6</v>
      </c>
      <c r="DJ703" t="s">
        <v>6</v>
      </c>
      <c r="DK703" t="s">
        <v>6</v>
      </c>
      <c r="DL703" t="s">
        <v>6</v>
      </c>
      <c r="DM703" t="s">
        <v>6</v>
      </c>
      <c r="DN703">
        <v>0</v>
      </c>
      <c r="DO703">
        <v>0</v>
      </c>
      <c r="DP703">
        <v>1</v>
      </c>
      <c r="DQ703">
        <v>1</v>
      </c>
      <c r="DU703">
        <v>1010</v>
      </c>
      <c r="DV703" t="s">
        <v>252</v>
      </c>
      <c r="DW703" t="s">
        <v>252</v>
      </c>
      <c r="DX703">
        <v>1</v>
      </c>
      <c r="EE703">
        <v>27029052</v>
      </c>
      <c r="EF703">
        <v>2</v>
      </c>
      <c r="EG703" t="s">
        <v>23</v>
      </c>
      <c r="EH703">
        <v>0</v>
      </c>
      <c r="EI703" t="s">
        <v>6</v>
      </c>
      <c r="EJ703">
        <v>1</v>
      </c>
      <c r="EK703">
        <v>18001</v>
      </c>
      <c r="EL703" t="s">
        <v>514</v>
      </c>
      <c r="EM703" t="s">
        <v>515</v>
      </c>
      <c r="EO703" t="s">
        <v>6</v>
      </c>
      <c r="EQ703">
        <v>0</v>
      </c>
      <c r="ER703">
        <v>571.42999999999995</v>
      </c>
      <c r="ES703">
        <v>571.42999999999995</v>
      </c>
      <c r="ET703">
        <v>0</v>
      </c>
      <c r="EU703">
        <v>0</v>
      </c>
      <c r="EV703">
        <v>0</v>
      </c>
      <c r="EW703">
        <v>0</v>
      </c>
      <c r="EX703">
        <v>0</v>
      </c>
      <c r="FQ703">
        <v>0</v>
      </c>
      <c r="FR703">
        <f t="shared" si="808"/>
        <v>0</v>
      </c>
      <c r="FS703">
        <v>0</v>
      </c>
      <c r="FT703" t="s">
        <v>27</v>
      </c>
      <c r="FU703" t="s">
        <v>28</v>
      </c>
      <c r="FX703">
        <v>115.2</v>
      </c>
      <c r="FY703">
        <v>70.55</v>
      </c>
      <c r="GA703" t="s">
        <v>6</v>
      </c>
      <c r="GD703">
        <v>0</v>
      </c>
      <c r="GF703">
        <v>-343214198</v>
      </c>
      <c r="GG703">
        <v>2</v>
      </c>
      <c r="GH703">
        <v>1</v>
      </c>
      <c r="GI703">
        <v>-2</v>
      </c>
      <c r="GJ703">
        <v>0</v>
      </c>
      <c r="GK703">
        <f>ROUND(R703*(S12)/100,2)</f>
        <v>0</v>
      </c>
      <c r="GL703">
        <f t="shared" si="809"/>
        <v>0</v>
      </c>
      <c r="GM703">
        <f t="shared" si="810"/>
        <v>24000.06</v>
      </c>
      <c r="GN703">
        <f t="shared" si="811"/>
        <v>24000.06</v>
      </c>
      <c r="GO703">
        <f t="shared" si="812"/>
        <v>0</v>
      </c>
      <c r="GP703">
        <f t="shared" si="813"/>
        <v>0</v>
      </c>
      <c r="GR703">
        <v>0</v>
      </c>
      <c r="GS703">
        <v>0</v>
      </c>
      <c r="GT703">
        <v>0</v>
      </c>
      <c r="GU703" t="s">
        <v>6</v>
      </c>
      <c r="GV703">
        <f t="shared" si="814"/>
        <v>0</v>
      </c>
      <c r="GW703">
        <v>1</v>
      </c>
      <c r="GX703">
        <f t="shared" si="815"/>
        <v>0</v>
      </c>
      <c r="HA703">
        <v>0</v>
      </c>
      <c r="HB703">
        <v>0</v>
      </c>
      <c r="IK703">
        <v>0</v>
      </c>
    </row>
    <row r="704" spans="1:255" x14ac:dyDescent="0.2">
      <c r="A704" s="2">
        <v>17</v>
      </c>
      <c r="B704" s="2">
        <v>1</v>
      </c>
      <c r="C704" s="2">
        <f>ROW(SmtRes!A1975)</f>
        <v>1975</v>
      </c>
      <c r="D704" s="2">
        <f>ROW(EtalonRes!A1979)</f>
        <v>1979</v>
      </c>
      <c r="E704" s="2" t="s">
        <v>812</v>
      </c>
      <c r="F704" s="2" t="s">
        <v>526</v>
      </c>
      <c r="G704" s="2" t="s">
        <v>527</v>
      </c>
      <c r="H704" s="2" t="s">
        <v>18</v>
      </c>
      <c r="I704" s="2">
        <f>ROUND(20/100,9)</f>
        <v>0.2</v>
      </c>
      <c r="J704" s="2">
        <v>0</v>
      </c>
      <c r="K704" s="2"/>
      <c r="L704" s="2"/>
      <c r="M704" s="2"/>
      <c r="N704" s="2"/>
      <c r="O704" s="2">
        <f t="shared" si="783"/>
        <v>99.94</v>
      </c>
      <c r="P704" s="2">
        <f t="shared" si="784"/>
        <v>6.59</v>
      </c>
      <c r="Q704" s="2">
        <f t="shared" si="785"/>
        <v>11.33</v>
      </c>
      <c r="R704" s="2">
        <f t="shared" si="786"/>
        <v>1.78</v>
      </c>
      <c r="S704" s="2">
        <f t="shared" si="787"/>
        <v>82.02</v>
      </c>
      <c r="T704" s="2">
        <f t="shared" si="788"/>
        <v>0</v>
      </c>
      <c r="U704" s="2">
        <f t="shared" si="789"/>
        <v>8.5260999999999996</v>
      </c>
      <c r="V704" s="2">
        <f t="shared" si="790"/>
        <v>0.14749999999999999</v>
      </c>
      <c r="W704" s="2">
        <f t="shared" si="791"/>
        <v>0</v>
      </c>
      <c r="X704" s="2">
        <f t="shared" si="792"/>
        <v>96.37</v>
      </c>
      <c r="Y704" s="2">
        <f t="shared" si="793"/>
        <v>59.5</v>
      </c>
      <c r="Z704" s="2"/>
      <c r="AA704" s="2">
        <v>27721505</v>
      </c>
      <c r="AB704" s="2">
        <f t="shared" si="794"/>
        <v>499.73</v>
      </c>
      <c r="AC704" s="2">
        <f t="shared" si="816"/>
        <v>32.97</v>
      </c>
      <c r="AD704" s="2">
        <f>ROUND(((((ET704*1.25))-((EU704*1.25)))+AE704),2)</f>
        <v>56.66</v>
      </c>
      <c r="AE704" s="2">
        <f>ROUND(((EU704*1.25)),2)</f>
        <v>8.91</v>
      </c>
      <c r="AF704" s="2">
        <f>ROUND(((EV704*1.15)),2)</f>
        <v>410.1</v>
      </c>
      <c r="AG704" s="2">
        <f t="shared" si="795"/>
        <v>0</v>
      </c>
      <c r="AH704" s="2">
        <f>((EW704*1.15))</f>
        <v>42.630499999999998</v>
      </c>
      <c r="AI704" s="2">
        <f>((EX704*1.25))</f>
        <v>0.73749999999999993</v>
      </c>
      <c r="AJ704" s="2">
        <f t="shared" si="796"/>
        <v>0</v>
      </c>
      <c r="AK704" s="2">
        <v>434.91</v>
      </c>
      <c r="AL704" s="2">
        <v>32.97</v>
      </c>
      <c r="AM704" s="2">
        <v>45.33</v>
      </c>
      <c r="AN704" s="2">
        <v>7.13</v>
      </c>
      <c r="AO704" s="2">
        <v>356.61</v>
      </c>
      <c r="AP704" s="2">
        <v>0</v>
      </c>
      <c r="AQ704" s="2">
        <v>37.07</v>
      </c>
      <c r="AR704" s="2">
        <v>0.59</v>
      </c>
      <c r="AS704" s="2">
        <v>0</v>
      </c>
      <c r="AT704" s="2">
        <v>115</v>
      </c>
      <c r="AU704" s="2">
        <v>71</v>
      </c>
      <c r="AV704" s="2">
        <v>1</v>
      </c>
      <c r="AW704" s="2">
        <v>1</v>
      </c>
      <c r="AX704" s="2"/>
      <c r="AY704" s="2"/>
      <c r="AZ704" s="2">
        <v>1</v>
      </c>
      <c r="BA704" s="2">
        <v>1</v>
      </c>
      <c r="BB704" s="2">
        <v>1</v>
      </c>
      <c r="BC704" s="2">
        <v>1</v>
      </c>
      <c r="BD704" s="2" t="s">
        <v>6</v>
      </c>
      <c r="BE704" s="2" t="s">
        <v>6</v>
      </c>
      <c r="BF704" s="2" t="s">
        <v>6</v>
      </c>
      <c r="BG704" s="2" t="s">
        <v>6</v>
      </c>
      <c r="BH704" s="2">
        <v>0</v>
      </c>
      <c r="BI704" s="2">
        <v>1</v>
      </c>
      <c r="BJ704" s="2" t="s">
        <v>528</v>
      </c>
      <c r="BK704" s="2"/>
      <c r="BL704" s="2"/>
      <c r="BM704" s="2">
        <v>16001</v>
      </c>
      <c r="BN704" s="2">
        <v>0</v>
      </c>
      <c r="BO704" s="2" t="s">
        <v>6</v>
      </c>
      <c r="BP704" s="2">
        <v>0</v>
      </c>
      <c r="BQ704" s="2">
        <v>2</v>
      </c>
      <c r="BR704" s="2">
        <v>0</v>
      </c>
      <c r="BS704" s="2">
        <v>1</v>
      </c>
      <c r="BT704" s="2">
        <v>1</v>
      </c>
      <c r="BU704" s="2">
        <v>1</v>
      </c>
      <c r="BV704" s="2">
        <v>1</v>
      </c>
      <c r="BW704" s="2">
        <v>1</v>
      </c>
      <c r="BX704" s="2">
        <v>1</v>
      </c>
      <c r="BY704" s="2" t="s">
        <v>6</v>
      </c>
      <c r="BZ704" s="2">
        <v>128</v>
      </c>
      <c r="CA704" s="2">
        <v>83</v>
      </c>
      <c r="CB704" s="2"/>
      <c r="CC704" s="2"/>
      <c r="CD704" s="2"/>
      <c r="CE704" s="2"/>
      <c r="CF704" s="2">
        <v>0</v>
      </c>
      <c r="CG704" s="2">
        <v>0</v>
      </c>
      <c r="CH704" s="2"/>
      <c r="CI704" s="2"/>
      <c r="CJ704" s="2"/>
      <c r="CK704" s="2"/>
      <c r="CL704" s="2"/>
      <c r="CM704" s="2">
        <v>0</v>
      </c>
      <c r="CN704" s="2" t="s">
        <v>1470</v>
      </c>
      <c r="CO704" s="2">
        <v>0</v>
      </c>
      <c r="CP704" s="2">
        <f t="shared" si="797"/>
        <v>99.94</v>
      </c>
      <c r="CQ704" s="2">
        <f t="shared" si="798"/>
        <v>32.97</v>
      </c>
      <c r="CR704" s="2">
        <f t="shared" si="799"/>
        <v>56.66</v>
      </c>
      <c r="CS704" s="2">
        <f t="shared" si="800"/>
        <v>8.91</v>
      </c>
      <c r="CT704" s="2">
        <f t="shared" si="801"/>
        <v>410.1</v>
      </c>
      <c r="CU704" s="2">
        <f t="shared" si="802"/>
        <v>0</v>
      </c>
      <c r="CV704" s="2">
        <f t="shared" si="803"/>
        <v>42.630499999999998</v>
      </c>
      <c r="CW704" s="2">
        <f t="shared" si="804"/>
        <v>0.73749999999999993</v>
      </c>
      <c r="CX704" s="2">
        <f t="shared" si="805"/>
        <v>0</v>
      </c>
      <c r="CY704" s="2">
        <f t="shared" si="806"/>
        <v>96.37</v>
      </c>
      <c r="CZ704" s="2">
        <f t="shared" si="807"/>
        <v>59.498000000000005</v>
      </c>
      <c r="DA704" s="2"/>
      <c r="DB704" s="2"/>
      <c r="DC704" s="2" t="s">
        <v>6</v>
      </c>
      <c r="DD704" s="2" t="s">
        <v>6</v>
      </c>
      <c r="DE704" s="2" t="s">
        <v>102</v>
      </c>
      <c r="DF704" s="2" t="s">
        <v>102</v>
      </c>
      <c r="DG704" s="2" t="s">
        <v>103</v>
      </c>
      <c r="DH704" s="2" t="s">
        <v>6</v>
      </c>
      <c r="DI704" s="2" t="s">
        <v>103</v>
      </c>
      <c r="DJ704" s="2" t="s">
        <v>102</v>
      </c>
      <c r="DK704" s="2" t="s">
        <v>6</v>
      </c>
      <c r="DL704" s="2" t="s">
        <v>6</v>
      </c>
      <c r="DM704" s="2" t="s">
        <v>6</v>
      </c>
      <c r="DN704" s="2">
        <v>0</v>
      </c>
      <c r="DO704" s="2">
        <v>0</v>
      </c>
      <c r="DP704" s="2">
        <v>1</v>
      </c>
      <c r="DQ704" s="2">
        <v>1</v>
      </c>
      <c r="DR704" s="2"/>
      <c r="DS704" s="2"/>
      <c r="DT704" s="2"/>
      <c r="DU704" s="2">
        <v>1003</v>
      </c>
      <c r="DV704" s="2" t="s">
        <v>18</v>
      </c>
      <c r="DW704" s="2" t="s">
        <v>18</v>
      </c>
      <c r="DX704" s="2">
        <v>100</v>
      </c>
      <c r="DY704" s="2"/>
      <c r="DZ704" s="2"/>
      <c r="EA704" s="2"/>
      <c r="EB704" s="2"/>
      <c r="EC704" s="2"/>
      <c r="ED704" s="2"/>
      <c r="EE704" s="2">
        <v>27029050</v>
      </c>
      <c r="EF704" s="2">
        <v>2</v>
      </c>
      <c r="EG704" s="2" t="s">
        <v>23</v>
      </c>
      <c r="EH704" s="2">
        <v>0</v>
      </c>
      <c r="EI704" s="2" t="s">
        <v>6</v>
      </c>
      <c r="EJ704" s="2">
        <v>1</v>
      </c>
      <c r="EK704" s="2">
        <v>16001</v>
      </c>
      <c r="EL704" s="2" t="s">
        <v>529</v>
      </c>
      <c r="EM704" s="2" t="s">
        <v>530</v>
      </c>
      <c r="EN704" s="2"/>
      <c r="EO704" s="2" t="s">
        <v>106</v>
      </c>
      <c r="EP704" s="2"/>
      <c r="EQ704" s="2">
        <v>0</v>
      </c>
      <c r="ER704" s="2">
        <v>434.91</v>
      </c>
      <c r="ES704" s="2">
        <v>32.97</v>
      </c>
      <c r="ET704" s="2">
        <v>45.33</v>
      </c>
      <c r="EU704" s="2">
        <v>7.13</v>
      </c>
      <c r="EV704" s="2">
        <v>356.61</v>
      </c>
      <c r="EW704" s="2">
        <v>37.07</v>
      </c>
      <c r="EX704" s="2">
        <v>0.59</v>
      </c>
      <c r="EY704" s="2">
        <v>0</v>
      </c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>
        <v>0</v>
      </c>
      <c r="FR704" s="2">
        <f t="shared" si="808"/>
        <v>0</v>
      </c>
      <c r="FS704" s="2">
        <v>0</v>
      </c>
      <c r="FT704" s="2" t="s">
        <v>27</v>
      </c>
      <c r="FU704" s="2" t="s">
        <v>28</v>
      </c>
      <c r="FV704" s="2"/>
      <c r="FW704" s="2"/>
      <c r="FX704" s="2">
        <v>115.2</v>
      </c>
      <c r="FY704" s="2">
        <v>70.55</v>
      </c>
      <c r="FZ704" s="2"/>
      <c r="GA704" s="2" t="s">
        <v>6</v>
      </c>
      <c r="GB704" s="2"/>
      <c r="GC704" s="2"/>
      <c r="GD704" s="2">
        <v>0</v>
      </c>
      <c r="GE704" s="2"/>
      <c r="GF704" s="2">
        <v>-1527063722</v>
      </c>
      <c r="GG704" s="2">
        <v>2</v>
      </c>
      <c r="GH704" s="2">
        <v>1</v>
      </c>
      <c r="GI704" s="2">
        <v>-2</v>
      </c>
      <c r="GJ704" s="2">
        <v>0</v>
      </c>
      <c r="GK704" s="2">
        <f>ROUND(R704*(R12)/100,2)</f>
        <v>0</v>
      </c>
      <c r="GL704" s="2">
        <f t="shared" si="809"/>
        <v>0</v>
      </c>
      <c r="GM704" s="2">
        <f t="shared" si="810"/>
        <v>255.81</v>
      </c>
      <c r="GN704" s="2">
        <f t="shared" si="811"/>
        <v>255.81</v>
      </c>
      <c r="GO704" s="2">
        <f t="shared" si="812"/>
        <v>0</v>
      </c>
      <c r="GP704" s="2">
        <f t="shared" si="813"/>
        <v>0</v>
      </c>
      <c r="GQ704" s="2"/>
      <c r="GR704" s="2">
        <v>0</v>
      </c>
      <c r="GS704" s="2">
        <v>3</v>
      </c>
      <c r="GT704" s="2">
        <v>0</v>
      </c>
      <c r="GU704" s="2" t="s">
        <v>6</v>
      </c>
      <c r="GV704" s="2">
        <f t="shared" si="814"/>
        <v>0</v>
      </c>
      <c r="GW704" s="2">
        <v>1</v>
      </c>
      <c r="GX704" s="2">
        <f t="shared" si="815"/>
        <v>0</v>
      </c>
      <c r="GY704" s="2"/>
      <c r="GZ704" s="2"/>
      <c r="HA704" s="2">
        <v>0</v>
      </c>
      <c r="HB704" s="2">
        <v>0</v>
      </c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>
        <v>0</v>
      </c>
      <c r="IL704" s="2"/>
      <c r="IM704" s="2"/>
      <c r="IN704" s="2"/>
      <c r="IO704" s="2"/>
      <c r="IP704" s="2"/>
      <c r="IQ704" s="2"/>
      <c r="IR704" s="2"/>
      <c r="IS704" s="2"/>
      <c r="IT704" s="2"/>
      <c r="IU704" s="2"/>
    </row>
    <row r="705" spans="1:255" x14ac:dyDescent="0.2">
      <c r="A705">
        <v>17</v>
      </c>
      <c r="B705">
        <v>1</v>
      </c>
      <c r="C705">
        <f>ROW(SmtRes!A1990)</f>
        <v>1990</v>
      </c>
      <c r="D705">
        <f>ROW(EtalonRes!A1996)</f>
        <v>1996</v>
      </c>
      <c r="E705" t="s">
        <v>812</v>
      </c>
      <c r="F705" t="s">
        <v>526</v>
      </c>
      <c r="G705" t="s">
        <v>527</v>
      </c>
      <c r="H705" t="s">
        <v>18</v>
      </c>
      <c r="I705">
        <f>ROUND(20/100,9)</f>
        <v>0.2</v>
      </c>
      <c r="J705">
        <v>0</v>
      </c>
      <c r="O705">
        <f t="shared" si="783"/>
        <v>99.94</v>
      </c>
      <c r="P705">
        <f t="shared" si="784"/>
        <v>6.59</v>
      </c>
      <c r="Q705">
        <f t="shared" si="785"/>
        <v>11.33</v>
      </c>
      <c r="R705">
        <f t="shared" si="786"/>
        <v>1.78</v>
      </c>
      <c r="S705">
        <f t="shared" si="787"/>
        <v>82.02</v>
      </c>
      <c r="T705">
        <f t="shared" si="788"/>
        <v>0</v>
      </c>
      <c r="U705">
        <f t="shared" si="789"/>
        <v>8.5260999999999996</v>
      </c>
      <c r="V705">
        <f t="shared" si="790"/>
        <v>0.14749999999999999</v>
      </c>
      <c r="W705">
        <f t="shared" si="791"/>
        <v>0</v>
      </c>
      <c r="X705">
        <f t="shared" si="792"/>
        <v>96.37</v>
      </c>
      <c r="Y705">
        <f t="shared" si="793"/>
        <v>59.5</v>
      </c>
      <c r="AA705">
        <v>27721504</v>
      </c>
      <c r="AB705">
        <f t="shared" si="794"/>
        <v>499.73</v>
      </c>
      <c r="AC705">
        <f t="shared" si="816"/>
        <v>32.97</v>
      </c>
      <c r="AD705">
        <f>ROUND(((((ET705*1.25))-((EU705*1.25)))+AE705),2)</f>
        <v>56.66</v>
      </c>
      <c r="AE705">
        <f>ROUND(((EU705*1.25)),2)</f>
        <v>8.91</v>
      </c>
      <c r="AF705">
        <f>ROUND(((EV705*1.15)),2)</f>
        <v>410.1</v>
      </c>
      <c r="AG705">
        <f t="shared" si="795"/>
        <v>0</v>
      </c>
      <c r="AH705">
        <f>((EW705*1.15))</f>
        <v>42.630499999999998</v>
      </c>
      <c r="AI705">
        <f>((EX705*1.25))</f>
        <v>0.73749999999999993</v>
      </c>
      <c r="AJ705">
        <f t="shared" si="796"/>
        <v>0</v>
      </c>
      <c r="AK705">
        <v>434.91</v>
      </c>
      <c r="AL705">
        <v>32.97</v>
      </c>
      <c r="AM705">
        <v>45.33</v>
      </c>
      <c r="AN705">
        <v>7.13</v>
      </c>
      <c r="AO705">
        <v>356.61</v>
      </c>
      <c r="AP705">
        <v>0</v>
      </c>
      <c r="AQ705">
        <v>37.07</v>
      </c>
      <c r="AR705">
        <v>0.59</v>
      </c>
      <c r="AS705">
        <v>0</v>
      </c>
      <c r="AT705">
        <v>115</v>
      </c>
      <c r="AU705">
        <v>71</v>
      </c>
      <c r="AV705">
        <v>1</v>
      </c>
      <c r="AW705">
        <v>1</v>
      </c>
      <c r="AZ705">
        <v>1</v>
      </c>
      <c r="BA705">
        <v>1</v>
      </c>
      <c r="BB705">
        <v>1</v>
      </c>
      <c r="BC705">
        <v>1</v>
      </c>
      <c r="BD705" t="s">
        <v>6</v>
      </c>
      <c r="BE705" t="s">
        <v>6</v>
      </c>
      <c r="BF705" t="s">
        <v>6</v>
      </c>
      <c r="BG705" t="s">
        <v>6</v>
      </c>
      <c r="BH705">
        <v>0</v>
      </c>
      <c r="BI705">
        <v>1</v>
      </c>
      <c r="BJ705" t="s">
        <v>528</v>
      </c>
      <c r="BM705">
        <v>16001</v>
      </c>
      <c r="BN705">
        <v>0</v>
      </c>
      <c r="BO705" t="s">
        <v>6</v>
      </c>
      <c r="BP705">
        <v>0</v>
      </c>
      <c r="BQ705">
        <v>2</v>
      </c>
      <c r="BR705">
        <v>0</v>
      </c>
      <c r="BS705">
        <v>1</v>
      </c>
      <c r="BT705">
        <v>1</v>
      </c>
      <c r="BU705">
        <v>1</v>
      </c>
      <c r="BV705">
        <v>1</v>
      </c>
      <c r="BW705">
        <v>1</v>
      </c>
      <c r="BX705">
        <v>1</v>
      </c>
      <c r="BY705" t="s">
        <v>6</v>
      </c>
      <c r="BZ705">
        <v>128</v>
      </c>
      <c r="CA705">
        <v>83</v>
      </c>
      <c r="CF705">
        <v>0</v>
      </c>
      <c r="CG705">
        <v>0</v>
      </c>
      <c r="CM705">
        <v>0</v>
      </c>
      <c r="CN705" t="s">
        <v>1470</v>
      </c>
      <c r="CO705">
        <v>0</v>
      </c>
      <c r="CP705">
        <f t="shared" si="797"/>
        <v>99.94</v>
      </c>
      <c r="CQ705">
        <f t="shared" si="798"/>
        <v>32.97</v>
      </c>
      <c r="CR705">
        <f t="shared" si="799"/>
        <v>56.66</v>
      </c>
      <c r="CS705">
        <f t="shared" si="800"/>
        <v>8.91</v>
      </c>
      <c r="CT705">
        <f t="shared" si="801"/>
        <v>410.1</v>
      </c>
      <c r="CU705">
        <f t="shared" si="802"/>
        <v>0</v>
      </c>
      <c r="CV705">
        <f t="shared" si="803"/>
        <v>42.630499999999998</v>
      </c>
      <c r="CW705">
        <f t="shared" si="804"/>
        <v>0.73749999999999993</v>
      </c>
      <c r="CX705">
        <f t="shared" si="805"/>
        <v>0</v>
      </c>
      <c r="CY705">
        <f t="shared" si="806"/>
        <v>96.37</v>
      </c>
      <c r="CZ705">
        <f t="shared" si="807"/>
        <v>59.498000000000005</v>
      </c>
      <c r="DC705" t="s">
        <v>6</v>
      </c>
      <c r="DD705" t="s">
        <v>6</v>
      </c>
      <c r="DE705" t="s">
        <v>102</v>
      </c>
      <c r="DF705" t="s">
        <v>102</v>
      </c>
      <c r="DG705" t="s">
        <v>103</v>
      </c>
      <c r="DH705" t="s">
        <v>6</v>
      </c>
      <c r="DI705" t="s">
        <v>103</v>
      </c>
      <c r="DJ705" t="s">
        <v>102</v>
      </c>
      <c r="DK705" t="s">
        <v>6</v>
      </c>
      <c r="DL705" t="s">
        <v>6</v>
      </c>
      <c r="DM705" t="s">
        <v>6</v>
      </c>
      <c r="DN705">
        <v>0</v>
      </c>
      <c r="DO705">
        <v>0</v>
      </c>
      <c r="DP705">
        <v>1</v>
      </c>
      <c r="DQ705">
        <v>1</v>
      </c>
      <c r="DU705">
        <v>1003</v>
      </c>
      <c r="DV705" t="s">
        <v>18</v>
      </c>
      <c r="DW705" t="s">
        <v>18</v>
      </c>
      <c r="DX705">
        <v>100</v>
      </c>
      <c r="EE705">
        <v>27029050</v>
      </c>
      <c r="EF705">
        <v>2</v>
      </c>
      <c r="EG705" t="s">
        <v>23</v>
      </c>
      <c r="EH705">
        <v>0</v>
      </c>
      <c r="EI705" t="s">
        <v>6</v>
      </c>
      <c r="EJ705">
        <v>1</v>
      </c>
      <c r="EK705">
        <v>16001</v>
      </c>
      <c r="EL705" t="s">
        <v>529</v>
      </c>
      <c r="EM705" t="s">
        <v>530</v>
      </c>
      <c r="EO705" t="s">
        <v>106</v>
      </c>
      <c r="EQ705">
        <v>0</v>
      </c>
      <c r="ER705">
        <v>434.91</v>
      </c>
      <c r="ES705">
        <v>32.97</v>
      </c>
      <c r="ET705">
        <v>45.33</v>
      </c>
      <c r="EU705">
        <v>7.13</v>
      </c>
      <c r="EV705">
        <v>356.61</v>
      </c>
      <c r="EW705">
        <v>37.07</v>
      </c>
      <c r="EX705">
        <v>0.59</v>
      </c>
      <c r="EY705">
        <v>0</v>
      </c>
      <c r="FQ705">
        <v>0</v>
      </c>
      <c r="FR705">
        <f t="shared" si="808"/>
        <v>0</v>
      </c>
      <c r="FS705">
        <v>0</v>
      </c>
      <c r="FT705" t="s">
        <v>27</v>
      </c>
      <c r="FU705" t="s">
        <v>28</v>
      </c>
      <c r="FX705">
        <v>115.2</v>
      </c>
      <c r="FY705">
        <v>70.55</v>
      </c>
      <c r="GA705" t="s">
        <v>6</v>
      </c>
      <c r="GD705">
        <v>0</v>
      </c>
      <c r="GF705">
        <v>-1527063722</v>
      </c>
      <c r="GG705">
        <v>2</v>
      </c>
      <c r="GH705">
        <v>1</v>
      </c>
      <c r="GI705">
        <v>-2</v>
      </c>
      <c r="GJ705">
        <v>0</v>
      </c>
      <c r="GK705">
        <f>ROUND(R705*(S12)/100,2)</f>
        <v>0</v>
      </c>
      <c r="GL705">
        <f t="shared" si="809"/>
        <v>0</v>
      </c>
      <c r="GM705">
        <f t="shared" si="810"/>
        <v>255.81</v>
      </c>
      <c r="GN705">
        <f t="shared" si="811"/>
        <v>255.81</v>
      </c>
      <c r="GO705">
        <f t="shared" si="812"/>
        <v>0</v>
      </c>
      <c r="GP705">
        <f t="shared" si="813"/>
        <v>0</v>
      </c>
      <c r="GR705">
        <v>0</v>
      </c>
      <c r="GS705">
        <v>0</v>
      </c>
      <c r="GT705">
        <v>0</v>
      </c>
      <c r="GU705" t="s">
        <v>6</v>
      </c>
      <c r="GV705">
        <f t="shared" si="814"/>
        <v>0</v>
      </c>
      <c r="GW705">
        <v>1</v>
      </c>
      <c r="GX705">
        <f t="shared" si="815"/>
        <v>0</v>
      </c>
      <c r="HA705">
        <v>0</v>
      </c>
      <c r="HB705">
        <v>0</v>
      </c>
      <c r="IK705">
        <v>0</v>
      </c>
    </row>
    <row r="706" spans="1:255" x14ac:dyDescent="0.2">
      <c r="A706" s="2">
        <v>18</v>
      </c>
      <c r="B706" s="2">
        <v>1</v>
      </c>
      <c r="C706" s="2">
        <v>1975</v>
      </c>
      <c r="D706" s="2"/>
      <c r="E706" s="2" t="s">
        <v>813</v>
      </c>
      <c r="F706" s="2" t="s">
        <v>532</v>
      </c>
      <c r="G706" s="2" t="s">
        <v>533</v>
      </c>
      <c r="H706" s="2" t="s">
        <v>501</v>
      </c>
      <c r="I706" s="2">
        <f>I704*J706</f>
        <v>20</v>
      </c>
      <c r="J706" s="2">
        <v>100</v>
      </c>
      <c r="K706" s="2"/>
      <c r="L706" s="2"/>
      <c r="M706" s="2"/>
      <c r="N706" s="2"/>
      <c r="O706" s="2">
        <f t="shared" si="783"/>
        <v>714.2</v>
      </c>
      <c r="P706" s="2">
        <f t="shared" si="784"/>
        <v>714.2</v>
      </c>
      <c r="Q706" s="2">
        <f t="shared" si="785"/>
        <v>0</v>
      </c>
      <c r="R706" s="2">
        <f t="shared" si="786"/>
        <v>0</v>
      </c>
      <c r="S706" s="2">
        <f t="shared" si="787"/>
        <v>0</v>
      </c>
      <c r="T706" s="2">
        <f t="shared" si="788"/>
        <v>0</v>
      </c>
      <c r="U706" s="2">
        <f t="shared" si="789"/>
        <v>0</v>
      </c>
      <c r="V706" s="2">
        <f t="shared" si="790"/>
        <v>0</v>
      </c>
      <c r="W706" s="2">
        <f t="shared" si="791"/>
        <v>0</v>
      </c>
      <c r="X706" s="2">
        <f t="shared" si="792"/>
        <v>0</v>
      </c>
      <c r="Y706" s="2">
        <f t="shared" si="793"/>
        <v>0</v>
      </c>
      <c r="Z706" s="2"/>
      <c r="AA706" s="2">
        <v>27721505</v>
      </c>
      <c r="AB706" s="2">
        <f t="shared" si="794"/>
        <v>35.71</v>
      </c>
      <c r="AC706" s="2">
        <f t="shared" si="816"/>
        <v>35.71</v>
      </c>
      <c r="AD706" s="2">
        <f t="shared" ref="AD706:AD727" si="819">ROUND((((ET706)-(EU706))+AE706),2)</f>
        <v>0</v>
      </c>
      <c r="AE706" s="2">
        <f t="shared" ref="AE706:AE727" si="820">ROUND((EU706),2)</f>
        <v>0</v>
      </c>
      <c r="AF706" s="2">
        <f t="shared" ref="AF706:AF727" si="821">ROUND((EV706),2)</f>
        <v>0</v>
      </c>
      <c r="AG706" s="2">
        <f t="shared" si="795"/>
        <v>0</v>
      </c>
      <c r="AH706" s="2">
        <f t="shared" ref="AH706:AH727" si="822">(EW706)</f>
        <v>0</v>
      </c>
      <c r="AI706" s="2">
        <f t="shared" ref="AI706:AI727" si="823">(EX706)</f>
        <v>0</v>
      </c>
      <c r="AJ706" s="2">
        <f t="shared" si="796"/>
        <v>0</v>
      </c>
      <c r="AK706" s="2">
        <v>35.71</v>
      </c>
      <c r="AL706" s="2">
        <v>35.71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115</v>
      </c>
      <c r="AU706" s="2">
        <v>71</v>
      </c>
      <c r="AV706" s="2">
        <v>1</v>
      </c>
      <c r="AW706" s="2">
        <v>1</v>
      </c>
      <c r="AX706" s="2"/>
      <c r="AY706" s="2"/>
      <c r="AZ706" s="2">
        <v>1</v>
      </c>
      <c r="BA706" s="2">
        <v>1</v>
      </c>
      <c r="BB706" s="2">
        <v>1</v>
      </c>
      <c r="BC706" s="2">
        <v>1</v>
      </c>
      <c r="BD706" s="2" t="s">
        <v>6</v>
      </c>
      <c r="BE706" s="2" t="s">
        <v>6</v>
      </c>
      <c r="BF706" s="2" t="s">
        <v>6</v>
      </c>
      <c r="BG706" s="2" t="s">
        <v>6</v>
      </c>
      <c r="BH706" s="2">
        <v>3</v>
      </c>
      <c r="BI706" s="2">
        <v>1</v>
      </c>
      <c r="BJ706" s="2" t="s">
        <v>534</v>
      </c>
      <c r="BK706" s="2"/>
      <c r="BL706" s="2"/>
      <c r="BM706" s="2">
        <v>16001</v>
      </c>
      <c r="BN706" s="2">
        <v>0</v>
      </c>
      <c r="BO706" s="2" t="s">
        <v>6</v>
      </c>
      <c r="BP706" s="2">
        <v>0</v>
      </c>
      <c r="BQ706" s="2">
        <v>2</v>
      </c>
      <c r="BR706" s="2">
        <v>0</v>
      </c>
      <c r="BS706" s="2">
        <v>1</v>
      </c>
      <c r="BT706" s="2">
        <v>1</v>
      </c>
      <c r="BU706" s="2">
        <v>1</v>
      </c>
      <c r="BV706" s="2">
        <v>1</v>
      </c>
      <c r="BW706" s="2">
        <v>1</v>
      </c>
      <c r="BX706" s="2">
        <v>1</v>
      </c>
      <c r="BY706" s="2" t="s">
        <v>6</v>
      </c>
      <c r="BZ706" s="2">
        <v>128</v>
      </c>
      <c r="CA706" s="2">
        <v>83</v>
      </c>
      <c r="CB706" s="2"/>
      <c r="CC706" s="2"/>
      <c r="CD706" s="2"/>
      <c r="CE706" s="2"/>
      <c r="CF706" s="2">
        <v>0</v>
      </c>
      <c r="CG706" s="2">
        <v>0</v>
      </c>
      <c r="CH706" s="2"/>
      <c r="CI706" s="2"/>
      <c r="CJ706" s="2"/>
      <c r="CK706" s="2"/>
      <c r="CL706" s="2"/>
      <c r="CM706" s="2">
        <v>0</v>
      </c>
      <c r="CN706" s="2" t="s">
        <v>6</v>
      </c>
      <c r="CO706" s="2">
        <v>0</v>
      </c>
      <c r="CP706" s="2">
        <f t="shared" si="797"/>
        <v>714.2</v>
      </c>
      <c r="CQ706" s="2">
        <f t="shared" si="798"/>
        <v>35.71</v>
      </c>
      <c r="CR706" s="2">
        <f t="shared" si="799"/>
        <v>0</v>
      </c>
      <c r="CS706" s="2">
        <f t="shared" si="800"/>
        <v>0</v>
      </c>
      <c r="CT706" s="2">
        <f t="shared" si="801"/>
        <v>0</v>
      </c>
      <c r="CU706" s="2">
        <f t="shared" si="802"/>
        <v>0</v>
      </c>
      <c r="CV706" s="2">
        <f t="shared" si="803"/>
        <v>0</v>
      </c>
      <c r="CW706" s="2">
        <f t="shared" si="804"/>
        <v>0</v>
      </c>
      <c r="CX706" s="2">
        <f t="shared" si="805"/>
        <v>0</v>
      </c>
      <c r="CY706" s="2">
        <f t="shared" si="806"/>
        <v>0</v>
      </c>
      <c r="CZ706" s="2">
        <f t="shared" si="807"/>
        <v>0</v>
      </c>
      <c r="DA706" s="2"/>
      <c r="DB706" s="2"/>
      <c r="DC706" s="2" t="s">
        <v>6</v>
      </c>
      <c r="DD706" s="2" t="s">
        <v>6</v>
      </c>
      <c r="DE706" s="2" t="s">
        <v>6</v>
      </c>
      <c r="DF706" s="2" t="s">
        <v>6</v>
      </c>
      <c r="DG706" s="2" t="s">
        <v>6</v>
      </c>
      <c r="DH706" s="2" t="s">
        <v>6</v>
      </c>
      <c r="DI706" s="2" t="s">
        <v>6</v>
      </c>
      <c r="DJ706" s="2" t="s">
        <v>6</v>
      </c>
      <c r="DK706" s="2" t="s">
        <v>6</v>
      </c>
      <c r="DL706" s="2" t="s">
        <v>6</v>
      </c>
      <c r="DM706" s="2" t="s">
        <v>6</v>
      </c>
      <c r="DN706" s="2">
        <v>0</v>
      </c>
      <c r="DO706" s="2">
        <v>0</v>
      </c>
      <c r="DP706" s="2">
        <v>1</v>
      </c>
      <c r="DQ706" s="2">
        <v>1</v>
      </c>
      <c r="DR706" s="2"/>
      <c r="DS706" s="2"/>
      <c r="DT706" s="2"/>
      <c r="DU706" s="2">
        <v>1003</v>
      </c>
      <c r="DV706" s="2" t="s">
        <v>501</v>
      </c>
      <c r="DW706" s="2" t="s">
        <v>501</v>
      </c>
      <c r="DX706" s="2">
        <v>1</v>
      </c>
      <c r="DY706" s="2"/>
      <c r="DZ706" s="2"/>
      <c r="EA706" s="2"/>
      <c r="EB706" s="2"/>
      <c r="EC706" s="2"/>
      <c r="ED706" s="2"/>
      <c r="EE706" s="2">
        <v>27029050</v>
      </c>
      <c r="EF706" s="2">
        <v>2</v>
      </c>
      <c r="EG706" s="2" t="s">
        <v>23</v>
      </c>
      <c r="EH706" s="2">
        <v>0</v>
      </c>
      <c r="EI706" s="2" t="s">
        <v>6</v>
      </c>
      <c r="EJ706" s="2">
        <v>1</v>
      </c>
      <c r="EK706" s="2">
        <v>16001</v>
      </c>
      <c r="EL706" s="2" t="s">
        <v>529</v>
      </c>
      <c r="EM706" s="2" t="s">
        <v>530</v>
      </c>
      <c r="EN706" s="2"/>
      <c r="EO706" s="2" t="s">
        <v>6</v>
      </c>
      <c r="EP706" s="2"/>
      <c r="EQ706" s="2">
        <v>0</v>
      </c>
      <c r="ER706" s="2">
        <v>35.71</v>
      </c>
      <c r="ES706" s="2">
        <v>35.71</v>
      </c>
      <c r="ET706" s="2">
        <v>0</v>
      </c>
      <c r="EU706" s="2">
        <v>0</v>
      </c>
      <c r="EV706" s="2">
        <v>0</v>
      </c>
      <c r="EW706" s="2">
        <v>0</v>
      </c>
      <c r="EX706" s="2">
        <v>0</v>
      </c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>
        <v>0</v>
      </c>
      <c r="FR706" s="2">
        <f t="shared" si="808"/>
        <v>0</v>
      </c>
      <c r="FS706" s="2">
        <v>0</v>
      </c>
      <c r="FT706" s="2" t="s">
        <v>27</v>
      </c>
      <c r="FU706" s="2" t="s">
        <v>28</v>
      </c>
      <c r="FV706" s="2"/>
      <c r="FW706" s="2"/>
      <c r="FX706" s="2">
        <v>115.2</v>
      </c>
      <c r="FY706" s="2">
        <v>70.55</v>
      </c>
      <c r="FZ706" s="2"/>
      <c r="GA706" s="2" t="s">
        <v>6</v>
      </c>
      <c r="GB706" s="2"/>
      <c r="GC706" s="2"/>
      <c r="GD706" s="2">
        <v>0</v>
      </c>
      <c r="GE706" s="2"/>
      <c r="GF706" s="2">
        <v>1870229810</v>
      </c>
      <c r="GG706" s="2">
        <v>2</v>
      </c>
      <c r="GH706" s="2">
        <v>1</v>
      </c>
      <c r="GI706" s="2">
        <v>-2</v>
      </c>
      <c r="GJ706" s="2">
        <v>0</v>
      </c>
      <c r="GK706" s="2">
        <f>ROUND(R706*(R12)/100,2)</f>
        <v>0</v>
      </c>
      <c r="GL706" s="2">
        <f t="shared" si="809"/>
        <v>0</v>
      </c>
      <c r="GM706" s="2">
        <f t="shared" si="810"/>
        <v>714.2</v>
      </c>
      <c r="GN706" s="2">
        <f t="shared" si="811"/>
        <v>714.2</v>
      </c>
      <c r="GO706" s="2">
        <f t="shared" si="812"/>
        <v>0</v>
      </c>
      <c r="GP706" s="2">
        <f t="shared" si="813"/>
        <v>0</v>
      </c>
      <c r="GQ706" s="2"/>
      <c r="GR706" s="2">
        <v>0</v>
      </c>
      <c r="GS706" s="2">
        <v>3</v>
      </c>
      <c r="GT706" s="2">
        <v>0</v>
      </c>
      <c r="GU706" s="2" t="s">
        <v>6</v>
      </c>
      <c r="GV706" s="2">
        <f t="shared" si="814"/>
        <v>0</v>
      </c>
      <c r="GW706" s="2">
        <v>1</v>
      </c>
      <c r="GX706" s="2">
        <f t="shared" si="815"/>
        <v>0</v>
      </c>
      <c r="GY706" s="2"/>
      <c r="GZ706" s="2"/>
      <c r="HA706" s="2">
        <v>0</v>
      </c>
      <c r="HB706" s="2">
        <v>0</v>
      </c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>
        <v>0</v>
      </c>
      <c r="IL706" s="2"/>
      <c r="IM706" s="2"/>
      <c r="IN706" s="2"/>
      <c r="IO706" s="2"/>
      <c r="IP706" s="2"/>
      <c r="IQ706" s="2"/>
      <c r="IR706" s="2"/>
      <c r="IS706" s="2"/>
      <c r="IT706" s="2"/>
      <c r="IU706" s="2"/>
    </row>
    <row r="707" spans="1:255" x14ac:dyDescent="0.2">
      <c r="A707">
        <v>18</v>
      </c>
      <c r="B707">
        <v>1</v>
      </c>
      <c r="C707">
        <v>1990</v>
      </c>
      <c r="E707" t="s">
        <v>813</v>
      </c>
      <c r="F707" t="s">
        <v>532</v>
      </c>
      <c r="G707" t="s">
        <v>533</v>
      </c>
      <c r="H707" t="s">
        <v>501</v>
      </c>
      <c r="I707">
        <f>I705*J707</f>
        <v>20</v>
      </c>
      <c r="J707">
        <v>100</v>
      </c>
      <c r="O707">
        <f t="shared" si="783"/>
        <v>714.2</v>
      </c>
      <c r="P707">
        <f t="shared" si="784"/>
        <v>714.2</v>
      </c>
      <c r="Q707">
        <f t="shared" si="785"/>
        <v>0</v>
      </c>
      <c r="R707">
        <f t="shared" si="786"/>
        <v>0</v>
      </c>
      <c r="S707">
        <f t="shared" si="787"/>
        <v>0</v>
      </c>
      <c r="T707">
        <f t="shared" si="788"/>
        <v>0</v>
      </c>
      <c r="U707">
        <f t="shared" si="789"/>
        <v>0</v>
      </c>
      <c r="V707">
        <f t="shared" si="790"/>
        <v>0</v>
      </c>
      <c r="W707">
        <f t="shared" si="791"/>
        <v>0</v>
      </c>
      <c r="X707">
        <f t="shared" si="792"/>
        <v>0</v>
      </c>
      <c r="Y707">
        <f t="shared" si="793"/>
        <v>0</v>
      </c>
      <c r="AA707">
        <v>27721504</v>
      </c>
      <c r="AB707">
        <f t="shared" si="794"/>
        <v>35.71</v>
      </c>
      <c r="AC707">
        <f t="shared" si="816"/>
        <v>35.71</v>
      </c>
      <c r="AD707">
        <f t="shared" si="819"/>
        <v>0</v>
      </c>
      <c r="AE707">
        <f t="shared" si="820"/>
        <v>0</v>
      </c>
      <c r="AF707">
        <f t="shared" si="821"/>
        <v>0</v>
      </c>
      <c r="AG707">
        <f t="shared" si="795"/>
        <v>0</v>
      </c>
      <c r="AH707">
        <f t="shared" si="822"/>
        <v>0</v>
      </c>
      <c r="AI707">
        <f t="shared" si="823"/>
        <v>0</v>
      </c>
      <c r="AJ707">
        <f t="shared" si="796"/>
        <v>0</v>
      </c>
      <c r="AK707">
        <v>35.71</v>
      </c>
      <c r="AL707">
        <v>35.71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115</v>
      </c>
      <c r="AU707">
        <v>71</v>
      </c>
      <c r="AV707">
        <v>1</v>
      </c>
      <c r="AW707">
        <v>1</v>
      </c>
      <c r="AZ707">
        <v>1</v>
      </c>
      <c r="BA707">
        <v>1</v>
      </c>
      <c r="BB707">
        <v>1</v>
      </c>
      <c r="BC707">
        <v>1</v>
      </c>
      <c r="BD707" t="s">
        <v>6</v>
      </c>
      <c r="BE707" t="s">
        <v>6</v>
      </c>
      <c r="BF707" t="s">
        <v>6</v>
      </c>
      <c r="BG707" t="s">
        <v>6</v>
      </c>
      <c r="BH707">
        <v>3</v>
      </c>
      <c r="BI707">
        <v>1</v>
      </c>
      <c r="BJ707" t="s">
        <v>534</v>
      </c>
      <c r="BM707">
        <v>16001</v>
      </c>
      <c r="BN707">
        <v>0</v>
      </c>
      <c r="BO707" t="s">
        <v>6</v>
      </c>
      <c r="BP707">
        <v>0</v>
      </c>
      <c r="BQ707">
        <v>2</v>
      </c>
      <c r="BR707">
        <v>0</v>
      </c>
      <c r="BS707">
        <v>1</v>
      </c>
      <c r="BT707">
        <v>1</v>
      </c>
      <c r="BU707">
        <v>1</v>
      </c>
      <c r="BV707">
        <v>1</v>
      </c>
      <c r="BW707">
        <v>1</v>
      </c>
      <c r="BX707">
        <v>1</v>
      </c>
      <c r="BY707" t="s">
        <v>6</v>
      </c>
      <c r="BZ707">
        <v>128</v>
      </c>
      <c r="CA707">
        <v>83</v>
      </c>
      <c r="CF707">
        <v>0</v>
      </c>
      <c r="CG707">
        <v>0</v>
      </c>
      <c r="CM707">
        <v>0</v>
      </c>
      <c r="CN707" t="s">
        <v>6</v>
      </c>
      <c r="CO707">
        <v>0</v>
      </c>
      <c r="CP707">
        <f t="shared" si="797"/>
        <v>714.2</v>
      </c>
      <c r="CQ707">
        <f t="shared" si="798"/>
        <v>35.71</v>
      </c>
      <c r="CR707">
        <f t="shared" si="799"/>
        <v>0</v>
      </c>
      <c r="CS707">
        <f t="shared" si="800"/>
        <v>0</v>
      </c>
      <c r="CT707">
        <f t="shared" si="801"/>
        <v>0</v>
      </c>
      <c r="CU707">
        <f t="shared" si="802"/>
        <v>0</v>
      </c>
      <c r="CV707">
        <f t="shared" si="803"/>
        <v>0</v>
      </c>
      <c r="CW707">
        <f t="shared" si="804"/>
        <v>0</v>
      </c>
      <c r="CX707">
        <f t="shared" si="805"/>
        <v>0</v>
      </c>
      <c r="CY707">
        <f t="shared" si="806"/>
        <v>0</v>
      </c>
      <c r="CZ707">
        <f t="shared" si="807"/>
        <v>0</v>
      </c>
      <c r="DC707" t="s">
        <v>6</v>
      </c>
      <c r="DD707" t="s">
        <v>6</v>
      </c>
      <c r="DE707" t="s">
        <v>6</v>
      </c>
      <c r="DF707" t="s">
        <v>6</v>
      </c>
      <c r="DG707" t="s">
        <v>6</v>
      </c>
      <c r="DH707" t="s">
        <v>6</v>
      </c>
      <c r="DI707" t="s">
        <v>6</v>
      </c>
      <c r="DJ707" t="s">
        <v>6</v>
      </c>
      <c r="DK707" t="s">
        <v>6</v>
      </c>
      <c r="DL707" t="s">
        <v>6</v>
      </c>
      <c r="DM707" t="s">
        <v>6</v>
      </c>
      <c r="DN707">
        <v>0</v>
      </c>
      <c r="DO707">
        <v>0</v>
      </c>
      <c r="DP707">
        <v>1</v>
      </c>
      <c r="DQ707">
        <v>1</v>
      </c>
      <c r="DU707">
        <v>1003</v>
      </c>
      <c r="DV707" t="s">
        <v>501</v>
      </c>
      <c r="DW707" t="s">
        <v>501</v>
      </c>
      <c r="DX707">
        <v>1</v>
      </c>
      <c r="EE707">
        <v>27029050</v>
      </c>
      <c r="EF707">
        <v>2</v>
      </c>
      <c r="EG707" t="s">
        <v>23</v>
      </c>
      <c r="EH707">
        <v>0</v>
      </c>
      <c r="EI707" t="s">
        <v>6</v>
      </c>
      <c r="EJ707">
        <v>1</v>
      </c>
      <c r="EK707">
        <v>16001</v>
      </c>
      <c r="EL707" t="s">
        <v>529</v>
      </c>
      <c r="EM707" t="s">
        <v>530</v>
      </c>
      <c r="EO707" t="s">
        <v>6</v>
      </c>
      <c r="EQ707">
        <v>0</v>
      </c>
      <c r="ER707">
        <v>35.71</v>
      </c>
      <c r="ES707">
        <v>35.71</v>
      </c>
      <c r="ET707">
        <v>0</v>
      </c>
      <c r="EU707">
        <v>0</v>
      </c>
      <c r="EV707">
        <v>0</v>
      </c>
      <c r="EW707">
        <v>0</v>
      </c>
      <c r="EX707">
        <v>0</v>
      </c>
      <c r="FQ707">
        <v>0</v>
      </c>
      <c r="FR707">
        <f t="shared" si="808"/>
        <v>0</v>
      </c>
      <c r="FS707">
        <v>0</v>
      </c>
      <c r="FT707" t="s">
        <v>27</v>
      </c>
      <c r="FU707" t="s">
        <v>28</v>
      </c>
      <c r="FX707">
        <v>115.2</v>
      </c>
      <c r="FY707">
        <v>70.55</v>
      </c>
      <c r="GA707" t="s">
        <v>6</v>
      </c>
      <c r="GD707">
        <v>0</v>
      </c>
      <c r="GF707">
        <v>1870229810</v>
      </c>
      <c r="GG707">
        <v>2</v>
      </c>
      <c r="GH707">
        <v>1</v>
      </c>
      <c r="GI707">
        <v>-2</v>
      </c>
      <c r="GJ707">
        <v>0</v>
      </c>
      <c r="GK707">
        <f>ROUND(R707*(S12)/100,2)</f>
        <v>0</v>
      </c>
      <c r="GL707">
        <f t="shared" si="809"/>
        <v>0</v>
      </c>
      <c r="GM707">
        <f t="shared" si="810"/>
        <v>714.2</v>
      </c>
      <c r="GN707">
        <f t="shared" si="811"/>
        <v>714.2</v>
      </c>
      <c r="GO707">
        <f t="shared" si="812"/>
        <v>0</v>
      </c>
      <c r="GP707">
        <f t="shared" si="813"/>
        <v>0</v>
      </c>
      <c r="GR707">
        <v>0</v>
      </c>
      <c r="GS707">
        <v>0</v>
      </c>
      <c r="GT707">
        <v>0</v>
      </c>
      <c r="GU707" t="s">
        <v>6</v>
      </c>
      <c r="GV707">
        <f t="shared" si="814"/>
        <v>0</v>
      </c>
      <c r="GW707">
        <v>1</v>
      </c>
      <c r="GX707">
        <f t="shared" si="815"/>
        <v>0</v>
      </c>
      <c r="HA707">
        <v>0</v>
      </c>
      <c r="HB707">
        <v>0</v>
      </c>
      <c r="IK707">
        <v>0</v>
      </c>
    </row>
    <row r="708" spans="1:255" x14ac:dyDescent="0.2">
      <c r="A708" s="2">
        <v>17</v>
      </c>
      <c r="B708" s="2">
        <v>1</v>
      </c>
      <c r="C708" s="2">
        <f>ROW(SmtRes!A2005)</f>
        <v>2005</v>
      </c>
      <c r="D708" s="2">
        <f>ROW(EtalonRes!A2010)</f>
        <v>2010</v>
      </c>
      <c r="E708" s="2" t="s">
        <v>814</v>
      </c>
      <c r="F708" s="2" t="s">
        <v>536</v>
      </c>
      <c r="G708" s="2" t="s">
        <v>537</v>
      </c>
      <c r="H708" s="2" t="s">
        <v>538</v>
      </c>
      <c r="I708" s="2">
        <v>1</v>
      </c>
      <c r="J708" s="2">
        <v>0</v>
      </c>
      <c r="K708" s="2"/>
      <c r="L708" s="2"/>
      <c r="M708" s="2"/>
      <c r="N708" s="2"/>
      <c r="O708" s="2">
        <f t="shared" si="783"/>
        <v>35.979999999999997</v>
      </c>
      <c r="P708" s="2">
        <f t="shared" si="784"/>
        <v>20.09</v>
      </c>
      <c r="Q708" s="2">
        <f t="shared" si="785"/>
        <v>1.05</v>
      </c>
      <c r="R708" s="2">
        <f t="shared" si="786"/>
        <v>0</v>
      </c>
      <c r="S708" s="2">
        <f t="shared" si="787"/>
        <v>14.84</v>
      </c>
      <c r="T708" s="2">
        <f t="shared" si="788"/>
        <v>0</v>
      </c>
      <c r="U708" s="2">
        <f t="shared" si="789"/>
        <v>1.56</v>
      </c>
      <c r="V708" s="2">
        <f t="shared" si="790"/>
        <v>0</v>
      </c>
      <c r="W708" s="2">
        <f t="shared" si="791"/>
        <v>0</v>
      </c>
      <c r="X708" s="2">
        <f t="shared" si="792"/>
        <v>14.1</v>
      </c>
      <c r="Y708" s="2">
        <f t="shared" si="793"/>
        <v>9.65</v>
      </c>
      <c r="Z708" s="2"/>
      <c r="AA708" s="2">
        <v>27721505</v>
      </c>
      <c r="AB708" s="2">
        <f t="shared" si="794"/>
        <v>35.979999999999997</v>
      </c>
      <c r="AC708" s="2">
        <f t="shared" si="816"/>
        <v>20.09</v>
      </c>
      <c r="AD708" s="2">
        <f t="shared" si="819"/>
        <v>1.05</v>
      </c>
      <c r="AE708" s="2">
        <f t="shared" si="820"/>
        <v>0</v>
      </c>
      <c r="AF708" s="2">
        <f t="shared" si="821"/>
        <v>14.84</v>
      </c>
      <c r="AG708" s="2">
        <f t="shared" si="795"/>
        <v>0</v>
      </c>
      <c r="AH708" s="2">
        <f t="shared" si="822"/>
        <v>1.56</v>
      </c>
      <c r="AI708" s="2">
        <f t="shared" si="823"/>
        <v>0</v>
      </c>
      <c r="AJ708" s="2">
        <f t="shared" si="796"/>
        <v>0</v>
      </c>
      <c r="AK708" s="2">
        <v>35.979999999999997</v>
      </c>
      <c r="AL708" s="2">
        <v>20.09</v>
      </c>
      <c r="AM708" s="2">
        <v>1.05</v>
      </c>
      <c r="AN708" s="2">
        <v>0</v>
      </c>
      <c r="AO708" s="2">
        <v>14.84</v>
      </c>
      <c r="AP708" s="2">
        <v>0</v>
      </c>
      <c r="AQ708" s="2">
        <v>1.56</v>
      </c>
      <c r="AR708" s="2">
        <v>0</v>
      </c>
      <c r="AS708" s="2">
        <v>0</v>
      </c>
      <c r="AT708" s="2">
        <v>95</v>
      </c>
      <c r="AU708" s="2">
        <v>65</v>
      </c>
      <c r="AV708" s="2">
        <v>1</v>
      </c>
      <c r="AW708" s="2">
        <v>1</v>
      </c>
      <c r="AX708" s="2"/>
      <c r="AY708" s="2"/>
      <c r="AZ708" s="2">
        <v>1</v>
      </c>
      <c r="BA708" s="2">
        <v>1</v>
      </c>
      <c r="BB708" s="2">
        <v>1</v>
      </c>
      <c r="BC708" s="2">
        <v>1</v>
      </c>
      <c r="BD708" s="2" t="s">
        <v>6</v>
      </c>
      <c r="BE708" s="2" t="s">
        <v>6</v>
      </c>
      <c r="BF708" s="2" t="s">
        <v>6</v>
      </c>
      <c r="BG708" s="2" t="s">
        <v>6</v>
      </c>
      <c r="BH708" s="2">
        <v>0</v>
      </c>
      <c r="BI708" s="2">
        <v>2</v>
      </c>
      <c r="BJ708" s="2" t="s">
        <v>539</v>
      </c>
      <c r="BK708" s="2"/>
      <c r="BL708" s="2"/>
      <c r="BM708" s="2">
        <v>108001</v>
      </c>
      <c r="BN708" s="2">
        <v>0</v>
      </c>
      <c r="BO708" s="2" t="s">
        <v>6</v>
      </c>
      <c r="BP708" s="2">
        <v>0</v>
      </c>
      <c r="BQ708" s="2">
        <v>3</v>
      </c>
      <c r="BR708" s="2">
        <v>0</v>
      </c>
      <c r="BS708" s="2">
        <v>1</v>
      </c>
      <c r="BT708" s="2">
        <v>1</v>
      </c>
      <c r="BU708" s="2">
        <v>1</v>
      </c>
      <c r="BV708" s="2">
        <v>1</v>
      </c>
      <c r="BW708" s="2">
        <v>1</v>
      </c>
      <c r="BX708" s="2">
        <v>1</v>
      </c>
      <c r="BY708" s="2" t="s">
        <v>6</v>
      </c>
      <c r="BZ708" s="2">
        <v>95</v>
      </c>
      <c r="CA708" s="2">
        <v>65</v>
      </c>
      <c r="CB708" s="2"/>
      <c r="CC708" s="2"/>
      <c r="CD708" s="2"/>
      <c r="CE708" s="2"/>
      <c r="CF708" s="2">
        <v>0</v>
      </c>
      <c r="CG708" s="2">
        <v>0</v>
      </c>
      <c r="CH708" s="2"/>
      <c r="CI708" s="2"/>
      <c r="CJ708" s="2"/>
      <c r="CK708" s="2"/>
      <c r="CL708" s="2"/>
      <c r="CM708" s="2">
        <v>0</v>
      </c>
      <c r="CN708" s="2" t="s">
        <v>6</v>
      </c>
      <c r="CO708" s="2">
        <v>0</v>
      </c>
      <c r="CP708" s="2">
        <f t="shared" si="797"/>
        <v>35.980000000000004</v>
      </c>
      <c r="CQ708" s="2">
        <f t="shared" si="798"/>
        <v>20.09</v>
      </c>
      <c r="CR708" s="2">
        <f t="shared" si="799"/>
        <v>1.05</v>
      </c>
      <c r="CS708" s="2">
        <f t="shared" si="800"/>
        <v>0</v>
      </c>
      <c r="CT708" s="2">
        <f t="shared" si="801"/>
        <v>14.84</v>
      </c>
      <c r="CU708" s="2">
        <f t="shared" si="802"/>
        <v>0</v>
      </c>
      <c r="CV708" s="2">
        <f t="shared" si="803"/>
        <v>1.56</v>
      </c>
      <c r="CW708" s="2">
        <f t="shared" si="804"/>
        <v>0</v>
      </c>
      <c r="CX708" s="2">
        <f t="shared" si="805"/>
        <v>0</v>
      </c>
      <c r="CY708" s="2">
        <f t="shared" si="806"/>
        <v>14.097999999999999</v>
      </c>
      <c r="CZ708" s="2">
        <f t="shared" si="807"/>
        <v>9.6460000000000008</v>
      </c>
      <c r="DA708" s="2"/>
      <c r="DB708" s="2"/>
      <c r="DC708" s="2" t="s">
        <v>6</v>
      </c>
      <c r="DD708" s="2" t="s">
        <v>6</v>
      </c>
      <c r="DE708" s="2" t="s">
        <v>6</v>
      </c>
      <c r="DF708" s="2" t="s">
        <v>6</v>
      </c>
      <c r="DG708" s="2" t="s">
        <v>6</v>
      </c>
      <c r="DH708" s="2" t="s">
        <v>6</v>
      </c>
      <c r="DI708" s="2" t="s">
        <v>6</v>
      </c>
      <c r="DJ708" s="2" t="s">
        <v>6</v>
      </c>
      <c r="DK708" s="2" t="s">
        <v>6</v>
      </c>
      <c r="DL708" s="2" t="s">
        <v>6</v>
      </c>
      <c r="DM708" s="2" t="s">
        <v>6</v>
      </c>
      <c r="DN708" s="2">
        <v>0</v>
      </c>
      <c r="DO708" s="2">
        <v>0</v>
      </c>
      <c r="DP708" s="2">
        <v>1</v>
      </c>
      <c r="DQ708" s="2">
        <v>1</v>
      </c>
      <c r="DR708" s="2"/>
      <c r="DS708" s="2"/>
      <c r="DT708" s="2"/>
      <c r="DU708" s="2">
        <v>1013</v>
      </c>
      <c r="DV708" s="2" t="s">
        <v>538</v>
      </c>
      <c r="DW708" s="2" t="s">
        <v>538</v>
      </c>
      <c r="DX708" s="2">
        <v>1</v>
      </c>
      <c r="DY708" s="2"/>
      <c r="DZ708" s="2"/>
      <c r="EA708" s="2"/>
      <c r="EB708" s="2"/>
      <c r="EC708" s="2"/>
      <c r="ED708" s="2"/>
      <c r="EE708" s="2">
        <v>27028906</v>
      </c>
      <c r="EF708" s="2">
        <v>3</v>
      </c>
      <c r="EG708" s="2" t="s">
        <v>367</v>
      </c>
      <c r="EH708" s="2">
        <v>0</v>
      </c>
      <c r="EI708" s="2" t="s">
        <v>6</v>
      </c>
      <c r="EJ708" s="2">
        <v>2</v>
      </c>
      <c r="EK708" s="2">
        <v>108001</v>
      </c>
      <c r="EL708" s="2" t="s">
        <v>368</v>
      </c>
      <c r="EM708" s="2" t="s">
        <v>369</v>
      </c>
      <c r="EN708" s="2"/>
      <c r="EO708" s="2" t="s">
        <v>6</v>
      </c>
      <c r="EP708" s="2"/>
      <c r="EQ708" s="2">
        <v>0</v>
      </c>
      <c r="ER708" s="2">
        <v>35.979999999999997</v>
      </c>
      <c r="ES708" s="2">
        <v>20.09</v>
      </c>
      <c r="ET708" s="2">
        <v>1.05</v>
      </c>
      <c r="EU708" s="2">
        <v>0</v>
      </c>
      <c r="EV708" s="2">
        <v>14.84</v>
      </c>
      <c r="EW708" s="2">
        <v>1.56</v>
      </c>
      <c r="EX708" s="2">
        <v>0</v>
      </c>
      <c r="EY708" s="2">
        <v>0</v>
      </c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>
        <v>0</v>
      </c>
      <c r="FR708" s="2">
        <f t="shared" si="808"/>
        <v>0</v>
      </c>
      <c r="FS708" s="2">
        <v>0</v>
      </c>
      <c r="FT708" s="2"/>
      <c r="FU708" s="2"/>
      <c r="FV708" s="2"/>
      <c r="FW708" s="2"/>
      <c r="FX708" s="2">
        <v>95</v>
      </c>
      <c r="FY708" s="2">
        <v>65</v>
      </c>
      <c r="FZ708" s="2"/>
      <c r="GA708" s="2" t="s">
        <v>6</v>
      </c>
      <c r="GB708" s="2"/>
      <c r="GC708" s="2"/>
      <c r="GD708" s="2">
        <v>0</v>
      </c>
      <c r="GE708" s="2"/>
      <c r="GF708" s="2">
        <v>942868882</v>
      </c>
      <c r="GG708" s="2">
        <v>2</v>
      </c>
      <c r="GH708" s="2">
        <v>1</v>
      </c>
      <c r="GI708" s="2">
        <v>-2</v>
      </c>
      <c r="GJ708" s="2">
        <v>0</v>
      </c>
      <c r="GK708" s="2">
        <f>ROUND(R708*(R12)/100,2)</f>
        <v>0</v>
      </c>
      <c r="GL708" s="2">
        <f t="shared" si="809"/>
        <v>0</v>
      </c>
      <c r="GM708" s="2">
        <f t="shared" si="810"/>
        <v>59.73</v>
      </c>
      <c r="GN708" s="2">
        <f t="shared" si="811"/>
        <v>0</v>
      </c>
      <c r="GO708" s="2">
        <f t="shared" si="812"/>
        <v>59.73</v>
      </c>
      <c r="GP708" s="2">
        <f t="shared" si="813"/>
        <v>0</v>
      </c>
      <c r="GQ708" s="2"/>
      <c r="GR708" s="2">
        <v>0</v>
      </c>
      <c r="GS708" s="2">
        <v>3</v>
      </c>
      <c r="GT708" s="2">
        <v>0</v>
      </c>
      <c r="GU708" s="2" t="s">
        <v>6</v>
      </c>
      <c r="GV708" s="2">
        <f t="shared" si="814"/>
        <v>0</v>
      </c>
      <c r="GW708" s="2">
        <v>1</v>
      </c>
      <c r="GX708" s="2">
        <f t="shared" si="815"/>
        <v>0</v>
      </c>
      <c r="GY708" s="2"/>
      <c r="GZ708" s="2"/>
      <c r="HA708" s="2">
        <v>0</v>
      </c>
      <c r="HB708" s="2">
        <v>0</v>
      </c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>
        <v>0</v>
      </c>
      <c r="IL708" s="2"/>
      <c r="IM708" s="2"/>
      <c r="IN708" s="2"/>
      <c r="IO708" s="2"/>
      <c r="IP708" s="2"/>
      <c r="IQ708" s="2"/>
      <c r="IR708" s="2"/>
      <c r="IS708" s="2"/>
      <c r="IT708" s="2"/>
      <c r="IU708" s="2"/>
    </row>
    <row r="709" spans="1:255" x14ac:dyDescent="0.2">
      <c r="A709">
        <v>17</v>
      </c>
      <c r="B709">
        <v>1</v>
      </c>
      <c r="C709">
        <f>ROW(SmtRes!A2020)</f>
        <v>2020</v>
      </c>
      <c r="D709">
        <f>ROW(EtalonRes!A2024)</f>
        <v>2024</v>
      </c>
      <c r="E709" t="s">
        <v>814</v>
      </c>
      <c r="F709" t="s">
        <v>536</v>
      </c>
      <c r="G709" t="s">
        <v>537</v>
      </c>
      <c r="H709" t="s">
        <v>538</v>
      </c>
      <c r="I709">
        <v>1</v>
      </c>
      <c r="J709">
        <v>0</v>
      </c>
      <c r="O709">
        <f t="shared" si="783"/>
        <v>35.979999999999997</v>
      </c>
      <c r="P709">
        <f t="shared" si="784"/>
        <v>20.09</v>
      </c>
      <c r="Q709">
        <f t="shared" si="785"/>
        <v>1.05</v>
      </c>
      <c r="R709">
        <f t="shared" si="786"/>
        <v>0</v>
      </c>
      <c r="S709">
        <f t="shared" si="787"/>
        <v>14.84</v>
      </c>
      <c r="T709">
        <f t="shared" si="788"/>
        <v>0</v>
      </c>
      <c r="U709">
        <f t="shared" si="789"/>
        <v>1.56</v>
      </c>
      <c r="V709">
        <f t="shared" si="790"/>
        <v>0</v>
      </c>
      <c r="W709">
        <f t="shared" si="791"/>
        <v>0</v>
      </c>
      <c r="X709">
        <f t="shared" si="792"/>
        <v>14.1</v>
      </c>
      <c r="Y709">
        <f t="shared" si="793"/>
        <v>9.65</v>
      </c>
      <c r="AA709">
        <v>27721504</v>
      </c>
      <c r="AB709">
        <f t="shared" si="794"/>
        <v>35.979999999999997</v>
      </c>
      <c r="AC709">
        <f t="shared" si="816"/>
        <v>20.09</v>
      </c>
      <c r="AD709">
        <f t="shared" si="819"/>
        <v>1.05</v>
      </c>
      <c r="AE709">
        <f t="shared" si="820"/>
        <v>0</v>
      </c>
      <c r="AF709">
        <f t="shared" si="821"/>
        <v>14.84</v>
      </c>
      <c r="AG709">
        <f t="shared" si="795"/>
        <v>0</v>
      </c>
      <c r="AH709">
        <f t="shared" si="822"/>
        <v>1.56</v>
      </c>
      <c r="AI709">
        <f t="shared" si="823"/>
        <v>0</v>
      </c>
      <c r="AJ709">
        <f t="shared" si="796"/>
        <v>0</v>
      </c>
      <c r="AK709">
        <v>35.979999999999997</v>
      </c>
      <c r="AL709">
        <v>20.09</v>
      </c>
      <c r="AM709">
        <v>1.05</v>
      </c>
      <c r="AN709">
        <v>0</v>
      </c>
      <c r="AO709">
        <v>14.84</v>
      </c>
      <c r="AP709">
        <v>0</v>
      </c>
      <c r="AQ709">
        <v>1.56</v>
      </c>
      <c r="AR709">
        <v>0</v>
      </c>
      <c r="AS709">
        <v>0</v>
      </c>
      <c r="AT709">
        <v>95</v>
      </c>
      <c r="AU709">
        <v>65</v>
      </c>
      <c r="AV709">
        <v>1</v>
      </c>
      <c r="AW709">
        <v>1</v>
      </c>
      <c r="AZ709">
        <v>1</v>
      </c>
      <c r="BA709">
        <v>1</v>
      </c>
      <c r="BB709">
        <v>1</v>
      </c>
      <c r="BC709">
        <v>1</v>
      </c>
      <c r="BD709" t="s">
        <v>6</v>
      </c>
      <c r="BE709" t="s">
        <v>6</v>
      </c>
      <c r="BF709" t="s">
        <v>6</v>
      </c>
      <c r="BG709" t="s">
        <v>6</v>
      </c>
      <c r="BH709">
        <v>0</v>
      </c>
      <c r="BI709">
        <v>2</v>
      </c>
      <c r="BJ709" t="s">
        <v>539</v>
      </c>
      <c r="BM709">
        <v>108001</v>
      </c>
      <c r="BN709">
        <v>0</v>
      </c>
      <c r="BO709" t="s">
        <v>6</v>
      </c>
      <c r="BP709">
        <v>0</v>
      </c>
      <c r="BQ709">
        <v>3</v>
      </c>
      <c r="BR709">
        <v>0</v>
      </c>
      <c r="BS709">
        <v>1</v>
      </c>
      <c r="BT709">
        <v>1</v>
      </c>
      <c r="BU709">
        <v>1</v>
      </c>
      <c r="BV709">
        <v>1</v>
      </c>
      <c r="BW709">
        <v>1</v>
      </c>
      <c r="BX709">
        <v>1</v>
      </c>
      <c r="BY709" t="s">
        <v>6</v>
      </c>
      <c r="BZ709">
        <v>95</v>
      </c>
      <c r="CA709">
        <v>65</v>
      </c>
      <c r="CF709">
        <v>0</v>
      </c>
      <c r="CG709">
        <v>0</v>
      </c>
      <c r="CM709">
        <v>0</v>
      </c>
      <c r="CN709" t="s">
        <v>6</v>
      </c>
      <c r="CO709">
        <v>0</v>
      </c>
      <c r="CP709">
        <f t="shared" si="797"/>
        <v>35.980000000000004</v>
      </c>
      <c r="CQ709">
        <f t="shared" si="798"/>
        <v>20.09</v>
      </c>
      <c r="CR709">
        <f t="shared" si="799"/>
        <v>1.05</v>
      </c>
      <c r="CS709">
        <f t="shared" si="800"/>
        <v>0</v>
      </c>
      <c r="CT709">
        <f t="shared" si="801"/>
        <v>14.84</v>
      </c>
      <c r="CU709">
        <f t="shared" si="802"/>
        <v>0</v>
      </c>
      <c r="CV709">
        <f t="shared" si="803"/>
        <v>1.56</v>
      </c>
      <c r="CW709">
        <f t="shared" si="804"/>
        <v>0</v>
      </c>
      <c r="CX709">
        <f t="shared" si="805"/>
        <v>0</v>
      </c>
      <c r="CY709">
        <f t="shared" si="806"/>
        <v>14.097999999999999</v>
      </c>
      <c r="CZ709">
        <f t="shared" si="807"/>
        <v>9.6460000000000008</v>
      </c>
      <c r="DC709" t="s">
        <v>6</v>
      </c>
      <c r="DD709" t="s">
        <v>6</v>
      </c>
      <c r="DE709" t="s">
        <v>6</v>
      </c>
      <c r="DF709" t="s">
        <v>6</v>
      </c>
      <c r="DG709" t="s">
        <v>6</v>
      </c>
      <c r="DH709" t="s">
        <v>6</v>
      </c>
      <c r="DI709" t="s">
        <v>6</v>
      </c>
      <c r="DJ709" t="s">
        <v>6</v>
      </c>
      <c r="DK709" t="s">
        <v>6</v>
      </c>
      <c r="DL709" t="s">
        <v>6</v>
      </c>
      <c r="DM709" t="s">
        <v>6</v>
      </c>
      <c r="DN709">
        <v>0</v>
      </c>
      <c r="DO709">
        <v>0</v>
      </c>
      <c r="DP709">
        <v>1</v>
      </c>
      <c r="DQ709">
        <v>1</v>
      </c>
      <c r="DU709">
        <v>1013</v>
      </c>
      <c r="DV709" t="s">
        <v>538</v>
      </c>
      <c r="DW709" t="s">
        <v>538</v>
      </c>
      <c r="DX709">
        <v>1</v>
      </c>
      <c r="EE709">
        <v>27028906</v>
      </c>
      <c r="EF709">
        <v>3</v>
      </c>
      <c r="EG709" t="s">
        <v>367</v>
      </c>
      <c r="EH709">
        <v>0</v>
      </c>
      <c r="EI709" t="s">
        <v>6</v>
      </c>
      <c r="EJ709">
        <v>2</v>
      </c>
      <c r="EK709">
        <v>108001</v>
      </c>
      <c r="EL709" t="s">
        <v>368</v>
      </c>
      <c r="EM709" t="s">
        <v>369</v>
      </c>
      <c r="EO709" t="s">
        <v>6</v>
      </c>
      <c r="EQ709">
        <v>0</v>
      </c>
      <c r="ER709">
        <v>35.979999999999997</v>
      </c>
      <c r="ES709">
        <v>20.09</v>
      </c>
      <c r="ET709">
        <v>1.05</v>
      </c>
      <c r="EU709">
        <v>0</v>
      </c>
      <c r="EV709">
        <v>14.84</v>
      </c>
      <c r="EW709">
        <v>1.56</v>
      </c>
      <c r="EX709">
        <v>0</v>
      </c>
      <c r="EY709">
        <v>0</v>
      </c>
      <c r="FQ709">
        <v>0</v>
      </c>
      <c r="FR709">
        <f t="shared" si="808"/>
        <v>0</v>
      </c>
      <c r="FS709">
        <v>0</v>
      </c>
      <c r="FX709">
        <v>95</v>
      </c>
      <c r="FY709">
        <v>65</v>
      </c>
      <c r="GA709" t="s">
        <v>6</v>
      </c>
      <c r="GD709">
        <v>0</v>
      </c>
      <c r="GF709">
        <v>942868882</v>
      </c>
      <c r="GG709">
        <v>2</v>
      </c>
      <c r="GH709">
        <v>1</v>
      </c>
      <c r="GI709">
        <v>-2</v>
      </c>
      <c r="GJ709">
        <v>0</v>
      </c>
      <c r="GK709">
        <f>ROUND(R709*(S12)/100,2)</f>
        <v>0</v>
      </c>
      <c r="GL709">
        <f t="shared" si="809"/>
        <v>0</v>
      </c>
      <c r="GM709">
        <f t="shared" si="810"/>
        <v>59.73</v>
      </c>
      <c r="GN709">
        <f t="shared" si="811"/>
        <v>0</v>
      </c>
      <c r="GO709">
        <f t="shared" si="812"/>
        <v>59.73</v>
      </c>
      <c r="GP709">
        <f t="shared" si="813"/>
        <v>0</v>
      </c>
      <c r="GR709">
        <v>0</v>
      </c>
      <c r="GS709">
        <v>0</v>
      </c>
      <c r="GT709">
        <v>0</v>
      </c>
      <c r="GU709" t="s">
        <v>6</v>
      </c>
      <c r="GV709">
        <f t="shared" si="814"/>
        <v>0</v>
      </c>
      <c r="GW709">
        <v>1</v>
      </c>
      <c r="GX709">
        <f t="shared" si="815"/>
        <v>0</v>
      </c>
      <c r="HA709">
        <v>0</v>
      </c>
      <c r="HB709">
        <v>0</v>
      </c>
      <c r="IK709">
        <v>0</v>
      </c>
    </row>
    <row r="710" spans="1:255" x14ac:dyDescent="0.2">
      <c r="A710" s="2">
        <v>18</v>
      </c>
      <c r="B710" s="2">
        <v>1</v>
      </c>
      <c r="C710" s="2">
        <v>2004</v>
      </c>
      <c r="D710" s="2"/>
      <c r="E710" s="2" t="s">
        <v>815</v>
      </c>
      <c r="F710" s="2" t="s">
        <v>541</v>
      </c>
      <c r="G710" s="2" t="s">
        <v>542</v>
      </c>
      <c r="H710" s="2" t="s">
        <v>252</v>
      </c>
      <c r="I710" s="2">
        <f>I708*J710</f>
        <v>1</v>
      </c>
      <c r="J710" s="2">
        <v>1</v>
      </c>
      <c r="K710" s="2"/>
      <c r="L710" s="2"/>
      <c r="M710" s="2"/>
      <c r="N710" s="2"/>
      <c r="O710" s="2">
        <f t="shared" si="783"/>
        <v>159.06</v>
      </c>
      <c r="P710" s="2">
        <f t="shared" si="784"/>
        <v>159.06</v>
      </c>
      <c r="Q710" s="2">
        <f t="shared" si="785"/>
        <v>0</v>
      </c>
      <c r="R710" s="2">
        <f t="shared" si="786"/>
        <v>0</v>
      </c>
      <c r="S710" s="2">
        <f t="shared" si="787"/>
        <v>0</v>
      </c>
      <c r="T710" s="2">
        <f t="shared" si="788"/>
        <v>0</v>
      </c>
      <c r="U710" s="2">
        <f t="shared" si="789"/>
        <v>0</v>
      </c>
      <c r="V710" s="2">
        <f t="shared" si="790"/>
        <v>0</v>
      </c>
      <c r="W710" s="2">
        <f t="shared" si="791"/>
        <v>0</v>
      </c>
      <c r="X710" s="2">
        <f t="shared" si="792"/>
        <v>0</v>
      </c>
      <c r="Y710" s="2">
        <f t="shared" si="793"/>
        <v>0</v>
      </c>
      <c r="Z710" s="2"/>
      <c r="AA710" s="2">
        <v>27721505</v>
      </c>
      <c r="AB710" s="2">
        <f t="shared" si="794"/>
        <v>159.06</v>
      </c>
      <c r="AC710" s="2">
        <f t="shared" si="816"/>
        <v>159.06</v>
      </c>
      <c r="AD710" s="2">
        <f t="shared" si="819"/>
        <v>0</v>
      </c>
      <c r="AE710" s="2">
        <f t="shared" si="820"/>
        <v>0</v>
      </c>
      <c r="AF710" s="2">
        <f t="shared" si="821"/>
        <v>0</v>
      </c>
      <c r="AG710" s="2">
        <f t="shared" si="795"/>
        <v>0</v>
      </c>
      <c r="AH710" s="2">
        <f t="shared" si="822"/>
        <v>0</v>
      </c>
      <c r="AI710" s="2">
        <f t="shared" si="823"/>
        <v>0</v>
      </c>
      <c r="AJ710" s="2">
        <f t="shared" si="796"/>
        <v>0</v>
      </c>
      <c r="AK710" s="2">
        <v>159.06</v>
      </c>
      <c r="AL710" s="2">
        <v>159.06</v>
      </c>
      <c r="AM710" s="2">
        <v>0</v>
      </c>
      <c r="AN710" s="2">
        <v>0</v>
      </c>
      <c r="AO710" s="2">
        <v>0</v>
      </c>
      <c r="AP710" s="2">
        <v>0</v>
      </c>
      <c r="AQ710" s="2">
        <v>0</v>
      </c>
      <c r="AR710" s="2">
        <v>0</v>
      </c>
      <c r="AS710" s="2">
        <v>0</v>
      </c>
      <c r="AT710" s="2">
        <v>95</v>
      </c>
      <c r="AU710" s="2">
        <v>65</v>
      </c>
      <c r="AV710" s="2">
        <v>1</v>
      </c>
      <c r="AW710" s="2">
        <v>1</v>
      </c>
      <c r="AX710" s="2"/>
      <c r="AY710" s="2"/>
      <c r="AZ710" s="2">
        <v>1</v>
      </c>
      <c r="BA710" s="2">
        <v>1</v>
      </c>
      <c r="BB710" s="2">
        <v>1</v>
      </c>
      <c r="BC710" s="2">
        <v>1</v>
      </c>
      <c r="BD710" s="2" t="s">
        <v>6</v>
      </c>
      <c r="BE710" s="2" t="s">
        <v>6</v>
      </c>
      <c r="BF710" s="2" t="s">
        <v>6</v>
      </c>
      <c r="BG710" s="2" t="s">
        <v>6</v>
      </c>
      <c r="BH710" s="2">
        <v>3</v>
      </c>
      <c r="BI710" s="2">
        <v>2</v>
      </c>
      <c r="BJ710" s="2" t="s">
        <v>543</v>
      </c>
      <c r="BK710" s="2"/>
      <c r="BL710" s="2"/>
      <c r="BM710" s="2">
        <v>108001</v>
      </c>
      <c r="BN710" s="2">
        <v>0</v>
      </c>
      <c r="BO710" s="2" t="s">
        <v>6</v>
      </c>
      <c r="BP710" s="2">
        <v>0</v>
      </c>
      <c r="BQ710" s="2">
        <v>3</v>
      </c>
      <c r="BR710" s="2">
        <v>0</v>
      </c>
      <c r="BS710" s="2">
        <v>1</v>
      </c>
      <c r="BT710" s="2">
        <v>1</v>
      </c>
      <c r="BU710" s="2">
        <v>1</v>
      </c>
      <c r="BV710" s="2">
        <v>1</v>
      </c>
      <c r="BW710" s="2">
        <v>1</v>
      </c>
      <c r="BX710" s="2">
        <v>1</v>
      </c>
      <c r="BY710" s="2" t="s">
        <v>6</v>
      </c>
      <c r="BZ710" s="2">
        <v>95</v>
      </c>
      <c r="CA710" s="2">
        <v>65</v>
      </c>
      <c r="CB710" s="2"/>
      <c r="CC710" s="2"/>
      <c r="CD710" s="2"/>
      <c r="CE710" s="2"/>
      <c r="CF710" s="2">
        <v>0</v>
      </c>
      <c r="CG710" s="2">
        <v>0</v>
      </c>
      <c r="CH710" s="2"/>
      <c r="CI710" s="2"/>
      <c r="CJ710" s="2"/>
      <c r="CK710" s="2"/>
      <c r="CL710" s="2"/>
      <c r="CM710" s="2">
        <v>0</v>
      </c>
      <c r="CN710" s="2" t="s">
        <v>6</v>
      </c>
      <c r="CO710" s="2">
        <v>0</v>
      </c>
      <c r="CP710" s="2">
        <f t="shared" si="797"/>
        <v>159.06</v>
      </c>
      <c r="CQ710" s="2">
        <f t="shared" si="798"/>
        <v>159.06</v>
      </c>
      <c r="CR710" s="2">
        <f t="shared" si="799"/>
        <v>0</v>
      </c>
      <c r="CS710" s="2">
        <f t="shared" si="800"/>
        <v>0</v>
      </c>
      <c r="CT710" s="2">
        <f t="shared" si="801"/>
        <v>0</v>
      </c>
      <c r="CU710" s="2">
        <f t="shared" si="802"/>
        <v>0</v>
      </c>
      <c r="CV710" s="2">
        <f t="shared" si="803"/>
        <v>0</v>
      </c>
      <c r="CW710" s="2">
        <f t="shared" si="804"/>
        <v>0</v>
      </c>
      <c r="CX710" s="2">
        <f t="shared" si="805"/>
        <v>0</v>
      </c>
      <c r="CY710" s="2">
        <f t="shared" si="806"/>
        <v>0</v>
      </c>
      <c r="CZ710" s="2">
        <f t="shared" si="807"/>
        <v>0</v>
      </c>
      <c r="DA710" s="2"/>
      <c r="DB710" s="2"/>
      <c r="DC710" s="2" t="s">
        <v>6</v>
      </c>
      <c r="DD710" s="2" t="s">
        <v>6</v>
      </c>
      <c r="DE710" s="2" t="s">
        <v>6</v>
      </c>
      <c r="DF710" s="2" t="s">
        <v>6</v>
      </c>
      <c r="DG710" s="2" t="s">
        <v>6</v>
      </c>
      <c r="DH710" s="2" t="s">
        <v>6</v>
      </c>
      <c r="DI710" s="2" t="s">
        <v>6</v>
      </c>
      <c r="DJ710" s="2" t="s">
        <v>6</v>
      </c>
      <c r="DK710" s="2" t="s">
        <v>6</v>
      </c>
      <c r="DL710" s="2" t="s">
        <v>6</v>
      </c>
      <c r="DM710" s="2" t="s">
        <v>6</v>
      </c>
      <c r="DN710" s="2">
        <v>0</v>
      </c>
      <c r="DO710" s="2">
        <v>0</v>
      </c>
      <c r="DP710" s="2">
        <v>1</v>
      </c>
      <c r="DQ710" s="2">
        <v>1</v>
      </c>
      <c r="DR710" s="2"/>
      <c r="DS710" s="2"/>
      <c r="DT710" s="2"/>
      <c r="DU710" s="2">
        <v>1010</v>
      </c>
      <c r="DV710" s="2" t="s">
        <v>252</v>
      </c>
      <c r="DW710" s="2" t="s">
        <v>252</v>
      </c>
      <c r="DX710" s="2">
        <v>1</v>
      </c>
      <c r="DY710" s="2"/>
      <c r="DZ710" s="2"/>
      <c r="EA710" s="2"/>
      <c r="EB710" s="2"/>
      <c r="EC710" s="2"/>
      <c r="ED710" s="2"/>
      <c r="EE710" s="2">
        <v>27028906</v>
      </c>
      <c r="EF710" s="2">
        <v>3</v>
      </c>
      <c r="EG710" s="2" t="s">
        <v>367</v>
      </c>
      <c r="EH710" s="2">
        <v>0</v>
      </c>
      <c r="EI710" s="2" t="s">
        <v>6</v>
      </c>
      <c r="EJ710" s="2">
        <v>2</v>
      </c>
      <c r="EK710" s="2">
        <v>108001</v>
      </c>
      <c r="EL710" s="2" t="s">
        <v>368</v>
      </c>
      <c r="EM710" s="2" t="s">
        <v>369</v>
      </c>
      <c r="EN710" s="2"/>
      <c r="EO710" s="2" t="s">
        <v>6</v>
      </c>
      <c r="EP710" s="2"/>
      <c r="EQ710" s="2">
        <v>0</v>
      </c>
      <c r="ER710" s="2">
        <v>159.06</v>
      </c>
      <c r="ES710" s="2">
        <v>159.06</v>
      </c>
      <c r="ET710" s="2">
        <v>0</v>
      </c>
      <c r="EU710" s="2">
        <v>0</v>
      </c>
      <c r="EV710" s="2">
        <v>0</v>
      </c>
      <c r="EW710" s="2">
        <v>0</v>
      </c>
      <c r="EX710" s="2">
        <v>0</v>
      </c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>
        <v>0</v>
      </c>
      <c r="FR710" s="2">
        <f t="shared" si="808"/>
        <v>0</v>
      </c>
      <c r="FS710" s="2">
        <v>0</v>
      </c>
      <c r="FT710" s="2"/>
      <c r="FU710" s="2"/>
      <c r="FV710" s="2"/>
      <c r="FW710" s="2"/>
      <c r="FX710" s="2">
        <v>95</v>
      </c>
      <c r="FY710" s="2">
        <v>65</v>
      </c>
      <c r="FZ710" s="2"/>
      <c r="GA710" s="2" t="s">
        <v>6</v>
      </c>
      <c r="GB710" s="2"/>
      <c r="GC710" s="2"/>
      <c r="GD710" s="2">
        <v>0</v>
      </c>
      <c r="GE710" s="2"/>
      <c r="GF710" s="2">
        <v>-831428471</v>
      </c>
      <c r="GG710" s="2">
        <v>2</v>
      </c>
      <c r="GH710" s="2">
        <v>1</v>
      </c>
      <c r="GI710" s="2">
        <v>-2</v>
      </c>
      <c r="GJ710" s="2">
        <v>0</v>
      </c>
      <c r="GK710" s="2">
        <f>ROUND(R710*(R12)/100,2)</f>
        <v>0</v>
      </c>
      <c r="GL710" s="2">
        <f t="shared" si="809"/>
        <v>0</v>
      </c>
      <c r="GM710" s="2">
        <f t="shared" si="810"/>
        <v>159.06</v>
      </c>
      <c r="GN710" s="2">
        <f t="shared" si="811"/>
        <v>0</v>
      </c>
      <c r="GO710" s="2">
        <f t="shared" si="812"/>
        <v>159.06</v>
      </c>
      <c r="GP710" s="2">
        <f t="shared" si="813"/>
        <v>0</v>
      </c>
      <c r="GQ710" s="2"/>
      <c r="GR710" s="2">
        <v>0</v>
      </c>
      <c r="GS710" s="2">
        <v>3</v>
      </c>
      <c r="GT710" s="2">
        <v>0</v>
      </c>
      <c r="GU710" s="2" t="s">
        <v>6</v>
      </c>
      <c r="GV710" s="2">
        <f t="shared" si="814"/>
        <v>0</v>
      </c>
      <c r="GW710" s="2">
        <v>1</v>
      </c>
      <c r="GX710" s="2">
        <f t="shared" si="815"/>
        <v>0</v>
      </c>
      <c r="GY710" s="2"/>
      <c r="GZ710" s="2"/>
      <c r="HA710" s="2">
        <v>0</v>
      </c>
      <c r="HB710" s="2">
        <v>0</v>
      </c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>
        <v>0</v>
      </c>
      <c r="IL710" s="2"/>
      <c r="IM710" s="2"/>
      <c r="IN710" s="2"/>
      <c r="IO710" s="2"/>
      <c r="IP710" s="2"/>
      <c r="IQ710" s="2"/>
      <c r="IR710" s="2"/>
      <c r="IS710" s="2"/>
      <c r="IT710" s="2"/>
      <c r="IU710" s="2"/>
    </row>
    <row r="711" spans="1:255" x14ac:dyDescent="0.2">
      <c r="A711">
        <v>18</v>
      </c>
      <c r="B711">
        <v>1</v>
      </c>
      <c r="C711">
        <v>2019</v>
      </c>
      <c r="E711" t="s">
        <v>815</v>
      </c>
      <c r="F711" t="s">
        <v>541</v>
      </c>
      <c r="G711" t="s">
        <v>542</v>
      </c>
      <c r="H711" t="s">
        <v>252</v>
      </c>
      <c r="I711">
        <f>I709*J711</f>
        <v>1</v>
      </c>
      <c r="J711">
        <v>1</v>
      </c>
      <c r="O711">
        <f t="shared" si="783"/>
        <v>159.06</v>
      </c>
      <c r="P711">
        <f t="shared" si="784"/>
        <v>159.06</v>
      </c>
      <c r="Q711">
        <f t="shared" si="785"/>
        <v>0</v>
      </c>
      <c r="R711">
        <f t="shared" si="786"/>
        <v>0</v>
      </c>
      <c r="S711">
        <f t="shared" si="787"/>
        <v>0</v>
      </c>
      <c r="T711">
        <f t="shared" si="788"/>
        <v>0</v>
      </c>
      <c r="U711">
        <f t="shared" si="789"/>
        <v>0</v>
      </c>
      <c r="V711">
        <f t="shared" si="790"/>
        <v>0</v>
      </c>
      <c r="W711">
        <f t="shared" si="791"/>
        <v>0</v>
      </c>
      <c r="X711">
        <f t="shared" si="792"/>
        <v>0</v>
      </c>
      <c r="Y711">
        <f t="shared" si="793"/>
        <v>0</v>
      </c>
      <c r="AA711">
        <v>27721504</v>
      </c>
      <c r="AB711">
        <f t="shared" si="794"/>
        <v>159.06</v>
      </c>
      <c r="AC711">
        <f t="shared" si="816"/>
        <v>159.06</v>
      </c>
      <c r="AD711">
        <f t="shared" si="819"/>
        <v>0</v>
      </c>
      <c r="AE711">
        <f t="shared" si="820"/>
        <v>0</v>
      </c>
      <c r="AF711">
        <f t="shared" si="821"/>
        <v>0</v>
      </c>
      <c r="AG711">
        <f t="shared" si="795"/>
        <v>0</v>
      </c>
      <c r="AH711">
        <f t="shared" si="822"/>
        <v>0</v>
      </c>
      <c r="AI711">
        <f t="shared" si="823"/>
        <v>0</v>
      </c>
      <c r="AJ711">
        <f t="shared" si="796"/>
        <v>0</v>
      </c>
      <c r="AK711">
        <v>159.06</v>
      </c>
      <c r="AL711">
        <v>159.06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95</v>
      </c>
      <c r="AU711">
        <v>65</v>
      </c>
      <c r="AV711">
        <v>1</v>
      </c>
      <c r="AW711">
        <v>1</v>
      </c>
      <c r="AZ711">
        <v>1</v>
      </c>
      <c r="BA711">
        <v>1</v>
      </c>
      <c r="BB711">
        <v>1</v>
      </c>
      <c r="BC711">
        <v>1</v>
      </c>
      <c r="BD711" t="s">
        <v>6</v>
      </c>
      <c r="BE711" t="s">
        <v>6</v>
      </c>
      <c r="BF711" t="s">
        <v>6</v>
      </c>
      <c r="BG711" t="s">
        <v>6</v>
      </c>
      <c r="BH711">
        <v>3</v>
      </c>
      <c r="BI711">
        <v>2</v>
      </c>
      <c r="BJ711" t="s">
        <v>543</v>
      </c>
      <c r="BM711">
        <v>108001</v>
      </c>
      <c r="BN711">
        <v>0</v>
      </c>
      <c r="BO711" t="s">
        <v>6</v>
      </c>
      <c r="BP711">
        <v>0</v>
      </c>
      <c r="BQ711">
        <v>3</v>
      </c>
      <c r="BR711">
        <v>0</v>
      </c>
      <c r="BS711">
        <v>1</v>
      </c>
      <c r="BT711">
        <v>1</v>
      </c>
      <c r="BU711">
        <v>1</v>
      </c>
      <c r="BV711">
        <v>1</v>
      </c>
      <c r="BW711">
        <v>1</v>
      </c>
      <c r="BX711">
        <v>1</v>
      </c>
      <c r="BY711" t="s">
        <v>6</v>
      </c>
      <c r="BZ711">
        <v>95</v>
      </c>
      <c r="CA711">
        <v>65</v>
      </c>
      <c r="CF711">
        <v>0</v>
      </c>
      <c r="CG711">
        <v>0</v>
      </c>
      <c r="CM711">
        <v>0</v>
      </c>
      <c r="CN711" t="s">
        <v>6</v>
      </c>
      <c r="CO711">
        <v>0</v>
      </c>
      <c r="CP711">
        <f t="shared" si="797"/>
        <v>159.06</v>
      </c>
      <c r="CQ711">
        <f t="shared" si="798"/>
        <v>159.06</v>
      </c>
      <c r="CR711">
        <f t="shared" si="799"/>
        <v>0</v>
      </c>
      <c r="CS711">
        <f t="shared" si="800"/>
        <v>0</v>
      </c>
      <c r="CT711">
        <f t="shared" si="801"/>
        <v>0</v>
      </c>
      <c r="CU711">
        <f t="shared" si="802"/>
        <v>0</v>
      </c>
      <c r="CV711">
        <f t="shared" si="803"/>
        <v>0</v>
      </c>
      <c r="CW711">
        <f t="shared" si="804"/>
        <v>0</v>
      </c>
      <c r="CX711">
        <f t="shared" si="805"/>
        <v>0</v>
      </c>
      <c r="CY711">
        <f t="shared" si="806"/>
        <v>0</v>
      </c>
      <c r="CZ711">
        <f t="shared" si="807"/>
        <v>0</v>
      </c>
      <c r="DC711" t="s">
        <v>6</v>
      </c>
      <c r="DD711" t="s">
        <v>6</v>
      </c>
      <c r="DE711" t="s">
        <v>6</v>
      </c>
      <c r="DF711" t="s">
        <v>6</v>
      </c>
      <c r="DG711" t="s">
        <v>6</v>
      </c>
      <c r="DH711" t="s">
        <v>6</v>
      </c>
      <c r="DI711" t="s">
        <v>6</v>
      </c>
      <c r="DJ711" t="s">
        <v>6</v>
      </c>
      <c r="DK711" t="s">
        <v>6</v>
      </c>
      <c r="DL711" t="s">
        <v>6</v>
      </c>
      <c r="DM711" t="s">
        <v>6</v>
      </c>
      <c r="DN711">
        <v>0</v>
      </c>
      <c r="DO711">
        <v>0</v>
      </c>
      <c r="DP711">
        <v>1</v>
      </c>
      <c r="DQ711">
        <v>1</v>
      </c>
      <c r="DU711">
        <v>1010</v>
      </c>
      <c r="DV711" t="s">
        <v>252</v>
      </c>
      <c r="DW711" t="s">
        <v>252</v>
      </c>
      <c r="DX711">
        <v>1</v>
      </c>
      <c r="EE711">
        <v>27028906</v>
      </c>
      <c r="EF711">
        <v>3</v>
      </c>
      <c r="EG711" t="s">
        <v>367</v>
      </c>
      <c r="EH711">
        <v>0</v>
      </c>
      <c r="EI711" t="s">
        <v>6</v>
      </c>
      <c r="EJ711">
        <v>2</v>
      </c>
      <c r="EK711">
        <v>108001</v>
      </c>
      <c r="EL711" t="s">
        <v>368</v>
      </c>
      <c r="EM711" t="s">
        <v>369</v>
      </c>
      <c r="EO711" t="s">
        <v>6</v>
      </c>
      <c r="EQ711">
        <v>0</v>
      </c>
      <c r="ER711">
        <v>159.06</v>
      </c>
      <c r="ES711">
        <v>159.06</v>
      </c>
      <c r="ET711">
        <v>0</v>
      </c>
      <c r="EU711">
        <v>0</v>
      </c>
      <c r="EV711">
        <v>0</v>
      </c>
      <c r="EW711">
        <v>0</v>
      </c>
      <c r="EX711">
        <v>0</v>
      </c>
      <c r="FQ711">
        <v>0</v>
      </c>
      <c r="FR711">
        <f t="shared" si="808"/>
        <v>0</v>
      </c>
      <c r="FS711">
        <v>0</v>
      </c>
      <c r="FX711">
        <v>95</v>
      </c>
      <c r="FY711">
        <v>65</v>
      </c>
      <c r="GA711" t="s">
        <v>6</v>
      </c>
      <c r="GD711">
        <v>0</v>
      </c>
      <c r="GF711">
        <v>-831428471</v>
      </c>
      <c r="GG711">
        <v>2</v>
      </c>
      <c r="GH711">
        <v>1</v>
      </c>
      <c r="GI711">
        <v>-2</v>
      </c>
      <c r="GJ711">
        <v>0</v>
      </c>
      <c r="GK711">
        <f>ROUND(R711*(S12)/100,2)</f>
        <v>0</v>
      </c>
      <c r="GL711">
        <f t="shared" si="809"/>
        <v>0</v>
      </c>
      <c r="GM711">
        <f t="shared" si="810"/>
        <v>159.06</v>
      </c>
      <c r="GN711">
        <f t="shared" si="811"/>
        <v>0</v>
      </c>
      <c r="GO711">
        <f t="shared" si="812"/>
        <v>159.06</v>
      </c>
      <c r="GP711">
        <f t="shared" si="813"/>
        <v>0</v>
      </c>
      <c r="GR711">
        <v>0</v>
      </c>
      <c r="GS711">
        <v>0</v>
      </c>
      <c r="GT711">
        <v>0</v>
      </c>
      <c r="GU711" t="s">
        <v>6</v>
      </c>
      <c r="GV711">
        <f t="shared" si="814"/>
        <v>0</v>
      </c>
      <c r="GW711">
        <v>1</v>
      </c>
      <c r="GX711">
        <f t="shared" si="815"/>
        <v>0</v>
      </c>
      <c r="HA711">
        <v>0</v>
      </c>
      <c r="HB711">
        <v>0</v>
      </c>
      <c r="IK711">
        <v>0</v>
      </c>
    </row>
    <row r="712" spans="1:255" x14ac:dyDescent="0.2">
      <c r="A712" s="2">
        <v>17</v>
      </c>
      <c r="B712" s="2">
        <v>1</v>
      </c>
      <c r="C712" s="2">
        <f>ROW(SmtRes!A2035)</f>
        <v>2035</v>
      </c>
      <c r="D712" s="2">
        <f>ROW(EtalonRes!A2038)</f>
        <v>2038</v>
      </c>
      <c r="E712" s="2" t="s">
        <v>816</v>
      </c>
      <c r="F712" s="2" t="s">
        <v>364</v>
      </c>
      <c r="G712" s="2" t="s">
        <v>365</v>
      </c>
      <c r="H712" s="2" t="s">
        <v>317</v>
      </c>
      <c r="I712" s="2">
        <f>ROUND(6/100,9)</f>
        <v>0.06</v>
      </c>
      <c r="J712" s="2">
        <v>0</v>
      </c>
      <c r="K712" s="2"/>
      <c r="L712" s="2"/>
      <c r="M712" s="2"/>
      <c r="N712" s="2"/>
      <c r="O712" s="2">
        <f t="shared" si="783"/>
        <v>354.95</v>
      </c>
      <c r="P712" s="2">
        <f t="shared" si="784"/>
        <v>192.8</v>
      </c>
      <c r="Q712" s="2">
        <f t="shared" si="785"/>
        <v>11.21</v>
      </c>
      <c r="R712" s="2">
        <f t="shared" si="786"/>
        <v>1.49</v>
      </c>
      <c r="S712" s="2">
        <f t="shared" si="787"/>
        <v>150.94</v>
      </c>
      <c r="T712" s="2">
        <f t="shared" si="788"/>
        <v>0</v>
      </c>
      <c r="U712" s="2">
        <f t="shared" si="789"/>
        <v>15.215999999999999</v>
      </c>
      <c r="V712" s="2">
        <f t="shared" si="790"/>
        <v>0.11879999999999999</v>
      </c>
      <c r="W712" s="2">
        <f t="shared" si="791"/>
        <v>0</v>
      </c>
      <c r="X712" s="2">
        <f t="shared" si="792"/>
        <v>144.81</v>
      </c>
      <c r="Y712" s="2">
        <f t="shared" si="793"/>
        <v>99.08</v>
      </c>
      <c r="Z712" s="2"/>
      <c r="AA712" s="2">
        <v>27721505</v>
      </c>
      <c r="AB712" s="2">
        <f t="shared" si="794"/>
        <v>5915.77</v>
      </c>
      <c r="AC712" s="2">
        <f t="shared" si="816"/>
        <v>3213.26</v>
      </c>
      <c r="AD712" s="2">
        <f t="shared" si="819"/>
        <v>186.8</v>
      </c>
      <c r="AE712" s="2">
        <f t="shared" si="820"/>
        <v>24.85</v>
      </c>
      <c r="AF712" s="2">
        <f t="shared" si="821"/>
        <v>2515.71</v>
      </c>
      <c r="AG712" s="2">
        <f t="shared" si="795"/>
        <v>0</v>
      </c>
      <c r="AH712" s="2">
        <f t="shared" si="822"/>
        <v>253.6</v>
      </c>
      <c r="AI712" s="2">
        <f t="shared" si="823"/>
        <v>1.98</v>
      </c>
      <c r="AJ712" s="2">
        <f t="shared" si="796"/>
        <v>0</v>
      </c>
      <c r="AK712" s="2">
        <v>5915.77</v>
      </c>
      <c r="AL712" s="2">
        <v>3213.26</v>
      </c>
      <c r="AM712" s="2">
        <v>186.8</v>
      </c>
      <c r="AN712" s="2">
        <v>24.85</v>
      </c>
      <c r="AO712" s="2">
        <v>2515.71</v>
      </c>
      <c r="AP712" s="2">
        <v>0</v>
      </c>
      <c r="AQ712" s="2">
        <v>253.6</v>
      </c>
      <c r="AR712" s="2">
        <v>1.98</v>
      </c>
      <c r="AS712" s="2">
        <v>0</v>
      </c>
      <c r="AT712" s="2">
        <v>95</v>
      </c>
      <c r="AU712" s="2">
        <v>65</v>
      </c>
      <c r="AV712" s="2">
        <v>1</v>
      </c>
      <c r="AW712" s="2">
        <v>1</v>
      </c>
      <c r="AX712" s="2"/>
      <c r="AY712" s="2"/>
      <c r="AZ712" s="2">
        <v>1</v>
      </c>
      <c r="BA712" s="2">
        <v>1</v>
      </c>
      <c r="BB712" s="2">
        <v>1</v>
      </c>
      <c r="BC712" s="2">
        <v>1</v>
      </c>
      <c r="BD712" s="2" t="s">
        <v>6</v>
      </c>
      <c r="BE712" s="2" t="s">
        <v>6</v>
      </c>
      <c r="BF712" s="2" t="s">
        <v>6</v>
      </c>
      <c r="BG712" s="2" t="s">
        <v>6</v>
      </c>
      <c r="BH712" s="2">
        <v>0</v>
      </c>
      <c r="BI712" s="2">
        <v>2</v>
      </c>
      <c r="BJ712" s="2" t="s">
        <v>366</v>
      </c>
      <c r="BK712" s="2"/>
      <c r="BL712" s="2"/>
      <c r="BM712" s="2">
        <v>108001</v>
      </c>
      <c r="BN712" s="2">
        <v>0</v>
      </c>
      <c r="BO712" s="2" t="s">
        <v>6</v>
      </c>
      <c r="BP712" s="2">
        <v>0</v>
      </c>
      <c r="BQ712" s="2">
        <v>3</v>
      </c>
      <c r="BR712" s="2">
        <v>0</v>
      </c>
      <c r="BS712" s="2">
        <v>1</v>
      </c>
      <c r="BT712" s="2">
        <v>1</v>
      </c>
      <c r="BU712" s="2">
        <v>1</v>
      </c>
      <c r="BV712" s="2">
        <v>1</v>
      </c>
      <c r="BW712" s="2">
        <v>1</v>
      </c>
      <c r="BX712" s="2">
        <v>1</v>
      </c>
      <c r="BY712" s="2" t="s">
        <v>6</v>
      </c>
      <c r="BZ712" s="2">
        <v>95</v>
      </c>
      <c r="CA712" s="2">
        <v>65</v>
      </c>
      <c r="CB712" s="2"/>
      <c r="CC712" s="2"/>
      <c r="CD712" s="2"/>
      <c r="CE712" s="2"/>
      <c r="CF712" s="2">
        <v>0</v>
      </c>
      <c r="CG712" s="2">
        <v>0</v>
      </c>
      <c r="CH712" s="2"/>
      <c r="CI712" s="2"/>
      <c r="CJ712" s="2"/>
      <c r="CK712" s="2"/>
      <c r="CL712" s="2"/>
      <c r="CM712" s="2">
        <v>0</v>
      </c>
      <c r="CN712" s="2" t="s">
        <v>6</v>
      </c>
      <c r="CO712" s="2">
        <v>0</v>
      </c>
      <c r="CP712" s="2">
        <f t="shared" si="797"/>
        <v>354.95000000000005</v>
      </c>
      <c r="CQ712" s="2">
        <f t="shared" si="798"/>
        <v>3213.26</v>
      </c>
      <c r="CR712" s="2">
        <f t="shared" si="799"/>
        <v>186.8</v>
      </c>
      <c r="CS712" s="2">
        <f t="shared" si="800"/>
        <v>24.85</v>
      </c>
      <c r="CT712" s="2">
        <f t="shared" si="801"/>
        <v>2515.71</v>
      </c>
      <c r="CU712" s="2">
        <f t="shared" si="802"/>
        <v>0</v>
      </c>
      <c r="CV712" s="2">
        <f t="shared" si="803"/>
        <v>253.6</v>
      </c>
      <c r="CW712" s="2">
        <f t="shared" si="804"/>
        <v>1.98</v>
      </c>
      <c r="CX712" s="2">
        <f t="shared" si="805"/>
        <v>0</v>
      </c>
      <c r="CY712" s="2">
        <f t="shared" si="806"/>
        <v>144.80850000000001</v>
      </c>
      <c r="CZ712" s="2">
        <f t="shared" si="807"/>
        <v>99.07950000000001</v>
      </c>
      <c r="DA712" s="2"/>
      <c r="DB712" s="2"/>
      <c r="DC712" s="2" t="s">
        <v>6</v>
      </c>
      <c r="DD712" s="2" t="s">
        <v>6</v>
      </c>
      <c r="DE712" s="2" t="s">
        <v>6</v>
      </c>
      <c r="DF712" s="2" t="s">
        <v>6</v>
      </c>
      <c r="DG712" s="2" t="s">
        <v>6</v>
      </c>
      <c r="DH712" s="2" t="s">
        <v>6</v>
      </c>
      <c r="DI712" s="2" t="s">
        <v>6</v>
      </c>
      <c r="DJ712" s="2" t="s">
        <v>6</v>
      </c>
      <c r="DK712" s="2" t="s">
        <v>6</v>
      </c>
      <c r="DL712" s="2" t="s">
        <v>6</v>
      </c>
      <c r="DM712" s="2" t="s">
        <v>6</v>
      </c>
      <c r="DN712" s="2">
        <v>0</v>
      </c>
      <c r="DO712" s="2">
        <v>0</v>
      </c>
      <c r="DP712" s="2">
        <v>1</v>
      </c>
      <c r="DQ712" s="2">
        <v>1</v>
      </c>
      <c r="DR712" s="2"/>
      <c r="DS712" s="2"/>
      <c r="DT712" s="2"/>
      <c r="DU712" s="2">
        <v>1013</v>
      </c>
      <c r="DV712" s="2" t="s">
        <v>317</v>
      </c>
      <c r="DW712" s="2" t="s">
        <v>317</v>
      </c>
      <c r="DX712" s="2">
        <v>1</v>
      </c>
      <c r="DY712" s="2"/>
      <c r="DZ712" s="2"/>
      <c r="EA712" s="2"/>
      <c r="EB712" s="2"/>
      <c r="EC712" s="2"/>
      <c r="ED712" s="2"/>
      <c r="EE712" s="2">
        <v>27028906</v>
      </c>
      <c r="EF712" s="2">
        <v>3</v>
      </c>
      <c r="EG712" s="2" t="s">
        <v>367</v>
      </c>
      <c r="EH712" s="2">
        <v>0</v>
      </c>
      <c r="EI712" s="2" t="s">
        <v>6</v>
      </c>
      <c r="EJ712" s="2">
        <v>2</v>
      </c>
      <c r="EK712" s="2">
        <v>108001</v>
      </c>
      <c r="EL712" s="2" t="s">
        <v>368</v>
      </c>
      <c r="EM712" s="2" t="s">
        <v>369</v>
      </c>
      <c r="EN712" s="2"/>
      <c r="EO712" s="2" t="s">
        <v>6</v>
      </c>
      <c r="EP712" s="2"/>
      <c r="EQ712" s="2">
        <v>0</v>
      </c>
      <c r="ER712" s="2">
        <v>5915.77</v>
      </c>
      <c r="ES712" s="2">
        <v>3213.26</v>
      </c>
      <c r="ET712" s="2">
        <v>186.8</v>
      </c>
      <c r="EU712" s="2">
        <v>24.85</v>
      </c>
      <c r="EV712" s="2">
        <v>2515.71</v>
      </c>
      <c r="EW712" s="2">
        <v>253.6</v>
      </c>
      <c r="EX712" s="2">
        <v>1.98</v>
      </c>
      <c r="EY712" s="2">
        <v>0</v>
      </c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>
        <v>0</v>
      </c>
      <c r="FR712" s="2">
        <f t="shared" si="808"/>
        <v>0</v>
      </c>
      <c r="FS712" s="2">
        <v>0</v>
      </c>
      <c r="FT712" s="2"/>
      <c r="FU712" s="2"/>
      <c r="FV712" s="2"/>
      <c r="FW712" s="2"/>
      <c r="FX712" s="2">
        <v>95</v>
      </c>
      <c r="FY712" s="2">
        <v>65</v>
      </c>
      <c r="FZ712" s="2"/>
      <c r="GA712" s="2" t="s">
        <v>6</v>
      </c>
      <c r="GB712" s="2"/>
      <c r="GC712" s="2"/>
      <c r="GD712" s="2">
        <v>0</v>
      </c>
      <c r="GE712" s="2"/>
      <c r="GF712" s="2">
        <v>1676392197</v>
      </c>
      <c r="GG712" s="2">
        <v>2</v>
      </c>
      <c r="GH712" s="2">
        <v>1</v>
      </c>
      <c r="GI712" s="2">
        <v>-2</v>
      </c>
      <c r="GJ712" s="2">
        <v>0</v>
      </c>
      <c r="GK712" s="2">
        <f>ROUND(R712*(R12)/100,2)</f>
        <v>0</v>
      </c>
      <c r="GL712" s="2">
        <f t="shared" si="809"/>
        <v>0</v>
      </c>
      <c r="GM712" s="2">
        <f t="shared" si="810"/>
        <v>598.84</v>
      </c>
      <c r="GN712" s="2">
        <f t="shared" si="811"/>
        <v>0</v>
      </c>
      <c r="GO712" s="2">
        <f t="shared" si="812"/>
        <v>598.84</v>
      </c>
      <c r="GP712" s="2">
        <f t="shared" si="813"/>
        <v>0</v>
      </c>
      <c r="GQ712" s="2"/>
      <c r="GR712" s="2">
        <v>0</v>
      </c>
      <c r="GS712" s="2">
        <v>3</v>
      </c>
      <c r="GT712" s="2">
        <v>0</v>
      </c>
      <c r="GU712" s="2" t="s">
        <v>6</v>
      </c>
      <c r="GV712" s="2">
        <f t="shared" si="814"/>
        <v>0</v>
      </c>
      <c r="GW712" s="2">
        <v>1</v>
      </c>
      <c r="GX712" s="2">
        <f t="shared" si="815"/>
        <v>0</v>
      </c>
      <c r="GY712" s="2"/>
      <c r="GZ712" s="2"/>
      <c r="HA712" s="2">
        <v>0</v>
      </c>
      <c r="HB712" s="2">
        <v>0</v>
      </c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>
        <v>0</v>
      </c>
      <c r="IL712" s="2"/>
      <c r="IM712" s="2"/>
      <c r="IN712" s="2"/>
      <c r="IO712" s="2"/>
      <c r="IP712" s="2"/>
      <c r="IQ712" s="2"/>
      <c r="IR712" s="2"/>
      <c r="IS712" s="2"/>
      <c r="IT712" s="2"/>
      <c r="IU712" s="2"/>
    </row>
    <row r="713" spans="1:255" x14ac:dyDescent="0.2">
      <c r="A713">
        <v>17</v>
      </c>
      <c r="B713">
        <v>1</v>
      </c>
      <c r="C713">
        <f>ROW(SmtRes!A2050)</f>
        <v>2050</v>
      </c>
      <c r="D713">
        <f>ROW(EtalonRes!A2052)</f>
        <v>2052</v>
      </c>
      <c r="E713" t="s">
        <v>816</v>
      </c>
      <c r="F713" t="s">
        <v>364</v>
      </c>
      <c r="G713" t="s">
        <v>365</v>
      </c>
      <c r="H713" t="s">
        <v>317</v>
      </c>
      <c r="I713">
        <f>ROUND(6/100,9)</f>
        <v>0.06</v>
      </c>
      <c r="J713">
        <v>0</v>
      </c>
      <c r="O713">
        <f t="shared" si="783"/>
        <v>354.95</v>
      </c>
      <c r="P713">
        <f t="shared" si="784"/>
        <v>192.8</v>
      </c>
      <c r="Q713">
        <f t="shared" si="785"/>
        <v>11.21</v>
      </c>
      <c r="R713">
        <f t="shared" si="786"/>
        <v>1.49</v>
      </c>
      <c r="S713">
        <f t="shared" si="787"/>
        <v>150.94</v>
      </c>
      <c r="T713">
        <f t="shared" si="788"/>
        <v>0</v>
      </c>
      <c r="U713">
        <f t="shared" si="789"/>
        <v>15.215999999999999</v>
      </c>
      <c r="V713">
        <f t="shared" si="790"/>
        <v>0.11879999999999999</v>
      </c>
      <c r="W713">
        <f t="shared" si="791"/>
        <v>0</v>
      </c>
      <c r="X713">
        <f t="shared" si="792"/>
        <v>144.81</v>
      </c>
      <c r="Y713">
        <f t="shared" si="793"/>
        <v>99.08</v>
      </c>
      <c r="AA713">
        <v>27721504</v>
      </c>
      <c r="AB713">
        <f t="shared" si="794"/>
        <v>5915.77</v>
      </c>
      <c r="AC713">
        <f t="shared" si="816"/>
        <v>3213.26</v>
      </c>
      <c r="AD713">
        <f t="shared" si="819"/>
        <v>186.8</v>
      </c>
      <c r="AE713">
        <f t="shared" si="820"/>
        <v>24.85</v>
      </c>
      <c r="AF713">
        <f t="shared" si="821"/>
        <v>2515.71</v>
      </c>
      <c r="AG713">
        <f t="shared" si="795"/>
        <v>0</v>
      </c>
      <c r="AH713">
        <f t="shared" si="822"/>
        <v>253.6</v>
      </c>
      <c r="AI713">
        <f t="shared" si="823"/>
        <v>1.98</v>
      </c>
      <c r="AJ713">
        <f t="shared" si="796"/>
        <v>0</v>
      </c>
      <c r="AK713">
        <v>5915.77</v>
      </c>
      <c r="AL713">
        <v>3213.26</v>
      </c>
      <c r="AM713">
        <v>186.8</v>
      </c>
      <c r="AN713">
        <v>24.85</v>
      </c>
      <c r="AO713">
        <v>2515.71</v>
      </c>
      <c r="AP713">
        <v>0</v>
      </c>
      <c r="AQ713">
        <v>253.6</v>
      </c>
      <c r="AR713">
        <v>1.98</v>
      </c>
      <c r="AS713">
        <v>0</v>
      </c>
      <c r="AT713">
        <v>95</v>
      </c>
      <c r="AU713">
        <v>65</v>
      </c>
      <c r="AV713">
        <v>1</v>
      </c>
      <c r="AW713">
        <v>1</v>
      </c>
      <c r="AZ713">
        <v>1</v>
      </c>
      <c r="BA713">
        <v>1</v>
      </c>
      <c r="BB713">
        <v>1</v>
      </c>
      <c r="BC713">
        <v>1</v>
      </c>
      <c r="BD713" t="s">
        <v>6</v>
      </c>
      <c r="BE713" t="s">
        <v>6</v>
      </c>
      <c r="BF713" t="s">
        <v>6</v>
      </c>
      <c r="BG713" t="s">
        <v>6</v>
      </c>
      <c r="BH713">
        <v>0</v>
      </c>
      <c r="BI713">
        <v>2</v>
      </c>
      <c r="BJ713" t="s">
        <v>366</v>
      </c>
      <c r="BM713">
        <v>108001</v>
      </c>
      <c r="BN713">
        <v>0</v>
      </c>
      <c r="BO713" t="s">
        <v>6</v>
      </c>
      <c r="BP713">
        <v>0</v>
      </c>
      <c r="BQ713">
        <v>3</v>
      </c>
      <c r="BR713">
        <v>0</v>
      </c>
      <c r="BS713">
        <v>1</v>
      </c>
      <c r="BT713">
        <v>1</v>
      </c>
      <c r="BU713">
        <v>1</v>
      </c>
      <c r="BV713">
        <v>1</v>
      </c>
      <c r="BW713">
        <v>1</v>
      </c>
      <c r="BX713">
        <v>1</v>
      </c>
      <c r="BY713" t="s">
        <v>6</v>
      </c>
      <c r="BZ713">
        <v>95</v>
      </c>
      <c r="CA713">
        <v>65</v>
      </c>
      <c r="CF713">
        <v>0</v>
      </c>
      <c r="CG713">
        <v>0</v>
      </c>
      <c r="CM713">
        <v>0</v>
      </c>
      <c r="CN713" t="s">
        <v>6</v>
      </c>
      <c r="CO713">
        <v>0</v>
      </c>
      <c r="CP713">
        <f t="shared" si="797"/>
        <v>354.95000000000005</v>
      </c>
      <c r="CQ713">
        <f t="shared" si="798"/>
        <v>3213.26</v>
      </c>
      <c r="CR713">
        <f t="shared" si="799"/>
        <v>186.8</v>
      </c>
      <c r="CS713">
        <f t="shared" si="800"/>
        <v>24.85</v>
      </c>
      <c r="CT713">
        <f t="shared" si="801"/>
        <v>2515.71</v>
      </c>
      <c r="CU713">
        <f t="shared" si="802"/>
        <v>0</v>
      </c>
      <c r="CV713">
        <f t="shared" si="803"/>
        <v>253.6</v>
      </c>
      <c r="CW713">
        <f t="shared" si="804"/>
        <v>1.98</v>
      </c>
      <c r="CX713">
        <f t="shared" si="805"/>
        <v>0</v>
      </c>
      <c r="CY713">
        <f t="shared" si="806"/>
        <v>144.80850000000001</v>
      </c>
      <c r="CZ713">
        <f t="shared" si="807"/>
        <v>99.07950000000001</v>
      </c>
      <c r="DC713" t="s">
        <v>6</v>
      </c>
      <c r="DD713" t="s">
        <v>6</v>
      </c>
      <c r="DE713" t="s">
        <v>6</v>
      </c>
      <c r="DF713" t="s">
        <v>6</v>
      </c>
      <c r="DG713" t="s">
        <v>6</v>
      </c>
      <c r="DH713" t="s">
        <v>6</v>
      </c>
      <c r="DI713" t="s">
        <v>6</v>
      </c>
      <c r="DJ713" t="s">
        <v>6</v>
      </c>
      <c r="DK713" t="s">
        <v>6</v>
      </c>
      <c r="DL713" t="s">
        <v>6</v>
      </c>
      <c r="DM713" t="s">
        <v>6</v>
      </c>
      <c r="DN713">
        <v>0</v>
      </c>
      <c r="DO713">
        <v>0</v>
      </c>
      <c r="DP713">
        <v>1</v>
      </c>
      <c r="DQ713">
        <v>1</v>
      </c>
      <c r="DU713">
        <v>1013</v>
      </c>
      <c r="DV713" t="s">
        <v>317</v>
      </c>
      <c r="DW713" t="s">
        <v>317</v>
      </c>
      <c r="DX713">
        <v>1</v>
      </c>
      <c r="EE713">
        <v>27028906</v>
      </c>
      <c r="EF713">
        <v>3</v>
      </c>
      <c r="EG713" t="s">
        <v>367</v>
      </c>
      <c r="EH713">
        <v>0</v>
      </c>
      <c r="EI713" t="s">
        <v>6</v>
      </c>
      <c r="EJ713">
        <v>2</v>
      </c>
      <c r="EK713">
        <v>108001</v>
      </c>
      <c r="EL713" t="s">
        <v>368</v>
      </c>
      <c r="EM713" t="s">
        <v>369</v>
      </c>
      <c r="EO713" t="s">
        <v>6</v>
      </c>
      <c r="EQ713">
        <v>0</v>
      </c>
      <c r="ER713">
        <v>5915.77</v>
      </c>
      <c r="ES713">
        <v>3213.26</v>
      </c>
      <c r="ET713">
        <v>186.8</v>
      </c>
      <c r="EU713">
        <v>24.85</v>
      </c>
      <c r="EV713">
        <v>2515.71</v>
      </c>
      <c r="EW713">
        <v>253.6</v>
      </c>
      <c r="EX713">
        <v>1.98</v>
      </c>
      <c r="EY713">
        <v>0</v>
      </c>
      <c r="FQ713">
        <v>0</v>
      </c>
      <c r="FR713">
        <f t="shared" si="808"/>
        <v>0</v>
      </c>
      <c r="FS713">
        <v>0</v>
      </c>
      <c r="FX713">
        <v>95</v>
      </c>
      <c r="FY713">
        <v>65</v>
      </c>
      <c r="GA713" t="s">
        <v>6</v>
      </c>
      <c r="GD713">
        <v>0</v>
      </c>
      <c r="GF713">
        <v>1676392197</v>
      </c>
      <c r="GG713">
        <v>2</v>
      </c>
      <c r="GH713">
        <v>1</v>
      </c>
      <c r="GI713">
        <v>-2</v>
      </c>
      <c r="GJ713">
        <v>0</v>
      </c>
      <c r="GK713">
        <f>ROUND(R713*(S12)/100,2)</f>
        <v>0</v>
      </c>
      <c r="GL713">
        <f t="shared" si="809"/>
        <v>0</v>
      </c>
      <c r="GM713">
        <f t="shared" si="810"/>
        <v>598.84</v>
      </c>
      <c r="GN713">
        <f t="shared" si="811"/>
        <v>0</v>
      </c>
      <c r="GO713">
        <f t="shared" si="812"/>
        <v>598.84</v>
      </c>
      <c r="GP713">
        <f t="shared" si="813"/>
        <v>0</v>
      </c>
      <c r="GR713">
        <v>0</v>
      </c>
      <c r="GS713">
        <v>0</v>
      </c>
      <c r="GT713">
        <v>0</v>
      </c>
      <c r="GU713" t="s">
        <v>6</v>
      </c>
      <c r="GV713">
        <f t="shared" si="814"/>
        <v>0</v>
      </c>
      <c r="GW713">
        <v>1</v>
      </c>
      <c r="GX713">
        <f t="shared" si="815"/>
        <v>0</v>
      </c>
      <c r="HA713">
        <v>0</v>
      </c>
      <c r="HB713">
        <v>0</v>
      </c>
      <c r="IK713">
        <v>0</v>
      </c>
    </row>
    <row r="714" spans="1:255" x14ac:dyDescent="0.2">
      <c r="A714" s="2">
        <v>18</v>
      </c>
      <c r="B714" s="2">
        <v>1</v>
      </c>
      <c r="C714" s="2">
        <v>2034</v>
      </c>
      <c r="D714" s="2"/>
      <c r="E714" s="2" t="s">
        <v>817</v>
      </c>
      <c r="F714" s="2" t="s">
        <v>371</v>
      </c>
      <c r="G714" s="2" t="s">
        <v>372</v>
      </c>
      <c r="H714" s="2" t="s">
        <v>252</v>
      </c>
      <c r="I714" s="2">
        <f>I712*J714</f>
        <v>6</v>
      </c>
      <c r="J714" s="2">
        <v>100</v>
      </c>
      <c r="K714" s="2"/>
      <c r="L714" s="2"/>
      <c r="M714" s="2"/>
      <c r="N714" s="2"/>
      <c r="O714" s="2">
        <f t="shared" ref="O714:O727" si="824">ROUND(CP714,2)</f>
        <v>1989.12</v>
      </c>
      <c r="P714" s="2">
        <f t="shared" ref="P714:P727" si="825">ROUND(CQ714*I714,2)</f>
        <v>1989.12</v>
      </c>
      <c r="Q714" s="2">
        <f t="shared" ref="Q714:Q727" si="826">ROUND(CR714*I714,2)</f>
        <v>0</v>
      </c>
      <c r="R714" s="2">
        <f t="shared" ref="R714:R727" si="827">ROUND(CS714*I714,2)</f>
        <v>0</v>
      </c>
      <c r="S714" s="2">
        <f t="shared" ref="S714:S727" si="828">ROUND(CT714*I714,2)</f>
        <v>0</v>
      </c>
      <c r="T714" s="2">
        <f t="shared" ref="T714:T727" si="829">ROUND(CU714*I714,2)</f>
        <v>0</v>
      </c>
      <c r="U714" s="2">
        <f t="shared" ref="U714:U727" si="830">CV714*I714</f>
        <v>0</v>
      </c>
      <c r="V714" s="2">
        <f t="shared" ref="V714:V727" si="831">CW714*I714</f>
        <v>0</v>
      </c>
      <c r="W714" s="2">
        <f t="shared" ref="W714:W727" si="832">ROUND(CX714*I714,2)</f>
        <v>0</v>
      </c>
      <c r="X714" s="2">
        <f t="shared" ref="X714:X727" si="833">ROUND(CY714,2)</f>
        <v>0</v>
      </c>
      <c r="Y714" s="2">
        <f t="shared" ref="Y714:Y727" si="834">ROUND(CZ714,2)</f>
        <v>0</v>
      </c>
      <c r="Z714" s="2"/>
      <c r="AA714" s="2">
        <v>27721505</v>
      </c>
      <c r="AB714" s="2">
        <f t="shared" ref="AB714:AB727" si="835">ROUND((AC714+AD714+AF714),2)</f>
        <v>331.52</v>
      </c>
      <c r="AC714" s="2">
        <f t="shared" si="816"/>
        <v>331.52</v>
      </c>
      <c r="AD714" s="2">
        <f t="shared" si="819"/>
        <v>0</v>
      </c>
      <c r="AE714" s="2">
        <f t="shared" si="820"/>
        <v>0</v>
      </c>
      <c r="AF714" s="2">
        <f t="shared" si="821"/>
        <v>0</v>
      </c>
      <c r="AG714" s="2">
        <f t="shared" ref="AG714:AG727" si="836">ROUND((AP714),2)</f>
        <v>0</v>
      </c>
      <c r="AH714" s="2">
        <f t="shared" si="822"/>
        <v>0</v>
      </c>
      <c r="AI714" s="2">
        <f t="shared" si="823"/>
        <v>0</v>
      </c>
      <c r="AJ714" s="2">
        <f t="shared" ref="AJ714:AJ727" si="837">ROUND((AS714),2)</f>
        <v>0</v>
      </c>
      <c r="AK714" s="2">
        <v>331.52</v>
      </c>
      <c r="AL714" s="2">
        <v>331.52</v>
      </c>
      <c r="AM714" s="2">
        <v>0</v>
      </c>
      <c r="AN714" s="2">
        <v>0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95</v>
      </c>
      <c r="AU714" s="2">
        <v>65</v>
      </c>
      <c r="AV714" s="2">
        <v>1</v>
      </c>
      <c r="AW714" s="2">
        <v>1</v>
      </c>
      <c r="AX714" s="2"/>
      <c r="AY714" s="2"/>
      <c r="AZ714" s="2">
        <v>1</v>
      </c>
      <c r="BA714" s="2">
        <v>1</v>
      </c>
      <c r="BB714" s="2">
        <v>1</v>
      </c>
      <c r="BC714" s="2">
        <v>1</v>
      </c>
      <c r="BD714" s="2" t="s">
        <v>6</v>
      </c>
      <c r="BE714" s="2" t="s">
        <v>6</v>
      </c>
      <c r="BF714" s="2" t="s">
        <v>6</v>
      </c>
      <c r="BG714" s="2" t="s">
        <v>6</v>
      </c>
      <c r="BH714" s="2">
        <v>3</v>
      </c>
      <c r="BI714" s="2">
        <v>2</v>
      </c>
      <c r="BJ714" s="2" t="s">
        <v>373</v>
      </c>
      <c r="BK714" s="2"/>
      <c r="BL714" s="2"/>
      <c r="BM714" s="2">
        <v>108001</v>
      </c>
      <c r="BN714" s="2">
        <v>0</v>
      </c>
      <c r="BO714" s="2" t="s">
        <v>6</v>
      </c>
      <c r="BP714" s="2">
        <v>0</v>
      </c>
      <c r="BQ714" s="2">
        <v>3</v>
      </c>
      <c r="BR714" s="2">
        <v>0</v>
      </c>
      <c r="BS714" s="2">
        <v>1</v>
      </c>
      <c r="BT714" s="2">
        <v>1</v>
      </c>
      <c r="BU714" s="2">
        <v>1</v>
      </c>
      <c r="BV714" s="2">
        <v>1</v>
      </c>
      <c r="BW714" s="2">
        <v>1</v>
      </c>
      <c r="BX714" s="2">
        <v>1</v>
      </c>
      <c r="BY714" s="2" t="s">
        <v>6</v>
      </c>
      <c r="BZ714" s="2">
        <v>95</v>
      </c>
      <c r="CA714" s="2">
        <v>65</v>
      </c>
      <c r="CB714" s="2"/>
      <c r="CC714" s="2"/>
      <c r="CD714" s="2"/>
      <c r="CE714" s="2"/>
      <c r="CF714" s="2">
        <v>0</v>
      </c>
      <c r="CG714" s="2">
        <v>0</v>
      </c>
      <c r="CH714" s="2"/>
      <c r="CI714" s="2"/>
      <c r="CJ714" s="2"/>
      <c r="CK714" s="2"/>
      <c r="CL714" s="2"/>
      <c r="CM714" s="2">
        <v>0</v>
      </c>
      <c r="CN714" s="2" t="s">
        <v>6</v>
      </c>
      <c r="CO714" s="2">
        <v>0</v>
      </c>
      <c r="CP714" s="2">
        <f t="shared" ref="CP714:CP727" si="838">(P714+Q714+S714)</f>
        <v>1989.12</v>
      </c>
      <c r="CQ714" s="2">
        <f t="shared" ref="CQ714:CQ727" si="839">AC714*BC714</f>
        <v>331.52</v>
      </c>
      <c r="CR714" s="2">
        <f t="shared" ref="CR714:CR727" si="840">AD714*BB714</f>
        <v>0</v>
      </c>
      <c r="CS714" s="2">
        <f t="shared" ref="CS714:CS727" si="841">AE714*BS714</f>
        <v>0</v>
      </c>
      <c r="CT714" s="2">
        <f t="shared" ref="CT714:CT727" si="842">AF714*BA714</f>
        <v>0</v>
      </c>
      <c r="CU714" s="2">
        <f t="shared" ref="CU714:CU727" si="843">AG714</f>
        <v>0</v>
      </c>
      <c r="CV714" s="2">
        <f t="shared" ref="CV714:CV727" si="844">AH714</f>
        <v>0</v>
      </c>
      <c r="CW714" s="2">
        <f t="shared" ref="CW714:CW727" si="845">AI714</f>
        <v>0</v>
      </c>
      <c r="CX714" s="2">
        <f t="shared" ref="CX714:CX727" si="846">AJ714</f>
        <v>0</v>
      </c>
      <c r="CY714" s="2">
        <f t="shared" ref="CY714:CY727" si="847">(((S714+R714)*AT714)/100)</f>
        <v>0</v>
      </c>
      <c r="CZ714" s="2">
        <f t="shared" ref="CZ714:CZ727" si="848">(((S714+R714)*AU714)/100)</f>
        <v>0</v>
      </c>
      <c r="DA714" s="2"/>
      <c r="DB714" s="2"/>
      <c r="DC714" s="2" t="s">
        <v>6</v>
      </c>
      <c r="DD714" s="2" t="s">
        <v>6</v>
      </c>
      <c r="DE714" s="2" t="s">
        <v>6</v>
      </c>
      <c r="DF714" s="2" t="s">
        <v>6</v>
      </c>
      <c r="DG714" s="2" t="s">
        <v>6</v>
      </c>
      <c r="DH714" s="2" t="s">
        <v>6</v>
      </c>
      <c r="DI714" s="2" t="s">
        <v>6</v>
      </c>
      <c r="DJ714" s="2" t="s">
        <v>6</v>
      </c>
      <c r="DK714" s="2" t="s">
        <v>6</v>
      </c>
      <c r="DL714" s="2" t="s">
        <v>6</v>
      </c>
      <c r="DM714" s="2" t="s">
        <v>6</v>
      </c>
      <c r="DN714" s="2">
        <v>0</v>
      </c>
      <c r="DO714" s="2">
        <v>0</v>
      </c>
      <c r="DP714" s="2">
        <v>1</v>
      </c>
      <c r="DQ714" s="2">
        <v>1</v>
      </c>
      <c r="DR714" s="2"/>
      <c r="DS714" s="2"/>
      <c r="DT714" s="2"/>
      <c r="DU714" s="2">
        <v>1010</v>
      </c>
      <c r="DV714" s="2" t="s">
        <v>252</v>
      </c>
      <c r="DW714" s="2" t="s">
        <v>252</v>
      </c>
      <c r="DX714" s="2">
        <v>1</v>
      </c>
      <c r="DY714" s="2"/>
      <c r="DZ714" s="2"/>
      <c r="EA714" s="2"/>
      <c r="EB714" s="2"/>
      <c r="EC714" s="2"/>
      <c r="ED714" s="2"/>
      <c r="EE714" s="2">
        <v>27028906</v>
      </c>
      <c r="EF714" s="2">
        <v>3</v>
      </c>
      <c r="EG714" s="2" t="s">
        <v>367</v>
      </c>
      <c r="EH714" s="2">
        <v>0</v>
      </c>
      <c r="EI714" s="2" t="s">
        <v>6</v>
      </c>
      <c r="EJ714" s="2">
        <v>2</v>
      </c>
      <c r="EK714" s="2">
        <v>108001</v>
      </c>
      <c r="EL714" s="2" t="s">
        <v>368</v>
      </c>
      <c r="EM714" s="2" t="s">
        <v>369</v>
      </c>
      <c r="EN714" s="2"/>
      <c r="EO714" s="2" t="s">
        <v>6</v>
      </c>
      <c r="EP714" s="2"/>
      <c r="EQ714" s="2">
        <v>0</v>
      </c>
      <c r="ER714" s="2">
        <v>331.52</v>
      </c>
      <c r="ES714" s="2">
        <v>331.52</v>
      </c>
      <c r="ET714" s="2">
        <v>0</v>
      </c>
      <c r="EU714" s="2">
        <v>0</v>
      </c>
      <c r="EV714" s="2">
        <v>0</v>
      </c>
      <c r="EW714" s="2">
        <v>0</v>
      </c>
      <c r="EX714" s="2">
        <v>0</v>
      </c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>
        <v>0</v>
      </c>
      <c r="FR714" s="2">
        <f t="shared" ref="FR714:FR727" si="849">ROUND(IF(AND(BH714=3,BI714=3),P714,0),2)</f>
        <v>0</v>
      </c>
      <c r="FS714" s="2">
        <v>0</v>
      </c>
      <c r="FT714" s="2"/>
      <c r="FU714" s="2"/>
      <c r="FV714" s="2"/>
      <c r="FW714" s="2"/>
      <c r="FX714" s="2">
        <v>95</v>
      </c>
      <c r="FY714" s="2">
        <v>65</v>
      </c>
      <c r="FZ714" s="2"/>
      <c r="GA714" s="2" t="s">
        <v>6</v>
      </c>
      <c r="GB714" s="2"/>
      <c r="GC714" s="2"/>
      <c r="GD714" s="2">
        <v>0</v>
      </c>
      <c r="GE714" s="2"/>
      <c r="GF714" s="2">
        <v>-79161026</v>
      </c>
      <c r="GG714" s="2">
        <v>2</v>
      </c>
      <c r="GH714" s="2">
        <v>1</v>
      </c>
      <c r="GI714" s="2">
        <v>-2</v>
      </c>
      <c r="GJ714" s="2">
        <v>0</v>
      </c>
      <c r="GK714" s="2">
        <f>ROUND(R714*(R12)/100,2)</f>
        <v>0</v>
      </c>
      <c r="GL714" s="2">
        <f t="shared" ref="GL714:GL727" si="850">ROUND(IF(AND(BH714=3,BI714=3,FS714&lt;&gt;0),P714,0),2)</f>
        <v>0</v>
      </c>
      <c r="GM714" s="2">
        <f t="shared" ref="GM714:GM727" si="851">ROUND(O714+X714+Y714+GK714,2)+GX714</f>
        <v>1989.12</v>
      </c>
      <c r="GN714" s="2">
        <f t="shared" ref="GN714:GN727" si="852">IF(OR(BI714=0,BI714=1),ROUND(O714+X714+Y714+GK714,2),0)</f>
        <v>0</v>
      </c>
      <c r="GO714" s="2">
        <f t="shared" ref="GO714:GO727" si="853">IF(BI714=2,ROUND(O714+X714+Y714+GK714,2),0)</f>
        <v>1989.12</v>
      </c>
      <c r="GP714" s="2">
        <f t="shared" ref="GP714:GP727" si="854">IF(BI714=4,ROUND(O714+X714+Y714+GK714,2)+GX714,0)</f>
        <v>0</v>
      </c>
      <c r="GQ714" s="2"/>
      <c r="GR714" s="2">
        <v>0</v>
      </c>
      <c r="GS714" s="2">
        <v>3</v>
      </c>
      <c r="GT714" s="2">
        <v>0</v>
      </c>
      <c r="GU714" s="2" t="s">
        <v>6</v>
      </c>
      <c r="GV714" s="2">
        <f t="shared" ref="GV714:GV727" si="855">ROUND(GT714,2)</f>
        <v>0</v>
      </c>
      <c r="GW714" s="2">
        <v>1</v>
      </c>
      <c r="GX714" s="2">
        <f t="shared" ref="GX714:GX727" si="856">ROUND(GV714*GW714*I714,2)</f>
        <v>0</v>
      </c>
      <c r="GY714" s="2"/>
      <c r="GZ714" s="2"/>
      <c r="HA714" s="2">
        <v>0</v>
      </c>
      <c r="HB714" s="2">
        <v>0</v>
      </c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>
        <v>0</v>
      </c>
      <c r="IL714" s="2"/>
      <c r="IM714" s="2"/>
      <c r="IN714" s="2"/>
      <c r="IO714" s="2"/>
      <c r="IP714" s="2"/>
      <c r="IQ714" s="2"/>
      <c r="IR714" s="2"/>
      <c r="IS714" s="2"/>
      <c r="IT714" s="2"/>
      <c r="IU714" s="2"/>
    </row>
    <row r="715" spans="1:255" x14ac:dyDescent="0.2">
      <c r="A715">
        <v>18</v>
      </c>
      <c r="B715">
        <v>1</v>
      </c>
      <c r="C715">
        <v>2049</v>
      </c>
      <c r="E715" t="s">
        <v>817</v>
      </c>
      <c r="F715" t="s">
        <v>371</v>
      </c>
      <c r="G715" t="s">
        <v>372</v>
      </c>
      <c r="H715" t="s">
        <v>252</v>
      </c>
      <c r="I715">
        <f>I713*J715</f>
        <v>6</v>
      </c>
      <c r="J715">
        <v>100</v>
      </c>
      <c r="O715">
        <f t="shared" si="824"/>
        <v>1989.12</v>
      </c>
      <c r="P715">
        <f t="shared" si="825"/>
        <v>1989.12</v>
      </c>
      <c r="Q715">
        <f t="shared" si="826"/>
        <v>0</v>
      </c>
      <c r="R715">
        <f t="shared" si="827"/>
        <v>0</v>
      </c>
      <c r="S715">
        <f t="shared" si="828"/>
        <v>0</v>
      </c>
      <c r="T715">
        <f t="shared" si="829"/>
        <v>0</v>
      </c>
      <c r="U715">
        <f t="shared" si="830"/>
        <v>0</v>
      </c>
      <c r="V715">
        <f t="shared" si="831"/>
        <v>0</v>
      </c>
      <c r="W715">
        <f t="shared" si="832"/>
        <v>0</v>
      </c>
      <c r="X715">
        <f t="shared" si="833"/>
        <v>0</v>
      </c>
      <c r="Y715">
        <f t="shared" si="834"/>
        <v>0</v>
      </c>
      <c r="AA715">
        <v>27721504</v>
      </c>
      <c r="AB715">
        <f t="shared" si="835"/>
        <v>331.52</v>
      </c>
      <c r="AC715">
        <f t="shared" si="816"/>
        <v>331.52</v>
      </c>
      <c r="AD715">
        <f t="shared" si="819"/>
        <v>0</v>
      </c>
      <c r="AE715">
        <f t="shared" si="820"/>
        <v>0</v>
      </c>
      <c r="AF715">
        <f t="shared" si="821"/>
        <v>0</v>
      </c>
      <c r="AG715">
        <f t="shared" si="836"/>
        <v>0</v>
      </c>
      <c r="AH715">
        <f t="shared" si="822"/>
        <v>0</v>
      </c>
      <c r="AI715">
        <f t="shared" si="823"/>
        <v>0</v>
      </c>
      <c r="AJ715">
        <f t="shared" si="837"/>
        <v>0</v>
      </c>
      <c r="AK715">
        <v>331.52</v>
      </c>
      <c r="AL715">
        <v>331.52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95</v>
      </c>
      <c r="AU715">
        <v>65</v>
      </c>
      <c r="AV715">
        <v>1</v>
      </c>
      <c r="AW715">
        <v>1</v>
      </c>
      <c r="AZ715">
        <v>1</v>
      </c>
      <c r="BA715">
        <v>1</v>
      </c>
      <c r="BB715">
        <v>1</v>
      </c>
      <c r="BC715">
        <v>1</v>
      </c>
      <c r="BD715" t="s">
        <v>6</v>
      </c>
      <c r="BE715" t="s">
        <v>6</v>
      </c>
      <c r="BF715" t="s">
        <v>6</v>
      </c>
      <c r="BG715" t="s">
        <v>6</v>
      </c>
      <c r="BH715">
        <v>3</v>
      </c>
      <c r="BI715">
        <v>2</v>
      </c>
      <c r="BJ715" t="s">
        <v>373</v>
      </c>
      <c r="BM715">
        <v>108001</v>
      </c>
      <c r="BN715">
        <v>0</v>
      </c>
      <c r="BO715" t="s">
        <v>6</v>
      </c>
      <c r="BP715">
        <v>0</v>
      </c>
      <c r="BQ715">
        <v>3</v>
      </c>
      <c r="BR715">
        <v>0</v>
      </c>
      <c r="BS715">
        <v>1</v>
      </c>
      <c r="BT715">
        <v>1</v>
      </c>
      <c r="BU715">
        <v>1</v>
      </c>
      <c r="BV715">
        <v>1</v>
      </c>
      <c r="BW715">
        <v>1</v>
      </c>
      <c r="BX715">
        <v>1</v>
      </c>
      <c r="BY715" t="s">
        <v>6</v>
      </c>
      <c r="BZ715">
        <v>95</v>
      </c>
      <c r="CA715">
        <v>65</v>
      </c>
      <c r="CF715">
        <v>0</v>
      </c>
      <c r="CG715">
        <v>0</v>
      </c>
      <c r="CM715">
        <v>0</v>
      </c>
      <c r="CN715" t="s">
        <v>6</v>
      </c>
      <c r="CO715">
        <v>0</v>
      </c>
      <c r="CP715">
        <f t="shared" si="838"/>
        <v>1989.12</v>
      </c>
      <c r="CQ715">
        <f t="shared" si="839"/>
        <v>331.52</v>
      </c>
      <c r="CR715">
        <f t="shared" si="840"/>
        <v>0</v>
      </c>
      <c r="CS715">
        <f t="shared" si="841"/>
        <v>0</v>
      </c>
      <c r="CT715">
        <f t="shared" si="842"/>
        <v>0</v>
      </c>
      <c r="CU715">
        <f t="shared" si="843"/>
        <v>0</v>
      </c>
      <c r="CV715">
        <f t="shared" si="844"/>
        <v>0</v>
      </c>
      <c r="CW715">
        <f t="shared" si="845"/>
        <v>0</v>
      </c>
      <c r="CX715">
        <f t="shared" si="846"/>
        <v>0</v>
      </c>
      <c r="CY715">
        <f t="shared" si="847"/>
        <v>0</v>
      </c>
      <c r="CZ715">
        <f t="shared" si="848"/>
        <v>0</v>
      </c>
      <c r="DC715" t="s">
        <v>6</v>
      </c>
      <c r="DD715" t="s">
        <v>6</v>
      </c>
      <c r="DE715" t="s">
        <v>6</v>
      </c>
      <c r="DF715" t="s">
        <v>6</v>
      </c>
      <c r="DG715" t="s">
        <v>6</v>
      </c>
      <c r="DH715" t="s">
        <v>6</v>
      </c>
      <c r="DI715" t="s">
        <v>6</v>
      </c>
      <c r="DJ715" t="s">
        <v>6</v>
      </c>
      <c r="DK715" t="s">
        <v>6</v>
      </c>
      <c r="DL715" t="s">
        <v>6</v>
      </c>
      <c r="DM715" t="s">
        <v>6</v>
      </c>
      <c r="DN715">
        <v>0</v>
      </c>
      <c r="DO715">
        <v>0</v>
      </c>
      <c r="DP715">
        <v>1</v>
      </c>
      <c r="DQ715">
        <v>1</v>
      </c>
      <c r="DU715">
        <v>1010</v>
      </c>
      <c r="DV715" t="s">
        <v>252</v>
      </c>
      <c r="DW715" t="s">
        <v>252</v>
      </c>
      <c r="DX715">
        <v>1</v>
      </c>
      <c r="EE715">
        <v>27028906</v>
      </c>
      <c r="EF715">
        <v>3</v>
      </c>
      <c r="EG715" t="s">
        <v>367</v>
      </c>
      <c r="EH715">
        <v>0</v>
      </c>
      <c r="EI715" t="s">
        <v>6</v>
      </c>
      <c r="EJ715">
        <v>2</v>
      </c>
      <c r="EK715">
        <v>108001</v>
      </c>
      <c r="EL715" t="s">
        <v>368</v>
      </c>
      <c r="EM715" t="s">
        <v>369</v>
      </c>
      <c r="EO715" t="s">
        <v>6</v>
      </c>
      <c r="EQ715">
        <v>0</v>
      </c>
      <c r="ER715">
        <v>331.52</v>
      </c>
      <c r="ES715">
        <v>331.52</v>
      </c>
      <c r="ET715">
        <v>0</v>
      </c>
      <c r="EU715">
        <v>0</v>
      </c>
      <c r="EV715">
        <v>0</v>
      </c>
      <c r="EW715">
        <v>0</v>
      </c>
      <c r="EX715">
        <v>0</v>
      </c>
      <c r="FQ715">
        <v>0</v>
      </c>
      <c r="FR715">
        <f t="shared" si="849"/>
        <v>0</v>
      </c>
      <c r="FS715">
        <v>0</v>
      </c>
      <c r="FX715">
        <v>95</v>
      </c>
      <c r="FY715">
        <v>65</v>
      </c>
      <c r="GA715" t="s">
        <v>6</v>
      </c>
      <c r="GD715">
        <v>0</v>
      </c>
      <c r="GF715">
        <v>-79161026</v>
      </c>
      <c r="GG715">
        <v>2</v>
      </c>
      <c r="GH715">
        <v>1</v>
      </c>
      <c r="GI715">
        <v>-2</v>
      </c>
      <c r="GJ715">
        <v>0</v>
      </c>
      <c r="GK715">
        <f>ROUND(R715*(S12)/100,2)</f>
        <v>0</v>
      </c>
      <c r="GL715">
        <f t="shared" si="850"/>
        <v>0</v>
      </c>
      <c r="GM715">
        <f t="shared" si="851"/>
        <v>1989.12</v>
      </c>
      <c r="GN715">
        <f t="shared" si="852"/>
        <v>0</v>
      </c>
      <c r="GO715">
        <f t="shared" si="853"/>
        <v>1989.12</v>
      </c>
      <c r="GP715">
        <f t="shared" si="854"/>
        <v>0</v>
      </c>
      <c r="GR715">
        <v>0</v>
      </c>
      <c r="GS715">
        <v>0</v>
      </c>
      <c r="GT715">
        <v>0</v>
      </c>
      <c r="GU715" t="s">
        <v>6</v>
      </c>
      <c r="GV715">
        <f t="shared" si="855"/>
        <v>0</v>
      </c>
      <c r="GW715">
        <v>1</v>
      </c>
      <c r="GX715">
        <f t="shared" si="856"/>
        <v>0</v>
      </c>
      <c r="HA715">
        <v>0</v>
      </c>
      <c r="HB715">
        <v>0</v>
      </c>
      <c r="IK715">
        <v>0</v>
      </c>
    </row>
    <row r="716" spans="1:255" x14ac:dyDescent="0.2">
      <c r="A716" s="2">
        <v>17</v>
      </c>
      <c r="B716" s="2">
        <v>1</v>
      </c>
      <c r="C716" s="2">
        <f>ROW(SmtRes!A2060)</f>
        <v>2060</v>
      </c>
      <c r="D716" s="2">
        <f>ROW(EtalonRes!A2061)</f>
        <v>2061</v>
      </c>
      <c r="E716" s="2" t="s">
        <v>818</v>
      </c>
      <c r="F716" s="2" t="s">
        <v>547</v>
      </c>
      <c r="G716" s="2" t="s">
        <v>548</v>
      </c>
      <c r="H716" s="2" t="s">
        <v>317</v>
      </c>
      <c r="I716" s="2">
        <f>ROUND(4/100,9)</f>
        <v>0.04</v>
      </c>
      <c r="J716" s="2">
        <v>0</v>
      </c>
      <c r="K716" s="2"/>
      <c r="L716" s="2"/>
      <c r="M716" s="2"/>
      <c r="N716" s="2"/>
      <c r="O716" s="2">
        <f t="shared" si="824"/>
        <v>16.96</v>
      </c>
      <c r="P716" s="2">
        <f t="shared" si="825"/>
        <v>4.2300000000000004</v>
      </c>
      <c r="Q716" s="2">
        <f t="shared" si="826"/>
        <v>0.19</v>
      </c>
      <c r="R716" s="2">
        <f t="shared" si="827"/>
        <v>0.03</v>
      </c>
      <c r="S716" s="2">
        <f t="shared" si="828"/>
        <v>12.54</v>
      </c>
      <c r="T716" s="2">
        <f t="shared" si="829"/>
        <v>0</v>
      </c>
      <c r="U716" s="2">
        <f t="shared" si="830"/>
        <v>1.264</v>
      </c>
      <c r="V716" s="2">
        <f t="shared" si="831"/>
        <v>2E-3</v>
      </c>
      <c r="W716" s="2">
        <f t="shared" si="832"/>
        <v>0</v>
      </c>
      <c r="X716" s="2">
        <f t="shared" si="833"/>
        <v>11.94</v>
      </c>
      <c r="Y716" s="2">
        <f t="shared" si="834"/>
        <v>8.17</v>
      </c>
      <c r="Z716" s="2"/>
      <c r="AA716" s="2">
        <v>27721505</v>
      </c>
      <c r="AB716" s="2">
        <f t="shared" si="835"/>
        <v>423.97</v>
      </c>
      <c r="AC716" s="2">
        <f t="shared" si="816"/>
        <v>105.83</v>
      </c>
      <c r="AD716" s="2">
        <f t="shared" si="819"/>
        <v>4.67</v>
      </c>
      <c r="AE716" s="2">
        <f t="shared" si="820"/>
        <v>0.64</v>
      </c>
      <c r="AF716" s="2">
        <f t="shared" si="821"/>
        <v>313.47000000000003</v>
      </c>
      <c r="AG716" s="2">
        <f t="shared" si="836"/>
        <v>0</v>
      </c>
      <c r="AH716" s="2">
        <f t="shared" si="822"/>
        <v>31.6</v>
      </c>
      <c r="AI716" s="2">
        <f t="shared" si="823"/>
        <v>0.05</v>
      </c>
      <c r="AJ716" s="2">
        <f t="shared" si="837"/>
        <v>0</v>
      </c>
      <c r="AK716" s="2">
        <v>423.97</v>
      </c>
      <c r="AL716" s="2">
        <v>105.83</v>
      </c>
      <c r="AM716" s="2">
        <v>4.67</v>
      </c>
      <c r="AN716" s="2">
        <v>0.64</v>
      </c>
      <c r="AO716" s="2">
        <v>313.47000000000003</v>
      </c>
      <c r="AP716" s="2">
        <v>0</v>
      </c>
      <c r="AQ716" s="2">
        <v>31.6</v>
      </c>
      <c r="AR716" s="2">
        <v>0.05</v>
      </c>
      <c r="AS716" s="2">
        <v>0</v>
      </c>
      <c r="AT716" s="2">
        <v>95</v>
      </c>
      <c r="AU716" s="2">
        <v>65</v>
      </c>
      <c r="AV716" s="2">
        <v>1</v>
      </c>
      <c r="AW716" s="2">
        <v>1</v>
      </c>
      <c r="AX716" s="2"/>
      <c r="AY716" s="2"/>
      <c r="AZ716" s="2">
        <v>1</v>
      </c>
      <c r="BA716" s="2">
        <v>1</v>
      </c>
      <c r="BB716" s="2">
        <v>1</v>
      </c>
      <c r="BC716" s="2">
        <v>1</v>
      </c>
      <c r="BD716" s="2" t="s">
        <v>6</v>
      </c>
      <c r="BE716" s="2" t="s">
        <v>6</v>
      </c>
      <c r="BF716" s="2" t="s">
        <v>6</v>
      </c>
      <c r="BG716" s="2" t="s">
        <v>6</v>
      </c>
      <c r="BH716" s="2">
        <v>0</v>
      </c>
      <c r="BI716" s="2">
        <v>2</v>
      </c>
      <c r="BJ716" s="2" t="s">
        <v>549</v>
      </c>
      <c r="BK716" s="2"/>
      <c r="BL716" s="2"/>
      <c r="BM716" s="2">
        <v>108001</v>
      </c>
      <c r="BN716" s="2">
        <v>0</v>
      </c>
      <c r="BO716" s="2" t="s">
        <v>6</v>
      </c>
      <c r="BP716" s="2">
        <v>0</v>
      </c>
      <c r="BQ716" s="2">
        <v>3</v>
      </c>
      <c r="BR716" s="2">
        <v>0</v>
      </c>
      <c r="BS716" s="2">
        <v>1</v>
      </c>
      <c r="BT716" s="2">
        <v>1</v>
      </c>
      <c r="BU716" s="2">
        <v>1</v>
      </c>
      <c r="BV716" s="2">
        <v>1</v>
      </c>
      <c r="BW716" s="2">
        <v>1</v>
      </c>
      <c r="BX716" s="2">
        <v>1</v>
      </c>
      <c r="BY716" s="2" t="s">
        <v>6</v>
      </c>
      <c r="BZ716" s="2">
        <v>95</v>
      </c>
      <c r="CA716" s="2">
        <v>65</v>
      </c>
      <c r="CB716" s="2"/>
      <c r="CC716" s="2"/>
      <c r="CD716" s="2"/>
      <c r="CE716" s="2"/>
      <c r="CF716" s="2">
        <v>0</v>
      </c>
      <c r="CG716" s="2">
        <v>0</v>
      </c>
      <c r="CH716" s="2"/>
      <c r="CI716" s="2"/>
      <c r="CJ716" s="2"/>
      <c r="CK716" s="2"/>
      <c r="CL716" s="2"/>
      <c r="CM716" s="2">
        <v>0</v>
      </c>
      <c r="CN716" s="2" t="s">
        <v>6</v>
      </c>
      <c r="CO716" s="2">
        <v>0</v>
      </c>
      <c r="CP716" s="2">
        <f t="shared" si="838"/>
        <v>16.96</v>
      </c>
      <c r="CQ716" s="2">
        <f t="shared" si="839"/>
        <v>105.83</v>
      </c>
      <c r="CR716" s="2">
        <f t="shared" si="840"/>
        <v>4.67</v>
      </c>
      <c r="CS716" s="2">
        <f t="shared" si="841"/>
        <v>0.64</v>
      </c>
      <c r="CT716" s="2">
        <f t="shared" si="842"/>
        <v>313.47000000000003</v>
      </c>
      <c r="CU716" s="2">
        <f t="shared" si="843"/>
        <v>0</v>
      </c>
      <c r="CV716" s="2">
        <f t="shared" si="844"/>
        <v>31.6</v>
      </c>
      <c r="CW716" s="2">
        <f t="shared" si="845"/>
        <v>0.05</v>
      </c>
      <c r="CX716" s="2">
        <f t="shared" si="846"/>
        <v>0</v>
      </c>
      <c r="CY716" s="2">
        <f t="shared" si="847"/>
        <v>11.941499999999998</v>
      </c>
      <c r="CZ716" s="2">
        <f t="shared" si="848"/>
        <v>8.1704999999999988</v>
      </c>
      <c r="DA716" s="2"/>
      <c r="DB716" s="2"/>
      <c r="DC716" s="2" t="s">
        <v>6</v>
      </c>
      <c r="DD716" s="2" t="s">
        <v>6</v>
      </c>
      <c r="DE716" s="2" t="s">
        <v>6</v>
      </c>
      <c r="DF716" s="2" t="s">
        <v>6</v>
      </c>
      <c r="DG716" s="2" t="s">
        <v>6</v>
      </c>
      <c r="DH716" s="2" t="s">
        <v>6</v>
      </c>
      <c r="DI716" s="2" t="s">
        <v>6</v>
      </c>
      <c r="DJ716" s="2" t="s">
        <v>6</v>
      </c>
      <c r="DK716" s="2" t="s">
        <v>6</v>
      </c>
      <c r="DL716" s="2" t="s">
        <v>6</v>
      </c>
      <c r="DM716" s="2" t="s">
        <v>6</v>
      </c>
      <c r="DN716" s="2">
        <v>0</v>
      </c>
      <c r="DO716" s="2">
        <v>0</v>
      </c>
      <c r="DP716" s="2">
        <v>1</v>
      </c>
      <c r="DQ716" s="2">
        <v>1</v>
      </c>
      <c r="DR716" s="2"/>
      <c r="DS716" s="2"/>
      <c r="DT716" s="2"/>
      <c r="DU716" s="2">
        <v>1013</v>
      </c>
      <c r="DV716" s="2" t="s">
        <v>317</v>
      </c>
      <c r="DW716" s="2" t="s">
        <v>317</v>
      </c>
      <c r="DX716" s="2">
        <v>1</v>
      </c>
      <c r="DY716" s="2"/>
      <c r="DZ716" s="2"/>
      <c r="EA716" s="2"/>
      <c r="EB716" s="2"/>
      <c r="EC716" s="2"/>
      <c r="ED716" s="2"/>
      <c r="EE716" s="2">
        <v>27028906</v>
      </c>
      <c r="EF716" s="2">
        <v>3</v>
      </c>
      <c r="EG716" s="2" t="s">
        <v>367</v>
      </c>
      <c r="EH716" s="2">
        <v>0</v>
      </c>
      <c r="EI716" s="2" t="s">
        <v>6</v>
      </c>
      <c r="EJ716" s="2">
        <v>2</v>
      </c>
      <c r="EK716" s="2">
        <v>108001</v>
      </c>
      <c r="EL716" s="2" t="s">
        <v>368</v>
      </c>
      <c r="EM716" s="2" t="s">
        <v>369</v>
      </c>
      <c r="EN716" s="2"/>
      <c r="EO716" s="2" t="s">
        <v>6</v>
      </c>
      <c r="EP716" s="2"/>
      <c r="EQ716" s="2">
        <v>0</v>
      </c>
      <c r="ER716" s="2">
        <v>423.97</v>
      </c>
      <c r="ES716" s="2">
        <v>105.83</v>
      </c>
      <c r="ET716" s="2">
        <v>4.67</v>
      </c>
      <c r="EU716" s="2">
        <v>0.64</v>
      </c>
      <c r="EV716" s="2">
        <v>313.47000000000003</v>
      </c>
      <c r="EW716" s="2">
        <v>31.6</v>
      </c>
      <c r="EX716" s="2">
        <v>0.05</v>
      </c>
      <c r="EY716" s="2">
        <v>0</v>
      </c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>
        <v>0</v>
      </c>
      <c r="FR716" s="2">
        <f t="shared" si="849"/>
        <v>0</v>
      </c>
      <c r="FS716" s="2">
        <v>0</v>
      </c>
      <c r="FT716" s="2"/>
      <c r="FU716" s="2"/>
      <c r="FV716" s="2"/>
      <c r="FW716" s="2"/>
      <c r="FX716" s="2">
        <v>95</v>
      </c>
      <c r="FY716" s="2">
        <v>65</v>
      </c>
      <c r="FZ716" s="2"/>
      <c r="GA716" s="2" t="s">
        <v>6</v>
      </c>
      <c r="GB716" s="2"/>
      <c r="GC716" s="2"/>
      <c r="GD716" s="2">
        <v>0</v>
      </c>
      <c r="GE716" s="2"/>
      <c r="GF716" s="2">
        <v>-312235141</v>
      </c>
      <c r="GG716" s="2">
        <v>2</v>
      </c>
      <c r="GH716" s="2">
        <v>1</v>
      </c>
      <c r="GI716" s="2">
        <v>-2</v>
      </c>
      <c r="GJ716" s="2">
        <v>0</v>
      </c>
      <c r="GK716" s="2">
        <f>ROUND(R716*(R12)/100,2)</f>
        <v>0</v>
      </c>
      <c r="GL716" s="2">
        <f t="shared" si="850"/>
        <v>0</v>
      </c>
      <c r="GM716" s="2">
        <f t="shared" si="851"/>
        <v>37.07</v>
      </c>
      <c r="GN716" s="2">
        <f t="shared" si="852"/>
        <v>0</v>
      </c>
      <c r="GO716" s="2">
        <f t="shared" si="853"/>
        <v>37.07</v>
      </c>
      <c r="GP716" s="2">
        <f t="shared" si="854"/>
        <v>0</v>
      </c>
      <c r="GQ716" s="2"/>
      <c r="GR716" s="2">
        <v>0</v>
      </c>
      <c r="GS716" s="2">
        <v>3</v>
      </c>
      <c r="GT716" s="2">
        <v>0</v>
      </c>
      <c r="GU716" s="2" t="s">
        <v>6</v>
      </c>
      <c r="GV716" s="2">
        <f t="shared" si="855"/>
        <v>0</v>
      </c>
      <c r="GW716" s="2">
        <v>1</v>
      </c>
      <c r="GX716" s="2">
        <f t="shared" si="856"/>
        <v>0</v>
      </c>
      <c r="GY716" s="2"/>
      <c r="GZ716" s="2"/>
      <c r="HA716" s="2">
        <v>0</v>
      </c>
      <c r="HB716" s="2">
        <v>0</v>
      </c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>
        <v>0</v>
      </c>
      <c r="IL716" s="2"/>
      <c r="IM716" s="2"/>
      <c r="IN716" s="2"/>
      <c r="IO716" s="2"/>
      <c r="IP716" s="2"/>
      <c r="IQ716" s="2"/>
      <c r="IR716" s="2"/>
      <c r="IS716" s="2"/>
      <c r="IT716" s="2"/>
      <c r="IU716" s="2"/>
    </row>
    <row r="717" spans="1:255" x14ac:dyDescent="0.2">
      <c r="A717">
        <v>17</v>
      </c>
      <c r="B717">
        <v>1</v>
      </c>
      <c r="C717">
        <f>ROW(SmtRes!A2070)</f>
        <v>2070</v>
      </c>
      <c r="D717">
        <f>ROW(EtalonRes!A2070)</f>
        <v>2070</v>
      </c>
      <c r="E717" t="s">
        <v>818</v>
      </c>
      <c r="F717" t="s">
        <v>547</v>
      </c>
      <c r="G717" t="s">
        <v>548</v>
      </c>
      <c r="H717" t="s">
        <v>317</v>
      </c>
      <c r="I717">
        <f>ROUND(4/100,9)</f>
        <v>0.04</v>
      </c>
      <c r="J717">
        <v>0</v>
      </c>
      <c r="O717">
        <f t="shared" si="824"/>
        <v>16.96</v>
      </c>
      <c r="P717">
        <f t="shared" si="825"/>
        <v>4.2300000000000004</v>
      </c>
      <c r="Q717">
        <f t="shared" si="826"/>
        <v>0.19</v>
      </c>
      <c r="R717">
        <f t="shared" si="827"/>
        <v>0.03</v>
      </c>
      <c r="S717">
        <f t="shared" si="828"/>
        <v>12.54</v>
      </c>
      <c r="T717">
        <f t="shared" si="829"/>
        <v>0</v>
      </c>
      <c r="U717">
        <f t="shared" si="830"/>
        <v>1.264</v>
      </c>
      <c r="V717">
        <f t="shared" si="831"/>
        <v>2E-3</v>
      </c>
      <c r="W717">
        <f t="shared" si="832"/>
        <v>0</v>
      </c>
      <c r="X717">
        <f t="shared" si="833"/>
        <v>11.94</v>
      </c>
      <c r="Y717">
        <f t="shared" si="834"/>
        <v>8.17</v>
      </c>
      <c r="AA717">
        <v>27721504</v>
      </c>
      <c r="AB717">
        <f t="shared" si="835"/>
        <v>423.97</v>
      </c>
      <c r="AC717">
        <f t="shared" si="816"/>
        <v>105.83</v>
      </c>
      <c r="AD717">
        <f t="shared" si="819"/>
        <v>4.67</v>
      </c>
      <c r="AE717">
        <f t="shared" si="820"/>
        <v>0.64</v>
      </c>
      <c r="AF717">
        <f t="shared" si="821"/>
        <v>313.47000000000003</v>
      </c>
      <c r="AG717">
        <f t="shared" si="836"/>
        <v>0</v>
      </c>
      <c r="AH717">
        <f t="shared" si="822"/>
        <v>31.6</v>
      </c>
      <c r="AI717">
        <f t="shared" si="823"/>
        <v>0.05</v>
      </c>
      <c r="AJ717">
        <f t="shared" si="837"/>
        <v>0</v>
      </c>
      <c r="AK717">
        <v>423.97</v>
      </c>
      <c r="AL717">
        <v>105.83</v>
      </c>
      <c r="AM717">
        <v>4.67</v>
      </c>
      <c r="AN717">
        <v>0.64</v>
      </c>
      <c r="AO717">
        <v>313.47000000000003</v>
      </c>
      <c r="AP717">
        <v>0</v>
      </c>
      <c r="AQ717">
        <v>31.6</v>
      </c>
      <c r="AR717">
        <v>0.05</v>
      </c>
      <c r="AS717">
        <v>0</v>
      </c>
      <c r="AT717">
        <v>95</v>
      </c>
      <c r="AU717">
        <v>65</v>
      </c>
      <c r="AV717">
        <v>1</v>
      </c>
      <c r="AW717">
        <v>1</v>
      </c>
      <c r="AZ717">
        <v>1</v>
      </c>
      <c r="BA717">
        <v>1</v>
      </c>
      <c r="BB717">
        <v>1</v>
      </c>
      <c r="BC717">
        <v>1</v>
      </c>
      <c r="BD717" t="s">
        <v>6</v>
      </c>
      <c r="BE717" t="s">
        <v>6</v>
      </c>
      <c r="BF717" t="s">
        <v>6</v>
      </c>
      <c r="BG717" t="s">
        <v>6</v>
      </c>
      <c r="BH717">
        <v>0</v>
      </c>
      <c r="BI717">
        <v>2</v>
      </c>
      <c r="BJ717" t="s">
        <v>549</v>
      </c>
      <c r="BM717">
        <v>108001</v>
      </c>
      <c r="BN717">
        <v>0</v>
      </c>
      <c r="BO717" t="s">
        <v>6</v>
      </c>
      <c r="BP717">
        <v>0</v>
      </c>
      <c r="BQ717">
        <v>3</v>
      </c>
      <c r="BR717">
        <v>0</v>
      </c>
      <c r="BS717">
        <v>1</v>
      </c>
      <c r="BT717">
        <v>1</v>
      </c>
      <c r="BU717">
        <v>1</v>
      </c>
      <c r="BV717">
        <v>1</v>
      </c>
      <c r="BW717">
        <v>1</v>
      </c>
      <c r="BX717">
        <v>1</v>
      </c>
      <c r="BY717" t="s">
        <v>6</v>
      </c>
      <c r="BZ717">
        <v>95</v>
      </c>
      <c r="CA717">
        <v>65</v>
      </c>
      <c r="CF717">
        <v>0</v>
      </c>
      <c r="CG717">
        <v>0</v>
      </c>
      <c r="CM717">
        <v>0</v>
      </c>
      <c r="CN717" t="s">
        <v>6</v>
      </c>
      <c r="CO717">
        <v>0</v>
      </c>
      <c r="CP717">
        <f t="shared" si="838"/>
        <v>16.96</v>
      </c>
      <c r="CQ717">
        <f t="shared" si="839"/>
        <v>105.83</v>
      </c>
      <c r="CR717">
        <f t="shared" si="840"/>
        <v>4.67</v>
      </c>
      <c r="CS717">
        <f t="shared" si="841"/>
        <v>0.64</v>
      </c>
      <c r="CT717">
        <f t="shared" si="842"/>
        <v>313.47000000000003</v>
      </c>
      <c r="CU717">
        <f t="shared" si="843"/>
        <v>0</v>
      </c>
      <c r="CV717">
        <f t="shared" si="844"/>
        <v>31.6</v>
      </c>
      <c r="CW717">
        <f t="shared" si="845"/>
        <v>0.05</v>
      </c>
      <c r="CX717">
        <f t="shared" si="846"/>
        <v>0</v>
      </c>
      <c r="CY717">
        <f t="shared" si="847"/>
        <v>11.941499999999998</v>
      </c>
      <c r="CZ717">
        <f t="shared" si="848"/>
        <v>8.1704999999999988</v>
      </c>
      <c r="DC717" t="s">
        <v>6</v>
      </c>
      <c r="DD717" t="s">
        <v>6</v>
      </c>
      <c r="DE717" t="s">
        <v>6</v>
      </c>
      <c r="DF717" t="s">
        <v>6</v>
      </c>
      <c r="DG717" t="s">
        <v>6</v>
      </c>
      <c r="DH717" t="s">
        <v>6</v>
      </c>
      <c r="DI717" t="s">
        <v>6</v>
      </c>
      <c r="DJ717" t="s">
        <v>6</v>
      </c>
      <c r="DK717" t="s">
        <v>6</v>
      </c>
      <c r="DL717" t="s">
        <v>6</v>
      </c>
      <c r="DM717" t="s">
        <v>6</v>
      </c>
      <c r="DN717">
        <v>0</v>
      </c>
      <c r="DO717">
        <v>0</v>
      </c>
      <c r="DP717">
        <v>1</v>
      </c>
      <c r="DQ717">
        <v>1</v>
      </c>
      <c r="DU717">
        <v>1013</v>
      </c>
      <c r="DV717" t="s">
        <v>317</v>
      </c>
      <c r="DW717" t="s">
        <v>317</v>
      </c>
      <c r="DX717">
        <v>1</v>
      </c>
      <c r="EE717">
        <v>27028906</v>
      </c>
      <c r="EF717">
        <v>3</v>
      </c>
      <c r="EG717" t="s">
        <v>367</v>
      </c>
      <c r="EH717">
        <v>0</v>
      </c>
      <c r="EI717" t="s">
        <v>6</v>
      </c>
      <c r="EJ717">
        <v>2</v>
      </c>
      <c r="EK717">
        <v>108001</v>
      </c>
      <c r="EL717" t="s">
        <v>368</v>
      </c>
      <c r="EM717" t="s">
        <v>369</v>
      </c>
      <c r="EO717" t="s">
        <v>6</v>
      </c>
      <c r="EQ717">
        <v>0</v>
      </c>
      <c r="ER717">
        <v>423.97</v>
      </c>
      <c r="ES717">
        <v>105.83</v>
      </c>
      <c r="ET717">
        <v>4.67</v>
      </c>
      <c r="EU717">
        <v>0.64</v>
      </c>
      <c r="EV717">
        <v>313.47000000000003</v>
      </c>
      <c r="EW717">
        <v>31.6</v>
      </c>
      <c r="EX717">
        <v>0.05</v>
      </c>
      <c r="EY717">
        <v>0</v>
      </c>
      <c r="FQ717">
        <v>0</v>
      </c>
      <c r="FR717">
        <f t="shared" si="849"/>
        <v>0</v>
      </c>
      <c r="FS717">
        <v>0</v>
      </c>
      <c r="FX717">
        <v>95</v>
      </c>
      <c r="FY717">
        <v>65</v>
      </c>
      <c r="GA717" t="s">
        <v>6</v>
      </c>
      <c r="GD717">
        <v>0</v>
      </c>
      <c r="GF717">
        <v>-312235141</v>
      </c>
      <c r="GG717">
        <v>2</v>
      </c>
      <c r="GH717">
        <v>1</v>
      </c>
      <c r="GI717">
        <v>-2</v>
      </c>
      <c r="GJ717">
        <v>0</v>
      </c>
      <c r="GK717">
        <f>ROUND(R717*(S12)/100,2)</f>
        <v>0</v>
      </c>
      <c r="GL717">
        <f t="shared" si="850"/>
        <v>0</v>
      </c>
      <c r="GM717">
        <f t="shared" si="851"/>
        <v>37.07</v>
      </c>
      <c r="GN717">
        <f t="shared" si="852"/>
        <v>0</v>
      </c>
      <c r="GO717">
        <f t="shared" si="853"/>
        <v>37.07</v>
      </c>
      <c r="GP717">
        <f t="shared" si="854"/>
        <v>0</v>
      </c>
      <c r="GR717">
        <v>0</v>
      </c>
      <c r="GS717">
        <v>0</v>
      </c>
      <c r="GT717">
        <v>0</v>
      </c>
      <c r="GU717" t="s">
        <v>6</v>
      </c>
      <c r="GV717">
        <f t="shared" si="855"/>
        <v>0</v>
      </c>
      <c r="GW717">
        <v>1</v>
      </c>
      <c r="GX717">
        <f t="shared" si="856"/>
        <v>0</v>
      </c>
      <c r="HA717">
        <v>0</v>
      </c>
      <c r="HB717">
        <v>0</v>
      </c>
      <c r="IK717">
        <v>0</v>
      </c>
    </row>
    <row r="718" spans="1:255" x14ac:dyDescent="0.2">
      <c r="A718" s="2">
        <v>18</v>
      </c>
      <c r="B718" s="2">
        <v>1</v>
      </c>
      <c r="C718" s="2">
        <v>2059</v>
      </c>
      <c r="D718" s="2"/>
      <c r="E718" s="2" t="s">
        <v>819</v>
      </c>
      <c r="F718" s="2" t="s">
        <v>551</v>
      </c>
      <c r="G718" s="2" t="s">
        <v>552</v>
      </c>
      <c r="H718" s="2" t="s">
        <v>553</v>
      </c>
      <c r="I718" s="2">
        <f>I716*J718</f>
        <v>0.4</v>
      </c>
      <c r="J718" s="2">
        <v>10</v>
      </c>
      <c r="K718" s="2"/>
      <c r="L718" s="2"/>
      <c r="M718" s="2"/>
      <c r="N718" s="2"/>
      <c r="O718" s="2">
        <f t="shared" si="824"/>
        <v>27.2</v>
      </c>
      <c r="P718" s="2">
        <f t="shared" si="825"/>
        <v>27.2</v>
      </c>
      <c r="Q718" s="2">
        <f t="shared" si="826"/>
        <v>0</v>
      </c>
      <c r="R718" s="2">
        <f t="shared" si="827"/>
        <v>0</v>
      </c>
      <c r="S718" s="2">
        <f t="shared" si="828"/>
        <v>0</v>
      </c>
      <c r="T718" s="2">
        <f t="shared" si="829"/>
        <v>0</v>
      </c>
      <c r="U718" s="2">
        <f t="shared" si="830"/>
        <v>0</v>
      </c>
      <c r="V718" s="2">
        <f t="shared" si="831"/>
        <v>0</v>
      </c>
      <c r="W718" s="2">
        <f t="shared" si="832"/>
        <v>0</v>
      </c>
      <c r="X718" s="2">
        <f t="shared" si="833"/>
        <v>0</v>
      </c>
      <c r="Y718" s="2">
        <f t="shared" si="834"/>
        <v>0</v>
      </c>
      <c r="Z718" s="2"/>
      <c r="AA718" s="2">
        <v>27721505</v>
      </c>
      <c r="AB718" s="2">
        <f t="shared" si="835"/>
        <v>68</v>
      </c>
      <c r="AC718" s="2">
        <f t="shared" si="816"/>
        <v>68</v>
      </c>
      <c r="AD718" s="2">
        <f t="shared" si="819"/>
        <v>0</v>
      </c>
      <c r="AE718" s="2">
        <f t="shared" si="820"/>
        <v>0</v>
      </c>
      <c r="AF718" s="2">
        <f t="shared" si="821"/>
        <v>0</v>
      </c>
      <c r="AG718" s="2">
        <f t="shared" si="836"/>
        <v>0</v>
      </c>
      <c r="AH718" s="2">
        <f t="shared" si="822"/>
        <v>0</v>
      </c>
      <c r="AI718" s="2">
        <f t="shared" si="823"/>
        <v>0</v>
      </c>
      <c r="AJ718" s="2">
        <f t="shared" si="837"/>
        <v>0</v>
      </c>
      <c r="AK718" s="2">
        <v>68</v>
      </c>
      <c r="AL718" s="2">
        <v>68</v>
      </c>
      <c r="AM718" s="2">
        <v>0</v>
      </c>
      <c r="AN718" s="2">
        <v>0</v>
      </c>
      <c r="AO718" s="2">
        <v>0</v>
      </c>
      <c r="AP718" s="2">
        <v>0</v>
      </c>
      <c r="AQ718" s="2">
        <v>0</v>
      </c>
      <c r="AR718" s="2">
        <v>0</v>
      </c>
      <c r="AS718" s="2">
        <v>0</v>
      </c>
      <c r="AT718" s="2">
        <v>95</v>
      </c>
      <c r="AU718" s="2">
        <v>65</v>
      </c>
      <c r="AV718" s="2">
        <v>1</v>
      </c>
      <c r="AW718" s="2">
        <v>1</v>
      </c>
      <c r="AX718" s="2"/>
      <c r="AY718" s="2"/>
      <c r="AZ718" s="2">
        <v>1</v>
      </c>
      <c r="BA718" s="2">
        <v>1</v>
      </c>
      <c r="BB718" s="2">
        <v>1</v>
      </c>
      <c r="BC718" s="2">
        <v>1</v>
      </c>
      <c r="BD718" s="2" t="s">
        <v>6</v>
      </c>
      <c r="BE718" s="2" t="s">
        <v>6</v>
      </c>
      <c r="BF718" s="2" t="s">
        <v>6</v>
      </c>
      <c r="BG718" s="2" t="s">
        <v>6</v>
      </c>
      <c r="BH718" s="2">
        <v>3</v>
      </c>
      <c r="BI718" s="2">
        <v>2</v>
      </c>
      <c r="BJ718" s="2" t="s">
        <v>554</v>
      </c>
      <c r="BK718" s="2"/>
      <c r="BL718" s="2"/>
      <c r="BM718" s="2">
        <v>108001</v>
      </c>
      <c r="BN718" s="2">
        <v>0</v>
      </c>
      <c r="BO718" s="2" t="s">
        <v>6</v>
      </c>
      <c r="BP718" s="2">
        <v>0</v>
      </c>
      <c r="BQ718" s="2">
        <v>3</v>
      </c>
      <c r="BR718" s="2">
        <v>0</v>
      </c>
      <c r="BS718" s="2">
        <v>1</v>
      </c>
      <c r="BT718" s="2">
        <v>1</v>
      </c>
      <c r="BU718" s="2">
        <v>1</v>
      </c>
      <c r="BV718" s="2">
        <v>1</v>
      </c>
      <c r="BW718" s="2">
        <v>1</v>
      </c>
      <c r="BX718" s="2">
        <v>1</v>
      </c>
      <c r="BY718" s="2" t="s">
        <v>6</v>
      </c>
      <c r="BZ718" s="2">
        <v>95</v>
      </c>
      <c r="CA718" s="2">
        <v>65</v>
      </c>
      <c r="CB718" s="2"/>
      <c r="CC718" s="2"/>
      <c r="CD718" s="2"/>
      <c r="CE718" s="2"/>
      <c r="CF718" s="2">
        <v>0</v>
      </c>
      <c r="CG718" s="2">
        <v>0</v>
      </c>
      <c r="CH718" s="2"/>
      <c r="CI718" s="2"/>
      <c r="CJ718" s="2"/>
      <c r="CK718" s="2"/>
      <c r="CL718" s="2"/>
      <c r="CM718" s="2">
        <v>0</v>
      </c>
      <c r="CN718" s="2" t="s">
        <v>6</v>
      </c>
      <c r="CO718" s="2">
        <v>0</v>
      </c>
      <c r="CP718" s="2">
        <f t="shared" si="838"/>
        <v>27.2</v>
      </c>
      <c r="CQ718" s="2">
        <f t="shared" si="839"/>
        <v>68</v>
      </c>
      <c r="CR718" s="2">
        <f t="shared" si="840"/>
        <v>0</v>
      </c>
      <c r="CS718" s="2">
        <f t="shared" si="841"/>
        <v>0</v>
      </c>
      <c r="CT718" s="2">
        <f t="shared" si="842"/>
        <v>0</v>
      </c>
      <c r="CU718" s="2">
        <f t="shared" si="843"/>
        <v>0</v>
      </c>
      <c r="CV718" s="2">
        <f t="shared" si="844"/>
        <v>0</v>
      </c>
      <c r="CW718" s="2">
        <f t="shared" si="845"/>
        <v>0</v>
      </c>
      <c r="CX718" s="2">
        <f t="shared" si="846"/>
        <v>0</v>
      </c>
      <c r="CY718" s="2">
        <f t="shared" si="847"/>
        <v>0</v>
      </c>
      <c r="CZ718" s="2">
        <f t="shared" si="848"/>
        <v>0</v>
      </c>
      <c r="DA718" s="2"/>
      <c r="DB718" s="2"/>
      <c r="DC718" s="2" t="s">
        <v>6</v>
      </c>
      <c r="DD718" s="2" t="s">
        <v>6</v>
      </c>
      <c r="DE718" s="2" t="s">
        <v>6</v>
      </c>
      <c r="DF718" s="2" t="s">
        <v>6</v>
      </c>
      <c r="DG718" s="2" t="s">
        <v>6</v>
      </c>
      <c r="DH718" s="2" t="s">
        <v>6</v>
      </c>
      <c r="DI718" s="2" t="s">
        <v>6</v>
      </c>
      <c r="DJ718" s="2" t="s">
        <v>6</v>
      </c>
      <c r="DK718" s="2" t="s">
        <v>6</v>
      </c>
      <c r="DL718" s="2" t="s">
        <v>6</v>
      </c>
      <c r="DM718" s="2" t="s">
        <v>6</v>
      </c>
      <c r="DN718" s="2">
        <v>0</v>
      </c>
      <c r="DO718" s="2">
        <v>0</v>
      </c>
      <c r="DP718" s="2">
        <v>1</v>
      </c>
      <c r="DQ718" s="2">
        <v>1</v>
      </c>
      <c r="DR718" s="2"/>
      <c r="DS718" s="2"/>
      <c r="DT718" s="2"/>
      <c r="DU718" s="2">
        <v>1010</v>
      </c>
      <c r="DV718" s="2" t="s">
        <v>553</v>
      </c>
      <c r="DW718" s="2" t="s">
        <v>553</v>
      </c>
      <c r="DX718" s="2">
        <v>10</v>
      </c>
      <c r="DY718" s="2"/>
      <c r="DZ718" s="2"/>
      <c r="EA718" s="2"/>
      <c r="EB718" s="2"/>
      <c r="EC718" s="2"/>
      <c r="ED718" s="2"/>
      <c r="EE718" s="2">
        <v>27028906</v>
      </c>
      <c r="EF718" s="2">
        <v>3</v>
      </c>
      <c r="EG718" s="2" t="s">
        <v>367</v>
      </c>
      <c r="EH718" s="2">
        <v>0</v>
      </c>
      <c r="EI718" s="2" t="s">
        <v>6</v>
      </c>
      <c r="EJ718" s="2">
        <v>2</v>
      </c>
      <c r="EK718" s="2">
        <v>108001</v>
      </c>
      <c r="EL718" s="2" t="s">
        <v>368</v>
      </c>
      <c r="EM718" s="2" t="s">
        <v>369</v>
      </c>
      <c r="EN718" s="2"/>
      <c r="EO718" s="2" t="s">
        <v>6</v>
      </c>
      <c r="EP718" s="2"/>
      <c r="EQ718" s="2">
        <v>0</v>
      </c>
      <c r="ER718" s="2">
        <v>68</v>
      </c>
      <c r="ES718" s="2">
        <v>68</v>
      </c>
      <c r="ET718" s="2">
        <v>0</v>
      </c>
      <c r="EU718" s="2">
        <v>0</v>
      </c>
      <c r="EV718" s="2">
        <v>0</v>
      </c>
      <c r="EW718" s="2">
        <v>0</v>
      </c>
      <c r="EX718" s="2">
        <v>0</v>
      </c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>
        <v>0</v>
      </c>
      <c r="FR718" s="2">
        <f t="shared" si="849"/>
        <v>0</v>
      </c>
      <c r="FS718" s="2">
        <v>0</v>
      </c>
      <c r="FT718" s="2"/>
      <c r="FU718" s="2"/>
      <c r="FV718" s="2"/>
      <c r="FW718" s="2"/>
      <c r="FX718" s="2">
        <v>95</v>
      </c>
      <c r="FY718" s="2">
        <v>65</v>
      </c>
      <c r="FZ718" s="2"/>
      <c r="GA718" s="2" t="s">
        <v>6</v>
      </c>
      <c r="GB718" s="2"/>
      <c r="GC718" s="2"/>
      <c r="GD718" s="2">
        <v>0</v>
      </c>
      <c r="GE718" s="2"/>
      <c r="GF718" s="2">
        <v>-80855738</v>
      </c>
      <c r="GG718" s="2">
        <v>2</v>
      </c>
      <c r="GH718" s="2">
        <v>1</v>
      </c>
      <c r="GI718" s="2">
        <v>-2</v>
      </c>
      <c r="GJ718" s="2">
        <v>0</v>
      </c>
      <c r="GK718" s="2">
        <f>ROUND(R718*(R12)/100,2)</f>
        <v>0</v>
      </c>
      <c r="GL718" s="2">
        <f t="shared" si="850"/>
        <v>0</v>
      </c>
      <c r="GM718" s="2">
        <f t="shared" si="851"/>
        <v>27.2</v>
      </c>
      <c r="GN718" s="2">
        <f t="shared" si="852"/>
        <v>0</v>
      </c>
      <c r="GO718" s="2">
        <f t="shared" si="853"/>
        <v>27.2</v>
      </c>
      <c r="GP718" s="2">
        <f t="shared" si="854"/>
        <v>0</v>
      </c>
      <c r="GQ718" s="2"/>
      <c r="GR718" s="2">
        <v>0</v>
      </c>
      <c r="GS718" s="2">
        <v>3</v>
      </c>
      <c r="GT718" s="2">
        <v>0</v>
      </c>
      <c r="GU718" s="2" t="s">
        <v>6</v>
      </c>
      <c r="GV718" s="2">
        <f t="shared" si="855"/>
        <v>0</v>
      </c>
      <c r="GW718" s="2">
        <v>1</v>
      </c>
      <c r="GX718" s="2">
        <f t="shared" si="856"/>
        <v>0</v>
      </c>
      <c r="GY718" s="2"/>
      <c r="GZ718" s="2"/>
      <c r="HA718" s="2">
        <v>0</v>
      </c>
      <c r="HB718" s="2">
        <v>0</v>
      </c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>
        <v>0</v>
      </c>
      <c r="IL718" s="2"/>
      <c r="IM718" s="2"/>
      <c r="IN718" s="2"/>
      <c r="IO718" s="2"/>
      <c r="IP718" s="2"/>
      <c r="IQ718" s="2"/>
      <c r="IR718" s="2"/>
      <c r="IS718" s="2"/>
      <c r="IT718" s="2"/>
      <c r="IU718" s="2"/>
    </row>
    <row r="719" spans="1:255" x14ac:dyDescent="0.2">
      <c r="A719">
        <v>18</v>
      </c>
      <c r="B719">
        <v>1</v>
      </c>
      <c r="C719">
        <v>2069</v>
      </c>
      <c r="E719" t="s">
        <v>819</v>
      </c>
      <c r="F719" t="s">
        <v>551</v>
      </c>
      <c r="G719" t="s">
        <v>552</v>
      </c>
      <c r="H719" t="s">
        <v>553</v>
      </c>
      <c r="I719">
        <f>I717*J719</f>
        <v>0.4</v>
      </c>
      <c r="J719">
        <v>10</v>
      </c>
      <c r="O719">
        <f t="shared" si="824"/>
        <v>27.2</v>
      </c>
      <c r="P719">
        <f t="shared" si="825"/>
        <v>27.2</v>
      </c>
      <c r="Q719">
        <f t="shared" si="826"/>
        <v>0</v>
      </c>
      <c r="R719">
        <f t="shared" si="827"/>
        <v>0</v>
      </c>
      <c r="S719">
        <f t="shared" si="828"/>
        <v>0</v>
      </c>
      <c r="T719">
        <f t="shared" si="829"/>
        <v>0</v>
      </c>
      <c r="U719">
        <f t="shared" si="830"/>
        <v>0</v>
      </c>
      <c r="V719">
        <f t="shared" si="831"/>
        <v>0</v>
      </c>
      <c r="W719">
        <f t="shared" si="832"/>
        <v>0</v>
      </c>
      <c r="X719">
        <f t="shared" si="833"/>
        <v>0</v>
      </c>
      <c r="Y719">
        <f t="shared" si="834"/>
        <v>0</v>
      </c>
      <c r="AA719">
        <v>27721504</v>
      </c>
      <c r="AB719">
        <f t="shared" si="835"/>
        <v>68</v>
      </c>
      <c r="AC719">
        <f t="shared" si="816"/>
        <v>68</v>
      </c>
      <c r="AD719">
        <f t="shared" si="819"/>
        <v>0</v>
      </c>
      <c r="AE719">
        <f t="shared" si="820"/>
        <v>0</v>
      </c>
      <c r="AF719">
        <f t="shared" si="821"/>
        <v>0</v>
      </c>
      <c r="AG719">
        <f t="shared" si="836"/>
        <v>0</v>
      </c>
      <c r="AH719">
        <f t="shared" si="822"/>
        <v>0</v>
      </c>
      <c r="AI719">
        <f t="shared" si="823"/>
        <v>0</v>
      </c>
      <c r="AJ719">
        <f t="shared" si="837"/>
        <v>0</v>
      </c>
      <c r="AK719">
        <v>68</v>
      </c>
      <c r="AL719">
        <v>68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95</v>
      </c>
      <c r="AU719">
        <v>65</v>
      </c>
      <c r="AV719">
        <v>1</v>
      </c>
      <c r="AW719">
        <v>1</v>
      </c>
      <c r="AZ719">
        <v>1</v>
      </c>
      <c r="BA719">
        <v>1</v>
      </c>
      <c r="BB719">
        <v>1</v>
      </c>
      <c r="BC719">
        <v>1</v>
      </c>
      <c r="BD719" t="s">
        <v>6</v>
      </c>
      <c r="BE719" t="s">
        <v>6</v>
      </c>
      <c r="BF719" t="s">
        <v>6</v>
      </c>
      <c r="BG719" t="s">
        <v>6</v>
      </c>
      <c r="BH719">
        <v>3</v>
      </c>
      <c r="BI719">
        <v>2</v>
      </c>
      <c r="BJ719" t="s">
        <v>554</v>
      </c>
      <c r="BM719">
        <v>108001</v>
      </c>
      <c r="BN719">
        <v>0</v>
      </c>
      <c r="BO719" t="s">
        <v>6</v>
      </c>
      <c r="BP719">
        <v>0</v>
      </c>
      <c r="BQ719">
        <v>3</v>
      </c>
      <c r="BR719">
        <v>0</v>
      </c>
      <c r="BS719">
        <v>1</v>
      </c>
      <c r="BT719">
        <v>1</v>
      </c>
      <c r="BU719">
        <v>1</v>
      </c>
      <c r="BV719">
        <v>1</v>
      </c>
      <c r="BW719">
        <v>1</v>
      </c>
      <c r="BX719">
        <v>1</v>
      </c>
      <c r="BY719" t="s">
        <v>6</v>
      </c>
      <c r="BZ719">
        <v>95</v>
      </c>
      <c r="CA719">
        <v>65</v>
      </c>
      <c r="CF719">
        <v>0</v>
      </c>
      <c r="CG719">
        <v>0</v>
      </c>
      <c r="CM719">
        <v>0</v>
      </c>
      <c r="CN719" t="s">
        <v>6</v>
      </c>
      <c r="CO719">
        <v>0</v>
      </c>
      <c r="CP719">
        <f t="shared" si="838"/>
        <v>27.2</v>
      </c>
      <c r="CQ719">
        <f t="shared" si="839"/>
        <v>68</v>
      </c>
      <c r="CR719">
        <f t="shared" si="840"/>
        <v>0</v>
      </c>
      <c r="CS719">
        <f t="shared" si="841"/>
        <v>0</v>
      </c>
      <c r="CT719">
        <f t="shared" si="842"/>
        <v>0</v>
      </c>
      <c r="CU719">
        <f t="shared" si="843"/>
        <v>0</v>
      </c>
      <c r="CV719">
        <f t="shared" si="844"/>
        <v>0</v>
      </c>
      <c r="CW719">
        <f t="shared" si="845"/>
        <v>0</v>
      </c>
      <c r="CX719">
        <f t="shared" si="846"/>
        <v>0</v>
      </c>
      <c r="CY719">
        <f t="shared" si="847"/>
        <v>0</v>
      </c>
      <c r="CZ719">
        <f t="shared" si="848"/>
        <v>0</v>
      </c>
      <c r="DC719" t="s">
        <v>6</v>
      </c>
      <c r="DD719" t="s">
        <v>6</v>
      </c>
      <c r="DE719" t="s">
        <v>6</v>
      </c>
      <c r="DF719" t="s">
        <v>6</v>
      </c>
      <c r="DG719" t="s">
        <v>6</v>
      </c>
      <c r="DH719" t="s">
        <v>6</v>
      </c>
      <c r="DI719" t="s">
        <v>6</v>
      </c>
      <c r="DJ719" t="s">
        <v>6</v>
      </c>
      <c r="DK719" t="s">
        <v>6</v>
      </c>
      <c r="DL719" t="s">
        <v>6</v>
      </c>
      <c r="DM719" t="s">
        <v>6</v>
      </c>
      <c r="DN719">
        <v>0</v>
      </c>
      <c r="DO719">
        <v>0</v>
      </c>
      <c r="DP719">
        <v>1</v>
      </c>
      <c r="DQ719">
        <v>1</v>
      </c>
      <c r="DU719">
        <v>1010</v>
      </c>
      <c r="DV719" t="s">
        <v>553</v>
      </c>
      <c r="DW719" t="s">
        <v>553</v>
      </c>
      <c r="DX719">
        <v>10</v>
      </c>
      <c r="EE719">
        <v>27028906</v>
      </c>
      <c r="EF719">
        <v>3</v>
      </c>
      <c r="EG719" t="s">
        <v>367</v>
      </c>
      <c r="EH719">
        <v>0</v>
      </c>
      <c r="EI719" t="s">
        <v>6</v>
      </c>
      <c r="EJ719">
        <v>2</v>
      </c>
      <c r="EK719">
        <v>108001</v>
      </c>
      <c r="EL719" t="s">
        <v>368</v>
      </c>
      <c r="EM719" t="s">
        <v>369</v>
      </c>
      <c r="EO719" t="s">
        <v>6</v>
      </c>
      <c r="EQ719">
        <v>0</v>
      </c>
      <c r="ER719">
        <v>68</v>
      </c>
      <c r="ES719">
        <v>68</v>
      </c>
      <c r="ET719">
        <v>0</v>
      </c>
      <c r="EU719">
        <v>0</v>
      </c>
      <c r="EV719">
        <v>0</v>
      </c>
      <c r="EW719">
        <v>0</v>
      </c>
      <c r="EX719">
        <v>0</v>
      </c>
      <c r="FQ719">
        <v>0</v>
      </c>
      <c r="FR719">
        <f t="shared" si="849"/>
        <v>0</v>
      </c>
      <c r="FS719">
        <v>0</v>
      </c>
      <c r="FX719">
        <v>95</v>
      </c>
      <c r="FY719">
        <v>65</v>
      </c>
      <c r="GA719" t="s">
        <v>6</v>
      </c>
      <c r="GD719">
        <v>0</v>
      </c>
      <c r="GF719">
        <v>-80855738</v>
      </c>
      <c r="GG719">
        <v>2</v>
      </c>
      <c r="GH719">
        <v>1</v>
      </c>
      <c r="GI719">
        <v>-2</v>
      </c>
      <c r="GJ719">
        <v>0</v>
      </c>
      <c r="GK719">
        <f>ROUND(R719*(S12)/100,2)</f>
        <v>0</v>
      </c>
      <c r="GL719">
        <f t="shared" si="850"/>
        <v>0</v>
      </c>
      <c r="GM719">
        <f t="shared" si="851"/>
        <v>27.2</v>
      </c>
      <c r="GN719">
        <f t="shared" si="852"/>
        <v>0</v>
      </c>
      <c r="GO719">
        <f t="shared" si="853"/>
        <v>27.2</v>
      </c>
      <c r="GP719">
        <f t="shared" si="854"/>
        <v>0</v>
      </c>
      <c r="GR719">
        <v>0</v>
      </c>
      <c r="GS719">
        <v>0</v>
      </c>
      <c r="GT719">
        <v>0</v>
      </c>
      <c r="GU719" t="s">
        <v>6</v>
      </c>
      <c r="GV719">
        <f t="shared" si="855"/>
        <v>0</v>
      </c>
      <c r="GW719">
        <v>1</v>
      </c>
      <c r="GX719">
        <f t="shared" si="856"/>
        <v>0</v>
      </c>
      <c r="HA719">
        <v>0</v>
      </c>
      <c r="HB719">
        <v>0</v>
      </c>
      <c r="IK719">
        <v>0</v>
      </c>
    </row>
    <row r="720" spans="1:255" x14ac:dyDescent="0.2">
      <c r="A720" s="2">
        <v>17</v>
      </c>
      <c r="B720" s="2">
        <v>1</v>
      </c>
      <c r="C720" s="2">
        <f>ROW(SmtRes!A2079)</f>
        <v>2079</v>
      </c>
      <c r="D720" s="2">
        <f>ROW(EtalonRes!A2078)</f>
        <v>2078</v>
      </c>
      <c r="E720" s="2" t="s">
        <v>820</v>
      </c>
      <c r="F720" s="2" t="s">
        <v>556</v>
      </c>
      <c r="G720" s="2" t="s">
        <v>557</v>
      </c>
      <c r="H720" s="2" t="s">
        <v>18</v>
      </c>
      <c r="I720" s="2">
        <f>ROUND(68/100,9)</f>
        <v>0.68</v>
      </c>
      <c r="J720" s="2">
        <v>0</v>
      </c>
      <c r="K720" s="2"/>
      <c r="L720" s="2"/>
      <c r="M720" s="2"/>
      <c r="N720" s="2"/>
      <c r="O720" s="2">
        <f t="shared" si="824"/>
        <v>34.49</v>
      </c>
      <c r="P720" s="2">
        <f t="shared" si="825"/>
        <v>9.25</v>
      </c>
      <c r="Q720" s="2">
        <f t="shared" si="826"/>
        <v>1.21</v>
      </c>
      <c r="R720" s="2">
        <f t="shared" si="827"/>
        <v>0.18</v>
      </c>
      <c r="S720" s="2">
        <f t="shared" si="828"/>
        <v>24.03</v>
      </c>
      <c r="T720" s="2">
        <f t="shared" si="829"/>
        <v>0</v>
      </c>
      <c r="U720" s="2">
        <f t="shared" si="830"/>
        <v>2.5568</v>
      </c>
      <c r="V720" s="2">
        <f t="shared" si="831"/>
        <v>1.3600000000000001E-2</v>
      </c>
      <c r="W720" s="2">
        <f t="shared" si="832"/>
        <v>0</v>
      </c>
      <c r="X720" s="2">
        <f t="shared" si="833"/>
        <v>23</v>
      </c>
      <c r="Y720" s="2">
        <f t="shared" si="834"/>
        <v>15.74</v>
      </c>
      <c r="Z720" s="2"/>
      <c r="AA720" s="2">
        <v>27721505</v>
      </c>
      <c r="AB720" s="2">
        <f t="shared" si="835"/>
        <v>50.72</v>
      </c>
      <c r="AC720" s="2">
        <f t="shared" si="816"/>
        <v>13.6</v>
      </c>
      <c r="AD720" s="2">
        <f t="shared" si="819"/>
        <v>1.78</v>
      </c>
      <c r="AE720" s="2">
        <f t="shared" si="820"/>
        <v>0.26</v>
      </c>
      <c r="AF720" s="2">
        <f t="shared" si="821"/>
        <v>35.340000000000003</v>
      </c>
      <c r="AG720" s="2">
        <f t="shared" si="836"/>
        <v>0</v>
      </c>
      <c r="AH720" s="2">
        <f t="shared" si="822"/>
        <v>3.76</v>
      </c>
      <c r="AI720" s="2">
        <f t="shared" si="823"/>
        <v>0.02</v>
      </c>
      <c r="AJ720" s="2">
        <f t="shared" si="837"/>
        <v>0</v>
      </c>
      <c r="AK720" s="2">
        <v>50.72</v>
      </c>
      <c r="AL720" s="2">
        <v>13.6</v>
      </c>
      <c r="AM720" s="2">
        <v>1.78</v>
      </c>
      <c r="AN720" s="2">
        <v>0.26</v>
      </c>
      <c r="AO720" s="2">
        <v>35.340000000000003</v>
      </c>
      <c r="AP720" s="2">
        <v>0</v>
      </c>
      <c r="AQ720" s="2">
        <v>3.76</v>
      </c>
      <c r="AR720" s="2">
        <v>0.02</v>
      </c>
      <c r="AS720" s="2">
        <v>0</v>
      </c>
      <c r="AT720" s="2">
        <v>95</v>
      </c>
      <c r="AU720" s="2">
        <v>65</v>
      </c>
      <c r="AV720" s="2">
        <v>1</v>
      </c>
      <c r="AW720" s="2">
        <v>1</v>
      </c>
      <c r="AX720" s="2"/>
      <c r="AY720" s="2"/>
      <c r="AZ720" s="2">
        <v>1</v>
      </c>
      <c r="BA720" s="2">
        <v>1</v>
      </c>
      <c r="BB720" s="2">
        <v>1</v>
      </c>
      <c r="BC720" s="2">
        <v>1</v>
      </c>
      <c r="BD720" s="2" t="s">
        <v>6</v>
      </c>
      <c r="BE720" s="2" t="s">
        <v>6</v>
      </c>
      <c r="BF720" s="2" t="s">
        <v>6</v>
      </c>
      <c r="BG720" s="2" t="s">
        <v>6</v>
      </c>
      <c r="BH720" s="2">
        <v>0</v>
      </c>
      <c r="BI720" s="2">
        <v>2</v>
      </c>
      <c r="BJ720" s="2" t="s">
        <v>558</v>
      </c>
      <c r="BK720" s="2"/>
      <c r="BL720" s="2"/>
      <c r="BM720" s="2">
        <v>108001</v>
      </c>
      <c r="BN720" s="2">
        <v>0</v>
      </c>
      <c r="BO720" s="2" t="s">
        <v>6</v>
      </c>
      <c r="BP720" s="2">
        <v>0</v>
      </c>
      <c r="BQ720" s="2">
        <v>3</v>
      </c>
      <c r="BR720" s="2">
        <v>0</v>
      </c>
      <c r="BS720" s="2">
        <v>1</v>
      </c>
      <c r="BT720" s="2">
        <v>1</v>
      </c>
      <c r="BU720" s="2">
        <v>1</v>
      </c>
      <c r="BV720" s="2">
        <v>1</v>
      </c>
      <c r="BW720" s="2">
        <v>1</v>
      </c>
      <c r="BX720" s="2">
        <v>1</v>
      </c>
      <c r="BY720" s="2" t="s">
        <v>6</v>
      </c>
      <c r="BZ720" s="2">
        <v>95</v>
      </c>
      <c r="CA720" s="2">
        <v>65</v>
      </c>
      <c r="CB720" s="2"/>
      <c r="CC720" s="2"/>
      <c r="CD720" s="2"/>
      <c r="CE720" s="2"/>
      <c r="CF720" s="2">
        <v>0</v>
      </c>
      <c r="CG720" s="2">
        <v>0</v>
      </c>
      <c r="CH720" s="2"/>
      <c r="CI720" s="2"/>
      <c r="CJ720" s="2"/>
      <c r="CK720" s="2"/>
      <c r="CL720" s="2"/>
      <c r="CM720" s="2">
        <v>0</v>
      </c>
      <c r="CN720" s="2" t="s">
        <v>6</v>
      </c>
      <c r="CO720" s="2">
        <v>0</v>
      </c>
      <c r="CP720" s="2">
        <f t="shared" si="838"/>
        <v>34.49</v>
      </c>
      <c r="CQ720" s="2">
        <f t="shared" si="839"/>
        <v>13.6</v>
      </c>
      <c r="CR720" s="2">
        <f t="shared" si="840"/>
        <v>1.78</v>
      </c>
      <c r="CS720" s="2">
        <f t="shared" si="841"/>
        <v>0.26</v>
      </c>
      <c r="CT720" s="2">
        <f t="shared" si="842"/>
        <v>35.340000000000003</v>
      </c>
      <c r="CU720" s="2">
        <f t="shared" si="843"/>
        <v>0</v>
      </c>
      <c r="CV720" s="2">
        <f t="shared" si="844"/>
        <v>3.76</v>
      </c>
      <c r="CW720" s="2">
        <f t="shared" si="845"/>
        <v>0.02</v>
      </c>
      <c r="CX720" s="2">
        <f t="shared" si="846"/>
        <v>0</v>
      </c>
      <c r="CY720" s="2">
        <f t="shared" si="847"/>
        <v>22.999500000000001</v>
      </c>
      <c r="CZ720" s="2">
        <f t="shared" si="848"/>
        <v>15.736500000000001</v>
      </c>
      <c r="DA720" s="2"/>
      <c r="DB720" s="2"/>
      <c r="DC720" s="2" t="s">
        <v>6</v>
      </c>
      <c r="DD720" s="2" t="s">
        <v>6</v>
      </c>
      <c r="DE720" s="2" t="s">
        <v>6</v>
      </c>
      <c r="DF720" s="2" t="s">
        <v>6</v>
      </c>
      <c r="DG720" s="2" t="s">
        <v>6</v>
      </c>
      <c r="DH720" s="2" t="s">
        <v>6</v>
      </c>
      <c r="DI720" s="2" t="s">
        <v>6</v>
      </c>
      <c r="DJ720" s="2" t="s">
        <v>6</v>
      </c>
      <c r="DK720" s="2" t="s">
        <v>6</v>
      </c>
      <c r="DL720" s="2" t="s">
        <v>6</v>
      </c>
      <c r="DM720" s="2" t="s">
        <v>6</v>
      </c>
      <c r="DN720" s="2">
        <v>0</v>
      </c>
      <c r="DO720" s="2">
        <v>0</v>
      </c>
      <c r="DP720" s="2">
        <v>1</v>
      </c>
      <c r="DQ720" s="2">
        <v>1</v>
      </c>
      <c r="DR720" s="2"/>
      <c r="DS720" s="2"/>
      <c r="DT720" s="2"/>
      <c r="DU720" s="2">
        <v>1003</v>
      </c>
      <c r="DV720" s="2" t="s">
        <v>18</v>
      </c>
      <c r="DW720" s="2" t="s">
        <v>18</v>
      </c>
      <c r="DX720" s="2">
        <v>100</v>
      </c>
      <c r="DY720" s="2"/>
      <c r="DZ720" s="2"/>
      <c r="EA720" s="2"/>
      <c r="EB720" s="2"/>
      <c r="EC720" s="2"/>
      <c r="ED720" s="2"/>
      <c r="EE720" s="2">
        <v>27028906</v>
      </c>
      <c r="EF720" s="2">
        <v>3</v>
      </c>
      <c r="EG720" s="2" t="s">
        <v>367</v>
      </c>
      <c r="EH720" s="2">
        <v>0</v>
      </c>
      <c r="EI720" s="2" t="s">
        <v>6</v>
      </c>
      <c r="EJ720" s="2">
        <v>2</v>
      </c>
      <c r="EK720" s="2">
        <v>108001</v>
      </c>
      <c r="EL720" s="2" t="s">
        <v>368</v>
      </c>
      <c r="EM720" s="2" t="s">
        <v>369</v>
      </c>
      <c r="EN720" s="2"/>
      <c r="EO720" s="2" t="s">
        <v>6</v>
      </c>
      <c r="EP720" s="2"/>
      <c r="EQ720" s="2">
        <v>0</v>
      </c>
      <c r="ER720" s="2">
        <v>50.72</v>
      </c>
      <c r="ES720" s="2">
        <v>13.6</v>
      </c>
      <c r="ET720" s="2">
        <v>1.78</v>
      </c>
      <c r="EU720" s="2">
        <v>0.26</v>
      </c>
      <c r="EV720" s="2">
        <v>35.340000000000003</v>
      </c>
      <c r="EW720" s="2">
        <v>3.76</v>
      </c>
      <c r="EX720" s="2">
        <v>0.02</v>
      </c>
      <c r="EY720" s="2">
        <v>0</v>
      </c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>
        <v>0</v>
      </c>
      <c r="FR720" s="2">
        <f t="shared" si="849"/>
        <v>0</v>
      </c>
      <c r="FS720" s="2">
        <v>0</v>
      </c>
      <c r="FT720" s="2"/>
      <c r="FU720" s="2"/>
      <c r="FV720" s="2"/>
      <c r="FW720" s="2"/>
      <c r="FX720" s="2">
        <v>95</v>
      </c>
      <c r="FY720" s="2">
        <v>65</v>
      </c>
      <c r="FZ720" s="2"/>
      <c r="GA720" s="2" t="s">
        <v>6</v>
      </c>
      <c r="GB720" s="2"/>
      <c r="GC720" s="2"/>
      <c r="GD720" s="2">
        <v>0</v>
      </c>
      <c r="GE720" s="2"/>
      <c r="GF720" s="2">
        <v>-349670202</v>
      </c>
      <c r="GG720" s="2">
        <v>2</v>
      </c>
      <c r="GH720" s="2">
        <v>1</v>
      </c>
      <c r="GI720" s="2">
        <v>-2</v>
      </c>
      <c r="GJ720" s="2">
        <v>0</v>
      </c>
      <c r="GK720" s="2">
        <f>ROUND(R720*(R12)/100,2)</f>
        <v>0</v>
      </c>
      <c r="GL720" s="2">
        <f t="shared" si="850"/>
        <v>0</v>
      </c>
      <c r="GM720" s="2">
        <f t="shared" si="851"/>
        <v>73.23</v>
      </c>
      <c r="GN720" s="2">
        <f t="shared" si="852"/>
        <v>0</v>
      </c>
      <c r="GO720" s="2">
        <f t="shared" si="853"/>
        <v>73.23</v>
      </c>
      <c r="GP720" s="2">
        <f t="shared" si="854"/>
        <v>0</v>
      </c>
      <c r="GQ720" s="2"/>
      <c r="GR720" s="2">
        <v>0</v>
      </c>
      <c r="GS720" s="2">
        <v>3</v>
      </c>
      <c r="GT720" s="2">
        <v>0</v>
      </c>
      <c r="GU720" s="2" t="s">
        <v>6</v>
      </c>
      <c r="GV720" s="2">
        <f t="shared" si="855"/>
        <v>0</v>
      </c>
      <c r="GW720" s="2">
        <v>1</v>
      </c>
      <c r="GX720" s="2">
        <f t="shared" si="856"/>
        <v>0</v>
      </c>
      <c r="GY720" s="2"/>
      <c r="GZ720" s="2"/>
      <c r="HA720" s="2">
        <v>0</v>
      </c>
      <c r="HB720" s="2">
        <v>0</v>
      </c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>
        <v>0</v>
      </c>
      <c r="IL720" s="2"/>
      <c r="IM720" s="2"/>
      <c r="IN720" s="2"/>
      <c r="IO720" s="2"/>
      <c r="IP720" s="2"/>
      <c r="IQ720" s="2"/>
      <c r="IR720" s="2"/>
      <c r="IS720" s="2"/>
      <c r="IT720" s="2"/>
      <c r="IU720" s="2"/>
    </row>
    <row r="721" spans="1:255" x14ac:dyDescent="0.2">
      <c r="A721">
        <v>17</v>
      </c>
      <c r="B721">
        <v>1</v>
      </c>
      <c r="C721">
        <f>ROW(SmtRes!A2088)</f>
        <v>2088</v>
      </c>
      <c r="D721">
        <f>ROW(EtalonRes!A2086)</f>
        <v>2086</v>
      </c>
      <c r="E721" t="s">
        <v>820</v>
      </c>
      <c r="F721" t="s">
        <v>556</v>
      </c>
      <c r="G721" t="s">
        <v>557</v>
      </c>
      <c r="H721" t="s">
        <v>18</v>
      </c>
      <c r="I721">
        <f>ROUND(68/100,9)</f>
        <v>0.68</v>
      </c>
      <c r="J721">
        <v>0</v>
      </c>
      <c r="O721">
        <f t="shared" si="824"/>
        <v>34.49</v>
      </c>
      <c r="P721">
        <f t="shared" si="825"/>
        <v>9.25</v>
      </c>
      <c r="Q721">
        <f t="shared" si="826"/>
        <v>1.21</v>
      </c>
      <c r="R721">
        <f t="shared" si="827"/>
        <v>0.18</v>
      </c>
      <c r="S721">
        <f t="shared" si="828"/>
        <v>24.03</v>
      </c>
      <c r="T721">
        <f t="shared" si="829"/>
        <v>0</v>
      </c>
      <c r="U721">
        <f t="shared" si="830"/>
        <v>2.5568</v>
      </c>
      <c r="V721">
        <f t="shared" si="831"/>
        <v>1.3600000000000001E-2</v>
      </c>
      <c r="W721">
        <f t="shared" si="832"/>
        <v>0</v>
      </c>
      <c r="X721">
        <f t="shared" si="833"/>
        <v>23</v>
      </c>
      <c r="Y721">
        <f t="shared" si="834"/>
        <v>15.74</v>
      </c>
      <c r="AA721">
        <v>27721504</v>
      </c>
      <c r="AB721">
        <f t="shared" si="835"/>
        <v>50.72</v>
      </c>
      <c r="AC721">
        <f t="shared" si="816"/>
        <v>13.6</v>
      </c>
      <c r="AD721">
        <f t="shared" si="819"/>
        <v>1.78</v>
      </c>
      <c r="AE721">
        <f t="shared" si="820"/>
        <v>0.26</v>
      </c>
      <c r="AF721">
        <f t="shared" si="821"/>
        <v>35.340000000000003</v>
      </c>
      <c r="AG721">
        <f t="shared" si="836"/>
        <v>0</v>
      </c>
      <c r="AH721">
        <f t="shared" si="822"/>
        <v>3.76</v>
      </c>
      <c r="AI721">
        <f t="shared" si="823"/>
        <v>0.02</v>
      </c>
      <c r="AJ721">
        <f t="shared" si="837"/>
        <v>0</v>
      </c>
      <c r="AK721">
        <v>50.72</v>
      </c>
      <c r="AL721">
        <v>13.6</v>
      </c>
      <c r="AM721">
        <v>1.78</v>
      </c>
      <c r="AN721">
        <v>0.26</v>
      </c>
      <c r="AO721">
        <v>35.340000000000003</v>
      </c>
      <c r="AP721">
        <v>0</v>
      </c>
      <c r="AQ721">
        <v>3.76</v>
      </c>
      <c r="AR721">
        <v>0.02</v>
      </c>
      <c r="AS721">
        <v>0</v>
      </c>
      <c r="AT721">
        <v>95</v>
      </c>
      <c r="AU721">
        <v>65</v>
      </c>
      <c r="AV721">
        <v>1</v>
      </c>
      <c r="AW721">
        <v>1</v>
      </c>
      <c r="AZ721">
        <v>1</v>
      </c>
      <c r="BA721">
        <v>1</v>
      </c>
      <c r="BB721">
        <v>1</v>
      </c>
      <c r="BC721">
        <v>1</v>
      </c>
      <c r="BD721" t="s">
        <v>6</v>
      </c>
      <c r="BE721" t="s">
        <v>6</v>
      </c>
      <c r="BF721" t="s">
        <v>6</v>
      </c>
      <c r="BG721" t="s">
        <v>6</v>
      </c>
      <c r="BH721">
        <v>0</v>
      </c>
      <c r="BI721">
        <v>2</v>
      </c>
      <c r="BJ721" t="s">
        <v>558</v>
      </c>
      <c r="BM721">
        <v>108001</v>
      </c>
      <c r="BN721">
        <v>0</v>
      </c>
      <c r="BO721" t="s">
        <v>6</v>
      </c>
      <c r="BP721">
        <v>0</v>
      </c>
      <c r="BQ721">
        <v>3</v>
      </c>
      <c r="BR721">
        <v>0</v>
      </c>
      <c r="BS721">
        <v>1</v>
      </c>
      <c r="BT721">
        <v>1</v>
      </c>
      <c r="BU721">
        <v>1</v>
      </c>
      <c r="BV721">
        <v>1</v>
      </c>
      <c r="BW721">
        <v>1</v>
      </c>
      <c r="BX721">
        <v>1</v>
      </c>
      <c r="BY721" t="s">
        <v>6</v>
      </c>
      <c r="BZ721">
        <v>95</v>
      </c>
      <c r="CA721">
        <v>65</v>
      </c>
      <c r="CF721">
        <v>0</v>
      </c>
      <c r="CG721">
        <v>0</v>
      </c>
      <c r="CM721">
        <v>0</v>
      </c>
      <c r="CN721" t="s">
        <v>6</v>
      </c>
      <c r="CO721">
        <v>0</v>
      </c>
      <c r="CP721">
        <f t="shared" si="838"/>
        <v>34.49</v>
      </c>
      <c r="CQ721">
        <f t="shared" si="839"/>
        <v>13.6</v>
      </c>
      <c r="CR721">
        <f t="shared" si="840"/>
        <v>1.78</v>
      </c>
      <c r="CS721">
        <f t="shared" si="841"/>
        <v>0.26</v>
      </c>
      <c r="CT721">
        <f t="shared" si="842"/>
        <v>35.340000000000003</v>
      </c>
      <c r="CU721">
        <f t="shared" si="843"/>
        <v>0</v>
      </c>
      <c r="CV721">
        <f t="shared" si="844"/>
        <v>3.76</v>
      </c>
      <c r="CW721">
        <f t="shared" si="845"/>
        <v>0.02</v>
      </c>
      <c r="CX721">
        <f t="shared" si="846"/>
        <v>0</v>
      </c>
      <c r="CY721">
        <f t="shared" si="847"/>
        <v>22.999500000000001</v>
      </c>
      <c r="CZ721">
        <f t="shared" si="848"/>
        <v>15.736500000000001</v>
      </c>
      <c r="DC721" t="s">
        <v>6</v>
      </c>
      <c r="DD721" t="s">
        <v>6</v>
      </c>
      <c r="DE721" t="s">
        <v>6</v>
      </c>
      <c r="DF721" t="s">
        <v>6</v>
      </c>
      <c r="DG721" t="s">
        <v>6</v>
      </c>
      <c r="DH721" t="s">
        <v>6</v>
      </c>
      <c r="DI721" t="s">
        <v>6</v>
      </c>
      <c r="DJ721" t="s">
        <v>6</v>
      </c>
      <c r="DK721" t="s">
        <v>6</v>
      </c>
      <c r="DL721" t="s">
        <v>6</v>
      </c>
      <c r="DM721" t="s">
        <v>6</v>
      </c>
      <c r="DN721">
        <v>0</v>
      </c>
      <c r="DO721">
        <v>0</v>
      </c>
      <c r="DP721">
        <v>1</v>
      </c>
      <c r="DQ721">
        <v>1</v>
      </c>
      <c r="DU721">
        <v>1003</v>
      </c>
      <c r="DV721" t="s">
        <v>18</v>
      </c>
      <c r="DW721" t="s">
        <v>18</v>
      </c>
      <c r="DX721">
        <v>100</v>
      </c>
      <c r="EE721">
        <v>27028906</v>
      </c>
      <c r="EF721">
        <v>3</v>
      </c>
      <c r="EG721" t="s">
        <v>367</v>
      </c>
      <c r="EH721">
        <v>0</v>
      </c>
      <c r="EI721" t="s">
        <v>6</v>
      </c>
      <c r="EJ721">
        <v>2</v>
      </c>
      <c r="EK721">
        <v>108001</v>
      </c>
      <c r="EL721" t="s">
        <v>368</v>
      </c>
      <c r="EM721" t="s">
        <v>369</v>
      </c>
      <c r="EO721" t="s">
        <v>6</v>
      </c>
      <c r="EQ721">
        <v>0</v>
      </c>
      <c r="ER721">
        <v>50.72</v>
      </c>
      <c r="ES721">
        <v>13.6</v>
      </c>
      <c r="ET721">
        <v>1.78</v>
      </c>
      <c r="EU721">
        <v>0.26</v>
      </c>
      <c r="EV721">
        <v>35.340000000000003</v>
      </c>
      <c r="EW721">
        <v>3.76</v>
      </c>
      <c r="EX721">
        <v>0.02</v>
      </c>
      <c r="EY721">
        <v>0</v>
      </c>
      <c r="FQ721">
        <v>0</v>
      </c>
      <c r="FR721">
        <f t="shared" si="849"/>
        <v>0</v>
      </c>
      <c r="FS721">
        <v>0</v>
      </c>
      <c r="FX721">
        <v>95</v>
      </c>
      <c r="FY721">
        <v>65</v>
      </c>
      <c r="GA721" t="s">
        <v>6</v>
      </c>
      <c r="GD721">
        <v>0</v>
      </c>
      <c r="GF721">
        <v>-349670202</v>
      </c>
      <c r="GG721">
        <v>2</v>
      </c>
      <c r="GH721">
        <v>1</v>
      </c>
      <c r="GI721">
        <v>-2</v>
      </c>
      <c r="GJ721">
        <v>0</v>
      </c>
      <c r="GK721">
        <f>ROUND(R721*(S12)/100,2)</f>
        <v>0</v>
      </c>
      <c r="GL721">
        <f t="shared" si="850"/>
        <v>0</v>
      </c>
      <c r="GM721">
        <f t="shared" si="851"/>
        <v>73.23</v>
      </c>
      <c r="GN721">
        <f t="shared" si="852"/>
        <v>0</v>
      </c>
      <c r="GO721">
        <f t="shared" si="853"/>
        <v>73.23</v>
      </c>
      <c r="GP721">
        <f t="shared" si="854"/>
        <v>0</v>
      </c>
      <c r="GR721">
        <v>0</v>
      </c>
      <c r="GS721">
        <v>0</v>
      </c>
      <c r="GT721">
        <v>0</v>
      </c>
      <c r="GU721" t="s">
        <v>6</v>
      </c>
      <c r="GV721">
        <f t="shared" si="855"/>
        <v>0</v>
      </c>
      <c r="GW721">
        <v>1</v>
      </c>
      <c r="GX721">
        <f t="shared" si="856"/>
        <v>0</v>
      </c>
      <c r="HA721">
        <v>0</v>
      </c>
      <c r="HB721">
        <v>0</v>
      </c>
      <c r="IK721">
        <v>0</v>
      </c>
    </row>
    <row r="722" spans="1:255" x14ac:dyDescent="0.2">
      <c r="A722" s="2">
        <v>18</v>
      </c>
      <c r="B722" s="2">
        <v>1</v>
      </c>
      <c r="C722" s="2">
        <v>2078</v>
      </c>
      <c r="D722" s="2"/>
      <c r="E722" s="2" t="s">
        <v>821</v>
      </c>
      <c r="F722" s="2" t="s">
        <v>560</v>
      </c>
      <c r="G722" s="2" t="s">
        <v>561</v>
      </c>
      <c r="H722" s="2" t="s">
        <v>562</v>
      </c>
      <c r="I722" s="2">
        <f>I720*J722</f>
        <v>6.8000000000000005E-2</v>
      </c>
      <c r="J722" s="2">
        <v>0.1</v>
      </c>
      <c r="K722" s="2"/>
      <c r="L722" s="2"/>
      <c r="M722" s="2"/>
      <c r="N722" s="2"/>
      <c r="O722" s="2">
        <f t="shared" si="824"/>
        <v>470.59</v>
      </c>
      <c r="P722" s="2">
        <f t="shared" si="825"/>
        <v>470.59</v>
      </c>
      <c r="Q722" s="2">
        <f t="shared" si="826"/>
        <v>0</v>
      </c>
      <c r="R722" s="2">
        <f t="shared" si="827"/>
        <v>0</v>
      </c>
      <c r="S722" s="2">
        <f t="shared" si="828"/>
        <v>0</v>
      </c>
      <c r="T722" s="2">
        <f t="shared" si="829"/>
        <v>0</v>
      </c>
      <c r="U722" s="2">
        <f t="shared" si="830"/>
        <v>0</v>
      </c>
      <c r="V722" s="2">
        <f t="shared" si="831"/>
        <v>0</v>
      </c>
      <c r="W722" s="2">
        <f t="shared" si="832"/>
        <v>0</v>
      </c>
      <c r="X722" s="2">
        <f t="shared" si="833"/>
        <v>0</v>
      </c>
      <c r="Y722" s="2">
        <f t="shared" si="834"/>
        <v>0</v>
      </c>
      <c r="Z722" s="2"/>
      <c r="AA722" s="2">
        <v>27721505</v>
      </c>
      <c r="AB722" s="2">
        <f t="shared" si="835"/>
        <v>6920.41</v>
      </c>
      <c r="AC722" s="2">
        <f t="shared" si="816"/>
        <v>6920.41</v>
      </c>
      <c r="AD722" s="2">
        <f t="shared" si="819"/>
        <v>0</v>
      </c>
      <c r="AE722" s="2">
        <f t="shared" si="820"/>
        <v>0</v>
      </c>
      <c r="AF722" s="2">
        <f t="shared" si="821"/>
        <v>0</v>
      </c>
      <c r="AG722" s="2">
        <f t="shared" si="836"/>
        <v>0</v>
      </c>
      <c r="AH722" s="2">
        <f t="shared" si="822"/>
        <v>0</v>
      </c>
      <c r="AI722" s="2">
        <f t="shared" si="823"/>
        <v>0</v>
      </c>
      <c r="AJ722" s="2">
        <f t="shared" si="837"/>
        <v>0</v>
      </c>
      <c r="AK722" s="2">
        <v>6920.41</v>
      </c>
      <c r="AL722" s="2">
        <v>6920.41</v>
      </c>
      <c r="AM722" s="2">
        <v>0</v>
      </c>
      <c r="AN722" s="2">
        <v>0</v>
      </c>
      <c r="AO722" s="2">
        <v>0</v>
      </c>
      <c r="AP722" s="2">
        <v>0</v>
      </c>
      <c r="AQ722" s="2">
        <v>0</v>
      </c>
      <c r="AR722" s="2">
        <v>0</v>
      </c>
      <c r="AS722" s="2">
        <v>0</v>
      </c>
      <c r="AT722" s="2">
        <v>95</v>
      </c>
      <c r="AU722" s="2">
        <v>65</v>
      </c>
      <c r="AV722" s="2">
        <v>1</v>
      </c>
      <c r="AW722" s="2">
        <v>1</v>
      </c>
      <c r="AX722" s="2"/>
      <c r="AY722" s="2"/>
      <c r="AZ722" s="2">
        <v>1</v>
      </c>
      <c r="BA722" s="2">
        <v>1</v>
      </c>
      <c r="BB722" s="2">
        <v>1</v>
      </c>
      <c r="BC722" s="2">
        <v>1</v>
      </c>
      <c r="BD722" s="2" t="s">
        <v>6</v>
      </c>
      <c r="BE722" s="2" t="s">
        <v>6</v>
      </c>
      <c r="BF722" s="2" t="s">
        <v>6</v>
      </c>
      <c r="BG722" s="2" t="s">
        <v>6</v>
      </c>
      <c r="BH722" s="2">
        <v>3</v>
      </c>
      <c r="BI722" s="2">
        <v>2</v>
      </c>
      <c r="BJ722" s="2" t="s">
        <v>563</v>
      </c>
      <c r="BK722" s="2"/>
      <c r="BL722" s="2"/>
      <c r="BM722" s="2">
        <v>108001</v>
      </c>
      <c r="BN722" s="2">
        <v>0</v>
      </c>
      <c r="BO722" s="2" t="s">
        <v>6</v>
      </c>
      <c r="BP722" s="2">
        <v>0</v>
      </c>
      <c r="BQ722" s="2">
        <v>3</v>
      </c>
      <c r="BR722" s="2">
        <v>0</v>
      </c>
      <c r="BS722" s="2">
        <v>1</v>
      </c>
      <c r="BT722" s="2">
        <v>1</v>
      </c>
      <c r="BU722" s="2">
        <v>1</v>
      </c>
      <c r="BV722" s="2">
        <v>1</v>
      </c>
      <c r="BW722" s="2">
        <v>1</v>
      </c>
      <c r="BX722" s="2">
        <v>1</v>
      </c>
      <c r="BY722" s="2" t="s">
        <v>6</v>
      </c>
      <c r="BZ722" s="2">
        <v>95</v>
      </c>
      <c r="CA722" s="2">
        <v>65</v>
      </c>
      <c r="CB722" s="2"/>
      <c r="CC722" s="2"/>
      <c r="CD722" s="2"/>
      <c r="CE722" s="2"/>
      <c r="CF722" s="2">
        <v>0</v>
      </c>
      <c r="CG722" s="2">
        <v>0</v>
      </c>
      <c r="CH722" s="2"/>
      <c r="CI722" s="2"/>
      <c r="CJ722" s="2"/>
      <c r="CK722" s="2"/>
      <c r="CL722" s="2"/>
      <c r="CM722" s="2">
        <v>0</v>
      </c>
      <c r="CN722" s="2" t="s">
        <v>6</v>
      </c>
      <c r="CO722" s="2">
        <v>0</v>
      </c>
      <c r="CP722" s="2">
        <f t="shared" si="838"/>
        <v>470.59</v>
      </c>
      <c r="CQ722" s="2">
        <f t="shared" si="839"/>
        <v>6920.41</v>
      </c>
      <c r="CR722" s="2">
        <f t="shared" si="840"/>
        <v>0</v>
      </c>
      <c r="CS722" s="2">
        <f t="shared" si="841"/>
        <v>0</v>
      </c>
      <c r="CT722" s="2">
        <f t="shared" si="842"/>
        <v>0</v>
      </c>
      <c r="CU722" s="2">
        <f t="shared" si="843"/>
        <v>0</v>
      </c>
      <c r="CV722" s="2">
        <f t="shared" si="844"/>
        <v>0</v>
      </c>
      <c r="CW722" s="2">
        <f t="shared" si="845"/>
        <v>0</v>
      </c>
      <c r="CX722" s="2">
        <f t="shared" si="846"/>
        <v>0</v>
      </c>
      <c r="CY722" s="2">
        <f t="shared" si="847"/>
        <v>0</v>
      </c>
      <c r="CZ722" s="2">
        <f t="shared" si="848"/>
        <v>0</v>
      </c>
      <c r="DA722" s="2"/>
      <c r="DB722" s="2"/>
      <c r="DC722" s="2" t="s">
        <v>6</v>
      </c>
      <c r="DD722" s="2" t="s">
        <v>6</v>
      </c>
      <c r="DE722" s="2" t="s">
        <v>6</v>
      </c>
      <c r="DF722" s="2" t="s">
        <v>6</v>
      </c>
      <c r="DG722" s="2" t="s">
        <v>6</v>
      </c>
      <c r="DH722" s="2" t="s">
        <v>6</v>
      </c>
      <c r="DI722" s="2" t="s">
        <v>6</v>
      </c>
      <c r="DJ722" s="2" t="s">
        <v>6</v>
      </c>
      <c r="DK722" s="2" t="s">
        <v>6</v>
      </c>
      <c r="DL722" s="2" t="s">
        <v>6</v>
      </c>
      <c r="DM722" s="2" t="s">
        <v>6</v>
      </c>
      <c r="DN722" s="2">
        <v>0</v>
      </c>
      <c r="DO722" s="2">
        <v>0</v>
      </c>
      <c r="DP722" s="2">
        <v>1</v>
      </c>
      <c r="DQ722" s="2">
        <v>1</v>
      </c>
      <c r="DR722" s="2"/>
      <c r="DS722" s="2"/>
      <c r="DT722" s="2"/>
      <c r="DU722" s="2">
        <v>1013</v>
      </c>
      <c r="DV722" s="2" t="s">
        <v>562</v>
      </c>
      <c r="DW722" s="2" t="s">
        <v>564</v>
      </c>
      <c r="DX722" s="2">
        <v>1</v>
      </c>
      <c r="DY722" s="2"/>
      <c r="DZ722" s="2"/>
      <c r="EA722" s="2"/>
      <c r="EB722" s="2"/>
      <c r="EC722" s="2"/>
      <c r="ED722" s="2"/>
      <c r="EE722" s="2">
        <v>27028906</v>
      </c>
      <c r="EF722" s="2">
        <v>3</v>
      </c>
      <c r="EG722" s="2" t="s">
        <v>367</v>
      </c>
      <c r="EH722" s="2">
        <v>0</v>
      </c>
      <c r="EI722" s="2" t="s">
        <v>6</v>
      </c>
      <c r="EJ722" s="2">
        <v>2</v>
      </c>
      <c r="EK722" s="2">
        <v>108001</v>
      </c>
      <c r="EL722" s="2" t="s">
        <v>368</v>
      </c>
      <c r="EM722" s="2" t="s">
        <v>369</v>
      </c>
      <c r="EN722" s="2"/>
      <c r="EO722" s="2" t="s">
        <v>6</v>
      </c>
      <c r="EP722" s="2"/>
      <c r="EQ722" s="2">
        <v>0</v>
      </c>
      <c r="ER722" s="2">
        <v>6920.41</v>
      </c>
      <c r="ES722" s="2">
        <v>6920.41</v>
      </c>
      <c r="ET722" s="2">
        <v>0</v>
      </c>
      <c r="EU722" s="2">
        <v>0</v>
      </c>
      <c r="EV722" s="2">
        <v>0</v>
      </c>
      <c r="EW722" s="2">
        <v>0</v>
      </c>
      <c r="EX722" s="2">
        <v>0</v>
      </c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>
        <v>0</v>
      </c>
      <c r="FR722" s="2">
        <f t="shared" si="849"/>
        <v>0</v>
      </c>
      <c r="FS722" s="2">
        <v>0</v>
      </c>
      <c r="FT722" s="2"/>
      <c r="FU722" s="2"/>
      <c r="FV722" s="2"/>
      <c r="FW722" s="2"/>
      <c r="FX722" s="2">
        <v>95</v>
      </c>
      <c r="FY722" s="2">
        <v>65</v>
      </c>
      <c r="FZ722" s="2"/>
      <c r="GA722" s="2" t="s">
        <v>6</v>
      </c>
      <c r="GB722" s="2"/>
      <c r="GC722" s="2"/>
      <c r="GD722" s="2">
        <v>0</v>
      </c>
      <c r="GE722" s="2"/>
      <c r="GF722" s="2">
        <v>354521160</v>
      </c>
      <c r="GG722" s="2">
        <v>2</v>
      </c>
      <c r="GH722" s="2">
        <v>1</v>
      </c>
      <c r="GI722" s="2">
        <v>-2</v>
      </c>
      <c r="GJ722" s="2">
        <v>0</v>
      </c>
      <c r="GK722" s="2">
        <f>ROUND(R722*(R12)/100,2)</f>
        <v>0</v>
      </c>
      <c r="GL722" s="2">
        <f t="shared" si="850"/>
        <v>0</v>
      </c>
      <c r="GM722" s="2">
        <f t="shared" si="851"/>
        <v>470.59</v>
      </c>
      <c r="GN722" s="2">
        <f t="shared" si="852"/>
        <v>0</v>
      </c>
      <c r="GO722" s="2">
        <f t="shared" si="853"/>
        <v>470.59</v>
      </c>
      <c r="GP722" s="2">
        <f t="shared" si="854"/>
        <v>0</v>
      </c>
      <c r="GQ722" s="2"/>
      <c r="GR722" s="2">
        <v>0</v>
      </c>
      <c r="GS722" s="2">
        <v>3</v>
      </c>
      <c r="GT722" s="2">
        <v>0</v>
      </c>
      <c r="GU722" s="2" t="s">
        <v>6</v>
      </c>
      <c r="GV722" s="2">
        <f t="shared" si="855"/>
        <v>0</v>
      </c>
      <c r="GW722" s="2">
        <v>1</v>
      </c>
      <c r="GX722" s="2">
        <f t="shared" si="856"/>
        <v>0</v>
      </c>
      <c r="GY722" s="2"/>
      <c r="GZ722" s="2"/>
      <c r="HA722" s="2">
        <v>0</v>
      </c>
      <c r="HB722" s="2">
        <v>0</v>
      </c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>
        <v>0</v>
      </c>
      <c r="IL722" s="2"/>
      <c r="IM722" s="2"/>
      <c r="IN722" s="2"/>
      <c r="IO722" s="2"/>
      <c r="IP722" s="2"/>
      <c r="IQ722" s="2"/>
      <c r="IR722" s="2"/>
      <c r="IS722" s="2"/>
      <c r="IT722" s="2"/>
      <c r="IU722" s="2"/>
    </row>
    <row r="723" spans="1:255" x14ac:dyDescent="0.2">
      <c r="A723">
        <v>18</v>
      </c>
      <c r="B723">
        <v>1</v>
      </c>
      <c r="C723">
        <v>2087</v>
      </c>
      <c r="E723" t="s">
        <v>821</v>
      </c>
      <c r="F723" t="s">
        <v>560</v>
      </c>
      <c r="G723" t="s">
        <v>561</v>
      </c>
      <c r="H723" t="s">
        <v>562</v>
      </c>
      <c r="I723">
        <f>I721*J723</f>
        <v>6.8000000000000005E-2</v>
      </c>
      <c r="J723">
        <v>0.1</v>
      </c>
      <c r="O723">
        <f t="shared" si="824"/>
        <v>470.59</v>
      </c>
      <c r="P723">
        <f t="shared" si="825"/>
        <v>470.59</v>
      </c>
      <c r="Q723">
        <f t="shared" si="826"/>
        <v>0</v>
      </c>
      <c r="R723">
        <f t="shared" si="827"/>
        <v>0</v>
      </c>
      <c r="S723">
        <f t="shared" si="828"/>
        <v>0</v>
      </c>
      <c r="T723">
        <f t="shared" si="829"/>
        <v>0</v>
      </c>
      <c r="U723">
        <f t="shared" si="830"/>
        <v>0</v>
      </c>
      <c r="V723">
        <f t="shared" si="831"/>
        <v>0</v>
      </c>
      <c r="W723">
        <f t="shared" si="832"/>
        <v>0</v>
      </c>
      <c r="X723">
        <f t="shared" si="833"/>
        <v>0</v>
      </c>
      <c r="Y723">
        <f t="shared" si="834"/>
        <v>0</v>
      </c>
      <c r="AA723">
        <v>27721504</v>
      </c>
      <c r="AB723">
        <f t="shared" si="835"/>
        <v>6920.41</v>
      </c>
      <c r="AC723">
        <f t="shared" si="816"/>
        <v>6920.41</v>
      </c>
      <c r="AD723">
        <f t="shared" si="819"/>
        <v>0</v>
      </c>
      <c r="AE723">
        <f t="shared" si="820"/>
        <v>0</v>
      </c>
      <c r="AF723">
        <f t="shared" si="821"/>
        <v>0</v>
      </c>
      <c r="AG723">
        <f t="shared" si="836"/>
        <v>0</v>
      </c>
      <c r="AH723">
        <f t="shared" si="822"/>
        <v>0</v>
      </c>
      <c r="AI723">
        <f t="shared" si="823"/>
        <v>0</v>
      </c>
      <c r="AJ723">
        <f t="shared" si="837"/>
        <v>0</v>
      </c>
      <c r="AK723">
        <v>6920.41</v>
      </c>
      <c r="AL723">
        <v>6920.41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95</v>
      </c>
      <c r="AU723">
        <v>65</v>
      </c>
      <c r="AV723">
        <v>1</v>
      </c>
      <c r="AW723">
        <v>1</v>
      </c>
      <c r="AZ723">
        <v>1</v>
      </c>
      <c r="BA723">
        <v>1</v>
      </c>
      <c r="BB723">
        <v>1</v>
      </c>
      <c r="BC723">
        <v>1</v>
      </c>
      <c r="BD723" t="s">
        <v>6</v>
      </c>
      <c r="BE723" t="s">
        <v>6</v>
      </c>
      <c r="BF723" t="s">
        <v>6</v>
      </c>
      <c r="BG723" t="s">
        <v>6</v>
      </c>
      <c r="BH723">
        <v>3</v>
      </c>
      <c r="BI723">
        <v>2</v>
      </c>
      <c r="BJ723" t="s">
        <v>563</v>
      </c>
      <c r="BM723">
        <v>108001</v>
      </c>
      <c r="BN723">
        <v>0</v>
      </c>
      <c r="BO723" t="s">
        <v>6</v>
      </c>
      <c r="BP723">
        <v>0</v>
      </c>
      <c r="BQ723">
        <v>3</v>
      </c>
      <c r="BR723">
        <v>0</v>
      </c>
      <c r="BS723">
        <v>1</v>
      </c>
      <c r="BT723">
        <v>1</v>
      </c>
      <c r="BU723">
        <v>1</v>
      </c>
      <c r="BV723">
        <v>1</v>
      </c>
      <c r="BW723">
        <v>1</v>
      </c>
      <c r="BX723">
        <v>1</v>
      </c>
      <c r="BY723" t="s">
        <v>6</v>
      </c>
      <c r="BZ723">
        <v>95</v>
      </c>
      <c r="CA723">
        <v>65</v>
      </c>
      <c r="CF723">
        <v>0</v>
      </c>
      <c r="CG723">
        <v>0</v>
      </c>
      <c r="CM723">
        <v>0</v>
      </c>
      <c r="CN723" t="s">
        <v>6</v>
      </c>
      <c r="CO723">
        <v>0</v>
      </c>
      <c r="CP723">
        <f t="shared" si="838"/>
        <v>470.59</v>
      </c>
      <c r="CQ723">
        <f t="shared" si="839"/>
        <v>6920.41</v>
      </c>
      <c r="CR723">
        <f t="shared" si="840"/>
        <v>0</v>
      </c>
      <c r="CS723">
        <f t="shared" si="841"/>
        <v>0</v>
      </c>
      <c r="CT723">
        <f t="shared" si="842"/>
        <v>0</v>
      </c>
      <c r="CU723">
        <f t="shared" si="843"/>
        <v>0</v>
      </c>
      <c r="CV723">
        <f t="shared" si="844"/>
        <v>0</v>
      </c>
      <c r="CW723">
        <f t="shared" si="845"/>
        <v>0</v>
      </c>
      <c r="CX723">
        <f t="shared" si="846"/>
        <v>0</v>
      </c>
      <c r="CY723">
        <f t="shared" si="847"/>
        <v>0</v>
      </c>
      <c r="CZ723">
        <f t="shared" si="848"/>
        <v>0</v>
      </c>
      <c r="DC723" t="s">
        <v>6</v>
      </c>
      <c r="DD723" t="s">
        <v>6</v>
      </c>
      <c r="DE723" t="s">
        <v>6</v>
      </c>
      <c r="DF723" t="s">
        <v>6</v>
      </c>
      <c r="DG723" t="s">
        <v>6</v>
      </c>
      <c r="DH723" t="s">
        <v>6</v>
      </c>
      <c r="DI723" t="s">
        <v>6</v>
      </c>
      <c r="DJ723" t="s">
        <v>6</v>
      </c>
      <c r="DK723" t="s">
        <v>6</v>
      </c>
      <c r="DL723" t="s">
        <v>6</v>
      </c>
      <c r="DM723" t="s">
        <v>6</v>
      </c>
      <c r="DN723">
        <v>0</v>
      </c>
      <c r="DO723">
        <v>0</v>
      </c>
      <c r="DP723">
        <v>1</v>
      </c>
      <c r="DQ723">
        <v>1</v>
      </c>
      <c r="DU723">
        <v>1013</v>
      </c>
      <c r="DV723" t="s">
        <v>562</v>
      </c>
      <c r="DW723" t="s">
        <v>564</v>
      </c>
      <c r="DX723">
        <v>1</v>
      </c>
      <c r="EE723">
        <v>27028906</v>
      </c>
      <c r="EF723">
        <v>3</v>
      </c>
      <c r="EG723" t="s">
        <v>367</v>
      </c>
      <c r="EH723">
        <v>0</v>
      </c>
      <c r="EI723" t="s">
        <v>6</v>
      </c>
      <c r="EJ723">
        <v>2</v>
      </c>
      <c r="EK723">
        <v>108001</v>
      </c>
      <c r="EL723" t="s">
        <v>368</v>
      </c>
      <c r="EM723" t="s">
        <v>369</v>
      </c>
      <c r="EO723" t="s">
        <v>6</v>
      </c>
      <c r="EQ723">
        <v>0</v>
      </c>
      <c r="ER723">
        <v>6920.41</v>
      </c>
      <c r="ES723">
        <v>6920.41</v>
      </c>
      <c r="ET723">
        <v>0</v>
      </c>
      <c r="EU723">
        <v>0</v>
      </c>
      <c r="EV723">
        <v>0</v>
      </c>
      <c r="EW723">
        <v>0</v>
      </c>
      <c r="EX723">
        <v>0</v>
      </c>
      <c r="FQ723">
        <v>0</v>
      </c>
      <c r="FR723">
        <f t="shared" si="849"/>
        <v>0</v>
      </c>
      <c r="FS723">
        <v>0</v>
      </c>
      <c r="FX723">
        <v>95</v>
      </c>
      <c r="FY723">
        <v>65</v>
      </c>
      <c r="GA723" t="s">
        <v>6</v>
      </c>
      <c r="GD723">
        <v>0</v>
      </c>
      <c r="GF723">
        <v>354521160</v>
      </c>
      <c r="GG723">
        <v>2</v>
      </c>
      <c r="GH723">
        <v>1</v>
      </c>
      <c r="GI723">
        <v>-2</v>
      </c>
      <c r="GJ723">
        <v>0</v>
      </c>
      <c r="GK723">
        <f>ROUND(R723*(S12)/100,2)</f>
        <v>0</v>
      </c>
      <c r="GL723">
        <f t="shared" si="850"/>
        <v>0</v>
      </c>
      <c r="GM723">
        <f t="shared" si="851"/>
        <v>470.59</v>
      </c>
      <c r="GN723">
        <f t="shared" si="852"/>
        <v>0</v>
      </c>
      <c r="GO723">
        <f t="shared" si="853"/>
        <v>470.59</v>
      </c>
      <c r="GP723">
        <f t="shared" si="854"/>
        <v>0</v>
      </c>
      <c r="GR723">
        <v>0</v>
      </c>
      <c r="GS723">
        <v>3</v>
      </c>
      <c r="GT723">
        <v>0</v>
      </c>
      <c r="GU723" t="s">
        <v>6</v>
      </c>
      <c r="GV723">
        <f t="shared" si="855"/>
        <v>0</v>
      </c>
      <c r="GW723">
        <v>1</v>
      </c>
      <c r="GX723">
        <f t="shared" si="856"/>
        <v>0</v>
      </c>
      <c r="HA723">
        <v>0</v>
      </c>
      <c r="HB723">
        <v>0</v>
      </c>
      <c r="IK723">
        <v>0</v>
      </c>
    </row>
    <row r="724" spans="1:255" x14ac:dyDescent="0.2">
      <c r="A724" s="2">
        <v>17</v>
      </c>
      <c r="B724" s="2">
        <v>1</v>
      </c>
      <c r="C724" s="2">
        <f>ROW(SmtRes!A2095)</f>
        <v>2095</v>
      </c>
      <c r="D724" s="2">
        <f>ROW(EtalonRes!A2092)</f>
        <v>2092</v>
      </c>
      <c r="E724" s="2" t="s">
        <v>822</v>
      </c>
      <c r="F724" s="2" t="s">
        <v>375</v>
      </c>
      <c r="G724" s="2" t="s">
        <v>376</v>
      </c>
      <c r="H724" s="2" t="s">
        <v>18</v>
      </c>
      <c r="I724" s="2">
        <f>ROUND(20/100,9)</f>
        <v>0.2</v>
      </c>
      <c r="J724" s="2">
        <v>0</v>
      </c>
      <c r="K724" s="2"/>
      <c r="L724" s="2"/>
      <c r="M724" s="2"/>
      <c r="N724" s="2"/>
      <c r="O724" s="2">
        <f t="shared" si="824"/>
        <v>41.35</v>
      </c>
      <c r="P724" s="2">
        <f t="shared" si="825"/>
        <v>10.31</v>
      </c>
      <c r="Q724" s="2">
        <f t="shared" si="826"/>
        <v>0.06</v>
      </c>
      <c r="R724" s="2">
        <f t="shared" si="827"/>
        <v>0.03</v>
      </c>
      <c r="S724" s="2">
        <f t="shared" si="828"/>
        <v>30.98</v>
      </c>
      <c r="T724" s="2">
        <f t="shared" si="829"/>
        <v>0</v>
      </c>
      <c r="U724" s="2">
        <f t="shared" si="830"/>
        <v>3.258</v>
      </c>
      <c r="V724" s="2">
        <f t="shared" si="831"/>
        <v>2E-3</v>
      </c>
      <c r="W724" s="2">
        <f t="shared" si="832"/>
        <v>0</v>
      </c>
      <c r="X724" s="2">
        <f t="shared" si="833"/>
        <v>29.46</v>
      </c>
      <c r="Y724" s="2">
        <f t="shared" si="834"/>
        <v>20.16</v>
      </c>
      <c r="Z724" s="2"/>
      <c r="AA724" s="2">
        <v>27721505</v>
      </c>
      <c r="AB724" s="2">
        <f t="shared" si="835"/>
        <v>206.76</v>
      </c>
      <c r="AC724" s="2">
        <f t="shared" si="816"/>
        <v>51.53</v>
      </c>
      <c r="AD724" s="2">
        <f t="shared" si="819"/>
        <v>0.31</v>
      </c>
      <c r="AE724" s="2">
        <f t="shared" si="820"/>
        <v>0.14000000000000001</v>
      </c>
      <c r="AF724" s="2">
        <f t="shared" si="821"/>
        <v>154.91999999999999</v>
      </c>
      <c r="AG724" s="2">
        <f t="shared" si="836"/>
        <v>0</v>
      </c>
      <c r="AH724" s="2">
        <f t="shared" si="822"/>
        <v>16.29</v>
      </c>
      <c r="AI724" s="2">
        <f t="shared" si="823"/>
        <v>0.01</v>
      </c>
      <c r="AJ724" s="2">
        <f t="shared" si="837"/>
        <v>0</v>
      </c>
      <c r="AK724" s="2">
        <v>206.76</v>
      </c>
      <c r="AL724" s="2">
        <v>51.53</v>
      </c>
      <c r="AM724" s="2">
        <v>0.31</v>
      </c>
      <c r="AN724" s="2">
        <v>0.14000000000000001</v>
      </c>
      <c r="AO724" s="2">
        <v>154.91999999999999</v>
      </c>
      <c r="AP724" s="2">
        <v>0</v>
      </c>
      <c r="AQ724" s="2">
        <v>16.29</v>
      </c>
      <c r="AR724" s="2">
        <v>0.01</v>
      </c>
      <c r="AS724" s="2">
        <v>0</v>
      </c>
      <c r="AT724" s="2">
        <v>95</v>
      </c>
      <c r="AU724" s="2">
        <v>65</v>
      </c>
      <c r="AV724" s="2">
        <v>1</v>
      </c>
      <c r="AW724" s="2">
        <v>1</v>
      </c>
      <c r="AX724" s="2"/>
      <c r="AY724" s="2"/>
      <c r="AZ724" s="2">
        <v>1</v>
      </c>
      <c r="BA724" s="2">
        <v>1</v>
      </c>
      <c r="BB724" s="2">
        <v>1</v>
      </c>
      <c r="BC724" s="2">
        <v>1</v>
      </c>
      <c r="BD724" s="2" t="s">
        <v>6</v>
      </c>
      <c r="BE724" s="2" t="s">
        <v>6</v>
      </c>
      <c r="BF724" s="2" t="s">
        <v>6</v>
      </c>
      <c r="BG724" s="2" t="s">
        <v>6</v>
      </c>
      <c r="BH724" s="2">
        <v>0</v>
      </c>
      <c r="BI724" s="2">
        <v>2</v>
      </c>
      <c r="BJ724" s="2" t="s">
        <v>377</v>
      </c>
      <c r="BK724" s="2"/>
      <c r="BL724" s="2"/>
      <c r="BM724" s="2">
        <v>108001</v>
      </c>
      <c r="BN724" s="2">
        <v>0</v>
      </c>
      <c r="BO724" s="2" t="s">
        <v>6</v>
      </c>
      <c r="BP724" s="2">
        <v>0</v>
      </c>
      <c r="BQ724" s="2">
        <v>3</v>
      </c>
      <c r="BR724" s="2">
        <v>0</v>
      </c>
      <c r="BS724" s="2">
        <v>1</v>
      </c>
      <c r="BT724" s="2">
        <v>1</v>
      </c>
      <c r="BU724" s="2">
        <v>1</v>
      </c>
      <c r="BV724" s="2">
        <v>1</v>
      </c>
      <c r="BW724" s="2">
        <v>1</v>
      </c>
      <c r="BX724" s="2">
        <v>1</v>
      </c>
      <c r="BY724" s="2" t="s">
        <v>6</v>
      </c>
      <c r="BZ724" s="2">
        <v>95</v>
      </c>
      <c r="CA724" s="2">
        <v>65</v>
      </c>
      <c r="CB724" s="2"/>
      <c r="CC724" s="2"/>
      <c r="CD724" s="2"/>
      <c r="CE724" s="2"/>
      <c r="CF724" s="2">
        <v>0</v>
      </c>
      <c r="CG724" s="2">
        <v>0</v>
      </c>
      <c r="CH724" s="2"/>
      <c r="CI724" s="2"/>
      <c r="CJ724" s="2"/>
      <c r="CK724" s="2"/>
      <c r="CL724" s="2"/>
      <c r="CM724" s="2">
        <v>0</v>
      </c>
      <c r="CN724" s="2" t="s">
        <v>6</v>
      </c>
      <c r="CO724" s="2">
        <v>0</v>
      </c>
      <c r="CP724" s="2">
        <f t="shared" si="838"/>
        <v>41.35</v>
      </c>
      <c r="CQ724" s="2">
        <f t="shared" si="839"/>
        <v>51.53</v>
      </c>
      <c r="CR724" s="2">
        <f t="shared" si="840"/>
        <v>0.31</v>
      </c>
      <c r="CS724" s="2">
        <f t="shared" si="841"/>
        <v>0.14000000000000001</v>
      </c>
      <c r="CT724" s="2">
        <f t="shared" si="842"/>
        <v>154.91999999999999</v>
      </c>
      <c r="CU724" s="2">
        <f t="shared" si="843"/>
        <v>0</v>
      </c>
      <c r="CV724" s="2">
        <f t="shared" si="844"/>
        <v>16.29</v>
      </c>
      <c r="CW724" s="2">
        <f t="shared" si="845"/>
        <v>0.01</v>
      </c>
      <c r="CX724" s="2">
        <f t="shared" si="846"/>
        <v>0</v>
      </c>
      <c r="CY724" s="2">
        <f t="shared" si="847"/>
        <v>29.459500000000002</v>
      </c>
      <c r="CZ724" s="2">
        <f t="shared" si="848"/>
        <v>20.156500000000001</v>
      </c>
      <c r="DA724" s="2"/>
      <c r="DB724" s="2"/>
      <c r="DC724" s="2" t="s">
        <v>6</v>
      </c>
      <c r="DD724" s="2" t="s">
        <v>6</v>
      </c>
      <c r="DE724" s="2" t="s">
        <v>6</v>
      </c>
      <c r="DF724" s="2" t="s">
        <v>6</v>
      </c>
      <c r="DG724" s="2" t="s">
        <v>6</v>
      </c>
      <c r="DH724" s="2" t="s">
        <v>6</v>
      </c>
      <c r="DI724" s="2" t="s">
        <v>6</v>
      </c>
      <c r="DJ724" s="2" t="s">
        <v>6</v>
      </c>
      <c r="DK724" s="2" t="s">
        <v>6</v>
      </c>
      <c r="DL724" s="2" t="s">
        <v>6</v>
      </c>
      <c r="DM724" s="2" t="s">
        <v>6</v>
      </c>
      <c r="DN724" s="2">
        <v>0</v>
      </c>
      <c r="DO724" s="2">
        <v>0</v>
      </c>
      <c r="DP724" s="2">
        <v>1</v>
      </c>
      <c r="DQ724" s="2">
        <v>1</v>
      </c>
      <c r="DR724" s="2"/>
      <c r="DS724" s="2"/>
      <c r="DT724" s="2"/>
      <c r="DU724" s="2">
        <v>1003</v>
      </c>
      <c r="DV724" s="2" t="s">
        <v>18</v>
      </c>
      <c r="DW724" s="2" t="s">
        <v>18</v>
      </c>
      <c r="DX724" s="2">
        <v>100</v>
      </c>
      <c r="DY724" s="2"/>
      <c r="DZ724" s="2"/>
      <c r="EA724" s="2"/>
      <c r="EB724" s="2"/>
      <c r="EC724" s="2"/>
      <c r="ED724" s="2"/>
      <c r="EE724" s="2">
        <v>27028906</v>
      </c>
      <c r="EF724" s="2">
        <v>3</v>
      </c>
      <c r="EG724" s="2" t="s">
        <v>367</v>
      </c>
      <c r="EH724" s="2">
        <v>0</v>
      </c>
      <c r="EI724" s="2" t="s">
        <v>6</v>
      </c>
      <c r="EJ724" s="2">
        <v>2</v>
      </c>
      <c r="EK724" s="2">
        <v>108001</v>
      </c>
      <c r="EL724" s="2" t="s">
        <v>368</v>
      </c>
      <c r="EM724" s="2" t="s">
        <v>369</v>
      </c>
      <c r="EN724" s="2"/>
      <c r="EO724" s="2" t="s">
        <v>6</v>
      </c>
      <c r="EP724" s="2"/>
      <c r="EQ724" s="2">
        <v>0</v>
      </c>
      <c r="ER724" s="2">
        <v>206.76</v>
      </c>
      <c r="ES724" s="2">
        <v>51.53</v>
      </c>
      <c r="ET724" s="2">
        <v>0.31</v>
      </c>
      <c r="EU724" s="2">
        <v>0.14000000000000001</v>
      </c>
      <c r="EV724" s="2">
        <v>154.91999999999999</v>
      </c>
      <c r="EW724" s="2">
        <v>16.29</v>
      </c>
      <c r="EX724" s="2">
        <v>0.01</v>
      </c>
      <c r="EY724" s="2">
        <v>0</v>
      </c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>
        <v>0</v>
      </c>
      <c r="FR724" s="2">
        <f t="shared" si="849"/>
        <v>0</v>
      </c>
      <c r="FS724" s="2">
        <v>0</v>
      </c>
      <c r="FT724" s="2"/>
      <c r="FU724" s="2"/>
      <c r="FV724" s="2"/>
      <c r="FW724" s="2"/>
      <c r="FX724" s="2">
        <v>95</v>
      </c>
      <c r="FY724" s="2">
        <v>65</v>
      </c>
      <c r="FZ724" s="2"/>
      <c r="GA724" s="2" t="s">
        <v>6</v>
      </c>
      <c r="GB724" s="2"/>
      <c r="GC724" s="2"/>
      <c r="GD724" s="2">
        <v>0</v>
      </c>
      <c r="GE724" s="2"/>
      <c r="GF724" s="2">
        <v>-1776686347</v>
      </c>
      <c r="GG724" s="2">
        <v>2</v>
      </c>
      <c r="GH724" s="2">
        <v>1</v>
      </c>
      <c r="GI724" s="2">
        <v>-2</v>
      </c>
      <c r="GJ724" s="2">
        <v>0</v>
      </c>
      <c r="GK724" s="2">
        <f>ROUND(R724*(R12)/100,2)</f>
        <v>0</v>
      </c>
      <c r="GL724" s="2">
        <f t="shared" si="850"/>
        <v>0</v>
      </c>
      <c r="GM724" s="2">
        <f t="shared" si="851"/>
        <v>90.97</v>
      </c>
      <c r="GN724" s="2">
        <f t="shared" si="852"/>
        <v>0</v>
      </c>
      <c r="GO724" s="2">
        <f t="shared" si="853"/>
        <v>90.97</v>
      </c>
      <c r="GP724" s="2">
        <f t="shared" si="854"/>
        <v>0</v>
      </c>
      <c r="GQ724" s="2"/>
      <c r="GR724" s="2">
        <v>0</v>
      </c>
      <c r="GS724" s="2">
        <v>3</v>
      </c>
      <c r="GT724" s="2">
        <v>0</v>
      </c>
      <c r="GU724" s="2" t="s">
        <v>6</v>
      </c>
      <c r="GV724" s="2">
        <f t="shared" si="855"/>
        <v>0</v>
      </c>
      <c r="GW724" s="2">
        <v>1</v>
      </c>
      <c r="GX724" s="2">
        <f t="shared" si="856"/>
        <v>0</v>
      </c>
      <c r="GY724" s="2"/>
      <c r="GZ724" s="2"/>
      <c r="HA724" s="2">
        <v>0</v>
      </c>
      <c r="HB724" s="2">
        <v>0</v>
      </c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>
        <v>0</v>
      </c>
      <c r="IL724" s="2"/>
      <c r="IM724" s="2"/>
      <c r="IN724" s="2"/>
      <c r="IO724" s="2"/>
      <c r="IP724" s="2"/>
      <c r="IQ724" s="2"/>
      <c r="IR724" s="2"/>
      <c r="IS724" s="2"/>
      <c r="IT724" s="2"/>
      <c r="IU724" s="2"/>
    </row>
    <row r="725" spans="1:255" x14ac:dyDescent="0.2">
      <c r="A725">
        <v>17</v>
      </c>
      <c r="B725">
        <v>1</v>
      </c>
      <c r="C725">
        <f>ROW(SmtRes!A2102)</f>
        <v>2102</v>
      </c>
      <c r="D725">
        <f>ROW(EtalonRes!A2098)</f>
        <v>2098</v>
      </c>
      <c r="E725" t="s">
        <v>822</v>
      </c>
      <c r="F725" t="s">
        <v>375</v>
      </c>
      <c r="G725" t="s">
        <v>376</v>
      </c>
      <c r="H725" t="s">
        <v>18</v>
      </c>
      <c r="I725">
        <f>ROUND(20/100,9)</f>
        <v>0.2</v>
      </c>
      <c r="J725">
        <v>0</v>
      </c>
      <c r="O725">
        <f t="shared" si="824"/>
        <v>41.35</v>
      </c>
      <c r="P725">
        <f t="shared" si="825"/>
        <v>10.31</v>
      </c>
      <c r="Q725">
        <f t="shared" si="826"/>
        <v>0.06</v>
      </c>
      <c r="R725">
        <f t="shared" si="827"/>
        <v>0.03</v>
      </c>
      <c r="S725">
        <f t="shared" si="828"/>
        <v>30.98</v>
      </c>
      <c r="T725">
        <f t="shared" si="829"/>
        <v>0</v>
      </c>
      <c r="U725">
        <f t="shared" si="830"/>
        <v>3.258</v>
      </c>
      <c r="V725">
        <f t="shared" si="831"/>
        <v>2E-3</v>
      </c>
      <c r="W725">
        <f t="shared" si="832"/>
        <v>0</v>
      </c>
      <c r="X725">
        <f t="shared" si="833"/>
        <v>29.46</v>
      </c>
      <c r="Y725">
        <f t="shared" si="834"/>
        <v>20.16</v>
      </c>
      <c r="AA725">
        <v>27721504</v>
      </c>
      <c r="AB725">
        <f t="shared" si="835"/>
        <v>206.76</v>
      </c>
      <c r="AC725">
        <f t="shared" si="816"/>
        <v>51.53</v>
      </c>
      <c r="AD725">
        <f t="shared" si="819"/>
        <v>0.31</v>
      </c>
      <c r="AE725">
        <f t="shared" si="820"/>
        <v>0.14000000000000001</v>
      </c>
      <c r="AF725">
        <f t="shared" si="821"/>
        <v>154.91999999999999</v>
      </c>
      <c r="AG725">
        <f t="shared" si="836"/>
        <v>0</v>
      </c>
      <c r="AH725">
        <f t="shared" si="822"/>
        <v>16.29</v>
      </c>
      <c r="AI725">
        <f t="shared" si="823"/>
        <v>0.01</v>
      </c>
      <c r="AJ725">
        <f t="shared" si="837"/>
        <v>0</v>
      </c>
      <c r="AK725">
        <v>206.76</v>
      </c>
      <c r="AL725">
        <v>51.53</v>
      </c>
      <c r="AM725">
        <v>0.31</v>
      </c>
      <c r="AN725">
        <v>0.14000000000000001</v>
      </c>
      <c r="AO725">
        <v>154.91999999999999</v>
      </c>
      <c r="AP725">
        <v>0</v>
      </c>
      <c r="AQ725">
        <v>16.29</v>
      </c>
      <c r="AR725">
        <v>0.01</v>
      </c>
      <c r="AS725">
        <v>0</v>
      </c>
      <c r="AT725">
        <v>95</v>
      </c>
      <c r="AU725">
        <v>65</v>
      </c>
      <c r="AV725">
        <v>1</v>
      </c>
      <c r="AW725">
        <v>1</v>
      </c>
      <c r="AZ725">
        <v>1</v>
      </c>
      <c r="BA725">
        <v>1</v>
      </c>
      <c r="BB725">
        <v>1</v>
      </c>
      <c r="BC725">
        <v>1</v>
      </c>
      <c r="BD725" t="s">
        <v>6</v>
      </c>
      <c r="BE725" t="s">
        <v>6</v>
      </c>
      <c r="BF725" t="s">
        <v>6</v>
      </c>
      <c r="BG725" t="s">
        <v>6</v>
      </c>
      <c r="BH725">
        <v>0</v>
      </c>
      <c r="BI725">
        <v>2</v>
      </c>
      <c r="BJ725" t="s">
        <v>377</v>
      </c>
      <c r="BM725">
        <v>108001</v>
      </c>
      <c r="BN725">
        <v>0</v>
      </c>
      <c r="BO725" t="s">
        <v>6</v>
      </c>
      <c r="BP725">
        <v>0</v>
      </c>
      <c r="BQ725">
        <v>3</v>
      </c>
      <c r="BR725">
        <v>0</v>
      </c>
      <c r="BS725">
        <v>1</v>
      </c>
      <c r="BT725">
        <v>1</v>
      </c>
      <c r="BU725">
        <v>1</v>
      </c>
      <c r="BV725">
        <v>1</v>
      </c>
      <c r="BW725">
        <v>1</v>
      </c>
      <c r="BX725">
        <v>1</v>
      </c>
      <c r="BY725" t="s">
        <v>6</v>
      </c>
      <c r="BZ725">
        <v>95</v>
      </c>
      <c r="CA725">
        <v>65</v>
      </c>
      <c r="CF725">
        <v>0</v>
      </c>
      <c r="CG725">
        <v>0</v>
      </c>
      <c r="CM725">
        <v>0</v>
      </c>
      <c r="CN725" t="s">
        <v>6</v>
      </c>
      <c r="CO725">
        <v>0</v>
      </c>
      <c r="CP725">
        <f t="shared" si="838"/>
        <v>41.35</v>
      </c>
      <c r="CQ725">
        <f t="shared" si="839"/>
        <v>51.53</v>
      </c>
      <c r="CR725">
        <f t="shared" si="840"/>
        <v>0.31</v>
      </c>
      <c r="CS725">
        <f t="shared" si="841"/>
        <v>0.14000000000000001</v>
      </c>
      <c r="CT725">
        <f t="shared" si="842"/>
        <v>154.91999999999999</v>
      </c>
      <c r="CU725">
        <f t="shared" si="843"/>
        <v>0</v>
      </c>
      <c r="CV725">
        <f t="shared" si="844"/>
        <v>16.29</v>
      </c>
      <c r="CW725">
        <f t="shared" si="845"/>
        <v>0.01</v>
      </c>
      <c r="CX725">
        <f t="shared" si="846"/>
        <v>0</v>
      </c>
      <c r="CY725">
        <f t="shared" si="847"/>
        <v>29.459500000000002</v>
      </c>
      <c r="CZ725">
        <f t="shared" si="848"/>
        <v>20.156500000000001</v>
      </c>
      <c r="DC725" t="s">
        <v>6</v>
      </c>
      <c r="DD725" t="s">
        <v>6</v>
      </c>
      <c r="DE725" t="s">
        <v>6</v>
      </c>
      <c r="DF725" t="s">
        <v>6</v>
      </c>
      <c r="DG725" t="s">
        <v>6</v>
      </c>
      <c r="DH725" t="s">
        <v>6</v>
      </c>
      <c r="DI725" t="s">
        <v>6</v>
      </c>
      <c r="DJ725" t="s">
        <v>6</v>
      </c>
      <c r="DK725" t="s">
        <v>6</v>
      </c>
      <c r="DL725" t="s">
        <v>6</v>
      </c>
      <c r="DM725" t="s">
        <v>6</v>
      </c>
      <c r="DN725">
        <v>0</v>
      </c>
      <c r="DO725">
        <v>0</v>
      </c>
      <c r="DP725">
        <v>1</v>
      </c>
      <c r="DQ725">
        <v>1</v>
      </c>
      <c r="DU725">
        <v>1003</v>
      </c>
      <c r="DV725" t="s">
        <v>18</v>
      </c>
      <c r="DW725" t="s">
        <v>18</v>
      </c>
      <c r="DX725">
        <v>100</v>
      </c>
      <c r="EE725">
        <v>27028906</v>
      </c>
      <c r="EF725">
        <v>3</v>
      </c>
      <c r="EG725" t="s">
        <v>367</v>
      </c>
      <c r="EH725">
        <v>0</v>
      </c>
      <c r="EI725" t="s">
        <v>6</v>
      </c>
      <c r="EJ725">
        <v>2</v>
      </c>
      <c r="EK725">
        <v>108001</v>
      </c>
      <c r="EL725" t="s">
        <v>368</v>
      </c>
      <c r="EM725" t="s">
        <v>369</v>
      </c>
      <c r="EO725" t="s">
        <v>6</v>
      </c>
      <c r="EQ725">
        <v>0</v>
      </c>
      <c r="ER725">
        <v>206.76</v>
      </c>
      <c r="ES725">
        <v>51.53</v>
      </c>
      <c r="ET725">
        <v>0.31</v>
      </c>
      <c r="EU725">
        <v>0.14000000000000001</v>
      </c>
      <c r="EV725">
        <v>154.91999999999999</v>
      </c>
      <c r="EW725">
        <v>16.29</v>
      </c>
      <c r="EX725">
        <v>0.01</v>
      </c>
      <c r="EY725">
        <v>0</v>
      </c>
      <c r="FQ725">
        <v>0</v>
      </c>
      <c r="FR725">
        <f t="shared" si="849"/>
        <v>0</v>
      </c>
      <c r="FS725">
        <v>0</v>
      </c>
      <c r="FX725">
        <v>95</v>
      </c>
      <c r="FY725">
        <v>65</v>
      </c>
      <c r="GA725" t="s">
        <v>6</v>
      </c>
      <c r="GD725">
        <v>0</v>
      </c>
      <c r="GF725">
        <v>-1776686347</v>
      </c>
      <c r="GG725">
        <v>2</v>
      </c>
      <c r="GH725">
        <v>1</v>
      </c>
      <c r="GI725">
        <v>-2</v>
      </c>
      <c r="GJ725">
        <v>0</v>
      </c>
      <c r="GK725">
        <f>ROUND(R725*(S12)/100,2)</f>
        <v>0</v>
      </c>
      <c r="GL725">
        <f t="shared" si="850"/>
        <v>0</v>
      </c>
      <c r="GM725">
        <f t="shared" si="851"/>
        <v>90.97</v>
      </c>
      <c r="GN725">
        <f t="shared" si="852"/>
        <v>0</v>
      </c>
      <c r="GO725">
        <f t="shared" si="853"/>
        <v>90.97</v>
      </c>
      <c r="GP725">
        <f t="shared" si="854"/>
        <v>0</v>
      </c>
      <c r="GR725">
        <v>0</v>
      </c>
      <c r="GS725">
        <v>0</v>
      </c>
      <c r="GT725">
        <v>0</v>
      </c>
      <c r="GU725" t="s">
        <v>6</v>
      </c>
      <c r="GV725">
        <f t="shared" si="855"/>
        <v>0</v>
      </c>
      <c r="GW725">
        <v>1</v>
      </c>
      <c r="GX725">
        <f t="shared" si="856"/>
        <v>0</v>
      </c>
      <c r="HA725">
        <v>0</v>
      </c>
      <c r="HB725">
        <v>0</v>
      </c>
      <c r="IK725">
        <v>0</v>
      </c>
    </row>
    <row r="726" spans="1:255" x14ac:dyDescent="0.2">
      <c r="A726" s="2">
        <v>18</v>
      </c>
      <c r="B726" s="2">
        <v>1</v>
      </c>
      <c r="C726" s="2">
        <v>2094</v>
      </c>
      <c r="D726" s="2"/>
      <c r="E726" s="2" t="s">
        <v>823</v>
      </c>
      <c r="F726" s="2" t="s">
        <v>379</v>
      </c>
      <c r="G726" s="2" t="s">
        <v>380</v>
      </c>
      <c r="H726" s="2" t="s">
        <v>18</v>
      </c>
      <c r="I726" s="2">
        <f>I724*J726</f>
        <v>0.2</v>
      </c>
      <c r="J726" s="2">
        <v>1</v>
      </c>
      <c r="K726" s="2"/>
      <c r="L726" s="2"/>
      <c r="M726" s="2"/>
      <c r="N726" s="2"/>
      <c r="O726" s="2">
        <f t="shared" si="824"/>
        <v>22.95</v>
      </c>
      <c r="P726" s="2">
        <f t="shared" si="825"/>
        <v>22.95</v>
      </c>
      <c r="Q726" s="2">
        <f t="shared" si="826"/>
        <v>0</v>
      </c>
      <c r="R726" s="2">
        <f t="shared" si="827"/>
        <v>0</v>
      </c>
      <c r="S726" s="2">
        <f t="shared" si="828"/>
        <v>0</v>
      </c>
      <c r="T726" s="2">
        <f t="shared" si="829"/>
        <v>0</v>
      </c>
      <c r="U726" s="2">
        <f t="shared" si="830"/>
        <v>0</v>
      </c>
      <c r="V726" s="2">
        <f t="shared" si="831"/>
        <v>0</v>
      </c>
      <c r="W726" s="2">
        <f t="shared" si="832"/>
        <v>0</v>
      </c>
      <c r="X726" s="2">
        <f t="shared" si="833"/>
        <v>0</v>
      </c>
      <c r="Y726" s="2">
        <f t="shared" si="834"/>
        <v>0</v>
      </c>
      <c r="Z726" s="2"/>
      <c r="AA726" s="2">
        <v>27721505</v>
      </c>
      <c r="AB726" s="2">
        <f t="shared" si="835"/>
        <v>114.75</v>
      </c>
      <c r="AC726" s="2">
        <f t="shared" si="816"/>
        <v>114.75</v>
      </c>
      <c r="AD726" s="2">
        <f t="shared" si="819"/>
        <v>0</v>
      </c>
      <c r="AE726" s="2">
        <f t="shared" si="820"/>
        <v>0</v>
      </c>
      <c r="AF726" s="2">
        <f t="shared" si="821"/>
        <v>0</v>
      </c>
      <c r="AG726" s="2">
        <f t="shared" si="836"/>
        <v>0</v>
      </c>
      <c r="AH726" s="2">
        <f t="shared" si="822"/>
        <v>0</v>
      </c>
      <c r="AI726" s="2">
        <f t="shared" si="823"/>
        <v>0</v>
      </c>
      <c r="AJ726" s="2">
        <f t="shared" si="837"/>
        <v>0</v>
      </c>
      <c r="AK726" s="2">
        <v>114.75</v>
      </c>
      <c r="AL726" s="2">
        <v>114.75</v>
      </c>
      <c r="AM726" s="2">
        <v>0</v>
      </c>
      <c r="AN726" s="2">
        <v>0</v>
      </c>
      <c r="AO726" s="2">
        <v>0</v>
      </c>
      <c r="AP726" s="2">
        <v>0</v>
      </c>
      <c r="AQ726" s="2">
        <v>0</v>
      </c>
      <c r="AR726" s="2">
        <v>0</v>
      </c>
      <c r="AS726" s="2">
        <v>0</v>
      </c>
      <c r="AT726" s="2">
        <v>95</v>
      </c>
      <c r="AU726" s="2">
        <v>65</v>
      </c>
      <c r="AV726" s="2">
        <v>1</v>
      </c>
      <c r="AW726" s="2">
        <v>1</v>
      </c>
      <c r="AX726" s="2"/>
      <c r="AY726" s="2"/>
      <c r="AZ726" s="2">
        <v>1</v>
      </c>
      <c r="BA726" s="2">
        <v>1</v>
      </c>
      <c r="BB726" s="2">
        <v>1</v>
      </c>
      <c r="BC726" s="2">
        <v>1</v>
      </c>
      <c r="BD726" s="2" t="s">
        <v>6</v>
      </c>
      <c r="BE726" s="2" t="s">
        <v>6</v>
      </c>
      <c r="BF726" s="2" t="s">
        <v>6</v>
      </c>
      <c r="BG726" s="2" t="s">
        <v>6</v>
      </c>
      <c r="BH726" s="2">
        <v>3</v>
      </c>
      <c r="BI726" s="2">
        <v>2</v>
      </c>
      <c r="BJ726" s="2" t="s">
        <v>381</v>
      </c>
      <c r="BK726" s="2"/>
      <c r="BL726" s="2"/>
      <c r="BM726" s="2">
        <v>108001</v>
      </c>
      <c r="BN726" s="2">
        <v>0</v>
      </c>
      <c r="BO726" s="2" t="s">
        <v>6</v>
      </c>
      <c r="BP726" s="2">
        <v>0</v>
      </c>
      <c r="BQ726" s="2">
        <v>3</v>
      </c>
      <c r="BR726" s="2">
        <v>0</v>
      </c>
      <c r="BS726" s="2">
        <v>1</v>
      </c>
      <c r="BT726" s="2">
        <v>1</v>
      </c>
      <c r="BU726" s="2">
        <v>1</v>
      </c>
      <c r="BV726" s="2">
        <v>1</v>
      </c>
      <c r="BW726" s="2">
        <v>1</v>
      </c>
      <c r="BX726" s="2">
        <v>1</v>
      </c>
      <c r="BY726" s="2" t="s">
        <v>6</v>
      </c>
      <c r="BZ726" s="2">
        <v>95</v>
      </c>
      <c r="CA726" s="2">
        <v>65</v>
      </c>
      <c r="CB726" s="2"/>
      <c r="CC726" s="2"/>
      <c r="CD726" s="2"/>
      <c r="CE726" s="2"/>
      <c r="CF726" s="2">
        <v>0</v>
      </c>
      <c r="CG726" s="2">
        <v>0</v>
      </c>
      <c r="CH726" s="2"/>
      <c r="CI726" s="2"/>
      <c r="CJ726" s="2"/>
      <c r="CK726" s="2"/>
      <c r="CL726" s="2"/>
      <c r="CM726" s="2">
        <v>0</v>
      </c>
      <c r="CN726" s="2" t="s">
        <v>6</v>
      </c>
      <c r="CO726" s="2">
        <v>0</v>
      </c>
      <c r="CP726" s="2">
        <f t="shared" si="838"/>
        <v>22.95</v>
      </c>
      <c r="CQ726" s="2">
        <f t="shared" si="839"/>
        <v>114.75</v>
      </c>
      <c r="CR726" s="2">
        <f t="shared" si="840"/>
        <v>0</v>
      </c>
      <c r="CS726" s="2">
        <f t="shared" si="841"/>
        <v>0</v>
      </c>
      <c r="CT726" s="2">
        <f t="shared" si="842"/>
        <v>0</v>
      </c>
      <c r="CU726" s="2">
        <f t="shared" si="843"/>
        <v>0</v>
      </c>
      <c r="CV726" s="2">
        <f t="shared" si="844"/>
        <v>0</v>
      </c>
      <c r="CW726" s="2">
        <f t="shared" si="845"/>
        <v>0</v>
      </c>
      <c r="CX726" s="2">
        <f t="shared" si="846"/>
        <v>0</v>
      </c>
      <c r="CY726" s="2">
        <f t="shared" si="847"/>
        <v>0</v>
      </c>
      <c r="CZ726" s="2">
        <f t="shared" si="848"/>
        <v>0</v>
      </c>
      <c r="DA726" s="2"/>
      <c r="DB726" s="2"/>
      <c r="DC726" s="2" t="s">
        <v>6</v>
      </c>
      <c r="DD726" s="2" t="s">
        <v>6</v>
      </c>
      <c r="DE726" s="2" t="s">
        <v>6</v>
      </c>
      <c r="DF726" s="2" t="s">
        <v>6</v>
      </c>
      <c r="DG726" s="2" t="s">
        <v>6</v>
      </c>
      <c r="DH726" s="2" t="s">
        <v>6</v>
      </c>
      <c r="DI726" s="2" t="s">
        <v>6</v>
      </c>
      <c r="DJ726" s="2" t="s">
        <v>6</v>
      </c>
      <c r="DK726" s="2" t="s">
        <v>6</v>
      </c>
      <c r="DL726" s="2" t="s">
        <v>6</v>
      </c>
      <c r="DM726" s="2" t="s">
        <v>6</v>
      </c>
      <c r="DN726" s="2">
        <v>0</v>
      </c>
      <c r="DO726" s="2">
        <v>0</v>
      </c>
      <c r="DP726" s="2">
        <v>1</v>
      </c>
      <c r="DQ726" s="2">
        <v>1</v>
      </c>
      <c r="DR726" s="2"/>
      <c r="DS726" s="2"/>
      <c r="DT726" s="2"/>
      <c r="DU726" s="2">
        <v>1003</v>
      </c>
      <c r="DV726" s="2" t="s">
        <v>18</v>
      </c>
      <c r="DW726" s="2" t="s">
        <v>18</v>
      </c>
      <c r="DX726" s="2">
        <v>100</v>
      </c>
      <c r="DY726" s="2"/>
      <c r="DZ726" s="2"/>
      <c r="EA726" s="2"/>
      <c r="EB726" s="2"/>
      <c r="EC726" s="2"/>
      <c r="ED726" s="2"/>
      <c r="EE726" s="2">
        <v>27028906</v>
      </c>
      <c r="EF726" s="2">
        <v>3</v>
      </c>
      <c r="EG726" s="2" t="s">
        <v>367</v>
      </c>
      <c r="EH726" s="2">
        <v>0</v>
      </c>
      <c r="EI726" s="2" t="s">
        <v>6</v>
      </c>
      <c r="EJ726" s="2">
        <v>2</v>
      </c>
      <c r="EK726" s="2">
        <v>108001</v>
      </c>
      <c r="EL726" s="2" t="s">
        <v>368</v>
      </c>
      <c r="EM726" s="2" t="s">
        <v>369</v>
      </c>
      <c r="EN726" s="2"/>
      <c r="EO726" s="2" t="s">
        <v>6</v>
      </c>
      <c r="EP726" s="2"/>
      <c r="EQ726" s="2">
        <v>0</v>
      </c>
      <c r="ER726" s="2">
        <v>114.75</v>
      </c>
      <c r="ES726" s="2">
        <v>114.75</v>
      </c>
      <c r="ET726" s="2">
        <v>0</v>
      </c>
      <c r="EU726" s="2">
        <v>0</v>
      </c>
      <c r="EV726" s="2">
        <v>0</v>
      </c>
      <c r="EW726" s="2">
        <v>0</v>
      </c>
      <c r="EX726" s="2">
        <v>0</v>
      </c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>
        <v>0</v>
      </c>
      <c r="FR726" s="2">
        <f t="shared" si="849"/>
        <v>0</v>
      </c>
      <c r="FS726" s="2">
        <v>0</v>
      </c>
      <c r="FT726" s="2"/>
      <c r="FU726" s="2"/>
      <c r="FV726" s="2"/>
      <c r="FW726" s="2"/>
      <c r="FX726" s="2">
        <v>95</v>
      </c>
      <c r="FY726" s="2">
        <v>65</v>
      </c>
      <c r="FZ726" s="2"/>
      <c r="GA726" s="2" t="s">
        <v>6</v>
      </c>
      <c r="GB726" s="2"/>
      <c r="GC726" s="2"/>
      <c r="GD726" s="2">
        <v>0</v>
      </c>
      <c r="GE726" s="2"/>
      <c r="GF726" s="2">
        <v>1062154019</v>
      </c>
      <c r="GG726" s="2">
        <v>2</v>
      </c>
      <c r="GH726" s="2">
        <v>1</v>
      </c>
      <c r="GI726" s="2">
        <v>-2</v>
      </c>
      <c r="GJ726" s="2">
        <v>0</v>
      </c>
      <c r="GK726" s="2">
        <f>ROUND(R726*(R12)/100,2)</f>
        <v>0</v>
      </c>
      <c r="GL726" s="2">
        <f t="shared" si="850"/>
        <v>0</v>
      </c>
      <c r="GM726" s="2">
        <f t="shared" si="851"/>
        <v>22.95</v>
      </c>
      <c r="GN726" s="2">
        <f t="shared" si="852"/>
        <v>0</v>
      </c>
      <c r="GO726" s="2">
        <f t="shared" si="853"/>
        <v>22.95</v>
      </c>
      <c r="GP726" s="2">
        <f t="shared" si="854"/>
        <v>0</v>
      </c>
      <c r="GQ726" s="2"/>
      <c r="GR726" s="2">
        <v>0</v>
      </c>
      <c r="GS726" s="2">
        <v>3</v>
      </c>
      <c r="GT726" s="2">
        <v>0</v>
      </c>
      <c r="GU726" s="2" t="s">
        <v>6</v>
      </c>
      <c r="GV726" s="2">
        <f t="shared" si="855"/>
        <v>0</v>
      </c>
      <c r="GW726" s="2">
        <v>1</v>
      </c>
      <c r="GX726" s="2">
        <f t="shared" si="856"/>
        <v>0</v>
      </c>
      <c r="GY726" s="2"/>
      <c r="GZ726" s="2"/>
      <c r="HA726" s="2">
        <v>0</v>
      </c>
      <c r="HB726" s="2">
        <v>0</v>
      </c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>
        <v>0</v>
      </c>
      <c r="IL726" s="2"/>
      <c r="IM726" s="2"/>
      <c r="IN726" s="2"/>
      <c r="IO726" s="2"/>
      <c r="IP726" s="2"/>
      <c r="IQ726" s="2"/>
      <c r="IR726" s="2"/>
      <c r="IS726" s="2"/>
      <c r="IT726" s="2"/>
      <c r="IU726" s="2"/>
    </row>
    <row r="727" spans="1:255" x14ac:dyDescent="0.2">
      <c r="A727">
        <v>18</v>
      </c>
      <c r="B727">
        <v>1</v>
      </c>
      <c r="C727">
        <v>2101</v>
      </c>
      <c r="E727" t="s">
        <v>823</v>
      </c>
      <c r="F727" t="s">
        <v>379</v>
      </c>
      <c r="G727" t="s">
        <v>380</v>
      </c>
      <c r="H727" t="s">
        <v>18</v>
      </c>
      <c r="I727">
        <f>I725*J727</f>
        <v>0.2</v>
      </c>
      <c r="J727">
        <v>1</v>
      </c>
      <c r="O727">
        <f t="shared" si="824"/>
        <v>22.95</v>
      </c>
      <c r="P727">
        <f t="shared" si="825"/>
        <v>22.95</v>
      </c>
      <c r="Q727">
        <f t="shared" si="826"/>
        <v>0</v>
      </c>
      <c r="R727">
        <f t="shared" si="827"/>
        <v>0</v>
      </c>
      <c r="S727">
        <f t="shared" si="828"/>
        <v>0</v>
      </c>
      <c r="T727">
        <f t="shared" si="829"/>
        <v>0</v>
      </c>
      <c r="U727">
        <f t="shared" si="830"/>
        <v>0</v>
      </c>
      <c r="V727">
        <f t="shared" si="831"/>
        <v>0</v>
      </c>
      <c r="W727">
        <f t="shared" si="832"/>
        <v>0</v>
      </c>
      <c r="X727">
        <f t="shared" si="833"/>
        <v>0</v>
      </c>
      <c r="Y727">
        <f t="shared" si="834"/>
        <v>0</v>
      </c>
      <c r="AA727">
        <v>27721504</v>
      </c>
      <c r="AB727">
        <f t="shared" si="835"/>
        <v>114.75</v>
      </c>
      <c r="AC727">
        <f t="shared" si="816"/>
        <v>114.75</v>
      </c>
      <c r="AD727">
        <f t="shared" si="819"/>
        <v>0</v>
      </c>
      <c r="AE727">
        <f t="shared" si="820"/>
        <v>0</v>
      </c>
      <c r="AF727">
        <f t="shared" si="821"/>
        <v>0</v>
      </c>
      <c r="AG727">
        <f t="shared" si="836"/>
        <v>0</v>
      </c>
      <c r="AH727">
        <f t="shared" si="822"/>
        <v>0</v>
      </c>
      <c r="AI727">
        <f t="shared" si="823"/>
        <v>0</v>
      </c>
      <c r="AJ727">
        <f t="shared" si="837"/>
        <v>0</v>
      </c>
      <c r="AK727">
        <v>114.75</v>
      </c>
      <c r="AL727">
        <v>114.75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95</v>
      </c>
      <c r="AU727">
        <v>65</v>
      </c>
      <c r="AV727">
        <v>1</v>
      </c>
      <c r="AW727">
        <v>1</v>
      </c>
      <c r="AZ727">
        <v>1</v>
      </c>
      <c r="BA727">
        <v>1</v>
      </c>
      <c r="BB727">
        <v>1</v>
      </c>
      <c r="BC727">
        <v>1</v>
      </c>
      <c r="BD727" t="s">
        <v>6</v>
      </c>
      <c r="BE727" t="s">
        <v>6</v>
      </c>
      <c r="BF727" t="s">
        <v>6</v>
      </c>
      <c r="BG727" t="s">
        <v>6</v>
      </c>
      <c r="BH727">
        <v>3</v>
      </c>
      <c r="BI727">
        <v>2</v>
      </c>
      <c r="BJ727" t="s">
        <v>381</v>
      </c>
      <c r="BM727">
        <v>108001</v>
      </c>
      <c r="BN727">
        <v>0</v>
      </c>
      <c r="BO727" t="s">
        <v>6</v>
      </c>
      <c r="BP727">
        <v>0</v>
      </c>
      <c r="BQ727">
        <v>3</v>
      </c>
      <c r="BR727">
        <v>0</v>
      </c>
      <c r="BS727">
        <v>1</v>
      </c>
      <c r="BT727">
        <v>1</v>
      </c>
      <c r="BU727">
        <v>1</v>
      </c>
      <c r="BV727">
        <v>1</v>
      </c>
      <c r="BW727">
        <v>1</v>
      </c>
      <c r="BX727">
        <v>1</v>
      </c>
      <c r="BY727" t="s">
        <v>6</v>
      </c>
      <c r="BZ727">
        <v>95</v>
      </c>
      <c r="CA727">
        <v>65</v>
      </c>
      <c r="CF727">
        <v>0</v>
      </c>
      <c r="CG727">
        <v>0</v>
      </c>
      <c r="CM727">
        <v>0</v>
      </c>
      <c r="CN727" t="s">
        <v>6</v>
      </c>
      <c r="CO727">
        <v>0</v>
      </c>
      <c r="CP727">
        <f t="shared" si="838"/>
        <v>22.95</v>
      </c>
      <c r="CQ727">
        <f t="shared" si="839"/>
        <v>114.75</v>
      </c>
      <c r="CR727">
        <f t="shared" si="840"/>
        <v>0</v>
      </c>
      <c r="CS727">
        <f t="shared" si="841"/>
        <v>0</v>
      </c>
      <c r="CT727">
        <f t="shared" si="842"/>
        <v>0</v>
      </c>
      <c r="CU727">
        <f t="shared" si="843"/>
        <v>0</v>
      </c>
      <c r="CV727">
        <f t="shared" si="844"/>
        <v>0</v>
      </c>
      <c r="CW727">
        <f t="shared" si="845"/>
        <v>0</v>
      </c>
      <c r="CX727">
        <f t="shared" si="846"/>
        <v>0</v>
      </c>
      <c r="CY727">
        <f t="shared" si="847"/>
        <v>0</v>
      </c>
      <c r="CZ727">
        <f t="shared" si="848"/>
        <v>0</v>
      </c>
      <c r="DC727" t="s">
        <v>6</v>
      </c>
      <c r="DD727" t="s">
        <v>6</v>
      </c>
      <c r="DE727" t="s">
        <v>6</v>
      </c>
      <c r="DF727" t="s">
        <v>6</v>
      </c>
      <c r="DG727" t="s">
        <v>6</v>
      </c>
      <c r="DH727" t="s">
        <v>6</v>
      </c>
      <c r="DI727" t="s">
        <v>6</v>
      </c>
      <c r="DJ727" t="s">
        <v>6</v>
      </c>
      <c r="DK727" t="s">
        <v>6</v>
      </c>
      <c r="DL727" t="s">
        <v>6</v>
      </c>
      <c r="DM727" t="s">
        <v>6</v>
      </c>
      <c r="DN727">
        <v>0</v>
      </c>
      <c r="DO727">
        <v>0</v>
      </c>
      <c r="DP727">
        <v>1</v>
      </c>
      <c r="DQ727">
        <v>1</v>
      </c>
      <c r="DU727">
        <v>1003</v>
      </c>
      <c r="DV727" t="s">
        <v>18</v>
      </c>
      <c r="DW727" t="s">
        <v>18</v>
      </c>
      <c r="DX727">
        <v>100</v>
      </c>
      <c r="EE727">
        <v>27028906</v>
      </c>
      <c r="EF727">
        <v>3</v>
      </c>
      <c r="EG727" t="s">
        <v>367</v>
      </c>
      <c r="EH727">
        <v>0</v>
      </c>
      <c r="EI727" t="s">
        <v>6</v>
      </c>
      <c r="EJ727">
        <v>2</v>
      </c>
      <c r="EK727">
        <v>108001</v>
      </c>
      <c r="EL727" t="s">
        <v>368</v>
      </c>
      <c r="EM727" t="s">
        <v>369</v>
      </c>
      <c r="EO727" t="s">
        <v>6</v>
      </c>
      <c r="EQ727">
        <v>0</v>
      </c>
      <c r="ER727">
        <v>114.75</v>
      </c>
      <c r="ES727">
        <v>114.75</v>
      </c>
      <c r="ET727">
        <v>0</v>
      </c>
      <c r="EU727">
        <v>0</v>
      </c>
      <c r="EV727">
        <v>0</v>
      </c>
      <c r="EW727">
        <v>0</v>
      </c>
      <c r="EX727">
        <v>0</v>
      </c>
      <c r="FQ727">
        <v>0</v>
      </c>
      <c r="FR727">
        <f t="shared" si="849"/>
        <v>0</v>
      </c>
      <c r="FS727">
        <v>0</v>
      </c>
      <c r="FX727">
        <v>95</v>
      </c>
      <c r="FY727">
        <v>65</v>
      </c>
      <c r="GA727" t="s">
        <v>6</v>
      </c>
      <c r="GD727">
        <v>0</v>
      </c>
      <c r="GF727">
        <v>1062154019</v>
      </c>
      <c r="GG727">
        <v>2</v>
      </c>
      <c r="GH727">
        <v>1</v>
      </c>
      <c r="GI727">
        <v>-2</v>
      </c>
      <c r="GJ727">
        <v>0</v>
      </c>
      <c r="GK727">
        <f>ROUND(R727*(S12)/100,2)</f>
        <v>0</v>
      </c>
      <c r="GL727">
        <f t="shared" si="850"/>
        <v>0</v>
      </c>
      <c r="GM727">
        <f t="shared" si="851"/>
        <v>22.95</v>
      </c>
      <c r="GN727">
        <f t="shared" si="852"/>
        <v>0</v>
      </c>
      <c r="GO727">
        <f t="shared" si="853"/>
        <v>22.95</v>
      </c>
      <c r="GP727">
        <f t="shared" si="854"/>
        <v>0</v>
      </c>
      <c r="GR727">
        <v>0</v>
      </c>
      <c r="GS727">
        <v>0</v>
      </c>
      <c r="GT727">
        <v>0</v>
      </c>
      <c r="GU727" t="s">
        <v>6</v>
      </c>
      <c r="GV727">
        <f t="shared" si="855"/>
        <v>0</v>
      </c>
      <c r="GW727">
        <v>1</v>
      </c>
      <c r="GX727">
        <f t="shared" si="856"/>
        <v>0</v>
      </c>
      <c r="HA727">
        <v>0</v>
      </c>
      <c r="HB727">
        <v>0</v>
      </c>
      <c r="IK727">
        <v>0</v>
      </c>
    </row>
    <row r="729" spans="1:255" x14ac:dyDescent="0.2">
      <c r="A729" s="3">
        <v>51</v>
      </c>
      <c r="B729" s="3">
        <f>B614</f>
        <v>1</v>
      </c>
      <c r="C729" s="3">
        <f>A614</f>
        <v>4</v>
      </c>
      <c r="D729" s="3">
        <f>ROW(A614)</f>
        <v>614</v>
      </c>
      <c r="E729" s="3"/>
      <c r="F729" s="3" t="str">
        <f>IF(F614&lt;&gt;"",F614,"")</f>
        <v>Новый раздел</v>
      </c>
      <c r="G729" s="3" t="str">
        <f>IF(G614&lt;&gt;"",G614,"")</f>
        <v>Лестница А</v>
      </c>
      <c r="H729" s="3">
        <v>0</v>
      </c>
      <c r="I729" s="3"/>
      <c r="J729" s="3"/>
      <c r="K729" s="3"/>
      <c r="L729" s="3"/>
      <c r="M729" s="3"/>
      <c r="N729" s="3"/>
      <c r="O729" s="3">
        <f t="shared" ref="O729:T729" si="857">ROUND(AB729,2)</f>
        <v>87189.2</v>
      </c>
      <c r="P729" s="3">
        <f t="shared" si="857"/>
        <v>74782.720000000001</v>
      </c>
      <c r="Q729" s="3">
        <f t="shared" si="857"/>
        <v>1423.95</v>
      </c>
      <c r="R729" s="3">
        <f t="shared" si="857"/>
        <v>219.28</v>
      </c>
      <c r="S729" s="3">
        <f t="shared" si="857"/>
        <v>10982.53</v>
      </c>
      <c r="T729" s="3">
        <f t="shared" si="857"/>
        <v>0</v>
      </c>
      <c r="U729" s="3">
        <f>AH729</f>
        <v>1260.5851249</v>
      </c>
      <c r="V729" s="3">
        <f>AI729</f>
        <v>17.918439200000002</v>
      </c>
      <c r="W729" s="3">
        <f>ROUND(AJ729,2)</f>
        <v>0</v>
      </c>
      <c r="X729" s="3">
        <f>ROUND(AK729,2)</f>
        <v>12222.32</v>
      </c>
      <c r="Y729" s="3">
        <f>ROUND(AL729,2)</f>
        <v>7367.7</v>
      </c>
      <c r="Z729" s="3"/>
      <c r="AA729" s="3"/>
      <c r="AB729" s="3">
        <f>ROUND(SUMIF(AA618:AA727,"=27721505",O618:O727),2)</f>
        <v>87189.2</v>
      </c>
      <c r="AC729" s="3">
        <f>ROUND(SUMIF(AA618:AA727,"=27721505",P618:P727),2)</f>
        <v>74782.720000000001</v>
      </c>
      <c r="AD729" s="3">
        <f>ROUND(SUMIF(AA618:AA727,"=27721505",Q618:Q727),2)</f>
        <v>1423.95</v>
      </c>
      <c r="AE729" s="3">
        <f>ROUND(SUMIF(AA618:AA727,"=27721505",R618:R727),2)</f>
        <v>219.28</v>
      </c>
      <c r="AF729" s="3">
        <f>ROUND(SUMIF(AA618:AA727,"=27721505",S618:S727),2)</f>
        <v>10982.53</v>
      </c>
      <c r="AG729" s="3">
        <f>ROUND(SUMIF(AA618:AA727,"=27721505",T618:T727),2)</f>
        <v>0</v>
      </c>
      <c r="AH729" s="3">
        <f>SUMIF(AA618:AA727,"=27721505",U618:U727)</f>
        <v>1260.5851249</v>
      </c>
      <c r="AI729" s="3">
        <f>SUMIF(AA618:AA727,"=27721505",V618:V727)</f>
        <v>17.918439200000002</v>
      </c>
      <c r="AJ729" s="3">
        <f>ROUND(SUMIF(AA618:AA727,"=27721505",W618:W727),2)</f>
        <v>0</v>
      </c>
      <c r="AK729" s="3">
        <f>ROUND(SUMIF(AA618:AA727,"=27721505",X618:X727),2)</f>
        <v>12222.32</v>
      </c>
      <c r="AL729" s="3">
        <f>ROUND(SUMIF(AA618:AA727,"=27721505",Y618:Y727),2)</f>
        <v>7367.7</v>
      </c>
      <c r="AM729" s="3"/>
      <c r="AN729" s="3"/>
      <c r="AO729" s="3">
        <f t="shared" ref="AO729:BC729" si="858">ROUND(BX729,2)</f>
        <v>0</v>
      </c>
      <c r="AP729" s="3">
        <f t="shared" si="858"/>
        <v>0</v>
      </c>
      <c r="AQ729" s="3">
        <f t="shared" si="858"/>
        <v>0</v>
      </c>
      <c r="AR729" s="3">
        <f t="shared" si="858"/>
        <v>106779.22</v>
      </c>
      <c r="AS729" s="3">
        <f t="shared" si="858"/>
        <v>103250.46</v>
      </c>
      <c r="AT729" s="3">
        <f t="shared" si="858"/>
        <v>3528.76</v>
      </c>
      <c r="AU729" s="3">
        <f t="shared" si="858"/>
        <v>0</v>
      </c>
      <c r="AV729" s="3">
        <f t="shared" si="858"/>
        <v>74782.720000000001</v>
      </c>
      <c r="AW729" s="3">
        <f t="shared" si="858"/>
        <v>74782.720000000001</v>
      </c>
      <c r="AX729" s="3">
        <f t="shared" si="858"/>
        <v>0</v>
      </c>
      <c r="AY729" s="3">
        <f t="shared" si="858"/>
        <v>74782.720000000001</v>
      </c>
      <c r="AZ729" s="3">
        <f t="shared" si="858"/>
        <v>0</v>
      </c>
      <c r="BA729" s="3">
        <f t="shared" si="858"/>
        <v>0</v>
      </c>
      <c r="BB729" s="3">
        <f t="shared" si="858"/>
        <v>0</v>
      </c>
      <c r="BC729" s="3">
        <f t="shared" si="858"/>
        <v>0</v>
      </c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>
        <f>ROUND(SUMIF(AA618:AA727,"=27721505",FQ618:FQ727),2)</f>
        <v>0</v>
      </c>
      <c r="BY729" s="3">
        <f>ROUND(SUMIF(AA618:AA727,"=27721505",FR618:FR727),2)</f>
        <v>0</v>
      </c>
      <c r="BZ729" s="3">
        <f>ROUND(SUMIF(AA618:AA727,"=27721505",GL618:GL727),2)</f>
        <v>0</v>
      </c>
      <c r="CA729" s="3">
        <f>ROUND(SUMIF(AA618:AA727,"=27721505",GM618:GM727),2)</f>
        <v>106779.22</v>
      </c>
      <c r="CB729" s="3">
        <f>ROUND(SUMIF(AA618:AA727,"=27721505",GN618:GN727),2)</f>
        <v>103250.46</v>
      </c>
      <c r="CC729" s="3">
        <f>ROUND(SUMIF(AA618:AA727,"=27721505",GO618:GO727),2)</f>
        <v>3528.76</v>
      </c>
      <c r="CD729" s="3">
        <f>ROUND(SUMIF(AA618:AA727,"=27721505",GP618:GP727),2)</f>
        <v>0</v>
      </c>
      <c r="CE729" s="3">
        <f>AC729-BX729</f>
        <v>74782.720000000001</v>
      </c>
      <c r="CF729" s="3">
        <f>AC729-BY729</f>
        <v>74782.720000000001</v>
      </c>
      <c r="CG729" s="3">
        <f>BX729-BZ729</f>
        <v>0</v>
      </c>
      <c r="CH729" s="3">
        <f>AC729-BX729-BY729+BZ729</f>
        <v>74782.720000000001</v>
      </c>
      <c r="CI729" s="3">
        <f>BY729-BZ729</f>
        <v>0</v>
      </c>
      <c r="CJ729" s="3">
        <f>ROUND(SUMIF(AA618:AA727,"=27721505",GX618:GX727),2)</f>
        <v>0</v>
      </c>
      <c r="CK729" s="3">
        <f>ROUND(SUMIF(AA618:AA727,"=27721505",GY618:GY727),2)</f>
        <v>0</v>
      </c>
      <c r="CL729" s="3">
        <f>ROUND(SUMIF(AA618:AA727,"=27721505",GZ618:GZ727),2)</f>
        <v>0</v>
      </c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4">
        <f t="shared" ref="DG729:DL729" si="859">ROUND(DT729,2)</f>
        <v>87189.2</v>
      </c>
      <c r="DH729" s="4">
        <f t="shared" si="859"/>
        <v>74782.720000000001</v>
      </c>
      <c r="DI729" s="4">
        <f t="shared" si="859"/>
        <v>1423.95</v>
      </c>
      <c r="DJ729" s="4">
        <f t="shared" si="859"/>
        <v>219.28</v>
      </c>
      <c r="DK729" s="4">
        <f t="shared" si="859"/>
        <v>10982.53</v>
      </c>
      <c r="DL729" s="4">
        <f t="shared" si="859"/>
        <v>0</v>
      </c>
      <c r="DM729" s="4">
        <f>DZ729</f>
        <v>1260.5851249</v>
      </c>
      <c r="DN729" s="4">
        <f>EA729</f>
        <v>17.918439200000002</v>
      </c>
      <c r="DO729" s="4">
        <f>ROUND(EB729,2)</f>
        <v>0</v>
      </c>
      <c r="DP729" s="4">
        <f>ROUND(EC729,2)</f>
        <v>12222.32</v>
      </c>
      <c r="DQ729" s="4">
        <f>ROUND(ED729,2)</f>
        <v>7367.7</v>
      </c>
      <c r="DR729" s="4"/>
      <c r="DS729" s="4"/>
      <c r="DT729" s="4">
        <f>ROUND(SUMIF(AA618:AA727,"=27721504",O618:O727),2)</f>
        <v>87189.2</v>
      </c>
      <c r="DU729" s="4">
        <f>ROUND(SUMIF(AA618:AA727,"=27721504",P618:P727),2)</f>
        <v>74782.720000000001</v>
      </c>
      <c r="DV729" s="4">
        <f>ROUND(SUMIF(AA618:AA727,"=27721504",Q618:Q727),2)</f>
        <v>1423.95</v>
      </c>
      <c r="DW729" s="4">
        <f>ROUND(SUMIF(AA618:AA727,"=27721504",R618:R727),2)</f>
        <v>219.28</v>
      </c>
      <c r="DX729" s="4">
        <f>ROUND(SUMIF(AA618:AA727,"=27721504",S618:S727),2)</f>
        <v>10982.53</v>
      </c>
      <c r="DY729" s="4">
        <f>ROUND(SUMIF(AA618:AA727,"=27721504",T618:T727),2)</f>
        <v>0</v>
      </c>
      <c r="DZ729" s="4">
        <f>SUMIF(AA618:AA727,"=27721504",U618:U727)</f>
        <v>1260.5851249</v>
      </c>
      <c r="EA729" s="4">
        <f>SUMIF(AA618:AA727,"=27721504",V618:V727)</f>
        <v>17.918439200000002</v>
      </c>
      <c r="EB729" s="4">
        <f>ROUND(SUMIF(AA618:AA727,"=27721504",W618:W727),2)</f>
        <v>0</v>
      </c>
      <c r="EC729" s="4">
        <f>ROUND(SUMIF(AA618:AA727,"=27721504",X618:X727),2)</f>
        <v>12222.32</v>
      </c>
      <c r="ED729" s="4">
        <f>ROUND(SUMIF(AA618:AA727,"=27721504",Y618:Y727),2)</f>
        <v>7367.7</v>
      </c>
      <c r="EE729" s="4"/>
      <c r="EF729" s="4"/>
      <c r="EG729" s="4">
        <f t="shared" ref="EG729:EU729" si="860">ROUND(FP729,2)</f>
        <v>0</v>
      </c>
      <c r="EH729" s="4">
        <f t="shared" si="860"/>
        <v>0</v>
      </c>
      <c r="EI729" s="4">
        <f t="shared" si="860"/>
        <v>0</v>
      </c>
      <c r="EJ729" s="4">
        <f t="shared" si="860"/>
        <v>106779.22</v>
      </c>
      <c r="EK729" s="4">
        <f t="shared" si="860"/>
        <v>103250.46</v>
      </c>
      <c r="EL729" s="4">
        <f t="shared" si="860"/>
        <v>3528.76</v>
      </c>
      <c r="EM729" s="4">
        <f t="shared" si="860"/>
        <v>0</v>
      </c>
      <c r="EN729" s="4">
        <f t="shared" si="860"/>
        <v>74782.720000000001</v>
      </c>
      <c r="EO729" s="4">
        <f t="shared" si="860"/>
        <v>74782.720000000001</v>
      </c>
      <c r="EP729" s="4">
        <f t="shared" si="860"/>
        <v>0</v>
      </c>
      <c r="EQ729" s="4">
        <f t="shared" si="860"/>
        <v>74782.720000000001</v>
      </c>
      <c r="ER729" s="4">
        <f t="shared" si="860"/>
        <v>0</v>
      </c>
      <c r="ES729" s="4">
        <f t="shared" si="860"/>
        <v>0</v>
      </c>
      <c r="ET729" s="4">
        <f t="shared" si="860"/>
        <v>0</v>
      </c>
      <c r="EU729" s="4">
        <f t="shared" si="860"/>
        <v>0</v>
      </c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>
        <f>ROUND(SUMIF(AA618:AA727,"=27721504",FQ618:FQ727),2)</f>
        <v>0</v>
      </c>
      <c r="FQ729" s="4">
        <f>ROUND(SUMIF(AA618:AA727,"=27721504",FR618:FR727),2)</f>
        <v>0</v>
      </c>
      <c r="FR729" s="4">
        <f>ROUND(SUMIF(AA618:AA727,"=27721504",GL618:GL727),2)</f>
        <v>0</v>
      </c>
      <c r="FS729" s="4">
        <f>ROUND(SUMIF(AA618:AA727,"=27721504",GM618:GM727),2)</f>
        <v>106779.22</v>
      </c>
      <c r="FT729" s="4">
        <f>ROUND(SUMIF(AA618:AA727,"=27721504",GN618:GN727),2)</f>
        <v>103250.46</v>
      </c>
      <c r="FU729" s="4">
        <f>ROUND(SUMIF(AA618:AA727,"=27721504",GO618:GO727),2)</f>
        <v>3528.76</v>
      </c>
      <c r="FV729" s="4">
        <f>ROUND(SUMIF(AA618:AA727,"=27721504",GP618:GP727),2)</f>
        <v>0</v>
      </c>
      <c r="FW729" s="4">
        <f>DU729-FP729</f>
        <v>74782.720000000001</v>
      </c>
      <c r="FX729" s="4">
        <f>DU729-FQ729</f>
        <v>74782.720000000001</v>
      </c>
      <c r="FY729" s="4">
        <f>FP729-FR729</f>
        <v>0</v>
      </c>
      <c r="FZ729" s="4">
        <f>DU729-FP729-FQ729+FR729</f>
        <v>74782.720000000001</v>
      </c>
      <c r="GA729" s="4">
        <f>FQ729-FR729</f>
        <v>0</v>
      </c>
      <c r="GB729" s="4">
        <f>ROUND(SUMIF(AA618:AA727,"=27721504",GX618:GX727),2)</f>
        <v>0</v>
      </c>
      <c r="GC729" s="4">
        <f>ROUND(SUMIF(AA618:AA727,"=27721504",GY618:GY727),2)</f>
        <v>0</v>
      </c>
      <c r="GD729" s="4">
        <f>ROUND(SUMIF(AA618:AA727,"=27721504",GZ618:GZ727),2)</f>
        <v>0</v>
      </c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>
        <v>0</v>
      </c>
    </row>
    <row r="731" spans="1:255" x14ac:dyDescent="0.2">
      <c r="A731" s="5">
        <v>50</v>
      </c>
      <c r="B731" s="5">
        <v>0</v>
      </c>
      <c r="C731" s="5">
        <v>0</v>
      </c>
      <c r="D731" s="5">
        <v>1</v>
      </c>
      <c r="E731" s="5">
        <v>201</v>
      </c>
      <c r="F731" s="5">
        <f>ROUND(Source!O729,O731)</f>
        <v>87189.2</v>
      </c>
      <c r="G731" s="5" t="s">
        <v>258</v>
      </c>
      <c r="H731" s="5" t="s">
        <v>259</v>
      </c>
      <c r="I731" s="5"/>
      <c r="J731" s="5"/>
      <c r="K731" s="5">
        <v>201</v>
      </c>
      <c r="L731" s="5">
        <v>1</v>
      </c>
      <c r="M731" s="5">
        <v>3</v>
      </c>
      <c r="N731" s="5" t="s">
        <v>6</v>
      </c>
      <c r="O731" s="5">
        <v>2</v>
      </c>
      <c r="P731" s="5">
        <f>ROUND(Source!DG729,O731)</f>
        <v>87189.2</v>
      </c>
      <c r="Q731" s="5"/>
      <c r="R731" s="5"/>
      <c r="S731" s="5"/>
      <c r="T731" s="5"/>
      <c r="U731" s="5"/>
      <c r="V731" s="5"/>
      <c r="W731" s="5"/>
    </row>
    <row r="732" spans="1:255" x14ac:dyDescent="0.2">
      <c r="A732" s="5">
        <v>50</v>
      </c>
      <c r="B732" s="5">
        <v>0</v>
      </c>
      <c r="C732" s="5">
        <v>0</v>
      </c>
      <c r="D732" s="5">
        <v>1</v>
      </c>
      <c r="E732" s="5">
        <v>202</v>
      </c>
      <c r="F732" s="5">
        <f>ROUND(Source!P729,O732)</f>
        <v>74782.720000000001</v>
      </c>
      <c r="G732" s="5" t="s">
        <v>260</v>
      </c>
      <c r="H732" s="5" t="s">
        <v>261</v>
      </c>
      <c r="I732" s="5"/>
      <c r="J732" s="5"/>
      <c r="K732" s="5">
        <v>202</v>
      </c>
      <c r="L732" s="5">
        <v>2</v>
      </c>
      <c r="M732" s="5">
        <v>3</v>
      </c>
      <c r="N732" s="5" t="s">
        <v>6</v>
      </c>
      <c r="O732" s="5">
        <v>2</v>
      </c>
      <c r="P732" s="5">
        <f>ROUND(Source!DH729,O732)</f>
        <v>74782.720000000001</v>
      </c>
      <c r="Q732" s="5"/>
      <c r="R732" s="5"/>
      <c r="S732" s="5"/>
      <c r="T732" s="5"/>
      <c r="U732" s="5"/>
      <c r="V732" s="5"/>
      <c r="W732" s="5"/>
    </row>
    <row r="733" spans="1:255" x14ac:dyDescent="0.2">
      <c r="A733" s="5">
        <v>50</v>
      </c>
      <c r="B733" s="5">
        <v>0</v>
      </c>
      <c r="C733" s="5">
        <v>0</v>
      </c>
      <c r="D733" s="5">
        <v>1</v>
      </c>
      <c r="E733" s="5">
        <v>222</v>
      </c>
      <c r="F733" s="5">
        <f>ROUND(Source!AO729,O733)</f>
        <v>0</v>
      </c>
      <c r="G733" s="5" t="s">
        <v>262</v>
      </c>
      <c r="H733" s="5" t="s">
        <v>263</v>
      </c>
      <c r="I733" s="5"/>
      <c r="J733" s="5"/>
      <c r="K733" s="5">
        <v>222</v>
      </c>
      <c r="L733" s="5">
        <v>3</v>
      </c>
      <c r="M733" s="5">
        <v>3</v>
      </c>
      <c r="N733" s="5" t="s">
        <v>6</v>
      </c>
      <c r="O733" s="5">
        <v>2</v>
      </c>
      <c r="P733" s="5">
        <f>ROUND(Source!EG729,O733)</f>
        <v>0</v>
      </c>
      <c r="Q733" s="5"/>
      <c r="R733" s="5"/>
      <c r="S733" s="5"/>
      <c r="T733" s="5"/>
      <c r="U733" s="5"/>
      <c r="V733" s="5"/>
      <c r="W733" s="5"/>
    </row>
    <row r="734" spans="1:255" x14ac:dyDescent="0.2">
      <c r="A734" s="5">
        <v>50</v>
      </c>
      <c r="B734" s="5">
        <v>0</v>
      </c>
      <c r="C734" s="5">
        <v>0</v>
      </c>
      <c r="D734" s="5">
        <v>1</v>
      </c>
      <c r="E734" s="5">
        <v>225</v>
      </c>
      <c r="F734" s="5">
        <f>ROUND(Source!AV729,O734)</f>
        <v>74782.720000000001</v>
      </c>
      <c r="G734" s="5" t="s">
        <v>264</v>
      </c>
      <c r="H734" s="5" t="s">
        <v>265</v>
      </c>
      <c r="I734" s="5"/>
      <c r="J734" s="5"/>
      <c r="K734" s="5">
        <v>225</v>
      </c>
      <c r="L734" s="5">
        <v>4</v>
      </c>
      <c r="M734" s="5">
        <v>3</v>
      </c>
      <c r="N734" s="5" t="s">
        <v>6</v>
      </c>
      <c r="O734" s="5">
        <v>2</v>
      </c>
      <c r="P734" s="5">
        <f>ROUND(Source!EN729,O734)</f>
        <v>74782.720000000001</v>
      </c>
      <c r="Q734" s="5"/>
      <c r="R734" s="5"/>
      <c r="S734" s="5"/>
      <c r="T734" s="5"/>
      <c r="U734" s="5"/>
      <c r="V734" s="5"/>
      <c r="W734" s="5"/>
    </row>
    <row r="735" spans="1:255" x14ac:dyDescent="0.2">
      <c r="A735" s="5">
        <v>50</v>
      </c>
      <c r="B735" s="5">
        <v>0</v>
      </c>
      <c r="C735" s="5">
        <v>0</v>
      </c>
      <c r="D735" s="5">
        <v>1</v>
      </c>
      <c r="E735" s="5">
        <v>226</v>
      </c>
      <c r="F735" s="5">
        <f>ROUND(Source!AW729,O735)</f>
        <v>74782.720000000001</v>
      </c>
      <c r="G735" s="5" t="s">
        <v>266</v>
      </c>
      <c r="H735" s="5" t="s">
        <v>267</v>
      </c>
      <c r="I735" s="5"/>
      <c r="J735" s="5"/>
      <c r="K735" s="5">
        <v>226</v>
      </c>
      <c r="L735" s="5">
        <v>5</v>
      </c>
      <c r="M735" s="5">
        <v>3</v>
      </c>
      <c r="N735" s="5" t="s">
        <v>6</v>
      </c>
      <c r="O735" s="5">
        <v>2</v>
      </c>
      <c r="P735" s="5">
        <f>ROUND(Source!EO729,O735)</f>
        <v>74782.720000000001</v>
      </c>
      <c r="Q735" s="5"/>
      <c r="R735" s="5"/>
      <c r="S735" s="5"/>
      <c r="T735" s="5"/>
      <c r="U735" s="5"/>
      <c r="V735" s="5"/>
      <c r="W735" s="5"/>
    </row>
    <row r="736" spans="1:255" x14ac:dyDescent="0.2">
      <c r="A736" s="5">
        <v>50</v>
      </c>
      <c r="B736" s="5">
        <v>0</v>
      </c>
      <c r="C736" s="5">
        <v>0</v>
      </c>
      <c r="D736" s="5">
        <v>1</v>
      </c>
      <c r="E736" s="5">
        <v>227</v>
      </c>
      <c r="F736" s="5">
        <f>ROUND(Source!AX729,O736)</f>
        <v>0</v>
      </c>
      <c r="G736" s="5" t="s">
        <v>268</v>
      </c>
      <c r="H736" s="5" t="s">
        <v>269</v>
      </c>
      <c r="I736" s="5"/>
      <c r="J736" s="5"/>
      <c r="K736" s="5">
        <v>227</v>
      </c>
      <c r="L736" s="5">
        <v>6</v>
      </c>
      <c r="M736" s="5">
        <v>3</v>
      </c>
      <c r="N736" s="5" t="s">
        <v>6</v>
      </c>
      <c r="O736" s="5">
        <v>2</v>
      </c>
      <c r="P736" s="5">
        <f>ROUND(Source!EP729,O736)</f>
        <v>0</v>
      </c>
      <c r="Q736" s="5"/>
      <c r="R736" s="5"/>
      <c r="S736" s="5"/>
      <c r="T736" s="5"/>
      <c r="U736" s="5"/>
      <c r="V736" s="5"/>
      <c r="W736" s="5"/>
    </row>
    <row r="737" spans="1:23" x14ac:dyDescent="0.2">
      <c r="A737" s="5">
        <v>50</v>
      </c>
      <c r="B737" s="5">
        <v>0</v>
      </c>
      <c r="C737" s="5">
        <v>0</v>
      </c>
      <c r="D737" s="5">
        <v>1</v>
      </c>
      <c r="E737" s="5">
        <v>228</v>
      </c>
      <c r="F737" s="5">
        <f>ROUND(Source!AY729,O737)</f>
        <v>74782.720000000001</v>
      </c>
      <c r="G737" s="5" t="s">
        <v>270</v>
      </c>
      <c r="H737" s="5" t="s">
        <v>271</v>
      </c>
      <c r="I737" s="5"/>
      <c r="J737" s="5"/>
      <c r="K737" s="5">
        <v>228</v>
      </c>
      <c r="L737" s="5">
        <v>7</v>
      </c>
      <c r="M737" s="5">
        <v>3</v>
      </c>
      <c r="N737" s="5" t="s">
        <v>6</v>
      </c>
      <c r="O737" s="5">
        <v>2</v>
      </c>
      <c r="P737" s="5">
        <f>ROUND(Source!EQ729,O737)</f>
        <v>74782.720000000001</v>
      </c>
      <c r="Q737" s="5"/>
      <c r="R737" s="5"/>
      <c r="S737" s="5"/>
      <c r="T737" s="5"/>
      <c r="U737" s="5"/>
      <c r="V737" s="5"/>
      <c r="W737" s="5"/>
    </row>
    <row r="738" spans="1:23" x14ac:dyDescent="0.2">
      <c r="A738" s="5">
        <v>50</v>
      </c>
      <c r="B738" s="5">
        <v>0</v>
      </c>
      <c r="C738" s="5">
        <v>0</v>
      </c>
      <c r="D738" s="5">
        <v>1</v>
      </c>
      <c r="E738" s="5">
        <v>216</v>
      </c>
      <c r="F738" s="5">
        <f>ROUND(Source!AP729,O738)</f>
        <v>0</v>
      </c>
      <c r="G738" s="5" t="s">
        <v>272</v>
      </c>
      <c r="H738" s="5" t="s">
        <v>273</v>
      </c>
      <c r="I738" s="5"/>
      <c r="J738" s="5"/>
      <c r="K738" s="5">
        <v>216</v>
      </c>
      <c r="L738" s="5">
        <v>8</v>
      </c>
      <c r="M738" s="5">
        <v>3</v>
      </c>
      <c r="N738" s="5" t="s">
        <v>6</v>
      </c>
      <c r="O738" s="5">
        <v>2</v>
      </c>
      <c r="P738" s="5">
        <f>ROUND(Source!EH729,O738)</f>
        <v>0</v>
      </c>
      <c r="Q738" s="5"/>
      <c r="R738" s="5"/>
      <c r="S738" s="5"/>
      <c r="T738" s="5"/>
      <c r="U738" s="5"/>
      <c r="V738" s="5"/>
      <c r="W738" s="5"/>
    </row>
    <row r="739" spans="1:23" x14ac:dyDescent="0.2">
      <c r="A739" s="5">
        <v>50</v>
      </c>
      <c r="B739" s="5">
        <v>0</v>
      </c>
      <c r="C739" s="5">
        <v>0</v>
      </c>
      <c r="D739" s="5">
        <v>1</v>
      </c>
      <c r="E739" s="5">
        <v>223</v>
      </c>
      <c r="F739" s="5">
        <f>ROUND(Source!AQ729,O739)</f>
        <v>0</v>
      </c>
      <c r="G739" s="5" t="s">
        <v>274</v>
      </c>
      <c r="H739" s="5" t="s">
        <v>275</v>
      </c>
      <c r="I739" s="5"/>
      <c r="J739" s="5"/>
      <c r="K739" s="5">
        <v>223</v>
      </c>
      <c r="L739" s="5">
        <v>9</v>
      </c>
      <c r="M739" s="5">
        <v>3</v>
      </c>
      <c r="N739" s="5" t="s">
        <v>6</v>
      </c>
      <c r="O739" s="5">
        <v>2</v>
      </c>
      <c r="P739" s="5">
        <f>ROUND(Source!EI729,O739)</f>
        <v>0</v>
      </c>
      <c r="Q739" s="5"/>
      <c r="R739" s="5"/>
      <c r="S739" s="5"/>
      <c r="T739" s="5"/>
      <c r="U739" s="5"/>
      <c r="V739" s="5"/>
      <c r="W739" s="5"/>
    </row>
    <row r="740" spans="1:23" x14ac:dyDescent="0.2">
      <c r="A740" s="5">
        <v>50</v>
      </c>
      <c r="B740" s="5">
        <v>0</v>
      </c>
      <c r="C740" s="5">
        <v>0</v>
      </c>
      <c r="D740" s="5">
        <v>1</v>
      </c>
      <c r="E740" s="5">
        <v>229</v>
      </c>
      <c r="F740" s="5">
        <f>ROUND(Source!AZ729,O740)</f>
        <v>0</v>
      </c>
      <c r="G740" s="5" t="s">
        <v>276</v>
      </c>
      <c r="H740" s="5" t="s">
        <v>277</v>
      </c>
      <c r="I740" s="5"/>
      <c r="J740" s="5"/>
      <c r="K740" s="5">
        <v>229</v>
      </c>
      <c r="L740" s="5">
        <v>10</v>
      </c>
      <c r="M740" s="5">
        <v>3</v>
      </c>
      <c r="N740" s="5" t="s">
        <v>6</v>
      </c>
      <c r="O740" s="5">
        <v>2</v>
      </c>
      <c r="P740" s="5">
        <f>ROUND(Source!ER729,O740)</f>
        <v>0</v>
      </c>
      <c r="Q740" s="5"/>
      <c r="R740" s="5"/>
      <c r="S740" s="5"/>
      <c r="T740" s="5"/>
      <c r="U740" s="5"/>
      <c r="V740" s="5"/>
      <c r="W740" s="5"/>
    </row>
    <row r="741" spans="1:23" x14ac:dyDescent="0.2">
      <c r="A741" s="5">
        <v>50</v>
      </c>
      <c r="B741" s="5">
        <v>0</v>
      </c>
      <c r="C741" s="5">
        <v>0</v>
      </c>
      <c r="D741" s="5">
        <v>1</v>
      </c>
      <c r="E741" s="5">
        <v>203</v>
      </c>
      <c r="F741" s="5">
        <f>ROUND(Source!Q729,O741)</f>
        <v>1423.95</v>
      </c>
      <c r="G741" s="5" t="s">
        <v>278</v>
      </c>
      <c r="H741" s="5" t="s">
        <v>279</v>
      </c>
      <c r="I741" s="5"/>
      <c r="J741" s="5"/>
      <c r="K741" s="5">
        <v>203</v>
      </c>
      <c r="L741" s="5">
        <v>11</v>
      </c>
      <c r="M741" s="5">
        <v>3</v>
      </c>
      <c r="N741" s="5" t="s">
        <v>6</v>
      </c>
      <c r="O741" s="5">
        <v>2</v>
      </c>
      <c r="P741" s="5">
        <f>ROUND(Source!DI729,O741)</f>
        <v>1423.95</v>
      </c>
      <c r="Q741" s="5"/>
      <c r="R741" s="5"/>
      <c r="S741" s="5"/>
      <c r="T741" s="5"/>
      <c r="U741" s="5"/>
      <c r="V741" s="5"/>
      <c r="W741" s="5"/>
    </row>
    <row r="742" spans="1:23" x14ac:dyDescent="0.2">
      <c r="A742" s="5">
        <v>50</v>
      </c>
      <c r="B742" s="5">
        <v>0</v>
      </c>
      <c r="C742" s="5">
        <v>0</v>
      </c>
      <c r="D742" s="5">
        <v>1</v>
      </c>
      <c r="E742" s="5">
        <v>231</v>
      </c>
      <c r="F742" s="5">
        <f>ROUND(Source!BB729,O742)</f>
        <v>0</v>
      </c>
      <c r="G742" s="5" t="s">
        <v>280</v>
      </c>
      <c r="H742" s="5" t="s">
        <v>281</v>
      </c>
      <c r="I742" s="5"/>
      <c r="J742" s="5"/>
      <c r="K742" s="5">
        <v>231</v>
      </c>
      <c r="L742" s="5">
        <v>12</v>
      </c>
      <c r="M742" s="5">
        <v>3</v>
      </c>
      <c r="N742" s="5" t="s">
        <v>6</v>
      </c>
      <c r="O742" s="5">
        <v>2</v>
      </c>
      <c r="P742" s="5">
        <f>ROUND(Source!ET729,O742)</f>
        <v>0</v>
      </c>
      <c r="Q742" s="5"/>
      <c r="R742" s="5"/>
      <c r="S742" s="5"/>
      <c r="T742" s="5"/>
      <c r="U742" s="5"/>
      <c r="V742" s="5"/>
      <c r="W742" s="5"/>
    </row>
    <row r="743" spans="1:23" x14ac:dyDescent="0.2">
      <c r="A743" s="5">
        <v>50</v>
      </c>
      <c r="B743" s="5">
        <v>0</v>
      </c>
      <c r="C743" s="5">
        <v>0</v>
      </c>
      <c r="D743" s="5">
        <v>1</v>
      </c>
      <c r="E743" s="5">
        <v>204</v>
      </c>
      <c r="F743" s="5">
        <f>ROUND(Source!R729,O743)</f>
        <v>219.28</v>
      </c>
      <c r="G743" s="5" t="s">
        <v>282</v>
      </c>
      <c r="H743" s="5" t="s">
        <v>283</v>
      </c>
      <c r="I743" s="5"/>
      <c r="J743" s="5"/>
      <c r="K743" s="5">
        <v>204</v>
      </c>
      <c r="L743" s="5">
        <v>13</v>
      </c>
      <c r="M743" s="5">
        <v>3</v>
      </c>
      <c r="N743" s="5" t="s">
        <v>6</v>
      </c>
      <c r="O743" s="5">
        <v>2</v>
      </c>
      <c r="P743" s="5">
        <f>ROUND(Source!DJ729,O743)</f>
        <v>219.28</v>
      </c>
      <c r="Q743" s="5"/>
      <c r="R743" s="5"/>
      <c r="S743" s="5"/>
      <c r="T743" s="5"/>
      <c r="U743" s="5"/>
      <c r="V743" s="5"/>
      <c r="W743" s="5"/>
    </row>
    <row r="744" spans="1:23" x14ac:dyDescent="0.2">
      <c r="A744" s="5">
        <v>50</v>
      </c>
      <c r="B744" s="5">
        <v>0</v>
      </c>
      <c r="C744" s="5">
        <v>0</v>
      </c>
      <c r="D744" s="5">
        <v>1</v>
      </c>
      <c r="E744" s="5">
        <v>205</v>
      </c>
      <c r="F744" s="5">
        <f>ROUND(Source!S729,O744)</f>
        <v>10982.53</v>
      </c>
      <c r="G744" s="5" t="s">
        <v>284</v>
      </c>
      <c r="H744" s="5" t="s">
        <v>285</v>
      </c>
      <c r="I744" s="5"/>
      <c r="J744" s="5"/>
      <c r="K744" s="5">
        <v>205</v>
      </c>
      <c r="L744" s="5">
        <v>14</v>
      </c>
      <c r="M744" s="5">
        <v>3</v>
      </c>
      <c r="N744" s="5" t="s">
        <v>6</v>
      </c>
      <c r="O744" s="5">
        <v>2</v>
      </c>
      <c r="P744" s="5">
        <f>ROUND(Source!DK729,O744)</f>
        <v>10982.53</v>
      </c>
      <c r="Q744" s="5"/>
      <c r="R744" s="5"/>
      <c r="S744" s="5"/>
      <c r="T744" s="5"/>
      <c r="U744" s="5"/>
      <c r="V744" s="5"/>
      <c r="W744" s="5"/>
    </row>
    <row r="745" spans="1:23" x14ac:dyDescent="0.2">
      <c r="A745" s="5">
        <v>50</v>
      </c>
      <c r="B745" s="5">
        <v>0</v>
      </c>
      <c r="C745" s="5">
        <v>0</v>
      </c>
      <c r="D745" s="5">
        <v>1</v>
      </c>
      <c r="E745" s="5">
        <v>232</v>
      </c>
      <c r="F745" s="5">
        <f>ROUND(Source!BC729,O745)</f>
        <v>0</v>
      </c>
      <c r="G745" s="5" t="s">
        <v>286</v>
      </c>
      <c r="H745" s="5" t="s">
        <v>287</v>
      </c>
      <c r="I745" s="5"/>
      <c r="J745" s="5"/>
      <c r="K745" s="5">
        <v>232</v>
      </c>
      <c r="L745" s="5">
        <v>15</v>
      </c>
      <c r="M745" s="5">
        <v>3</v>
      </c>
      <c r="N745" s="5" t="s">
        <v>6</v>
      </c>
      <c r="O745" s="5">
        <v>2</v>
      </c>
      <c r="P745" s="5">
        <f>ROUND(Source!EU729,O745)</f>
        <v>0</v>
      </c>
      <c r="Q745" s="5"/>
      <c r="R745" s="5"/>
      <c r="S745" s="5"/>
      <c r="T745" s="5"/>
      <c r="U745" s="5"/>
      <c r="V745" s="5"/>
      <c r="W745" s="5"/>
    </row>
    <row r="746" spans="1:23" x14ac:dyDescent="0.2">
      <c r="A746" s="5">
        <v>50</v>
      </c>
      <c r="B746" s="5">
        <v>0</v>
      </c>
      <c r="C746" s="5">
        <v>0</v>
      </c>
      <c r="D746" s="5">
        <v>1</v>
      </c>
      <c r="E746" s="5">
        <v>214</v>
      </c>
      <c r="F746" s="5">
        <f>ROUND(Source!AS729,O746)</f>
        <v>103250.46</v>
      </c>
      <c r="G746" s="5" t="s">
        <v>288</v>
      </c>
      <c r="H746" s="5" t="s">
        <v>289</v>
      </c>
      <c r="I746" s="5"/>
      <c r="J746" s="5"/>
      <c r="K746" s="5">
        <v>214</v>
      </c>
      <c r="L746" s="5">
        <v>16</v>
      </c>
      <c r="M746" s="5">
        <v>3</v>
      </c>
      <c r="N746" s="5" t="s">
        <v>6</v>
      </c>
      <c r="O746" s="5">
        <v>2</v>
      </c>
      <c r="P746" s="5">
        <f>ROUND(Source!EK729,O746)</f>
        <v>103250.46</v>
      </c>
      <c r="Q746" s="5"/>
      <c r="R746" s="5"/>
      <c r="S746" s="5"/>
      <c r="T746" s="5"/>
      <c r="U746" s="5"/>
      <c r="V746" s="5"/>
      <c r="W746" s="5"/>
    </row>
    <row r="747" spans="1:23" x14ac:dyDescent="0.2">
      <c r="A747" s="5">
        <v>50</v>
      </c>
      <c r="B747" s="5">
        <v>0</v>
      </c>
      <c r="C747" s="5">
        <v>0</v>
      </c>
      <c r="D747" s="5">
        <v>1</v>
      </c>
      <c r="E747" s="5">
        <v>215</v>
      </c>
      <c r="F747" s="5">
        <f>ROUND(Source!AT729,O747)</f>
        <v>3528.76</v>
      </c>
      <c r="G747" s="5" t="s">
        <v>290</v>
      </c>
      <c r="H747" s="5" t="s">
        <v>291</v>
      </c>
      <c r="I747" s="5"/>
      <c r="J747" s="5"/>
      <c r="K747" s="5">
        <v>215</v>
      </c>
      <c r="L747" s="5">
        <v>17</v>
      </c>
      <c r="M747" s="5">
        <v>3</v>
      </c>
      <c r="N747" s="5" t="s">
        <v>6</v>
      </c>
      <c r="O747" s="5">
        <v>2</v>
      </c>
      <c r="P747" s="5">
        <f>ROUND(Source!EL729,O747)</f>
        <v>3528.76</v>
      </c>
      <c r="Q747" s="5"/>
      <c r="R747" s="5"/>
      <c r="S747" s="5"/>
      <c r="T747" s="5"/>
      <c r="U747" s="5"/>
      <c r="V747" s="5"/>
      <c r="W747" s="5"/>
    </row>
    <row r="748" spans="1:23" x14ac:dyDescent="0.2">
      <c r="A748" s="5">
        <v>50</v>
      </c>
      <c r="B748" s="5">
        <v>0</v>
      </c>
      <c r="C748" s="5">
        <v>0</v>
      </c>
      <c r="D748" s="5">
        <v>1</v>
      </c>
      <c r="E748" s="5">
        <v>217</v>
      </c>
      <c r="F748" s="5">
        <f>ROUND(Source!AU729,O748)</f>
        <v>0</v>
      </c>
      <c r="G748" s="5" t="s">
        <v>292</v>
      </c>
      <c r="H748" s="5" t="s">
        <v>293</v>
      </c>
      <c r="I748" s="5"/>
      <c r="J748" s="5"/>
      <c r="K748" s="5">
        <v>217</v>
      </c>
      <c r="L748" s="5">
        <v>18</v>
      </c>
      <c r="M748" s="5">
        <v>3</v>
      </c>
      <c r="N748" s="5" t="s">
        <v>6</v>
      </c>
      <c r="O748" s="5">
        <v>2</v>
      </c>
      <c r="P748" s="5">
        <f>ROUND(Source!EM729,O748)</f>
        <v>0</v>
      </c>
      <c r="Q748" s="5"/>
      <c r="R748" s="5"/>
      <c r="S748" s="5"/>
      <c r="T748" s="5"/>
      <c r="U748" s="5"/>
      <c r="V748" s="5"/>
      <c r="W748" s="5"/>
    </row>
    <row r="749" spans="1:23" x14ac:dyDescent="0.2">
      <c r="A749" s="5">
        <v>50</v>
      </c>
      <c r="B749" s="5">
        <v>0</v>
      </c>
      <c r="C749" s="5">
        <v>0</v>
      </c>
      <c r="D749" s="5">
        <v>1</v>
      </c>
      <c r="E749" s="5">
        <v>230</v>
      </c>
      <c r="F749" s="5">
        <f>ROUND(Source!BA729,O749)</f>
        <v>0</v>
      </c>
      <c r="G749" s="5" t="s">
        <v>294</v>
      </c>
      <c r="H749" s="5" t="s">
        <v>295</v>
      </c>
      <c r="I749" s="5"/>
      <c r="J749" s="5"/>
      <c r="K749" s="5">
        <v>230</v>
      </c>
      <c r="L749" s="5">
        <v>19</v>
      </c>
      <c r="M749" s="5">
        <v>3</v>
      </c>
      <c r="N749" s="5" t="s">
        <v>6</v>
      </c>
      <c r="O749" s="5">
        <v>2</v>
      </c>
      <c r="P749" s="5">
        <f>ROUND(Source!ES729,O749)</f>
        <v>0</v>
      </c>
      <c r="Q749" s="5"/>
      <c r="R749" s="5"/>
      <c r="S749" s="5"/>
      <c r="T749" s="5"/>
      <c r="U749" s="5"/>
      <c r="V749" s="5"/>
      <c r="W749" s="5"/>
    </row>
    <row r="750" spans="1:23" x14ac:dyDescent="0.2">
      <c r="A750" s="5">
        <v>50</v>
      </c>
      <c r="B750" s="5">
        <v>0</v>
      </c>
      <c r="C750" s="5">
        <v>0</v>
      </c>
      <c r="D750" s="5">
        <v>1</v>
      </c>
      <c r="E750" s="5">
        <v>206</v>
      </c>
      <c r="F750" s="5">
        <f>ROUND(Source!T729,O750)</f>
        <v>0</v>
      </c>
      <c r="G750" s="5" t="s">
        <v>296</v>
      </c>
      <c r="H750" s="5" t="s">
        <v>297</v>
      </c>
      <c r="I750" s="5"/>
      <c r="J750" s="5"/>
      <c r="K750" s="5">
        <v>206</v>
      </c>
      <c r="L750" s="5">
        <v>20</v>
      </c>
      <c r="M750" s="5">
        <v>3</v>
      </c>
      <c r="N750" s="5" t="s">
        <v>6</v>
      </c>
      <c r="O750" s="5">
        <v>2</v>
      </c>
      <c r="P750" s="5">
        <f>ROUND(Source!DL729,O750)</f>
        <v>0</v>
      </c>
      <c r="Q750" s="5"/>
      <c r="R750" s="5"/>
      <c r="S750" s="5"/>
      <c r="T750" s="5"/>
      <c r="U750" s="5"/>
      <c r="V750" s="5"/>
      <c r="W750" s="5"/>
    </row>
    <row r="751" spans="1:23" x14ac:dyDescent="0.2">
      <c r="A751" s="5">
        <v>50</v>
      </c>
      <c r="B751" s="5">
        <v>0</v>
      </c>
      <c r="C751" s="5">
        <v>0</v>
      </c>
      <c r="D751" s="5">
        <v>1</v>
      </c>
      <c r="E751" s="5">
        <v>207</v>
      </c>
      <c r="F751" s="5">
        <f>ROUND(Source!U729,O751)</f>
        <v>1260.5899999999999</v>
      </c>
      <c r="G751" s="5" t="s">
        <v>298</v>
      </c>
      <c r="H751" s="5" t="s">
        <v>299</v>
      </c>
      <c r="I751" s="5"/>
      <c r="J751" s="5"/>
      <c r="K751" s="5">
        <v>207</v>
      </c>
      <c r="L751" s="5">
        <v>21</v>
      </c>
      <c r="M751" s="5">
        <v>3</v>
      </c>
      <c r="N751" s="5" t="s">
        <v>6</v>
      </c>
      <c r="O751" s="5">
        <v>2</v>
      </c>
      <c r="P751" s="5">
        <f>ROUND(Source!DM729,O751)</f>
        <v>1260.5899999999999</v>
      </c>
      <c r="Q751" s="5"/>
      <c r="R751" s="5"/>
      <c r="S751" s="5"/>
      <c r="T751" s="5"/>
      <c r="U751" s="5"/>
      <c r="V751" s="5"/>
      <c r="W751" s="5"/>
    </row>
    <row r="752" spans="1:23" x14ac:dyDescent="0.2">
      <c r="A752" s="5">
        <v>50</v>
      </c>
      <c r="B752" s="5">
        <v>0</v>
      </c>
      <c r="C752" s="5">
        <v>0</v>
      </c>
      <c r="D752" s="5">
        <v>1</v>
      </c>
      <c r="E752" s="5">
        <v>208</v>
      </c>
      <c r="F752" s="5">
        <f>ROUND(Source!V729,O752)</f>
        <v>17.920000000000002</v>
      </c>
      <c r="G752" s="5" t="s">
        <v>300</v>
      </c>
      <c r="H752" s="5" t="s">
        <v>301</v>
      </c>
      <c r="I752" s="5"/>
      <c r="J752" s="5"/>
      <c r="K752" s="5">
        <v>208</v>
      </c>
      <c r="L752" s="5">
        <v>22</v>
      </c>
      <c r="M752" s="5">
        <v>3</v>
      </c>
      <c r="N752" s="5" t="s">
        <v>6</v>
      </c>
      <c r="O752" s="5">
        <v>2</v>
      </c>
      <c r="P752" s="5">
        <f>ROUND(Source!DN729,O752)</f>
        <v>17.920000000000002</v>
      </c>
      <c r="Q752" s="5"/>
      <c r="R752" s="5"/>
      <c r="S752" s="5"/>
      <c r="T752" s="5"/>
      <c r="U752" s="5"/>
      <c r="V752" s="5"/>
      <c r="W752" s="5"/>
    </row>
    <row r="753" spans="1:255" x14ac:dyDescent="0.2">
      <c r="A753" s="5">
        <v>50</v>
      </c>
      <c r="B753" s="5">
        <v>0</v>
      </c>
      <c r="C753" s="5">
        <v>0</v>
      </c>
      <c r="D753" s="5">
        <v>1</v>
      </c>
      <c r="E753" s="5">
        <v>209</v>
      </c>
      <c r="F753" s="5">
        <f>ROUND(Source!W729,O753)</f>
        <v>0</v>
      </c>
      <c r="G753" s="5" t="s">
        <v>302</v>
      </c>
      <c r="H753" s="5" t="s">
        <v>303</v>
      </c>
      <c r="I753" s="5"/>
      <c r="J753" s="5"/>
      <c r="K753" s="5">
        <v>209</v>
      </c>
      <c r="L753" s="5">
        <v>23</v>
      </c>
      <c r="M753" s="5">
        <v>3</v>
      </c>
      <c r="N753" s="5" t="s">
        <v>6</v>
      </c>
      <c r="O753" s="5">
        <v>2</v>
      </c>
      <c r="P753" s="5">
        <f>ROUND(Source!DO729,O753)</f>
        <v>0</v>
      </c>
      <c r="Q753" s="5"/>
      <c r="R753" s="5"/>
      <c r="S753" s="5"/>
      <c r="T753" s="5"/>
      <c r="U753" s="5"/>
      <c r="V753" s="5"/>
      <c r="W753" s="5"/>
    </row>
    <row r="754" spans="1:255" x14ac:dyDescent="0.2">
      <c r="A754" s="5">
        <v>50</v>
      </c>
      <c r="B754" s="5">
        <v>0</v>
      </c>
      <c r="C754" s="5">
        <v>0</v>
      </c>
      <c r="D754" s="5">
        <v>1</v>
      </c>
      <c r="E754" s="5">
        <v>210</v>
      </c>
      <c r="F754" s="5">
        <f>ROUND(Source!X729,O754)</f>
        <v>12222.32</v>
      </c>
      <c r="G754" s="5" t="s">
        <v>304</v>
      </c>
      <c r="H754" s="5" t="s">
        <v>305</v>
      </c>
      <c r="I754" s="5"/>
      <c r="J754" s="5"/>
      <c r="K754" s="5">
        <v>210</v>
      </c>
      <c r="L754" s="5">
        <v>24</v>
      </c>
      <c r="M754" s="5">
        <v>3</v>
      </c>
      <c r="N754" s="5" t="s">
        <v>6</v>
      </c>
      <c r="O754" s="5">
        <v>2</v>
      </c>
      <c r="P754" s="5">
        <f>ROUND(Source!DP729,O754)</f>
        <v>12222.32</v>
      </c>
      <c r="Q754" s="5"/>
      <c r="R754" s="5"/>
      <c r="S754" s="5"/>
      <c r="T754" s="5"/>
      <c r="U754" s="5"/>
      <c r="V754" s="5"/>
      <c r="W754" s="5"/>
    </row>
    <row r="755" spans="1:255" x14ac:dyDescent="0.2">
      <c r="A755" s="5">
        <v>50</v>
      </c>
      <c r="B755" s="5">
        <v>0</v>
      </c>
      <c r="C755" s="5">
        <v>0</v>
      </c>
      <c r="D755" s="5">
        <v>1</v>
      </c>
      <c r="E755" s="5">
        <v>211</v>
      </c>
      <c r="F755" s="5">
        <f>ROUND(Source!Y729,O755)</f>
        <v>7367.7</v>
      </c>
      <c r="G755" s="5" t="s">
        <v>306</v>
      </c>
      <c r="H755" s="5" t="s">
        <v>307</v>
      </c>
      <c r="I755" s="5"/>
      <c r="J755" s="5"/>
      <c r="K755" s="5">
        <v>211</v>
      </c>
      <c r="L755" s="5">
        <v>25</v>
      </c>
      <c r="M755" s="5">
        <v>3</v>
      </c>
      <c r="N755" s="5" t="s">
        <v>6</v>
      </c>
      <c r="O755" s="5">
        <v>2</v>
      </c>
      <c r="P755" s="5">
        <f>ROUND(Source!DQ729,O755)</f>
        <v>7367.7</v>
      </c>
      <c r="Q755" s="5"/>
      <c r="R755" s="5"/>
      <c r="S755" s="5"/>
      <c r="T755" s="5"/>
      <c r="U755" s="5"/>
      <c r="V755" s="5"/>
      <c r="W755" s="5"/>
    </row>
    <row r="756" spans="1:255" x14ac:dyDescent="0.2">
      <c r="A756" s="5">
        <v>50</v>
      </c>
      <c r="B756" s="5">
        <v>0</v>
      </c>
      <c r="C756" s="5">
        <v>0</v>
      </c>
      <c r="D756" s="5">
        <v>1</v>
      </c>
      <c r="E756" s="5">
        <v>224</v>
      </c>
      <c r="F756" s="5">
        <f>ROUND(Source!AR729,O756)</f>
        <v>106779.22</v>
      </c>
      <c r="G756" s="5" t="s">
        <v>308</v>
      </c>
      <c r="H756" s="5" t="s">
        <v>309</v>
      </c>
      <c r="I756" s="5"/>
      <c r="J756" s="5"/>
      <c r="K756" s="5">
        <v>224</v>
      </c>
      <c r="L756" s="5">
        <v>26</v>
      </c>
      <c r="M756" s="5">
        <v>3</v>
      </c>
      <c r="N756" s="5" t="s">
        <v>6</v>
      </c>
      <c r="O756" s="5">
        <v>2</v>
      </c>
      <c r="P756" s="5">
        <f>ROUND(Source!EJ729,O756)</f>
        <v>106779.22</v>
      </c>
      <c r="Q756" s="5"/>
      <c r="R756" s="5"/>
      <c r="S756" s="5"/>
      <c r="T756" s="5"/>
      <c r="U756" s="5"/>
      <c r="V756" s="5"/>
      <c r="W756" s="5"/>
    </row>
    <row r="757" spans="1:255" x14ac:dyDescent="0.2">
      <c r="A757" s="5">
        <v>50</v>
      </c>
      <c r="B757" s="5">
        <v>1</v>
      </c>
      <c r="C757" s="5">
        <v>0</v>
      </c>
      <c r="D757" s="5">
        <v>2</v>
      </c>
      <c r="E757" s="5">
        <v>0</v>
      </c>
      <c r="F757" s="5">
        <f>ROUND(F756,O757)</f>
        <v>106779.22</v>
      </c>
      <c r="G757" s="5" t="s">
        <v>310</v>
      </c>
      <c r="H757" s="5" t="s">
        <v>309</v>
      </c>
      <c r="I757" s="5"/>
      <c r="J757" s="5"/>
      <c r="K757" s="5">
        <v>212</v>
      </c>
      <c r="L757" s="5">
        <v>27</v>
      </c>
      <c r="M757" s="5">
        <v>0</v>
      </c>
      <c r="N757" s="5" t="s">
        <v>6</v>
      </c>
      <c r="O757" s="5">
        <v>2</v>
      </c>
      <c r="P757" s="5">
        <f>ROUND(P756,O757)</f>
        <v>106779.22</v>
      </c>
      <c r="Q757" s="5"/>
      <c r="R757" s="5"/>
      <c r="S757" s="5"/>
      <c r="T757" s="5"/>
      <c r="U757" s="5"/>
      <c r="V757" s="5"/>
      <c r="W757" s="5"/>
    </row>
    <row r="758" spans="1:255" x14ac:dyDescent="0.2">
      <c r="A758" s="5">
        <v>50</v>
      </c>
      <c r="B758" s="5">
        <v>1</v>
      </c>
      <c r="C758" s="5">
        <v>0</v>
      </c>
      <c r="D758" s="5">
        <v>2</v>
      </c>
      <c r="E758" s="5">
        <v>0</v>
      </c>
      <c r="F758" s="5">
        <f>ROUND(F757*6.53,O758)</f>
        <v>697268.31</v>
      </c>
      <c r="G758" s="5" t="s">
        <v>311</v>
      </c>
      <c r="H758" s="5" t="s">
        <v>312</v>
      </c>
      <c r="I758" s="5"/>
      <c r="J758" s="5"/>
      <c r="K758" s="5">
        <v>212</v>
      </c>
      <c r="L758" s="5">
        <v>28</v>
      </c>
      <c r="M758" s="5">
        <v>0</v>
      </c>
      <c r="N758" s="5" t="s">
        <v>6</v>
      </c>
      <c r="O758" s="5">
        <v>2</v>
      </c>
      <c r="P758" s="5">
        <f>ROUND(P757*6.53,O758)</f>
        <v>697268.31</v>
      </c>
      <c r="Q758" s="5"/>
      <c r="R758" s="5"/>
      <c r="S758" s="5"/>
      <c r="T758" s="5"/>
      <c r="U758" s="5"/>
      <c r="V758" s="5"/>
      <c r="W758" s="5"/>
    </row>
    <row r="760" spans="1:255" x14ac:dyDescent="0.2">
      <c r="A760" s="1">
        <v>4</v>
      </c>
      <c r="B760" s="1">
        <v>1</v>
      </c>
      <c r="C760" s="1"/>
      <c r="D760" s="1">
        <f>ROW(A833)</f>
        <v>833</v>
      </c>
      <c r="E760" s="1"/>
      <c r="F760" s="1" t="s">
        <v>13</v>
      </c>
      <c r="G760" s="1" t="s">
        <v>824</v>
      </c>
      <c r="H760" s="1" t="s">
        <v>6</v>
      </c>
      <c r="I760" s="1">
        <v>0</v>
      </c>
      <c r="J760" s="1"/>
      <c r="K760" s="1">
        <v>0</v>
      </c>
      <c r="L760" s="1"/>
      <c r="M760" s="1"/>
      <c r="N760" s="1"/>
      <c r="O760" s="1"/>
      <c r="P760" s="1"/>
      <c r="Q760" s="1"/>
      <c r="R760" s="1"/>
      <c r="S760" s="1"/>
      <c r="T760" s="1"/>
      <c r="U760" s="1" t="s">
        <v>6</v>
      </c>
      <c r="V760" s="1">
        <v>0</v>
      </c>
      <c r="W760" s="1"/>
      <c r="X760" s="1"/>
      <c r="Y760" s="1"/>
      <c r="Z760" s="1"/>
      <c r="AA760" s="1"/>
      <c r="AB760" s="1" t="s">
        <v>6</v>
      </c>
      <c r="AC760" s="1" t="s">
        <v>6</v>
      </c>
      <c r="AD760" s="1" t="s">
        <v>6</v>
      </c>
      <c r="AE760" s="1" t="s">
        <v>6</v>
      </c>
      <c r="AF760" s="1" t="s">
        <v>6</v>
      </c>
      <c r="AG760" s="1" t="s">
        <v>6</v>
      </c>
      <c r="AH760" s="1"/>
      <c r="AI760" s="1"/>
      <c r="AJ760" s="1"/>
      <c r="AK760" s="1"/>
      <c r="AL760" s="1"/>
      <c r="AM760" s="1"/>
      <c r="AN760" s="1"/>
      <c r="AO760" s="1"/>
      <c r="AP760" s="1" t="s">
        <v>6</v>
      </c>
      <c r="AQ760" s="1" t="s">
        <v>6</v>
      </c>
      <c r="AR760" s="1" t="s">
        <v>6</v>
      </c>
      <c r="AS760" s="1"/>
      <c r="AT760" s="1"/>
      <c r="AU760" s="1"/>
      <c r="AV760" s="1"/>
      <c r="AW760" s="1"/>
      <c r="AX760" s="1"/>
      <c r="AY760" s="1"/>
      <c r="AZ760" s="1" t="s">
        <v>6</v>
      </c>
      <c r="BA760" s="1"/>
      <c r="BB760" s="1" t="s">
        <v>6</v>
      </c>
      <c r="BC760" s="1" t="s">
        <v>6</v>
      </c>
      <c r="BD760" s="1" t="s">
        <v>6</v>
      </c>
      <c r="BE760" s="1" t="s">
        <v>6</v>
      </c>
      <c r="BF760" s="1" t="s">
        <v>6</v>
      </c>
      <c r="BG760" s="1" t="s">
        <v>6</v>
      </c>
      <c r="BH760" s="1" t="s">
        <v>6</v>
      </c>
      <c r="BI760" s="1" t="s">
        <v>6</v>
      </c>
      <c r="BJ760" s="1" t="s">
        <v>6</v>
      </c>
      <c r="BK760" s="1" t="s">
        <v>6</v>
      </c>
      <c r="BL760" s="1" t="s">
        <v>6</v>
      </c>
      <c r="BM760" s="1" t="s">
        <v>6</v>
      </c>
      <c r="BN760" s="1" t="s">
        <v>6</v>
      </c>
      <c r="BO760" s="1" t="s">
        <v>6</v>
      </c>
      <c r="BP760" s="1" t="s">
        <v>6</v>
      </c>
      <c r="BQ760" s="1"/>
      <c r="BR760" s="1"/>
      <c r="BS760" s="1"/>
      <c r="BT760" s="1"/>
      <c r="BU760" s="1"/>
      <c r="BV760" s="1"/>
      <c r="BW760" s="1"/>
      <c r="BX760" s="1">
        <v>0</v>
      </c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>
        <v>0</v>
      </c>
    </row>
    <row r="762" spans="1:255" x14ac:dyDescent="0.2">
      <c r="A762" s="3">
        <v>52</v>
      </c>
      <c r="B762" s="3">
        <f t="shared" ref="B762:G762" si="861">B833</f>
        <v>1</v>
      </c>
      <c r="C762" s="3">
        <f t="shared" si="861"/>
        <v>4</v>
      </c>
      <c r="D762" s="3">
        <f t="shared" si="861"/>
        <v>760</v>
      </c>
      <c r="E762" s="3">
        <f t="shared" si="861"/>
        <v>0</v>
      </c>
      <c r="F762" s="3" t="str">
        <f t="shared" si="861"/>
        <v>Новый раздел</v>
      </c>
      <c r="G762" s="3" t="str">
        <f t="shared" si="861"/>
        <v>Помещение в осях 1-1/А-Б</v>
      </c>
      <c r="H762" s="3"/>
      <c r="I762" s="3"/>
      <c r="J762" s="3"/>
      <c r="K762" s="3"/>
      <c r="L762" s="3"/>
      <c r="M762" s="3"/>
      <c r="N762" s="3"/>
      <c r="O762" s="3">
        <f t="shared" ref="O762:AT762" si="862">O833</f>
        <v>7193.46</v>
      </c>
      <c r="P762" s="3">
        <f t="shared" si="862"/>
        <v>5918.01</v>
      </c>
      <c r="Q762" s="3">
        <f t="shared" si="862"/>
        <v>136.16</v>
      </c>
      <c r="R762" s="3">
        <f t="shared" si="862"/>
        <v>21.36</v>
      </c>
      <c r="S762" s="3">
        <f t="shared" si="862"/>
        <v>1139.29</v>
      </c>
      <c r="T762" s="3">
        <f t="shared" si="862"/>
        <v>0</v>
      </c>
      <c r="U762" s="3">
        <f t="shared" si="862"/>
        <v>133.40127174999998</v>
      </c>
      <c r="V762" s="3">
        <f t="shared" si="862"/>
        <v>1.7488932500000001</v>
      </c>
      <c r="W762" s="3">
        <f t="shared" si="862"/>
        <v>0</v>
      </c>
      <c r="X762" s="3">
        <f t="shared" si="862"/>
        <v>1150.48</v>
      </c>
      <c r="Y762" s="3">
        <f t="shared" si="862"/>
        <v>681.92</v>
      </c>
      <c r="Z762" s="3">
        <f t="shared" si="862"/>
        <v>0</v>
      </c>
      <c r="AA762" s="3">
        <f t="shared" si="862"/>
        <v>0</v>
      </c>
      <c r="AB762" s="3">
        <f t="shared" si="862"/>
        <v>7193.46</v>
      </c>
      <c r="AC762" s="3">
        <f t="shared" si="862"/>
        <v>5918.01</v>
      </c>
      <c r="AD762" s="3">
        <f t="shared" si="862"/>
        <v>136.16</v>
      </c>
      <c r="AE762" s="3">
        <f t="shared" si="862"/>
        <v>21.36</v>
      </c>
      <c r="AF762" s="3">
        <f t="shared" si="862"/>
        <v>1139.29</v>
      </c>
      <c r="AG762" s="3">
        <f t="shared" si="862"/>
        <v>0</v>
      </c>
      <c r="AH762" s="3">
        <f t="shared" si="862"/>
        <v>133.40127174999998</v>
      </c>
      <c r="AI762" s="3">
        <f t="shared" si="862"/>
        <v>1.7488932500000001</v>
      </c>
      <c r="AJ762" s="3">
        <f t="shared" si="862"/>
        <v>0</v>
      </c>
      <c r="AK762" s="3">
        <f t="shared" si="862"/>
        <v>1150.48</v>
      </c>
      <c r="AL762" s="3">
        <f t="shared" si="862"/>
        <v>681.92</v>
      </c>
      <c r="AM762" s="3">
        <f t="shared" si="862"/>
        <v>0</v>
      </c>
      <c r="AN762" s="3">
        <f t="shared" si="862"/>
        <v>0</v>
      </c>
      <c r="AO762" s="3">
        <f t="shared" si="862"/>
        <v>0</v>
      </c>
      <c r="AP762" s="3">
        <f t="shared" si="862"/>
        <v>0</v>
      </c>
      <c r="AQ762" s="3">
        <f t="shared" si="862"/>
        <v>0</v>
      </c>
      <c r="AR762" s="3">
        <f t="shared" si="862"/>
        <v>9025.86</v>
      </c>
      <c r="AS762" s="3">
        <f t="shared" si="862"/>
        <v>9025.86</v>
      </c>
      <c r="AT762" s="3">
        <f t="shared" si="862"/>
        <v>0</v>
      </c>
      <c r="AU762" s="3">
        <f t="shared" ref="AU762:BZ762" si="863">AU833</f>
        <v>0</v>
      </c>
      <c r="AV762" s="3">
        <f t="shared" si="863"/>
        <v>5918.01</v>
      </c>
      <c r="AW762" s="3">
        <f t="shared" si="863"/>
        <v>5918.01</v>
      </c>
      <c r="AX762" s="3">
        <f t="shared" si="863"/>
        <v>0</v>
      </c>
      <c r="AY762" s="3">
        <f t="shared" si="863"/>
        <v>5918.01</v>
      </c>
      <c r="AZ762" s="3">
        <f t="shared" si="863"/>
        <v>0</v>
      </c>
      <c r="BA762" s="3">
        <f t="shared" si="863"/>
        <v>0</v>
      </c>
      <c r="BB762" s="3">
        <f t="shared" si="863"/>
        <v>0</v>
      </c>
      <c r="BC762" s="3">
        <f t="shared" si="863"/>
        <v>0</v>
      </c>
      <c r="BD762" s="3">
        <f t="shared" si="863"/>
        <v>0</v>
      </c>
      <c r="BE762" s="3">
        <f t="shared" si="863"/>
        <v>0</v>
      </c>
      <c r="BF762" s="3">
        <f t="shared" si="863"/>
        <v>0</v>
      </c>
      <c r="BG762" s="3">
        <f t="shared" si="863"/>
        <v>0</v>
      </c>
      <c r="BH762" s="3">
        <f t="shared" si="863"/>
        <v>0</v>
      </c>
      <c r="BI762" s="3">
        <f t="shared" si="863"/>
        <v>0</v>
      </c>
      <c r="BJ762" s="3">
        <f t="shared" si="863"/>
        <v>0</v>
      </c>
      <c r="BK762" s="3">
        <f t="shared" si="863"/>
        <v>0</v>
      </c>
      <c r="BL762" s="3">
        <f t="shared" si="863"/>
        <v>0</v>
      </c>
      <c r="BM762" s="3">
        <f t="shared" si="863"/>
        <v>0</v>
      </c>
      <c r="BN762" s="3">
        <f t="shared" si="863"/>
        <v>0</v>
      </c>
      <c r="BO762" s="3">
        <f t="shared" si="863"/>
        <v>0</v>
      </c>
      <c r="BP762" s="3">
        <f t="shared" si="863"/>
        <v>0</v>
      </c>
      <c r="BQ762" s="3">
        <f t="shared" si="863"/>
        <v>0</v>
      </c>
      <c r="BR762" s="3">
        <f t="shared" si="863"/>
        <v>0</v>
      </c>
      <c r="BS762" s="3">
        <f t="shared" si="863"/>
        <v>0</v>
      </c>
      <c r="BT762" s="3">
        <f t="shared" si="863"/>
        <v>0</v>
      </c>
      <c r="BU762" s="3">
        <f t="shared" si="863"/>
        <v>0</v>
      </c>
      <c r="BV762" s="3">
        <f t="shared" si="863"/>
        <v>0</v>
      </c>
      <c r="BW762" s="3">
        <f t="shared" si="863"/>
        <v>0</v>
      </c>
      <c r="BX762" s="3">
        <f t="shared" si="863"/>
        <v>0</v>
      </c>
      <c r="BY762" s="3">
        <f t="shared" si="863"/>
        <v>0</v>
      </c>
      <c r="BZ762" s="3">
        <f t="shared" si="863"/>
        <v>0</v>
      </c>
      <c r="CA762" s="3">
        <f t="shared" ref="CA762:DF762" si="864">CA833</f>
        <v>9025.86</v>
      </c>
      <c r="CB762" s="3">
        <f t="shared" si="864"/>
        <v>9025.86</v>
      </c>
      <c r="CC762" s="3">
        <f t="shared" si="864"/>
        <v>0</v>
      </c>
      <c r="CD762" s="3">
        <f t="shared" si="864"/>
        <v>0</v>
      </c>
      <c r="CE762" s="3">
        <f t="shared" si="864"/>
        <v>5918.01</v>
      </c>
      <c r="CF762" s="3">
        <f t="shared" si="864"/>
        <v>5918.01</v>
      </c>
      <c r="CG762" s="3">
        <f t="shared" si="864"/>
        <v>0</v>
      </c>
      <c r="CH762" s="3">
        <f t="shared" si="864"/>
        <v>5918.01</v>
      </c>
      <c r="CI762" s="3">
        <f t="shared" si="864"/>
        <v>0</v>
      </c>
      <c r="CJ762" s="3">
        <f t="shared" si="864"/>
        <v>0</v>
      </c>
      <c r="CK762" s="3">
        <f t="shared" si="864"/>
        <v>0</v>
      </c>
      <c r="CL762" s="3">
        <f t="shared" si="864"/>
        <v>0</v>
      </c>
      <c r="CM762" s="3">
        <f t="shared" si="864"/>
        <v>0</v>
      </c>
      <c r="CN762" s="3">
        <f t="shared" si="864"/>
        <v>0</v>
      </c>
      <c r="CO762" s="3">
        <f t="shared" si="864"/>
        <v>0</v>
      </c>
      <c r="CP762" s="3">
        <f t="shared" si="864"/>
        <v>0</v>
      </c>
      <c r="CQ762" s="3">
        <f t="shared" si="864"/>
        <v>0</v>
      </c>
      <c r="CR762" s="3">
        <f t="shared" si="864"/>
        <v>0</v>
      </c>
      <c r="CS762" s="3">
        <f t="shared" si="864"/>
        <v>0</v>
      </c>
      <c r="CT762" s="3">
        <f t="shared" si="864"/>
        <v>0</v>
      </c>
      <c r="CU762" s="3">
        <f t="shared" si="864"/>
        <v>0</v>
      </c>
      <c r="CV762" s="3">
        <f t="shared" si="864"/>
        <v>0</v>
      </c>
      <c r="CW762" s="3">
        <f t="shared" si="864"/>
        <v>0</v>
      </c>
      <c r="CX762" s="3">
        <f t="shared" si="864"/>
        <v>0</v>
      </c>
      <c r="CY762" s="3">
        <f t="shared" si="864"/>
        <v>0</v>
      </c>
      <c r="CZ762" s="3">
        <f t="shared" si="864"/>
        <v>0</v>
      </c>
      <c r="DA762" s="3">
        <f t="shared" si="864"/>
        <v>0</v>
      </c>
      <c r="DB762" s="3">
        <f t="shared" si="864"/>
        <v>0</v>
      </c>
      <c r="DC762" s="3">
        <f t="shared" si="864"/>
        <v>0</v>
      </c>
      <c r="DD762" s="3">
        <f t="shared" si="864"/>
        <v>0</v>
      </c>
      <c r="DE762" s="3">
        <f t="shared" si="864"/>
        <v>0</v>
      </c>
      <c r="DF762" s="3">
        <f t="shared" si="864"/>
        <v>0</v>
      </c>
      <c r="DG762" s="4">
        <f t="shared" ref="DG762:EL762" si="865">DG833</f>
        <v>7193.46</v>
      </c>
      <c r="DH762" s="4">
        <f t="shared" si="865"/>
        <v>5918.01</v>
      </c>
      <c r="DI762" s="4">
        <f t="shared" si="865"/>
        <v>136.16</v>
      </c>
      <c r="DJ762" s="4">
        <f t="shared" si="865"/>
        <v>21.36</v>
      </c>
      <c r="DK762" s="4">
        <f t="shared" si="865"/>
        <v>1139.29</v>
      </c>
      <c r="DL762" s="4">
        <f t="shared" si="865"/>
        <v>0</v>
      </c>
      <c r="DM762" s="4">
        <f t="shared" si="865"/>
        <v>133.40127174999998</v>
      </c>
      <c r="DN762" s="4">
        <f t="shared" si="865"/>
        <v>1.7488932500000001</v>
      </c>
      <c r="DO762" s="4">
        <f t="shared" si="865"/>
        <v>0</v>
      </c>
      <c r="DP762" s="4">
        <f t="shared" si="865"/>
        <v>1150.48</v>
      </c>
      <c r="DQ762" s="4">
        <f t="shared" si="865"/>
        <v>681.92</v>
      </c>
      <c r="DR762" s="4">
        <f t="shared" si="865"/>
        <v>0</v>
      </c>
      <c r="DS762" s="4">
        <f t="shared" si="865"/>
        <v>0</v>
      </c>
      <c r="DT762" s="4">
        <f t="shared" si="865"/>
        <v>7193.46</v>
      </c>
      <c r="DU762" s="4">
        <f t="shared" si="865"/>
        <v>5918.01</v>
      </c>
      <c r="DV762" s="4">
        <f t="shared" si="865"/>
        <v>136.16</v>
      </c>
      <c r="DW762" s="4">
        <f t="shared" si="865"/>
        <v>21.36</v>
      </c>
      <c r="DX762" s="4">
        <f t="shared" si="865"/>
        <v>1139.29</v>
      </c>
      <c r="DY762" s="4">
        <f t="shared" si="865"/>
        <v>0</v>
      </c>
      <c r="DZ762" s="4">
        <f t="shared" si="865"/>
        <v>133.40127174999998</v>
      </c>
      <c r="EA762" s="4">
        <f t="shared" si="865"/>
        <v>1.7488932500000001</v>
      </c>
      <c r="EB762" s="4">
        <f t="shared" si="865"/>
        <v>0</v>
      </c>
      <c r="EC762" s="4">
        <f t="shared" si="865"/>
        <v>1150.48</v>
      </c>
      <c r="ED762" s="4">
        <f t="shared" si="865"/>
        <v>681.92</v>
      </c>
      <c r="EE762" s="4">
        <f t="shared" si="865"/>
        <v>0</v>
      </c>
      <c r="EF762" s="4">
        <f t="shared" si="865"/>
        <v>0</v>
      </c>
      <c r="EG762" s="4">
        <f t="shared" si="865"/>
        <v>0</v>
      </c>
      <c r="EH762" s="4">
        <f t="shared" si="865"/>
        <v>0</v>
      </c>
      <c r="EI762" s="4">
        <f t="shared" si="865"/>
        <v>0</v>
      </c>
      <c r="EJ762" s="4">
        <f t="shared" si="865"/>
        <v>9025.86</v>
      </c>
      <c r="EK762" s="4">
        <f t="shared" si="865"/>
        <v>9025.86</v>
      </c>
      <c r="EL762" s="4">
        <f t="shared" si="865"/>
        <v>0</v>
      </c>
      <c r="EM762" s="4">
        <f t="shared" ref="EM762:FR762" si="866">EM833</f>
        <v>0</v>
      </c>
      <c r="EN762" s="4">
        <f t="shared" si="866"/>
        <v>5918.01</v>
      </c>
      <c r="EO762" s="4">
        <f t="shared" si="866"/>
        <v>5918.01</v>
      </c>
      <c r="EP762" s="4">
        <f t="shared" si="866"/>
        <v>0</v>
      </c>
      <c r="EQ762" s="4">
        <f t="shared" si="866"/>
        <v>5918.01</v>
      </c>
      <c r="ER762" s="4">
        <f t="shared" si="866"/>
        <v>0</v>
      </c>
      <c r="ES762" s="4">
        <f t="shared" si="866"/>
        <v>0</v>
      </c>
      <c r="ET762" s="4">
        <f t="shared" si="866"/>
        <v>0</v>
      </c>
      <c r="EU762" s="4">
        <f t="shared" si="866"/>
        <v>0</v>
      </c>
      <c r="EV762" s="4">
        <f t="shared" si="866"/>
        <v>0</v>
      </c>
      <c r="EW762" s="4">
        <f t="shared" si="866"/>
        <v>0</v>
      </c>
      <c r="EX762" s="4">
        <f t="shared" si="866"/>
        <v>0</v>
      </c>
      <c r="EY762" s="4">
        <f t="shared" si="866"/>
        <v>0</v>
      </c>
      <c r="EZ762" s="4">
        <f t="shared" si="866"/>
        <v>0</v>
      </c>
      <c r="FA762" s="4">
        <f t="shared" si="866"/>
        <v>0</v>
      </c>
      <c r="FB762" s="4">
        <f t="shared" si="866"/>
        <v>0</v>
      </c>
      <c r="FC762" s="4">
        <f t="shared" si="866"/>
        <v>0</v>
      </c>
      <c r="FD762" s="4">
        <f t="shared" si="866"/>
        <v>0</v>
      </c>
      <c r="FE762" s="4">
        <f t="shared" si="866"/>
        <v>0</v>
      </c>
      <c r="FF762" s="4">
        <f t="shared" si="866"/>
        <v>0</v>
      </c>
      <c r="FG762" s="4">
        <f t="shared" si="866"/>
        <v>0</v>
      </c>
      <c r="FH762" s="4">
        <f t="shared" si="866"/>
        <v>0</v>
      </c>
      <c r="FI762" s="4">
        <f t="shared" si="866"/>
        <v>0</v>
      </c>
      <c r="FJ762" s="4">
        <f t="shared" si="866"/>
        <v>0</v>
      </c>
      <c r="FK762" s="4">
        <f t="shared" si="866"/>
        <v>0</v>
      </c>
      <c r="FL762" s="4">
        <f t="shared" si="866"/>
        <v>0</v>
      </c>
      <c r="FM762" s="4">
        <f t="shared" si="866"/>
        <v>0</v>
      </c>
      <c r="FN762" s="4">
        <f t="shared" si="866"/>
        <v>0</v>
      </c>
      <c r="FO762" s="4">
        <f t="shared" si="866"/>
        <v>0</v>
      </c>
      <c r="FP762" s="4">
        <f t="shared" si="866"/>
        <v>0</v>
      </c>
      <c r="FQ762" s="4">
        <f t="shared" si="866"/>
        <v>0</v>
      </c>
      <c r="FR762" s="4">
        <f t="shared" si="866"/>
        <v>0</v>
      </c>
      <c r="FS762" s="4">
        <f t="shared" ref="FS762:GX762" si="867">FS833</f>
        <v>9025.86</v>
      </c>
      <c r="FT762" s="4">
        <f t="shared" si="867"/>
        <v>9025.86</v>
      </c>
      <c r="FU762" s="4">
        <f t="shared" si="867"/>
        <v>0</v>
      </c>
      <c r="FV762" s="4">
        <f t="shared" si="867"/>
        <v>0</v>
      </c>
      <c r="FW762" s="4">
        <f t="shared" si="867"/>
        <v>5918.01</v>
      </c>
      <c r="FX762" s="4">
        <f t="shared" si="867"/>
        <v>5918.01</v>
      </c>
      <c r="FY762" s="4">
        <f t="shared" si="867"/>
        <v>0</v>
      </c>
      <c r="FZ762" s="4">
        <f t="shared" si="867"/>
        <v>5918.01</v>
      </c>
      <c r="GA762" s="4">
        <f t="shared" si="867"/>
        <v>0</v>
      </c>
      <c r="GB762" s="4">
        <f t="shared" si="867"/>
        <v>0</v>
      </c>
      <c r="GC762" s="4">
        <f t="shared" si="867"/>
        <v>0</v>
      </c>
      <c r="GD762" s="4">
        <f t="shared" si="867"/>
        <v>0</v>
      </c>
      <c r="GE762" s="4">
        <f t="shared" si="867"/>
        <v>0</v>
      </c>
      <c r="GF762" s="4">
        <f t="shared" si="867"/>
        <v>0</v>
      </c>
      <c r="GG762" s="4">
        <f t="shared" si="867"/>
        <v>0</v>
      </c>
      <c r="GH762" s="4">
        <f t="shared" si="867"/>
        <v>0</v>
      </c>
      <c r="GI762" s="4">
        <f t="shared" si="867"/>
        <v>0</v>
      </c>
      <c r="GJ762" s="4">
        <f t="shared" si="867"/>
        <v>0</v>
      </c>
      <c r="GK762" s="4">
        <f t="shared" si="867"/>
        <v>0</v>
      </c>
      <c r="GL762" s="4">
        <f t="shared" si="867"/>
        <v>0</v>
      </c>
      <c r="GM762" s="4">
        <f t="shared" si="867"/>
        <v>0</v>
      </c>
      <c r="GN762" s="4">
        <f t="shared" si="867"/>
        <v>0</v>
      </c>
      <c r="GO762" s="4">
        <f t="shared" si="867"/>
        <v>0</v>
      </c>
      <c r="GP762" s="4">
        <f t="shared" si="867"/>
        <v>0</v>
      </c>
      <c r="GQ762" s="4">
        <f t="shared" si="867"/>
        <v>0</v>
      </c>
      <c r="GR762" s="4">
        <f t="shared" si="867"/>
        <v>0</v>
      </c>
      <c r="GS762" s="4">
        <f t="shared" si="867"/>
        <v>0</v>
      </c>
      <c r="GT762" s="4">
        <f t="shared" si="867"/>
        <v>0</v>
      </c>
      <c r="GU762" s="4">
        <f t="shared" si="867"/>
        <v>0</v>
      </c>
      <c r="GV762" s="4">
        <f t="shared" si="867"/>
        <v>0</v>
      </c>
      <c r="GW762" s="4">
        <f t="shared" si="867"/>
        <v>0</v>
      </c>
      <c r="GX762" s="4">
        <f t="shared" si="867"/>
        <v>0</v>
      </c>
    </row>
    <row r="764" spans="1:255" x14ac:dyDescent="0.2">
      <c r="A764" s="2">
        <v>17</v>
      </c>
      <c r="B764" s="2">
        <v>1</v>
      </c>
      <c r="C764" s="2">
        <f>ROW(SmtRes!A2105)</f>
        <v>2105</v>
      </c>
      <c r="D764" s="2">
        <f>ROW(EtalonRes!A2101)</f>
        <v>2101</v>
      </c>
      <c r="E764" s="2" t="s">
        <v>825</v>
      </c>
      <c r="F764" s="2" t="s">
        <v>385</v>
      </c>
      <c r="G764" s="2" t="s">
        <v>386</v>
      </c>
      <c r="H764" s="2" t="s">
        <v>32</v>
      </c>
      <c r="I764" s="2">
        <f>ROUND(3.44/100,9)</f>
        <v>3.44E-2</v>
      </c>
      <c r="J764" s="2">
        <v>0</v>
      </c>
      <c r="K764" s="2"/>
      <c r="L764" s="2"/>
      <c r="M764" s="2"/>
      <c r="N764" s="2"/>
      <c r="O764" s="2">
        <f t="shared" ref="O764:O795" si="868">ROUND(CP764,2)</f>
        <v>56.4</v>
      </c>
      <c r="P764" s="2">
        <f t="shared" ref="P764:P795" si="869">ROUND(CQ764*I764,2)</f>
        <v>0</v>
      </c>
      <c r="Q764" s="2">
        <f t="shared" ref="Q764:Q795" si="870">ROUND(CR764*I764,2)</f>
        <v>8.32</v>
      </c>
      <c r="R764" s="2">
        <f t="shared" ref="R764:R795" si="871">ROUND(CS764*I764,2)</f>
        <v>3.59</v>
      </c>
      <c r="S764" s="2">
        <f t="shared" ref="S764:S795" si="872">ROUND(CT764*I764,2)</f>
        <v>48.08</v>
      </c>
      <c r="T764" s="2">
        <f t="shared" ref="T764:T795" si="873">ROUND(CU764*I764,2)</f>
        <v>0</v>
      </c>
      <c r="U764" s="2">
        <f t="shared" ref="U764:U795" si="874">CV764*I764</f>
        <v>5.9429439999999998</v>
      </c>
      <c r="V764" s="2">
        <f t="shared" ref="V764:V795" si="875">CW764*I764</f>
        <v>0.26625599999999999</v>
      </c>
      <c r="W764" s="2">
        <f t="shared" ref="W764:W795" si="876">ROUND(CX764*I764,2)</f>
        <v>0</v>
      </c>
      <c r="X764" s="2">
        <f t="shared" ref="X764:X795" si="877">ROUND(CY764,2)</f>
        <v>51.15</v>
      </c>
      <c r="Y764" s="2">
        <f t="shared" ref="Y764:Y795" si="878">ROUND(CZ764,2)</f>
        <v>31</v>
      </c>
      <c r="Z764" s="2"/>
      <c r="AA764" s="2">
        <v>27721505</v>
      </c>
      <c r="AB764" s="2">
        <f t="shared" ref="AB764:AB795" si="879">ROUND((AC764+AD764+AF764),2)</f>
        <v>1639.58</v>
      </c>
      <c r="AC764" s="2">
        <f t="shared" ref="AC764:AC785" si="880">ROUND((ES764),2)</f>
        <v>0</v>
      </c>
      <c r="AD764" s="2">
        <f t="shared" ref="AD764:AD779" si="881">ROUND((((ET764)-(EU764))+AE764),2)</f>
        <v>241.95</v>
      </c>
      <c r="AE764" s="2">
        <f t="shared" ref="AE764:AE779" si="882">ROUND((EU764),2)</f>
        <v>104.49</v>
      </c>
      <c r="AF764" s="2">
        <f t="shared" ref="AF764:AF779" si="883">ROUND((EV764),2)</f>
        <v>1397.63</v>
      </c>
      <c r="AG764" s="2">
        <f t="shared" ref="AG764:AG795" si="884">ROUND((AP764),2)</f>
        <v>0</v>
      </c>
      <c r="AH764" s="2">
        <f t="shared" ref="AH764:AH779" si="885">(EW764)</f>
        <v>172.76</v>
      </c>
      <c r="AI764" s="2">
        <f t="shared" ref="AI764:AI779" si="886">(EX764)</f>
        <v>7.74</v>
      </c>
      <c r="AJ764" s="2">
        <f t="shared" ref="AJ764:AJ795" si="887">ROUND((AS764),2)</f>
        <v>0</v>
      </c>
      <c r="AK764" s="2">
        <v>1639.58</v>
      </c>
      <c r="AL764" s="2">
        <v>0</v>
      </c>
      <c r="AM764" s="2">
        <v>241.95</v>
      </c>
      <c r="AN764" s="2">
        <v>104.49</v>
      </c>
      <c r="AO764" s="2">
        <v>1397.63</v>
      </c>
      <c r="AP764" s="2">
        <v>0</v>
      </c>
      <c r="AQ764" s="2">
        <v>172.76</v>
      </c>
      <c r="AR764" s="2">
        <v>7.74</v>
      </c>
      <c r="AS764" s="2">
        <v>0</v>
      </c>
      <c r="AT764" s="2">
        <v>99</v>
      </c>
      <c r="AU764" s="2">
        <v>60</v>
      </c>
      <c r="AV764" s="2">
        <v>1</v>
      </c>
      <c r="AW764" s="2">
        <v>1</v>
      </c>
      <c r="AX764" s="2"/>
      <c r="AY764" s="2"/>
      <c r="AZ764" s="2">
        <v>1</v>
      </c>
      <c r="BA764" s="2">
        <v>1</v>
      </c>
      <c r="BB764" s="2">
        <v>1</v>
      </c>
      <c r="BC764" s="2">
        <v>1</v>
      </c>
      <c r="BD764" s="2" t="s">
        <v>6</v>
      </c>
      <c r="BE764" s="2" t="s">
        <v>6</v>
      </c>
      <c r="BF764" s="2" t="s">
        <v>6</v>
      </c>
      <c r="BG764" s="2" t="s">
        <v>6</v>
      </c>
      <c r="BH764" s="2">
        <v>0</v>
      </c>
      <c r="BI764" s="2">
        <v>1</v>
      </c>
      <c r="BJ764" s="2" t="s">
        <v>387</v>
      </c>
      <c r="BK764" s="2"/>
      <c r="BL764" s="2"/>
      <c r="BM764" s="2">
        <v>46001</v>
      </c>
      <c r="BN764" s="2">
        <v>0</v>
      </c>
      <c r="BO764" s="2" t="s">
        <v>6</v>
      </c>
      <c r="BP764" s="2">
        <v>0</v>
      </c>
      <c r="BQ764" s="2">
        <v>2</v>
      </c>
      <c r="BR764" s="2">
        <v>0</v>
      </c>
      <c r="BS764" s="2">
        <v>1</v>
      </c>
      <c r="BT764" s="2">
        <v>1</v>
      </c>
      <c r="BU764" s="2">
        <v>1</v>
      </c>
      <c r="BV764" s="2">
        <v>1</v>
      </c>
      <c r="BW764" s="2">
        <v>1</v>
      </c>
      <c r="BX764" s="2">
        <v>1</v>
      </c>
      <c r="BY764" s="2" t="s">
        <v>6</v>
      </c>
      <c r="BZ764" s="2">
        <v>110</v>
      </c>
      <c r="CA764" s="2">
        <v>70</v>
      </c>
      <c r="CB764" s="2"/>
      <c r="CC764" s="2"/>
      <c r="CD764" s="2"/>
      <c r="CE764" s="2"/>
      <c r="CF764" s="2">
        <v>0</v>
      </c>
      <c r="CG764" s="2">
        <v>0</v>
      </c>
      <c r="CH764" s="2"/>
      <c r="CI764" s="2"/>
      <c r="CJ764" s="2"/>
      <c r="CK764" s="2"/>
      <c r="CL764" s="2"/>
      <c r="CM764" s="2">
        <v>0</v>
      </c>
      <c r="CN764" s="2" t="s">
        <v>6</v>
      </c>
      <c r="CO764" s="2">
        <v>0</v>
      </c>
      <c r="CP764" s="2">
        <f t="shared" ref="CP764:CP795" si="888">(P764+Q764+S764)</f>
        <v>56.4</v>
      </c>
      <c r="CQ764" s="2">
        <f t="shared" ref="CQ764:CQ795" si="889">AC764*BC764</f>
        <v>0</v>
      </c>
      <c r="CR764" s="2">
        <f t="shared" ref="CR764:CR795" si="890">AD764*BB764</f>
        <v>241.95</v>
      </c>
      <c r="CS764" s="2">
        <f t="shared" ref="CS764:CS795" si="891">AE764*BS764</f>
        <v>104.49</v>
      </c>
      <c r="CT764" s="2">
        <f t="shared" ref="CT764:CT795" si="892">AF764*BA764</f>
        <v>1397.63</v>
      </c>
      <c r="CU764" s="2">
        <f t="shared" ref="CU764:CU795" si="893">AG764</f>
        <v>0</v>
      </c>
      <c r="CV764" s="2">
        <f t="shared" ref="CV764:CV795" si="894">AH764</f>
        <v>172.76</v>
      </c>
      <c r="CW764" s="2">
        <f t="shared" ref="CW764:CW795" si="895">AI764</f>
        <v>7.74</v>
      </c>
      <c r="CX764" s="2">
        <f t="shared" ref="CX764:CX795" si="896">AJ764</f>
        <v>0</v>
      </c>
      <c r="CY764" s="2">
        <f t="shared" ref="CY764:CY795" si="897">(((S764+R764)*AT764)/100)</f>
        <v>51.153300000000002</v>
      </c>
      <c r="CZ764" s="2">
        <f t="shared" ref="CZ764:CZ795" si="898">(((S764+R764)*AU764)/100)</f>
        <v>31.002000000000002</v>
      </c>
      <c r="DA764" s="2"/>
      <c r="DB764" s="2"/>
      <c r="DC764" s="2" t="s">
        <v>6</v>
      </c>
      <c r="DD764" s="2" t="s">
        <v>6</v>
      </c>
      <c r="DE764" s="2" t="s">
        <v>6</v>
      </c>
      <c r="DF764" s="2" t="s">
        <v>6</v>
      </c>
      <c r="DG764" s="2" t="s">
        <v>6</v>
      </c>
      <c r="DH764" s="2" t="s">
        <v>6</v>
      </c>
      <c r="DI764" s="2" t="s">
        <v>6</v>
      </c>
      <c r="DJ764" s="2" t="s">
        <v>6</v>
      </c>
      <c r="DK764" s="2" t="s">
        <v>6</v>
      </c>
      <c r="DL764" s="2" t="s">
        <v>6</v>
      </c>
      <c r="DM764" s="2" t="s">
        <v>6</v>
      </c>
      <c r="DN764" s="2">
        <v>0</v>
      </c>
      <c r="DO764" s="2">
        <v>0</v>
      </c>
      <c r="DP764" s="2">
        <v>1</v>
      </c>
      <c r="DQ764" s="2">
        <v>1</v>
      </c>
      <c r="DR764" s="2"/>
      <c r="DS764" s="2"/>
      <c r="DT764" s="2"/>
      <c r="DU764" s="2">
        <v>1005</v>
      </c>
      <c r="DV764" s="2" t="s">
        <v>32</v>
      </c>
      <c r="DW764" s="2" t="s">
        <v>32</v>
      </c>
      <c r="DX764" s="2">
        <v>100</v>
      </c>
      <c r="DY764" s="2"/>
      <c r="DZ764" s="2"/>
      <c r="EA764" s="2"/>
      <c r="EB764" s="2"/>
      <c r="EC764" s="2"/>
      <c r="ED764" s="2"/>
      <c r="EE764" s="2">
        <v>27029091</v>
      </c>
      <c r="EF764" s="2">
        <v>2</v>
      </c>
      <c r="EG764" s="2" t="s">
        <v>23</v>
      </c>
      <c r="EH764" s="2">
        <v>0</v>
      </c>
      <c r="EI764" s="2" t="s">
        <v>6</v>
      </c>
      <c r="EJ764" s="2">
        <v>1</v>
      </c>
      <c r="EK764" s="2">
        <v>46001</v>
      </c>
      <c r="EL764" s="2" t="s">
        <v>34</v>
      </c>
      <c r="EM764" s="2" t="s">
        <v>35</v>
      </c>
      <c r="EN764" s="2"/>
      <c r="EO764" s="2" t="s">
        <v>6</v>
      </c>
      <c r="EP764" s="2"/>
      <c r="EQ764" s="2">
        <v>0</v>
      </c>
      <c r="ER764" s="2">
        <v>1639.58</v>
      </c>
      <c r="ES764" s="2">
        <v>0</v>
      </c>
      <c r="ET764" s="2">
        <v>241.95</v>
      </c>
      <c r="EU764" s="2">
        <v>104.49</v>
      </c>
      <c r="EV764" s="2">
        <v>1397.63</v>
      </c>
      <c r="EW764" s="2">
        <v>172.76</v>
      </c>
      <c r="EX764" s="2">
        <v>7.74</v>
      </c>
      <c r="EY764" s="2">
        <v>0</v>
      </c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>
        <v>0</v>
      </c>
      <c r="FR764" s="2">
        <f t="shared" ref="FR764:FR795" si="899">ROUND(IF(AND(BH764=3,BI764=3),P764,0),2)</f>
        <v>0</v>
      </c>
      <c r="FS764" s="2">
        <v>0</v>
      </c>
      <c r="FT764" s="2" t="s">
        <v>27</v>
      </c>
      <c r="FU764" s="2" t="s">
        <v>28</v>
      </c>
      <c r="FV764" s="2"/>
      <c r="FW764" s="2"/>
      <c r="FX764" s="2">
        <v>99</v>
      </c>
      <c r="FY764" s="2">
        <v>59.5</v>
      </c>
      <c r="FZ764" s="2"/>
      <c r="GA764" s="2" t="s">
        <v>6</v>
      </c>
      <c r="GB764" s="2"/>
      <c r="GC764" s="2"/>
      <c r="GD764" s="2">
        <v>0</v>
      </c>
      <c r="GE764" s="2"/>
      <c r="GF764" s="2">
        <v>1660145298</v>
      </c>
      <c r="GG764" s="2">
        <v>2</v>
      </c>
      <c r="GH764" s="2">
        <v>1</v>
      </c>
      <c r="GI764" s="2">
        <v>-2</v>
      </c>
      <c r="GJ764" s="2">
        <v>0</v>
      </c>
      <c r="GK764" s="2">
        <f>ROUND(R764*(R12)/100,2)</f>
        <v>0</v>
      </c>
      <c r="GL764" s="2">
        <f t="shared" ref="GL764:GL795" si="900">ROUND(IF(AND(BH764=3,BI764=3,FS764&lt;&gt;0),P764,0),2)</f>
        <v>0</v>
      </c>
      <c r="GM764" s="2">
        <f t="shared" ref="GM764:GM795" si="901">ROUND(O764+X764+Y764+GK764,2)+GX764</f>
        <v>138.55000000000001</v>
      </c>
      <c r="GN764" s="2">
        <f t="shared" ref="GN764:GN795" si="902">IF(OR(BI764=0,BI764=1),ROUND(O764+X764+Y764+GK764,2),0)</f>
        <v>138.55000000000001</v>
      </c>
      <c r="GO764" s="2">
        <f t="shared" ref="GO764:GO795" si="903">IF(BI764=2,ROUND(O764+X764+Y764+GK764,2),0)</f>
        <v>0</v>
      </c>
      <c r="GP764" s="2">
        <f t="shared" ref="GP764:GP795" si="904">IF(BI764=4,ROUND(O764+X764+Y764+GK764,2)+GX764,0)</f>
        <v>0</v>
      </c>
      <c r="GQ764" s="2"/>
      <c r="GR764" s="2">
        <v>0</v>
      </c>
      <c r="GS764" s="2">
        <v>3</v>
      </c>
      <c r="GT764" s="2">
        <v>0</v>
      </c>
      <c r="GU764" s="2" t="s">
        <v>6</v>
      </c>
      <c r="GV764" s="2">
        <f t="shared" ref="GV764:GV795" si="905">ROUND(GT764,2)</f>
        <v>0</v>
      </c>
      <c r="GW764" s="2">
        <v>1</v>
      </c>
      <c r="GX764" s="2">
        <f t="shared" ref="GX764:GX795" si="906">ROUND(GV764*GW764*I764,2)</f>
        <v>0</v>
      </c>
      <c r="GY764" s="2"/>
      <c r="GZ764" s="2"/>
      <c r="HA764" s="2">
        <v>0</v>
      </c>
      <c r="HB764" s="2">
        <v>0</v>
      </c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>
        <v>0</v>
      </c>
      <c r="IL764" s="2"/>
      <c r="IM764" s="2"/>
      <c r="IN764" s="2"/>
      <c r="IO764" s="2"/>
      <c r="IP764" s="2"/>
      <c r="IQ764" s="2"/>
      <c r="IR764" s="2"/>
      <c r="IS764" s="2"/>
      <c r="IT764" s="2"/>
      <c r="IU764" s="2"/>
    </row>
    <row r="765" spans="1:255" x14ac:dyDescent="0.2">
      <c r="A765">
        <v>17</v>
      </c>
      <c r="B765">
        <v>1</v>
      </c>
      <c r="C765">
        <f>ROW(SmtRes!A2108)</f>
        <v>2108</v>
      </c>
      <c r="D765">
        <f>ROW(EtalonRes!A2104)</f>
        <v>2104</v>
      </c>
      <c r="E765" t="s">
        <v>825</v>
      </c>
      <c r="F765" t="s">
        <v>385</v>
      </c>
      <c r="G765" t="s">
        <v>386</v>
      </c>
      <c r="H765" t="s">
        <v>32</v>
      </c>
      <c r="I765">
        <f>ROUND(3.44/100,9)</f>
        <v>3.44E-2</v>
      </c>
      <c r="J765">
        <v>0</v>
      </c>
      <c r="O765">
        <f t="shared" si="868"/>
        <v>56.4</v>
      </c>
      <c r="P765">
        <f t="shared" si="869"/>
        <v>0</v>
      </c>
      <c r="Q765">
        <f t="shared" si="870"/>
        <v>8.32</v>
      </c>
      <c r="R765">
        <f t="shared" si="871"/>
        <v>3.59</v>
      </c>
      <c r="S765">
        <f t="shared" si="872"/>
        <v>48.08</v>
      </c>
      <c r="T765">
        <f t="shared" si="873"/>
        <v>0</v>
      </c>
      <c r="U765">
        <f t="shared" si="874"/>
        <v>5.9429439999999998</v>
      </c>
      <c r="V765">
        <f t="shared" si="875"/>
        <v>0.26625599999999999</v>
      </c>
      <c r="W765">
        <f t="shared" si="876"/>
        <v>0</v>
      </c>
      <c r="X765">
        <f t="shared" si="877"/>
        <v>51.15</v>
      </c>
      <c r="Y765">
        <f t="shared" si="878"/>
        <v>31</v>
      </c>
      <c r="AA765">
        <v>27721504</v>
      </c>
      <c r="AB765">
        <f t="shared" si="879"/>
        <v>1639.58</v>
      </c>
      <c r="AC765">
        <f t="shared" si="880"/>
        <v>0</v>
      </c>
      <c r="AD765">
        <f t="shared" si="881"/>
        <v>241.95</v>
      </c>
      <c r="AE765">
        <f t="shared" si="882"/>
        <v>104.49</v>
      </c>
      <c r="AF765">
        <f t="shared" si="883"/>
        <v>1397.63</v>
      </c>
      <c r="AG765">
        <f t="shared" si="884"/>
        <v>0</v>
      </c>
      <c r="AH765">
        <f t="shared" si="885"/>
        <v>172.76</v>
      </c>
      <c r="AI765">
        <f t="shared" si="886"/>
        <v>7.74</v>
      </c>
      <c r="AJ765">
        <f t="shared" si="887"/>
        <v>0</v>
      </c>
      <c r="AK765">
        <v>1639.58</v>
      </c>
      <c r="AL765">
        <v>0</v>
      </c>
      <c r="AM765">
        <v>241.95</v>
      </c>
      <c r="AN765">
        <v>104.49</v>
      </c>
      <c r="AO765">
        <v>1397.63</v>
      </c>
      <c r="AP765">
        <v>0</v>
      </c>
      <c r="AQ765">
        <v>172.76</v>
      </c>
      <c r="AR765">
        <v>7.74</v>
      </c>
      <c r="AS765">
        <v>0</v>
      </c>
      <c r="AT765">
        <v>99</v>
      </c>
      <c r="AU765">
        <v>60</v>
      </c>
      <c r="AV765">
        <v>1</v>
      </c>
      <c r="AW765">
        <v>1</v>
      </c>
      <c r="AZ765">
        <v>1</v>
      </c>
      <c r="BA765">
        <v>1</v>
      </c>
      <c r="BB765">
        <v>1</v>
      </c>
      <c r="BC765">
        <v>1</v>
      </c>
      <c r="BD765" t="s">
        <v>6</v>
      </c>
      <c r="BE765" t="s">
        <v>6</v>
      </c>
      <c r="BF765" t="s">
        <v>6</v>
      </c>
      <c r="BG765" t="s">
        <v>6</v>
      </c>
      <c r="BH765">
        <v>0</v>
      </c>
      <c r="BI765">
        <v>1</v>
      </c>
      <c r="BJ765" t="s">
        <v>387</v>
      </c>
      <c r="BM765">
        <v>46001</v>
      </c>
      <c r="BN765">
        <v>0</v>
      </c>
      <c r="BO765" t="s">
        <v>6</v>
      </c>
      <c r="BP765">
        <v>0</v>
      </c>
      <c r="BQ765">
        <v>2</v>
      </c>
      <c r="BR765">
        <v>0</v>
      </c>
      <c r="BS765">
        <v>1</v>
      </c>
      <c r="BT765">
        <v>1</v>
      </c>
      <c r="BU765">
        <v>1</v>
      </c>
      <c r="BV765">
        <v>1</v>
      </c>
      <c r="BW765">
        <v>1</v>
      </c>
      <c r="BX765">
        <v>1</v>
      </c>
      <c r="BY765" t="s">
        <v>6</v>
      </c>
      <c r="BZ765">
        <v>110</v>
      </c>
      <c r="CA765">
        <v>70</v>
      </c>
      <c r="CF765">
        <v>0</v>
      </c>
      <c r="CG765">
        <v>0</v>
      </c>
      <c r="CM765">
        <v>0</v>
      </c>
      <c r="CN765" t="s">
        <v>6</v>
      </c>
      <c r="CO765">
        <v>0</v>
      </c>
      <c r="CP765">
        <f t="shared" si="888"/>
        <v>56.4</v>
      </c>
      <c r="CQ765">
        <f t="shared" si="889"/>
        <v>0</v>
      </c>
      <c r="CR765">
        <f t="shared" si="890"/>
        <v>241.95</v>
      </c>
      <c r="CS765">
        <f t="shared" si="891"/>
        <v>104.49</v>
      </c>
      <c r="CT765">
        <f t="shared" si="892"/>
        <v>1397.63</v>
      </c>
      <c r="CU765">
        <f t="shared" si="893"/>
        <v>0</v>
      </c>
      <c r="CV765">
        <f t="shared" si="894"/>
        <v>172.76</v>
      </c>
      <c r="CW765">
        <f t="shared" si="895"/>
        <v>7.74</v>
      </c>
      <c r="CX765">
        <f t="shared" si="896"/>
        <v>0</v>
      </c>
      <c r="CY765">
        <f t="shared" si="897"/>
        <v>51.153300000000002</v>
      </c>
      <c r="CZ765">
        <f t="shared" si="898"/>
        <v>31.002000000000002</v>
      </c>
      <c r="DC765" t="s">
        <v>6</v>
      </c>
      <c r="DD765" t="s">
        <v>6</v>
      </c>
      <c r="DE765" t="s">
        <v>6</v>
      </c>
      <c r="DF765" t="s">
        <v>6</v>
      </c>
      <c r="DG765" t="s">
        <v>6</v>
      </c>
      <c r="DH765" t="s">
        <v>6</v>
      </c>
      <c r="DI765" t="s">
        <v>6</v>
      </c>
      <c r="DJ765" t="s">
        <v>6</v>
      </c>
      <c r="DK765" t="s">
        <v>6</v>
      </c>
      <c r="DL765" t="s">
        <v>6</v>
      </c>
      <c r="DM765" t="s">
        <v>6</v>
      </c>
      <c r="DN765">
        <v>0</v>
      </c>
      <c r="DO765">
        <v>0</v>
      </c>
      <c r="DP765">
        <v>1</v>
      </c>
      <c r="DQ765">
        <v>1</v>
      </c>
      <c r="DU765">
        <v>1005</v>
      </c>
      <c r="DV765" t="s">
        <v>32</v>
      </c>
      <c r="DW765" t="s">
        <v>32</v>
      </c>
      <c r="DX765">
        <v>100</v>
      </c>
      <c r="EE765">
        <v>27029091</v>
      </c>
      <c r="EF765">
        <v>2</v>
      </c>
      <c r="EG765" t="s">
        <v>23</v>
      </c>
      <c r="EH765">
        <v>0</v>
      </c>
      <c r="EI765" t="s">
        <v>6</v>
      </c>
      <c r="EJ765">
        <v>1</v>
      </c>
      <c r="EK765">
        <v>46001</v>
      </c>
      <c r="EL765" t="s">
        <v>34</v>
      </c>
      <c r="EM765" t="s">
        <v>35</v>
      </c>
      <c r="EO765" t="s">
        <v>6</v>
      </c>
      <c r="EQ765">
        <v>0</v>
      </c>
      <c r="ER765">
        <v>1639.58</v>
      </c>
      <c r="ES765">
        <v>0</v>
      </c>
      <c r="ET765">
        <v>241.95</v>
      </c>
      <c r="EU765">
        <v>104.49</v>
      </c>
      <c r="EV765">
        <v>1397.63</v>
      </c>
      <c r="EW765">
        <v>172.76</v>
      </c>
      <c r="EX765">
        <v>7.74</v>
      </c>
      <c r="EY765">
        <v>0</v>
      </c>
      <c r="FQ765">
        <v>0</v>
      </c>
      <c r="FR765">
        <f t="shared" si="899"/>
        <v>0</v>
      </c>
      <c r="FS765">
        <v>0</v>
      </c>
      <c r="FT765" t="s">
        <v>27</v>
      </c>
      <c r="FU765" t="s">
        <v>28</v>
      </c>
      <c r="FX765">
        <v>99</v>
      </c>
      <c r="FY765">
        <v>59.5</v>
      </c>
      <c r="GA765" t="s">
        <v>6</v>
      </c>
      <c r="GD765">
        <v>0</v>
      </c>
      <c r="GF765">
        <v>1660145298</v>
      </c>
      <c r="GG765">
        <v>2</v>
      </c>
      <c r="GH765">
        <v>1</v>
      </c>
      <c r="GI765">
        <v>-2</v>
      </c>
      <c r="GJ765">
        <v>0</v>
      </c>
      <c r="GK765">
        <f>ROUND(R765*(S12)/100,2)</f>
        <v>0</v>
      </c>
      <c r="GL765">
        <f t="shared" si="900"/>
        <v>0</v>
      </c>
      <c r="GM765">
        <f t="shared" si="901"/>
        <v>138.55000000000001</v>
      </c>
      <c r="GN765">
        <f t="shared" si="902"/>
        <v>138.55000000000001</v>
      </c>
      <c r="GO765">
        <f t="shared" si="903"/>
        <v>0</v>
      </c>
      <c r="GP765">
        <f t="shared" si="904"/>
        <v>0</v>
      </c>
      <c r="GR765">
        <v>0</v>
      </c>
      <c r="GS765">
        <v>0</v>
      </c>
      <c r="GT765">
        <v>0</v>
      </c>
      <c r="GU765" t="s">
        <v>6</v>
      </c>
      <c r="GV765">
        <f t="shared" si="905"/>
        <v>0</v>
      </c>
      <c r="GW765">
        <v>1</v>
      </c>
      <c r="GX765">
        <f t="shared" si="906"/>
        <v>0</v>
      </c>
      <c r="HA765">
        <v>0</v>
      </c>
      <c r="HB765">
        <v>0</v>
      </c>
      <c r="IK765">
        <v>0</v>
      </c>
    </row>
    <row r="766" spans="1:255" x14ac:dyDescent="0.2">
      <c r="A766" s="2">
        <v>17</v>
      </c>
      <c r="B766" s="2">
        <v>1</v>
      </c>
      <c r="C766" s="2">
        <f>ROW(SmtRes!A2112)</f>
        <v>2112</v>
      </c>
      <c r="D766" s="2">
        <f>ROW(EtalonRes!A2108)</f>
        <v>2108</v>
      </c>
      <c r="E766" s="2" t="s">
        <v>826</v>
      </c>
      <c r="F766" s="2" t="s">
        <v>389</v>
      </c>
      <c r="G766" s="2" t="s">
        <v>390</v>
      </c>
      <c r="H766" s="2" t="s">
        <v>32</v>
      </c>
      <c r="I766" s="2">
        <f>ROUND(0.72/100,9)</f>
        <v>7.1999999999999998E-3</v>
      </c>
      <c r="J766" s="2">
        <v>0</v>
      </c>
      <c r="K766" s="2"/>
      <c r="L766" s="2"/>
      <c r="M766" s="2"/>
      <c r="N766" s="2"/>
      <c r="O766" s="2">
        <f t="shared" si="868"/>
        <v>15.64</v>
      </c>
      <c r="P766" s="2">
        <f t="shared" si="869"/>
        <v>0</v>
      </c>
      <c r="Q766" s="2">
        <f t="shared" si="870"/>
        <v>0.4</v>
      </c>
      <c r="R766" s="2">
        <f t="shared" si="871"/>
        <v>0</v>
      </c>
      <c r="S766" s="2">
        <f t="shared" si="872"/>
        <v>15.24</v>
      </c>
      <c r="T766" s="2">
        <f t="shared" si="873"/>
        <v>0</v>
      </c>
      <c r="U766" s="2">
        <f t="shared" si="874"/>
        <v>1.9843200000000001</v>
      </c>
      <c r="V766" s="2">
        <f t="shared" si="875"/>
        <v>0</v>
      </c>
      <c r="W766" s="2">
        <f t="shared" si="876"/>
        <v>0</v>
      </c>
      <c r="X766" s="2">
        <f t="shared" si="877"/>
        <v>12.5</v>
      </c>
      <c r="Y766" s="2">
        <f t="shared" si="878"/>
        <v>9.4499999999999993</v>
      </c>
      <c r="Z766" s="2"/>
      <c r="AA766" s="2">
        <v>27721505</v>
      </c>
      <c r="AB766" s="2">
        <f t="shared" si="879"/>
        <v>2172.79</v>
      </c>
      <c r="AC766" s="2">
        <f t="shared" si="880"/>
        <v>0</v>
      </c>
      <c r="AD766" s="2">
        <f t="shared" si="881"/>
        <v>56.18</v>
      </c>
      <c r="AE766" s="2">
        <f t="shared" si="882"/>
        <v>0</v>
      </c>
      <c r="AF766" s="2">
        <f t="shared" si="883"/>
        <v>2116.61</v>
      </c>
      <c r="AG766" s="2">
        <f t="shared" si="884"/>
        <v>0</v>
      </c>
      <c r="AH766" s="2">
        <f t="shared" si="885"/>
        <v>275.60000000000002</v>
      </c>
      <c r="AI766" s="2">
        <f t="shared" si="886"/>
        <v>0</v>
      </c>
      <c r="AJ766" s="2">
        <f t="shared" si="887"/>
        <v>0</v>
      </c>
      <c r="AK766" s="2">
        <v>2172.79</v>
      </c>
      <c r="AL766" s="2">
        <v>0</v>
      </c>
      <c r="AM766" s="2">
        <v>56.18</v>
      </c>
      <c r="AN766" s="2">
        <v>0</v>
      </c>
      <c r="AO766" s="2">
        <v>2116.61</v>
      </c>
      <c r="AP766" s="2">
        <v>0</v>
      </c>
      <c r="AQ766" s="2">
        <v>275.60000000000002</v>
      </c>
      <c r="AR766" s="2">
        <v>0</v>
      </c>
      <c r="AS766" s="2">
        <v>0</v>
      </c>
      <c r="AT766" s="2">
        <v>82</v>
      </c>
      <c r="AU766" s="2">
        <v>62</v>
      </c>
      <c r="AV766" s="2">
        <v>1</v>
      </c>
      <c r="AW766" s="2">
        <v>1</v>
      </c>
      <c r="AX766" s="2"/>
      <c r="AY766" s="2"/>
      <c r="AZ766" s="2">
        <v>1</v>
      </c>
      <c r="BA766" s="2">
        <v>1</v>
      </c>
      <c r="BB766" s="2">
        <v>1</v>
      </c>
      <c r="BC766" s="2">
        <v>1</v>
      </c>
      <c r="BD766" s="2" t="s">
        <v>6</v>
      </c>
      <c r="BE766" s="2" t="s">
        <v>6</v>
      </c>
      <c r="BF766" s="2" t="s">
        <v>6</v>
      </c>
      <c r="BG766" s="2" t="s">
        <v>6</v>
      </c>
      <c r="BH766" s="2">
        <v>0</v>
      </c>
      <c r="BI766" s="2">
        <v>1</v>
      </c>
      <c r="BJ766" s="2" t="s">
        <v>391</v>
      </c>
      <c r="BK766" s="2"/>
      <c r="BL766" s="2"/>
      <c r="BM766" s="2">
        <v>56001</v>
      </c>
      <c r="BN766" s="2">
        <v>0</v>
      </c>
      <c r="BO766" s="2" t="s">
        <v>6</v>
      </c>
      <c r="BP766" s="2">
        <v>0</v>
      </c>
      <c r="BQ766" s="2">
        <v>6</v>
      </c>
      <c r="BR766" s="2">
        <v>0</v>
      </c>
      <c r="BS766" s="2">
        <v>1</v>
      </c>
      <c r="BT766" s="2">
        <v>1</v>
      </c>
      <c r="BU766" s="2">
        <v>1</v>
      </c>
      <c r="BV766" s="2">
        <v>1</v>
      </c>
      <c r="BW766" s="2">
        <v>1</v>
      </c>
      <c r="BX766" s="2">
        <v>1</v>
      </c>
      <c r="BY766" s="2" t="s">
        <v>6</v>
      </c>
      <c r="BZ766" s="2">
        <v>82</v>
      </c>
      <c r="CA766" s="2">
        <v>62</v>
      </c>
      <c r="CB766" s="2"/>
      <c r="CC766" s="2"/>
      <c r="CD766" s="2"/>
      <c r="CE766" s="2"/>
      <c r="CF766" s="2">
        <v>0</v>
      </c>
      <c r="CG766" s="2">
        <v>0</v>
      </c>
      <c r="CH766" s="2"/>
      <c r="CI766" s="2"/>
      <c r="CJ766" s="2"/>
      <c r="CK766" s="2"/>
      <c r="CL766" s="2"/>
      <c r="CM766" s="2">
        <v>0</v>
      </c>
      <c r="CN766" s="2" t="s">
        <v>6</v>
      </c>
      <c r="CO766" s="2">
        <v>0</v>
      </c>
      <c r="CP766" s="2">
        <f t="shared" si="888"/>
        <v>15.64</v>
      </c>
      <c r="CQ766" s="2">
        <f t="shared" si="889"/>
        <v>0</v>
      </c>
      <c r="CR766" s="2">
        <f t="shared" si="890"/>
        <v>56.18</v>
      </c>
      <c r="CS766" s="2">
        <f t="shared" si="891"/>
        <v>0</v>
      </c>
      <c r="CT766" s="2">
        <f t="shared" si="892"/>
        <v>2116.61</v>
      </c>
      <c r="CU766" s="2">
        <f t="shared" si="893"/>
        <v>0</v>
      </c>
      <c r="CV766" s="2">
        <f t="shared" si="894"/>
        <v>275.60000000000002</v>
      </c>
      <c r="CW766" s="2">
        <f t="shared" si="895"/>
        <v>0</v>
      </c>
      <c r="CX766" s="2">
        <f t="shared" si="896"/>
        <v>0</v>
      </c>
      <c r="CY766" s="2">
        <f t="shared" si="897"/>
        <v>12.4968</v>
      </c>
      <c r="CZ766" s="2">
        <f t="shared" si="898"/>
        <v>9.4488000000000003</v>
      </c>
      <c r="DA766" s="2"/>
      <c r="DB766" s="2"/>
      <c r="DC766" s="2" t="s">
        <v>6</v>
      </c>
      <c r="DD766" s="2" t="s">
        <v>6</v>
      </c>
      <c r="DE766" s="2" t="s">
        <v>6</v>
      </c>
      <c r="DF766" s="2" t="s">
        <v>6</v>
      </c>
      <c r="DG766" s="2" t="s">
        <v>6</v>
      </c>
      <c r="DH766" s="2" t="s">
        <v>6</v>
      </c>
      <c r="DI766" s="2" t="s">
        <v>6</v>
      </c>
      <c r="DJ766" s="2" t="s">
        <v>6</v>
      </c>
      <c r="DK766" s="2" t="s">
        <v>6</v>
      </c>
      <c r="DL766" s="2" t="s">
        <v>6</v>
      </c>
      <c r="DM766" s="2" t="s">
        <v>6</v>
      </c>
      <c r="DN766" s="2">
        <v>0</v>
      </c>
      <c r="DO766" s="2">
        <v>0</v>
      </c>
      <c r="DP766" s="2">
        <v>1</v>
      </c>
      <c r="DQ766" s="2">
        <v>1</v>
      </c>
      <c r="DR766" s="2"/>
      <c r="DS766" s="2"/>
      <c r="DT766" s="2"/>
      <c r="DU766" s="2">
        <v>1005</v>
      </c>
      <c r="DV766" s="2" t="s">
        <v>32</v>
      </c>
      <c r="DW766" s="2" t="s">
        <v>32</v>
      </c>
      <c r="DX766" s="2">
        <v>100</v>
      </c>
      <c r="DY766" s="2"/>
      <c r="DZ766" s="2"/>
      <c r="EA766" s="2"/>
      <c r="EB766" s="2"/>
      <c r="EC766" s="2"/>
      <c r="ED766" s="2"/>
      <c r="EE766" s="2">
        <v>27029101</v>
      </c>
      <c r="EF766" s="2">
        <v>6</v>
      </c>
      <c r="EG766" s="2" t="s">
        <v>40</v>
      </c>
      <c r="EH766" s="2">
        <v>0</v>
      </c>
      <c r="EI766" s="2" t="s">
        <v>6</v>
      </c>
      <c r="EJ766" s="2">
        <v>1</v>
      </c>
      <c r="EK766" s="2">
        <v>56001</v>
      </c>
      <c r="EL766" s="2" t="s">
        <v>392</v>
      </c>
      <c r="EM766" s="2" t="s">
        <v>393</v>
      </c>
      <c r="EN766" s="2"/>
      <c r="EO766" s="2" t="s">
        <v>6</v>
      </c>
      <c r="EP766" s="2"/>
      <c r="EQ766" s="2">
        <v>0</v>
      </c>
      <c r="ER766" s="2">
        <v>2172.79</v>
      </c>
      <c r="ES766" s="2">
        <v>0</v>
      </c>
      <c r="ET766" s="2">
        <v>56.18</v>
      </c>
      <c r="EU766" s="2">
        <v>0</v>
      </c>
      <c r="EV766" s="2">
        <v>2116.61</v>
      </c>
      <c r="EW766" s="2">
        <v>275.60000000000002</v>
      </c>
      <c r="EX766" s="2">
        <v>0</v>
      </c>
      <c r="EY766" s="2">
        <v>0</v>
      </c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>
        <v>0</v>
      </c>
      <c r="FR766" s="2">
        <f t="shared" si="899"/>
        <v>0</v>
      </c>
      <c r="FS766" s="2">
        <v>0</v>
      </c>
      <c r="FT766" s="2"/>
      <c r="FU766" s="2"/>
      <c r="FV766" s="2"/>
      <c r="FW766" s="2"/>
      <c r="FX766" s="2">
        <v>82</v>
      </c>
      <c r="FY766" s="2">
        <v>62</v>
      </c>
      <c r="FZ766" s="2"/>
      <c r="GA766" s="2" t="s">
        <v>6</v>
      </c>
      <c r="GB766" s="2"/>
      <c r="GC766" s="2"/>
      <c r="GD766" s="2">
        <v>0</v>
      </c>
      <c r="GE766" s="2"/>
      <c r="GF766" s="2">
        <v>50162920</v>
      </c>
      <c r="GG766" s="2">
        <v>2</v>
      </c>
      <c r="GH766" s="2">
        <v>1</v>
      </c>
      <c r="GI766" s="2">
        <v>-2</v>
      </c>
      <c r="GJ766" s="2">
        <v>0</v>
      </c>
      <c r="GK766" s="2">
        <f>ROUND(R766*(R12)/100,2)</f>
        <v>0</v>
      </c>
      <c r="GL766" s="2">
        <f t="shared" si="900"/>
        <v>0</v>
      </c>
      <c r="GM766" s="2">
        <f t="shared" si="901"/>
        <v>37.590000000000003</v>
      </c>
      <c r="GN766" s="2">
        <f t="shared" si="902"/>
        <v>37.590000000000003</v>
      </c>
      <c r="GO766" s="2">
        <f t="shared" si="903"/>
        <v>0</v>
      </c>
      <c r="GP766" s="2">
        <f t="shared" si="904"/>
        <v>0</v>
      </c>
      <c r="GQ766" s="2"/>
      <c r="GR766" s="2">
        <v>0</v>
      </c>
      <c r="GS766" s="2">
        <v>3</v>
      </c>
      <c r="GT766" s="2">
        <v>0</v>
      </c>
      <c r="GU766" s="2" t="s">
        <v>6</v>
      </c>
      <c r="GV766" s="2">
        <f t="shared" si="905"/>
        <v>0</v>
      </c>
      <c r="GW766" s="2">
        <v>1</v>
      </c>
      <c r="GX766" s="2">
        <f t="shared" si="906"/>
        <v>0</v>
      </c>
      <c r="GY766" s="2"/>
      <c r="GZ766" s="2"/>
      <c r="HA766" s="2">
        <v>0</v>
      </c>
      <c r="HB766" s="2">
        <v>0</v>
      </c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>
        <v>0</v>
      </c>
      <c r="IL766" s="2"/>
      <c r="IM766" s="2"/>
      <c r="IN766" s="2"/>
      <c r="IO766" s="2"/>
      <c r="IP766" s="2"/>
      <c r="IQ766" s="2"/>
      <c r="IR766" s="2"/>
      <c r="IS766" s="2"/>
      <c r="IT766" s="2"/>
      <c r="IU766" s="2"/>
    </row>
    <row r="767" spans="1:255" x14ac:dyDescent="0.2">
      <c r="A767">
        <v>17</v>
      </c>
      <c r="B767">
        <v>1</v>
      </c>
      <c r="C767">
        <f>ROW(SmtRes!A2116)</f>
        <v>2116</v>
      </c>
      <c r="D767">
        <f>ROW(EtalonRes!A2112)</f>
        <v>2112</v>
      </c>
      <c r="E767" t="s">
        <v>826</v>
      </c>
      <c r="F767" t="s">
        <v>389</v>
      </c>
      <c r="G767" t="s">
        <v>390</v>
      </c>
      <c r="H767" t="s">
        <v>32</v>
      </c>
      <c r="I767">
        <f>ROUND(0.72/100,9)</f>
        <v>7.1999999999999998E-3</v>
      </c>
      <c r="J767">
        <v>0</v>
      </c>
      <c r="O767">
        <f t="shared" si="868"/>
        <v>15.64</v>
      </c>
      <c r="P767">
        <f t="shared" si="869"/>
        <v>0</v>
      </c>
      <c r="Q767">
        <f t="shared" si="870"/>
        <v>0.4</v>
      </c>
      <c r="R767">
        <f t="shared" si="871"/>
        <v>0</v>
      </c>
      <c r="S767">
        <f t="shared" si="872"/>
        <v>15.24</v>
      </c>
      <c r="T767">
        <f t="shared" si="873"/>
        <v>0</v>
      </c>
      <c r="U767">
        <f t="shared" si="874"/>
        <v>1.9843200000000001</v>
      </c>
      <c r="V767">
        <f t="shared" si="875"/>
        <v>0</v>
      </c>
      <c r="W767">
        <f t="shared" si="876"/>
        <v>0</v>
      </c>
      <c r="X767">
        <f t="shared" si="877"/>
        <v>12.5</v>
      </c>
      <c r="Y767">
        <f t="shared" si="878"/>
        <v>9.4499999999999993</v>
      </c>
      <c r="AA767">
        <v>27721504</v>
      </c>
      <c r="AB767">
        <f t="shared" si="879"/>
        <v>2172.79</v>
      </c>
      <c r="AC767">
        <f t="shared" si="880"/>
        <v>0</v>
      </c>
      <c r="AD767">
        <f t="shared" si="881"/>
        <v>56.18</v>
      </c>
      <c r="AE767">
        <f t="shared" si="882"/>
        <v>0</v>
      </c>
      <c r="AF767">
        <f t="shared" si="883"/>
        <v>2116.61</v>
      </c>
      <c r="AG767">
        <f t="shared" si="884"/>
        <v>0</v>
      </c>
      <c r="AH767">
        <f t="shared" si="885"/>
        <v>275.60000000000002</v>
      </c>
      <c r="AI767">
        <f t="shared" si="886"/>
        <v>0</v>
      </c>
      <c r="AJ767">
        <f t="shared" si="887"/>
        <v>0</v>
      </c>
      <c r="AK767">
        <v>2172.79</v>
      </c>
      <c r="AL767">
        <v>0</v>
      </c>
      <c r="AM767">
        <v>56.18</v>
      </c>
      <c r="AN767">
        <v>0</v>
      </c>
      <c r="AO767">
        <v>2116.61</v>
      </c>
      <c r="AP767">
        <v>0</v>
      </c>
      <c r="AQ767">
        <v>275.60000000000002</v>
      </c>
      <c r="AR767">
        <v>0</v>
      </c>
      <c r="AS767">
        <v>0</v>
      </c>
      <c r="AT767">
        <v>82</v>
      </c>
      <c r="AU767">
        <v>62</v>
      </c>
      <c r="AV767">
        <v>1</v>
      </c>
      <c r="AW767">
        <v>1</v>
      </c>
      <c r="AZ767">
        <v>1</v>
      </c>
      <c r="BA767">
        <v>1</v>
      </c>
      <c r="BB767">
        <v>1</v>
      </c>
      <c r="BC767">
        <v>1</v>
      </c>
      <c r="BD767" t="s">
        <v>6</v>
      </c>
      <c r="BE767" t="s">
        <v>6</v>
      </c>
      <c r="BF767" t="s">
        <v>6</v>
      </c>
      <c r="BG767" t="s">
        <v>6</v>
      </c>
      <c r="BH767">
        <v>0</v>
      </c>
      <c r="BI767">
        <v>1</v>
      </c>
      <c r="BJ767" t="s">
        <v>391</v>
      </c>
      <c r="BM767">
        <v>56001</v>
      </c>
      <c r="BN767">
        <v>0</v>
      </c>
      <c r="BO767" t="s">
        <v>6</v>
      </c>
      <c r="BP767">
        <v>0</v>
      </c>
      <c r="BQ767">
        <v>6</v>
      </c>
      <c r="BR767">
        <v>0</v>
      </c>
      <c r="BS767">
        <v>1</v>
      </c>
      <c r="BT767">
        <v>1</v>
      </c>
      <c r="BU767">
        <v>1</v>
      </c>
      <c r="BV767">
        <v>1</v>
      </c>
      <c r="BW767">
        <v>1</v>
      </c>
      <c r="BX767">
        <v>1</v>
      </c>
      <c r="BY767" t="s">
        <v>6</v>
      </c>
      <c r="BZ767">
        <v>82</v>
      </c>
      <c r="CA767">
        <v>62</v>
      </c>
      <c r="CF767">
        <v>0</v>
      </c>
      <c r="CG767">
        <v>0</v>
      </c>
      <c r="CM767">
        <v>0</v>
      </c>
      <c r="CN767" t="s">
        <v>6</v>
      </c>
      <c r="CO767">
        <v>0</v>
      </c>
      <c r="CP767">
        <f t="shared" si="888"/>
        <v>15.64</v>
      </c>
      <c r="CQ767">
        <f t="shared" si="889"/>
        <v>0</v>
      </c>
      <c r="CR767">
        <f t="shared" si="890"/>
        <v>56.18</v>
      </c>
      <c r="CS767">
        <f t="shared" si="891"/>
        <v>0</v>
      </c>
      <c r="CT767">
        <f t="shared" si="892"/>
        <v>2116.61</v>
      </c>
      <c r="CU767">
        <f t="shared" si="893"/>
        <v>0</v>
      </c>
      <c r="CV767">
        <f t="shared" si="894"/>
        <v>275.60000000000002</v>
      </c>
      <c r="CW767">
        <f t="shared" si="895"/>
        <v>0</v>
      </c>
      <c r="CX767">
        <f t="shared" si="896"/>
        <v>0</v>
      </c>
      <c r="CY767">
        <f t="shared" si="897"/>
        <v>12.4968</v>
      </c>
      <c r="CZ767">
        <f t="shared" si="898"/>
        <v>9.4488000000000003</v>
      </c>
      <c r="DC767" t="s">
        <v>6</v>
      </c>
      <c r="DD767" t="s">
        <v>6</v>
      </c>
      <c r="DE767" t="s">
        <v>6</v>
      </c>
      <c r="DF767" t="s">
        <v>6</v>
      </c>
      <c r="DG767" t="s">
        <v>6</v>
      </c>
      <c r="DH767" t="s">
        <v>6</v>
      </c>
      <c r="DI767" t="s">
        <v>6</v>
      </c>
      <c r="DJ767" t="s">
        <v>6</v>
      </c>
      <c r="DK767" t="s">
        <v>6</v>
      </c>
      <c r="DL767" t="s">
        <v>6</v>
      </c>
      <c r="DM767" t="s">
        <v>6</v>
      </c>
      <c r="DN767">
        <v>0</v>
      </c>
      <c r="DO767">
        <v>0</v>
      </c>
      <c r="DP767">
        <v>1</v>
      </c>
      <c r="DQ767">
        <v>1</v>
      </c>
      <c r="DU767">
        <v>1005</v>
      </c>
      <c r="DV767" t="s">
        <v>32</v>
      </c>
      <c r="DW767" t="s">
        <v>32</v>
      </c>
      <c r="DX767">
        <v>100</v>
      </c>
      <c r="EE767">
        <v>27029101</v>
      </c>
      <c r="EF767">
        <v>6</v>
      </c>
      <c r="EG767" t="s">
        <v>40</v>
      </c>
      <c r="EH767">
        <v>0</v>
      </c>
      <c r="EI767" t="s">
        <v>6</v>
      </c>
      <c r="EJ767">
        <v>1</v>
      </c>
      <c r="EK767">
        <v>56001</v>
      </c>
      <c r="EL767" t="s">
        <v>392</v>
      </c>
      <c r="EM767" t="s">
        <v>393</v>
      </c>
      <c r="EO767" t="s">
        <v>6</v>
      </c>
      <c r="EQ767">
        <v>0</v>
      </c>
      <c r="ER767">
        <v>2172.79</v>
      </c>
      <c r="ES767">
        <v>0</v>
      </c>
      <c r="ET767">
        <v>56.18</v>
      </c>
      <c r="EU767">
        <v>0</v>
      </c>
      <c r="EV767">
        <v>2116.61</v>
      </c>
      <c r="EW767">
        <v>275.60000000000002</v>
      </c>
      <c r="EX767">
        <v>0</v>
      </c>
      <c r="EY767">
        <v>0</v>
      </c>
      <c r="FQ767">
        <v>0</v>
      </c>
      <c r="FR767">
        <f t="shared" si="899"/>
        <v>0</v>
      </c>
      <c r="FS767">
        <v>0</v>
      </c>
      <c r="FX767">
        <v>82</v>
      </c>
      <c r="FY767">
        <v>62</v>
      </c>
      <c r="GA767" t="s">
        <v>6</v>
      </c>
      <c r="GD767">
        <v>0</v>
      </c>
      <c r="GF767">
        <v>50162920</v>
      </c>
      <c r="GG767">
        <v>2</v>
      </c>
      <c r="GH767">
        <v>1</v>
      </c>
      <c r="GI767">
        <v>-2</v>
      </c>
      <c r="GJ767">
        <v>0</v>
      </c>
      <c r="GK767">
        <f>ROUND(R767*(S12)/100,2)</f>
        <v>0</v>
      </c>
      <c r="GL767">
        <f t="shared" si="900"/>
        <v>0</v>
      </c>
      <c r="GM767">
        <f t="shared" si="901"/>
        <v>37.590000000000003</v>
      </c>
      <c r="GN767">
        <f t="shared" si="902"/>
        <v>37.590000000000003</v>
      </c>
      <c r="GO767">
        <f t="shared" si="903"/>
        <v>0</v>
      </c>
      <c r="GP767">
        <f t="shared" si="904"/>
        <v>0</v>
      </c>
      <c r="GR767">
        <v>0</v>
      </c>
      <c r="GS767">
        <v>0</v>
      </c>
      <c r="GT767">
        <v>0</v>
      </c>
      <c r="GU767" t="s">
        <v>6</v>
      </c>
      <c r="GV767">
        <f t="shared" si="905"/>
        <v>0</v>
      </c>
      <c r="GW767">
        <v>1</v>
      </c>
      <c r="GX767">
        <f t="shared" si="906"/>
        <v>0</v>
      </c>
      <c r="HA767">
        <v>0</v>
      </c>
      <c r="HB767">
        <v>0</v>
      </c>
      <c r="IK767">
        <v>0</v>
      </c>
    </row>
    <row r="768" spans="1:255" x14ac:dyDescent="0.2">
      <c r="A768" s="2">
        <v>18</v>
      </c>
      <c r="B768" s="2">
        <v>1</v>
      </c>
      <c r="C768" s="2">
        <v>2112</v>
      </c>
      <c r="D768" s="2"/>
      <c r="E768" s="2" t="s">
        <v>827</v>
      </c>
      <c r="F768" s="2" t="s">
        <v>44</v>
      </c>
      <c r="G768" s="2" t="s">
        <v>45</v>
      </c>
      <c r="H768" s="2" t="s">
        <v>46</v>
      </c>
      <c r="I768" s="2">
        <f>I766*J768</f>
        <v>9.6479999999999996E-2</v>
      </c>
      <c r="J768" s="2">
        <v>13.4</v>
      </c>
      <c r="K768" s="2"/>
      <c r="L768" s="2"/>
      <c r="M768" s="2"/>
      <c r="N768" s="2"/>
      <c r="O768" s="2">
        <f t="shared" si="868"/>
        <v>0</v>
      </c>
      <c r="P768" s="2">
        <f t="shared" si="869"/>
        <v>0</v>
      </c>
      <c r="Q768" s="2">
        <f t="shared" si="870"/>
        <v>0</v>
      </c>
      <c r="R768" s="2">
        <f t="shared" si="871"/>
        <v>0</v>
      </c>
      <c r="S768" s="2">
        <f t="shared" si="872"/>
        <v>0</v>
      </c>
      <c r="T768" s="2">
        <f t="shared" si="873"/>
        <v>0</v>
      </c>
      <c r="U768" s="2">
        <f t="shared" si="874"/>
        <v>0</v>
      </c>
      <c r="V768" s="2">
        <f t="shared" si="875"/>
        <v>0</v>
      </c>
      <c r="W768" s="2">
        <f t="shared" si="876"/>
        <v>0</v>
      </c>
      <c r="X768" s="2">
        <f t="shared" si="877"/>
        <v>0</v>
      </c>
      <c r="Y768" s="2">
        <f t="shared" si="878"/>
        <v>0</v>
      </c>
      <c r="Z768" s="2"/>
      <c r="AA768" s="2">
        <v>27721505</v>
      </c>
      <c r="AB768" s="2">
        <f t="shared" si="879"/>
        <v>0</v>
      </c>
      <c r="AC768" s="2">
        <f t="shared" si="880"/>
        <v>0</v>
      </c>
      <c r="AD768" s="2">
        <f t="shared" si="881"/>
        <v>0</v>
      </c>
      <c r="AE768" s="2">
        <f t="shared" si="882"/>
        <v>0</v>
      </c>
      <c r="AF768" s="2">
        <f t="shared" si="883"/>
        <v>0</v>
      </c>
      <c r="AG768" s="2">
        <f t="shared" si="884"/>
        <v>0</v>
      </c>
      <c r="AH768" s="2">
        <f t="shared" si="885"/>
        <v>0</v>
      </c>
      <c r="AI768" s="2">
        <f t="shared" si="886"/>
        <v>0</v>
      </c>
      <c r="AJ768" s="2">
        <f t="shared" si="887"/>
        <v>0</v>
      </c>
      <c r="AK768" s="2">
        <v>0</v>
      </c>
      <c r="AL768" s="2">
        <v>0</v>
      </c>
      <c r="AM768" s="2">
        <v>0</v>
      </c>
      <c r="AN768" s="2">
        <v>0</v>
      </c>
      <c r="AO768" s="2">
        <v>0</v>
      </c>
      <c r="AP768" s="2">
        <v>0</v>
      </c>
      <c r="AQ768" s="2">
        <v>0</v>
      </c>
      <c r="AR768" s="2">
        <v>0</v>
      </c>
      <c r="AS768" s="2">
        <v>0</v>
      </c>
      <c r="AT768" s="2">
        <v>82</v>
      </c>
      <c r="AU768" s="2">
        <v>62</v>
      </c>
      <c r="AV768" s="2">
        <v>1</v>
      </c>
      <c r="AW768" s="2">
        <v>1</v>
      </c>
      <c r="AX768" s="2"/>
      <c r="AY768" s="2"/>
      <c r="AZ768" s="2">
        <v>1</v>
      </c>
      <c r="BA768" s="2">
        <v>1</v>
      </c>
      <c r="BB768" s="2">
        <v>1</v>
      </c>
      <c r="BC768" s="2">
        <v>1</v>
      </c>
      <c r="BD768" s="2" t="s">
        <v>6</v>
      </c>
      <c r="BE768" s="2" t="s">
        <v>6</v>
      </c>
      <c r="BF768" s="2" t="s">
        <v>6</v>
      </c>
      <c r="BG768" s="2" t="s">
        <v>6</v>
      </c>
      <c r="BH768" s="2">
        <v>3</v>
      </c>
      <c r="BI768" s="2">
        <v>1</v>
      </c>
      <c r="BJ768" s="2" t="s">
        <v>6</v>
      </c>
      <c r="BK768" s="2"/>
      <c r="BL768" s="2"/>
      <c r="BM768" s="2">
        <v>56001</v>
      </c>
      <c r="BN768" s="2">
        <v>0</v>
      </c>
      <c r="BO768" s="2" t="s">
        <v>6</v>
      </c>
      <c r="BP768" s="2">
        <v>0</v>
      </c>
      <c r="BQ768" s="2">
        <v>6</v>
      </c>
      <c r="BR768" s="2">
        <v>0</v>
      </c>
      <c r="BS768" s="2">
        <v>1</v>
      </c>
      <c r="BT768" s="2">
        <v>1</v>
      </c>
      <c r="BU768" s="2">
        <v>1</v>
      </c>
      <c r="BV768" s="2">
        <v>1</v>
      </c>
      <c r="BW768" s="2">
        <v>1</v>
      </c>
      <c r="BX768" s="2">
        <v>1</v>
      </c>
      <c r="BY768" s="2" t="s">
        <v>6</v>
      </c>
      <c r="BZ768" s="2">
        <v>82</v>
      </c>
      <c r="CA768" s="2">
        <v>62</v>
      </c>
      <c r="CB768" s="2"/>
      <c r="CC768" s="2"/>
      <c r="CD768" s="2"/>
      <c r="CE768" s="2"/>
      <c r="CF768" s="2">
        <v>0</v>
      </c>
      <c r="CG768" s="2">
        <v>0</v>
      </c>
      <c r="CH768" s="2"/>
      <c r="CI768" s="2"/>
      <c r="CJ768" s="2"/>
      <c r="CK768" s="2"/>
      <c r="CL768" s="2"/>
      <c r="CM768" s="2">
        <v>0</v>
      </c>
      <c r="CN768" s="2" t="s">
        <v>6</v>
      </c>
      <c r="CO768" s="2">
        <v>0</v>
      </c>
      <c r="CP768" s="2">
        <f t="shared" si="888"/>
        <v>0</v>
      </c>
      <c r="CQ768" s="2">
        <f t="shared" si="889"/>
        <v>0</v>
      </c>
      <c r="CR768" s="2">
        <f t="shared" si="890"/>
        <v>0</v>
      </c>
      <c r="CS768" s="2">
        <f t="shared" si="891"/>
        <v>0</v>
      </c>
      <c r="CT768" s="2">
        <f t="shared" si="892"/>
        <v>0</v>
      </c>
      <c r="CU768" s="2">
        <f t="shared" si="893"/>
        <v>0</v>
      </c>
      <c r="CV768" s="2">
        <f t="shared" si="894"/>
        <v>0</v>
      </c>
      <c r="CW768" s="2">
        <f t="shared" si="895"/>
        <v>0</v>
      </c>
      <c r="CX768" s="2">
        <f t="shared" si="896"/>
        <v>0</v>
      </c>
      <c r="CY768" s="2">
        <f t="shared" si="897"/>
        <v>0</v>
      </c>
      <c r="CZ768" s="2">
        <f t="shared" si="898"/>
        <v>0</v>
      </c>
      <c r="DA768" s="2"/>
      <c r="DB768" s="2"/>
      <c r="DC768" s="2" t="s">
        <v>6</v>
      </c>
      <c r="DD768" s="2" t="s">
        <v>6</v>
      </c>
      <c r="DE768" s="2" t="s">
        <v>6</v>
      </c>
      <c r="DF768" s="2" t="s">
        <v>6</v>
      </c>
      <c r="DG768" s="2" t="s">
        <v>6</v>
      </c>
      <c r="DH768" s="2" t="s">
        <v>6</v>
      </c>
      <c r="DI768" s="2" t="s">
        <v>6</v>
      </c>
      <c r="DJ768" s="2" t="s">
        <v>6</v>
      </c>
      <c r="DK768" s="2" t="s">
        <v>6</v>
      </c>
      <c r="DL768" s="2" t="s">
        <v>6</v>
      </c>
      <c r="DM768" s="2" t="s">
        <v>6</v>
      </c>
      <c r="DN768" s="2">
        <v>0</v>
      </c>
      <c r="DO768" s="2">
        <v>0</v>
      </c>
      <c r="DP768" s="2">
        <v>1</v>
      </c>
      <c r="DQ768" s="2">
        <v>1</v>
      </c>
      <c r="DR768" s="2"/>
      <c r="DS768" s="2"/>
      <c r="DT768" s="2"/>
      <c r="DU768" s="2">
        <v>1009</v>
      </c>
      <c r="DV768" s="2" t="s">
        <v>46</v>
      </c>
      <c r="DW768" s="2" t="s">
        <v>46</v>
      </c>
      <c r="DX768" s="2">
        <v>1000</v>
      </c>
      <c r="DY768" s="2"/>
      <c r="DZ768" s="2"/>
      <c r="EA768" s="2"/>
      <c r="EB768" s="2"/>
      <c r="EC768" s="2"/>
      <c r="ED768" s="2"/>
      <c r="EE768" s="2">
        <v>27029101</v>
      </c>
      <c r="EF768" s="2">
        <v>6</v>
      </c>
      <c r="EG768" s="2" t="s">
        <v>40</v>
      </c>
      <c r="EH768" s="2">
        <v>0</v>
      </c>
      <c r="EI768" s="2" t="s">
        <v>6</v>
      </c>
      <c r="EJ768" s="2">
        <v>1</v>
      </c>
      <c r="EK768" s="2">
        <v>56001</v>
      </c>
      <c r="EL768" s="2" t="s">
        <v>392</v>
      </c>
      <c r="EM768" s="2" t="s">
        <v>393</v>
      </c>
      <c r="EN768" s="2"/>
      <c r="EO768" s="2" t="s">
        <v>6</v>
      </c>
      <c r="EP768" s="2"/>
      <c r="EQ768" s="2">
        <v>0</v>
      </c>
      <c r="ER768" s="2">
        <v>0</v>
      </c>
      <c r="ES768" s="2">
        <v>0</v>
      </c>
      <c r="ET768" s="2">
        <v>0</v>
      </c>
      <c r="EU768" s="2">
        <v>0</v>
      </c>
      <c r="EV768" s="2">
        <v>0</v>
      </c>
      <c r="EW768" s="2">
        <v>0</v>
      </c>
      <c r="EX768" s="2">
        <v>0</v>
      </c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>
        <v>0</v>
      </c>
      <c r="FR768" s="2">
        <f t="shared" si="899"/>
        <v>0</v>
      </c>
      <c r="FS768" s="2">
        <v>0</v>
      </c>
      <c r="FT768" s="2"/>
      <c r="FU768" s="2"/>
      <c r="FV768" s="2"/>
      <c r="FW768" s="2"/>
      <c r="FX768" s="2">
        <v>82</v>
      </c>
      <c r="FY768" s="2">
        <v>62</v>
      </c>
      <c r="FZ768" s="2"/>
      <c r="GA768" s="2" t="s">
        <v>47</v>
      </c>
      <c r="GB768" s="2"/>
      <c r="GC768" s="2"/>
      <c r="GD768" s="2">
        <v>0</v>
      </c>
      <c r="GE768" s="2"/>
      <c r="GF768" s="2">
        <v>-179832266</v>
      </c>
      <c r="GG768" s="2">
        <v>2</v>
      </c>
      <c r="GH768" s="2">
        <v>1</v>
      </c>
      <c r="GI768" s="2">
        <v>-2</v>
      </c>
      <c r="GJ768" s="2">
        <v>0</v>
      </c>
      <c r="GK768" s="2">
        <f>ROUND(R768*(R12)/100,2)</f>
        <v>0</v>
      </c>
      <c r="GL768" s="2">
        <f t="shared" si="900"/>
        <v>0</v>
      </c>
      <c r="GM768" s="2">
        <f t="shared" si="901"/>
        <v>0</v>
      </c>
      <c r="GN768" s="2">
        <f t="shared" si="902"/>
        <v>0</v>
      </c>
      <c r="GO768" s="2">
        <f t="shared" si="903"/>
        <v>0</v>
      </c>
      <c r="GP768" s="2">
        <f t="shared" si="904"/>
        <v>0</v>
      </c>
      <c r="GQ768" s="2"/>
      <c r="GR768" s="2">
        <v>0</v>
      </c>
      <c r="GS768" s="2">
        <v>4</v>
      </c>
      <c r="GT768" s="2">
        <v>0</v>
      </c>
      <c r="GU768" s="2" t="s">
        <v>6</v>
      </c>
      <c r="GV768" s="2">
        <f t="shared" si="905"/>
        <v>0</v>
      </c>
      <c r="GW768" s="2">
        <v>1</v>
      </c>
      <c r="GX768" s="2">
        <f t="shared" si="906"/>
        <v>0</v>
      </c>
      <c r="GY768" s="2"/>
      <c r="GZ768" s="2"/>
      <c r="HA768" s="2">
        <v>0</v>
      </c>
      <c r="HB768" s="2">
        <v>0</v>
      </c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>
        <v>0</v>
      </c>
      <c r="IL768" s="2"/>
      <c r="IM768" s="2"/>
      <c r="IN768" s="2"/>
      <c r="IO768" s="2"/>
      <c r="IP768" s="2"/>
      <c r="IQ768" s="2"/>
      <c r="IR768" s="2"/>
      <c r="IS768" s="2"/>
      <c r="IT768" s="2"/>
      <c r="IU768" s="2"/>
    </row>
    <row r="769" spans="1:255" x14ac:dyDescent="0.2">
      <c r="A769">
        <v>18</v>
      </c>
      <c r="B769">
        <v>1</v>
      </c>
      <c r="C769">
        <v>2116</v>
      </c>
      <c r="E769" t="s">
        <v>827</v>
      </c>
      <c r="F769" t="s">
        <v>44</v>
      </c>
      <c r="G769" t="s">
        <v>45</v>
      </c>
      <c r="H769" t="s">
        <v>46</v>
      </c>
      <c r="I769">
        <f>I767*J769</f>
        <v>9.6479999999999996E-2</v>
      </c>
      <c r="J769">
        <v>13.4</v>
      </c>
      <c r="O769">
        <f t="shared" si="868"/>
        <v>0</v>
      </c>
      <c r="P769">
        <f t="shared" si="869"/>
        <v>0</v>
      </c>
      <c r="Q769">
        <f t="shared" si="870"/>
        <v>0</v>
      </c>
      <c r="R769">
        <f t="shared" si="871"/>
        <v>0</v>
      </c>
      <c r="S769">
        <f t="shared" si="872"/>
        <v>0</v>
      </c>
      <c r="T769">
        <f t="shared" si="873"/>
        <v>0</v>
      </c>
      <c r="U769">
        <f t="shared" si="874"/>
        <v>0</v>
      </c>
      <c r="V769">
        <f t="shared" si="875"/>
        <v>0</v>
      </c>
      <c r="W769">
        <f t="shared" si="876"/>
        <v>0</v>
      </c>
      <c r="X769">
        <f t="shared" si="877"/>
        <v>0</v>
      </c>
      <c r="Y769">
        <f t="shared" si="878"/>
        <v>0</v>
      </c>
      <c r="AA769">
        <v>27721504</v>
      </c>
      <c r="AB769">
        <f t="shared" si="879"/>
        <v>0</v>
      </c>
      <c r="AC769">
        <f t="shared" si="880"/>
        <v>0</v>
      </c>
      <c r="AD769">
        <f t="shared" si="881"/>
        <v>0</v>
      </c>
      <c r="AE769">
        <f t="shared" si="882"/>
        <v>0</v>
      </c>
      <c r="AF769">
        <f t="shared" si="883"/>
        <v>0</v>
      </c>
      <c r="AG769">
        <f t="shared" si="884"/>
        <v>0</v>
      </c>
      <c r="AH769">
        <f t="shared" si="885"/>
        <v>0</v>
      </c>
      <c r="AI769">
        <f t="shared" si="886"/>
        <v>0</v>
      </c>
      <c r="AJ769">
        <f t="shared" si="887"/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82</v>
      </c>
      <c r="AU769">
        <v>62</v>
      </c>
      <c r="AV769">
        <v>1</v>
      </c>
      <c r="AW769">
        <v>1</v>
      </c>
      <c r="AZ769">
        <v>1</v>
      </c>
      <c r="BA769">
        <v>1</v>
      </c>
      <c r="BB769">
        <v>1</v>
      </c>
      <c r="BC769">
        <v>1</v>
      </c>
      <c r="BD769" t="s">
        <v>6</v>
      </c>
      <c r="BE769" t="s">
        <v>6</v>
      </c>
      <c r="BF769" t="s">
        <v>6</v>
      </c>
      <c r="BG769" t="s">
        <v>6</v>
      </c>
      <c r="BH769">
        <v>3</v>
      </c>
      <c r="BI769">
        <v>1</v>
      </c>
      <c r="BJ769" t="s">
        <v>6</v>
      </c>
      <c r="BM769">
        <v>56001</v>
      </c>
      <c r="BN769">
        <v>0</v>
      </c>
      <c r="BO769" t="s">
        <v>6</v>
      </c>
      <c r="BP769">
        <v>0</v>
      </c>
      <c r="BQ769">
        <v>6</v>
      </c>
      <c r="BR769">
        <v>0</v>
      </c>
      <c r="BS769">
        <v>1</v>
      </c>
      <c r="BT769">
        <v>1</v>
      </c>
      <c r="BU769">
        <v>1</v>
      </c>
      <c r="BV769">
        <v>1</v>
      </c>
      <c r="BW769">
        <v>1</v>
      </c>
      <c r="BX769">
        <v>1</v>
      </c>
      <c r="BY769" t="s">
        <v>6</v>
      </c>
      <c r="BZ769">
        <v>82</v>
      </c>
      <c r="CA769">
        <v>62</v>
      </c>
      <c r="CF769">
        <v>0</v>
      </c>
      <c r="CG769">
        <v>0</v>
      </c>
      <c r="CM769">
        <v>0</v>
      </c>
      <c r="CN769" t="s">
        <v>6</v>
      </c>
      <c r="CO769">
        <v>0</v>
      </c>
      <c r="CP769">
        <f t="shared" si="888"/>
        <v>0</v>
      </c>
      <c r="CQ769">
        <f t="shared" si="889"/>
        <v>0</v>
      </c>
      <c r="CR769">
        <f t="shared" si="890"/>
        <v>0</v>
      </c>
      <c r="CS769">
        <f t="shared" si="891"/>
        <v>0</v>
      </c>
      <c r="CT769">
        <f t="shared" si="892"/>
        <v>0</v>
      </c>
      <c r="CU769">
        <f t="shared" si="893"/>
        <v>0</v>
      </c>
      <c r="CV769">
        <f t="shared" si="894"/>
        <v>0</v>
      </c>
      <c r="CW769">
        <f t="shared" si="895"/>
        <v>0</v>
      </c>
      <c r="CX769">
        <f t="shared" si="896"/>
        <v>0</v>
      </c>
      <c r="CY769">
        <f t="shared" si="897"/>
        <v>0</v>
      </c>
      <c r="CZ769">
        <f t="shared" si="898"/>
        <v>0</v>
      </c>
      <c r="DC769" t="s">
        <v>6</v>
      </c>
      <c r="DD769" t="s">
        <v>6</v>
      </c>
      <c r="DE769" t="s">
        <v>6</v>
      </c>
      <c r="DF769" t="s">
        <v>6</v>
      </c>
      <c r="DG769" t="s">
        <v>6</v>
      </c>
      <c r="DH769" t="s">
        <v>6</v>
      </c>
      <c r="DI769" t="s">
        <v>6</v>
      </c>
      <c r="DJ769" t="s">
        <v>6</v>
      </c>
      <c r="DK769" t="s">
        <v>6</v>
      </c>
      <c r="DL769" t="s">
        <v>6</v>
      </c>
      <c r="DM769" t="s">
        <v>6</v>
      </c>
      <c r="DN769">
        <v>0</v>
      </c>
      <c r="DO769">
        <v>0</v>
      </c>
      <c r="DP769">
        <v>1</v>
      </c>
      <c r="DQ769">
        <v>1</v>
      </c>
      <c r="DU769">
        <v>1009</v>
      </c>
      <c r="DV769" t="s">
        <v>46</v>
      </c>
      <c r="DW769" t="s">
        <v>46</v>
      </c>
      <c r="DX769">
        <v>1000</v>
      </c>
      <c r="EE769">
        <v>27029101</v>
      </c>
      <c r="EF769">
        <v>6</v>
      </c>
      <c r="EG769" t="s">
        <v>40</v>
      </c>
      <c r="EH769">
        <v>0</v>
      </c>
      <c r="EI769" t="s">
        <v>6</v>
      </c>
      <c r="EJ769">
        <v>1</v>
      </c>
      <c r="EK769">
        <v>56001</v>
      </c>
      <c r="EL769" t="s">
        <v>392</v>
      </c>
      <c r="EM769" t="s">
        <v>393</v>
      </c>
      <c r="EO769" t="s">
        <v>6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FQ769">
        <v>0</v>
      </c>
      <c r="FR769">
        <f t="shared" si="899"/>
        <v>0</v>
      </c>
      <c r="FS769">
        <v>0</v>
      </c>
      <c r="FX769">
        <v>82</v>
      </c>
      <c r="FY769">
        <v>62</v>
      </c>
      <c r="GA769" t="s">
        <v>6</v>
      </c>
      <c r="GD769">
        <v>0</v>
      </c>
      <c r="GF769">
        <v>-179832266</v>
      </c>
      <c r="GG769">
        <v>2</v>
      </c>
      <c r="GH769">
        <v>1</v>
      </c>
      <c r="GI769">
        <v>-2</v>
      </c>
      <c r="GJ769">
        <v>0</v>
      </c>
      <c r="GK769">
        <f>ROUND(R769*(S12)/100,2)</f>
        <v>0</v>
      </c>
      <c r="GL769">
        <f t="shared" si="900"/>
        <v>0</v>
      </c>
      <c r="GM769">
        <f t="shared" si="901"/>
        <v>0</v>
      </c>
      <c r="GN769">
        <f t="shared" si="902"/>
        <v>0</v>
      </c>
      <c r="GO769">
        <f t="shared" si="903"/>
        <v>0</v>
      </c>
      <c r="GP769">
        <f t="shared" si="904"/>
        <v>0</v>
      </c>
      <c r="GR769">
        <v>0</v>
      </c>
      <c r="GS769">
        <v>0</v>
      </c>
      <c r="GT769">
        <v>0</v>
      </c>
      <c r="GU769" t="s">
        <v>6</v>
      </c>
      <c r="GV769">
        <f t="shared" si="905"/>
        <v>0</v>
      </c>
      <c r="GW769">
        <v>1</v>
      </c>
      <c r="GX769">
        <f t="shared" si="906"/>
        <v>0</v>
      </c>
      <c r="HA769">
        <v>0</v>
      </c>
      <c r="HB769">
        <v>0</v>
      </c>
      <c r="IK769">
        <v>0</v>
      </c>
    </row>
    <row r="770" spans="1:255" x14ac:dyDescent="0.2">
      <c r="A770" s="2">
        <v>17</v>
      </c>
      <c r="B770" s="2">
        <v>1</v>
      </c>
      <c r="C770" s="2">
        <f>ROW(SmtRes!A2117)</f>
        <v>2117</v>
      </c>
      <c r="D770" s="2">
        <f>ROW(EtalonRes!A2113)</f>
        <v>2113</v>
      </c>
      <c r="E770" s="2" t="s">
        <v>828</v>
      </c>
      <c r="F770" s="2" t="s">
        <v>30</v>
      </c>
      <c r="G770" s="2" t="s">
        <v>402</v>
      </c>
      <c r="H770" s="2" t="s">
        <v>32</v>
      </c>
      <c r="I770" s="2">
        <f>ROUND(28.63/100,9)</f>
        <v>0.2863</v>
      </c>
      <c r="J770" s="2">
        <v>0</v>
      </c>
      <c r="K770" s="2"/>
      <c r="L770" s="2"/>
      <c r="M770" s="2"/>
      <c r="N770" s="2"/>
      <c r="O770" s="2">
        <f t="shared" si="868"/>
        <v>50.96</v>
      </c>
      <c r="P770" s="2">
        <f t="shared" si="869"/>
        <v>0</v>
      </c>
      <c r="Q770" s="2">
        <f t="shared" si="870"/>
        <v>0</v>
      </c>
      <c r="R770" s="2">
        <f t="shared" si="871"/>
        <v>0</v>
      </c>
      <c r="S770" s="2">
        <f t="shared" si="872"/>
        <v>50.96</v>
      </c>
      <c r="T770" s="2">
        <f t="shared" si="873"/>
        <v>0</v>
      </c>
      <c r="U770" s="2">
        <f t="shared" si="874"/>
        <v>6.533366</v>
      </c>
      <c r="V770" s="2">
        <f t="shared" si="875"/>
        <v>0</v>
      </c>
      <c r="W770" s="2">
        <f t="shared" si="876"/>
        <v>0</v>
      </c>
      <c r="X770" s="2">
        <f t="shared" si="877"/>
        <v>50.45</v>
      </c>
      <c r="Y770" s="2">
        <f t="shared" si="878"/>
        <v>30.58</v>
      </c>
      <c r="Z770" s="2"/>
      <c r="AA770" s="2">
        <v>27721505</v>
      </c>
      <c r="AB770" s="2">
        <f t="shared" si="879"/>
        <v>178</v>
      </c>
      <c r="AC770" s="2">
        <f t="shared" si="880"/>
        <v>0</v>
      </c>
      <c r="AD770" s="2">
        <f t="shared" si="881"/>
        <v>0</v>
      </c>
      <c r="AE770" s="2">
        <f t="shared" si="882"/>
        <v>0</v>
      </c>
      <c r="AF770" s="2">
        <f t="shared" si="883"/>
        <v>178</v>
      </c>
      <c r="AG770" s="2">
        <f t="shared" si="884"/>
        <v>0</v>
      </c>
      <c r="AH770" s="2">
        <f t="shared" si="885"/>
        <v>22.82</v>
      </c>
      <c r="AI770" s="2">
        <f t="shared" si="886"/>
        <v>0</v>
      </c>
      <c r="AJ770" s="2">
        <f t="shared" si="887"/>
        <v>0</v>
      </c>
      <c r="AK770" s="2">
        <v>178</v>
      </c>
      <c r="AL770" s="2">
        <v>0</v>
      </c>
      <c r="AM770" s="2">
        <v>0</v>
      </c>
      <c r="AN770" s="2">
        <v>0</v>
      </c>
      <c r="AO770" s="2">
        <v>178</v>
      </c>
      <c r="AP770" s="2">
        <v>0</v>
      </c>
      <c r="AQ770" s="2">
        <v>22.82</v>
      </c>
      <c r="AR770" s="2">
        <v>0</v>
      </c>
      <c r="AS770" s="2">
        <v>0</v>
      </c>
      <c r="AT770" s="2">
        <v>99</v>
      </c>
      <c r="AU770" s="2">
        <v>60</v>
      </c>
      <c r="AV770" s="2">
        <v>1</v>
      </c>
      <c r="AW770" s="2">
        <v>1</v>
      </c>
      <c r="AX770" s="2"/>
      <c r="AY770" s="2"/>
      <c r="AZ770" s="2">
        <v>1</v>
      </c>
      <c r="BA770" s="2">
        <v>1</v>
      </c>
      <c r="BB770" s="2">
        <v>1</v>
      </c>
      <c r="BC770" s="2">
        <v>1</v>
      </c>
      <c r="BD770" s="2" t="s">
        <v>6</v>
      </c>
      <c r="BE770" s="2" t="s">
        <v>6</v>
      </c>
      <c r="BF770" s="2" t="s">
        <v>6</v>
      </c>
      <c r="BG770" s="2" t="s">
        <v>6</v>
      </c>
      <c r="BH770" s="2">
        <v>0</v>
      </c>
      <c r="BI770" s="2">
        <v>1</v>
      </c>
      <c r="BJ770" s="2" t="s">
        <v>33</v>
      </c>
      <c r="BK770" s="2"/>
      <c r="BL770" s="2"/>
      <c r="BM770" s="2">
        <v>46001</v>
      </c>
      <c r="BN770" s="2">
        <v>0</v>
      </c>
      <c r="BO770" s="2" t="s">
        <v>6</v>
      </c>
      <c r="BP770" s="2">
        <v>0</v>
      </c>
      <c r="BQ770" s="2">
        <v>2</v>
      </c>
      <c r="BR770" s="2">
        <v>0</v>
      </c>
      <c r="BS770" s="2">
        <v>1</v>
      </c>
      <c r="BT770" s="2">
        <v>1</v>
      </c>
      <c r="BU770" s="2">
        <v>1</v>
      </c>
      <c r="BV770" s="2">
        <v>1</v>
      </c>
      <c r="BW770" s="2">
        <v>1</v>
      </c>
      <c r="BX770" s="2">
        <v>1</v>
      </c>
      <c r="BY770" s="2" t="s">
        <v>6</v>
      </c>
      <c r="BZ770" s="2">
        <v>110</v>
      </c>
      <c r="CA770" s="2">
        <v>70</v>
      </c>
      <c r="CB770" s="2"/>
      <c r="CC770" s="2"/>
      <c r="CD770" s="2"/>
      <c r="CE770" s="2"/>
      <c r="CF770" s="2">
        <v>0</v>
      </c>
      <c r="CG770" s="2">
        <v>0</v>
      </c>
      <c r="CH770" s="2"/>
      <c r="CI770" s="2"/>
      <c r="CJ770" s="2"/>
      <c r="CK770" s="2"/>
      <c r="CL770" s="2"/>
      <c r="CM770" s="2">
        <v>0</v>
      </c>
      <c r="CN770" s="2" t="s">
        <v>6</v>
      </c>
      <c r="CO770" s="2">
        <v>0</v>
      </c>
      <c r="CP770" s="2">
        <f t="shared" si="888"/>
        <v>50.96</v>
      </c>
      <c r="CQ770" s="2">
        <f t="shared" si="889"/>
        <v>0</v>
      </c>
      <c r="CR770" s="2">
        <f t="shared" si="890"/>
        <v>0</v>
      </c>
      <c r="CS770" s="2">
        <f t="shared" si="891"/>
        <v>0</v>
      </c>
      <c r="CT770" s="2">
        <f t="shared" si="892"/>
        <v>178</v>
      </c>
      <c r="CU770" s="2">
        <f t="shared" si="893"/>
        <v>0</v>
      </c>
      <c r="CV770" s="2">
        <f t="shared" si="894"/>
        <v>22.82</v>
      </c>
      <c r="CW770" s="2">
        <f t="shared" si="895"/>
        <v>0</v>
      </c>
      <c r="CX770" s="2">
        <f t="shared" si="896"/>
        <v>0</v>
      </c>
      <c r="CY770" s="2">
        <f t="shared" si="897"/>
        <v>50.450400000000002</v>
      </c>
      <c r="CZ770" s="2">
        <f t="shared" si="898"/>
        <v>30.576000000000001</v>
      </c>
      <c r="DA770" s="2"/>
      <c r="DB770" s="2"/>
      <c r="DC770" s="2" t="s">
        <v>6</v>
      </c>
      <c r="DD770" s="2" t="s">
        <v>6</v>
      </c>
      <c r="DE770" s="2" t="s">
        <v>6</v>
      </c>
      <c r="DF770" s="2" t="s">
        <v>6</v>
      </c>
      <c r="DG770" s="2" t="s">
        <v>6</v>
      </c>
      <c r="DH770" s="2" t="s">
        <v>6</v>
      </c>
      <c r="DI770" s="2" t="s">
        <v>6</v>
      </c>
      <c r="DJ770" s="2" t="s">
        <v>6</v>
      </c>
      <c r="DK770" s="2" t="s">
        <v>6</v>
      </c>
      <c r="DL770" s="2" t="s">
        <v>6</v>
      </c>
      <c r="DM770" s="2" t="s">
        <v>6</v>
      </c>
      <c r="DN770" s="2">
        <v>0</v>
      </c>
      <c r="DO770" s="2">
        <v>0</v>
      </c>
      <c r="DP770" s="2">
        <v>1</v>
      </c>
      <c r="DQ770" s="2">
        <v>1</v>
      </c>
      <c r="DR770" s="2"/>
      <c r="DS770" s="2"/>
      <c r="DT770" s="2"/>
      <c r="DU770" s="2">
        <v>1005</v>
      </c>
      <c r="DV770" s="2" t="s">
        <v>32</v>
      </c>
      <c r="DW770" s="2" t="s">
        <v>32</v>
      </c>
      <c r="DX770" s="2">
        <v>100</v>
      </c>
      <c r="DY770" s="2"/>
      <c r="DZ770" s="2"/>
      <c r="EA770" s="2"/>
      <c r="EB770" s="2"/>
      <c r="EC770" s="2"/>
      <c r="ED770" s="2"/>
      <c r="EE770" s="2">
        <v>27029091</v>
      </c>
      <c r="EF770" s="2">
        <v>2</v>
      </c>
      <c r="EG770" s="2" t="s">
        <v>23</v>
      </c>
      <c r="EH770" s="2">
        <v>0</v>
      </c>
      <c r="EI770" s="2" t="s">
        <v>6</v>
      </c>
      <c r="EJ770" s="2">
        <v>1</v>
      </c>
      <c r="EK770" s="2">
        <v>46001</v>
      </c>
      <c r="EL770" s="2" t="s">
        <v>34</v>
      </c>
      <c r="EM770" s="2" t="s">
        <v>35</v>
      </c>
      <c r="EN770" s="2"/>
      <c r="EO770" s="2" t="s">
        <v>6</v>
      </c>
      <c r="EP770" s="2"/>
      <c r="EQ770" s="2">
        <v>0</v>
      </c>
      <c r="ER770" s="2">
        <v>178</v>
      </c>
      <c r="ES770" s="2">
        <v>0</v>
      </c>
      <c r="ET770" s="2">
        <v>0</v>
      </c>
      <c r="EU770" s="2">
        <v>0</v>
      </c>
      <c r="EV770" s="2">
        <v>178</v>
      </c>
      <c r="EW770" s="2">
        <v>22.82</v>
      </c>
      <c r="EX770" s="2">
        <v>0</v>
      </c>
      <c r="EY770" s="2">
        <v>0</v>
      </c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>
        <v>0</v>
      </c>
      <c r="FR770" s="2">
        <f t="shared" si="899"/>
        <v>0</v>
      </c>
      <c r="FS770" s="2">
        <v>0</v>
      </c>
      <c r="FT770" s="2" t="s">
        <v>27</v>
      </c>
      <c r="FU770" s="2" t="s">
        <v>28</v>
      </c>
      <c r="FV770" s="2"/>
      <c r="FW770" s="2"/>
      <c r="FX770" s="2">
        <v>99</v>
      </c>
      <c r="FY770" s="2">
        <v>59.5</v>
      </c>
      <c r="FZ770" s="2"/>
      <c r="GA770" s="2" t="s">
        <v>6</v>
      </c>
      <c r="GB770" s="2"/>
      <c r="GC770" s="2"/>
      <c r="GD770" s="2">
        <v>0</v>
      </c>
      <c r="GE770" s="2"/>
      <c r="GF770" s="2">
        <v>856176351</v>
      </c>
      <c r="GG770" s="2">
        <v>2</v>
      </c>
      <c r="GH770" s="2">
        <v>1</v>
      </c>
      <c r="GI770" s="2">
        <v>-2</v>
      </c>
      <c r="GJ770" s="2">
        <v>0</v>
      </c>
      <c r="GK770" s="2">
        <f>ROUND(R770*(R12)/100,2)</f>
        <v>0</v>
      </c>
      <c r="GL770" s="2">
        <f t="shared" si="900"/>
        <v>0</v>
      </c>
      <c r="GM770" s="2">
        <f t="shared" si="901"/>
        <v>131.99</v>
      </c>
      <c r="GN770" s="2">
        <f t="shared" si="902"/>
        <v>131.99</v>
      </c>
      <c r="GO770" s="2">
        <f t="shared" si="903"/>
        <v>0</v>
      </c>
      <c r="GP770" s="2">
        <f t="shared" si="904"/>
        <v>0</v>
      </c>
      <c r="GQ770" s="2"/>
      <c r="GR770" s="2">
        <v>0</v>
      </c>
      <c r="GS770" s="2">
        <v>3</v>
      </c>
      <c r="GT770" s="2">
        <v>0</v>
      </c>
      <c r="GU770" s="2" t="s">
        <v>6</v>
      </c>
      <c r="GV770" s="2">
        <f t="shared" si="905"/>
        <v>0</v>
      </c>
      <c r="GW770" s="2">
        <v>1</v>
      </c>
      <c r="GX770" s="2">
        <f t="shared" si="906"/>
        <v>0</v>
      </c>
      <c r="GY770" s="2"/>
      <c r="GZ770" s="2"/>
      <c r="HA770" s="2">
        <v>0</v>
      </c>
      <c r="HB770" s="2">
        <v>0</v>
      </c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>
        <v>0</v>
      </c>
      <c r="IL770" s="2"/>
      <c r="IM770" s="2"/>
      <c r="IN770" s="2"/>
      <c r="IO770" s="2"/>
      <c r="IP770" s="2"/>
      <c r="IQ770" s="2"/>
      <c r="IR770" s="2"/>
      <c r="IS770" s="2"/>
      <c r="IT770" s="2"/>
      <c r="IU770" s="2"/>
    </row>
    <row r="771" spans="1:255" x14ac:dyDescent="0.2">
      <c r="A771">
        <v>17</v>
      </c>
      <c r="B771">
        <v>1</v>
      </c>
      <c r="C771">
        <f>ROW(SmtRes!A2118)</f>
        <v>2118</v>
      </c>
      <c r="D771">
        <f>ROW(EtalonRes!A2114)</f>
        <v>2114</v>
      </c>
      <c r="E771" t="s">
        <v>828</v>
      </c>
      <c r="F771" t="s">
        <v>30</v>
      </c>
      <c r="G771" t="s">
        <v>402</v>
      </c>
      <c r="H771" t="s">
        <v>32</v>
      </c>
      <c r="I771">
        <f>ROUND(28.63/100,9)</f>
        <v>0.2863</v>
      </c>
      <c r="J771">
        <v>0</v>
      </c>
      <c r="O771">
        <f t="shared" si="868"/>
        <v>50.96</v>
      </c>
      <c r="P771">
        <f t="shared" si="869"/>
        <v>0</v>
      </c>
      <c r="Q771">
        <f t="shared" si="870"/>
        <v>0</v>
      </c>
      <c r="R771">
        <f t="shared" si="871"/>
        <v>0</v>
      </c>
      <c r="S771">
        <f t="shared" si="872"/>
        <v>50.96</v>
      </c>
      <c r="T771">
        <f t="shared" si="873"/>
        <v>0</v>
      </c>
      <c r="U771">
        <f t="shared" si="874"/>
        <v>6.533366</v>
      </c>
      <c r="V771">
        <f t="shared" si="875"/>
        <v>0</v>
      </c>
      <c r="W771">
        <f t="shared" si="876"/>
        <v>0</v>
      </c>
      <c r="X771">
        <f t="shared" si="877"/>
        <v>50.45</v>
      </c>
      <c r="Y771">
        <f t="shared" si="878"/>
        <v>30.58</v>
      </c>
      <c r="AA771">
        <v>27721504</v>
      </c>
      <c r="AB771">
        <f t="shared" si="879"/>
        <v>178</v>
      </c>
      <c r="AC771">
        <f t="shared" si="880"/>
        <v>0</v>
      </c>
      <c r="AD771">
        <f t="shared" si="881"/>
        <v>0</v>
      </c>
      <c r="AE771">
        <f t="shared" si="882"/>
        <v>0</v>
      </c>
      <c r="AF771">
        <f t="shared" si="883"/>
        <v>178</v>
      </c>
      <c r="AG771">
        <f t="shared" si="884"/>
        <v>0</v>
      </c>
      <c r="AH771">
        <f t="shared" si="885"/>
        <v>22.82</v>
      </c>
      <c r="AI771">
        <f t="shared" si="886"/>
        <v>0</v>
      </c>
      <c r="AJ771">
        <f t="shared" si="887"/>
        <v>0</v>
      </c>
      <c r="AK771">
        <v>178</v>
      </c>
      <c r="AL771">
        <v>0</v>
      </c>
      <c r="AM771">
        <v>0</v>
      </c>
      <c r="AN771">
        <v>0</v>
      </c>
      <c r="AO771">
        <v>178</v>
      </c>
      <c r="AP771">
        <v>0</v>
      </c>
      <c r="AQ771">
        <v>22.82</v>
      </c>
      <c r="AR771">
        <v>0</v>
      </c>
      <c r="AS771">
        <v>0</v>
      </c>
      <c r="AT771">
        <v>99</v>
      </c>
      <c r="AU771">
        <v>60</v>
      </c>
      <c r="AV771">
        <v>1</v>
      </c>
      <c r="AW771">
        <v>1</v>
      </c>
      <c r="AZ771">
        <v>1</v>
      </c>
      <c r="BA771">
        <v>1</v>
      </c>
      <c r="BB771">
        <v>1</v>
      </c>
      <c r="BC771">
        <v>1</v>
      </c>
      <c r="BD771" t="s">
        <v>6</v>
      </c>
      <c r="BE771" t="s">
        <v>6</v>
      </c>
      <c r="BF771" t="s">
        <v>6</v>
      </c>
      <c r="BG771" t="s">
        <v>6</v>
      </c>
      <c r="BH771">
        <v>0</v>
      </c>
      <c r="BI771">
        <v>1</v>
      </c>
      <c r="BJ771" t="s">
        <v>33</v>
      </c>
      <c r="BM771">
        <v>46001</v>
      </c>
      <c r="BN771">
        <v>0</v>
      </c>
      <c r="BO771" t="s">
        <v>6</v>
      </c>
      <c r="BP771">
        <v>0</v>
      </c>
      <c r="BQ771">
        <v>2</v>
      </c>
      <c r="BR771">
        <v>0</v>
      </c>
      <c r="BS771">
        <v>1</v>
      </c>
      <c r="BT771">
        <v>1</v>
      </c>
      <c r="BU771">
        <v>1</v>
      </c>
      <c r="BV771">
        <v>1</v>
      </c>
      <c r="BW771">
        <v>1</v>
      </c>
      <c r="BX771">
        <v>1</v>
      </c>
      <c r="BY771" t="s">
        <v>6</v>
      </c>
      <c r="BZ771">
        <v>110</v>
      </c>
      <c r="CA771">
        <v>70</v>
      </c>
      <c r="CF771">
        <v>0</v>
      </c>
      <c r="CG771">
        <v>0</v>
      </c>
      <c r="CM771">
        <v>0</v>
      </c>
      <c r="CN771" t="s">
        <v>6</v>
      </c>
      <c r="CO771">
        <v>0</v>
      </c>
      <c r="CP771">
        <f t="shared" si="888"/>
        <v>50.96</v>
      </c>
      <c r="CQ771">
        <f t="shared" si="889"/>
        <v>0</v>
      </c>
      <c r="CR771">
        <f t="shared" si="890"/>
        <v>0</v>
      </c>
      <c r="CS771">
        <f t="shared" si="891"/>
        <v>0</v>
      </c>
      <c r="CT771">
        <f t="shared" si="892"/>
        <v>178</v>
      </c>
      <c r="CU771">
        <f t="shared" si="893"/>
        <v>0</v>
      </c>
      <c r="CV771">
        <f t="shared" si="894"/>
        <v>22.82</v>
      </c>
      <c r="CW771">
        <f t="shared" si="895"/>
        <v>0</v>
      </c>
      <c r="CX771">
        <f t="shared" si="896"/>
        <v>0</v>
      </c>
      <c r="CY771">
        <f t="shared" si="897"/>
        <v>50.450400000000002</v>
      </c>
      <c r="CZ771">
        <f t="shared" si="898"/>
        <v>30.576000000000001</v>
      </c>
      <c r="DC771" t="s">
        <v>6</v>
      </c>
      <c r="DD771" t="s">
        <v>6</v>
      </c>
      <c r="DE771" t="s">
        <v>6</v>
      </c>
      <c r="DF771" t="s">
        <v>6</v>
      </c>
      <c r="DG771" t="s">
        <v>6</v>
      </c>
      <c r="DH771" t="s">
        <v>6</v>
      </c>
      <c r="DI771" t="s">
        <v>6</v>
      </c>
      <c r="DJ771" t="s">
        <v>6</v>
      </c>
      <c r="DK771" t="s">
        <v>6</v>
      </c>
      <c r="DL771" t="s">
        <v>6</v>
      </c>
      <c r="DM771" t="s">
        <v>6</v>
      </c>
      <c r="DN771">
        <v>0</v>
      </c>
      <c r="DO771">
        <v>0</v>
      </c>
      <c r="DP771">
        <v>1</v>
      </c>
      <c r="DQ771">
        <v>1</v>
      </c>
      <c r="DU771">
        <v>1005</v>
      </c>
      <c r="DV771" t="s">
        <v>32</v>
      </c>
      <c r="DW771" t="s">
        <v>32</v>
      </c>
      <c r="DX771">
        <v>100</v>
      </c>
      <c r="EE771">
        <v>27029091</v>
      </c>
      <c r="EF771">
        <v>2</v>
      </c>
      <c r="EG771" t="s">
        <v>23</v>
      </c>
      <c r="EH771">
        <v>0</v>
      </c>
      <c r="EI771" t="s">
        <v>6</v>
      </c>
      <c r="EJ771">
        <v>1</v>
      </c>
      <c r="EK771">
        <v>46001</v>
      </c>
      <c r="EL771" t="s">
        <v>34</v>
      </c>
      <c r="EM771" t="s">
        <v>35</v>
      </c>
      <c r="EO771" t="s">
        <v>6</v>
      </c>
      <c r="EQ771">
        <v>0</v>
      </c>
      <c r="ER771">
        <v>178</v>
      </c>
      <c r="ES771">
        <v>0</v>
      </c>
      <c r="ET771">
        <v>0</v>
      </c>
      <c r="EU771">
        <v>0</v>
      </c>
      <c r="EV771">
        <v>178</v>
      </c>
      <c r="EW771">
        <v>22.82</v>
      </c>
      <c r="EX771">
        <v>0</v>
      </c>
      <c r="EY771">
        <v>0</v>
      </c>
      <c r="FQ771">
        <v>0</v>
      </c>
      <c r="FR771">
        <f t="shared" si="899"/>
        <v>0</v>
      </c>
      <c r="FS771">
        <v>0</v>
      </c>
      <c r="FT771" t="s">
        <v>27</v>
      </c>
      <c r="FU771" t="s">
        <v>28</v>
      </c>
      <c r="FX771">
        <v>99</v>
      </c>
      <c r="FY771">
        <v>59.5</v>
      </c>
      <c r="GA771" t="s">
        <v>6</v>
      </c>
      <c r="GD771">
        <v>0</v>
      </c>
      <c r="GF771">
        <v>856176351</v>
      </c>
      <c r="GG771">
        <v>2</v>
      </c>
      <c r="GH771">
        <v>1</v>
      </c>
      <c r="GI771">
        <v>-2</v>
      </c>
      <c r="GJ771">
        <v>0</v>
      </c>
      <c r="GK771">
        <f>ROUND(R771*(S12)/100,2)</f>
        <v>0</v>
      </c>
      <c r="GL771">
        <f t="shared" si="900"/>
        <v>0</v>
      </c>
      <c r="GM771">
        <f t="shared" si="901"/>
        <v>131.99</v>
      </c>
      <c r="GN771">
        <f t="shared" si="902"/>
        <v>131.99</v>
      </c>
      <c r="GO771">
        <f t="shared" si="903"/>
        <v>0</v>
      </c>
      <c r="GP771">
        <f t="shared" si="904"/>
        <v>0</v>
      </c>
      <c r="GR771">
        <v>0</v>
      </c>
      <c r="GS771">
        <v>0</v>
      </c>
      <c r="GT771">
        <v>0</v>
      </c>
      <c r="GU771" t="s">
        <v>6</v>
      </c>
      <c r="GV771">
        <f t="shared" si="905"/>
        <v>0</v>
      </c>
      <c r="GW771">
        <v>1</v>
      </c>
      <c r="GX771">
        <f t="shared" si="906"/>
        <v>0</v>
      </c>
      <c r="HA771">
        <v>0</v>
      </c>
      <c r="HB771">
        <v>0</v>
      </c>
      <c r="IK771">
        <v>0</v>
      </c>
    </row>
    <row r="772" spans="1:255" x14ac:dyDescent="0.2">
      <c r="A772" s="2">
        <v>17</v>
      </c>
      <c r="B772" s="2">
        <v>1</v>
      </c>
      <c r="C772" s="2">
        <f>ROW(SmtRes!A2122)</f>
        <v>2122</v>
      </c>
      <c r="D772" s="2">
        <f>ROW(EtalonRes!A2118)</f>
        <v>2118</v>
      </c>
      <c r="E772" s="2" t="s">
        <v>829</v>
      </c>
      <c r="F772" s="2" t="s">
        <v>578</v>
      </c>
      <c r="G772" s="2" t="s">
        <v>579</v>
      </c>
      <c r="H772" s="2" t="s">
        <v>32</v>
      </c>
      <c r="I772" s="2">
        <f>ROUND(11.72/100,9)</f>
        <v>0.1172</v>
      </c>
      <c r="J772" s="2">
        <v>0</v>
      </c>
      <c r="K772" s="2"/>
      <c r="L772" s="2"/>
      <c r="M772" s="2"/>
      <c r="N772" s="2"/>
      <c r="O772" s="2">
        <f t="shared" si="868"/>
        <v>10.89</v>
      </c>
      <c r="P772" s="2">
        <f t="shared" si="869"/>
        <v>0</v>
      </c>
      <c r="Q772" s="2">
        <f t="shared" si="870"/>
        <v>0.48</v>
      </c>
      <c r="R772" s="2">
        <f t="shared" si="871"/>
        <v>0.21</v>
      </c>
      <c r="S772" s="2">
        <f t="shared" si="872"/>
        <v>10.41</v>
      </c>
      <c r="T772" s="2">
        <f t="shared" si="873"/>
        <v>0</v>
      </c>
      <c r="U772" s="2">
        <f t="shared" si="874"/>
        <v>1.334908</v>
      </c>
      <c r="V772" s="2">
        <f t="shared" si="875"/>
        <v>1.5236E-2</v>
      </c>
      <c r="W772" s="2">
        <f t="shared" si="876"/>
        <v>0</v>
      </c>
      <c r="X772" s="2">
        <f t="shared" si="877"/>
        <v>8.5</v>
      </c>
      <c r="Y772" s="2">
        <f t="shared" si="878"/>
        <v>7.22</v>
      </c>
      <c r="Z772" s="2"/>
      <c r="AA772" s="2">
        <v>27721505</v>
      </c>
      <c r="AB772" s="2">
        <f t="shared" si="879"/>
        <v>92.9</v>
      </c>
      <c r="AC772" s="2">
        <f t="shared" si="880"/>
        <v>0</v>
      </c>
      <c r="AD772" s="2">
        <f t="shared" si="881"/>
        <v>4.0599999999999996</v>
      </c>
      <c r="AE772" s="2">
        <f t="shared" si="882"/>
        <v>1.76</v>
      </c>
      <c r="AF772" s="2">
        <f t="shared" si="883"/>
        <v>88.84</v>
      </c>
      <c r="AG772" s="2">
        <f t="shared" si="884"/>
        <v>0</v>
      </c>
      <c r="AH772" s="2">
        <f t="shared" si="885"/>
        <v>11.39</v>
      </c>
      <c r="AI772" s="2">
        <f t="shared" si="886"/>
        <v>0.13</v>
      </c>
      <c r="AJ772" s="2">
        <f t="shared" si="887"/>
        <v>0</v>
      </c>
      <c r="AK772" s="2">
        <v>92.9</v>
      </c>
      <c r="AL772" s="2">
        <v>0</v>
      </c>
      <c r="AM772" s="2">
        <v>4.0599999999999996</v>
      </c>
      <c r="AN772" s="2">
        <v>1.76</v>
      </c>
      <c r="AO772" s="2">
        <v>88.84</v>
      </c>
      <c r="AP772" s="2">
        <v>0</v>
      </c>
      <c r="AQ772" s="2">
        <v>11.39</v>
      </c>
      <c r="AR772" s="2">
        <v>0.13</v>
      </c>
      <c r="AS772" s="2">
        <v>0</v>
      </c>
      <c r="AT772" s="2">
        <v>80</v>
      </c>
      <c r="AU772" s="2">
        <v>68</v>
      </c>
      <c r="AV772" s="2">
        <v>1</v>
      </c>
      <c r="AW772" s="2">
        <v>1</v>
      </c>
      <c r="AX772" s="2"/>
      <c r="AY772" s="2"/>
      <c r="AZ772" s="2">
        <v>1</v>
      </c>
      <c r="BA772" s="2">
        <v>1</v>
      </c>
      <c r="BB772" s="2">
        <v>1</v>
      </c>
      <c r="BC772" s="2">
        <v>1</v>
      </c>
      <c r="BD772" s="2" t="s">
        <v>6</v>
      </c>
      <c r="BE772" s="2" t="s">
        <v>6</v>
      </c>
      <c r="BF772" s="2" t="s">
        <v>6</v>
      </c>
      <c r="BG772" s="2" t="s">
        <v>6</v>
      </c>
      <c r="BH772" s="2">
        <v>0</v>
      </c>
      <c r="BI772" s="2">
        <v>1</v>
      </c>
      <c r="BJ772" s="2" t="s">
        <v>830</v>
      </c>
      <c r="BK772" s="2"/>
      <c r="BL772" s="2"/>
      <c r="BM772" s="2">
        <v>57001</v>
      </c>
      <c r="BN772" s="2">
        <v>0</v>
      </c>
      <c r="BO772" s="2" t="s">
        <v>6</v>
      </c>
      <c r="BP772" s="2">
        <v>0</v>
      </c>
      <c r="BQ772" s="2">
        <v>6</v>
      </c>
      <c r="BR772" s="2">
        <v>0</v>
      </c>
      <c r="BS772" s="2">
        <v>1</v>
      </c>
      <c r="BT772" s="2">
        <v>1</v>
      </c>
      <c r="BU772" s="2">
        <v>1</v>
      </c>
      <c r="BV772" s="2">
        <v>1</v>
      </c>
      <c r="BW772" s="2">
        <v>1</v>
      </c>
      <c r="BX772" s="2">
        <v>1</v>
      </c>
      <c r="BY772" s="2" t="s">
        <v>6</v>
      </c>
      <c r="BZ772" s="2">
        <v>80</v>
      </c>
      <c r="CA772" s="2">
        <v>68</v>
      </c>
      <c r="CB772" s="2"/>
      <c r="CC772" s="2"/>
      <c r="CD772" s="2"/>
      <c r="CE772" s="2"/>
      <c r="CF772" s="2">
        <v>0</v>
      </c>
      <c r="CG772" s="2">
        <v>0</v>
      </c>
      <c r="CH772" s="2"/>
      <c r="CI772" s="2"/>
      <c r="CJ772" s="2"/>
      <c r="CK772" s="2"/>
      <c r="CL772" s="2"/>
      <c r="CM772" s="2">
        <v>0</v>
      </c>
      <c r="CN772" s="2" t="s">
        <v>6</v>
      </c>
      <c r="CO772" s="2">
        <v>0</v>
      </c>
      <c r="CP772" s="2">
        <f t="shared" si="888"/>
        <v>10.89</v>
      </c>
      <c r="CQ772" s="2">
        <f t="shared" si="889"/>
        <v>0</v>
      </c>
      <c r="CR772" s="2">
        <f t="shared" si="890"/>
        <v>4.0599999999999996</v>
      </c>
      <c r="CS772" s="2">
        <f t="shared" si="891"/>
        <v>1.76</v>
      </c>
      <c r="CT772" s="2">
        <f t="shared" si="892"/>
        <v>88.84</v>
      </c>
      <c r="CU772" s="2">
        <f t="shared" si="893"/>
        <v>0</v>
      </c>
      <c r="CV772" s="2">
        <f t="shared" si="894"/>
        <v>11.39</v>
      </c>
      <c r="CW772" s="2">
        <f t="shared" si="895"/>
        <v>0.13</v>
      </c>
      <c r="CX772" s="2">
        <f t="shared" si="896"/>
        <v>0</v>
      </c>
      <c r="CY772" s="2">
        <f t="shared" si="897"/>
        <v>8.4960000000000022</v>
      </c>
      <c r="CZ772" s="2">
        <f t="shared" si="898"/>
        <v>7.2216000000000005</v>
      </c>
      <c r="DA772" s="2"/>
      <c r="DB772" s="2"/>
      <c r="DC772" s="2" t="s">
        <v>6</v>
      </c>
      <c r="DD772" s="2" t="s">
        <v>6</v>
      </c>
      <c r="DE772" s="2" t="s">
        <v>6</v>
      </c>
      <c r="DF772" s="2" t="s">
        <v>6</v>
      </c>
      <c r="DG772" s="2" t="s">
        <v>6</v>
      </c>
      <c r="DH772" s="2" t="s">
        <v>6</v>
      </c>
      <c r="DI772" s="2" t="s">
        <v>6</v>
      </c>
      <c r="DJ772" s="2" t="s">
        <v>6</v>
      </c>
      <c r="DK772" s="2" t="s">
        <v>6</v>
      </c>
      <c r="DL772" s="2" t="s">
        <v>6</v>
      </c>
      <c r="DM772" s="2" t="s">
        <v>6</v>
      </c>
      <c r="DN772" s="2">
        <v>0</v>
      </c>
      <c r="DO772" s="2">
        <v>0</v>
      </c>
      <c r="DP772" s="2">
        <v>1</v>
      </c>
      <c r="DQ772" s="2">
        <v>1</v>
      </c>
      <c r="DR772" s="2"/>
      <c r="DS772" s="2"/>
      <c r="DT772" s="2"/>
      <c r="DU772" s="2">
        <v>1005</v>
      </c>
      <c r="DV772" s="2" t="s">
        <v>32</v>
      </c>
      <c r="DW772" s="2" t="s">
        <v>32</v>
      </c>
      <c r="DX772" s="2">
        <v>100</v>
      </c>
      <c r="DY772" s="2"/>
      <c r="DZ772" s="2"/>
      <c r="EA772" s="2"/>
      <c r="EB772" s="2"/>
      <c r="EC772" s="2"/>
      <c r="ED772" s="2"/>
      <c r="EE772" s="2">
        <v>27029102</v>
      </c>
      <c r="EF772" s="2">
        <v>6</v>
      </c>
      <c r="EG772" s="2" t="s">
        <v>40</v>
      </c>
      <c r="EH772" s="2">
        <v>0</v>
      </c>
      <c r="EI772" s="2" t="s">
        <v>6</v>
      </c>
      <c r="EJ772" s="2">
        <v>1</v>
      </c>
      <c r="EK772" s="2">
        <v>57001</v>
      </c>
      <c r="EL772" s="2" t="s">
        <v>200</v>
      </c>
      <c r="EM772" s="2" t="s">
        <v>407</v>
      </c>
      <c r="EN772" s="2"/>
      <c r="EO772" s="2" t="s">
        <v>6</v>
      </c>
      <c r="EP772" s="2"/>
      <c r="EQ772" s="2">
        <v>0</v>
      </c>
      <c r="ER772" s="2">
        <v>92.9</v>
      </c>
      <c r="ES772" s="2">
        <v>0</v>
      </c>
      <c r="ET772" s="2">
        <v>4.0599999999999996</v>
      </c>
      <c r="EU772" s="2">
        <v>1.76</v>
      </c>
      <c r="EV772" s="2">
        <v>88.84</v>
      </c>
      <c r="EW772" s="2">
        <v>11.39</v>
      </c>
      <c r="EX772" s="2">
        <v>0.13</v>
      </c>
      <c r="EY772" s="2">
        <v>0</v>
      </c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>
        <v>0</v>
      </c>
      <c r="FR772" s="2">
        <f t="shared" si="899"/>
        <v>0</v>
      </c>
      <c r="FS772" s="2">
        <v>0</v>
      </c>
      <c r="FT772" s="2"/>
      <c r="FU772" s="2"/>
      <c r="FV772" s="2"/>
      <c r="FW772" s="2"/>
      <c r="FX772" s="2">
        <v>80</v>
      </c>
      <c r="FY772" s="2">
        <v>68</v>
      </c>
      <c r="FZ772" s="2"/>
      <c r="GA772" s="2" t="s">
        <v>6</v>
      </c>
      <c r="GB772" s="2"/>
      <c r="GC772" s="2"/>
      <c r="GD772" s="2">
        <v>0</v>
      </c>
      <c r="GE772" s="2"/>
      <c r="GF772" s="2">
        <v>537707280</v>
      </c>
      <c r="GG772" s="2">
        <v>2</v>
      </c>
      <c r="GH772" s="2">
        <v>1</v>
      </c>
      <c r="GI772" s="2">
        <v>-2</v>
      </c>
      <c r="GJ772" s="2">
        <v>0</v>
      </c>
      <c r="GK772" s="2">
        <f>ROUND(R772*(R12)/100,2)</f>
        <v>0</v>
      </c>
      <c r="GL772" s="2">
        <f t="shared" si="900"/>
        <v>0</v>
      </c>
      <c r="GM772" s="2">
        <f t="shared" si="901"/>
        <v>26.61</v>
      </c>
      <c r="GN772" s="2">
        <f t="shared" si="902"/>
        <v>26.61</v>
      </c>
      <c r="GO772" s="2">
        <f t="shared" si="903"/>
        <v>0</v>
      </c>
      <c r="GP772" s="2">
        <f t="shared" si="904"/>
        <v>0</v>
      </c>
      <c r="GQ772" s="2"/>
      <c r="GR772" s="2">
        <v>0</v>
      </c>
      <c r="GS772" s="2">
        <v>3</v>
      </c>
      <c r="GT772" s="2">
        <v>0</v>
      </c>
      <c r="GU772" s="2" t="s">
        <v>6</v>
      </c>
      <c r="GV772" s="2">
        <f t="shared" si="905"/>
        <v>0</v>
      </c>
      <c r="GW772" s="2">
        <v>1</v>
      </c>
      <c r="GX772" s="2">
        <f t="shared" si="906"/>
        <v>0</v>
      </c>
      <c r="GY772" s="2"/>
      <c r="GZ772" s="2"/>
      <c r="HA772" s="2">
        <v>0</v>
      </c>
      <c r="HB772" s="2">
        <v>0</v>
      </c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>
        <v>0</v>
      </c>
      <c r="IL772" s="2"/>
      <c r="IM772" s="2"/>
      <c r="IN772" s="2"/>
      <c r="IO772" s="2"/>
      <c r="IP772" s="2"/>
      <c r="IQ772" s="2"/>
      <c r="IR772" s="2"/>
      <c r="IS772" s="2"/>
      <c r="IT772" s="2"/>
      <c r="IU772" s="2"/>
    </row>
    <row r="773" spans="1:255" x14ac:dyDescent="0.2">
      <c r="A773">
        <v>17</v>
      </c>
      <c r="B773">
        <v>1</v>
      </c>
      <c r="C773">
        <f>ROW(SmtRes!A2126)</f>
        <v>2126</v>
      </c>
      <c r="D773">
        <f>ROW(EtalonRes!A2122)</f>
        <v>2122</v>
      </c>
      <c r="E773" t="s">
        <v>829</v>
      </c>
      <c r="F773" t="s">
        <v>578</v>
      </c>
      <c r="G773" t="s">
        <v>579</v>
      </c>
      <c r="H773" t="s">
        <v>32</v>
      </c>
      <c r="I773">
        <f>ROUND(11.72/100,9)</f>
        <v>0.1172</v>
      </c>
      <c r="J773">
        <v>0</v>
      </c>
      <c r="O773">
        <f t="shared" si="868"/>
        <v>10.89</v>
      </c>
      <c r="P773">
        <f t="shared" si="869"/>
        <v>0</v>
      </c>
      <c r="Q773">
        <f t="shared" si="870"/>
        <v>0.48</v>
      </c>
      <c r="R773">
        <f t="shared" si="871"/>
        <v>0.21</v>
      </c>
      <c r="S773">
        <f t="shared" si="872"/>
        <v>10.41</v>
      </c>
      <c r="T773">
        <f t="shared" si="873"/>
        <v>0</v>
      </c>
      <c r="U773">
        <f t="shared" si="874"/>
        <v>1.334908</v>
      </c>
      <c r="V773">
        <f t="shared" si="875"/>
        <v>1.5236E-2</v>
      </c>
      <c r="W773">
        <f t="shared" si="876"/>
        <v>0</v>
      </c>
      <c r="X773">
        <f t="shared" si="877"/>
        <v>8.5</v>
      </c>
      <c r="Y773">
        <f t="shared" si="878"/>
        <v>7.22</v>
      </c>
      <c r="AA773">
        <v>27721504</v>
      </c>
      <c r="AB773">
        <f t="shared" si="879"/>
        <v>92.9</v>
      </c>
      <c r="AC773">
        <f t="shared" si="880"/>
        <v>0</v>
      </c>
      <c r="AD773">
        <f t="shared" si="881"/>
        <v>4.0599999999999996</v>
      </c>
      <c r="AE773">
        <f t="shared" si="882"/>
        <v>1.76</v>
      </c>
      <c r="AF773">
        <f t="shared" si="883"/>
        <v>88.84</v>
      </c>
      <c r="AG773">
        <f t="shared" si="884"/>
        <v>0</v>
      </c>
      <c r="AH773">
        <f t="shared" si="885"/>
        <v>11.39</v>
      </c>
      <c r="AI773">
        <f t="shared" si="886"/>
        <v>0.13</v>
      </c>
      <c r="AJ773">
        <f t="shared" si="887"/>
        <v>0</v>
      </c>
      <c r="AK773">
        <v>92.9</v>
      </c>
      <c r="AL773">
        <v>0</v>
      </c>
      <c r="AM773">
        <v>4.0599999999999996</v>
      </c>
      <c r="AN773">
        <v>1.76</v>
      </c>
      <c r="AO773">
        <v>88.84</v>
      </c>
      <c r="AP773">
        <v>0</v>
      </c>
      <c r="AQ773">
        <v>11.39</v>
      </c>
      <c r="AR773">
        <v>0.13</v>
      </c>
      <c r="AS773">
        <v>0</v>
      </c>
      <c r="AT773">
        <v>80</v>
      </c>
      <c r="AU773">
        <v>68</v>
      </c>
      <c r="AV773">
        <v>1</v>
      </c>
      <c r="AW773">
        <v>1</v>
      </c>
      <c r="AZ773">
        <v>1</v>
      </c>
      <c r="BA773">
        <v>1</v>
      </c>
      <c r="BB773">
        <v>1</v>
      </c>
      <c r="BC773">
        <v>1</v>
      </c>
      <c r="BD773" t="s">
        <v>6</v>
      </c>
      <c r="BE773" t="s">
        <v>6</v>
      </c>
      <c r="BF773" t="s">
        <v>6</v>
      </c>
      <c r="BG773" t="s">
        <v>6</v>
      </c>
      <c r="BH773">
        <v>0</v>
      </c>
      <c r="BI773">
        <v>1</v>
      </c>
      <c r="BJ773" t="s">
        <v>830</v>
      </c>
      <c r="BM773">
        <v>57001</v>
      </c>
      <c r="BN773">
        <v>0</v>
      </c>
      <c r="BO773" t="s">
        <v>6</v>
      </c>
      <c r="BP773">
        <v>0</v>
      </c>
      <c r="BQ773">
        <v>6</v>
      </c>
      <c r="BR773">
        <v>0</v>
      </c>
      <c r="BS773">
        <v>1</v>
      </c>
      <c r="BT773">
        <v>1</v>
      </c>
      <c r="BU773">
        <v>1</v>
      </c>
      <c r="BV773">
        <v>1</v>
      </c>
      <c r="BW773">
        <v>1</v>
      </c>
      <c r="BX773">
        <v>1</v>
      </c>
      <c r="BY773" t="s">
        <v>6</v>
      </c>
      <c r="BZ773">
        <v>80</v>
      </c>
      <c r="CA773">
        <v>68</v>
      </c>
      <c r="CF773">
        <v>0</v>
      </c>
      <c r="CG773">
        <v>0</v>
      </c>
      <c r="CM773">
        <v>0</v>
      </c>
      <c r="CN773" t="s">
        <v>6</v>
      </c>
      <c r="CO773">
        <v>0</v>
      </c>
      <c r="CP773">
        <f t="shared" si="888"/>
        <v>10.89</v>
      </c>
      <c r="CQ773">
        <f t="shared" si="889"/>
        <v>0</v>
      </c>
      <c r="CR773">
        <f t="shared" si="890"/>
        <v>4.0599999999999996</v>
      </c>
      <c r="CS773">
        <f t="shared" si="891"/>
        <v>1.76</v>
      </c>
      <c r="CT773">
        <f t="shared" si="892"/>
        <v>88.84</v>
      </c>
      <c r="CU773">
        <f t="shared" si="893"/>
        <v>0</v>
      </c>
      <c r="CV773">
        <f t="shared" si="894"/>
        <v>11.39</v>
      </c>
      <c r="CW773">
        <f t="shared" si="895"/>
        <v>0.13</v>
      </c>
      <c r="CX773">
        <f t="shared" si="896"/>
        <v>0</v>
      </c>
      <c r="CY773">
        <f t="shared" si="897"/>
        <v>8.4960000000000022</v>
      </c>
      <c r="CZ773">
        <f t="shared" si="898"/>
        <v>7.2216000000000005</v>
      </c>
      <c r="DC773" t="s">
        <v>6</v>
      </c>
      <c r="DD773" t="s">
        <v>6</v>
      </c>
      <c r="DE773" t="s">
        <v>6</v>
      </c>
      <c r="DF773" t="s">
        <v>6</v>
      </c>
      <c r="DG773" t="s">
        <v>6</v>
      </c>
      <c r="DH773" t="s">
        <v>6</v>
      </c>
      <c r="DI773" t="s">
        <v>6</v>
      </c>
      <c r="DJ773" t="s">
        <v>6</v>
      </c>
      <c r="DK773" t="s">
        <v>6</v>
      </c>
      <c r="DL773" t="s">
        <v>6</v>
      </c>
      <c r="DM773" t="s">
        <v>6</v>
      </c>
      <c r="DN773">
        <v>0</v>
      </c>
      <c r="DO773">
        <v>0</v>
      </c>
      <c r="DP773">
        <v>1</v>
      </c>
      <c r="DQ773">
        <v>1</v>
      </c>
      <c r="DU773">
        <v>1005</v>
      </c>
      <c r="DV773" t="s">
        <v>32</v>
      </c>
      <c r="DW773" t="s">
        <v>32</v>
      </c>
      <c r="DX773">
        <v>100</v>
      </c>
      <c r="EE773">
        <v>27029102</v>
      </c>
      <c r="EF773">
        <v>6</v>
      </c>
      <c r="EG773" t="s">
        <v>40</v>
      </c>
      <c r="EH773">
        <v>0</v>
      </c>
      <c r="EI773" t="s">
        <v>6</v>
      </c>
      <c r="EJ773">
        <v>1</v>
      </c>
      <c r="EK773">
        <v>57001</v>
      </c>
      <c r="EL773" t="s">
        <v>200</v>
      </c>
      <c r="EM773" t="s">
        <v>407</v>
      </c>
      <c r="EO773" t="s">
        <v>6</v>
      </c>
      <c r="EQ773">
        <v>0</v>
      </c>
      <c r="ER773">
        <v>92.9</v>
      </c>
      <c r="ES773">
        <v>0</v>
      </c>
      <c r="ET773">
        <v>4.0599999999999996</v>
      </c>
      <c r="EU773">
        <v>1.76</v>
      </c>
      <c r="EV773">
        <v>88.84</v>
      </c>
      <c r="EW773">
        <v>11.39</v>
      </c>
      <c r="EX773">
        <v>0.13</v>
      </c>
      <c r="EY773">
        <v>0</v>
      </c>
      <c r="FQ773">
        <v>0</v>
      </c>
      <c r="FR773">
        <f t="shared" si="899"/>
        <v>0</v>
      </c>
      <c r="FS773">
        <v>0</v>
      </c>
      <c r="FX773">
        <v>80</v>
      </c>
      <c r="FY773">
        <v>68</v>
      </c>
      <c r="GA773" t="s">
        <v>6</v>
      </c>
      <c r="GD773">
        <v>0</v>
      </c>
      <c r="GF773">
        <v>537707280</v>
      </c>
      <c r="GG773">
        <v>2</v>
      </c>
      <c r="GH773">
        <v>1</v>
      </c>
      <c r="GI773">
        <v>-2</v>
      </c>
      <c r="GJ773">
        <v>0</v>
      </c>
      <c r="GK773">
        <f>ROUND(R773*(S12)/100,2)</f>
        <v>0</v>
      </c>
      <c r="GL773">
        <f t="shared" si="900"/>
        <v>0</v>
      </c>
      <c r="GM773">
        <f t="shared" si="901"/>
        <v>26.61</v>
      </c>
      <c r="GN773">
        <f t="shared" si="902"/>
        <v>26.61</v>
      </c>
      <c r="GO773">
        <f t="shared" si="903"/>
        <v>0</v>
      </c>
      <c r="GP773">
        <f t="shared" si="904"/>
        <v>0</v>
      </c>
      <c r="GR773">
        <v>0</v>
      </c>
      <c r="GS773">
        <v>0</v>
      </c>
      <c r="GT773">
        <v>0</v>
      </c>
      <c r="GU773" t="s">
        <v>6</v>
      </c>
      <c r="GV773">
        <f t="shared" si="905"/>
        <v>0</v>
      </c>
      <c r="GW773">
        <v>1</v>
      </c>
      <c r="GX773">
        <f t="shared" si="906"/>
        <v>0</v>
      </c>
      <c r="HA773">
        <v>0</v>
      </c>
      <c r="HB773">
        <v>0</v>
      </c>
      <c r="IK773">
        <v>0</v>
      </c>
    </row>
    <row r="774" spans="1:255" x14ac:dyDescent="0.2">
      <c r="A774" s="2">
        <v>18</v>
      </c>
      <c r="B774" s="2">
        <v>1</v>
      </c>
      <c r="C774" s="2">
        <v>2122</v>
      </c>
      <c r="D774" s="2"/>
      <c r="E774" s="2" t="s">
        <v>831</v>
      </c>
      <c r="F774" s="2" t="s">
        <v>44</v>
      </c>
      <c r="G774" s="2" t="s">
        <v>45</v>
      </c>
      <c r="H774" s="2" t="s">
        <v>46</v>
      </c>
      <c r="I774" s="2">
        <f>I772*J774</f>
        <v>5.5084000000000001E-2</v>
      </c>
      <c r="J774" s="2">
        <v>0.47000000000000003</v>
      </c>
      <c r="K774" s="2"/>
      <c r="L774" s="2"/>
      <c r="M774" s="2"/>
      <c r="N774" s="2"/>
      <c r="O774" s="2">
        <f t="shared" si="868"/>
        <v>0</v>
      </c>
      <c r="P774" s="2">
        <f t="shared" si="869"/>
        <v>0</v>
      </c>
      <c r="Q774" s="2">
        <f t="shared" si="870"/>
        <v>0</v>
      </c>
      <c r="R774" s="2">
        <f t="shared" si="871"/>
        <v>0</v>
      </c>
      <c r="S774" s="2">
        <f t="shared" si="872"/>
        <v>0</v>
      </c>
      <c r="T774" s="2">
        <f t="shared" si="873"/>
        <v>0</v>
      </c>
      <c r="U774" s="2">
        <f t="shared" si="874"/>
        <v>0</v>
      </c>
      <c r="V774" s="2">
        <f t="shared" si="875"/>
        <v>0</v>
      </c>
      <c r="W774" s="2">
        <f t="shared" si="876"/>
        <v>0</v>
      </c>
      <c r="X774" s="2">
        <f t="shared" si="877"/>
        <v>0</v>
      </c>
      <c r="Y774" s="2">
        <f t="shared" si="878"/>
        <v>0</v>
      </c>
      <c r="Z774" s="2"/>
      <c r="AA774" s="2">
        <v>27721505</v>
      </c>
      <c r="AB774" s="2">
        <f t="shared" si="879"/>
        <v>0</v>
      </c>
      <c r="AC774" s="2">
        <f t="shared" si="880"/>
        <v>0</v>
      </c>
      <c r="AD774" s="2">
        <f t="shared" si="881"/>
        <v>0</v>
      </c>
      <c r="AE774" s="2">
        <f t="shared" si="882"/>
        <v>0</v>
      </c>
      <c r="AF774" s="2">
        <f t="shared" si="883"/>
        <v>0</v>
      </c>
      <c r="AG774" s="2">
        <f t="shared" si="884"/>
        <v>0</v>
      </c>
      <c r="AH774" s="2">
        <f t="shared" si="885"/>
        <v>0</v>
      </c>
      <c r="AI774" s="2">
        <f t="shared" si="886"/>
        <v>0</v>
      </c>
      <c r="AJ774" s="2">
        <f t="shared" si="887"/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0</v>
      </c>
      <c r="AS774" s="2">
        <v>0</v>
      </c>
      <c r="AT774" s="2">
        <v>80</v>
      </c>
      <c r="AU774" s="2">
        <v>68</v>
      </c>
      <c r="AV774" s="2">
        <v>1</v>
      </c>
      <c r="AW774" s="2">
        <v>1</v>
      </c>
      <c r="AX774" s="2"/>
      <c r="AY774" s="2"/>
      <c r="AZ774" s="2">
        <v>1</v>
      </c>
      <c r="BA774" s="2">
        <v>1</v>
      </c>
      <c r="BB774" s="2">
        <v>1</v>
      </c>
      <c r="BC774" s="2">
        <v>1</v>
      </c>
      <c r="BD774" s="2" t="s">
        <v>6</v>
      </c>
      <c r="BE774" s="2" t="s">
        <v>6</v>
      </c>
      <c r="BF774" s="2" t="s">
        <v>6</v>
      </c>
      <c r="BG774" s="2" t="s">
        <v>6</v>
      </c>
      <c r="BH774" s="2">
        <v>3</v>
      </c>
      <c r="BI774" s="2">
        <v>1</v>
      </c>
      <c r="BJ774" s="2" t="s">
        <v>6</v>
      </c>
      <c r="BK774" s="2"/>
      <c r="BL774" s="2"/>
      <c r="BM774" s="2">
        <v>57001</v>
      </c>
      <c r="BN774" s="2">
        <v>0</v>
      </c>
      <c r="BO774" s="2" t="s">
        <v>6</v>
      </c>
      <c r="BP774" s="2">
        <v>0</v>
      </c>
      <c r="BQ774" s="2">
        <v>6</v>
      </c>
      <c r="BR774" s="2">
        <v>0</v>
      </c>
      <c r="BS774" s="2">
        <v>1</v>
      </c>
      <c r="BT774" s="2">
        <v>1</v>
      </c>
      <c r="BU774" s="2">
        <v>1</v>
      </c>
      <c r="BV774" s="2">
        <v>1</v>
      </c>
      <c r="BW774" s="2">
        <v>1</v>
      </c>
      <c r="BX774" s="2">
        <v>1</v>
      </c>
      <c r="BY774" s="2" t="s">
        <v>6</v>
      </c>
      <c r="BZ774" s="2">
        <v>80</v>
      </c>
      <c r="CA774" s="2">
        <v>68</v>
      </c>
      <c r="CB774" s="2"/>
      <c r="CC774" s="2"/>
      <c r="CD774" s="2"/>
      <c r="CE774" s="2"/>
      <c r="CF774" s="2">
        <v>0</v>
      </c>
      <c r="CG774" s="2">
        <v>0</v>
      </c>
      <c r="CH774" s="2"/>
      <c r="CI774" s="2"/>
      <c r="CJ774" s="2"/>
      <c r="CK774" s="2"/>
      <c r="CL774" s="2"/>
      <c r="CM774" s="2">
        <v>0</v>
      </c>
      <c r="CN774" s="2" t="s">
        <v>6</v>
      </c>
      <c r="CO774" s="2">
        <v>0</v>
      </c>
      <c r="CP774" s="2">
        <f t="shared" si="888"/>
        <v>0</v>
      </c>
      <c r="CQ774" s="2">
        <f t="shared" si="889"/>
        <v>0</v>
      </c>
      <c r="CR774" s="2">
        <f t="shared" si="890"/>
        <v>0</v>
      </c>
      <c r="CS774" s="2">
        <f t="shared" si="891"/>
        <v>0</v>
      </c>
      <c r="CT774" s="2">
        <f t="shared" si="892"/>
        <v>0</v>
      </c>
      <c r="CU774" s="2">
        <f t="shared" si="893"/>
        <v>0</v>
      </c>
      <c r="CV774" s="2">
        <f t="shared" si="894"/>
        <v>0</v>
      </c>
      <c r="CW774" s="2">
        <f t="shared" si="895"/>
        <v>0</v>
      </c>
      <c r="CX774" s="2">
        <f t="shared" si="896"/>
        <v>0</v>
      </c>
      <c r="CY774" s="2">
        <f t="shared" si="897"/>
        <v>0</v>
      </c>
      <c r="CZ774" s="2">
        <f t="shared" si="898"/>
        <v>0</v>
      </c>
      <c r="DA774" s="2"/>
      <c r="DB774" s="2"/>
      <c r="DC774" s="2" t="s">
        <v>6</v>
      </c>
      <c r="DD774" s="2" t="s">
        <v>6</v>
      </c>
      <c r="DE774" s="2" t="s">
        <v>6</v>
      </c>
      <c r="DF774" s="2" t="s">
        <v>6</v>
      </c>
      <c r="DG774" s="2" t="s">
        <v>6</v>
      </c>
      <c r="DH774" s="2" t="s">
        <v>6</v>
      </c>
      <c r="DI774" s="2" t="s">
        <v>6</v>
      </c>
      <c r="DJ774" s="2" t="s">
        <v>6</v>
      </c>
      <c r="DK774" s="2" t="s">
        <v>6</v>
      </c>
      <c r="DL774" s="2" t="s">
        <v>6</v>
      </c>
      <c r="DM774" s="2" t="s">
        <v>6</v>
      </c>
      <c r="DN774" s="2">
        <v>0</v>
      </c>
      <c r="DO774" s="2">
        <v>0</v>
      </c>
      <c r="DP774" s="2">
        <v>1</v>
      </c>
      <c r="DQ774" s="2">
        <v>1</v>
      </c>
      <c r="DR774" s="2"/>
      <c r="DS774" s="2"/>
      <c r="DT774" s="2"/>
      <c r="DU774" s="2">
        <v>1009</v>
      </c>
      <c r="DV774" s="2" t="s">
        <v>46</v>
      </c>
      <c r="DW774" s="2" t="s">
        <v>46</v>
      </c>
      <c r="DX774" s="2">
        <v>1000</v>
      </c>
      <c r="DY774" s="2"/>
      <c r="DZ774" s="2"/>
      <c r="EA774" s="2"/>
      <c r="EB774" s="2"/>
      <c r="EC774" s="2"/>
      <c r="ED774" s="2"/>
      <c r="EE774" s="2">
        <v>27029102</v>
      </c>
      <c r="EF774" s="2">
        <v>6</v>
      </c>
      <c r="EG774" s="2" t="s">
        <v>40</v>
      </c>
      <c r="EH774" s="2">
        <v>0</v>
      </c>
      <c r="EI774" s="2" t="s">
        <v>6</v>
      </c>
      <c r="EJ774" s="2">
        <v>1</v>
      </c>
      <c r="EK774" s="2">
        <v>57001</v>
      </c>
      <c r="EL774" s="2" t="s">
        <v>200</v>
      </c>
      <c r="EM774" s="2" t="s">
        <v>407</v>
      </c>
      <c r="EN774" s="2"/>
      <c r="EO774" s="2" t="s">
        <v>6</v>
      </c>
      <c r="EP774" s="2"/>
      <c r="EQ774" s="2">
        <v>0</v>
      </c>
      <c r="ER774" s="2">
        <v>0</v>
      </c>
      <c r="ES774" s="2">
        <v>0</v>
      </c>
      <c r="ET774" s="2">
        <v>0</v>
      </c>
      <c r="EU774" s="2">
        <v>0</v>
      </c>
      <c r="EV774" s="2">
        <v>0</v>
      </c>
      <c r="EW774" s="2">
        <v>0</v>
      </c>
      <c r="EX774" s="2">
        <v>0</v>
      </c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>
        <v>0</v>
      </c>
      <c r="FR774" s="2">
        <f t="shared" si="899"/>
        <v>0</v>
      </c>
      <c r="FS774" s="2">
        <v>0</v>
      </c>
      <c r="FT774" s="2"/>
      <c r="FU774" s="2"/>
      <c r="FV774" s="2"/>
      <c r="FW774" s="2"/>
      <c r="FX774" s="2">
        <v>80</v>
      </c>
      <c r="FY774" s="2">
        <v>68</v>
      </c>
      <c r="FZ774" s="2"/>
      <c r="GA774" s="2" t="s">
        <v>6</v>
      </c>
      <c r="GB774" s="2"/>
      <c r="GC774" s="2"/>
      <c r="GD774" s="2">
        <v>0</v>
      </c>
      <c r="GE774" s="2"/>
      <c r="GF774" s="2">
        <v>-179832266</v>
      </c>
      <c r="GG774" s="2">
        <v>2</v>
      </c>
      <c r="GH774" s="2">
        <v>1</v>
      </c>
      <c r="GI774" s="2">
        <v>-2</v>
      </c>
      <c r="GJ774" s="2">
        <v>0</v>
      </c>
      <c r="GK774" s="2">
        <f>ROUND(R774*(R12)/100,2)</f>
        <v>0</v>
      </c>
      <c r="GL774" s="2">
        <f t="shared" si="900"/>
        <v>0</v>
      </c>
      <c r="GM774" s="2">
        <f t="shared" si="901"/>
        <v>0</v>
      </c>
      <c r="GN774" s="2">
        <f t="shared" si="902"/>
        <v>0</v>
      </c>
      <c r="GO774" s="2">
        <f t="shared" si="903"/>
        <v>0</v>
      </c>
      <c r="GP774" s="2">
        <f t="shared" si="904"/>
        <v>0</v>
      </c>
      <c r="GQ774" s="2"/>
      <c r="GR774" s="2">
        <v>0</v>
      </c>
      <c r="GS774" s="2">
        <v>3</v>
      </c>
      <c r="GT774" s="2">
        <v>0</v>
      </c>
      <c r="GU774" s="2" t="s">
        <v>6</v>
      </c>
      <c r="GV774" s="2">
        <f t="shared" si="905"/>
        <v>0</v>
      </c>
      <c r="GW774" s="2">
        <v>1</v>
      </c>
      <c r="GX774" s="2">
        <f t="shared" si="906"/>
        <v>0</v>
      </c>
      <c r="GY774" s="2"/>
      <c r="GZ774" s="2"/>
      <c r="HA774" s="2">
        <v>0</v>
      </c>
      <c r="HB774" s="2">
        <v>0</v>
      </c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>
        <v>0</v>
      </c>
      <c r="IL774" s="2"/>
      <c r="IM774" s="2"/>
      <c r="IN774" s="2"/>
      <c r="IO774" s="2"/>
      <c r="IP774" s="2"/>
      <c r="IQ774" s="2"/>
      <c r="IR774" s="2"/>
      <c r="IS774" s="2"/>
      <c r="IT774" s="2"/>
      <c r="IU774" s="2"/>
    </row>
    <row r="775" spans="1:255" x14ac:dyDescent="0.2">
      <c r="A775">
        <v>18</v>
      </c>
      <c r="B775">
        <v>1</v>
      </c>
      <c r="C775">
        <v>2126</v>
      </c>
      <c r="E775" t="s">
        <v>831</v>
      </c>
      <c r="F775" t="s">
        <v>44</v>
      </c>
      <c r="G775" t="s">
        <v>45</v>
      </c>
      <c r="H775" t="s">
        <v>46</v>
      </c>
      <c r="I775">
        <f>I773*J775</f>
        <v>5.5084000000000001E-2</v>
      </c>
      <c r="J775">
        <v>0.47000000000000003</v>
      </c>
      <c r="O775">
        <f t="shared" si="868"/>
        <v>0</v>
      </c>
      <c r="P775">
        <f t="shared" si="869"/>
        <v>0</v>
      </c>
      <c r="Q775">
        <f t="shared" si="870"/>
        <v>0</v>
      </c>
      <c r="R775">
        <f t="shared" si="871"/>
        <v>0</v>
      </c>
      <c r="S775">
        <f t="shared" si="872"/>
        <v>0</v>
      </c>
      <c r="T775">
        <f t="shared" si="873"/>
        <v>0</v>
      </c>
      <c r="U775">
        <f t="shared" si="874"/>
        <v>0</v>
      </c>
      <c r="V775">
        <f t="shared" si="875"/>
        <v>0</v>
      </c>
      <c r="W775">
        <f t="shared" si="876"/>
        <v>0</v>
      </c>
      <c r="X775">
        <f t="shared" si="877"/>
        <v>0</v>
      </c>
      <c r="Y775">
        <f t="shared" si="878"/>
        <v>0</v>
      </c>
      <c r="AA775">
        <v>27721504</v>
      </c>
      <c r="AB775">
        <f t="shared" si="879"/>
        <v>0</v>
      </c>
      <c r="AC775">
        <f t="shared" si="880"/>
        <v>0</v>
      </c>
      <c r="AD775">
        <f t="shared" si="881"/>
        <v>0</v>
      </c>
      <c r="AE775">
        <f t="shared" si="882"/>
        <v>0</v>
      </c>
      <c r="AF775">
        <f t="shared" si="883"/>
        <v>0</v>
      </c>
      <c r="AG775">
        <f t="shared" si="884"/>
        <v>0</v>
      </c>
      <c r="AH775">
        <f t="shared" si="885"/>
        <v>0</v>
      </c>
      <c r="AI775">
        <f t="shared" si="886"/>
        <v>0</v>
      </c>
      <c r="AJ775">
        <f t="shared" si="887"/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80</v>
      </c>
      <c r="AU775">
        <v>68</v>
      </c>
      <c r="AV775">
        <v>1</v>
      </c>
      <c r="AW775">
        <v>1</v>
      </c>
      <c r="AZ775">
        <v>1</v>
      </c>
      <c r="BA775">
        <v>1</v>
      </c>
      <c r="BB775">
        <v>1</v>
      </c>
      <c r="BC775">
        <v>1</v>
      </c>
      <c r="BD775" t="s">
        <v>6</v>
      </c>
      <c r="BE775" t="s">
        <v>6</v>
      </c>
      <c r="BF775" t="s">
        <v>6</v>
      </c>
      <c r="BG775" t="s">
        <v>6</v>
      </c>
      <c r="BH775">
        <v>3</v>
      </c>
      <c r="BI775">
        <v>1</v>
      </c>
      <c r="BJ775" t="s">
        <v>6</v>
      </c>
      <c r="BM775">
        <v>57001</v>
      </c>
      <c r="BN775">
        <v>0</v>
      </c>
      <c r="BO775" t="s">
        <v>6</v>
      </c>
      <c r="BP775">
        <v>0</v>
      </c>
      <c r="BQ775">
        <v>6</v>
      </c>
      <c r="BR775">
        <v>0</v>
      </c>
      <c r="BS775">
        <v>1</v>
      </c>
      <c r="BT775">
        <v>1</v>
      </c>
      <c r="BU775">
        <v>1</v>
      </c>
      <c r="BV775">
        <v>1</v>
      </c>
      <c r="BW775">
        <v>1</v>
      </c>
      <c r="BX775">
        <v>1</v>
      </c>
      <c r="BY775" t="s">
        <v>6</v>
      </c>
      <c r="BZ775">
        <v>80</v>
      </c>
      <c r="CA775">
        <v>68</v>
      </c>
      <c r="CF775">
        <v>0</v>
      </c>
      <c r="CG775">
        <v>0</v>
      </c>
      <c r="CM775">
        <v>0</v>
      </c>
      <c r="CN775" t="s">
        <v>6</v>
      </c>
      <c r="CO775">
        <v>0</v>
      </c>
      <c r="CP775">
        <f t="shared" si="888"/>
        <v>0</v>
      </c>
      <c r="CQ775">
        <f t="shared" si="889"/>
        <v>0</v>
      </c>
      <c r="CR775">
        <f t="shared" si="890"/>
        <v>0</v>
      </c>
      <c r="CS775">
        <f t="shared" si="891"/>
        <v>0</v>
      </c>
      <c r="CT775">
        <f t="shared" si="892"/>
        <v>0</v>
      </c>
      <c r="CU775">
        <f t="shared" si="893"/>
        <v>0</v>
      </c>
      <c r="CV775">
        <f t="shared" si="894"/>
        <v>0</v>
      </c>
      <c r="CW775">
        <f t="shared" si="895"/>
        <v>0</v>
      </c>
      <c r="CX775">
        <f t="shared" si="896"/>
        <v>0</v>
      </c>
      <c r="CY775">
        <f t="shared" si="897"/>
        <v>0</v>
      </c>
      <c r="CZ775">
        <f t="shared" si="898"/>
        <v>0</v>
      </c>
      <c r="DC775" t="s">
        <v>6</v>
      </c>
      <c r="DD775" t="s">
        <v>6</v>
      </c>
      <c r="DE775" t="s">
        <v>6</v>
      </c>
      <c r="DF775" t="s">
        <v>6</v>
      </c>
      <c r="DG775" t="s">
        <v>6</v>
      </c>
      <c r="DH775" t="s">
        <v>6</v>
      </c>
      <c r="DI775" t="s">
        <v>6</v>
      </c>
      <c r="DJ775" t="s">
        <v>6</v>
      </c>
      <c r="DK775" t="s">
        <v>6</v>
      </c>
      <c r="DL775" t="s">
        <v>6</v>
      </c>
      <c r="DM775" t="s">
        <v>6</v>
      </c>
      <c r="DN775">
        <v>0</v>
      </c>
      <c r="DO775">
        <v>0</v>
      </c>
      <c r="DP775">
        <v>1</v>
      </c>
      <c r="DQ775">
        <v>1</v>
      </c>
      <c r="DU775">
        <v>1009</v>
      </c>
      <c r="DV775" t="s">
        <v>46</v>
      </c>
      <c r="DW775" t="s">
        <v>46</v>
      </c>
      <c r="DX775">
        <v>1000</v>
      </c>
      <c r="EE775">
        <v>27029102</v>
      </c>
      <c r="EF775">
        <v>6</v>
      </c>
      <c r="EG775" t="s">
        <v>40</v>
      </c>
      <c r="EH775">
        <v>0</v>
      </c>
      <c r="EI775" t="s">
        <v>6</v>
      </c>
      <c r="EJ775">
        <v>1</v>
      </c>
      <c r="EK775">
        <v>57001</v>
      </c>
      <c r="EL775" t="s">
        <v>200</v>
      </c>
      <c r="EM775" t="s">
        <v>407</v>
      </c>
      <c r="EO775" t="s">
        <v>6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  <c r="FQ775">
        <v>0</v>
      </c>
      <c r="FR775">
        <f t="shared" si="899"/>
        <v>0</v>
      </c>
      <c r="FS775">
        <v>0</v>
      </c>
      <c r="FX775">
        <v>80</v>
      </c>
      <c r="FY775">
        <v>68</v>
      </c>
      <c r="GA775" t="s">
        <v>6</v>
      </c>
      <c r="GD775">
        <v>0</v>
      </c>
      <c r="GF775">
        <v>-179832266</v>
      </c>
      <c r="GG775">
        <v>2</v>
      </c>
      <c r="GH775">
        <v>1</v>
      </c>
      <c r="GI775">
        <v>-2</v>
      </c>
      <c r="GJ775">
        <v>0</v>
      </c>
      <c r="GK775">
        <f>ROUND(R775*(S12)/100,2)</f>
        <v>0</v>
      </c>
      <c r="GL775">
        <f t="shared" si="900"/>
        <v>0</v>
      </c>
      <c r="GM775">
        <f t="shared" si="901"/>
        <v>0</v>
      </c>
      <c r="GN775">
        <f t="shared" si="902"/>
        <v>0</v>
      </c>
      <c r="GO775">
        <f t="shared" si="903"/>
        <v>0</v>
      </c>
      <c r="GP775">
        <f t="shared" si="904"/>
        <v>0</v>
      </c>
      <c r="GR775">
        <v>0</v>
      </c>
      <c r="GS775">
        <v>0</v>
      </c>
      <c r="GT775">
        <v>0</v>
      </c>
      <c r="GU775" t="s">
        <v>6</v>
      </c>
      <c r="GV775">
        <f t="shared" si="905"/>
        <v>0</v>
      </c>
      <c r="GW775">
        <v>1</v>
      </c>
      <c r="GX775">
        <f t="shared" si="906"/>
        <v>0</v>
      </c>
      <c r="HA775">
        <v>0</v>
      </c>
      <c r="HB775">
        <v>0</v>
      </c>
      <c r="IK775">
        <v>0</v>
      </c>
    </row>
    <row r="776" spans="1:255" x14ac:dyDescent="0.2">
      <c r="A776" s="2">
        <v>17</v>
      </c>
      <c r="B776" s="2">
        <v>1</v>
      </c>
      <c r="C776" s="2">
        <f>ROW(SmtRes!A2132)</f>
        <v>2132</v>
      </c>
      <c r="D776" s="2">
        <f>ROW(EtalonRes!A2128)</f>
        <v>2128</v>
      </c>
      <c r="E776" s="2" t="s">
        <v>832</v>
      </c>
      <c r="F776" s="2" t="s">
        <v>416</v>
      </c>
      <c r="G776" s="2" t="s">
        <v>417</v>
      </c>
      <c r="H776" s="2" t="s">
        <v>32</v>
      </c>
      <c r="I776" s="2">
        <f>ROUND(11.72/100,9)</f>
        <v>0.1172</v>
      </c>
      <c r="J776" s="2">
        <v>0</v>
      </c>
      <c r="K776" s="2"/>
      <c r="L776" s="2"/>
      <c r="M776" s="2"/>
      <c r="N776" s="2"/>
      <c r="O776" s="2">
        <f t="shared" si="868"/>
        <v>197.78</v>
      </c>
      <c r="P776" s="2">
        <f t="shared" si="869"/>
        <v>0</v>
      </c>
      <c r="Q776" s="2">
        <f t="shared" si="870"/>
        <v>86.61</v>
      </c>
      <c r="R776" s="2">
        <f t="shared" si="871"/>
        <v>2.85</v>
      </c>
      <c r="S776" s="2">
        <f t="shared" si="872"/>
        <v>111.17</v>
      </c>
      <c r="T776" s="2">
        <f t="shared" si="873"/>
        <v>0</v>
      </c>
      <c r="U776" s="2">
        <f t="shared" si="874"/>
        <v>13.032640000000001</v>
      </c>
      <c r="V776" s="2">
        <f t="shared" si="875"/>
        <v>0.21096000000000001</v>
      </c>
      <c r="W776" s="2">
        <f t="shared" si="876"/>
        <v>0</v>
      </c>
      <c r="X776" s="2">
        <f t="shared" si="877"/>
        <v>91.22</v>
      </c>
      <c r="Y776" s="2">
        <f t="shared" si="878"/>
        <v>77.53</v>
      </c>
      <c r="Z776" s="2"/>
      <c r="AA776" s="2">
        <v>27721505</v>
      </c>
      <c r="AB776" s="2">
        <f t="shared" si="879"/>
        <v>1687.56</v>
      </c>
      <c r="AC776" s="2">
        <f t="shared" si="880"/>
        <v>0</v>
      </c>
      <c r="AD776" s="2">
        <f t="shared" si="881"/>
        <v>739.02</v>
      </c>
      <c r="AE776" s="2">
        <f t="shared" si="882"/>
        <v>24.3</v>
      </c>
      <c r="AF776" s="2">
        <f t="shared" si="883"/>
        <v>948.54</v>
      </c>
      <c r="AG776" s="2">
        <f t="shared" si="884"/>
        <v>0</v>
      </c>
      <c r="AH776" s="2">
        <f t="shared" si="885"/>
        <v>111.2</v>
      </c>
      <c r="AI776" s="2">
        <f t="shared" si="886"/>
        <v>1.8</v>
      </c>
      <c r="AJ776" s="2">
        <f t="shared" si="887"/>
        <v>0</v>
      </c>
      <c r="AK776" s="2">
        <v>1687.56</v>
      </c>
      <c r="AL776" s="2">
        <v>0</v>
      </c>
      <c r="AM776" s="2">
        <v>739.02</v>
      </c>
      <c r="AN776" s="2">
        <v>24.3</v>
      </c>
      <c r="AO776" s="2">
        <v>948.54</v>
      </c>
      <c r="AP776" s="2">
        <v>0</v>
      </c>
      <c r="AQ776" s="2">
        <v>111.2</v>
      </c>
      <c r="AR776" s="2">
        <v>1.8</v>
      </c>
      <c r="AS776" s="2">
        <v>0</v>
      </c>
      <c r="AT776" s="2">
        <v>80</v>
      </c>
      <c r="AU776" s="2">
        <v>68</v>
      </c>
      <c r="AV776" s="2">
        <v>1</v>
      </c>
      <c r="AW776" s="2">
        <v>1</v>
      </c>
      <c r="AX776" s="2"/>
      <c r="AY776" s="2"/>
      <c r="AZ776" s="2">
        <v>1</v>
      </c>
      <c r="BA776" s="2">
        <v>1</v>
      </c>
      <c r="BB776" s="2">
        <v>1</v>
      </c>
      <c r="BC776" s="2">
        <v>1</v>
      </c>
      <c r="BD776" s="2" t="s">
        <v>6</v>
      </c>
      <c r="BE776" s="2" t="s">
        <v>6</v>
      </c>
      <c r="BF776" s="2" t="s">
        <v>6</v>
      </c>
      <c r="BG776" s="2" t="s">
        <v>6</v>
      </c>
      <c r="BH776" s="2">
        <v>0</v>
      </c>
      <c r="BI776" s="2">
        <v>1</v>
      </c>
      <c r="BJ776" s="2" t="s">
        <v>418</v>
      </c>
      <c r="BK776" s="2"/>
      <c r="BL776" s="2"/>
      <c r="BM776" s="2">
        <v>57001</v>
      </c>
      <c r="BN776" s="2">
        <v>0</v>
      </c>
      <c r="BO776" s="2" t="s">
        <v>6</v>
      </c>
      <c r="BP776" s="2">
        <v>0</v>
      </c>
      <c r="BQ776" s="2">
        <v>6</v>
      </c>
      <c r="BR776" s="2">
        <v>0</v>
      </c>
      <c r="BS776" s="2">
        <v>1</v>
      </c>
      <c r="BT776" s="2">
        <v>1</v>
      </c>
      <c r="BU776" s="2">
        <v>1</v>
      </c>
      <c r="BV776" s="2">
        <v>1</v>
      </c>
      <c r="BW776" s="2">
        <v>1</v>
      </c>
      <c r="BX776" s="2">
        <v>1</v>
      </c>
      <c r="BY776" s="2" t="s">
        <v>6</v>
      </c>
      <c r="BZ776" s="2">
        <v>80</v>
      </c>
      <c r="CA776" s="2">
        <v>68</v>
      </c>
      <c r="CB776" s="2"/>
      <c r="CC776" s="2"/>
      <c r="CD776" s="2"/>
      <c r="CE776" s="2"/>
      <c r="CF776" s="2">
        <v>0</v>
      </c>
      <c r="CG776" s="2">
        <v>0</v>
      </c>
      <c r="CH776" s="2"/>
      <c r="CI776" s="2"/>
      <c r="CJ776" s="2"/>
      <c r="CK776" s="2"/>
      <c r="CL776" s="2"/>
      <c r="CM776" s="2">
        <v>0</v>
      </c>
      <c r="CN776" s="2" t="s">
        <v>6</v>
      </c>
      <c r="CO776" s="2">
        <v>0</v>
      </c>
      <c r="CP776" s="2">
        <f t="shared" si="888"/>
        <v>197.78</v>
      </c>
      <c r="CQ776" s="2">
        <f t="shared" si="889"/>
        <v>0</v>
      </c>
      <c r="CR776" s="2">
        <f t="shared" si="890"/>
        <v>739.02</v>
      </c>
      <c r="CS776" s="2">
        <f t="shared" si="891"/>
        <v>24.3</v>
      </c>
      <c r="CT776" s="2">
        <f t="shared" si="892"/>
        <v>948.54</v>
      </c>
      <c r="CU776" s="2">
        <f t="shared" si="893"/>
        <v>0</v>
      </c>
      <c r="CV776" s="2">
        <f t="shared" si="894"/>
        <v>111.2</v>
      </c>
      <c r="CW776" s="2">
        <f t="shared" si="895"/>
        <v>1.8</v>
      </c>
      <c r="CX776" s="2">
        <f t="shared" si="896"/>
        <v>0</v>
      </c>
      <c r="CY776" s="2">
        <f t="shared" si="897"/>
        <v>91.216000000000008</v>
      </c>
      <c r="CZ776" s="2">
        <f t="shared" si="898"/>
        <v>77.533599999999993</v>
      </c>
      <c r="DA776" s="2"/>
      <c r="DB776" s="2"/>
      <c r="DC776" s="2" t="s">
        <v>6</v>
      </c>
      <c r="DD776" s="2" t="s">
        <v>6</v>
      </c>
      <c r="DE776" s="2" t="s">
        <v>6</v>
      </c>
      <c r="DF776" s="2" t="s">
        <v>6</v>
      </c>
      <c r="DG776" s="2" t="s">
        <v>6</v>
      </c>
      <c r="DH776" s="2" t="s">
        <v>6</v>
      </c>
      <c r="DI776" s="2" t="s">
        <v>6</v>
      </c>
      <c r="DJ776" s="2" t="s">
        <v>6</v>
      </c>
      <c r="DK776" s="2" t="s">
        <v>6</v>
      </c>
      <c r="DL776" s="2" t="s">
        <v>6</v>
      </c>
      <c r="DM776" s="2" t="s">
        <v>6</v>
      </c>
      <c r="DN776" s="2">
        <v>0</v>
      </c>
      <c r="DO776" s="2">
        <v>0</v>
      </c>
      <c r="DP776" s="2">
        <v>1</v>
      </c>
      <c r="DQ776" s="2">
        <v>1</v>
      </c>
      <c r="DR776" s="2"/>
      <c r="DS776" s="2"/>
      <c r="DT776" s="2"/>
      <c r="DU776" s="2">
        <v>1005</v>
      </c>
      <c r="DV776" s="2" t="s">
        <v>32</v>
      </c>
      <c r="DW776" s="2" t="s">
        <v>32</v>
      </c>
      <c r="DX776" s="2">
        <v>100</v>
      </c>
      <c r="DY776" s="2"/>
      <c r="DZ776" s="2"/>
      <c r="EA776" s="2"/>
      <c r="EB776" s="2"/>
      <c r="EC776" s="2"/>
      <c r="ED776" s="2"/>
      <c r="EE776" s="2">
        <v>27029102</v>
      </c>
      <c r="EF776" s="2">
        <v>6</v>
      </c>
      <c r="EG776" s="2" t="s">
        <v>40</v>
      </c>
      <c r="EH776" s="2">
        <v>0</v>
      </c>
      <c r="EI776" s="2" t="s">
        <v>6</v>
      </c>
      <c r="EJ776" s="2">
        <v>1</v>
      </c>
      <c r="EK776" s="2">
        <v>57001</v>
      </c>
      <c r="EL776" s="2" t="s">
        <v>200</v>
      </c>
      <c r="EM776" s="2" t="s">
        <v>407</v>
      </c>
      <c r="EN776" s="2"/>
      <c r="EO776" s="2" t="s">
        <v>6</v>
      </c>
      <c r="EP776" s="2"/>
      <c r="EQ776" s="2">
        <v>0</v>
      </c>
      <c r="ER776" s="2">
        <v>1687.56</v>
      </c>
      <c r="ES776" s="2">
        <v>0</v>
      </c>
      <c r="ET776" s="2">
        <v>739.02</v>
      </c>
      <c r="EU776" s="2">
        <v>24.3</v>
      </c>
      <c r="EV776" s="2">
        <v>948.54</v>
      </c>
      <c r="EW776" s="2">
        <v>111.2</v>
      </c>
      <c r="EX776" s="2">
        <v>1.8</v>
      </c>
      <c r="EY776" s="2">
        <v>0</v>
      </c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>
        <v>0</v>
      </c>
      <c r="FR776" s="2">
        <f t="shared" si="899"/>
        <v>0</v>
      </c>
      <c r="FS776" s="2">
        <v>0</v>
      </c>
      <c r="FT776" s="2"/>
      <c r="FU776" s="2"/>
      <c r="FV776" s="2"/>
      <c r="FW776" s="2"/>
      <c r="FX776" s="2">
        <v>80</v>
      </c>
      <c r="FY776" s="2">
        <v>68</v>
      </c>
      <c r="FZ776" s="2"/>
      <c r="GA776" s="2" t="s">
        <v>6</v>
      </c>
      <c r="GB776" s="2"/>
      <c r="GC776" s="2"/>
      <c r="GD776" s="2">
        <v>0</v>
      </c>
      <c r="GE776" s="2"/>
      <c r="GF776" s="2">
        <v>20228930</v>
      </c>
      <c r="GG776" s="2">
        <v>2</v>
      </c>
      <c r="GH776" s="2">
        <v>1</v>
      </c>
      <c r="GI776" s="2">
        <v>-2</v>
      </c>
      <c r="GJ776" s="2">
        <v>0</v>
      </c>
      <c r="GK776" s="2">
        <f>ROUND(R776*(R12)/100,2)</f>
        <v>0</v>
      </c>
      <c r="GL776" s="2">
        <f t="shared" si="900"/>
        <v>0</v>
      </c>
      <c r="GM776" s="2">
        <f t="shared" si="901"/>
        <v>366.53</v>
      </c>
      <c r="GN776" s="2">
        <f t="shared" si="902"/>
        <v>366.53</v>
      </c>
      <c r="GO776" s="2">
        <f t="shared" si="903"/>
        <v>0</v>
      </c>
      <c r="GP776" s="2">
        <f t="shared" si="904"/>
        <v>0</v>
      </c>
      <c r="GQ776" s="2"/>
      <c r="GR776" s="2">
        <v>0</v>
      </c>
      <c r="GS776" s="2">
        <v>3</v>
      </c>
      <c r="GT776" s="2">
        <v>0</v>
      </c>
      <c r="GU776" s="2" t="s">
        <v>6</v>
      </c>
      <c r="GV776" s="2">
        <f t="shared" si="905"/>
        <v>0</v>
      </c>
      <c r="GW776" s="2">
        <v>1</v>
      </c>
      <c r="GX776" s="2">
        <f t="shared" si="906"/>
        <v>0</v>
      </c>
      <c r="GY776" s="2"/>
      <c r="GZ776" s="2"/>
      <c r="HA776" s="2">
        <v>0</v>
      </c>
      <c r="HB776" s="2">
        <v>0</v>
      </c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>
        <v>0</v>
      </c>
      <c r="IL776" s="2"/>
      <c r="IM776" s="2"/>
      <c r="IN776" s="2"/>
      <c r="IO776" s="2"/>
      <c r="IP776" s="2"/>
      <c r="IQ776" s="2"/>
      <c r="IR776" s="2"/>
      <c r="IS776" s="2"/>
      <c r="IT776" s="2"/>
      <c r="IU776" s="2"/>
    </row>
    <row r="777" spans="1:255" x14ac:dyDescent="0.2">
      <c r="A777">
        <v>17</v>
      </c>
      <c r="B777">
        <v>1</v>
      </c>
      <c r="C777">
        <f>ROW(SmtRes!A2138)</f>
        <v>2138</v>
      </c>
      <c r="D777">
        <f>ROW(EtalonRes!A2134)</f>
        <v>2134</v>
      </c>
      <c r="E777" t="s">
        <v>832</v>
      </c>
      <c r="F777" t="s">
        <v>416</v>
      </c>
      <c r="G777" t="s">
        <v>417</v>
      </c>
      <c r="H777" t="s">
        <v>32</v>
      </c>
      <c r="I777">
        <f>ROUND(11.72/100,9)</f>
        <v>0.1172</v>
      </c>
      <c r="J777">
        <v>0</v>
      </c>
      <c r="O777">
        <f t="shared" si="868"/>
        <v>197.78</v>
      </c>
      <c r="P777">
        <f t="shared" si="869"/>
        <v>0</v>
      </c>
      <c r="Q777">
        <f t="shared" si="870"/>
        <v>86.61</v>
      </c>
      <c r="R777">
        <f t="shared" si="871"/>
        <v>2.85</v>
      </c>
      <c r="S777">
        <f t="shared" si="872"/>
        <v>111.17</v>
      </c>
      <c r="T777">
        <f t="shared" si="873"/>
        <v>0</v>
      </c>
      <c r="U777">
        <f t="shared" si="874"/>
        <v>13.032640000000001</v>
      </c>
      <c r="V777">
        <f t="shared" si="875"/>
        <v>0.21096000000000001</v>
      </c>
      <c r="W777">
        <f t="shared" si="876"/>
        <v>0</v>
      </c>
      <c r="X777">
        <f t="shared" si="877"/>
        <v>91.22</v>
      </c>
      <c r="Y777">
        <f t="shared" si="878"/>
        <v>77.53</v>
      </c>
      <c r="AA777">
        <v>27721504</v>
      </c>
      <c r="AB777">
        <f t="shared" si="879"/>
        <v>1687.56</v>
      </c>
      <c r="AC777">
        <f t="shared" si="880"/>
        <v>0</v>
      </c>
      <c r="AD777">
        <f t="shared" si="881"/>
        <v>739.02</v>
      </c>
      <c r="AE777">
        <f t="shared" si="882"/>
        <v>24.3</v>
      </c>
      <c r="AF777">
        <f t="shared" si="883"/>
        <v>948.54</v>
      </c>
      <c r="AG777">
        <f t="shared" si="884"/>
        <v>0</v>
      </c>
      <c r="AH777">
        <f t="shared" si="885"/>
        <v>111.2</v>
      </c>
      <c r="AI777">
        <f t="shared" si="886"/>
        <v>1.8</v>
      </c>
      <c r="AJ777">
        <f t="shared" si="887"/>
        <v>0</v>
      </c>
      <c r="AK777">
        <v>1687.56</v>
      </c>
      <c r="AL777">
        <v>0</v>
      </c>
      <c r="AM777">
        <v>739.02</v>
      </c>
      <c r="AN777">
        <v>24.3</v>
      </c>
      <c r="AO777">
        <v>948.54</v>
      </c>
      <c r="AP777">
        <v>0</v>
      </c>
      <c r="AQ777">
        <v>111.2</v>
      </c>
      <c r="AR777">
        <v>1.8</v>
      </c>
      <c r="AS777">
        <v>0</v>
      </c>
      <c r="AT777">
        <v>80</v>
      </c>
      <c r="AU777">
        <v>68</v>
      </c>
      <c r="AV777">
        <v>1</v>
      </c>
      <c r="AW777">
        <v>1</v>
      </c>
      <c r="AZ777">
        <v>1</v>
      </c>
      <c r="BA777">
        <v>1</v>
      </c>
      <c r="BB777">
        <v>1</v>
      </c>
      <c r="BC777">
        <v>1</v>
      </c>
      <c r="BD777" t="s">
        <v>6</v>
      </c>
      <c r="BE777" t="s">
        <v>6</v>
      </c>
      <c r="BF777" t="s">
        <v>6</v>
      </c>
      <c r="BG777" t="s">
        <v>6</v>
      </c>
      <c r="BH777">
        <v>0</v>
      </c>
      <c r="BI777">
        <v>1</v>
      </c>
      <c r="BJ777" t="s">
        <v>418</v>
      </c>
      <c r="BM777">
        <v>57001</v>
      </c>
      <c r="BN777">
        <v>0</v>
      </c>
      <c r="BO777" t="s">
        <v>6</v>
      </c>
      <c r="BP777">
        <v>0</v>
      </c>
      <c r="BQ777">
        <v>6</v>
      </c>
      <c r="BR777">
        <v>0</v>
      </c>
      <c r="BS777">
        <v>1</v>
      </c>
      <c r="BT777">
        <v>1</v>
      </c>
      <c r="BU777">
        <v>1</v>
      </c>
      <c r="BV777">
        <v>1</v>
      </c>
      <c r="BW777">
        <v>1</v>
      </c>
      <c r="BX777">
        <v>1</v>
      </c>
      <c r="BY777" t="s">
        <v>6</v>
      </c>
      <c r="BZ777">
        <v>80</v>
      </c>
      <c r="CA777">
        <v>68</v>
      </c>
      <c r="CF777">
        <v>0</v>
      </c>
      <c r="CG777">
        <v>0</v>
      </c>
      <c r="CM777">
        <v>0</v>
      </c>
      <c r="CN777" t="s">
        <v>6</v>
      </c>
      <c r="CO777">
        <v>0</v>
      </c>
      <c r="CP777">
        <f t="shared" si="888"/>
        <v>197.78</v>
      </c>
      <c r="CQ777">
        <f t="shared" si="889"/>
        <v>0</v>
      </c>
      <c r="CR777">
        <f t="shared" si="890"/>
        <v>739.02</v>
      </c>
      <c r="CS777">
        <f t="shared" si="891"/>
        <v>24.3</v>
      </c>
      <c r="CT777">
        <f t="shared" si="892"/>
        <v>948.54</v>
      </c>
      <c r="CU777">
        <f t="shared" si="893"/>
        <v>0</v>
      </c>
      <c r="CV777">
        <f t="shared" si="894"/>
        <v>111.2</v>
      </c>
      <c r="CW777">
        <f t="shared" si="895"/>
        <v>1.8</v>
      </c>
      <c r="CX777">
        <f t="shared" si="896"/>
        <v>0</v>
      </c>
      <c r="CY777">
        <f t="shared" si="897"/>
        <v>91.216000000000008</v>
      </c>
      <c r="CZ777">
        <f t="shared" si="898"/>
        <v>77.533599999999993</v>
      </c>
      <c r="DC777" t="s">
        <v>6</v>
      </c>
      <c r="DD777" t="s">
        <v>6</v>
      </c>
      <c r="DE777" t="s">
        <v>6</v>
      </c>
      <c r="DF777" t="s">
        <v>6</v>
      </c>
      <c r="DG777" t="s">
        <v>6</v>
      </c>
      <c r="DH777" t="s">
        <v>6</v>
      </c>
      <c r="DI777" t="s">
        <v>6</v>
      </c>
      <c r="DJ777" t="s">
        <v>6</v>
      </c>
      <c r="DK777" t="s">
        <v>6</v>
      </c>
      <c r="DL777" t="s">
        <v>6</v>
      </c>
      <c r="DM777" t="s">
        <v>6</v>
      </c>
      <c r="DN777">
        <v>0</v>
      </c>
      <c r="DO777">
        <v>0</v>
      </c>
      <c r="DP777">
        <v>1</v>
      </c>
      <c r="DQ777">
        <v>1</v>
      </c>
      <c r="DU777">
        <v>1005</v>
      </c>
      <c r="DV777" t="s">
        <v>32</v>
      </c>
      <c r="DW777" t="s">
        <v>32</v>
      </c>
      <c r="DX777">
        <v>100</v>
      </c>
      <c r="EE777">
        <v>27029102</v>
      </c>
      <c r="EF777">
        <v>6</v>
      </c>
      <c r="EG777" t="s">
        <v>40</v>
      </c>
      <c r="EH777">
        <v>0</v>
      </c>
      <c r="EI777" t="s">
        <v>6</v>
      </c>
      <c r="EJ777">
        <v>1</v>
      </c>
      <c r="EK777">
        <v>57001</v>
      </c>
      <c r="EL777" t="s">
        <v>200</v>
      </c>
      <c r="EM777" t="s">
        <v>407</v>
      </c>
      <c r="EO777" t="s">
        <v>6</v>
      </c>
      <c r="EQ777">
        <v>0</v>
      </c>
      <c r="ER777">
        <v>1687.56</v>
      </c>
      <c r="ES777">
        <v>0</v>
      </c>
      <c r="ET777">
        <v>739.02</v>
      </c>
      <c r="EU777">
        <v>24.3</v>
      </c>
      <c r="EV777">
        <v>948.54</v>
      </c>
      <c r="EW777">
        <v>111.2</v>
      </c>
      <c r="EX777">
        <v>1.8</v>
      </c>
      <c r="EY777">
        <v>0</v>
      </c>
      <c r="FQ777">
        <v>0</v>
      </c>
      <c r="FR777">
        <f t="shared" si="899"/>
        <v>0</v>
      </c>
      <c r="FS777">
        <v>0</v>
      </c>
      <c r="FX777">
        <v>80</v>
      </c>
      <c r="FY777">
        <v>68</v>
      </c>
      <c r="GA777" t="s">
        <v>6</v>
      </c>
      <c r="GD777">
        <v>0</v>
      </c>
      <c r="GF777">
        <v>20228930</v>
      </c>
      <c r="GG777">
        <v>2</v>
      </c>
      <c r="GH777">
        <v>1</v>
      </c>
      <c r="GI777">
        <v>-2</v>
      </c>
      <c r="GJ777">
        <v>0</v>
      </c>
      <c r="GK777">
        <f>ROUND(R777*(S12)/100,2)</f>
        <v>0</v>
      </c>
      <c r="GL777">
        <f t="shared" si="900"/>
        <v>0</v>
      </c>
      <c r="GM777">
        <f t="shared" si="901"/>
        <v>366.53</v>
      </c>
      <c r="GN777">
        <f t="shared" si="902"/>
        <v>366.53</v>
      </c>
      <c r="GO777">
        <f t="shared" si="903"/>
        <v>0</v>
      </c>
      <c r="GP777">
        <f t="shared" si="904"/>
        <v>0</v>
      </c>
      <c r="GR777">
        <v>0</v>
      </c>
      <c r="GS777">
        <v>0</v>
      </c>
      <c r="GT777">
        <v>0</v>
      </c>
      <c r="GU777" t="s">
        <v>6</v>
      </c>
      <c r="GV777">
        <f t="shared" si="905"/>
        <v>0</v>
      </c>
      <c r="GW777">
        <v>1</v>
      </c>
      <c r="GX777">
        <f t="shared" si="906"/>
        <v>0</v>
      </c>
      <c r="HA777">
        <v>0</v>
      </c>
      <c r="HB777">
        <v>0</v>
      </c>
      <c r="IK777">
        <v>0</v>
      </c>
    </row>
    <row r="778" spans="1:255" x14ac:dyDescent="0.2">
      <c r="A778" s="2">
        <v>18</v>
      </c>
      <c r="B778" s="2">
        <v>1</v>
      </c>
      <c r="C778" s="2">
        <v>2132</v>
      </c>
      <c r="D778" s="2"/>
      <c r="E778" s="2" t="s">
        <v>833</v>
      </c>
      <c r="F778" s="2" t="s">
        <v>44</v>
      </c>
      <c r="G778" s="2" t="s">
        <v>45</v>
      </c>
      <c r="H778" s="2" t="s">
        <v>46</v>
      </c>
      <c r="I778" s="2">
        <f>I776*J778</f>
        <v>0.77351999999999999</v>
      </c>
      <c r="J778" s="2">
        <v>6.6</v>
      </c>
      <c r="K778" s="2"/>
      <c r="L778" s="2"/>
      <c r="M778" s="2"/>
      <c r="N778" s="2"/>
      <c r="O778" s="2">
        <f t="shared" si="868"/>
        <v>0</v>
      </c>
      <c r="P778" s="2">
        <f t="shared" si="869"/>
        <v>0</v>
      </c>
      <c r="Q778" s="2">
        <f t="shared" si="870"/>
        <v>0</v>
      </c>
      <c r="R778" s="2">
        <f t="shared" si="871"/>
        <v>0</v>
      </c>
      <c r="S778" s="2">
        <f t="shared" si="872"/>
        <v>0</v>
      </c>
      <c r="T778" s="2">
        <f t="shared" si="873"/>
        <v>0</v>
      </c>
      <c r="U778" s="2">
        <f t="shared" si="874"/>
        <v>0</v>
      </c>
      <c r="V778" s="2">
        <f t="shared" si="875"/>
        <v>0</v>
      </c>
      <c r="W778" s="2">
        <f t="shared" si="876"/>
        <v>0</v>
      </c>
      <c r="X778" s="2">
        <f t="shared" si="877"/>
        <v>0</v>
      </c>
      <c r="Y778" s="2">
        <f t="shared" si="878"/>
        <v>0</v>
      </c>
      <c r="Z778" s="2"/>
      <c r="AA778" s="2">
        <v>27721505</v>
      </c>
      <c r="AB778" s="2">
        <f t="shared" si="879"/>
        <v>0</v>
      </c>
      <c r="AC778" s="2">
        <f t="shared" si="880"/>
        <v>0</v>
      </c>
      <c r="AD778" s="2">
        <f t="shared" si="881"/>
        <v>0</v>
      </c>
      <c r="AE778" s="2">
        <f t="shared" si="882"/>
        <v>0</v>
      </c>
      <c r="AF778" s="2">
        <f t="shared" si="883"/>
        <v>0</v>
      </c>
      <c r="AG778" s="2">
        <f t="shared" si="884"/>
        <v>0</v>
      </c>
      <c r="AH778" s="2">
        <f t="shared" si="885"/>
        <v>0</v>
      </c>
      <c r="AI778" s="2">
        <f t="shared" si="886"/>
        <v>0</v>
      </c>
      <c r="AJ778" s="2">
        <f t="shared" si="887"/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80</v>
      </c>
      <c r="AU778" s="2">
        <v>68</v>
      </c>
      <c r="AV778" s="2">
        <v>1</v>
      </c>
      <c r="AW778" s="2">
        <v>1</v>
      </c>
      <c r="AX778" s="2"/>
      <c r="AY778" s="2"/>
      <c r="AZ778" s="2">
        <v>1</v>
      </c>
      <c r="BA778" s="2">
        <v>1</v>
      </c>
      <c r="BB778" s="2">
        <v>1</v>
      </c>
      <c r="BC778" s="2">
        <v>1</v>
      </c>
      <c r="BD778" s="2" t="s">
        <v>6</v>
      </c>
      <c r="BE778" s="2" t="s">
        <v>6</v>
      </c>
      <c r="BF778" s="2" t="s">
        <v>6</v>
      </c>
      <c r="BG778" s="2" t="s">
        <v>6</v>
      </c>
      <c r="BH778" s="2">
        <v>3</v>
      </c>
      <c r="BI778" s="2">
        <v>1</v>
      </c>
      <c r="BJ778" s="2" t="s">
        <v>6</v>
      </c>
      <c r="BK778" s="2"/>
      <c r="BL778" s="2"/>
      <c r="BM778" s="2">
        <v>57001</v>
      </c>
      <c r="BN778" s="2">
        <v>0</v>
      </c>
      <c r="BO778" s="2" t="s">
        <v>6</v>
      </c>
      <c r="BP778" s="2">
        <v>0</v>
      </c>
      <c r="BQ778" s="2">
        <v>6</v>
      </c>
      <c r="BR778" s="2">
        <v>0</v>
      </c>
      <c r="BS778" s="2">
        <v>1</v>
      </c>
      <c r="BT778" s="2">
        <v>1</v>
      </c>
      <c r="BU778" s="2">
        <v>1</v>
      </c>
      <c r="BV778" s="2">
        <v>1</v>
      </c>
      <c r="BW778" s="2">
        <v>1</v>
      </c>
      <c r="BX778" s="2">
        <v>1</v>
      </c>
      <c r="BY778" s="2" t="s">
        <v>6</v>
      </c>
      <c r="BZ778" s="2">
        <v>80</v>
      </c>
      <c r="CA778" s="2">
        <v>68</v>
      </c>
      <c r="CB778" s="2"/>
      <c r="CC778" s="2"/>
      <c r="CD778" s="2"/>
      <c r="CE778" s="2"/>
      <c r="CF778" s="2">
        <v>0</v>
      </c>
      <c r="CG778" s="2">
        <v>0</v>
      </c>
      <c r="CH778" s="2"/>
      <c r="CI778" s="2"/>
      <c r="CJ778" s="2"/>
      <c r="CK778" s="2"/>
      <c r="CL778" s="2"/>
      <c r="CM778" s="2">
        <v>0</v>
      </c>
      <c r="CN778" s="2" t="s">
        <v>6</v>
      </c>
      <c r="CO778" s="2">
        <v>0</v>
      </c>
      <c r="CP778" s="2">
        <f t="shared" si="888"/>
        <v>0</v>
      </c>
      <c r="CQ778" s="2">
        <f t="shared" si="889"/>
        <v>0</v>
      </c>
      <c r="CR778" s="2">
        <f t="shared" si="890"/>
        <v>0</v>
      </c>
      <c r="CS778" s="2">
        <f t="shared" si="891"/>
        <v>0</v>
      </c>
      <c r="CT778" s="2">
        <f t="shared" si="892"/>
        <v>0</v>
      </c>
      <c r="CU778" s="2">
        <f t="shared" si="893"/>
        <v>0</v>
      </c>
      <c r="CV778" s="2">
        <f t="shared" si="894"/>
        <v>0</v>
      </c>
      <c r="CW778" s="2">
        <f t="shared" si="895"/>
        <v>0</v>
      </c>
      <c r="CX778" s="2">
        <f t="shared" si="896"/>
        <v>0</v>
      </c>
      <c r="CY778" s="2">
        <f t="shared" si="897"/>
        <v>0</v>
      </c>
      <c r="CZ778" s="2">
        <f t="shared" si="898"/>
        <v>0</v>
      </c>
      <c r="DA778" s="2"/>
      <c r="DB778" s="2"/>
      <c r="DC778" s="2" t="s">
        <v>6</v>
      </c>
      <c r="DD778" s="2" t="s">
        <v>6</v>
      </c>
      <c r="DE778" s="2" t="s">
        <v>6</v>
      </c>
      <c r="DF778" s="2" t="s">
        <v>6</v>
      </c>
      <c r="DG778" s="2" t="s">
        <v>6</v>
      </c>
      <c r="DH778" s="2" t="s">
        <v>6</v>
      </c>
      <c r="DI778" s="2" t="s">
        <v>6</v>
      </c>
      <c r="DJ778" s="2" t="s">
        <v>6</v>
      </c>
      <c r="DK778" s="2" t="s">
        <v>6</v>
      </c>
      <c r="DL778" s="2" t="s">
        <v>6</v>
      </c>
      <c r="DM778" s="2" t="s">
        <v>6</v>
      </c>
      <c r="DN778" s="2">
        <v>0</v>
      </c>
      <c r="DO778" s="2">
        <v>0</v>
      </c>
      <c r="DP778" s="2">
        <v>1</v>
      </c>
      <c r="DQ778" s="2">
        <v>1</v>
      </c>
      <c r="DR778" s="2"/>
      <c r="DS778" s="2"/>
      <c r="DT778" s="2"/>
      <c r="DU778" s="2">
        <v>1009</v>
      </c>
      <c r="DV778" s="2" t="s">
        <v>46</v>
      </c>
      <c r="DW778" s="2" t="s">
        <v>46</v>
      </c>
      <c r="DX778" s="2">
        <v>1000</v>
      </c>
      <c r="DY778" s="2"/>
      <c r="DZ778" s="2"/>
      <c r="EA778" s="2"/>
      <c r="EB778" s="2"/>
      <c r="EC778" s="2"/>
      <c r="ED778" s="2"/>
      <c r="EE778" s="2">
        <v>27029102</v>
      </c>
      <c r="EF778" s="2">
        <v>6</v>
      </c>
      <c r="EG778" s="2" t="s">
        <v>40</v>
      </c>
      <c r="EH778" s="2">
        <v>0</v>
      </c>
      <c r="EI778" s="2" t="s">
        <v>6</v>
      </c>
      <c r="EJ778" s="2">
        <v>1</v>
      </c>
      <c r="EK778" s="2">
        <v>57001</v>
      </c>
      <c r="EL778" s="2" t="s">
        <v>200</v>
      </c>
      <c r="EM778" s="2" t="s">
        <v>407</v>
      </c>
      <c r="EN778" s="2"/>
      <c r="EO778" s="2" t="s">
        <v>6</v>
      </c>
      <c r="EP778" s="2"/>
      <c r="EQ778" s="2">
        <v>0</v>
      </c>
      <c r="ER778" s="2">
        <v>0</v>
      </c>
      <c r="ES778" s="2">
        <v>0</v>
      </c>
      <c r="ET778" s="2">
        <v>0</v>
      </c>
      <c r="EU778" s="2">
        <v>0</v>
      </c>
      <c r="EV778" s="2">
        <v>0</v>
      </c>
      <c r="EW778" s="2">
        <v>0</v>
      </c>
      <c r="EX778" s="2">
        <v>0</v>
      </c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>
        <v>0</v>
      </c>
      <c r="FR778" s="2">
        <f t="shared" si="899"/>
        <v>0</v>
      </c>
      <c r="FS778" s="2">
        <v>0</v>
      </c>
      <c r="FT778" s="2"/>
      <c r="FU778" s="2"/>
      <c r="FV778" s="2"/>
      <c r="FW778" s="2"/>
      <c r="FX778" s="2">
        <v>80</v>
      </c>
      <c r="FY778" s="2">
        <v>68</v>
      </c>
      <c r="FZ778" s="2"/>
      <c r="GA778" s="2" t="s">
        <v>6</v>
      </c>
      <c r="GB778" s="2"/>
      <c r="GC778" s="2"/>
      <c r="GD778" s="2">
        <v>0</v>
      </c>
      <c r="GE778" s="2"/>
      <c r="GF778" s="2">
        <v>-179832266</v>
      </c>
      <c r="GG778" s="2">
        <v>2</v>
      </c>
      <c r="GH778" s="2">
        <v>1</v>
      </c>
      <c r="GI778" s="2">
        <v>-2</v>
      </c>
      <c r="GJ778" s="2">
        <v>0</v>
      </c>
      <c r="GK778" s="2">
        <f>ROUND(R778*(R12)/100,2)</f>
        <v>0</v>
      </c>
      <c r="GL778" s="2">
        <f t="shared" si="900"/>
        <v>0</v>
      </c>
      <c r="GM778" s="2">
        <f t="shared" si="901"/>
        <v>0</v>
      </c>
      <c r="GN778" s="2">
        <f t="shared" si="902"/>
        <v>0</v>
      </c>
      <c r="GO778" s="2">
        <f t="shared" si="903"/>
        <v>0</v>
      </c>
      <c r="GP778" s="2">
        <f t="shared" si="904"/>
        <v>0</v>
      </c>
      <c r="GQ778" s="2"/>
      <c r="GR778" s="2">
        <v>0</v>
      </c>
      <c r="GS778" s="2">
        <v>3</v>
      </c>
      <c r="GT778" s="2">
        <v>0</v>
      </c>
      <c r="GU778" s="2" t="s">
        <v>6</v>
      </c>
      <c r="GV778" s="2">
        <f t="shared" si="905"/>
        <v>0</v>
      </c>
      <c r="GW778" s="2">
        <v>1</v>
      </c>
      <c r="GX778" s="2">
        <f t="shared" si="906"/>
        <v>0</v>
      </c>
      <c r="GY778" s="2"/>
      <c r="GZ778" s="2"/>
      <c r="HA778" s="2">
        <v>0</v>
      </c>
      <c r="HB778" s="2">
        <v>0</v>
      </c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>
        <v>0</v>
      </c>
      <c r="IL778" s="2"/>
      <c r="IM778" s="2"/>
      <c r="IN778" s="2"/>
      <c r="IO778" s="2"/>
      <c r="IP778" s="2"/>
      <c r="IQ778" s="2"/>
      <c r="IR778" s="2"/>
      <c r="IS778" s="2"/>
      <c r="IT778" s="2"/>
      <c r="IU778" s="2"/>
    </row>
    <row r="779" spans="1:255" x14ac:dyDescent="0.2">
      <c r="A779">
        <v>18</v>
      </c>
      <c r="B779">
        <v>1</v>
      </c>
      <c r="C779">
        <v>2138</v>
      </c>
      <c r="E779" t="s">
        <v>833</v>
      </c>
      <c r="F779" t="s">
        <v>44</v>
      </c>
      <c r="G779" t="s">
        <v>45</v>
      </c>
      <c r="H779" t="s">
        <v>46</v>
      </c>
      <c r="I779">
        <f>I777*J779</f>
        <v>0.77351999999999999</v>
      </c>
      <c r="J779">
        <v>6.6</v>
      </c>
      <c r="O779">
        <f t="shared" si="868"/>
        <v>0</v>
      </c>
      <c r="P779">
        <f t="shared" si="869"/>
        <v>0</v>
      </c>
      <c r="Q779">
        <f t="shared" si="870"/>
        <v>0</v>
      </c>
      <c r="R779">
        <f t="shared" si="871"/>
        <v>0</v>
      </c>
      <c r="S779">
        <f t="shared" si="872"/>
        <v>0</v>
      </c>
      <c r="T779">
        <f t="shared" si="873"/>
        <v>0</v>
      </c>
      <c r="U779">
        <f t="shared" si="874"/>
        <v>0</v>
      </c>
      <c r="V779">
        <f t="shared" si="875"/>
        <v>0</v>
      </c>
      <c r="W779">
        <f t="shared" si="876"/>
        <v>0</v>
      </c>
      <c r="X779">
        <f t="shared" si="877"/>
        <v>0</v>
      </c>
      <c r="Y779">
        <f t="shared" si="878"/>
        <v>0</v>
      </c>
      <c r="AA779">
        <v>27721504</v>
      </c>
      <c r="AB779">
        <f t="shared" si="879"/>
        <v>0</v>
      </c>
      <c r="AC779">
        <f t="shared" si="880"/>
        <v>0</v>
      </c>
      <c r="AD779">
        <f t="shared" si="881"/>
        <v>0</v>
      </c>
      <c r="AE779">
        <f t="shared" si="882"/>
        <v>0</v>
      </c>
      <c r="AF779">
        <f t="shared" si="883"/>
        <v>0</v>
      </c>
      <c r="AG779">
        <f t="shared" si="884"/>
        <v>0</v>
      </c>
      <c r="AH779">
        <f t="shared" si="885"/>
        <v>0</v>
      </c>
      <c r="AI779">
        <f t="shared" si="886"/>
        <v>0</v>
      </c>
      <c r="AJ779">
        <f t="shared" si="887"/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80</v>
      </c>
      <c r="AU779">
        <v>68</v>
      </c>
      <c r="AV779">
        <v>1</v>
      </c>
      <c r="AW779">
        <v>1</v>
      </c>
      <c r="AZ779">
        <v>1</v>
      </c>
      <c r="BA779">
        <v>1</v>
      </c>
      <c r="BB779">
        <v>1</v>
      </c>
      <c r="BC779">
        <v>1</v>
      </c>
      <c r="BD779" t="s">
        <v>6</v>
      </c>
      <c r="BE779" t="s">
        <v>6</v>
      </c>
      <c r="BF779" t="s">
        <v>6</v>
      </c>
      <c r="BG779" t="s">
        <v>6</v>
      </c>
      <c r="BH779">
        <v>3</v>
      </c>
      <c r="BI779">
        <v>1</v>
      </c>
      <c r="BJ779" t="s">
        <v>6</v>
      </c>
      <c r="BM779">
        <v>57001</v>
      </c>
      <c r="BN779">
        <v>0</v>
      </c>
      <c r="BO779" t="s">
        <v>6</v>
      </c>
      <c r="BP779">
        <v>0</v>
      </c>
      <c r="BQ779">
        <v>6</v>
      </c>
      <c r="BR779">
        <v>0</v>
      </c>
      <c r="BS779">
        <v>1</v>
      </c>
      <c r="BT779">
        <v>1</v>
      </c>
      <c r="BU779">
        <v>1</v>
      </c>
      <c r="BV779">
        <v>1</v>
      </c>
      <c r="BW779">
        <v>1</v>
      </c>
      <c r="BX779">
        <v>1</v>
      </c>
      <c r="BY779" t="s">
        <v>6</v>
      </c>
      <c r="BZ779">
        <v>80</v>
      </c>
      <c r="CA779">
        <v>68</v>
      </c>
      <c r="CF779">
        <v>0</v>
      </c>
      <c r="CG779">
        <v>0</v>
      </c>
      <c r="CM779">
        <v>0</v>
      </c>
      <c r="CN779" t="s">
        <v>6</v>
      </c>
      <c r="CO779">
        <v>0</v>
      </c>
      <c r="CP779">
        <f t="shared" si="888"/>
        <v>0</v>
      </c>
      <c r="CQ779">
        <f t="shared" si="889"/>
        <v>0</v>
      </c>
      <c r="CR779">
        <f t="shared" si="890"/>
        <v>0</v>
      </c>
      <c r="CS779">
        <f t="shared" si="891"/>
        <v>0</v>
      </c>
      <c r="CT779">
        <f t="shared" si="892"/>
        <v>0</v>
      </c>
      <c r="CU779">
        <f t="shared" si="893"/>
        <v>0</v>
      </c>
      <c r="CV779">
        <f t="shared" si="894"/>
        <v>0</v>
      </c>
      <c r="CW779">
        <f t="shared" si="895"/>
        <v>0</v>
      </c>
      <c r="CX779">
        <f t="shared" si="896"/>
        <v>0</v>
      </c>
      <c r="CY779">
        <f t="shared" si="897"/>
        <v>0</v>
      </c>
      <c r="CZ779">
        <f t="shared" si="898"/>
        <v>0</v>
      </c>
      <c r="DC779" t="s">
        <v>6</v>
      </c>
      <c r="DD779" t="s">
        <v>6</v>
      </c>
      <c r="DE779" t="s">
        <v>6</v>
      </c>
      <c r="DF779" t="s">
        <v>6</v>
      </c>
      <c r="DG779" t="s">
        <v>6</v>
      </c>
      <c r="DH779" t="s">
        <v>6</v>
      </c>
      <c r="DI779" t="s">
        <v>6</v>
      </c>
      <c r="DJ779" t="s">
        <v>6</v>
      </c>
      <c r="DK779" t="s">
        <v>6</v>
      </c>
      <c r="DL779" t="s">
        <v>6</v>
      </c>
      <c r="DM779" t="s">
        <v>6</v>
      </c>
      <c r="DN779">
        <v>0</v>
      </c>
      <c r="DO779">
        <v>0</v>
      </c>
      <c r="DP779">
        <v>1</v>
      </c>
      <c r="DQ779">
        <v>1</v>
      </c>
      <c r="DU779">
        <v>1009</v>
      </c>
      <c r="DV779" t="s">
        <v>46</v>
      </c>
      <c r="DW779" t="s">
        <v>46</v>
      </c>
      <c r="DX779">
        <v>1000</v>
      </c>
      <c r="EE779">
        <v>27029102</v>
      </c>
      <c r="EF779">
        <v>6</v>
      </c>
      <c r="EG779" t="s">
        <v>40</v>
      </c>
      <c r="EH779">
        <v>0</v>
      </c>
      <c r="EI779" t="s">
        <v>6</v>
      </c>
      <c r="EJ779">
        <v>1</v>
      </c>
      <c r="EK779">
        <v>57001</v>
      </c>
      <c r="EL779" t="s">
        <v>200</v>
      </c>
      <c r="EM779" t="s">
        <v>407</v>
      </c>
      <c r="EO779" t="s">
        <v>6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FQ779">
        <v>0</v>
      </c>
      <c r="FR779">
        <f t="shared" si="899"/>
        <v>0</v>
      </c>
      <c r="FS779">
        <v>0</v>
      </c>
      <c r="FX779">
        <v>80</v>
      </c>
      <c r="FY779">
        <v>68</v>
      </c>
      <c r="GA779" t="s">
        <v>6</v>
      </c>
      <c r="GD779">
        <v>0</v>
      </c>
      <c r="GF779">
        <v>-179832266</v>
      </c>
      <c r="GG779">
        <v>2</v>
      </c>
      <c r="GH779">
        <v>1</v>
      </c>
      <c r="GI779">
        <v>-2</v>
      </c>
      <c r="GJ779">
        <v>0</v>
      </c>
      <c r="GK779">
        <f>ROUND(R779*(S12)/100,2)</f>
        <v>0</v>
      </c>
      <c r="GL779">
        <f t="shared" si="900"/>
        <v>0</v>
      </c>
      <c r="GM779">
        <f t="shared" si="901"/>
        <v>0</v>
      </c>
      <c r="GN779">
        <f t="shared" si="902"/>
        <v>0</v>
      </c>
      <c r="GO779">
        <f t="shared" si="903"/>
        <v>0</v>
      </c>
      <c r="GP779">
        <f t="shared" si="904"/>
        <v>0</v>
      </c>
      <c r="GR779">
        <v>0</v>
      </c>
      <c r="GS779">
        <v>0</v>
      </c>
      <c r="GT779">
        <v>0</v>
      </c>
      <c r="GU779" t="s">
        <v>6</v>
      </c>
      <c r="GV779">
        <f t="shared" si="905"/>
        <v>0</v>
      </c>
      <c r="GW779">
        <v>1</v>
      </c>
      <c r="GX779">
        <f t="shared" si="906"/>
        <v>0</v>
      </c>
      <c r="HA779">
        <v>0</v>
      </c>
      <c r="HB779">
        <v>0</v>
      </c>
      <c r="IK779">
        <v>0</v>
      </c>
    </row>
    <row r="780" spans="1:255" x14ac:dyDescent="0.2">
      <c r="A780" s="2">
        <v>17</v>
      </c>
      <c r="B780" s="2">
        <v>1</v>
      </c>
      <c r="C780" s="2">
        <f>ROW(SmtRes!A2139)</f>
        <v>2139</v>
      </c>
      <c r="D780" s="2">
        <f>ROW(EtalonRes!A2135)</f>
        <v>2135</v>
      </c>
      <c r="E780" s="2" t="s">
        <v>834</v>
      </c>
      <c r="F780" s="2" t="s">
        <v>323</v>
      </c>
      <c r="G780" s="2" t="s">
        <v>421</v>
      </c>
      <c r="H780" s="2" t="s">
        <v>96</v>
      </c>
      <c r="I780" s="2">
        <v>11.72</v>
      </c>
      <c r="J780" s="2">
        <v>0</v>
      </c>
      <c r="K780" s="2"/>
      <c r="L780" s="2"/>
      <c r="M780" s="2"/>
      <c r="N780" s="2"/>
      <c r="O780" s="2">
        <f t="shared" si="868"/>
        <v>103.49</v>
      </c>
      <c r="P780" s="2">
        <f t="shared" si="869"/>
        <v>0</v>
      </c>
      <c r="Q780" s="2">
        <f t="shared" si="870"/>
        <v>0</v>
      </c>
      <c r="R780" s="2">
        <f t="shared" si="871"/>
        <v>0</v>
      </c>
      <c r="S780" s="2">
        <f t="shared" si="872"/>
        <v>103.49</v>
      </c>
      <c r="T780" s="2">
        <f t="shared" si="873"/>
        <v>0</v>
      </c>
      <c r="U780" s="2">
        <f t="shared" si="874"/>
        <v>12.1302</v>
      </c>
      <c r="V780" s="2">
        <f t="shared" si="875"/>
        <v>0</v>
      </c>
      <c r="W780" s="2">
        <f t="shared" si="876"/>
        <v>0</v>
      </c>
      <c r="X780" s="2">
        <f t="shared" si="877"/>
        <v>83.83</v>
      </c>
      <c r="Y780" s="2">
        <f t="shared" si="878"/>
        <v>62.09</v>
      </c>
      <c r="Z780" s="2"/>
      <c r="AA780" s="2">
        <v>27721505</v>
      </c>
      <c r="AB780" s="2">
        <f t="shared" si="879"/>
        <v>8.83</v>
      </c>
      <c r="AC780" s="2">
        <f t="shared" si="880"/>
        <v>0</v>
      </c>
      <c r="AD780" s="2">
        <f>ROUND(((((ET780*1.25))-((EU780*1.25)))+AE780),2)</f>
        <v>0</v>
      </c>
      <c r="AE780" s="2">
        <f>ROUND(((EU780*1.25)),2)</f>
        <v>0</v>
      </c>
      <c r="AF780" s="2">
        <f>ROUND(((EV780*1.15)),2)</f>
        <v>8.83</v>
      </c>
      <c r="AG780" s="2">
        <f t="shared" si="884"/>
        <v>0</v>
      </c>
      <c r="AH780" s="2">
        <f>((EW780*1.15))</f>
        <v>1.0349999999999999</v>
      </c>
      <c r="AI780" s="2">
        <f>((EX780*1.25))</f>
        <v>0</v>
      </c>
      <c r="AJ780" s="2">
        <f t="shared" si="887"/>
        <v>0</v>
      </c>
      <c r="AK780" s="2">
        <v>7.68</v>
      </c>
      <c r="AL780" s="2">
        <v>0</v>
      </c>
      <c r="AM780" s="2">
        <v>0</v>
      </c>
      <c r="AN780" s="2">
        <v>0</v>
      </c>
      <c r="AO780" s="2">
        <v>7.68</v>
      </c>
      <c r="AP780" s="2">
        <v>0</v>
      </c>
      <c r="AQ780" s="2">
        <v>0.9</v>
      </c>
      <c r="AR780" s="2">
        <v>0</v>
      </c>
      <c r="AS780" s="2">
        <v>0</v>
      </c>
      <c r="AT780" s="2">
        <v>81</v>
      </c>
      <c r="AU780" s="2">
        <v>60</v>
      </c>
      <c r="AV780" s="2">
        <v>1</v>
      </c>
      <c r="AW780" s="2">
        <v>1</v>
      </c>
      <c r="AX780" s="2"/>
      <c r="AY780" s="2"/>
      <c r="AZ780" s="2">
        <v>1</v>
      </c>
      <c r="BA780" s="2">
        <v>1</v>
      </c>
      <c r="BB780" s="2">
        <v>1</v>
      </c>
      <c r="BC780" s="2">
        <v>1</v>
      </c>
      <c r="BD780" s="2" t="s">
        <v>6</v>
      </c>
      <c r="BE780" s="2" t="s">
        <v>6</v>
      </c>
      <c r="BF780" s="2" t="s">
        <v>6</v>
      </c>
      <c r="BG780" s="2" t="s">
        <v>6</v>
      </c>
      <c r="BH780" s="2">
        <v>0</v>
      </c>
      <c r="BI780" s="2">
        <v>1</v>
      </c>
      <c r="BJ780" s="2" t="s">
        <v>325</v>
      </c>
      <c r="BK780" s="2"/>
      <c r="BL780" s="2"/>
      <c r="BM780" s="2">
        <v>13001</v>
      </c>
      <c r="BN780" s="2">
        <v>0</v>
      </c>
      <c r="BO780" s="2" t="s">
        <v>6</v>
      </c>
      <c r="BP780" s="2">
        <v>0</v>
      </c>
      <c r="BQ780" s="2">
        <v>2</v>
      </c>
      <c r="BR780" s="2">
        <v>0</v>
      </c>
      <c r="BS780" s="2">
        <v>1</v>
      </c>
      <c r="BT780" s="2">
        <v>1</v>
      </c>
      <c r="BU780" s="2">
        <v>1</v>
      </c>
      <c r="BV780" s="2">
        <v>1</v>
      </c>
      <c r="BW780" s="2">
        <v>1</v>
      </c>
      <c r="BX780" s="2">
        <v>1</v>
      </c>
      <c r="BY780" s="2" t="s">
        <v>6</v>
      </c>
      <c r="BZ780" s="2">
        <v>90</v>
      </c>
      <c r="CA780" s="2">
        <v>70</v>
      </c>
      <c r="CB780" s="2"/>
      <c r="CC780" s="2"/>
      <c r="CD780" s="2"/>
      <c r="CE780" s="2"/>
      <c r="CF780" s="2">
        <v>0</v>
      </c>
      <c r="CG780" s="2">
        <v>0</v>
      </c>
      <c r="CH780" s="2"/>
      <c r="CI780" s="2"/>
      <c r="CJ780" s="2"/>
      <c r="CK780" s="2"/>
      <c r="CL780" s="2"/>
      <c r="CM780" s="2">
        <v>0</v>
      </c>
      <c r="CN780" s="2" t="s">
        <v>1470</v>
      </c>
      <c r="CO780" s="2">
        <v>0</v>
      </c>
      <c r="CP780" s="2">
        <f t="shared" si="888"/>
        <v>103.49</v>
      </c>
      <c r="CQ780" s="2">
        <f t="shared" si="889"/>
        <v>0</v>
      </c>
      <c r="CR780" s="2">
        <f t="shared" si="890"/>
        <v>0</v>
      </c>
      <c r="CS780" s="2">
        <f t="shared" si="891"/>
        <v>0</v>
      </c>
      <c r="CT780" s="2">
        <f t="shared" si="892"/>
        <v>8.83</v>
      </c>
      <c r="CU780" s="2">
        <f t="shared" si="893"/>
        <v>0</v>
      </c>
      <c r="CV780" s="2">
        <f t="shared" si="894"/>
        <v>1.0349999999999999</v>
      </c>
      <c r="CW780" s="2">
        <f t="shared" si="895"/>
        <v>0</v>
      </c>
      <c r="CX780" s="2">
        <f t="shared" si="896"/>
        <v>0</v>
      </c>
      <c r="CY780" s="2">
        <f t="shared" si="897"/>
        <v>83.826899999999981</v>
      </c>
      <c r="CZ780" s="2">
        <f t="shared" si="898"/>
        <v>62.093999999999994</v>
      </c>
      <c r="DA780" s="2"/>
      <c r="DB780" s="2"/>
      <c r="DC780" s="2" t="s">
        <v>6</v>
      </c>
      <c r="DD780" s="2" t="s">
        <v>6</v>
      </c>
      <c r="DE780" s="2" t="s">
        <v>102</v>
      </c>
      <c r="DF780" s="2" t="s">
        <v>102</v>
      </c>
      <c r="DG780" s="2" t="s">
        <v>103</v>
      </c>
      <c r="DH780" s="2" t="s">
        <v>6</v>
      </c>
      <c r="DI780" s="2" t="s">
        <v>103</v>
      </c>
      <c r="DJ780" s="2" t="s">
        <v>102</v>
      </c>
      <c r="DK780" s="2" t="s">
        <v>6</v>
      </c>
      <c r="DL780" s="2" t="s">
        <v>6</v>
      </c>
      <c r="DM780" s="2" t="s">
        <v>6</v>
      </c>
      <c r="DN780" s="2">
        <v>0</v>
      </c>
      <c r="DO780" s="2">
        <v>0</v>
      </c>
      <c r="DP780" s="2">
        <v>1</v>
      </c>
      <c r="DQ780" s="2">
        <v>1</v>
      </c>
      <c r="DR780" s="2"/>
      <c r="DS780" s="2"/>
      <c r="DT780" s="2"/>
      <c r="DU780" s="2">
        <v>1005</v>
      </c>
      <c r="DV780" s="2" t="s">
        <v>96</v>
      </c>
      <c r="DW780" s="2" t="s">
        <v>96</v>
      </c>
      <c r="DX780" s="2">
        <v>1</v>
      </c>
      <c r="DY780" s="2"/>
      <c r="DZ780" s="2"/>
      <c r="EA780" s="2"/>
      <c r="EB780" s="2"/>
      <c r="EC780" s="2"/>
      <c r="ED780" s="2"/>
      <c r="EE780" s="2">
        <v>27029026</v>
      </c>
      <c r="EF780" s="2">
        <v>2</v>
      </c>
      <c r="EG780" s="2" t="s">
        <v>23</v>
      </c>
      <c r="EH780" s="2">
        <v>0</v>
      </c>
      <c r="EI780" s="2" t="s">
        <v>6</v>
      </c>
      <c r="EJ780" s="2">
        <v>1</v>
      </c>
      <c r="EK780" s="2">
        <v>13001</v>
      </c>
      <c r="EL780" s="2" t="s">
        <v>228</v>
      </c>
      <c r="EM780" s="2" t="s">
        <v>229</v>
      </c>
      <c r="EN780" s="2"/>
      <c r="EO780" s="2" t="s">
        <v>106</v>
      </c>
      <c r="EP780" s="2"/>
      <c r="EQ780" s="2">
        <v>0</v>
      </c>
      <c r="ER780" s="2">
        <v>7.68</v>
      </c>
      <c r="ES780" s="2">
        <v>0</v>
      </c>
      <c r="ET780" s="2">
        <v>0</v>
      </c>
      <c r="EU780" s="2">
        <v>0</v>
      </c>
      <c r="EV780" s="2">
        <v>7.68</v>
      </c>
      <c r="EW780" s="2">
        <v>0.9</v>
      </c>
      <c r="EX780" s="2">
        <v>0</v>
      </c>
      <c r="EY780" s="2">
        <v>0</v>
      </c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>
        <v>0</v>
      </c>
      <c r="FR780" s="2">
        <f t="shared" si="899"/>
        <v>0</v>
      </c>
      <c r="FS780" s="2">
        <v>0</v>
      </c>
      <c r="FT780" s="2" t="s">
        <v>27</v>
      </c>
      <c r="FU780" s="2" t="s">
        <v>28</v>
      </c>
      <c r="FV780" s="2"/>
      <c r="FW780" s="2"/>
      <c r="FX780" s="2">
        <v>81</v>
      </c>
      <c r="FY780" s="2">
        <v>59.5</v>
      </c>
      <c r="FZ780" s="2"/>
      <c r="GA780" s="2" t="s">
        <v>6</v>
      </c>
      <c r="GB780" s="2"/>
      <c r="GC780" s="2"/>
      <c r="GD780" s="2">
        <v>0</v>
      </c>
      <c r="GE780" s="2"/>
      <c r="GF780" s="2">
        <v>-1716727829</v>
      </c>
      <c r="GG780" s="2">
        <v>2</v>
      </c>
      <c r="GH780" s="2">
        <v>1</v>
      </c>
      <c r="GI780" s="2">
        <v>-2</v>
      </c>
      <c r="GJ780" s="2">
        <v>0</v>
      </c>
      <c r="GK780" s="2">
        <f>ROUND(R780*(R12)/100,2)</f>
        <v>0</v>
      </c>
      <c r="GL780" s="2">
        <f t="shared" si="900"/>
        <v>0</v>
      </c>
      <c r="GM780" s="2">
        <f t="shared" si="901"/>
        <v>249.41</v>
      </c>
      <c r="GN780" s="2">
        <f t="shared" si="902"/>
        <v>249.41</v>
      </c>
      <c r="GO780" s="2">
        <f t="shared" si="903"/>
        <v>0</v>
      </c>
      <c r="GP780" s="2">
        <f t="shared" si="904"/>
        <v>0</v>
      </c>
      <c r="GQ780" s="2"/>
      <c r="GR780" s="2">
        <v>0</v>
      </c>
      <c r="GS780" s="2">
        <v>3</v>
      </c>
      <c r="GT780" s="2">
        <v>0</v>
      </c>
      <c r="GU780" s="2" t="s">
        <v>6</v>
      </c>
      <c r="GV780" s="2">
        <f t="shared" si="905"/>
        <v>0</v>
      </c>
      <c r="GW780" s="2">
        <v>1</v>
      </c>
      <c r="GX780" s="2">
        <f t="shared" si="906"/>
        <v>0</v>
      </c>
      <c r="GY780" s="2"/>
      <c r="GZ780" s="2"/>
      <c r="HA780" s="2">
        <v>0</v>
      </c>
      <c r="HB780" s="2">
        <v>0</v>
      </c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>
        <v>0</v>
      </c>
      <c r="IL780" s="2"/>
      <c r="IM780" s="2"/>
      <c r="IN780" s="2"/>
      <c r="IO780" s="2"/>
      <c r="IP780" s="2"/>
      <c r="IQ780" s="2"/>
      <c r="IR780" s="2"/>
      <c r="IS780" s="2"/>
      <c r="IT780" s="2"/>
      <c r="IU780" s="2"/>
    </row>
    <row r="781" spans="1:255" x14ac:dyDescent="0.2">
      <c r="A781">
        <v>17</v>
      </c>
      <c r="B781">
        <v>1</v>
      </c>
      <c r="C781">
        <f>ROW(SmtRes!A2140)</f>
        <v>2140</v>
      </c>
      <c r="D781">
        <f>ROW(EtalonRes!A2136)</f>
        <v>2136</v>
      </c>
      <c r="E781" t="s">
        <v>834</v>
      </c>
      <c r="F781" t="s">
        <v>323</v>
      </c>
      <c r="G781" t="s">
        <v>421</v>
      </c>
      <c r="H781" t="s">
        <v>96</v>
      </c>
      <c r="I781">
        <v>11.72</v>
      </c>
      <c r="J781">
        <v>0</v>
      </c>
      <c r="O781">
        <f t="shared" si="868"/>
        <v>103.49</v>
      </c>
      <c r="P781">
        <f t="shared" si="869"/>
        <v>0</v>
      </c>
      <c r="Q781">
        <f t="shared" si="870"/>
        <v>0</v>
      </c>
      <c r="R781">
        <f t="shared" si="871"/>
        <v>0</v>
      </c>
      <c r="S781">
        <f t="shared" si="872"/>
        <v>103.49</v>
      </c>
      <c r="T781">
        <f t="shared" si="873"/>
        <v>0</v>
      </c>
      <c r="U781">
        <f t="shared" si="874"/>
        <v>12.1302</v>
      </c>
      <c r="V781">
        <f t="shared" si="875"/>
        <v>0</v>
      </c>
      <c r="W781">
        <f t="shared" si="876"/>
        <v>0</v>
      </c>
      <c r="X781">
        <f t="shared" si="877"/>
        <v>83.83</v>
      </c>
      <c r="Y781">
        <f t="shared" si="878"/>
        <v>62.09</v>
      </c>
      <c r="AA781">
        <v>27721504</v>
      </c>
      <c r="AB781">
        <f t="shared" si="879"/>
        <v>8.83</v>
      </c>
      <c r="AC781">
        <f t="shared" si="880"/>
        <v>0</v>
      </c>
      <c r="AD781">
        <f>ROUND(((((ET781*1.25))-((EU781*1.25)))+AE781),2)</f>
        <v>0</v>
      </c>
      <c r="AE781">
        <f>ROUND(((EU781*1.25)),2)</f>
        <v>0</v>
      </c>
      <c r="AF781">
        <f>ROUND(((EV781*1.15)),2)</f>
        <v>8.83</v>
      </c>
      <c r="AG781">
        <f t="shared" si="884"/>
        <v>0</v>
      </c>
      <c r="AH781">
        <f>((EW781*1.15))</f>
        <v>1.0349999999999999</v>
      </c>
      <c r="AI781">
        <f>((EX781*1.25))</f>
        <v>0</v>
      </c>
      <c r="AJ781">
        <f t="shared" si="887"/>
        <v>0</v>
      </c>
      <c r="AK781">
        <v>7.68</v>
      </c>
      <c r="AL781">
        <v>0</v>
      </c>
      <c r="AM781">
        <v>0</v>
      </c>
      <c r="AN781">
        <v>0</v>
      </c>
      <c r="AO781">
        <v>7.68</v>
      </c>
      <c r="AP781">
        <v>0</v>
      </c>
      <c r="AQ781">
        <v>0.9</v>
      </c>
      <c r="AR781">
        <v>0</v>
      </c>
      <c r="AS781">
        <v>0</v>
      </c>
      <c r="AT781">
        <v>81</v>
      </c>
      <c r="AU781">
        <v>60</v>
      </c>
      <c r="AV781">
        <v>1</v>
      </c>
      <c r="AW781">
        <v>1</v>
      </c>
      <c r="AZ781">
        <v>1</v>
      </c>
      <c r="BA781">
        <v>1</v>
      </c>
      <c r="BB781">
        <v>1</v>
      </c>
      <c r="BC781">
        <v>1</v>
      </c>
      <c r="BD781" t="s">
        <v>6</v>
      </c>
      <c r="BE781" t="s">
        <v>6</v>
      </c>
      <c r="BF781" t="s">
        <v>6</v>
      </c>
      <c r="BG781" t="s">
        <v>6</v>
      </c>
      <c r="BH781">
        <v>0</v>
      </c>
      <c r="BI781">
        <v>1</v>
      </c>
      <c r="BJ781" t="s">
        <v>325</v>
      </c>
      <c r="BM781">
        <v>13001</v>
      </c>
      <c r="BN781">
        <v>0</v>
      </c>
      <c r="BO781" t="s">
        <v>6</v>
      </c>
      <c r="BP781">
        <v>0</v>
      </c>
      <c r="BQ781">
        <v>2</v>
      </c>
      <c r="BR781">
        <v>0</v>
      </c>
      <c r="BS781">
        <v>1</v>
      </c>
      <c r="BT781">
        <v>1</v>
      </c>
      <c r="BU781">
        <v>1</v>
      </c>
      <c r="BV781">
        <v>1</v>
      </c>
      <c r="BW781">
        <v>1</v>
      </c>
      <c r="BX781">
        <v>1</v>
      </c>
      <c r="BY781" t="s">
        <v>6</v>
      </c>
      <c r="BZ781">
        <v>90</v>
      </c>
      <c r="CA781">
        <v>70</v>
      </c>
      <c r="CF781">
        <v>0</v>
      </c>
      <c r="CG781">
        <v>0</v>
      </c>
      <c r="CM781">
        <v>0</v>
      </c>
      <c r="CN781" t="s">
        <v>1470</v>
      </c>
      <c r="CO781">
        <v>0</v>
      </c>
      <c r="CP781">
        <f t="shared" si="888"/>
        <v>103.49</v>
      </c>
      <c r="CQ781">
        <f t="shared" si="889"/>
        <v>0</v>
      </c>
      <c r="CR781">
        <f t="shared" si="890"/>
        <v>0</v>
      </c>
      <c r="CS781">
        <f t="shared" si="891"/>
        <v>0</v>
      </c>
      <c r="CT781">
        <f t="shared" si="892"/>
        <v>8.83</v>
      </c>
      <c r="CU781">
        <f t="shared" si="893"/>
        <v>0</v>
      </c>
      <c r="CV781">
        <f t="shared" si="894"/>
        <v>1.0349999999999999</v>
      </c>
      <c r="CW781">
        <f t="shared" si="895"/>
        <v>0</v>
      </c>
      <c r="CX781">
        <f t="shared" si="896"/>
        <v>0</v>
      </c>
      <c r="CY781">
        <f t="shared" si="897"/>
        <v>83.826899999999981</v>
      </c>
      <c r="CZ781">
        <f t="shared" si="898"/>
        <v>62.093999999999994</v>
      </c>
      <c r="DC781" t="s">
        <v>6</v>
      </c>
      <c r="DD781" t="s">
        <v>6</v>
      </c>
      <c r="DE781" t="s">
        <v>102</v>
      </c>
      <c r="DF781" t="s">
        <v>102</v>
      </c>
      <c r="DG781" t="s">
        <v>103</v>
      </c>
      <c r="DH781" t="s">
        <v>6</v>
      </c>
      <c r="DI781" t="s">
        <v>103</v>
      </c>
      <c r="DJ781" t="s">
        <v>102</v>
      </c>
      <c r="DK781" t="s">
        <v>6</v>
      </c>
      <c r="DL781" t="s">
        <v>6</v>
      </c>
      <c r="DM781" t="s">
        <v>6</v>
      </c>
      <c r="DN781">
        <v>0</v>
      </c>
      <c r="DO781">
        <v>0</v>
      </c>
      <c r="DP781">
        <v>1</v>
      </c>
      <c r="DQ781">
        <v>1</v>
      </c>
      <c r="DU781">
        <v>1005</v>
      </c>
      <c r="DV781" t="s">
        <v>96</v>
      </c>
      <c r="DW781" t="s">
        <v>96</v>
      </c>
      <c r="DX781">
        <v>1</v>
      </c>
      <c r="EE781">
        <v>27029026</v>
      </c>
      <c r="EF781">
        <v>2</v>
      </c>
      <c r="EG781" t="s">
        <v>23</v>
      </c>
      <c r="EH781">
        <v>0</v>
      </c>
      <c r="EI781" t="s">
        <v>6</v>
      </c>
      <c r="EJ781">
        <v>1</v>
      </c>
      <c r="EK781">
        <v>13001</v>
      </c>
      <c r="EL781" t="s">
        <v>228</v>
      </c>
      <c r="EM781" t="s">
        <v>229</v>
      </c>
      <c r="EO781" t="s">
        <v>106</v>
      </c>
      <c r="EQ781">
        <v>0</v>
      </c>
      <c r="ER781">
        <v>7.68</v>
      </c>
      <c r="ES781">
        <v>0</v>
      </c>
      <c r="ET781">
        <v>0</v>
      </c>
      <c r="EU781">
        <v>0</v>
      </c>
      <c r="EV781">
        <v>7.68</v>
      </c>
      <c r="EW781">
        <v>0.9</v>
      </c>
      <c r="EX781">
        <v>0</v>
      </c>
      <c r="EY781">
        <v>0</v>
      </c>
      <c r="FQ781">
        <v>0</v>
      </c>
      <c r="FR781">
        <f t="shared" si="899"/>
        <v>0</v>
      </c>
      <c r="FS781">
        <v>0</v>
      </c>
      <c r="FT781" t="s">
        <v>27</v>
      </c>
      <c r="FU781" t="s">
        <v>28</v>
      </c>
      <c r="FX781">
        <v>81</v>
      </c>
      <c r="FY781">
        <v>59.5</v>
      </c>
      <c r="GA781" t="s">
        <v>6</v>
      </c>
      <c r="GD781">
        <v>0</v>
      </c>
      <c r="GF781">
        <v>-1716727829</v>
      </c>
      <c r="GG781">
        <v>2</v>
      </c>
      <c r="GH781">
        <v>1</v>
      </c>
      <c r="GI781">
        <v>-2</v>
      </c>
      <c r="GJ781">
        <v>0</v>
      </c>
      <c r="GK781">
        <f>ROUND(R781*(S12)/100,2)</f>
        <v>0</v>
      </c>
      <c r="GL781">
        <f t="shared" si="900"/>
        <v>0</v>
      </c>
      <c r="GM781">
        <f t="shared" si="901"/>
        <v>249.41</v>
      </c>
      <c r="GN781">
        <f t="shared" si="902"/>
        <v>249.41</v>
      </c>
      <c r="GO781">
        <f t="shared" si="903"/>
        <v>0</v>
      </c>
      <c r="GP781">
        <f t="shared" si="904"/>
        <v>0</v>
      </c>
      <c r="GR781">
        <v>0</v>
      </c>
      <c r="GS781">
        <v>0</v>
      </c>
      <c r="GT781">
        <v>0</v>
      </c>
      <c r="GU781" t="s">
        <v>6</v>
      </c>
      <c r="GV781">
        <f t="shared" si="905"/>
        <v>0</v>
      </c>
      <c r="GW781">
        <v>1</v>
      </c>
      <c r="GX781">
        <f t="shared" si="906"/>
        <v>0</v>
      </c>
      <c r="HA781">
        <v>0</v>
      </c>
      <c r="HB781">
        <v>0</v>
      </c>
      <c r="IK781">
        <v>0</v>
      </c>
    </row>
    <row r="782" spans="1:255" x14ac:dyDescent="0.2">
      <c r="A782" s="2">
        <v>17</v>
      </c>
      <c r="B782" s="2">
        <v>1</v>
      </c>
      <c r="C782" s="2">
        <f>ROW(SmtRes!A2146)</f>
        <v>2146</v>
      </c>
      <c r="D782" s="2">
        <f>ROW(EtalonRes!A2142)</f>
        <v>2142</v>
      </c>
      <c r="E782" s="2" t="s">
        <v>835</v>
      </c>
      <c r="F782" s="2" t="s">
        <v>610</v>
      </c>
      <c r="G782" s="2" t="s">
        <v>611</v>
      </c>
      <c r="H782" s="2" t="s">
        <v>32</v>
      </c>
      <c r="I782" s="2">
        <f>ROUND(11.72/100,9)</f>
        <v>0.1172</v>
      </c>
      <c r="J782" s="2">
        <v>0</v>
      </c>
      <c r="K782" s="2"/>
      <c r="L782" s="2"/>
      <c r="M782" s="2"/>
      <c r="N782" s="2"/>
      <c r="O782" s="2">
        <f t="shared" si="868"/>
        <v>49.76</v>
      </c>
      <c r="P782" s="2">
        <f t="shared" si="869"/>
        <v>1</v>
      </c>
      <c r="Q782" s="2">
        <f t="shared" si="870"/>
        <v>6.48</v>
      </c>
      <c r="R782" s="2">
        <f t="shared" si="871"/>
        <v>2.5099999999999998</v>
      </c>
      <c r="S782" s="2">
        <f t="shared" si="872"/>
        <v>42.28</v>
      </c>
      <c r="T782" s="2">
        <f t="shared" si="873"/>
        <v>0</v>
      </c>
      <c r="U782" s="2">
        <f t="shared" si="874"/>
        <v>5.3251577999999995</v>
      </c>
      <c r="V782" s="2">
        <f t="shared" si="875"/>
        <v>0.186055</v>
      </c>
      <c r="W782" s="2">
        <f t="shared" si="876"/>
        <v>0</v>
      </c>
      <c r="X782" s="2">
        <f t="shared" si="877"/>
        <v>49.72</v>
      </c>
      <c r="Y782" s="2">
        <f t="shared" si="878"/>
        <v>28.67</v>
      </c>
      <c r="Z782" s="2"/>
      <c r="AA782" s="2">
        <v>27721505</v>
      </c>
      <c r="AB782" s="2">
        <f t="shared" si="879"/>
        <v>424.61</v>
      </c>
      <c r="AC782" s="2">
        <f t="shared" si="880"/>
        <v>8.5399999999999991</v>
      </c>
      <c r="AD782" s="2">
        <f>ROUND(((((ET782*1.25))-((EU782*1.25)))+AE782),2)</f>
        <v>55.3</v>
      </c>
      <c r="AE782" s="2">
        <f>ROUND(((EU782*1.25)),2)</f>
        <v>21.44</v>
      </c>
      <c r="AF782" s="2">
        <f>ROUND(((EV782*1.15)),2)</f>
        <v>360.77</v>
      </c>
      <c r="AG782" s="2">
        <f t="shared" si="884"/>
        <v>0</v>
      </c>
      <c r="AH782" s="2">
        <f>((EW782*1.15))</f>
        <v>45.436499999999995</v>
      </c>
      <c r="AI782" s="2">
        <f>((EX782*1.25))</f>
        <v>1.5874999999999999</v>
      </c>
      <c r="AJ782" s="2">
        <f t="shared" si="887"/>
        <v>0</v>
      </c>
      <c r="AK782" s="2">
        <v>366.49</v>
      </c>
      <c r="AL782" s="2">
        <v>8.5399999999999991</v>
      </c>
      <c r="AM782" s="2">
        <v>44.24</v>
      </c>
      <c r="AN782" s="2">
        <v>17.149999999999999</v>
      </c>
      <c r="AO782" s="2">
        <v>313.70999999999998</v>
      </c>
      <c r="AP782" s="2">
        <v>0</v>
      </c>
      <c r="AQ782" s="2">
        <v>39.51</v>
      </c>
      <c r="AR782" s="2">
        <v>1.27</v>
      </c>
      <c r="AS782" s="2">
        <v>0</v>
      </c>
      <c r="AT782" s="2">
        <v>111</v>
      </c>
      <c r="AU782" s="2">
        <v>64</v>
      </c>
      <c r="AV782" s="2">
        <v>1</v>
      </c>
      <c r="AW782" s="2">
        <v>1</v>
      </c>
      <c r="AX782" s="2"/>
      <c r="AY782" s="2"/>
      <c r="AZ782" s="2">
        <v>1</v>
      </c>
      <c r="BA782" s="2">
        <v>1</v>
      </c>
      <c r="BB782" s="2">
        <v>1</v>
      </c>
      <c r="BC782" s="2">
        <v>1</v>
      </c>
      <c r="BD782" s="2" t="s">
        <v>6</v>
      </c>
      <c r="BE782" s="2" t="s">
        <v>6</v>
      </c>
      <c r="BF782" s="2" t="s">
        <v>6</v>
      </c>
      <c r="BG782" s="2" t="s">
        <v>6</v>
      </c>
      <c r="BH782" s="2">
        <v>0</v>
      </c>
      <c r="BI782" s="2">
        <v>1</v>
      </c>
      <c r="BJ782" s="2" t="s">
        <v>612</v>
      </c>
      <c r="BK782" s="2"/>
      <c r="BL782" s="2"/>
      <c r="BM782" s="2">
        <v>11001</v>
      </c>
      <c r="BN782" s="2">
        <v>0</v>
      </c>
      <c r="BO782" s="2" t="s">
        <v>6</v>
      </c>
      <c r="BP782" s="2">
        <v>0</v>
      </c>
      <c r="BQ782" s="2">
        <v>2</v>
      </c>
      <c r="BR782" s="2">
        <v>0</v>
      </c>
      <c r="BS782" s="2">
        <v>1</v>
      </c>
      <c r="BT782" s="2">
        <v>1</v>
      </c>
      <c r="BU782" s="2">
        <v>1</v>
      </c>
      <c r="BV782" s="2">
        <v>1</v>
      </c>
      <c r="BW782" s="2">
        <v>1</v>
      </c>
      <c r="BX782" s="2">
        <v>1</v>
      </c>
      <c r="BY782" s="2" t="s">
        <v>6</v>
      </c>
      <c r="BZ782" s="2">
        <v>123</v>
      </c>
      <c r="CA782" s="2">
        <v>75</v>
      </c>
      <c r="CB782" s="2"/>
      <c r="CC782" s="2"/>
      <c r="CD782" s="2"/>
      <c r="CE782" s="2"/>
      <c r="CF782" s="2">
        <v>0</v>
      </c>
      <c r="CG782" s="2">
        <v>0</v>
      </c>
      <c r="CH782" s="2"/>
      <c r="CI782" s="2"/>
      <c r="CJ782" s="2"/>
      <c r="CK782" s="2"/>
      <c r="CL782" s="2"/>
      <c r="CM782" s="2">
        <v>0</v>
      </c>
      <c r="CN782" s="2" t="s">
        <v>1470</v>
      </c>
      <c r="CO782" s="2">
        <v>0</v>
      </c>
      <c r="CP782" s="2">
        <f t="shared" si="888"/>
        <v>49.760000000000005</v>
      </c>
      <c r="CQ782" s="2">
        <f t="shared" si="889"/>
        <v>8.5399999999999991</v>
      </c>
      <c r="CR782" s="2">
        <f t="shared" si="890"/>
        <v>55.3</v>
      </c>
      <c r="CS782" s="2">
        <f t="shared" si="891"/>
        <v>21.44</v>
      </c>
      <c r="CT782" s="2">
        <f t="shared" si="892"/>
        <v>360.77</v>
      </c>
      <c r="CU782" s="2">
        <f t="shared" si="893"/>
        <v>0</v>
      </c>
      <c r="CV782" s="2">
        <f t="shared" si="894"/>
        <v>45.436499999999995</v>
      </c>
      <c r="CW782" s="2">
        <f t="shared" si="895"/>
        <v>1.5874999999999999</v>
      </c>
      <c r="CX782" s="2">
        <f t="shared" si="896"/>
        <v>0</v>
      </c>
      <c r="CY782" s="2">
        <f t="shared" si="897"/>
        <v>49.716899999999995</v>
      </c>
      <c r="CZ782" s="2">
        <f t="shared" si="898"/>
        <v>28.665599999999998</v>
      </c>
      <c r="DA782" s="2"/>
      <c r="DB782" s="2"/>
      <c r="DC782" s="2" t="s">
        <v>6</v>
      </c>
      <c r="DD782" s="2" t="s">
        <v>6</v>
      </c>
      <c r="DE782" s="2" t="s">
        <v>102</v>
      </c>
      <c r="DF782" s="2" t="s">
        <v>102</v>
      </c>
      <c r="DG782" s="2" t="s">
        <v>103</v>
      </c>
      <c r="DH782" s="2" t="s">
        <v>6</v>
      </c>
      <c r="DI782" s="2" t="s">
        <v>103</v>
      </c>
      <c r="DJ782" s="2" t="s">
        <v>102</v>
      </c>
      <c r="DK782" s="2" t="s">
        <v>6</v>
      </c>
      <c r="DL782" s="2" t="s">
        <v>6</v>
      </c>
      <c r="DM782" s="2" t="s">
        <v>6</v>
      </c>
      <c r="DN782" s="2">
        <v>0</v>
      </c>
      <c r="DO782" s="2">
        <v>0</v>
      </c>
      <c r="DP782" s="2">
        <v>1</v>
      </c>
      <c r="DQ782" s="2">
        <v>1</v>
      </c>
      <c r="DR782" s="2"/>
      <c r="DS782" s="2"/>
      <c r="DT782" s="2"/>
      <c r="DU782" s="2">
        <v>1005</v>
      </c>
      <c r="DV782" s="2" t="s">
        <v>32</v>
      </c>
      <c r="DW782" s="2" t="s">
        <v>32</v>
      </c>
      <c r="DX782" s="2">
        <v>100</v>
      </c>
      <c r="DY782" s="2"/>
      <c r="DZ782" s="2"/>
      <c r="EA782" s="2"/>
      <c r="EB782" s="2"/>
      <c r="EC782" s="2"/>
      <c r="ED782" s="2"/>
      <c r="EE782" s="2">
        <v>27029024</v>
      </c>
      <c r="EF782" s="2">
        <v>2</v>
      </c>
      <c r="EG782" s="2" t="s">
        <v>23</v>
      </c>
      <c r="EH782" s="2">
        <v>0</v>
      </c>
      <c r="EI782" s="2" t="s">
        <v>6</v>
      </c>
      <c r="EJ782" s="2">
        <v>1</v>
      </c>
      <c r="EK782" s="2">
        <v>11001</v>
      </c>
      <c r="EL782" s="2" t="s">
        <v>200</v>
      </c>
      <c r="EM782" s="2" t="s">
        <v>201</v>
      </c>
      <c r="EN782" s="2"/>
      <c r="EO782" s="2" t="s">
        <v>106</v>
      </c>
      <c r="EP782" s="2"/>
      <c r="EQ782" s="2">
        <v>0</v>
      </c>
      <c r="ER782" s="2">
        <v>366.49</v>
      </c>
      <c r="ES782" s="2">
        <v>8.5399999999999991</v>
      </c>
      <c r="ET782" s="2">
        <v>44.24</v>
      </c>
      <c r="EU782" s="2">
        <v>17.149999999999999</v>
      </c>
      <c r="EV782" s="2">
        <v>313.70999999999998</v>
      </c>
      <c r="EW782" s="2">
        <v>39.51</v>
      </c>
      <c r="EX782" s="2">
        <v>1.27</v>
      </c>
      <c r="EY782" s="2">
        <v>0</v>
      </c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>
        <v>0</v>
      </c>
      <c r="FR782" s="2">
        <f t="shared" si="899"/>
        <v>0</v>
      </c>
      <c r="FS782" s="2">
        <v>0</v>
      </c>
      <c r="FT782" s="2" t="s">
        <v>27</v>
      </c>
      <c r="FU782" s="2" t="s">
        <v>28</v>
      </c>
      <c r="FV782" s="2"/>
      <c r="FW782" s="2"/>
      <c r="FX782" s="2">
        <v>110.7</v>
      </c>
      <c r="FY782" s="2">
        <v>63.75</v>
      </c>
      <c r="FZ782" s="2"/>
      <c r="GA782" s="2" t="s">
        <v>6</v>
      </c>
      <c r="GB782" s="2"/>
      <c r="GC782" s="2"/>
      <c r="GD782" s="2">
        <v>0</v>
      </c>
      <c r="GE782" s="2"/>
      <c r="GF782" s="2">
        <v>192743499</v>
      </c>
      <c r="GG782" s="2">
        <v>2</v>
      </c>
      <c r="GH782" s="2">
        <v>1</v>
      </c>
      <c r="GI782" s="2">
        <v>-2</v>
      </c>
      <c r="GJ782" s="2">
        <v>0</v>
      </c>
      <c r="GK782" s="2">
        <f>ROUND(R782*(R12)/100,2)</f>
        <v>0</v>
      </c>
      <c r="GL782" s="2">
        <f t="shared" si="900"/>
        <v>0</v>
      </c>
      <c r="GM782" s="2">
        <f t="shared" si="901"/>
        <v>128.15</v>
      </c>
      <c r="GN782" s="2">
        <f t="shared" si="902"/>
        <v>128.15</v>
      </c>
      <c r="GO782" s="2">
        <f t="shared" si="903"/>
        <v>0</v>
      </c>
      <c r="GP782" s="2">
        <f t="shared" si="904"/>
        <v>0</v>
      </c>
      <c r="GQ782" s="2"/>
      <c r="GR782" s="2">
        <v>0</v>
      </c>
      <c r="GS782" s="2">
        <v>3</v>
      </c>
      <c r="GT782" s="2">
        <v>0</v>
      </c>
      <c r="GU782" s="2" t="s">
        <v>6</v>
      </c>
      <c r="GV782" s="2">
        <f t="shared" si="905"/>
        <v>0</v>
      </c>
      <c r="GW782" s="2">
        <v>1</v>
      </c>
      <c r="GX782" s="2">
        <f t="shared" si="906"/>
        <v>0</v>
      </c>
      <c r="GY782" s="2"/>
      <c r="GZ782" s="2"/>
      <c r="HA782" s="2">
        <v>0</v>
      </c>
      <c r="HB782" s="2">
        <v>0</v>
      </c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>
        <v>0</v>
      </c>
      <c r="IL782" s="2"/>
      <c r="IM782" s="2"/>
      <c r="IN782" s="2"/>
      <c r="IO782" s="2"/>
      <c r="IP782" s="2"/>
      <c r="IQ782" s="2"/>
      <c r="IR782" s="2"/>
      <c r="IS782" s="2"/>
      <c r="IT782" s="2"/>
      <c r="IU782" s="2"/>
    </row>
    <row r="783" spans="1:255" x14ac:dyDescent="0.2">
      <c r="A783">
        <v>17</v>
      </c>
      <c r="B783">
        <v>1</v>
      </c>
      <c r="C783">
        <f>ROW(SmtRes!A2152)</f>
        <v>2152</v>
      </c>
      <c r="D783">
        <f>ROW(EtalonRes!A2148)</f>
        <v>2148</v>
      </c>
      <c r="E783" t="s">
        <v>835</v>
      </c>
      <c r="F783" t="s">
        <v>610</v>
      </c>
      <c r="G783" t="s">
        <v>611</v>
      </c>
      <c r="H783" t="s">
        <v>32</v>
      </c>
      <c r="I783">
        <f>ROUND(11.72/100,9)</f>
        <v>0.1172</v>
      </c>
      <c r="J783">
        <v>0</v>
      </c>
      <c r="O783">
        <f t="shared" si="868"/>
        <v>49.76</v>
      </c>
      <c r="P783">
        <f t="shared" si="869"/>
        <v>1</v>
      </c>
      <c r="Q783">
        <f t="shared" si="870"/>
        <v>6.48</v>
      </c>
      <c r="R783">
        <f t="shared" si="871"/>
        <v>2.5099999999999998</v>
      </c>
      <c r="S783">
        <f t="shared" si="872"/>
        <v>42.28</v>
      </c>
      <c r="T783">
        <f t="shared" si="873"/>
        <v>0</v>
      </c>
      <c r="U783">
        <f t="shared" si="874"/>
        <v>5.3251577999999995</v>
      </c>
      <c r="V783">
        <f t="shared" si="875"/>
        <v>0.186055</v>
      </c>
      <c r="W783">
        <f t="shared" si="876"/>
        <v>0</v>
      </c>
      <c r="X783">
        <f t="shared" si="877"/>
        <v>49.72</v>
      </c>
      <c r="Y783">
        <f t="shared" si="878"/>
        <v>28.67</v>
      </c>
      <c r="AA783">
        <v>27721504</v>
      </c>
      <c r="AB783">
        <f t="shared" si="879"/>
        <v>424.61</v>
      </c>
      <c r="AC783">
        <f t="shared" si="880"/>
        <v>8.5399999999999991</v>
      </c>
      <c r="AD783">
        <f>ROUND(((((ET783*1.25))-((EU783*1.25)))+AE783),2)</f>
        <v>55.3</v>
      </c>
      <c r="AE783">
        <f>ROUND(((EU783*1.25)),2)</f>
        <v>21.44</v>
      </c>
      <c r="AF783">
        <f>ROUND(((EV783*1.15)),2)</f>
        <v>360.77</v>
      </c>
      <c r="AG783">
        <f t="shared" si="884"/>
        <v>0</v>
      </c>
      <c r="AH783">
        <f>((EW783*1.15))</f>
        <v>45.436499999999995</v>
      </c>
      <c r="AI783">
        <f>((EX783*1.25))</f>
        <v>1.5874999999999999</v>
      </c>
      <c r="AJ783">
        <f t="shared" si="887"/>
        <v>0</v>
      </c>
      <c r="AK783">
        <v>366.49</v>
      </c>
      <c r="AL783">
        <v>8.5399999999999991</v>
      </c>
      <c r="AM783">
        <v>44.24</v>
      </c>
      <c r="AN783">
        <v>17.149999999999999</v>
      </c>
      <c r="AO783">
        <v>313.70999999999998</v>
      </c>
      <c r="AP783">
        <v>0</v>
      </c>
      <c r="AQ783">
        <v>39.51</v>
      </c>
      <c r="AR783">
        <v>1.27</v>
      </c>
      <c r="AS783">
        <v>0</v>
      </c>
      <c r="AT783">
        <v>111</v>
      </c>
      <c r="AU783">
        <v>64</v>
      </c>
      <c r="AV783">
        <v>1</v>
      </c>
      <c r="AW783">
        <v>1</v>
      </c>
      <c r="AZ783">
        <v>1</v>
      </c>
      <c r="BA783">
        <v>1</v>
      </c>
      <c r="BB783">
        <v>1</v>
      </c>
      <c r="BC783">
        <v>1</v>
      </c>
      <c r="BD783" t="s">
        <v>6</v>
      </c>
      <c r="BE783" t="s">
        <v>6</v>
      </c>
      <c r="BF783" t="s">
        <v>6</v>
      </c>
      <c r="BG783" t="s">
        <v>6</v>
      </c>
      <c r="BH783">
        <v>0</v>
      </c>
      <c r="BI783">
        <v>1</v>
      </c>
      <c r="BJ783" t="s">
        <v>612</v>
      </c>
      <c r="BM783">
        <v>11001</v>
      </c>
      <c r="BN783">
        <v>0</v>
      </c>
      <c r="BO783" t="s">
        <v>6</v>
      </c>
      <c r="BP783">
        <v>0</v>
      </c>
      <c r="BQ783">
        <v>2</v>
      </c>
      <c r="BR783">
        <v>0</v>
      </c>
      <c r="BS783">
        <v>1</v>
      </c>
      <c r="BT783">
        <v>1</v>
      </c>
      <c r="BU783">
        <v>1</v>
      </c>
      <c r="BV783">
        <v>1</v>
      </c>
      <c r="BW783">
        <v>1</v>
      </c>
      <c r="BX783">
        <v>1</v>
      </c>
      <c r="BY783" t="s">
        <v>6</v>
      </c>
      <c r="BZ783">
        <v>123</v>
      </c>
      <c r="CA783">
        <v>75</v>
      </c>
      <c r="CF783">
        <v>0</v>
      </c>
      <c r="CG783">
        <v>0</v>
      </c>
      <c r="CM783">
        <v>0</v>
      </c>
      <c r="CN783" t="s">
        <v>1470</v>
      </c>
      <c r="CO783">
        <v>0</v>
      </c>
      <c r="CP783">
        <f t="shared" si="888"/>
        <v>49.760000000000005</v>
      </c>
      <c r="CQ783">
        <f t="shared" si="889"/>
        <v>8.5399999999999991</v>
      </c>
      <c r="CR783">
        <f t="shared" si="890"/>
        <v>55.3</v>
      </c>
      <c r="CS783">
        <f t="shared" si="891"/>
        <v>21.44</v>
      </c>
      <c r="CT783">
        <f t="shared" si="892"/>
        <v>360.77</v>
      </c>
      <c r="CU783">
        <f t="shared" si="893"/>
        <v>0</v>
      </c>
      <c r="CV783">
        <f t="shared" si="894"/>
        <v>45.436499999999995</v>
      </c>
      <c r="CW783">
        <f t="shared" si="895"/>
        <v>1.5874999999999999</v>
      </c>
      <c r="CX783">
        <f t="shared" si="896"/>
        <v>0</v>
      </c>
      <c r="CY783">
        <f t="shared" si="897"/>
        <v>49.716899999999995</v>
      </c>
      <c r="CZ783">
        <f t="shared" si="898"/>
        <v>28.665599999999998</v>
      </c>
      <c r="DC783" t="s">
        <v>6</v>
      </c>
      <c r="DD783" t="s">
        <v>6</v>
      </c>
      <c r="DE783" t="s">
        <v>102</v>
      </c>
      <c r="DF783" t="s">
        <v>102</v>
      </c>
      <c r="DG783" t="s">
        <v>103</v>
      </c>
      <c r="DH783" t="s">
        <v>6</v>
      </c>
      <c r="DI783" t="s">
        <v>103</v>
      </c>
      <c r="DJ783" t="s">
        <v>102</v>
      </c>
      <c r="DK783" t="s">
        <v>6</v>
      </c>
      <c r="DL783" t="s">
        <v>6</v>
      </c>
      <c r="DM783" t="s">
        <v>6</v>
      </c>
      <c r="DN783">
        <v>0</v>
      </c>
      <c r="DO783">
        <v>0</v>
      </c>
      <c r="DP783">
        <v>1</v>
      </c>
      <c r="DQ783">
        <v>1</v>
      </c>
      <c r="DU783">
        <v>1005</v>
      </c>
      <c r="DV783" t="s">
        <v>32</v>
      </c>
      <c r="DW783" t="s">
        <v>32</v>
      </c>
      <c r="DX783">
        <v>100</v>
      </c>
      <c r="EE783">
        <v>27029024</v>
      </c>
      <c r="EF783">
        <v>2</v>
      </c>
      <c r="EG783" t="s">
        <v>23</v>
      </c>
      <c r="EH783">
        <v>0</v>
      </c>
      <c r="EI783" t="s">
        <v>6</v>
      </c>
      <c r="EJ783">
        <v>1</v>
      </c>
      <c r="EK783">
        <v>11001</v>
      </c>
      <c r="EL783" t="s">
        <v>200</v>
      </c>
      <c r="EM783" t="s">
        <v>201</v>
      </c>
      <c r="EO783" t="s">
        <v>106</v>
      </c>
      <c r="EQ783">
        <v>0</v>
      </c>
      <c r="ER783">
        <v>366.49</v>
      </c>
      <c r="ES783">
        <v>8.5399999999999991</v>
      </c>
      <c r="ET783">
        <v>44.24</v>
      </c>
      <c r="EU783">
        <v>17.149999999999999</v>
      </c>
      <c r="EV783">
        <v>313.70999999999998</v>
      </c>
      <c r="EW783">
        <v>39.51</v>
      </c>
      <c r="EX783">
        <v>1.27</v>
      </c>
      <c r="EY783">
        <v>0</v>
      </c>
      <c r="FQ783">
        <v>0</v>
      </c>
      <c r="FR783">
        <f t="shared" si="899"/>
        <v>0</v>
      </c>
      <c r="FS783">
        <v>0</v>
      </c>
      <c r="FT783" t="s">
        <v>27</v>
      </c>
      <c r="FU783" t="s">
        <v>28</v>
      </c>
      <c r="FX783">
        <v>110.7</v>
      </c>
      <c r="FY783">
        <v>63.75</v>
      </c>
      <c r="GA783" t="s">
        <v>6</v>
      </c>
      <c r="GD783">
        <v>0</v>
      </c>
      <c r="GF783">
        <v>192743499</v>
      </c>
      <c r="GG783">
        <v>2</v>
      </c>
      <c r="GH783">
        <v>1</v>
      </c>
      <c r="GI783">
        <v>-2</v>
      </c>
      <c r="GJ783">
        <v>0</v>
      </c>
      <c r="GK783">
        <f>ROUND(R783*(S12)/100,2)</f>
        <v>0</v>
      </c>
      <c r="GL783">
        <f t="shared" si="900"/>
        <v>0</v>
      </c>
      <c r="GM783">
        <f t="shared" si="901"/>
        <v>128.15</v>
      </c>
      <c r="GN783">
        <f t="shared" si="902"/>
        <v>128.15</v>
      </c>
      <c r="GO783">
        <f t="shared" si="903"/>
        <v>0</v>
      </c>
      <c r="GP783">
        <f t="shared" si="904"/>
        <v>0</v>
      </c>
      <c r="GR783">
        <v>0</v>
      </c>
      <c r="GS783">
        <v>0</v>
      </c>
      <c r="GT783">
        <v>0</v>
      </c>
      <c r="GU783" t="s">
        <v>6</v>
      </c>
      <c r="GV783">
        <f t="shared" si="905"/>
        <v>0</v>
      </c>
      <c r="GW783">
        <v>1</v>
      </c>
      <c r="GX783">
        <f t="shared" si="906"/>
        <v>0</v>
      </c>
      <c r="HA783">
        <v>0</v>
      </c>
      <c r="HB783">
        <v>0</v>
      </c>
      <c r="IK783">
        <v>0</v>
      </c>
    </row>
    <row r="784" spans="1:255" x14ac:dyDescent="0.2">
      <c r="A784" s="2">
        <v>18</v>
      </c>
      <c r="B784" s="2">
        <v>1</v>
      </c>
      <c r="C784" s="2">
        <v>2146</v>
      </c>
      <c r="D784" s="2"/>
      <c r="E784" s="2" t="s">
        <v>836</v>
      </c>
      <c r="F784" s="2" t="s">
        <v>132</v>
      </c>
      <c r="G784" s="2" t="s">
        <v>133</v>
      </c>
      <c r="H784" s="2" t="s">
        <v>64</v>
      </c>
      <c r="I784" s="2">
        <f>I782*J784</f>
        <v>0.23908799999999999</v>
      </c>
      <c r="J784" s="2">
        <v>2.04</v>
      </c>
      <c r="K784" s="2"/>
      <c r="L784" s="2"/>
      <c r="M784" s="2"/>
      <c r="N784" s="2"/>
      <c r="O784" s="2">
        <f t="shared" si="868"/>
        <v>124.28</v>
      </c>
      <c r="P784" s="2">
        <f t="shared" si="869"/>
        <v>124.28</v>
      </c>
      <c r="Q784" s="2">
        <f t="shared" si="870"/>
        <v>0</v>
      </c>
      <c r="R784" s="2">
        <f t="shared" si="871"/>
        <v>0</v>
      </c>
      <c r="S784" s="2">
        <f t="shared" si="872"/>
        <v>0</v>
      </c>
      <c r="T784" s="2">
        <f t="shared" si="873"/>
        <v>0</v>
      </c>
      <c r="U784" s="2">
        <f t="shared" si="874"/>
        <v>0</v>
      </c>
      <c r="V784" s="2">
        <f t="shared" si="875"/>
        <v>0</v>
      </c>
      <c r="W784" s="2">
        <f t="shared" si="876"/>
        <v>0</v>
      </c>
      <c r="X784" s="2">
        <f t="shared" si="877"/>
        <v>0</v>
      </c>
      <c r="Y784" s="2">
        <f t="shared" si="878"/>
        <v>0</v>
      </c>
      <c r="Z784" s="2"/>
      <c r="AA784" s="2">
        <v>27721505</v>
      </c>
      <c r="AB784" s="2">
        <f t="shared" si="879"/>
        <v>519.79999999999995</v>
      </c>
      <c r="AC784" s="2">
        <f t="shared" si="880"/>
        <v>519.79999999999995</v>
      </c>
      <c r="AD784" s="2">
        <f>ROUND((((ET784)-(EU784))+AE784),2)</f>
        <v>0</v>
      </c>
      <c r="AE784" s="2">
        <f>ROUND((EU784),2)</f>
        <v>0</v>
      </c>
      <c r="AF784" s="2">
        <f>ROUND((EV784),2)</f>
        <v>0</v>
      </c>
      <c r="AG784" s="2">
        <f t="shared" si="884"/>
        <v>0</v>
      </c>
      <c r="AH784" s="2">
        <f>(EW784)</f>
        <v>0</v>
      </c>
      <c r="AI784" s="2">
        <f>(EX784)</f>
        <v>0</v>
      </c>
      <c r="AJ784" s="2">
        <f t="shared" si="887"/>
        <v>0</v>
      </c>
      <c r="AK784" s="2">
        <v>519.79999999999995</v>
      </c>
      <c r="AL784" s="2">
        <v>519.79999999999995</v>
      </c>
      <c r="AM784" s="2">
        <v>0</v>
      </c>
      <c r="AN784" s="2">
        <v>0</v>
      </c>
      <c r="AO784" s="2">
        <v>0</v>
      </c>
      <c r="AP784" s="2">
        <v>0</v>
      </c>
      <c r="AQ784" s="2">
        <v>0</v>
      </c>
      <c r="AR784" s="2">
        <v>0</v>
      </c>
      <c r="AS784" s="2">
        <v>0</v>
      </c>
      <c r="AT784" s="2">
        <v>111</v>
      </c>
      <c r="AU784" s="2">
        <v>64</v>
      </c>
      <c r="AV784" s="2">
        <v>1</v>
      </c>
      <c r="AW784" s="2">
        <v>1</v>
      </c>
      <c r="AX784" s="2"/>
      <c r="AY784" s="2"/>
      <c r="AZ784" s="2">
        <v>1</v>
      </c>
      <c r="BA784" s="2">
        <v>1</v>
      </c>
      <c r="BB784" s="2">
        <v>1</v>
      </c>
      <c r="BC784" s="2">
        <v>1</v>
      </c>
      <c r="BD784" s="2" t="s">
        <v>6</v>
      </c>
      <c r="BE784" s="2" t="s">
        <v>6</v>
      </c>
      <c r="BF784" s="2" t="s">
        <v>6</v>
      </c>
      <c r="BG784" s="2" t="s">
        <v>6</v>
      </c>
      <c r="BH784" s="2">
        <v>3</v>
      </c>
      <c r="BI784" s="2">
        <v>1</v>
      </c>
      <c r="BJ784" s="2" t="s">
        <v>134</v>
      </c>
      <c r="BK784" s="2"/>
      <c r="BL784" s="2"/>
      <c r="BM784" s="2">
        <v>11001</v>
      </c>
      <c r="BN784" s="2">
        <v>0</v>
      </c>
      <c r="BO784" s="2" t="s">
        <v>6</v>
      </c>
      <c r="BP784" s="2">
        <v>0</v>
      </c>
      <c r="BQ784" s="2">
        <v>2</v>
      </c>
      <c r="BR784" s="2">
        <v>0</v>
      </c>
      <c r="BS784" s="2">
        <v>1</v>
      </c>
      <c r="BT784" s="2">
        <v>1</v>
      </c>
      <c r="BU784" s="2">
        <v>1</v>
      </c>
      <c r="BV784" s="2">
        <v>1</v>
      </c>
      <c r="BW784" s="2">
        <v>1</v>
      </c>
      <c r="BX784" s="2">
        <v>1</v>
      </c>
      <c r="BY784" s="2" t="s">
        <v>6</v>
      </c>
      <c r="BZ784" s="2">
        <v>123</v>
      </c>
      <c r="CA784" s="2">
        <v>75</v>
      </c>
      <c r="CB784" s="2"/>
      <c r="CC784" s="2"/>
      <c r="CD784" s="2"/>
      <c r="CE784" s="2"/>
      <c r="CF784" s="2">
        <v>0</v>
      </c>
      <c r="CG784" s="2">
        <v>0</v>
      </c>
      <c r="CH784" s="2"/>
      <c r="CI784" s="2"/>
      <c r="CJ784" s="2"/>
      <c r="CK784" s="2"/>
      <c r="CL784" s="2"/>
      <c r="CM784" s="2">
        <v>0</v>
      </c>
      <c r="CN784" s="2" t="s">
        <v>6</v>
      </c>
      <c r="CO784" s="2">
        <v>0</v>
      </c>
      <c r="CP784" s="2">
        <f t="shared" si="888"/>
        <v>124.28</v>
      </c>
      <c r="CQ784" s="2">
        <f t="shared" si="889"/>
        <v>519.79999999999995</v>
      </c>
      <c r="CR784" s="2">
        <f t="shared" si="890"/>
        <v>0</v>
      </c>
      <c r="CS784" s="2">
        <f t="shared" si="891"/>
        <v>0</v>
      </c>
      <c r="CT784" s="2">
        <f t="shared" si="892"/>
        <v>0</v>
      </c>
      <c r="CU784" s="2">
        <f t="shared" si="893"/>
        <v>0</v>
      </c>
      <c r="CV784" s="2">
        <f t="shared" si="894"/>
        <v>0</v>
      </c>
      <c r="CW784" s="2">
        <f t="shared" si="895"/>
        <v>0</v>
      </c>
      <c r="CX784" s="2">
        <f t="shared" si="896"/>
        <v>0</v>
      </c>
      <c r="CY784" s="2">
        <f t="shared" si="897"/>
        <v>0</v>
      </c>
      <c r="CZ784" s="2">
        <f t="shared" si="898"/>
        <v>0</v>
      </c>
      <c r="DA784" s="2"/>
      <c r="DB784" s="2"/>
      <c r="DC784" s="2" t="s">
        <v>6</v>
      </c>
      <c r="DD784" s="2" t="s">
        <v>6</v>
      </c>
      <c r="DE784" s="2" t="s">
        <v>6</v>
      </c>
      <c r="DF784" s="2" t="s">
        <v>6</v>
      </c>
      <c r="DG784" s="2" t="s">
        <v>6</v>
      </c>
      <c r="DH784" s="2" t="s">
        <v>6</v>
      </c>
      <c r="DI784" s="2" t="s">
        <v>6</v>
      </c>
      <c r="DJ784" s="2" t="s">
        <v>6</v>
      </c>
      <c r="DK784" s="2" t="s">
        <v>6</v>
      </c>
      <c r="DL784" s="2" t="s">
        <v>6</v>
      </c>
      <c r="DM784" s="2" t="s">
        <v>6</v>
      </c>
      <c r="DN784" s="2">
        <v>0</v>
      </c>
      <c r="DO784" s="2">
        <v>0</v>
      </c>
      <c r="DP784" s="2">
        <v>1</v>
      </c>
      <c r="DQ784" s="2">
        <v>1</v>
      </c>
      <c r="DR784" s="2"/>
      <c r="DS784" s="2"/>
      <c r="DT784" s="2"/>
      <c r="DU784" s="2">
        <v>1007</v>
      </c>
      <c r="DV784" s="2" t="s">
        <v>64</v>
      </c>
      <c r="DW784" s="2" t="s">
        <v>64</v>
      </c>
      <c r="DX784" s="2">
        <v>1</v>
      </c>
      <c r="DY784" s="2"/>
      <c r="DZ784" s="2"/>
      <c r="EA784" s="2"/>
      <c r="EB784" s="2"/>
      <c r="EC784" s="2"/>
      <c r="ED784" s="2"/>
      <c r="EE784" s="2">
        <v>27029024</v>
      </c>
      <c r="EF784" s="2">
        <v>2</v>
      </c>
      <c r="EG784" s="2" t="s">
        <v>23</v>
      </c>
      <c r="EH784" s="2">
        <v>0</v>
      </c>
      <c r="EI784" s="2" t="s">
        <v>6</v>
      </c>
      <c r="EJ784" s="2">
        <v>1</v>
      </c>
      <c r="EK784" s="2">
        <v>11001</v>
      </c>
      <c r="EL784" s="2" t="s">
        <v>200</v>
      </c>
      <c r="EM784" s="2" t="s">
        <v>201</v>
      </c>
      <c r="EN784" s="2"/>
      <c r="EO784" s="2" t="s">
        <v>6</v>
      </c>
      <c r="EP784" s="2"/>
      <c r="EQ784" s="2">
        <v>0</v>
      </c>
      <c r="ER784" s="2">
        <v>519.79999999999995</v>
      </c>
      <c r="ES784" s="2">
        <v>519.79999999999995</v>
      </c>
      <c r="ET784" s="2">
        <v>0</v>
      </c>
      <c r="EU784" s="2">
        <v>0</v>
      </c>
      <c r="EV784" s="2">
        <v>0</v>
      </c>
      <c r="EW784" s="2">
        <v>0</v>
      </c>
      <c r="EX784" s="2">
        <v>0</v>
      </c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>
        <v>0</v>
      </c>
      <c r="FR784" s="2">
        <f t="shared" si="899"/>
        <v>0</v>
      </c>
      <c r="FS784" s="2">
        <v>0</v>
      </c>
      <c r="FT784" s="2" t="s">
        <v>27</v>
      </c>
      <c r="FU784" s="2" t="s">
        <v>28</v>
      </c>
      <c r="FV784" s="2"/>
      <c r="FW784" s="2"/>
      <c r="FX784" s="2">
        <v>110.7</v>
      </c>
      <c r="FY784" s="2">
        <v>63.75</v>
      </c>
      <c r="FZ784" s="2"/>
      <c r="GA784" s="2" t="s">
        <v>6</v>
      </c>
      <c r="GB784" s="2"/>
      <c r="GC784" s="2"/>
      <c r="GD784" s="2">
        <v>0</v>
      </c>
      <c r="GE784" s="2"/>
      <c r="GF784" s="2">
        <v>519185539</v>
      </c>
      <c r="GG784" s="2">
        <v>2</v>
      </c>
      <c r="GH784" s="2">
        <v>1</v>
      </c>
      <c r="GI784" s="2">
        <v>-2</v>
      </c>
      <c r="GJ784" s="2">
        <v>0</v>
      </c>
      <c r="GK784" s="2">
        <f>ROUND(R784*(R12)/100,2)</f>
        <v>0</v>
      </c>
      <c r="GL784" s="2">
        <f t="shared" si="900"/>
        <v>0</v>
      </c>
      <c r="GM784" s="2">
        <f t="shared" si="901"/>
        <v>124.28</v>
      </c>
      <c r="GN784" s="2">
        <f t="shared" si="902"/>
        <v>124.28</v>
      </c>
      <c r="GO784" s="2">
        <f t="shared" si="903"/>
        <v>0</v>
      </c>
      <c r="GP784" s="2">
        <f t="shared" si="904"/>
        <v>0</v>
      </c>
      <c r="GQ784" s="2"/>
      <c r="GR784" s="2">
        <v>0</v>
      </c>
      <c r="GS784" s="2">
        <v>3</v>
      </c>
      <c r="GT784" s="2">
        <v>0</v>
      </c>
      <c r="GU784" s="2" t="s">
        <v>6</v>
      </c>
      <c r="GV784" s="2">
        <f t="shared" si="905"/>
        <v>0</v>
      </c>
      <c r="GW784" s="2">
        <v>1</v>
      </c>
      <c r="GX784" s="2">
        <f t="shared" si="906"/>
        <v>0</v>
      </c>
      <c r="GY784" s="2"/>
      <c r="GZ784" s="2"/>
      <c r="HA784" s="2">
        <v>0</v>
      </c>
      <c r="HB784" s="2">
        <v>0</v>
      </c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>
        <v>0</v>
      </c>
      <c r="IL784" s="2"/>
      <c r="IM784" s="2"/>
      <c r="IN784" s="2"/>
      <c r="IO784" s="2"/>
      <c r="IP784" s="2"/>
      <c r="IQ784" s="2"/>
      <c r="IR784" s="2"/>
      <c r="IS784" s="2"/>
      <c r="IT784" s="2"/>
      <c r="IU784" s="2"/>
    </row>
    <row r="785" spans="1:255" x14ac:dyDescent="0.2">
      <c r="A785">
        <v>18</v>
      </c>
      <c r="B785">
        <v>1</v>
      </c>
      <c r="C785">
        <v>2152</v>
      </c>
      <c r="E785" t="s">
        <v>836</v>
      </c>
      <c r="F785" t="s">
        <v>132</v>
      </c>
      <c r="G785" t="s">
        <v>133</v>
      </c>
      <c r="H785" t="s">
        <v>64</v>
      </c>
      <c r="I785">
        <f>I783*J785</f>
        <v>0.23908799999999999</v>
      </c>
      <c r="J785">
        <v>2.04</v>
      </c>
      <c r="O785">
        <f t="shared" si="868"/>
        <v>124.28</v>
      </c>
      <c r="P785">
        <f t="shared" si="869"/>
        <v>124.28</v>
      </c>
      <c r="Q785">
        <f t="shared" si="870"/>
        <v>0</v>
      </c>
      <c r="R785">
        <f t="shared" si="871"/>
        <v>0</v>
      </c>
      <c r="S785">
        <f t="shared" si="872"/>
        <v>0</v>
      </c>
      <c r="T785">
        <f t="shared" si="873"/>
        <v>0</v>
      </c>
      <c r="U785">
        <f t="shared" si="874"/>
        <v>0</v>
      </c>
      <c r="V785">
        <f t="shared" si="875"/>
        <v>0</v>
      </c>
      <c r="W785">
        <f t="shared" si="876"/>
        <v>0</v>
      </c>
      <c r="X785">
        <f t="shared" si="877"/>
        <v>0</v>
      </c>
      <c r="Y785">
        <f t="shared" si="878"/>
        <v>0</v>
      </c>
      <c r="AA785">
        <v>27721504</v>
      </c>
      <c r="AB785">
        <f t="shared" si="879"/>
        <v>519.79999999999995</v>
      </c>
      <c r="AC785">
        <f t="shared" si="880"/>
        <v>519.79999999999995</v>
      </c>
      <c r="AD785">
        <f>ROUND((((ET785)-(EU785))+AE785),2)</f>
        <v>0</v>
      </c>
      <c r="AE785">
        <f>ROUND((EU785),2)</f>
        <v>0</v>
      </c>
      <c r="AF785">
        <f>ROUND((EV785),2)</f>
        <v>0</v>
      </c>
      <c r="AG785">
        <f t="shared" si="884"/>
        <v>0</v>
      </c>
      <c r="AH785">
        <f>(EW785)</f>
        <v>0</v>
      </c>
      <c r="AI785">
        <f>(EX785)</f>
        <v>0</v>
      </c>
      <c r="AJ785">
        <f t="shared" si="887"/>
        <v>0</v>
      </c>
      <c r="AK785">
        <v>519.79999999999995</v>
      </c>
      <c r="AL785">
        <v>519.79999999999995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111</v>
      </c>
      <c r="AU785">
        <v>64</v>
      </c>
      <c r="AV785">
        <v>1</v>
      </c>
      <c r="AW785">
        <v>1</v>
      </c>
      <c r="AZ785">
        <v>1</v>
      </c>
      <c r="BA785">
        <v>1</v>
      </c>
      <c r="BB785">
        <v>1</v>
      </c>
      <c r="BC785">
        <v>1</v>
      </c>
      <c r="BD785" t="s">
        <v>6</v>
      </c>
      <c r="BE785" t="s">
        <v>6</v>
      </c>
      <c r="BF785" t="s">
        <v>6</v>
      </c>
      <c r="BG785" t="s">
        <v>6</v>
      </c>
      <c r="BH785">
        <v>3</v>
      </c>
      <c r="BI785">
        <v>1</v>
      </c>
      <c r="BJ785" t="s">
        <v>134</v>
      </c>
      <c r="BM785">
        <v>11001</v>
      </c>
      <c r="BN785">
        <v>0</v>
      </c>
      <c r="BO785" t="s">
        <v>6</v>
      </c>
      <c r="BP785">
        <v>0</v>
      </c>
      <c r="BQ785">
        <v>2</v>
      </c>
      <c r="BR785">
        <v>0</v>
      </c>
      <c r="BS785">
        <v>1</v>
      </c>
      <c r="BT785">
        <v>1</v>
      </c>
      <c r="BU785">
        <v>1</v>
      </c>
      <c r="BV785">
        <v>1</v>
      </c>
      <c r="BW785">
        <v>1</v>
      </c>
      <c r="BX785">
        <v>1</v>
      </c>
      <c r="BY785" t="s">
        <v>6</v>
      </c>
      <c r="BZ785">
        <v>123</v>
      </c>
      <c r="CA785">
        <v>75</v>
      </c>
      <c r="CF785">
        <v>0</v>
      </c>
      <c r="CG785">
        <v>0</v>
      </c>
      <c r="CM785">
        <v>0</v>
      </c>
      <c r="CN785" t="s">
        <v>6</v>
      </c>
      <c r="CO785">
        <v>0</v>
      </c>
      <c r="CP785">
        <f t="shared" si="888"/>
        <v>124.28</v>
      </c>
      <c r="CQ785">
        <f t="shared" si="889"/>
        <v>519.79999999999995</v>
      </c>
      <c r="CR785">
        <f t="shared" si="890"/>
        <v>0</v>
      </c>
      <c r="CS785">
        <f t="shared" si="891"/>
        <v>0</v>
      </c>
      <c r="CT785">
        <f t="shared" si="892"/>
        <v>0</v>
      </c>
      <c r="CU785">
        <f t="shared" si="893"/>
        <v>0</v>
      </c>
      <c r="CV785">
        <f t="shared" si="894"/>
        <v>0</v>
      </c>
      <c r="CW785">
        <f t="shared" si="895"/>
        <v>0</v>
      </c>
      <c r="CX785">
        <f t="shared" si="896"/>
        <v>0</v>
      </c>
      <c r="CY785">
        <f t="shared" si="897"/>
        <v>0</v>
      </c>
      <c r="CZ785">
        <f t="shared" si="898"/>
        <v>0</v>
      </c>
      <c r="DC785" t="s">
        <v>6</v>
      </c>
      <c r="DD785" t="s">
        <v>6</v>
      </c>
      <c r="DE785" t="s">
        <v>6</v>
      </c>
      <c r="DF785" t="s">
        <v>6</v>
      </c>
      <c r="DG785" t="s">
        <v>6</v>
      </c>
      <c r="DH785" t="s">
        <v>6</v>
      </c>
      <c r="DI785" t="s">
        <v>6</v>
      </c>
      <c r="DJ785" t="s">
        <v>6</v>
      </c>
      <c r="DK785" t="s">
        <v>6</v>
      </c>
      <c r="DL785" t="s">
        <v>6</v>
      </c>
      <c r="DM785" t="s">
        <v>6</v>
      </c>
      <c r="DN785">
        <v>0</v>
      </c>
      <c r="DO785">
        <v>0</v>
      </c>
      <c r="DP785">
        <v>1</v>
      </c>
      <c r="DQ785">
        <v>1</v>
      </c>
      <c r="DU785">
        <v>1007</v>
      </c>
      <c r="DV785" t="s">
        <v>64</v>
      </c>
      <c r="DW785" t="s">
        <v>64</v>
      </c>
      <c r="DX785">
        <v>1</v>
      </c>
      <c r="EE785">
        <v>27029024</v>
      </c>
      <c r="EF785">
        <v>2</v>
      </c>
      <c r="EG785" t="s">
        <v>23</v>
      </c>
      <c r="EH785">
        <v>0</v>
      </c>
      <c r="EI785" t="s">
        <v>6</v>
      </c>
      <c r="EJ785">
        <v>1</v>
      </c>
      <c r="EK785">
        <v>11001</v>
      </c>
      <c r="EL785" t="s">
        <v>200</v>
      </c>
      <c r="EM785" t="s">
        <v>201</v>
      </c>
      <c r="EO785" t="s">
        <v>6</v>
      </c>
      <c r="EQ785">
        <v>0</v>
      </c>
      <c r="ER785">
        <v>519.79999999999995</v>
      </c>
      <c r="ES785">
        <v>519.79999999999995</v>
      </c>
      <c r="ET785">
        <v>0</v>
      </c>
      <c r="EU785">
        <v>0</v>
      </c>
      <c r="EV785">
        <v>0</v>
      </c>
      <c r="EW785">
        <v>0</v>
      </c>
      <c r="EX785">
        <v>0</v>
      </c>
      <c r="FQ785">
        <v>0</v>
      </c>
      <c r="FR785">
        <f t="shared" si="899"/>
        <v>0</v>
      </c>
      <c r="FS785">
        <v>0</v>
      </c>
      <c r="FT785" t="s">
        <v>27</v>
      </c>
      <c r="FU785" t="s">
        <v>28</v>
      </c>
      <c r="FX785">
        <v>110.7</v>
      </c>
      <c r="FY785">
        <v>63.75</v>
      </c>
      <c r="GA785" t="s">
        <v>6</v>
      </c>
      <c r="GD785">
        <v>0</v>
      </c>
      <c r="GF785">
        <v>519185539</v>
      </c>
      <c r="GG785">
        <v>2</v>
      </c>
      <c r="GH785">
        <v>1</v>
      </c>
      <c r="GI785">
        <v>-2</v>
      </c>
      <c r="GJ785">
        <v>0</v>
      </c>
      <c r="GK785">
        <f>ROUND(R785*(S12)/100,2)</f>
        <v>0</v>
      </c>
      <c r="GL785">
        <f t="shared" si="900"/>
        <v>0</v>
      </c>
      <c r="GM785">
        <f t="shared" si="901"/>
        <v>124.28</v>
      </c>
      <c r="GN785">
        <f t="shared" si="902"/>
        <v>124.28</v>
      </c>
      <c r="GO785">
        <f t="shared" si="903"/>
        <v>0</v>
      </c>
      <c r="GP785">
        <f t="shared" si="904"/>
        <v>0</v>
      </c>
      <c r="GR785">
        <v>0</v>
      </c>
      <c r="GS785">
        <v>0</v>
      </c>
      <c r="GT785">
        <v>0</v>
      </c>
      <c r="GU785" t="s">
        <v>6</v>
      </c>
      <c r="GV785">
        <f t="shared" si="905"/>
        <v>0</v>
      </c>
      <c r="GW785">
        <v>1</v>
      </c>
      <c r="GX785">
        <f t="shared" si="906"/>
        <v>0</v>
      </c>
      <c r="HA785">
        <v>0</v>
      </c>
      <c r="HB785">
        <v>0</v>
      </c>
      <c r="IK785">
        <v>0</v>
      </c>
    </row>
    <row r="786" spans="1:255" x14ac:dyDescent="0.2">
      <c r="A786" s="2">
        <v>17</v>
      </c>
      <c r="B786" s="2">
        <v>1</v>
      </c>
      <c r="C786" s="2">
        <f>ROW(SmtRes!A2157)</f>
        <v>2157</v>
      </c>
      <c r="D786" s="2">
        <f>ROW(EtalonRes!A2153)</f>
        <v>2153</v>
      </c>
      <c r="E786" s="2" t="s">
        <v>837</v>
      </c>
      <c r="F786" s="2" t="s">
        <v>615</v>
      </c>
      <c r="G786" s="2" t="s">
        <v>616</v>
      </c>
      <c r="H786" s="2" t="s">
        <v>32</v>
      </c>
      <c r="I786" s="2">
        <f>ROUND(11.72/100,9)</f>
        <v>0.1172</v>
      </c>
      <c r="J786" s="2">
        <v>0</v>
      </c>
      <c r="K786" s="2"/>
      <c r="L786" s="2"/>
      <c r="M786" s="2"/>
      <c r="N786" s="2"/>
      <c r="O786" s="2">
        <f t="shared" si="868"/>
        <v>10</v>
      </c>
      <c r="P786" s="2">
        <f t="shared" si="869"/>
        <v>0</v>
      </c>
      <c r="Q786" s="2">
        <f t="shared" si="870"/>
        <v>6.79</v>
      </c>
      <c r="R786" s="2">
        <f t="shared" si="871"/>
        <v>2.5</v>
      </c>
      <c r="S786" s="2">
        <f t="shared" si="872"/>
        <v>3.21</v>
      </c>
      <c r="T786" s="2">
        <f t="shared" si="873"/>
        <v>0</v>
      </c>
      <c r="U786" s="2">
        <f t="shared" si="874"/>
        <v>0.40433999999999998</v>
      </c>
      <c r="V786" s="2">
        <f t="shared" si="875"/>
        <v>0.18459000000000003</v>
      </c>
      <c r="W786" s="2">
        <f t="shared" si="876"/>
        <v>0</v>
      </c>
      <c r="X786" s="2">
        <f t="shared" si="877"/>
        <v>6.34</v>
      </c>
      <c r="Y786" s="2">
        <f t="shared" si="878"/>
        <v>3.65</v>
      </c>
      <c r="Z786" s="2"/>
      <c r="AA786" s="2">
        <v>27721505</v>
      </c>
      <c r="AB786" s="2">
        <f t="shared" si="879"/>
        <v>85.29</v>
      </c>
      <c r="AC786" s="2">
        <f>ROUND(((ES786*6)),2)</f>
        <v>0</v>
      </c>
      <c r="AD786" s="2">
        <f>ROUND(((((ET786*1.25*6))-((EU786*1.25*6)))+AE786),2)</f>
        <v>57.9</v>
      </c>
      <c r="AE786" s="2">
        <f>ROUND(((EU786*1.25*6)),2)</f>
        <v>21.3</v>
      </c>
      <c r="AF786" s="2">
        <f>ROUND(((EV786*1.15*6)),2)</f>
        <v>27.39</v>
      </c>
      <c r="AG786" s="2">
        <f t="shared" si="884"/>
        <v>0</v>
      </c>
      <c r="AH786" s="2">
        <f>((EW786*1.15*6))</f>
        <v>3.4499999999999997</v>
      </c>
      <c r="AI786" s="2">
        <f>((EX786*1.25*6))</f>
        <v>1.5750000000000002</v>
      </c>
      <c r="AJ786" s="2">
        <f t="shared" si="887"/>
        <v>0</v>
      </c>
      <c r="AK786" s="2">
        <v>11.69</v>
      </c>
      <c r="AL786" s="2">
        <v>0</v>
      </c>
      <c r="AM786" s="2">
        <v>7.72</v>
      </c>
      <c r="AN786" s="2">
        <v>2.84</v>
      </c>
      <c r="AO786" s="2">
        <v>3.97</v>
      </c>
      <c r="AP786" s="2">
        <v>0</v>
      </c>
      <c r="AQ786" s="2">
        <v>0.5</v>
      </c>
      <c r="AR786" s="2">
        <v>0.21</v>
      </c>
      <c r="AS786" s="2">
        <v>0</v>
      </c>
      <c r="AT786" s="2">
        <v>111</v>
      </c>
      <c r="AU786" s="2">
        <v>64</v>
      </c>
      <c r="AV786" s="2">
        <v>1</v>
      </c>
      <c r="AW786" s="2">
        <v>1</v>
      </c>
      <c r="AX786" s="2"/>
      <c r="AY786" s="2"/>
      <c r="AZ786" s="2">
        <v>1</v>
      </c>
      <c r="BA786" s="2">
        <v>1</v>
      </c>
      <c r="BB786" s="2">
        <v>1</v>
      </c>
      <c r="BC786" s="2">
        <v>1</v>
      </c>
      <c r="BD786" s="2" t="s">
        <v>6</v>
      </c>
      <c r="BE786" s="2" t="s">
        <v>6</v>
      </c>
      <c r="BF786" s="2" t="s">
        <v>6</v>
      </c>
      <c r="BG786" s="2" t="s">
        <v>6</v>
      </c>
      <c r="BH786" s="2">
        <v>0</v>
      </c>
      <c r="BI786" s="2">
        <v>1</v>
      </c>
      <c r="BJ786" s="2" t="s">
        <v>617</v>
      </c>
      <c r="BK786" s="2"/>
      <c r="BL786" s="2"/>
      <c r="BM786" s="2">
        <v>11001</v>
      </c>
      <c r="BN786" s="2">
        <v>0</v>
      </c>
      <c r="BO786" s="2" t="s">
        <v>6</v>
      </c>
      <c r="BP786" s="2">
        <v>0</v>
      </c>
      <c r="BQ786" s="2">
        <v>2</v>
      </c>
      <c r="BR786" s="2">
        <v>0</v>
      </c>
      <c r="BS786" s="2">
        <v>1</v>
      </c>
      <c r="BT786" s="2">
        <v>1</v>
      </c>
      <c r="BU786" s="2">
        <v>1</v>
      </c>
      <c r="BV786" s="2">
        <v>1</v>
      </c>
      <c r="BW786" s="2">
        <v>1</v>
      </c>
      <c r="BX786" s="2">
        <v>1</v>
      </c>
      <c r="BY786" s="2" t="s">
        <v>6</v>
      </c>
      <c r="BZ786" s="2">
        <v>123</v>
      </c>
      <c r="CA786" s="2">
        <v>75</v>
      </c>
      <c r="CB786" s="2"/>
      <c r="CC786" s="2"/>
      <c r="CD786" s="2"/>
      <c r="CE786" s="2"/>
      <c r="CF786" s="2">
        <v>0</v>
      </c>
      <c r="CG786" s="2">
        <v>0</v>
      </c>
      <c r="CH786" s="2"/>
      <c r="CI786" s="2"/>
      <c r="CJ786" s="2"/>
      <c r="CK786" s="2"/>
      <c r="CL786" s="2"/>
      <c r="CM786" s="2">
        <v>0</v>
      </c>
      <c r="CN786" s="2" t="s">
        <v>1470</v>
      </c>
      <c r="CO786" s="2">
        <v>0</v>
      </c>
      <c r="CP786" s="2">
        <f t="shared" si="888"/>
        <v>10</v>
      </c>
      <c r="CQ786" s="2">
        <f t="shared" si="889"/>
        <v>0</v>
      </c>
      <c r="CR786" s="2">
        <f t="shared" si="890"/>
        <v>57.9</v>
      </c>
      <c r="CS786" s="2">
        <f t="shared" si="891"/>
        <v>21.3</v>
      </c>
      <c r="CT786" s="2">
        <f t="shared" si="892"/>
        <v>27.39</v>
      </c>
      <c r="CU786" s="2">
        <f t="shared" si="893"/>
        <v>0</v>
      </c>
      <c r="CV786" s="2">
        <f t="shared" si="894"/>
        <v>3.4499999999999997</v>
      </c>
      <c r="CW786" s="2">
        <f t="shared" si="895"/>
        <v>1.5750000000000002</v>
      </c>
      <c r="CX786" s="2">
        <f t="shared" si="896"/>
        <v>0</v>
      </c>
      <c r="CY786" s="2">
        <f t="shared" si="897"/>
        <v>6.3380999999999998</v>
      </c>
      <c r="CZ786" s="2">
        <f t="shared" si="898"/>
        <v>3.6543999999999999</v>
      </c>
      <c r="DA786" s="2"/>
      <c r="DB786" s="2"/>
      <c r="DC786" s="2" t="s">
        <v>6</v>
      </c>
      <c r="DD786" s="2" t="s">
        <v>618</v>
      </c>
      <c r="DE786" s="2" t="s">
        <v>619</v>
      </c>
      <c r="DF786" s="2" t="s">
        <v>619</v>
      </c>
      <c r="DG786" s="2" t="s">
        <v>620</v>
      </c>
      <c r="DH786" s="2" t="s">
        <v>6</v>
      </c>
      <c r="DI786" s="2" t="s">
        <v>620</v>
      </c>
      <c r="DJ786" s="2" t="s">
        <v>619</v>
      </c>
      <c r="DK786" s="2" t="s">
        <v>6</v>
      </c>
      <c r="DL786" s="2" t="s">
        <v>6</v>
      </c>
      <c r="DM786" s="2" t="s">
        <v>6</v>
      </c>
      <c r="DN786" s="2">
        <v>0</v>
      </c>
      <c r="DO786" s="2">
        <v>0</v>
      </c>
      <c r="DP786" s="2">
        <v>1</v>
      </c>
      <c r="DQ786" s="2">
        <v>1</v>
      </c>
      <c r="DR786" s="2"/>
      <c r="DS786" s="2"/>
      <c r="DT786" s="2"/>
      <c r="DU786" s="2">
        <v>1005</v>
      </c>
      <c r="DV786" s="2" t="s">
        <v>32</v>
      </c>
      <c r="DW786" s="2" t="s">
        <v>32</v>
      </c>
      <c r="DX786" s="2">
        <v>100</v>
      </c>
      <c r="DY786" s="2"/>
      <c r="DZ786" s="2"/>
      <c r="EA786" s="2"/>
      <c r="EB786" s="2"/>
      <c r="EC786" s="2"/>
      <c r="ED786" s="2"/>
      <c r="EE786" s="2">
        <v>27029024</v>
      </c>
      <c r="EF786" s="2">
        <v>2</v>
      </c>
      <c r="EG786" s="2" t="s">
        <v>23</v>
      </c>
      <c r="EH786" s="2">
        <v>0</v>
      </c>
      <c r="EI786" s="2" t="s">
        <v>6</v>
      </c>
      <c r="EJ786" s="2">
        <v>1</v>
      </c>
      <c r="EK786" s="2">
        <v>11001</v>
      </c>
      <c r="EL786" s="2" t="s">
        <v>200</v>
      </c>
      <c r="EM786" s="2" t="s">
        <v>201</v>
      </c>
      <c r="EN786" s="2"/>
      <c r="EO786" s="2" t="s">
        <v>106</v>
      </c>
      <c r="EP786" s="2"/>
      <c r="EQ786" s="2">
        <v>0</v>
      </c>
      <c r="ER786" s="2">
        <v>11.69</v>
      </c>
      <c r="ES786" s="2">
        <v>0</v>
      </c>
      <c r="ET786" s="2">
        <v>7.72</v>
      </c>
      <c r="EU786" s="2">
        <v>2.84</v>
      </c>
      <c r="EV786" s="2">
        <v>3.97</v>
      </c>
      <c r="EW786" s="2">
        <v>0.5</v>
      </c>
      <c r="EX786" s="2">
        <v>0.21</v>
      </c>
      <c r="EY786" s="2">
        <v>0</v>
      </c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>
        <v>0</v>
      </c>
      <c r="FR786" s="2">
        <f t="shared" si="899"/>
        <v>0</v>
      </c>
      <c r="FS786" s="2">
        <v>0</v>
      </c>
      <c r="FT786" s="2" t="s">
        <v>27</v>
      </c>
      <c r="FU786" s="2" t="s">
        <v>28</v>
      </c>
      <c r="FV786" s="2"/>
      <c r="FW786" s="2"/>
      <c r="FX786" s="2">
        <v>110.7</v>
      </c>
      <c r="FY786" s="2">
        <v>63.75</v>
      </c>
      <c r="FZ786" s="2"/>
      <c r="GA786" s="2" t="s">
        <v>6</v>
      </c>
      <c r="GB786" s="2"/>
      <c r="GC786" s="2"/>
      <c r="GD786" s="2">
        <v>0</v>
      </c>
      <c r="GE786" s="2"/>
      <c r="GF786" s="2">
        <v>-869721543</v>
      </c>
      <c r="GG786" s="2">
        <v>2</v>
      </c>
      <c r="GH786" s="2">
        <v>1</v>
      </c>
      <c r="GI786" s="2">
        <v>-2</v>
      </c>
      <c r="GJ786" s="2">
        <v>0</v>
      </c>
      <c r="GK786" s="2">
        <f>ROUND(R786*(R12)/100,2)</f>
        <v>0</v>
      </c>
      <c r="GL786" s="2">
        <f t="shared" si="900"/>
        <v>0</v>
      </c>
      <c r="GM786" s="2">
        <f t="shared" si="901"/>
        <v>19.989999999999998</v>
      </c>
      <c r="GN786" s="2">
        <f t="shared" si="902"/>
        <v>19.989999999999998</v>
      </c>
      <c r="GO786" s="2">
        <f t="shared" si="903"/>
        <v>0</v>
      </c>
      <c r="GP786" s="2">
        <f t="shared" si="904"/>
        <v>0</v>
      </c>
      <c r="GQ786" s="2"/>
      <c r="GR786" s="2">
        <v>0</v>
      </c>
      <c r="GS786" s="2">
        <v>3</v>
      </c>
      <c r="GT786" s="2">
        <v>0</v>
      </c>
      <c r="GU786" s="2" t="s">
        <v>6</v>
      </c>
      <c r="GV786" s="2">
        <f t="shared" si="905"/>
        <v>0</v>
      </c>
      <c r="GW786" s="2">
        <v>1</v>
      </c>
      <c r="GX786" s="2">
        <f t="shared" si="906"/>
        <v>0</v>
      </c>
      <c r="GY786" s="2"/>
      <c r="GZ786" s="2"/>
      <c r="HA786" s="2">
        <v>0</v>
      </c>
      <c r="HB786" s="2">
        <v>0</v>
      </c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>
        <v>0</v>
      </c>
      <c r="IL786" s="2"/>
      <c r="IM786" s="2"/>
      <c r="IN786" s="2"/>
      <c r="IO786" s="2"/>
      <c r="IP786" s="2"/>
      <c r="IQ786" s="2"/>
      <c r="IR786" s="2"/>
      <c r="IS786" s="2"/>
      <c r="IT786" s="2"/>
      <c r="IU786" s="2"/>
    </row>
    <row r="787" spans="1:255" x14ac:dyDescent="0.2">
      <c r="A787">
        <v>17</v>
      </c>
      <c r="B787">
        <v>1</v>
      </c>
      <c r="C787">
        <f>ROW(SmtRes!A2162)</f>
        <v>2162</v>
      </c>
      <c r="D787">
        <f>ROW(EtalonRes!A2158)</f>
        <v>2158</v>
      </c>
      <c r="E787" t="s">
        <v>837</v>
      </c>
      <c r="F787" t="s">
        <v>615</v>
      </c>
      <c r="G787" t="s">
        <v>616</v>
      </c>
      <c r="H787" t="s">
        <v>32</v>
      </c>
      <c r="I787">
        <f>ROUND(11.72/100,9)</f>
        <v>0.1172</v>
      </c>
      <c r="J787">
        <v>0</v>
      </c>
      <c r="O787">
        <f t="shared" si="868"/>
        <v>10</v>
      </c>
      <c r="P787">
        <f t="shared" si="869"/>
        <v>0</v>
      </c>
      <c r="Q787">
        <f t="shared" si="870"/>
        <v>6.79</v>
      </c>
      <c r="R787">
        <f t="shared" si="871"/>
        <v>2.5</v>
      </c>
      <c r="S787">
        <f t="shared" si="872"/>
        <v>3.21</v>
      </c>
      <c r="T787">
        <f t="shared" si="873"/>
        <v>0</v>
      </c>
      <c r="U787">
        <f t="shared" si="874"/>
        <v>0.40433999999999998</v>
      </c>
      <c r="V787">
        <f t="shared" si="875"/>
        <v>0.18459000000000003</v>
      </c>
      <c r="W787">
        <f t="shared" si="876"/>
        <v>0</v>
      </c>
      <c r="X787">
        <f t="shared" si="877"/>
        <v>6.34</v>
      </c>
      <c r="Y787">
        <f t="shared" si="878"/>
        <v>3.65</v>
      </c>
      <c r="AA787">
        <v>27721504</v>
      </c>
      <c r="AB787">
        <f t="shared" si="879"/>
        <v>85.29</v>
      </c>
      <c r="AC787">
        <f>ROUND(((ES787*6)),2)</f>
        <v>0</v>
      </c>
      <c r="AD787">
        <f>ROUND(((((ET787*1.25*6))-((EU787*1.25*6)))+AE787),2)</f>
        <v>57.9</v>
      </c>
      <c r="AE787">
        <f>ROUND(((EU787*1.25*6)),2)</f>
        <v>21.3</v>
      </c>
      <c r="AF787">
        <f>ROUND(((EV787*1.15*6)),2)</f>
        <v>27.39</v>
      </c>
      <c r="AG787">
        <f t="shared" si="884"/>
        <v>0</v>
      </c>
      <c r="AH787">
        <f>((EW787*1.15*6))</f>
        <v>3.4499999999999997</v>
      </c>
      <c r="AI787">
        <f>((EX787*1.25*6))</f>
        <v>1.5750000000000002</v>
      </c>
      <c r="AJ787">
        <f t="shared" si="887"/>
        <v>0</v>
      </c>
      <c r="AK787">
        <v>11.69</v>
      </c>
      <c r="AL787">
        <v>0</v>
      </c>
      <c r="AM787">
        <v>7.72</v>
      </c>
      <c r="AN787">
        <v>2.84</v>
      </c>
      <c r="AO787">
        <v>3.97</v>
      </c>
      <c r="AP787">
        <v>0</v>
      </c>
      <c r="AQ787">
        <v>0.5</v>
      </c>
      <c r="AR787">
        <v>0.21</v>
      </c>
      <c r="AS787">
        <v>0</v>
      </c>
      <c r="AT787">
        <v>111</v>
      </c>
      <c r="AU787">
        <v>64</v>
      </c>
      <c r="AV787">
        <v>1</v>
      </c>
      <c r="AW787">
        <v>1</v>
      </c>
      <c r="AZ787">
        <v>1</v>
      </c>
      <c r="BA787">
        <v>1</v>
      </c>
      <c r="BB787">
        <v>1</v>
      </c>
      <c r="BC787">
        <v>1</v>
      </c>
      <c r="BD787" t="s">
        <v>6</v>
      </c>
      <c r="BE787" t="s">
        <v>6</v>
      </c>
      <c r="BF787" t="s">
        <v>6</v>
      </c>
      <c r="BG787" t="s">
        <v>6</v>
      </c>
      <c r="BH787">
        <v>0</v>
      </c>
      <c r="BI787">
        <v>1</v>
      </c>
      <c r="BJ787" t="s">
        <v>617</v>
      </c>
      <c r="BM787">
        <v>11001</v>
      </c>
      <c r="BN787">
        <v>0</v>
      </c>
      <c r="BO787" t="s">
        <v>6</v>
      </c>
      <c r="BP787">
        <v>0</v>
      </c>
      <c r="BQ787">
        <v>2</v>
      </c>
      <c r="BR787">
        <v>0</v>
      </c>
      <c r="BS787">
        <v>1</v>
      </c>
      <c r="BT787">
        <v>1</v>
      </c>
      <c r="BU787">
        <v>1</v>
      </c>
      <c r="BV787">
        <v>1</v>
      </c>
      <c r="BW787">
        <v>1</v>
      </c>
      <c r="BX787">
        <v>1</v>
      </c>
      <c r="BY787" t="s">
        <v>6</v>
      </c>
      <c r="BZ787">
        <v>123</v>
      </c>
      <c r="CA787">
        <v>75</v>
      </c>
      <c r="CF787">
        <v>0</v>
      </c>
      <c r="CG787">
        <v>0</v>
      </c>
      <c r="CM787">
        <v>0</v>
      </c>
      <c r="CN787" t="s">
        <v>1470</v>
      </c>
      <c r="CO787">
        <v>0</v>
      </c>
      <c r="CP787">
        <f t="shared" si="888"/>
        <v>10</v>
      </c>
      <c r="CQ787">
        <f t="shared" si="889"/>
        <v>0</v>
      </c>
      <c r="CR787">
        <f t="shared" si="890"/>
        <v>57.9</v>
      </c>
      <c r="CS787">
        <f t="shared" si="891"/>
        <v>21.3</v>
      </c>
      <c r="CT787">
        <f t="shared" si="892"/>
        <v>27.39</v>
      </c>
      <c r="CU787">
        <f t="shared" si="893"/>
        <v>0</v>
      </c>
      <c r="CV787">
        <f t="shared" si="894"/>
        <v>3.4499999999999997</v>
      </c>
      <c r="CW787">
        <f t="shared" si="895"/>
        <v>1.5750000000000002</v>
      </c>
      <c r="CX787">
        <f t="shared" si="896"/>
        <v>0</v>
      </c>
      <c r="CY787">
        <f t="shared" si="897"/>
        <v>6.3380999999999998</v>
      </c>
      <c r="CZ787">
        <f t="shared" si="898"/>
        <v>3.6543999999999999</v>
      </c>
      <c r="DC787" t="s">
        <v>6</v>
      </c>
      <c r="DD787" t="s">
        <v>618</v>
      </c>
      <c r="DE787" t="s">
        <v>619</v>
      </c>
      <c r="DF787" t="s">
        <v>619</v>
      </c>
      <c r="DG787" t="s">
        <v>620</v>
      </c>
      <c r="DH787" t="s">
        <v>6</v>
      </c>
      <c r="DI787" t="s">
        <v>620</v>
      </c>
      <c r="DJ787" t="s">
        <v>619</v>
      </c>
      <c r="DK787" t="s">
        <v>6</v>
      </c>
      <c r="DL787" t="s">
        <v>6</v>
      </c>
      <c r="DM787" t="s">
        <v>6</v>
      </c>
      <c r="DN787">
        <v>0</v>
      </c>
      <c r="DO787">
        <v>0</v>
      </c>
      <c r="DP787">
        <v>1</v>
      </c>
      <c r="DQ787">
        <v>1</v>
      </c>
      <c r="DU787">
        <v>1005</v>
      </c>
      <c r="DV787" t="s">
        <v>32</v>
      </c>
      <c r="DW787" t="s">
        <v>32</v>
      </c>
      <c r="DX787">
        <v>100</v>
      </c>
      <c r="EE787">
        <v>27029024</v>
      </c>
      <c r="EF787">
        <v>2</v>
      </c>
      <c r="EG787" t="s">
        <v>23</v>
      </c>
      <c r="EH787">
        <v>0</v>
      </c>
      <c r="EI787" t="s">
        <v>6</v>
      </c>
      <c r="EJ787">
        <v>1</v>
      </c>
      <c r="EK787">
        <v>11001</v>
      </c>
      <c r="EL787" t="s">
        <v>200</v>
      </c>
      <c r="EM787" t="s">
        <v>201</v>
      </c>
      <c r="EO787" t="s">
        <v>106</v>
      </c>
      <c r="EQ787">
        <v>0</v>
      </c>
      <c r="ER787">
        <v>11.69</v>
      </c>
      <c r="ES787">
        <v>0</v>
      </c>
      <c r="ET787">
        <v>7.72</v>
      </c>
      <c r="EU787">
        <v>2.84</v>
      </c>
      <c r="EV787">
        <v>3.97</v>
      </c>
      <c r="EW787">
        <v>0.5</v>
      </c>
      <c r="EX787">
        <v>0.21</v>
      </c>
      <c r="EY787">
        <v>0</v>
      </c>
      <c r="FQ787">
        <v>0</v>
      </c>
      <c r="FR787">
        <f t="shared" si="899"/>
        <v>0</v>
      </c>
      <c r="FS787">
        <v>0</v>
      </c>
      <c r="FT787" t="s">
        <v>27</v>
      </c>
      <c r="FU787" t="s">
        <v>28</v>
      </c>
      <c r="FX787">
        <v>110.7</v>
      </c>
      <c r="FY787">
        <v>63.75</v>
      </c>
      <c r="GA787" t="s">
        <v>6</v>
      </c>
      <c r="GD787">
        <v>0</v>
      </c>
      <c r="GF787">
        <v>-869721543</v>
      </c>
      <c r="GG787">
        <v>2</v>
      </c>
      <c r="GH787">
        <v>1</v>
      </c>
      <c r="GI787">
        <v>-2</v>
      </c>
      <c r="GJ787">
        <v>0</v>
      </c>
      <c r="GK787">
        <f>ROUND(R787*(S12)/100,2)</f>
        <v>0</v>
      </c>
      <c r="GL787">
        <f t="shared" si="900"/>
        <v>0</v>
      </c>
      <c r="GM787">
        <f t="shared" si="901"/>
        <v>19.989999999999998</v>
      </c>
      <c r="GN787">
        <f t="shared" si="902"/>
        <v>19.989999999999998</v>
      </c>
      <c r="GO787">
        <f t="shared" si="903"/>
        <v>0</v>
      </c>
      <c r="GP787">
        <f t="shared" si="904"/>
        <v>0</v>
      </c>
      <c r="GR787">
        <v>0</v>
      </c>
      <c r="GS787">
        <v>0</v>
      </c>
      <c r="GT787">
        <v>0</v>
      </c>
      <c r="GU787" t="s">
        <v>6</v>
      </c>
      <c r="GV787">
        <f t="shared" si="905"/>
        <v>0</v>
      </c>
      <c r="GW787">
        <v>1</v>
      </c>
      <c r="GX787">
        <f t="shared" si="906"/>
        <v>0</v>
      </c>
      <c r="HA787">
        <v>0</v>
      </c>
      <c r="HB787">
        <v>0</v>
      </c>
      <c r="IK787">
        <v>0</v>
      </c>
    </row>
    <row r="788" spans="1:255" x14ac:dyDescent="0.2">
      <c r="A788" s="2">
        <v>18</v>
      </c>
      <c r="B788" s="2">
        <v>1</v>
      </c>
      <c r="C788" s="2">
        <v>2157</v>
      </c>
      <c r="D788" s="2"/>
      <c r="E788" s="2" t="s">
        <v>838</v>
      </c>
      <c r="F788" s="2" t="s">
        <v>132</v>
      </c>
      <c r="G788" s="2" t="s">
        <v>133</v>
      </c>
      <c r="H788" s="2" t="s">
        <v>64</v>
      </c>
      <c r="I788" s="2">
        <f>I786*J788</f>
        <v>0.35863200000000001</v>
      </c>
      <c r="J788" s="2">
        <v>3.06</v>
      </c>
      <c r="K788" s="2"/>
      <c r="L788" s="2"/>
      <c r="M788" s="2"/>
      <c r="N788" s="2"/>
      <c r="O788" s="2">
        <f t="shared" si="868"/>
        <v>186.42</v>
      </c>
      <c r="P788" s="2">
        <f t="shared" si="869"/>
        <v>186.42</v>
      </c>
      <c r="Q788" s="2">
        <f t="shared" si="870"/>
        <v>0</v>
      </c>
      <c r="R788" s="2">
        <f t="shared" si="871"/>
        <v>0</v>
      </c>
      <c r="S788" s="2">
        <f t="shared" si="872"/>
        <v>0</v>
      </c>
      <c r="T788" s="2">
        <f t="shared" si="873"/>
        <v>0</v>
      </c>
      <c r="U788" s="2">
        <f t="shared" si="874"/>
        <v>0</v>
      </c>
      <c r="V788" s="2">
        <f t="shared" si="875"/>
        <v>0</v>
      </c>
      <c r="W788" s="2">
        <f t="shared" si="876"/>
        <v>0</v>
      </c>
      <c r="X788" s="2">
        <f t="shared" si="877"/>
        <v>0</v>
      </c>
      <c r="Y788" s="2">
        <f t="shared" si="878"/>
        <v>0</v>
      </c>
      <c r="Z788" s="2"/>
      <c r="AA788" s="2">
        <v>27721505</v>
      </c>
      <c r="AB788" s="2">
        <f t="shared" si="879"/>
        <v>519.79999999999995</v>
      </c>
      <c r="AC788" s="2">
        <f t="shared" ref="AC788:AC831" si="907">ROUND((ES788),2)</f>
        <v>519.79999999999995</v>
      </c>
      <c r="AD788" s="2">
        <f>ROUND((((ET788)-(EU788))+AE788),2)</f>
        <v>0</v>
      </c>
      <c r="AE788" s="2">
        <f>ROUND((EU788),2)</f>
        <v>0</v>
      </c>
      <c r="AF788" s="2">
        <f>ROUND((EV788),2)</f>
        <v>0</v>
      </c>
      <c r="AG788" s="2">
        <f t="shared" si="884"/>
        <v>0</v>
      </c>
      <c r="AH788" s="2">
        <f>(EW788)</f>
        <v>0</v>
      </c>
      <c r="AI788" s="2">
        <f>(EX788)</f>
        <v>0</v>
      </c>
      <c r="AJ788" s="2">
        <f t="shared" si="887"/>
        <v>0</v>
      </c>
      <c r="AK788" s="2">
        <v>519.79999999999995</v>
      </c>
      <c r="AL788" s="2">
        <v>519.79999999999995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111</v>
      </c>
      <c r="AU788" s="2">
        <v>64</v>
      </c>
      <c r="AV788" s="2">
        <v>1</v>
      </c>
      <c r="AW788" s="2">
        <v>1</v>
      </c>
      <c r="AX788" s="2"/>
      <c r="AY788" s="2"/>
      <c r="AZ788" s="2">
        <v>1</v>
      </c>
      <c r="BA788" s="2">
        <v>1</v>
      </c>
      <c r="BB788" s="2">
        <v>1</v>
      </c>
      <c r="BC788" s="2">
        <v>1</v>
      </c>
      <c r="BD788" s="2" t="s">
        <v>6</v>
      </c>
      <c r="BE788" s="2" t="s">
        <v>6</v>
      </c>
      <c r="BF788" s="2" t="s">
        <v>6</v>
      </c>
      <c r="BG788" s="2" t="s">
        <v>6</v>
      </c>
      <c r="BH788" s="2">
        <v>3</v>
      </c>
      <c r="BI788" s="2">
        <v>1</v>
      </c>
      <c r="BJ788" s="2" t="s">
        <v>134</v>
      </c>
      <c r="BK788" s="2"/>
      <c r="BL788" s="2"/>
      <c r="BM788" s="2">
        <v>11001</v>
      </c>
      <c r="BN788" s="2">
        <v>0</v>
      </c>
      <c r="BO788" s="2" t="s">
        <v>6</v>
      </c>
      <c r="BP788" s="2">
        <v>0</v>
      </c>
      <c r="BQ788" s="2">
        <v>2</v>
      </c>
      <c r="BR788" s="2">
        <v>0</v>
      </c>
      <c r="BS788" s="2">
        <v>1</v>
      </c>
      <c r="BT788" s="2">
        <v>1</v>
      </c>
      <c r="BU788" s="2">
        <v>1</v>
      </c>
      <c r="BV788" s="2">
        <v>1</v>
      </c>
      <c r="BW788" s="2">
        <v>1</v>
      </c>
      <c r="BX788" s="2">
        <v>1</v>
      </c>
      <c r="BY788" s="2" t="s">
        <v>6</v>
      </c>
      <c r="BZ788" s="2">
        <v>123</v>
      </c>
      <c r="CA788" s="2">
        <v>75</v>
      </c>
      <c r="CB788" s="2"/>
      <c r="CC788" s="2"/>
      <c r="CD788" s="2"/>
      <c r="CE788" s="2"/>
      <c r="CF788" s="2">
        <v>0</v>
      </c>
      <c r="CG788" s="2">
        <v>0</v>
      </c>
      <c r="CH788" s="2"/>
      <c r="CI788" s="2"/>
      <c r="CJ788" s="2"/>
      <c r="CK788" s="2"/>
      <c r="CL788" s="2"/>
      <c r="CM788" s="2">
        <v>0</v>
      </c>
      <c r="CN788" s="2" t="s">
        <v>1470</v>
      </c>
      <c r="CO788" s="2">
        <v>0</v>
      </c>
      <c r="CP788" s="2">
        <f t="shared" si="888"/>
        <v>186.42</v>
      </c>
      <c r="CQ788" s="2">
        <f t="shared" si="889"/>
        <v>519.79999999999995</v>
      </c>
      <c r="CR788" s="2">
        <f t="shared" si="890"/>
        <v>0</v>
      </c>
      <c r="CS788" s="2">
        <f t="shared" si="891"/>
        <v>0</v>
      </c>
      <c r="CT788" s="2">
        <f t="shared" si="892"/>
        <v>0</v>
      </c>
      <c r="CU788" s="2">
        <f t="shared" si="893"/>
        <v>0</v>
      </c>
      <c r="CV788" s="2">
        <f t="shared" si="894"/>
        <v>0</v>
      </c>
      <c r="CW788" s="2">
        <f t="shared" si="895"/>
        <v>0</v>
      </c>
      <c r="CX788" s="2">
        <f t="shared" si="896"/>
        <v>0</v>
      </c>
      <c r="CY788" s="2">
        <f t="shared" si="897"/>
        <v>0</v>
      </c>
      <c r="CZ788" s="2">
        <f t="shared" si="898"/>
        <v>0</v>
      </c>
      <c r="DA788" s="2"/>
      <c r="DB788" s="2"/>
      <c r="DC788" s="2" t="s">
        <v>6</v>
      </c>
      <c r="DD788" s="2" t="s">
        <v>6</v>
      </c>
      <c r="DE788" s="2" t="s">
        <v>6</v>
      </c>
      <c r="DF788" s="2" t="s">
        <v>6</v>
      </c>
      <c r="DG788" s="2" t="s">
        <v>6</v>
      </c>
      <c r="DH788" s="2" t="s">
        <v>6</v>
      </c>
      <c r="DI788" s="2" t="s">
        <v>6</v>
      </c>
      <c r="DJ788" s="2" t="s">
        <v>6</v>
      </c>
      <c r="DK788" s="2" t="s">
        <v>6</v>
      </c>
      <c r="DL788" s="2" t="s">
        <v>6</v>
      </c>
      <c r="DM788" s="2" t="s">
        <v>6</v>
      </c>
      <c r="DN788" s="2">
        <v>0</v>
      </c>
      <c r="DO788" s="2">
        <v>0</v>
      </c>
      <c r="DP788" s="2">
        <v>1</v>
      </c>
      <c r="DQ788" s="2">
        <v>1</v>
      </c>
      <c r="DR788" s="2"/>
      <c r="DS788" s="2"/>
      <c r="DT788" s="2"/>
      <c r="DU788" s="2">
        <v>1007</v>
      </c>
      <c r="DV788" s="2" t="s">
        <v>64</v>
      </c>
      <c r="DW788" s="2" t="s">
        <v>64</v>
      </c>
      <c r="DX788" s="2">
        <v>1</v>
      </c>
      <c r="DY788" s="2"/>
      <c r="DZ788" s="2"/>
      <c r="EA788" s="2"/>
      <c r="EB788" s="2"/>
      <c r="EC788" s="2"/>
      <c r="ED788" s="2"/>
      <c r="EE788" s="2">
        <v>27029024</v>
      </c>
      <c r="EF788" s="2">
        <v>2</v>
      </c>
      <c r="EG788" s="2" t="s">
        <v>23</v>
      </c>
      <c r="EH788" s="2">
        <v>0</v>
      </c>
      <c r="EI788" s="2" t="s">
        <v>6</v>
      </c>
      <c r="EJ788" s="2">
        <v>1</v>
      </c>
      <c r="EK788" s="2">
        <v>11001</v>
      </c>
      <c r="EL788" s="2" t="s">
        <v>200</v>
      </c>
      <c r="EM788" s="2" t="s">
        <v>201</v>
      </c>
      <c r="EN788" s="2"/>
      <c r="EO788" s="2" t="s">
        <v>106</v>
      </c>
      <c r="EP788" s="2"/>
      <c r="EQ788" s="2">
        <v>0</v>
      </c>
      <c r="ER788" s="2">
        <v>519.79999999999995</v>
      </c>
      <c r="ES788" s="2">
        <v>519.79999999999995</v>
      </c>
      <c r="ET788" s="2">
        <v>0</v>
      </c>
      <c r="EU788" s="2">
        <v>0</v>
      </c>
      <c r="EV788" s="2">
        <v>0</v>
      </c>
      <c r="EW788" s="2">
        <v>0</v>
      </c>
      <c r="EX788" s="2">
        <v>0</v>
      </c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>
        <v>0</v>
      </c>
      <c r="FR788" s="2">
        <f t="shared" si="899"/>
        <v>0</v>
      </c>
      <c r="FS788" s="2">
        <v>0</v>
      </c>
      <c r="FT788" s="2" t="s">
        <v>27</v>
      </c>
      <c r="FU788" s="2" t="s">
        <v>28</v>
      </c>
      <c r="FV788" s="2"/>
      <c r="FW788" s="2"/>
      <c r="FX788" s="2">
        <v>110.7</v>
      </c>
      <c r="FY788" s="2">
        <v>63.75</v>
      </c>
      <c r="FZ788" s="2"/>
      <c r="GA788" s="2" t="s">
        <v>6</v>
      </c>
      <c r="GB788" s="2"/>
      <c r="GC788" s="2"/>
      <c r="GD788" s="2">
        <v>0</v>
      </c>
      <c r="GE788" s="2"/>
      <c r="GF788" s="2">
        <v>519185539</v>
      </c>
      <c r="GG788" s="2">
        <v>2</v>
      </c>
      <c r="GH788" s="2">
        <v>1</v>
      </c>
      <c r="GI788" s="2">
        <v>-2</v>
      </c>
      <c r="GJ788" s="2">
        <v>0</v>
      </c>
      <c r="GK788" s="2">
        <f>ROUND(R788*(R12)/100,2)</f>
        <v>0</v>
      </c>
      <c r="GL788" s="2">
        <f t="shared" si="900"/>
        <v>0</v>
      </c>
      <c r="GM788" s="2">
        <f t="shared" si="901"/>
        <v>186.42</v>
      </c>
      <c r="GN788" s="2">
        <f t="shared" si="902"/>
        <v>186.42</v>
      </c>
      <c r="GO788" s="2">
        <f t="shared" si="903"/>
        <v>0</v>
      </c>
      <c r="GP788" s="2">
        <f t="shared" si="904"/>
        <v>0</v>
      </c>
      <c r="GQ788" s="2"/>
      <c r="GR788" s="2">
        <v>0</v>
      </c>
      <c r="GS788" s="2">
        <v>3</v>
      </c>
      <c r="GT788" s="2">
        <v>0</v>
      </c>
      <c r="GU788" s="2" t="s">
        <v>6</v>
      </c>
      <c r="GV788" s="2">
        <f t="shared" si="905"/>
        <v>0</v>
      </c>
      <c r="GW788" s="2">
        <v>1</v>
      </c>
      <c r="GX788" s="2">
        <f t="shared" si="906"/>
        <v>0</v>
      </c>
      <c r="GY788" s="2"/>
      <c r="GZ788" s="2"/>
      <c r="HA788" s="2">
        <v>0</v>
      </c>
      <c r="HB788" s="2">
        <v>0</v>
      </c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>
        <v>0</v>
      </c>
      <c r="IL788" s="2"/>
      <c r="IM788" s="2"/>
      <c r="IN788" s="2"/>
      <c r="IO788" s="2"/>
      <c r="IP788" s="2"/>
      <c r="IQ788" s="2"/>
      <c r="IR788" s="2"/>
      <c r="IS788" s="2"/>
      <c r="IT788" s="2"/>
      <c r="IU788" s="2"/>
    </row>
    <row r="789" spans="1:255" x14ac:dyDescent="0.2">
      <c r="A789">
        <v>18</v>
      </c>
      <c r="B789">
        <v>1</v>
      </c>
      <c r="C789">
        <v>2162</v>
      </c>
      <c r="E789" t="s">
        <v>838</v>
      </c>
      <c r="F789" t="s">
        <v>132</v>
      </c>
      <c r="G789" t="s">
        <v>133</v>
      </c>
      <c r="H789" t="s">
        <v>64</v>
      </c>
      <c r="I789">
        <f>I787*J789</f>
        <v>0.35863200000000001</v>
      </c>
      <c r="J789">
        <v>3.06</v>
      </c>
      <c r="O789">
        <f t="shared" si="868"/>
        <v>186.42</v>
      </c>
      <c r="P789">
        <f t="shared" si="869"/>
        <v>186.42</v>
      </c>
      <c r="Q789">
        <f t="shared" si="870"/>
        <v>0</v>
      </c>
      <c r="R789">
        <f t="shared" si="871"/>
        <v>0</v>
      </c>
      <c r="S789">
        <f t="shared" si="872"/>
        <v>0</v>
      </c>
      <c r="T789">
        <f t="shared" si="873"/>
        <v>0</v>
      </c>
      <c r="U789">
        <f t="shared" si="874"/>
        <v>0</v>
      </c>
      <c r="V789">
        <f t="shared" si="875"/>
        <v>0</v>
      </c>
      <c r="W789">
        <f t="shared" si="876"/>
        <v>0</v>
      </c>
      <c r="X789">
        <f t="shared" si="877"/>
        <v>0</v>
      </c>
      <c r="Y789">
        <f t="shared" si="878"/>
        <v>0</v>
      </c>
      <c r="AA789">
        <v>27721504</v>
      </c>
      <c r="AB789">
        <f t="shared" si="879"/>
        <v>519.79999999999995</v>
      </c>
      <c r="AC789">
        <f t="shared" si="907"/>
        <v>519.79999999999995</v>
      </c>
      <c r="AD789">
        <f>ROUND((((ET789)-(EU789))+AE789),2)</f>
        <v>0</v>
      </c>
      <c r="AE789">
        <f>ROUND((EU789),2)</f>
        <v>0</v>
      </c>
      <c r="AF789">
        <f>ROUND((EV789),2)</f>
        <v>0</v>
      </c>
      <c r="AG789">
        <f t="shared" si="884"/>
        <v>0</v>
      </c>
      <c r="AH789">
        <f>(EW789)</f>
        <v>0</v>
      </c>
      <c r="AI789">
        <f>(EX789)</f>
        <v>0</v>
      </c>
      <c r="AJ789">
        <f t="shared" si="887"/>
        <v>0</v>
      </c>
      <c r="AK789">
        <v>519.79999999999995</v>
      </c>
      <c r="AL789">
        <v>519.79999999999995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111</v>
      </c>
      <c r="AU789">
        <v>64</v>
      </c>
      <c r="AV789">
        <v>1</v>
      </c>
      <c r="AW789">
        <v>1</v>
      </c>
      <c r="AZ789">
        <v>1</v>
      </c>
      <c r="BA789">
        <v>1</v>
      </c>
      <c r="BB789">
        <v>1</v>
      </c>
      <c r="BC789">
        <v>1</v>
      </c>
      <c r="BD789" t="s">
        <v>6</v>
      </c>
      <c r="BE789" t="s">
        <v>6</v>
      </c>
      <c r="BF789" t="s">
        <v>6</v>
      </c>
      <c r="BG789" t="s">
        <v>6</v>
      </c>
      <c r="BH789">
        <v>3</v>
      </c>
      <c r="BI789">
        <v>1</v>
      </c>
      <c r="BJ789" t="s">
        <v>134</v>
      </c>
      <c r="BM789">
        <v>11001</v>
      </c>
      <c r="BN789">
        <v>0</v>
      </c>
      <c r="BO789" t="s">
        <v>6</v>
      </c>
      <c r="BP789">
        <v>0</v>
      </c>
      <c r="BQ789">
        <v>2</v>
      </c>
      <c r="BR789">
        <v>0</v>
      </c>
      <c r="BS789">
        <v>1</v>
      </c>
      <c r="BT789">
        <v>1</v>
      </c>
      <c r="BU789">
        <v>1</v>
      </c>
      <c r="BV789">
        <v>1</v>
      </c>
      <c r="BW789">
        <v>1</v>
      </c>
      <c r="BX789">
        <v>1</v>
      </c>
      <c r="BY789" t="s">
        <v>6</v>
      </c>
      <c r="BZ789">
        <v>123</v>
      </c>
      <c r="CA789">
        <v>75</v>
      </c>
      <c r="CF789">
        <v>0</v>
      </c>
      <c r="CG789">
        <v>0</v>
      </c>
      <c r="CM789">
        <v>0</v>
      </c>
      <c r="CN789" t="s">
        <v>1470</v>
      </c>
      <c r="CO789">
        <v>0</v>
      </c>
      <c r="CP789">
        <f t="shared" si="888"/>
        <v>186.42</v>
      </c>
      <c r="CQ789">
        <f t="shared" si="889"/>
        <v>519.79999999999995</v>
      </c>
      <c r="CR789">
        <f t="shared" si="890"/>
        <v>0</v>
      </c>
      <c r="CS789">
        <f t="shared" si="891"/>
        <v>0</v>
      </c>
      <c r="CT789">
        <f t="shared" si="892"/>
        <v>0</v>
      </c>
      <c r="CU789">
        <f t="shared" si="893"/>
        <v>0</v>
      </c>
      <c r="CV789">
        <f t="shared" si="894"/>
        <v>0</v>
      </c>
      <c r="CW789">
        <f t="shared" si="895"/>
        <v>0</v>
      </c>
      <c r="CX789">
        <f t="shared" si="896"/>
        <v>0</v>
      </c>
      <c r="CY789">
        <f t="shared" si="897"/>
        <v>0</v>
      </c>
      <c r="CZ789">
        <f t="shared" si="898"/>
        <v>0</v>
      </c>
      <c r="DC789" t="s">
        <v>6</v>
      </c>
      <c r="DD789" t="s">
        <v>6</v>
      </c>
      <c r="DE789" t="s">
        <v>6</v>
      </c>
      <c r="DF789" t="s">
        <v>6</v>
      </c>
      <c r="DG789" t="s">
        <v>6</v>
      </c>
      <c r="DH789" t="s">
        <v>6</v>
      </c>
      <c r="DI789" t="s">
        <v>6</v>
      </c>
      <c r="DJ789" t="s">
        <v>6</v>
      </c>
      <c r="DK789" t="s">
        <v>6</v>
      </c>
      <c r="DL789" t="s">
        <v>6</v>
      </c>
      <c r="DM789" t="s">
        <v>6</v>
      </c>
      <c r="DN789">
        <v>0</v>
      </c>
      <c r="DO789">
        <v>0</v>
      </c>
      <c r="DP789">
        <v>1</v>
      </c>
      <c r="DQ789">
        <v>1</v>
      </c>
      <c r="DU789">
        <v>1007</v>
      </c>
      <c r="DV789" t="s">
        <v>64</v>
      </c>
      <c r="DW789" t="s">
        <v>64</v>
      </c>
      <c r="DX789">
        <v>1</v>
      </c>
      <c r="EE789">
        <v>27029024</v>
      </c>
      <c r="EF789">
        <v>2</v>
      </c>
      <c r="EG789" t="s">
        <v>23</v>
      </c>
      <c r="EH789">
        <v>0</v>
      </c>
      <c r="EI789" t="s">
        <v>6</v>
      </c>
      <c r="EJ789">
        <v>1</v>
      </c>
      <c r="EK789">
        <v>11001</v>
      </c>
      <c r="EL789" t="s">
        <v>200</v>
      </c>
      <c r="EM789" t="s">
        <v>201</v>
      </c>
      <c r="EO789" t="s">
        <v>106</v>
      </c>
      <c r="EQ789">
        <v>0</v>
      </c>
      <c r="ER789">
        <v>519.79999999999995</v>
      </c>
      <c r="ES789">
        <v>519.79999999999995</v>
      </c>
      <c r="ET789">
        <v>0</v>
      </c>
      <c r="EU789">
        <v>0</v>
      </c>
      <c r="EV789">
        <v>0</v>
      </c>
      <c r="EW789">
        <v>0</v>
      </c>
      <c r="EX789">
        <v>0</v>
      </c>
      <c r="FQ789">
        <v>0</v>
      </c>
      <c r="FR789">
        <f t="shared" si="899"/>
        <v>0</v>
      </c>
      <c r="FS789">
        <v>0</v>
      </c>
      <c r="FT789" t="s">
        <v>27</v>
      </c>
      <c r="FU789" t="s">
        <v>28</v>
      </c>
      <c r="FX789">
        <v>110.7</v>
      </c>
      <c r="FY789">
        <v>63.75</v>
      </c>
      <c r="GA789" t="s">
        <v>6</v>
      </c>
      <c r="GD789">
        <v>0</v>
      </c>
      <c r="GF789">
        <v>519185539</v>
      </c>
      <c r="GG789">
        <v>2</v>
      </c>
      <c r="GH789">
        <v>1</v>
      </c>
      <c r="GI789">
        <v>-2</v>
      </c>
      <c r="GJ789">
        <v>0</v>
      </c>
      <c r="GK789">
        <f>ROUND(R789*(S12)/100,2)</f>
        <v>0</v>
      </c>
      <c r="GL789">
        <f t="shared" si="900"/>
        <v>0</v>
      </c>
      <c r="GM789">
        <f t="shared" si="901"/>
        <v>186.42</v>
      </c>
      <c r="GN789">
        <f t="shared" si="902"/>
        <v>186.42</v>
      </c>
      <c r="GO789">
        <f t="shared" si="903"/>
        <v>0</v>
      </c>
      <c r="GP789">
        <f t="shared" si="904"/>
        <v>0</v>
      </c>
      <c r="GR789">
        <v>0</v>
      </c>
      <c r="GS789">
        <v>0</v>
      </c>
      <c r="GT789">
        <v>0</v>
      </c>
      <c r="GU789" t="s">
        <v>6</v>
      </c>
      <c r="GV789">
        <f t="shared" si="905"/>
        <v>0</v>
      </c>
      <c r="GW789">
        <v>1</v>
      </c>
      <c r="GX789">
        <f t="shared" si="906"/>
        <v>0</v>
      </c>
      <c r="HA789">
        <v>0</v>
      </c>
      <c r="HB789">
        <v>0</v>
      </c>
      <c r="IK789">
        <v>0</v>
      </c>
    </row>
    <row r="790" spans="1:255" x14ac:dyDescent="0.2">
      <c r="A790" s="2">
        <v>17</v>
      </c>
      <c r="B790" s="2">
        <v>1</v>
      </c>
      <c r="C790" s="2">
        <f>ROW(SmtRes!A2170)</f>
        <v>2170</v>
      </c>
      <c r="D790" s="2">
        <f>ROW(EtalonRes!A2166)</f>
        <v>2166</v>
      </c>
      <c r="E790" s="2" t="s">
        <v>839</v>
      </c>
      <c r="F790" s="2" t="s">
        <v>328</v>
      </c>
      <c r="G790" s="2" t="s">
        <v>329</v>
      </c>
      <c r="H790" s="2" t="s">
        <v>32</v>
      </c>
      <c r="I790" s="2">
        <f>ROUND(26.98/100,9)</f>
        <v>0.26979999999999998</v>
      </c>
      <c r="J790" s="2">
        <v>0</v>
      </c>
      <c r="K790" s="2"/>
      <c r="L790" s="2"/>
      <c r="M790" s="2"/>
      <c r="N790" s="2"/>
      <c r="O790" s="2">
        <f t="shared" si="868"/>
        <v>92.06</v>
      </c>
      <c r="P790" s="2">
        <f t="shared" si="869"/>
        <v>0.33</v>
      </c>
      <c r="Q790" s="2">
        <f t="shared" si="870"/>
        <v>5.74</v>
      </c>
      <c r="R790" s="2">
        <f t="shared" si="871"/>
        <v>3.4</v>
      </c>
      <c r="S790" s="2">
        <f t="shared" si="872"/>
        <v>85.99</v>
      </c>
      <c r="T790" s="2">
        <f t="shared" si="873"/>
        <v>0</v>
      </c>
      <c r="U790" s="2">
        <f t="shared" si="874"/>
        <v>10.0806723</v>
      </c>
      <c r="V790" s="2">
        <f t="shared" si="875"/>
        <v>0.31364249999999999</v>
      </c>
      <c r="W790" s="2">
        <f t="shared" si="876"/>
        <v>0</v>
      </c>
      <c r="X790" s="2">
        <f t="shared" si="877"/>
        <v>84.92</v>
      </c>
      <c r="Y790" s="2">
        <f t="shared" si="878"/>
        <v>42.01</v>
      </c>
      <c r="Z790" s="2"/>
      <c r="AA790" s="2">
        <v>27721505</v>
      </c>
      <c r="AB790" s="2">
        <f t="shared" si="879"/>
        <v>341.24</v>
      </c>
      <c r="AC790" s="2">
        <f t="shared" si="907"/>
        <v>1.24</v>
      </c>
      <c r="AD790" s="2">
        <f>ROUND(((((ET790*1.25))-((EU790*1.25)))+AE790),2)</f>
        <v>21.29</v>
      </c>
      <c r="AE790" s="2">
        <f>ROUND(((EU790*1.25)),2)</f>
        <v>12.6</v>
      </c>
      <c r="AF790" s="2">
        <f>ROUND(((EV790*1.15)),2)</f>
        <v>318.70999999999998</v>
      </c>
      <c r="AG790" s="2">
        <f t="shared" si="884"/>
        <v>0</v>
      </c>
      <c r="AH790" s="2">
        <f>((EW790*1.15))</f>
        <v>37.363500000000002</v>
      </c>
      <c r="AI790" s="2">
        <f>((EX790*1.25))</f>
        <v>1.1625000000000001</v>
      </c>
      <c r="AJ790" s="2">
        <f t="shared" si="887"/>
        <v>0</v>
      </c>
      <c r="AK790" s="2">
        <v>295.41000000000003</v>
      </c>
      <c r="AL790" s="2">
        <v>1.24</v>
      </c>
      <c r="AM790" s="2">
        <v>17.03</v>
      </c>
      <c r="AN790" s="2">
        <v>10.08</v>
      </c>
      <c r="AO790" s="2">
        <v>277.14</v>
      </c>
      <c r="AP790" s="2">
        <v>0</v>
      </c>
      <c r="AQ790" s="2">
        <v>32.49</v>
      </c>
      <c r="AR790" s="2">
        <v>0.93</v>
      </c>
      <c r="AS790" s="2">
        <v>0</v>
      </c>
      <c r="AT790" s="2">
        <v>95</v>
      </c>
      <c r="AU790" s="2">
        <v>47</v>
      </c>
      <c r="AV790" s="2">
        <v>1</v>
      </c>
      <c r="AW790" s="2">
        <v>1</v>
      </c>
      <c r="AX790" s="2"/>
      <c r="AY790" s="2"/>
      <c r="AZ790" s="2">
        <v>1</v>
      </c>
      <c r="BA790" s="2">
        <v>1</v>
      </c>
      <c r="BB790" s="2">
        <v>1</v>
      </c>
      <c r="BC790" s="2">
        <v>1</v>
      </c>
      <c r="BD790" s="2" t="s">
        <v>6</v>
      </c>
      <c r="BE790" s="2" t="s">
        <v>6</v>
      </c>
      <c r="BF790" s="2" t="s">
        <v>6</v>
      </c>
      <c r="BG790" s="2" t="s">
        <v>6</v>
      </c>
      <c r="BH790" s="2">
        <v>0</v>
      </c>
      <c r="BI790" s="2">
        <v>1</v>
      </c>
      <c r="BJ790" s="2" t="s">
        <v>330</v>
      </c>
      <c r="BK790" s="2"/>
      <c r="BL790" s="2"/>
      <c r="BM790" s="2">
        <v>15001</v>
      </c>
      <c r="BN790" s="2">
        <v>0</v>
      </c>
      <c r="BO790" s="2" t="s">
        <v>6</v>
      </c>
      <c r="BP790" s="2">
        <v>0</v>
      </c>
      <c r="BQ790" s="2">
        <v>2</v>
      </c>
      <c r="BR790" s="2">
        <v>0</v>
      </c>
      <c r="BS790" s="2">
        <v>1</v>
      </c>
      <c r="BT790" s="2">
        <v>1</v>
      </c>
      <c r="BU790" s="2">
        <v>1</v>
      </c>
      <c r="BV790" s="2">
        <v>1</v>
      </c>
      <c r="BW790" s="2">
        <v>1</v>
      </c>
      <c r="BX790" s="2">
        <v>1</v>
      </c>
      <c r="BY790" s="2" t="s">
        <v>6</v>
      </c>
      <c r="BZ790" s="2">
        <v>105</v>
      </c>
      <c r="CA790" s="2">
        <v>55</v>
      </c>
      <c r="CB790" s="2"/>
      <c r="CC790" s="2"/>
      <c r="CD790" s="2"/>
      <c r="CE790" s="2"/>
      <c r="CF790" s="2">
        <v>0</v>
      </c>
      <c r="CG790" s="2">
        <v>0</v>
      </c>
      <c r="CH790" s="2"/>
      <c r="CI790" s="2"/>
      <c r="CJ790" s="2"/>
      <c r="CK790" s="2"/>
      <c r="CL790" s="2"/>
      <c r="CM790" s="2">
        <v>0</v>
      </c>
      <c r="CN790" s="2" t="s">
        <v>1470</v>
      </c>
      <c r="CO790" s="2">
        <v>0</v>
      </c>
      <c r="CP790" s="2">
        <f t="shared" si="888"/>
        <v>92.06</v>
      </c>
      <c r="CQ790" s="2">
        <f t="shared" si="889"/>
        <v>1.24</v>
      </c>
      <c r="CR790" s="2">
        <f t="shared" si="890"/>
        <v>21.29</v>
      </c>
      <c r="CS790" s="2">
        <f t="shared" si="891"/>
        <v>12.6</v>
      </c>
      <c r="CT790" s="2">
        <f t="shared" si="892"/>
        <v>318.70999999999998</v>
      </c>
      <c r="CU790" s="2">
        <f t="shared" si="893"/>
        <v>0</v>
      </c>
      <c r="CV790" s="2">
        <f t="shared" si="894"/>
        <v>37.363500000000002</v>
      </c>
      <c r="CW790" s="2">
        <f t="shared" si="895"/>
        <v>1.1625000000000001</v>
      </c>
      <c r="CX790" s="2">
        <f t="shared" si="896"/>
        <v>0</v>
      </c>
      <c r="CY790" s="2">
        <f t="shared" si="897"/>
        <v>84.92049999999999</v>
      </c>
      <c r="CZ790" s="2">
        <f t="shared" si="898"/>
        <v>42.013300000000001</v>
      </c>
      <c r="DA790" s="2"/>
      <c r="DB790" s="2"/>
      <c r="DC790" s="2" t="s">
        <v>6</v>
      </c>
      <c r="DD790" s="2" t="s">
        <v>6</v>
      </c>
      <c r="DE790" s="2" t="s">
        <v>102</v>
      </c>
      <c r="DF790" s="2" t="s">
        <v>102</v>
      </c>
      <c r="DG790" s="2" t="s">
        <v>103</v>
      </c>
      <c r="DH790" s="2" t="s">
        <v>6</v>
      </c>
      <c r="DI790" s="2" t="s">
        <v>103</v>
      </c>
      <c r="DJ790" s="2" t="s">
        <v>102</v>
      </c>
      <c r="DK790" s="2" t="s">
        <v>6</v>
      </c>
      <c r="DL790" s="2" t="s">
        <v>6</v>
      </c>
      <c r="DM790" s="2" t="s">
        <v>6</v>
      </c>
      <c r="DN790" s="2">
        <v>0</v>
      </c>
      <c r="DO790" s="2">
        <v>0</v>
      </c>
      <c r="DP790" s="2">
        <v>1</v>
      </c>
      <c r="DQ790" s="2">
        <v>1</v>
      </c>
      <c r="DR790" s="2"/>
      <c r="DS790" s="2"/>
      <c r="DT790" s="2"/>
      <c r="DU790" s="2">
        <v>1005</v>
      </c>
      <c r="DV790" s="2" t="s">
        <v>32</v>
      </c>
      <c r="DW790" s="2" t="s">
        <v>32</v>
      </c>
      <c r="DX790" s="2">
        <v>100</v>
      </c>
      <c r="DY790" s="2"/>
      <c r="DZ790" s="2"/>
      <c r="EA790" s="2"/>
      <c r="EB790" s="2"/>
      <c r="EC790" s="2"/>
      <c r="ED790" s="2"/>
      <c r="EE790" s="2">
        <v>27029049</v>
      </c>
      <c r="EF790" s="2">
        <v>2</v>
      </c>
      <c r="EG790" s="2" t="s">
        <v>23</v>
      </c>
      <c r="EH790" s="2">
        <v>0</v>
      </c>
      <c r="EI790" s="2" t="s">
        <v>6</v>
      </c>
      <c r="EJ790" s="2">
        <v>1</v>
      </c>
      <c r="EK790" s="2">
        <v>15001</v>
      </c>
      <c r="EL790" s="2" t="s">
        <v>24</v>
      </c>
      <c r="EM790" s="2" t="s">
        <v>25</v>
      </c>
      <c r="EN790" s="2"/>
      <c r="EO790" s="2" t="s">
        <v>106</v>
      </c>
      <c r="EP790" s="2"/>
      <c r="EQ790" s="2">
        <v>0</v>
      </c>
      <c r="ER790" s="2">
        <v>295.41000000000003</v>
      </c>
      <c r="ES790" s="2">
        <v>1.24</v>
      </c>
      <c r="ET790" s="2">
        <v>17.03</v>
      </c>
      <c r="EU790" s="2">
        <v>10.08</v>
      </c>
      <c r="EV790" s="2">
        <v>277.14</v>
      </c>
      <c r="EW790" s="2">
        <v>32.49</v>
      </c>
      <c r="EX790" s="2">
        <v>0.93</v>
      </c>
      <c r="EY790" s="2">
        <v>0</v>
      </c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>
        <v>0</v>
      </c>
      <c r="FR790" s="2">
        <f t="shared" si="899"/>
        <v>0</v>
      </c>
      <c r="FS790" s="2">
        <v>0</v>
      </c>
      <c r="FT790" s="2" t="s">
        <v>27</v>
      </c>
      <c r="FU790" s="2" t="s">
        <v>28</v>
      </c>
      <c r="FV790" s="2"/>
      <c r="FW790" s="2"/>
      <c r="FX790" s="2">
        <v>94.5</v>
      </c>
      <c r="FY790" s="2">
        <v>46.75</v>
      </c>
      <c r="FZ790" s="2"/>
      <c r="GA790" s="2" t="s">
        <v>6</v>
      </c>
      <c r="GB790" s="2"/>
      <c r="GC790" s="2"/>
      <c r="GD790" s="2">
        <v>0</v>
      </c>
      <c r="GE790" s="2"/>
      <c r="GF790" s="2">
        <v>-357803777</v>
      </c>
      <c r="GG790" s="2">
        <v>2</v>
      </c>
      <c r="GH790" s="2">
        <v>1</v>
      </c>
      <c r="GI790" s="2">
        <v>-2</v>
      </c>
      <c r="GJ790" s="2">
        <v>0</v>
      </c>
      <c r="GK790" s="2">
        <f>ROUND(R790*(R12)/100,2)</f>
        <v>0</v>
      </c>
      <c r="GL790" s="2">
        <f t="shared" si="900"/>
        <v>0</v>
      </c>
      <c r="GM790" s="2">
        <f t="shared" si="901"/>
        <v>218.99</v>
      </c>
      <c r="GN790" s="2">
        <f t="shared" si="902"/>
        <v>218.99</v>
      </c>
      <c r="GO790" s="2">
        <f t="shared" si="903"/>
        <v>0</v>
      </c>
      <c r="GP790" s="2">
        <f t="shared" si="904"/>
        <v>0</v>
      </c>
      <c r="GQ790" s="2"/>
      <c r="GR790" s="2">
        <v>0</v>
      </c>
      <c r="GS790" s="2">
        <v>3</v>
      </c>
      <c r="GT790" s="2">
        <v>0</v>
      </c>
      <c r="GU790" s="2" t="s">
        <v>6</v>
      </c>
      <c r="GV790" s="2">
        <f t="shared" si="905"/>
        <v>0</v>
      </c>
      <c r="GW790" s="2">
        <v>1</v>
      </c>
      <c r="GX790" s="2">
        <f t="shared" si="906"/>
        <v>0</v>
      </c>
      <c r="GY790" s="2"/>
      <c r="GZ790" s="2"/>
      <c r="HA790" s="2">
        <v>0</v>
      </c>
      <c r="HB790" s="2">
        <v>0</v>
      </c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>
        <v>0</v>
      </c>
      <c r="IL790" s="2"/>
      <c r="IM790" s="2"/>
      <c r="IN790" s="2"/>
      <c r="IO790" s="2"/>
      <c r="IP790" s="2"/>
      <c r="IQ790" s="2"/>
      <c r="IR790" s="2"/>
      <c r="IS790" s="2"/>
      <c r="IT790" s="2"/>
      <c r="IU790" s="2"/>
    </row>
    <row r="791" spans="1:255" x14ac:dyDescent="0.2">
      <c r="A791">
        <v>17</v>
      </c>
      <c r="B791">
        <v>1</v>
      </c>
      <c r="C791">
        <f>ROW(SmtRes!A2178)</f>
        <v>2178</v>
      </c>
      <c r="D791">
        <f>ROW(EtalonRes!A2174)</f>
        <v>2174</v>
      </c>
      <c r="E791" t="s">
        <v>839</v>
      </c>
      <c r="F791" t="s">
        <v>328</v>
      </c>
      <c r="G791" t="s">
        <v>329</v>
      </c>
      <c r="H791" t="s">
        <v>32</v>
      </c>
      <c r="I791">
        <f>ROUND(26.98/100,9)</f>
        <v>0.26979999999999998</v>
      </c>
      <c r="J791">
        <v>0</v>
      </c>
      <c r="O791">
        <f t="shared" si="868"/>
        <v>92.06</v>
      </c>
      <c r="P791">
        <f t="shared" si="869"/>
        <v>0.33</v>
      </c>
      <c r="Q791">
        <f t="shared" si="870"/>
        <v>5.74</v>
      </c>
      <c r="R791">
        <f t="shared" si="871"/>
        <v>3.4</v>
      </c>
      <c r="S791">
        <f t="shared" si="872"/>
        <v>85.99</v>
      </c>
      <c r="T791">
        <f t="shared" si="873"/>
        <v>0</v>
      </c>
      <c r="U791">
        <f t="shared" si="874"/>
        <v>10.0806723</v>
      </c>
      <c r="V791">
        <f t="shared" si="875"/>
        <v>0.31364249999999999</v>
      </c>
      <c r="W791">
        <f t="shared" si="876"/>
        <v>0</v>
      </c>
      <c r="X791">
        <f t="shared" si="877"/>
        <v>84.92</v>
      </c>
      <c r="Y791">
        <f t="shared" si="878"/>
        <v>42.01</v>
      </c>
      <c r="AA791">
        <v>27721504</v>
      </c>
      <c r="AB791">
        <f t="shared" si="879"/>
        <v>341.24</v>
      </c>
      <c r="AC791">
        <f t="shared" si="907"/>
        <v>1.24</v>
      </c>
      <c r="AD791">
        <f>ROUND(((((ET791*1.25))-((EU791*1.25)))+AE791),2)</f>
        <v>21.29</v>
      </c>
      <c r="AE791">
        <f>ROUND(((EU791*1.25)),2)</f>
        <v>12.6</v>
      </c>
      <c r="AF791">
        <f>ROUND(((EV791*1.15)),2)</f>
        <v>318.70999999999998</v>
      </c>
      <c r="AG791">
        <f t="shared" si="884"/>
        <v>0</v>
      </c>
      <c r="AH791">
        <f>((EW791*1.15))</f>
        <v>37.363500000000002</v>
      </c>
      <c r="AI791">
        <f>((EX791*1.25))</f>
        <v>1.1625000000000001</v>
      </c>
      <c r="AJ791">
        <f t="shared" si="887"/>
        <v>0</v>
      </c>
      <c r="AK791">
        <v>295.41000000000003</v>
      </c>
      <c r="AL791">
        <v>1.24</v>
      </c>
      <c r="AM791">
        <v>17.03</v>
      </c>
      <c r="AN791">
        <v>10.08</v>
      </c>
      <c r="AO791">
        <v>277.14</v>
      </c>
      <c r="AP791">
        <v>0</v>
      </c>
      <c r="AQ791">
        <v>32.49</v>
      </c>
      <c r="AR791">
        <v>0.93</v>
      </c>
      <c r="AS791">
        <v>0</v>
      </c>
      <c r="AT791">
        <v>95</v>
      </c>
      <c r="AU791">
        <v>47</v>
      </c>
      <c r="AV791">
        <v>1</v>
      </c>
      <c r="AW791">
        <v>1</v>
      </c>
      <c r="AZ791">
        <v>1</v>
      </c>
      <c r="BA791">
        <v>1</v>
      </c>
      <c r="BB791">
        <v>1</v>
      </c>
      <c r="BC791">
        <v>1</v>
      </c>
      <c r="BD791" t="s">
        <v>6</v>
      </c>
      <c r="BE791" t="s">
        <v>6</v>
      </c>
      <c r="BF791" t="s">
        <v>6</v>
      </c>
      <c r="BG791" t="s">
        <v>6</v>
      </c>
      <c r="BH791">
        <v>0</v>
      </c>
      <c r="BI791">
        <v>1</v>
      </c>
      <c r="BJ791" t="s">
        <v>330</v>
      </c>
      <c r="BM791">
        <v>15001</v>
      </c>
      <c r="BN791">
        <v>0</v>
      </c>
      <c r="BO791" t="s">
        <v>6</v>
      </c>
      <c r="BP791">
        <v>0</v>
      </c>
      <c r="BQ791">
        <v>2</v>
      </c>
      <c r="BR791">
        <v>0</v>
      </c>
      <c r="BS791">
        <v>1</v>
      </c>
      <c r="BT791">
        <v>1</v>
      </c>
      <c r="BU791">
        <v>1</v>
      </c>
      <c r="BV791">
        <v>1</v>
      </c>
      <c r="BW791">
        <v>1</v>
      </c>
      <c r="BX791">
        <v>1</v>
      </c>
      <c r="BY791" t="s">
        <v>6</v>
      </c>
      <c r="BZ791">
        <v>105</v>
      </c>
      <c r="CA791">
        <v>55</v>
      </c>
      <c r="CF791">
        <v>0</v>
      </c>
      <c r="CG791">
        <v>0</v>
      </c>
      <c r="CM791">
        <v>0</v>
      </c>
      <c r="CN791" t="s">
        <v>1470</v>
      </c>
      <c r="CO791">
        <v>0</v>
      </c>
      <c r="CP791">
        <f t="shared" si="888"/>
        <v>92.06</v>
      </c>
      <c r="CQ791">
        <f t="shared" si="889"/>
        <v>1.24</v>
      </c>
      <c r="CR791">
        <f t="shared" si="890"/>
        <v>21.29</v>
      </c>
      <c r="CS791">
        <f t="shared" si="891"/>
        <v>12.6</v>
      </c>
      <c r="CT791">
        <f t="shared" si="892"/>
        <v>318.70999999999998</v>
      </c>
      <c r="CU791">
        <f t="shared" si="893"/>
        <v>0</v>
      </c>
      <c r="CV791">
        <f t="shared" si="894"/>
        <v>37.363500000000002</v>
      </c>
      <c r="CW791">
        <f t="shared" si="895"/>
        <v>1.1625000000000001</v>
      </c>
      <c r="CX791">
        <f t="shared" si="896"/>
        <v>0</v>
      </c>
      <c r="CY791">
        <f t="shared" si="897"/>
        <v>84.92049999999999</v>
      </c>
      <c r="CZ791">
        <f t="shared" si="898"/>
        <v>42.013300000000001</v>
      </c>
      <c r="DC791" t="s">
        <v>6</v>
      </c>
      <c r="DD791" t="s">
        <v>6</v>
      </c>
      <c r="DE791" t="s">
        <v>102</v>
      </c>
      <c r="DF791" t="s">
        <v>102</v>
      </c>
      <c r="DG791" t="s">
        <v>103</v>
      </c>
      <c r="DH791" t="s">
        <v>6</v>
      </c>
      <c r="DI791" t="s">
        <v>103</v>
      </c>
      <c r="DJ791" t="s">
        <v>102</v>
      </c>
      <c r="DK791" t="s">
        <v>6</v>
      </c>
      <c r="DL791" t="s">
        <v>6</v>
      </c>
      <c r="DM791" t="s">
        <v>6</v>
      </c>
      <c r="DN791">
        <v>0</v>
      </c>
      <c r="DO791">
        <v>0</v>
      </c>
      <c r="DP791">
        <v>1</v>
      </c>
      <c r="DQ791">
        <v>1</v>
      </c>
      <c r="DU791">
        <v>1005</v>
      </c>
      <c r="DV791" t="s">
        <v>32</v>
      </c>
      <c r="DW791" t="s">
        <v>32</v>
      </c>
      <c r="DX791">
        <v>100</v>
      </c>
      <c r="EE791">
        <v>27029049</v>
      </c>
      <c r="EF791">
        <v>2</v>
      </c>
      <c r="EG791" t="s">
        <v>23</v>
      </c>
      <c r="EH791">
        <v>0</v>
      </c>
      <c r="EI791" t="s">
        <v>6</v>
      </c>
      <c r="EJ791">
        <v>1</v>
      </c>
      <c r="EK791">
        <v>15001</v>
      </c>
      <c r="EL791" t="s">
        <v>24</v>
      </c>
      <c r="EM791" t="s">
        <v>25</v>
      </c>
      <c r="EO791" t="s">
        <v>106</v>
      </c>
      <c r="EQ791">
        <v>0</v>
      </c>
      <c r="ER791">
        <v>295.41000000000003</v>
      </c>
      <c r="ES791">
        <v>1.24</v>
      </c>
      <c r="ET791">
        <v>17.03</v>
      </c>
      <c r="EU791">
        <v>10.08</v>
      </c>
      <c r="EV791">
        <v>277.14</v>
      </c>
      <c r="EW791">
        <v>32.49</v>
      </c>
      <c r="EX791">
        <v>0.93</v>
      </c>
      <c r="EY791">
        <v>0</v>
      </c>
      <c r="FQ791">
        <v>0</v>
      </c>
      <c r="FR791">
        <f t="shared" si="899"/>
        <v>0</v>
      </c>
      <c r="FS791">
        <v>0</v>
      </c>
      <c r="FT791" t="s">
        <v>27</v>
      </c>
      <c r="FU791" t="s">
        <v>28</v>
      </c>
      <c r="FX791">
        <v>94.5</v>
      </c>
      <c r="FY791">
        <v>46.75</v>
      </c>
      <c r="GA791" t="s">
        <v>6</v>
      </c>
      <c r="GD791">
        <v>0</v>
      </c>
      <c r="GF791">
        <v>-357803777</v>
      </c>
      <c r="GG791">
        <v>2</v>
      </c>
      <c r="GH791">
        <v>1</v>
      </c>
      <c r="GI791">
        <v>-2</v>
      </c>
      <c r="GJ791">
        <v>0</v>
      </c>
      <c r="GK791">
        <f>ROUND(R791*(S12)/100,2)</f>
        <v>0</v>
      </c>
      <c r="GL791">
        <f t="shared" si="900"/>
        <v>0</v>
      </c>
      <c r="GM791">
        <f t="shared" si="901"/>
        <v>218.99</v>
      </c>
      <c r="GN791">
        <f t="shared" si="902"/>
        <v>218.99</v>
      </c>
      <c r="GO791">
        <f t="shared" si="903"/>
        <v>0</v>
      </c>
      <c r="GP791">
        <f t="shared" si="904"/>
        <v>0</v>
      </c>
      <c r="GR791">
        <v>0</v>
      </c>
      <c r="GS791">
        <v>0</v>
      </c>
      <c r="GT791">
        <v>0</v>
      </c>
      <c r="GU791" t="s">
        <v>6</v>
      </c>
      <c r="GV791">
        <f t="shared" si="905"/>
        <v>0</v>
      </c>
      <c r="GW791">
        <v>1</v>
      </c>
      <c r="GX791">
        <f t="shared" si="906"/>
        <v>0</v>
      </c>
      <c r="HA791">
        <v>0</v>
      </c>
      <c r="HB791">
        <v>0</v>
      </c>
      <c r="IK791">
        <v>0</v>
      </c>
    </row>
    <row r="792" spans="1:255" x14ac:dyDescent="0.2">
      <c r="A792" s="2">
        <v>18</v>
      </c>
      <c r="B792" s="2">
        <v>1</v>
      </c>
      <c r="C792" s="2">
        <v>2169</v>
      </c>
      <c r="D792" s="2"/>
      <c r="E792" s="2" t="s">
        <v>840</v>
      </c>
      <c r="F792" s="2" t="s">
        <v>332</v>
      </c>
      <c r="G792" s="2" t="s">
        <v>333</v>
      </c>
      <c r="H792" s="2" t="s">
        <v>178</v>
      </c>
      <c r="I792" s="2">
        <f>I790*J792</f>
        <v>229.33</v>
      </c>
      <c r="J792" s="2">
        <v>850.00000000000011</v>
      </c>
      <c r="K792" s="2"/>
      <c r="L792" s="2"/>
      <c r="M792" s="2"/>
      <c r="N792" s="2"/>
      <c r="O792" s="2">
        <f t="shared" si="868"/>
        <v>474.71</v>
      </c>
      <c r="P792" s="2">
        <f t="shared" si="869"/>
        <v>474.71</v>
      </c>
      <c r="Q792" s="2">
        <f t="shared" si="870"/>
        <v>0</v>
      </c>
      <c r="R792" s="2">
        <f t="shared" si="871"/>
        <v>0</v>
      </c>
      <c r="S792" s="2">
        <f t="shared" si="872"/>
        <v>0</v>
      </c>
      <c r="T792" s="2">
        <f t="shared" si="873"/>
        <v>0</v>
      </c>
      <c r="U792" s="2">
        <f t="shared" si="874"/>
        <v>0</v>
      </c>
      <c r="V792" s="2">
        <f t="shared" si="875"/>
        <v>0</v>
      </c>
      <c r="W792" s="2">
        <f t="shared" si="876"/>
        <v>0</v>
      </c>
      <c r="X792" s="2">
        <f t="shared" si="877"/>
        <v>0</v>
      </c>
      <c r="Y792" s="2">
        <f t="shared" si="878"/>
        <v>0</v>
      </c>
      <c r="Z792" s="2"/>
      <c r="AA792" s="2">
        <v>27721505</v>
      </c>
      <c r="AB792" s="2">
        <f t="shared" si="879"/>
        <v>2.0699999999999998</v>
      </c>
      <c r="AC792" s="2">
        <f t="shared" si="907"/>
        <v>2.0699999999999998</v>
      </c>
      <c r="AD792" s="2">
        <f>ROUND((((ET792)-(EU792))+AE792),2)</f>
        <v>0</v>
      </c>
      <c r="AE792" s="2">
        <f t="shared" ref="AE792:AF795" si="908">ROUND((EU792),2)</f>
        <v>0</v>
      </c>
      <c r="AF792" s="2">
        <f t="shared" si="908"/>
        <v>0</v>
      </c>
      <c r="AG792" s="2">
        <f t="shared" si="884"/>
        <v>0</v>
      </c>
      <c r="AH792" s="2">
        <f t="shared" ref="AH792:AI795" si="909">(EW792)</f>
        <v>0</v>
      </c>
      <c r="AI792" s="2">
        <f t="shared" si="909"/>
        <v>0</v>
      </c>
      <c r="AJ792" s="2">
        <f t="shared" si="887"/>
        <v>0</v>
      </c>
      <c r="AK792" s="2">
        <v>2.0699999999999998</v>
      </c>
      <c r="AL792" s="2">
        <v>2.0699999999999998</v>
      </c>
      <c r="AM792" s="2">
        <v>0</v>
      </c>
      <c r="AN792" s="2">
        <v>0</v>
      </c>
      <c r="AO792" s="2">
        <v>0</v>
      </c>
      <c r="AP792" s="2">
        <v>0</v>
      </c>
      <c r="AQ792" s="2">
        <v>0</v>
      </c>
      <c r="AR792" s="2">
        <v>0</v>
      </c>
      <c r="AS792" s="2">
        <v>0</v>
      </c>
      <c r="AT792" s="2">
        <v>79</v>
      </c>
      <c r="AU792" s="2">
        <v>50</v>
      </c>
      <c r="AV792" s="2">
        <v>1</v>
      </c>
      <c r="AW792" s="2">
        <v>1</v>
      </c>
      <c r="AX792" s="2"/>
      <c r="AY792" s="2"/>
      <c r="AZ792" s="2">
        <v>1</v>
      </c>
      <c r="BA792" s="2">
        <v>1</v>
      </c>
      <c r="BB792" s="2">
        <v>1</v>
      </c>
      <c r="BC792" s="2">
        <v>1</v>
      </c>
      <c r="BD792" s="2" t="s">
        <v>6</v>
      </c>
      <c r="BE792" s="2" t="s">
        <v>6</v>
      </c>
      <c r="BF792" s="2" t="s">
        <v>6</v>
      </c>
      <c r="BG792" s="2" t="s">
        <v>6</v>
      </c>
      <c r="BH792" s="2">
        <v>3</v>
      </c>
      <c r="BI792" s="2">
        <v>1</v>
      </c>
      <c r="BJ792" s="2" t="s">
        <v>334</v>
      </c>
      <c r="BK792" s="2"/>
      <c r="BL792" s="2"/>
      <c r="BM792" s="2">
        <v>61001</v>
      </c>
      <c r="BN792" s="2">
        <v>0</v>
      </c>
      <c r="BO792" s="2" t="s">
        <v>6</v>
      </c>
      <c r="BP792" s="2">
        <v>0</v>
      </c>
      <c r="BQ792" s="2">
        <v>6</v>
      </c>
      <c r="BR792" s="2">
        <v>0</v>
      </c>
      <c r="BS792" s="2">
        <v>1</v>
      </c>
      <c r="BT792" s="2">
        <v>1</v>
      </c>
      <c r="BU792" s="2">
        <v>1</v>
      </c>
      <c r="BV792" s="2">
        <v>1</v>
      </c>
      <c r="BW792" s="2">
        <v>1</v>
      </c>
      <c r="BX792" s="2">
        <v>1</v>
      </c>
      <c r="BY792" s="2" t="s">
        <v>6</v>
      </c>
      <c r="BZ792" s="2">
        <v>79</v>
      </c>
      <c r="CA792" s="2">
        <v>50</v>
      </c>
      <c r="CB792" s="2"/>
      <c r="CC792" s="2"/>
      <c r="CD792" s="2"/>
      <c r="CE792" s="2"/>
      <c r="CF792" s="2">
        <v>0</v>
      </c>
      <c r="CG792" s="2">
        <v>0</v>
      </c>
      <c r="CH792" s="2"/>
      <c r="CI792" s="2"/>
      <c r="CJ792" s="2"/>
      <c r="CK792" s="2"/>
      <c r="CL792" s="2"/>
      <c r="CM792" s="2">
        <v>0</v>
      </c>
      <c r="CN792" s="2" t="s">
        <v>6</v>
      </c>
      <c r="CO792" s="2">
        <v>0</v>
      </c>
      <c r="CP792" s="2">
        <f t="shared" si="888"/>
        <v>474.71</v>
      </c>
      <c r="CQ792" s="2">
        <f t="shared" si="889"/>
        <v>2.0699999999999998</v>
      </c>
      <c r="CR792" s="2">
        <f t="shared" si="890"/>
        <v>0</v>
      </c>
      <c r="CS792" s="2">
        <f t="shared" si="891"/>
        <v>0</v>
      </c>
      <c r="CT792" s="2">
        <f t="shared" si="892"/>
        <v>0</v>
      </c>
      <c r="CU792" s="2">
        <f t="shared" si="893"/>
        <v>0</v>
      </c>
      <c r="CV792" s="2">
        <f t="shared" si="894"/>
        <v>0</v>
      </c>
      <c r="CW792" s="2">
        <f t="shared" si="895"/>
        <v>0</v>
      </c>
      <c r="CX792" s="2">
        <f t="shared" si="896"/>
        <v>0</v>
      </c>
      <c r="CY792" s="2">
        <f t="shared" si="897"/>
        <v>0</v>
      </c>
      <c r="CZ792" s="2">
        <f t="shared" si="898"/>
        <v>0</v>
      </c>
      <c r="DA792" s="2"/>
      <c r="DB792" s="2"/>
      <c r="DC792" s="2" t="s">
        <v>6</v>
      </c>
      <c r="DD792" s="2" t="s">
        <v>6</v>
      </c>
      <c r="DE792" s="2" t="s">
        <v>6</v>
      </c>
      <c r="DF792" s="2" t="s">
        <v>6</v>
      </c>
      <c r="DG792" s="2" t="s">
        <v>6</v>
      </c>
      <c r="DH792" s="2" t="s">
        <v>6</v>
      </c>
      <c r="DI792" s="2" t="s">
        <v>6</v>
      </c>
      <c r="DJ792" s="2" t="s">
        <v>6</v>
      </c>
      <c r="DK792" s="2" t="s">
        <v>6</v>
      </c>
      <c r="DL792" s="2" t="s">
        <v>6</v>
      </c>
      <c r="DM792" s="2" t="s">
        <v>6</v>
      </c>
      <c r="DN792" s="2">
        <v>0</v>
      </c>
      <c r="DO792" s="2">
        <v>0</v>
      </c>
      <c r="DP792" s="2">
        <v>1</v>
      </c>
      <c r="DQ792" s="2">
        <v>1</v>
      </c>
      <c r="DR792" s="2"/>
      <c r="DS792" s="2"/>
      <c r="DT792" s="2"/>
      <c r="DU792" s="2">
        <v>1009</v>
      </c>
      <c r="DV792" s="2" t="s">
        <v>178</v>
      </c>
      <c r="DW792" s="2" t="s">
        <v>178</v>
      </c>
      <c r="DX792" s="2">
        <v>1</v>
      </c>
      <c r="DY792" s="2"/>
      <c r="DZ792" s="2"/>
      <c r="EA792" s="2"/>
      <c r="EB792" s="2"/>
      <c r="EC792" s="2"/>
      <c r="ED792" s="2"/>
      <c r="EE792" s="2">
        <v>27029106</v>
      </c>
      <c r="EF792" s="2">
        <v>6</v>
      </c>
      <c r="EG792" s="2" t="s">
        <v>40</v>
      </c>
      <c r="EH792" s="2">
        <v>0</v>
      </c>
      <c r="EI792" s="2" t="s">
        <v>6</v>
      </c>
      <c r="EJ792" s="2">
        <v>1</v>
      </c>
      <c r="EK792" s="2">
        <v>61001</v>
      </c>
      <c r="EL792" s="2" t="s">
        <v>335</v>
      </c>
      <c r="EM792" s="2" t="s">
        <v>336</v>
      </c>
      <c r="EN792" s="2"/>
      <c r="EO792" s="2" t="s">
        <v>6</v>
      </c>
      <c r="EP792" s="2"/>
      <c r="EQ792" s="2">
        <v>0</v>
      </c>
      <c r="ER792" s="2">
        <v>2.0699999999999998</v>
      </c>
      <c r="ES792" s="2">
        <v>2.0699999999999998</v>
      </c>
      <c r="ET792" s="2">
        <v>0</v>
      </c>
      <c r="EU792" s="2">
        <v>0</v>
      </c>
      <c r="EV792" s="2">
        <v>0</v>
      </c>
      <c r="EW792" s="2">
        <v>0</v>
      </c>
      <c r="EX792" s="2">
        <v>0</v>
      </c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>
        <v>0</v>
      </c>
      <c r="FR792" s="2">
        <f t="shared" si="899"/>
        <v>0</v>
      </c>
      <c r="FS792" s="2">
        <v>0</v>
      </c>
      <c r="FT792" s="2"/>
      <c r="FU792" s="2"/>
      <c r="FV792" s="2"/>
      <c r="FW792" s="2"/>
      <c r="FX792" s="2">
        <v>79</v>
      </c>
      <c r="FY792" s="2">
        <v>50</v>
      </c>
      <c r="FZ792" s="2"/>
      <c r="GA792" s="2" t="s">
        <v>6</v>
      </c>
      <c r="GB792" s="2"/>
      <c r="GC792" s="2"/>
      <c r="GD792" s="2">
        <v>0</v>
      </c>
      <c r="GE792" s="2"/>
      <c r="GF792" s="2">
        <v>-60067644</v>
      </c>
      <c r="GG792" s="2">
        <v>2</v>
      </c>
      <c r="GH792" s="2">
        <v>1</v>
      </c>
      <c r="GI792" s="2">
        <v>-2</v>
      </c>
      <c r="GJ792" s="2">
        <v>0</v>
      </c>
      <c r="GK792" s="2">
        <f>ROUND(R792*(R12)/100,2)</f>
        <v>0</v>
      </c>
      <c r="GL792" s="2">
        <f t="shared" si="900"/>
        <v>0</v>
      </c>
      <c r="GM792" s="2">
        <f t="shared" si="901"/>
        <v>474.71</v>
      </c>
      <c r="GN792" s="2">
        <f t="shared" si="902"/>
        <v>474.71</v>
      </c>
      <c r="GO792" s="2">
        <f t="shared" si="903"/>
        <v>0</v>
      </c>
      <c r="GP792" s="2">
        <f t="shared" si="904"/>
        <v>0</v>
      </c>
      <c r="GQ792" s="2"/>
      <c r="GR792" s="2">
        <v>0</v>
      </c>
      <c r="GS792" s="2">
        <v>3</v>
      </c>
      <c r="GT792" s="2">
        <v>0</v>
      </c>
      <c r="GU792" s="2" t="s">
        <v>6</v>
      </c>
      <c r="GV792" s="2">
        <f t="shared" si="905"/>
        <v>0</v>
      </c>
      <c r="GW792" s="2">
        <v>1</v>
      </c>
      <c r="GX792" s="2">
        <f t="shared" si="906"/>
        <v>0</v>
      </c>
      <c r="GY792" s="2"/>
      <c r="GZ792" s="2"/>
      <c r="HA792" s="2">
        <v>0</v>
      </c>
      <c r="HB792" s="2">
        <v>0</v>
      </c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>
        <v>0</v>
      </c>
      <c r="IL792" s="2"/>
      <c r="IM792" s="2"/>
      <c r="IN792" s="2"/>
      <c r="IO792" s="2"/>
      <c r="IP792" s="2"/>
      <c r="IQ792" s="2"/>
      <c r="IR792" s="2"/>
      <c r="IS792" s="2"/>
      <c r="IT792" s="2"/>
      <c r="IU792" s="2"/>
    </row>
    <row r="793" spans="1:255" x14ac:dyDescent="0.2">
      <c r="A793">
        <v>18</v>
      </c>
      <c r="B793">
        <v>1</v>
      </c>
      <c r="C793">
        <v>2177</v>
      </c>
      <c r="E793" t="s">
        <v>840</v>
      </c>
      <c r="F793" t="s">
        <v>332</v>
      </c>
      <c r="G793" t="s">
        <v>333</v>
      </c>
      <c r="H793" t="s">
        <v>178</v>
      </c>
      <c r="I793">
        <f>I791*J793</f>
        <v>229.33</v>
      </c>
      <c r="J793">
        <v>850.00000000000011</v>
      </c>
      <c r="O793">
        <f t="shared" si="868"/>
        <v>474.71</v>
      </c>
      <c r="P793">
        <f t="shared" si="869"/>
        <v>474.71</v>
      </c>
      <c r="Q793">
        <f t="shared" si="870"/>
        <v>0</v>
      </c>
      <c r="R793">
        <f t="shared" si="871"/>
        <v>0</v>
      </c>
      <c r="S793">
        <f t="shared" si="872"/>
        <v>0</v>
      </c>
      <c r="T793">
        <f t="shared" si="873"/>
        <v>0</v>
      </c>
      <c r="U793">
        <f t="shared" si="874"/>
        <v>0</v>
      </c>
      <c r="V793">
        <f t="shared" si="875"/>
        <v>0</v>
      </c>
      <c r="W793">
        <f t="shared" si="876"/>
        <v>0</v>
      </c>
      <c r="X793">
        <f t="shared" si="877"/>
        <v>0</v>
      </c>
      <c r="Y793">
        <f t="shared" si="878"/>
        <v>0</v>
      </c>
      <c r="AA793">
        <v>27721504</v>
      </c>
      <c r="AB793">
        <f t="shared" si="879"/>
        <v>2.0699999999999998</v>
      </c>
      <c r="AC793">
        <f t="shared" si="907"/>
        <v>2.0699999999999998</v>
      </c>
      <c r="AD793">
        <f>ROUND((((ET793)-(EU793))+AE793),2)</f>
        <v>0</v>
      </c>
      <c r="AE793">
        <f t="shared" si="908"/>
        <v>0</v>
      </c>
      <c r="AF793">
        <f t="shared" si="908"/>
        <v>0</v>
      </c>
      <c r="AG793">
        <f t="shared" si="884"/>
        <v>0</v>
      </c>
      <c r="AH793">
        <f t="shared" si="909"/>
        <v>0</v>
      </c>
      <c r="AI793">
        <f t="shared" si="909"/>
        <v>0</v>
      </c>
      <c r="AJ793">
        <f t="shared" si="887"/>
        <v>0</v>
      </c>
      <c r="AK793">
        <v>2.0699999999999998</v>
      </c>
      <c r="AL793">
        <v>2.0699999999999998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105</v>
      </c>
      <c r="AU793">
        <v>55</v>
      </c>
      <c r="AV793">
        <v>1</v>
      </c>
      <c r="AW793">
        <v>1</v>
      </c>
      <c r="AZ793">
        <v>1</v>
      </c>
      <c r="BA793">
        <v>1</v>
      </c>
      <c r="BB793">
        <v>1</v>
      </c>
      <c r="BC793">
        <v>1</v>
      </c>
      <c r="BD793" t="s">
        <v>6</v>
      </c>
      <c r="BE793" t="s">
        <v>6</v>
      </c>
      <c r="BF793" t="s">
        <v>6</v>
      </c>
      <c r="BG793" t="s">
        <v>6</v>
      </c>
      <c r="BH793">
        <v>3</v>
      </c>
      <c r="BI793">
        <v>1</v>
      </c>
      <c r="BJ793" t="s">
        <v>334</v>
      </c>
      <c r="BM793">
        <v>61001</v>
      </c>
      <c r="BN793">
        <v>0</v>
      </c>
      <c r="BO793" t="s">
        <v>6</v>
      </c>
      <c r="BP793">
        <v>0</v>
      </c>
      <c r="BQ793">
        <v>6</v>
      </c>
      <c r="BR793">
        <v>0</v>
      </c>
      <c r="BS793">
        <v>1</v>
      </c>
      <c r="BT793">
        <v>1</v>
      </c>
      <c r="BU793">
        <v>1</v>
      </c>
      <c r="BV793">
        <v>1</v>
      </c>
      <c r="BW793">
        <v>1</v>
      </c>
      <c r="BX793">
        <v>1</v>
      </c>
      <c r="BY793" t="s">
        <v>6</v>
      </c>
      <c r="BZ793">
        <v>105</v>
      </c>
      <c r="CA793">
        <v>55</v>
      </c>
      <c r="CF793">
        <v>0</v>
      </c>
      <c r="CG793">
        <v>0</v>
      </c>
      <c r="CM793">
        <v>0</v>
      </c>
      <c r="CN793" t="s">
        <v>6</v>
      </c>
      <c r="CO793">
        <v>0</v>
      </c>
      <c r="CP793">
        <f t="shared" si="888"/>
        <v>474.71</v>
      </c>
      <c r="CQ793">
        <f t="shared" si="889"/>
        <v>2.0699999999999998</v>
      </c>
      <c r="CR793">
        <f t="shared" si="890"/>
        <v>0</v>
      </c>
      <c r="CS793">
        <f t="shared" si="891"/>
        <v>0</v>
      </c>
      <c r="CT793">
        <f t="shared" si="892"/>
        <v>0</v>
      </c>
      <c r="CU793">
        <f t="shared" si="893"/>
        <v>0</v>
      </c>
      <c r="CV793">
        <f t="shared" si="894"/>
        <v>0</v>
      </c>
      <c r="CW793">
        <f t="shared" si="895"/>
        <v>0</v>
      </c>
      <c r="CX793">
        <f t="shared" si="896"/>
        <v>0</v>
      </c>
      <c r="CY793">
        <f t="shared" si="897"/>
        <v>0</v>
      </c>
      <c r="CZ793">
        <f t="shared" si="898"/>
        <v>0</v>
      </c>
      <c r="DC793" t="s">
        <v>6</v>
      </c>
      <c r="DD793" t="s">
        <v>6</v>
      </c>
      <c r="DE793" t="s">
        <v>6</v>
      </c>
      <c r="DF793" t="s">
        <v>6</v>
      </c>
      <c r="DG793" t="s">
        <v>6</v>
      </c>
      <c r="DH793" t="s">
        <v>6</v>
      </c>
      <c r="DI793" t="s">
        <v>6</v>
      </c>
      <c r="DJ793" t="s">
        <v>6</v>
      </c>
      <c r="DK793" t="s">
        <v>6</v>
      </c>
      <c r="DL793" t="s">
        <v>6</v>
      </c>
      <c r="DM793" t="s">
        <v>6</v>
      </c>
      <c r="DN793">
        <v>0</v>
      </c>
      <c r="DO793">
        <v>0</v>
      </c>
      <c r="DP793">
        <v>1</v>
      </c>
      <c r="DQ793">
        <v>1</v>
      </c>
      <c r="DU793">
        <v>1009</v>
      </c>
      <c r="DV793" t="s">
        <v>178</v>
      </c>
      <c r="DW793" t="s">
        <v>178</v>
      </c>
      <c r="DX793">
        <v>1</v>
      </c>
      <c r="EE793">
        <v>27029106</v>
      </c>
      <c r="EF793">
        <v>6</v>
      </c>
      <c r="EG793" t="s">
        <v>40</v>
      </c>
      <c r="EH793">
        <v>0</v>
      </c>
      <c r="EI793" t="s">
        <v>6</v>
      </c>
      <c r="EJ793">
        <v>1</v>
      </c>
      <c r="EK793">
        <v>61001</v>
      </c>
      <c r="EL793" t="s">
        <v>335</v>
      </c>
      <c r="EM793" t="s">
        <v>336</v>
      </c>
      <c r="EO793" t="s">
        <v>6</v>
      </c>
      <c r="EQ793">
        <v>0</v>
      </c>
      <c r="ER793">
        <v>2.0699999999999998</v>
      </c>
      <c r="ES793">
        <v>2.0699999999999998</v>
      </c>
      <c r="ET793">
        <v>0</v>
      </c>
      <c r="EU793">
        <v>0</v>
      </c>
      <c r="EV793">
        <v>0</v>
      </c>
      <c r="EW793">
        <v>0</v>
      </c>
      <c r="EX793">
        <v>0</v>
      </c>
      <c r="FQ793">
        <v>0</v>
      </c>
      <c r="FR793">
        <f t="shared" si="899"/>
        <v>0</v>
      </c>
      <c r="FS793">
        <v>0</v>
      </c>
      <c r="FX793">
        <v>105</v>
      </c>
      <c r="FY793">
        <v>55</v>
      </c>
      <c r="GA793" t="s">
        <v>6</v>
      </c>
      <c r="GD793">
        <v>0</v>
      </c>
      <c r="GF793">
        <v>-60067644</v>
      </c>
      <c r="GG793">
        <v>2</v>
      </c>
      <c r="GH793">
        <v>1</v>
      </c>
      <c r="GI793">
        <v>-2</v>
      </c>
      <c r="GJ793">
        <v>0</v>
      </c>
      <c r="GK793">
        <f>ROUND(R793*(S12)/100,2)</f>
        <v>0</v>
      </c>
      <c r="GL793">
        <f t="shared" si="900"/>
        <v>0</v>
      </c>
      <c r="GM793">
        <f t="shared" si="901"/>
        <v>474.71</v>
      </c>
      <c r="GN793">
        <f t="shared" si="902"/>
        <v>474.71</v>
      </c>
      <c r="GO793">
        <f t="shared" si="903"/>
        <v>0</v>
      </c>
      <c r="GP793">
        <f t="shared" si="904"/>
        <v>0</v>
      </c>
      <c r="GR793">
        <v>0</v>
      </c>
      <c r="GS793">
        <v>0</v>
      </c>
      <c r="GT793">
        <v>0</v>
      </c>
      <c r="GU793" t="s">
        <v>6</v>
      </c>
      <c r="GV793">
        <f t="shared" si="905"/>
        <v>0</v>
      </c>
      <c r="GW793">
        <v>1</v>
      </c>
      <c r="GX793">
        <f t="shared" si="906"/>
        <v>0</v>
      </c>
      <c r="HA793">
        <v>0</v>
      </c>
      <c r="HB793">
        <v>0</v>
      </c>
      <c r="IK793">
        <v>0</v>
      </c>
    </row>
    <row r="794" spans="1:255" x14ac:dyDescent="0.2">
      <c r="A794" s="2">
        <v>18</v>
      </c>
      <c r="B794" s="2">
        <v>1</v>
      </c>
      <c r="C794" s="2">
        <v>2170</v>
      </c>
      <c r="D794" s="2"/>
      <c r="E794" s="2" t="s">
        <v>841</v>
      </c>
      <c r="F794" s="2" t="s">
        <v>338</v>
      </c>
      <c r="G794" s="2" t="s">
        <v>339</v>
      </c>
      <c r="H794" s="2" t="s">
        <v>178</v>
      </c>
      <c r="I794" s="2">
        <f>I790*J794</f>
        <v>3.5074000000000001</v>
      </c>
      <c r="J794" s="2">
        <v>13.000000000000002</v>
      </c>
      <c r="K794" s="2"/>
      <c r="L794" s="2"/>
      <c r="M794" s="2"/>
      <c r="N794" s="2"/>
      <c r="O794" s="2">
        <f t="shared" si="868"/>
        <v>52.93</v>
      </c>
      <c r="P794" s="2">
        <f t="shared" si="869"/>
        <v>52.93</v>
      </c>
      <c r="Q794" s="2">
        <f t="shared" si="870"/>
        <v>0</v>
      </c>
      <c r="R794" s="2">
        <f t="shared" si="871"/>
        <v>0</v>
      </c>
      <c r="S794" s="2">
        <f t="shared" si="872"/>
        <v>0</v>
      </c>
      <c r="T794" s="2">
        <f t="shared" si="873"/>
        <v>0</v>
      </c>
      <c r="U794" s="2">
        <f t="shared" si="874"/>
        <v>0</v>
      </c>
      <c r="V794" s="2">
        <f t="shared" si="875"/>
        <v>0</v>
      </c>
      <c r="W794" s="2">
        <f t="shared" si="876"/>
        <v>0</v>
      </c>
      <c r="X794" s="2">
        <f t="shared" si="877"/>
        <v>0</v>
      </c>
      <c r="Y794" s="2">
        <f t="shared" si="878"/>
        <v>0</v>
      </c>
      <c r="Z794" s="2"/>
      <c r="AA794" s="2">
        <v>27721505</v>
      </c>
      <c r="AB794" s="2">
        <f t="shared" si="879"/>
        <v>15.09</v>
      </c>
      <c r="AC794" s="2">
        <f t="shared" si="907"/>
        <v>15.09</v>
      </c>
      <c r="AD794" s="2">
        <f>ROUND((((ET794)-(EU794))+AE794),2)</f>
        <v>0</v>
      </c>
      <c r="AE794" s="2">
        <f t="shared" si="908"/>
        <v>0</v>
      </c>
      <c r="AF794" s="2">
        <f t="shared" si="908"/>
        <v>0</v>
      </c>
      <c r="AG794" s="2">
        <f t="shared" si="884"/>
        <v>0</v>
      </c>
      <c r="AH794" s="2">
        <f t="shared" si="909"/>
        <v>0</v>
      </c>
      <c r="AI794" s="2">
        <f t="shared" si="909"/>
        <v>0</v>
      </c>
      <c r="AJ794" s="2">
        <f t="shared" si="887"/>
        <v>0</v>
      </c>
      <c r="AK794" s="2">
        <v>15.09</v>
      </c>
      <c r="AL794" s="2">
        <v>15.09</v>
      </c>
      <c r="AM794" s="2">
        <v>0</v>
      </c>
      <c r="AN794" s="2">
        <v>0</v>
      </c>
      <c r="AO794" s="2">
        <v>0</v>
      </c>
      <c r="AP794" s="2">
        <v>0</v>
      </c>
      <c r="AQ794" s="2">
        <v>0</v>
      </c>
      <c r="AR794" s="2">
        <v>0</v>
      </c>
      <c r="AS794" s="2">
        <v>0</v>
      </c>
      <c r="AT794" s="2">
        <v>95</v>
      </c>
      <c r="AU794" s="2">
        <v>47</v>
      </c>
      <c r="AV794" s="2">
        <v>1</v>
      </c>
      <c r="AW794" s="2">
        <v>1</v>
      </c>
      <c r="AX794" s="2"/>
      <c r="AY794" s="2"/>
      <c r="AZ794" s="2">
        <v>1</v>
      </c>
      <c r="BA794" s="2">
        <v>1</v>
      </c>
      <c r="BB794" s="2">
        <v>1</v>
      </c>
      <c r="BC794" s="2">
        <v>1</v>
      </c>
      <c r="BD794" s="2" t="s">
        <v>6</v>
      </c>
      <c r="BE794" s="2" t="s">
        <v>6</v>
      </c>
      <c r="BF794" s="2" t="s">
        <v>6</v>
      </c>
      <c r="BG794" s="2" t="s">
        <v>6</v>
      </c>
      <c r="BH794" s="2">
        <v>3</v>
      </c>
      <c r="BI794" s="2">
        <v>1</v>
      </c>
      <c r="BJ794" s="2" t="s">
        <v>340</v>
      </c>
      <c r="BK794" s="2"/>
      <c r="BL794" s="2"/>
      <c r="BM794" s="2">
        <v>15001</v>
      </c>
      <c r="BN794" s="2">
        <v>0</v>
      </c>
      <c r="BO794" s="2" t="s">
        <v>6</v>
      </c>
      <c r="BP794" s="2">
        <v>0</v>
      </c>
      <c r="BQ794" s="2">
        <v>2</v>
      </c>
      <c r="BR794" s="2">
        <v>0</v>
      </c>
      <c r="BS794" s="2">
        <v>1</v>
      </c>
      <c r="BT794" s="2">
        <v>1</v>
      </c>
      <c r="BU794" s="2">
        <v>1</v>
      </c>
      <c r="BV794" s="2">
        <v>1</v>
      </c>
      <c r="BW794" s="2">
        <v>1</v>
      </c>
      <c r="BX794" s="2">
        <v>1</v>
      </c>
      <c r="BY794" s="2" t="s">
        <v>6</v>
      </c>
      <c r="BZ794" s="2">
        <v>105</v>
      </c>
      <c r="CA794" s="2">
        <v>55</v>
      </c>
      <c r="CB794" s="2"/>
      <c r="CC794" s="2"/>
      <c r="CD794" s="2"/>
      <c r="CE794" s="2"/>
      <c r="CF794" s="2">
        <v>0</v>
      </c>
      <c r="CG794" s="2">
        <v>0</v>
      </c>
      <c r="CH794" s="2"/>
      <c r="CI794" s="2"/>
      <c r="CJ794" s="2"/>
      <c r="CK794" s="2"/>
      <c r="CL794" s="2"/>
      <c r="CM794" s="2">
        <v>0</v>
      </c>
      <c r="CN794" s="2" t="s">
        <v>6</v>
      </c>
      <c r="CO794" s="2">
        <v>0</v>
      </c>
      <c r="CP794" s="2">
        <f t="shared" si="888"/>
        <v>52.93</v>
      </c>
      <c r="CQ794" s="2">
        <f t="shared" si="889"/>
        <v>15.09</v>
      </c>
      <c r="CR794" s="2">
        <f t="shared" si="890"/>
        <v>0</v>
      </c>
      <c r="CS794" s="2">
        <f t="shared" si="891"/>
        <v>0</v>
      </c>
      <c r="CT794" s="2">
        <f t="shared" si="892"/>
        <v>0</v>
      </c>
      <c r="CU794" s="2">
        <f t="shared" si="893"/>
        <v>0</v>
      </c>
      <c r="CV794" s="2">
        <f t="shared" si="894"/>
        <v>0</v>
      </c>
      <c r="CW794" s="2">
        <f t="shared" si="895"/>
        <v>0</v>
      </c>
      <c r="CX794" s="2">
        <f t="shared" si="896"/>
        <v>0</v>
      </c>
      <c r="CY794" s="2">
        <f t="shared" si="897"/>
        <v>0</v>
      </c>
      <c r="CZ794" s="2">
        <f t="shared" si="898"/>
        <v>0</v>
      </c>
      <c r="DA794" s="2"/>
      <c r="DB794" s="2"/>
      <c r="DC794" s="2" t="s">
        <v>6</v>
      </c>
      <c r="DD794" s="2" t="s">
        <v>6</v>
      </c>
      <c r="DE794" s="2" t="s">
        <v>6</v>
      </c>
      <c r="DF794" s="2" t="s">
        <v>6</v>
      </c>
      <c r="DG794" s="2" t="s">
        <v>6</v>
      </c>
      <c r="DH794" s="2" t="s">
        <v>6</v>
      </c>
      <c r="DI794" s="2" t="s">
        <v>6</v>
      </c>
      <c r="DJ794" s="2" t="s">
        <v>6</v>
      </c>
      <c r="DK794" s="2" t="s">
        <v>6</v>
      </c>
      <c r="DL794" s="2" t="s">
        <v>6</v>
      </c>
      <c r="DM794" s="2" t="s">
        <v>6</v>
      </c>
      <c r="DN794" s="2">
        <v>0</v>
      </c>
      <c r="DO794" s="2">
        <v>0</v>
      </c>
      <c r="DP794" s="2">
        <v>1</v>
      </c>
      <c r="DQ794" s="2">
        <v>1</v>
      </c>
      <c r="DR794" s="2"/>
      <c r="DS794" s="2"/>
      <c r="DT794" s="2"/>
      <c r="DU794" s="2">
        <v>1009</v>
      </c>
      <c r="DV794" s="2" t="s">
        <v>178</v>
      </c>
      <c r="DW794" s="2" t="s">
        <v>178</v>
      </c>
      <c r="DX794" s="2">
        <v>1</v>
      </c>
      <c r="DY794" s="2"/>
      <c r="DZ794" s="2"/>
      <c r="EA794" s="2"/>
      <c r="EB794" s="2"/>
      <c r="EC794" s="2"/>
      <c r="ED794" s="2"/>
      <c r="EE794" s="2">
        <v>27029049</v>
      </c>
      <c r="EF794" s="2">
        <v>2</v>
      </c>
      <c r="EG794" s="2" t="s">
        <v>23</v>
      </c>
      <c r="EH794" s="2">
        <v>0</v>
      </c>
      <c r="EI794" s="2" t="s">
        <v>6</v>
      </c>
      <c r="EJ794" s="2">
        <v>1</v>
      </c>
      <c r="EK794" s="2">
        <v>15001</v>
      </c>
      <c r="EL794" s="2" t="s">
        <v>24</v>
      </c>
      <c r="EM794" s="2" t="s">
        <v>25</v>
      </c>
      <c r="EN794" s="2"/>
      <c r="EO794" s="2" t="s">
        <v>6</v>
      </c>
      <c r="EP794" s="2"/>
      <c r="EQ794" s="2">
        <v>0</v>
      </c>
      <c r="ER794" s="2">
        <v>15.09</v>
      </c>
      <c r="ES794" s="2">
        <v>15.09</v>
      </c>
      <c r="ET794" s="2">
        <v>0</v>
      </c>
      <c r="EU794" s="2">
        <v>0</v>
      </c>
      <c r="EV794" s="2">
        <v>0</v>
      </c>
      <c r="EW794" s="2">
        <v>0</v>
      </c>
      <c r="EX794" s="2">
        <v>0</v>
      </c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>
        <v>0</v>
      </c>
      <c r="FR794" s="2">
        <f t="shared" si="899"/>
        <v>0</v>
      </c>
      <c r="FS794" s="2">
        <v>0</v>
      </c>
      <c r="FT794" s="2" t="s">
        <v>27</v>
      </c>
      <c r="FU794" s="2" t="s">
        <v>28</v>
      </c>
      <c r="FV794" s="2"/>
      <c r="FW794" s="2"/>
      <c r="FX794" s="2">
        <v>94.5</v>
      </c>
      <c r="FY794" s="2">
        <v>46.75</v>
      </c>
      <c r="FZ794" s="2"/>
      <c r="GA794" s="2" t="s">
        <v>6</v>
      </c>
      <c r="GB794" s="2"/>
      <c r="GC794" s="2"/>
      <c r="GD794" s="2">
        <v>0</v>
      </c>
      <c r="GE794" s="2"/>
      <c r="GF794" s="2">
        <v>1453462043</v>
      </c>
      <c r="GG794" s="2">
        <v>2</v>
      </c>
      <c r="GH794" s="2">
        <v>1</v>
      </c>
      <c r="GI794" s="2">
        <v>-2</v>
      </c>
      <c r="GJ794" s="2">
        <v>0</v>
      </c>
      <c r="GK794" s="2">
        <f>ROUND(R794*(R12)/100,2)</f>
        <v>0</v>
      </c>
      <c r="GL794" s="2">
        <f t="shared" si="900"/>
        <v>0</v>
      </c>
      <c r="GM794" s="2">
        <f t="shared" si="901"/>
        <v>52.93</v>
      </c>
      <c r="GN794" s="2">
        <f t="shared" si="902"/>
        <v>52.93</v>
      </c>
      <c r="GO794" s="2">
        <f t="shared" si="903"/>
        <v>0</v>
      </c>
      <c r="GP794" s="2">
        <f t="shared" si="904"/>
        <v>0</v>
      </c>
      <c r="GQ794" s="2"/>
      <c r="GR794" s="2">
        <v>0</v>
      </c>
      <c r="GS794" s="2">
        <v>3</v>
      </c>
      <c r="GT794" s="2">
        <v>0</v>
      </c>
      <c r="GU794" s="2" t="s">
        <v>6</v>
      </c>
      <c r="GV794" s="2">
        <f t="shared" si="905"/>
        <v>0</v>
      </c>
      <c r="GW794" s="2">
        <v>1</v>
      </c>
      <c r="GX794" s="2">
        <f t="shared" si="906"/>
        <v>0</v>
      </c>
      <c r="GY794" s="2"/>
      <c r="GZ794" s="2"/>
      <c r="HA794" s="2">
        <v>0</v>
      </c>
      <c r="HB794" s="2">
        <v>0</v>
      </c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>
        <v>0</v>
      </c>
      <c r="IL794" s="2"/>
      <c r="IM794" s="2"/>
      <c r="IN794" s="2"/>
      <c r="IO794" s="2"/>
      <c r="IP794" s="2"/>
      <c r="IQ794" s="2"/>
      <c r="IR794" s="2"/>
      <c r="IS794" s="2"/>
      <c r="IT794" s="2"/>
      <c r="IU794" s="2"/>
    </row>
    <row r="795" spans="1:255" x14ac:dyDescent="0.2">
      <c r="A795">
        <v>18</v>
      </c>
      <c r="B795">
        <v>1</v>
      </c>
      <c r="C795">
        <v>2178</v>
      </c>
      <c r="E795" t="s">
        <v>841</v>
      </c>
      <c r="F795" t="s">
        <v>338</v>
      </c>
      <c r="G795" t="s">
        <v>339</v>
      </c>
      <c r="H795" t="s">
        <v>178</v>
      </c>
      <c r="I795">
        <f>I791*J795</f>
        <v>3.5074000000000001</v>
      </c>
      <c r="J795">
        <v>13.000000000000002</v>
      </c>
      <c r="O795">
        <f t="shared" si="868"/>
        <v>52.93</v>
      </c>
      <c r="P795">
        <f t="shared" si="869"/>
        <v>52.93</v>
      </c>
      <c r="Q795">
        <f t="shared" si="870"/>
        <v>0</v>
      </c>
      <c r="R795">
        <f t="shared" si="871"/>
        <v>0</v>
      </c>
      <c r="S795">
        <f t="shared" si="872"/>
        <v>0</v>
      </c>
      <c r="T795">
        <f t="shared" si="873"/>
        <v>0</v>
      </c>
      <c r="U795">
        <f t="shared" si="874"/>
        <v>0</v>
      </c>
      <c r="V795">
        <f t="shared" si="875"/>
        <v>0</v>
      </c>
      <c r="W795">
        <f t="shared" si="876"/>
        <v>0</v>
      </c>
      <c r="X795">
        <f t="shared" si="877"/>
        <v>0</v>
      </c>
      <c r="Y795">
        <f t="shared" si="878"/>
        <v>0</v>
      </c>
      <c r="AA795">
        <v>27721504</v>
      </c>
      <c r="AB795">
        <f t="shared" si="879"/>
        <v>15.09</v>
      </c>
      <c r="AC795">
        <f t="shared" si="907"/>
        <v>15.09</v>
      </c>
      <c r="AD795">
        <f>ROUND((((ET795)-(EU795))+AE795),2)</f>
        <v>0</v>
      </c>
      <c r="AE795">
        <f t="shared" si="908"/>
        <v>0</v>
      </c>
      <c r="AF795">
        <f t="shared" si="908"/>
        <v>0</v>
      </c>
      <c r="AG795">
        <f t="shared" si="884"/>
        <v>0</v>
      </c>
      <c r="AH795">
        <f t="shared" si="909"/>
        <v>0</v>
      </c>
      <c r="AI795">
        <f t="shared" si="909"/>
        <v>0</v>
      </c>
      <c r="AJ795">
        <f t="shared" si="887"/>
        <v>0</v>
      </c>
      <c r="AK795">
        <v>15.09</v>
      </c>
      <c r="AL795">
        <v>15.09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95</v>
      </c>
      <c r="AU795">
        <v>47</v>
      </c>
      <c r="AV795">
        <v>1</v>
      </c>
      <c r="AW795">
        <v>1</v>
      </c>
      <c r="AZ795">
        <v>1</v>
      </c>
      <c r="BA795">
        <v>1</v>
      </c>
      <c r="BB795">
        <v>1</v>
      </c>
      <c r="BC795">
        <v>1</v>
      </c>
      <c r="BD795" t="s">
        <v>6</v>
      </c>
      <c r="BE795" t="s">
        <v>6</v>
      </c>
      <c r="BF795" t="s">
        <v>6</v>
      </c>
      <c r="BG795" t="s">
        <v>6</v>
      </c>
      <c r="BH795">
        <v>3</v>
      </c>
      <c r="BI795">
        <v>1</v>
      </c>
      <c r="BJ795" t="s">
        <v>340</v>
      </c>
      <c r="BM795">
        <v>15001</v>
      </c>
      <c r="BN795">
        <v>0</v>
      </c>
      <c r="BO795" t="s">
        <v>6</v>
      </c>
      <c r="BP795">
        <v>0</v>
      </c>
      <c r="BQ795">
        <v>2</v>
      </c>
      <c r="BR795">
        <v>0</v>
      </c>
      <c r="BS795">
        <v>1</v>
      </c>
      <c r="BT795">
        <v>1</v>
      </c>
      <c r="BU795">
        <v>1</v>
      </c>
      <c r="BV795">
        <v>1</v>
      </c>
      <c r="BW795">
        <v>1</v>
      </c>
      <c r="BX795">
        <v>1</v>
      </c>
      <c r="BY795" t="s">
        <v>6</v>
      </c>
      <c r="BZ795">
        <v>105</v>
      </c>
      <c r="CA795">
        <v>55</v>
      </c>
      <c r="CF795">
        <v>0</v>
      </c>
      <c r="CG795">
        <v>0</v>
      </c>
      <c r="CM795">
        <v>0</v>
      </c>
      <c r="CN795" t="s">
        <v>6</v>
      </c>
      <c r="CO795">
        <v>0</v>
      </c>
      <c r="CP795">
        <f t="shared" si="888"/>
        <v>52.93</v>
      </c>
      <c r="CQ795">
        <f t="shared" si="889"/>
        <v>15.09</v>
      </c>
      <c r="CR795">
        <f t="shared" si="890"/>
        <v>0</v>
      </c>
      <c r="CS795">
        <f t="shared" si="891"/>
        <v>0</v>
      </c>
      <c r="CT795">
        <f t="shared" si="892"/>
        <v>0</v>
      </c>
      <c r="CU795">
        <f t="shared" si="893"/>
        <v>0</v>
      </c>
      <c r="CV795">
        <f t="shared" si="894"/>
        <v>0</v>
      </c>
      <c r="CW795">
        <f t="shared" si="895"/>
        <v>0</v>
      </c>
      <c r="CX795">
        <f t="shared" si="896"/>
        <v>0</v>
      </c>
      <c r="CY795">
        <f t="shared" si="897"/>
        <v>0</v>
      </c>
      <c r="CZ795">
        <f t="shared" si="898"/>
        <v>0</v>
      </c>
      <c r="DC795" t="s">
        <v>6</v>
      </c>
      <c r="DD795" t="s">
        <v>6</v>
      </c>
      <c r="DE795" t="s">
        <v>6</v>
      </c>
      <c r="DF795" t="s">
        <v>6</v>
      </c>
      <c r="DG795" t="s">
        <v>6</v>
      </c>
      <c r="DH795" t="s">
        <v>6</v>
      </c>
      <c r="DI795" t="s">
        <v>6</v>
      </c>
      <c r="DJ795" t="s">
        <v>6</v>
      </c>
      <c r="DK795" t="s">
        <v>6</v>
      </c>
      <c r="DL795" t="s">
        <v>6</v>
      </c>
      <c r="DM795" t="s">
        <v>6</v>
      </c>
      <c r="DN795">
        <v>0</v>
      </c>
      <c r="DO795">
        <v>0</v>
      </c>
      <c r="DP795">
        <v>1</v>
      </c>
      <c r="DQ795">
        <v>1</v>
      </c>
      <c r="DU795">
        <v>1009</v>
      </c>
      <c r="DV795" t="s">
        <v>178</v>
      </c>
      <c r="DW795" t="s">
        <v>178</v>
      </c>
      <c r="DX795">
        <v>1</v>
      </c>
      <c r="EE795">
        <v>27029049</v>
      </c>
      <c r="EF795">
        <v>2</v>
      </c>
      <c r="EG795" t="s">
        <v>23</v>
      </c>
      <c r="EH795">
        <v>0</v>
      </c>
      <c r="EI795" t="s">
        <v>6</v>
      </c>
      <c r="EJ795">
        <v>1</v>
      </c>
      <c r="EK795">
        <v>15001</v>
      </c>
      <c r="EL795" t="s">
        <v>24</v>
      </c>
      <c r="EM795" t="s">
        <v>25</v>
      </c>
      <c r="EO795" t="s">
        <v>6</v>
      </c>
      <c r="EQ795">
        <v>0</v>
      </c>
      <c r="ER795">
        <v>15.09</v>
      </c>
      <c r="ES795">
        <v>15.09</v>
      </c>
      <c r="ET795">
        <v>0</v>
      </c>
      <c r="EU795">
        <v>0</v>
      </c>
      <c r="EV795">
        <v>0</v>
      </c>
      <c r="EW795">
        <v>0</v>
      </c>
      <c r="EX795">
        <v>0</v>
      </c>
      <c r="FQ795">
        <v>0</v>
      </c>
      <c r="FR795">
        <f t="shared" si="899"/>
        <v>0</v>
      </c>
      <c r="FS795">
        <v>0</v>
      </c>
      <c r="FT795" t="s">
        <v>27</v>
      </c>
      <c r="FU795" t="s">
        <v>28</v>
      </c>
      <c r="FX795">
        <v>94.5</v>
      </c>
      <c r="FY795">
        <v>46.75</v>
      </c>
      <c r="GA795" t="s">
        <v>6</v>
      </c>
      <c r="GD795">
        <v>0</v>
      </c>
      <c r="GF795">
        <v>1453462043</v>
      </c>
      <c r="GG795">
        <v>2</v>
      </c>
      <c r="GH795">
        <v>1</v>
      </c>
      <c r="GI795">
        <v>-2</v>
      </c>
      <c r="GJ795">
        <v>0</v>
      </c>
      <c r="GK795">
        <f>ROUND(R795*(S12)/100,2)</f>
        <v>0</v>
      </c>
      <c r="GL795">
        <f t="shared" si="900"/>
        <v>0</v>
      </c>
      <c r="GM795">
        <f t="shared" si="901"/>
        <v>52.93</v>
      </c>
      <c r="GN795">
        <f t="shared" si="902"/>
        <v>52.93</v>
      </c>
      <c r="GO795">
        <f t="shared" si="903"/>
        <v>0</v>
      </c>
      <c r="GP795">
        <f t="shared" si="904"/>
        <v>0</v>
      </c>
      <c r="GR795">
        <v>0</v>
      </c>
      <c r="GS795">
        <v>0</v>
      </c>
      <c r="GT795">
        <v>0</v>
      </c>
      <c r="GU795" t="s">
        <v>6</v>
      </c>
      <c r="GV795">
        <f t="shared" si="905"/>
        <v>0</v>
      </c>
      <c r="GW795">
        <v>1</v>
      </c>
      <c r="GX795">
        <f t="shared" si="906"/>
        <v>0</v>
      </c>
      <c r="HA795">
        <v>0</v>
      </c>
      <c r="HB795">
        <v>0</v>
      </c>
      <c r="IK795">
        <v>0</v>
      </c>
    </row>
    <row r="796" spans="1:255" x14ac:dyDescent="0.2">
      <c r="A796" s="2">
        <v>17</v>
      </c>
      <c r="B796" s="2">
        <v>1</v>
      </c>
      <c r="C796" s="2">
        <f>ROW(SmtRes!A2186)</f>
        <v>2186</v>
      </c>
      <c r="D796" s="2">
        <f>ROW(EtalonRes!A2182)</f>
        <v>2182</v>
      </c>
      <c r="E796" s="2" t="s">
        <v>842</v>
      </c>
      <c r="F796" s="2" t="s">
        <v>440</v>
      </c>
      <c r="G796" s="2" t="s">
        <v>441</v>
      </c>
      <c r="H796" s="2" t="s">
        <v>32</v>
      </c>
      <c r="I796" s="2">
        <f>ROUND(1.65/100,9)</f>
        <v>1.6500000000000001E-2</v>
      </c>
      <c r="J796" s="2">
        <v>0</v>
      </c>
      <c r="K796" s="2"/>
      <c r="L796" s="2"/>
      <c r="M796" s="2"/>
      <c r="N796" s="2"/>
      <c r="O796" s="2">
        <f t="shared" ref="O796:O831" si="910">ROUND(CP796,2)</f>
        <v>14.06</v>
      </c>
      <c r="P796" s="2">
        <f t="shared" ref="P796:P831" si="911">ROUND(CQ796*I796,2)</f>
        <v>0.03</v>
      </c>
      <c r="Q796" s="2">
        <f t="shared" ref="Q796:Q831" si="912">ROUND(CR796*I796,2)</f>
        <v>0.49</v>
      </c>
      <c r="R796" s="2">
        <f t="shared" ref="R796:R831" si="913">ROUND(CS796*I796,2)</f>
        <v>0.3</v>
      </c>
      <c r="S796" s="2">
        <f t="shared" ref="S796:S831" si="914">ROUND(CT796*I796,2)</f>
        <v>13.54</v>
      </c>
      <c r="T796" s="2">
        <f t="shared" ref="T796:T831" si="915">ROUND(CU796*I796,2)</f>
        <v>0</v>
      </c>
      <c r="U796" s="2">
        <f t="shared" ref="U796:U831" si="916">CV796*I796</f>
        <v>1.5876382500000001</v>
      </c>
      <c r="V796" s="2">
        <f t="shared" ref="V796:V831" si="917">CW796*I796</f>
        <v>2.7637500000000002E-2</v>
      </c>
      <c r="W796" s="2">
        <f t="shared" ref="W796:W831" si="918">ROUND(CX796*I796,2)</f>
        <v>0</v>
      </c>
      <c r="X796" s="2">
        <f t="shared" ref="X796:X831" si="919">ROUND(CY796,2)</f>
        <v>13.15</v>
      </c>
      <c r="Y796" s="2">
        <f t="shared" ref="Y796:Y831" si="920">ROUND(CZ796,2)</f>
        <v>6.5</v>
      </c>
      <c r="Z796" s="2"/>
      <c r="AA796" s="2">
        <v>27721505</v>
      </c>
      <c r="AB796" s="2">
        <f t="shared" ref="AB796:AB827" si="921">ROUND((AC796+AD796+AF796),2)</f>
        <v>852.36</v>
      </c>
      <c r="AC796" s="2">
        <f t="shared" si="907"/>
        <v>1.81</v>
      </c>
      <c r="AD796" s="2">
        <f>ROUND(((((ET796*1.25))-((EU796*1.25)))+AE796),2)</f>
        <v>29.78</v>
      </c>
      <c r="AE796" s="2">
        <f>ROUND(((EU796*1.25)),2)</f>
        <v>18.14</v>
      </c>
      <c r="AF796" s="2">
        <f>ROUND(((EV796*1.15)),2)</f>
        <v>820.77</v>
      </c>
      <c r="AG796" s="2">
        <f t="shared" ref="AG796:AG831" si="922">ROUND((AP796),2)</f>
        <v>0</v>
      </c>
      <c r="AH796" s="2">
        <f>((EW796*1.15))</f>
        <v>96.220500000000001</v>
      </c>
      <c r="AI796" s="2">
        <f>((EX796*1.25))</f>
        <v>1.675</v>
      </c>
      <c r="AJ796" s="2">
        <f t="shared" ref="AJ796:AJ831" si="923">ROUND((AS796),2)</f>
        <v>0</v>
      </c>
      <c r="AK796" s="2">
        <v>739.34</v>
      </c>
      <c r="AL796" s="2">
        <v>1.81</v>
      </c>
      <c r="AM796" s="2">
        <v>23.82</v>
      </c>
      <c r="AN796" s="2">
        <v>14.51</v>
      </c>
      <c r="AO796" s="2">
        <v>713.71</v>
      </c>
      <c r="AP796" s="2">
        <v>0</v>
      </c>
      <c r="AQ796" s="2">
        <v>83.67</v>
      </c>
      <c r="AR796" s="2">
        <v>1.34</v>
      </c>
      <c r="AS796" s="2">
        <v>0</v>
      </c>
      <c r="AT796" s="2">
        <v>95</v>
      </c>
      <c r="AU796" s="2">
        <v>47</v>
      </c>
      <c r="AV796" s="2">
        <v>1</v>
      </c>
      <c r="AW796" s="2">
        <v>1</v>
      </c>
      <c r="AX796" s="2"/>
      <c r="AY796" s="2"/>
      <c r="AZ796" s="2">
        <v>1</v>
      </c>
      <c r="BA796" s="2">
        <v>1</v>
      </c>
      <c r="BB796" s="2">
        <v>1</v>
      </c>
      <c r="BC796" s="2">
        <v>1</v>
      </c>
      <c r="BD796" s="2" t="s">
        <v>6</v>
      </c>
      <c r="BE796" s="2" t="s">
        <v>6</v>
      </c>
      <c r="BF796" s="2" t="s">
        <v>6</v>
      </c>
      <c r="BG796" s="2" t="s">
        <v>6</v>
      </c>
      <c r="BH796" s="2">
        <v>0</v>
      </c>
      <c r="BI796" s="2">
        <v>1</v>
      </c>
      <c r="BJ796" s="2" t="s">
        <v>442</v>
      </c>
      <c r="BK796" s="2"/>
      <c r="BL796" s="2"/>
      <c r="BM796" s="2">
        <v>15001</v>
      </c>
      <c r="BN796" s="2">
        <v>0</v>
      </c>
      <c r="BO796" s="2" t="s">
        <v>6</v>
      </c>
      <c r="BP796" s="2">
        <v>0</v>
      </c>
      <c r="BQ796" s="2">
        <v>2</v>
      </c>
      <c r="BR796" s="2">
        <v>0</v>
      </c>
      <c r="BS796" s="2">
        <v>1</v>
      </c>
      <c r="BT796" s="2">
        <v>1</v>
      </c>
      <c r="BU796" s="2">
        <v>1</v>
      </c>
      <c r="BV796" s="2">
        <v>1</v>
      </c>
      <c r="BW796" s="2">
        <v>1</v>
      </c>
      <c r="BX796" s="2">
        <v>1</v>
      </c>
      <c r="BY796" s="2" t="s">
        <v>6</v>
      </c>
      <c r="BZ796" s="2">
        <v>105</v>
      </c>
      <c r="CA796" s="2">
        <v>55</v>
      </c>
      <c r="CB796" s="2"/>
      <c r="CC796" s="2"/>
      <c r="CD796" s="2"/>
      <c r="CE796" s="2"/>
      <c r="CF796" s="2">
        <v>0</v>
      </c>
      <c r="CG796" s="2">
        <v>0</v>
      </c>
      <c r="CH796" s="2"/>
      <c r="CI796" s="2"/>
      <c r="CJ796" s="2"/>
      <c r="CK796" s="2"/>
      <c r="CL796" s="2"/>
      <c r="CM796" s="2">
        <v>0</v>
      </c>
      <c r="CN796" s="2" t="s">
        <v>1470</v>
      </c>
      <c r="CO796" s="2">
        <v>0</v>
      </c>
      <c r="CP796" s="2">
        <f t="shared" ref="CP796:CP831" si="924">(P796+Q796+S796)</f>
        <v>14.059999999999999</v>
      </c>
      <c r="CQ796" s="2">
        <f t="shared" ref="CQ796:CQ831" si="925">AC796*BC796</f>
        <v>1.81</v>
      </c>
      <c r="CR796" s="2">
        <f t="shared" ref="CR796:CR831" si="926">AD796*BB796</f>
        <v>29.78</v>
      </c>
      <c r="CS796" s="2">
        <f t="shared" ref="CS796:CS831" si="927">AE796*BS796</f>
        <v>18.14</v>
      </c>
      <c r="CT796" s="2">
        <f t="shared" ref="CT796:CT831" si="928">AF796*BA796</f>
        <v>820.77</v>
      </c>
      <c r="CU796" s="2">
        <f t="shared" ref="CU796:CU831" si="929">AG796</f>
        <v>0</v>
      </c>
      <c r="CV796" s="2">
        <f t="shared" ref="CV796:CV831" si="930">AH796</f>
        <v>96.220500000000001</v>
      </c>
      <c r="CW796" s="2">
        <f t="shared" ref="CW796:CW831" si="931">AI796</f>
        <v>1.675</v>
      </c>
      <c r="CX796" s="2">
        <f t="shared" ref="CX796:CX831" si="932">AJ796</f>
        <v>0</v>
      </c>
      <c r="CY796" s="2">
        <f t="shared" ref="CY796:CY831" si="933">(((S796+R796)*AT796)/100)</f>
        <v>13.148</v>
      </c>
      <c r="CZ796" s="2">
        <f t="shared" ref="CZ796:CZ831" si="934">(((S796+R796)*AU796)/100)</f>
        <v>6.5048000000000004</v>
      </c>
      <c r="DA796" s="2"/>
      <c r="DB796" s="2"/>
      <c r="DC796" s="2" t="s">
        <v>6</v>
      </c>
      <c r="DD796" s="2" t="s">
        <v>6</v>
      </c>
      <c r="DE796" s="2" t="s">
        <v>102</v>
      </c>
      <c r="DF796" s="2" t="s">
        <v>102</v>
      </c>
      <c r="DG796" s="2" t="s">
        <v>103</v>
      </c>
      <c r="DH796" s="2" t="s">
        <v>6</v>
      </c>
      <c r="DI796" s="2" t="s">
        <v>103</v>
      </c>
      <c r="DJ796" s="2" t="s">
        <v>102</v>
      </c>
      <c r="DK796" s="2" t="s">
        <v>6</v>
      </c>
      <c r="DL796" s="2" t="s">
        <v>6</v>
      </c>
      <c r="DM796" s="2" t="s">
        <v>6</v>
      </c>
      <c r="DN796" s="2">
        <v>0</v>
      </c>
      <c r="DO796" s="2">
        <v>0</v>
      </c>
      <c r="DP796" s="2">
        <v>1</v>
      </c>
      <c r="DQ796" s="2">
        <v>1</v>
      </c>
      <c r="DR796" s="2"/>
      <c r="DS796" s="2"/>
      <c r="DT796" s="2"/>
      <c r="DU796" s="2">
        <v>1005</v>
      </c>
      <c r="DV796" s="2" t="s">
        <v>32</v>
      </c>
      <c r="DW796" s="2" t="s">
        <v>32</v>
      </c>
      <c r="DX796" s="2">
        <v>100</v>
      </c>
      <c r="DY796" s="2"/>
      <c r="DZ796" s="2"/>
      <c r="EA796" s="2"/>
      <c r="EB796" s="2"/>
      <c r="EC796" s="2"/>
      <c r="ED796" s="2"/>
      <c r="EE796" s="2">
        <v>27029049</v>
      </c>
      <c r="EF796" s="2">
        <v>2</v>
      </c>
      <c r="EG796" s="2" t="s">
        <v>23</v>
      </c>
      <c r="EH796" s="2">
        <v>0</v>
      </c>
      <c r="EI796" s="2" t="s">
        <v>6</v>
      </c>
      <c r="EJ796" s="2">
        <v>1</v>
      </c>
      <c r="EK796" s="2">
        <v>15001</v>
      </c>
      <c r="EL796" s="2" t="s">
        <v>24</v>
      </c>
      <c r="EM796" s="2" t="s">
        <v>25</v>
      </c>
      <c r="EN796" s="2"/>
      <c r="EO796" s="2" t="s">
        <v>106</v>
      </c>
      <c r="EP796" s="2"/>
      <c r="EQ796" s="2">
        <v>0</v>
      </c>
      <c r="ER796" s="2">
        <v>739.34</v>
      </c>
      <c r="ES796" s="2">
        <v>1.81</v>
      </c>
      <c r="ET796" s="2">
        <v>23.82</v>
      </c>
      <c r="EU796" s="2">
        <v>14.51</v>
      </c>
      <c r="EV796" s="2">
        <v>713.71</v>
      </c>
      <c r="EW796" s="2">
        <v>83.67</v>
      </c>
      <c r="EX796" s="2">
        <v>1.34</v>
      </c>
      <c r="EY796" s="2">
        <v>0</v>
      </c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>
        <v>0</v>
      </c>
      <c r="FR796" s="2">
        <f t="shared" ref="FR796:FR831" si="935">ROUND(IF(AND(BH796=3,BI796=3),P796,0),2)</f>
        <v>0</v>
      </c>
      <c r="FS796" s="2">
        <v>0</v>
      </c>
      <c r="FT796" s="2" t="s">
        <v>27</v>
      </c>
      <c r="FU796" s="2" t="s">
        <v>28</v>
      </c>
      <c r="FV796" s="2"/>
      <c r="FW796" s="2"/>
      <c r="FX796" s="2">
        <v>94.5</v>
      </c>
      <c r="FY796" s="2">
        <v>46.75</v>
      </c>
      <c r="FZ796" s="2"/>
      <c r="GA796" s="2" t="s">
        <v>6</v>
      </c>
      <c r="GB796" s="2"/>
      <c r="GC796" s="2"/>
      <c r="GD796" s="2">
        <v>0</v>
      </c>
      <c r="GE796" s="2"/>
      <c r="GF796" s="2">
        <v>-195782614</v>
      </c>
      <c r="GG796" s="2">
        <v>2</v>
      </c>
      <c r="GH796" s="2">
        <v>1</v>
      </c>
      <c r="GI796" s="2">
        <v>-2</v>
      </c>
      <c r="GJ796" s="2">
        <v>0</v>
      </c>
      <c r="GK796" s="2">
        <f>ROUND(R796*(R12)/100,2)</f>
        <v>0</v>
      </c>
      <c r="GL796" s="2">
        <f t="shared" ref="GL796:GL831" si="936">ROUND(IF(AND(BH796=3,BI796=3,FS796&lt;&gt;0),P796,0),2)</f>
        <v>0</v>
      </c>
      <c r="GM796" s="2">
        <f t="shared" ref="GM796:GM831" si="937">ROUND(O796+X796+Y796+GK796,2)+GX796</f>
        <v>33.71</v>
      </c>
      <c r="GN796" s="2">
        <f t="shared" ref="GN796:GN831" si="938">IF(OR(BI796=0,BI796=1),ROUND(O796+X796+Y796+GK796,2),0)</f>
        <v>33.71</v>
      </c>
      <c r="GO796" s="2">
        <f t="shared" ref="GO796:GO831" si="939">IF(BI796=2,ROUND(O796+X796+Y796+GK796,2),0)</f>
        <v>0</v>
      </c>
      <c r="GP796" s="2">
        <f t="shared" ref="GP796:GP831" si="940">IF(BI796=4,ROUND(O796+X796+Y796+GK796,2)+GX796,0)</f>
        <v>0</v>
      </c>
      <c r="GQ796" s="2"/>
      <c r="GR796" s="2">
        <v>0</v>
      </c>
      <c r="GS796" s="2">
        <v>3</v>
      </c>
      <c r="GT796" s="2">
        <v>0</v>
      </c>
      <c r="GU796" s="2" t="s">
        <v>6</v>
      </c>
      <c r="GV796" s="2">
        <f t="shared" ref="GV796:GV831" si="941">ROUND(GT796,2)</f>
        <v>0</v>
      </c>
      <c r="GW796" s="2">
        <v>1</v>
      </c>
      <c r="GX796" s="2">
        <f t="shared" ref="GX796:GX827" si="942">ROUND(GV796*GW796*I796,2)</f>
        <v>0</v>
      </c>
      <c r="GY796" s="2"/>
      <c r="GZ796" s="2"/>
      <c r="HA796" s="2">
        <v>0</v>
      </c>
      <c r="HB796" s="2">
        <v>0</v>
      </c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>
        <v>0</v>
      </c>
      <c r="IL796" s="2"/>
      <c r="IM796" s="2"/>
      <c r="IN796" s="2"/>
      <c r="IO796" s="2"/>
      <c r="IP796" s="2"/>
      <c r="IQ796" s="2"/>
      <c r="IR796" s="2"/>
      <c r="IS796" s="2"/>
      <c r="IT796" s="2"/>
      <c r="IU796" s="2"/>
    </row>
    <row r="797" spans="1:255" x14ac:dyDescent="0.2">
      <c r="A797">
        <v>17</v>
      </c>
      <c r="B797">
        <v>1</v>
      </c>
      <c r="C797">
        <f>ROW(SmtRes!A2194)</f>
        <v>2194</v>
      </c>
      <c r="D797">
        <f>ROW(EtalonRes!A2190)</f>
        <v>2190</v>
      </c>
      <c r="E797" t="s">
        <v>842</v>
      </c>
      <c r="F797" t="s">
        <v>440</v>
      </c>
      <c r="G797" t="s">
        <v>441</v>
      </c>
      <c r="H797" t="s">
        <v>32</v>
      </c>
      <c r="I797">
        <f>ROUND(1.65/100,9)</f>
        <v>1.6500000000000001E-2</v>
      </c>
      <c r="J797">
        <v>0</v>
      </c>
      <c r="O797">
        <f t="shared" si="910"/>
        <v>14.06</v>
      </c>
      <c r="P797">
        <f t="shared" si="911"/>
        <v>0.03</v>
      </c>
      <c r="Q797">
        <f t="shared" si="912"/>
        <v>0.49</v>
      </c>
      <c r="R797">
        <f t="shared" si="913"/>
        <v>0.3</v>
      </c>
      <c r="S797">
        <f t="shared" si="914"/>
        <v>13.54</v>
      </c>
      <c r="T797">
        <f t="shared" si="915"/>
        <v>0</v>
      </c>
      <c r="U797">
        <f t="shared" si="916"/>
        <v>1.5876382500000001</v>
      </c>
      <c r="V797">
        <f t="shared" si="917"/>
        <v>2.7637500000000002E-2</v>
      </c>
      <c r="W797">
        <f t="shared" si="918"/>
        <v>0</v>
      </c>
      <c r="X797">
        <f t="shared" si="919"/>
        <v>13.15</v>
      </c>
      <c r="Y797">
        <f t="shared" si="920"/>
        <v>6.5</v>
      </c>
      <c r="AA797">
        <v>27721504</v>
      </c>
      <c r="AB797">
        <f t="shared" si="921"/>
        <v>852.36</v>
      </c>
      <c r="AC797">
        <f t="shared" si="907"/>
        <v>1.81</v>
      </c>
      <c r="AD797">
        <f>ROUND(((((ET797*1.25))-((EU797*1.25)))+AE797),2)</f>
        <v>29.78</v>
      </c>
      <c r="AE797">
        <f>ROUND(((EU797*1.25)),2)</f>
        <v>18.14</v>
      </c>
      <c r="AF797">
        <f>ROUND(((EV797*1.15)),2)</f>
        <v>820.77</v>
      </c>
      <c r="AG797">
        <f t="shared" si="922"/>
        <v>0</v>
      </c>
      <c r="AH797">
        <f>((EW797*1.15))</f>
        <v>96.220500000000001</v>
      </c>
      <c r="AI797">
        <f>((EX797*1.25))</f>
        <v>1.675</v>
      </c>
      <c r="AJ797">
        <f t="shared" si="923"/>
        <v>0</v>
      </c>
      <c r="AK797">
        <v>739.34</v>
      </c>
      <c r="AL797">
        <v>1.81</v>
      </c>
      <c r="AM797">
        <v>23.82</v>
      </c>
      <c r="AN797">
        <v>14.51</v>
      </c>
      <c r="AO797">
        <v>713.71</v>
      </c>
      <c r="AP797">
        <v>0</v>
      </c>
      <c r="AQ797">
        <v>83.67</v>
      </c>
      <c r="AR797">
        <v>1.34</v>
      </c>
      <c r="AS797">
        <v>0</v>
      </c>
      <c r="AT797">
        <v>95</v>
      </c>
      <c r="AU797">
        <v>47</v>
      </c>
      <c r="AV797">
        <v>1</v>
      </c>
      <c r="AW797">
        <v>1</v>
      </c>
      <c r="AZ797">
        <v>1</v>
      </c>
      <c r="BA797">
        <v>1</v>
      </c>
      <c r="BB797">
        <v>1</v>
      </c>
      <c r="BC797">
        <v>1</v>
      </c>
      <c r="BD797" t="s">
        <v>6</v>
      </c>
      <c r="BE797" t="s">
        <v>6</v>
      </c>
      <c r="BF797" t="s">
        <v>6</v>
      </c>
      <c r="BG797" t="s">
        <v>6</v>
      </c>
      <c r="BH797">
        <v>0</v>
      </c>
      <c r="BI797">
        <v>1</v>
      </c>
      <c r="BJ797" t="s">
        <v>442</v>
      </c>
      <c r="BM797">
        <v>15001</v>
      </c>
      <c r="BN797">
        <v>0</v>
      </c>
      <c r="BO797" t="s">
        <v>6</v>
      </c>
      <c r="BP797">
        <v>0</v>
      </c>
      <c r="BQ797">
        <v>2</v>
      </c>
      <c r="BR797">
        <v>0</v>
      </c>
      <c r="BS797">
        <v>1</v>
      </c>
      <c r="BT797">
        <v>1</v>
      </c>
      <c r="BU797">
        <v>1</v>
      </c>
      <c r="BV797">
        <v>1</v>
      </c>
      <c r="BW797">
        <v>1</v>
      </c>
      <c r="BX797">
        <v>1</v>
      </c>
      <c r="BY797" t="s">
        <v>6</v>
      </c>
      <c r="BZ797">
        <v>105</v>
      </c>
      <c r="CA797">
        <v>55</v>
      </c>
      <c r="CF797">
        <v>0</v>
      </c>
      <c r="CG797">
        <v>0</v>
      </c>
      <c r="CM797">
        <v>0</v>
      </c>
      <c r="CN797" t="s">
        <v>1470</v>
      </c>
      <c r="CO797">
        <v>0</v>
      </c>
      <c r="CP797">
        <f t="shared" si="924"/>
        <v>14.059999999999999</v>
      </c>
      <c r="CQ797">
        <f t="shared" si="925"/>
        <v>1.81</v>
      </c>
      <c r="CR797">
        <f t="shared" si="926"/>
        <v>29.78</v>
      </c>
      <c r="CS797">
        <f t="shared" si="927"/>
        <v>18.14</v>
      </c>
      <c r="CT797">
        <f t="shared" si="928"/>
        <v>820.77</v>
      </c>
      <c r="CU797">
        <f t="shared" si="929"/>
        <v>0</v>
      </c>
      <c r="CV797">
        <f t="shared" si="930"/>
        <v>96.220500000000001</v>
      </c>
      <c r="CW797">
        <f t="shared" si="931"/>
        <v>1.675</v>
      </c>
      <c r="CX797">
        <f t="shared" si="932"/>
        <v>0</v>
      </c>
      <c r="CY797">
        <f t="shared" si="933"/>
        <v>13.148</v>
      </c>
      <c r="CZ797">
        <f t="shared" si="934"/>
        <v>6.5048000000000004</v>
      </c>
      <c r="DC797" t="s">
        <v>6</v>
      </c>
      <c r="DD797" t="s">
        <v>6</v>
      </c>
      <c r="DE797" t="s">
        <v>102</v>
      </c>
      <c r="DF797" t="s">
        <v>102</v>
      </c>
      <c r="DG797" t="s">
        <v>103</v>
      </c>
      <c r="DH797" t="s">
        <v>6</v>
      </c>
      <c r="DI797" t="s">
        <v>103</v>
      </c>
      <c r="DJ797" t="s">
        <v>102</v>
      </c>
      <c r="DK797" t="s">
        <v>6</v>
      </c>
      <c r="DL797" t="s">
        <v>6</v>
      </c>
      <c r="DM797" t="s">
        <v>6</v>
      </c>
      <c r="DN797">
        <v>0</v>
      </c>
      <c r="DO797">
        <v>0</v>
      </c>
      <c r="DP797">
        <v>1</v>
      </c>
      <c r="DQ797">
        <v>1</v>
      </c>
      <c r="DU797">
        <v>1005</v>
      </c>
      <c r="DV797" t="s">
        <v>32</v>
      </c>
      <c r="DW797" t="s">
        <v>32</v>
      </c>
      <c r="DX797">
        <v>100</v>
      </c>
      <c r="EE797">
        <v>27029049</v>
      </c>
      <c r="EF797">
        <v>2</v>
      </c>
      <c r="EG797" t="s">
        <v>23</v>
      </c>
      <c r="EH797">
        <v>0</v>
      </c>
      <c r="EI797" t="s">
        <v>6</v>
      </c>
      <c r="EJ797">
        <v>1</v>
      </c>
      <c r="EK797">
        <v>15001</v>
      </c>
      <c r="EL797" t="s">
        <v>24</v>
      </c>
      <c r="EM797" t="s">
        <v>25</v>
      </c>
      <c r="EO797" t="s">
        <v>106</v>
      </c>
      <c r="EQ797">
        <v>0</v>
      </c>
      <c r="ER797">
        <v>739.34</v>
      </c>
      <c r="ES797">
        <v>1.81</v>
      </c>
      <c r="ET797">
        <v>23.82</v>
      </c>
      <c r="EU797">
        <v>14.51</v>
      </c>
      <c r="EV797">
        <v>713.71</v>
      </c>
      <c r="EW797">
        <v>83.67</v>
      </c>
      <c r="EX797">
        <v>1.34</v>
      </c>
      <c r="EY797">
        <v>0</v>
      </c>
      <c r="FQ797">
        <v>0</v>
      </c>
      <c r="FR797">
        <f t="shared" si="935"/>
        <v>0</v>
      </c>
      <c r="FS797">
        <v>0</v>
      </c>
      <c r="FT797" t="s">
        <v>27</v>
      </c>
      <c r="FU797" t="s">
        <v>28</v>
      </c>
      <c r="FX797">
        <v>94.5</v>
      </c>
      <c r="FY797">
        <v>46.75</v>
      </c>
      <c r="GA797" t="s">
        <v>6</v>
      </c>
      <c r="GD797">
        <v>0</v>
      </c>
      <c r="GF797">
        <v>-195782614</v>
      </c>
      <c r="GG797">
        <v>2</v>
      </c>
      <c r="GH797">
        <v>1</v>
      </c>
      <c r="GI797">
        <v>-2</v>
      </c>
      <c r="GJ797">
        <v>0</v>
      </c>
      <c r="GK797">
        <f>ROUND(R797*(S12)/100,2)</f>
        <v>0</v>
      </c>
      <c r="GL797">
        <f t="shared" si="936"/>
        <v>0</v>
      </c>
      <c r="GM797">
        <f t="shared" si="937"/>
        <v>33.71</v>
      </c>
      <c r="GN797">
        <f t="shared" si="938"/>
        <v>33.71</v>
      </c>
      <c r="GO797">
        <f t="shared" si="939"/>
        <v>0</v>
      </c>
      <c r="GP797">
        <f t="shared" si="940"/>
        <v>0</v>
      </c>
      <c r="GR797">
        <v>0</v>
      </c>
      <c r="GS797">
        <v>0</v>
      </c>
      <c r="GT797">
        <v>0</v>
      </c>
      <c r="GU797" t="s">
        <v>6</v>
      </c>
      <c r="GV797">
        <f t="shared" si="941"/>
        <v>0</v>
      </c>
      <c r="GW797">
        <v>1</v>
      </c>
      <c r="GX797">
        <f t="shared" si="942"/>
        <v>0</v>
      </c>
      <c r="HA797">
        <v>0</v>
      </c>
      <c r="HB797">
        <v>0</v>
      </c>
      <c r="IK797">
        <v>0</v>
      </c>
    </row>
    <row r="798" spans="1:255" x14ac:dyDescent="0.2">
      <c r="A798" s="2">
        <v>18</v>
      </c>
      <c r="B798" s="2">
        <v>1</v>
      </c>
      <c r="C798" s="2">
        <v>2185</v>
      </c>
      <c r="D798" s="2"/>
      <c r="E798" s="2" t="s">
        <v>843</v>
      </c>
      <c r="F798" s="2" t="s">
        <v>332</v>
      </c>
      <c r="G798" s="2" t="s">
        <v>333</v>
      </c>
      <c r="H798" s="2" t="s">
        <v>178</v>
      </c>
      <c r="I798" s="2">
        <f>I796*J798</f>
        <v>20.295000000000002</v>
      </c>
      <c r="J798" s="2">
        <v>1230</v>
      </c>
      <c r="K798" s="2"/>
      <c r="L798" s="2"/>
      <c r="M798" s="2"/>
      <c r="N798" s="2"/>
      <c r="O798" s="2">
        <f t="shared" si="910"/>
        <v>42.01</v>
      </c>
      <c r="P798" s="2">
        <f t="shared" si="911"/>
        <v>42.01</v>
      </c>
      <c r="Q798" s="2">
        <f t="shared" si="912"/>
        <v>0</v>
      </c>
      <c r="R798" s="2">
        <f t="shared" si="913"/>
        <v>0</v>
      </c>
      <c r="S798" s="2">
        <f t="shared" si="914"/>
        <v>0</v>
      </c>
      <c r="T798" s="2">
        <f t="shared" si="915"/>
        <v>0</v>
      </c>
      <c r="U798" s="2">
        <f t="shared" si="916"/>
        <v>0</v>
      </c>
      <c r="V798" s="2">
        <f t="shared" si="917"/>
        <v>0</v>
      </c>
      <c r="W798" s="2">
        <f t="shared" si="918"/>
        <v>0</v>
      </c>
      <c r="X798" s="2">
        <f t="shared" si="919"/>
        <v>0</v>
      </c>
      <c r="Y798" s="2">
        <f t="shared" si="920"/>
        <v>0</v>
      </c>
      <c r="Z798" s="2"/>
      <c r="AA798" s="2">
        <v>27721505</v>
      </c>
      <c r="AB798" s="2">
        <f t="shared" si="921"/>
        <v>2.0699999999999998</v>
      </c>
      <c r="AC798" s="2">
        <f t="shared" si="907"/>
        <v>2.0699999999999998</v>
      </c>
      <c r="AD798" s="2">
        <f>ROUND((((ET798)-(EU798))+AE798),2)</f>
        <v>0</v>
      </c>
      <c r="AE798" s="2">
        <f t="shared" ref="AE798:AF801" si="943">ROUND((EU798),2)</f>
        <v>0</v>
      </c>
      <c r="AF798" s="2">
        <f t="shared" si="943"/>
        <v>0</v>
      </c>
      <c r="AG798" s="2">
        <f t="shared" si="922"/>
        <v>0</v>
      </c>
      <c r="AH798" s="2">
        <f t="shared" ref="AH798:AI801" si="944">(EW798)</f>
        <v>0</v>
      </c>
      <c r="AI798" s="2">
        <f t="shared" si="944"/>
        <v>0</v>
      </c>
      <c r="AJ798" s="2">
        <f t="shared" si="923"/>
        <v>0</v>
      </c>
      <c r="AK798" s="2">
        <v>2.0699999999999998</v>
      </c>
      <c r="AL798" s="2">
        <v>2.0699999999999998</v>
      </c>
      <c r="AM798" s="2">
        <v>0</v>
      </c>
      <c r="AN798" s="2">
        <v>0</v>
      </c>
      <c r="AO798" s="2">
        <v>0</v>
      </c>
      <c r="AP798" s="2">
        <v>0</v>
      </c>
      <c r="AQ798" s="2">
        <v>0</v>
      </c>
      <c r="AR798" s="2">
        <v>0</v>
      </c>
      <c r="AS798" s="2">
        <v>0</v>
      </c>
      <c r="AT798" s="2">
        <v>79</v>
      </c>
      <c r="AU798" s="2">
        <v>50</v>
      </c>
      <c r="AV798" s="2">
        <v>1</v>
      </c>
      <c r="AW798" s="2">
        <v>1</v>
      </c>
      <c r="AX798" s="2"/>
      <c r="AY798" s="2"/>
      <c r="AZ798" s="2">
        <v>1</v>
      </c>
      <c r="BA798" s="2">
        <v>1</v>
      </c>
      <c r="BB798" s="2">
        <v>1</v>
      </c>
      <c r="BC798" s="2">
        <v>1</v>
      </c>
      <c r="BD798" s="2" t="s">
        <v>6</v>
      </c>
      <c r="BE798" s="2" t="s">
        <v>6</v>
      </c>
      <c r="BF798" s="2" t="s">
        <v>6</v>
      </c>
      <c r="BG798" s="2" t="s">
        <v>6</v>
      </c>
      <c r="BH798" s="2">
        <v>3</v>
      </c>
      <c r="BI798" s="2">
        <v>1</v>
      </c>
      <c r="BJ798" s="2" t="s">
        <v>334</v>
      </c>
      <c r="BK798" s="2"/>
      <c r="BL798" s="2"/>
      <c r="BM798" s="2">
        <v>61001</v>
      </c>
      <c r="BN798" s="2">
        <v>0</v>
      </c>
      <c r="BO798" s="2" t="s">
        <v>6</v>
      </c>
      <c r="BP798" s="2">
        <v>0</v>
      </c>
      <c r="BQ798" s="2">
        <v>6</v>
      </c>
      <c r="BR798" s="2">
        <v>0</v>
      </c>
      <c r="BS798" s="2">
        <v>1</v>
      </c>
      <c r="BT798" s="2">
        <v>1</v>
      </c>
      <c r="BU798" s="2">
        <v>1</v>
      </c>
      <c r="BV798" s="2">
        <v>1</v>
      </c>
      <c r="BW798" s="2">
        <v>1</v>
      </c>
      <c r="BX798" s="2">
        <v>1</v>
      </c>
      <c r="BY798" s="2" t="s">
        <v>6</v>
      </c>
      <c r="BZ798" s="2">
        <v>79</v>
      </c>
      <c r="CA798" s="2">
        <v>50</v>
      </c>
      <c r="CB798" s="2"/>
      <c r="CC798" s="2"/>
      <c r="CD798" s="2"/>
      <c r="CE798" s="2"/>
      <c r="CF798" s="2">
        <v>0</v>
      </c>
      <c r="CG798" s="2">
        <v>0</v>
      </c>
      <c r="CH798" s="2"/>
      <c r="CI798" s="2"/>
      <c r="CJ798" s="2"/>
      <c r="CK798" s="2"/>
      <c r="CL798" s="2"/>
      <c r="CM798" s="2">
        <v>0</v>
      </c>
      <c r="CN798" s="2" t="s">
        <v>6</v>
      </c>
      <c r="CO798" s="2">
        <v>0</v>
      </c>
      <c r="CP798" s="2">
        <f t="shared" si="924"/>
        <v>42.01</v>
      </c>
      <c r="CQ798" s="2">
        <f t="shared" si="925"/>
        <v>2.0699999999999998</v>
      </c>
      <c r="CR798" s="2">
        <f t="shared" si="926"/>
        <v>0</v>
      </c>
      <c r="CS798" s="2">
        <f t="shared" si="927"/>
        <v>0</v>
      </c>
      <c r="CT798" s="2">
        <f t="shared" si="928"/>
        <v>0</v>
      </c>
      <c r="CU798" s="2">
        <f t="shared" si="929"/>
        <v>0</v>
      </c>
      <c r="CV798" s="2">
        <f t="shared" si="930"/>
        <v>0</v>
      </c>
      <c r="CW798" s="2">
        <f t="shared" si="931"/>
        <v>0</v>
      </c>
      <c r="CX798" s="2">
        <f t="shared" si="932"/>
        <v>0</v>
      </c>
      <c r="CY798" s="2">
        <f t="shared" si="933"/>
        <v>0</v>
      </c>
      <c r="CZ798" s="2">
        <f t="shared" si="934"/>
        <v>0</v>
      </c>
      <c r="DA798" s="2"/>
      <c r="DB798" s="2"/>
      <c r="DC798" s="2" t="s">
        <v>6</v>
      </c>
      <c r="DD798" s="2" t="s">
        <v>6</v>
      </c>
      <c r="DE798" s="2" t="s">
        <v>6</v>
      </c>
      <c r="DF798" s="2" t="s">
        <v>6</v>
      </c>
      <c r="DG798" s="2" t="s">
        <v>6</v>
      </c>
      <c r="DH798" s="2" t="s">
        <v>6</v>
      </c>
      <c r="DI798" s="2" t="s">
        <v>6</v>
      </c>
      <c r="DJ798" s="2" t="s">
        <v>6</v>
      </c>
      <c r="DK798" s="2" t="s">
        <v>6</v>
      </c>
      <c r="DL798" s="2" t="s">
        <v>6</v>
      </c>
      <c r="DM798" s="2" t="s">
        <v>6</v>
      </c>
      <c r="DN798" s="2">
        <v>0</v>
      </c>
      <c r="DO798" s="2">
        <v>0</v>
      </c>
      <c r="DP798" s="2">
        <v>1</v>
      </c>
      <c r="DQ798" s="2">
        <v>1</v>
      </c>
      <c r="DR798" s="2"/>
      <c r="DS798" s="2"/>
      <c r="DT798" s="2"/>
      <c r="DU798" s="2">
        <v>1009</v>
      </c>
      <c r="DV798" s="2" t="s">
        <v>178</v>
      </c>
      <c r="DW798" s="2" t="s">
        <v>178</v>
      </c>
      <c r="DX798" s="2">
        <v>1</v>
      </c>
      <c r="DY798" s="2"/>
      <c r="DZ798" s="2"/>
      <c r="EA798" s="2"/>
      <c r="EB798" s="2"/>
      <c r="EC798" s="2"/>
      <c r="ED798" s="2"/>
      <c r="EE798" s="2">
        <v>27029106</v>
      </c>
      <c r="EF798" s="2">
        <v>6</v>
      </c>
      <c r="EG798" s="2" t="s">
        <v>40</v>
      </c>
      <c r="EH798" s="2">
        <v>0</v>
      </c>
      <c r="EI798" s="2" t="s">
        <v>6</v>
      </c>
      <c r="EJ798" s="2">
        <v>1</v>
      </c>
      <c r="EK798" s="2">
        <v>61001</v>
      </c>
      <c r="EL798" s="2" t="s">
        <v>335</v>
      </c>
      <c r="EM798" s="2" t="s">
        <v>336</v>
      </c>
      <c r="EN798" s="2"/>
      <c r="EO798" s="2" t="s">
        <v>6</v>
      </c>
      <c r="EP798" s="2"/>
      <c r="EQ798" s="2">
        <v>0</v>
      </c>
      <c r="ER798" s="2">
        <v>2.0699999999999998</v>
      </c>
      <c r="ES798" s="2">
        <v>2.0699999999999998</v>
      </c>
      <c r="ET798" s="2">
        <v>0</v>
      </c>
      <c r="EU798" s="2">
        <v>0</v>
      </c>
      <c r="EV798" s="2">
        <v>0</v>
      </c>
      <c r="EW798" s="2">
        <v>0</v>
      </c>
      <c r="EX798" s="2">
        <v>0</v>
      </c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>
        <v>0</v>
      </c>
      <c r="FR798" s="2">
        <f t="shared" si="935"/>
        <v>0</v>
      </c>
      <c r="FS798" s="2">
        <v>0</v>
      </c>
      <c r="FT798" s="2"/>
      <c r="FU798" s="2"/>
      <c r="FV798" s="2"/>
      <c r="FW798" s="2"/>
      <c r="FX798" s="2">
        <v>79</v>
      </c>
      <c r="FY798" s="2">
        <v>50</v>
      </c>
      <c r="FZ798" s="2"/>
      <c r="GA798" s="2" t="s">
        <v>6</v>
      </c>
      <c r="GB798" s="2"/>
      <c r="GC798" s="2"/>
      <c r="GD798" s="2">
        <v>0</v>
      </c>
      <c r="GE798" s="2"/>
      <c r="GF798" s="2">
        <v>-60067644</v>
      </c>
      <c r="GG798" s="2">
        <v>2</v>
      </c>
      <c r="GH798" s="2">
        <v>1</v>
      </c>
      <c r="GI798" s="2">
        <v>-2</v>
      </c>
      <c r="GJ798" s="2">
        <v>0</v>
      </c>
      <c r="GK798" s="2">
        <f>ROUND(R798*(R12)/100,2)</f>
        <v>0</v>
      </c>
      <c r="GL798" s="2">
        <f t="shared" si="936"/>
        <v>0</v>
      </c>
      <c r="GM798" s="2">
        <f t="shared" si="937"/>
        <v>42.01</v>
      </c>
      <c r="GN798" s="2">
        <f t="shared" si="938"/>
        <v>42.01</v>
      </c>
      <c r="GO798" s="2">
        <f t="shared" si="939"/>
        <v>0</v>
      </c>
      <c r="GP798" s="2">
        <f t="shared" si="940"/>
        <v>0</v>
      </c>
      <c r="GQ798" s="2"/>
      <c r="GR798" s="2">
        <v>0</v>
      </c>
      <c r="GS798" s="2">
        <v>3</v>
      </c>
      <c r="GT798" s="2">
        <v>0</v>
      </c>
      <c r="GU798" s="2" t="s">
        <v>6</v>
      </c>
      <c r="GV798" s="2">
        <f t="shared" si="941"/>
        <v>0</v>
      </c>
      <c r="GW798" s="2">
        <v>1</v>
      </c>
      <c r="GX798" s="2">
        <f t="shared" si="942"/>
        <v>0</v>
      </c>
      <c r="GY798" s="2"/>
      <c r="GZ798" s="2"/>
      <c r="HA798" s="2">
        <v>0</v>
      </c>
      <c r="HB798" s="2">
        <v>0</v>
      </c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>
        <v>0</v>
      </c>
      <c r="IL798" s="2"/>
      <c r="IM798" s="2"/>
      <c r="IN798" s="2"/>
      <c r="IO798" s="2"/>
      <c r="IP798" s="2"/>
      <c r="IQ798" s="2"/>
      <c r="IR798" s="2"/>
      <c r="IS798" s="2"/>
      <c r="IT798" s="2"/>
      <c r="IU798" s="2"/>
    </row>
    <row r="799" spans="1:255" x14ac:dyDescent="0.2">
      <c r="A799">
        <v>18</v>
      </c>
      <c r="B799">
        <v>1</v>
      </c>
      <c r="C799">
        <v>2193</v>
      </c>
      <c r="E799" t="s">
        <v>843</v>
      </c>
      <c r="F799" t="s">
        <v>332</v>
      </c>
      <c r="G799" t="s">
        <v>333</v>
      </c>
      <c r="H799" t="s">
        <v>178</v>
      </c>
      <c r="I799">
        <f>I797*J799</f>
        <v>20.295000000000002</v>
      </c>
      <c r="J799">
        <v>1230</v>
      </c>
      <c r="O799">
        <f t="shared" si="910"/>
        <v>42.01</v>
      </c>
      <c r="P799">
        <f t="shared" si="911"/>
        <v>42.01</v>
      </c>
      <c r="Q799">
        <f t="shared" si="912"/>
        <v>0</v>
      </c>
      <c r="R799">
        <f t="shared" si="913"/>
        <v>0</v>
      </c>
      <c r="S799">
        <f t="shared" si="914"/>
        <v>0</v>
      </c>
      <c r="T799">
        <f t="shared" si="915"/>
        <v>0</v>
      </c>
      <c r="U799">
        <f t="shared" si="916"/>
        <v>0</v>
      </c>
      <c r="V799">
        <f t="shared" si="917"/>
        <v>0</v>
      </c>
      <c r="W799">
        <f t="shared" si="918"/>
        <v>0</v>
      </c>
      <c r="X799">
        <f t="shared" si="919"/>
        <v>0</v>
      </c>
      <c r="Y799">
        <f t="shared" si="920"/>
        <v>0</v>
      </c>
      <c r="AA799">
        <v>27721504</v>
      </c>
      <c r="AB799">
        <f t="shared" si="921"/>
        <v>2.0699999999999998</v>
      </c>
      <c r="AC799">
        <f t="shared" si="907"/>
        <v>2.0699999999999998</v>
      </c>
      <c r="AD799">
        <f>ROUND((((ET799)-(EU799))+AE799),2)</f>
        <v>0</v>
      </c>
      <c r="AE799">
        <f t="shared" si="943"/>
        <v>0</v>
      </c>
      <c r="AF799">
        <f t="shared" si="943"/>
        <v>0</v>
      </c>
      <c r="AG799">
        <f t="shared" si="922"/>
        <v>0</v>
      </c>
      <c r="AH799">
        <f t="shared" si="944"/>
        <v>0</v>
      </c>
      <c r="AI799">
        <f t="shared" si="944"/>
        <v>0</v>
      </c>
      <c r="AJ799">
        <f t="shared" si="923"/>
        <v>0</v>
      </c>
      <c r="AK799">
        <v>2.0699999999999998</v>
      </c>
      <c r="AL799">
        <v>2.0699999999999998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105</v>
      </c>
      <c r="AU799">
        <v>55</v>
      </c>
      <c r="AV799">
        <v>1</v>
      </c>
      <c r="AW799">
        <v>1</v>
      </c>
      <c r="AZ799">
        <v>1</v>
      </c>
      <c r="BA799">
        <v>1</v>
      </c>
      <c r="BB799">
        <v>1</v>
      </c>
      <c r="BC799">
        <v>1</v>
      </c>
      <c r="BD799" t="s">
        <v>6</v>
      </c>
      <c r="BE799" t="s">
        <v>6</v>
      </c>
      <c r="BF799" t="s">
        <v>6</v>
      </c>
      <c r="BG799" t="s">
        <v>6</v>
      </c>
      <c r="BH799">
        <v>3</v>
      </c>
      <c r="BI799">
        <v>1</v>
      </c>
      <c r="BJ799" t="s">
        <v>334</v>
      </c>
      <c r="BM799">
        <v>61001</v>
      </c>
      <c r="BN799">
        <v>0</v>
      </c>
      <c r="BO799" t="s">
        <v>6</v>
      </c>
      <c r="BP799">
        <v>0</v>
      </c>
      <c r="BQ799">
        <v>6</v>
      </c>
      <c r="BR799">
        <v>0</v>
      </c>
      <c r="BS799">
        <v>1</v>
      </c>
      <c r="BT799">
        <v>1</v>
      </c>
      <c r="BU799">
        <v>1</v>
      </c>
      <c r="BV799">
        <v>1</v>
      </c>
      <c r="BW799">
        <v>1</v>
      </c>
      <c r="BX799">
        <v>1</v>
      </c>
      <c r="BY799" t="s">
        <v>6</v>
      </c>
      <c r="BZ799">
        <v>105</v>
      </c>
      <c r="CA799">
        <v>55</v>
      </c>
      <c r="CF799">
        <v>0</v>
      </c>
      <c r="CG799">
        <v>0</v>
      </c>
      <c r="CM799">
        <v>0</v>
      </c>
      <c r="CN799" t="s">
        <v>6</v>
      </c>
      <c r="CO799">
        <v>0</v>
      </c>
      <c r="CP799">
        <f t="shared" si="924"/>
        <v>42.01</v>
      </c>
      <c r="CQ799">
        <f t="shared" si="925"/>
        <v>2.0699999999999998</v>
      </c>
      <c r="CR799">
        <f t="shared" si="926"/>
        <v>0</v>
      </c>
      <c r="CS799">
        <f t="shared" si="927"/>
        <v>0</v>
      </c>
      <c r="CT799">
        <f t="shared" si="928"/>
        <v>0</v>
      </c>
      <c r="CU799">
        <f t="shared" si="929"/>
        <v>0</v>
      </c>
      <c r="CV799">
        <f t="shared" si="930"/>
        <v>0</v>
      </c>
      <c r="CW799">
        <f t="shared" si="931"/>
        <v>0</v>
      </c>
      <c r="CX799">
        <f t="shared" si="932"/>
        <v>0</v>
      </c>
      <c r="CY799">
        <f t="shared" si="933"/>
        <v>0</v>
      </c>
      <c r="CZ799">
        <f t="shared" si="934"/>
        <v>0</v>
      </c>
      <c r="DC799" t="s">
        <v>6</v>
      </c>
      <c r="DD799" t="s">
        <v>6</v>
      </c>
      <c r="DE799" t="s">
        <v>6</v>
      </c>
      <c r="DF799" t="s">
        <v>6</v>
      </c>
      <c r="DG799" t="s">
        <v>6</v>
      </c>
      <c r="DH799" t="s">
        <v>6</v>
      </c>
      <c r="DI799" t="s">
        <v>6</v>
      </c>
      <c r="DJ799" t="s">
        <v>6</v>
      </c>
      <c r="DK799" t="s">
        <v>6</v>
      </c>
      <c r="DL799" t="s">
        <v>6</v>
      </c>
      <c r="DM799" t="s">
        <v>6</v>
      </c>
      <c r="DN799">
        <v>0</v>
      </c>
      <c r="DO799">
        <v>0</v>
      </c>
      <c r="DP799">
        <v>1</v>
      </c>
      <c r="DQ799">
        <v>1</v>
      </c>
      <c r="DU799">
        <v>1009</v>
      </c>
      <c r="DV799" t="s">
        <v>178</v>
      </c>
      <c r="DW799" t="s">
        <v>178</v>
      </c>
      <c r="DX799">
        <v>1</v>
      </c>
      <c r="EE799">
        <v>27029106</v>
      </c>
      <c r="EF799">
        <v>6</v>
      </c>
      <c r="EG799" t="s">
        <v>40</v>
      </c>
      <c r="EH799">
        <v>0</v>
      </c>
      <c r="EI799" t="s">
        <v>6</v>
      </c>
      <c r="EJ799">
        <v>1</v>
      </c>
      <c r="EK799">
        <v>61001</v>
      </c>
      <c r="EL799" t="s">
        <v>335</v>
      </c>
      <c r="EM799" t="s">
        <v>336</v>
      </c>
      <c r="EO799" t="s">
        <v>6</v>
      </c>
      <c r="EQ799">
        <v>0</v>
      </c>
      <c r="ER799">
        <v>2.0699999999999998</v>
      </c>
      <c r="ES799">
        <v>2.0699999999999998</v>
      </c>
      <c r="ET799">
        <v>0</v>
      </c>
      <c r="EU799">
        <v>0</v>
      </c>
      <c r="EV799">
        <v>0</v>
      </c>
      <c r="EW799">
        <v>0</v>
      </c>
      <c r="EX799">
        <v>0</v>
      </c>
      <c r="FQ799">
        <v>0</v>
      </c>
      <c r="FR799">
        <f t="shared" si="935"/>
        <v>0</v>
      </c>
      <c r="FS799">
        <v>0</v>
      </c>
      <c r="FX799">
        <v>105</v>
      </c>
      <c r="FY799">
        <v>55</v>
      </c>
      <c r="GA799" t="s">
        <v>6</v>
      </c>
      <c r="GD799">
        <v>0</v>
      </c>
      <c r="GF799">
        <v>-60067644</v>
      </c>
      <c r="GG799">
        <v>2</v>
      </c>
      <c r="GH799">
        <v>1</v>
      </c>
      <c r="GI799">
        <v>-2</v>
      </c>
      <c r="GJ799">
        <v>0</v>
      </c>
      <c r="GK799">
        <f>ROUND(R799*(S12)/100,2)</f>
        <v>0</v>
      </c>
      <c r="GL799">
        <f t="shared" si="936"/>
        <v>0</v>
      </c>
      <c r="GM799">
        <f t="shared" si="937"/>
        <v>42.01</v>
      </c>
      <c r="GN799">
        <f t="shared" si="938"/>
        <v>42.01</v>
      </c>
      <c r="GO799">
        <f t="shared" si="939"/>
        <v>0</v>
      </c>
      <c r="GP799">
        <f t="shared" si="940"/>
        <v>0</v>
      </c>
      <c r="GR799">
        <v>0</v>
      </c>
      <c r="GS799">
        <v>0</v>
      </c>
      <c r="GT799">
        <v>0</v>
      </c>
      <c r="GU799" t="s">
        <v>6</v>
      </c>
      <c r="GV799">
        <f t="shared" si="941"/>
        <v>0</v>
      </c>
      <c r="GW799">
        <v>1</v>
      </c>
      <c r="GX799">
        <f t="shared" si="942"/>
        <v>0</v>
      </c>
      <c r="HA799">
        <v>0</v>
      </c>
      <c r="HB799">
        <v>0</v>
      </c>
      <c r="IK799">
        <v>0</v>
      </c>
    </row>
    <row r="800" spans="1:255" x14ac:dyDescent="0.2">
      <c r="A800" s="2">
        <v>18</v>
      </c>
      <c r="B800" s="2">
        <v>1</v>
      </c>
      <c r="C800" s="2">
        <v>2186</v>
      </c>
      <c r="D800" s="2"/>
      <c r="E800" s="2" t="s">
        <v>844</v>
      </c>
      <c r="F800" s="2" t="s">
        <v>338</v>
      </c>
      <c r="G800" s="2" t="s">
        <v>339</v>
      </c>
      <c r="H800" s="2" t="s">
        <v>178</v>
      </c>
      <c r="I800" s="2">
        <f>I796*J800</f>
        <v>0.21450000000000002</v>
      </c>
      <c r="J800" s="2">
        <v>13</v>
      </c>
      <c r="K800" s="2"/>
      <c r="L800" s="2"/>
      <c r="M800" s="2"/>
      <c r="N800" s="2"/>
      <c r="O800" s="2">
        <f t="shared" si="910"/>
        <v>3.24</v>
      </c>
      <c r="P800" s="2">
        <f t="shared" si="911"/>
        <v>3.24</v>
      </c>
      <c r="Q800" s="2">
        <f t="shared" si="912"/>
        <v>0</v>
      </c>
      <c r="R800" s="2">
        <f t="shared" si="913"/>
        <v>0</v>
      </c>
      <c r="S800" s="2">
        <f t="shared" si="914"/>
        <v>0</v>
      </c>
      <c r="T800" s="2">
        <f t="shared" si="915"/>
        <v>0</v>
      </c>
      <c r="U800" s="2">
        <f t="shared" si="916"/>
        <v>0</v>
      </c>
      <c r="V800" s="2">
        <f t="shared" si="917"/>
        <v>0</v>
      </c>
      <c r="W800" s="2">
        <f t="shared" si="918"/>
        <v>0</v>
      </c>
      <c r="X800" s="2">
        <f t="shared" si="919"/>
        <v>0</v>
      </c>
      <c r="Y800" s="2">
        <f t="shared" si="920"/>
        <v>0</v>
      </c>
      <c r="Z800" s="2"/>
      <c r="AA800" s="2">
        <v>27721505</v>
      </c>
      <c r="AB800" s="2">
        <f t="shared" si="921"/>
        <v>15.09</v>
      </c>
      <c r="AC800" s="2">
        <f t="shared" si="907"/>
        <v>15.09</v>
      </c>
      <c r="AD800" s="2">
        <f>ROUND((((ET800)-(EU800))+AE800),2)</f>
        <v>0</v>
      </c>
      <c r="AE800" s="2">
        <f t="shared" si="943"/>
        <v>0</v>
      </c>
      <c r="AF800" s="2">
        <f t="shared" si="943"/>
        <v>0</v>
      </c>
      <c r="AG800" s="2">
        <f t="shared" si="922"/>
        <v>0</v>
      </c>
      <c r="AH800" s="2">
        <f t="shared" si="944"/>
        <v>0</v>
      </c>
      <c r="AI800" s="2">
        <f t="shared" si="944"/>
        <v>0</v>
      </c>
      <c r="AJ800" s="2">
        <f t="shared" si="923"/>
        <v>0</v>
      </c>
      <c r="AK800" s="2">
        <v>15.09</v>
      </c>
      <c r="AL800" s="2">
        <v>15.09</v>
      </c>
      <c r="AM800" s="2">
        <v>0</v>
      </c>
      <c r="AN800" s="2">
        <v>0</v>
      </c>
      <c r="AO800" s="2">
        <v>0</v>
      </c>
      <c r="AP800" s="2">
        <v>0</v>
      </c>
      <c r="AQ800" s="2">
        <v>0</v>
      </c>
      <c r="AR800" s="2">
        <v>0</v>
      </c>
      <c r="AS800" s="2">
        <v>0</v>
      </c>
      <c r="AT800" s="2">
        <v>95</v>
      </c>
      <c r="AU800" s="2">
        <v>47</v>
      </c>
      <c r="AV800" s="2">
        <v>1</v>
      </c>
      <c r="AW800" s="2">
        <v>1</v>
      </c>
      <c r="AX800" s="2"/>
      <c r="AY800" s="2"/>
      <c r="AZ800" s="2">
        <v>1</v>
      </c>
      <c r="BA800" s="2">
        <v>1</v>
      </c>
      <c r="BB800" s="2">
        <v>1</v>
      </c>
      <c r="BC800" s="2">
        <v>1</v>
      </c>
      <c r="BD800" s="2" t="s">
        <v>6</v>
      </c>
      <c r="BE800" s="2" t="s">
        <v>6</v>
      </c>
      <c r="BF800" s="2" t="s">
        <v>6</v>
      </c>
      <c r="BG800" s="2" t="s">
        <v>6</v>
      </c>
      <c r="BH800" s="2">
        <v>3</v>
      </c>
      <c r="BI800" s="2">
        <v>1</v>
      </c>
      <c r="BJ800" s="2" t="s">
        <v>340</v>
      </c>
      <c r="BK800" s="2"/>
      <c r="BL800" s="2"/>
      <c r="BM800" s="2">
        <v>15001</v>
      </c>
      <c r="BN800" s="2">
        <v>0</v>
      </c>
      <c r="BO800" s="2" t="s">
        <v>6</v>
      </c>
      <c r="BP800" s="2">
        <v>0</v>
      </c>
      <c r="BQ800" s="2">
        <v>2</v>
      </c>
      <c r="BR800" s="2">
        <v>0</v>
      </c>
      <c r="BS800" s="2">
        <v>1</v>
      </c>
      <c r="BT800" s="2">
        <v>1</v>
      </c>
      <c r="BU800" s="2">
        <v>1</v>
      </c>
      <c r="BV800" s="2">
        <v>1</v>
      </c>
      <c r="BW800" s="2">
        <v>1</v>
      </c>
      <c r="BX800" s="2">
        <v>1</v>
      </c>
      <c r="BY800" s="2" t="s">
        <v>6</v>
      </c>
      <c r="BZ800" s="2">
        <v>105</v>
      </c>
      <c r="CA800" s="2">
        <v>55</v>
      </c>
      <c r="CB800" s="2"/>
      <c r="CC800" s="2"/>
      <c r="CD800" s="2"/>
      <c r="CE800" s="2"/>
      <c r="CF800" s="2">
        <v>0</v>
      </c>
      <c r="CG800" s="2">
        <v>0</v>
      </c>
      <c r="CH800" s="2"/>
      <c r="CI800" s="2"/>
      <c r="CJ800" s="2"/>
      <c r="CK800" s="2"/>
      <c r="CL800" s="2"/>
      <c r="CM800" s="2">
        <v>0</v>
      </c>
      <c r="CN800" s="2" t="s">
        <v>6</v>
      </c>
      <c r="CO800" s="2">
        <v>0</v>
      </c>
      <c r="CP800" s="2">
        <f t="shared" si="924"/>
        <v>3.24</v>
      </c>
      <c r="CQ800" s="2">
        <f t="shared" si="925"/>
        <v>15.09</v>
      </c>
      <c r="CR800" s="2">
        <f t="shared" si="926"/>
        <v>0</v>
      </c>
      <c r="CS800" s="2">
        <f t="shared" si="927"/>
        <v>0</v>
      </c>
      <c r="CT800" s="2">
        <f t="shared" si="928"/>
        <v>0</v>
      </c>
      <c r="CU800" s="2">
        <f t="shared" si="929"/>
        <v>0</v>
      </c>
      <c r="CV800" s="2">
        <f t="shared" si="930"/>
        <v>0</v>
      </c>
      <c r="CW800" s="2">
        <f t="shared" si="931"/>
        <v>0</v>
      </c>
      <c r="CX800" s="2">
        <f t="shared" si="932"/>
        <v>0</v>
      </c>
      <c r="CY800" s="2">
        <f t="shared" si="933"/>
        <v>0</v>
      </c>
      <c r="CZ800" s="2">
        <f t="shared" si="934"/>
        <v>0</v>
      </c>
      <c r="DA800" s="2"/>
      <c r="DB800" s="2"/>
      <c r="DC800" s="2" t="s">
        <v>6</v>
      </c>
      <c r="DD800" s="2" t="s">
        <v>6</v>
      </c>
      <c r="DE800" s="2" t="s">
        <v>6</v>
      </c>
      <c r="DF800" s="2" t="s">
        <v>6</v>
      </c>
      <c r="DG800" s="2" t="s">
        <v>6</v>
      </c>
      <c r="DH800" s="2" t="s">
        <v>6</v>
      </c>
      <c r="DI800" s="2" t="s">
        <v>6</v>
      </c>
      <c r="DJ800" s="2" t="s">
        <v>6</v>
      </c>
      <c r="DK800" s="2" t="s">
        <v>6</v>
      </c>
      <c r="DL800" s="2" t="s">
        <v>6</v>
      </c>
      <c r="DM800" s="2" t="s">
        <v>6</v>
      </c>
      <c r="DN800" s="2">
        <v>0</v>
      </c>
      <c r="DO800" s="2">
        <v>0</v>
      </c>
      <c r="DP800" s="2">
        <v>1</v>
      </c>
      <c r="DQ800" s="2">
        <v>1</v>
      </c>
      <c r="DR800" s="2"/>
      <c r="DS800" s="2"/>
      <c r="DT800" s="2"/>
      <c r="DU800" s="2">
        <v>1009</v>
      </c>
      <c r="DV800" s="2" t="s">
        <v>178</v>
      </c>
      <c r="DW800" s="2" t="s">
        <v>178</v>
      </c>
      <c r="DX800" s="2">
        <v>1</v>
      </c>
      <c r="DY800" s="2"/>
      <c r="DZ800" s="2"/>
      <c r="EA800" s="2"/>
      <c r="EB800" s="2"/>
      <c r="EC800" s="2"/>
      <c r="ED800" s="2"/>
      <c r="EE800" s="2">
        <v>27029049</v>
      </c>
      <c r="EF800" s="2">
        <v>2</v>
      </c>
      <c r="EG800" s="2" t="s">
        <v>23</v>
      </c>
      <c r="EH800" s="2">
        <v>0</v>
      </c>
      <c r="EI800" s="2" t="s">
        <v>6</v>
      </c>
      <c r="EJ800" s="2">
        <v>1</v>
      </c>
      <c r="EK800" s="2">
        <v>15001</v>
      </c>
      <c r="EL800" s="2" t="s">
        <v>24</v>
      </c>
      <c r="EM800" s="2" t="s">
        <v>25</v>
      </c>
      <c r="EN800" s="2"/>
      <c r="EO800" s="2" t="s">
        <v>6</v>
      </c>
      <c r="EP800" s="2"/>
      <c r="EQ800" s="2">
        <v>0</v>
      </c>
      <c r="ER800" s="2">
        <v>15.09</v>
      </c>
      <c r="ES800" s="2">
        <v>15.09</v>
      </c>
      <c r="ET800" s="2">
        <v>0</v>
      </c>
      <c r="EU800" s="2">
        <v>0</v>
      </c>
      <c r="EV800" s="2">
        <v>0</v>
      </c>
      <c r="EW800" s="2">
        <v>0</v>
      </c>
      <c r="EX800" s="2">
        <v>0</v>
      </c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>
        <v>0</v>
      </c>
      <c r="FR800" s="2">
        <f t="shared" si="935"/>
        <v>0</v>
      </c>
      <c r="FS800" s="2">
        <v>0</v>
      </c>
      <c r="FT800" s="2" t="s">
        <v>27</v>
      </c>
      <c r="FU800" s="2" t="s">
        <v>28</v>
      </c>
      <c r="FV800" s="2"/>
      <c r="FW800" s="2"/>
      <c r="FX800" s="2">
        <v>94.5</v>
      </c>
      <c r="FY800" s="2">
        <v>46.75</v>
      </c>
      <c r="FZ800" s="2"/>
      <c r="GA800" s="2" t="s">
        <v>6</v>
      </c>
      <c r="GB800" s="2"/>
      <c r="GC800" s="2"/>
      <c r="GD800" s="2">
        <v>0</v>
      </c>
      <c r="GE800" s="2"/>
      <c r="GF800" s="2">
        <v>1453462043</v>
      </c>
      <c r="GG800" s="2">
        <v>2</v>
      </c>
      <c r="GH800" s="2">
        <v>1</v>
      </c>
      <c r="GI800" s="2">
        <v>-2</v>
      </c>
      <c r="GJ800" s="2">
        <v>0</v>
      </c>
      <c r="GK800" s="2">
        <f>ROUND(R800*(R12)/100,2)</f>
        <v>0</v>
      </c>
      <c r="GL800" s="2">
        <f t="shared" si="936"/>
        <v>0</v>
      </c>
      <c r="GM800" s="2">
        <f t="shared" si="937"/>
        <v>3.24</v>
      </c>
      <c r="GN800" s="2">
        <f t="shared" si="938"/>
        <v>3.24</v>
      </c>
      <c r="GO800" s="2">
        <f t="shared" si="939"/>
        <v>0</v>
      </c>
      <c r="GP800" s="2">
        <f t="shared" si="940"/>
        <v>0</v>
      </c>
      <c r="GQ800" s="2"/>
      <c r="GR800" s="2">
        <v>0</v>
      </c>
      <c r="GS800" s="2">
        <v>3</v>
      </c>
      <c r="GT800" s="2">
        <v>0</v>
      </c>
      <c r="GU800" s="2" t="s">
        <v>6</v>
      </c>
      <c r="GV800" s="2">
        <f t="shared" si="941"/>
        <v>0</v>
      </c>
      <c r="GW800" s="2">
        <v>1</v>
      </c>
      <c r="GX800" s="2">
        <f t="shared" si="942"/>
        <v>0</v>
      </c>
      <c r="GY800" s="2"/>
      <c r="GZ800" s="2"/>
      <c r="HA800" s="2">
        <v>0</v>
      </c>
      <c r="HB800" s="2">
        <v>0</v>
      </c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>
        <v>0</v>
      </c>
      <c r="IL800" s="2"/>
      <c r="IM800" s="2"/>
      <c r="IN800" s="2"/>
      <c r="IO800" s="2"/>
      <c r="IP800" s="2"/>
      <c r="IQ800" s="2"/>
      <c r="IR800" s="2"/>
      <c r="IS800" s="2"/>
      <c r="IT800" s="2"/>
      <c r="IU800" s="2"/>
    </row>
    <row r="801" spans="1:255" x14ac:dyDescent="0.2">
      <c r="A801">
        <v>18</v>
      </c>
      <c r="B801">
        <v>1</v>
      </c>
      <c r="C801">
        <v>2194</v>
      </c>
      <c r="E801" t="s">
        <v>844</v>
      </c>
      <c r="F801" t="s">
        <v>338</v>
      </c>
      <c r="G801" t="s">
        <v>339</v>
      </c>
      <c r="H801" t="s">
        <v>178</v>
      </c>
      <c r="I801">
        <f>I797*J801</f>
        <v>0.21450000000000002</v>
      </c>
      <c r="J801">
        <v>13</v>
      </c>
      <c r="O801">
        <f t="shared" si="910"/>
        <v>3.24</v>
      </c>
      <c r="P801">
        <f t="shared" si="911"/>
        <v>3.24</v>
      </c>
      <c r="Q801">
        <f t="shared" si="912"/>
        <v>0</v>
      </c>
      <c r="R801">
        <f t="shared" si="913"/>
        <v>0</v>
      </c>
      <c r="S801">
        <f t="shared" si="914"/>
        <v>0</v>
      </c>
      <c r="T801">
        <f t="shared" si="915"/>
        <v>0</v>
      </c>
      <c r="U801">
        <f t="shared" si="916"/>
        <v>0</v>
      </c>
      <c r="V801">
        <f t="shared" si="917"/>
        <v>0</v>
      </c>
      <c r="W801">
        <f t="shared" si="918"/>
        <v>0</v>
      </c>
      <c r="X801">
        <f t="shared" si="919"/>
        <v>0</v>
      </c>
      <c r="Y801">
        <f t="shared" si="920"/>
        <v>0</v>
      </c>
      <c r="AA801">
        <v>27721504</v>
      </c>
      <c r="AB801">
        <f t="shared" si="921"/>
        <v>15.09</v>
      </c>
      <c r="AC801">
        <f t="shared" si="907"/>
        <v>15.09</v>
      </c>
      <c r="AD801">
        <f>ROUND((((ET801)-(EU801))+AE801),2)</f>
        <v>0</v>
      </c>
      <c r="AE801">
        <f t="shared" si="943"/>
        <v>0</v>
      </c>
      <c r="AF801">
        <f t="shared" si="943"/>
        <v>0</v>
      </c>
      <c r="AG801">
        <f t="shared" si="922"/>
        <v>0</v>
      </c>
      <c r="AH801">
        <f t="shared" si="944"/>
        <v>0</v>
      </c>
      <c r="AI801">
        <f t="shared" si="944"/>
        <v>0</v>
      </c>
      <c r="AJ801">
        <f t="shared" si="923"/>
        <v>0</v>
      </c>
      <c r="AK801">
        <v>15.09</v>
      </c>
      <c r="AL801">
        <v>15.09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95</v>
      </c>
      <c r="AU801">
        <v>47</v>
      </c>
      <c r="AV801">
        <v>1</v>
      </c>
      <c r="AW801">
        <v>1</v>
      </c>
      <c r="AZ801">
        <v>1</v>
      </c>
      <c r="BA801">
        <v>1</v>
      </c>
      <c r="BB801">
        <v>1</v>
      </c>
      <c r="BC801">
        <v>1</v>
      </c>
      <c r="BD801" t="s">
        <v>6</v>
      </c>
      <c r="BE801" t="s">
        <v>6</v>
      </c>
      <c r="BF801" t="s">
        <v>6</v>
      </c>
      <c r="BG801" t="s">
        <v>6</v>
      </c>
      <c r="BH801">
        <v>3</v>
      </c>
      <c r="BI801">
        <v>1</v>
      </c>
      <c r="BJ801" t="s">
        <v>340</v>
      </c>
      <c r="BM801">
        <v>15001</v>
      </c>
      <c r="BN801">
        <v>0</v>
      </c>
      <c r="BO801" t="s">
        <v>6</v>
      </c>
      <c r="BP801">
        <v>0</v>
      </c>
      <c r="BQ801">
        <v>2</v>
      </c>
      <c r="BR801">
        <v>0</v>
      </c>
      <c r="BS801">
        <v>1</v>
      </c>
      <c r="BT801">
        <v>1</v>
      </c>
      <c r="BU801">
        <v>1</v>
      </c>
      <c r="BV801">
        <v>1</v>
      </c>
      <c r="BW801">
        <v>1</v>
      </c>
      <c r="BX801">
        <v>1</v>
      </c>
      <c r="BY801" t="s">
        <v>6</v>
      </c>
      <c r="BZ801">
        <v>105</v>
      </c>
      <c r="CA801">
        <v>55</v>
      </c>
      <c r="CF801">
        <v>0</v>
      </c>
      <c r="CG801">
        <v>0</v>
      </c>
      <c r="CM801">
        <v>0</v>
      </c>
      <c r="CN801" t="s">
        <v>6</v>
      </c>
      <c r="CO801">
        <v>0</v>
      </c>
      <c r="CP801">
        <f t="shared" si="924"/>
        <v>3.24</v>
      </c>
      <c r="CQ801">
        <f t="shared" si="925"/>
        <v>15.09</v>
      </c>
      <c r="CR801">
        <f t="shared" si="926"/>
        <v>0</v>
      </c>
      <c r="CS801">
        <f t="shared" si="927"/>
        <v>0</v>
      </c>
      <c r="CT801">
        <f t="shared" si="928"/>
        <v>0</v>
      </c>
      <c r="CU801">
        <f t="shared" si="929"/>
        <v>0</v>
      </c>
      <c r="CV801">
        <f t="shared" si="930"/>
        <v>0</v>
      </c>
      <c r="CW801">
        <f t="shared" si="931"/>
        <v>0</v>
      </c>
      <c r="CX801">
        <f t="shared" si="932"/>
        <v>0</v>
      </c>
      <c r="CY801">
        <f t="shared" si="933"/>
        <v>0</v>
      </c>
      <c r="CZ801">
        <f t="shared" si="934"/>
        <v>0</v>
      </c>
      <c r="DC801" t="s">
        <v>6</v>
      </c>
      <c r="DD801" t="s">
        <v>6</v>
      </c>
      <c r="DE801" t="s">
        <v>6</v>
      </c>
      <c r="DF801" t="s">
        <v>6</v>
      </c>
      <c r="DG801" t="s">
        <v>6</v>
      </c>
      <c r="DH801" t="s">
        <v>6</v>
      </c>
      <c r="DI801" t="s">
        <v>6</v>
      </c>
      <c r="DJ801" t="s">
        <v>6</v>
      </c>
      <c r="DK801" t="s">
        <v>6</v>
      </c>
      <c r="DL801" t="s">
        <v>6</v>
      </c>
      <c r="DM801" t="s">
        <v>6</v>
      </c>
      <c r="DN801">
        <v>0</v>
      </c>
      <c r="DO801">
        <v>0</v>
      </c>
      <c r="DP801">
        <v>1</v>
      </c>
      <c r="DQ801">
        <v>1</v>
      </c>
      <c r="DU801">
        <v>1009</v>
      </c>
      <c r="DV801" t="s">
        <v>178</v>
      </c>
      <c r="DW801" t="s">
        <v>178</v>
      </c>
      <c r="DX801">
        <v>1</v>
      </c>
      <c r="EE801">
        <v>27029049</v>
      </c>
      <c r="EF801">
        <v>2</v>
      </c>
      <c r="EG801" t="s">
        <v>23</v>
      </c>
      <c r="EH801">
        <v>0</v>
      </c>
      <c r="EI801" t="s">
        <v>6</v>
      </c>
      <c r="EJ801">
        <v>1</v>
      </c>
      <c r="EK801">
        <v>15001</v>
      </c>
      <c r="EL801" t="s">
        <v>24</v>
      </c>
      <c r="EM801" t="s">
        <v>25</v>
      </c>
      <c r="EO801" t="s">
        <v>6</v>
      </c>
      <c r="EQ801">
        <v>0</v>
      </c>
      <c r="ER801">
        <v>15.09</v>
      </c>
      <c r="ES801">
        <v>15.09</v>
      </c>
      <c r="ET801">
        <v>0</v>
      </c>
      <c r="EU801">
        <v>0</v>
      </c>
      <c r="EV801">
        <v>0</v>
      </c>
      <c r="EW801">
        <v>0</v>
      </c>
      <c r="EX801">
        <v>0</v>
      </c>
      <c r="FQ801">
        <v>0</v>
      </c>
      <c r="FR801">
        <f t="shared" si="935"/>
        <v>0</v>
      </c>
      <c r="FS801">
        <v>0</v>
      </c>
      <c r="FT801" t="s">
        <v>27</v>
      </c>
      <c r="FU801" t="s">
        <v>28</v>
      </c>
      <c r="FX801">
        <v>94.5</v>
      </c>
      <c r="FY801">
        <v>46.75</v>
      </c>
      <c r="GA801" t="s">
        <v>6</v>
      </c>
      <c r="GD801">
        <v>0</v>
      </c>
      <c r="GF801">
        <v>1453462043</v>
      </c>
      <c r="GG801">
        <v>2</v>
      </c>
      <c r="GH801">
        <v>1</v>
      </c>
      <c r="GI801">
        <v>-2</v>
      </c>
      <c r="GJ801">
        <v>0</v>
      </c>
      <c r="GK801">
        <f>ROUND(R801*(S12)/100,2)</f>
        <v>0</v>
      </c>
      <c r="GL801">
        <f t="shared" si="936"/>
        <v>0</v>
      </c>
      <c r="GM801">
        <f t="shared" si="937"/>
        <v>3.24</v>
      </c>
      <c r="GN801">
        <f t="shared" si="938"/>
        <v>3.24</v>
      </c>
      <c r="GO801">
        <f t="shared" si="939"/>
        <v>0</v>
      </c>
      <c r="GP801">
        <f t="shared" si="940"/>
        <v>0</v>
      </c>
      <c r="GR801">
        <v>0</v>
      </c>
      <c r="GS801">
        <v>0</v>
      </c>
      <c r="GT801">
        <v>0</v>
      </c>
      <c r="GU801" t="s">
        <v>6</v>
      </c>
      <c r="GV801">
        <f t="shared" si="941"/>
        <v>0</v>
      </c>
      <c r="GW801">
        <v>1</v>
      </c>
      <c r="GX801">
        <f t="shared" si="942"/>
        <v>0</v>
      </c>
      <c r="HA801">
        <v>0</v>
      </c>
      <c r="HB801">
        <v>0</v>
      </c>
      <c r="IK801">
        <v>0</v>
      </c>
    </row>
    <row r="802" spans="1:255" x14ac:dyDescent="0.2">
      <c r="A802" s="2">
        <v>17</v>
      </c>
      <c r="B802" s="2">
        <v>1</v>
      </c>
      <c r="C802" s="2">
        <f>ROW(SmtRes!A2203)</f>
        <v>2203</v>
      </c>
      <c r="D802" s="2">
        <f>ROW(EtalonRes!A2199)</f>
        <v>2199</v>
      </c>
      <c r="E802" s="2" t="s">
        <v>845</v>
      </c>
      <c r="F802" s="2" t="s">
        <v>342</v>
      </c>
      <c r="G802" s="2" t="s">
        <v>343</v>
      </c>
      <c r="H802" s="2" t="s">
        <v>32</v>
      </c>
      <c r="I802" s="2">
        <f>ROUND(28.63/100,9)</f>
        <v>0.2863</v>
      </c>
      <c r="J802" s="2">
        <v>0</v>
      </c>
      <c r="K802" s="2"/>
      <c r="L802" s="2"/>
      <c r="M802" s="2"/>
      <c r="N802" s="2"/>
      <c r="O802" s="2">
        <f t="shared" si="910"/>
        <v>313.02999999999997</v>
      </c>
      <c r="P802" s="2">
        <f t="shared" si="911"/>
        <v>183.96</v>
      </c>
      <c r="Q802" s="2">
        <f t="shared" si="912"/>
        <v>3.72</v>
      </c>
      <c r="R802" s="2">
        <f t="shared" si="913"/>
        <v>0.7</v>
      </c>
      <c r="S802" s="2">
        <f t="shared" si="914"/>
        <v>125.35</v>
      </c>
      <c r="T802" s="2">
        <f t="shared" si="915"/>
        <v>0</v>
      </c>
      <c r="U802" s="2">
        <f t="shared" si="916"/>
        <v>14.341912199999999</v>
      </c>
      <c r="V802" s="2">
        <f t="shared" si="917"/>
        <v>6.0838750000000004E-2</v>
      </c>
      <c r="W802" s="2">
        <f t="shared" si="918"/>
        <v>0</v>
      </c>
      <c r="X802" s="2">
        <f t="shared" si="919"/>
        <v>119.75</v>
      </c>
      <c r="Y802" s="2">
        <f t="shared" si="920"/>
        <v>59.24</v>
      </c>
      <c r="Z802" s="2"/>
      <c r="AA802" s="2">
        <v>27721505</v>
      </c>
      <c r="AB802" s="2">
        <f t="shared" si="921"/>
        <v>1093.3900000000001</v>
      </c>
      <c r="AC802" s="2">
        <f t="shared" si="907"/>
        <v>642.55999999999995</v>
      </c>
      <c r="AD802" s="2">
        <f>ROUND(((((ET802*1.25))-((EU802*1.25)))+AE802),2)</f>
        <v>13.01</v>
      </c>
      <c r="AE802" s="2">
        <f>ROUND(((EU802*1.25)),2)</f>
        <v>2.46</v>
      </c>
      <c r="AF802" s="2">
        <f>ROUND(((EV802*1.15)),2)</f>
        <v>437.82</v>
      </c>
      <c r="AG802" s="2">
        <f t="shared" si="922"/>
        <v>0</v>
      </c>
      <c r="AH802" s="2">
        <f>((EW802*1.15))</f>
        <v>50.094000000000001</v>
      </c>
      <c r="AI802" s="2">
        <f>((EX802*1.25))</f>
        <v>0.21250000000000002</v>
      </c>
      <c r="AJ802" s="2">
        <f t="shared" si="923"/>
        <v>0</v>
      </c>
      <c r="AK802" s="2">
        <v>1033.68</v>
      </c>
      <c r="AL802" s="2">
        <v>642.55999999999995</v>
      </c>
      <c r="AM802" s="2">
        <v>10.41</v>
      </c>
      <c r="AN802" s="2">
        <v>1.97</v>
      </c>
      <c r="AO802" s="2">
        <v>380.71</v>
      </c>
      <c r="AP802" s="2">
        <v>0</v>
      </c>
      <c r="AQ802" s="2">
        <v>43.56</v>
      </c>
      <c r="AR802" s="2">
        <v>0.17</v>
      </c>
      <c r="AS802" s="2">
        <v>0</v>
      </c>
      <c r="AT802" s="2">
        <v>95</v>
      </c>
      <c r="AU802" s="2">
        <v>47</v>
      </c>
      <c r="AV802" s="2">
        <v>1</v>
      </c>
      <c r="AW802" s="2">
        <v>1</v>
      </c>
      <c r="AX802" s="2"/>
      <c r="AY802" s="2"/>
      <c r="AZ802" s="2">
        <v>1</v>
      </c>
      <c r="BA802" s="2">
        <v>1</v>
      </c>
      <c r="BB802" s="2">
        <v>1</v>
      </c>
      <c r="BC802" s="2">
        <v>1</v>
      </c>
      <c r="BD802" s="2" t="s">
        <v>6</v>
      </c>
      <c r="BE802" s="2" t="s">
        <v>6</v>
      </c>
      <c r="BF802" s="2" t="s">
        <v>6</v>
      </c>
      <c r="BG802" s="2" t="s">
        <v>6</v>
      </c>
      <c r="BH802" s="2">
        <v>0</v>
      </c>
      <c r="BI802" s="2">
        <v>1</v>
      </c>
      <c r="BJ802" s="2" t="s">
        <v>344</v>
      </c>
      <c r="BK802" s="2"/>
      <c r="BL802" s="2"/>
      <c r="BM802" s="2">
        <v>15001</v>
      </c>
      <c r="BN802" s="2">
        <v>0</v>
      </c>
      <c r="BO802" s="2" t="s">
        <v>6</v>
      </c>
      <c r="BP802" s="2">
        <v>0</v>
      </c>
      <c r="BQ802" s="2">
        <v>2</v>
      </c>
      <c r="BR802" s="2">
        <v>0</v>
      </c>
      <c r="BS802" s="2">
        <v>1</v>
      </c>
      <c r="BT802" s="2">
        <v>1</v>
      </c>
      <c r="BU802" s="2">
        <v>1</v>
      </c>
      <c r="BV802" s="2">
        <v>1</v>
      </c>
      <c r="BW802" s="2">
        <v>1</v>
      </c>
      <c r="BX802" s="2">
        <v>1</v>
      </c>
      <c r="BY802" s="2" t="s">
        <v>6</v>
      </c>
      <c r="BZ802" s="2">
        <v>105</v>
      </c>
      <c r="CA802" s="2">
        <v>55</v>
      </c>
      <c r="CB802" s="2"/>
      <c r="CC802" s="2"/>
      <c r="CD802" s="2"/>
      <c r="CE802" s="2"/>
      <c r="CF802" s="2">
        <v>0</v>
      </c>
      <c r="CG802" s="2">
        <v>0</v>
      </c>
      <c r="CH802" s="2"/>
      <c r="CI802" s="2"/>
      <c r="CJ802" s="2"/>
      <c r="CK802" s="2"/>
      <c r="CL802" s="2"/>
      <c r="CM802" s="2">
        <v>0</v>
      </c>
      <c r="CN802" s="2" t="s">
        <v>1470</v>
      </c>
      <c r="CO802" s="2">
        <v>0</v>
      </c>
      <c r="CP802" s="2">
        <f t="shared" si="924"/>
        <v>313.02999999999997</v>
      </c>
      <c r="CQ802" s="2">
        <f t="shared" si="925"/>
        <v>642.55999999999995</v>
      </c>
      <c r="CR802" s="2">
        <f t="shared" si="926"/>
        <v>13.01</v>
      </c>
      <c r="CS802" s="2">
        <f t="shared" si="927"/>
        <v>2.46</v>
      </c>
      <c r="CT802" s="2">
        <f t="shared" si="928"/>
        <v>437.82</v>
      </c>
      <c r="CU802" s="2">
        <f t="shared" si="929"/>
        <v>0</v>
      </c>
      <c r="CV802" s="2">
        <f t="shared" si="930"/>
        <v>50.094000000000001</v>
      </c>
      <c r="CW802" s="2">
        <f t="shared" si="931"/>
        <v>0.21250000000000002</v>
      </c>
      <c r="CX802" s="2">
        <f t="shared" si="932"/>
        <v>0</v>
      </c>
      <c r="CY802" s="2">
        <f t="shared" si="933"/>
        <v>119.7475</v>
      </c>
      <c r="CZ802" s="2">
        <f t="shared" si="934"/>
        <v>59.243499999999997</v>
      </c>
      <c r="DA802" s="2"/>
      <c r="DB802" s="2"/>
      <c r="DC802" s="2" t="s">
        <v>6</v>
      </c>
      <c r="DD802" s="2" t="s">
        <v>6</v>
      </c>
      <c r="DE802" s="2" t="s">
        <v>102</v>
      </c>
      <c r="DF802" s="2" t="s">
        <v>102</v>
      </c>
      <c r="DG802" s="2" t="s">
        <v>103</v>
      </c>
      <c r="DH802" s="2" t="s">
        <v>6</v>
      </c>
      <c r="DI802" s="2" t="s">
        <v>103</v>
      </c>
      <c r="DJ802" s="2" t="s">
        <v>102</v>
      </c>
      <c r="DK802" s="2" t="s">
        <v>6</v>
      </c>
      <c r="DL802" s="2" t="s">
        <v>6</v>
      </c>
      <c r="DM802" s="2" t="s">
        <v>6</v>
      </c>
      <c r="DN802" s="2">
        <v>0</v>
      </c>
      <c r="DO802" s="2">
        <v>0</v>
      </c>
      <c r="DP802" s="2">
        <v>1</v>
      </c>
      <c r="DQ802" s="2">
        <v>1</v>
      </c>
      <c r="DR802" s="2"/>
      <c r="DS802" s="2"/>
      <c r="DT802" s="2"/>
      <c r="DU802" s="2">
        <v>1005</v>
      </c>
      <c r="DV802" s="2" t="s">
        <v>32</v>
      </c>
      <c r="DW802" s="2" t="s">
        <v>32</v>
      </c>
      <c r="DX802" s="2">
        <v>100</v>
      </c>
      <c r="DY802" s="2"/>
      <c r="DZ802" s="2"/>
      <c r="EA802" s="2"/>
      <c r="EB802" s="2"/>
      <c r="EC802" s="2"/>
      <c r="ED802" s="2"/>
      <c r="EE802" s="2">
        <v>27029049</v>
      </c>
      <c r="EF802" s="2">
        <v>2</v>
      </c>
      <c r="EG802" s="2" t="s">
        <v>23</v>
      </c>
      <c r="EH802" s="2">
        <v>0</v>
      </c>
      <c r="EI802" s="2" t="s">
        <v>6</v>
      </c>
      <c r="EJ802" s="2">
        <v>1</v>
      </c>
      <c r="EK802" s="2">
        <v>15001</v>
      </c>
      <c r="EL802" s="2" t="s">
        <v>24</v>
      </c>
      <c r="EM802" s="2" t="s">
        <v>25</v>
      </c>
      <c r="EN802" s="2"/>
      <c r="EO802" s="2" t="s">
        <v>106</v>
      </c>
      <c r="EP802" s="2"/>
      <c r="EQ802" s="2">
        <v>0</v>
      </c>
      <c r="ER802" s="2">
        <v>1033.68</v>
      </c>
      <c r="ES802" s="2">
        <v>642.55999999999995</v>
      </c>
      <c r="ET802" s="2">
        <v>10.41</v>
      </c>
      <c r="EU802" s="2">
        <v>1.97</v>
      </c>
      <c r="EV802" s="2">
        <v>380.71</v>
      </c>
      <c r="EW802" s="2">
        <v>43.56</v>
      </c>
      <c r="EX802" s="2">
        <v>0.17</v>
      </c>
      <c r="EY802" s="2">
        <v>0</v>
      </c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>
        <v>0</v>
      </c>
      <c r="FR802" s="2">
        <f t="shared" si="935"/>
        <v>0</v>
      </c>
      <c r="FS802" s="2">
        <v>0</v>
      </c>
      <c r="FT802" s="2" t="s">
        <v>27</v>
      </c>
      <c r="FU802" s="2" t="s">
        <v>28</v>
      </c>
      <c r="FV802" s="2"/>
      <c r="FW802" s="2"/>
      <c r="FX802" s="2">
        <v>94.5</v>
      </c>
      <c r="FY802" s="2">
        <v>46.75</v>
      </c>
      <c r="FZ802" s="2"/>
      <c r="GA802" s="2" t="s">
        <v>6</v>
      </c>
      <c r="GB802" s="2"/>
      <c r="GC802" s="2"/>
      <c r="GD802" s="2">
        <v>0</v>
      </c>
      <c r="GE802" s="2"/>
      <c r="GF802" s="2">
        <v>325170472</v>
      </c>
      <c r="GG802" s="2">
        <v>2</v>
      </c>
      <c r="GH802" s="2">
        <v>1</v>
      </c>
      <c r="GI802" s="2">
        <v>-2</v>
      </c>
      <c r="GJ802" s="2">
        <v>0</v>
      </c>
      <c r="GK802" s="2">
        <f>ROUND(R802*(R12)/100,2)</f>
        <v>0</v>
      </c>
      <c r="GL802" s="2">
        <f t="shared" si="936"/>
        <v>0</v>
      </c>
      <c r="GM802" s="2">
        <f t="shared" si="937"/>
        <v>492.02</v>
      </c>
      <c r="GN802" s="2">
        <f t="shared" si="938"/>
        <v>492.02</v>
      </c>
      <c r="GO802" s="2">
        <f t="shared" si="939"/>
        <v>0</v>
      </c>
      <c r="GP802" s="2">
        <f t="shared" si="940"/>
        <v>0</v>
      </c>
      <c r="GQ802" s="2"/>
      <c r="GR802" s="2">
        <v>0</v>
      </c>
      <c r="GS802" s="2">
        <v>3</v>
      </c>
      <c r="GT802" s="2">
        <v>0</v>
      </c>
      <c r="GU802" s="2" t="s">
        <v>6</v>
      </c>
      <c r="GV802" s="2">
        <f t="shared" si="941"/>
        <v>0</v>
      </c>
      <c r="GW802" s="2">
        <v>1</v>
      </c>
      <c r="GX802" s="2">
        <f t="shared" si="942"/>
        <v>0</v>
      </c>
      <c r="GY802" s="2"/>
      <c r="GZ802" s="2"/>
      <c r="HA802" s="2">
        <v>0</v>
      </c>
      <c r="HB802" s="2">
        <v>0</v>
      </c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>
        <v>0</v>
      </c>
      <c r="IL802" s="2"/>
      <c r="IM802" s="2"/>
      <c r="IN802" s="2"/>
      <c r="IO802" s="2"/>
      <c r="IP802" s="2"/>
      <c r="IQ802" s="2"/>
      <c r="IR802" s="2"/>
      <c r="IS802" s="2"/>
      <c r="IT802" s="2"/>
      <c r="IU802" s="2"/>
    </row>
    <row r="803" spans="1:255" x14ac:dyDescent="0.2">
      <c r="A803">
        <v>17</v>
      </c>
      <c r="B803">
        <v>1</v>
      </c>
      <c r="C803">
        <f>ROW(SmtRes!A2212)</f>
        <v>2212</v>
      </c>
      <c r="D803">
        <f>ROW(EtalonRes!A2208)</f>
        <v>2208</v>
      </c>
      <c r="E803" t="s">
        <v>845</v>
      </c>
      <c r="F803" t="s">
        <v>342</v>
      </c>
      <c r="G803" t="s">
        <v>343</v>
      </c>
      <c r="H803" t="s">
        <v>32</v>
      </c>
      <c r="I803">
        <f>ROUND(28.63/100,9)</f>
        <v>0.2863</v>
      </c>
      <c r="J803">
        <v>0</v>
      </c>
      <c r="O803">
        <f t="shared" si="910"/>
        <v>313.02999999999997</v>
      </c>
      <c r="P803">
        <f t="shared" si="911"/>
        <v>183.96</v>
      </c>
      <c r="Q803">
        <f t="shared" si="912"/>
        <v>3.72</v>
      </c>
      <c r="R803">
        <f t="shared" si="913"/>
        <v>0.7</v>
      </c>
      <c r="S803">
        <f t="shared" si="914"/>
        <v>125.35</v>
      </c>
      <c r="T803">
        <f t="shared" si="915"/>
        <v>0</v>
      </c>
      <c r="U803">
        <f t="shared" si="916"/>
        <v>14.341912199999999</v>
      </c>
      <c r="V803">
        <f t="shared" si="917"/>
        <v>6.0838750000000004E-2</v>
      </c>
      <c r="W803">
        <f t="shared" si="918"/>
        <v>0</v>
      </c>
      <c r="X803">
        <f t="shared" si="919"/>
        <v>119.75</v>
      </c>
      <c r="Y803">
        <f t="shared" si="920"/>
        <v>59.24</v>
      </c>
      <c r="AA803">
        <v>27721504</v>
      </c>
      <c r="AB803">
        <f t="shared" si="921"/>
        <v>1093.3900000000001</v>
      </c>
      <c r="AC803">
        <f t="shared" si="907"/>
        <v>642.55999999999995</v>
      </c>
      <c r="AD803">
        <f>ROUND(((((ET803*1.25))-((EU803*1.25)))+AE803),2)</f>
        <v>13.01</v>
      </c>
      <c r="AE803">
        <f>ROUND(((EU803*1.25)),2)</f>
        <v>2.46</v>
      </c>
      <c r="AF803">
        <f>ROUND(((EV803*1.15)),2)</f>
        <v>437.82</v>
      </c>
      <c r="AG803">
        <f t="shared" si="922"/>
        <v>0</v>
      </c>
      <c r="AH803">
        <f>((EW803*1.15))</f>
        <v>50.094000000000001</v>
      </c>
      <c r="AI803">
        <f>((EX803*1.25))</f>
        <v>0.21250000000000002</v>
      </c>
      <c r="AJ803">
        <f t="shared" si="923"/>
        <v>0</v>
      </c>
      <c r="AK803">
        <v>1033.68</v>
      </c>
      <c r="AL803">
        <v>642.55999999999995</v>
      </c>
      <c r="AM803">
        <v>10.41</v>
      </c>
      <c r="AN803">
        <v>1.97</v>
      </c>
      <c r="AO803">
        <v>380.71</v>
      </c>
      <c r="AP803">
        <v>0</v>
      </c>
      <c r="AQ803">
        <v>43.56</v>
      </c>
      <c r="AR803">
        <v>0.17</v>
      </c>
      <c r="AS803">
        <v>0</v>
      </c>
      <c r="AT803">
        <v>95</v>
      </c>
      <c r="AU803">
        <v>47</v>
      </c>
      <c r="AV803">
        <v>1</v>
      </c>
      <c r="AW803">
        <v>1</v>
      </c>
      <c r="AZ803">
        <v>1</v>
      </c>
      <c r="BA803">
        <v>1</v>
      </c>
      <c r="BB803">
        <v>1</v>
      </c>
      <c r="BC803">
        <v>1</v>
      </c>
      <c r="BD803" t="s">
        <v>6</v>
      </c>
      <c r="BE803" t="s">
        <v>6</v>
      </c>
      <c r="BF803" t="s">
        <v>6</v>
      </c>
      <c r="BG803" t="s">
        <v>6</v>
      </c>
      <c r="BH803">
        <v>0</v>
      </c>
      <c r="BI803">
        <v>1</v>
      </c>
      <c r="BJ803" t="s">
        <v>344</v>
      </c>
      <c r="BM803">
        <v>15001</v>
      </c>
      <c r="BN803">
        <v>0</v>
      </c>
      <c r="BO803" t="s">
        <v>6</v>
      </c>
      <c r="BP803">
        <v>0</v>
      </c>
      <c r="BQ803">
        <v>2</v>
      </c>
      <c r="BR803">
        <v>0</v>
      </c>
      <c r="BS803">
        <v>1</v>
      </c>
      <c r="BT803">
        <v>1</v>
      </c>
      <c r="BU803">
        <v>1</v>
      </c>
      <c r="BV803">
        <v>1</v>
      </c>
      <c r="BW803">
        <v>1</v>
      </c>
      <c r="BX803">
        <v>1</v>
      </c>
      <c r="BY803" t="s">
        <v>6</v>
      </c>
      <c r="BZ803">
        <v>105</v>
      </c>
      <c r="CA803">
        <v>55</v>
      </c>
      <c r="CF803">
        <v>0</v>
      </c>
      <c r="CG803">
        <v>0</v>
      </c>
      <c r="CM803">
        <v>0</v>
      </c>
      <c r="CN803" t="s">
        <v>1470</v>
      </c>
      <c r="CO803">
        <v>0</v>
      </c>
      <c r="CP803">
        <f t="shared" si="924"/>
        <v>313.02999999999997</v>
      </c>
      <c r="CQ803">
        <f t="shared" si="925"/>
        <v>642.55999999999995</v>
      </c>
      <c r="CR803">
        <f t="shared" si="926"/>
        <v>13.01</v>
      </c>
      <c r="CS803">
        <f t="shared" si="927"/>
        <v>2.46</v>
      </c>
      <c r="CT803">
        <f t="shared" si="928"/>
        <v>437.82</v>
      </c>
      <c r="CU803">
        <f t="shared" si="929"/>
        <v>0</v>
      </c>
      <c r="CV803">
        <f t="shared" si="930"/>
        <v>50.094000000000001</v>
      </c>
      <c r="CW803">
        <f t="shared" si="931"/>
        <v>0.21250000000000002</v>
      </c>
      <c r="CX803">
        <f t="shared" si="932"/>
        <v>0</v>
      </c>
      <c r="CY803">
        <f t="shared" si="933"/>
        <v>119.7475</v>
      </c>
      <c r="CZ803">
        <f t="shared" si="934"/>
        <v>59.243499999999997</v>
      </c>
      <c r="DC803" t="s">
        <v>6</v>
      </c>
      <c r="DD803" t="s">
        <v>6</v>
      </c>
      <c r="DE803" t="s">
        <v>102</v>
      </c>
      <c r="DF803" t="s">
        <v>102</v>
      </c>
      <c r="DG803" t="s">
        <v>103</v>
      </c>
      <c r="DH803" t="s">
        <v>6</v>
      </c>
      <c r="DI803" t="s">
        <v>103</v>
      </c>
      <c r="DJ803" t="s">
        <v>102</v>
      </c>
      <c r="DK803" t="s">
        <v>6</v>
      </c>
      <c r="DL803" t="s">
        <v>6</v>
      </c>
      <c r="DM803" t="s">
        <v>6</v>
      </c>
      <c r="DN803">
        <v>0</v>
      </c>
      <c r="DO803">
        <v>0</v>
      </c>
      <c r="DP803">
        <v>1</v>
      </c>
      <c r="DQ803">
        <v>1</v>
      </c>
      <c r="DU803">
        <v>1005</v>
      </c>
      <c r="DV803" t="s">
        <v>32</v>
      </c>
      <c r="DW803" t="s">
        <v>32</v>
      </c>
      <c r="DX803">
        <v>100</v>
      </c>
      <c r="EE803">
        <v>27029049</v>
      </c>
      <c r="EF803">
        <v>2</v>
      </c>
      <c r="EG803" t="s">
        <v>23</v>
      </c>
      <c r="EH803">
        <v>0</v>
      </c>
      <c r="EI803" t="s">
        <v>6</v>
      </c>
      <c r="EJ803">
        <v>1</v>
      </c>
      <c r="EK803">
        <v>15001</v>
      </c>
      <c r="EL803" t="s">
        <v>24</v>
      </c>
      <c r="EM803" t="s">
        <v>25</v>
      </c>
      <c r="EO803" t="s">
        <v>106</v>
      </c>
      <c r="EQ803">
        <v>0</v>
      </c>
      <c r="ER803">
        <v>1033.68</v>
      </c>
      <c r="ES803">
        <v>642.55999999999995</v>
      </c>
      <c r="ET803">
        <v>10.41</v>
      </c>
      <c r="EU803">
        <v>1.97</v>
      </c>
      <c r="EV803">
        <v>380.71</v>
      </c>
      <c r="EW803">
        <v>43.56</v>
      </c>
      <c r="EX803">
        <v>0.17</v>
      </c>
      <c r="EY803">
        <v>0</v>
      </c>
      <c r="FQ803">
        <v>0</v>
      </c>
      <c r="FR803">
        <f t="shared" si="935"/>
        <v>0</v>
      </c>
      <c r="FS803">
        <v>0</v>
      </c>
      <c r="FT803" t="s">
        <v>27</v>
      </c>
      <c r="FU803" t="s">
        <v>28</v>
      </c>
      <c r="FX803">
        <v>94.5</v>
      </c>
      <c r="FY803">
        <v>46.75</v>
      </c>
      <c r="GA803" t="s">
        <v>6</v>
      </c>
      <c r="GD803">
        <v>0</v>
      </c>
      <c r="GF803">
        <v>325170472</v>
      </c>
      <c r="GG803">
        <v>2</v>
      </c>
      <c r="GH803">
        <v>1</v>
      </c>
      <c r="GI803">
        <v>-2</v>
      </c>
      <c r="GJ803">
        <v>0</v>
      </c>
      <c r="GK803">
        <f>ROUND(R803*(S12)/100,2)</f>
        <v>0</v>
      </c>
      <c r="GL803">
        <f t="shared" si="936"/>
        <v>0</v>
      </c>
      <c r="GM803">
        <f t="shared" si="937"/>
        <v>492.02</v>
      </c>
      <c r="GN803">
        <f t="shared" si="938"/>
        <v>492.02</v>
      </c>
      <c r="GO803">
        <f t="shared" si="939"/>
        <v>0</v>
      </c>
      <c r="GP803">
        <f t="shared" si="940"/>
        <v>0</v>
      </c>
      <c r="GR803">
        <v>0</v>
      </c>
      <c r="GS803">
        <v>0</v>
      </c>
      <c r="GT803">
        <v>0</v>
      </c>
      <c r="GU803" t="s">
        <v>6</v>
      </c>
      <c r="GV803">
        <f t="shared" si="941"/>
        <v>0</v>
      </c>
      <c r="GW803">
        <v>1</v>
      </c>
      <c r="GX803">
        <f t="shared" si="942"/>
        <v>0</v>
      </c>
      <c r="HA803">
        <v>0</v>
      </c>
      <c r="HB803">
        <v>0</v>
      </c>
      <c r="IK803">
        <v>0</v>
      </c>
    </row>
    <row r="804" spans="1:255" x14ac:dyDescent="0.2">
      <c r="A804" s="2">
        <v>18</v>
      </c>
      <c r="B804" s="2">
        <v>1</v>
      </c>
      <c r="C804" s="2">
        <v>2201</v>
      </c>
      <c r="D804" s="2"/>
      <c r="E804" s="2" t="s">
        <v>846</v>
      </c>
      <c r="F804" s="2" t="s">
        <v>346</v>
      </c>
      <c r="G804" s="2" t="s">
        <v>347</v>
      </c>
      <c r="H804" s="2" t="s">
        <v>46</v>
      </c>
      <c r="I804" s="2">
        <f>I802*J804</f>
        <v>8.5889999999999994E-3</v>
      </c>
      <c r="J804" s="2">
        <v>0.03</v>
      </c>
      <c r="K804" s="2"/>
      <c r="L804" s="2"/>
      <c r="M804" s="2"/>
      <c r="N804" s="2"/>
      <c r="O804" s="2">
        <f t="shared" si="910"/>
        <v>114.13</v>
      </c>
      <c r="P804" s="2">
        <f t="shared" si="911"/>
        <v>114.13</v>
      </c>
      <c r="Q804" s="2">
        <f t="shared" si="912"/>
        <v>0</v>
      </c>
      <c r="R804" s="2">
        <f t="shared" si="913"/>
        <v>0</v>
      </c>
      <c r="S804" s="2">
        <f t="shared" si="914"/>
        <v>0</v>
      </c>
      <c r="T804" s="2">
        <f t="shared" si="915"/>
        <v>0</v>
      </c>
      <c r="U804" s="2">
        <f t="shared" si="916"/>
        <v>0</v>
      </c>
      <c r="V804" s="2">
        <f t="shared" si="917"/>
        <v>0</v>
      </c>
      <c r="W804" s="2">
        <f t="shared" si="918"/>
        <v>0</v>
      </c>
      <c r="X804" s="2">
        <f t="shared" si="919"/>
        <v>0</v>
      </c>
      <c r="Y804" s="2">
        <f t="shared" si="920"/>
        <v>0</v>
      </c>
      <c r="Z804" s="2"/>
      <c r="AA804" s="2">
        <v>27721505</v>
      </c>
      <c r="AB804" s="2">
        <f t="shared" si="921"/>
        <v>13287.69</v>
      </c>
      <c r="AC804" s="2">
        <f t="shared" si="907"/>
        <v>13287.69</v>
      </c>
      <c r="AD804" s="2">
        <f>ROUND((((ET804)-(EU804))+AE804),2)</f>
        <v>0</v>
      </c>
      <c r="AE804" s="2">
        <f t="shared" ref="AE804:AF807" si="945">ROUND((EU804),2)</f>
        <v>0</v>
      </c>
      <c r="AF804" s="2">
        <f t="shared" si="945"/>
        <v>0</v>
      </c>
      <c r="AG804" s="2">
        <f t="shared" si="922"/>
        <v>0</v>
      </c>
      <c r="AH804" s="2">
        <f t="shared" ref="AH804:AI807" si="946">(EW804)</f>
        <v>0</v>
      </c>
      <c r="AI804" s="2">
        <f t="shared" si="946"/>
        <v>0</v>
      </c>
      <c r="AJ804" s="2">
        <f t="shared" si="923"/>
        <v>0</v>
      </c>
      <c r="AK804" s="2">
        <v>13287.69</v>
      </c>
      <c r="AL804" s="2">
        <v>13287.69</v>
      </c>
      <c r="AM804" s="2">
        <v>0</v>
      </c>
      <c r="AN804" s="2">
        <v>0</v>
      </c>
      <c r="AO804" s="2">
        <v>0</v>
      </c>
      <c r="AP804" s="2">
        <v>0</v>
      </c>
      <c r="AQ804" s="2">
        <v>0</v>
      </c>
      <c r="AR804" s="2">
        <v>0</v>
      </c>
      <c r="AS804" s="2">
        <v>0</v>
      </c>
      <c r="AT804" s="2">
        <v>80</v>
      </c>
      <c r="AU804" s="2">
        <v>50</v>
      </c>
      <c r="AV804" s="2">
        <v>1</v>
      </c>
      <c r="AW804" s="2">
        <v>1</v>
      </c>
      <c r="AX804" s="2"/>
      <c r="AY804" s="2"/>
      <c r="AZ804" s="2">
        <v>1</v>
      </c>
      <c r="BA804" s="2">
        <v>1</v>
      </c>
      <c r="BB804" s="2">
        <v>1</v>
      </c>
      <c r="BC804" s="2">
        <v>1</v>
      </c>
      <c r="BD804" s="2" t="s">
        <v>6</v>
      </c>
      <c r="BE804" s="2" t="s">
        <v>6</v>
      </c>
      <c r="BF804" s="2" t="s">
        <v>6</v>
      </c>
      <c r="BG804" s="2" t="s">
        <v>6</v>
      </c>
      <c r="BH804" s="2">
        <v>3</v>
      </c>
      <c r="BI804" s="2">
        <v>1</v>
      </c>
      <c r="BJ804" s="2" t="s">
        <v>348</v>
      </c>
      <c r="BK804" s="2"/>
      <c r="BL804" s="2"/>
      <c r="BM804" s="2">
        <v>62001</v>
      </c>
      <c r="BN804" s="2">
        <v>0</v>
      </c>
      <c r="BO804" s="2" t="s">
        <v>6</v>
      </c>
      <c r="BP804" s="2">
        <v>0</v>
      </c>
      <c r="BQ804" s="2">
        <v>6</v>
      </c>
      <c r="BR804" s="2">
        <v>0</v>
      </c>
      <c r="BS804" s="2">
        <v>1</v>
      </c>
      <c r="BT804" s="2">
        <v>1</v>
      </c>
      <c r="BU804" s="2">
        <v>1</v>
      </c>
      <c r="BV804" s="2">
        <v>1</v>
      </c>
      <c r="BW804" s="2">
        <v>1</v>
      </c>
      <c r="BX804" s="2">
        <v>1</v>
      </c>
      <c r="BY804" s="2" t="s">
        <v>6</v>
      </c>
      <c r="BZ804" s="2">
        <v>80</v>
      </c>
      <c r="CA804" s="2">
        <v>50</v>
      </c>
      <c r="CB804" s="2"/>
      <c r="CC804" s="2"/>
      <c r="CD804" s="2"/>
      <c r="CE804" s="2"/>
      <c r="CF804" s="2">
        <v>0</v>
      </c>
      <c r="CG804" s="2">
        <v>0</v>
      </c>
      <c r="CH804" s="2"/>
      <c r="CI804" s="2"/>
      <c r="CJ804" s="2"/>
      <c r="CK804" s="2"/>
      <c r="CL804" s="2"/>
      <c r="CM804" s="2">
        <v>0</v>
      </c>
      <c r="CN804" s="2" t="s">
        <v>6</v>
      </c>
      <c r="CO804" s="2">
        <v>0</v>
      </c>
      <c r="CP804" s="2">
        <f t="shared" si="924"/>
        <v>114.13</v>
      </c>
      <c r="CQ804" s="2">
        <f t="shared" si="925"/>
        <v>13287.69</v>
      </c>
      <c r="CR804" s="2">
        <f t="shared" si="926"/>
        <v>0</v>
      </c>
      <c r="CS804" s="2">
        <f t="shared" si="927"/>
        <v>0</v>
      </c>
      <c r="CT804" s="2">
        <f t="shared" si="928"/>
        <v>0</v>
      </c>
      <c r="CU804" s="2">
        <f t="shared" si="929"/>
        <v>0</v>
      </c>
      <c r="CV804" s="2">
        <f t="shared" si="930"/>
        <v>0</v>
      </c>
      <c r="CW804" s="2">
        <f t="shared" si="931"/>
        <v>0</v>
      </c>
      <c r="CX804" s="2">
        <f t="shared" si="932"/>
        <v>0</v>
      </c>
      <c r="CY804" s="2">
        <f t="shared" si="933"/>
        <v>0</v>
      </c>
      <c r="CZ804" s="2">
        <f t="shared" si="934"/>
        <v>0</v>
      </c>
      <c r="DA804" s="2"/>
      <c r="DB804" s="2"/>
      <c r="DC804" s="2" t="s">
        <v>6</v>
      </c>
      <c r="DD804" s="2" t="s">
        <v>6</v>
      </c>
      <c r="DE804" s="2" t="s">
        <v>6</v>
      </c>
      <c r="DF804" s="2" t="s">
        <v>6</v>
      </c>
      <c r="DG804" s="2" t="s">
        <v>6</v>
      </c>
      <c r="DH804" s="2" t="s">
        <v>6</v>
      </c>
      <c r="DI804" s="2" t="s">
        <v>6</v>
      </c>
      <c r="DJ804" s="2" t="s">
        <v>6</v>
      </c>
      <c r="DK804" s="2" t="s">
        <v>6</v>
      </c>
      <c r="DL804" s="2" t="s">
        <v>6</v>
      </c>
      <c r="DM804" s="2" t="s">
        <v>6</v>
      </c>
      <c r="DN804" s="2">
        <v>0</v>
      </c>
      <c r="DO804" s="2">
        <v>0</v>
      </c>
      <c r="DP804" s="2">
        <v>1</v>
      </c>
      <c r="DQ804" s="2">
        <v>1</v>
      </c>
      <c r="DR804" s="2"/>
      <c r="DS804" s="2"/>
      <c r="DT804" s="2"/>
      <c r="DU804" s="2">
        <v>1009</v>
      </c>
      <c r="DV804" s="2" t="s">
        <v>46</v>
      </c>
      <c r="DW804" s="2" t="s">
        <v>46</v>
      </c>
      <c r="DX804" s="2">
        <v>1000</v>
      </c>
      <c r="DY804" s="2"/>
      <c r="DZ804" s="2"/>
      <c r="EA804" s="2"/>
      <c r="EB804" s="2"/>
      <c r="EC804" s="2"/>
      <c r="ED804" s="2"/>
      <c r="EE804" s="2">
        <v>27029107</v>
      </c>
      <c r="EF804" s="2">
        <v>6</v>
      </c>
      <c r="EG804" s="2" t="s">
        <v>40</v>
      </c>
      <c r="EH804" s="2">
        <v>0</v>
      </c>
      <c r="EI804" s="2" t="s">
        <v>6</v>
      </c>
      <c r="EJ804" s="2">
        <v>1</v>
      </c>
      <c r="EK804" s="2">
        <v>62001</v>
      </c>
      <c r="EL804" s="2" t="s">
        <v>241</v>
      </c>
      <c r="EM804" s="2" t="s">
        <v>242</v>
      </c>
      <c r="EN804" s="2"/>
      <c r="EO804" s="2" t="s">
        <v>6</v>
      </c>
      <c r="EP804" s="2"/>
      <c r="EQ804" s="2">
        <v>0</v>
      </c>
      <c r="ER804" s="2">
        <v>13287.69</v>
      </c>
      <c r="ES804" s="2">
        <v>13287.69</v>
      </c>
      <c r="ET804" s="2">
        <v>0</v>
      </c>
      <c r="EU804" s="2">
        <v>0</v>
      </c>
      <c r="EV804" s="2">
        <v>0</v>
      </c>
      <c r="EW804" s="2">
        <v>0</v>
      </c>
      <c r="EX804" s="2">
        <v>0</v>
      </c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>
        <v>0</v>
      </c>
      <c r="FR804" s="2">
        <f t="shared" si="935"/>
        <v>0</v>
      </c>
      <c r="FS804" s="2">
        <v>0</v>
      </c>
      <c r="FT804" s="2"/>
      <c r="FU804" s="2"/>
      <c r="FV804" s="2"/>
      <c r="FW804" s="2"/>
      <c r="FX804" s="2">
        <v>80</v>
      </c>
      <c r="FY804" s="2">
        <v>50</v>
      </c>
      <c r="FZ804" s="2"/>
      <c r="GA804" s="2" t="s">
        <v>6</v>
      </c>
      <c r="GB804" s="2"/>
      <c r="GC804" s="2"/>
      <c r="GD804" s="2">
        <v>0</v>
      </c>
      <c r="GE804" s="2"/>
      <c r="GF804" s="2">
        <v>1261407534</v>
      </c>
      <c r="GG804" s="2">
        <v>2</v>
      </c>
      <c r="GH804" s="2">
        <v>1</v>
      </c>
      <c r="GI804" s="2">
        <v>-2</v>
      </c>
      <c r="GJ804" s="2">
        <v>0</v>
      </c>
      <c r="GK804" s="2">
        <f>ROUND(R804*(R12)/100,2)</f>
        <v>0</v>
      </c>
      <c r="GL804" s="2">
        <f t="shared" si="936"/>
        <v>0</v>
      </c>
      <c r="GM804" s="2">
        <f t="shared" si="937"/>
        <v>114.13</v>
      </c>
      <c r="GN804" s="2">
        <f t="shared" si="938"/>
        <v>114.13</v>
      </c>
      <c r="GO804" s="2">
        <f t="shared" si="939"/>
        <v>0</v>
      </c>
      <c r="GP804" s="2">
        <f t="shared" si="940"/>
        <v>0</v>
      </c>
      <c r="GQ804" s="2"/>
      <c r="GR804" s="2">
        <v>0</v>
      </c>
      <c r="GS804" s="2">
        <v>3</v>
      </c>
      <c r="GT804" s="2">
        <v>0</v>
      </c>
      <c r="GU804" s="2" t="s">
        <v>6</v>
      </c>
      <c r="GV804" s="2">
        <f t="shared" si="941"/>
        <v>0</v>
      </c>
      <c r="GW804" s="2">
        <v>1</v>
      </c>
      <c r="GX804" s="2">
        <f t="shared" si="942"/>
        <v>0</v>
      </c>
      <c r="GY804" s="2"/>
      <c r="GZ804" s="2"/>
      <c r="HA804" s="2">
        <v>0</v>
      </c>
      <c r="HB804" s="2">
        <v>0</v>
      </c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>
        <v>0</v>
      </c>
      <c r="IL804" s="2"/>
      <c r="IM804" s="2"/>
      <c r="IN804" s="2"/>
      <c r="IO804" s="2"/>
      <c r="IP804" s="2"/>
      <c r="IQ804" s="2"/>
      <c r="IR804" s="2"/>
      <c r="IS804" s="2"/>
      <c r="IT804" s="2"/>
      <c r="IU804" s="2"/>
    </row>
    <row r="805" spans="1:255" x14ac:dyDescent="0.2">
      <c r="A805">
        <v>18</v>
      </c>
      <c r="B805">
        <v>1</v>
      </c>
      <c r="C805">
        <v>2210</v>
      </c>
      <c r="E805" t="s">
        <v>846</v>
      </c>
      <c r="F805" t="s">
        <v>346</v>
      </c>
      <c r="G805" t="s">
        <v>347</v>
      </c>
      <c r="H805" t="s">
        <v>46</v>
      </c>
      <c r="I805">
        <f>I803*J805</f>
        <v>8.5889999999999994E-3</v>
      </c>
      <c r="J805">
        <v>0.03</v>
      </c>
      <c r="O805">
        <f t="shared" si="910"/>
        <v>114.13</v>
      </c>
      <c r="P805">
        <f t="shared" si="911"/>
        <v>114.13</v>
      </c>
      <c r="Q805">
        <f t="shared" si="912"/>
        <v>0</v>
      </c>
      <c r="R805">
        <f t="shared" si="913"/>
        <v>0</v>
      </c>
      <c r="S805">
        <f t="shared" si="914"/>
        <v>0</v>
      </c>
      <c r="T805">
        <f t="shared" si="915"/>
        <v>0</v>
      </c>
      <c r="U805">
        <f t="shared" si="916"/>
        <v>0</v>
      </c>
      <c r="V805">
        <f t="shared" si="917"/>
        <v>0</v>
      </c>
      <c r="W805">
        <f t="shared" si="918"/>
        <v>0</v>
      </c>
      <c r="X805">
        <f t="shared" si="919"/>
        <v>0</v>
      </c>
      <c r="Y805">
        <f t="shared" si="920"/>
        <v>0</v>
      </c>
      <c r="AA805">
        <v>27721504</v>
      </c>
      <c r="AB805">
        <f t="shared" si="921"/>
        <v>13287.69</v>
      </c>
      <c r="AC805">
        <f t="shared" si="907"/>
        <v>13287.69</v>
      </c>
      <c r="AD805">
        <f>ROUND((((ET805)-(EU805))+AE805),2)</f>
        <v>0</v>
      </c>
      <c r="AE805">
        <f t="shared" si="945"/>
        <v>0</v>
      </c>
      <c r="AF805">
        <f t="shared" si="945"/>
        <v>0</v>
      </c>
      <c r="AG805">
        <f t="shared" si="922"/>
        <v>0</v>
      </c>
      <c r="AH805">
        <f t="shared" si="946"/>
        <v>0</v>
      </c>
      <c r="AI805">
        <f t="shared" si="946"/>
        <v>0</v>
      </c>
      <c r="AJ805">
        <f t="shared" si="923"/>
        <v>0</v>
      </c>
      <c r="AK805">
        <v>13287.69</v>
      </c>
      <c r="AL805">
        <v>13287.69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105</v>
      </c>
      <c r="AU805">
        <v>55</v>
      </c>
      <c r="AV805">
        <v>1</v>
      </c>
      <c r="AW805">
        <v>1</v>
      </c>
      <c r="AZ805">
        <v>1</v>
      </c>
      <c r="BA805">
        <v>1</v>
      </c>
      <c r="BB805">
        <v>1</v>
      </c>
      <c r="BC805">
        <v>1</v>
      </c>
      <c r="BD805" t="s">
        <v>6</v>
      </c>
      <c r="BE805" t="s">
        <v>6</v>
      </c>
      <c r="BF805" t="s">
        <v>6</v>
      </c>
      <c r="BG805" t="s">
        <v>6</v>
      </c>
      <c r="BH805">
        <v>3</v>
      </c>
      <c r="BI805">
        <v>1</v>
      </c>
      <c r="BJ805" t="s">
        <v>348</v>
      </c>
      <c r="BM805">
        <v>62001</v>
      </c>
      <c r="BN805">
        <v>0</v>
      </c>
      <c r="BO805" t="s">
        <v>6</v>
      </c>
      <c r="BP805">
        <v>0</v>
      </c>
      <c r="BQ805">
        <v>6</v>
      </c>
      <c r="BR805">
        <v>0</v>
      </c>
      <c r="BS805">
        <v>1</v>
      </c>
      <c r="BT805">
        <v>1</v>
      </c>
      <c r="BU805">
        <v>1</v>
      </c>
      <c r="BV805">
        <v>1</v>
      </c>
      <c r="BW805">
        <v>1</v>
      </c>
      <c r="BX805">
        <v>1</v>
      </c>
      <c r="BY805" t="s">
        <v>6</v>
      </c>
      <c r="BZ805">
        <v>105</v>
      </c>
      <c r="CA805">
        <v>55</v>
      </c>
      <c r="CF805">
        <v>0</v>
      </c>
      <c r="CG805">
        <v>0</v>
      </c>
      <c r="CM805">
        <v>0</v>
      </c>
      <c r="CN805" t="s">
        <v>6</v>
      </c>
      <c r="CO805">
        <v>0</v>
      </c>
      <c r="CP805">
        <f t="shared" si="924"/>
        <v>114.13</v>
      </c>
      <c r="CQ805">
        <f t="shared" si="925"/>
        <v>13287.69</v>
      </c>
      <c r="CR805">
        <f t="shared" si="926"/>
        <v>0</v>
      </c>
      <c r="CS805">
        <f t="shared" si="927"/>
        <v>0</v>
      </c>
      <c r="CT805">
        <f t="shared" si="928"/>
        <v>0</v>
      </c>
      <c r="CU805">
        <f t="shared" si="929"/>
        <v>0</v>
      </c>
      <c r="CV805">
        <f t="shared" si="930"/>
        <v>0</v>
      </c>
      <c r="CW805">
        <f t="shared" si="931"/>
        <v>0</v>
      </c>
      <c r="CX805">
        <f t="shared" si="932"/>
        <v>0</v>
      </c>
      <c r="CY805">
        <f t="shared" si="933"/>
        <v>0</v>
      </c>
      <c r="CZ805">
        <f t="shared" si="934"/>
        <v>0</v>
      </c>
      <c r="DC805" t="s">
        <v>6</v>
      </c>
      <c r="DD805" t="s">
        <v>6</v>
      </c>
      <c r="DE805" t="s">
        <v>6</v>
      </c>
      <c r="DF805" t="s">
        <v>6</v>
      </c>
      <c r="DG805" t="s">
        <v>6</v>
      </c>
      <c r="DH805" t="s">
        <v>6</v>
      </c>
      <c r="DI805" t="s">
        <v>6</v>
      </c>
      <c r="DJ805" t="s">
        <v>6</v>
      </c>
      <c r="DK805" t="s">
        <v>6</v>
      </c>
      <c r="DL805" t="s">
        <v>6</v>
      </c>
      <c r="DM805" t="s">
        <v>6</v>
      </c>
      <c r="DN805">
        <v>0</v>
      </c>
      <c r="DO805">
        <v>0</v>
      </c>
      <c r="DP805">
        <v>1</v>
      </c>
      <c r="DQ805">
        <v>1</v>
      </c>
      <c r="DU805">
        <v>1009</v>
      </c>
      <c r="DV805" t="s">
        <v>46</v>
      </c>
      <c r="DW805" t="s">
        <v>46</v>
      </c>
      <c r="DX805">
        <v>1000</v>
      </c>
      <c r="EE805">
        <v>27029107</v>
      </c>
      <c r="EF805">
        <v>6</v>
      </c>
      <c r="EG805" t="s">
        <v>40</v>
      </c>
      <c r="EH805">
        <v>0</v>
      </c>
      <c r="EI805" t="s">
        <v>6</v>
      </c>
      <c r="EJ805">
        <v>1</v>
      </c>
      <c r="EK805">
        <v>62001</v>
      </c>
      <c r="EL805" t="s">
        <v>241</v>
      </c>
      <c r="EM805" t="s">
        <v>242</v>
      </c>
      <c r="EO805" t="s">
        <v>6</v>
      </c>
      <c r="EQ805">
        <v>0</v>
      </c>
      <c r="ER805">
        <v>13287.69</v>
      </c>
      <c r="ES805">
        <v>13287.69</v>
      </c>
      <c r="ET805">
        <v>0</v>
      </c>
      <c r="EU805">
        <v>0</v>
      </c>
      <c r="EV805">
        <v>0</v>
      </c>
      <c r="EW805">
        <v>0</v>
      </c>
      <c r="EX805">
        <v>0</v>
      </c>
      <c r="FQ805">
        <v>0</v>
      </c>
      <c r="FR805">
        <f t="shared" si="935"/>
        <v>0</v>
      </c>
      <c r="FS805">
        <v>0</v>
      </c>
      <c r="FX805">
        <v>105</v>
      </c>
      <c r="FY805">
        <v>55</v>
      </c>
      <c r="GA805" t="s">
        <v>6</v>
      </c>
      <c r="GD805">
        <v>0</v>
      </c>
      <c r="GF805">
        <v>1261407534</v>
      </c>
      <c r="GG805">
        <v>2</v>
      </c>
      <c r="GH805">
        <v>1</v>
      </c>
      <c r="GI805">
        <v>-2</v>
      </c>
      <c r="GJ805">
        <v>0</v>
      </c>
      <c r="GK805">
        <f>ROUND(R805*(S12)/100,2)</f>
        <v>0</v>
      </c>
      <c r="GL805">
        <f t="shared" si="936"/>
        <v>0</v>
      </c>
      <c r="GM805">
        <f t="shared" si="937"/>
        <v>114.13</v>
      </c>
      <c r="GN805">
        <f t="shared" si="938"/>
        <v>114.13</v>
      </c>
      <c r="GO805">
        <f t="shared" si="939"/>
        <v>0</v>
      </c>
      <c r="GP805">
        <f t="shared" si="940"/>
        <v>0</v>
      </c>
      <c r="GR805">
        <v>0</v>
      </c>
      <c r="GS805">
        <v>0</v>
      </c>
      <c r="GT805">
        <v>0</v>
      </c>
      <c r="GU805" t="s">
        <v>6</v>
      </c>
      <c r="GV805">
        <f t="shared" si="941"/>
        <v>0</v>
      </c>
      <c r="GW805">
        <v>1</v>
      </c>
      <c r="GX805">
        <f t="shared" si="942"/>
        <v>0</v>
      </c>
      <c r="HA805">
        <v>0</v>
      </c>
      <c r="HB805">
        <v>0</v>
      </c>
      <c r="IK805">
        <v>0</v>
      </c>
    </row>
    <row r="806" spans="1:255" x14ac:dyDescent="0.2">
      <c r="A806" s="2">
        <v>18</v>
      </c>
      <c r="B806" s="2">
        <v>1</v>
      </c>
      <c r="C806" s="2">
        <v>2202</v>
      </c>
      <c r="D806" s="2"/>
      <c r="E806" s="2" t="s">
        <v>847</v>
      </c>
      <c r="F806" s="2" t="s">
        <v>350</v>
      </c>
      <c r="G806" s="2" t="s">
        <v>351</v>
      </c>
      <c r="H806" s="2" t="s">
        <v>352</v>
      </c>
      <c r="I806" s="2">
        <f>I802*J806</f>
        <v>4.0940899999999996</v>
      </c>
      <c r="J806" s="2">
        <v>14.299999999999999</v>
      </c>
      <c r="K806" s="2"/>
      <c r="L806" s="2"/>
      <c r="M806" s="2"/>
      <c r="N806" s="2"/>
      <c r="O806" s="2">
        <f t="shared" si="910"/>
        <v>125.57</v>
      </c>
      <c r="P806" s="2">
        <f t="shared" si="911"/>
        <v>125.57</v>
      </c>
      <c r="Q806" s="2">
        <f t="shared" si="912"/>
        <v>0</v>
      </c>
      <c r="R806" s="2">
        <f t="shared" si="913"/>
        <v>0</v>
      </c>
      <c r="S806" s="2">
        <f t="shared" si="914"/>
        <v>0</v>
      </c>
      <c r="T806" s="2">
        <f t="shared" si="915"/>
        <v>0</v>
      </c>
      <c r="U806" s="2">
        <f t="shared" si="916"/>
        <v>0</v>
      </c>
      <c r="V806" s="2">
        <f t="shared" si="917"/>
        <v>0</v>
      </c>
      <c r="W806" s="2">
        <f t="shared" si="918"/>
        <v>0</v>
      </c>
      <c r="X806" s="2">
        <f t="shared" si="919"/>
        <v>0</v>
      </c>
      <c r="Y806" s="2">
        <f t="shared" si="920"/>
        <v>0</v>
      </c>
      <c r="Z806" s="2"/>
      <c r="AA806" s="2">
        <v>27721505</v>
      </c>
      <c r="AB806" s="2">
        <f t="shared" si="921"/>
        <v>30.67</v>
      </c>
      <c r="AC806" s="2">
        <f t="shared" si="907"/>
        <v>30.67</v>
      </c>
      <c r="AD806" s="2">
        <f>ROUND((((ET806)-(EU806))+AE806),2)</f>
        <v>0</v>
      </c>
      <c r="AE806" s="2">
        <f t="shared" si="945"/>
        <v>0</v>
      </c>
      <c r="AF806" s="2">
        <f t="shared" si="945"/>
        <v>0</v>
      </c>
      <c r="AG806" s="2">
        <f t="shared" si="922"/>
        <v>0</v>
      </c>
      <c r="AH806" s="2">
        <f t="shared" si="946"/>
        <v>0</v>
      </c>
      <c r="AI806" s="2">
        <f t="shared" si="946"/>
        <v>0</v>
      </c>
      <c r="AJ806" s="2">
        <f t="shared" si="923"/>
        <v>0</v>
      </c>
      <c r="AK806" s="2">
        <v>30.67</v>
      </c>
      <c r="AL806" s="2">
        <v>30.67</v>
      </c>
      <c r="AM806" s="2">
        <v>0</v>
      </c>
      <c r="AN806" s="2">
        <v>0</v>
      </c>
      <c r="AO806" s="2">
        <v>0</v>
      </c>
      <c r="AP806" s="2">
        <v>0</v>
      </c>
      <c r="AQ806" s="2">
        <v>0</v>
      </c>
      <c r="AR806" s="2">
        <v>0</v>
      </c>
      <c r="AS806" s="2">
        <v>0</v>
      </c>
      <c r="AT806" s="2">
        <v>95</v>
      </c>
      <c r="AU806" s="2">
        <v>47</v>
      </c>
      <c r="AV806" s="2">
        <v>1</v>
      </c>
      <c r="AW806" s="2">
        <v>1</v>
      </c>
      <c r="AX806" s="2"/>
      <c r="AY806" s="2"/>
      <c r="AZ806" s="2">
        <v>1</v>
      </c>
      <c r="BA806" s="2">
        <v>1</v>
      </c>
      <c r="BB806" s="2">
        <v>1</v>
      </c>
      <c r="BC806" s="2">
        <v>1</v>
      </c>
      <c r="BD806" s="2" t="s">
        <v>6</v>
      </c>
      <c r="BE806" s="2" t="s">
        <v>6</v>
      </c>
      <c r="BF806" s="2" t="s">
        <v>6</v>
      </c>
      <c r="BG806" s="2" t="s">
        <v>6</v>
      </c>
      <c r="BH806" s="2">
        <v>3</v>
      </c>
      <c r="BI806" s="2">
        <v>1</v>
      </c>
      <c r="BJ806" s="2" t="s">
        <v>353</v>
      </c>
      <c r="BK806" s="2"/>
      <c r="BL806" s="2"/>
      <c r="BM806" s="2">
        <v>15001</v>
      </c>
      <c r="BN806" s="2">
        <v>0</v>
      </c>
      <c r="BO806" s="2" t="s">
        <v>6</v>
      </c>
      <c r="BP806" s="2">
        <v>0</v>
      </c>
      <c r="BQ806" s="2">
        <v>2</v>
      </c>
      <c r="BR806" s="2">
        <v>0</v>
      </c>
      <c r="BS806" s="2">
        <v>1</v>
      </c>
      <c r="BT806" s="2">
        <v>1</v>
      </c>
      <c r="BU806" s="2">
        <v>1</v>
      </c>
      <c r="BV806" s="2">
        <v>1</v>
      </c>
      <c r="BW806" s="2">
        <v>1</v>
      </c>
      <c r="BX806" s="2">
        <v>1</v>
      </c>
      <c r="BY806" s="2" t="s">
        <v>6</v>
      </c>
      <c r="BZ806" s="2">
        <v>105</v>
      </c>
      <c r="CA806" s="2">
        <v>55</v>
      </c>
      <c r="CB806" s="2"/>
      <c r="CC806" s="2"/>
      <c r="CD806" s="2"/>
      <c r="CE806" s="2"/>
      <c r="CF806" s="2">
        <v>0</v>
      </c>
      <c r="CG806" s="2">
        <v>0</v>
      </c>
      <c r="CH806" s="2"/>
      <c r="CI806" s="2"/>
      <c r="CJ806" s="2"/>
      <c r="CK806" s="2"/>
      <c r="CL806" s="2"/>
      <c r="CM806" s="2">
        <v>0</v>
      </c>
      <c r="CN806" s="2" t="s">
        <v>6</v>
      </c>
      <c r="CO806" s="2">
        <v>0</v>
      </c>
      <c r="CP806" s="2">
        <f t="shared" si="924"/>
        <v>125.57</v>
      </c>
      <c r="CQ806" s="2">
        <f t="shared" si="925"/>
        <v>30.67</v>
      </c>
      <c r="CR806" s="2">
        <f t="shared" si="926"/>
        <v>0</v>
      </c>
      <c r="CS806" s="2">
        <f t="shared" si="927"/>
        <v>0</v>
      </c>
      <c r="CT806" s="2">
        <f t="shared" si="928"/>
        <v>0</v>
      </c>
      <c r="CU806" s="2">
        <f t="shared" si="929"/>
        <v>0</v>
      </c>
      <c r="CV806" s="2">
        <f t="shared" si="930"/>
        <v>0</v>
      </c>
      <c r="CW806" s="2">
        <f t="shared" si="931"/>
        <v>0</v>
      </c>
      <c r="CX806" s="2">
        <f t="shared" si="932"/>
        <v>0</v>
      </c>
      <c r="CY806" s="2">
        <f t="shared" si="933"/>
        <v>0</v>
      </c>
      <c r="CZ806" s="2">
        <f t="shared" si="934"/>
        <v>0</v>
      </c>
      <c r="DA806" s="2"/>
      <c r="DB806" s="2"/>
      <c r="DC806" s="2" t="s">
        <v>6</v>
      </c>
      <c r="DD806" s="2" t="s">
        <v>6</v>
      </c>
      <c r="DE806" s="2" t="s">
        <v>6</v>
      </c>
      <c r="DF806" s="2" t="s">
        <v>6</v>
      </c>
      <c r="DG806" s="2" t="s">
        <v>6</v>
      </c>
      <c r="DH806" s="2" t="s">
        <v>6</v>
      </c>
      <c r="DI806" s="2" t="s">
        <v>6</v>
      </c>
      <c r="DJ806" s="2" t="s">
        <v>6</v>
      </c>
      <c r="DK806" s="2" t="s">
        <v>6</v>
      </c>
      <c r="DL806" s="2" t="s">
        <v>6</v>
      </c>
      <c r="DM806" s="2" t="s">
        <v>6</v>
      </c>
      <c r="DN806" s="2">
        <v>0</v>
      </c>
      <c r="DO806" s="2">
        <v>0</v>
      </c>
      <c r="DP806" s="2">
        <v>1</v>
      </c>
      <c r="DQ806" s="2">
        <v>1</v>
      </c>
      <c r="DR806" s="2"/>
      <c r="DS806" s="2"/>
      <c r="DT806" s="2"/>
      <c r="DU806" s="2">
        <v>1002</v>
      </c>
      <c r="DV806" s="2" t="s">
        <v>352</v>
      </c>
      <c r="DW806" s="2" t="s">
        <v>352</v>
      </c>
      <c r="DX806" s="2">
        <v>1</v>
      </c>
      <c r="DY806" s="2"/>
      <c r="DZ806" s="2"/>
      <c r="EA806" s="2"/>
      <c r="EB806" s="2"/>
      <c r="EC806" s="2"/>
      <c r="ED806" s="2"/>
      <c r="EE806" s="2">
        <v>27029049</v>
      </c>
      <c r="EF806" s="2">
        <v>2</v>
      </c>
      <c r="EG806" s="2" t="s">
        <v>23</v>
      </c>
      <c r="EH806" s="2">
        <v>0</v>
      </c>
      <c r="EI806" s="2" t="s">
        <v>6</v>
      </c>
      <c r="EJ806" s="2">
        <v>1</v>
      </c>
      <c r="EK806" s="2">
        <v>15001</v>
      </c>
      <c r="EL806" s="2" t="s">
        <v>24</v>
      </c>
      <c r="EM806" s="2" t="s">
        <v>25</v>
      </c>
      <c r="EN806" s="2"/>
      <c r="EO806" s="2" t="s">
        <v>6</v>
      </c>
      <c r="EP806" s="2"/>
      <c r="EQ806" s="2">
        <v>0</v>
      </c>
      <c r="ER806" s="2">
        <v>30.67</v>
      </c>
      <c r="ES806" s="2">
        <v>30.67</v>
      </c>
      <c r="ET806" s="2">
        <v>0</v>
      </c>
      <c r="EU806" s="2">
        <v>0</v>
      </c>
      <c r="EV806" s="2">
        <v>0</v>
      </c>
      <c r="EW806" s="2">
        <v>0</v>
      </c>
      <c r="EX806" s="2">
        <v>0</v>
      </c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>
        <v>0</v>
      </c>
      <c r="FR806" s="2">
        <f t="shared" si="935"/>
        <v>0</v>
      </c>
      <c r="FS806" s="2">
        <v>0</v>
      </c>
      <c r="FT806" s="2" t="s">
        <v>27</v>
      </c>
      <c r="FU806" s="2" t="s">
        <v>28</v>
      </c>
      <c r="FV806" s="2"/>
      <c r="FW806" s="2"/>
      <c r="FX806" s="2">
        <v>94.5</v>
      </c>
      <c r="FY806" s="2">
        <v>46.75</v>
      </c>
      <c r="FZ806" s="2"/>
      <c r="GA806" s="2" t="s">
        <v>6</v>
      </c>
      <c r="GB806" s="2"/>
      <c r="GC806" s="2"/>
      <c r="GD806" s="2">
        <v>0</v>
      </c>
      <c r="GE806" s="2"/>
      <c r="GF806" s="2">
        <v>-511336025</v>
      </c>
      <c r="GG806" s="2">
        <v>2</v>
      </c>
      <c r="GH806" s="2">
        <v>1</v>
      </c>
      <c r="GI806" s="2">
        <v>-2</v>
      </c>
      <c r="GJ806" s="2">
        <v>0</v>
      </c>
      <c r="GK806" s="2">
        <f>ROUND(R806*(R12)/100,2)</f>
        <v>0</v>
      </c>
      <c r="GL806" s="2">
        <f t="shared" si="936"/>
        <v>0</v>
      </c>
      <c r="GM806" s="2">
        <f t="shared" si="937"/>
        <v>125.57</v>
      </c>
      <c r="GN806" s="2">
        <f t="shared" si="938"/>
        <v>125.57</v>
      </c>
      <c r="GO806" s="2">
        <f t="shared" si="939"/>
        <v>0</v>
      </c>
      <c r="GP806" s="2">
        <f t="shared" si="940"/>
        <v>0</v>
      </c>
      <c r="GQ806" s="2"/>
      <c r="GR806" s="2">
        <v>0</v>
      </c>
      <c r="GS806" s="2">
        <v>3</v>
      </c>
      <c r="GT806" s="2">
        <v>0</v>
      </c>
      <c r="GU806" s="2" t="s">
        <v>6</v>
      </c>
      <c r="GV806" s="2">
        <f t="shared" si="941"/>
        <v>0</v>
      </c>
      <c r="GW806" s="2">
        <v>1</v>
      </c>
      <c r="GX806" s="2">
        <f t="shared" si="942"/>
        <v>0</v>
      </c>
      <c r="GY806" s="2"/>
      <c r="GZ806" s="2"/>
      <c r="HA806" s="2">
        <v>0</v>
      </c>
      <c r="HB806" s="2">
        <v>0</v>
      </c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>
        <v>0</v>
      </c>
      <c r="IL806" s="2"/>
      <c r="IM806" s="2"/>
      <c r="IN806" s="2"/>
      <c r="IO806" s="2"/>
      <c r="IP806" s="2"/>
      <c r="IQ806" s="2"/>
      <c r="IR806" s="2"/>
      <c r="IS806" s="2"/>
      <c r="IT806" s="2"/>
      <c r="IU806" s="2"/>
    </row>
    <row r="807" spans="1:255" x14ac:dyDescent="0.2">
      <c r="A807">
        <v>18</v>
      </c>
      <c r="B807">
        <v>1</v>
      </c>
      <c r="C807">
        <v>2211</v>
      </c>
      <c r="E807" t="s">
        <v>847</v>
      </c>
      <c r="F807" t="s">
        <v>350</v>
      </c>
      <c r="G807" t="s">
        <v>351</v>
      </c>
      <c r="H807" t="s">
        <v>352</v>
      </c>
      <c r="I807">
        <f>I803*J807</f>
        <v>4.0940899999999996</v>
      </c>
      <c r="J807">
        <v>14.299999999999999</v>
      </c>
      <c r="O807">
        <f t="shared" si="910"/>
        <v>125.57</v>
      </c>
      <c r="P807">
        <f t="shared" si="911"/>
        <v>125.57</v>
      </c>
      <c r="Q807">
        <f t="shared" si="912"/>
        <v>0</v>
      </c>
      <c r="R807">
        <f t="shared" si="913"/>
        <v>0</v>
      </c>
      <c r="S807">
        <f t="shared" si="914"/>
        <v>0</v>
      </c>
      <c r="T807">
        <f t="shared" si="915"/>
        <v>0</v>
      </c>
      <c r="U807">
        <f t="shared" si="916"/>
        <v>0</v>
      </c>
      <c r="V807">
        <f t="shared" si="917"/>
        <v>0</v>
      </c>
      <c r="W807">
        <f t="shared" si="918"/>
        <v>0</v>
      </c>
      <c r="X807">
        <f t="shared" si="919"/>
        <v>0</v>
      </c>
      <c r="Y807">
        <f t="shared" si="920"/>
        <v>0</v>
      </c>
      <c r="AA807">
        <v>27721504</v>
      </c>
      <c r="AB807">
        <f t="shared" si="921"/>
        <v>30.67</v>
      </c>
      <c r="AC807">
        <f t="shared" si="907"/>
        <v>30.67</v>
      </c>
      <c r="AD807">
        <f>ROUND((((ET807)-(EU807))+AE807),2)</f>
        <v>0</v>
      </c>
      <c r="AE807">
        <f t="shared" si="945"/>
        <v>0</v>
      </c>
      <c r="AF807">
        <f t="shared" si="945"/>
        <v>0</v>
      </c>
      <c r="AG807">
        <f t="shared" si="922"/>
        <v>0</v>
      </c>
      <c r="AH807">
        <f t="shared" si="946"/>
        <v>0</v>
      </c>
      <c r="AI807">
        <f t="shared" si="946"/>
        <v>0</v>
      </c>
      <c r="AJ807">
        <f t="shared" si="923"/>
        <v>0</v>
      </c>
      <c r="AK807">
        <v>30.67</v>
      </c>
      <c r="AL807">
        <v>30.67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95</v>
      </c>
      <c r="AU807">
        <v>47</v>
      </c>
      <c r="AV807">
        <v>1</v>
      </c>
      <c r="AW807">
        <v>1</v>
      </c>
      <c r="AZ807">
        <v>1</v>
      </c>
      <c r="BA807">
        <v>1</v>
      </c>
      <c r="BB807">
        <v>1</v>
      </c>
      <c r="BC807">
        <v>1</v>
      </c>
      <c r="BD807" t="s">
        <v>6</v>
      </c>
      <c r="BE807" t="s">
        <v>6</v>
      </c>
      <c r="BF807" t="s">
        <v>6</v>
      </c>
      <c r="BG807" t="s">
        <v>6</v>
      </c>
      <c r="BH807">
        <v>3</v>
      </c>
      <c r="BI807">
        <v>1</v>
      </c>
      <c r="BJ807" t="s">
        <v>353</v>
      </c>
      <c r="BM807">
        <v>15001</v>
      </c>
      <c r="BN807">
        <v>0</v>
      </c>
      <c r="BO807" t="s">
        <v>6</v>
      </c>
      <c r="BP807">
        <v>0</v>
      </c>
      <c r="BQ807">
        <v>2</v>
      </c>
      <c r="BR807">
        <v>0</v>
      </c>
      <c r="BS807">
        <v>1</v>
      </c>
      <c r="BT807">
        <v>1</v>
      </c>
      <c r="BU807">
        <v>1</v>
      </c>
      <c r="BV807">
        <v>1</v>
      </c>
      <c r="BW807">
        <v>1</v>
      </c>
      <c r="BX807">
        <v>1</v>
      </c>
      <c r="BY807" t="s">
        <v>6</v>
      </c>
      <c r="BZ807">
        <v>105</v>
      </c>
      <c r="CA807">
        <v>55</v>
      </c>
      <c r="CF807">
        <v>0</v>
      </c>
      <c r="CG807">
        <v>0</v>
      </c>
      <c r="CM807">
        <v>0</v>
      </c>
      <c r="CN807" t="s">
        <v>6</v>
      </c>
      <c r="CO807">
        <v>0</v>
      </c>
      <c r="CP807">
        <f t="shared" si="924"/>
        <v>125.57</v>
      </c>
      <c r="CQ807">
        <f t="shared" si="925"/>
        <v>30.67</v>
      </c>
      <c r="CR807">
        <f t="shared" si="926"/>
        <v>0</v>
      </c>
      <c r="CS807">
        <f t="shared" si="927"/>
        <v>0</v>
      </c>
      <c r="CT807">
        <f t="shared" si="928"/>
        <v>0</v>
      </c>
      <c r="CU807">
        <f t="shared" si="929"/>
        <v>0</v>
      </c>
      <c r="CV807">
        <f t="shared" si="930"/>
        <v>0</v>
      </c>
      <c r="CW807">
        <f t="shared" si="931"/>
        <v>0</v>
      </c>
      <c r="CX807">
        <f t="shared" si="932"/>
        <v>0</v>
      </c>
      <c r="CY807">
        <f t="shared" si="933"/>
        <v>0</v>
      </c>
      <c r="CZ807">
        <f t="shared" si="934"/>
        <v>0</v>
      </c>
      <c r="DC807" t="s">
        <v>6</v>
      </c>
      <c r="DD807" t="s">
        <v>6</v>
      </c>
      <c r="DE807" t="s">
        <v>6</v>
      </c>
      <c r="DF807" t="s">
        <v>6</v>
      </c>
      <c r="DG807" t="s">
        <v>6</v>
      </c>
      <c r="DH807" t="s">
        <v>6</v>
      </c>
      <c r="DI807" t="s">
        <v>6</v>
      </c>
      <c r="DJ807" t="s">
        <v>6</v>
      </c>
      <c r="DK807" t="s">
        <v>6</v>
      </c>
      <c r="DL807" t="s">
        <v>6</v>
      </c>
      <c r="DM807" t="s">
        <v>6</v>
      </c>
      <c r="DN807">
        <v>0</v>
      </c>
      <c r="DO807">
        <v>0</v>
      </c>
      <c r="DP807">
        <v>1</v>
      </c>
      <c r="DQ807">
        <v>1</v>
      </c>
      <c r="DU807">
        <v>1002</v>
      </c>
      <c r="DV807" t="s">
        <v>352</v>
      </c>
      <c r="DW807" t="s">
        <v>352</v>
      </c>
      <c r="DX807">
        <v>1</v>
      </c>
      <c r="EE807">
        <v>27029049</v>
      </c>
      <c r="EF807">
        <v>2</v>
      </c>
      <c r="EG807" t="s">
        <v>23</v>
      </c>
      <c r="EH807">
        <v>0</v>
      </c>
      <c r="EI807" t="s">
        <v>6</v>
      </c>
      <c r="EJ807">
        <v>1</v>
      </c>
      <c r="EK807">
        <v>15001</v>
      </c>
      <c r="EL807" t="s">
        <v>24</v>
      </c>
      <c r="EM807" t="s">
        <v>25</v>
      </c>
      <c r="EO807" t="s">
        <v>6</v>
      </c>
      <c r="EQ807">
        <v>0</v>
      </c>
      <c r="ER807">
        <v>30.67</v>
      </c>
      <c r="ES807">
        <v>30.67</v>
      </c>
      <c r="ET807">
        <v>0</v>
      </c>
      <c r="EU807">
        <v>0</v>
      </c>
      <c r="EV807">
        <v>0</v>
      </c>
      <c r="EW807">
        <v>0</v>
      </c>
      <c r="EX807">
        <v>0</v>
      </c>
      <c r="FQ807">
        <v>0</v>
      </c>
      <c r="FR807">
        <f t="shared" si="935"/>
        <v>0</v>
      </c>
      <c r="FS807">
        <v>0</v>
      </c>
      <c r="FT807" t="s">
        <v>27</v>
      </c>
      <c r="FU807" t="s">
        <v>28</v>
      </c>
      <c r="FX807">
        <v>94.5</v>
      </c>
      <c r="FY807">
        <v>46.75</v>
      </c>
      <c r="GA807" t="s">
        <v>6</v>
      </c>
      <c r="GD807">
        <v>0</v>
      </c>
      <c r="GF807">
        <v>-511336025</v>
      </c>
      <c r="GG807">
        <v>2</v>
      </c>
      <c r="GH807">
        <v>1</v>
      </c>
      <c r="GI807">
        <v>-2</v>
      </c>
      <c r="GJ807">
        <v>0</v>
      </c>
      <c r="GK807">
        <f>ROUND(R807*(S12)/100,2)</f>
        <v>0</v>
      </c>
      <c r="GL807">
        <f t="shared" si="936"/>
        <v>0</v>
      </c>
      <c r="GM807">
        <f t="shared" si="937"/>
        <v>125.57</v>
      </c>
      <c r="GN807">
        <f t="shared" si="938"/>
        <v>125.57</v>
      </c>
      <c r="GO807">
        <f t="shared" si="939"/>
        <v>0</v>
      </c>
      <c r="GP807">
        <f t="shared" si="940"/>
        <v>0</v>
      </c>
      <c r="GR807">
        <v>0</v>
      </c>
      <c r="GS807">
        <v>0</v>
      </c>
      <c r="GT807">
        <v>0</v>
      </c>
      <c r="GU807" t="s">
        <v>6</v>
      </c>
      <c r="GV807">
        <f t="shared" si="941"/>
        <v>0</v>
      </c>
      <c r="GW807">
        <v>1</v>
      </c>
      <c r="GX807">
        <f t="shared" si="942"/>
        <v>0</v>
      </c>
      <c r="HA807">
        <v>0</v>
      </c>
      <c r="HB807">
        <v>0</v>
      </c>
      <c r="IK807">
        <v>0</v>
      </c>
    </row>
    <row r="808" spans="1:255" x14ac:dyDescent="0.2">
      <c r="A808" s="2">
        <v>17</v>
      </c>
      <c r="B808" s="2">
        <v>1</v>
      </c>
      <c r="C808" s="2">
        <f>ROW(SmtRes!A2221)</f>
        <v>2221</v>
      </c>
      <c r="D808" s="2">
        <f>ROW(EtalonRes!A2217)</f>
        <v>2217</v>
      </c>
      <c r="E808" s="2" t="s">
        <v>848</v>
      </c>
      <c r="F808" s="2" t="s">
        <v>355</v>
      </c>
      <c r="G808" s="2" t="s">
        <v>356</v>
      </c>
      <c r="H808" s="2" t="s">
        <v>32</v>
      </c>
      <c r="I808" s="2">
        <f>ROUND(11.72/100,9)</f>
        <v>0.1172</v>
      </c>
      <c r="J808" s="2">
        <v>0</v>
      </c>
      <c r="K808" s="2"/>
      <c r="L808" s="2"/>
      <c r="M808" s="2"/>
      <c r="N808" s="2"/>
      <c r="O808" s="2">
        <f t="shared" si="910"/>
        <v>156.47999999999999</v>
      </c>
      <c r="P808" s="2">
        <f t="shared" si="911"/>
        <v>80.650000000000006</v>
      </c>
      <c r="Q808" s="2">
        <f t="shared" si="912"/>
        <v>1.62</v>
      </c>
      <c r="R808" s="2">
        <f t="shared" si="913"/>
        <v>0.31</v>
      </c>
      <c r="S808" s="2">
        <f t="shared" si="914"/>
        <v>74.209999999999994</v>
      </c>
      <c r="T808" s="2">
        <f t="shared" si="915"/>
        <v>0</v>
      </c>
      <c r="U808" s="2">
        <f t="shared" si="916"/>
        <v>8.4911399999999979</v>
      </c>
      <c r="V808" s="2">
        <f t="shared" si="917"/>
        <v>2.6369999999999998E-2</v>
      </c>
      <c r="W808" s="2">
        <f t="shared" si="918"/>
        <v>0</v>
      </c>
      <c r="X808" s="2">
        <f t="shared" si="919"/>
        <v>70.790000000000006</v>
      </c>
      <c r="Y808" s="2">
        <f t="shared" si="920"/>
        <v>35.020000000000003</v>
      </c>
      <c r="Z808" s="2"/>
      <c r="AA808" s="2">
        <v>27721505</v>
      </c>
      <c r="AB808" s="2">
        <f t="shared" si="921"/>
        <v>1335.18</v>
      </c>
      <c r="AC808" s="2">
        <f t="shared" si="907"/>
        <v>688.15</v>
      </c>
      <c r="AD808" s="2">
        <f>ROUND(((((ET808*1.25))-((EU808*1.25)))+AE808),2)</f>
        <v>13.82</v>
      </c>
      <c r="AE808" s="2">
        <f>ROUND(((EU808*1.25)),2)</f>
        <v>2.61</v>
      </c>
      <c r="AF808" s="2">
        <f>ROUND(((EV808*1.15)),2)</f>
        <v>633.21</v>
      </c>
      <c r="AG808" s="2">
        <f t="shared" si="922"/>
        <v>0</v>
      </c>
      <c r="AH808" s="2">
        <f>((EW808*1.15))</f>
        <v>72.449999999999989</v>
      </c>
      <c r="AI808" s="2">
        <f>((EX808*1.25))</f>
        <v>0.22499999999999998</v>
      </c>
      <c r="AJ808" s="2">
        <f t="shared" si="923"/>
        <v>0</v>
      </c>
      <c r="AK808" s="2">
        <v>1249.83</v>
      </c>
      <c r="AL808" s="2">
        <v>688.15</v>
      </c>
      <c r="AM808" s="2">
        <v>11.06</v>
      </c>
      <c r="AN808" s="2">
        <v>2.09</v>
      </c>
      <c r="AO808" s="2">
        <v>550.62</v>
      </c>
      <c r="AP808" s="2">
        <v>0</v>
      </c>
      <c r="AQ808" s="2">
        <v>63</v>
      </c>
      <c r="AR808" s="2">
        <v>0.18</v>
      </c>
      <c r="AS808" s="2">
        <v>0</v>
      </c>
      <c r="AT808" s="2">
        <v>95</v>
      </c>
      <c r="AU808" s="2">
        <v>47</v>
      </c>
      <c r="AV808" s="2">
        <v>1</v>
      </c>
      <c r="AW808" s="2">
        <v>1</v>
      </c>
      <c r="AX808" s="2"/>
      <c r="AY808" s="2"/>
      <c r="AZ808" s="2">
        <v>1</v>
      </c>
      <c r="BA808" s="2">
        <v>1</v>
      </c>
      <c r="BB808" s="2">
        <v>1</v>
      </c>
      <c r="BC808" s="2">
        <v>1</v>
      </c>
      <c r="BD808" s="2" t="s">
        <v>6</v>
      </c>
      <c r="BE808" s="2" t="s">
        <v>6</v>
      </c>
      <c r="BF808" s="2" t="s">
        <v>6</v>
      </c>
      <c r="BG808" s="2" t="s">
        <v>6</v>
      </c>
      <c r="BH808" s="2">
        <v>0</v>
      </c>
      <c r="BI808" s="2">
        <v>1</v>
      </c>
      <c r="BJ808" s="2" t="s">
        <v>357</v>
      </c>
      <c r="BK808" s="2"/>
      <c r="BL808" s="2"/>
      <c r="BM808" s="2">
        <v>15001</v>
      </c>
      <c r="BN808" s="2">
        <v>0</v>
      </c>
      <c r="BO808" s="2" t="s">
        <v>6</v>
      </c>
      <c r="BP808" s="2">
        <v>0</v>
      </c>
      <c r="BQ808" s="2">
        <v>2</v>
      </c>
      <c r="BR808" s="2">
        <v>0</v>
      </c>
      <c r="BS808" s="2">
        <v>1</v>
      </c>
      <c r="BT808" s="2">
        <v>1</v>
      </c>
      <c r="BU808" s="2">
        <v>1</v>
      </c>
      <c r="BV808" s="2">
        <v>1</v>
      </c>
      <c r="BW808" s="2">
        <v>1</v>
      </c>
      <c r="BX808" s="2">
        <v>1</v>
      </c>
      <c r="BY808" s="2" t="s">
        <v>6</v>
      </c>
      <c r="BZ808" s="2">
        <v>105</v>
      </c>
      <c r="CA808" s="2">
        <v>55</v>
      </c>
      <c r="CB808" s="2"/>
      <c r="CC808" s="2"/>
      <c r="CD808" s="2"/>
      <c r="CE808" s="2"/>
      <c r="CF808" s="2">
        <v>0</v>
      </c>
      <c r="CG808" s="2">
        <v>0</v>
      </c>
      <c r="CH808" s="2"/>
      <c r="CI808" s="2"/>
      <c r="CJ808" s="2"/>
      <c r="CK808" s="2"/>
      <c r="CL808" s="2"/>
      <c r="CM808" s="2">
        <v>0</v>
      </c>
      <c r="CN808" s="2" t="s">
        <v>1470</v>
      </c>
      <c r="CO808" s="2">
        <v>0</v>
      </c>
      <c r="CP808" s="2">
        <f t="shared" si="924"/>
        <v>156.48000000000002</v>
      </c>
      <c r="CQ808" s="2">
        <f t="shared" si="925"/>
        <v>688.15</v>
      </c>
      <c r="CR808" s="2">
        <f t="shared" si="926"/>
        <v>13.82</v>
      </c>
      <c r="CS808" s="2">
        <f t="shared" si="927"/>
        <v>2.61</v>
      </c>
      <c r="CT808" s="2">
        <f t="shared" si="928"/>
        <v>633.21</v>
      </c>
      <c r="CU808" s="2">
        <f t="shared" si="929"/>
        <v>0</v>
      </c>
      <c r="CV808" s="2">
        <f t="shared" si="930"/>
        <v>72.449999999999989</v>
      </c>
      <c r="CW808" s="2">
        <f t="shared" si="931"/>
        <v>0.22499999999999998</v>
      </c>
      <c r="CX808" s="2">
        <f t="shared" si="932"/>
        <v>0</v>
      </c>
      <c r="CY808" s="2">
        <f t="shared" si="933"/>
        <v>70.793999999999997</v>
      </c>
      <c r="CZ808" s="2">
        <f t="shared" si="934"/>
        <v>35.024399999999993</v>
      </c>
      <c r="DA808" s="2"/>
      <c r="DB808" s="2"/>
      <c r="DC808" s="2" t="s">
        <v>6</v>
      </c>
      <c r="DD808" s="2" t="s">
        <v>6</v>
      </c>
      <c r="DE808" s="2" t="s">
        <v>102</v>
      </c>
      <c r="DF808" s="2" t="s">
        <v>102</v>
      </c>
      <c r="DG808" s="2" t="s">
        <v>103</v>
      </c>
      <c r="DH808" s="2" t="s">
        <v>6</v>
      </c>
      <c r="DI808" s="2" t="s">
        <v>103</v>
      </c>
      <c r="DJ808" s="2" t="s">
        <v>102</v>
      </c>
      <c r="DK808" s="2" t="s">
        <v>6</v>
      </c>
      <c r="DL808" s="2" t="s">
        <v>6</v>
      </c>
      <c r="DM808" s="2" t="s">
        <v>6</v>
      </c>
      <c r="DN808" s="2">
        <v>0</v>
      </c>
      <c r="DO808" s="2">
        <v>0</v>
      </c>
      <c r="DP808" s="2">
        <v>1</v>
      </c>
      <c r="DQ808" s="2">
        <v>1</v>
      </c>
      <c r="DR808" s="2"/>
      <c r="DS808" s="2"/>
      <c r="DT808" s="2"/>
      <c r="DU808" s="2">
        <v>1005</v>
      </c>
      <c r="DV808" s="2" t="s">
        <v>32</v>
      </c>
      <c r="DW808" s="2" t="s">
        <v>32</v>
      </c>
      <c r="DX808" s="2">
        <v>100</v>
      </c>
      <c r="DY808" s="2"/>
      <c r="DZ808" s="2"/>
      <c r="EA808" s="2"/>
      <c r="EB808" s="2"/>
      <c r="EC808" s="2"/>
      <c r="ED808" s="2"/>
      <c r="EE808" s="2">
        <v>27029049</v>
      </c>
      <c r="EF808" s="2">
        <v>2</v>
      </c>
      <c r="EG808" s="2" t="s">
        <v>23</v>
      </c>
      <c r="EH808" s="2">
        <v>0</v>
      </c>
      <c r="EI808" s="2" t="s">
        <v>6</v>
      </c>
      <c r="EJ808" s="2">
        <v>1</v>
      </c>
      <c r="EK808" s="2">
        <v>15001</v>
      </c>
      <c r="EL808" s="2" t="s">
        <v>24</v>
      </c>
      <c r="EM808" s="2" t="s">
        <v>25</v>
      </c>
      <c r="EN808" s="2"/>
      <c r="EO808" s="2" t="s">
        <v>106</v>
      </c>
      <c r="EP808" s="2"/>
      <c r="EQ808" s="2">
        <v>0</v>
      </c>
      <c r="ER808" s="2">
        <v>1249.83</v>
      </c>
      <c r="ES808" s="2">
        <v>688.15</v>
      </c>
      <c r="ET808" s="2">
        <v>11.06</v>
      </c>
      <c r="EU808" s="2">
        <v>2.09</v>
      </c>
      <c r="EV808" s="2">
        <v>550.62</v>
      </c>
      <c r="EW808" s="2">
        <v>63</v>
      </c>
      <c r="EX808" s="2">
        <v>0.18</v>
      </c>
      <c r="EY808" s="2">
        <v>0</v>
      </c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>
        <v>0</v>
      </c>
      <c r="FR808" s="2">
        <f t="shared" si="935"/>
        <v>0</v>
      </c>
      <c r="FS808" s="2">
        <v>0</v>
      </c>
      <c r="FT808" s="2" t="s">
        <v>27</v>
      </c>
      <c r="FU808" s="2" t="s">
        <v>28</v>
      </c>
      <c r="FV808" s="2"/>
      <c r="FW808" s="2"/>
      <c r="FX808" s="2">
        <v>94.5</v>
      </c>
      <c r="FY808" s="2">
        <v>46.75</v>
      </c>
      <c r="FZ808" s="2"/>
      <c r="GA808" s="2" t="s">
        <v>6</v>
      </c>
      <c r="GB808" s="2"/>
      <c r="GC808" s="2"/>
      <c r="GD808" s="2">
        <v>0</v>
      </c>
      <c r="GE808" s="2"/>
      <c r="GF808" s="2">
        <v>1551688331</v>
      </c>
      <c r="GG808" s="2">
        <v>2</v>
      </c>
      <c r="GH808" s="2">
        <v>1</v>
      </c>
      <c r="GI808" s="2">
        <v>-2</v>
      </c>
      <c r="GJ808" s="2">
        <v>0</v>
      </c>
      <c r="GK808" s="2">
        <f>ROUND(R808*(R12)/100,2)</f>
        <v>0</v>
      </c>
      <c r="GL808" s="2">
        <f t="shared" si="936"/>
        <v>0</v>
      </c>
      <c r="GM808" s="2">
        <f t="shared" si="937"/>
        <v>262.29000000000002</v>
      </c>
      <c r="GN808" s="2">
        <f t="shared" si="938"/>
        <v>262.29000000000002</v>
      </c>
      <c r="GO808" s="2">
        <f t="shared" si="939"/>
        <v>0</v>
      </c>
      <c r="GP808" s="2">
        <f t="shared" si="940"/>
        <v>0</v>
      </c>
      <c r="GQ808" s="2"/>
      <c r="GR808" s="2">
        <v>0</v>
      </c>
      <c r="GS808" s="2">
        <v>3</v>
      </c>
      <c r="GT808" s="2">
        <v>0</v>
      </c>
      <c r="GU808" s="2" t="s">
        <v>6</v>
      </c>
      <c r="GV808" s="2">
        <f t="shared" si="941"/>
        <v>0</v>
      </c>
      <c r="GW808" s="2">
        <v>1</v>
      </c>
      <c r="GX808" s="2">
        <f t="shared" si="942"/>
        <v>0</v>
      </c>
      <c r="GY808" s="2"/>
      <c r="GZ808" s="2"/>
      <c r="HA808" s="2">
        <v>0</v>
      </c>
      <c r="HB808" s="2">
        <v>0</v>
      </c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>
        <v>0</v>
      </c>
      <c r="IL808" s="2"/>
      <c r="IM808" s="2"/>
      <c r="IN808" s="2"/>
      <c r="IO808" s="2"/>
      <c r="IP808" s="2"/>
      <c r="IQ808" s="2"/>
      <c r="IR808" s="2"/>
      <c r="IS808" s="2"/>
      <c r="IT808" s="2"/>
      <c r="IU808" s="2"/>
    </row>
    <row r="809" spans="1:255" x14ac:dyDescent="0.2">
      <c r="A809">
        <v>17</v>
      </c>
      <c r="B809">
        <v>1</v>
      </c>
      <c r="C809">
        <f>ROW(SmtRes!A2230)</f>
        <v>2230</v>
      </c>
      <c r="D809">
        <f>ROW(EtalonRes!A2226)</f>
        <v>2226</v>
      </c>
      <c r="E809" t="s">
        <v>848</v>
      </c>
      <c r="F809" t="s">
        <v>355</v>
      </c>
      <c r="G809" t="s">
        <v>356</v>
      </c>
      <c r="H809" t="s">
        <v>32</v>
      </c>
      <c r="I809">
        <f>ROUND(11.72/100,9)</f>
        <v>0.1172</v>
      </c>
      <c r="J809">
        <v>0</v>
      </c>
      <c r="O809">
        <f t="shared" si="910"/>
        <v>156.47999999999999</v>
      </c>
      <c r="P809">
        <f t="shared" si="911"/>
        <v>80.650000000000006</v>
      </c>
      <c r="Q809">
        <f t="shared" si="912"/>
        <v>1.62</v>
      </c>
      <c r="R809">
        <f t="shared" si="913"/>
        <v>0.31</v>
      </c>
      <c r="S809">
        <f t="shared" si="914"/>
        <v>74.209999999999994</v>
      </c>
      <c r="T809">
        <f t="shared" si="915"/>
        <v>0</v>
      </c>
      <c r="U809">
        <f t="shared" si="916"/>
        <v>8.4911399999999979</v>
      </c>
      <c r="V809">
        <f t="shared" si="917"/>
        <v>2.6369999999999998E-2</v>
      </c>
      <c r="W809">
        <f t="shared" si="918"/>
        <v>0</v>
      </c>
      <c r="X809">
        <f t="shared" si="919"/>
        <v>70.790000000000006</v>
      </c>
      <c r="Y809">
        <f t="shared" si="920"/>
        <v>35.020000000000003</v>
      </c>
      <c r="AA809">
        <v>27721504</v>
      </c>
      <c r="AB809">
        <f t="shared" si="921"/>
        <v>1335.18</v>
      </c>
      <c r="AC809">
        <f t="shared" si="907"/>
        <v>688.15</v>
      </c>
      <c r="AD809">
        <f>ROUND(((((ET809*1.25))-((EU809*1.25)))+AE809),2)</f>
        <v>13.82</v>
      </c>
      <c r="AE809">
        <f>ROUND(((EU809*1.25)),2)</f>
        <v>2.61</v>
      </c>
      <c r="AF809">
        <f>ROUND(((EV809*1.15)),2)</f>
        <v>633.21</v>
      </c>
      <c r="AG809">
        <f t="shared" si="922"/>
        <v>0</v>
      </c>
      <c r="AH809">
        <f>((EW809*1.15))</f>
        <v>72.449999999999989</v>
      </c>
      <c r="AI809">
        <f>((EX809*1.25))</f>
        <v>0.22499999999999998</v>
      </c>
      <c r="AJ809">
        <f t="shared" si="923"/>
        <v>0</v>
      </c>
      <c r="AK809">
        <v>1249.83</v>
      </c>
      <c r="AL809">
        <v>688.15</v>
      </c>
      <c r="AM809">
        <v>11.06</v>
      </c>
      <c r="AN809">
        <v>2.09</v>
      </c>
      <c r="AO809">
        <v>550.62</v>
      </c>
      <c r="AP809">
        <v>0</v>
      </c>
      <c r="AQ809">
        <v>63</v>
      </c>
      <c r="AR809">
        <v>0.18</v>
      </c>
      <c r="AS809">
        <v>0</v>
      </c>
      <c r="AT809">
        <v>95</v>
      </c>
      <c r="AU809">
        <v>47</v>
      </c>
      <c r="AV809">
        <v>1</v>
      </c>
      <c r="AW809">
        <v>1</v>
      </c>
      <c r="AZ809">
        <v>1</v>
      </c>
      <c r="BA809">
        <v>1</v>
      </c>
      <c r="BB809">
        <v>1</v>
      </c>
      <c r="BC809">
        <v>1</v>
      </c>
      <c r="BD809" t="s">
        <v>6</v>
      </c>
      <c r="BE809" t="s">
        <v>6</v>
      </c>
      <c r="BF809" t="s">
        <v>6</v>
      </c>
      <c r="BG809" t="s">
        <v>6</v>
      </c>
      <c r="BH809">
        <v>0</v>
      </c>
      <c r="BI809">
        <v>1</v>
      </c>
      <c r="BJ809" t="s">
        <v>357</v>
      </c>
      <c r="BM809">
        <v>15001</v>
      </c>
      <c r="BN809">
        <v>0</v>
      </c>
      <c r="BO809" t="s">
        <v>6</v>
      </c>
      <c r="BP809">
        <v>0</v>
      </c>
      <c r="BQ809">
        <v>2</v>
      </c>
      <c r="BR809">
        <v>0</v>
      </c>
      <c r="BS809">
        <v>1</v>
      </c>
      <c r="BT809">
        <v>1</v>
      </c>
      <c r="BU809">
        <v>1</v>
      </c>
      <c r="BV809">
        <v>1</v>
      </c>
      <c r="BW809">
        <v>1</v>
      </c>
      <c r="BX809">
        <v>1</v>
      </c>
      <c r="BY809" t="s">
        <v>6</v>
      </c>
      <c r="BZ809">
        <v>105</v>
      </c>
      <c r="CA809">
        <v>55</v>
      </c>
      <c r="CF809">
        <v>0</v>
      </c>
      <c r="CG809">
        <v>0</v>
      </c>
      <c r="CM809">
        <v>0</v>
      </c>
      <c r="CN809" t="s">
        <v>1470</v>
      </c>
      <c r="CO809">
        <v>0</v>
      </c>
      <c r="CP809">
        <f t="shared" si="924"/>
        <v>156.48000000000002</v>
      </c>
      <c r="CQ809">
        <f t="shared" si="925"/>
        <v>688.15</v>
      </c>
      <c r="CR809">
        <f t="shared" si="926"/>
        <v>13.82</v>
      </c>
      <c r="CS809">
        <f t="shared" si="927"/>
        <v>2.61</v>
      </c>
      <c r="CT809">
        <f t="shared" si="928"/>
        <v>633.21</v>
      </c>
      <c r="CU809">
        <f t="shared" si="929"/>
        <v>0</v>
      </c>
      <c r="CV809">
        <f t="shared" si="930"/>
        <v>72.449999999999989</v>
      </c>
      <c r="CW809">
        <f t="shared" si="931"/>
        <v>0.22499999999999998</v>
      </c>
      <c r="CX809">
        <f t="shared" si="932"/>
        <v>0</v>
      </c>
      <c r="CY809">
        <f t="shared" si="933"/>
        <v>70.793999999999997</v>
      </c>
      <c r="CZ809">
        <f t="shared" si="934"/>
        <v>35.024399999999993</v>
      </c>
      <c r="DC809" t="s">
        <v>6</v>
      </c>
      <c r="DD809" t="s">
        <v>6</v>
      </c>
      <c r="DE809" t="s">
        <v>102</v>
      </c>
      <c r="DF809" t="s">
        <v>102</v>
      </c>
      <c r="DG809" t="s">
        <v>103</v>
      </c>
      <c r="DH809" t="s">
        <v>6</v>
      </c>
      <c r="DI809" t="s">
        <v>103</v>
      </c>
      <c r="DJ809" t="s">
        <v>102</v>
      </c>
      <c r="DK809" t="s">
        <v>6</v>
      </c>
      <c r="DL809" t="s">
        <v>6</v>
      </c>
      <c r="DM809" t="s">
        <v>6</v>
      </c>
      <c r="DN809">
        <v>0</v>
      </c>
      <c r="DO809">
        <v>0</v>
      </c>
      <c r="DP809">
        <v>1</v>
      </c>
      <c r="DQ809">
        <v>1</v>
      </c>
      <c r="DU809">
        <v>1005</v>
      </c>
      <c r="DV809" t="s">
        <v>32</v>
      </c>
      <c r="DW809" t="s">
        <v>32</v>
      </c>
      <c r="DX809">
        <v>100</v>
      </c>
      <c r="EE809">
        <v>27029049</v>
      </c>
      <c r="EF809">
        <v>2</v>
      </c>
      <c r="EG809" t="s">
        <v>23</v>
      </c>
      <c r="EH809">
        <v>0</v>
      </c>
      <c r="EI809" t="s">
        <v>6</v>
      </c>
      <c r="EJ809">
        <v>1</v>
      </c>
      <c r="EK809">
        <v>15001</v>
      </c>
      <c r="EL809" t="s">
        <v>24</v>
      </c>
      <c r="EM809" t="s">
        <v>25</v>
      </c>
      <c r="EO809" t="s">
        <v>106</v>
      </c>
      <c r="EQ809">
        <v>0</v>
      </c>
      <c r="ER809">
        <v>1249.83</v>
      </c>
      <c r="ES809">
        <v>688.15</v>
      </c>
      <c r="ET809">
        <v>11.06</v>
      </c>
      <c r="EU809">
        <v>2.09</v>
      </c>
      <c r="EV809">
        <v>550.62</v>
      </c>
      <c r="EW809">
        <v>63</v>
      </c>
      <c r="EX809">
        <v>0.18</v>
      </c>
      <c r="EY809">
        <v>0</v>
      </c>
      <c r="FQ809">
        <v>0</v>
      </c>
      <c r="FR809">
        <f t="shared" si="935"/>
        <v>0</v>
      </c>
      <c r="FS809">
        <v>0</v>
      </c>
      <c r="FT809" t="s">
        <v>27</v>
      </c>
      <c r="FU809" t="s">
        <v>28</v>
      </c>
      <c r="FX809">
        <v>94.5</v>
      </c>
      <c r="FY809">
        <v>46.75</v>
      </c>
      <c r="GA809" t="s">
        <v>6</v>
      </c>
      <c r="GD809">
        <v>0</v>
      </c>
      <c r="GF809">
        <v>1551688331</v>
      </c>
      <c r="GG809">
        <v>2</v>
      </c>
      <c r="GH809">
        <v>1</v>
      </c>
      <c r="GI809">
        <v>-2</v>
      </c>
      <c r="GJ809">
        <v>0</v>
      </c>
      <c r="GK809">
        <f>ROUND(R809*(S12)/100,2)</f>
        <v>0</v>
      </c>
      <c r="GL809">
        <f t="shared" si="936"/>
        <v>0</v>
      </c>
      <c r="GM809">
        <f t="shared" si="937"/>
        <v>262.29000000000002</v>
      </c>
      <c r="GN809">
        <f t="shared" si="938"/>
        <v>262.29000000000002</v>
      </c>
      <c r="GO809">
        <f t="shared" si="939"/>
        <v>0</v>
      </c>
      <c r="GP809">
        <f t="shared" si="940"/>
        <v>0</v>
      </c>
      <c r="GR809">
        <v>0</v>
      </c>
      <c r="GS809">
        <v>0</v>
      </c>
      <c r="GT809">
        <v>0</v>
      </c>
      <c r="GU809" t="s">
        <v>6</v>
      </c>
      <c r="GV809">
        <f t="shared" si="941"/>
        <v>0</v>
      </c>
      <c r="GW809">
        <v>1</v>
      </c>
      <c r="GX809">
        <f t="shared" si="942"/>
        <v>0</v>
      </c>
      <c r="HA809">
        <v>0</v>
      </c>
      <c r="HB809">
        <v>0</v>
      </c>
      <c r="IK809">
        <v>0</v>
      </c>
    </row>
    <row r="810" spans="1:255" x14ac:dyDescent="0.2">
      <c r="A810" s="2">
        <v>18</v>
      </c>
      <c r="B810" s="2">
        <v>1</v>
      </c>
      <c r="C810" s="2">
        <v>2219</v>
      </c>
      <c r="D810" s="2"/>
      <c r="E810" s="2" t="s">
        <v>849</v>
      </c>
      <c r="F810" s="2" t="s">
        <v>346</v>
      </c>
      <c r="G810" s="2" t="s">
        <v>347</v>
      </c>
      <c r="H810" s="2" t="s">
        <v>46</v>
      </c>
      <c r="I810" s="2">
        <f>I808*J810</f>
        <v>3.8679999999999999E-3</v>
      </c>
      <c r="J810" s="2">
        <v>3.3003412969283275E-2</v>
      </c>
      <c r="K810" s="2"/>
      <c r="L810" s="2"/>
      <c r="M810" s="2"/>
      <c r="N810" s="2"/>
      <c r="O810" s="2">
        <f t="shared" si="910"/>
        <v>51.4</v>
      </c>
      <c r="P810" s="2">
        <f t="shared" si="911"/>
        <v>51.4</v>
      </c>
      <c r="Q810" s="2">
        <f t="shared" si="912"/>
        <v>0</v>
      </c>
      <c r="R810" s="2">
        <f t="shared" si="913"/>
        <v>0</v>
      </c>
      <c r="S810" s="2">
        <f t="shared" si="914"/>
        <v>0</v>
      </c>
      <c r="T810" s="2">
        <f t="shared" si="915"/>
        <v>0</v>
      </c>
      <c r="U810" s="2">
        <f t="shared" si="916"/>
        <v>0</v>
      </c>
      <c r="V810" s="2">
        <f t="shared" si="917"/>
        <v>0</v>
      </c>
      <c r="W810" s="2">
        <f t="shared" si="918"/>
        <v>0</v>
      </c>
      <c r="X810" s="2">
        <f t="shared" si="919"/>
        <v>0</v>
      </c>
      <c r="Y810" s="2">
        <f t="shared" si="920"/>
        <v>0</v>
      </c>
      <c r="Z810" s="2"/>
      <c r="AA810" s="2">
        <v>27721505</v>
      </c>
      <c r="AB810" s="2">
        <f t="shared" si="921"/>
        <v>13287.69</v>
      </c>
      <c r="AC810" s="2">
        <f t="shared" si="907"/>
        <v>13287.69</v>
      </c>
      <c r="AD810" s="2">
        <f>ROUND((((ET810)-(EU810))+AE810),2)</f>
        <v>0</v>
      </c>
      <c r="AE810" s="2">
        <f t="shared" ref="AE810:AF813" si="947">ROUND((EU810),2)</f>
        <v>0</v>
      </c>
      <c r="AF810" s="2">
        <f t="shared" si="947"/>
        <v>0</v>
      </c>
      <c r="AG810" s="2">
        <f t="shared" si="922"/>
        <v>0</v>
      </c>
      <c r="AH810" s="2">
        <f t="shared" ref="AH810:AI813" si="948">(EW810)</f>
        <v>0</v>
      </c>
      <c r="AI810" s="2">
        <f t="shared" si="948"/>
        <v>0</v>
      </c>
      <c r="AJ810" s="2">
        <f t="shared" si="923"/>
        <v>0</v>
      </c>
      <c r="AK810" s="2">
        <v>13287.69</v>
      </c>
      <c r="AL810" s="2">
        <v>13287.69</v>
      </c>
      <c r="AM810" s="2">
        <v>0</v>
      </c>
      <c r="AN810" s="2">
        <v>0</v>
      </c>
      <c r="AO810" s="2">
        <v>0</v>
      </c>
      <c r="AP810" s="2">
        <v>0</v>
      </c>
      <c r="AQ810" s="2">
        <v>0</v>
      </c>
      <c r="AR810" s="2">
        <v>0</v>
      </c>
      <c r="AS810" s="2">
        <v>0</v>
      </c>
      <c r="AT810" s="2">
        <v>80</v>
      </c>
      <c r="AU810" s="2">
        <v>50</v>
      </c>
      <c r="AV810" s="2">
        <v>1</v>
      </c>
      <c r="AW810" s="2">
        <v>1</v>
      </c>
      <c r="AX810" s="2"/>
      <c r="AY810" s="2"/>
      <c r="AZ810" s="2">
        <v>1</v>
      </c>
      <c r="BA810" s="2">
        <v>1</v>
      </c>
      <c r="BB810" s="2">
        <v>1</v>
      </c>
      <c r="BC810" s="2">
        <v>1</v>
      </c>
      <c r="BD810" s="2" t="s">
        <v>6</v>
      </c>
      <c r="BE810" s="2" t="s">
        <v>6</v>
      </c>
      <c r="BF810" s="2" t="s">
        <v>6</v>
      </c>
      <c r="BG810" s="2" t="s">
        <v>6</v>
      </c>
      <c r="BH810" s="2">
        <v>3</v>
      </c>
      <c r="BI810" s="2">
        <v>1</v>
      </c>
      <c r="BJ810" s="2" t="s">
        <v>348</v>
      </c>
      <c r="BK810" s="2"/>
      <c r="BL810" s="2"/>
      <c r="BM810" s="2">
        <v>62001</v>
      </c>
      <c r="BN810" s="2">
        <v>0</v>
      </c>
      <c r="BO810" s="2" t="s">
        <v>6</v>
      </c>
      <c r="BP810" s="2">
        <v>0</v>
      </c>
      <c r="BQ810" s="2">
        <v>6</v>
      </c>
      <c r="BR810" s="2">
        <v>0</v>
      </c>
      <c r="BS810" s="2">
        <v>1</v>
      </c>
      <c r="BT810" s="2">
        <v>1</v>
      </c>
      <c r="BU810" s="2">
        <v>1</v>
      </c>
      <c r="BV810" s="2">
        <v>1</v>
      </c>
      <c r="BW810" s="2">
        <v>1</v>
      </c>
      <c r="BX810" s="2">
        <v>1</v>
      </c>
      <c r="BY810" s="2" t="s">
        <v>6</v>
      </c>
      <c r="BZ810" s="2">
        <v>80</v>
      </c>
      <c r="CA810" s="2">
        <v>50</v>
      </c>
      <c r="CB810" s="2"/>
      <c r="CC810" s="2"/>
      <c r="CD810" s="2"/>
      <c r="CE810" s="2"/>
      <c r="CF810" s="2">
        <v>0</v>
      </c>
      <c r="CG810" s="2">
        <v>0</v>
      </c>
      <c r="CH810" s="2"/>
      <c r="CI810" s="2"/>
      <c r="CJ810" s="2"/>
      <c r="CK810" s="2"/>
      <c r="CL810" s="2"/>
      <c r="CM810" s="2">
        <v>0</v>
      </c>
      <c r="CN810" s="2" t="s">
        <v>6</v>
      </c>
      <c r="CO810" s="2">
        <v>0</v>
      </c>
      <c r="CP810" s="2">
        <f t="shared" si="924"/>
        <v>51.4</v>
      </c>
      <c r="CQ810" s="2">
        <f t="shared" si="925"/>
        <v>13287.69</v>
      </c>
      <c r="CR810" s="2">
        <f t="shared" si="926"/>
        <v>0</v>
      </c>
      <c r="CS810" s="2">
        <f t="shared" si="927"/>
        <v>0</v>
      </c>
      <c r="CT810" s="2">
        <f t="shared" si="928"/>
        <v>0</v>
      </c>
      <c r="CU810" s="2">
        <f t="shared" si="929"/>
        <v>0</v>
      </c>
      <c r="CV810" s="2">
        <f t="shared" si="930"/>
        <v>0</v>
      </c>
      <c r="CW810" s="2">
        <f t="shared" si="931"/>
        <v>0</v>
      </c>
      <c r="CX810" s="2">
        <f t="shared" si="932"/>
        <v>0</v>
      </c>
      <c r="CY810" s="2">
        <f t="shared" si="933"/>
        <v>0</v>
      </c>
      <c r="CZ810" s="2">
        <f t="shared" si="934"/>
        <v>0</v>
      </c>
      <c r="DA810" s="2"/>
      <c r="DB810" s="2"/>
      <c r="DC810" s="2" t="s">
        <v>6</v>
      </c>
      <c r="DD810" s="2" t="s">
        <v>6</v>
      </c>
      <c r="DE810" s="2" t="s">
        <v>6</v>
      </c>
      <c r="DF810" s="2" t="s">
        <v>6</v>
      </c>
      <c r="DG810" s="2" t="s">
        <v>6</v>
      </c>
      <c r="DH810" s="2" t="s">
        <v>6</v>
      </c>
      <c r="DI810" s="2" t="s">
        <v>6</v>
      </c>
      <c r="DJ810" s="2" t="s">
        <v>6</v>
      </c>
      <c r="DK810" s="2" t="s">
        <v>6</v>
      </c>
      <c r="DL810" s="2" t="s">
        <v>6</v>
      </c>
      <c r="DM810" s="2" t="s">
        <v>6</v>
      </c>
      <c r="DN810" s="2">
        <v>0</v>
      </c>
      <c r="DO810" s="2">
        <v>0</v>
      </c>
      <c r="DP810" s="2">
        <v>1</v>
      </c>
      <c r="DQ810" s="2">
        <v>1</v>
      </c>
      <c r="DR810" s="2"/>
      <c r="DS810" s="2"/>
      <c r="DT810" s="2"/>
      <c r="DU810" s="2">
        <v>1009</v>
      </c>
      <c r="DV810" s="2" t="s">
        <v>46</v>
      </c>
      <c r="DW810" s="2" t="s">
        <v>46</v>
      </c>
      <c r="DX810" s="2">
        <v>1000</v>
      </c>
      <c r="DY810" s="2"/>
      <c r="DZ810" s="2"/>
      <c r="EA810" s="2"/>
      <c r="EB810" s="2"/>
      <c r="EC810" s="2"/>
      <c r="ED810" s="2"/>
      <c r="EE810" s="2">
        <v>27029107</v>
      </c>
      <c r="EF810" s="2">
        <v>6</v>
      </c>
      <c r="EG810" s="2" t="s">
        <v>40</v>
      </c>
      <c r="EH810" s="2">
        <v>0</v>
      </c>
      <c r="EI810" s="2" t="s">
        <v>6</v>
      </c>
      <c r="EJ810" s="2">
        <v>1</v>
      </c>
      <c r="EK810" s="2">
        <v>62001</v>
      </c>
      <c r="EL810" s="2" t="s">
        <v>241</v>
      </c>
      <c r="EM810" s="2" t="s">
        <v>242</v>
      </c>
      <c r="EN810" s="2"/>
      <c r="EO810" s="2" t="s">
        <v>6</v>
      </c>
      <c r="EP810" s="2"/>
      <c r="EQ810" s="2">
        <v>0</v>
      </c>
      <c r="ER810" s="2">
        <v>13287.69</v>
      </c>
      <c r="ES810" s="2">
        <v>13287.69</v>
      </c>
      <c r="ET810" s="2">
        <v>0</v>
      </c>
      <c r="EU810" s="2">
        <v>0</v>
      </c>
      <c r="EV810" s="2">
        <v>0</v>
      </c>
      <c r="EW810" s="2">
        <v>0</v>
      </c>
      <c r="EX810" s="2">
        <v>0</v>
      </c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>
        <v>0</v>
      </c>
      <c r="FR810" s="2">
        <f t="shared" si="935"/>
        <v>0</v>
      </c>
      <c r="FS810" s="2">
        <v>0</v>
      </c>
      <c r="FT810" s="2"/>
      <c r="FU810" s="2"/>
      <c r="FV810" s="2"/>
      <c r="FW810" s="2"/>
      <c r="FX810" s="2">
        <v>80</v>
      </c>
      <c r="FY810" s="2">
        <v>50</v>
      </c>
      <c r="FZ810" s="2"/>
      <c r="GA810" s="2" t="s">
        <v>6</v>
      </c>
      <c r="GB810" s="2"/>
      <c r="GC810" s="2"/>
      <c r="GD810" s="2">
        <v>0</v>
      </c>
      <c r="GE810" s="2"/>
      <c r="GF810" s="2">
        <v>1261407534</v>
      </c>
      <c r="GG810" s="2">
        <v>2</v>
      </c>
      <c r="GH810" s="2">
        <v>1</v>
      </c>
      <c r="GI810" s="2">
        <v>-2</v>
      </c>
      <c r="GJ810" s="2">
        <v>0</v>
      </c>
      <c r="GK810" s="2">
        <f>ROUND(R810*(R12)/100,2)</f>
        <v>0</v>
      </c>
      <c r="GL810" s="2">
        <f t="shared" si="936"/>
        <v>0</v>
      </c>
      <c r="GM810" s="2">
        <f t="shared" si="937"/>
        <v>51.4</v>
      </c>
      <c r="GN810" s="2">
        <f t="shared" si="938"/>
        <v>51.4</v>
      </c>
      <c r="GO810" s="2">
        <f t="shared" si="939"/>
        <v>0</v>
      </c>
      <c r="GP810" s="2">
        <f t="shared" si="940"/>
        <v>0</v>
      </c>
      <c r="GQ810" s="2"/>
      <c r="GR810" s="2">
        <v>0</v>
      </c>
      <c r="GS810" s="2">
        <v>3</v>
      </c>
      <c r="GT810" s="2">
        <v>0</v>
      </c>
      <c r="GU810" s="2" t="s">
        <v>6</v>
      </c>
      <c r="GV810" s="2">
        <f t="shared" si="941"/>
        <v>0</v>
      </c>
      <c r="GW810" s="2">
        <v>1</v>
      </c>
      <c r="GX810" s="2">
        <f t="shared" si="942"/>
        <v>0</v>
      </c>
      <c r="GY810" s="2"/>
      <c r="GZ810" s="2"/>
      <c r="HA810" s="2">
        <v>0</v>
      </c>
      <c r="HB810" s="2">
        <v>0</v>
      </c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>
        <v>0</v>
      </c>
      <c r="IL810" s="2"/>
      <c r="IM810" s="2"/>
      <c r="IN810" s="2"/>
      <c r="IO810" s="2"/>
      <c r="IP810" s="2"/>
      <c r="IQ810" s="2"/>
      <c r="IR810" s="2"/>
      <c r="IS810" s="2"/>
      <c r="IT810" s="2"/>
      <c r="IU810" s="2"/>
    </row>
    <row r="811" spans="1:255" x14ac:dyDescent="0.2">
      <c r="A811">
        <v>18</v>
      </c>
      <c r="B811">
        <v>1</v>
      </c>
      <c r="C811">
        <v>2228</v>
      </c>
      <c r="E811" t="s">
        <v>849</v>
      </c>
      <c r="F811" t="s">
        <v>346</v>
      </c>
      <c r="G811" t="s">
        <v>347</v>
      </c>
      <c r="H811" t="s">
        <v>46</v>
      </c>
      <c r="I811">
        <f>I809*J811</f>
        <v>3.8679999999999999E-3</v>
      </c>
      <c r="J811">
        <v>3.3003412969283275E-2</v>
      </c>
      <c r="O811">
        <f t="shared" si="910"/>
        <v>51.4</v>
      </c>
      <c r="P811">
        <f t="shared" si="911"/>
        <v>51.4</v>
      </c>
      <c r="Q811">
        <f t="shared" si="912"/>
        <v>0</v>
      </c>
      <c r="R811">
        <f t="shared" si="913"/>
        <v>0</v>
      </c>
      <c r="S811">
        <f t="shared" si="914"/>
        <v>0</v>
      </c>
      <c r="T811">
        <f t="shared" si="915"/>
        <v>0</v>
      </c>
      <c r="U811">
        <f t="shared" si="916"/>
        <v>0</v>
      </c>
      <c r="V811">
        <f t="shared" si="917"/>
        <v>0</v>
      </c>
      <c r="W811">
        <f t="shared" si="918"/>
        <v>0</v>
      </c>
      <c r="X811">
        <f t="shared" si="919"/>
        <v>0</v>
      </c>
      <c r="Y811">
        <f t="shared" si="920"/>
        <v>0</v>
      </c>
      <c r="AA811">
        <v>27721504</v>
      </c>
      <c r="AB811">
        <f t="shared" si="921"/>
        <v>13287.69</v>
      </c>
      <c r="AC811">
        <f t="shared" si="907"/>
        <v>13287.69</v>
      </c>
      <c r="AD811">
        <f>ROUND((((ET811)-(EU811))+AE811),2)</f>
        <v>0</v>
      </c>
      <c r="AE811">
        <f t="shared" si="947"/>
        <v>0</v>
      </c>
      <c r="AF811">
        <f t="shared" si="947"/>
        <v>0</v>
      </c>
      <c r="AG811">
        <f t="shared" si="922"/>
        <v>0</v>
      </c>
      <c r="AH811">
        <f t="shared" si="948"/>
        <v>0</v>
      </c>
      <c r="AI811">
        <f t="shared" si="948"/>
        <v>0</v>
      </c>
      <c r="AJ811">
        <f t="shared" si="923"/>
        <v>0</v>
      </c>
      <c r="AK811">
        <v>13287.69</v>
      </c>
      <c r="AL811">
        <v>13287.69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105</v>
      </c>
      <c r="AU811">
        <v>55</v>
      </c>
      <c r="AV811">
        <v>1</v>
      </c>
      <c r="AW811">
        <v>1</v>
      </c>
      <c r="AZ811">
        <v>1</v>
      </c>
      <c r="BA811">
        <v>1</v>
      </c>
      <c r="BB811">
        <v>1</v>
      </c>
      <c r="BC811">
        <v>1</v>
      </c>
      <c r="BD811" t="s">
        <v>6</v>
      </c>
      <c r="BE811" t="s">
        <v>6</v>
      </c>
      <c r="BF811" t="s">
        <v>6</v>
      </c>
      <c r="BG811" t="s">
        <v>6</v>
      </c>
      <c r="BH811">
        <v>3</v>
      </c>
      <c r="BI811">
        <v>1</v>
      </c>
      <c r="BJ811" t="s">
        <v>348</v>
      </c>
      <c r="BM811">
        <v>62001</v>
      </c>
      <c r="BN811">
        <v>0</v>
      </c>
      <c r="BO811" t="s">
        <v>6</v>
      </c>
      <c r="BP811">
        <v>0</v>
      </c>
      <c r="BQ811">
        <v>6</v>
      </c>
      <c r="BR811">
        <v>0</v>
      </c>
      <c r="BS811">
        <v>1</v>
      </c>
      <c r="BT811">
        <v>1</v>
      </c>
      <c r="BU811">
        <v>1</v>
      </c>
      <c r="BV811">
        <v>1</v>
      </c>
      <c r="BW811">
        <v>1</v>
      </c>
      <c r="BX811">
        <v>1</v>
      </c>
      <c r="BY811" t="s">
        <v>6</v>
      </c>
      <c r="BZ811">
        <v>105</v>
      </c>
      <c r="CA811">
        <v>55</v>
      </c>
      <c r="CF811">
        <v>0</v>
      </c>
      <c r="CG811">
        <v>0</v>
      </c>
      <c r="CM811">
        <v>0</v>
      </c>
      <c r="CN811" t="s">
        <v>6</v>
      </c>
      <c r="CO811">
        <v>0</v>
      </c>
      <c r="CP811">
        <f t="shared" si="924"/>
        <v>51.4</v>
      </c>
      <c r="CQ811">
        <f t="shared" si="925"/>
        <v>13287.69</v>
      </c>
      <c r="CR811">
        <f t="shared" si="926"/>
        <v>0</v>
      </c>
      <c r="CS811">
        <f t="shared" si="927"/>
        <v>0</v>
      </c>
      <c r="CT811">
        <f t="shared" si="928"/>
        <v>0</v>
      </c>
      <c r="CU811">
        <f t="shared" si="929"/>
        <v>0</v>
      </c>
      <c r="CV811">
        <f t="shared" si="930"/>
        <v>0</v>
      </c>
      <c r="CW811">
        <f t="shared" si="931"/>
        <v>0</v>
      </c>
      <c r="CX811">
        <f t="shared" si="932"/>
        <v>0</v>
      </c>
      <c r="CY811">
        <f t="shared" si="933"/>
        <v>0</v>
      </c>
      <c r="CZ811">
        <f t="shared" si="934"/>
        <v>0</v>
      </c>
      <c r="DC811" t="s">
        <v>6</v>
      </c>
      <c r="DD811" t="s">
        <v>6</v>
      </c>
      <c r="DE811" t="s">
        <v>6</v>
      </c>
      <c r="DF811" t="s">
        <v>6</v>
      </c>
      <c r="DG811" t="s">
        <v>6</v>
      </c>
      <c r="DH811" t="s">
        <v>6</v>
      </c>
      <c r="DI811" t="s">
        <v>6</v>
      </c>
      <c r="DJ811" t="s">
        <v>6</v>
      </c>
      <c r="DK811" t="s">
        <v>6</v>
      </c>
      <c r="DL811" t="s">
        <v>6</v>
      </c>
      <c r="DM811" t="s">
        <v>6</v>
      </c>
      <c r="DN811">
        <v>0</v>
      </c>
      <c r="DO811">
        <v>0</v>
      </c>
      <c r="DP811">
        <v>1</v>
      </c>
      <c r="DQ811">
        <v>1</v>
      </c>
      <c r="DU811">
        <v>1009</v>
      </c>
      <c r="DV811" t="s">
        <v>46</v>
      </c>
      <c r="DW811" t="s">
        <v>46</v>
      </c>
      <c r="DX811">
        <v>1000</v>
      </c>
      <c r="EE811">
        <v>27029107</v>
      </c>
      <c r="EF811">
        <v>6</v>
      </c>
      <c r="EG811" t="s">
        <v>40</v>
      </c>
      <c r="EH811">
        <v>0</v>
      </c>
      <c r="EI811" t="s">
        <v>6</v>
      </c>
      <c r="EJ811">
        <v>1</v>
      </c>
      <c r="EK811">
        <v>62001</v>
      </c>
      <c r="EL811" t="s">
        <v>241</v>
      </c>
      <c r="EM811" t="s">
        <v>242</v>
      </c>
      <c r="EO811" t="s">
        <v>6</v>
      </c>
      <c r="EQ811">
        <v>0</v>
      </c>
      <c r="ER811">
        <v>13287.69</v>
      </c>
      <c r="ES811">
        <v>13287.69</v>
      </c>
      <c r="ET811">
        <v>0</v>
      </c>
      <c r="EU811">
        <v>0</v>
      </c>
      <c r="EV811">
        <v>0</v>
      </c>
      <c r="EW811">
        <v>0</v>
      </c>
      <c r="EX811">
        <v>0</v>
      </c>
      <c r="FQ811">
        <v>0</v>
      </c>
      <c r="FR811">
        <f t="shared" si="935"/>
        <v>0</v>
      </c>
      <c r="FS811">
        <v>0</v>
      </c>
      <c r="FX811">
        <v>105</v>
      </c>
      <c r="FY811">
        <v>55</v>
      </c>
      <c r="GA811" t="s">
        <v>6</v>
      </c>
      <c r="GD811">
        <v>0</v>
      </c>
      <c r="GF811">
        <v>1261407534</v>
      </c>
      <c r="GG811">
        <v>2</v>
      </c>
      <c r="GH811">
        <v>1</v>
      </c>
      <c r="GI811">
        <v>-2</v>
      </c>
      <c r="GJ811">
        <v>0</v>
      </c>
      <c r="GK811">
        <f>ROUND(R811*(S12)/100,2)</f>
        <v>0</v>
      </c>
      <c r="GL811">
        <f t="shared" si="936"/>
        <v>0</v>
      </c>
      <c r="GM811">
        <f t="shared" si="937"/>
        <v>51.4</v>
      </c>
      <c r="GN811">
        <f t="shared" si="938"/>
        <v>51.4</v>
      </c>
      <c r="GO811">
        <f t="shared" si="939"/>
        <v>0</v>
      </c>
      <c r="GP811">
        <f t="shared" si="940"/>
        <v>0</v>
      </c>
      <c r="GR811">
        <v>0</v>
      </c>
      <c r="GS811">
        <v>0</v>
      </c>
      <c r="GT811">
        <v>0</v>
      </c>
      <c r="GU811" t="s">
        <v>6</v>
      </c>
      <c r="GV811">
        <f t="shared" si="941"/>
        <v>0</v>
      </c>
      <c r="GW811">
        <v>1</v>
      </c>
      <c r="GX811">
        <f t="shared" si="942"/>
        <v>0</v>
      </c>
      <c r="HA811">
        <v>0</v>
      </c>
      <c r="HB811">
        <v>0</v>
      </c>
      <c r="IK811">
        <v>0</v>
      </c>
    </row>
    <row r="812" spans="1:255" x14ac:dyDescent="0.2">
      <c r="A812" s="2">
        <v>18</v>
      </c>
      <c r="B812" s="2">
        <v>1</v>
      </c>
      <c r="C812" s="2">
        <v>2220</v>
      </c>
      <c r="D812" s="2"/>
      <c r="E812" s="2" t="s">
        <v>850</v>
      </c>
      <c r="F812" s="2" t="s">
        <v>350</v>
      </c>
      <c r="G812" s="2" t="s">
        <v>351</v>
      </c>
      <c r="H812" s="2" t="s">
        <v>352</v>
      </c>
      <c r="I812" s="2">
        <f>I808*J812</f>
        <v>1.8400399999999999</v>
      </c>
      <c r="J812" s="2">
        <v>15.7</v>
      </c>
      <c r="K812" s="2"/>
      <c r="L812" s="2"/>
      <c r="M812" s="2"/>
      <c r="N812" s="2"/>
      <c r="O812" s="2">
        <f t="shared" si="910"/>
        <v>56.43</v>
      </c>
      <c r="P812" s="2">
        <f t="shared" si="911"/>
        <v>56.43</v>
      </c>
      <c r="Q812" s="2">
        <f t="shared" si="912"/>
        <v>0</v>
      </c>
      <c r="R812" s="2">
        <f t="shared" si="913"/>
        <v>0</v>
      </c>
      <c r="S812" s="2">
        <f t="shared" si="914"/>
        <v>0</v>
      </c>
      <c r="T812" s="2">
        <f t="shared" si="915"/>
        <v>0</v>
      </c>
      <c r="U812" s="2">
        <f t="shared" si="916"/>
        <v>0</v>
      </c>
      <c r="V812" s="2">
        <f t="shared" si="917"/>
        <v>0</v>
      </c>
      <c r="W812" s="2">
        <f t="shared" si="918"/>
        <v>0</v>
      </c>
      <c r="X812" s="2">
        <f t="shared" si="919"/>
        <v>0</v>
      </c>
      <c r="Y812" s="2">
        <f t="shared" si="920"/>
        <v>0</v>
      </c>
      <c r="Z812" s="2"/>
      <c r="AA812" s="2">
        <v>27721505</v>
      </c>
      <c r="AB812" s="2">
        <f t="shared" si="921"/>
        <v>30.67</v>
      </c>
      <c r="AC812" s="2">
        <f t="shared" si="907"/>
        <v>30.67</v>
      </c>
      <c r="AD812" s="2">
        <f>ROUND((((ET812)-(EU812))+AE812),2)</f>
        <v>0</v>
      </c>
      <c r="AE812" s="2">
        <f t="shared" si="947"/>
        <v>0</v>
      </c>
      <c r="AF812" s="2">
        <f t="shared" si="947"/>
        <v>0</v>
      </c>
      <c r="AG812" s="2">
        <f t="shared" si="922"/>
        <v>0</v>
      </c>
      <c r="AH812" s="2">
        <f t="shared" si="948"/>
        <v>0</v>
      </c>
      <c r="AI812" s="2">
        <f t="shared" si="948"/>
        <v>0</v>
      </c>
      <c r="AJ812" s="2">
        <f t="shared" si="923"/>
        <v>0</v>
      </c>
      <c r="AK812" s="2">
        <v>30.67</v>
      </c>
      <c r="AL812" s="2">
        <v>30.67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95</v>
      </c>
      <c r="AU812" s="2">
        <v>47</v>
      </c>
      <c r="AV812" s="2">
        <v>1</v>
      </c>
      <c r="AW812" s="2">
        <v>1</v>
      </c>
      <c r="AX812" s="2"/>
      <c r="AY812" s="2"/>
      <c r="AZ812" s="2">
        <v>1</v>
      </c>
      <c r="BA812" s="2">
        <v>1</v>
      </c>
      <c r="BB812" s="2">
        <v>1</v>
      </c>
      <c r="BC812" s="2">
        <v>1</v>
      </c>
      <c r="BD812" s="2" t="s">
        <v>6</v>
      </c>
      <c r="BE812" s="2" t="s">
        <v>6</v>
      </c>
      <c r="BF812" s="2" t="s">
        <v>6</v>
      </c>
      <c r="BG812" s="2" t="s">
        <v>6</v>
      </c>
      <c r="BH812" s="2">
        <v>3</v>
      </c>
      <c r="BI812" s="2">
        <v>1</v>
      </c>
      <c r="BJ812" s="2" t="s">
        <v>353</v>
      </c>
      <c r="BK812" s="2"/>
      <c r="BL812" s="2"/>
      <c r="BM812" s="2">
        <v>15001</v>
      </c>
      <c r="BN812" s="2">
        <v>0</v>
      </c>
      <c r="BO812" s="2" t="s">
        <v>6</v>
      </c>
      <c r="BP812" s="2">
        <v>0</v>
      </c>
      <c r="BQ812" s="2">
        <v>2</v>
      </c>
      <c r="BR812" s="2">
        <v>0</v>
      </c>
      <c r="BS812" s="2">
        <v>1</v>
      </c>
      <c r="BT812" s="2">
        <v>1</v>
      </c>
      <c r="BU812" s="2">
        <v>1</v>
      </c>
      <c r="BV812" s="2">
        <v>1</v>
      </c>
      <c r="BW812" s="2">
        <v>1</v>
      </c>
      <c r="BX812" s="2">
        <v>1</v>
      </c>
      <c r="BY812" s="2" t="s">
        <v>6</v>
      </c>
      <c r="BZ812" s="2">
        <v>105</v>
      </c>
      <c r="CA812" s="2">
        <v>55</v>
      </c>
      <c r="CB812" s="2"/>
      <c r="CC812" s="2"/>
      <c r="CD812" s="2"/>
      <c r="CE812" s="2"/>
      <c r="CF812" s="2">
        <v>0</v>
      </c>
      <c r="CG812" s="2">
        <v>0</v>
      </c>
      <c r="CH812" s="2"/>
      <c r="CI812" s="2"/>
      <c r="CJ812" s="2"/>
      <c r="CK812" s="2"/>
      <c r="CL812" s="2"/>
      <c r="CM812" s="2">
        <v>0</v>
      </c>
      <c r="CN812" s="2" t="s">
        <v>6</v>
      </c>
      <c r="CO812" s="2">
        <v>0</v>
      </c>
      <c r="CP812" s="2">
        <f t="shared" si="924"/>
        <v>56.43</v>
      </c>
      <c r="CQ812" s="2">
        <f t="shared" si="925"/>
        <v>30.67</v>
      </c>
      <c r="CR812" s="2">
        <f t="shared" si="926"/>
        <v>0</v>
      </c>
      <c r="CS812" s="2">
        <f t="shared" si="927"/>
        <v>0</v>
      </c>
      <c r="CT812" s="2">
        <f t="shared" si="928"/>
        <v>0</v>
      </c>
      <c r="CU812" s="2">
        <f t="shared" si="929"/>
        <v>0</v>
      </c>
      <c r="CV812" s="2">
        <f t="shared" si="930"/>
        <v>0</v>
      </c>
      <c r="CW812" s="2">
        <f t="shared" si="931"/>
        <v>0</v>
      </c>
      <c r="CX812" s="2">
        <f t="shared" si="932"/>
        <v>0</v>
      </c>
      <c r="CY812" s="2">
        <f t="shared" si="933"/>
        <v>0</v>
      </c>
      <c r="CZ812" s="2">
        <f t="shared" si="934"/>
        <v>0</v>
      </c>
      <c r="DA812" s="2"/>
      <c r="DB812" s="2"/>
      <c r="DC812" s="2" t="s">
        <v>6</v>
      </c>
      <c r="DD812" s="2" t="s">
        <v>6</v>
      </c>
      <c r="DE812" s="2" t="s">
        <v>6</v>
      </c>
      <c r="DF812" s="2" t="s">
        <v>6</v>
      </c>
      <c r="DG812" s="2" t="s">
        <v>6</v>
      </c>
      <c r="DH812" s="2" t="s">
        <v>6</v>
      </c>
      <c r="DI812" s="2" t="s">
        <v>6</v>
      </c>
      <c r="DJ812" s="2" t="s">
        <v>6</v>
      </c>
      <c r="DK812" s="2" t="s">
        <v>6</v>
      </c>
      <c r="DL812" s="2" t="s">
        <v>6</v>
      </c>
      <c r="DM812" s="2" t="s">
        <v>6</v>
      </c>
      <c r="DN812" s="2">
        <v>0</v>
      </c>
      <c r="DO812" s="2">
        <v>0</v>
      </c>
      <c r="DP812" s="2">
        <v>1</v>
      </c>
      <c r="DQ812" s="2">
        <v>1</v>
      </c>
      <c r="DR812" s="2"/>
      <c r="DS812" s="2"/>
      <c r="DT812" s="2"/>
      <c r="DU812" s="2">
        <v>1002</v>
      </c>
      <c r="DV812" s="2" t="s">
        <v>352</v>
      </c>
      <c r="DW812" s="2" t="s">
        <v>352</v>
      </c>
      <c r="DX812" s="2">
        <v>1</v>
      </c>
      <c r="DY812" s="2"/>
      <c r="DZ812" s="2"/>
      <c r="EA812" s="2"/>
      <c r="EB812" s="2"/>
      <c r="EC812" s="2"/>
      <c r="ED812" s="2"/>
      <c r="EE812" s="2">
        <v>27029049</v>
      </c>
      <c r="EF812" s="2">
        <v>2</v>
      </c>
      <c r="EG812" s="2" t="s">
        <v>23</v>
      </c>
      <c r="EH812" s="2">
        <v>0</v>
      </c>
      <c r="EI812" s="2" t="s">
        <v>6</v>
      </c>
      <c r="EJ812" s="2">
        <v>1</v>
      </c>
      <c r="EK812" s="2">
        <v>15001</v>
      </c>
      <c r="EL812" s="2" t="s">
        <v>24</v>
      </c>
      <c r="EM812" s="2" t="s">
        <v>25</v>
      </c>
      <c r="EN812" s="2"/>
      <c r="EO812" s="2" t="s">
        <v>6</v>
      </c>
      <c r="EP812" s="2"/>
      <c r="EQ812" s="2">
        <v>0</v>
      </c>
      <c r="ER812" s="2">
        <v>30.67</v>
      </c>
      <c r="ES812" s="2">
        <v>30.67</v>
      </c>
      <c r="ET812" s="2">
        <v>0</v>
      </c>
      <c r="EU812" s="2">
        <v>0</v>
      </c>
      <c r="EV812" s="2">
        <v>0</v>
      </c>
      <c r="EW812" s="2">
        <v>0</v>
      </c>
      <c r="EX812" s="2">
        <v>0</v>
      </c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>
        <v>0</v>
      </c>
      <c r="FR812" s="2">
        <f t="shared" si="935"/>
        <v>0</v>
      </c>
      <c r="FS812" s="2">
        <v>0</v>
      </c>
      <c r="FT812" s="2" t="s">
        <v>27</v>
      </c>
      <c r="FU812" s="2" t="s">
        <v>28</v>
      </c>
      <c r="FV812" s="2"/>
      <c r="FW812" s="2"/>
      <c r="FX812" s="2">
        <v>94.5</v>
      </c>
      <c r="FY812" s="2">
        <v>46.75</v>
      </c>
      <c r="FZ812" s="2"/>
      <c r="GA812" s="2" t="s">
        <v>6</v>
      </c>
      <c r="GB812" s="2"/>
      <c r="GC812" s="2"/>
      <c r="GD812" s="2">
        <v>0</v>
      </c>
      <c r="GE812" s="2"/>
      <c r="GF812" s="2">
        <v>-511336025</v>
      </c>
      <c r="GG812" s="2">
        <v>2</v>
      </c>
      <c r="GH812" s="2">
        <v>1</v>
      </c>
      <c r="GI812" s="2">
        <v>-2</v>
      </c>
      <c r="GJ812" s="2">
        <v>0</v>
      </c>
      <c r="GK812" s="2">
        <f>ROUND(R812*(R12)/100,2)</f>
        <v>0</v>
      </c>
      <c r="GL812" s="2">
        <f t="shared" si="936"/>
        <v>0</v>
      </c>
      <c r="GM812" s="2">
        <f t="shared" si="937"/>
        <v>56.43</v>
      </c>
      <c r="GN812" s="2">
        <f t="shared" si="938"/>
        <v>56.43</v>
      </c>
      <c r="GO812" s="2">
        <f t="shared" si="939"/>
        <v>0</v>
      </c>
      <c r="GP812" s="2">
        <f t="shared" si="940"/>
        <v>0</v>
      </c>
      <c r="GQ812" s="2"/>
      <c r="GR812" s="2">
        <v>0</v>
      </c>
      <c r="GS812" s="2">
        <v>3</v>
      </c>
      <c r="GT812" s="2">
        <v>0</v>
      </c>
      <c r="GU812" s="2" t="s">
        <v>6</v>
      </c>
      <c r="GV812" s="2">
        <f t="shared" si="941"/>
        <v>0</v>
      </c>
      <c r="GW812" s="2">
        <v>1</v>
      </c>
      <c r="GX812" s="2">
        <f t="shared" si="942"/>
        <v>0</v>
      </c>
      <c r="GY812" s="2"/>
      <c r="GZ812" s="2"/>
      <c r="HA812" s="2">
        <v>0</v>
      </c>
      <c r="HB812" s="2">
        <v>0</v>
      </c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>
        <v>0</v>
      </c>
      <c r="IL812" s="2"/>
      <c r="IM812" s="2"/>
      <c r="IN812" s="2"/>
      <c r="IO812" s="2"/>
      <c r="IP812" s="2"/>
      <c r="IQ812" s="2"/>
      <c r="IR812" s="2"/>
      <c r="IS812" s="2"/>
      <c r="IT812" s="2"/>
      <c r="IU812" s="2"/>
    </row>
    <row r="813" spans="1:255" x14ac:dyDescent="0.2">
      <c r="A813">
        <v>18</v>
      </c>
      <c r="B813">
        <v>1</v>
      </c>
      <c r="C813">
        <v>2229</v>
      </c>
      <c r="E813" t="s">
        <v>850</v>
      </c>
      <c r="F813" t="s">
        <v>350</v>
      </c>
      <c r="G813" t="s">
        <v>351</v>
      </c>
      <c r="H813" t="s">
        <v>352</v>
      </c>
      <c r="I813">
        <f>I809*J813</f>
        <v>1.8400399999999999</v>
      </c>
      <c r="J813">
        <v>15.7</v>
      </c>
      <c r="O813">
        <f t="shared" si="910"/>
        <v>56.43</v>
      </c>
      <c r="P813">
        <f t="shared" si="911"/>
        <v>56.43</v>
      </c>
      <c r="Q813">
        <f t="shared" si="912"/>
        <v>0</v>
      </c>
      <c r="R813">
        <f t="shared" si="913"/>
        <v>0</v>
      </c>
      <c r="S813">
        <f t="shared" si="914"/>
        <v>0</v>
      </c>
      <c r="T813">
        <f t="shared" si="915"/>
        <v>0</v>
      </c>
      <c r="U813">
        <f t="shared" si="916"/>
        <v>0</v>
      </c>
      <c r="V813">
        <f t="shared" si="917"/>
        <v>0</v>
      </c>
      <c r="W813">
        <f t="shared" si="918"/>
        <v>0</v>
      </c>
      <c r="X813">
        <f t="shared" si="919"/>
        <v>0</v>
      </c>
      <c r="Y813">
        <f t="shared" si="920"/>
        <v>0</v>
      </c>
      <c r="AA813">
        <v>27721504</v>
      </c>
      <c r="AB813">
        <f t="shared" si="921"/>
        <v>30.67</v>
      </c>
      <c r="AC813">
        <f t="shared" si="907"/>
        <v>30.67</v>
      </c>
      <c r="AD813">
        <f>ROUND((((ET813)-(EU813))+AE813),2)</f>
        <v>0</v>
      </c>
      <c r="AE813">
        <f t="shared" si="947"/>
        <v>0</v>
      </c>
      <c r="AF813">
        <f t="shared" si="947"/>
        <v>0</v>
      </c>
      <c r="AG813">
        <f t="shared" si="922"/>
        <v>0</v>
      </c>
      <c r="AH813">
        <f t="shared" si="948"/>
        <v>0</v>
      </c>
      <c r="AI813">
        <f t="shared" si="948"/>
        <v>0</v>
      </c>
      <c r="AJ813">
        <f t="shared" si="923"/>
        <v>0</v>
      </c>
      <c r="AK813">
        <v>30.67</v>
      </c>
      <c r="AL813">
        <v>30.67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95</v>
      </c>
      <c r="AU813">
        <v>47</v>
      </c>
      <c r="AV813">
        <v>1</v>
      </c>
      <c r="AW813">
        <v>1</v>
      </c>
      <c r="AZ813">
        <v>1</v>
      </c>
      <c r="BA813">
        <v>1</v>
      </c>
      <c r="BB813">
        <v>1</v>
      </c>
      <c r="BC813">
        <v>1</v>
      </c>
      <c r="BD813" t="s">
        <v>6</v>
      </c>
      <c r="BE813" t="s">
        <v>6</v>
      </c>
      <c r="BF813" t="s">
        <v>6</v>
      </c>
      <c r="BG813" t="s">
        <v>6</v>
      </c>
      <c r="BH813">
        <v>3</v>
      </c>
      <c r="BI813">
        <v>1</v>
      </c>
      <c r="BJ813" t="s">
        <v>353</v>
      </c>
      <c r="BM813">
        <v>15001</v>
      </c>
      <c r="BN813">
        <v>0</v>
      </c>
      <c r="BO813" t="s">
        <v>6</v>
      </c>
      <c r="BP813">
        <v>0</v>
      </c>
      <c r="BQ813">
        <v>2</v>
      </c>
      <c r="BR813">
        <v>0</v>
      </c>
      <c r="BS813">
        <v>1</v>
      </c>
      <c r="BT813">
        <v>1</v>
      </c>
      <c r="BU813">
        <v>1</v>
      </c>
      <c r="BV813">
        <v>1</v>
      </c>
      <c r="BW813">
        <v>1</v>
      </c>
      <c r="BX813">
        <v>1</v>
      </c>
      <c r="BY813" t="s">
        <v>6</v>
      </c>
      <c r="BZ813">
        <v>105</v>
      </c>
      <c r="CA813">
        <v>55</v>
      </c>
      <c r="CF813">
        <v>0</v>
      </c>
      <c r="CG813">
        <v>0</v>
      </c>
      <c r="CM813">
        <v>0</v>
      </c>
      <c r="CN813" t="s">
        <v>6</v>
      </c>
      <c r="CO813">
        <v>0</v>
      </c>
      <c r="CP813">
        <f t="shared" si="924"/>
        <v>56.43</v>
      </c>
      <c r="CQ813">
        <f t="shared" si="925"/>
        <v>30.67</v>
      </c>
      <c r="CR813">
        <f t="shared" si="926"/>
        <v>0</v>
      </c>
      <c r="CS813">
        <f t="shared" si="927"/>
        <v>0</v>
      </c>
      <c r="CT813">
        <f t="shared" si="928"/>
        <v>0</v>
      </c>
      <c r="CU813">
        <f t="shared" si="929"/>
        <v>0</v>
      </c>
      <c r="CV813">
        <f t="shared" si="930"/>
        <v>0</v>
      </c>
      <c r="CW813">
        <f t="shared" si="931"/>
        <v>0</v>
      </c>
      <c r="CX813">
        <f t="shared" si="932"/>
        <v>0</v>
      </c>
      <c r="CY813">
        <f t="shared" si="933"/>
        <v>0</v>
      </c>
      <c r="CZ813">
        <f t="shared" si="934"/>
        <v>0</v>
      </c>
      <c r="DC813" t="s">
        <v>6</v>
      </c>
      <c r="DD813" t="s">
        <v>6</v>
      </c>
      <c r="DE813" t="s">
        <v>6</v>
      </c>
      <c r="DF813" t="s">
        <v>6</v>
      </c>
      <c r="DG813" t="s">
        <v>6</v>
      </c>
      <c r="DH813" t="s">
        <v>6</v>
      </c>
      <c r="DI813" t="s">
        <v>6</v>
      </c>
      <c r="DJ813" t="s">
        <v>6</v>
      </c>
      <c r="DK813" t="s">
        <v>6</v>
      </c>
      <c r="DL813" t="s">
        <v>6</v>
      </c>
      <c r="DM813" t="s">
        <v>6</v>
      </c>
      <c r="DN813">
        <v>0</v>
      </c>
      <c r="DO813">
        <v>0</v>
      </c>
      <c r="DP813">
        <v>1</v>
      </c>
      <c r="DQ813">
        <v>1</v>
      </c>
      <c r="DU813">
        <v>1002</v>
      </c>
      <c r="DV813" t="s">
        <v>352</v>
      </c>
      <c r="DW813" t="s">
        <v>352</v>
      </c>
      <c r="DX813">
        <v>1</v>
      </c>
      <c r="EE813">
        <v>27029049</v>
      </c>
      <c r="EF813">
        <v>2</v>
      </c>
      <c r="EG813" t="s">
        <v>23</v>
      </c>
      <c r="EH813">
        <v>0</v>
      </c>
      <c r="EI813" t="s">
        <v>6</v>
      </c>
      <c r="EJ813">
        <v>1</v>
      </c>
      <c r="EK813">
        <v>15001</v>
      </c>
      <c r="EL813" t="s">
        <v>24</v>
      </c>
      <c r="EM813" t="s">
        <v>25</v>
      </c>
      <c r="EO813" t="s">
        <v>6</v>
      </c>
      <c r="EQ813">
        <v>0</v>
      </c>
      <c r="ER813">
        <v>30.67</v>
      </c>
      <c r="ES813">
        <v>30.67</v>
      </c>
      <c r="ET813">
        <v>0</v>
      </c>
      <c r="EU813">
        <v>0</v>
      </c>
      <c r="EV813">
        <v>0</v>
      </c>
      <c r="EW813">
        <v>0</v>
      </c>
      <c r="EX813">
        <v>0</v>
      </c>
      <c r="FQ813">
        <v>0</v>
      </c>
      <c r="FR813">
        <f t="shared" si="935"/>
        <v>0</v>
      </c>
      <c r="FS813">
        <v>0</v>
      </c>
      <c r="FT813" t="s">
        <v>27</v>
      </c>
      <c r="FU813" t="s">
        <v>28</v>
      </c>
      <c r="FX813">
        <v>94.5</v>
      </c>
      <c r="FY813">
        <v>46.75</v>
      </c>
      <c r="GA813" t="s">
        <v>6</v>
      </c>
      <c r="GD813">
        <v>0</v>
      </c>
      <c r="GF813">
        <v>-511336025</v>
      </c>
      <c r="GG813">
        <v>2</v>
      </c>
      <c r="GH813">
        <v>1</v>
      </c>
      <c r="GI813">
        <v>-2</v>
      </c>
      <c r="GJ813">
        <v>0</v>
      </c>
      <c r="GK813">
        <f>ROUND(R813*(S12)/100,2)</f>
        <v>0</v>
      </c>
      <c r="GL813">
        <f t="shared" si="936"/>
        <v>0</v>
      </c>
      <c r="GM813">
        <f t="shared" si="937"/>
        <v>56.43</v>
      </c>
      <c r="GN813">
        <f t="shared" si="938"/>
        <v>56.43</v>
      </c>
      <c r="GO813">
        <f t="shared" si="939"/>
        <v>0</v>
      </c>
      <c r="GP813">
        <f t="shared" si="940"/>
        <v>0</v>
      </c>
      <c r="GR813">
        <v>0</v>
      </c>
      <c r="GS813">
        <v>0</v>
      </c>
      <c r="GT813">
        <v>0</v>
      </c>
      <c r="GU813" t="s">
        <v>6</v>
      </c>
      <c r="GV813">
        <f t="shared" si="941"/>
        <v>0</v>
      </c>
      <c r="GW813">
        <v>1</v>
      </c>
      <c r="GX813">
        <f t="shared" si="942"/>
        <v>0</v>
      </c>
      <c r="HA813">
        <v>0</v>
      </c>
      <c r="HB813">
        <v>0</v>
      </c>
      <c r="IK813">
        <v>0</v>
      </c>
    </row>
    <row r="814" spans="1:255" x14ac:dyDescent="0.2">
      <c r="A814" s="2">
        <v>17</v>
      </c>
      <c r="B814" s="2">
        <v>1</v>
      </c>
      <c r="C814" s="2">
        <f>ROW(SmtRes!A2237)</f>
        <v>2237</v>
      </c>
      <c r="D814" s="2">
        <f>ROW(EtalonRes!A2233)</f>
        <v>2233</v>
      </c>
      <c r="E814" s="2" t="s">
        <v>851</v>
      </c>
      <c r="F814" s="2" t="s">
        <v>452</v>
      </c>
      <c r="G814" s="2" t="s">
        <v>453</v>
      </c>
      <c r="H814" s="2" t="s">
        <v>32</v>
      </c>
      <c r="I814" s="2">
        <f>ROUND(11.72/100,9)</f>
        <v>0.1172</v>
      </c>
      <c r="J814" s="2">
        <v>0</v>
      </c>
      <c r="K814" s="2"/>
      <c r="L814" s="2"/>
      <c r="M814" s="2"/>
      <c r="N814" s="2"/>
      <c r="O814" s="2">
        <f t="shared" si="910"/>
        <v>705.79</v>
      </c>
      <c r="P814" s="2">
        <f t="shared" si="911"/>
        <v>669.98</v>
      </c>
      <c r="Q814" s="2">
        <f t="shared" si="912"/>
        <v>0.48</v>
      </c>
      <c r="R814" s="2">
        <f t="shared" si="913"/>
        <v>0.15</v>
      </c>
      <c r="S814" s="2">
        <f t="shared" si="914"/>
        <v>35.33</v>
      </c>
      <c r="T814" s="2">
        <f t="shared" si="915"/>
        <v>0</v>
      </c>
      <c r="U814" s="2">
        <f t="shared" si="916"/>
        <v>4.1417894000000004</v>
      </c>
      <c r="V814" s="2">
        <f t="shared" si="917"/>
        <v>1.3184999999999999E-2</v>
      </c>
      <c r="W814" s="2">
        <f t="shared" si="918"/>
        <v>0</v>
      </c>
      <c r="X814" s="2">
        <f t="shared" si="919"/>
        <v>39.380000000000003</v>
      </c>
      <c r="Y814" s="2">
        <f t="shared" si="920"/>
        <v>22.71</v>
      </c>
      <c r="Z814" s="2"/>
      <c r="AA814" s="2">
        <v>27721505</v>
      </c>
      <c r="AB814" s="2">
        <f t="shared" si="921"/>
        <v>6022.1</v>
      </c>
      <c r="AC814" s="2">
        <f t="shared" si="907"/>
        <v>5716.59</v>
      </c>
      <c r="AD814" s="2">
        <f>ROUND(((((ET814*1.25))-((EU814*1.25)))+AE814),2)</f>
        <v>4.0599999999999996</v>
      </c>
      <c r="AE814" s="2">
        <f>ROUND(((EU814*1.25)),2)</f>
        <v>1.3</v>
      </c>
      <c r="AF814" s="2">
        <f>ROUND(((EV814*1.15)),2)</f>
        <v>301.45</v>
      </c>
      <c r="AG814" s="2">
        <f t="shared" si="922"/>
        <v>0</v>
      </c>
      <c r="AH814" s="2">
        <f>((EW814*1.15))</f>
        <v>35.339500000000001</v>
      </c>
      <c r="AI814" s="2">
        <f>((EX814*1.25))</f>
        <v>0.11249999999999999</v>
      </c>
      <c r="AJ814" s="2">
        <f t="shared" si="923"/>
        <v>0</v>
      </c>
      <c r="AK814" s="2">
        <v>5981.97</v>
      </c>
      <c r="AL814" s="2">
        <v>5716.59</v>
      </c>
      <c r="AM814" s="2">
        <v>3.25</v>
      </c>
      <c r="AN814" s="2">
        <v>1.04</v>
      </c>
      <c r="AO814" s="2">
        <v>262.13</v>
      </c>
      <c r="AP814" s="2">
        <v>0</v>
      </c>
      <c r="AQ814" s="2">
        <v>30.73</v>
      </c>
      <c r="AR814" s="2">
        <v>0.09</v>
      </c>
      <c r="AS814" s="2">
        <v>0</v>
      </c>
      <c r="AT814" s="2">
        <v>111</v>
      </c>
      <c r="AU814" s="2">
        <v>64</v>
      </c>
      <c r="AV814" s="2">
        <v>1</v>
      </c>
      <c r="AW814" s="2">
        <v>1</v>
      </c>
      <c r="AX814" s="2"/>
      <c r="AY814" s="2"/>
      <c r="AZ814" s="2">
        <v>1</v>
      </c>
      <c r="BA814" s="2">
        <v>1</v>
      </c>
      <c r="BB814" s="2">
        <v>1</v>
      </c>
      <c r="BC814" s="2">
        <v>1</v>
      </c>
      <c r="BD814" s="2" t="s">
        <v>6</v>
      </c>
      <c r="BE814" s="2" t="s">
        <v>6</v>
      </c>
      <c r="BF814" s="2" t="s">
        <v>6</v>
      </c>
      <c r="BG814" s="2" t="s">
        <v>6</v>
      </c>
      <c r="BH814" s="2">
        <v>0</v>
      </c>
      <c r="BI814" s="2">
        <v>1</v>
      </c>
      <c r="BJ814" s="2" t="s">
        <v>454</v>
      </c>
      <c r="BK814" s="2"/>
      <c r="BL814" s="2"/>
      <c r="BM814" s="2">
        <v>11001</v>
      </c>
      <c r="BN814" s="2">
        <v>0</v>
      </c>
      <c r="BO814" s="2" t="s">
        <v>6</v>
      </c>
      <c r="BP814" s="2">
        <v>0</v>
      </c>
      <c r="BQ814" s="2">
        <v>2</v>
      </c>
      <c r="BR814" s="2">
        <v>0</v>
      </c>
      <c r="BS814" s="2">
        <v>1</v>
      </c>
      <c r="BT814" s="2">
        <v>1</v>
      </c>
      <c r="BU814" s="2">
        <v>1</v>
      </c>
      <c r="BV814" s="2">
        <v>1</v>
      </c>
      <c r="BW814" s="2">
        <v>1</v>
      </c>
      <c r="BX814" s="2">
        <v>1</v>
      </c>
      <c r="BY814" s="2" t="s">
        <v>6</v>
      </c>
      <c r="BZ814" s="2">
        <v>123</v>
      </c>
      <c r="CA814" s="2">
        <v>75</v>
      </c>
      <c r="CB814" s="2"/>
      <c r="CC814" s="2"/>
      <c r="CD814" s="2"/>
      <c r="CE814" s="2"/>
      <c r="CF814" s="2">
        <v>0</v>
      </c>
      <c r="CG814" s="2">
        <v>0</v>
      </c>
      <c r="CH814" s="2"/>
      <c r="CI814" s="2"/>
      <c r="CJ814" s="2"/>
      <c r="CK814" s="2"/>
      <c r="CL814" s="2"/>
      <c r="CM814" s="2">
        <v>0</v>
      </c>
      <c r="CN814" s="2" t="s">
        <v>1470</v>
      </c>
      <c r="CO814" s="2">
        <v>0</v>
      </c>
      <c r="CP814" s="2">
        <f t="shared" si="924"/>
        <v>705.79000000000008</v>
      </c>
      <c r="CQ814" s="2">
        <f t="shared" si="925"/>
        <v>5716.59</v>
      </c>
      <c r="CR814" s="2">
        <f t="shared" si="926"/>
        <v>4.0599999999999996</v>
      </c>
      <c r="CS814" s="2">
        <f t="shared" si="927"/>
        <v>1.3</v>
      </c>
      <c r="CT814" s="2">
        <f t="shared" si="928"/>
        <v>301.45</v>
      </c>
      <c r="CU814" s="2">
        <f t="shared" si="929"/>
        <v>0</v>
      </c>
      <c r="CV814" s="2">
        <f t="shared" si="930"/>
        <v>35.339500000000001</v>
      </c>
      <c r="CW814" s="2">
        <f t="shared" si="931"/>
        <v>0.11249999999999999</v>
      </c>
      <c r="CX814" s="2">
        <f t="shared" si="932"/>
        <v>0</v>
      </c>
      <c r="CY814" s="2">
        <f t="shared" si="933"/>
        <v>39.382799999999996</v>
      </c>
      <c r="CZ814" s="2">
        <f t="shared" si="934"/>
        <v>22.707199999999997</v>
      </c>
      <c r="DA814" s="2"/>
      <c r="DB814" s="2"/>
      <c r="DC814" s="2" t="s">
        <v>6</v>
      </c>
      <c r="DD814" s="2" t="s">
        <v>6</v>
      </c>
      <c r="DE814" s="2" t="s">
        <v>102</v>
      </c>
      <c r="DF814" s="2" t="s">
        <v>102</v>
      </c>
      <c r="DG814" s="2" t="s">
        <v>103</v>
      </c>
      <c r="DH814" s="2" t="s">
        <v>6</v>
      </c>
      <c r="DI814" s="2" t="s">
        <v>103</v>
      </c>
      <c r="DJ814" s="2" t="s">
        <v>102</v>
      </c>
      <c r="DK814" s="2" t="s">
        <v>6</v>
      </c>
      <c r="DL814" s="2" t="s">
        <v>6</v>
      </c>
      <c r="DM814" s="2" t="s">
        <v>6</v>
      </c>
      <c r="DN814" s="2">
        <v>0</v>
      </c>
      <c r="DO814" s="2">
        <v>0</v>
      </c>
      <c r="DP814" s="2">
        <v>1</v>
      </c>
      <c r="DQ814" s="2">
        <v>1</v>
      </c>
      <c r="DR814" s="2"/>
      <c r="DS814" s="2"/>
      <c r="DT814" s="2"/>
      <c r="DU814" s="2">
        <v>1005</v>
      </c>
      <c r="DV814" s="2" t="s">
        <v>32</v>
      </c>
      <c r="DW814" s="2" t="s">
        <v>32</v>
      </c>
      <c r="DX814" s="2">
        <v>100</v>
      </c>
      <c r="DY814" s="2"/>
      <c r="DZ814" s="2"/>
      <c r="EA814" s="2"/>
      <c r="EB814" s="2"/>
      <c r="EC814" s="2"/>
      <c r="ED814" s="2"/>
      <c r="EE814" s="2">
        <v>27029024</v>
      </c>
      <c r="EF814" s="2">
        <v>2</v>
      </c>
      <c r="EG814" s="2" t="s">
        <v>23</v>
      </c>
      <c r="EH814" s="2">
        <v>0</v>
      </c>
      <c r="EI814" s="2" t="s">
        <v>6</v>
      </c>
      <c r="EJ814" s="2">
        <v>1</v>
      </c>
      <c r="EK814" s="2">
        <v>11001</v>
      </c>
      <c r="EL814" s="2" t="s">
        <v>200</v>
      </c>
      <c r="EM814" s="2" t="s">
        <v>201</v>
      </c>
      <c r="EN814" s="2"/>
      <c r="EO814" s="2" t="s">
        <v>106</v>
      </c>
      <c r="EP814" s="2"/>
      <c r="EQ814" s="2">
        <v>0</v>
      </c>
      <c r="ER814" s="2">
        <v>5981.97</v>
      </c>
      <c r="ES814" s="2">
        <v>5716.59</v>
      </c>
      <c r="ET814" s="2">
        <v>3.25</v>
      </c>
      <c r="EU814" s="2">
        <v>1.04</v>
      </c>
      <c r="EV814" s="2">
        <v>262.13</v>
      </c>
      <c r="EW814" s="2">
        <v>30.73</v>
      </c>
      <c r="EX814" s="2">
        <v>0.09</v>
      </c>
      <c r="EY814" s="2">
        <v>0</v>
      </c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>
        <v>0</v>
      </c>
      <c r="FR814" s="2">
        <f t="shared" si="935"/>
        <v>0</v>
      </c>
      <c r="FS814" s="2">
        <v>0</v>
      </c>
      <c r="FT814" s="2" t="s">
        <v>27</v>
      </c>
      <c r="FU814" s="2" t="s">
        <v>28</v>
      </c>
      <c r="FV814" s="2"/>
      <c r="FW814" s="2"/>
      <c r="FX814" s="2">
        <v>110.7</v>
      </c>
      <c r="FY814" s="2">
        <v>63.75</v>
      </c>
      <c r="FZ814" s="2"/>
      <c r="GA814" s="2" t="s">
        <v>6</v>
      </c>
      <c r="GB814" s="2"/>
      <c r="GC814" s="2"/>
      <c r="GD814" s="2">
        <v>0</v>
      </c>
      <c r="GE814" s="2"/>
      <c r="GF814" s="2">
        <v>1154869174</v>
      </c>
      <c r="GG814" s="2">
        <v>2</v>
      </c>
      <c r="GH814" s="2">
        <v>1</v>
      </c>
      <c r="GI814" s="2">
        <v>-2</v>
      </c>
      <c r="GJ814" s="2">
        <v>0</v>
      </c>
      <c r="GK814" s="2">
        <f>ROUND(R814*(R12)/100,2)</f>
        <v>0</v>
      </c>
      <c r="GL814" s="2">
        <f t="shared" si="936"/>
        <v>0</v>
      </c>
      <c r="GM814" s="2">
        <f t="shared" si="937"/>
        <v>767.88</v>
      </c>
      <c r="GN814" s="2">
        <f t="shared" si="938"/>
        <v>767.88</v>
      </c>
      <c r="GO814" s="2">
        <f t="shared" si="939"/>
        <v>0</v>
      </c>
      <c r="GP814" s="2">
        <f t="shared" si="940"/>
        <v>0</v>
      </c>
      <c r="GQ814" s="2"/>
      <c r="GR814" s="2">
        <v>0</v>
      </c>
      <c r="GS814" s="2">
        <v>3</v>
      </c>
      <c r="GT814" s="2">
        <v>0</v>
      </c>
      <c r="GU814" s="2" t="s">
        <v>6</v>
      </c>
      <c r="GV814" s="2">
        <f t="shared" si="941"/>
        <v>0</v>
      </c>
      <c r="GW814" s="2">
        <v>1</v>
      </c>
      <c r="GX814" s="2">
        <f t="shared" si="942"/>
        <v>0</v>
      </c>
      <c r="GY814" s="2"/>
      <c r="GZ814" s="2"/>
      <c r="HA814" s="2">
        <v>0</v>
      </c>
      <c r="HB814" s="2">
        <v>0</v>
      </c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>
        <v>0</v>
      </c>
      <c r="IL814" s="2"/>
      <c r="IM814" s="2"/>
      <c r="IN814" s="2"/>
      <c r="IO814" s="2"/>
      <c r="IP814" s="2"/>
      <c r="IQ814" s="2"/>
      <c r="IR814" s="2"/>
      <c r="IS814" s="2"/>
      <c r="IT814" s="2"/>
      <c r="IU814" s="2"/>
    </row>
    <row r="815" spans="1:255" x14ac:dyDescent="0.2">
      <c r="A815">
        <v>17</v>
      </c>
      <c r="B815">
        <v>1</v>
      </c>
      <c r="C815">
        <f>ROW(SmtRes!A2244)</f>
        <v>2244</v>
      </c>
      <c r="D815">
        <f>ROW(EtalonRes!A2240)</f>
        <v>2240</v>
      </c>
      <c r="E815" t="s">
        <v>851</v>
      </c>
      <c r="F815" t="s">
        <v>452</v>
      </c>
      <c r="G815" t="s">
        <v>453</v>
      </c>
      <c r="H815" t="s">
        <v>32</v>
      </c>
      <c r="I815">
        <f>ROUND(11.72/100,9)</f>
        <v>0.1172</v>
      </c>
      <c r="J815">
        <v>0</v>
      </c>
      <c r="O815">
        <f t="shared" si="910"/>
        <v>705.79</v>
      </c>
      <c r="P815">
        <f t="shared" si="911"/>
        <v>669.98</v>
      </c>
      <c r="Q815">
        <f t="shared" si="912"/>
        <v>0.48</v>
      </c>
      <c r="R815">
        <f t="shared" si="913"/>
        <v>0.15</v>
      </c>
      <c r="S815">
        <f t="shared" si="914"/>
        <v>35.33</v>
      </c>
      <c r="T815">
        <f t="shared" si="915"/>
        <v>0</v>
      </c>
      <c r="U815">
        <f t="shared" si="916"/>
        <v>4.1417894000000004</v>
      </c>
      <c r="V815">
        <f t="shared" si="917"/>
        <v>1.3184999999999999E-2</v>
      </c>
      <c r="W815">
        <f t="shared" si="918"/>
        <v>0</v>
      </c>
      <c r="X815">
        <f t="shared" si="919"/>
        <v>39.380000000000003</v>
      </c>
      <c r="Y815">
        <f t="shared" si="920"/>
        <v>22.71</v>
      </c>
      <c r="AA815">
        <v>27721504</v>
      </c>
      <c r="AB815">
        <f t="shared" si="921"/>
        <v>6022.1</v>
      </c>
      <c r="AC815">
        <f t="shared" si="907"/>
        <v>5716.59</v>
      </c>
      <c r="AD815">
        <f>ROUND(((((ET815*1.25))-((EU815*1.25)))+AE815),2)</f>
        <v>4.0599999999999996</v>
      </c>
      <c r="AE815">
        <f>ROUND(((EU815*1.25)),2)</f>
        <v>1.3</v>
      </c>
      <c r="AF815">
        <f>ROUND(((EV815*1.15)),2)</f>
        <v>301.45</v>
      </c>
      <c r="AG815">
        <f t="shared" si="922"/>
        <v>0</v>
      </c>
      <c r="AH815">
        <f>((EW815*1.15))</f>
        <v>35.339500000000001</v>
      </c>
      <c r="AI815">
        <f>((EX815*1.25))</f>
        <v>0.11249999999999999</v>
      </c>
      <c r="AJ815">
        <f t="shared" si="923"/>
        <v>0</v>
      </c>
      <c r="AK815">
        <v>5981.97</v>
      </c>
      <c r="AL815">
        <v>5716.59</v>
      </c>
      <c r="AM815">
        <v>3.25</v>
      </c>
      <c r="AN815">
        <v>1.04</v>
      </c>
      <c r="AO815">
        <v>262.13</v>
      </c>
      <c r="AP815">
        <v>0</v>
      </c>
      <c r="AQ815">
        <v>30.73</v>
      </c>
      <c r="AR815">
        <v>0.09</v>
      </c>
      <c r="AS815">
        <v>0</v>
      </c>
      <c r="AT815">
        <v>111</v>
      </c>
      <c r="AU815">
        <v>64</v>
      </c>
      <c r="AV815">
        <v>1</v>
      </c>
      <c r="AW815">
        <v>1</v>
      </c>
      <c r="AZ815">
        <v>1</v>
      </c>
      <c r="BA815">
        <v>1</v>
      </c>
      <c r="BB815">
        <v>1</v>
      </c>
      <c r="BC815">
        <v>1</v>
      </c>
      <c r="BD815" t="s">
        <v>6</v>
      </c>
      <c r="BE815" t="s">
        <v>6</v>
      </c>
      <c r="BF815" t="s">
        <v>6</v>
      </c>
      <c r="BG815" t="s">
        <v>6</v>
      </c>
      <c r="BH815">
        <v>0</v>
      </c>
      <c r="BI815">
        <v>1</v>
      </c>
      <c r="BJ815" t="s">
        <v>454</v>
      </c>
      <c r="BM815">
        <v>11001</v>
      </c>
      <c r="BN815">
        <v>0</v>
      </c>
      <c r="BO815" t="s">
        <v>6</v>
      </c>
      <c r="BP815">
        <v>0</v>
      </c>
      <c r="BQ815">
        <v>2</v>
      </c>
      <c r="BR815">
        <v>0</v>
      </c>
      <c r="BS815">
        <v>1</v>
      </c>
      <c r="BT815">
        <v>1</v>
      </c>
      <c r="BU815">
        <v>1</v>
      </c>
      <c r="BV815">
        <v>1</v>
      </c>
      <c r="BW815">
        <v>1</v>
      </c>
      <c r="BX815">
        <v>1</v>
      </c>
      <c r="BY815" t="s">
        <v>6</v>
      </c>
      <c r="BZ815">
        <v>123</v>
      </c>
      <c r="CA815">
        <v>75</v>
      </c>
      <c r="CF815">
        <v>0</v>
      </c>
      <c r="CG815">
        <v>0</v>
      </c>
      <c r="CM815">
        <v>0</v>
      </c>
      <c r="CN815" t="s">
        <v>1470</v>
      </c>
      <c r="CO815">
        <v>0</v>
      </c>
      <c r="CP815">
        <f t="shared" si="924"/>
        <v>705.79000000000008</v>
      </c>
      <c r="CQ815">
        <f t="shared" si="925"/>
        <v>5716.59</v>
      </c>
      <c r="CR815">
        <f t="shared" si="926"/>
        <v>4.0599999999999996</v>
      </c>
      <c r="CS815">
        <f t="shared" si="927"/>
        <v>1.3</v>
      </c>
      <c r="CT815">
        <f t="shared" si="928"/>
        <v>301.45</v>
      </c>
      <c r="CU815">
        <f t="shared" si="929"/>
        <v>0</v>
      </c>
      <c r="CV815">
        <f t="shared" si="930"/>
        <v>35.339500000000001</v>
      </c>
      <c r="CW815">
        <f t="shared" si="931"/>
        <v>0.11249999999999999</v>
      </c>
      <c r="CX815">
        <f t="shared" si="932"/>
        <v>0</v>
      </c>
      <c r="CY815">
        <f t="shared" si="933"/>
        <v>39.382799999999996</v>
      </c>
      <c r="CZ815">
        <f t="shared" si="934"/>
        <v>22.707199999999997</v>
      </c>
      <c r="DC815" t="s">
        <v>6</v>
      </c>
      <c r="DD815" t="s">
        <v>6</v>
      </c>
      <c r="DE815" t="s">
        <v>102</v>
      </c>
      <c r="DF815" t="s">
        <v>102</v>
      </c>
      <c r="DG815" t="s">
        <v>103</v>
      </c>
      <c r="DH815" t="s">
        <v>6</v>
      </c>
      <c r="DI815" t="s">
        <v>103</v>
      </c>
      <c r="DJ815" t="s">
        <v>102</v>
      </c>
      <c r="DK815" t="s">
        <v>6</v>
      </c>
      <c r="DL815" t="s">
        <v>6</v>
      </c>
      <c r="DM815" t="s">
        <v>6</v>
      </c>
      <c r="DN815">
        <v>0</v>
      </c>
      <c r="DO815">
        <v>0</v>
      </c>
      <c r="DP815">
        <v>1</v>
      </c>
      <c r="DQ815">
        <v>1</v>
      </c>
      <c r="DU815">
        <v>1005</v>
      </c>
      <c r="DV815" t="s">
        <v>32</v>
      </c>
      <c r="DW815" t="s">
        <v>32</v>
      </c>
      <c r="DX815">
        <v>100</v>
      </c>
      <c r="EE815">
        <v>27029024</v>
      </c>
      <c r="EF815">
        <v>2</v>
      </c>
      <c r="EG815" t="s">
        <v>23</v>
      </c>
      <c r="EH815">
        <v>0</v>
      </c>
      <c r="EI815" t="s">
        <v>6</v>
      </c>
      <c r="EJ815">
        <v>1</v>
      </c>
      <c r="EK815">
        <v>11001</v>
      </c>
      <c r="EL815" t="s">
        <v>200</v>
      </c>
      <c r="EM815" t="s">
        <v>201</v>
      </c>
      <c r="EO815" t="s">
        <v>106</v>
      </c>
      <c r="EQ815">
        <v>0</v>
      </c>
      <c r="ER815">
        <v>5981.97</v>
      </c>
      <c r="ES815">
        <v>5716.59</v>
      </c>
      <c r="ET815">
        <v>3.25</v>
      </c>
      <c r="EU815">
        <v>1.04</v>
      </c>
      <c r="EV815">
        <v>262.13</v>
      </c>
      <c r="EW815">
        <v>30.73</v>
      </c>
      <c r="EX815">
        <v>0.09</v>
      </c>
      <c r="EY815">
        <v>0</v>
      </c>
      <c r="FQ815">
        <v>0</v>
      </c>
      <c r="FR815">
        <f t="shared" si="935"/>
        <v>0</v>
      </c>
      <c r="FS815">
        <v>0</v>
      </c>
      <c r="FT815" t="s">
        <v>27</v>
      </c>
      <c r="FU815" t="s">
        <v>28</v>
      </c>
      <c r="FX815">
        <v>110.7</v>
      </c>
      <c r="FY815">
        <v>63.75</v>
      </c>
      <c r="GA815" t="s">
        <v>6</v>
      </c>
      <c r="GD815">
        <v>0</v>
      </c>
      <c r="GF815">
        <v>1154869174</v>
      </c>
      <c r="GG815">
        <v>2</v>
      </c>
      <c r="GH815">
        <v>1</v>
      </c>
      <c r="GI815">
        <v>-2</v>
      </c>
      <c r="GJ815">
        <v>0</v>
      </c>
      <c r="GK815">
        <f>ROUND(R815*(S12)/100,2)</f>
        <v>0</v>
      </c>
      <c r="GL815">
        <f t="shared" si="936"/>
        <v>0</v>
      </c>
      <c r="GM815">
        <f t="shared" si="937"/>
        <v>767.88</v>
      </c>
      <c r="GN815">
        <f t="shared" si="938"/>
        <v>767.88</v>
      </c>
      <c r="GO815">
        <f t="shared" si="939"/>
        <v>0</v>
      </c>
      <c r="GP815">
        <f t="shared" si="940"/>
        <v>0</v>
      </c>
      <c r="GR815">
        <v>0</v>
      </c>
      <c r="GS815">
        <v>0</v>
      </c>
      <c r="GT815">
        <v>0</v>
      </c>
      <c r="GU815" t="s">
        <v>6</v>
      </c>
      <c r="GV815">
        <f t="shared" si="941"/>
        <v>0</v>
      </c>
      <c r="GW815">
        <v>1</v>
      </c>
      <c r="GX815">
        <f t="shared" si="942"/>
        <v>0</v>
      </c>
      <c r="HA815">
        <v>0</v>
      </c>
      <c r="HB815">
        <v>0</v>
      </c>
      <c r="IK815">
        <v>0</v>
      </c>
    </row>
    <row r="816" spans="1:255" x14ac:dyDescent="0.2">
      <c r="A816" s="2">
        <v>17</v>
      </c>
      <c r="B816" s="2">
        <v>1</v>
      </c>
      <c r="C816" s="2">
        <f>ROW(SmtRes!A2256)</f>
        <v>2256</v>
      </c>
      <c r="D816" s="2">
        <f>ROW(EtalonRes!A2252)</f>
        <v>2252</v>
      </c>
      <c r="E816" s="2" t="s">
        <v>852</v>
      </c>
      <c r="F816" s="2" t="s">
        <v>456</v>
      </c>
      <c r="G816" s="2" t="s">
        <v>457</v>
      </c>
      <c r="H816" s="2" t="s">
        <v>32</v>
      </c>
      <c r="I816" s="2">
        <f>ROUND(11.72/100,9)</f>
        <v>0.1172</v>
      </c>
      <c r="J816" s="2">
        <v>0</v>
      </c>
      <c r="K816" s="2"/>
      <c r="L816" s="2"/>
      <c r="M816" s="2"/>
      <c r="N816" s="2"/>
      <c r="O816" s="2">
        <f t="shared" si="910"/>
        <v>2577.2199999999998</v>
      </c>
      <c r="P816" s="2">
        <f t="shared" si="911"/>
        <v>2208.0100000000002</v>
      </c>
      <c r="Q816" s="2">
        <f t="shared" si="912"/>
        <v>3.54</v>
      </c>
      <c r="R816" s="2">
        <f t="shared" si="913"/>
        <v>2.57</v>
      </c>
      <c r="S816" s="2">
        <f t="shared" si="914"/>
        <v>365.67</v>
      </c>
      <c r="T816" s="2">
        <f t="shared" si="915"/>
        <v>0</v>
      </c>
      <c r="U816" s="2">
        <f t="shared" si="916"/>
        <v>41.838407599999996</v>
      </c>
      <c r="V816" s="2">
        <f t="shared" si="917"/>
        <v>0.25344500000000003</v>
      </c>
      <c r="W816" s="2">
        <f t="shared" si="918"/>
        <v>0</v>
      </c>
      <c r="X816" s="2">
        <f t="shared" si="919"/>
        <v>408.75</v>
      </c>
      <c r="Y816" s="2">
        <f t="shared" si="920"/>
        <v>235.67</v>
      </c>
      <c r="Z816" s="2"/>
      <c r="AA816" s="2">
        <v>27721505</v>
      </c>
      <c r="AB816" s="2">
        <f t="shared" si="921"/>
        <v>21989.86</v>
      </c>
      <c r="AC816" s="2">
        <f t="shared" si="907"/>
        <v>18839.64</v>
      </c>
      <c r="AD816" s="2">
        <f>ROUND(((((ET816*1.25))-((EU816*1.25)))+AE816),2)</f>
        <v>30.19</v>
      </c>
      <c r="AE816" s="2">
        <f>ROUND(((EU816*1.25)),2)</f>
        <v>21.89</v>
      </c>
      <c r="AF816" s="2">
        <f>ROUND(((EV816*1.15)),2)</f>
        <v>3120.03</v>
      </c>
      <c r="AG816" s="2">
        <f t="shared" si="922"/>
        <v>0</v>
      </c>
      <c r="AH816" s="2">
        <f>((EW816*1.15))</f>
        <v>356.983</v>
      </c>
      <c r="AI816" s="2">
        <f>((EX816*1.25))</f>
        <v>2.1625000000000001</v>
      </c>
      <c r="AJ816" s="2">
        <f t="shared" si="923"/>
        <v>0</v>
      </c>
      <c r="AK816" s="2">
        <v>21576.86</v>
      </c>
      <c r="AL816" s="2">
        <v>18839.64</v>
      </c>
      <c r="AM816" s="2">
        <v>24.15</v>
      </c>
      <c r="AN816" s="2">
        <v>17.510000000000002</v>
      </c>
      <c r="AO816" s="2">
        <v>2713.07</v>
      </c>
      <c r="AP816" s="2">
        <v>0</v>
      </c>
      <c r="AQ816" s="2">
        <v>310.42</v>
      </c>
      <c r="AR816" s="2">
        <v>1.73</v>
      </c>
      <c r="AS816" s="2">
        <v>0</v>
      </c>
      <c r="AT816" s="2">
        <v>111</v>
      </c>
      <c r="AU816" s="2">
        <v>64</v>
      </c>
      <c r="AV816" s="2">
        <v>1</v>
      </c>
      <c r="AW816" s="2">
        <v>1</v>
      </c>
      <c r="AX816" s="2"/>
      <c r="AY816" s="2"/>
      <c r="AZ816" s="2">
        <v>1</v>
      </c>
      <c r="BA816" s="2">
        <v>1</v>
      </c>
      <c r="BB816" s="2">
        <v>1</v>
      </c>
      <c r="BC816" s="2">
        <v>1</v>
      </c>
      <c r="BD816" s="2" t="s">
        <v>6</v>
      </c>
      <c r="BE816" s="2" t="s">
        <v>6</v>
      </c>
      <c r="BF816" s="2" t="s">
        <v>6</v>
      </c>
      <c r="BG816" s="2" t="s">
        <v>6</v>
      </c>
      <c r="BH816" s="2">
        <v>0</v>
      </c>
      <c r="BI816" s="2">
        <v>1</v>
      </c>
      <c r="BJ816" s="2" t="s">
        <v>458</v>
      </c>
      <c r="BK816" s="2"/>
      <c r="BL816" s="2"/>
      <c r="BM816" s="2">
        <v>11001</v>
      </c>
      <c r="BN816" s="2">
        <v>0</v>
      </c>
      <c r="BO816" s="2" t="s">
        <v>6</v>
      </c>
      <c r="BP816" s="2">
        <v>0</v>
      </c>
      <c r="BQ816" s="2">
        <v>2</v>
      </c>
      <c r="BR816" s="2">
        <v>0</v>
      </c>
      <c r="BS816" s="2">
        <v>1</v>
      </c>
      <c r="BT816" s="2">
        <v>1</v>
      </c>
      <c r="BU816" s="2">
        <v>1</v>
      </c>
      <c r="BV816" s="2">
        <v>1</v>
      </c>
      <c r="BW816" s="2">
        <v>1</v>
      </c>
      <c r="BX816" s="2">
        <v>1</v>
      </c>
      <c r="BY816" s="2" t="s">
        <v>6</v>
      </c>
      <c r="BZ816" s="2">
        <v>123</v>
      </c>
      <c r="CA816" s="2">
        <v>75</v>
      </c>
      <c r="CB816" s="2"/>
      <c r="CC816" s="2"/>
      <c r="CD816" s="2"/>
      <c r="CE816" s="2"/>
      <c r="CF816" s="2">
        <v>0</v>
      </c>
      <c r="CG816" s="2">
        <v>0</v>
      </c>
      <c r="CH816" s="2"/>
      <c r="CI816" s="2"/>
      <c r="CJ816" s="2"/>
      <c r="CK816" s="2"/>
      <c r="CL816" s="2"/>
      <c r="CM816" s="2">
        <v>0</v>
      </c>
      <c r="CN816" s="2" t="s">
        <v>1470</v>
      </c>
      <c r="CO816" s="2">
        <v>0</v>
      </c>
      <c r="CP816" s="2">
        <f t="shared" si="924"/>
        <v>2577.2200000000003</v>
      </c>
      <c r="CQ816" s="2">
        <f t="shared" si="925"/>
        <v>18839.64</v>
      </c>
      <c r="CR816" s="2">
        <f t="shared" si="926"/>
        <v>30.19</v>
      </c>
      <c r="CS816" s="2">
        <f t="shared" si="927"/>
        <v>21.89</v>
      </c>
      <c r="CT816" s="2">
        <f t="shared" si="928"/>
        <v>3120.03</v>
      </c>
      <c r="CU816" s="2">
        <f t="shared" si="929"/>
        <v>0</v>
      </c>
      <c r="CV816" s="2">
        <f t="shared" si="930"/>
        <v>356.983</v>
      </c>
      <c r="CW816" s="2">
        <f t="shared" si="931"/>
        <v>2.1625000000000001</v>
      </c>
      <c r="CX816" s="2">
        <f t="shared" si="932"/>
        <v>0</v>
      </c>
      <c r="CY816" s="2">
        <f t="shared" si="933"/>
        <v>408.74639999999999</v>
      </c>
      <c r="CZ816" s="2">
        <f t="shared" si="934"/>
        <v>235.67359999999999</v>
      </c>
      <c r="DA816" s="2"/>
      <c r="DB816" s="2"/>
      <c r="DC816" s="2" t="s">
        <v>6</v>
      </c>
      <c r="DD816" s="2" t="s">
        <v>6</v>
      </c>
      <c r="DE816" s="2" t="s">
        <v>102</v>
      </c>
      <c r="DF816" s="2" t="s">
        <v>102</v>
      </c>
      <c r="DG816" s="2" t="s">
        <v>103</v>
      </c>
      <c r="DH816" s="2" t="s">
        <v>6</v>
      </c>
      <c r="DI816" s="2" t="s">
        <v>103</v>
      </c>
      <c r="DJ816" s="2" t="s">
        <v>102</v>
      </c>
      <c r="DK816" s="2" t="s">
        <v>6</v>
      </c>
      <c r="DL816" s="2" t="s">
        <v>6</v>
      </c>
      <c r="DM816" s="2" t="s">
        <v>6</v>
      </c>
      <c r="DN816" s="2">
        <v>0</v>
      </c>
      <c r="DO816" s="2">
        <v>0</v>
      </c>
      <c r="DP816" s="2">
        <v>1</v>
      </c>
      <c r="DQ816" s="2">
        <v>1</v>
      </c>
      <c r="DR816" s="2"/>
      <c r="DS816" s="2"/>
      <c r="DT816" s="2"/>
      <c r="DU816" s="2">
        <v>1005</v>
      </c>
      <c r="DV816" s="2" t="s">
        <v>32</v>
      </c>
      <c r="DW816" s="2" t="s">
        <v>32</v>
      </c>
      <c r="DX816" s="2">
        <v>100</v>
      </c>
      <c r="DY816" s="2"/>
      <c r="DZ816" s="2"/>
      <c r="EA816" s="2"/>
      <c r="EB816" s="2"/>
      <c r="EC816" s="2"/>
      <c r="ED816" s="2"/>
      <c r="EE816" s="2">
        <v>27029024</v>
      </c>
      <c r="EF816" s="2">
        <v>2</v>
      </c>
      <c r="EG816" s="2" t="s">
        <v>23</v>
      </c>
      <c r="EH816" s="2">
        <v>0</v>
      </c>
      <c r="EI816" s="2" t="s">
        <v>6</v>
      </c>
      <c r="EJ816" s="2">
        <v>1</v>
      </c>
      <c r="EK816" s="2">
        <v>11001</v>
      </c>
      <c r="EL816" s="2" t="s">
        <v>200</v>
      </c>
      <c r="EM816" s="2" t="s">
        <v>201</v>
      </c>
      <c r="EN816" s="2"/>
      <c r="EO816" s="2" t="s">
        <v>106</v>
      </c>
      <c r="EP816" s="2"/>
      <c r="EQ816" s="2">
        <v>0</v>
      </c>
      <c r="ER816" s="2">
        <v>21576.86</v>
      </c>
      <c r="ES816" s="2">
        <v>18839.64</v>
      </c>
      <c r="ET816" s="2">
        <v>24.15</v>
      </c>
      <c r="EU816" s="2">
        <v>17.510000000000002</v>
      </c>
      <c r="EV816" s="2">
        <v>2713.07</v>
      </c>
      <c r="EW816" s="2">
        <v>310.42</v>
      </c>
      <c r="EX816" s="2">
        <v>1.73</v>
      </c>
      <c r="EY816" s="2">
        <v>0</v>
      </c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>
        <v>0</v>
      </c>
      <c r="FR816" s="2">
        <f t="shared" si="935"/>
        <v>0</v>
      </c>
      <c r="FS816" s="2">
        <v>0</v>
      </c>
      <c r="FT816" s="2" t="s">
        <v>27</v>
      </c>
      <c r="FU816" s="2" t="s">
        <v>28</v>
      </c>
      <c r="FV816" s="2"/>
      <c r="FW816" s="2"/>
      <c r="FX816" s="2">
        <v>110.7</v>
      </c>
      <c r="FY816" s="2">
        <v>63.75</v>
      </c>
      <c r="FZ816" s="2"/>
      <c r="GA816" s="2" t="s">
        <v>6</v>
      </c>
      <c r="GB816" s="2"/>
      <c r="GC816" s="2"/>
      <c r="GD816" s="2">
        <v>0</v>
      </c>
      <c r="GE816" s="2"/>
      <c r="GF816" s="2">
        <v>-957353104</v>
      </c>
      <c r="GG816" s="2">
        <v>2</v>
      </c>
      <c r="GH816" s="2">
        <v>1</v>
      </c>
      <c r="GI816" s="2">
        <v>-2</v>
      </c>
      <c r="GJ816" s="2">
        <v>0</v>
      </c>
      <c r="GK816" s="2">
        <f>ROUND(R816*(R12)/100,2)</f>
        <v>0</v>
      </c>
      <c r="GL816" s="2">
        <f t="shared" si="936"/>
        <v>0</v>
      </c>
      <c r="GM816" s="2">
        <f t="shared" si="937"/>
        <v>3221.64</v>
      </c>
      <c r="GN816" s="2">
        <f t="shared" si="938"/>
        <v>3221.64</v>
      </c>
      <c r="GO816" s="2">
        <f t="shared" si="939"/>
        <v>0</v>
      </c>
      <c r="GP816" s="2">
        <f t="shared" si="940"/>
        <v>0</v>
      </c>
      <c r="GQ816" s="2"/>
      <c r="GR816" s="2">
        <v>0</v>
      </c>
      <c r="GS816" s="2">
        <v>3</v>
      </c>
      <c r="GT816" s="2">
        <v>0</v>
      </c>
      <c r="GU816" s="2" t="s">
        <v>6</v>
      </c>
      <c r="GV816" s="2">
        <f t="shared" si="941"/>
        <v>0</v>
      </c>
      <c r="GW816" s="2">
        <v>1</v>
      </c>
      <c r="GX816" s="2">
        <f t="shared" si="942"/>
        <v>0</v>
      </c>
      <c r="GY816" s="2"/>
      <c r="GZ816" s="2"/>
      <c r="HA816" s="2">
        <v>0</v>
      </c>
      <c r="HB816" s="2">
        <v>0</v>
      </c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>
        <v>0</v>
      </c>
      <c r="IL816" s="2"/>
      <c r="IM816" s="2"/>
      <c r="IN816" s="2"/>
      <c r="IO816" s="2"/>
      <c r="IP816" s="2"/>
      <c r="IQ816" s="2"/>
      <c r="IR816" s="2"/>
      <c r="IS816" s="2"/>
      <c r="IT816" s="2"/>
      <c r="IU816" s="2"/>
    </row>
    <row r="817" spans="1:255" x14ac:dyDescent="0.2">
      <c r="A817">
        <v>17</v>
      </c>
      <c r="B817">
        <v>1</v>
      </c>
      <c r="C817">
        <f>ROW(SmtRes!A2268)</f>
        <v>2268</v>
      </c>
      <c r="D817">
        <f>ROW(EtalonRes!A2264)</f>
        <v>2264</v>
      </c>
      <c r="E817" t="s">
        <v>852</v>
      </c>
      <c r="F817" t="s">
        <v>456</v>
      </c>
      <c r="G817" t="s">
        <v>457</v>
      </c>
      <c r="H817" t="s">
        <v>32</v>
      </c>
      <c r="I817">
        <f>ROUND(11.72/100,9)</f>
        <v>0.1172</v>
      </c>
      <c r="J817">
        <v>0</v>
      </c>
      <c r="O817">
        <f t="shared" si="910"/>
        <v>2577.2199999999998</v>
      </c>
      <c r="P817">
        <f t="shared" si="911"/>
        <v>2208.0100000000002</v>
      </c>
      <c r="Q817">
        <f t="shared" si="912"/>
        <v>3.54</v>
      </c>
      <c r="R817">
        <f t="shared" si="913"/>
        <v>2.57</v>
      </c>
      <c r="S817">
        <f t="shared" si="914"/>
        <v>365.67</v>
      </c>
      <c r="T817">
        <f t="shared" si="915"/>
        <v>0</v>
      </c>
      <c r="U817">
        <f t="shared" si="916"/>
        <v>41.838407599999996</v>
      </c>
      <c r="V817">
        <f t="shared" si="917"/>
        <v>0.25344500000000003</v>
      </c>
      <c r="W817">
        <f t="shared" si="918"/>
        <v>0</v>
      </c>
      <c r="X817">
        <f t="shared" si="919"/>
        <v>408.75</v>
      </c>
      <c r="Y817">
        <f t="shared" si="920"/>
        <v>235.67</v>
      </c>
      <c r="AA817">
        <v>27721504</v>
      </c>
      <c r="AB817">
        <f t="shared" si="921"/>
        <v>21989.86</v>
      </c>
      <c r="AC817">
        <f t="shared" si="907"/>
        <v>18839.64</v>
      </c>
      <c r="AD817">
        <f>ROUND(((((ET817*1.25))-((EU817*1.25)))+AE817),2)</f>
        <v>30.19</v>
      </c>
      <c r="AE817">
        <f>ROUND(((EU817*1.25)),2)</f>
        <v>21.89</v>
      </c>
      <c r="AF817">
        <f>ROUND(((EV817*1.15)),2)</f>
        <v>3120.03</v>
      </c>
      <c r="AG817">
        <f t="shared" si="922"/>
        <v>0</v>
      </c>
      <c r="AH817">
        <f>((EW817*1.15))</f>
        <v>356.983</v>
      </c>
      <c r="AI817">
        <f>((EX817*1.25))</f>
        <v>2.1625000000000001</v>
      </c>
      <c r="AJ817">
        <f t="shared" si="923"/>
        <v>0</v>
      </c>
      <c r="AK817">
        <v>21576.86</v>
      </c>
      <c r="AL817">
        <v>18839.64</v>
      </c>
      <c r="AM817">
        <v>24.15</v>
      </c>
      <c r="AN817">
        <v>17.510000000000002</v>
      </c>
      <c r="AO817">
        <v>2713.07</v>
      </c>
      <c r="AP817">
        <v>0</v>
      </c>
      <c r="AQ817">
        <v>310.42</v>
      </c>
      <c r="AR817">
        <v>1.73</v>
      </c>
      <c r="AS817">
        <v>0</v>
      </c>
      <c r="AT817">
        <v>111</v>
      </c>
      <c r="AU817">
        <v>64</v>
      </c>
      <c r="AV817">
        <v>1</v>
      </c>
      <c r="AW817">
        <v>1</v>
      </c>
      <c r="AZ817">
        <v>1</v>
      </c>
      <c r="BA817">
        <v>1</v>
      </c>
      <c r="BB817">
        <v>1</v>
      </c>
      <c r="BC817">
        <v>1</v>
      </c>
      <c r="BD817" t="s">
        <v>6</v>
      </c>
      <c r="BE817" t="s">
        <v>6</v>
      </c>
      <c r="BF817" t="s">
        <v>6</v>
      </c>
      <c r="BG817" t="s">
        <v>6</v>
      </c>
      <c r="BH817">
        <v>0</v>
      </c>
      <c r="BI817">
        <v>1</v>
      </c>
      <c r="BJ817" t="s">
        <v>458</v>
      </c>
      <c r="BM817">
        <v>11001</v>
      </c>
      <c r="BN817">
        <v>0</v>
      </c>
      <c r="BO817" t="s">
        <v>6</v>
      </c>
      <c r="BP817">
        <v>0</v>
      </c>
      <c r="BQ817">
        <v>2</v>
      </c>
      <c r="BR817">
        <v>0</v>
      </c>
      <c r="BS817">
        <v>1</v>
      </c>
      <c r="BT817">
        <v>1</v>
      </c>
      <c r="BU817">
        <v>1</v>
      </c>
      <c r="BV817">
        <v>1</v>
      </c>
      <c r="BW817">
        <v>1</v>
      </c>
      <c r="BX817">
        <v>1</v>
      </c>
      <c r="BY817" t="s">
        <v>6</v>
      </c>
      <c r="BZ817">
        <v>123</v>
      </c>
      <c r="CA817">
        <v>75</v>
      </c>
      <c r="CF817">
        <v>0</v>
      </c>
      <c r="CG817">
        <v>0</v>
      </c>
      <c r="CM817">
        <v>0</v>
      </c>
      <c r="CN817" t="s">
        <v>1470</v>
      </c>
      <c r="CO817">
        <v>0</v>
      </c>
      <c r="CP817">
        <f t="shared" si="924"/>
        <v>2577.2200000000003</v>
      </c>
      <c r="CQ817">
        <f t="shared" si="925"/>
        <v>18839.64</v>
      </c>
      <c r="CR817">
        <f t="shared" si="926"/>
        <v>30.19</v>
      </c>
      <c r="CS817">
        <f t="shared" si="927"/>
        <v>21.89</v>
      </c>
      <c r="CT817">
        <f t="shared" si="928"/>
        <v>3120.03</v>
      </c>
      <c r="CU817">
        <f t="shared" si="929"/>
        <v>0</v>
      </c>
      <c r="CV817">
        <f t="shared" si="930"/>
        <v>356.983</v>
      </c>
      <c r="CW817">
        <f t="shared" si="931"/>
        <v>2.1625000000000001</v>
      </c>
      <c r="CX817">
        <f t="shared" si="932"/>
        <v>0</v>
      </c>
      <c r="CY817">
        <f t="shared" si="933"/>
        <v>408.74639999999999</v>
      </c>
      <c r="CZ817">
        <f t="shared" si="934"/>
        <v>235.67359999999999</v>
      </c>
      <c r="DC817" t="s">
        <v>6</v>
      </c>
      <c r="DD817" t="s">
        <v>6</v>
      </c>
      <c r="DE817" t="s">
        <v>102</v>
      </c>
      <c r="DF817" t="s">
        <v>102</v>
      </c>
      <c r="DG817" t="s">
        <v>103</v>
      </c>
      <c r="DH817" t="s">
        <v>6</v>
      </c>
      <c r="DI817" t="s">
        <v>103</v>
      </c>
      <c r="DJ817" t="s">
        <v>102</v>
      </c>
      <c r="DK817" t="s">
        <v>6</v>
      </c>
      <c r="DL817" t="s">
        <v>6</v>
      </c>
      <c r="DM817" t="s">
        <v>6</v>
      </c>
      <c r="DN817">
        <v>0</v>
      </c>
      <c r="DO817">
        <v>0</v>
      </c>
      <c r="DP817">
        <v>1</v>
      </c>
      <c r="DQ817">
        <v>1</v>
      </c>
      <c r="DU817">
        <v>1005</v>
      </c>
      <c r="DV817" t="s">
        <v>32</v>
      </c>
      <c r="DW817" t="s">
        <v>32</v>
      </c>
      <c r="DX817">
        <v>100</v>
      </c>
      <c r="EE817">
        <v>27029024</v>
      </c>
      <c r="EF817">
        <v>2</v>
      </c>
      <c r="EG817" t="s">
        <v>23</v>
      </c>
      <c r="EH817">
        <v>0</v>
      </c>
      <c r="EI817" t="s">
        <v>6</v>
      </c>
      <c r="EJ817">
        <v>1</v>
      </c>
      <c r="EK817">
        <v>11001</v>
      </c>
      <c r="EL817" t="s">
        <v>200</v>
      </c>
      <c r="EM817" t="s">
        <v>201</v>
      </c>
      <c r="EO817" t="s">
        <v>106</v>
      </c>
      <c r="EQ817">
        <v>0</v>
      </c>
      <c r="ER817">
        <v>21576.86</v>
      </c>
      <c r="ES817">
        <v>18839.64</v>
      </c>
      <c r="ET817">
        <v>24.15</v>
      </c>
      <c r="EU817">
        <v>17.510000000000002</v>
      </c>
      <c r="EV817">
        <v>2713.07</v>
      </c>
      <c r="EW817">
        <v>310.42</v>
      </c>
      <c r="EX817">
        <v>1.73</v>
      </c>
      <c r="EY817">
        <v>0</v>
      </c>
      <c r="FQ817">
        <v>0</v>
      </c>
      <c r="FR817">
        <f t="shared" si="935"/>
        <v>0</v>
      </c>
      <c r="FS817">
        <v>0</v>
      </c>
      <c r="FT817" t="s">
        <v>27</v>
      </c>
      <c r="FU817" t="s">
        <v>28</v>
      </c>
      <c r="FX817">
        <v>110.7</v>
      </c>
      <c r="FY817">
        <v>63.75</v>
      </c>
      <c r="GA817" t="s">
        <v>6</v>
      </c>
      <c r="GD817">
        <v>0</v>
      </c>
      <c r="GF817">
        <v>-957353104</v>
      </c>
      <c r="GG817">
        <v>2</v>
      </c>
      <c r="GH817">
        <v>1</v>
      </c>
      <c r="GI817">
        <v>-2</v>
      </c>
      <c r="GJ817">
        <v>0</v>
      </c>
      <c r="GK817">
        <f>ROUND(R817*(S12)/100,2)</f>
        <v>0</v>
      </c>
      <c r="GL817">
        <f t="shared" si="936"/>
        <v>0</v>
      </c>
      <c r="GM817">
        <f t="shared" si="937"/>
        <v>3221.64</v>
      </c>
      <c r="GN817">
        <f t="shared" si="938"/>
        <v>3221.64</v>
      </c>
      <c r="GO817">
        <f t="shared" si="939"/>
        <v>0</v>
      </c>
      <c r="GP817">
        <f t="shared" si="940"/>
        <v>0</v>
      </c>
      <c r="GR817">
        <v>0</v>
      </c>
      <c r="GS817">
        <v>0</v>
      </c>
      <c r="GT817">
        <v>0</v>
      </c>
      <c r="GU817" t="s">
        <v>6</v>
      </c>
      <c r="GV817">
        <f t="shared" si="941"/>
        <v>0</v>
      </c>
      <c r="GW817">
        <v>1</v>
      </c>
      <c r="GX817">
        <f t="shared" si="942"/>
        <v>0</v>
      </c>
      <c r="HA817">
        <v>0</v>
      </c>
      <c r="HB817">
        <v>0</v>
      </c>
      <c r="IK817">
        <v>0</v>
      </c>
    </row>
    <row r="818" spans="1:255" x14ac:dyDescent="0.2">
      <c r="A818" s="2">
        <v>18</v>
      </c>
      <c r="B818" s="2">
        <v>1</v>
      </c>
      <c r="C818" s="2">
        <v>2256</v>
      </c>
      <c r="D818" s="2"/>
      <c r="E818" s="2" t="s">
        <v>853</v>
      </c>
      <c r="F818" s="2" t="s">
        <v>460</v>
      </c>
      <c r="G818" s="2" t="s">
        <v>461</v>
      </c>
      <c r="H818" s="2" t="s">
        <v>352</v>
      </c>
      <c r="I818" s="2">
        <f>I816*J818</f>
        <v>1.5236000000000001</v>
      </c>
      <c r="J818" s="2">
        <v>13</v>
      </c>
      <c r="K818" s="2"/>
      <c r="L818" s="2"/>
      <c r="M818" s="2"/>
      <c r="N818" s="2"/>
      <c r="O818" s="2">
        <f t="shared" si="910"/>
        <v>13.93</v>
      </c>
      <c r="P818" s="2">
        <f t="shared" si="911"/>
        <v>13.93</v>
      </c>
      <c r="Q818" s="2">
        <f t="shared" si="912"/>
        <v>0</v>
      </c>
      <c r="R818" s="2">
        <f t="shared" si="913"/>
        <v>0</v>
      </c>
      <c r="S818" s="2">
        <f t="shared" si="914"/>
        <v>0</v>
      </c>
      <c r="T818" s="2">
        <f t="shared" si="915"/>
        <v>0</v>
      </c>
      <c r="U818" s="2">
        <f t="shared" si="916"/>
        <v>0</v>
      </c>
      <c r="V818" s="2">
        <f t="shared" si="917"/>
        <v>0</v>
      </c>
      <c r="W818" s="2">
        <f t="shared" si="918"/>
        <v>0</v>
      </c>
      <c r="X818" s="2">
        <f t="shared" si="919"/>
        <v>0</v>
      </c>
      <c r="Y818" s="2">
        <f t="shared" si="920"/>
        <v>0</v>
      </c>
      <c r="Z818" s="2"/>
      <c r="AA818" s="2">
        <v>27721505</v>
      </c>
      <c r="AB818" s="2">
        <f t="shared" si="921"/>
        <v>9.14</v>
      </c>
      <c r="AC818" s="2">
        <f t="shared" si="907"/>
        <v>9.14</v>
      </c>
      <c r="AD818" s="2">
        <f t="shared" ref="AD818:AD823" si="949">ROUND((((ET818)-(EU818))+AE818),2)</f>
        <v>0</v>
      </c>
      <c r="AE818" s="2">
        <f t="shared" ref="AE818:AF823" si="950">ROUND((EU818),2)</f>
        <v>0</v>
      </c>
      <c r="AF818" s="2">
        <f t="shared" si="950"/>
        <v>0</v>
      </c>
      <c r="AG818" s="2">
        <f t="shared" si="922"/>
        <v>0</v>
      </c>
      <c r="AH818" s="2">
        <f t="shared" ref="AH818:AI823" si="951">(EW818)</f>
        <v>0</v>
      </c>
      <c r="AI818" s="2">
        <f t="shared" si="951"/>
        <v>0</v>
      </c>
      <c r="AJ818" s="2">
        <f t="shared" si="923"/>
        <v>0</v>
      </c>
      <c r="AK818" s="2">
        <v>9.14</v>
      </c>
      <c r="AL818" s="2">
        <v>9.14</v>
      </c>
      <c r="AM818" s="2">
        <v>0</v>
      </c>
      <c r="AN818" s="2">
        <v>0</v>
      </c>
      <c r="AO818" s="2">
        <v>0</v>
      </c>
      <c r="AP818" s="2">
        <v>0</v>
      </c>
      <c r="AQ818" s="2">
        <v>0</v>
      </c>
      <c r="AR818" s="2">
        <v>0</v>
      </c>
      <c r="AS818" s="2">
        <v>0</v>
      </c>
      <c r="AT818" s="2">
        <v>111</v>
      </c>
      <c r="AU818" s="2">
        <v>64</v>
      </c>
      <c r="AV818" s="2">
        <v>1</v>
      </c>
      <c r="AW818" s="2">
        <v>1</v>
      </c>
      <c r="AX818" s="2"/>
      <c r="AY818" s="2"/>
      <c r="AZ818" s="2">
        <v>1</v>
      </c>
      <c r="BA818" s="2">
        <v>1</v>
      </c>
      <c r="BB818" s="2">
        <v>1</v>
      </c>
      <c r="BC818" s="2">
        <v>1</v>
      </c>
      <c r="BD818" s="2" t="s">
        <v>6</v>
      </c>
      <c r="BE818" s="2" t="s">
        <v>6</v>
      </c>
      <c r="BF818" s="2" t="s">
        <v>6</v>
      </c>
      <c r="BG818" s="2" t="s">
        <v>6</v>
      </c>
      <c r="BH818" s="2">
        <v>3</v>
      </c>
      <c r="BI818" s="2">
        <v>1</v>
      </c>
      <c r="BJ818" s="2" t="s">
        <v>462</v>
      </c>
      <c r="BK818" s="2"/>
      <c r="BL818" s="2"/>
      <c r="BM818" s="2">
        <v>11001</v>
      </c>
      <c r="BN818" s="2">
        <v>0</v>
      </c>
      <c r="BO818" s="2" t="s">
        <v>6</v>
      </c>
      <c r="BP818" s="2">
        <v>0</v>
      </c>
      <c r="BQ818" s="2">
        <v>2</v>
      </c>
      <c r="BR818" s="2">
        <v>0</v>
      </c>
      <c r="BS818" s="2">
        <v>1</v>
      </c>
      <c r="BT818" s="2">
        <v>1</v>
      </c>
      <c r="BU818" s="2">
        <v>1</v>
      </c>
      <c r="BV818" s="2">
        <v>1</v>
      </c>
      <c r="BW818" s="2">
        <v>1</v>
      </c>
      <c r="BX818" s="2">
        <v>1</v>
      </c>
      <c r="BY818" s="2" t="s">
        <v>6</v>
      </c>
      <c r="BZ818" s="2">
        <v>123</v>
      </c>
      <c r="CA818" s="2">
        <v>75</v>
      </c>
      <c r="CB818" s="2"/>
      <c r="CC818" s="2"/>
      <c r="CD818" s="2"/>
      <c r="CE818" s="2"/>
      <c r="CF818" s="2">
        <v>0</v>
      </c>
      <c r="CG818" s="2">
        <v>0</v>
      </c>
      <c r="CH818" s="2"/>
      <c r="CI818" s="2"/>
      <c r="CJ818" s="2"/>
      <c r="CK818" s="2"/>
      <c r="CL818" s="2"/>
      <c r="CM818" s="2">
        <v>0</v>
      </c>
      <c r="CN818" s="2" t="s">
        <v>6</v>
      </c>
      <c r="CO818" s="2">
        <v>0</v>
      </c>
      <c r="CP818" s="2">
        <f t="shared" si="924"/>
        <v>13.93</v>
      </c>
      <c r="CQ818" s="2">
        <f t="shared" si="925"/>
        <v>9.14</v>
      </c>
      <c r="CR818" s="2">
        <f t="shared" si="926"/>
        <v>0</v>
      </c>
      <c r="CS818" s="2">
        <f t="shared" si="927"/>
        <v>0</v>
      </c>
      <c r="CT818" s="2">
        <f t="shared" si="928"/>
        <v>0</v>
      </c>
      <c r="CU818" s="2">
        <f t="shared" si="929"/>
        <v>0</v>
      </c>
      <c r="CV818" s="2">
        <f t="shared" si="930"/>
        <v>0</v>
      </c>
      <c r="CW818" s="2">
        <f t="shared" si="931"/>
        <v>0</v>
      </c>
      <c r="CX818" s="2">
        <f t="shared" si="932"/>
        <v>0</v>
      </c>
      <c r="CY818" s="2">
        <f t="shared" si="933"/>
        <v>0</v>
      </c>
      <c r="CZ818" s="2">
        <f t="shared" si="934"/>
        <v>0</v>
      </c>
      <c r="DA818" s="2"/>
      <c r="DB818" s="2"/>
      <c r="DC818" s="2" t="s">
        <v>6</v>
      </c>
      <c r="DD818" s="2" t="s">
        <v>6</v>
      </c>
      <c r="DE818" s="2" t="s">
        <v>6</v>
      </c>
      <c r="DF818" s="2" t="s">
        <v>6</v>
      </c>
      <c r="DG818" s="2" t="s">
        <v>6</v>
      </c>
      <c r="DH818" s="2" t="s">
        <v>6</v>
      </c>
      <c r="DI818" s="2" t="s">
        <v>6</v>
      </c>
      <c r="DJ818" s="2" t="s">
        <v>6</v>
      </c>
      <c r="DK818" s="2" t="s">
        <v>6</v>
      </c>
      <c r="DL818" s="2" t="s">
        <v>6</v>
      </c>
      <c r="DM818" s="2" t="s">
        <v>6</v>
      </c>
      <c r="DN818" s="2">
        <v>0</v>
      </c>
      <c r="DO818" s="2">
        <v>0</v>
      </c>
      <c r="DP818" s="2">
        <v>1</v>
      </c>
      <c r="DQ818" s="2">
        <v>1</v>
      </c>
      <c r="DR818" s="2"/>
      <c r="DS818" s="2"/>
      <c r="DT818" s="2"/>
      <c r="DU818" s="2">
        <v>1002</v>
      </c>
      <c r="DV818" s="2" t="s">
        <v>352</v>
      </c>
      <c r="DW818" s="2" t="s">
        <v>352</v>
      </c>
      <c r="DX818" s="2">
        <v>1</v>
      </c>
      <c r="DY818" s="2"/>
      <c r="DZ818" s="2"/>
      <c r="EA818" s="2"/>
      <c r="EB818" s="2"/>
      <c r="EC818" s="2"/>
      <c r="ED818" s="2"/>
      <c r="EE818" s="2">
        <v>27029024</v>
      </c>
      <c r="EF818" s="2">
        <v>2</v>
      </c>
      <c r="EG818" s="2" t="s">
        <v>23</v>
      </c>
      <c r="EH818" s="2">
        <v>0</v>
      </c>
      <c r="EI818" s="2" t="s">
        <v>6</v>
      </c>
      <c r="EJ818" s="2">
        <v>1</v>
      </c>
      <c r="EK818" s="2">
        <v>11001</v>
      </c>
      <c r="EL818" s="2" t="s">
        <v>200</v>
      </c>
      <c r="EM818" s="2" t="s">
        <v>201</v>
      </c>
      <c r="EN818" s="2"/>
      <c r="EO818" s="2" t="s">
        <v>6</v>
      </c>
      <c r="EP818" s="2"/>
      <c r="EQ818" s="2">
        <v>0</v>
      </c>
      <c r="ER818" s="2">
        <v>9.14</v>
      </c>
      <c r="ES818" s="2">
        <v>9.14</v>
      </c>
      <c r="ET818" s="2">
        <v>0</v>
      </c>
      <c r="EU818" s="2">
        <v>0</v>
      </c>
      <c r="EV818" s="2">
        <v>0</v>
      </c>
      <c r="EW818" s="2">
        <v>0</v>
      </c>
      <c r="EX818" s="2">
        <v>0</v>
      </c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>
        <v>0</v>
      </c>
      <c r="FR818" s="2">
        <f t="shared" si="935"/>
        <v>0</v>
      </c>
      <c r="FS818" s="2">
        <v>0</v>
      </c>
      <c r="FT818" s="2" t="s">
        <v>27</v>
      </c>
      <c r="FU818" s="2" t="s">
        <v>28</v>
      </c>
      <c r="FV818" s="2"/>
      <c r="FW818" s="2"/>
      <c r="FX818" s="2">
        <v>110.7</v>
      </c>
      <c r="FY818" s="2">
        <v>63.75</v>
      </c>
      <c r="FZ818" s="2"/>
      <c r="GA818" s="2" t="s">
        <v>6</v>
      </c>
      <c r="GB818" s="2"/>
      <c r="GC818" s="2"/>
      <c r="GD818" s="2">
        <v>0</v>
      </c>
      <c r="GE818" s="2"/>
      <c r="GF818" s="2">
        <v>-972933126</v>
      </c>
      <c r="GG818" s="2">
        <v>2</v>
      </c>
      <c r="GH818" s="2">
        <v>1</v>
      </c>
      <c r="GI818" s="2">
        <v>-2</v>
      </c>
      <c r="GJ818" s="2">
        <v>0</v>
      </c>
      <c r="GK818" s="2">
        <f>ROUND(R818*(R12)/100,2)</f>
        <v>0</v>
      </c>
      <c r="GL818" s="2">
        <f t="shared" si="936"/>
        <v>0</v>
      </c>
      <c r="GM818" s="2">
        <f t="shared" si="937"/>
        <v>13.93</v>
      </c>
      <c r="GN818" s="2">
        <f t="shared" si="938"/>
        <v>13.93</v>
      </c>
      <c r="GO818" s="2">
        <f t="shared" si="939"/>
        <v>0</v>
      </c>
      <c r="GP818" s="2">
        <f t="shared" si="940"/>
        <v>0</v>
      </c>
      <c r="GQ818" s="2"/>
      <c r="GR818" s="2">
        <v>0</v>
      </c>
      <c r="GS818" s="2">
        <v>3</v>
      </c>
      <c r="GT818" s="2">
        <v>0</v>
      </c>
      <c r="GU818" s="2" t="s">
        <v>6</v>
      </c>
      <c r="GV818" s="2">
        <f t="shared" si="941"/>
        <v>0</v>
      </c>
      <c r="GW818" s="2">
        <v>1</v>
      </c>
      <c r="GX818" s="2">
        <f t="shared" si="942"/>
        <v>0</v>
      </c>
      <c r="GY818" s="2"/>
      <c r="GZ818" s="2"/>
      <c r="HA818" s="2">
        <v>0</v>
      </c>
      <c r="HB818" s="2">
        <v>0</v>
      </c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>
        <v>0</v>
      </c>
      <c r="IL818" s="2"/>
      <c r="IM818" s="2"/>
      <c r="IN818" s="2"/>
      <c r="IO818" s="2"/>
      <c r="IP818" s="2"/>
      <c r="IQ818" s="2"/>
      <c r="IR818" s="2"/>
      <c r="IS818" s="2"/>
      <c r="IT818" s="2"/>
      <c r="IU818" s="2"/>
    </row>
    <row r="819" spans="1:255" x14ac:dyDescent="0.2">
      <c r="A819">
        <v>18</v>
      </c>
      <c r="B819">
        <v>1</v>
      </c>
      <c r="C819">
        <v>2268</v>
      </c>
      <c r="E819" t="s">
        <v>853</v>
      </c>
      <c r="F819" t="s">
        <v>460</v>
      </c>
      <c r="G819" t="s">
        <v>461</v>
      </c>
      <c r="H819" t="s">
        <v>352</v>
      </c>
      <c r="I819">
        <f>I817*J819</f>
        <v>1.5236000000000001</v>
      </c>
      <c r="J819">
        <v>13</v>
      </c>
      <c r="O819">
        <f t="shared" si="910"/>
        <v>13.93</v>
      </c>
      <c r="P819">
        <f t="shared" si="911"/>
        <v>13.93</v>
      </c>
      <c r="Q819">
        <f t="shared" si="912"/>
        <v>0</v>
      </c>
      <c r="R819">
        <f t="shared" si="913"/>
        <v>0</v>
      </c>
      <c r="S819">
        <f t="shared" si="914"/>
        <v>0</v>
      </c>
      <c r="T819">
        <f t="shared" si="915"/>
        <v>0</v>
      </c>
      <c r="U819">
        <f t="shared" si="916"/>
        <v>0</v>
      </c>
      <c r="V819">
        <f t="shared" si="917"/>
        <v>0</v>
      </c>
      <c r="W819">
        <f t="shared" si="918"/>
        <v>0</v>
      </c>
      <c r="X819">
        <f t="shared" si="919"/>
        <v>0</v>
      </c>
      <c r="Y819">
        <f t="shared" si="920"/>
        <v>0</v>
      </c>
      <c r="AA819">
        <v>27721504</v>
      </c>
      <c r="AB819">
        <f t="shared" si="921"/>
        <v>9.14</v>
      </c>
      <c r="AC819">
        <f t="shared" si="907"/>
        <v>9.14</v>
      </c>
      <c r="AD819">
        <f t="shared" si="949"/>
        <v>0</v>
      </c>
      <c r="AE819">
        <f t="shared" si="950"/>
        <v>0</v>
      </c>
      <c r="AF819">
        <f t="shared" si="950"/>
        <v>0</v>
      </c>
      <c r="AG819">
        <f t="shared" si="922"/>
        <v>0</v>
      </c>
      <c r="AH819">
        <f t="shared" si="951"/>
        <v>0</v>
      </c>
      <c r="AI819">
        <f t="shared" si="951"/>
        <v>0</v>
      </c>
      <c r="AJ819">
        <f t="shared" si="923"/>
        <v>0</v>
      </c>
      <c r="AK819">
        <v>9.14</v>
      </c>
      <c r="AL819">
        <v>9.14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111</v>
      </c>
      <c r="AU819">
        <v>64</v>
      </c>
      <c r="AV819">
        <v>1</v>
      </c>
      <c r="AW819">
        <v>1</v>
      </c>
      <c r="AZ819">
        <v>1</v>
      </c>
      <c r="BA819">
        <v>1</v>
      </c>
      <c r="BB819">
        <v>1</v>
      </c>
      <c r="BC819">
        <v>1</v>
      </c>
      <c r="BD819" t="s">
        <v>6</v>
      </c>
      <c r="BE819" t="s">
        <v>6</v>
      </c>
      <c r="BF819" t="s">
        <v>6</v>
      </c>
      <c r="BG819" t="s">
        <v>6</v>
      </c>
      <c r="BH819">
        <v>3</v>
      </c>
      <c r="BI819">
        <v>1</v>
      </c>
      <c r="BJ819" t="s">
        <v>462</v>
      </c>
      <c r="BM819">
        <v>11001</v>
      </c>
      <c r="BN819">
        <v>0</v>
      </c>
      <c r="BO819" t="s">
        <v>6</v>
      </c>
      <c r="BP819">
        <v>0</v>
      </c>
      <c r="BQ819">
        <v>2</v>
      </c>
      <c r="BR819">
        <v>0</v>
      </c>
      <c r="BS819">
        <v>1</v>
      </c>
      <c r="BT819">
        <v>1</v>
      </c>
      <c r="BU819">
        <v>1</v>
      </c>
      <c r="BV819">
        <v>1</v>
      </c>
      <c r="BW819">
        <v>1</v>
      </c>
      <c r="BX819">
        <v>1</v>
      </c>
      <c r="BY819" t="s">
        <v>6</v>
      </c>
      <c r="BZ819">
        <v>123</v>
      </c>
      <c r="CA819">
        <v>75</v>
      </c>
      <c r="CF819">
        <v>0</v>
      </c>
      <c r="CG819">
        <v>0</v>
      </c>
      <c r="CM819">
        <v>0</v>
      </c>
      <c r="CN819" t="s">
        <v>6</v>
      </c>
      <c r="CO819">
        <v>0</v>
      </c>
      <c r="CP819">
        <f t="shared" si="924"/>
        <v>13.93</v>
      </c>
      <c r="CQ819">
        <f t="shared" si="925"/>
        <v>9.14</v>
      </c>
      <c r="CR819">
        <f t="shared" si="926"/>
        <v>0</v>
      </c>
      <c r="CS819">
        <f t="shared" si="927"/>
        <v>0</v>
      </c>
      <c r="CT819">
        <f t="shared" si="928"/>
        <v>0</v>
      </c>
      <c r="CU819">
        <f t="shared" si="929"/>
        <v>0</v>
      </c>
      <c r="CV819">
        <f t="shared" si="930"/>
        <v>0</v>
      </c>
      <c r="CW819">
        <f t="shared" si="931"/>
        <v>0</v>
      </c>
      <c r="CX819">
        <f t="shared" si="932"/>
        <v>0</v>
      </c>
      <c r="CY819">
        <f t="shared" si="933"/>
        <v>0</v>
      </c>
      <c r="CZ819">
        <f t="shared" si="934"/>
        <v>0</v>
      </c>
      <c r="DC819" t="s">
        <v>6</v>
      </c>
      <c r="DD819" t="s">
        <v>6</v>
      </c>
      <c r="DE819" t="s">
        <v>6</v>
      </c>
      <c r="DF819" t="s">
        <v>6</v>
      </c>
      <c r="DG819" t="s">
        <v>6</v>
      </c>
      <c r="DH819" t="s">
        <v>6</v>
      </c>
      <c r="DI819" t="s">
        <v>6</v>
      </c>
      <c r="DJ819" t="s">
        <v>6</v>
      </c>
      <c r="DK819" t="s">
        <v>6</v>
      </c>
      <c r="DL819" t="s">
        <v>6</v>
      </c>
      <c r="DM819" t="s">
        <v>6</v>
      </c>
      <c r="DN819">
        <v>0</v>
      </c>
      <c r="DO819">
        <v>0</v>
      </c>
      <c r="DP819">
        <v>1</v>
      </c>
      <c r="DQ819">
        <v>1</v>
      </c>
      <c r="DU819">
        <v>1002</v>
      </c>
      <c r="DV819" t="s">
        <v>352</v>
      </c>
      <c r="DW819" t="s">
        <v>352</v>
      </c>
      <c r="DX819">
        <v>1</v>
      </c>
      <c r="EE819">
        <v>27029024</v>
      </c>
      <c r="EF819">
        <v>2</v>
      </c>
      <c r="EG819" t="s">
        <v>23</v>
      </c>
      <c r="EH819">
        <v>0</v>
      </c>
      <c r="EI819" t="s">
        <v>6</v>
      </c>
      <c r="EJ819">
        <v>1</v>
      </c>
      <c r="EK819">
        <v>11001</v>
      </c>
      <c r="EL819" t="s">
        <v>200</v>
      </c>
      <c r="EM819" t="s">
        <v>201</v>
      </c>
      <c r="EO819" t="s">
        <v>6</v>
      </c>
      <c r="EQ819">
        <v>0</v>
      </c>
      <c r="ER819">
        <v>9.14</v>
      </c>
      <c r="ES819">
        <v>9.14</v>
      </c>
      <c r="ET819">
        <v>0</v>
      </c>
      <c r="EU819">
        <v>0</v>
      </c>
      <c r="EV819">
        <v>0</v>
      </c>
      <c r="EW819">
        <v>0</v>
      </c>
      <c r="EX819">
        <v>0</v>
      </c>
      <c r="FQ819">
        <v>0</v>
      </c>
      <c r="FR819">
        <f t="shared" si="935"/>
        <v>0</v>
      </c>
      <c r="FS819">
        <v>0</v>
      </c>
      <c r="FT819" t="s">
        <v>27</v>
      </c>
      <c r="FU819" t="s">
        <v>28</v>
      </c>
      <c r="FX819">
        <v>110.7</v>
      </c>
      <c r="FY819">
        <v>63.75</v>
      </c>
      <c r="GA819" t="s">
        <v>6</v>
      </c>
      <c r="GD819">
        <v>0</v>
      </c>
      <c r="GF819">
        <v>-972933126</v>
      </c>
      <c r="GG819">
        <v>2</v>
      </c>
      <c r="GH819">
        <v>1</v>
      </c>
      <c r="GI819">
        <v>-2</v>
      </c>
      <c r="GJ819">
        <v>0</v>
      </c>
      <c r="GK819">
        <f>ROUND(R819*(S12)/100,2)</f>
        <v>0</v>
      </c>
      <c r="GL819">
        <f t="shared" si="936"/>
        <v>0</v>
      </c>
      <c r="GM819">
        <f t="shared" si="937"/>
        <v>13.93</v>
      </c>
      <c r="GN819">
        <f t="shared" si="938"/>
        <v>13.93</v>
      </c>
      <c r="GO819">
        <f t="shared" si="939"/>
        <v>0</v>
      </c>
      <c r="GP819">
        <f t="shared" si="940"/>
        <v>0</v>
      </c>
      <c r="GR819">
        <v>0</v>
      </c>
      <c r="GS819">
        <v>0</v>
      </c>
      <c r="GT819">
        <v>0</v>
      </c>
      <c r="GU819" t="s">
        <v>6</v>
      </c>
      <c r="GV819">
        <f t="shared" si="941"/>
        <v>0</v>
      </c>
      <c r="GW819">
        <v>1</v>
      </c>
      <c r="GX819">
        <f t="shared" si="942"/>
        <v>0</v>
      </c>
      <c r="HA819">
        <v>0</v>
      </c>
      <c r="HB819">
        <v>0</v>
      </c>
      <c r="IK819">
        <v>0</v>
      </c>
    </row>
    <row r="820" spans="1:255" x14ac:dyDescent="0.2">
      <c r="A820" s="2">
        <v>18</v>
      </c>
      <c r="B820" s="2">
        <v>1</v>
      </c>
      <c r="C820" s="2">
        <v>2253</v>
      </c>
      <c r="D820" s="2"/>
      <c r="E820" s="2" t="s">
        <v>854</v>
      </c>
      <c r="F820" s="2" t="s">
        <v>464</v>
      </c>
      <c r="G820" s="2" t="s">
        <v>465</v>
      </c>
      <c r="H820" s="2" t="s">
        <v>96</v>
      </c>
      <c r="I820" s="2">
        <f>I816*J820</f>
        <v>-11.9544</v>
      </c>
      <c r="J820" s="2">
        <v>-102</v>
      </c>
      <c r="K820" s="2"/>
      <c r="L820" s="2"/>
      <c r="M820" s="2"/>
      <c r="N820" s="2"/>
      <c r="O820" s="2">
        <f t="shared" si="910"/>
        <v>-1679</v>
      </c>
      <c r="P820" s="2">
        <f t="shared" si="911"/>
        <v>-1679</v>
      </c>
      <c r="Q820" s="2">
        <f t="shared" si="912"/>
        <v>0</v>
      </c>
      <c r="R820" s="2">
        <f t="shared" si="913"/>
        <v>0</v>
      </c>
      <c r="S820" s="2">
        <f t="shared" si="914"/>
        <v>0</v>
      </c>
      <c r="T820" s="2">
        <f t="shared" si="915"/>
        <v>0</v>
      </c>
      <c r="U820" s="2">
        <f t="shared" si="916"/>
        <v>0</v>
      </c>
      <c r="V820" s="2">
        <f t="shared" si="917"/>
        <v>0</v>
      </c>
      <c r="W820" s="2">
        <f t="shared" si="918"/>
        <v>0</v>
      </c>
      <c r="X820" s="2">
        <f t="shared" si="919"/>
        <v>0</v>
      </c>
      <c r="Y820" s="2">
        <f t="shared" si="920"/>
        <v>0</v>
      </c>
      <c r="Z820" s="2"/>
      <c r="AA820" s="2">
        <v>27721505</v>
      </c>
      <c r="AB820" s="2">
        <f t="shared" si="921"/>
        <v>140.44999999999999</v>
      </c>
      <c r="AC820" s="2">
        <f t="shared" si="907"/>
        <v>140.44999999999999</v>
      </c>
      <c r="AD820" s="2">
        <f t="shared" si="949"/>
        <v>0</v>
      </c>
      <c r="AE820" s="2">
        <f t="shared" si="950"/>
        <v>0</v>
      </c>
      <c r="AF820" s="2">
        <f t="shared" si="950"/>
        <v>0</v>
      </c>
      <c r="AG820" s="2">
        <f t="shared" si="922"/>
        <v>0</v>
      </c>
      <c r="AH820" s="2">
        <f t="shared" si="951"/>
        <v>0</v>
      </c>
      <c r="AI820" s="2">
        <f t="shared" si="951"/>
        <v>0</v>
      </c>
      <c r="AJ820" s="2">
        <f t="shared" si="923"/>
        <v>0</v>
      </c>
      <c r="AK820" s="2">
        <v>140.44999999999999</v>
      </c>
      <c r="AL820" s="2">
        <v>140.44999999999999</v>
      </c>
      <c r="AM820" s="2">
        <v>0</v>
      </c>
      <c r="AN820" s="2">
        <v>0</v>
      </c>
      <c r="AO820" s="2">
        <v>0</v>
      </c>
      <c r="AP820" s="2">
        <v>0</v>
      </c>
      <c r="AQ820" s="2">
        <v>0</v>
      </c>
      <c r="AR820" s="2">
        <v>0</v>
      </c>
      <c r="AS820" s="2">
        <v>0</v>
      </c>
      <c r="AT820" s="2">
        <v>111</v>
      </c>
      <c r="AU820" s="2">
        <v>64</v>
      </c>
      <c r="AV820" s="2">
        <v>1</v>
      </c>
      <c r="AW820" s="2">
        <v>1</v>
      </c>
      <c r="AX820" s="2"/>
      <c r="AY820" s="2"/>
      <c r="AZ820" s="2">
        <v>1</v>
      </c>
      <c r="BA820" s="2">
        <v>1</v>
      </c>
      <c r="BB820" s="2">
        <v>1</v>
      </c>
      <c r="BC820" s="2">
        <v>1</v>
      </c>
      <c r="BD820" s="2" t="s">
        <v>6</v>
      </c>
      <c r="BE820" s="2" t="s">
        <v>6</v>
      </c>
      <c r="BF820" s="2" t="s">
        <v>6</v>
      </c>
      <c r="BG820" s="2" t="s">
        <v>6</v>
      </c>
      <c r="BH820" s="2">
        <v>3</v>
      </c>
      <c r="BI820" s="2">
        <v>1</v>
      </c>
      <c r="BJ820" s="2" t="s">
        <v>466</v>
      </c>
      <c r="BK820" s="2"/>
      <c r="BL820" s="2"/>
      <c r="BM820" s="2">
        <v>11001</v>
      </c>
      <c r="BN820" s="2">
        <v>0</v>
      </c>
      <c r="BO820" s="2" t="s">
        <v>6</v>
      </c>
      <c r="BP820" s="2">
        <v>0</v>
      </c>
      <c r="BQ820" s="2">
        <v>2</v>
      </c>
      <c r="BR820" s="2">
        <v>1</v>
      </c>
      <c r="BS820" s="2">
        <v>1</v>
      </c>
      <c r="BT820" s="2">
        <v>1</v>
      </c>
      <c r="BU820" s="2">
        <v>1</v>
      </c>
      <c r="BV820" s="2">
        <v>1</v>
      </c>
      <c r="BW820" s="2">
        <v>1</v>
      </c>
      <c r="BX820" s="2">
        <v>1</v>
      </c>
      <c r="BY820" s="2" t="s">
        <v>6</v>
      </c>
      <c r="BZ820" s="2">
        <v>123</v>
      </c>
      <c r="CA820" s="2">
        <v>75</v>
      </c>
      <c r="CB820" s="2"/>
      <c r="CC820" s="2"/>
      <c r="CD820" s="2"/>
      <c r="CE820" s="2"/>
      <c r="CF820" s="2">
        <v>0</v>
      </c>
      <c r="CG820" s="2">
        <v>0</v>
      </c>
      <c r="CH820" s="2"/>
      <c r="CI820" s="2"/>
      <c r="CJ820" s="2"/>
      <c r="CK820" s="2"/>
      <c r="CL820" s="2"/>
      <c r="CM820" s="2">
        <v>0</v>
      </c>
      <c r="CN820" s="2" t="s">
        <v>6</v>
      </c>
      <c r="CO820" s="2">
        <v>0</v>
      </c>
      <c r="CP820" s="2">
        <f t="shared" si="924"/>
        <v>-1679</v>
      </c>
      <c r="CQ820" s="2">
        <f t="shared" si="925"/>
        <v>140.44999999999999</v>
      </c>
      <c r="CR820" s="2">
        <f t="shared" si="926"/>
        <v>0</v>
      </c>
      <c r="CS820" s="2">
        <f t="shared" si="927"/>
        <v>0</v>
      </c>
      <c r="CT820" s="2">
        <f t="shared" si="928"/>
        <v>0</v>
      </c>
      <c r="CU820" s="2">
        <f t="shared" si="929"/>
        <v>0</v>
      </c>
      <c r="CV820" s="2">
        <f t="shared" si="930"/>
        <v>0</v>
      </c>
      <c r="CW820" s="2">
        <f t="shared" si="931"/>
        <v>0</v>
      </c>
      <c r="CX820" s="2">
        <f t="shared" si="932"/>
        <v>0</v>
      </c>
      <c r="CY820" s="2">
        <f t="shared" si="933"/>
        <v>0</v>
      </c>
      <c r="CZ820" s="2">
        <f t="shared" si="934"/>
        <v>0</v>
      </c>
      <c r="DA820" s="2"/>
      <c r="DB820" s="2"/>
      <c r="DC820" s="2" t="s">
        <v>6</v>
      </c>
      <c r="DD820" s="2" t="s">
        <v>6</v>
      </c>
      <c r="DE820" s="2" t="s">
        <v>6</v>
      </c>
      <c r="DF820" s="2" t="s">
        <v>6</v>
      </c>
      <c r="DG820" s="2" t="s">
        <v>6</v>
      </c>
      <c r="DH820" s="2" t="s">
        <v>6</v>
      </c>
      <c r="DI820" s="2" t="s">
        <v>6</v>
      </c>
      <c r="DJ820" s="2" t="s">
        <v>6</v>
      </c>
      <c r="DK820" s="2" t="s">
        <v>6</v>
      </c>
      <c r="DL820" s="2" t="s">
        <v>6</v>
      </c>
      <c r="DM820" s="2" t="s">
        <v>6</v>
      </c>
      <c r="DN820" s="2">
        <v>0</v>
      </c>
      <c r="DO820" s="2">
        <v>0</v>
      </c>
      <c r="DP820" s="2">
        <v>1</v>
      </c>
      <c r="DQ820" s="2">
        <v>1</v>
      </c>
      <c r="DR820" s="2"/>
      <c r="DS820" s="2"/>
      <c r="DT820" s="2"/>
      <c r="DU820" s="2">
        <v>1005</v>
      </c>
      <c r="DV820" s="2" t="s">
        <v>96</v>
      </c>
      <c r="DW820" s="2" t="s">
        <v>96</v>
      </c>
      <c r="DX820" s="2">
        <v>1</v>
      </c>
      <c r="DY820" s="2"/>
      <c r="DZ820" s="2"/>
      <c r="EA820" s="2"/>
      <c r="EB820" s="2"/>
      <c r="EC820" s="2"/>
      <c r="ED820" s="2"/>
      <c r="EE820" s="2">
        <v>27029024</v>
      </c>
      <c r="EF820" s="2">
        <v>2</v>
      </c>
      <c r="EG820" s="2" t="s">
        <v>23</v>
      </c>
      <c r="EH820" s="2">
        <v>0</v>
      </c>
      <c r="EI820" s="2" t="s">
        <v>6</v>
      </c>
      <c r="EJ820" s="2">
        <v>1</v>
      </c>
      <c r="EK820" s="2">
        <v>11001</v>
      </c>
      <c r="EL820" s="2" t="s">
        <v>200</v>
      </c>
      <c r="EM820" s="2" t="s">
        <v>201</v>
      </c>
      <c r="EN820" s="2"/>
      <c r="EO820" s="2" t="s">
        <v>6</v>
      </c>
      <c r="EP820" s="2"/>
      <c r="EQ820" s="2">
        <v>32768</v>
      </c>
      <c r="ER820" s="2">
        <v>140.44999999999999</v>
      </c>
      <c r="ES820" s="2">
        <v>140.44999999999999</v>
      </c>
      <c r="ET820" s="2">
        <v>0</v>
      </c>
      <c r="EU820" s="2">
        <v>0</v>
      </c>
      <c r="EV820" s="2">
        <v>0</v>
      </c>
      <c r="EW820" s="2">
        <v>0</v>
      </c>
      <c r="EX820" s="2">
        <v>0</v>
      </c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>
        <v>0</v>
      </c>
      <c r="FR820" s="2">
        <f t="shared" si="935"/>
        <v>0</v>
      </c>
      <c r="FS820" s="2">
        <v>0</v>
      </c>
      <c r="FT820" s="2" t="s">
        <v>27</v>
      </c>
      <c r="FU820" s="2" t="s">
        <v>28</v>
      </c>
      <c r="FV820" s="2"/>
      <c r="FW820" s="2"/>
      <c r="FX820" s="2">
        <v>110.7</v>
      </c>
      <c r="FY820" s="2">
        <v>63.75</v>
      </c>
      <c r="FZ820" s="2"/>
      <c r="GA820" s="2" t="s">
        <v>6</v>
      </c>
      <c r="GB820" s="2"/>
      <c r="GC820" s="2"/>
      <c r="GD820" s="2">
        <v>0</v>
      </c>
      <c r="GE820" s="2"/>
      <c r="GF820" s="2">
        <v>2046761779</v>
      </c>
      <c r="GG820" s="2">
        <v>2</v>
      </c>
      <c r="GH820" s="2">
        <v>1</v>
      </c>
      <c r="GI820" s="2">
        <v>-2</v>
      </c>
      <c r="GJ820" s="2">
        <v>0</v>
      </c>
      <c r="GK820" s="2">
        <f>ROUND(R820*(R12)/100,2)</f>
        <v>0</v>
      </c>
      <c r="GL820" s="2">
        <f t="shared" si="936"/>
        <v>0</v>
      </c>
      <c r="GM820" s="2">
        <f t="shared" si="937"/>
        <v>-1679</v>
      </c>
      <c r="GN820" s="2">
        <f t="shared" si="938"/>
        <v>-1679</v>
      </c>
      <c r="GO820" s="2">
        <f t="shared" si="939"/>
        <v>0</v>
      </c>
      <c r="GP820" s="2">
        <f t="shared" si="940"/>
        <v>0</v>
      </c>
      <c r="GQ820" s="2"/>
      <c r="GR820" s="2">
        <v>0</v>
      </c>
      <c r="GS820" s="2">
        <v>3</v>
      </c>
      <c r="GT820" s="2">
        <v>0</v>
      </c>
      <c r="GU820" s="2" t="s">
        <v>6</v>
      </c>
      <c r="GV820" s="2">
        <f t="shared" si="941"/>
        <v>0</v>
      </c>
      <c r="GW820" s="2">
        <v>1</v>
      </c>
      <c r="GX820" s="2">
        <f t="shared" si="942"/>
        <v>0</v>
      </c>
      <c r="GY820" s="2"/>
      <c r="GZ820" s="2"/>
      <c r="HA820" s="2">
        <v>0</v>
      </c>
      <c r="HB820" s="2">
        <v>0</v>
      </c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>
        <v>0</v>
      </c>
      <c r="IL820" s="2"/>
      <c r="IM820" s="2"/>
      <c r="IN820" s="2"/>
      <c r="IO820" s="2"/>
      <c r="IP820" s="2"/>
      <c r="IQ820" s="2"/>
      <c r="IR820" s="2"/>
      <c r="IS820" s="2"/>
      <c r="IT820" s="2"/>
      <c r="IU820" s="2"/>
    </row>
    <row r="821" spans="1:255" x14ac:dyDescent="0.2">
      <c r="A821">
        <v>18</v>
      </c>
      <c r="B821">
        <v>1</v>
      </c>
      <c r="C821">
        <v>2265</v>
      </c>
      <c r="E821" t="s">
        <v>854</v>
      </c>
      <c r="F821" t="s">
        <v>464</v>
      </c>
      <c r="G821" t="s">
        <v>465</v>
      </c>
      <c r="H821" t="s">
        <v>96</v>
      </c>
      <c r="I821">
        <f>I817*J821</f>
        <v>-11.9544</v>
      </c>
      <c r="J821">
        <v>-102</v>
      </c>
      <c r="O821">
        <f t="shared" si="910"/>
        <v>-1679</v>
      </c>
      <c r="P821">
        <f t="shared" si="911"/>
        <v>-1679</v>
      </c>
      <c r="Q821">
        <f t="shared" si="912"/>
        <v>0</v>
      </c>
      <c r="R821">
        <f t="shared" si="913"/>
        <v>0</v>
      </c>
      <c r="S821">
        <f t="shared" si="914"/>
        <v>0</v>
      </c>
      <c r="T821">
        <f t="shared" si="915"/>
        <v>0</v>
      </c>
      <c r="U821">
        <f t="shared" si="916"/>
        <v>0</v>
      </c>
      <c r="V821">
        <f t="shared" si="917"/>
        <v>0</v>
      </c>
      <c r="W821">
        <f t="shared" si="918"/>
        <v>0</v>
      </c>
      <c r="X821">
        <f t="shared" si="919"/>
        <v>0</v>
      </c>
      <c r="Y821">
        <f t="shared" si="920"/>
        <v>0</v>
      </c>
      <c r="AA821">
        <v>27721504</v>
      </c>
      <c r="AB821">
        <f t="shared" si="921"/>
        <v>140.44999999999999</v>
      </c>
      <c r="AC821">
        <f t="shared" si="907"/>
        <v>140.44999999999999</v>
      </c>
      <c r="AD821">
        <f t="shared" si="949"/>
        <v>0</v>
      </c>
      <c r="AE821">
        <f t="shared" si="950"/>
        <v>0</v>
      </c>
      <c r="AF821">
        <f t="shared" si="950"/>
        <v>0</v>
      </c>
      <c r="AG821">
        <f t="shared" si="922"/>
        <v>0</v>
      </c>
      <c r="AH821">
        <f t="shared" si="951"/>
        <v>0</v>
      </c>
      <c r="AI821">
        <f t="shared" si="951"/>
        <v>0</v>
      </c>
      <c r="AJ821">
        <f t="shared" si="923"/>
        <v>0</v>
      </c>
      <c r="AK821">
        <v>140.44999999999999</v>
      </c>
      <c r="AL821">
        <v>140.44999999999999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111</v>
      </c>
      <c r="AU821">
        <v>64</v>
      </c>
      <c r="AV821">
        <v>1</v>
      </c>
      <c r="AW821">
        <v>1</v>
      </c>
      <c r="AZ821">
        <v>1</v>
      </c>
      <c r="BA821">
        <v>1</v>
      </c>
      <c r="BB821">
        <v>1</v>
      </c>
      <c r="BC821">
        <v>1</v>
      </c>
      <c r="BD821" t="s">
        <v>6</v>
      </c>
      <c r="BE821" t="s">
        <v>6</v>
      </c>
      <c r="BF821" t="s">
        <v>6</v>
      </c>
      <c r="BG821" t="s">
        <v>6</v>
      </c>
      <c r="BH821">
        <v>3</v>
      </c>
      <c r="BI821">
        <v>1</v>
      </c>
      <c r="BJ821" t="s">
        <v>466</v>
      </c>
      <c r="BM821">
        <v>11001</v>
      </c>
      <c r="BN821">
        <v>0</v>
      </c>
      <c r="BO821" t="s">
        <v>6</v>
      </c>
      <c r="BP821">
        <v>0</v>
      </c>
      <c r="BQ821">
        <v>2</v>
      </c>
      <c r="BR821">
        <v>1</v>
      </c>
      <c r="BS821">
        <v>1</v>
      </c>
      <c r="BT821">
        <v>1</v>
      </c>
      <c r="BU821">
        <v>1</v>
      </c>
      <c r="BV821">
        <v>1</v>
      </c>
      <c r="BW821">
        <v>1</v>
      </c>
      <c r="BX821">
        <v>1</v>
      </c>
      <c r="BY821" t="s">
        <v>6</v>
      </c>
      <c r="BZ821">
        <v>123</v>
      </c>
      <c r="CA821">
        <v>75</v>
      </c>
      <c r="CF821">
        <v>0</v>
      </c>
      <c r="CG821">
        <v>0</v>
      </c>
      <c r="CM821">
        <v>0</v>
      </c>
      <c r="CN821" t="s">
        <v>6</v>
      </c>
      <c r="CO821">
        <v>0</v>
      </c>
      <c r="CP821">
        <f t="shared" si="924"/>
        <v>-1679</v>
      </c>
      <c r="CQ821">
        <f t="shared" si="925"/>
        <v>140.44999999999999</v>
      </c>
      <c r="CR821">
        <f t="shared" si="926"/>
        <v>0</v>
      </c>
      <c r="CS821">
        <f t="shared" si="927"/>
        <v>0</v>
      </c>
      <c r="CT821">
        <f t="shared" si="928"/>
        <v>0</v>
      </c>
      <c r="CU821">
        <f t="shared" si="929"/>
        <v>0</v>
      </c>
      <c r="CV821">
        <f t="shared" si="930"/>
        <v>0</v>
      </c>
      <c r="CW821">
        <f t="shared" si="931"/>
        <v>0</v>
      </c>
      <c r="CX821">
        <f t="shared" si="932"/>
        <v>0</v>
      </c>
      <c r="CY821">
        <f t="shared" si="933"/>
        <v>0</v>
      </c>
      <c r="CZ821">
        <f t="shared" si="934"/>
        <v>0</v>
      </c>
      <c r="DC821" t="s">
        <v>6</v>
      </c>
      <c r="DD821" t="s">
        <v>6</v>
      </c>
      <c r="DE821" t="s">
        <v>6</v>
      </c>
      <c r="DF821" t="s">
        <v>6</v>
      </c>
      <c r="DG821" t="s">
        <v>6</v>
      </c>
      <c r="DH821" t="s">
        <v>6</v>
      </c>
      <c r="DI821" t="s">
        <v>6</v>
      </c>
      <c r="DJ821" t="s">
        <v>6</v>
      </c>
      <c r="DK821" t="s">
        <v>6</v>
      </c>
      <c r="DL821" t="s">
        <v>6</v>
      </c>
      <c r="DM821" t="s">
        <v>6</v>
      </c>
      <c r="DN821">
        <v>0</v>
      </c>
      <c r="DO821">
        <v>0</v>
      </c>
      <c r="DP821">
        <v>1</v>
      </c>
      <c r="DQ821">
        <v>1</v>
      </c>
      <c r="DU821">
        <v>1005</v>
      </c>
      <c r="DV821" t="s">
        <v>96</v>
      </c>
      <c r="DW821" t="s">
        <v>96</v>
      </c>
      <c r="DX821">
        <v>1</v>
      </c>
      <c r="EE821">
        <v>27029024</v>
      </c>
      <c r="EF821">
        <v>2</v>
      </c>
      <c r="EG821" t="s">
        <v>23</v>
      </c>
      <c r="EH821">
        <v>0</v>
      </c>
      <c r="EI821" t="s">
        <v>6</v>
      </c>
      <c r="EJ821">
        <v>1</v>
      </c>
      <c r="EK821">
        <v>11001</v>
      </c>
      <c r="EL821" t="s">
        <v>200</v>
      </c>
      <c r="EM821" t="s">
        <v>201</v>
      </c>
      <c r="EO821" t="s">
        <v>6</v>
      </c>
      <c r="EQ821">
        <v>32768</v>
      </c>
      <c r="ER821">
        <v>140.44999999999999</v>
      </c>
      <c r="ES821">
        <v>140.44999999999999</v>
      </c>
      <c r="ET821">
        <v>0</v>
      </c>
      <c r="EU821">
        <v>0</v>
      </c>
      <c r="EV821">
        <v>0</v>
      </c>
      <c r="EW821">
        <v>0</v>
      </c>
      <c r="EX821">
        <v>0</v>
      </c>
      <c r="FQ821">
        <v>0</v>
      </c>
      <c r="FR821">
        <f t="shared" si="935"/>
        <v>0</v>
      </c>
      <c r="FS821">
        <v>0</v>
      </c>
      <c r="FT821" t="s">
        <v>27</v>
      </c>
      <c r="FU821" t="s">
        <v>28</v>
      </c>
      <c r="FX821">
        <v>110.7</v>
      </c>
      <c r="FY821">
        <v>63.75</v>
      </c>
      <c r="GA821" t="s">
        <v>6</v>
      </c>
      <c r="GD821">
        <v>0</v>
      </c>
      <c r="GF821">
        <v>2046761779</v>
      </c>
      <c r="GG821">
        <v>2</v>
      </c>
      <c r="GH821">
        <v>1</v>
      </c>
      <c r="GI821">
        <v>-2</v>
      </c>
      <c r="GJ821">
        <v>0</v>
      </c>
      <c r="GK821">
        <f>ROUND(R821*(S12)/100,2)</f>
        <v>0</v>
      </c>
      <c r="GL821">
        <f t="shared" si="936"/>
        <v>0</v>
      </c>
      <c r="GM821">
        <f t="shared" si="937"/>
        <v>-1679</v>
      </c>
      <c r="GN821">
        <f t="shared" si="938"/>
        <v>-1679</v>
      </c>
      <c r="GO821">
        <f t="shared" si="939"/>
        <v>0</v>
      </c>
      <c r="GP821">
        <f t="shared" si="940"/>
        <v>0</v>
      </c>
      <c r="GR821">
        <v>0</v>
      </c>
      <c r="GS821">
        <v>0</v>
      </c>
      <c r="GT821">
        <v>0</v>
      </c>
      <c r="GU821" t="s">
        <v>6</v>
      </c>
      <c r="GV821">
        <f t="shared" si="941"/>
        <v>0</v>
      </c>
      <c r="GW821">
        <v>1</v>
      </c>
      <c r="GX821">
        <f t="shared" si="942"/>
        <v>0</v>
      </c>
      <c r="HA821">
        <v>0</v>
      </c>
      <c r="HB821">
        <v>0</v>
      </c>
      <c r="IK821">
        <v>0</v>
      </c>
    </row>
    <row r="822" spans="1:255" x14ac:dyDescent="0.2">
      <c r="A822" s="2">
        <v>18</v>
      </c>
      <c r="B822" s="2">
        <v>1</v>
      </c>
      <c r="C822" s="2">
        <v>2254</v>
      </c>
      <c r="D822" s="2"/>
      <c r="E822" s="2" t="s">
        <v>855</v>
      </c>
      <c r="F822" s="2" t="s">
        <v>468</v>
      </c>
      <c r="G822" s="2" t="s">
        <v>469</v>
      </c>
      <c r="H822" s="2" t="s">
        <v>96</v>
      </c>
      <c r="I822" s="2">
        <f>I816*J822</f>
        <v>11.9544</v>
      </c>
      <c r="J822" s="2">
        <v>102</v>
      </c>
      <c r="K822" s="2"/>
      <c r="L822" s="2"/>
      <c r="M822" s="2"/>
      <c r="N822" s="2"/>
      <c r="O822" s="2">
        <f t="shared" si="910"/>
        <v>690.84</v>
      </c>
      <c r="P822" s="2">
        <f t="shared" si="911"/>
        <v>690.84</v>
      </c>
      <c r="Q822" s="2">
        <f t="shared" si="912"/>
        <v>0</v>
      </c>
      <c r="R822" s="2">
        <f t="shared" si="913"/>
        <v>0</v>
      </c>
      <c r="S822" s="2">
        <f t="shared" si="914"/>
        <v>0</v>
      </c>
      <c r="T822" s="2">
        <f t="shared" si="915"/>
        <v>0</v>
      </c>
      <c r="U822" s="2">
        <f t="shared" si="916"/>
        <v>0</v>
      </c>
      <c r="V822" s="2">
        <f t="shared" si="917"/>
        <v>0</v>
      </c>
      <c r="W822" s="2">
        <f t="shared" si="918"/>
        <v>0</v>
      </c>
      <c r="X822" s="2">
        <f t="shared" si="919"/>
        <v>0</v>
      </c>
      <c r="Y822" s="2">
        <f t="shared" si="920"/>
        <v>0</v>
      </c>
      <c r="Z822" s="2"/>
      <c r="AA822" s="2">
        <v>27721505</v>
      </c>
      <c r="AB822" s="2">
        <f t="shared" si="921"/>
        <v>57.79</v>
      </c>
      <c r="AC822" s="2">
        <f t="shared" si="907"/>
        <v>57.79</v>
      </c>
      <c r="AD822" s="2">
        <f t="shared" si="949"/>
        <v>0</v>
      </c>
      <c r="AE822" s="2">
        <f t="shared" si="950"/>
        <v>0</v>
      </c>
      <c r="AF822" s="2">
        <f t="shared" si="950"/>
        <v>0</v>
      </c>
      <c r="AG822" s="2">
        <f t="shared" si="922"/>
        <v>0</v>
      </c>
      <c r="AH822" s="2">
        <f t="shared" si="951"/>
        <v>0</v>
      </c>
      <c r="AI822" s="2">
        <f t="shared" si="951"/>
        <v>0</v>
      </c>
      <c r="AJ822" s="2">
        <f t="shared" si="923"/>
        <v>0</v>
      </c>
      <c r="AK822" s="2">
        <v>57.79</v>
      </c>
      <c r="AL822" s="2">
        <v>57.79</v>
      </c>
      <c r="AM822" s="2">
        <v>0</v>
      </c>
      <c r="AN822" s="2">
        <v>0</v>
      </c>
      <c r="AO822" s="2">
        <v>0</v>
      </c>
      <c r="AP822" s="2">
        <v>0</v>
      </c>
      <c r="AQ822" s="2">
        <v>0</v>
      </c>
      <c r="AR822" s="2">
        <v>0</v>
      </c>
      <c r="AS822" s="2">
        <v>0</v>
      </c>
      <c r="AT822" s="2">
        <v>111</v>
      </c>
      <c r="AU822" s="2">
        <v>64</v>
      </c>
      <c r="AV822" s="2">
        <v>1</v>
      </c>
      <c r="AW822" s="2">
        <v>1</v>
      </c>
      <c r="AX822" s="2"/>
      <c r="AY822" s="2"/>
      <c r="AZ822" s="2">
        <v>1</v>
      </c>
      <c r="BA822" s="2">
        <v>1</v>
      </c>
      <c r="BB822" s="2">
        <v>1</v>
      </c>
      <c r="BC822" s="2">
        <v>1</v>
      </c>
      <c r="BD822" s="2" t="s">
        <v>6</v>
      </c>
      <c r="BE822" s="2" t="s">
        <v>6</v>
      </c>
      <c r="BF822" s="2" t="s">
        <v>6</v>
      </c>
      <c r="BG822" s="2" t="s">
        <v>6</v>
      </c>
      <c r="BH822" s="2">
        <v>3</v>
      </c>
      <c r="BI822" s="2">
        <v>1</v>
      </c>
      <c r="BJ822" s="2" t="s">
        <v>470</v>
      </c>
      <c r="BK822" s="2"/>
      <c r="BL822" s="2"/>
      <c r="BM822" s="2">
        <v>11001</v>
      </c>
      <c r="BN822" s="2">
        <v>0</v>
      </c>
      <c r="BO822" s="2" t="s">
        <v>6</v>
      </c>
      <c r="BP822" s="2">
        <v>0</v>
      </c>
      <c r="BQ822" s="2">
        <v>2</v>
      </c>
      <c r="BR822" s="2">
        <v>0</v>
      </c>
      <c r="BS822" s="2">
        <v>1</v>
      </c>
      <c r="BT822" s="2">
        <v>1</v>
      </c>
      <c r="BU822" s="2">
        <v>1</v>
      </c>
      <c r="BV822" s="2">
        <v>1</v>
      </c>
      <c r="BW822" s="2">
        <v>1</v>
      </c>
      <c r="BX822" s="2">
        <v>1</v>
      </c>
      <c r="BY822" s="2" t="s">
        <v>6</v>
      </c>
      <c r="BZ822" s="2">
        <v>123</v>
      </c>
      <c r="CA822" s="2">
        <v>75</v>
      </c>
      <c r="CB822" s="2"/>
      <c r="CC822" s="2"/>
      <c r="CD822" s="2"/>
      <c r="CE822" s="2"/>
      <c r="CF822" s="2">
        <v>0</v>
      </c>
      <c r="CG822" s="2">
        <v>0</v>
      </c>
      <c r="CH822" s="2"/>
      <c r="CI822" s="2"/>
      <c r="CJ822" s="2"/>
      <c r="CK822" s="2"/>
      <c r="CL822" s="2"/>
      <c r="CM822" s="2">
        <v>0</v>
      </c>
      <c r="CN822" s="2" t="s">
        <v>6</v>
      </c>
      <c r="CO822" s="2">
        <v>0</v>
      </c>
      <c r="CP822" s="2">
        <f t="shared" si="924"/>
        <v>690.84</v>
      </c>
      <c r="CQ822" s="2">
        <f t="shared" si="925"/>
        <v>57.79</v>
      </c>
      <c r="CR822" s="2">
        <f t="shared" si="926"/>
        <v>0</v>
      </c>
      <c r="CS822" s="2">
        <f t="shared" si="927"/>
        <v>0</v>
      </c>
      <c r="CT822" s="2">
        <f t="shared" si="928"/>
        <v>0</v>
      </c>
      <c r="CU822" s="2">
        <f t="shared" si="929"/>
        <v>0</v>
      </c>
      <c r="CV822" s="2">
        <f t="shared" si="930"/>
        <v>0</v>
      </c>
      <c r="CW822" s="2">
        <f t="shared" si="931"/>
        <v>0</v>
      </c>
      <c r="CX822" s="2">
        <f t="shared" si="932"/>
        <v>0</v>
      </c>
      <c r="CY822" s="2">
        <f t="shared" si="933"/>
        <v>0</v>
      </c>
      <c r="CZ822" s="2">
        <f t="shared" si="934"/>
        <v>0</v>
      </c>
      <c r="DA822" s="2"/>
      <c r="DB822" s="2"/>
      <c r="DC822" s="2" t="s">
        <v>6</v>
      </c>
      <c r="DD822" s="2" t="s">
        <v>6</v>
      </c>
      <c r="DE822" s="2" t="s">
        <v>6</v>
      </c>
      <c r="DF822" s="2" t="s">
        <v>6</v>
      </c>
      <c r="DG822" s="2" t="s">
        <v>6</v>
      </c>
      <c r="DH822" s="2" t="s">
        <v>6</v>
      </c>
      <c r="DI822" s="2" t="s">
        <v>6</v>
      </c>
      <c r="DJ822" s="2" t="s">
        <v>6</v>
      </c>
      <c r="DK822" s="2" t="s">
        <v>6</v>
      </c>
      <c r="DL822" s="2" t="s">
        <v>6</v>
      </c>
      <c r="DM822" s="2" t="s">
        <v>6</v>
      </c>
      <c r="DN822" s="2">
        <v>0</v>
      </c>
      <c r="DO822" s="2">
        <v>0</v>
      </c>
      <c r="DP822" s="2">
        <v>1</v>
      </c>
      <c r="DQ822" s="2">
        <v>1</v>
      </c>
      <c r="DR822" s="2"/>
      <c r="DS822" s="2"/>
      <c r="DT822" s="2"/>
      <c r="DU822" s="2">
        <v>1005</v>
      </c>
      <c r="DV822" s="2" t="s">
        <v>96</v>
      </c>
      <c r="DW822" s="2" t="s">
        <v>96</v>
      </c>
      <c r="DX822" s="2">
        <v>1</v>
      </c>
      <c r="DY822" s="2"/>
      <c r="DZ822" s="2"/>
      <c r="EA822" s="2"/>
      <c r="EB822" s="2"/>
      <c r="EC822" s="2"/>
      <c r="ED822" s="2"/>
      <c r="EE822" s="2">
        <v>27029024</v>
      </c>
      <c r="EF822" s="2">
        <v>2</v>
      </c>
      <c r="EG822" s="2" t="s">
        <v>23</v>
      </c>
      <c r="EH822" s="2">
        <v>0</v>
      </c>
      <c r="EI822" s="2" t="s">
        <v>6</v>
      </c>
      <c r="EJ822" s="2">
        <v>1</v>
      </c>
      <c r="EK822" s="2">
        <v>11001</v>
      </c>
      <c r="EL822" s="2" t="s">
        <v>200</v>
      </c>
      <c r="EM822" s="2" t="s">
        <v>201</v>
      </c>
      <c r="EN822" s="2"/>
      <c r="EO822" s="2" t="s">
        <v>6</v>
      </c>
      <c r="EP822" s="2"/>
      <c r="EQ822" s="2">
        <v>0</v>
      </c>
      <c r="ER822" s="2">
        <v>57.79</v>
      </c>
      <c r="ES822" s="2">
        <v>57.79</v>
      </c>
      <c r="ET822" s="2">
        <v>0</v>
      </c>
      <c r="EU822" s="2">
        <v>0</v>
      </c>
      <c r="EV822" s="2">
        <v>0</v>
      </c>
      <c r="EW822" s="2">
        <v>0</v>
      </c>
      <c r="EX822" s="2">
        <v>0</v>
      </c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>
        <v>0</v>
      </c>
      <c r="FR822" s="2">
        <f t="shared" si="935"/>
        <v>0</v>
      </c>
      <c r="FS822" s="2">
        <v>0</v>
      </c>
      <c r="FT822" s="2" t="s">
        <v>27</v>
      </c>
      <c r="FU822" s="2" t="s">
        <v>28</v>
      </c>
      <c r="FV822" s="2"/>
      <c r="FW822" s="2"/>
      <c r="FX822" s="2">
        <v>110.7</v>
      </c>
      <c r="FY822" s="2">
        <v>63.75</v>
      </c>
      <c r="FZ822" s="2"/>
      <c r="GA822" s="2" t="s">
        <v>6</v>
      </c>
      <c r="GB822" s="2"/>
      <c r="GC822" s="2"/>
      <c r="GD822" s="2">
        <v>0</v>
      </c>
      <c r="GE822" s="2"/>
      <c r="GF822" s="2">
        <v>1788761726</v>
      </c>
      <c r="GG822" s="2">
        <v>2</v>
      </c>
      <c r="GH822" s="2">
        <v>1</v>
      </c>
      <c r="GI822" s="2">
        <v>-2</v>
      </c>
      <c r="GJ822" s="2">
        <v>0</v>
      </c>
      <c r="GK822" s="2">
        <f>ROUND(R822*(R12)/100,2)</f>
        <v>0</v>
      </c>
      <c r="GL822" s="2">
        <f t="shared" si="936"/>
        <v>0</v>
      </c>
      <c r="GM822" s="2">
        <f t="shared" si="937"/>
        <v>690.84</v>
      </c>
      <c r="GN822" s="2">
        <f t="shared" si="938"/>
        <v>690.84</v>
      </c>
      <c r="GO822" s="2">
        <f t="shared" si="939"/>
        <v>0</v>
      </c>
      <c r="GP822" s="2">
        <f t="shared" si="940"/>
        <v>0</v>
      </c>
      <c r="GQ822" s="2"/>
      <c r="GR822" s="2">
        <v>0</v>
      </c>
      <c r="GS822" s="2">
        <v>3</v>
      </c>
      <c r="GT822" s="2">
        <v>0</v>
      </c>
      <c r="GU822" s="2" t="s">
        <v>6</v>
      </c>
      <c r="GV822" s="2">
        <f t="shared" si="941"/>
        <v>0</v>
      </c>
      <c r="GW822" s="2">
        <v>1</v>
      </c>
      <c r="GX822" s="2">
        <f t="shared" si="942"/>
        <v>0</v>
      </c>
      <c r="GY822" s="2"/>
      <c r="GZ822" s="2"/>
      <c r="HA822" s="2">
        <v>0</v>
      </c>
      <c r="HB822" s="2">
        <v>0</v>
      </c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>
        <v>0</v>
      </c>
      <c r="IL822" s="2"/>
      <c r="IM822" s="2"/>
      <c r="IN822" s="2"/>
      <c r="IO822" s="2"/>
      <c r="IP822" s="2"/>
      <c r="IQ822" s="2"/>
      <c r="IR822" s="2"/>
      <c r="IS822" s="2"/>
      <c r="IT822" s="2"/>
      <c r="IU822" s="2"/>
    </row>
    <row r="823" spans="1:255" x14ac:dyDescent="0.2">
      <c r="A823">
        <v>18</v>
      </c>
      <c r="B823">
        <v>1</v>
      </c>
      <c r="C823">
        <v>2266</v>
      </c>
      <c r="E823" t="s">
        <v>855</v>
      </c>
      <c r="F823" t="s">
        <v>468</v>
      </c>
      <c r="G823" t="s">
        <v>469</v>
      </c>
      <c r="H823" t="s">
        <v>96</v>
      </c>
      <c r="I823">
        <f>I817*J823</f>
        <v>11.9544</v>
      </c>
      <c r="J823">
        <v>102</v>
      </c>
      <c r="O823">
        <f t="shared" si="910"/>
        <v>690.84</v>
      </c>
      <c r="P823">
        <f t="shared" si="911"/>
        <v>690.84</v>
      </c>
      <c r="Q823">
        <f t="shared" si="912"/>
        <v>0</v>
      </c>
      <c r="R823">
        <f t="shared" si="913"/>
        <v>0</v>
      </c>
      <c r="S823">
        <f t="shared" si="914"/>
        <v>0</v>
      </c>
      <c r="T823">
        <f t="shared" si="915"/>
        <v>0</v>
      </c>
      <c r="U823">
        <f t="shared" si="916"/>
        <v>0</v>
      </c>
      <c r="V823">
        <f t="shared" si="917"/>
        <v>0</v>
      </c>
      <c r="W823">
        <f t="shared" si="918"/>
        <v>0</v>
      </c>
      <c r="X823">
        <f t="shared" si="919"/>
        <v>0</v>
      </c>
      <c r="Y823">
        <f t="shared" si="920"/>
        <v>0</v>
      </c>
      <c r="AA823">
        <v>27721504</v>
      </c>
      <c r="AB823">
        <f t="shared" si="921"/>
        <v>57.79</v>
      </c>
      <c r="AC823">
        <f t="shared" si="907"/>
        <v>57.79</v>
      </c>
      <c r="AD823">
        <f t="shared" si="949"/>
        <v>0</v>
      </c>
      <c r="AE823">
        <f t="shared" si="950"/>
        <v>0</v>
      </c>
      <c r="AF823">
        <f t="shared" si="950"/>
        <v>0</v>
      </c>
      <c r="AG823">
        <f t="shared" si="922"/>
        <v>0</v>
      </c>
      <c r="AH823">
        <f t="shared" si="951"/>
        <v>0</v>
      </c>
      <c r="AI823">
        <f t="shared" si="951"/>
        <v>0</v>
      </c>
      <c r="AJ823">
        <f t="shared" si="923"/>
        <v>0</v>
      </c>
      <c r="AK823">
        <v>57.79</v>
      </c>
      <c r="AL823">
        <v>57.79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111</v>
      </c>
      <c r="AU823">
        <v>64</v>
      </c>
      <c r="AV823">
        <v>1</v>
      </c>
      <c r="AW823">
        <v>1</v>
      </c>
      <c r="AZ823">
        <v>1</v>
      </c>
      <c r="BA823">
        <v>1</v>
      </c>
      <c r="BB823">
        <v>1</v>
      </c>
      <c r="BC823">
        <v>1</v>
      </c>
      <c r="BD823" t="s">
        <v>6</v>
      </c>
      <c r="BE823" t="s">
        <v>6</v>
      </c>
      <c r="BF823" t="s">
        <v>6</v>
      </c>
      <c r="BG823" t="s">
        <v>6</v>
      </c>
      <c r="BH823">
        <v>3</v>
      </c>
      <c r="BI823">
        <v>1</v>
      </c>
      <c r="BJ823" t="s">
        <v>470</v>
      </c>
      <c r="BM823">
        <v>11001</v>
      </c>
      <c r="BN823">
        <v>0</v>
      </c>
      <c r="BO823" t="s">
        <v>6</v>
      </c>
      <c r="BP823">
        <v>0</v>
      </c>
      <c r="BQ823">
        <v>2</v>
      </c>
      <c r="BR823">
        <v>0</v>
      </c>
      <c r="BS823">
        <v>1</v>
      </c>
      <c r="BT823">
        <v>1</v>
      </c>
      <c r="BU823">
        <v>1</v>
      </c>
      <c r="BV823">
        <v>1</v>
      </c>
      <c r="BW823">
        <v>1</v>
      </c>
      <c r="BX823">
        <v>1</v>
      </c>
      <c r="BY823" t="s">
        <v>6</v>
      </c>
      <c r="BZ823">
        <v>123</v>
      </c>
      <c r="CA823">
        <v>75</v>
      </c>
      <c r="CF823">
        <v>0</v>
      </c>
      <c r="CG823">
        <v>0</v>
      </c>
      <c r="CM823">
        <v>0</v>
      </c>
      <c r="CN823" t="s">
        <v>6</v>
      </c>
      <c r="CO823">
        <v>0</v>
      </c>
      <c r="CP823">
        <f t="shared" si="924"/>
        <v>690.84</v>
      </c>
      <c r="CQ823">
        <f t="shared" si="925"/>
        <v>57.79</v>
      </c>
      <c r="CR823">
        <f t="shared" si="926"/>
        <v>0</v>
      </c>
      <c r="CS823">
        <f t="shared" si="927"/>
        <v>0</v>
      </c>
      <c r="CT823">
        <f t="shared" si="928"/>
        <v>0</v>
      </c>
      <c r="CU823">
        <f t="shared" si="929"/>
        <v>0</v>
      </c>
      <c r="CV823">
        <f t="shared" si="930"/>
        <v>0</v>
      </c>
      <c r="CW823">
        <f t="shared" si="931"/>
        <v>0</v>
      </c>
      <c r="CX823">
        <f t="shared" si="932"/>
        <v>0</v>
      </c>
      <c r="CY823">
        <f t="shared" si="933"/>
        <v>0</v>
      </c>
      <c r="CZ823">
        <f t="shared" si="934"/>
        <v>0</v>
      </c>
      <c r="DC823" t="s">
        <v>6</v>
      </c>
      <c r="DD823" t="s">
        <v>6</v>
      </c>
      <c r="DE823" t="s">
        <v>6</v>
      </c>
      <c r="DF823" t="s">
        <v>6</v>
      </c>
      <c r="DG823" t="s">
        <v>6</v>
      </c>
      <c r="DH823" t="s">
        <v>6</v>
      </c>
      <c r="DI823" t="s">
        <v>6</v>
      </c>
      <c r="DJ823" t="s">
        <v>6</v>
      </c>
      <c r="DK823" t="s">
        <v>6</v>
      </c>
      <c r="DL823" t="s">
        <v>6</v>
      </c>
      <c r="DM823" t="s">
        <v>6</v>
      </c>
      <c r="DN823">
        <v>0</v>
      </c>
      <c r="DO823">
        <v>0</v>
      </c>
      <c r="DP823">
        <v>1</v>
      </c>
      <c r="DQ823">
        <v>1</v>
      </c>
      <c r="DU823">
        <v>1005</v>
      </c>
      <c r="DV823" t="s">
        <v>96</v>
      </c>
      <c r="DW823" t="s">
        <v>96</v>
      </c>
      <c r="DX823">
        <v>1</v>
      </c>
      <c r="EE823">
        <v>27029024</v>
      </c>
      <c r="EF823">
        <v>2</v>
      </c>
      <c r="EG823" t="s">
        <v>23</v>
      </c>
      <c r="EH823">
        <v>0</v>
      </c>
      <c r="EI823" t="s">
        <v>6</v>
      </c>
      <c r="EJ823">
        <v>1</v>
      </c>
      <c r="EK823">
        <v>11001</v>
      </c>
      <c r="EL823" t="s">
        <v>200</v>
      </c>
      <c r="EM823" t="s">
        <v>201</v>
      </c>
      <c r="EO823" t="s">
        <v>6</v>
      </c>
      <c r="EQ823">
        <v>0</v>
      </c>
      <c r="ER823">
        <v>57.79</v>
      </c>
      <c r="ES823">
        <v>57.79</v>
      </c>
      <c r="ET823">
        <v>0</v>
      </c>
      <c r="EU823">
        <v>0</v>
      </c>
      <c r="EV823">
        <v>0</v>
      </c>
      <c r="EW823">
        <v>0</v>
      </c>
      <c r="EX823">
        <v>0</v>
      </c>
      <c r="FQ823">
        <v>0</v>
      </c>
      <c r="FR823">
        <f t="shared" si="935"/>
        <v>0</v>
      </c>
      <c r="FS823">
        <v>0</v>
      </c>
      <c r="FT823" t="s">
        <v>27</v>
      </c>
      <c r="FU823" t="s">
        <v>28</v>
      </c>
      <c r="FX823">
        <v>110.7</v>
      </c>
      <c r="FY823">
        <v>63.75</v>
      </c>
      <c r="GA823" t="s">
        <v>6</v>
      </c>
      <c r="GD823">
        <v>0</v>
      </c>
      <c r="GF823">
        <v>1788761726</v>
      </c>
      <c r="GG823">
        <v>2</v>
      </c>
      <c r="GH823">
        <v>1</v>
      </c>
      <c r="GI823">
        <v>-2</v>
      </c>
      <c r="GJ823">
        <v>0</v>
      </c>
      <c r="GK823">
        <f>ROUND(R823*(S12)/100,2)</f>
        <v>0</v>
      </c>
      <c r="GL823">
        <f t="shared" si="936"/>
        <v>0</v>
      </c>
      <c r="GM823">
        <f t="shared" si="937"/>
        <v>690.84</v>
      </c>
      <c r="GN823">
        <f t="shared" si="938"/>
        <v>690.84</v>
      </c>
      <c r="GO823">
        <f t="shared" si="939"/>
        <v>0</v>
      </c>
      <c r="GP823">
        <f t="shared" si="940"/>
        <v>0</v>
      </c>
      <c r="GR823">
        <v>0</v>
      </c>
      <c r="GS823">
        <v>0</v>
      </c>
      <c r="GT823">
        <v>0</v>
      </c>
      <c r="GU823" t="s">
        <v>6</v>
      </c>
      <c r="GV823">
        <f t="shared" si="941"/>
        <v>0</v>
      </c>
      <c r="GW823">
        <v>1</v>
      </c>
      <c r="GX823">
        <f t="shared" si="942"/>
        <v>0</v>
      </c>
      <c r="HA823">
        <v>0</v>
      </c>
      <c r="HB823">
        <v>0</v>
      </c>
      <c r="IK823">
        <v>0</v>
      </c>
    </row>
    <row r="824" spans="1:255" x14ac:dyDescent="0.2">
      <c r="A824" s="2">
        <v>17</v>
      </c>
      <c r="B824" s="2">
        <v>1</v>
      </c>
      <c r="C824" s="2">
        <f>ROW(SmtRes!A2279)</f>
        <v>2279</v>
      </c>
      <c r="D824" s="2">
        <f>ROW(EtalonRes!A2275)</f>
        <v>2275</v>
      </c>
      <c r="E824" s="2" t="s">
        <v>856</v>
      </c>
      <c r="F824" s="2" t="s">
        <v>472</v>
      </c>
      <c r="G824" s="2" t="s">
        <v>473</v>
      </c>
      <c r="H824" s="2" t="s">
        <v>32</v>
      </c>
      <c r="I824" s="2">
        <f>ROUND(3.44/100,9)</f>
        <v>3.44E-2</v>
      </c>
      <c r="J824" s="2">
        <v>0</v>
      </c>
      <c r="K824" s="2"/>
      <c r="L824" s="2"/>
      <c r="M824" s="2"/>
      <c r="N824" s="2"/>
      <c r="O824" s="2">
        <f t="shared" si="910"/>
        <v>346.81</v>
      </c>
      <c r="P824" s="2">
        <f t="shared" si="911"/>
        <v>285.45999999999998</v>
      </c>
      <c r="Q824" s="2">
        <f t="shared" si="912"/>
        <v>10.97</v>
      </c>
      <c r="R824" s="2">
        <f t="shared" si="913"/>
        <v>2.16</v>
      </c>
      <c r="S824" s="2">
        <f t="shared" si="914"/>
        <v>50.38</v>
      </c>
      <c r="T824" s="2">
        <f t="shared" si="915"/>
        <v>0</v>
      </c>
      <c r="U824" s="2">
        <f t="shared" si="916"/>
        <v>5.7646831999999995</v>
      </c>
      <c r="V824" s="2">
        <f t="shared" si="917"/>
        <v>0.18189000000000002</v>
      </c>
      <c r="W824" s="2">
        <f t="shared" si="918"/>
        <v>0</v>
      </c>
      <c r="X824" s="2">
        <f t="shared" si="919"/>
        <v>55.69</v>
      </c>
      <c r="Y824" s="2">
        <f t="shared" si="920"/>
        <v>28.37</v>
      </c>
      <c r="Z824" s="2"/>
      <c r="AA824" s="2">
        <v>27721505</v>
      </c>
      <c r="AB824" s="2">
        <f t="shared" si="921"/>
        <v>10081.99</v>
      </c>
      <c r="AC824" s="2">
        <f t="shared" si="907"/>
        <v>8298.35</v>
      </c>
      <c r="AD824" s="2">
        <f>ROUND(((((ET824*1.25))-((EU824*1.25)))+AE824),2)</f>
        <v>319.01</v>
      </c>
      <c r="AE824" s="2">
        <f>ROUND(((EU824*1.25)),2)</f>
        <v>62.9</v>
      </c>
      <c r="AF824" s="2">
        <f>ROUND(((EV824*1.15)),2)</f>
        <v>1464.63</v>
      </c>
      <c r="AG824" s="2">
        <f t="shared" si="922"/>
        <v>0</v>
      </c>
      <c r="AH824" s="2">
        <f>((EW824*1.15))</f>
        <v>167.57799999999997</v>
      </c>
      <c r="AI824" s="2">
        <f>((EX824*1.25))</f>
        <v>5.2875000000000005</v>
      </c>
      <c r="AJ824" s="2">
        <f t="shared" si="923"/>
        <v>0</v>
      </c>
      <c r="AK824" s="2">
        <v>9827.15</v>
      </c>
      <c r="AL824" s="2">
        <v>8298.35</v>
      </c>
      <c r="AM824" s="2">
        <v>255.21</v>
      </c>
      <c r="AN824" s="2">
        <v>50.32</v>
      </c>
      <c r="AO824" s="2">
        <v>1273.5899999999999</v>
      </c>
      <c r="AP824" s="2">
        <v>0</v>
      </c>
      <c r="AQ824" s="2">
        <v>145.72</v>
      </c>
      <c r="AR824" s="2">
        <v>4.2300000000000004</v>
      </c>
      <c r="AS824" s="2">
        <v>0</v>
      </c>
      <c r="AT824" s="2">
        <v>106</v>
      </c>
      <c r="AU824" s="2">
        <v>54</v>
      </c>
      <c r="AV824" s="2">
        <v>1</v>
      </c>
      <c r="AW824" s="2">
        <v>1</v>
      </c>
      <c r="AX824" s="2"/>
      <c r="AY824" s="2"/>
      <c r="AZ824" s="2">
        <v>1</v>
      </c>
      <c r="BA824" s="2">
        <v>1</v>
      </c>
      <c r="BB824" s="2">
        <v>1</v>
      </c>
      <c r="BC824" s="2">
        <v>1</v>
      </c>
      <c r="BD824" s="2" t="s">
        <v>6</v>
      </c>
      <c r="BE824" s="2" t="s">
        <v>6</v>
      </c>
      <c r="BF824" s="2" t="s">
        <v>6</v>
      </c>
      <c r="BG824" s="2" t="s">
        <v>6</v>
      </c>
      <c r="BH824" s="2">
        <v>0</v>
      </c>
      <c r="BI824" s="2">
        <v>1</v>
      </c>
      <c r="BJ824" s="2" t="s">
        <v>474</v>
      </c>
      <c r="BK824" s="2"/>
      <c r="BL824" s="2"/>
      <c r="BM824" s="2">
        <v>10001</v>
      </c>
      <c r="BN824" s="2">
        <v>0</v>
      </c>
      <c r="BO824" s="2" t="s">
        <v>6</v>
      </c>
      <c r="BP824" s="2">
        <v>0</v>
      </c>
      <c r="BQ824" s="2">
        <v>2</v>
      </c>
      <c r="BR824" s="2">
        <v>0</v>
      </c>
      <c r="BS824" s="2">
        <v>1</v>
      </c>
      <c r="BT824" s="2">
        <v>1</v>
      </c>
      <c r="BU824" s="2">
        <v>1</v>
      </c>
      <c r="BV824" s="2">
        <v>1</v>
      </c>
      <c r="BW824" s="2">
        <v>1</v>
      </c>
      <c r="BX824" s="2">
        <v>1</v>
      </c>
      <c r="BY824" s="2" t="s">
        <v>6</v>
      </c>
      <c r="BZ824" s="2">
        <v>118</v>
      </c>
      <c r="CA824" s="2">
        <v>63</v>
      </c>
      <c r="CB824" s="2"/>
      <c r="CC824" s="2"/>
      <c r="CD824" s="2"/>
      <c r="CE824" s="2"/>
      <c r="CF824" s="2">
        <v>0</v>
      </c>
      <c r="CG824" s="2">
        <v>0</v>
      </c>
      <c r="CH824" s="2"/>
      <c r="CI824" s="2"/>
      <c r="CJ824" s="2"/>
      <c r="CK824" s="2"/>
      <c r="CL824" s="2"/>
      <c r="CM824" s="2">
        <v>0</v>
      </c>
      <c r="CN824" s="2" t="s">
        <v>1470</v>
      </c>
      <c r="CO824" s="2">
        <v>0</v>
      </c>
      <c r="CP824" s="2">
        <f t="shared" si="924"/>
        <v>346.81</v>
      </c>
      <c r="CQ824" s="2">
        <f t="shared" si="925"/>
        <v>8298.35</v>
      </c>
      <c r="CR824" s="2">
        <f t="shared" si="926"/>
        <v>319.01</v>
      </c>
      <c r="CS824" s="2">
        <f t="shared" si="927"/>
        <v>62.9</v>
      </c>
      <c r="CT824" s="2">
        <f t="shared" si="928"/>
        <v>1464.63</v>
      </c>
      <c r="CU824" s="2">
        <f t="shared" si="929"/>
        <v>0</v>
      </c>
      <c r="CV824" s="2">
        <f t="shared" si="930"/>
        <v>167.57799999999997</v>
      </c>
      <c r="CW824" s="2">
        <f t="shared" si="931"/>
        <v>5.2875000000000005</v>
      </c>
      <c r="CX824" s="2">
        <f t="shared" si="932"/>
        <v>0</v>
      </c>
      <c r="CY824" s="2">
        <f t="shared" si="933"/>
        <v>55.692400000000006</v>
      </c>
      <c r="CZ824" s="2">
        <f t="shared" si="934"/>
        <v>28.371600000000004</v>
      </c>
      <c r="DA824" s="2"/>
      <c r="DB824" s="2"/>
      <c r="DC824" s="2" t="s">
        <v>6</v>
      </c>
      <c r="DD824" s="2" t="s">
        <v>6</v>
      </c>
      <c r="DE824" s="2" t="s">
        <v>102</v>
      </c>
      <c r="DF824" s="2" t="s">
        <v>102</v>
      </c>
      <c r="DG824" s="2" t="s">
        <v>103</v>
      </c>
      <c r="DH824" s="2" t="s">
        <v>6</v>
      </c>
      <c r="DI824" s="2" t="s">
        <v>103</v>
      </c>
      <c r="DJ824" s="2" t="s">
        <v>102</v>
      </c>
      <c r="DK824" s="2" t="s">
        <v>6</v>
      </c>
      <c r="DL824" s="2" t="s">
        <v>6</v>
      </c>
      <c r="DM824" s="2" t="s">
        <v>6</v>
      </c>
      <c r="DN824" s="2">
        <v>0</v>
      </c>
      <c r="DO824" s="2">
        <v>0</v>
      </c>
      <c r="DP824" s="2">
        <v>1</v>
      </c>
      <c r="DQ824" s="2">
        <v>1</v>
      </c>
      <c r="DR824" s="2"/>
      <c r="DS824" s="2"/>
      <c r="DT824" s="2"/>
      <c r="DU824" s="2">
        <v>1005</v>
      </c>
      <c r="DV824" s="2" t="s">
        <v>32</v>
      </c>
      <c r="DW824" s="2" t="s">
        <v>32</v>
      </c>
      <c r="DX824" s="2">
        <v>100</v>
      </c>
      <c r="DY824" s="2"/>
      <c r="DZ824" s="2"/>
      <c r="EA824" s="2"/>
      <c r="EB824" s="2"/>
      <c r="EC824" s="2"/>
      <c r="ED824" s="2"/>
      <c r="EE824" s="2">
        <v>27029023</v>
      </c>
      <c r="EF824" s="2">
        <v>2</v>
      </c>
      <c r="EG824" s="2" t="s">
        <v>23</v>
      </c>
      <c r="EH824" s="2">
        <v>0</v>
      </c>
      <c r="EI824" s="2" t="s">
        <v>6</v>
      </c>
      <c r="EJ824" s="2">
        <v>1</v>
      </c>
      <c r="EK824" s="2">
        <v>10001</v>
      </c>
      <c r="EL824" s="2" t="s">
        <v>475</v>
      </c>
      <c r="EM824" s="2" t="s">
        <v>476</v>
      </c>
      <c r="EN824" s="2"/>
      <c r="EO824" s="2" t="s">
        <v>106</v>
      </c>
      <c r="EP824" s="2"/>
      <c r="EQ824" s="2">
        <v>0</v>
      </c>
      <c r="ER824" s="2">
        <v>9827.15</v>
      </c>
      <c r="ES824" s="2">
        <v>8298.35</v>
      </c>
      <c r="ET824" s="2">
        <v>255.21</v>
      </c>
      <c r="EU824" s="2">
        <v>50.32</v>
      </c>
      <c r="EV824" s="2">
        <v>1273.5899999999999</v>
      </c>
      <c r="EW824" s="2">
        <v>145.72</v>
      </c>
      <c r="EX824" s="2">
        <v>4.2300000000000004</v>
      </c>
      <c r="EY824" s="2">
        <v>0</v>
      </c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>
        <v>0</v>
      </c>
      <c r="FR824" s="2">
        <f t="shared" si="935"/>
        <v>0</v>
      </c>
      <c r="FS824" s="2">
        <v>0</v>
      </c>
      <c r="FT824" s="2" t="s">
        <v>27</v>
      </c>
      <c r="FU824" s="2" t="s">
        <v>28</v>
      </c>
      <c r="FV824" s="2"/>
      <c r="FW824" s="2"/>
      <c r="FX824" s="2">
        <v>106.2</v>
      </c>
      <c r="FY824" s="2">
        <v>53.55</v>
      </c>
      <c r="FZ824" s="2"/>
      <c r="GA824" s="2" t="s">
        <v>6</v>
      </c>
      <c r="GB824" s="2"/>
      <c r="GC824" s="2"/>
      <c r="GD824" s="2">
        <v>0</v>
      </c>
      <c r="GE824" s="2"/>
      <c r="GF824" s="2">
        <v>1452579699</v>
      </c>
      <c r="GG824" s="2">
        <v>2</v>
      </c>
      <c r="GH824" s="2">
        <v>1</v>
      </c>
      <c r="GI824" s="2">
        <v>-2</v>
      </c>
      <c r="GJ824" s="2">
        <v>0</v>
      </c>
      <c r="GK824" s="2">
        <f>ROUND(R824*(R12)/100,2)</f>
        <v>0</v>
      </c>
      <c r="GL824" s="2">
        <f t="shared" si="936"/>
        <v>0</v>
      </c>
      <c r="GM824" s="2">
        <f t="shared" si="937"/>
        <v>430.87</v>
      </c>
      <c r="GN824" s="2">
        <f t="shared" si="938"/>
        <v>430.87</v>
      </c>
      <c r="GO824" s="2">
        <f t="shared" si="939"/>
        <v>0</v>
      </c>
      <c r="GP824" s="2">
        <f t="shared" si="940"/>
        <v>0</v>
      </c>
      <c r="GQ824" s="2"/>
      <c r="GR824" s="2">
        <v>0</v>
      </c>
      <c r="GS824" s="2">
        <v>3</v>
      </c>
      <c r="GT824" s="2">
        <v>0</v>
      </c>
      <c r="GU824" s="2" t="s">
        <v>6</v>
      </c>
      <c r="GV824" s="2">
        <f t="shared" si="941"/>
        <v>0</v>
      </c>
      <c r="GW824" s="2">
        <v>1</v>
      </c>
      <c r="GX824" s="2">
        <f t="shared" si="942"/>
        <v>0</v>
      </c>
      <c r="GY824" s="2"/>
      <c r="GZ824" s="2"/>
      <c r="HA824" s="2">
        <v>0</v>
      </c>
      <c r="HB824" s="2">
        <v>0</v>
      </c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>
        <v>0</v>
      </c>
      <c r="IL824" s="2"/>
      <c r="IM824" s="2"/>
      <c r="IN824" s="2"/>
      <c r="IO824" s="2"/>
      <c r="IP824" s="2"/>
      <c r="IQ824" s="2"/>
      <c r="IR824" s="2"/>
      <c r="IS824" s="2"/>
      <c r="IT824" s="2"/>
      <c r="IU824" s="2"/>
    </row>
    <row r="825" spans="1:255" x14ac:dyDescent="0.2">
      <c r="A825">
        <v>17</v>
      </c>
      <c r="B825">
        <v>1</v>
      </c>
      <c r="C825">
        <f>ROW(SmtRes!A2290)</f>
        <v>2290</v>
      </c>
      <c r="D825">
        <f>ROW(EtalonRes!A2286)</f>
        <v>2286</v>
      </c>
      <c r="E825" t="s">
        <v>856</v>
      </c>
      <c r="F825" t="s">
        <v>472</v>
      </c>
      <c r="G825" t="s">
        <v>473</v>
      </c>
      <c r="H825" t="s">
        <v>32</v>
      </c>
      <c r="I825">
        <f>ROUND(3.44/100,9)</f>
        <v>3.44E-2</v>
      </c>
      <c r="J825">
        <v>0</v>
      </c>
      <c r="O825">
        <f t="shared" si="910"/>
        <v>346.81</v>
      </c>
      <c r="P825">
        <f t="shared" si="911"/>
        <v>285.45999999999998</v>
      </c>
      <c r="Q825">
        <f t="shared" si="912"/>
        <v>10.97</v>
      </c>
      <c r="R825">
        <f t="shared" si="913"/>
        <v>2.16</v>
      </c>
      <c r="S825">
        <f t="shared" si="914"/>
        <v>50.38</v>
      </c>
      <c r="T825">
        <f t="shared" si="915"/>
        <v>0</v>
      </c>
      <c r="U825">
        <f t="shared" si="916"/>
        <v>5.7646831999999995</v>
      </c>
      <c r="V825">
        <f t="shared" si="917"/>
        <v>0.18189000000000002</v>
      </c>
      <c r="W825">
        <f t="shared" si="918"/>
        <v>0</v>
      </c>
      <c r="X825">
        <f t="shared" si="919"/>
        <v>55.69</v>
      </c>
      <c r="Y825">
        <f t="shared" si="920"/>
        <v>28.37</v>
      </c>
      <c r="AA825">
        <v>27721504</v>
      </c>
      <c r="AB825">
        <f t="shared" si="921"/>
        <v>10081.99</v>
      </c>
      <c r="AC825">
        <f t="shared" si="907"/>
        <v>8298.35</v>
      </c>
      <c r="AD825">
        <f>ROUND(((((ET825*1.25))-((EU825*1.25)))+AE825),2)</f>
        <v>319.01</v>
      </c>
      <c r="AE825">
        <f>ROUND(((EU825*1.25)),2)</f>
        <v>62.9</v>
      </c>
      <c r="AF825">
        <f>ROUND(((EV825*1.15)),2)</f>
        <v>1464.63</v>
      </c>
      <c r="AG825">
        <f t="shared" si="922"/>
        <v>0</v>
      </c>
      <c r="AH825">
        <f>((EW825*1.15))</f>
        <v>167.57799999999997</v>
      </c>
      <c r="AI825">
        <f>((EX825*1.25))</f>
        <v>5.2875000000000005</v>
      </c>
      <c r="AJ825">
        <f t="shared" si="923"/>
        <v>0</v>
      </c>
      <c r="AK825">
        <v>9827.15</v>
      </c>
      <c r="AL825">
        <v>8298.35</v>
      </c>
      <c r="AM825">
        <v>255.21</v>
      </c>
      <c r="AN825">
        <v>50.32</v>
      </c>
      <c r="AO825">
        <v>1273.5899999999999</v>
      </c>
      <c r="AP825">
        <v>0</v>
      </c>
      <c r="AQ825">
        <v>145.72</v>
      </c>
      <c r="AR825">
        <v>4.2300000000000004</v>
      </c>
      <c r="AS825">
        <v>0</v>
      </c>
      <c r="AT825">
        <v>106</v>
      </c>
      <c r="AU825">
        <v>54</v>
      </c>
      <c r="AV825">
        <v>1</v>
      </c>
      <c r="AW825">
        <v>1</v>
      </c>
      <c r="AZ825">
        <v>1</v>
      </c>
      <c r="BA825">
        <v>1</v>
      </c>
      <c r="BB825">
        <v>1</v>
      </c>
      <c r="BC825">
        <v>1</v>
      </c>
      <c r="BD825" t="s">
        <v>6</v>
      </c>
      <c r="BE825" t="s">
        <v>6</v>
      </c>
      <c r="BF825" t="s">
        <v>6</v>
      </c>
      <c r="BG825" t="s">
        <v>6</v>
      </c>
      <c r="BH825">
        <v>0</v>
      </c>
      <c r="BI825">
        <v>1</v>
      </c>
      <c r="BJ825" t="s">
        <v>474</v>
      </c>
      <c r="BM825">
        <v>10001</v>
      </c>
      <c r="BN825">
        <v>0</v>
      </c>
      <c r="BO825" t="s">
        <v>6</v>
      </c>
      <c r="BP825">
        <v>0</v>
      </c>
      <c r="BQ825">
        <v>2</v>
      </c>
      <c r="BR825">
        <v>0</v>
      </c>
      <c r="BS825">
        <v>1</v>
      </c>
      <c r="BT825">
        <v>1</v>
      </c>
      <c r="BU825">
        <v>1</v>
      </c>
      <c r="BV825">
        <v>1</v>
      </c>
      <c r="BW825">
        <v>1</v>
      </c>
      <c r="BX825">
        <v>1</v>
      </c>
      <c r="BY825" t="s">
        <v>6</v>
      </c>
      <c r="BZ825">
        <v>118</v>
      </c>
      <c r="CA825">
        <v>63</v>
      </c>
      <c r="CF825">
        <v>0</v>
      </c>
      <c r="CG825">
        <v>0</v>
      </c>
      <c r="CM825">
        <v>0</v>
      </c>
      <c r="CN825" t="s">
        <v>1470</v>
      </c>
      <c r="CO825">
        <v>0</v>
      </c>
      <c r="CP825">
        <f t="shared" si="924"/>
        <v>346.81</v>
      </c>
      <c r="CQ825">
        <f t="shared" si="925"/>
        <v>8298.35</v>
      </c>
      <c r="CR825">
        <f t="shared" si="926"/>
        <v>319.01</v>
      </c>
      <c r="CS825">
        <f t="shared" si="927"/>
        <v>62.9</v>
      </c>
      <c r="CT825">
        <f t="shared" si="928"/>
        <v>1464.63</v>
      </c>
      <c r="CU825">
        <f t="shared" si="929"/>
        <v>0</v>
      </c>
      <c r="CV825">
        <f t="shared" si="930"/>
        <v>167.57799999999997</v>
      </c>
      <c r="CW825">
        <f t="shared" si="931"/>
        <v>5.2875000000000005</v>
      </c>
      <c r="CX825">
        <f t="shared" si="932"/>
        <v>0</v>
      </c>
      <c r="CY825">
        <f t="shared" si="933"/>
        <v>55.692400000000006</v>
      </c>
      <c r="CZ825">
        <f t="shared" si="934"/>
        <v>28.371600000000004</v>
      </c>
      <c r="DC825" t="s">
        <v>6</v>
      </c>
      <c r="DD825" t="s">
        <v>6</v>
      </c>
      <c r="DE825" t="s">
        <v>102</v>
      </c>
      <c r="DF825" t="s">
        <v>102</v>
      </c>
      <c r="DG825" t="s">
        <v>103</v>
      </c>
      <c r="DH825" t="s">
        <v>6</v>
      </c>
      <c r="DI825" t="s">
        <v>103</v>
      </c>
      <c r="DJ825" t="s">
        <v>102</v>
      </c>
      <c r="DK825" t="s">
        <v>6</v>
      </c>
      <c r="DL825" t="s">
        <v>6</v>
      </c>
      <c r="DM825" t="s">
        <v>6</v>
      </c>
      <c r="DN825">
        <v>0</v>
      </c>
      <c r="DO825">
        <v>0</v>
      </c>
      <c r="DP825">
        <v>1</v>
      </c>
      <c r="DQ825">
        <v>1</v>
      </c>
      <c r="DU825">
        <v>1005</v>
      </c>
      <c r="DV825" t="s">
        <v>32</v>
      </c>
      <c r="DW825" t="s">
        <v>32</v>
      </c>
      <c r="DX825">
        <v>100</v>
      </c>
      <c r="EE825">
        <v>27029023</v>
      </c>
      <c r="EF825">
        <v>2</v>
      </c>
      <c r="EG825" t="s">
        <v>23</v>
      </c>
      <c r="EH825">
        <v>0</v>
      </c>
      <c r="EI825" t="s">
        <v>6</v>
      </c>
      <c r="EJ825">
        <v>1</v>
      </c>
      <c r="EK825">
        <v>10001</v>
      </c>
      <c r="EL825" t="s">
        <v>475</v>
      </c>
      <c r="EM825" t="s">
        <v>476</v>
      </c>
      <c r="EO825" t="s">
        <v>106</v>
      </c>
      <c r="EQ825">
        <v>0</v>
      </c>
      <c r="ER825">
        <v>9827.15</v>
      </c>
      <c r="ES825">
        <v>8298.35</v>
      </c>
      <c r="ET825">
        <v>255.21</v>
      </c>
      <c r="EU825">
        <v>50.32</v>
      </c>
      <c r="EV825">
        <v>1273.5899999999999</v>
      </c>
      <c r="EW825">
        <v>145.72</v>
      </c>
      <c r="EX825">
        <v>4.2300000000000004</v>
      </c>
      <c r="EY825">
        <v>0</v>
      </c>
      <c r="FQ825">
        <v>0</v>
      </c>
      <c r="FR825">
        <f t="shared" si="935"/>
        <v>0</v>
      </c>
      <c r="FS825">
        <v>0</v>
      </c>
      <c r="FT825" t="s">
        <v>27</v>
      </c>
      <c r="FU825" t="s">
        <v>28</v>
      </c>
      <c r="FX825">
        <v>106.2</v>
      </c>
      <c r="FY825">
        <v>53.55</v>
      </c>
      <c r="GA825" t="s">
        <v>6</v>
      </c>
      <c r="GD825">
        <v>0</v>
      </c>
      <c r="GF825">
        <v>1452579699</v>
      </c>
      <c r="GG825">
        <v>2</v>
      </c>
      <c r="GH825">
        <v>1</v>
      </c>
      <c r="GI825">
        <v>-2</v>
      </c>
      <c r="GJ825">
        <v>0</v>
      </c>
      <c r="GK825">
        <f>ROUND(R825*(S12)/100,2)</f>
        <v>0</v>
      </c>
      <c r="GL825">
        <f t="shared" si="936"/>
        <v>0</v>
      </c>
      <c r="GM825">
        <f t="shared" si="937"/>
        <v>430.87</v>
      </c>
      <c r="GN825">
        <f t="shared" si="938"/>
        <v>430.87</v>
      </c>
      <c r="GO825">
        <f t="shared" si="939"/>
        <v>0</v>
      </c>
      <c r="GP825">
        <f t="shared" si="940"/>
        <v>0</v>
      </c>
      <c r="GR825">
        <v>0</v>
      </c>
      <c r="GS825">
        <v>0</v>
      </c>
      <c r="GT825">
        <v>0</v>
      </c>
      <c r="GU825" t="s">
        <v>6</v>
      </c>
      <c r="GV825">
        <f t="shared" si="941"/>
        <v>0</v>
      </c>
      <c r="GW825">
        <v>1</v>
      </c>
      <c r="GX825">
        <f t="shared" si="942"/>
        <v>0</v>
      </c>
      <c r="HA825">
        <v>0</v>
      </c>
      <c r="HB825">
        <v>0</v>
      </c>
      <c r="IK825">
        <v>0</v>
      </c>
    </row>
    <row r="826" spans="1:255" x14ac:dyDescent="0.2">
      <c r="A826" s="2">
        <v>18</v>
      </c>
      <c r="B826" s="2">
        <v>1</v>
      </c>
      <c r="C826" s="2">
        <v>2279</v>
      </c>
      <c r="D826" s="2"/>
      <c r="E826" s="2" t="s">
        <v>857</v>
      </c>
      <c r="F826" s="2" t="s">
        <v>478</v>
      </c>
      <c r="G826" s="2" t="s">
        <v>479</v>
      </c>
      <c r="H826" s="2" t="s">
        <v>96</v>
      </c>
      <c r="I826" s="2">
        <f>I824*J826</f>
        <v>3.44</v>
      </c>
      <c r="J826" s="2">
        <v>100</v>
      </c>
      <c r="K826" s="2"/>
      <c r="L826" s="2"/>
      <c r="M826" s="2"/>
      <c r="N826" s="2"/>
      <c r="O826" s="2">
        <f t="shared" si="910"/>
        <v>2018.28</v>
      </c>
      <c r="P826" s="2">
        <f t="shared" si="911"/>
        <v>2018.28</v>
      </c>
      <c r="Q826" s="2">
        <f t="shared" si="912"/>
        <v>0</v>
      </c>
      <c r="R826" s="2">
        <f t="shared" si="913"/>
        <v>0</v>
      </c>
      <c r="S826" s="2">
        <f t="shared" si="914"/>
        <v>0</v>
      </c>
      <c r="T826" s="2">
        <f t="shared" si="915"/>
        <v>0</v>
      </c>
      <c r="U826" s="2">
        <f t="shared" si="916"/>
        <v>0</v>
      </c>
      <c r="V826" s="2">
        <f t="shared" si="917"/>
        <v>0</v>
      </c>
      <c r="W826" s="2">
        <f t="shared" si="918"/>
        <v>0</v>
      </c>
      <c r="X826" s="2">
        <f t="shared" si="919"/>
        <v>0</v>
      </c>
      <c r="Y826" s="2">
        <f t="shared" si="920"/>
        <v>0</v>
      </c>
      <c r="Z826" s="2"/>
      <c r="AA826" s="2">
        <v>27721505</v>
      </c>
      <c r="AB826" s="2">
        <f t="shared" si="921"/>
        <v>586.71</v>
      </c>
      <c r="AC826" s="2">
        <f t="shared" si="907"/>
        <v>586.71</v>
      </c>
      <c r="AD826" s="2">
        <f>ROUND((((ET826)-(EU826))+AE826),2)</f>
        <v>0</v>
      </c>
      <c r="AE826" s="2">
        <f>ROUND((EU826),2)</f>
        <v>0</v>
      </c>
      <c r="AF826" s="2">
        <f>ROUND((EV826),2)</f>
        <v>0</v>
      </c>
      <c r="AG826" s="2">
        <f t="shared" si="922"/>
        <v>0</v>
      </c>
      <c r="AH826" s="2">
        <f>(EW826)</f>
        <v>0</v>
      </c>
      <c r="AI826" s="2">
        <f>(EX826)</f>
        <v>0</v>
      </c>
      <c r="AJ826" s="2">
        <f t="shared" si="923"/>
        <v>0</v>
      </c>
      <c r="AK826" s="2">
        <v>586.71</v>
      </c>
      <c r="AL826" s="2">
        <v>586.71</v>
      </c>
      <c r="AM826" s="2">
        <v>0</v>
      </c>
      <c r="AN826" s="2">
        <v>0</v>
      </c>
      <c r="AO826" s="2">
        <v>0</v>
      </c>
      <c r="AP826" s="2">
        <v>0</v>
      </c>
      <c r="AQ826" s="2">
        <v>0</v>
      </c>
      <c r="AR826" s="2">
        <v>0</v>
      </c>
      <c r="AS826" s="2">
        <v>0</v>
      </c>
      <c r="AT826" s="2">
        <v>106</v>
      </c>
      <c r="AU826" s="2">
        <v>54</v>
      </c>
      <c r="AV826" s="2">
        <v>1</v>
      </c>
      <c r="AW826" s="2">
        <v>1</v>
      </c>
      <c r="AX826" s="2"/>
      <c r="AY826" s="2"/>
      <c r="AZ826" s="2">
        <v>1</v>
      </c>
      <c r="BA826" s="2">
        <v>1</v>
      </c>
      <c r="BB826" s="2">
        <v>1</v>
      </c>
      <c r="BC826" s="2">
        <v>1</v>
      </c>
      <c r="BD826" s="2" t="s">
        <v>6</v>
      </c>
      <c r="BE826" s="2" t="s">
        <v>6</v>
      </c>
      <c r="BF826" s="2" t="s">
        <v>6</v>
      </c>
      <c r="BG826" s="2" t="s">
        <v>6</v>
      </c>
      <c r="BH826" s="2">
        <v>3</v>
      </c>
      <c r="BI826" s="2">
        <v>1</v>
      </c>
      <c r="BJ826" s="2" t="s">
        <v>6</v>
      </c>
      <c r="BK826" s="2"/>
      <c r="BL826" s="2"/>
      <c r="BM826" s="2">
        <v>10001</v>
      </c>
      <c r="BN826" s="2">
        <v>0</v>
      </c>
      <c r="BO826" s="2" t="s">
        <v>6</v>
      </c>
      <c r="BP826" s="2">
        <v>0</v>
      </c>
      <c r="BQ826" s="2">
        <v>2</v>
      </c>
      <c r="BR826" s="2">
        <v>0</v>
      </c>
      <c r="BS826" s="2">
        <v>1</v>
      </c>
      <c r="BT826" s="2">
        <v>1</v>
      </c>
      <c r="BU826" s="2">
        <v>1</v>
      </c>
      <c r="BV826" s="2">
        <v>1</v>
      </c>
      <c r="BW826" s="2">
        <v>1</v>
      </c>
      <c r="BX826" s="2">
        <v>1</v>
      </c>
      <c r="BY826" s="2" t="s">
        <v>6</v>
      </c>
      <c r="BZ826" s="2">
        <v>118</v>
      </c>
      <c r="CA826" s="2">
        <v>63</v>
      </c>
      <c r="CB826" s="2"/>
      <c r="CC826" s="2"/>
      <c r="CD826" s="2"/>
      <c r="CE826" s="2"/>
      <c r="CF826" s="2">
        <v>0</v>
      </c>
      <c r="CG826" s="2">
        <v>0</v>
      </c>
      <c r="CH826" s="2"/>
      <c r="CI826" s="2"/>
      <c r="CJ826" s="2"/>
      <c r="CK826" s="2"/>
      <c r="CL826" s="2"/>
      <c r="CM826" s="2">
        <v>0</v>
      </c>
      <c r="CN826" s="2" t="s">
        <v>6</v>
      </c>
      <c r="CO826" s="2">
        <v>0</v>
      </c>
      <c r="CP826" s="2">
        <f t="shared" si="924"/>
        <v>2018.28</v>
      </c>
      <c r="CQ826" s="2">
        <f t="shared" si="925"/>
        <v>586.71</v>
      </c>
      <c r="CR826" s="2">
        <f t="shared" si="926"/>
        <v>0</v>
      </c>
      <c r="CS826" s="2">
        <f t="shared" si="927"/>
        <v>0</v>
      </c>
      <c r="CT826" s="2">
        <f t="shared" si="928"/>
        <v>0</v>
      </c>
      <c r="CU826" s="2">
        <f t="shared" si="929"/>
        <v>0</v>
      </c>
      <c r="CV826" s="2">
        <f t="shared" si="930"/>
        <v>0</v>
      </c>
      <c r="CW826" s="2">
        <f t="shared" si="931"/>
        <v>0</v>
      </c>
      <c r="CX826" s="2">
        <f t="shared" si="932"/>
        <v>0</v>
      </c>
      <c r="CY826" s="2">
        <f t="shared" si="933"/>
        <v>0</v>
      </c>
      <c r="CZ826" s="2">
        <f t="shared" si="934"/>
        <v>0</v>
      </c>
      <c r="DA826" s="2"/>
      <c r="DB826" s="2"/>
      <c r="DC826" s="2" t="s">
        <v>6</v>
      </c>
      <c r="DD826" s="2" t="s">
        <v>6</v>
      </c>
      <c r="DE826" s="2" t="s">
        <v>6</v>
      </c>
      <c r="DF826" s="2" t="s">
        <v>6</v>
      </c>
      <c r="DG826" s="2" t="s">
        <v>6</v>
      </c>
      <c r="DH826" s="2" t="s">
        <v>6</v>
      </c>
      <c r="DI826" s="2" t="s">
        <v>6</v>
      </c>
      <c r="DJ826" s="2" t="s">
        <v>6</v>
      </c>
      <c r="DK826" s="2" t="s">
        <v>6</v>
      </c>
      <c r="DL826" s="2" t="s">
        <v>6</v>
      </c>
      <c r="DM826" s="2" t="s">
        <v>6</v>
      </c>
      <c r="DN826" s="2">
        <v>0</v>
      </c>
      <c r="DO826" s="2">
        <v>0</v>
      </c>
      <c r="DP826" s="2">
        <v>1</v>
      </c>
      <c r="DQ826" s="2">
        <v>1</v>
      </c>
      <c r="DR826" s="2"/>
      <c r="DS826" s="2"/>
      <c r="DT826" s="2"/>
      <c r="DU826" s="2">
        <v>1005</v>
      </c>
      <c r="DV826" s="2" t="s">
        <v>96</v>
      </c>
      <c r="DW826" s="2" t="s">
        <v>96</v>
      </c>
      <c r="DX826" s="2">
        <v>1</v>
      </c>
      <c r="DY826" s="2"/>
      <c r="DZ826" s="2"/>
      <c r="EA826" s="2"/>
      <c r="EB826" s="2"/>
      <c r="EC826" s="2"/>
      <c r="ED826" s="2"/>
      <c r="EE826" s="2">
        <v>27029023</v>
      </c>
      <c r="EF826" s="2">
        <v>2</v>
      </c>
      <c r="EG826" s="2" t="s">
        <v>23</v>
      </c>
      <c r="EH826" s="2">
        <v>0</v>
      </c>
      <c r="EI826" s="2" t="s">
        <v>6</v>
      </c>
      <c r="EJ826" s="2">
        <v>1</v>
      </c>
      <c r="EK826" s="2">
        <v>10001</v>
      </c>
      <c r="EL826" s="2" t="s">
        <v>475</v>
      </c>
      <c r="EM826" s="2" t="s">
        <v>476</v>
      </c>
      <c r="EN826" s="2"/>
      <c r="EO826" s="2" t="s">
        <v>6</v>
      </c>
      <c r="EP826" s="2"/>
      <c r="EQ826" s="2">
        <v>0</v>
      </c>
      <c r="ER826" s="2">
        <v>586.71</v>
      </c>
      <c r="ES826" s="2">
        <v>586.71</v>
      </c>
      <c r="ET826" s="2">
        <v>0</v>
      </c>
      <c r="EU826" s="2">
        <v>0</v>
      </c>
      <c r="EV826" s="2">
        <v>0</v>
      </c>
      <c r="EW826" s="2">
        <v>0</v>
      </c>
      <c r="EX826" s="2">
        <v>0</v>
      </c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>
        <v>0</v>
      </c>
      <c r="FR826" s="2">
        <f t="shared" si="935"/>
        <v>0</v>
      </c>
      <c r="FS826" s="2">
        <v>0</v>
      </c>
      <c r="FT826" s="2" t="s">
        <v>27</v>
      </c>
      <c r="FU826" s="2" t="s">
        <v>28</v>
      </c>
      <c r="FV826" s="2"/>
      <c r="FW826" s="2"/>
      <c r="FX826" s="2">
        <v>106.2</v>
      </c>
      <c r="FY826" s="2">
        <v>53.55</v>
      </c>
      <c r="FZ826" s="2"/>
      <c r="GA826" s="2" t="s">
        <v>6</v>
      </c>
      <c r="GB826" s="2"/>
      <c r="GC826" s="2"/>
      <c r="GD826" s="2">
        <v>0</v>
      </c>
      <c r="GE826" s="2"/>
      <c r="GF826" s="2">
        <v>1051178621</v>
      </c>
      <c r="GG826" s="2">
        <v>2</v>
      </c>
      <c r="GH826" s="2">
        <v>4</v>
      </c>
      <c r="GI826" s="2">
        <v>-2</v>
      </c>
      <c r="GJ826" s="2">
        <v>0</v>
      </c>
      <c r="GK826" s="2">
        <f>ROUND(R826*(R12)/100,2)</f>
        <v>0</v>
      </c>
      <c r="GL826" s="2">
        <f t="shared" si="936"/>
        <v>0</v>
      </c>
      <c r="GM826" s="2">
        <f t="shared" si="937"/>
        <v>2018.28</v>
      </c>
      <c r="GN826" s="2">
        <f t="shared" si="938"/>
        <v>2018.28</v>
      </c>
      <c r="GO826" s="2">
        <f t="shared" si="939"/>
        <v>0</v>
      </c>
      <c r="GP826" s="2">
        <f t="shared" si="940"/>
        <v>0</v>
      </c>
      <c r="GQ826" s="2"/>
      <c r="GR826" s="2">
        <v>0</v>
      </c>
      <c r="GS826" s="2">
        <v>2</v>
      </c>
      <c r="GT826" s="2">
        <v>0</v>
      </c>
      <c r="GU826" s="2" t="s">
        <v>6</v>
      </c>
      <c r="GV826" s="2">
        <f t="shared" si="941"/>
        <v>0</v>
      </c>
      <c r="GW826" s="2">
        <v>1</v>
      </c>
      <c r="GX826" s="2">
        <f t="shared" si="942"/>
        <v>0</v>
      </c>
      <c r="GY826" s="2"/>
      <c r="GZ826" s="2"/>
      <c r="HA826" s="2">
        <v>0</v>
      </c>
      <c r="HB826" s="2">
        <v>0</v>
      </c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>
        <v>0</v>
      </c>
      <c r="IL826" s="2"/>
      <c r="IM826" s="2"/>
      <c r="IN826" s="2"/>
      <c r="IO826" s="2"/>
      <c r="IP826" s="2"/>
      <c r="IQ826" s="2"/>
      <c r="IR826" s="2"/>
      <c r="IS826" s="2"/>
      <c r="IT826" s="2"/>
      <c r="IU826" s="2"/>
    </row>
    <row r="827" spans="1:255" x14ac:dyDescent="0.2">
      <c r="A827">
        <v>18</v>
      </c>
      <c r="B827">
        <v>1</v>
      </c>
      <c r="C827">
        <v>2290</v>
      </c>
      <c r="E827" t="s">
        <v>857</v>
      </c>
      <c r="F827" t="s">
        <v>478</v>
      </c>
      <c r="G827" t="s">
        <v>479</v>
      </c>
      <c r="H827" t="s">
        <v>96</v>
      </c>
      <c r="I827">
        <f>I825*J827</f>
        <v>3.44</v>
      </c>
      <c r="J827">
        <v>100</v>
      </c>
      <c r="O827">
        <f t="shared" si="910"/>
        <v>2018.28</v>
      </c>
      <c r="P827">
        <f t="shared" si="911"/>
        <v>2018.28</v>
      </c>
      <c r="Q827">
        <f t="shared" si="912"/>
        <v>0</v>
      </c>
      <c r="R827">
        <f t="shared" si="913"/>
        <v>0</v>
      </c>
      <c r="S827">
        <f t="shared" si="914"/>
        <v>0</v>
      </c>
      <c r="T827">
        <f t="shared" si="915"/>
        <v>0</v>
      </c>
      <c r="U827">
        <f t="shared" si="916"/>
        <v>0</v>
      </c>
      <c r="V827">
        <f t="shared" si="917"/>
        <v>0</v>
      </c>
      <c r="W827">
        <f t="shared" si="918"/>
        <v>0</v>
      </c>
      <c r="X827">
        <f t="shared" si="919"/>
        <v>0</v>
      </c>
      <c r="Y827">
        <f t="shared" si="920"/>
        <v>0</v>
      </c>
      <c r="AA827">
        <v>27721504</v>
      </c>
      <c r="AB827">
        <f t="shared" si="921"/>
        <v>586.71</v>
      </c>
      <c r="AC827">
        <f t="shared" si="907"/>
        <v>586.71</v>
      </c>
      <c r="AD827">
        <f>ROUND((((ET827)-(EU827))+AE827),2)</f>
        <v>0</v>
      </c>
      <c r="AE827">
        <f>ROUND((EU827),2)</f>
        <v>0</v>
      </c>
      <c r="AF827">
        <f>ROUND((EV827),2)</f>
        <v>0</v>
      </c>
      <c r="AG827">
        <f t="shared" si="922"/>
        <v>0</v>
      </c>
      <c r="AH827">
        <f>(EW827)</f>
        <v>0</v>
      </c>
      <c r="AI827">
        <f>(EX827)</f>
        <v>0</v>
      </c>
      <c r="AJ827">
        <f t="shared" si="923"/>
        <v>0</v>
      </c>
      <c r="AK827">
        <v>586.71</v>
      </c>
      <c r="AL827">
        <v>586.71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106</v>
      </c>
      <c r="AU827">
        <v>54</v>
      </c>
      <c r="AV827">
        <v>1</v>
      </c>
      <c r="AW827">
        <v>1</v>
      </c>
      <c r="AZ827">
        <v>1</v>
      </c>
      <c r="BA827">
        <v>1</v>
      </c>
      <c r="BB827">
        <v>1</v>
      </c>
      <c r="BC827">
        <v>1</v>
      </c>
      <c r="BD827" t="s">
        <v>6</v>
      </c>
      <c r="BE827" t="s">
        <v>6</v>
      </c>
      <c r="BF827" t="s">
        <v>6</v>
      </c>
      <c r="BG827" t="s">
        <v>6</v>
      </c>
      <c r="BH827">
        <v>3</v>
      </c>
      <c r="BI827">
        <v>1</v>
      </c>
      <c r="BJ827" t="s">
        <v>6</v>
      </c>
      <c r="BM827">
        <v>10001</v>
      </c>
      <c r="BN827">
        <v>0</v>
      </c>
      <c r="BO827" t="s">
        <v>6</v>
      </c>
      <c r="BP827">
        <v>0</v>
      </c>
      <c r="BQ827">
        <v>2</v>
      </c>
      <c r="BR827">
        <v>0</v>
      </c>
      <c r="BS827">
        <v>1</v>
      </c>
      <c r="BT827">
        <v>1</v>
      </c>
      <c r="BU827">
        <v>1</v>
      </c>
      <c r="BV827">
        <v>1</v>
      </c>
      <c r="BW827">
        <v>1</v>
      </c>
      <c r="BX827">
        <v>1</v>
      </c>
      <c r="BY827" t="s">
        <v>6</v>
      </c>
      <c r="BZ827">
        <v>118</v>
      </c>
      <c r="CA827">
        <v>63</v>
      </c>
      <c r="CF827">
        <v>0</v>
      </c>
      <c r="CG827">
        <v>0</v>
      </c>
      <c r="CM827">
        <v>0</v>
      </c>
      <c r="CN827" t="s">
        <v>6</v>
      </c>
      <c r="CO827">
        <v>0</v>
      </c>
      <c r="CP827">
        <f t="shared" si="924"/>
        <v>2018.28</v>
      </c>
      <c r="CQ827">
        <f t="shared" si="925"/>
        <v>586.71</v>
      </c>
      <c r="CR827">
        <f t="shared" si="926"/>
        <v>0</v>
      </c>
      <c r="CS827">
        <f t="shared" si="927"/>
        <v>0</v>
      </c>
      <c r="CT827">
        <f t="shared" si="928"/>
        <v>0</v>
      </c>
      <c r="CU827">
        <f t="shared" si="929"/>
        <v>0</v>
      </c>
      <c r="CV827">
        <f t="shared" si="930"/>
        <v>0</v>
      </c>
      <c r="CW827">
        <f t="shared" si="931"/>
        <v>0</v>
      </c>
      <c r="CX827">
        <f t="shared" si="932"/>
        <v>0</v>
      </c>
      <c r="CY827">
        <f t="shared" si="933"/>
        <v>0</v>
      </c>
      <c r="CZ827">
        <f t="shared" si="934"/>
        <v>0</v>
      </c>
      <c r="DC827" t="s">
        <v>6</v>
      </c>
      <c r="DD827" t="s">
        <v>6</v>
      </c>
      <c r="DE827" t="s">
        <v>6</v>
      </c>
      <c r="DF827" t="s">
        <v>6</v>
      </c>
      <c r="DG827" t="s">
        <v>6</v>
      </c>
      <c r="DH827" t="s">
        <v>6</v>
      </c>
      <c r="DI827" t="s">
        <v>6</v>
      </c>
      <c r="DJ827" t="s">
        <v>6</v>
      </c>
      <c r="DK827" t="s">
        <v>6</v>
      </c>
      <c r="DL827" t="s">
        <v>6</v>
      </c>
      <c r="DM827" t="s">
        <v>6</v>
      </c>
      <c r="DN827">
        <v>0</v>
      </c>
      <c r="DO827">
        <v>0</v>
      </c>
      <c r="DP827">
        <v>1</v>
      </c>
      <c r="DQ827">
        <v>1</v>
      </c>
      <c r="DU827">
        <v>1005</v>
      </c>
      <c r="DV827" t="s">
        <v>96</v>
      </c>
      <c r="DW827" t="s">
        <v>96</v>
      </c>
      <c r="DX827">
        <v>1</v>
      </c>
      <c r="EE827">
        <v>27029023</v>
      </c>
      <c r="EF827">
        <v>2</v>
      </c>
      <c r="EG827" t="s">
        <v>23</v>
      </c>
      <c r="EH827">
        <v>0</v>
      </c>
      <c r="EI827" t="s">
        <v>6</v>
      </c>
      <c r="EJ827">
        <v>1</v>
      </c>
      <c r="EK827">
        <v>10001</v>
      </c>
      <c r="EL827" t="s">
        <v>475</v>
      </c>
      <c r="EM827" t="s">
        <v>476</v>
      </c>
      <c r="EO827" t="s">
        <v>6</v>
      </c>
      <c r="EQ827">
        <v>0</v>
      </c>
      <c r="ER827">
        <v>586.71</v>
      </c>
      <c r="ES827">
        <v>586.71</v>
      </c>
      <c r="ET827">
        <v>0</v>
      </c>
      <c r="EU827">
        <v>0</v>
      </c>
      <c r="EV827">
        <v>0</v>
      </c>
      <c r="EW827">
        <v>0</v>
      </c>
      <c r="EX827">
        <v>0</v>
      </c>
      <c r="EZ827">
        <v>5</v>
      </c>
      <c r="FC827">
        <v>1</v>
      </c>
      <c r="FD827">
        <v>18</v>
      </c>
      <c r="FF827">
        <v>692.32</v>
      </c>
      <c r="FQ827">
        <v>0</v>
      </c>
      <c r="FR827">
        <f t="shared" si="935"/>
        <v>0</v>
      </c>
      <c r="FS827">
        <v>0</v>
      </c>
      <c r="FT827" t="s">
        <v>27</v>
      </c>
      <c r="FU827" t="s">
        <v>28</v>
      </c>
      <c r="FX827">
        <v>106.2</v>
      </c>
      <c r="FY827">
        <v>53.55</v>
      </c>
      <c r="GA827" t="s">
        <v>480</v>
      </c>
      <c r="GD827">
        <v>0</v>
      </c>
      <c r="GF827">
        <v>1051178621</v>
      </c>
      <c r="GG827">
        <v>2</v>
      </c>
      <c r="GH827">
        <v>3</v>
      </c>
      <c r="GI827">
        <v>-2</v>
      </c>
      <c r="GJ827">
        <v>0</v>
      </c>
      <c r="GK827">
        <f>ROUND(R827*(S12)/100,2)</f>
        <v>0</v>
      </c>
      <c r="GL827">
        <f t="shared" si="936"/>
        <v>0</v>
      </c>
      <c r="GM827">
        <f t="shared" si="937"/>
        <v>2018.28</v>
      </c>
      <c r="GN827">
        <f t="shared" si="938"/>
        <v>2018.28</v>
      </c>
      <c r="GO827">
        <f t="shared" si="939"/>
        <v>0</v>
      </c>
      <c r="GP827">
        <f t="shared" si="940"/>
        <v>0</v>
      </c>
      <c r="GR827">
        <v>1</v>
      </c>
      <c r="GS827">
        <v>1</v>
      </c>
      <c r="GT827">
        <v>0</v>
      </c>
      <c r="GU827" t="s">
        <v>6</v>
      </c>
      <c r="GV827">
        <f t="shared" si="941"/>
        <v>0</v>
      </c>
      <c r="GW827">
        <v>1</v>
      </c>
      <c r="GX827">
        <f t="shared" si="942"/>
        <v>0</v>
      </c>
      <c r="HA827">
        <v>0</v>
      </c>
      <c r="HB827">
        <v>0</v>
      </c>
      <c r="IK827">
        <v>0</v>
      </c>
    </row>
    <row r="828" spans="1:255" x14ac:dyDescent="0.2">
      <c r="A828" s="2">
        <v>17</v>
      </c>
      <c r="B828" s="2">
        <v>1</v>
      </c>
      <c r="C828" s="2">
        <f>ROW(SmtRes!A2297)</f>
        <v>2297</v>
      </c>
      <c r="D828" s="2">
        <f>ROW(EtalonRes!A2293)</f>
        <v>2293</v>
      </c>
      <c r="E828" s="2" t="s">
        <v>858</v>
      </c>
      <c r="F828" s="2" t="s">
        <v>495</v>
      </c>
      <c r="G828" s="2" t="s">
        <v>496</v>
      </c>
      <c r="H828" s="2" t="s">
        <v>18</v>
      </c>
      <c r="I828" s="2">
        <f>ROUND(1.9/100,9)</f>
        <v>1.9E-2</v>
      </c>
      <c r="J828" s="2">
        <v>0</v>
      </c>
      <c r="K828" s="2"/>
      <c r="L828" s="2"/>
      <c r="M828" s="2"/>
      <c r="N828" s="2"/>
      <c r="O828" s="2">
        <f t="shared" si="910"/>
        <v>123.76</v>
      </c>
      <c r="P828" s="2">
        <f t="shared" si="911"/>
        <v>119.26</v>
      </c>
      <c r="Q828" s="2">
        <f t="shared" si="912"/>
        <v>0.52</v>
      </c>
      <c r="R828" s="2">
        <f t="shared" si="913"/>
        <v>0.11</v>
      </c>
      <c r="S828" s="2">
        <f t="shared" si="914"/>
        <v>3.98</v>
      </c>
      <c r="T828" s="2">
        <f t="shared" si="915"/>
        <v>0</v>
      </c>
      <c r="U828" s="2">
        <f t="shared" si="916"/>
        <v>0.46715299999999993</v>
      </c>
      <c r="V828" s="2">
        <f t="shared" si="917"/>
        <v>8.7875000000000002E-3</v>
      </c>
      <c r="W828" s="2">
        <f t="shared" si="918"/>
        <v>0</v>
      </c>
      <c r="X828" s="2">
        <f t="shared" si="919"/>
        <v>4.34</v>
      </c>
      <c r="Y828" s="2">
        <f t="shared" si="920"/>
        <v>2.21</v>
      </c>
      <c r="Z828" s="2"/>
      <c r="AA828" s="2">
        <v>27721505</v>
      </c>
      <c r="AB828" s="2">
        <f t="shared" ref="AB828:AB831" si="952">ROUND((AC828+AD828+AF828),2)</f>
        <v>6514.01</v>
      </c>
      <c r="AC828" s="2">
        <f t="shared" si="907"/>
        <v>6276.9</v>
      </c>
      <c r="AD828" s="2">
        <f>ROUND(((((ET828*1.25))-((EU828*1.25)))+AE828),2)</f>
        <v>27.38</v>
      </c>
      <c r="AE828" s="2">
        <f>ROUND(((EU828*1.25)),2)</f>
        <v>5.54</v>
      </c>
      <c r="AF828" s="2">
        <f>ROUND(((EV828*1.15)),2)</f>
        <v>209.73</v>
      </c>
      <c r="AG828" s="2">
        <f t="shared" si="922"/>
        <v>0</v>
      </c>
      <c r="AH828" s="2">
        <f>((EW828*1.15))</f>
        <v>24.586999999999996</v>
      </c>
      <c r="AI828" s="2">
        <f>((EX828*1.25))</f>
        <v>0.46250000000000002</v>
      </c>
      <c r="AJ828" s="2">
        <f t="shared" si="923"/>
        <v>0</v>
      </c>
      <c r="AK828" s="2">
        <v>6481.17</v>
      </c>
      <c r="AL828" s="2">
        <v>6276.9</v>
      </c>
      <c r="AM828" s="2">
        <v>21.9</v>
      </c>
      <c r="AN828" s="2">
        <v>4.43</v>
      </c>
      <c r="AO828" s="2">
        <v>182.37</v>
      </c>
      <c r="AP828" s="2">
        <v>0</v>
      </c>
      <c r="AQ828" s="2">
        <v>21.38</v>
      </c>
      <c r="AR828" s="2">
        <v>0.37</v>
      </c>
      <c r="AS828" s="2">
        <v>0</v>
      </c>
      <c r="AT828" s="2">
        <v>106</v>
      </c>
      <c r="AU828" s="2">
        <v>54</v>
      </c>
      <c r="AV828" s="2">
        <v>1</v>
      </c>
      <c r="AW828" s="2">
        <v>1</v>
      </c>
      <c r="AX828" s="2"/>
      <c r="AY828" s="2"/>
      <c r="AZ828" s="2">
        <v>1</v>
      </c>
      <c r="BA828" s="2">
        <v>1</v>
      </c>
      <c r="BB828" s="2">
        <v>1</v>
      </c>
      <c r="BC828" s="2">
        <v>1</v>
      </c>
      <c r="BD828" s="2" t="s">
        <v>6</v>
      </c>
      <c r="BE828" s="2" t="s">
        <v>6</v>
      </c>
      <c r="BF828" s="2" t="s">
        <v>6</v>
      </c>
      <c r="BG828" s="2" t="s">
        <v>6</v>
      </c>
      <c r="BH828" s="2">
        <v>0</v>
      </c>
      <c r="BI828" s="2">
        <v>1</v>
      </c>
      <c r="BJ828" s="2" t="s">
        <v>497</v>
      </c>
      <c r="BK828" s="2"/>
      <c r="BL828" s="2"/>
      <c r="BM828" s="2">
        <v>10001</v>
      </c>
      <c r="BN828" s="2">
        <v>0</v>
      </c>
      <c r="BO828" s="2" t="s">
        <v>6</v>
      </c>
      <c r="BP828" s="2">
        <v>0</v>
      </c>
      <c r="BQ828" s="2">
        <v>2</v>
      </c>
      <c r="BR828" s="2">
        <v>0</v>
      </c>
      <c r="BS828" s="2">
        <v>1</v>
      </c>
      <c r="BT828" s="2">
        <v>1</v>
      </c>
      <c r="BU828" s="2">
        <v>1</v>
      </c>
      <c r="BV828" s="2">
        <v>1</v>
      </c>
      <c r="BW828" s="2">
        <v>1</v>
      </c>
      <c r="BX828" s="2">
        <v>1</v>
      </c>
      <c r="BY828" s="2" t="s">
        <v>6</v>
      </c>
      <c r="BZ828" s="2">
        <v>118</v>
      </c>
      <c r="CA828" s="2">
        <v>63</v>
      </c>
      <c r="CB828" s="2"/>
      <c r="CC828" s="2"/>
      <c r="CD828" s="2"/>
      <c r="CE828" s="2"/>
      <c r="CF828" s="2">
        <v>0</v>
      </c>
      <c r="CG828" s="2">
        <v>0</v>
      </c>
      <c r="CH828" s="2"/>
      <c r="CI828" s="2"/>
      <c r="CJ828" s="2"/>
      <c r="CK828" s="2"/>
      <c r="CL828" s="2"/>
      <c r="CM828" s="2">
        <v>0</v>
      </c>
      <c r="CN828" s="2" t="s">
        <v>1470</v>
      </c>
      <c r="CO828" s="2">
        <v>0</v>
      </c>
      <c r="CP828" s="2">
        <f t="shared" si="924"/>
        <v>123.76</v>
      </c>
      <c r="CQ828" s="2">
        <f t="shared" si="925"/>
        <v>6276.9</v>
      </c>
      <c r="CR828" s="2">
        <f t="shared" si="926"/>
        <v>27.38</v>
      </c>
      <c r="CS828" s="2">
        <f t="shared" si="927"/>
        <v>5.54</v>
      </c>
      <c r="CT828" s="2">
        <f t="shared" si="928"/>
        <v>209.73</v>
      </c>
      <c r="CU828" s="2">
        <f t="shared" si="929"/>
        <v>0</v>
      </c>
      <c r="CV828" s="2">
        <f t="shared" si="930"/>
        <v>24.586999999999996</v>
      </c>
      <c r="CW828" s="2">
        <f t="shared" si="931"/>
        <v>0.46250000000000002</v>
      </c>
      <c r="CX828" s="2">
        <f t="shared" si="932"/>
        <v>0</v>
      </c>
      <c r="CY828" s="2">
        <f t="shared" si="933"/>
        <v>4.3353999999999999</v>
      </c>
      <c r="CZ828" s="2">
        <f t="shared" si="934"/>
        <v>2.2085999999999997</v>
      </c>
      <c r="DA828" s="2"/>
      <c r="DB828" s="2"/>
      <c r="DC828" s="2" t="s">
        <v>6</v>
      </c>
      <c r="DD828" s="2" t="s">
        <v>6</v>
      </c>
      <c r="DE828" s="2" t="s">
        <v>102</v>
      </c>
      <c r="DF828" s="2" t="s">
        <v>102</v>
      </c>
      <c r="DG828" s="2" t="s">
        <v>103</v>
      </c>
      <c r="DH828" s="2" t="s">
        <v>6</v>
      </c>
      <c r="DI828" s="2" t="s">
        <v>103</v>
      </c>
      <c r="DJ828" s="2" t="s">
        <v>102</v>
      </c>
      <c r="DK828" s="2" t="s">
        <v>6</v>
      </c>
      <c r="DL828" s="2" t="s">
        <v>6</v>
      </c>
      <c r="DM828" s="2" t="s">
        <v>6</v>
      </c>
      <c r="DN828" s="2">
        <v>0</v>
      </c>
      <c r="DO828" s="2">
        <v>0</v>
      </c>
      <c r="DP828" s="2">
        <v>1</v>
      </c>
      <c r="DQ828" s="2">
        <v>1</v>
      </c>
      <c r="DR828" s="2"/>
      <c r="DS828" s="2"/>
      <c r="DT828" s="2"/>
      <c r="DU828" s="2">
        <v>1003</v>
      </c>
      <c r="DV828" s="2" t="s">
        <v>18</v>
      </c>
      <c r="DW828" s="2" t="s">
        <v>18</v>
      </c>
      <c r="DX828" s="2">
        <v>100</v>
      </c>
      <c r="DY828" s="2"/>
      <c r="DZ828" s="2"/>
      <c r="EA828" s="2"/>
      <c r="EB828" s="2"/>
      <c r="EC828" s="2"/>
      <c r="ED828" s="2"/>
      <c r="EE828" s="2">
        <v>27029023</v>
      </c>
      <c r="EF828" s="2">
        <v>2</v>
      </c>
      <c r="EG828" s="2" t="s">
        <v>23</v>
      </c>
      <c r="EH828" s="2">
        <v>0</v>
      </c>
      <c r="EI828" s="2" t="s">
        <v>6</v>
      </c>
      <c r="EJ828" s="2">
        <v>1</v>
      </c>
      <c r="EK828" s="2">
        <v>10001</v>
      </c>
      <c r="EL828" s="2" t="s">
        <v>475</v>
      </c>
      <c r="EM828" s="2" t="s">
        <v>476</v>
      </c>
      <c r="EN828" s="2"/>
      <c r="EO828" s="2" t="s">
        <v>106</v>
      </c>
      <c r="EP828" s="2"/>
      <c r="EQ828" s="2">
        <v>0</v>
      </c>
      <c r="ER828" s="2">
        <v>6481.17</v>
      </c>
      <c r="ES828" s="2">
        <v>6276.9</v>
      </c>
      <c r="ET828" s="2">
        <v>21.9</v>
      </c>
      <c r="EU828" s="2">
        <v>4.43</v>
      </c>
      <c r="EV828" s="2">
        <v>182.37</v>
      </c>
      <c r="EW828" s="2">
        <v>21.38</v>
      </c>
      <c r="EX828" s="2">
        <v>0.37</v>
      </c>
      <c r="EY828" s="2">
        <v>0</v>
      </c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>
        <v>0</v>
      </c>
      <c r="FR828" s="2">
        <f t="shared" si="935"/>
        <v>0</v>
      </c>
      <c r="FS828" s="2">
        <v>0</v>
      </c>
      <c r="FT828" s="2" t="s">
        <v>27</v>
      </c>
      <c r="FU828" s="2" t="s">
        <v>28</v>
      </c>
      <c r="FV828" s="2"/>
      <c r="FW828" s="2"/>
      <c r="FX828" s="2">
        <v>106.2</v>
      </c>
      <c r="FY828" s="2">
        <v>53.55</v>
      </c>
      <c r="FZ828" s="2"/>
      <c r="GA828" s="2" t="s">
        <v>6</v>
      </c>
      <c r="GB828" s="2"/>
      <c r="GC828" s="2"/>
      <c r="GD828" s="2">
        <v>0</v>
      </c>
      <c r="GE828" s="2"/>
      <c r="GF828" s="2">
        <v>-1968498593</v>
      </c>
      <c r="GG828" s="2">
        <v>2</v>
      </c>
      <c r="GH828" s="2">
        <v>1</v>
      </c>
      <c r="GI828" s="2">
        <v>-2</v>
      </c>
      <c r="GJ828" s="2">
        <v>0</v>
      </c>
      <c r="GK828" s="2">
        <f>ROUND(R828*(R12)/100,2)</f>
        <v>0</v>
      </c>
      <c r="GL828" s="2">
        <f t="shared" si="936"/>
        <v>0</v>
      </c>
      <c r="GM828" s="2">
        <f t="shared" si="937"/>
        <v>130.31</v>
      </c>
      <c r="GN828" s="2">
        <f t="shared" si="938"/>
        <v>130.31</v>
      </c>
      <c r="GO828" s="2">
        <f t="shared" si="939"/>
        <v>0</v>
      </c>
      <c r="GP828" s="2">
        <f t="shared" si="940"/>
        <v>0</v>
      </c>
      <c r="GQ828" s="2"/>
      <c r="GR828" s="2">
        <v>0</v>
      </c>
      <c r="GS828" s="2">
        <v>3</v>
      </c>
      <c r="GT828" s="2">
        <v>0</v>
      </c>
      <c r="GU828" s="2" t="s">
        <v>6</v>
      </c>
      <c r="GV828" s="2">
        <f t="shared" si="941"/>
        <v>0</v>
      </c>
      <c r="GW828" s="2">
        <v>1</v>
      </c>
      <c r="GX828" s="2">
        <f t="shared" ref="GX828:GX831" si="953">ROUND(GV828*GW828*I828,2)</f>
        <v>0</v>
      </c>
      <c r="GY828" s="2"/>
      <c r="GZ828" s="2"/>
      <c r="HA828" s="2">
        <v>0</v>
      </c>
      <c r="HB828" s="2">
        <v>0</v>
      </c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>
        <v>0</v>
      </c>
      <c r="IL828" s="2"/>
      <c r="IM828" s="2"/>
      <c r="IN828" s="2"/>
      <c r="IO828" s="2"/>
      <c r="IP828" s="2"/>
      <c r="IQ828" s="2"/>
      <c r="IR828" s="2"/>
      <c r="IS828" s="2"/>
      <c r="IT828" s="2"/>
      <c r="IU828" s="2"/>
    </row>
    <row r="829" spans="1:255" x14ac:dyDescent="0.2">
      <c r="A829">
        <v>17</v>
      </c>
      <c r="B829">
        <v>1</v>
      </c>
      <c r="C829">
        <f>ROW(SmtRes!A2304)</f>
        <v>2304</v>
      </c>
      <c r="D829">
        <f>ROW(EtalonRes!A2300)</f>
        <v>2300</v>
      </c>
      <c r="E829" t="s">
        <v>858</v>
      </c>
      <c r="F829" t="s">
        <v>495</v>
      </c>
      <c r="G829" t="s">
        <v>496</v>
      </c>
      <c r="H829" t="s">
        <v>18</v>
      </c>
      <c r="I829">
        <f>ROUND(1.9/100,9)</f>
        <v>1.9E-2</v>
      </c>
      <c r="J829">
        <v>0</v>
      </c>
      <c r="O829">
        <f t="shared" si="910"/>
        <v>123.76</v>
      </c>
      <c r="P829">
        <f t="shared" si="911"/>
        <v>119.26</v>
      </c>
      <c r="Q829">
        <f t="shared" si="912"/>
        <v>0.52</v>
      </c>
      <c r="R829">
        <f t="shared" si="913"/>
        <v>0.11</v>
      </c>
      <c r="S829">
        <f t="shared" si="914"/>
        <v>3.98</v>
      </c>
      <c r="T829">
        <f t="shared" si="915"/>
        <v>0</v>
      </c>
      <c r="U829">
        <f t="shared" si="916"/>
        <v>0.46715299999999993</v>
      </c>
      <c r="V829">
        <f t="shared" si="917"/>
        <v>8.7875000000000002E-3</v>
      </c>
      <c r="W829">
        <f t="shared" si="918"/>
        <v>0</v>
      </c>
      <c r="X829">
        <f t="shared" si="919"/>
        <v>4.34</v>
      </c>
      <c r="Y829">
        <f t="shared" si="920"/>
        <v>2.21</v>
      </c>
      <c r="AA829">
        <v>27721504</v>
      </c>
      <c r="AB829">
        <f t="shared" si="952"/>
        <v>6514.01</v>
      </c>
      <c r="AC829">
        <f t="shared" si="907"/>
        <v>6276.9</v>
      </c>
      <c r="AD829">
        <f>ROUND(((((ET829*1.25))-((EU829*1.25)))+AE829),2)</f>
        <v>27.38</v>
      </c>
      <c r="AE829">
        <f>ROUND(((EU829*1.25)),2)</f>
        <v>5.54</v>
      </c>
      <c r="AF829">
        <f>ROUND(((EV829*1.15)),2)</f>
        <v>209.73</v>
      </c>
      <c r="AG829">
        <f t="shared" si="922"/>
        <v>0</v>
      </c>
      <c r="AH829">
        <f>((EW829*1.15))</f>
        <v>24.586999999999996</v>
      </c>
      <c r="AI829">
        <f>((EX829*1.25))</f>
        <v>0.46250000000000002</v>
      </c>
      <c r="AJ829">
        <f t="shared" si="923"/>
        <v>0</v>
      </c>
      <c r="AK829">
        <v>6481.17</v>
      </c>
      <c r="AL829">
        <v>6276.9</v>
      </c>
      <c r="AM829">
        <v>21.9</v>
      </c>
      <c r="AN829">
        <v>4.43</v>
      </c>
      <c r="AO829">
        <v>182.37</v>
      </c>
      <c r="AP829">
        <v>0</v>
      </c>
      <c r="AQ829">
        <v>21.38</v>
      </c>
      <c r="AR829">
        <v>0.37</v>
      </c>
      <c r="AS829">
        <v>0</v>
      </c>
      <c r="AT829">
        <v>106</v>
      </c>
      <c r="AU829">
        <v>54</v>
      </c>
      <c r="AV829">
        <v>1</v>
      </c>
      <c r="AW829">
        <v>1</v>
      </c>
      <c r="AZ829">
        <v>1</v>
      </c>
      <c r="BA829">
        <v>1</v>
      </c>
      <c r="BB829">
        <v>1</v>
      </c>
      <c r="BC829">
        <v>1</v>
      </c>
      <c r="BD829" t="s">
        <v>6</v>
      </c>
      <c r="BE829" t="s">
        <v>6</v>
      </c>
      <c r="BF829" t="s">
        <v>6</v>
      </c>
      <c r="BG829" t="s">
        <v>6</v>
      </c>
      <c r="BH829">
        <v>0</v>
      </c>
      <c r="BI829">
        <v>1</v>
      </c>
      <c r="BJ829" t="s">
        <v>497</v>
      </c>
      <c r="BM829">
        <v>10001</v>
      </c>
      <c r="BN829">
        <v>0</v>
      </c>
      <c r="BO829" t="s">
        <v>6</v>
      </c>
      <c r="BP829">
        <v>0</v>
      </c>
      <c r="BQ829">
        <v>2</v>
      </c>
      <c r="BR829">
        <v>0</v>
      </c>
      <c r="BS829">
        <v>1</v>
      </c>
      <c r="BT829">
        <v>1</v>
      </c>
      <c r="BU829">
        <v>1</v>
      </c>
      <c r="BV829">
        <v>1</v>
      </c>
      <c r="BW829">
        <v>1</v>
      </c>
      <c r="BX829">
        <v>1</v>
      </c>
      <c r="BY829" t="s">
        <v>6</v>
      </c>
      <c r="BZ829">
        <v>118</v>
      </c>
      <c r="CA829">
        <v>63</v>
      </c>
      <c r="CF829">
        <v>0</v>
      </c>
      <c r="CG829">
        <v>0</v>
      </c>
      <c r="CM829">
        <v>0</v>
      </c>
      <c r="CN829" t="s">
        <v>1470</v>
      </c>
      <c r="CO829">
        <v>0</v>
      </c>
      <c r="CP829">
        <f t="shared" si="924"/>
        <v>123.76</v>
      </c>
      <c r="CQ829">
        <f t="shared" si="925"/>
        <v>6276.9</v>
      </c>
      <c r="CR829">
        <f t="shared" si="926"/>
        <v>27.38</v>
      </c>
      <c r="CS829">
        <f t="shared" si="927"/>
        <v>5.54</v>
      </c>
      <c r="CT829">
        <f t="shared" si="928"/>
        <v>209.73</v>
      </c>
      <c r="CU829">
        <f t="shared" si="929"/>
        <v>0</v>
      </c>
      <c r="CV829">
        <f t="shared" si="930"/>
        <v>24.586999999999996</v>
      </c>
      <c r="CW829">
        <f t="shared" si="931"/>
        <v>0.46250000000000002</v>
      </c>
      <c r="CX829">
        <f t="shared" si="932"/>
        <v>0</v>
      </c>
      <c r="CY829">
        <f t="shared" si="933"/>
        <v>4.3353999999999999</v>
      </c>
      <c r="CZ829">
        <f t="shared" si="934"/>
        <v>2.2085999999999997</v>
      </c>
      <c r="DC829" t="s">
        <v>6</v>
      </c>
      <c r="DD829" t="s">
        <v>6</v>
      </c>
      <c r="DE829" t="s">
        <v>102</v>
      </c>
      <c r="DF829" t="s">
        <v>102</v>
      </c>
      <c r="DG829" t="s">
        <v>103</v>
      </c>
      <c r="DH829" t="s">
        <v>6</v>
      </c>
      <c r="DI829" t="s">
        <v>103</v>
      </c>
      <c r="DJ829" t="s">
        <v>102</v>
      </c>
      <c r="DK829" t="s">
        <v>6</v>
      </c>
      <c r="DL829" t="s">
        <v>6</v>
      </c>
      <c r="DM829" t="s">
        <v>6</v>
      </c>
      <c r="DN829">
        <v>0</v>
      </c>
      <c r="DO829">
        <v>0</v>
      </c>
      <c r="DP829">
        <v>1</v>
      </c>
      <c r="DQ829">
        <v>1</v>
      </c>
      <c r="DU829">
        <v>1003</v>
      </c>
      <c r="DV829" t="s">
        <v>18</v>
      </c>
      <c r="DW829" t="s">
        <v>18</v>
      </c>
      <c r="DX829">
        <v>100</v>
      </c>
      <c r="EE829">
        <v>27029023</v>
      </c>
      <c r="EF829">
        <v>2</v>
      </c>
      <c r="EG829" t="s">
        <v>23</v>
      </c>
      <c r="EH829">
        <v>0</v>
      </c>
      <c r="EI829" t="s">
        <v>6</v>
      </c>
      <c r="EJ829">
        <v>1</v>
      </c>
      <c r="EK829">
        <v>10001</v>
      </c>
      <c r="EL829" t="s">
        <v>475</v>
      </c>
      <c r="EM829" t="s">
        <v>476</v>
      </c>
      <c r="EO829" t="s">
        <v>106</v>
      </c>
      <c r="EQ829">
        <v>0</v>
      </c>
      <c r="ER829">
        <v>6481.17</v>
      </c>
      <c r="ES829">
        <v>6276.9</v>
      </c>
      <c r="ET829">
        <v>21.9</v>
      </c>
      <c r="EU829">
        <v>4.43</v>
      </c>
      <c r="EV829">
        <v>182.37</v>
      </c>
      <c r="EW829">
        <v>21.38</v>
      </c>
      <c r="EX829">
        <v>0.37</v>
      </c>
      <c r="EY829">
        <v>0</v>
      </c>
      <c r="FQ829">
        <v>0</v>
      </c>
      <c r="FR829">
        <f t="shared" si="935"/>
        <v>0</v>
      </c>
      <c r="FS829">
        <v>0</v>
      </c>
      <c r="FT829" t="s">
        <v>27</v>
      </c>
      <c r="FU829" t="s">
        <v>28</v>
      </c>
      <c r="FX829">
        <v>106.2</v>
      </c>
      <c r="FY829">
        <v>53.55</v>
      </c>
      <c r="GA829" t="s">
        <v>6</v>
      </c>
      <c r="GD829">
        <v>0</v>
      </c>
      <c r="GF829">
        <v>-1968498593</v>
      </c>
      <c r="GG829">
        <v>2</v>
      </c>
      <c r="GH829">
        <v>1</v>
      </c>
      <c r="GI829">
        <v>-2</v>
      </c>
      <c r="GJ829">
        <v>0</v>
      </c>
      <c r="GK829">
        <f>ROUND(R829*(S12)/100,2)</f>
        <v>0</v>
      </c>
      <c r="GL829">
        <f t="shared" si="936"/>
        <v>0</v>
      </c>
      <c r="GM829">
        <f t="shared" si="937"/>
        <v>130.31</v>
      </c>
      <c r="GN829">
        <f t="shared" si="938"/>
        <v>130.31</v>
      </c>
      <c r="GO829">
        <f t="shared" si="939"/>
        <v>0</v>
      </c>
      <c r="GP829">
        <f t="shared" si="940"/>
        <v>0</v>
      </c>
      <c r="GR829">
        <v>0</v>
      </c>
      <c r="GS829">
        <v>3</v>
      </c>
      <c r="GT829">
        <v>0</v>
      </c>
      <c r="GU829" t="s">
        <v>6</v>
      </c>
      <c r="GV829">
        <f t="shared" si="941"/>
        <v>0</v>
      </c>
      <c r="GW829">
        <v>1</v>
      </c>
      <c r="GX829">
        <f t="shared" si="953"/>
        <v>0</v>
      </c>
      <c r="HA829">
        <v>0</v>
      </c>
      <c r="HB829">
        <v>0</v>
      </c>
      <c r="IK829">
        <v>0</v>
      </c>
    </row>
    <row r="830" spans="1:255" x14ac:dyDescent="0.2">
      <c r="A830" s="2">
        <v>18</v>
      </c>
      <c r="B830" s="2">
        <v>1</v>
      </c>
      <c r="C830" s="2">
        <v>2295</v>
      </c>
      <c r="D830" s="2"/>
      <c r="E830" s="2" t="s">
        <v>859</v>
      </c>
      <c r="F830" s="2" t="s">
        <v>499</v>
      </c>
      <c r="G830" s="2" t="s">
        <v>500</v>
      </c>
      <c r="H830" s="2" t="s">
        <v>501</v>
      </c>
      <c r="I830" s="2">
        <f>I828*J830</f>
        <v>1.9</v>
      </c>
      <c r="J830" s="2">
        <v>100</v>
      </c>
      <c r="K830" s="2"/>
      <c r="L830" s="2"/>
      <c r="M830" s="2"/>
      <c r="N830" s="2"/>
      <c r="O830" s="2">
        <f t="shared" si="910"/>
        <v>94.16</v>
      </c>
      <c r="P830" s="2">
        <f t="shared" si="911"/>
        <v>94.16</v>
      </c>
      <c r="Q830" s="2">
        <f t="shared" si="912"/>
        <v>0</v>
      </c>
      <c r="R830" s="2">
        <f t="shared" si="913"/>
        <v>0</v>
      </c>
      <c r="S830" s="2">
        <f t="shared" si="914"/>
        <v>0</v>
      </c>
      <c r="T830" s="2">
        <f t="shared" si="915"/>
        <v>0</v>
      </c>
      <c r="U830" s="2">
        <f t="shared" si="916"/>
        <v>0</v>
      </c>
      <c r="V830" s="2">
        <f t="shared" si="917"/>
        <v>0</v>
      </c>
      <c r="W830" s="2">
        <f t="shared" si="918"/>
        <v>0</v>
      </c>
      <c r="X830" s="2">
        <f t="shared" si="919"/>
        <v>0</v>
      </c>
      <c r="Y830" s="2">
        <f t="shared" si="920"/>
        <v>0</v>
      </c>
      <c r="Z830" s="2"/>
      <c r="AA830" s="2">
        <v>27721505</v>
      </c>
      <c r="AB830" s="2">
        <f t="shared" si="952"/>
        <v>49.56</v>
      </c>
      <c r="AC830" s="2">
        <f t="shared" si="907"/>
        <v>49.56</v>
      </c>
      <c r="AD830" s="2">
        <f>ROUND((((ET830)-(EU830))+AE830),2)</f>
        <v>0</v>
      </c>
      <c r="AE830" s="2">
        <f>ROUND((EU830),2)</f>
        <v>0</v>
      </c>
      <c r="AF830" s="2">
        <f>ROUND((EV830),2)</f>
        <v>0</v>
      </c>
      <c r="AG830" s="2">
        <f t="shared" si="922"/>
        <v>0</v>
      </c>
      <c r="AH830" s="2">
        <f>(EW830)</f>
        <v>0</v>
      </c>
      <c r="AI830" s="2">
        <f>(EX830)</f>
        <v>0</v>
      </c>
      <c r="AJ830" s="2">
        <f t="shared" si="923"/>
        <v>0</v>
      </c>
      <c r="AK830" s="2">
        <v>49.56</v>
      </c>
      <c r="AL830" s="2">
        <v>49.56</v>
      </c>
      <c r="AM830" s="2">
        <v>0</v>
      </c>
      <c r="AN830" s="2">
        <v>0</v>
      </c>
      <c r="AO830" s="2">
        <v>0</v>
      </c>
      <c r="AP830" s="2">
        <v>0</v>
      </c>
      <c r="AQ830" s="2">
        <v>0</v>
      </c>
      <c r="AR830" s="2">
        <v>0</v>
      </c>
      <c r="AS830" s="2">
        <v>0</v>
      </c>
      <c r="AT830" s="2">
        <v>106</v>
      </c>
      <c r="AU830" s="2">
        <v>54</v>
      </c>
      <c r="AV830" s="2">
        <v>1</v>
      </c>
      <c r="AW830" s="2">
        <v>1</v>
      </c>
      <c r="AX830" s="2"/>
      <c r="AY830" s="2"/>
      <c r="AZ830" s="2">
        <v>1</v>
      </c>
      <c r="BA830" s="2">
        <v>1</v>
      </c>
      <c r="BB830" s="2">
        <v>1</v>
      </c>
      <c r="BC830" s="2">
        <v>1</v>
      </c>
      <c r="BD830" s="2" t="s">
        <v>6</v>
      </c>
      <c r="BE830" s="2" t="s">
        <v>6</v>
      </c>
      <c r="BF830" s="2" t="s">
        <v>6</v>
      </c>
      <c r="BG830" s="2" t="s">
        <v>6</v>
      </c>
      <c r="BH830" s="2">
        <v>3</v>
      </c>
      <c r="BI830" s="2">
        <v>1</v>
      </c>
      <c r="BJ830" s="2" t="s">
        <v>502</v>
      </c>
      <c r="BK830" s="2"/>
      <c r="BL830" s="2"/>
      <c r="BM830" s="2">
        <v>10001</v>
      </c>
      <c r="BN830" s="2">
        <v>0</v>
      </c>
      <c r="BO830" s="2" t="s">
        <v>6</v>
      </c>
      <c r="BP830" s="2">
        <v>0</v>
      </c>
      <c r="BQ830" s="2">
        <v>2</v>
      </c>
      <c r="BR830" s="2">
        <v>0</v>
      </c>
      <c r="BS830" s="2">
        <v>1</v>
      </c>
      <c r="BT830" s="2">
        <v>1</v>
      </c>
      <c r="BU830" s="2">
        <v>1</v>
      </c>
      <c r="BV830" s="2">
        <v>1</v>
      </c>
      <c r="BW830" s="2">
        <v>1</v>
      </c>
      <c r="BX830" s="2">
        <v>1</v>
      </c>
      <c r="BY830" s="2" t="s">
        <v>6</v>
      </c>
      <c r="BZ830" s="2">
        <v>118</v>
      </c>
      <c r="CA830" s="2">
        <v>63</v>
      </c>
      <c r="CB830" s="2"/>
      <c r="CC830" s="2"/>
      <c r="CD830" s="2"/>
      <c r="CE830" s="2"/>
      <c r="CF830" s="2">
        <v>0</v>
      </c>
      <c r="CG830" s="2">
        <v>0</v>
      </c>
      <c r="CH830" s="2"/>
      <c r="CI830" s="2"/>
      <c r="CJ830" s="2"/>
      <c r="CK830" s="2"/>
      <c r="CL830" s="2"/>
      <c r="CM830" s="2">
        <v>0</v>
      </c>
      <c r="CN830" s="2" t="s">
        <v>6</v>
      </c>
      <c r="CO830" s="2">
        <v>0</v>
      </c>
      <c r="CP830" s="2">
        <f t="shared" si="924"/>
        <v>94.16</v>
      </c>
      <c r="CQ830" s="2">
        <f t="shared" si="925"/>
        <v>49.56</v>
      </c>
      <c r="CR830" s="2">
        <f t="shared" si="926"/>
        <v>0</v>
      </c>
      <c r="CS830" s="2">
        <f t="shared" si="927"/>
        <v>0</v>
      </c>
      <c r="CT830" s="2">
        <f t="shared" si="928"/>
        <v>0</v>
      </c>
      <c r="CU830" s="2">
        <f t="shared" si="929"/>
        <v>0</v>
      </c>
      <c r="CV830" s="2">
        <f t="shared" si="930"/>
        <v>0</v>
      </c>
      <c r="CW830" s="2">
        <f t="shared" si="931"/>
        <v>0</v>
      </c>
      <c r="CX830" s="2">
        <f t="shared" si="932"/>
        <v>0</v>
      </c>
      <c r="CY830" s="2">
        <f t="shared" si="933"/>
        <v>0</v>
      </c>
      <c r="CZ830" s="2">
        <f t="shared" si="934"/>
        <v>0</v>
      </c>
      <c r="DA830" s="2"/>
      <c r="DB830" s="2"/>
      <c r="DC830" s="2" t="s">
        <v>6</v>
      </c>
      <c r="DD830" s="2" t="s">
        <v>6</v>
      </c>
      <c r="DE830" s="2" t="s">
        <v>6</v>
      </c>
      <c r="DF830" s="2" t="s">
        <v>6</v>
      </c>
      <c r="DG830" s="2" t="s">
        <v>6</v>
      </c>
      <c r="DH830" s="2" t="s">
        <v>6</v>
      </c>
      <c r="DI830" s="2" t="s">
        <v>6</v>
      </c>
      <c r="DJ830" s="2" t="s">
        <v>6</v>
      </c>
      <c r="DK830" s="2" t="s">
        <v>6</v>
      </c>
      <c r="DL830" s="2" t="s">
        <v>6</v>
      </c>
      <c r="DM830" s="2" t="s">
        <v>6</v>
      </c>
      <c r="DN830" s="2">
        <v>0</v>
      </c>
      <c r="DO830" s="2">
        <v>0</v>
      </c>
      <c r="DP830" s="2">
        <v>1</v>
      </c>
      <c r="DQ830" s="2">
        <v>1</v>
      </c>
      <c r="DR830" s="2"/>
      <c r="DS830" s="2"/>
      <c r="DT830" s="2"/>
      <c r="DU830" s="2">
        <v>1003</v>
      </c>
      <c r="DV830" s="2" t="s">
        <v>501</v>
      </c>
      <c r="DW830" s="2" t="s">
        <v>501</v>
      </c>
      <c r="DX830" s="2">
        <v>1</v>
      </c>
      <c r="DY830" s="2"/>
      <c r="DZ830" s="2"/>
      <c r="EA830" s="2"/>
      <c r="EB830" s="2"/>
      <c r="EC830" s="2"/>
      <c r="ED830" s="2"/>
      <c r="EE830" s="2">
        <v>27029023</v>
      </c>
      <c r="EF830" s="2">
        <v>2</v>
      </c>
      <c r="EG830" s="2" t="s">
        <v>23</v>
      </c>
      <c r="EH830" s="2">
        <v>0</v>
      </c>
      <c r="EI830" s="2" t="s">
        <v>6</v>
      </c>
      <c r="EJ830" s="2">
        <v>1</v>
      </c>
      <c r="EK830" s="2">
        <v>10001</v>
      </c>
      <c r="EL830" s="2" t="s">
        <v>475</v>
      </c>
      <c r="EM830" s="2" t="s">
        <v>476</v>
      </c>
      <c r="EN830" s="2"/>
      <c r="EO830" s="2" t="s">
        <v>6</v>
      </c>
      <c r="EP830" s="2"/>
      <c r="EQ830" s="2">
        <v>0</v>
      </c>
      <c r="ER830" s="2">
        <v>49.56</v>
      </c>
      <c r="ES830" s="2">
        <v>49.56</v>
      </c>
      <c r="ET830" s="2">
        <v>0</v>
      </c>
      <c r="EU830" s="2">
        <v>0</v>
      </c>
      <c r="EV830" s="2">
        <v>0</v>
      </c>
      <c r="EW830" s="2">
        <v>0</v>
      </c>
      <c r="EX830" s="2">
        <v>0</v>
      </c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>
        <v>0</v>
      </c>
      <c r="FR830" s="2">
        <f t="shared" si="935"/>
        <v>0</v>
      </c>
      <c r="FS830" s="2">
        <v>0</v>
      </c>
      <c r="FT830" s="2" t="s">
        <v>27</v>
      </c>
      <c r="FU830" s="2" t="s">
        <v>28</v>
      </c>
      <c r="FV830" s="2"/>
      <c r="FW830" s="2"/>
      <c r="FX830" s="2">
        <v>106.2</v>
      </c>
      <c r="FY830" s="2">
        <v>53.55</v>
      </c>
      <c r="FZ830" s="2"/>
      <c r="GA830" s="2" t="s">
        <v>6</v>
      </c>
      <c r="GB830" s="2"/>
      <c r="GC830" s="2"/>
      <c r="GD830" s="2">
        <v>0</v>
      </c>
      <c r="GE830" s="2"/>
      <c r="GF830" s="2">
        <v>-451614110</v>
      </c>
      <c r="GG830" s="2">
        <v>2</v>
      </c>
      <c r="GH830" s="2">
        <v>1</v>
      </c>
      <c r="GI830" s="2">
        <v>-2</v>
      </c>
      <c r="GJ830" s="2">
        <v>0</v>
      </c>
      <c r="GK830" s="2">
        <f>ROUND(R830*(R12)/100,2)</f>
        <v>0</v>
      </c>
      <c r="GL830" s="2">
        <f t="shared" si="936"/>
        <v>0</v>
      </c>
      <c r="GM830" s="2">
        <f t="shared" si="937"/>
        <v>94.16</v>
      </c>
      <c r="GN830" s="2">
        <f t="shared" si="938"/>
        <v>94.16</v>
      </c>
      <c r="GO830" s="2">
        <f t="shared" si="939"/>
        <v>0</v>
      </c>
      <c r="GP830" s="2">
        <f t="shared" si="940"/>
        <v>0</v>
      </c>
      <c r="GQ830" s="2"/>
      <c r="GR830" s="2">
        <v>0</v>
      </c>
      <c r="GS830" s="2">
        <v>3</v>
      </c>
      <c r="GT830" s="2">
        <v>0</v>
      </c>
      <c r="GU830" s="2" t="s">
        <v>6</v>
      </c>
      <c r="GV830" s="2">
        <f t="shared" si="941"/>
        <v>0</v>
      </c>
      <c r="GW830" s="2">
        <v>1</v>
      </c>
      <c r="GX830" s="2">
        <f t="shared" si="953"/>
        <v>0</v>
      </c>
      <c r="GY830" s="2"/>
      <c r="GZ830" s="2"/>
      <c r="HA830" s="2">
        <v>0</v>
      </c>
      <c r="HB830" s="2">
        <v>0</v>
      </c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>
        <v>0</v>
      </c>
      <c r="IL830" s="2"/>
      <c r="IM830" s="2"/>
      <c r="IN830" s="2"/>
      <c r="IO830" s="2"/>
      <c r="IP830" s="2"/>
      <c r="IQ830" s="2"/>
      <c r="IR830" s="2"/>
      <c r="IS830" s="2"/>
      <c r="IT830" s="2"/>
      <c r="IU830" s="2"/>
    </row>
    <row r="831" spans="1:255" x14ac:dyDescent="0.2">
      <c r="A831">
        <v>18</v>
      </c>
      <c r="B831">
        <v>1</v>
      </c>
      <c r="C831">
        <v>2302</v>
      </c>
      <c r="E831" t="s">
        <v>859</v>
      </c>
      <c r="F831" t="s">
        <v>499</v>
      </c>
      <c r="G831" t="s">
        <v>500</v>
      </c>
      <c r="H831" t="s">
        <v>501</v>
      </c>
      <c r="I831">
        <f>I829*J831</f>
        <v>1.9</v>
      </c>
      <c r="J831">
        <v>100</v>
      </c>
      <c r="O831">
        <f t="shared" si="910"/>
        <v>94.16</v>
      </c>
      <c r="P831">
        <f t="shared" si="911"/>
        <v>94.16</v>
      </c>
      <c r="Q831">
        <f t="shared" si="912"/>
        <v>0</v>
      </c>
      <c r="R831">
        <f t="shared" si="913"/>
        <v>0</v>
      </c>
      <c r="S831">
        <f t="shared" si="914"/>
        <v>0</v>
      </c>
      <c r="T831">
        <f t="shared" si="915"/>
        <v>0</v>
      </c>
      <c r="U831">
        <f t="shared" si="916"/>
        <v>0</v>
      </c>
      <c r="V831">
        <f t="shared" si="917"/>
        <v>0</v>
      </c>
      <c r="W831">
        <f t="shared" si="918"/>
        <v>0</v>
      </c>
      <c r="X831">
        <f t="shared" si="919"/>
        <v>0</v>
      </c>
      <c r="Y831">
        <f t="shared" si="920"/>
        <v>0</v>
      </c>
      <c r="AA831">
        <v>27721504</v>
      </c>
      <c r="AB831">
        <f t="shared" si="952"/>
        <v>49.56</v>
      </c>
      <c r="AC831">
        <f t="shared" si="907"/>
        <v>49.56</v>
      </c>
      <c r="AD831">
        <f>ROUND((((ET831)-(EU831))+AE831),2)</f>
        <v>0</v>
      </c>
      <c r="AE831">
        <f>ROUND((EU831),2)</f>
        <v>0</v>
      </c>
      <c r="AF831">
        <f>ROUND((EV831),2)</f>
        <v>0</v>
      </c>
      <c r="AG831">
        <f t="shared" si="922"/>
        <v>0</v>
      </c>
      <c r="AH831">
        <f>(EW831)</f>
        <v>0</v>
      </c>
      <c r="AI831">
        <f>(EX831)</f>
        <v>0</v>
      </c>
      <c r="AJ831">
        <f t="shared" si="923"/>
        <v>0</v>
      </c>
      <c r="AK831">
        <v>49.56</v>
      </c>
      <c r="AL831">
        <v>49.56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106</v>
      </c>
      <c r="AU831">
        <v>54</v>
      </c>
      <c r="AV831">
        <v>1</v>
      </c>
      <c r="AW831">
        <v>1</v>
      </c>
      <c r="AZ831">
        <v>1</v>
      </c>
      <c r="BA831">
        <v>1</v>
      </c>
      <c r="BB831">
        <v>1</v>
      </c>
      <c r="BC831">
        <v>1</v>
      </c>
      <c r="BD831" t="s">
        <v>6</v>
      </c>
      <c r="BE831" t="s">
        <v>6</v>
      </c>
      <c r="BF831" t="s">
        <v>6</v>
      </c>
      <c r="BG831" t="s">
        <v>6</v>
      </c>
      <c r="BH831">
        <v>3</v>
      </c>
      <c r="BI831">
        <v>1</v>
      </c>
      <c r="BJ831" t="s">
        <v>502</v>
      </c>
      <c r="BM831">
        <v>10001</v>
      </c>
      <c r="BN831">
        <v>0</v>
      </c>
      <c r="BO831" t="s">
        <v>6</v>
      </c>
      <c r="BP831">
        <v>0</v>
      </c>
      <c r="BQ831">
        <v>2</v>
      </c>
      <c r="BR831">
        <v>0</v>
      </c>
      <c r="BS831">
        <v>1</v>
      </c>
      <c r="BT831">
        <v>1</v>
      </c>
      <c r="BU831">
        <v>1</v>
      </c>
      <c r="BV831">
        <v>1</v>
      </c>
      <c r="BW831">
        <v>1</v>
      </c>
      <c r="BX831">
        <v>1</v>
      </c>
      <c r="BY831" t="s">
        <v>6</v>
      </c>
      <c r="BZ831">
        <v>118</v>
      </c>
      <c r="CA831">
        <v>63</v>
      </c>
      <c r="CF831">
        <v>0</v>
      </c>
      <c r="CG831">
        <v>0</v>
      </c>
      <c r="CM831">
        <v>0</v>
      </c>
      <c r="CN831" t="s">
        <v>6</v>
      </c>
      <c r="CO831">
        <v>0</v>
      </c>
      <c r="CP831">
        <f t="shared" si="924"/>
        <v>94.16</v>
      </c>
      <c r="CQ831">
        <f t="shared" si="925"/>
        <v>49.56</v>
      </c>
      <c r="CR831">
        <f t="shared" si="926"/>
        <v>0</v>
      </c>
      <c r="CS831">
        <f t="shared" si="927"/>
        <v>0</v>
      </c>
      <c r="CT831">
        <f t="shared" si="928"/>
        <v>0</v>
      </c>
      <c r="CU831">
        <f t="shared" si="929"/>
        <v>0</v>
      </c>
      <c r="CV831">
        <f t="shared" si="930"/>
        <v>0</v>
      </c>
      <c r="CW831">
        <f t="shared" si="931"/>
        <v>0</v>
      </c>
      <c r="CX831">
        <f t="shared" si="932"/>
        <v>0</v>
      </c>
      <c r="CY831">
        <f t="shared" si="933"/>
        <v>0</v>
      </c>
      <c r="CZ831">
        <f t="shared" si="934"/>
        <v>0</v>
      </c>
      <c r="DC831" t="s">
        <v>6</v>
      </c>
      <c r="DD831" t="s">
        <v>6</v>
      </c>
      <c r="DE831" t="s">
        <v>6</v>
      </c>
      <c r="DF831" t="s">
        <v>6</v>
      </c>
      <c r="DG831" t="s">
        <v>6</v>
      </c>
      <c r="DH831" t="s">
        <v>6</v>
      </c>
      <c r="DI831" t="s">
        <v>6</v>
      </c>
      <c r="DJ831" t="s">
        <v>6</v>
      </c>
      <c r="DK831" t="s">
        <v>6</v>
      </c>
      <c r="DL831" t="s">
        <v>6</v>
      </c>
      <c r="DM831" t="s">
        <v>6</v>
      </c>
      <c r="DN831">
        <v>0</v>
      </c>
      <c r="DO831">
        <v>0</v>
      </c>
      <c r="DP831">
        <v>1</v>
      </c>
      <c r="DQ831">
        <v>1</v>
      </c>
      <c r="DU831">
        <v>1003</v>
      </c>
      <c r="DV831" t="s">
        <v>501</v>
      </c>
      <c r="DW831" t="s">
        <v>501</v>
      </c>
      <c r="DX831">
        <v>1</v>
      </c>
      <c r="EE831">
        <v>27029023</v>
      </c>
      <c r="EF831">
        <v>2</v>
      </c>
      <c r="EG831" t="s">
        <v>23</v>
      </c>
      <c r="EH831">
        <v>0</v>
      </c>
      <c r="EI831" t="s">
        <v>6</v>
      </c>
      <c r="EJ831">
        <v>1</v>
      </c>
      <c r="EK831">
        <v>10001</v>
      </c>
      <c r="EL831" t="s">
        <v>475</v>
      </c>
      <c r="EM831" t="s">
        <v>476</v>
      </c>
      <c r="EO831" t="s">
        <v>6</v>
      </c>
      <c r="EQ831">
        <v>0</v>
      </c>
      <c r="ER831">
        <v>49.56</v>
      </c>
      <c r="ES831">
        <v>49.56</v>
      </c>
      <c r="ET831">
        <v>0</v>
      </c>
      <c r="EU831">
        <v>0</v>
      </c>
      <c r="EV831">
        <v>0</v>
      </c>
      <c r="EW831">
        <v>0</v>
      </c>
      <c r="EX831">
        <v>0</v>
      </c>
      <c r="FQ831">
        <v>0</v>
      </c>
      <c r="FR831">
        <f t="shared" si="935"/>
        <v>0</v>
      </c>
      <c r="FS831">
        <v>0</v>
      </c>
      <c r="FT831" t="s">
        <v>27</v>
      </c>
      <c r="FU831" t="s">
        <v>28</v>
      </c>
      <c r="FX831">
        <v>106.2</v>
      </c>
      <c r="FY831">
        <v>53.55</v>
      </c>
      <c r="GA831" t="s">
        <v>6</v>
      </c>
      <c r="GD831">
        <v>0</v>
      </c>
      <c r="GF831">
        <v>-451614110</v>
      </c>
      <c r="GG831">
        <v>2</v>
      </c>
      <c r="GH831">
        <v>1</v>
      </c>
      <c r="GI831">
        <v>-2</v>
      </c>
      <c r="GJ831">
        <v>0</v>
      </c>
      <c r="GK831">
        <f>ROUND(R831*(S12)/100,2)</f>
        <v>0</v>
      </c>
      <c r="GL831">
        <f t="shared" si="936"/>
        <v>0</v>
      </c>
      <c r="GM831">
        <f t="shared" si="937"/>
        <v>94.16</v>
      </c>
      <c r="GN831">
        <f t="shared" si="938"/>
        <v>94.16</v>
      </c>
      <c r="GO831">
        <f t="shared" si="939"/>
        <v>0</v>
      </c>
      <c r="GP831">
        <f t="shared" si="940"/>
        <v>0</v>
      </c>
      <c r="GR831">
        <v>0</v>
      </c>
      <c r="GS831">
        <v>3</v>
      </c>
      <c r="GT831">
        <v>0</v>
      </c>
      <c r="GU831" t="s">
        <v>6</v>
      </c>
      <c r="GV831">
        <f t="shared" si="941"/>
        <v>0</v>
      </c>
      <c r="GW831">
        <v>1</v>
      </c>
      <c r="GX831">
        <f t="shared" si="953"/>
        <v>0</v>
      </c>
      <c r="HA831">
        <v>0</v>
      </c>
      <c r="HB831">
        <v>0</v>
      </c>
      <c r="IK831">
        <v>0</v>
      </c>
    </row>
    <row r="833" spans="1:206" x14ac:dyDescent="0.2">
      <c r="A833" s="3">
        <v>51</v>
      </c>
      <c r="B833" s="3">
        <f>B760</f>
        <v>1</v>
      </c>
      <c r="C833" s="3">
        <f>A760</f>
        <v>4</v>
      </c>
      <c r="D833" s="3">
        <f>ROW(A760)</f>
        <v>760</v>
      </c>
      <c r="E833" s="3"/>
      <c r="F833" s="3" t="str">
        <f>IF(F760&lt;&gt;"",F760,"")</f>
        <v>Новый раздел</v>
      </c>
      <c r="G833" s="3" t="str">
        <f>IF(G760&lt;&gt;"",G760,"")</f>
        <v>Помещение в осях 1-1/А-Б</v>
      </c>
      <c r="H833" s="3">
        <v>0</v>
      </c>
      <c r="I833" s="3"/>
      <c r="J833" s="3"/>
      <c r="K833" s="3"/>
      <c r="L833" s="3"/>
      <c r="M833" s="3"/>
      <c r="N833" s="3"/>
      <c r="O833" s="3">
        <f t="shared" ref="O833:T833" si="954">ROUND(AB833,2)</f>
        <v>7193.46</v>
      </c>
      <c r="P833" s="3">
        <f t="shared" si="954"/>
        <v>5918.01</v>
      </c>
      <c r="Q833" s="3">
        <f t="shared" si="954"/>
        <v>136.16</v>
      </c>
      <c r="R833" s="3">
        <f t="shared" si="954"/>
        <v>21.36</v>
      </c>
      <c r="S833" s="3">
        <f t="shared" si="954"/>
        <v>1139.29</v>
      </c>
      <c r="T833" s="3">
        <f t="shared" si="954"/>
        <v>0</v>
      </c>
      <c r="U833" s="3">
        <f>AH833</f>
        <v>133.40127174999998</v>
      </c>
      <c r="V833" s="3">
        <f>AI833</f>
        <v>1.7488932500000001</v>
      </c>
      <c r="W833" s="3">
        <f>ROUND(AJ833,2)</f>
        <v>0</v>
      </c>
      <c r="X833" s="3">
        <f>ROUND(AK833,2)</f>
        <v>1150.48</v>
      </c>
      <c r="Y833" s="3">
        <f>ROUND(AL833,2)</f>
        <v>681.92</v>
      </c>
      <c r="Z833" s="3"/>
      <c r="AA833" s="3"/>
      <c r="AB833" s="3">
        <f>ROUND(SUMIF(AA764:AA831,"=27721505",O764:O831),2)</f>
        <v>7193.46</v>
      </c>
      <c r="AC833" s="3">
        <f>ROUND(SUMIF(AA764:AA831,"=27721505",P764:P831),2)</f>
        <v>5918.01</v>
      </c>
      <c r="AD833" s="3">
        <f>ROUND(SUMIF(AA764:AA831,"=27721505",Q764:Q831),2)</f>
        <v>136.16</v>
      </c>
      <c r="AE833" s="3">
        <f>ROUND(SUMIF(AA764:AA831,"=27721505",R764:R831),2)</f>
        <v>21.36</v>
      </c>
      <c r="AF833" s="3">
        <f>ROUND(SUMIF(AA764:AA831,"=27721505",S764:S831),2)</f>
        <v>1139.29</v>
      </c>
      <c r="AG833" s="3">
        <f>ROUND(SUMIF(AA764:AA831,"=27721505",T764:T831),2)</f>
        <v>0</v>
      </c>
      <c r="AH833" s="3">
        <f>SUMIF(AA764:AA831,"=27721505",U764:U831)</f>
        <v>133.40127174999998</v>
      </c>
      <c r="AI833" s="3">
        <f>SUMIF(AA764:AA831,"=27721505",V764:V831)</f>
        <v>1.7488932500000001</v>
      </c>
      <c r="AJ833" s="3">
        <f>ROUND(SUMIF(AA764:AA831,"=27721505",W764:W831),2)</f>
        <v>0</v>
      </c>
      <c r="AK833" s="3">
        <f>ROUND(SUMIF(AA764:AA831,"=27721505",X764:X831),2)</f>
        <v>1150.48</v>
      </c>
      <c r="AL833" s="3">
        <f>ROUND(SUMIF(AA764:AA831,"=27721505",Y764:Y831),2)</f>
        <v>681.92</v>
      </c>
      <c r="AM833" s="3"/>
      <c r="AN833" s="3"/>
      <c r="AO833" s="3">
        <f t="shared" ref="AO833:BC833" si="955">ROUND(BX833,2)</f>
        <v>0</v>
      </c>
      <c r="AP833" s="3">
        <f t="shared" si="955"/>
        <v>0</v>
      </c>
      <c r="AQ833" s="3">
        <f t="shared" si="955"/>
        <v>0</v>
      </c>
      <c r="AR833" s="3">
        <f t="shared" si="955"/>
        <v>9025.86</v>
      </c>
      <c r="AS833" s="3">
        <f t="shared" si="955"/>
        <v>9025.86</v>
      </c>
      <c r="AT833" s="3">
        <f t="shared" si="955"/>
        <v>0</v>
      </c>
      <c r="AU833" s="3">
        <f t="shared" si="955"/>
        <v>0</v>
      </c>
      <c r="AV833" s="3">
        <f t="shared" si="955"/>
        <v>5918.01</v>
      </c>
      <c r="AW833" s="3">
        <f t="shared" si="955"/>
        <v>5918.01</v>
      </c>
      <c r="AX833" s="3">
        <f t="shared" si="955"/>
        <v>0</v>
      </c>
      <c r="AY833" s="3">
        <f t="shared" si="955"/>
        <v>5918.01</v>
      </c>
      <c r="AZ833" s="3">
        <f t="shared" si="955"/>
        <v>0</v>
      </c>
      <c r="BA833" s="3">
        <f t="shared" si="955"/>
        <v>0</v>
      </c>
      <c r="BB833" s="3">
        <f t="shared" si="955"/>
        <v>0</v>
      </c>
      <c r="BC833" s="3">
        <f t="shared" si="955"/>
        <v>0</v>
      </c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>
        <f>ROUND(SUMIF(AA764:AA831,"=27721505",FQ764:FQ831),2)</f>
        <v>0</v>
      </c>
      <c r="BY833" s="3">
        <f>ROUND(SUMIF(AA764:AA831,"=27721505",FR764:FR831),2)</f>
        <v>0</v>
      </c>
      <c r="BZ833" s="3">
        <f>ROUND(SUMIF(AA764:AA831,"=27721505",GL764:GL831),2)</f>
        <v>0</v>
      </c>
      <c r="CA833" s="3">
        <f>ROUND(SUMIF(AA764:AA831,"=27721505",GM764:GM831),2)</f>
        <v>9025.86</v>
      </c>
      <c r="CB833" s="3">
        <f>ROUND(SUMIF(AA764:AA831,"=27721505",GN764:GN831),2)</f>
        <v>9025.86</v>
      </c>
      <c r="CC833" s="3">
        <f>ROUND(SUMIF(AA764:AA831,"=27721505",GO764:GO831),2)</f>
        <v>0</v>
      </c>
      <c r="CD833" s="3">
        <f>ROUND(SUMIF(AA764:AA831,"=27721505",GP764:GP831),2)</f>
        <v>0</v>
      </c>
      <c r="CE833" s="3">
        <f>AC833-BX833</f>
        <v>5918.01</v>
      </c>
      <c r="CF833" s="3">
        <f>AC833-BY833</f>
        <v>5918.01</v>
      </c>
      <c r="CG833" s="3">
        <f>BX833-BZ833</f>
        <v>0</v>
      </c>
      <c r="CH833" s="3">
        <f>AC833-BX833-BY833+BZ833</f>
        <v>5918.01</v>
      </c>
      <c r="CI833" s="3">
        <f>BY833-BZ833</f>
        <v>0</v>
      </c>
      <c r="CJ833" s="3">
        <f>ROUND(SUMIF(AA764:AA831,"=27721505",GX764:GX831),2)</f>
        <v>0</v>
      </c>
      <c r="CK833" s="3">
        <f>ROUND(SUMIF(AA764:AA831,"=27721505",GY764:GY831),2)</f>
        <v>0</v>
      </c>
      <c r="CL833" s="3">
        <f>ROUND(SUMIF(AA764:AA831,"=27721505",GZ764:GZ831),2)</f>
        <v>0</v>
      </c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4">
        <f t="shared" ref="DG833:DL833" si="956">ROUND(DT833,2)</f>
        <v>7193.46</v>
      </c>
      <c r="DH833" s="4">
        <f t="shared" si="956"/>
        <v>5918.01</v>
      </c>
      <c r="DI833" s="4">
        <f t="shared" si="956"/>
        <v>136.16</v>
      </c>
      <c r="DJ833" s="4">
        <f t="shared" si="956"/>
        <v>21.36</v>
      </c>
      <c r="DK833" s="4">
        <f t="shared" si="956"/>
        <v>1139.29</v>
      </c>
      <c r="DL833" s="4">
        <f t="shared" si="956"/>
        <v>0</v>
      </c>
      <c r="DM833" s="4">
        <f>DZ833</f>
        <v>133.40127174999998</v>
      </c>
      <c r="DN833" s="4">
        <f>EA833</f>
        <v>1.7488932500000001</v>
      </c>
      <c r="DO833" s="4">
        <f>ROUND(EB833,2)</f>
        <v>0</v>
      </c>
      <c r="DP833" s="4">
        <f>ROUND(EC833,2)</f>
        <v>1150.48</v>
      </c>
      <c r="DQ833" s="4">
        <f>ROUND(ED833,2)</f>
        <v>681.92</v>
      </c>
      <c r="DR833" s="4"/>
      <c r="DS833" s="4"/>
      <c r="DT833" s="4">
        <f>ROUND(SUMIF(AA764:AA831,"=27721504",O764:O831),2)</f>
        <v>7193.46</v>
      </c>
      <c r="DU833" s="4">
        <f>ROUND(SUMIF(AA764:AA831,"=27721504",P764:P831),2)</f>
        <v>5918.01</v>
      </c>
      <c r="DV833" s="4">
        <f>ROUND(SUMIF(AA764:AA831,"=27721504",Q764:Q831),2)</f>
        <v>136.16</v>
      </c>
      <c r="DW833" s="4">
        <f>ROUND(SUMIF(AA764:AA831,"=27721504",R764:R831),2)</f>
        <v>21.36</v>
      </c>
      <c r="DX833" s="4">
        <f>ROUND(SUMIF(AA764:AA831,"=27721504",S764:S831),2)</f>
        <v>1139.29</v>
      </c>
      <c r="DY833" s="4">
        <f>ROUND(SUMIF(AA764:AA831,"=27721504",T764:T831),2)</f>
        <v>0</v>
      </c>
      <c r="DZ833" s="4">
        <f>SUMIF(AA764:AA831,"=27721504",U764:U831)</f>
        <v>133.40127174999998</v>
      </c>
      <c r="EA833" s="4">
        <f>SUMIF(AA764:AA831,"=27721504",V764:V831)</f>
        <v>1.7488932500000001</v>
      </c>
      <c r="EB833" s="4">
        <f>ROUND(SUMIF(AA764:AA831,"=27721504",W764:W831),2)</f>
        <v>0</v>
      </c>
      <c r="EC833" s="4">
        <f>ROUND(SUMIF(AA764:AA831,"=27721504",X764:X831),2)</f>
        <v>1150.48</v>
      </c>
      <c r="ED833" s="4">
        <f>ROUND(SUMIF(AA764:AA831,"=27721504",Y764:Y831),2)</f>
        <v>681.92</v>
      </c>
      <c r="EE833" s="4"/>
      <c r="EF833" s="4"/>
      <c r="EG833" s="4">
        <f t="shared" ref="EG833:EU833" si="957">ROUND(FP833,2)</f>
        <v>0</v>
      </c>
      <c r="EH833" s="4">
        <f t="shared" si="957"/>
        <v>0</v>
      </c>
      <c r="EI833" s="4">
        <f t="shared" si="957"/>
        <v>0</v>
      </c>
      <c r="EJ833" s="4">
        <f t="shared" si="957"/>
        <v>9025.86</v>
      </c>
      <c r="EK833" s="4">
        <f t="shared" si="957"/>
        <v>9025.86</v>
      </c>
      <c r="EL833" s="4">
        <f t="shared" si="957"/>
        <v>0</v>
      </c>
      <c r="EM833" s="4">
        <f t="shared" si="957"/>
        <v>0</v>
      </c>
      <c r="EN833" s="4">
        <f t="shared" si="957"/>
        <v>5918.01</v>
      </c>
      <c r="EO833" s="4">
        <f t="shared" si="957"/>
        <v>5918.01</v>
      </c>
      <c r="EP833" s="4">
        <f t="shared" si="957"/>
        <v>0</v>
      </c>
      <c r="EQ833" s="4">
        <f t="shared" si="957"/>
        <v>5918.01</v>
      </c>
      <c r="ER833" s="4">
        <f t="shared" si="957"/>
        <v>0</v>
      </c>
      <c r="ES833" s="4">
        <f t="shared" si="957"/>
        <v>0</v>
      </c>
      <c r="ET833" s="4">
        <f t="shared" si="957"/>
        <v>0</v>
      </c>
      <c r="EU833" s="4">
        <f t="shared" si="957"/>
        <v>0</v>
      </c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>
        <f>ROUND(SUMIF(AA764:AA831,"=27721504",FQ764:FQ831),2)</f>
        <v>0</v>
      </c>
      <c r="FQ833" s="4">
        <f>ROUND(SUMIF(AA764:AA831,"=27721504",FR764:FR831),2)</f>
        <v>0</v>
      </c>
      <c r="FR833" s="4">
        <f>ROUND(SUMIF(AA764:AA831,"=27721504",GL764:GL831),2)</f>
        <v>0</v>
      </c>
      <c r="FS833" s="4">
        <f>ROUND(SUMIF(AA764:AA831,"=27721504",GM764:GM831),2)</f>
        <v>9025.86</v>
      </c>
      <c r="FT833" s="4">
        <f>ROUND(SUMIF(AA764:AA831,"=27721504",GN764:GN831),2)</f>
        <v>9025.86</v>
      </c>
      <c r="FU833" s="4">
        <f>ROUND(SUMIF(AA764:AA831,"=27721504",GO764:GO831),2)</f>
        <v>0</v>
      </c>
      <c r="FV833" s="4">
        <f>ROUND(SUMIF(AA764:AA831,"=27721504",GP764:GP831),2)</f>
        <v>0</v>
      </c>
      <c r="FW833" s="4">
        <f>DU833-FP833</f>
        <v>5918.01</v>
      </c>
      <c r="FX833" s="4">
        <f>DU833-FQ833</f>
        <v>5918.01</v>
      </c>
      <c r="FY833" s="4">
        <f>FP833-FR833</f>
        <v>0</v>
      </c>
      <c r="FZ833" s="4">
        <f>DU833-FP833-FQ833+FR833</f>
        <v>5918.01</v>
      </c>
      <c r="GA833" s="4">
        <f>FQ833-FR833</f>
        <v>0</v>
      </c>
      <c r="GB833" s="4">
        <f>ROUND(SUMIF(AA764:AA831,"=27721504",GX764:GX831),2)</f>
        <v>0</v>
      </c>
      <c r="GC833" s="4">
        <f>ROUND(SUMIF(AA764:AA831,"=27721504",GY764:GY831),2)</f>
        <v>0</v>
      </c>
      <c r="GD833" s="4">
        <f>ROUND(SUMIF(AA764:AA831,"=27721504",GZ764:GZ831),2)</f>
        <v>0</v>
      </c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"/>
      <c r="GW833" s="4"/>
      <c r="GX833" s="4">
        <v>0</v>
      </c>
    </row>
    <row r="835" spans="1:206" x14ac:dyDescent="0.2">
      <c r="A835" s="5">
        <v>50</v>
      </c>
      <c r="B835" s="5">
        <v>0</v>
      </c>
      <c r="C835" s="5">
        <v>0</v>
      </c>
      <c r="D835" s="5">
        <v>1</v>
      </c>
      <c r="E835" s="5">
        <v>201</v>
      </c>
      <c r="F835" s="5">
        <f>ROUND(Source!O833,O835)</f>
        <v>7193.46</v>
      </c>
      <c r="G835" s="5" t="s">
        <v>258</v>
      </c>
      <c r="H835" s="5" t="s">
        <v>259</v>
      </c>
      <c r="I835" s="5"/>
      <c r="J835" s="5"/>
      <c r="K835" s="5">
        <v>201</v>
      </c>
      <c r="L835" s="5">
        <v>1</v>
      </c>
      <c r="M835" s="5">
        <v>3</v>
      </c>
      <c r="N835" s="5" t="s">
        <v>6</v>
      </c>
      <c r="O835" s="5">
        <v>2</v>
      </c>
      <c r="P835" s="5">
        <f>ROUND(Source!DG833,O835)</f>
        <v>7193.46</v>
      </c>
      <c r="Q835" s="5"/>
      <c r="R835" s="5"/>
      <c r="S835" s="5"/>
      <c r="T835" s="5"/>
      <c r="U835" s="5"/>
      <c r="V835" s="5"/>
      <c r="W835" s="5"/>
    </row>
    <row r="836" spans="1:206" x14ac:dyDescent="0.2">
      <c r="A836" s="5">
        <v>50</v>
      </c>
      <c r="B836" s="5">
        <v>0</v>
      </c>
      <c r="C836" s="5">
        <v>0</v>
      </c>
      <c r="D836" s="5">
        <v>1</v>
      </c>
      <c r="E836" s="5">
        <v>202</v>
      </c>
      <c r="F836" s="5">
        <f>ROUND(Source!P833,O836)</f>
        <v>5918.01</v>
      </c>
      <c r="G836" s="5" t="s">
        <v>260</v>
      </c>
      <c r="H836" s="5" t="s">
        <v>261</v>
      </c>
      <c r="I836" s="5"/>
      <c r="J836" s="5"/>
      <c r="K836" s="5">
        <v>202</v>
      </c>
      <c r="L836" s="5">
        <v>2</v>
      </c>
      <c r="M836" s="5">
        <v>3</v>
      </c>
      <c r="N836" s="5" t="s">
        <v>6</v>
      </c>
      <c r="O836" s="5">
        <v>2</v>
      </c>
      <c r="P836" s="5">
        <f>ROUND(Source!DH833,O836)</f>
        <v>5918.01</v>
      </c>
      <c r="Q836" s="5"/>
      <c r="R836" s="5"/>
      <c r="S836" s="5"/>
      <c r="T836" s="5"/>
      <c r="U836" s="5"/>
      <c r="V836" s="5"/>
      <c r="W836" s="5"/>
    </row>
    <row r="837" spans="1:206" x14ac:dyDescent="0.2">
      <c r="A837" s="5">
        <v>50</v>
      </c>
      <c r="B837" s="5">
        <v>0</v>
      </c>
      <c r="C837" s="5">
        <v>0</v>
      </c>
      <c r="D837" s="5">
        <v>1</v>
      </c>
      <c r="E837" s="5">
        <v>222</v>
      </c>
      <c r="F837" s="5">
        <f>ROUND(Source!AO833,O837)</f>
        <v>0</v>
      </c>
      <c r="G837" s="5" t="s">
        <v>262</v>
      </c>
      <c r="H837" s="5" t="s">
        <v>263</v>
      </c>
      <c r="I837" s="5"/>
      <c r="J837" s="5"/>
      <c r="K837" s="5">
        <v>222</v>
      </c>
      <c r="L837" s="5">
        <v>3</v>
      </c>
      <c r="M837" s="5">
        <v>3</v>
      </c>
      <c r="N837" s="5" t="s">
        <v>6</v>
      </c>
      <c r="O837" s="5">
        <v>2</v>
      </c>
      <c r="P837" s="5">
        <f>ROUND(Source!EG833,O837)</f>
        <v>0</v>
      </c>
      <c r="Q837" s="5"/>
      <c r="R837" s="5"/>
      <c r="S837" s="5"/>
      <c r="T837" s="5"/>
      <c r="U837" s="5"/>
      <c r="V837" s="5"/>
      <c r="W837" s="5"/>
    </row>
    <row r="838" spans="1:206" x14ac:dyDescent="0.2">
      <c r="A838" s="5">
        <v>50</v>
      </c>
      <c r="B838" s="5">
        <v>0</v>
      </c>
      <c r="C838" s="5">
        <v>0</v>
      </c>
      <c r="D838" s="5">
        <v>1</v>
      </c>
      <c r="E838" s="5">
        <v>225</v>
      </c>
      <c r="F838" s="5">
        <f>ROUND(Source!AV833,O838)</f>
        <v>5918.01</v>
      </c>
      <c r="G838" s="5" t="s">
        <v>264</v>
      </c>
      <c r="H838" s="5" t="s">
        <v>265</v>
      </c>
      <c r="I838" s="5"/>
      <c r="J838" s="5"/>
      <c r="K838" s="5">
        <v>225</v>
      </c>
      <c r="L838" s="5">
        <v>4</v>
      </c>
      <c r="M838" s="5">
        <v>3</v>
      </c>
      <c r="N838" s="5" t="s">
        <v>6</v>
      </c>
      <c r="O838" s="5">
        <v>2</v>
      </c>
      <c r="P838" s="5">
        <f>ROUND(Source!EN833,O838)</f>
        <v>5918.01</v>
      </c>
      <c r="Q838" s="5"/>
      <c r="R838" s="5"/>
      <c r="S838" s="5"/>
      <c r="T838" s="5"/>
      <c r="U838" s="5"/>
      <c r="V838" s="5"/>
      <c r="W838" s="5"/>
    </row>
    <row r="839" spans="1:206" x14ac:dyDescent="0.2">
      <c r="A839" s="5">
        <v>50</v>
      </c>
      <c r="B839" s="5">
        <v>0</v>
      </c>
      <c r="C839" s="5">
        <v>0</v>
      </c>
      <c r="D839" s="5">
        <v>1</v>
      </c>
      <c r="E839" s="5">
        <v>226</v>
      </c>
      <c r="F839" s="5">
        <f>ROUND(Source!AW833,O839)</f>
        <v>5918.01</v>
      </c>
      <c r="G839" s="5" t="s">
        <v>266</v>
      </c>
      <c r="H839" s="5" t="s">
        <v>267</v>
      </c>
      <c r="I839" s="5"/>
      <c r="J839" s="5"/>
      <c r="K839" s="5">
        <v>226</v>
      </c>
      <c r="L839" s="5">
        <v>5</v>
      </c>
      <c r="M839" s="5">
        <v>3</v>
      </c>
      <c r="N839" s="5" t="s">
        <v>6</v>
      </c>
      <c r="O839" s="5">
        <v>2</v>
      </c>
      <c r="P839" s="5">
        <f>ROUND(Source!EO833,O839)</f>
        <v>5918.01</v>
      </c>
      <c r="Q839" s="5"/>
      <c r="R839" s="5"/>
      <c r="S839" s="5"/>
      <c r="T839" s="5"/>
      <c r="U839" s="5"/>
      <c r="V839" s="5"/>
      <c r="W839" s="5"/>
    </row>
    <row r="840" spans="1:206" x14ac:dyDescent="0.2">
      <c r="A840" s="5">
        <v>50</v>
      </c>
      <c r="B840" s="5">
        <v>0</v>
      </c>
      <c r="C840" s="5">
        <v>0</v>
      </c>
      <c r="D840" s="5">
        <v>1</v>
      </c>
      <c r="E840" s="5">
        <v>227</v>
      </c>
      <c r="F840" s="5">
        <f>ROUND(Source!AX833,O840)</f>
        <v>0</v>
      </c>
      <c r="G840" s="5" t="s">
        <v>268</v>
      </c>
      <c r="H840" s="5" t="s">
        <v>269</v>
      </c>
      <c r="I840" s="5"/>
      <c r="J840" s="5"/>
      <c r="K840" s="5">
        <v>227</v>
      </c>
      <c r="L840" s="5">
        <v>6</v>
      </c>
      <c r="M840" s="5">
        <v>3</v>
      </c>
      <c r="N840" s="5" t="s">
        <v>6</v>
      </c>
      <c r="O840" s="5">
        <v>2</v>
      </c>
      <c r="P840" s="5">
        <f>ROUND(Source!EP833,O840)</f>
        <v>0</v>
      </c>
      <c r="Q840" s="5"/>
      <c r="R840" s="5"/>
      <c r="S840" s="5"/>
      <c r="T840" s="5"/>
      <c r="U840" s="5"/>
      <c r="V840" s="5"/>
      <c r="W840" s="5"/>
    </row>
    <row r="841" spans="1:206" x14ac:dyDescent="0.2">
      <c r="A841" s="5">
        <v>50</v>
      </c>
      <c r="B841" s="5">
        <v>0</v>
      </c>
      <c r="C841" s="5">
        <v>0</v>
      </c>
      <c r="D841" s="5">
        <v>1</v>
      </c>
      <c r="E841" s="5">
        <v>228</v>
      </c>
      <c r="F841" s="5">
        <f>ROUND(Source!AY833,O841)</f>
        <v>5918.01</v>
      </c>
      <c r="G841" s="5" t="s">
        <v>270</v>
      </c>
      <c r="H841" s="5" t="s">
        <v>271</v>
      </c>
      <c r="I841" s="5"/>
      <c r="J841" s="5"/>
      <c r="K841" s="5">
        <v>228</v>
      </c>
      <c r="L841" s="5">
        <v>7</v>
      </c>
      <c r="M841" s="5">
        <v>3</v>
      </c>
      <c r="N841" s="5" t="s">
        <v>6</v>
      </c>
      <c r="O841" s="5">
        <v>2</v>
      </c>
      <c r="P841" s="5">
        <f>ROUND(Source!EQ833,O841)</f>
        <v>5918.01</v>
      </c>
      <c r="Q841" s="5"/>
      <c r="R841" s="5"/>
      <c r="S841" s="5"/>
      <c r="T841" s="5"/>
      <c r="U841" s="5"/>
      <c r="V841" s="5"/>
      <c r="W841" s="5"/>
    </row>
    <row r="842" spans="1:206" x14ac:dyDescent="0.2">
      <c r="A842" s="5">
        <v>50</v>
      </c>
      <c r="B842" s="5">
        <v>0</v>
      </c>
      <c r="C842" s="5">
        <v>0</v>
      </c>
      <c r="D842" s="5">
        <v>1</v>
      </c>
      <c r="E842" s="5">
        <v>216</v>
      </c>
      <c r="F842" s="5">
        <f>ROUND(Source!AP833,O842)</f>
        <v>0</v>
      </c>
      <c r="G842" s="5" t="s">
        <v>272</v>
      </c>
      <c r="H842" s="5" t="s">
        <v>273</v>
      </c>
      <c r="I842" s="5"/>
      <c r="J842" s="5"/>
      <c r="K842" s="5">
        <v>216</v>
      </c>
      <c r="L842" s="5">
        <v>8</v>
      </c>
      <c r="M842" s="5">
        <v>3</v>
      </c>
      <c r="N842" s="5" t="s">
        <v>6</v>
      </c>
      <c r="O842" s="5">
        <v>2</v>
      </c>
      <c r="P842" s="5">
        <f>ROUND(Source!EH833,O842)</f>
        <v>0</v>
      </c>
      <c r="Q842" s="5"/>
      <c r="R842" s="5"/>
      <c r="S842" s="5"/>
      <c r="T842" s="5"/>
      <c r="U842" s="5"/>
      <c r="V842" s="5"/>
      <c r="W842" s="5"/>
    </row>
    <row r="843" spans="1:206" x14ac:dyDescent="0.2">
      <c r="A843" s="5">
        <v>50</v>
      </c>
      <c r="B843" s="5">
        <v>0</v>
      </c>
      <c r="C843" s="5">
        <v>0</v>
      </c>
      <c r="D843" s="5">
        <v>1</v>
      </c>
      <c r="E843" s="5">
        <v>223</v>
      </c>
      <c r="F843" s="5">
        <f>ROUND(Source!AQ833,O843)</f>
        <v>0</v>
      </c>
      <c r="G843" s="5" t="s">
        <v>274</v>
      </c>
      <c r="H843" s="5" t="s">
        <v>275</v>
      </c>
      <c r="I843" s="5"/>
      <c r="J843" s="5"/>
      <c r="K843" s="5">
        <v>223</v>
      </c>
      <c r="L843" s="5">
        <v>9</v>
      </c>
      <c r="M843" s="5">
        <v>3</v>
      </c>
      <c r="N843" s="5" t="s">
        <v>6</v>
      </c>
      <c r="O843" s="5">
        <v>2</v>
      </c>
      <c r="P843" s="5">
        <f>ROUND(Source!EI833,O843)</f>
        <v>0</v>
      </c>
      <c r="Q843" s="5"/>
      <c r="R843" s="5"/>
      <c r="S843" s="5"/>
      <c r="T843" s="5"/>
      <c r="U843" s="5"/>
      <c r="V843" s="5"/>
      <c r="W843" s="5"/>
    </row>
    <row r="844" spans="1:206" x14ac:dyDescent="0.2">
      <c r="A844" s="5">
        <v>50</v>
      </c>
      <c r="B844" s="5">
        <v>0</v>
      </c>
      <c r="C844" s="5">
        <v>0</v>
      </c>
      <c r="D844" s="5">
        <v>1</v>
      </c>
      <c r="E844" s="5">
        <v>229</v>
      </c>
      <c r="F844" s="5">
        <f>ROUND(Source!AZ833,O844)</f>
        <v>0</v>
      </c>
      <c r="G844" s="5" t="s">
        <v>276</v>
      </c>
      <c r="H844" s="5" t="s">
        <v>277</v>
      </c>
      <c r="I844" s="5"/>
      <c r="J844" s="5"/>
      <c r="K844" s="5">
        <v>229</v>
      </c>
      <c r="L844" s="5">
        <v>10</v>
      </c>
      <c r="M844" s="5">
        <v>3</v>
      </c>
      <c r="N844" s="5" t="s">
        <v>6</v>
      </c>
      <c r="O844" s="5">
        <v>2</v>
      </c>
      <c r="P844" s="5">
        <f>ROUND(Source!ER833,O844)</f>
        <v>0</v>
      </c>
      <c r="Q844" s="5"/>
      <c r="R844" s="5"/>
      <c r="S844" s="5"/>
      <c r="T844" s="5"/>
      <c r="U844" s="5"/>
      <c r="V844" s="5"/>
      <c r="W844" s="5"/>
    </row>
    <row r="845" spans="1:206" x14ac:dyDescent="0.2">
      <c r="A845" s="5">
        <v>50</v>
      </c>
      <c r="B845" s="5">
        <v>0</v>
      </c>
      <c r="C845" s="5">
        <v>0</v>
      </c>
      <c r="D845" s="5">
        <v>1</v>
      </c>
      <c r="E845" s="5">
        <v>203</v>
      </c>
      <c r="F845" s="5">
        <f>ROUND(Source!Q833,O845)</f>
        <v>136.16</v>
      </c>
      <c r="G845" s="5" t="s">
        <v>278</v>
      </c>
      <c r="H845" s="5" t="s">
        <v>279</v>
      </c>
      <c r="I845" s="5"/>
      <c r="J845" s="5"/>
      <c r="K845" s="5">
        <v>203</v>
      </c>
      <c r="L845" s="5">
        <v>11</v>
      </c>
      <c r="M845" s="5">
        <v>3</v>
      </c>
      <c r="N845" s="5" t="s">
        <v>6</v>
      </c>
      <c r="O845" s="5">
        <v>2</v>
      </c>
      <c r="P845" s="5">
        <f>ROUND(Source!DI833,O845)</f>
        <v>136.16</v>
      </c>
      <c r="Q845" s="5"/>
      <c r="R845" s="5"/>
      <c r="S845" s="5"/>
      <c r="T845" s="5"/>
      <c r="U845" s="5"/>
      <c r="V845" s="5"/>
      <c r="W845" s="5"/>
    </row>
    <row r="846" spans="1:206" x14ac:dyDescent="0.2">
      <c r="A846" s="5">
        <v>50</v>
      </c>
      <c r="B846" s="5">
        <v>0</v>
      </c>
      <c r="C846" s="5">
        <v>0</v>
      </c>
      <c r="D846" s="5">
        <v>1</v>
      </c>
      <c r="E846" s="5">
        <v>231</v>
      </c>
      <c r="F846" s="5">
        <f>ROUND(Source!BB833,O846)</f>
        <v>0</v>
      </c>
      <c r="G846" s="5" t="s">
        <v>280</v>
      </c>
      <c r="H846" s="5" t="s">
        <v>281</v>
      </c>
      <c r="I846" s="5"/>
      <c r="J846" s="5"/>
      <c r="K846" s="5">
        <v>231</v>
      </c>
      <c r="L846" s="5">
        <v>12</v>
      </c>
      <c r="M846" s="5">
        <v>3</v>
      </c>
      <c r="N846" s="5" t="s">
        <v>6</v>
      </c>
      <c r="O846" s="5">
        <v>2</v>
      </c>
      <c r="P846" s="5">
        <f>ROUND(Source!ET833,O846)</f>
        <v>0</v>
      </c>
      <c r="Q846" s="5"/>
      <c r="R846" s="5"/>
      <c r="S846" s="5"/>
      <c r="T846" s="5"/>
      <c r="U846" s="5"/>
      <c r="V846" s="5"/>
      <c r="W846" s="5"/>
    </row>
    <row r="847" spans="1:206" x14ac:dyDescent="0.2">
      <c r="A847" s="5">
        <v>50</v>
      </c>
      <c r="B847" s="5">
        <v>0</v>
      </c>
      <c r="C847" s="5">
        <v>0</v>
      </c>
      <c r="D847" s="5">
        <v>1</v>
      </c>
      <c r="E847" s="5">
        <v>204</v>
      </c>
      <c r="F847" s="5">
        <f>ROUND(Source!R833,O847)</f>
        <v>21.36</v>
      </c>
      <c r="G847" s="5" t="s">
        <v>282</v>
      </c>
      <c r="H847" s="5" t="s">
        <v>283</v>
      </c>
      <c r="I847" s="5"/>
      <c r="J847" s="5"/>
      <c r="K847" s="5">
        <v>204</v>
      </c>
      <c r="L847" s="5">
        <v>13</v>
      </c>
      <c r="M847" s="5">
        <v>3</v>
      </c>
      <c r="N847" s="5" t="s">
        <v>6</v>
      </c>
      <c r="O847" s="5">
        <v>2</v>
      </c>
      <c r="P847" s="5">
        <f>ROUND(Source!DJ833,O847)</f>
        <v>21.36</v>
      </c>
      <c r="Q847" s="5"/>
      <c r="R847" s="5"/>
      <c r="S847" s="5"/>
      <c r="T847" s="5"/>
      <c r="U847" s="5"/>
      <c r="V847" s="5"/>
      <c r="W847" s="5"/>
    </row>
    <row r="848" spans="1:206" x14ac:dyDescent="0.2">
      <c r="A848" s="5">
        <v>50</v>
      </c>
      <c r="B848" s="5">
        <v>0</v>
      </c>
      <c r="C848" s="5">
        <v>0</v>
      </c>
      <c r="D848" s="5">
        <v>1</v>
      </c>
      <c r="E848" s="5">
        <v>205</v>
      </c>
      <c r="F848" s="5">
        <f>ROUND(Source!S833,O848)</f>
        <v>1139.29</v>
      </c>
      <c r="G848" s="5" t="s">
        <v>284</v>
      </c>
      <c r="H848" s="5" t="s">
        <v>285</v>
      </c>
      <c r="I848" s="5"/>
      <c r="J848" s="5"/>
      <c r="K848" s="5">
        <v>205</v>
      </c>
      <c r="L848" s="5">
        <v>14</v>
      </c>
      <c r="M848" s="5">
        <v>3</v>
      </c>
      <c r="N848" s="5" t="s">
        <v>6</v>
      </c>
      <c r="O848" s="5">
        <v>2</v>
      </c>
      <c r="P848" s="5">
        <f>ROUND(Source!DK833,O848)</f>
        <v>1139.29</v>
      </c>
      <c r="Q848" s="5"/>
      <c r="R848" s="5"/>
      <c r="S848" s="5"/>
      <c r="T848" s="5"/>
      <c r="U848" s="5"/>
      <c r="V848" s="5"/>
      <c r="W848" s="5"/>
    </row>
    <row r="849" spans="1:88" x14ac:dyDescent="0.2">
      <c r="A849" s="5">
        <v>50</v>
      </c>
      <c r="B849" s="5">
        <v>0</v>
      </c>
      <c r="C849" s="5">
        <v>0</v>
      </c>
      <c r="D849" s="5">
        <v>1</v>
      </c>
      <c r="E849" s="5">
        <v>232</v>
      </c>
      <c r="F849" s="5">
        <f>ROUND(Source!BC833,O849)</f>
        <v>0</v>
      </c>
      <c r="G849" s="5" t="s">
        <v>286</v>
      </c>
      <c r="H849" s="5" t="s">
        <v>287</v>
      </c>
      <c r="I849" s="5"/>
      <c r="J849" s="5"/>
      <c r="K849" s="5">
        <v>232</v>
      </c>
      <c r="L849" s="5">
        <v>15</v>
      </c>
      <c r="M849" s="5">
        <v>3</v>
      </c>
      <c r="N849" s="5" t="s">
        <v>6</v>
      </c>
      <c r="O849" s="5">
        <v>2</v>
      </c>
      <c r="P849" s="5">
        <f>ROUND(Source!EU833,O849)</f>
        <v>0</v>
      </c>
      <c r="Q849" s="5"/>
      <c r="R849" s="5"/>
      <c r="S849" s="5"/>
      <c r="T849" s="5"/>
      <c r="U849" s="5"/>
      <c r="V849" s="5"/>
      <c r="W849" s="5"/>
    </row>
    <row r="850" spans="1:88" x14ac:dyDescent="0.2">
      <c r="A850" s="5">
        <v>50</v>
      </c>
      <c r="B850" s="5">
        <v>0</v>
      </c>
      <c r="C850" s="5">
        <v>0</v>
      </c>
      <c r="D850" s="5">
        <v>1</v>
      </c>
      <c r="E850" s="5">
        <v>214</v>
      </c>
      <c r="F850" s="5">
        <f>ROUND(Source!AS833,O850)</f>
        <v>9025.86</v>
      </c>
      <c r="G850" s="5" t="s">
        <v>288</v>
      </c>
      <c r="H850" s="5" t="s">
        <v>289</v>
      </c>
      <c r="I850" s="5"/>
      <c r="J850" s="5"/>
      <c r="K850" s="5">
        <v>214</v>
      </c>
      <c r="L850" s="5">
        <v>16</v>
      </c>
      <c r="M850" s="5">
        <v>3</v>
      </c>
      <c r="N850" s="5" t="s">
        <v>6</v>
      </c>
      <c r="O850" s="5">
        <v>2</v>
      </c>
      <c r="P850" s="5">
        <f>ROUND(Source!EK833,O850)</f>
        <v>9025.86</v>
      </c>
      <c r="Q850" s="5"/>
      <c r="R850" s="5"/>
      <c r="S850" s="5"/>
      <c r="T850" s="5"/>
      <c r="U850" s="5"/>
      <c r="V850" s="5"/>
      <c r="W850" s="5"/>
    </row>
    <row r="851" spans="1:88" x14ac:dyDescent="0.2">
      <c r="A851" s="5">
        <v>50</v>
      </c>
      <c r="B851" s="5">
        <v>0</v>
      </c>
      <c r="C851" s="5">
        <v>0</v>
      </c>
      <c r="D851" s="5">
        <v>1</v>
      </c>
      <c r="E851" s="5">
        <v>215</v>
      </c>
      <c r="F851" s="5">
        <f>ROUND(Source!AT833,O851)</f>
        <v>0</v>
      </c>
      <c r="G851" s="5" t="s">
        <v>290</v>
      </c>
      <c r="H851" s="5" t="s">
        <v>291</v>
      </c>
      <c r="I851" s="5"/>
      <c r="J851" s="5"/>
      <c r="K851" s="5">
        <v>215</v>
      </c>
      <c r="L851" s="5">
        <v>17</v>
      </c>
      <c r="M851" s="5">
        <v>3</v>
      </c>
      <c r="N851" s="5" t="s">
        <v>6</v>
      </c>
      <c r="O851" s="5">
        <v>2</v>
      </c>
      <c r="P851" s="5">
        <f>ROUND(Source!EL833,O851)</f>
        <v>0</v>
      </c>
      <c r="Q851" s="5"/>
      <c r="R851" s="5"/>
      <c r="S851" s="5"/>
      <c r="T851" s="5"/>
      <c r="U851" s="5"/>
      <c r="V851" s="5"/>
      <c r="W851" s="5"/>
    </row>
    <row r="852" spans="1:88" x14ac:dyDescent="0.2">
      <c r="A852" s="5">
        <v>50</v>
      </c>
      <c r="B852" s="5">
        <v>0</v>
      </c>
      <c r="C852" s="5">
        <v>0</v>
      </c>
      <c r="D852" s="5">
        <v>1</v>
      </c>
      <c r="E852" s="5">
        <v>217</v>
      </c>
      <c r="F852" s="5">
        <f>ROUND(Source!AU833,O852)</f>
        <v>0</v>
      </c>
      <c r="G852" s="5" t="s">
        <v>292</v>
      </c>
      <c r="H852" s="5" t="s">
        <v>293</v>
      </c>
      <c r="I852" s="5"/>
      <c r="J852" s="5"/>
      <c r="K852" s="5">
        <v>217</v>
      </c>
      <c r="L852" s="5">
        <v>18</v>
      </c>
      <c r="M852" s="5">
        <v>3</v>
      </c>
      <c r="N852" s="5" t="s">
        <v>6</v>
      </c>
      <c r="O852" s="5">
        <v>2</v>
      </c>
      <c r="P852" s="5">
        <f>ROUND(Source!EM833,O852)</f>
        <v>0</v>
      </c>
      <c r="Q852" s="5"/>
      <c r="R852" s="5"/>
      <c r="S852" s="5"/>
      <c r="T852" s="5"/>
      <c r="U852" s="5"/>
      <c r="V852" s="5"/>
      <c r="W852" s="5"/>
    </row>
    <row r="853" spans="1:88" x14ac:dyDescent="0.2">
      <c r="A853" s="5">
        <v>50</v>
      </c>
      <c r="B853" s="5">
        <v>0</v>
      </c>
      <c r="C853" s="5">
        <v>0</v>
      </c>
      <c r="D853" s="5">
        <v>1</v>
      </c>
      <c r="E853" s="5">
        <v>230</v>
      </c>
      <c r="F853" s="5">
        <f>ROUND(Source!BA833,O853)</f>
        <v>0</v>
      </c>
      <c r="G853" s="5" t="s">
        <v>294</v>
      </c>
      <c r="H853" s="5" t="s">
        <v>295</v>
      </c>
      <c r="I853" s="5"/>
      <c r="J853" s="5"/>
      <c r="K853" s="5">
        <v>230</v>
      </c>
      <c r="L853" s="5">
        <v>19</v>
      </c>
      <c r="M853" s="5">
        <v>3</v>
      </c>
      <c r="N853" s="5" t="s">
        <v>6</v>
      </c>
      <c r="O853" s="5">
        <v>2</v>
      </c>
      <c r="P853" s="5">
        <f>ROUND(Source!ES833,O853)</f>
        <v>0</v>
      </c>
      <c r="Q853" s="5"/>
      <c r="R853" s="5"/>
      <c r="S853" s="5"/>
      <c r="T853" s="5"/>
      <c r="U853" s="5"/>
      <c r="V853" s="5"/>
      <c r="W853" s="5"/>
    </row>
    <row r="854" spans="1:88" x14ac:dyDescent="0.2">
      <c r="A854" s="5">
        <v>50</v>
      </c>
      <c r="B854" s="5">
        <v>0</v>
      </c>
      <c r="C854" s="5">
        <v>0</v>
      </c>
      <c r="D854" s="5">
        <v>1</v>
      </c>
      <c r="E854" s="5">
        <v>206</v>
      </c>
      <c r="F854" s="5">
        <f>ROUND(Source!T833,O854)</f>
        <v>0</v>
      </c>
      <c r="G854" s="5" t="s">
        <v>296</v>
      </c>
      <c r="H854" s="5" t="s">
        <v>297</v>
      </c>
      <c r="I854" s="5"/>
      <c r="J854" s="5"/>
      <c r="K854" s="5">
        <v>206</v>
      </c>
      <c r="L854" s="5">
        <v>20</v>
      </c>
      <c r="M854" s="5">
        <v>3</v>
      </c>
      <c r="N854" s="5" t="s">
        <v>6</v>
      </c>
      <c r="O854" s="5">
        <v>2</v>
      </c>
      <c r="P854" s="5">
        <f>ROUND(Source!DL833,O854)</f>
        <v>0</v>
      </c>
      <c r="Q854" s="5"/>
      <c r="R854" s="5"/>
      <c r="S854" s="5"/>
      <c r="T854" s="5"/>
      <c r="U854" s="5"/>
      <c r="V854" s="5"/>
      <c r="W854" s="5"/>
    </row>
    <row r="855" spans="1:88" x14ac:dyDescent="0.2">
      <c r="A855" s="5">
        <v>50</v>
      </c>
      <c r="B855" s="5">
        <v>0</v>
      </c>
      <c r="C855" s="5">
        <v>0</v>
      </c>
      <c r="D855" s="5">
        <v>1</v>
      </c>
      <c r="E855" s="5">
        <v>207</v>
      </c>
      <c r="F855" s="5">
        <f>ROUND(Source!U833,O855)</f>
        <v>133.4</v>
      </c>
      <c r="G855" s="5" t="s">
        <v>298</v>
      </c>
      <c r="H855" s="5" t="s">
        <v>299</v>
      </c>
      <c r="I855" s="5"/>
      <c r="J855" s="5"/>
      <c r="K855" s="5">
        <v>207</v>
      </c>
      <c r="L855" s="5">
        <v>21</v>
      </c>
      <c r="M855" s="5">
        <v>3</v>
      </c>
      <c r="N855" s="5" t="s">
        <v>6</v>
      </c>
      <c r="O855" s="5">
        <v>2</v>
      </c>
      <c r="P855" s="5">
        <f>ROUND(Source!DM833,O855)</f>
        <v>133.4</v>
      </c>
      <c r="Q855" s="5"/>
      <c r="R855" s="5"/>
      <c r="S855" s="5"/>
      <c r="T855" s="5"/>
      <c r="U855" s="5"/>
      <c r="V855" s="5"/>
      <c r="W855" s="5"/>
    </row>
    <row r="856" spans="1:88" x14ac:dyDescent="0.2">
      <c r="A856" s="5">
        <v>50</v>
      </c>
      <c r="B856" s="5">
        <v>0</v>
      </c>
      <c r="C856" s="5">
        <v>0</v>
      </c>
      <c r="D856" s="5">
        <v>1</v>
      </c>
      <c r="E856" s="5">
        <v>208</v>
      </c>
      <c r="F856" s="5">
        <f>ROUND(Source!V833,O856)</f>
        <v>1.75</v>
      </c>
      <c r="G856" s="5" t="s">
        <v>300</v>
      </c>
      <c r="H856" s="5" t="s">
        <v>301</v>
      </c>
      <c r="I856" s="5"/>
      <c r="J856" s="5"/>
      <c r="K856" s="5">
        <v>208</v>
      </c>
      <c r="L856" s="5">
        <v>22</v>
      </c>
      <c r="M856" s="5">
        <v>3</v>
      </c>
      <c r="N856" s="5" t="s">
        <v>6</v>
      </c>
      <c r="O856" s="5">
        <v>2</v>
      </c>
      <c r="P856" s="5">
        <f>ROUND(Source!DN833,O856)</f>
        <v>1.75</v>
      </c>
      <c r="Q856" s="5"/>
      <c r="R856" s="5"/>
      <c r="S856" s="5"/>
      <c r="T856" s="5"/>
      <c r="U856" s="5"/>
      <c r="V856" s="5"/>
      <c r="W856" s="5"/>
    </row>
    <row r="857" spans="1:88" x14ac:dyDescent="0.2">
      <c r="A857" s="5">
        <v>50</v>
      </c>
      <c r="B857" s="5">
        <v>0</v>
      </c>
      <c r="C857" s="5">
        <v>0</v>
      </c>
      <c r="D857" s="5">
        <v>1</v>
      </c>
      <c r="E857" s="5">
        <v>209</v>
      </c>
      <c r="F857" s="5">
        <f>ROUND(Source!W833,O857)</f>
        <v>0</v>
      </c>
      <c r="G857" s="5" t="s">
        <v>302</v>
      </c>
      <c r="H857" s="5" t="s">
        <v>303</v>
      </c>
      <c r="I857" s="5"/>
      <c r="J857" s="5"/>
      <c r="K857" s="5">
        <v>209</v>
      </c>
      <c r="L857" s="5">
        <v>23</v>
      </c>
      <c r="M857" s="5">
        <v>3</v>
      </c>
      <c r="N857" s="5" t="s">
        <v>6</v>
      </c>
      <c r="O857" s="5">
        <v>2</v>
      </c>
      <c r="P857" s="5">
        <f>ROUND(Source!DO833,O857)</f>
        <v>0</v>
      </c>
      <c r="Q857" s="5"/>
      <c r="R857" s="5"/>
      <c r="S857" s="5"/>
      <c r="T857" s="5"/>
      <c r="U857" s="5"/>
      <c r="V857" s="5"/>
      <c r="W857" s="5"/>
    </row>
    <row r="858" spans="1:88" x14ac:dyDescent="0.2">
      <c r="A858" s="5">
        <v>50</v>
      </c>
      <c r="B858" s="5">
        <v>0</v>
      </c>
      <c r="C858" s="5">
        <v>0</v>
      </c>
      <c r="D858" s="5">
        <v>1</v>
      </c>
      <c r="E858" s="5">
        <v>210</v>
      </c>
      <c r="F858" s="5">
        <f>ROUND(Source!X833,O858)</f>
        <v>1150.48</v>
      </c>
      <c r="G858" s="5" t="s">
        <v>304</v>
      </c>
      <c r="H858" s="5" t="s">
        <v>305</v>
      </c>
      <c r="I858" s="5"/>
      <c r="J858" s="5"/>
      <c r="K858" s="5">
        <v>210</v>
      </c>
      <c r="L858" s="5">
        <v>24</v>
      </c>
      <c r="M858" s="5">
        <v>3</v>
      </c>
      <c r="N858" s="5" t="s">
        <v>6</v>
      </c>
      <c r="O858" s="5">
        <v>2</v>
      </c>
      <c r="P858" s="5">
        <f>ROUND(Source!DP833,O858)</f>
        <v>1150.48</v>
      </c>
      <c r="Q858" s="5"/>
      <c r="R858" s="5"/>
      <c r="S858" s="5"/>
      <c r="T858" s="5"/>
      <c r="U858" s="5"/>
      <c r="V858" s="5"/>
      <c r="W858" s="5"/>
    </row>
    <row r="859" spans="1:88" x14ac:dyDescent="0.2">
      <c r="A859" s="5">
        <v>50</v>
      </c>
      <c r="B859" s="5">
        <v>0</v>
      </c>
      <c r="C859" s="5">
        <v>0</v>
      </c>
      <c r="D859" s="5">
        <v>1</v>
      </c>
      <c r="E859" s="5">
        <v>211</v>
      </c>
      <c r="F859" s="5">
        <f>ROUND(Source!Y833,O859)</f>
        <v>681.92</v>
      </c>
      <c r="G859" s="5" t="s">
        <v>306</v>
      </c>
      <c r="H859" s="5" t="s">
        <v>307</v>
      </c>
      <c r="I859" s="5"/>
      <c r="J859" s="5"/>
      <c r="K859" s="5">
        <v>211</v>
      </c>
      <c r="L859" s="5">
        <v>25</v>
      </c>
      <c r="M859" s="5">
        <v>3</v>
      </c>
      <c r="N859" s="5" t="s">
        <v>6</v>
      </c>
      <c r="O859" s="5">
        <v>2</v>
      </c>
      <c r="P859" s="5">
        <f>ROUND(Source!DQ833,O859)</f>
        <v>681.92</v>
      </c>
      <c r="Q859" s="5"/>
      <c r="R859" s="5"/>
      <c r="S859" s="5"/>
      <c r="T859" s="5"/>
      <c r="U859" s="5"/>
      <c r="V859" s="5"/>
      <c r="W859" s="5"/>
    </row>
    <row r="860" spans="1:88" x14ac:dyDescent="0.2">
      <c r="A860" s="5">
        <v>50</v>
      </c>
      <c r="B860" s="5">
        <v>0</v>
      </c>
      <c r="C860" s="5">
        <v>0</v>
      </c>
      <c r="D860" s="5">
        <v>1</v>
      </c>
      <c r="E860" s="5">
        <v>224</v>
      </c>
      <c r="F860" s="5">
        <f>ROUND(Source!AR833,O860)</f>
        <v>9025.86</v>
      </c>
      <c r="G860" s="5" t="s">
        <v>308</v>
      </c>
      <c r="H860" s="5" t="s">
        <v>309</v>
      </c>
      <c r="I860" s="5"/>
      <c r="J860" s="5"/>
      <c r="K860" s="5">
        <v>224</v>
      </c>
      <c r="L860" s="5">
        <v>26</v>
      </c>
      <c r="M860" s="5">
        <v>3</v>
      </c>
      <c r="N860" s="5" t="s">
        <v>6</v>
      </c>
      <c r="O860" s="5">
        <v>2</v>
      </c>
      <c r="P860" s="5">
        <f>ROUND(Source!EJ833,O860)</f>
        <v>9025.86</v>
      </c>
      <c r="Q860" s="5"/>
      <c r="R860" s="5"/>
      <c r="S860" s="5"/>
      <c r="T860" s="5"/>
      <c r="U860" s="5"/>
      <c r="V860" s="5"/>
      <c r="W860" s="5"/>
    </row>
    <row r="861" spans="1:88" x14ac:dyDescent="0.2">
      <c r="A861" s="5">
        <v>50</v>
      </c>
      <c r="B861" s="5">
        <v>1</v>
      </c>
      <c r="C861" s="5">
        <v>0</v>
      </c>
      <c r="D861" s="5">
        <v>2</v>
      </c>
      <c r="E861" s="5">
        <v>0</v>
      </c>
      <c r="F861" s="5">
        <f>ROUND(F860,O861)</f>
        <v>9025.86</v>
      </c>
      <c r="G861" s="5" t="s">
        <v>310</v>
      </c>
      <c r="H861" s="5" t="s">
        <v>309</v>
      </c>
      <c r="I861" s="5"/>
      <c r="J861" s="5"/>
      <c r="K861" s="5">
        <v>212</v>
      </c>
      <c r="L861" s="5">
        <v>27</v>
      </c>
      <c r="M861" s="5">
        <v>0</v>
      </c>
      <c r="N861" s="5" t="s">
        <v>6</v>
      </c>
      <c r="O861" s="5">
        <v>2</v>
      </c>
      <c r="P861" s="5">
        <f>ROUND(P860,O861)</f>
        <v>9025.86</v>
      </c>
      <c r="Q861" s="5"/>
      <c r="R861" s="5"/>
      <c r="S861" s="5"/>
      <c r="T861" s="5"/>
      <c r="U861" s="5"/>
      <c r="V861" s="5"/>
      <c r="W861" s="5"/>
    </row>
    <row r="862" spans="1:88" x14ac:dyDescent="0.2">
      <c r="A862" s="5">
        <v>50</v>
      </c>
      <c r="B862" s="5">
        <v>1</v>
      </c>
      <c r="C862" s="5">
        <v>0</v>
      </c>
      <c r="D862" s="5">
        <v>2</v>
      </c>
      <c r="E862" s="5">
        <v>0</v>
      </c>
      <c r="F862" s="5">
        <f>ROUND(F861*6.53,O862)</f>
        <v>58938.87</v>
      </c>
      <c r="G862" s="5" t="s">
        <v>311</v>
      </c>
      <c r="H862" s="5" t="s">
        <v>312</v>
      </c>
      <c r="I862" s="5"/>
      <c r="J862" s="5"/>
      <c r="K862" s="5">
        <v>212</v>
      </c>
      <c r="L862" s="5">
        <v>28</v>
      </c>
      <c r="M862" s="5">
        <v>0</v>
      </c>
      <c r="N862" s="5" t="s">
        <v>6</v>
      </c>
      <c r="O862" s="5">
        <v>2</v>
      </c>
      <c r="P862" s="5">
        <f>ROUND(P861*6.53,O862)</f>
        <v>58938.87</v>
      </c>
      <c r="Q862" s="5"/>
      <c r="R862" s="5"/>
      <c r="S862" s="5"/>
      <c r="T862" s="5"/>
      <c r="U862" s="5"/>
      <c r="V862" s="5"/>
      <c r="W862" s="5"/>
    </row>
    <row r="864" spans="1:88" x14ac:dyDescent="0.2">
      <c r="A864" s="1">
        <v>4</v>
      </c>
      <c r="B864" s="1">
        <v>1</v>
      </c>
      <c r="C864" s="1"/>
      <c r="D864" s="1">
        <f>ROW(A877)</f>
        <v>877</v>
      </c>
      <c r="E864" s="1"/>
      <c r="F864" s="1" t="s">
        <v>13</v>
      </c>
      <c r="G864" s="1" t="s">
        <v>860</v>
      </c>
      <c r="H864" s="1" t="s">
        <v>6</v>
      </c>
      <c r="I864" s="1">
        <v>0</v>
      </c>
      <c r="J864" s="1"/>
      <c r="K864" s="1">
        <v>-1</v>
      </c>
      <c r="L864" s="1"/>
      <c r="M864" s="1"/>
      <c r="N864" s="1"/>
      <c r="O864" s="1"/>
      <c r="P864" s="1"/>
      <c r="Q864" s="1"/>
      <c r="R864" s="1"/>
      <c r="S864" s="1"/>
      <c r="T864" s="1"/>
      <c r="U864" s="1" t="s">
        <v>6</v>
      </c>
      <c r="V864" s="1">
        <v>0</v>
      </c>
      <c r="W864" s="1"/>
      <c r="X864" s="1"/>
      <c r="Y864" s="1"/>
      <c r="Z864" s="1"/>
      <c r="AA864" s="1"/>
      <c r="AB864" s="1" t="s">
        <v>6</v>
      </c>
      <c r="AC864" s="1" t="s">
        <v>6</v>
      </c>
      <c r="AD864" s="1" t="s">
        <v>6</v>
      </c>
      <c r="AE864" s="1" t="s">
        <v>6</v>
      </c>
      <c r="AF864" s="1" t="s">
        <v>6</v>
      </c>
      <c r="AG864" s="1" t="s">
        <v>6</v>
      </c>
      <c r="AH864" s="1"/>
      <c r="AI864" s="1"/>
      <c r="AJ864" s="1"/>
      <c r="AK864" s="1"/>
      <c r="AL864" s="1"/>
      <c r="AM864" s="1"/>
      <c r="AN864" s="1"/>
      <c r="AO864" s="1"/>
      <c r="AP864" s="1" t="s">
        <v>6</v>
      </c>
      <c r="AQ864" s="1" t="s">
        <v>6</v>
      </c>
      <c r="AR864" s="1" t="s">
        <v>6</v>
      </c>
      <c r="AS864" s="1"/>
      <c r="AT864" s="1"/>
      <c r="AU864" s="1"/>
      <c r="AV864" s="1"/>
      <c r="AW864" s="1"/>
      <c r="AX864" s="1"/>
      <c r="AY864" s="1"/>
      <c r="AZ864" s="1" t="s">
        <v>6</v>
      </c>
      <c r="BA864" s="1"/>
      <c r="BB864" s="1" t="s">
        <v>6</v>
      </c>
      <c r="BC864" s="1" t="s">
        <v>6</v>
      </c>
      <c r="BD864" s="1" t="s">
        <v>6</v>
      </c>
      <c r="BE864" s="1" t="s">
        <v>6</v>
      </c>
      <c r="BF864" s="1" t="s">
        <v>6</v>
      </c>
      <c r="BG864" s="1" t="s">
        <v>6</v>
      </c>
      <c r="BH864" s="1" t="s">
        <v>6</v>
      </c>
      <c r="BI864" s="1" t="s">
        <v>6</v>
      </c>
      <c r="BJ864" s="1" t="s">
        <v>6</v>
      </c>
      <c r="BK864" s="1" t="s">
        <v>6</v>
      </c>
      <c r="BL864" s="1" t="s">
        <v>6</v>
      </c>
      <c r="BM864" s="1" t="s">
        <v>6</v>
      </c>
      <c r="BN864" s="1" t="s">
        <v>6</v>
      </c>
      <c r="BO864" s="1" t="s">
        <v>6</v>
      </c>
      <c r="BP864" s="1" t="s">
        <v>6</v>
      </c>
      <c r="BQ864" s="1"/>
      <c r="BR864" s="1"/>
      <c r="BS864" s="1"/>
      <c r="BT864" s="1"/>
      <c r="BU864" s="1"/>
      <c r="BV864" s="1"/>
      <c r="BW864" s="1"/>
      <c r="BX864" s="1">
        <v>0</v>
      </c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>
        <v>0</v>
      </c>
    </row>
    <row r="866" spans="1:255" x14ac:dyDescent="0.2">
      <c r="A866" s="3">
        <v>52</v>
      </c>
      <c r="B866" s="3">
        <f t="shared" ref="B866:G866" si="958">B877</f>
        <v>1</v>
      </c>
      <c r="C866" s="3">
        <f t="shared" si="958"/>
        <v>4</v>
      </c>
      <c r="D866" s="3">
        <f t="shared" si="958"/>
        <v>864</v>
      </c>
      <c r="E866" s="3">
        <f t="shared" si="958"/>
        <v>0</v>
      </c>
      <c r="F866" s="3" t="str">
        <f t="shared" si="958"/>
        <v>Новый раздел</v>
      </c>
      <c r="G866" s="3" t="str">
        <f t="shared" si="958"/>
        <v>Пусконаладочные работы</v>
      </c>
      <c r="H866" s="3"/>
      <c r="I866" s="3"/>
      <c r="J866" s="3"/>
      <c r="K866" s="3"/>
      <c r="L866" s="3"/>
      <c r="M866" s="3"/>
      <c r="N866" s="3"/>
      <c r="O866" s="3">
        <f t="shared" ref="O866:AT866" si="959">O877</f>
        <v>159.63999999999999</v>
      </c>
      <c r="P866" s="3">
        <f t="shared" si="959"/>
        <v>0</v>
      </c>
      <c r="Q866" s="3">
        <f t="shared" si="959"/>
        <v>0</v>
      </c>
      <c r="R866" s="3">
        <f t="shared" si="959"/>
        <v>0</v>
      </c>
      <c r="S866" s="3">
        <f t="shared" si="959"/>
        <v>159.63999999999999</v>
      </c>
      <c r="T866" s="3">
        <f t="shared" si="959"/>
        <v>0</v>
      </c>
      <c r="U866" s="3">
        <f t="shared" si="959"/>
        <v>15.532800000000002</v>
      </c>
      <c r="V866" s="3">
        <f t="shared" si="959"/>
        <v>0</v>
      </c>
      <c r="W866" s="3">
        <f t="shared" si="959"/>
        <v>0</v>
      </c>
      <c r="X866" s="3">
        <f t="shared" si="959"/>
        <v>103.77</v>
      </c>
      <c r="Y866" s="3">
        <f t="shared" si="959"/>
        <v>63.86</v>
      </c>
      <c r="Z866" s="3">
        <f t="shared" si="959"/>
        <v>0</v>
      </c>
      <c r="AA866" s="3">
        <f t="shared" si="959"/>
        <v>0</v>
      </c>
      <c r="AB866" s="3">
        <f t="shared" si="959"/>
        <v>159.63999999999999</v>
      </c>
      <c r="AC866" s="3">
        <f t="shared" si="959"/>
        <v>0</v>
      </c>
      <c r="AD866" s="3">
        <f t="shared" si="959"/>
        <v>0</v>
      </c>
      <c r="AE866" s="3">
        <f t="shared" si="959"/>
        <v>0</v>
      </c>
      <c r="AF866" s="3">
        <f t="shared" si="959"/>
        <v>159.63999999999999</v>
      </c>
      <c r="AG866" s="3">
        <f t="shared" si="959"/>
        <v>0</v>
      </c>
      <c r="AH866" s="3">
        <f t="shared" si="959"/>
        <v>15.532800000000002</v>
      </c>
      <c r="AI866" s="3">
        <f t="shared" si="959"/>
        <v>0</v>
      </c>
      <c r="AJ866" s="3">
        <f t="shared" si="959"/>
        <v>0</v>
      </c>
      <c r="AK866" s="3">
        <f t="shared" si="959"/>
        <v>103.77</v>
      </c>
      <c r="AL866" s="3">
        <f t="shared" si="959"/>
        <v>63.86</v>
      </c>
      <c r="AM866" s="3">
        <f t="shared" si="959"/>
        <v>0</v>
      </c>
      <c r="AN866" s="3">
        <f t="shared" si="959"/>
        <v>0</v>
      </c>
      <c r="AO866" s="3">
        <f t="shared" si="959"/>
        <v>0</v>
      </c>
      <c r="AP866" s="3">
        <f t="shared" si="959"/>
        <v>0</v>
      </c>
      <c r="AQ866" s="3">
        <f t="shared" si="959"/>
        <v>0</v>
      </c>
      <c r="AR866" s="3">
        <f t="shared" si="959"/>
        <v>327.27</v>
      </c>
      <c r="AS866" s="3">
        <f t="shared" si="959"/>
        <v>0</v>
      </c>
      <c r="AT866" s="3">
        <f t="shared" si="959"/>
        <v>0</v>
      </c>
      <c r="AU866" s="3">
        <f t="shared" ref="AU866:BZ866" si="960">AU877</f>
        <v>327.27</v>
      </c>
      <c r="AV866" s="3">
        <f t="shared" si="960"/>
        <v>0</v>
      </c>
      <c r="AW866" s="3">
        <f t="shared" si="960"/>
        <v>0</v>
      </c>
      <c r="AX866" s="3">
        <f t="shared" si="960"/>
        <v>0</v>
      </c>
      <c r="AY866" s="3">
        <f t="shared" si="960"/>
        <v>0</v>
      </c>
      <c r="AZ866" s="3">
        <f t="shared" si="960"/>
        <v>0</v>
      </c>
      <c r="BA866" s="3">
        <f t="shared" si="960"/>
        <v>0</v>
      </c>
      <c r="BB866" s="3">
        <f t="shared" si="960"/>
        <v>0</v>
      </c>
      <c r="BC866" s="3">
        <f t="shared" si="960"/>
        <v>0</v>
      </c>
      <c r="BD866" s="3">
        <f t="shared" si="960"/>
        <v>0</v>
      </c>
      <c r="BE866" s="3">
        <f t="shared" si="960"/>
        <v>0</v>
      </c>
      <c r="BF866" s="3">
        <f t="shared" si="960"/>
        <v>0</v>
      </c>
      <c r="BG866" s="3">
        <f t="shared" si="960"/>
        <v>0</v>
      </c>
      <c r="BH866" s="3">
        <f t="shared" si="960"/>
        <v>0</v>
      </c>
      <c r="BI866" s="3">
        <f t="shared" si="960"/>
        <v>0</v>
      </c>
      <c r="BJ866" s="3">
        <f t="shared" si="960"/>
        <v>0</v>
      </c>
      <c r="BK866" s="3">
        <f t="shared" si="960"/>
        <v>0</v>
      </c>
      <c r="BL866" s="3">
        <f t="shared" si="960"/>
        <v>0</v>
      </c>
      <c r="BM866" s="3">
        <f t="shared" si="960"/>
        <v>0</v>
      </c>
      <c r="BN866" s="3">
        <f t="shared" si="960"/>
        <v>0</v>
      </c>
      <c r="BO866" s="3">
        <f t="shared" si="960"/>
        <v>0</v>
      </c>
      <c r="BP866" s="3">
        <f t="shared" si="960"/>
        <v>0</v>
      </c>
      <c r="BQ866" s="3">
        <f t="shared" si="960"/>
        <v>0</v>
      </c>
      <c r="BR866" s="3">
        <f t="shared" si="960"/>
        <v>0</v>
      </c>
      <c r="BS866" s="3">
        <f t="shared" si="960"/>
        <v>0</v>
      </c>
      <c r="BT866" s="3">
        <f t="shared" si="960"/>
        <v>0</v>
      </c>
      <c r="BU866" s="3">
        <f t="shared" si="960"/>
        <v>0</v>
      </c>
      <c r="BV866" s="3">
        <f t="shared" si="960"/>
        <v>0</v>
      </c>
      <c r="BW866" s="3">
        <f t="shared" si="960"/>
        <v>0</v>
      </c>
      <c r="BX866" s="3">
        <f t="shared" si="960"/>
        <v>0</v>
      </c>
      <c r="BY866" s="3">
        <f t="shared" si="960"/>
        <v>0</v>
      </c>
      <c r="BZ866" s="3">
        <f t="shared" si="960"/>
        <v>0</v>
      </c>
      <c r="CA866" s="3">
        <f t="shared" ref="CA866:DF866" si="961">CA877</f>
        <v>327.27</v>
      </c>
      <c r="CB866" s="3">
        <f t="shared" si="961"/>
        <v>0</v>
      </c>
      <c r="CC866" s="3">
        <f t="shared" si="961"/>
        <v>0</v>
      </c>
      <c r="CD866" s="3">
        <f t="shared" si="961"/>
        <v>327.27</v>
      </c>
      <c r="CE866" s="3">
        <f t="shared" si="961"/>
        <v>0</v>
      </c>
      <c r="CF866" s="3">
        <f t="shared" si="961"/>
        <v>0</v>
      </c>
      <c r="CG866" s="3">
        <f t="shared" si="961"/>
        <v>0</v>
      </c>
      <c r="CH866" s="3">
        <f t="shared" si="961"/>
        <v>0</v>
      </c>
      <c r="CI866" s="3">
        <f t="shared" si="961"/>
        <v>0</v>
      </c>
      <c r="CJ866" s="3">
        <f t="shared" si="961"/>
        <v>0</v>
      </c>
      <c r="CK866" s="3">
        <f t="shared" si="961"/>
        <v>0</v>
      </c>
      <c r="CL866" s="3">
        <f t="shared" si="961"/>
        <v>0</v>
      </c>
      <c r="CM866" s="3">
        <f t="shared" si="961"/>
        <v>0</v>
      </c>
      <c r="CN866" s="3">
        <f t="shared" si="961"/>
        <v>0</v>
      </c>
      <c r="CO866" s="3">
        <f t="shared" si="961"/>
        <v>0</v>
      </c>
      <c r="CP866" s="3">
        <f t="shared" si="961"/>
        <v>0</v>
      </c>
      <c r="CQ866" s="3">
        <f t="shared" si="961"/>
        <v>0</v>
      </c>
      <c r="CR866" s="3">
        <f t="shared" si="961"/>
        <v>0</v>
      </c>
      <c r="CS866" s="3">
        <f t="shared" si="961"/>
        <v>0</v>
      </c>
      <c r="CT866" s="3">
        <f t="shared" si="961"/>
        <v>0</v>
      </c>
      <c r="CU866" s="3">
        <f t="shared" si="961"/>
        <v>0</v>
      </c>
      <c r="CV866" s="3">
        <f t="shared" si="961"/>
        <v>0</v>
      </c>
      <c r="CW866" s="3">
        <f t="shared" si="961"/>
        <v>0</v>
      </c>
      <c r="CX866" s="3">
        <f t="shared" si="961"/>
        <v>0</v>
      </c>
      <c r="CY866" s="3">
        <f t="shared" si="961"/>
        <v>0</v>
      </c>
      <c r="CZ866" s="3">
        <f t="shared" si="961"/>
        <v>0</v>
      </c>
      <c r="DA866" s="3">
        <f t="shared" si="961"/>
        <v>0</v>
      </c>
      <c r="DB866" s="3">
        <f t="shared" si="961"/>
        <v>0</v>
      </c>
      <c r="DC866" s="3">
        <f t="shared" si="961"/>
        <v>0</v>
      </c>
      <c r="DD866" s="3">
        <f t="shared" si="961"/>
        <v>0</v>
      </c>
      <c r="DE866" s="3">
        <f t="shared" si="961"/>
        <v>0</v>
      </c>
      <c r="DF866" s="3">
        <f t="shared" si="961"/>
        <v>0</v>
      </c>
      <c r="DG866" s="4">
        <f t="shared" ref="DG866:EL866" si="962">DG877</f>
        <v>159.63999999999999</v>
      </c>
      <c r="DH866" s="4">
        <f t="shared" si="962"/>
        <v>0</v>
      </c>
      <c r="DI866" s="4">
        <f t="shared" si="962"/>
        <v>0</v>
      </c>
      <c r="DJ866" s="4">
        <f t="shared" si="962"/>
        <v>0</v>
      </c>
      <c r="DK866" s="4">
        <f t="shared" si="962"/>
        <v>159.63999999999999</v>
      </c>
      <c r="DL866" s="4">
        <f t="shared" si="962"/>
        <v>0</v>
      </c>
      <c r="DM866" s="4">
        <f t="shared" si="962"/>
        <v>15.532800000000002</v>
      </c>
      <c r="DN866" s="4">
        <f t="shared" si="962"/>
        <v>0</v>
      </c>
      <c r="DO866" s="4">
        <f t="shared" si="962"/>
        <v>0</v>
      </c>
      <c r="DP866" s="4">
        <f t="shared" si="962"/>
        <v>103.77</v>
      </c>
      <c r="DQ866" s="4">
        <f t="shared" si="962"/>
        <v>63.86</v>
      </c>
      <c r="DR866" s="4">
        <f t="shared" si="962"/>
        <v>0</v>
      </c>
      <c r="DS866" s="4">
        <f t="shared" si="962"/>
        <v>0</v>
      </c>
      <c r="DT866" s="4">
        <f t="shared" si="962"/>
        <v>159.63999999999999</v>
      </c>
      <c r="DU866" s="4">
        <f t="shared" si="962"/>
        <v>0</v>
      </c>
      <c r="DV866" s="4">
        <f t="shared" si="962"/>
        <v>0</v>
      </c>
      <c r="DW866" s="4">
        <f t="shared" si="962"/>
        <v>0</v>
      </c>
      <c r="DX866" s="4">
        <f t="shared" si="962"/>
        <v>159.63999999999999</v>
      </c>
      <c r="DY866" s="4">
        <f t="shared" si="962"/>
        <v>0</v>
      </c>
      <c r="DZ866" s="4">
        <f t="shared" si="962"/>
        <v>15.532800000000002</v>
      </c>
      <c r="EA866" s="4">
        <f t="shared" si="962"/>
        <v>0</v>
      </c>
      <c r="EB866" s="4">
        <f t="shared" si="962"/>
        <v>0</v>
      </c>
      <c r="EC866" s="4">
        <f t="shared" si="962"/>
        <v>103.77</v>
      </c>
      <c r="ED866" s="4">
        <f t="shared" si="962"/>
        <v>63.86</v>
      </c>
      <c r="EE866" s="4">
        <f t="shared" si="962"/>
        <v>0</v>
      </c>
      <c r="EF866" s="4">
        <f t="shared" si="962"/>
        <v>0</v>
      </c>
      <c r="EG866" s="4">
        <f t="shared" si="962"/>
        <v>0</v>
      </c>
      <c r="EH866" s="4">
        <f t="shared" si="962"/>
        <v>0</v>
      </c>
      <c r="EI866" s="4">
        <f t="shared" si="962"/>
        <v>0</v>
      </c>
      <c r="EJ866" s="4">
        <f t="shared" si="962"/>
        <v>327.27</v>
      </c>
      <c r="EK866" s="4">
        <f t="shared" si="962"/>
        <v>0</v>
      </c>
      <c r="EL866" s="4">
        <f t="shared" si="962"/>
        <v>0</v>
      </c>
      <c r="EM866" s="4">
        <f t="shared" ref="EM866:FR866" si="963">EM877</f>
        <v>327.27</v>
      </c>
      <c r="EN866" s="4">
        <f t="shared" si="963"/>
        <v>0</v>
      </c>
      <c r="EO866" s="4">
        <f t="shared" si="963"/>
        <v>0</v>
      </c>
      <c r="EP866" s="4">
        <f t="shared" si="963"/>
        <v>0</v>
      </c>
      <c r="EQ866" s="4">
        <f t="shared" si="963"/>
        <v>0</v>
      </c>
      <c r="ER866" s="4">
        <f t="shared" si="963"/>
        <v>0</v>
      </c>
      <c r="ES866" s="4">
        <f t="shared" si="963"/>
        <v>0</v>
      </c>
      <c r="ET866" s="4">
        <f t="shared" si="963"/>
        <v>0</v>
      </c>
      <c r="EU866" s="4">
        <f t="shared" si="963"/>
        <v>0</v>
      </c>
      <c r="EV866" s="4">
        <f t="shared" si="963"/>
        <v>0</v>
      </c>
      <c r="EW866" s="4">
        <f t="shared" si="963"/>
        <v>0</v>
      </c>
      <c r="EX866" s="4">
        <f t="shared" si="963"/>
        <v>0</v>
      </c>
      <c r="EY866" s="4">
        <f t="shared" si="963"/>
        <v>0</v>
      </c>
      <c r="EZ866" s="4">
        <f t="shared" si="963"/>
        <v>0</v>
      </c>
      <c r="FA866" s="4">
        <f t="shared" si="963"/>
        <v>0</v>
      </c>
      <c r="FB866" s="4">
        <f t="shared" si="963"/>
        <v>0</v>
      </c>
      <c r="FC866" s="4">
        <f t="shared" si="963"/>
        <v>0</v>
      </c>
      <c r="FD866" s="4">
        <f t="shared" si="963"/>
        <v>0</v>
      </c>
      <c r="FE866" s="4">
        <f t="shared" si="963"/>
        <v>0</v>
      </c>
      <c r="FF866" s="4">
        <f t="shared" si="963"/>
        <v>0</v>
      </c>
      <c r="FG866" s="4">
        <f t="shared" si="963"/>
        <v>0</v>
      </c>
      <c r="FH866" s="4">
        <f t="shared" si="963"/>
        <v>0</v>
      </c>
      <c r="FI866" s="4">
        <f t="shared" si="963"/>
        <v>0</v>
      </c>
      <c r="FJ866" s="4">
        <f t="shared" si="963"/>
        <v>0</v>
      </c>
      <c r="FK866" s="4">
        <f t="shared" si="963"/>
        <v>0</v>
      </c>
      <c r="FL866" s="4">
        <f t="shared" si="963"/>
        <v>0</v>
      </c>
      <c r="FM866" s="4">
        <f t="shared" si="963"/>
        <v>0</v>
      </c>
      <c r="FN866" s="4">
        <f t="shared" si="963"/>
        <v>0</v>
      </c>
      <c r="FO866" s="4">
        <f t="shared" si="963"/>
        <v>0</v>
      </c>
      <c r="FP866" s="4">
        <f t="shared" si="963"/>
        <v>0</v>
      </c>
      <c r="FQ866" s="4">
        <f t="shared" si="963"/>
        <v>0</v>
      </c>
      <c r="FR866" s="4">
        <f t="shared" si="963"/>
        <v>0</v>
      </c>
      <c r="FS866" s="4">
        <f t="shared" ref="FS866:GX866" si="964">FS877</f>
        <v>327.27</v>
      </c>
      <c r="FT866" s="4">
        <f t="shared" si="964"/>
        <v>0</v>
      </c>
      <c r="FU866" s="4">
        <f t="shared" si="964"/>
        <v>0</v>
      </c>
      <c r="FV866" s="4">
        <f t="shared" si="964"/>
        <v>327.27</v>
      </c>
      <c r="FW866" s="4">
        <f t="shared" si="964"/>
        <v>0</v>
      </c>
      <c r="FX866" s="4">
        <f t="shared" si="964"/>
        <v>0</v>
      </c>
      <c r="FY866" s="4">
        <f t="shared" si="964"/>
        <v>0</v>
      </c>
      <c r="FZ866" s="4">
        <f t="shared" si="964"/>
        <v>0</v>
      </c>
      <c r="GA866" s="4">
        <f t="shared" si="964"/>
        <v>0</v>
      </c>
      <c r="GB866" s="4">
        <f t="shared" si="964"/>
        <v>0</v>
      </c>
      <c r="GC866" s="4">
        <f t="shared" si="964"/>
        <v>0</v>
      </c>
      <c r="GD866" s="4">
        <f t="shared" si="964"/>
        <v>0</v>
      </c>
      <c r="GE866" s="4">
        <f t="shared" si="964"/>
        <v>0</v>
      </c>
      <c r="GF866" s="4">
        <f t="shared" si="964"/>
        <v>0</v>
      </c>
      <c r="GG866" s="4">
        <f t="shared" si="964"/>
        <v>0</v>
      </c>
      <c r="GH866" s="4">
        <f t="shared" si="964"/>
        <v>0</v>
      </c>
      <c r="GI866" s="4">
        <f t="shared" si="964"/>
        <v>0</v>
      </c>
      <c r="GJ866" s="4">
        <f t="shared" si="964"/>
        <v>0</v>
      </c>
      <c r="GK866" s="4">
        <f t="shared" si="964"/>
        <v>0</v>
      </c>
      <c r="GL866" s="4">
        <f t="shared" si="964"/>
        <v>0</v>
      </c>
      <c r="GM866" s="4">
        <f t="shared" si="964"/>
        <v>0</v>
      </c>
      <c r="GN866" s="4">
        <f t="shared" si="964"/>
        <v>0</v>
      </c>
      <c r="GO866" s="4">
        <f t="shared" si="964"/>
        <v>0</v>
      </c>
      <c r="GP866" s="4">
        <f t="shared" si="964"/>
        <v>0</v>
      </c>
      <c r="GQ866" s="4">
        <f t="shared" si="964"/>
        <v>0</v>
      </c>
      <c r="GR866" s="4">
        <f t="shared" si="964"/>
        <v>0</v>
      </c>
      <c r="GS866" s="4">
        <f t="shared" si="964"/>
        <v>0</v>
      </c>
      <c r="GT866" s="4">
        <f t="shared" si="964"/>
        <v>0</v>
      </c>
      <c r="GU866" s="4">
        <f t="shared" si="964"/>
        <v>0</v>
      </c>
      <c r="GV866" s="4">
        <f t="shared" si="964"/>
        <v>0</v>
      </c>
      <c r="GW866" s="4">
        <f t="shared" si="964"/>
        <v>0</v>
      </c>
      <c r="GX866" s="4">
        <f t="shared" si="964"/>
        <v>0</v>
      </c>
    </row>
    <row r="868" spans="1:255" x14ac:dyDescent="0.2">
      <c r="A868" s="2">
        <v>17</v>
      </c>
      <c r="B868" s="2">
        <v>1</v>
      </c>
      <c r="C868" s="2">
        <f>ROW(SmtRes!A2306)</f>
        <v>2306</v>
      </c>
      <c r="D868" s="2">
        <f>ROW(EtalonRes!A2302)</f>
        <v>2302</v>
      </c>
      <c r="E868" s="2" t="s">
        <v>861</v>
      </c>
      <c r="F868" s="2" t="s">
        <v>862</v>
      </c>
      <c r="G868" s="2" t="s">
        <v>863</v>
      </c>
      <c r="H868" s="2" t="s">
        <v>538</v>
      </c>
      <c r="I868" s="2">
        <v>4</v>
      </c>
      <c r="J868" s="2">
        <v>0</v>
      </c>
      <c r="K868" s="2"/>
      <c r="L868" s="2"/>
      <c r="M868" s="2"/>
      <c r="N868" s="2"/>
      <c r="O868" s="2">
        <f t="shared" ref="O868:O875" si="965">ROUND(CP868,2)</f>
        <v>13.12</v>
      </c>
      <c r="P868" s="2">
        <f t="shared" ref="P868:P875" si="966">ROUND(CQ868*I868,2)</f>
        <v>0</v>
      </c>
      <c r="Q868" s="2">
        <f t="shared" ref="Q868:Q875" si="967">ROUND(CR868*I868,2)</f>
        <v>0</v>
      </c>
      <c r="R868" s="2">
        <f t="shared" ref="R868:R875" si="968">ROUND(CS868*I868,2)</f>
        <v>0</v>
      </c>
      <c r="S868" s="2">
        <f t="shared" ref="S868:S875" si="969">ROUND(CT868*I868,2)</f>
        <v>13.12</v>
      </c>
      <c r="T868" s="2">
        <f t="shared" ref="T868:T875" si="970">ROUND(CU868*I868,2)</f>
        <v>0</v>
      </c>
      <c r="U868" s="2">
        <f t="shared" ref="U868:U875" si="971">CV868*I868</f>
        <v>1.024</v>
      </c>
      <c r="V868" s="2">
        <f t="shared" ref="V868:V875" si="972">CW868*I868</f>
        <v>0</v>
      </c>
      <c r="W868" s="2">
        <f t="shared" ref="W868:W875" si="973">ROUND(CX868*I868,2)</f>
        <v>0</v>
      </c>
      <c r="X868" s="2">
        <f t="shared" ref="X868:Y875" si="974">ROUND(CY868,2)</f>
        <v>8.5299999999999994</v>
      </c>
      <c r="Y868" s="2">
        <f t="shared" si="974"/>
        <v>5.25</v>
      </c>
      <c r="Z868" s="2"/>
      <c r="AA868" s="2">
        <v>27721505</v>
      </c>
      <c r="AB868" s="2">
        <f t="shared" ref="AB868:AB875" si="975">ROUND((AC868+AD868+AF868),2)</f>
        <v>3.28</v>
      </c>
      <c r="AC868" s="2">
        <f t="shared" ref="AC868:AC875" si="976">ROUND((ES868),2)</f>
        <v>0</v>
      </c>
      <c r="AD868" s="2">
        <f t="shared" ref="AD868:AD875" si="977">ROUND((((ET868)-(EU868))+AE868),2)</f>
        <v>0</v>
      </c>
      <c r="AE868" s="2">
        <f t="shared" ref="AE868:AE875" si="978">ROUND((EU868),2)</f>
        <v>0</v>
      </c>
      <c r="AF868" s="2">
        <f t="shared" ref="AF868:AF875" si="979">ROUND(((EV868*0.8)),2)</f>
        <v>3.28</v>
      </c>
      <c r="AG868" s="2">
        <f t="shared" ref="AG868:AG875" si="980">ROUND((AP868),2)</f>
        <v>0</v>
      </c>
      <c r="AH868" s="2">
        <f t="shared" ref="AH868:AH875" si="981">((EW868*0.8))</f>
        <v>0.25600000000000001</v>
      </c>
      <c r="AI868" s="2">
        <f t="shared" ref="AI868:AI875" si="982">(EX868)</f>
        <v>0</v>
      </c>
      <c r="AJ868" s="2">
        <f t="shared" ref="AJ868:AJ875" si="983">ROUND((AS868),2)</f>
        <v>0</v>
      </c>
      <c r="AK868" s="2">
        <v>4.0999999999999996</v>
      </c>
      <c r="AL868" s="2">
        <v>0</v>
      </c>
      <c r="AM868" s="2">
        <v>0</v>
      </c>
      <c r="AN868" s="2">
        <v>0</v>
      </c>
      <c r="AO868" s="2">
        <v>4.0999999999999996</v>
      </c>
      <c r="AP868" s="2">
        <v>0</v>
      </c>
      <c r="AQ868" s="2">
        <v>0.32</v>
      </c>
      <c r="AR868" s="2">
        <v>0</v>
      </c>
      <c r="AS868" s="2">
        <v>0</v>
      </c>
      <c r="AT868" s="2">
        <v>65</v>
      </c>
      <c r="AU868" s="2">
        <v>40</v>
      </c>
      <c r="AV868" s="2">
        <v>1</v>
      </c>
      <c r="AW868" s="2">
        <v>1</v>
      </c>
      <c r="AX868" s="2"/>
      <c r="AY868" s="2"/>
      <c r="AZ868" s="2">
        <v>1</v>
      </c>
      <c r="BA868" s="2">
        <v>1</v>
      </c>
      <c r="BB868" s="2">
        <v>1</v>
      </c>
      <c r="BC868" s="2">
        <v>1</v>
      </c>
      <c r="BD868" s="2" t="s">
        <v>6</v>
      </c>
      <c r="BE868" s="2" t="s">
        <v>6</v>
      </c>
      <c r="BF868" s="2" t="s">
        <v>6</v>
      </c>
      <c r="BG868" s="2" t="s">
        <v>6</v>
      </c>
      <c r="BH868" s="2">
        <v>0</v>
      </c>
      <c r="BI868" s="2">
        <v>4</v>
      </c>
      <c r="BJ868" s="2" t="s">
        <v>864</v>
      </c>
      <c r="BK868" s="2"/>
      <c r="BL868" s="2"/>
      <c r="BM868" s="2">
        <v>200001</v>
      </c>
      <c r="BN868" s="2">
        <v>0</v>
      </c>
      <c r="BO868" s="2" t="s">
        <v>6</v>
      </c>
      <c r="BP868" s="2">
        <v>0</v>
      </c>
      <c r="BQ868" s="2">
        <v>4</v>
      </c>
      <c r="BR868" s="2">
        <v>0</v>
      </c>
      <c r="BS868" s="2">
        <v>1</v>
      </c>
      <c r="BT868" s="2">
        <v>1</v>
      </c>
      <c r="BU868" s="2">
        <v>1</v>
      </c>
      <c r="BV868" s="2">
        <v>1</v>
      </c>
      <c r="BW868" s="2">
        <v>1</v>
      </c>
      <c r="BX868" s="2">
        <v>1</v>
      </c>
      <c r="BY868" s="2" t="s">
        <v>6</v>
      </c>
      <c r="BZ868" s="2">
        <v>65</v>
      </c>
      <c r="CA868" s="2">
        <v>40</v>
      </c>
      <c r="CB868" s="2"/>
      <c r="CC868" s="2"/>
      <c r="CD868" s="2"/>
      <c r="CE868" s="2"/>
      <c r="CF868" s="2">
        <v>0</v>
      </c>
      <c r="CG868" s="2">
        <v>0</v>
      </c>
      <c r="CH868" s="2"/>
      <c r="CI868" s="2"/>
      <c r="CJ868" s="2"/>
      <c r="CK868" s="2"/>
      <c r="CL868" s="2"/>
      <c r="CM868" s="2">
        <v>0</v>
      </c>
      <c r="CN868" s="2" t="s">
        <v>865</v>
      </c>
      <c r="CO868" s="2">
        <v>0</v>
      </c>
      <c r="CP868" s="2">
        <f t="shared" ref="CP868:CP875" si="984">(P868+Q868+S868)</f>
        <v>13.12</v>
      </c>
      <c r="CQ868" s="2">
        <f t="shared" ref="CQ868:CQ875" si="985">AC868*BC868</f>
        <v>0</v>
      </c>
      <c r="CR868" s="2">
        <f t="shared" ref="CR868:CR875" si="986">AD868*BB868</f>
        <v>0</v>
      </c>
      <c r="CS868" s="2">
        <f t="shared" ref="CS868:CS875" si="987">AE868*BS868</f>
        <v>0</v>
      </c>
      <c r="CT868" s="2">
        <f t="shared" ref="CT868:CT875" si="988">AF868*BA868</f>
        <v>3.28</v>
      </c>
      <c r="CU868" s="2">
        <f t="shared" ref="CU868:CX875" si="989">AG868</f>
        <v>0</v>
      </c>
      <c r="CV868" s="2">
        <f t="shared" si="989"/>
        <v>0.25600000000000001</v>
      </c>
      <c r="CW868" s="2">
        <f t="shared" si="989"/>
        <v>0</v>
      </c>
      <c r="CX868" s="2">
        <f t="shared" si="989"/>
        <v>0</v>
      </c>
      <c r="CY868" s="2">
        <f t="shared" ref="CY868:CY875" si="990">(((S868+R868)*AT868)/100)</f>
        <v>8.5279999999999987</v>
      </c>
      <c r="CZ868" s="2">
        <f t="shared" ref="CZ868:CZ875" si="991">(((S868+R868)*AU868)/100)</f>
        <v>5.2479999999999993</v>
      </c>
      <c r="DA868" s="2"/>
      <c r="DB868" s="2"/>
      <c r="DC868" s="2" t="s">
        <v>6</v>
      </c>
      <c r="DD868" s="2" t="s">
        <v>6</v>
      </c>
      <c r="DE868" s="2" t="s">
        <v>6</v>
      </c>
      <c r="DF868" s="2" t="s">
        <v>6</v>
      </c>
      <c r="DG868" s="2" t="s">
        <v>22</v>
      </c>
      <c r="DH868" s="2" t="s">
        <v>6</v>
      </c>
      <c r="DI868" s="2" t="s">
        <v>22</v>
      </c>
      <c r="DJ868" s="2" t="s">
        <v>6</v>
      </c>
      <c r="DK868" s="2" t="s">
        <v>6</v>
      </c>
      <c r="DL868" s="2" t="s">
        <v>6</v>
      </c>
      <c r="DM868" s="2" t="s">
        <v>6</v>
      </c>
      <c r="DN868" s="2">
        <v>0</v>
      </c>
      <c r="DO868" s="2">
        <v>0</v>
      </c>
      <c r="DP868" s="2">
        <v>1</v>
      </c>
      <c r="DQ868" s="2">
        <v>1</v>
      </c>
      <c r="DR868" s="2"/>
      <c r="DS868" s="2"/>
      <c r="DT868" s="2"/>
      <c r="DU868" s="2">
        <v>1013</v>
      </c>
      <c r="DV868" s="2" t="s">
        <v>538</v>
      </c>
      <c r="DW868" s="2" t="s">
        <v>538</v>
      </c>
      <c r="DX868" s="2">
        <v>1</v>
      </c>
      <c r="DY868" s="2"/>
      <c r="DZ868" s="2"/>
      <c r="EA868" s="2"/>
      <c r="EB868" s="2"/>
      <c r="EC868" s="2"/>
      <c r="ED868" s="2"/>
      <c r="EE868" s="2">
        <v>27028948</v>
      </c>
      <c r="EF868" s="2">
        <v>4</v>
      </c>
      <c r="EG868" s="2" t="s">
        <v>860</v>
      </c>
      <c r="EH868" s="2">
        <v>0</v>
      </c>
      <c r="EI868" s="2" t="s">
        <v>6</v>
      </c>
      <c r="EJ868" s="2">
        <v>4</v>
      </c>
      <c r="EK868" s="2">
        <v>200001</v>
      </c>
      <c r="EL868" s="2" t="s">
        <v>866</v>
      </c>
      <c r="EM868" s="2" t="s">
        <v>867</v>
      </c>
      <c r="EN868" s="2"/>
      <c r="EO868" s="2" t="s">
        <v>868</v>
      </c>
      <c r="EP868" s="2"/>
      <c r="EQ868" s="2">
        <v>0</v>
      </c>
      <c r="ER868" s="2">
        <v>4.0999999999999996</v>
      </c>
      <c r="ES868" s="2">
        <v>0</v>
      </c>
      <c r="ET868" s="2">
        <v>0</v>
      </c>
      <c r="EU868" s="2">
        <v>0</v>
      </c>
      <c r="EV868" s="2">
        <v>4.0999999999999996</v>
      </c>
      <c r="EW868" s="2">
        <v>0.32</v>
      </c>
      <c r="EX868" s="2">
        <v>0</v>
      </c>
      <c r="EY868" s="2">
        <v>0</v>
      </c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>
        <v>0</v>
      </c>
      <c r="FR868" s="2">
        <f t="shared" ref="FR868:FR875" si="992">ROUND(IF(AND(BH868=3,BI868=3),P868,0),2)</f>
        <v>0</v>
      </c>
      <c r="FS868" s="2">
        <v>0</v>
      </c>
      <c r="FT868" s="2"/>
      <c r="FU868" s="2"/>
      <c r="FV868" s="2"/>
      <c r="FW868" s="2"/>
      <c r="FX868" s="2">
        <v>65</v>
      </c>
      <c r="FY868" s="2">
        <v>40</v>
      </c>
      <c r="FZ868" s="2"/>
      <c r="GA868" s="2" t="s">
        <v>6</v>
      </c>
      <c r="GB868" s="2"/>
      <c r="GC868" s="2"/>
      <c r="GD868" s="2">
        <v>0</v>
      </c>
      <c r="GE868" s="2"/>
      <c r="GF868" s="2">
        <v>-1617765494</v>
      </c>
      <c r="GG868" s="2">
        <v>2</v>
      </c>
      <c r="GH868" s="2">
        <v>1</v>
      </c>
      <c r="GI868" s="2">
        <v>-2</v>
      </c>
      <c r="GJ868" s="2">
        <v>0</v>
      </c>
      <c r="GK868" s="2">
        <f>ROUND(R868*(R12)/100,2)</f>
        <v>0</v>
      </c>
      <c r="GL868" s="2">
        <f t="shared" ref="GL868:GL875" si="993">ROUND(IF(AND(BH868=3,BI868=3,FS868&lt;&gt;0),P868,0),2)</f>
        <v>0</v>
      </c>
      <c r="GM868" s="2">
        <f t="shared" ref="GM868:GM875" si="994">ROUND(O868+X868+Y868+GK868,2)+GX868</f>
        <v>26.9</v>
      </c>
      <c r="GN868" s="2">
        <f t="shared" ref="GN868:GN875" si="995">IF(OR(BI868=0,BI868=1),ROUND(O868+X868+Y868+GK868,2),0)</f>
        <v>0</v>
      </c>
      <c r="GO868" s="2">
        <f t="shared" ref="GO868:GO875" si="996">IF(BI868=2,ROUND(O868+X868+Y868+GK868,2),0)</f>
        <v>0</v>
      </c>
      <c r="GP868" s="2">
        <f t="shared" ref="GP868:GP875" si="997">IF(BI868=4,ROUND(O868+X868+Y868+GK868,2)+GX868,0)</f>
        <v>26.9</v>
      </c>
      <c r="GQ868" s="2"/>
      <c r="GR868" s="2">
        <v>0</v>
      </c>
      <c r="GS868" s="2">
        <v>3</v>
      </c>
      <c r="GT868" s="2">
        <v>0</v>
      </c>
      <c r="GU868" s="2" t="s">
        <v>6</v>
      </c>
      <c r="GV868" s="2">
        <f t="shared" ref="GV868:GV875" si="998">ROUND(GT868,2)</f>
        <v>0</v>
      </c>
      <c r="GW868" s="2">
        <v>1</v>
      </c>
      <c r="GX868" s="2">
        <f t="shared" ref="GX868:GX875" si="999">ROUND(GV868*GW868*I868,2)</f>
        <v>0</v>
      </c>
      <c r="GY868" s="2"/>
      <c r="GZ868" s="2"/>
      <c r="HA868" s="2">
        <v>0</v>
      </c>
      <c r="HB868" s="2">
        <v>0</v>
      </c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>
        <v>0</v>
      </c>
      <c r="IL868" s="2"/>
      <c r="IM868" s="2"/>
      <c r="IN868" s="2"/>
      <c r="IO868" s="2"/>
      <c r="IP868" s="2"/>
      <c r="IQ868" s="2"/>
      <c r="IR868" s="2"/>
      <c r="IS868" s="2"/>
      <c r="IT868" s="2"/>
      <c r="IU868" s="2"/>
    </row>
    <row r="869" spans="1:255" x14ac:dyDescent="0.2">
      <c r="A869">
        <v>17</v>
      </c>
      <c r="B869">
        <v>1</v>
      </c>
      <c r="C869">
        <f>ROW(SmtRes!A2308)</f>
        <v>2308</v>
      </c>
      <c r="D869">
        <f>ROW(EtalonRes!A2304)</f>
        <v>2304</v>
      </c>
      <c r="E869" t="s">
        <v>861</v>
      </c>
      <c r="F869" t="s">
        <v>862</v>
      </c>
      <c r="G869" t="s">
        <v>863</v>
      </c>
      <c r="H869" t="s">
        <v>538</v>
      </c>
      <c r="I869">
        <v>4</v>
      </c>
      <c r="J869">
        <v>0</v>
      </c>
      <c r="O869">
        <f t="shared" si="965"/>
        <v>13.12</v>
      </c>
      <c r="P869">
        <f t="shared" si="966"/>
        <v>0</v>
      </c>
      <c r="Q869">
        <f t="shared" si="967"/>
        <v>0</v>
      </c>
      <c r="R869">
        <f t="shared" si="968"/>
        <v>0</v>
      </c>
      <c r="S869">
        <f t="shared" si="969"/>
        <v>13.12</v>
      </c>
      <c r="T869">
        <f t="shared" si="970"/>
        <v>0</v>
      </c>
      <c r="U869">
        <f t="shared" si="971"/>
        <v>1.024</v>
      </c>
      <c r="V869">
        <f t="shared" si="972"/>
        <v>0</v>
      </c>
      <c r="W869">
        <f t="shared" si="973"/>
        <v>0</v>
      </c>
      <c r="X869">
        <f t="shared" si="974"/>
        <v>8.5299999999999994</v>
      </c>
      <c r="Y869">
        <f t="shared" si="974"/>
        <v>5.25</v>
      </c>
      <c r="AA869">
        <v>27721504</v>
      </c>
      <c r="AB869">
        <f t="shared" si="975"/>
        <v>3.28</v>
      </c>
      <c r="AC869">
        <f t="shared" si="976"/>
        <v>0</v>
      </c>
      <c r="AD869">
        <f t="shared" si="977"/>
        <v>0</v>
      </c>
      <c r="AE869">
        <f t="shared" si="978"/>
        <v>0</v>
      </c>
      <c r="AF869">
        <f t="shared" si="979"/>
        <v>3.28</v>
      </c>
      <c r="AG869">
        <f t="shared" si="980"/>
        <v>0</v>
      </c>
      <c r="AH869">
        <f t="shared" si="981"/>
        <v>0.25600000000000001</v>
      </c>
      <c r="AI869">
        <f t="shared" si="982"/>
        <v>0</v>
      </c>
      <c r="AJ869">
        <f t="shared" si="983"/>
        <v>0</v>
      </c>
      <c r="AK869">
        <v>4.0999999999999996</v>
      </c>
      <c r="AL869">
        <v>0</v>
      </c>
      <c r="AM869">
        <v>0</v>
      </c>
      <c r="AN869">
        <v>0</v>
      </c>
      <c r="AO869">
        <v>4.0999999999999996</v>
      </c>
      <c r="AP869">
        <v>0</v>
      </c>
      <c r="AQ869">
        <v>0.32</v>
      </c>
      <c r="AR869">
        <v>0</v>
      </c>
      <c r="AS869">
        <v>0</v>
      </c>
      <c r="AT869">
        <v>65</v>
      </c>
      <c r="AU869">
        <v>40</v>
      </c>
      <c r="AV869">
        <v>1</v>
      </c>
      <c r="AW869">
        <v>1</v>
      </c>
      <c r="AZ869">
        <v>1</v>
      </c>
      <c r="BA869">
        <v>1</v>
      </c>
      <c r="BB869">
        <v>1</v>
      </c>
      <c r="BC869">
        <v>1</v>
      </c>
      <c r="BD869" t="s">
        <v>6</v>
      </c>
      <c r="BE869" t="s">
        <v>6</v>
      </c>
      <c r="BF869" t="s">
        <v>6</v>
      </c>
      <c r="BG869" t="s">
        <v>6</v>
      </c>
      <c r="BH869">
        <v>0</v>
      </c>
      <c r="BI869">
        <v>4</v>
      </c>
      <c r="BJ869" t="s">
        <v>864</v>
      </c>
      <c r="BM869">
        <v>200001</v>
      </c>
      <c r="BN869">
        <v>0</v>
      </c>
      <c r="BO869" t="s">
        <v>6</v>
      </c>
      <c r="BP869">
        <v>0</v>
      </c>
      <c r="BQ869">
        <v>4</v>
      </c>
      <c r="BR869">
        <v>0</v>
      </c>
      <c r="BS869">
        <v>1</v>
      </c>
      <c r="BT869">
        <v>1</v>
      </c>
      <c r="BU869">
        <v>1</v>
      </c>
      <c r="BV869">
        <v>1</v>
      </c>
      <c r="BW869">
        <v>1</v>
      </c>
      <c r="BX869">
        <v>1</v>
      </c>
      <c r="BY869" t="s">
        <v>6</v>
      </c>
      <c r="BZ869">
        <v>65</v>
      </c>
      <c r="CA869">
        <v>40</v>
      </c>
      <c r="CF869">
        <v>0</v>
      </c>
      <c r="CG869">
        <v>0</v>
      </c>
      <c r="CM869">
        <v>0</v>
      </c>
      <c r="CN869" t="s">
        <v>865</v>
      </c>
      <c r="CO869">
        <v>0</v>
      </c>
      <c r="CP869">
        <f t="shared" si="984"/>
        <v>13.12</v>
      </c>
      <c r="CQ869">
        <f t="shared" si="985"/>
        <v>0</v>
      </c>
      <c r="CR869">
        <f t="shared" si="986"/>
        <v>0</v>
      </c>
      <c r="CS869">
        <f t="shared" si="987"/>
        <v>0</v>
      </c>
      <c r="CT869">
        <f t="shared" si="988"/>
        <v>3.28</v>
      </c>
      <c r="CU869">
        <f t="shared" si="989"/>
        <v>0</v>
      </c>
      <c r="CV869">
        <f t="shared" si="989"/>
        <v>0.25600000000000001</v>
      </c>
      <c r="CW869">
        <f t="shared" si="989"/>
        <v>0</v>
      </c>
      <c r="CX869">
        <f t="shared" si="989"/>
        <v>0</v>
      </c>
      <c r="CY869">
        <f t="shared" si="990"/>
        <v>8.5279999999999987</v>
      </c>
      <c r="CZ869">
        <f t="shared" si="991"/>
        <v>5.2479999999999993</v>
      </c>
      <c r="DC869" t="s">
        <v>6</v>
      </c>
      <c r="DD869" t="s">
        <v>6</v>
      </c>
      <c r="DE869" t="s">
        <v>6</v>
      </c>
      <c r="DF869" t="s">
        <v>6</v>
      </c>
      <c r="DG869" t="s">
        <v>22</v>
      </c>
      <c r="DH869" t="s">
        <v>6</v>
      </c>
      <c r="DI869" t="s">
        <v>22</v>
      </c>
      <c r="DJ869" t="s">
        <v>6</v>
      </c>
      <c r="DK869" t="s">
        <v>6</v>
      </c>
      <c r="DL869" t="s">
        <v>6</v>
      </c>
      <c r="DM869" t="s">
        <v>6</v>
      </c>
      <c r="DN869">
        <v>0</v>
      </c>
      <c r="DO869">
        <v>0</v>
      </c>
      <c r="DP869">
        <v>1</v>
      </c>
      <c r="DQ869">
        <v>1</v>
      </c>
      <c r="DU869">
        <v>1013</v>
      </c>
      <c r="DV869" t="s">
        <v>538</v>
      </c>
      <c r="DW869" t="s">
        <v>538</v>
      </c>
      <c r="DX869">
        <v>1</v>
      </c>
      <c r="EE869">
        <v>27028948</v>
      </c>
      <c r="EF869">
        <v>4</v>
      </c>
      <c r="EG869" t="s">
        <v>860</v>
      </c>
      <c r="EH869">
        <v>0</v>
      </c>
      <c r="EI869" t="s">
        <v>6</v>
      </c>
      <c r="EJ869">
        <v>4</v>
      </c>
      <c r="EK869">
        <v>200001</v>
      </c>
      <c r="EL869" t="s">
        <v>866</v>
      </c>
      <c r="EM869" t="s">
        <v>867</v>
      </c>
      <c r="EO869" t="s">
        <v>868</v>
      </c>
      <c r="EQ869">
        <v>0</v>
      </c>
      <c r="ER869">
        <v>4.0999999999999996</v>
      </c>
      <c r="ES869">
        <v>0</v>
      </c>
      <c r="ET869">
        <v>0</v>
      </c>
      <c r="EU869">
        <v>0</v>
      </c>
      <c r="EV869">
        <v>4.0999999999999996</v>
      </c>
      <c r="EW869">
        <v>0.32</v>
      </c>
      <c r="EX869">
        <v>0</v>
      </c>
      <c r="EY869">
        <v>0</v>
      </c>
      <c r="FQ869">
        <v>0</v>
      </c>
      <c r="FR869">
        <f t="shared" si="992"/>
        <v>0</v>
      </c>
      <c r="FS869">
        <v>0</v>
      </c>
      <c r="FX869">
        <v>65</v>
      </c>
      <c r="FY869">
        <v>40</v>
      </c>
      <c r="GA869" t="s">
        <v>6</v>
      </c>
      <c r="GD869">
        <v>0</v>
      </c>
      <c r="GF869">
        <v>-1617765494</v>
      </c>
      <c r="GG869">
        <v>2</v>
      </c>
      <c r="GH869">
        <v>1</v>
      </c>
      <c r="GI869">
        <v>-2</v>
      </c>
      <c r="GJ869">
        <v>0</v>
      </c>
      <c r="GK869">
        <f>ROUND(R869*(S12)/100,2)</f>
        <v>0</v>
      </c>
      <c r="GL869">
        <f t="shared" si="993"/>
        <v>0</v>
      </c>
      <c r="GM869">
        <f t="shared" si="994"/>
        <v>26.9</v>
      </c>
      <c r="GN869">
        <f t="shared" si="995"/>
        <v>0</v>
      </c>
      <c r="GO869">
        <f t="shared" si="996"/>
        <v>0</v>
      </c>
      <c r="GP869">
        <f t="shared" si="997"/>
        <v>26.9</v>
      </c>
      <c r="GR869">
        <v>0</v>
      </c>
      <c r="GS869">
        <v>0</v>
      </c>
      <c r="GT869">
        <v>0</v>
      </c>
      <c r="GU869" t="s">
        <v>6</v>
      </c>
      <c r="GV869">
        <f t="shared" si="998"/>
        <v>0</v>
      </c>
      <c r="GW869">
        <v>1</v>
      </c>
      <c r="GX869">
        <f t="shared" si="999"/>
        <v>0</v>
      </c>
      <c r="HA869">
        <v>0</v>
      </c>
      <c r="HB869">
        <v>0</v>
      </c>
      <c r="IK869">
        <v>0</v>
      </c>
    </row>
    <row r="870" spans="1:255" x14ac:dyDescent="0.2">
      <c r="A870" s="2">
        <v>17</v>
      </c>
      <c r="B870" s="2">
        <v>1</v>
      </c>
      <c r="C870" s="2">
        <f>ROW(SmtRes!A2310)</f>
        <v>2310</v>
      </c>
      <c r="D870" s="2">
        <f>ROW(EtalonRes!A2306)</f>
        <v>2306</v>
      </c>
      <c r="E870" s="2" t="s">
        <v>869</v>
      </c>
      <c r="F870" s="2" t="s">
        <v>870</v>
      </c>
      <c r="G870" s="2" t="s">
        <v>871</v>
      </c>
      <c r="H870" s="2" t="s">
        <v>872</v>
      </c>
      <c r="I870" s="2">
        <f>ROUND(10/100,9)</f>
        <v>0.1</v>
      </c>
      <c r="J870" s="2">
        <v>0</v>
      </c>
      <c r="K870" s="2"/>
      <c r="L870" s="2"/>
      <c r="M870" s="2"/>
      <c r="N870" s="2"/>
      <c r="O870" s="2">
        <f t="shared" si="965"/>
        <v>13.28</v>
      </c>
      <c r="P870" s="2">
        <f t="shared" si="966"/>
        <v>0</v>
      </c>
      <c r="Q870" s="2">
        <f t="shared" si="967"/>
        <v>0</v>
      </c>
      <c r="R870" s="2">
        <f t="shared" si="968"/>
        <v>0</v>
      </c>
      <c r="S870" s="2">
        <f t="shared" si="969"/>
        <v>13.28</v>
      </c>
      <c r="T870" s="2">
        <f t="shared" si="970"/>
        <v>0</v>
      </c>
      <c r="U870" s="2">
        <f t="shared" si="971"/>
        <v>1.0368000000000002</v>
      </c>
      <c r="V870" s="2">
        <f t="shared" si="972"/>
        <v>0</v>
      </c>
      <c r="W870" s="2">
        <f t="shared" si="973"/>
        <v>0</v>
      </c>
      <c r="X870" s="2">
        <f t="shared" si="974"/>
        <v>8.6300000000000008</v>
      </c>
      <c r="Y870" s="2">
        <f t="shared" si="974"/>
        <v>5.31</v>
      </c>
      <c r="Z870" s="2"/>
      <c r="AA870" s="2">
        <v>27721505</v>
      </c>
      <c r="AB870" s="2">
        <f t="shared" si="975"/>
        <v>132.76</v>
      </c>
      <c r="AC870" s="2">
        <f t="shared" si="976"/>
        <v>0</v>
      </c>
      <c r="AD870" s="2">
        <f t="shared" si="977"/>
        <v>0</v>
      </c>
      <c r="AE870" s="2">
        <f t="shared" si="978"/>
        <v>0</v>
      </c>
      <c r="AF870" s="2">
        <f t="shared" si="979"/>
        <v>132.76</v>
      </c>
      <c r="AG870" s="2">
        <f t="shared" si="980"/>
        <v>0</v>
      </c>
      <c r="AH870" s="2">
        <f t="shared" si="981"/>
        <v>10.368000000000002</v>
      </c>
      <c r="AI870" s="2">
        <f t="shared" si="982"/>
        <v>0</v>
      </c>
      <c r="AJ870" s="2">
        <f t="shared" si="983"/>
        <v>0</v>
      </c>
      <c r="AK870" s="2">
        <v>165.95</v>
      </c>
      <c r="AL870" s="2">
        <v>0</v>
      </c>
      <c r="AM870" s="2">
        <v>0</v>
      </c>
      <c r="AN870" s="2">
        <v>0</v>
      </c>
      <c r="AO870" s="2">
        <v>165.95</v>
      </c>
      <c r="AP870" s="2">
        <v>0</v>
      </c>
      <c r="AQ870" s="2">
        <v>12.96</v>
      </c>
      <c r="AR870" s="2">
        <v>0</v>
      </c>
      <c r="AS870" s="2">
        <v>0</v>
      </c>
      <c r="AT870" s="2">
        <v>65</v>
      </c>
      <c r="AU870" s="2">
        <v>40</v>
      </c>
      <c r="AV870" s="2">
        <v>1</v>
      </c>
      <c r="AW870" s="2">
        <v>1</v>
      </c>
      <c r="AX870" s="2"/>
      <c r="AY870" s="2"/>
      <c r="AZ870" s="2">
        <v>1</v>
      </c>
      <c r="BA870" s="2">
        <v>1</v>
      </c>
      <c r="BB870" s="2">
        <v>1</v>
      </c>
      <c r="BC870" s="2">
        <v>1</v>
      </c>
      <c r="BD870" s="2" t="s">
        <v>6</v>
      </c>
      <c r="BE870" s="2" t="s">
        <v>6</v>
      </c>
      <c r="BF870" s="2" t="s">
        <v>6</v>
      </c>
      <c r="BG870" s="2" t="s">
        <v>6</v>
      </c>
      <c r="BH870" s="2">
        <v>0</v>
      </c>
      <c r="BI870" s="2">
        <v>4</v>
      </c>
      <c r="BJ870" s="2" t="s">
        <v>873</v>
      </c>
      <c r="BK870" s="2"/>
      <c r="BL870" s="2"/>
      <c r="BM870" s="2">
        <v>200001</v>
      </c>
      <c r="BN870" s="2">
        <v>0</v>
      </c>
      <c r="BO870" s="2" t="s">
        <v>6</v>
      </c>
      <c r="BP870" s="2">
        <v>0</v>
      </c>
      <c r="BQ870" s="2">
        <v>4</v>
      </c>
      <c r="BR870" s="2">
        <v>0</v>
      </c>
      <c r="BS870" s="2">
        <v>1</v>
      </c>
      <c r="BT870" s="2">
        <v>1</v>
      </c>
      <c r="BU870" s="2">
        <v>1</v>
      </c>
      <c r="BV870" s="2">
        <v>1</v>
      </c>
      <c r="BW870" s="2">
        <v>1</v>
      </c>
      <c r="BX870" s="2">
        <v>1</v>
      </c>
      <c r="BY870" s="2" t="s">
        <v>6</v>
      </c>
      <c r="BZ870" s="2">
        <v>65</v>
      </c>
      <c r="CA870" s="2">
        <v>40</v>
      </c>
      <c r="CB870" s="2"/>
      <c r="CC870" s="2"/>
      <c r="CD870" s="2"/>
      <c r="CE870" s="2"/>
      <c r="CF870" s="2">
        <v>0</v>
      </c>
      <c r="CG870" s="2">
        <v>0</v>
      </c>
      <c r="CH870" s="2"/>
      <c r="CI870" s="2"/>
      <c r="CJ870" s="2"/>
      <c r="CK870" s="2"/>
      <c r="CL870" s="2"/>
      <c r="CM870" s="2">
        <v>0</v>
      </c>
      <c r="CN870" s="2" t="s">
        <v>865</v>
      </c>
      <c r="CO870" s="2">
        <v>0</v>
      </c>
      <c r="CP870" s="2">
        <f t="shared" si="984"/>
        <v>13.28</v>
      </c>
      <c r="CQ870" s="2">
        <f t="shared" si="985"/>
        <v>0</v>
      </c>
      <c r="CR870" s="2">
        <f t="shared" si="986"/>
        <v>0</v>
      </c>
      <c r="CS870" s="2">
        <f t="shared" si="987"/>
        <v>0</v>
      </c>
      <c r="CT870" s="2">
        <f t="shared" si="988"/>
        <v>132.76</v>
      </c>
      <c r="CU870" s="2">
        <f t="shared" si="989"/>
        <v>0</v>
      </c>
      <c r="CV870" s="2">
        <f t="shared" si="989"/>
        <v>10.368000000000002</v>
      </c>
      <c r="CW870" s="2">
        <f t="shared" si="989"/>
        <v>0</v>
      </c>
      <c r="CX870" s="2">
        <f t="shared" si="989"/>
        <v>0</v>
      </c>
      <c r="CY870" s="2">
        <f t="shared" si="990"/>
        <v>8.6319999999999997</v>
      </c>
      <c r="CZ870" s="2">
        <f t="shared" si="991"/>
        <v>5.3119999999999994</v>
      </c>
      <c r="DA870" s="2"/>
      <c r="DB870" s="2"/>
      <c r="DC870" s="2" t="s">
        <v>6</v>
      </c>
      <c r="DD870" s="2" t="s">
        <v>6</v>
      </c>
      <c r="DE870" s="2" t="s">
        <v>6</v>
      </c>
      <c r="DF870" s="2" t="s">
        <v>6</v>
      </c>
      <c r="DG870" s="2" t="s">
        <v>22</v>
      </c>
      <c r="DH870" s="2" t="s">
        <v>6</v>
      </c>
      <c r="DI870" s="2" t="s">
        <v>22</v>
      </c>
      <c r="DJ870" s="2" t="s">
        <v>6</v>
      </c>
      <c r="DK870" s="2" t="s">
        <v>6</v>
      </c>
      <c r="DL870" s="2" t="s">
        <v>6</v>
      </c>
      <c r="DM870" s="2" t="s">
        <v>6</v>
      </c>
      <c r="DN870" s="2">
        <v>0</v>
      </c>
      <c r="DO870" s="2">
        <v>0</v>
      </c>
      <c r="DP870" s="2">
        <v>1</v>
      </c>
      <c r="DQ870" s="2">
        <v>1</v>
      </c>
      <c r="DR870" s="2"/>
      <c r="DS870" s="2"/>
      <c r="DT870" s="2"/>
      <c r="DU870" s="2">
        <v>1013</v>
      </c>
      <c r="DV870" s="2" t="s">
        <v>872</v>
      </c>
      <c r="DW870" s="2" t="s">
        <v>872</v>
      </c>
      <c r="DX870" s="2">
        <v>1</v>
      </c>
      <c r="DY870" s="2"/>
      <c r="DZ870" s="2"/>
      <c r="EA870" s="2"/>
      <c r="EB870" s="2"/>
      <c r="EC870" s="2"/>
      <c r="ED870" s="2"/>
      <c r="EE870" s="2">
        <v>27028948</v>
      </c>
      <c r="EF870" s="2">
        <v>4</v>
      </c>
      <c r="EG870" s="2" t="s">
        <v>860</v>
      </c>
      <c r="EH870" s="2">
        <v>0</v>
      </c>
      <c r="EI870" s="2" t="s">
        <v>6</v>
      </c>
      <c r="EJ870" s="2">
        <v>4</v>
      </c>
      <c r="EK870" s="2">
        <v>200001</v>
      </c>
      <c r="EL870" s="2" t="s">
        <v>866</v>
      </c>
      <c r="EM870" s="2" t="s">
        <v>867</v>
      </c>
      <c r="EN870" s="2"/>
      <c r="EO870" s="2" t="s">
        <v>868</v>
      </c>
      <c r="EP870" s="2"/>
      <c r="EQ870" s="2">
        <v>0</v>
      </c>
      <c r="ER870" s="2">
        <v>165.95</v>
      </c>
      <c r="ES870" s="2">
        <v>0</v>
      </c>
      <c r="ET870" s="2">
        <v>0</v>
      </c>
      <c r="EU870" s="2">
        <v>0</v>
      </c>
      <c r="EV870" s="2">
        <v>165.95</v>
      </c>
      <c r="EW870" s="2">
        <v>12.96</v>
      </c>
      <c r="EX870" s="2">
        <v>0</v>
      </c>
      <c r="EY870" s="2">
        <v>0</v>
      </c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>
        <v>0</v>
      </c>
      <c r="FR870" s="2">
        <f t="shared" si="992"/>
        <v>0</v>
      </c>
      <c r="FS870" s="2">
        <v>0</v>
      </c>
      <c r="FT870" s="2"/>
      <c r="FU870" s="2"/>
      <c r="FV870" s="2"/>
      <c r="FW870" s="2"/>
      <c r="FX870" s="2">
        <v>65</v>
      </c>
      <c r="FY870" s="2">
        <v>40</v>
      </c>
      <c r="FZ870" s="2"/>
      <c r="GA870" s="2" t="s">
        <v>6</v>
      </c>
      <c r="GB870" s="2"/>
      <c r="GC870" s="2"/>
      <c r="GD870" s="2">
        <v>0</v>
      </c>
      <c r="GE870" s="2"/>
      <c r="GF870" s="2">
        <v>-931447527</v>
      </c>
      <c r="GG870" s="2">
        <v>2</v>
      </c>
      <c r="GH870" s="2">
        <v>1</v>
      </c>
      <c r="GI870" s="2">
        <v>-2</v>
      </c>
      <c r="GJ870" s="2">
        <v>0</v>
      </c>
      <c r="GK870" s="2">
        <f>ROUND(R870*(R12)/100,2)</f>
        <v>0</v>
      </c>
      <c r="GL870" s="2">
        <f t="shared" si="993"/>
        <v>0</v>
      </c>
      <c r="GM870" s="2">
        <f t="shared" si="994"/>
        <v>27.22</v>
      </c>
      <c r="GN870" s="2">
        <f t="shared" si="995"/>
        <v>0</v>
      </c>
      <c r="GO870" s="2">
        <f t="shared" si="996"/>
        <v>0</v>
      </c>
      <c r="GP870" s="2">
        <f t="shared" si="997"/>
        <v>27.22</v>
      </c>
      <c r="GQ870" s="2"/>
      <c r="GR870" s="2">
        <v>0</v>
      </c>
      <c r="GS870" s="2">
        <v>3</v>
      </c>
      <c r="GT870" s="2">
        <v>0</v>
      </c>
      <c r="GU870" s="2" t="s">
        <v>6</v>
      </c>
      <c r="GV870" s="2">
        <f t="shared" si="998"/>
        <v>0</v>
      </c>
      <c r="GW870" s="2">
        <v>1</v>
      </c>
      <c r="GX870" s="2">
        <f t="shared" si="999"/>
        <v>0</v>
      </c>
      <c r="GY870" s="2"/>
      <c r="GZ870" s="2"/>
      <c r="HA870" s="2">
        <v>0</v>
      </c>
      <c r="HB870" s="2">
        <v>0</v>
      </c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>
        <v>0</v>
      </c>
      <c r="IL870" s="2"/>
      <c r="IM870" s="2"/>
      <c r="IN870" s="2"/>
      <c r="IO870" s="2"/>
      <c r="IP870" s="2"/>
      <c r="IQ870" s="2"/>
      <c r="IR870" s="2"/>
      <c r="IS870" s="2"/>
      <c r="IT870" s="2"/>
      <c r="IU870" s="2"/>
    </row>
    <row r="871" spans="1:255" x14ac:dyDescent="0.2">
      <c r="A871">
        <v>17</v>
      </c>
      <c r="B871">
        <v>1</v>
      </c>
      <c r="C871">
        <f>ROW(SmtRes!A2312)</f>
        <v>2312</v>
      </c>
      <c r="D871">
        <f>ROW(EtalonRes!A2308)</f>
        <v>2308</v>
      </c>
      <c r="E871" t="s">
        <v>869</v>
      </c>
      <c r="F871" t="s">
        <v>870</v>
      </c>
      <c r="G871" t="s">
        <v>871</v>
      </c>
      <c r="H871" t="s">
        <v>872</v>
      </c>
      <c r="I871">
        <f>ROUND(10/100,9)</f>
        <v>0.1</v>
      </c>
      <c r="J871">
        <v>0</v>
      </c>
      <c r="O871">
        <f t="shared" si="965"/>
        <v>13.28</v>
      </c>
      <c r="P871">
        <f t="shared" si="966"/>
        <v>0</v>
      </c>
      <c r="Q871">
        <f t="shared" si="967"/>
        <v>0</v>
      </c>
      <c r="R871">
        <f t="shared" si="968"/>
        <v>0</v>
      </c>
      <c r="S871">
        <f t="shared" si="969"/>
        <v>13.28</v>
      </c>
      <c r="T871">
        <f t="shared" si="970"/>
        <v>0</v>
      </c>
      <c r="U871">
        <f t="shared" si="971"/>
        <v>1.0368000000000002</v>
      </c>
      <c r="V871">
        <f t="shared" si="972"/>
        <v>0</v>
      </c>
      <c r="W871">
        <f t="shared" si="973"/>
        <v>0</v>
      </c>
      <c r="X871">
        <f t="shared" si="974"/>
        <v>8.6300000000000008</v>
      </c>
      <c r="Y871">
        <f t="shared" si="974"/>
        <v>5.31</v>
      </c>
      <c r="AA871">
        <v>27721504</v>
      </c>
      <c r="AB871">
        <f t="shared" si="975"/>
        <v>132.76</v>
      </c>
      <c r="AC871">
        <f t="shared" si="976"/>
        <v>0</v>
      </c>
      <c r="AD871">
        <f t="shared" si="977"/>
        <v>0</v>
      </c>
      <c r="AE871">
        <f t="shared" si="978"/>
        <v>0</v>
      </c>
      <c r="AF871">
        <f t="shared" si="979"/>
        <v>132.76</v>
      </c>
      <c r="AG871">
        <f t="shared" si="980"/>
        <v>0</v>
      </c>
      <c r="AH871">
        <f t="shared" si="981"/>
        <v>10.368000000000002</v>
      </c>
      <c r="AI871">
        <f t="shared" si="982"/>
        <v>0</v>
      </c>
      <c r="AJ871">
        <f t="shared" si="983"/>
        <v>0</v>
      </c>
      <c r="AK871">
        <v>165.95</v>
      </c>
      <c r="AL871">
        <v>0</v>
      </c>
      <c r="AM871">
        <v>0</v>
      </c>
      <c r="AN871">
        <v>0</v>
      </c>
      <c r="AO871">
        <v>165.95</v>
      </c>
      <c r="AP871">
        <v>0</v>
      </c>
      <c r="AQ871">
        <v>12.96</v>
      </c>
      <c r="AR871">
        <v>0</v>
      </c>
      <c r="AS871">
        <v>0</v>
      </c>
      <c r="AT871">
        <v>65</v>
      </c>
      <c r="AU871">
        <v>40</v>
      </c>
      <c r="AV871">
        <v>1</v>
      </c>
      <c r="AW871">
        <v>1</v>
      </c>
      <c r="AZ871">
        <v>1</v>
      </c>
      <c r="BA871">
        <v>1</v>
      </c>
      <c r="BB871">
        <v>1</v>
      </c>
      <c r="BC871">
        <v>1</v>
      </c>
      <c r="BD871" t="s">
        <v>6</v>
      </c>
      <c r="BE871" t="s">
        <v>6</v>
      </c>
      <c r="BF871" t="s">
        <v>6</v>
      </c>
      <c r="BG871" t="s">
        <v>6</v>
      </c>
      <c r="BH871">
        <v>0</v>
      </c>
      <c r="BI871">
        <v>4</v>
      </c>
      <c r="BJ871" t="s">
        <v>873</v>
      </c>
      <c r="BM871">
        <v>200001</v>
      </c>
      <c r="BN871">
        <v>0</v>
      </c>
      <c r="BO871" t="s">
        <v>6</v>
      </c>
      <c r="BP871">
        <v>0</v>
      </c>
      <c r="BQ871">
        <v>4</v>
      </c>
      <c r="BR871">
        <v>0</v>
      </c>
      <c r="BS871">
        <v>1</v>
      </c>
      <c r="BT871">
        <v>1</v>
      </c>
      <c r="BU871">
        <v>1</v>
      </c>
      <c r="BV871">
        <v>1</v>
      </c>
      <c r="BW871">
        <v>1</v>
      </c>
      <c r="BX871">
        <v>1</v>
      </c>
      <c r="BY871" t="s">
        <v>6</v>
      </c>
      <c r="BZ871">
        <v>65</v>
      </c>
      <c r="CA871">
        <v>40</v>
      </c>
      <c r="CF871">
        <v>0</v>
      </c>
      <c r="CG871">
        <v>0</v>
      </c>
      <c r="CM871">
        <v>0</v>
      </c>
      <c r="CN871" t="s">
        <v>865</v>
      </c>
      <c r="CO871">
        <v>0</v>
      </c>
      <c r="CP871">
        <f t="shared" si="984"/>
        <v>13.28</v>
      </c>
      <c r="CQ871">
        <f t="shared" si="985"/>
        <v>0</v>
      </c>
      <c r="CR871">
        <f t="shared" si="986"/>
        <v>0</v>
      </c>
      <c r="CS871">
        <f t="shared" si="987"/>
        <v>0</v>
      </c>
      <c r="CT871">
        <f t="shared" si="988"/>
        <v>132.76</v>
      </c>
      <c r="CU871">
        <f t="shared" si="989"/>
        <v>0</v>
      </c>
      <c r="CV871">
        <f t="shared" si="989"/>
        <v>10.368000000000002</v>
      </c>
      <c r="CW871">
        <f t="shared" si="989"/>
        <v>0</v>
      </c>
      <c r="CX871">
        <f t="shared" si="989"/>
        <v>0</v>
      </c>
      <c r="CY871">
        <f t="shared" si="990"/>
        <v>8.6319999999999997</v>
      </c>
      <c r="CZ871">
        <f t="shared" si="991"/>
        <v>5.3119999999999994</v>
      </c>
      <c r="DC871" t="s">
        <v>6</v>
      </c>
      <c r="DD871" t="s">
        <v>6</v>
      </c>
      <c r="DE871" t="s">
        <v>6</v>
      </c>
      <c r="DF871" t="s">
        <v>6</v>
      </c>
      <c r="DG871" t="s">
        <v>22</v>
      </c>
      <c r="DH871" t="s">
        <v>6</v>
      </c>
      <c r="DI871" t="s">
        <v>22</v>
      </c>
      <c r="DJ871" t="s">
        <v>6</v>
      </c>
      <c r="DK871" t="s">
        <v>6</v>
      </c>
      <c r="DL871" t="s">
        <v>6</v>
      </c>
      <c r="DM871" t="s">
        <v>6</v>
      </c>
      <c r="DN871">
        <v>0</v>
      </c>
      <c r="DO871">
        <v>0</v>
      </c>
      <c r="DP871">
        <v>1</v>
      </c>
      <c r="DQ871">
        <v>1</v>
      </c>
      <c r="DU871">
        <v>1013</v>
      </c>
      <c r="DV871" t="s">
        <v>872</v>
      </c>
      <c r="DW871" t="s">
        <v>872</v>
      </c>
      <c r="DX871">
        <v>1</v>
      </c>
      <c r="EE871">
        <v>27028948</v>
      </c>
      <c r="EF871">
        <v>4</v>
      </c>
      <c r="EG871" t="s">
        <v>860</v>
      </c>
      <c r="EH871">
        <v>0</v>
      </c>
      <c r="EI871" t="s">
        <v>6</v>
      </c>
      <c r="EJ871">
        <v>4</v>
      </c>
      <c r="EK871">
        <v>200001</v>
      </c>
      <c r="EL871" t="s">
        <v>866</v>
      </c>
      <c r="EM871" t="s">
        <v>867</v>
      </c>
      <c r="EO871" t="s">
        <v>868</v>
      </c>
      <c r="EQ871">
        <v>0</v>
      </c>
      <c r="ER871">
        <v>165.95</v>
      </c>
      <c r="ES871">
        <v>0</v>
      </c>
      <c r="ET871">
        <v>0</v>
      </c>
      <c r="EU871">
        <v>0</v>
      </c>
      <c r="EV871">
        <v>165.95</v>
      </c>
      <c r="EW871">
        <v>12.96</v>
      </c>
      <c r="EX871">
        <v>0</v>
      </c>
      <c r="EY871">
        <v>0</v>
      </c>
      <c r="FQ871">
        <v>0</v>
      </c>
      <c r="FR871">
        <f t="shared" si="992"/>
        <v>0</v>
      </c>
      <c r="FS871">
        <v>0</v>
      </c>
      <c r="FX871">
        <v>65</v>
      </c>
      <c r="FY871">
        <v>40</v>
      </c>
      <c r="GA871" t="s">
        <v>6</v>
      </c>
      <c r="GD871">
        <v>0</v>
      </c>
      <c r="GF871">
        <v>-931447527</v>
      </c>
      <c r="GG871">
        <v>2</v>
      </c>
      <c r="GH871">
        <v>1</v>
      </c>
      <c r="GI871">
        <v>-2</v>
      </c>
      <c r="GJ871">
        <v>0</v>
      </c>
      <c r="GK871">
        <f>ROUND(R871*(S12)/100,2)</f>
        <v>0</v>
      </c>
      <c r="GL871">
        <f t="shared" si="993"/>
        <v>0</v>
      </c>
      <c r="GM871">
        <f t="shared" si="994"/>
        <v>27.22</v>
      </c>
      <c r="GN871">
        <f t="shared" si="995"/>
        <v>0</v>
      </c>
      <c r="GO871">
        <f t="shared" si="996"/>
        <v>0</v>
      </c>
      <c r="GP871">
        <f t="shared" si="997"/>
        <v>27.22</v>
      </c>
      <c r="GR871">
        <v>0</v>
      </c>
      <c r="GS871">
        <v>0</v>
      </c>
      <c r="GT871">
        <v>0</v>
      </c>
      <c r="GU871" t="s">
        <v>6</v>
      </c>
      <c r="GV871">
        <f t="shared" si="998"/>
        <v>0</v>
      </c>
      <c r="GW871">
        <v>1</v>
      </c>
      <c r="GX871">
        <f t="shared" si="999"/>
        <v>0</v>
      </c>
      <c r="HA871">
        <v>0</v>
      </c>
      <c r="HB871">
        <v>0</v>
      </c>
      <c r="IK871">
        <v>0</v>
      </c>
    </row>
    <row r="872" spans="1:255" x14ac:dyDescent="0.2">
      <c r="A872" s="2">
        <v>17</v>
      </c>
      <c r="B872" s="2">
        <v>1</v>
      </c>
      <c r="C872" s="2">
        <f>ROW(SmtRes!A2314)</f>
        <v>2314</v>
      </c>
      <c r="D872" s="2">
        <f>ROW(EtalonRes!A2310)</f>
        <v>2310</v>
      </c>
      <c r="E872" s="2" t="s">
        <v>874</v>
      </c>
      <c r="F872" s="2" t="s">
        <v>875</v>
      </c>
      <c r="G872" s="2" t="s">
        <v>876</v>
      </c>
      <c r="H872" s="2" t="s">
        <v>538</v>
      </c>
      <c r="I872" s="2">
        <v>2</v>
      </c>
      <c r="J872" s="2">
        <v>0</v>
      </c>
      <c r="K872" s="2"/>
      <c r="L872" s="2"/>
      <c r="M872" s="2"/>
      <c r="N872" s="2"/>
      <c r="O872" s="2">
        <f t="shared" si="965"/>
        <v>25</v>
      </c>
      <c r="P872" s="2">
        <f t="shared" si="966"/>
        <v>0</v>
      </c>
      <c r="Q872" s="2">
        <f t="shared" si="967"/>
        <v>0</v>
      </c>
      <c r="R872" s="2">
        <f t="shared" si="968"/>
        <v>0</v>
      </c>
      <c r="S872" s="2">
        <f t="shared" si="969"/>
        <v>25</v>
      </c>
      <c r="T872" s="2">
        <f t="shared" si="970"/>
        <v>0</v>
      </c>
      <c r="U872" s="2">
        <f t="shared" si="971"/>
        <v>1.952</v>
      </c>
      <c r="V872" s="2">
        <f t="shared" si="972"/>
        <v>0</v>
      </c>
      <c r="W872" s="2">
        <f t="shared" si="973"/>
        <v>0</v>
      </c>
      <c r="X872" s="2">
        <f t="shared" si="974"/>
        <v>16.25</v>
      </c>
      <c r="Y872" s="2">
        <f t="shared" si="974"/>
        <v>10</v>
      </c>
      <c r="Z872" s="2"/>
      <c r="AA872" s="2">
        <v>27721505</v>
      </c>
      <c r="AB872" s="2">
        <f t="shared" si="975"/>
        <v>12.5</v>
      </c>
      <c r="AC872" s="2">
        <f t="shared" si="976"/>
        <v>0</v>
      </c>
      <c r="AD872" s="2">
        <f t="shared" si="977"/>
        <v>0</v>
      </c>
      <c r="AE872" s="2">
        <f t="shared" si="978"/>
        <v>0</v>
      </c>
      <c r="AF872" s="2">
        <f t="shared" si="979"/>
        <v>12.5</v>
      </c>
      <c r="AG872" s="2">
        <f t="shared" si="980"/>
        <v>0</v>
      </c>
      <c r="AH872" s="2">
        <f t="shared" si="981"/>
        <v>0.97599999999999998</v>
      </c>
      <c r="AI872" s="2">
        <f t="shared" si="982"/>
        <v>0</v>
      </c>
      <c r="AJ872" s="2">
        <f t="shared" si="983"/>
        <v>0</v>
      </c>
      <c r="AK872" s="2">
        <v>15.62</v>
      </c>
      <c r="AL872" s="2">
        <v>0</v>
      </c>
      <c r="AM872" s="2">
        <v>0</v>
      </c>
      <c r="AN872" s="2">
        <v>0</v>
      </c>
      <c r="AO872" s="2">
        <v>15.62</v>
      </c>
      <c r="AP872" s="2">
        <v>0</v>
      </c>
      <c r="AQ872" s="2">
        <v>1.22</v>
      </c>
      <c r="AR872" s="2">
        <v>0</v>
      </c>
      <c r="AS872" s="2">
        <v>0</v>
      </c>
      <c r="AT872" s="2">
        <v>65</v>
      </c>
      <c r="AU872" s="2">
        <v>40</v>
      </c>
      <c r="AV872" s="2">
        <v>1</v>
      </c>
      <c r="AW872" s="2">
        <v>1</v>
      </c>
      <c r="AX872" s="2"/>
      <c r="AY872" s="2"/>
      <c r="AZ872" s="2">
        <v>1</v>
      </c>
      <c r="BA872" s="2">
        <v>1</v>
      </c>
      <c r="BB872" s="2">
        <v>1</v>
      </c>
      <c r="BC872" s="2">
        <v>1</v>
      </c>
      <c r="BD872" s="2" t="s">
        <v>6</v>
      </c>
      <c r="BE872" s="2" t="s">
        <v>6</v>
      </c>
      <c r="BF872" s="2" t="s">
        <v>6</v>
      </c>
      <c r="BG872" s="2" t="s">
        <v>6</v>
      </c>
      <c r="BH872" s="2">
        <v>0</v>
      </c>
      <c r="BI872" s="2">
        <v>4</v>
      </c>
      <c r="BJ872" s="2" t="s">
        <v>877</v>
      </c>
      <c r="BK872" s="2"/>
      <c r="BL872" s="2"/>
      <c r="BM872" s="2">
        <v>200001</v>
      </c>
      <c r="BN872" s="2">
        <v>0</v>
      </c>
      <c r="BO872" s="2" t="s">
        <v>6</v>
      </c>
      <c r="BP872" s="2">
        <v>0</v>
      </c>
      <c r="BQ872" s="2">
        <v>4</v>
      </c>
      <c r="BR872" s="2">
        <v>0</v>
      </c>
      <c r="BS872" s="2">
        <v>1</v>
      </c>
      <c r="BT872" s="2">
        <v>1</v>
      </c>
      <c r="BU872" s="2">
        <v>1</v>
      </c>
      <c r="BV872" s="2">
        <v>1</v>
      </c>
      <c r="BW872" s="2">
        <v>1</v>
      </c>
      <c r="BX872" s="2">
        <v>1</v>
      </c>
      <c r="BY872" s="2" t="s">
        <v>6</v>
      </c>
      <c r="BZ872" s="2">
        <v>65</v>
      </c>
      <c r="CA872" s="2">
        <v>40</v>
      </c>
      <c r="CB872" s="2"/>
      <c r="CC872" s="2"/>
      <c r="CD872" s="2"/>
      <c r="CE872" s="2"/>
      <c r="CF872" s="2">
        <v>0</v>
      </c>
      <c r="CG872" s="2">
        <v>0</v>
      </c>
      <c r="CH872" s="2"/>
      <c r="CI872" s="2"/>
      <c r="CJ872" s="2"/>
      <c r="CK872" s="2"/>
      <c r="CL872" s="2"/>
      <c r="CM872" s="2">
        <v>0</v>
      </c>
      <c r="CN872" s="2" t="s">
        <v>865</v>
      </c>
      <c r="CO872" s="2">
        <v>0</v>
      </c>
      <c r="CP872" s="2">
        <f t="shared" si="984"/>
        <v>25</v>
      </c>
      <c r="CQ872" s="2">
        <f t="shared" si="985"/>
        <v>0</v>
      </c>
      <c r="CR872" s="2">
        <f t="shared" si="986"/>
        <v>0</v>
      </c>
      <c r="CS872" s="2">
        <f t="shared" si="987"/>
        <v>0</v>
      </c>
      <c r="CT872" s="2">
        <f t="shared" si="988"/>
        <v>12.5</v>
      </c>
      <c r="CU872" s="2">
        <f t="shared" si="989"/>
        <v>0</v>
      </c>
      <c r="CV872" s="2">
        <f t="shared" si="989"/>
        <v>0.97599999999999998</v>
      </c>
      <c r="CW872" s="2">
        <f t="shared" si="989"/>
        <v>0</v>
      </c>
      <c r="CX872" s="2">
        <f t="shared" si="989"/>
        <v>0</v>
      </c>
      <c r="CY872" s="2">
        <f t="shared" si="990"/>
        <v>16.25</v>
      </c>
      <c r="CZ872" s="2">
        <f t="shared" si="991"/>
        <v>10</v>
      </c>
      <c r="DA872" s="2"/>
      <c r="DB872" s="2"/>
      <c r="DC872" s="2" t="s">
        <v>6</v>
      </c>
      <c r="DD872" s="2" t="s">
        <v>6</v>
      </c>
      <c r="DE872" s="2" t="s">
        <v>6</v>
      </c>
      <c r="DF872" s="2" t="s">
        <v>6</v>
      </c>
      <c r="DG872" s="2" t="s">
        <v>22</v>
      </c>
      <c r="DH872" s="2" t="s">
        <v>6</v>
      </c>
      <c r="DI872" s="2" t="s">
        <v>22</v>
      </c>
      <c r="DJ872" s="2" t="s">
        <v>6</v>
      </c>
      <c r="DK872" s="2" t="s">
        <v>6</v>
      </c>
      <c r="DL872" s="2" t="s">
        <v>6</v>
      </c>
      <c r="DM872" s="2" t="s">
        <v>6</v>
      </c>
      <c r="DN872" s="2">
        <v>0</v>
      </c>
      <c r="DO872" s="2">
        <v>0</v>
      </c>
      <c r="DP872" s="2">
        <v>1</v>
      </c>
      <c r="DQ872" s="2">
        <v>1</v>
      </c>
      <c r="DR872" s="2"/>
      <c r="DS872" s="2"/>
      <c r="DT872" s="2"/>
      <c r="DU872" s="2">
        <v>1013</v>
      </c>
      <c r="DV872" s="2" t="s">
        <v>538</v>
      </c>
      <c r="DW872" s="2" t="s">
        <v>538</v>
      </c>
      <c r="DX872" s="2">
        <v>1</v>
      </c>
      <c r="DY872" s="2"/>
      <c r="DZ872" s="2"/>
      <c r="EA872" s="2"/>
      <c r="EB872" s="2"/>
      <c r="EC872" s="2"/>
      <c r="ED872" s="2"/>
      <c r="EE872" s="2">
        <v>27028948</v>
      </c>
      <c r="EF872" s="2">
        <v>4</v>
      </c>
      <c r="EG872" s="2" t="s">
        <v>860</v>
      </c>
      <c r="EH872" s="2">
        <v>0</v>
      </c>
      <c r="EI872" s="2" t="s">
        <v>6</v>
      </c>
      <c r="EJ872" s="2">
        <v>4</v>
      </c>
      <c r="EK872" s="2">
        <v>200001</v>
      </c>
      <c r="EL872" s="2" t="s">
        <v>866</v>
      </c>
      <c r="EM872" s="2" t="s">
        <v>867</v>
      </c>
      <c r="EN872" s="2"/>
      <c r="EO872" s="2" t="s">
        <v>868</v>
      </c>
      <c r="EP872" s="2"/>
      <c r="EQ872" s="2">
        <v>0</v>
      </c>
      <c r="ER872" s="2">
        <v>15.62</v>
      </c>
      <c r="ES872" s="2">
        <v>0</v>
      </c>
      <c r="ET872" s="2">
        <v>0</v>
      </c>
      <c r="EU872" s="2">
        <v>0</v>
      </c>
      <c r="EV872" s="2">
        <v>15.62</v>
      </c>
      <c r="EW872" s="2">
        <v>1.22</v>
      </c>
      <c r="EX872" s="2">
        <v>0</v>
      </c>
      <c r="EY872" s="2">
        <v>0</v>
      </c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>
        <v>0</v>
      </c>
      <c r="FR872" s="2">
        <f t="shared" si="992"/>
        <v>0</v>
      </c>
      <c r="FS872" s="2">
        <v>0</v>
      </c>
      <c r="FT872" s="2"/>
      <c r="FU872" s="2"/>
      <c r="FV872" s="2"/>
      <c r="FW872" s="2"/>
      <c r="FX872" s="2">
        <v>65</v>
      </c>
      <c r="FY872" s="2">
        <v>40</v>
      </c>
      <c r="FZ872" s="2"/>
      <c r="GA872" s="2" t="s">
        <v>6</v>
      </c>
      <c r="GB872" s="2"/>
      <c r="GC872" s="2"/>
      <c r="GD872" s="2">
        <v>0</v>
      </c>
      <c r="GE872" s="2"/>
      <c r="GF872" s="2">
        <v>-829332442</v>
      </c>
      <c r="GG872" s="2">
        <v>2</v>
      </c>
      <c r="GH872" s="2">
        <v>1</v>
      </c>
      <c r="GI872" s="2">
        <v>-2</v>
      </c>
      <c r="GJ872" s="2">
        <v>0</v>
      </c>
      <c r="GK872" s="2">
        <f>ROUND(R872*(R12)/100,2)</f>
        <v>0</v>
      </c>
      <c r="GL872" s="2">
        <f t="shared" si="993"/>
        <v>0</v>
      </c>
      <c r="GM872" s="2">
        <f t="shared" si="994"/>
        <v>51.25</v>
      </c>
      <c r="GN872" s="2">
        <f t="shared" si="995"/>
        <v>0</v>
      </c>
      <c r="GO872" s="2">
        <f t="shared" si="996"/>
        <v>0</v>
      </c>
      <c r="GP872" s="2">
        <f t="shared" si="997"/>
        <v>51.25</v>
      </c>
      <c r="GQ872" s="2"/>
      <c r="GR872" s="2">
        <v>0</v>
      </c>
      <c r="GS872" s="2">
        <v>3</v>
      </c>
      <c r="GT872" s="2">
        <v>0</v>
      </c>
      <c r="GU872" s="2" t="s">
        <v>6</v>
      </c>
      <c r="GV872" s="2">
        <f t="shared" si="998"/>
        <v>0</v>
      </c>
      <c r="GW872" s="2">
        <v>1</v>
      </c>
      <c r="GX872" s="2">
        <f t="shared" si="999"/>
        <v>0</v>
      </c>
      <c r="GY872" s="2"/>
      <c r="GZ872" s="2"/>
      <c r="HA872" s="2">
        <v>0</v>
      </c>
      <c r="HB872" s="2">
        <v>0</v>
      </c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>
        <v>0</v>
      </c>
      <c r="IL872" s="2"/>
      <c r="IM872" s="2"/>
      <c r="IN872" s="2"/>
      <c r="IO872" s="2"/>
      <c r="IP872" s="2"/>
      <c r="IQ872" s="2"/>
      <c r="IR872" s="2"/>
      <c r="IS872" s="2"/>
      <c r="IT872" s="2"/>
      <c r="IU872" s="2"/>
    </row>
    <row r="873" spans="1:255" x14ac:dyDescent="0.2">
      <c r="A873">
        <v>17</v>
      </c>
      <c r="B873">
        <v>1</v>
      </c>
      <c r="C873">
        <f>ROW(SmtRes!A2316)</f>
        <v>2316</v>
      </c>
      <c r="D873">
        <f>ROW(EtalonRes!A2312)</f>
        <v>2312</v>
      </c>
      <c r="E873" t="s">
        <v>874</v>
      </c>
      <c r="F873" t="s">
        <v>875</v>
      </c>
      <c r="G873" t="s">
        <v>876</v>
      </c>
      <c r="H873" t="s">
        <v>538</v>
      </c>
      <c r="I873">
        <v>2</v>
      </c>
      <c r="J873">
        <v>0</v>
      </c>
      <c r="O873">
        <f t="shared" si="965"/>
        <v>25</v>
      </c>
      <c r="P873">
        <f t="shared" si="966"/>
        <v>0</v>
      </c>
      <c r="Q873">
        <f t="shared" si="967"/>
        <v>0</v>
      </c>
      <c r="R873">
        <f t="shared" si="968"/>
        <v>0</v>
      </c>
      <c r="S873">
        <f t="shared" si="969"/>
        <v>25</v>
      </c>
      <c r="T873">
        <f t="shared" si="970"/>
        <v>0</v>
      </c>
      <c r="U873">
        <f t="shared" si="971"/>
        <v>1.952</v>
      </c>
      <c r="V873">
        <f t="shared" si="972"/>
        <v>0</v>
      </c>
      <c r="W873">
        <f t="shared" si="973"/>
        <v>0</v>
      </c>
      <c r="X873">
        <f t="shared" si="974"/>
        <v>16.25</v>
      </c>
      <c r="Y873">
        <f t="shared" si="974"/>
        <v>10</v>
      </c>
      <c r="AA873">
        <v>27721504</v>
      </c>
      <c r="AB873">
        <f t="shared" si="975"/>
        <v>12.5</v>
      </c>
      <c r="AC873">
        <f t="shared" si="976"/>
        <v>0</v>
      </c>
      <c r="AD873">
        <f t="shared" si="977"/>
        <v>0</v>
      </c>
      <c r="AE873">
        <f t="shared" si="978"/>
        <v>0</v>
      </c>
      <c r="AF873">
        <f t="shared" si="979"/>
        <v>12.5</v>
      </c>
      <c r="AG873">
        <f t="shared" si="980"/>
        <v>0</v>
      </c>
      <c r="AH873">
        <f t="shared" si="981"/>
        <v>0.97599999999999998</v>
      </c>
      <c r="AI873">
        <f t="shared" si="982"/>
        <v>0</v>
      </c>
      <c r="AJ873">
        <f t="shared" si="983"/>
        <v>0</v>
      </c>
      <c r="AK873">
        <v>15.62</v>
      </c>
      <c r="AL873">
        <v>0</v>
      </c>
      <c r="AM873">
        <v>0</v>
      </c>
      <c r="AN873">
        <v>0</v>
      </c>
      <c r="AO873">
        <v>15.62</v>
      </c>
      <c r="AP873">
        <v>0</v>
      </c>
      <c r="AQ873">
        <v>1.22</v>
      </c>
      <c r="AR873">
        <v>0</v>
      </c>
      <c r="AS873">
        <v>0</v>
      </c>
      <c r="AT873">
        <v>65</v>
      </c>
      <c r="AU873">
        <v>40</v>
      </c>
      <c r="AV873">
        <v>1</v>
      </c>
      <c r="AW873">
        <v>1</v>
      </c>
      <c r="AZ873">
        <v>1</v>
      </c>
      <c r="BA873">
        <v>1</v>
      </c>
      <c r="BB873">
        <v>1</v>
      </c>
      <c r="BC873">
        <v>1</v>
      </c>
      <c r="BD873" t="s">
        <v>6</v>
      </c>
      <c r="BE873" t="s">
        <v>6</v>
      </c>
      <c r="BF873" t="s">
        <v>6</v>
      </c>
      <c r="BG873" t="s">
        <v>6</v>
      </c>
      <c r="BH873">
        <v>0</v>
      </c>
      <c r="BI873">
        <v>4</v>
      </c>
      <c r="BJ873" t="s">
        <v>877</v>
      </c>
      <c r="BM873">
        <v>200001</v>
      </c>
      <c r="BN873">
        <v>0</v>
      </c>
      <c r="BO873" t="s">
        <v>6</v>
      </c>
      <c r="BP873">
        <v>0</v>
      </c>
      <c r="BQ873">
        <v>4</v>
      </c>
      <c r="BR873">
        <v>0</v>
      </c>
      <c r="BS873">
        <v>1</v>
      </c>
      <c r="BT873">
        <v>1</v>
      </c>
      <c r="BU873">
        <v>1</v>
      </c>
      <c r="BV873">
        <v>1</v>
      </c>
      <c r="BW873">
        <v>1</v>
      </c>
      <c r="BX873">
        <v>1</v>
      </c>
      <c r="BY873" t="s">
        <v>6</v>
      </c>
      <c r="BZ873">
        <v>65</v>
      </c>
      <c r="CA873">
        <v>40</v>
      </c>
      <c r="CF873">
        <v>0</v>
      </c>
      <c r="CG873">
        <v>0</v>
      </c>
      <c r="CM873">
        <v>0</v>
      </c>
      <c r="CN873" t="s">
        <v>865</v>
      </c>
      <c r="CO873">
        <v>0</v>
      </c>
      <c r="CP873">
        <f t="shared" si="984"/>
        <v>25</v>
      </c>
      <c r="CQ873">
        <f t="shared" si="985"/>
        <v>0</v>
      </c>
      <c r="CR873">
        <f t="shared" si="986"/>
        <v>0</v>
      </c>
      <c r="CS873">
        <f t="shared" si="987"/>
        <v>0</v>
      </c>
      <c r="CT873">
        <f t="shared" si="988"/>
        <v>12.5</v>
      </c>
      <c r="CU873">
        <f t="shared" si="989"/>
        <v>0</v>
      </c>
      <c r="CV873">
        <f t="shared" si="989"/>
        <v>0.97599999999999998</v>
      </c>
      <c r="CW873">
        <f t="shared" si="989"/>
        <v>0</v>
      </c>
      <c r="CX873">
        <f t="shared" si="989"/>
        <v>0</v>
      </c>
      <c r="CY873">
        <f t="shared" si="990"/>
        <v>16.25</v>
      </c>
      <c r="CZ873">
        <f t="shared" si="991"/>
        <v>10</v>
      </c>
      <c r="DC873" t="s">
        <v>6</v>
      </c>
      <c r="DD873" t="s">
        <v>6</v>
      </c>
      <c r="DE873" t="s">
        <v>6</v>
      </c>
      <c r="DF873" t="s">
        <v>6</v>
      </c>
      <c r="DG873" t="s">
        <v>22</v>
      </c>
      <c r="DH873" t="s">
        <v>6</v>
      </c>
      <c r="DI873" t="s">
        <v>22</v>
      </c>
      <c r="DJ873" t="s">
        <v>6</v>
      </c>
      <c r="DK873" t="s">
        <v>6</v>
      </c>
      <c r="DL873" t="s">
        <v>6</v>
      </c>
      <c r="DM873" t="s">
        <v>6</v>
      </c>
      <c r="DN873">
        <v>0</v>
      </c>
      <c r="DO873">
        <v>0</v>
      </c>
      <c r="DP873">
        <v>1</v>
      </c>
      <c r="DQ873">
        <v>1</v>
      </c>
      <c r="DU873">
        <v>1013</v>
      </c>
      <c r="DV873" t="s">
        <v>538</v>
      </c>
      <c r="DW873" t="s">
        <v>538</v>
      </c>
      <c r="DX873">
        <v>1</v>
      </c>
      <c r="EE873">
        <v>27028948</v>
      </c>
      <c r="EF873">
        <v>4</v>
      </c>
      <c r="EG873" t="s">
        <v>860</v>
      </c>
      <c r="EH873">
        <v>0</v>
      </c>
      <c r="EI873" t="s">
        <v>6</v>
      </c>
      <c r="EJ873">
        <v>4</v>
      </c>
      <c r="EK873">
        <v>200001</v>
      </c>
      <c r="EL873" t="s">
        <v>866</v>
      </c>
      <c r="EM873" t="s">
        <v>867</v>
      </c>
      <c r="EO873" t="s">
        <v>868</v>
      </c>
      <c r="EQ873">
        <v>0</v>
      </c>
      <c r="ER873">
        <v>15.62</v>
      </c>
      <c r="ES873">
        <v>0</v>
      </c>
      <c r="ET873">
        <v>0</v>
      </c>
      <c r="EU873">
        <v>0</v>
      </c>
      <c r="EV873">
        <v>15.62</v>
      </c>
      <c r="EW873">
        <v>1.22</v>
      </c>
      <c r="EX873">
        <v>0</v>
      </c>
      <c r="EY873">
        <v>0</v>
      </c>
      <c r="FQ873">
        <v>0</v>
      </c>
      <c r="FR873">
        <f t="shared" si="992"/>
        <v>0</v>
      </c>
      <c r="FS873">
        <v>0</v>
      </c>
      <c r="FX873">
        <v>65</v>
      </c>
      <c r="FY873">
        <v>40</v>
      </c>
      <c r="GA873" t="s">
        <v>6</v>
      </c>
      <c r="GD873">
        <v>0</v>
      </c>
      <c r="GF873">
        <v>-829332442</v>
      </c>
      <c r="GG873">
        <v>2</v>
      </c>
      <c r="GH873">
        <v>1</v>
      </c>
      <c r="GI873">
        <v>-2</v>
      </c>
      <c r="GJ873">
        <v>0</v>
      </c>
      <c r="GK873">
        <f>ROUND(R873*(S12)/100,2)</f>
        <v>0</v>
      </c>
      <c r="GL873">
        <f t="shared" si="993"/>
        <v>0</v>
      </c>
      <c r="GM873">
        <f t="shared" si="994"/>
        <v>51.25</v>
      </c>
      <c r="GN873">
        <f t="shared" si="995"/>
        <v>0</v>
      </c>
      <c r="GO873">
        <f t="shared" si="996"/>
        <v>0</v>
      </c>
      <c r="GP873">
        <f t="shared" si="997"/>
        <v>51.25</v>
      </c>
      <c r="GR873">
        <v>0</v>
      </c>
      <c r="GS873">
        <v>0</v>
      </c>
      <c r="GT873">
        <v>0</v>
      </c>
      <c r="GU873" t="s">
        <v>6</v>
      </c>
      <c r="GV873">
        <f t="shared" si="998"/>
        <v>0</v>
      </c>
      <c r="GW873">
        <v>1</v>
      </c>
      <c r="GX873">
        <f t="shared" si="999"/>
        <v>0</v>
      </c>
      <c r="HA873">
        <v>0</v>
      </c>
      <c r="HB873">
        <v>0</v>
      </c>
      <c r="IK873">
        <v>0</v>
      </c>
    </row>
    <row r="874" spans="1:255" x14ac:dyDescent="0.2">
      <c r="A874" s="2">
        <v>17</v>
      </c>
      <c r="B874" s="2">
        <v>1</v>
      </c>
      <c r="C874" s="2">
        <f>ROW(SmtRes!A2318)</f>
        <v>2318</v>
      </c>
      <c r="D874" s="2">
        <f>ROW(EtalonRes!A2314)</f>
        <v>2314</v>
      </c>
      <c r="E874" s="2" t="s">
        <v>878</v>
      </c>
      <c r="F874" s="2" t="s">
        <v>879</v>
      </c>
      <c r="G874" s="2" t="s">
        <v>880</v>
      </c>
      <c r="H874" s="2" t="s">
        <v>538</v>
      </c>
      <c r="I874" s="2">
        <v>4</v>
      </c>
      <c r="J874" s="2">
        <v>0</v>
      </c>
      <c r="K874" s="2"/>
      <c r="L874" s="2"/>
      <c r="M874" s="2"/>
      <c r="N874" s="2"/>
      <c r="O874" s="2">
        <f t="shared" si="965"/>
        <v>108.24</v>
      </c>
      <c r="P874" s="2">
        <f t="shared" si="966"/>
        <v>0</v>
      </c>
      <c r="Q874" s="2">
        <f t="shared" si="967"/>
        <v>0</v>
      </c>
      <c r="R874" s="2">
        <f t="shared" si="968"/>
        <v>0</v>
      </c>
      <c r="S874" s="2">
        <f t="shared" si="969"/>
        <v>108.24</v>
      </c>
      <c r="T874" s="2">
        <f t="shared" si="970"/>
        <v>0</v>
      </c>
      <c r="U874" s="2">
        <f t="shared" si="971"/>
        <v>11.520000000000001</v>
      </c>
      <c r="V874" s="2">
        <f t="shared" si="972"/>
        <v>0</v>
      </c>
      <c r="W874" s="2">
        <f t="shared" si="973"/>
        <v>0</v>
      </c>
      <c r="X874" s="2">
        <f t="shared" si="974"/>
        <v>70.36</v>
      </c>
      <c r="Y874" s="2">
        <f t="shared" si="974"/>
        <v>43.3</v>
      </c>
      <c r="Z874" s="2"/>
      <c r="AA874" s="2">
        <v>27721505</v>
      </c>
      <c r="AB874" s="2">
        <f t="shared" si="975"/>
        <v>27.06</v>
      </c>
      <c r="AC874" s="2">
        <f t="shared" si="976"/>
        <v>0</v>
      </c>
      <c r="AD874" s="2">
        <f t="shared" si="977"/>
        <v>0</v>
      </c>
      <c r="AE874" s="2">
        <f t="shared" si="978"/>
        <v>0</v>
      </c>
      <c r="AF874" s="2">
        <f t="shared" si="979"/>
        <v>27.06</v>
      </c>
      <c r="AG874" s="2">
        <f t="shared" si="980"/>
        <v>0</v>
      </c>
      <c r="AH874" s="2">
        <f t="shared" si="981"/>
        <v>2.8800000000000003</v>
      </c>
      <c r="AI874" s="2">
        <f t="shared" si="982"/>
        <v>0</v>
      </c>
      <c r="AJ874" s="2">
        <f t="shared" si="983"/>
        <v>0</v>
      </c>
      <c r="AK874" s="2">
        <v>33.83</v>
      </c>
      <c r="AL874" s="2">
        <v>0</v>
      </c>
      <c r="AM874" s="2">
        <v>0</v>
      </c>
      <c r="AN874" s="2">
        <v>0</v>
      </c>
      <c r="AO874" s="2">
        <v>33.83</v>
      </c>
      <c r="AP874" s="2">
        <v>0</v>
      </c>
      <c r="AQ874" s="2">
        <v>3.6</v>
      </c>
      <c r="AR874" s="2">
        <v>0</v>
      </c>
      <c r="AS874" s="2">
        <v>0</v>
      </c>
      <c r="AT874" s="2">
        <v>65</v>
      </c>
      <c r="AU874" s="2">
        <v>40</v>
      </c>
      <c r="AV874" s="2">
        <v>1</v>
      </c>
      <c r="AW874" s="2">
        <v>1</v>
      </c>
      <c r="AX874" s="2"/>
      <c r="AY874" s="2"/>
      <c r="AZ874" s="2">
        <v>1</v>
      </c>
      <c r="BA874" s="2">
        <v>1</v>
      </c>
      <c r="BB874" s="2">
        <v>1</v>
      </c>
      <c r="BC874" s="2">
        <v>1</v>
      </c>
      <c r="BD874" s="2" t="s">
        <v>6</v>
      </c>
      <c r="BE874" s="2" t="s">
        <v>6</v>
      </c>
      <c r="BF874" s="2" t="s">
        <v>6</v>
      </c>
      <c r="BG874" s="2" t="s">
        <v>6</v>
      </c>
      <c r="BH874" s="2">
        <v>0</v>
      </c>
      <c r="BI874" s="2">
        <v>4</v>
      </c>
      <c r="BJ874" s="2" t="s">
        <v>881</v>
      </c>
      <c r="BK874" s="2"/>
      <c r="BL874" s="2"/>
      <c r="BM874" s="2">
        <v>200001</v>
      </c>
      <c r="BN874" s="2">
        <v>0</v>
      </c>
      <c r="BO874" s="2" t="s">
        <v>6</v>
      </c>
      <c r="BP874" s="2">
        <v>0</v>
      </c>
      <c r="BQ874" s="2">
        <v>4</v>
      </c>
      <c r="BR874" s="2">
        <v>0</v>
      </c>
      <c r="BS874" s="2">
        <v>1</v>
      </c>
      <c r="BT874" s="2">
        <v>1</v>
      </c>
      <c r="BU874" s="2">
        <v>1</v>
      </c>
      <c r="BV874" s="2">
        <v>1</v>
      </c>
      <c r="BW874" s="2">
        <v>1</v>
      </c>
      <c r="BX874" s="2">
        <v>1</v>
      </c>
      <c r="BY874" s="2" t="s">
        <v>6</v>
      </c>
      <c r="BZ874" s="2">
        <v>65</v>
      </c>
      <c r="CA874" s="2">
        <v>40</v>
      </c>
      <c r="CB874" s="2"/>
      <c r="CC874" s="2"/>
      <c r="CD874" s="2"/>
      <c r="CE874" s="2"/>
      <c r="CF874" s="2">
        <v>0</v>
      </c>
      <c r="CG874" s="2">
        <v>0</v>
      </c>
      <c r="CH874" s="2"/>
      <c r="CI874" s="2"/>
      <c r="CJ874" s="2"/>
      <c r="CK874" s="2"/>
      <c r="CL874" s="2"/>
      <c r="CM874" s="2">
        <v>0</v>
      </c>
      <c r="CN874" s="2" t="s">
        <v>865</v>
      </c>
      <c r="CO874" s="2">
        <v>0</v>
      </c>
      <c r="CP874" s="2">
        <f t="shared" si="984"/>
        <v>108.24</v>
      </c>
      <c r="CQ874" s="2">
        <f t="shared" si="985"/>
        <v>0</v>
      </c>
      <c r="CR874" s="2">
        <f t="shared" si="986"/>
        <v>0</v>
      </c>
      <c r="CS874" s="2">
        <f t="shared" si="987"/>
        <v>0</v>
      </c>
      <c r="CT874" s="2">
        <f t="shared" si="988"/>
        <v>27.06</v>
      </c>
      <c r="CU874" s="2">
        <f t="shared" si="989"/>
        <v>0</v>
      </c>
      <c r="CV874" s="2">
        <f t="shared" si="989"/>
        <v>2.8800000000000003</v>
      </c>
      <c r="CW874" s="2">
        <f t="shared" si="989"/>
        <v>0</v>
      </c>
      <c r="CX874" s="2">
        <f t="shared" si="989"/>
        <v>0</v>
      </c>
      <c r="CY874" s="2">
        <f t="shared" si="990"/>
        <v>70.355999999999995</v>
      </c>
      <c r="CZ874" s="2">
        <f t="shared" si="991"/>
        <v>43.295999999999992</v>
      </c>
      <c r="DA874" s="2"/>
      <c r="DB874" s="2"/>
      <c r="DC874" s="2" t="s">
        <v>6</v>
      </c>
      <c r="DD874" s="2" t="s">
        <v>6</v>
      </c>
      <c r="DE874" s="2" t="s">
        <v>6</v>
      </c>
      <c r="DF874" s="2" t="s">
        <v>6</v>
      </c>
      <c r="DG874" s="2" t="s">
        <v>22</v>
      </c>
      <c r="DH874" s="2" t="s">
        <v>6</v>
      </c>
      <c r="DI874" s="2" t="s">
        <v>22</v>
      </c>
      <c r="DJ874" s="2" t="s">
        <v>6</v>
      </c>
      <c r="DK874" s="2" t="s">
        <v>6</v>
      </c>
      <c r="DL874" s="2" t="s">
        <v>6</v>
      </c>
      <c r="DM874" s="2" t="s">
        <v>6</v>
      </c>
      <c r="DN874" s="2">
        <v>0</v>
      </c>
      <c r="DO874" s="2">
        <v>0</v>
      </c>
      <c r="DP874" s="2">
        <v>1</v>
      </c>
      <c r="DQ874" s="2">
        <v>1</v>
      </c>
      <c r="DR874" s="2"/>
      <c r="DS874" s="2"/>
      <c r="DT874" s="2"/>
      <c r="DU874" s="2">
        <v>1013</v>
      </c>
      <c r="DV874" s="2" t="s">
        <v>538</v>
      </c>
      <c r="DW874" s="2" t="s">
        <v>538</v>
      </c>
      <c r="DX874" s="2">
        <v>1</v>
      </c>
      <c r="DY874" s="2"/>
      <c r="DZ874" s="2"/>
      <c r="EA874" s="2"/>
      <c r="EB874" s="2"/>
      <c r="EC874" s="2"/>
      <c r="ED874" s="2"/>
      <c r="EE874" s="2">
        <v>27028948</v>
      </c>
      <c r="EF874" s="2">
        <v>4</v>
      </c>
      <c r="EG874" s="2" t="s">
        <v>860</v>
      </c>
      <c r="EH874" s="2">
        <v>0</v>
      </c>
      <c r="EI874" s="2" t="s">
        <v>6</v>
      </c>
      <c r="EJ874" s="2">
        <v>4</v>
      </c>
      <c r="EK874" s="2">
        <v>200001</v>
      </c>
      <c r="EL874" s="2" t="s">
        <v>866</v>
      </c>
      <c r="EM874" s="2" t="s">
        <v>867</v>
      </c>
      <c r="EN874" s="2"/>
      <c r="EO874" s="2" t="s">
        <v>868</v>
      </c>
      <c r="EP874" s="2"/>
      <c r="EQ874" s="2">
        <v>0</v>
      </c>
      <c r="ER874" s="2">
        <v>33.83</v>
      </c>
      <c r="ES874" s="2">
        <v>0</v>
      </c>
      <c r="ET874" s="2">
        <v>0</v>
      </c>
      <c r="EU874" s="2">
        <v>0</v>
      </c>
      <c r="EV874" s="2">
        <v>33.83</v>
      </c>
      <c r="EW874" s="2">
        <v>3.6</v>
      </c>
      <c r="EX874" s="2">
        <v>0</v>
      </c>
      <c r="EY874" s="2">
        <v>0</v>
      </c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>
        <v>0</v>
      </c>
      <c r="FR874" s="2">
        <f t="shared" si="992"/>
        <v>0</v>
      </c>
      <c r="FS874" s="2">
        <v>0</v>
      </c>
      <c r="FT874" s="2"/>
      <c r="FU874" s="2"/>
      <c r="FV874" s="2"/>
      <c r="FW874" s="2"/>
      <c r="FX874" s="2">
        <v>65</v>
      </c>
      <c r="FY874" s="2">
        <v>40</v>
      </c>
      <c r="FZ874" s="2"/>
      <c r="GA874" s="2" t="s">
        <v>6</v>
      </c>
      <c r="GB874" s="2"/>
      <c r="GC874" s="2"/>
      <c r="GD874" s="2">
        <v>0</v>
      </c>
      <c r="GE874" s="2"/>
      <c r="GF874" s="2">
        <v>-203202669</v>
      </c>
      <c r="GG874" s="2">
        <v>2</v>
      </c>
      <c r="GH874" s="2">
        <v>1</v>
      </c>
      <c r="GI874" s="2">
        <v>-2</v>
      </c>
      <c r="GJ874" s="2">
        <v>0</v>
      </c>
      <c r="GK874" s="2">
        <f>ROUND(R874*(R12)/100,2)</f>
        <v>0</v>
      </c>
      <c r="GL874" s="2">
        <f t="shared" si="993"/>
        <v>0</v>
      </c>
      <c r="GM874" s="2">
        <f t="shared" si="994"/>
        <v>221.9</v>
      </c>
      <c r="GN874" s="2">
        <f t="shared" si="995"/>
        <v>0</v>
      </c>
      <c r="GO874" s="2">
        <f t="shared" si="996"/>
        <v>0</v>
      </c>
      <c r="GP874" s="2">
        <f t="shared" si="997"/>
        <v>221.9</v>
      </c>
      <c r="GQ874" s="2"/>
      <c r="GR874" s="2">
        <v>0</v>
      </c>
      <c r="GS874" s="2">
        <v>3</v>
      </c>
      <c r="GT874" s="2">
        <v>0</v>
      </c>
      <c r="GU874" s="2" t="s">
        <v>6</v>
      </c>
      <c r="GV874" s="2">
        <f t="shared" si="998"/>
        <v>0</v>
      </c>
      <c r="GW874" s="2">
        <v>1</v>
      </c>
      <c r="GX874" s="2">
        <f t="shared" si="999"/>
        <v>0</v>
      </c>
      <c r="GY874" s="2"/>
      <c r="GZ874" s="2"/>
      <c r="HA874" s="2">
        <v>0</v>
      </c>
      <c r="HB874" s="2">
        <v>0</v>
      </c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>
        <v>0</v>
      </c>
      <c r="IL874" s="2"/>
      <c r="IM874" s="2"/>
      <c r="IN874" s="2"/>
      <c r="IO874" s="2"/>
      <c r="IP874" s="2"/>
      <c r="IQ874" s="2"/>
      <c r="IR874" s="2"/>
      <c r="IS874" s="2"/>
      <c r="IT874" s="2"/>
      <c r="IU874" s="2"/>
    </row>
    <row r="875" spans="1:255" x14ac:dyDescent="0.2">
      <c r="A875">
        <v>17</v>
      </c>
      <c r="B875">
        <v>1</v>
      </c>
      <c r="C875">
        <f>ROW(SmtRes!A2320)</f>
        <v>2320</v>
      </c>
      <c r="D875">
        <f>ROW(EtalonRes!A2316)</f>
        <v>2316</v>
      </c>
      <c r="E875" t="s">
        <v>878</v>
      </c>
      <c r="F875" t="s">
        <v>879</v>
      </c>
      <c r="G875" t="s">
        <v>880</v>
      </c>
      <c r="H875" t="s">
        <v>538</v>
      </c>
      <c r="I875">
        <v>4</v>
      </c>
      <c r="J875">
        <v>0</v>
      </c>
      <c r="O875">
        <f t="shared" si="965"/>
        <v>108.24</v>
      </c>
      <c r="P875">
        <f t="shared" si="966"/>
        <v>0</v>
      </c>
      <c r="Q875">
        <f t="shared" si="967"/>
        <v>0</v>
      </c>
      <c r="R875">
        <f t="shared" si="968"/>
        <v>0</v>
      </c>
      <c r="S875">
        <f t="shared" si="969"/>
        <v>108.24</v>
      </c>
      <c r="T875">
        <f t="shared" si="970"/>
        <v>0</v>
      </c>
      <c r="U875">
        <f t="shared" si="971"/>
        <v>11.520000000000001</v>
      </c>
      <c r="V875">
        <f t="shared" si="972"/>
        <v>0</v>
      </c>
      <c r="W875">
        <f t="shared" si="973"/>
        <v>0</v>
      </c>
      <c r="X875">
        <f t="shared" si="974"/>
        <v>70.36</v>
      </c>
      <c r="Y875">
        <f t="shared" si="974"/>
        <v>43.3</v>
      </c>
      <c r="AA875">
        <v>27721504</v>
      </c>
      <c r="AB875">
        <f t="shared" si="975"/>
        <v>27.06</v>
      </c>
      <c r="AC875">
        <f t="shared" si="976"/>
        <v>0</v>
      </c>
      <c r="AD875">
        <f t="shared" si="977"/>
        <v>0</v>
      </c>
      <c r="AE875">
        <f t="shared" si="978"/>
        <v>0</v>
      </c>
      <c r="AF875">
        <f t="shared" si="979"/>
        <v>27.06</v>
      </c>
      <c r="AG875">
        <f t="shared" si="980"/>
        <v>0</v>
      </c>
      <c r="AH875">
        <f t="shared" si="981"/>
        <v>2.8800000000000003</v>
      </c>
      <c r="AI875">
        <f t="shared" si="982"/>
        <v>0</v>
      </c>
      <c r="AJ875">
        <f t="shared" si="983"/>
        <v>0</v>
      </c>
      <c r="AK875">
        <v>33.83</v>
      </c>
      <c r="AL875">
        <v>0</v>
      </c>
      <c r="AM875">
        <v>0</v>
      </c>
      <c r="AN875">
        <v>0</v>
      </c>
      <c r="AO875">
        <v>33.83</v>
      </c>
      <c r="AP875">
        <v>0</v>
      </c>
      <c r="AQ875">
        <v>3.6</v>
      </c>
      <c r="AR875">
        <v>0</v>
      </c>
      <c r="AS875">
        <v>0</v>
      </c>
      <c r="AT875">
        <v>65</v>
      </c>
      <c r="AU875">
        <v>40</v>
      </c>
      <c r="AV875">
        <v>1</v>
      </c>
      <c r="AW875">
        <v>1</v>
      </c>
      <c r="AZ875">
        <v>1</v>
      </c>
      <c r="BA875">
        <v>1</v>
      </c>
      <c r="BB875">
        <v>1</v>
      </c>
      <c r="BC875">
        <v>1</v>
      </c>
      <c r="BD875" t="s">
        <v>6</v>
      </c>
      <c r="BE875" t="s">
        <v>6</v>
      </c>
      <c r="BF875" t="s">
        <v>6</v>
      </c>
      <c r="BG875" t="s">
        <v>6</v>
      </c>
      <c r="BH875">
        <v>0</v>
      </c>
      <c r="BI875">
        <v>4</v>
      </c>
      <c r="BJ875" t="s">
        <v>881</v>
      </c>
      <c r="BM875">
        <v>200001</v>
      </c>
      <c r="BN875">
        <v>0</v>
      </c>
      <c r="BO875" t="s">
        <v>6</v>
      </c>
      <c r="BP875">
        <v>0</v>
      </c>
      <c r="BQ875">
        <v>4</v>
      </c>
      <c r="BR875">
        <v>0</v>
      </c>
      <c r="BS875">
        <v>1</v>
      </c>
      <c r="BT875">
        <v>1</v>
      </c>
      <c r="BU875">
        <v>1</v>
      </c>
      <c r="BV875">
        <v>1</v>
      </c>
      <c r="BW875">
        <v>1</v>
      </c>
      <c r="BX875">
        <v>1</v>
      </c>
      <c r="BY875" t="s">
        <v>6</v>
      </c>
      <c r="BZ875">
        <v>65</v>
      </c>
      <c r="CA875">
        <v>40</v>
      </c>
      <c r="CF875">
        <v>0</v>
      </c>
      <c r="CG875">
        <v>0</v>
      </c>
      <c r="CM875">
        <v>0</v>
      </c>
      <c r="CN875" t="s">
        <v>865</v>
      </c>
      <c r="CO875">
        <v>0</v>
      </c>
      <c r="CP875">
        <f t="shared" si="984"/>
        <v>108.24</v>
      </c>
      <c r="CQ875">
        <f t="shared" si="985"/>
        <v>0</v>
      </c>
      <c r="CR875">
        <f t="shared" si="986"/>
        <v>0</v>
      </c>
      <c r="CS875">
        <f t="shared" si="987"/>
        <v>0</v>
      </c>
      <c r="CT875">
        <f t="shared" si="988"/>
        <v>27.06</v>
      </c>
      <c r="CU875">
        <f t="shared" si="989"/>
        <v>0</v>
      </c>
      <c r="CV875">
        <f t="shared" si="989"/>
        <v>2.8800000000000003</v>
      </c>
      <c r="CW875">
        <f t="shared" si="989"/>
        <v>0</v>
      </c>
      <c r="CX875">
        <f t="shared" si="989"/>
        <v>0</v>
      </c>
      <c r="CY875">
        <f t="shared" si="990"/>
        <v>70.355999999999995</v>
      </c>
      <c r="CZ875">
        <f t="shared" si="991"/>
        <v>43.295999999999992</v>
      </c>
      <c r="DC875" t="s">
        <v>6</v>
      </c>
      <c r="DD875" t="s">
        <v>6</v>
      </c>
      <c r="DE875" t="s">
        <v>6</v>
      </c>
      <c r="DF875" t="s">
        <v>6</v>
      </c>
      <c r="DG875" t="s">
        <v>22</v>
      </c>
      <c r="DH875" t="s">
        <v>6</v>
      </c>
      <c r="DI875" t="s">
        <v>22</v>
      </c>
      <c r="DJ875" t="s">
        <v>6</v>
      </c>
      <c r="DK875" t="s">
        <v>6</v>
      </c>
      <c r="DL875" t="s">
        <v>6</v>
      </c>
      <c r="DM875" t="s">
        <v>6</v>
      </c>
      <c r="DN875">
        <v>0</v>
      </c>
      <c r="DO875">
        <v>0</v>
      </c>
      <c r="DP875">
        <v>1</v>
      </c>
      <c r="DQ875">
        <v>1</v>
      </c>
      <c r="DU875">
        <v>1013</v>
      </c>
      <c r="DV875" t="s">
        <v>538</v>
      </c>
      <c r="DW875" t="s">
        <v>538</v>
      </c>
      <c r="DX875">
        <v>1</v>
      </c>
      <c r="EE875">
        <v>27028948</v>
      </c>
      <c r="EF875">
        <v>4</v>
      </c>
      <c r="EG875" t="s">
        <v>860</v>
      </c>
      <c r="EH875">
        <v>0</v>
      </c>
      <c r="EI875" t="s">
        <v>6</v>
      </c>
      <c r="EJ875">
        <v>4</v>
      </c>
      <c r="EK875">
        <v>200001</v>
      </c>
      <c r="EL875" t="s">
        <v>866</v>
      </c>
      <c r="EM875" t="s">
        <v>867</v>
      </c>
      <c r="EO875" t="s">
        <v>868</v>
      </c>
      <c r="EQ875">
        <v>0</v>
      </c>
      <c r="ER875">
        <v>33.83</v>
      </c>
      <c r="ES875">
        <v>0</v>
      </c>
      <c r="ET875">
        <v>0</v>
      </c>
      <c r="EU875">
        <v>0</v>
      </c>
      <c r="EV875">
        <v>33.83</v>
      </c>
      <c r="EW875">
        <v>3.6</v>
      </c>
      <c r="EX875">
        <v>0</v>
      </c>
      <c r="EY875">
        <v>0</v>
      </c>
      <c r="FQ875">
        <v>0</v>
      </c>
      <c r="FR875">
        <f t="shared" si="992"/>
        <v>0</v>
      </c>
      <c r="FS875">
        <v>0</v>
      </c>
      <c r="FX875">
        <v>65</v>
      </c>
      <c r="FY875">
        <v>40</v>
      </c>
      <c r="GA875" t="s">
        <v>6</v>
      </c>
      <c r="GD875">
        <v>0</v>
      </c>
      <c r="GF875">
        <v>-203202669</v>
      </c>
      <c r="GG875">
        <v>2</v>
      </c>
      <c r="GH875">
        <v>1</v>
      </c>
      <c r="GI875">
        <v>-2</v>
      </c>
      <c r="GJ875">
        <v>0</v>
      </c>
      <c r="GK875">
        <f>ROUND(R875*(S12)/100,2)</f>
        <v>0</v>
      </c>
      <c r="GL875">
        <f t="shared" si="993"/>
        <v>0</v>
      </c>
      <c r="GM875">
        <f t="shared" si="994"/>
        <v>221.9</v>
      </c>
      <c r="GN875">
        <f t="shared" si="995"/>
        <v>0</v>
      </c>
      <c r="GO875">
        <f t="shared" si="996"/>
        <v>0</v>
      </c>
      <c r="GP875">
        <f t="shared" si="997"/>
        <v>221.9</v>
      </c>
      <c r="GR875">
        <v>0</v>
      </c>
      <c r="GS875">
        <v>0</v>
      </c>
      <c r="GT875">
        <v>0</v>
      </c>
      <c r="GU875" t="s">
        <v>6</v>
      </c>
      <c r="GV875">
        <f t="shared" si="998"/>
        <v>0</v>
      </c>
      <c r="GW875">
        <v>1</v>
      </c>
      <c r="GX875">
        <f t="shared" si="999"/>
        <v>0</v>
      </c>
      <c r="HA875">
        <v>0</v>
      </c>
      <c r="HB875">
        <v>0</v>
      </c>
      <c r="IK875">
        <v>0</v>
      </c>
    </row>
    <row r="877" spans="1:255" x14ac:dyDescent="0.2">
      <c r="A877" s="3">
        <v>51</v>
      </c>
      <c r="B877" s="3">
        <f>B864</f>
        <v>1</v>
      </c>
      <c r="C877" s="3">
        <f>A864</f>
        <v>4</v>
      </c>
      <c r="D877" s="3">
        <f>ROW(A864)</f>
        <v>864</v>
      </c>
      <c r="E877" s="3"/>
      <c r="F877" s="3" t="str">
        <f>IF(F864&lt;&gt;"",F864,"")</f>
        <v>Новый раздел</v>
      </c>
      <c r="G877" s="3" t="str">
        <f>IF(G864&lt;&gt;"",G864,"")</f>
        <v>Пусконаладочные работы</v>
      </c>
      <c r="H877" s="3">
        <v>0</v>
      </c>
      <c r="I877" s="3"/>
      <c r="J877" s="3"/>
      <c r="K877" s="3"/>
      <c r="L877" s="3"/>
      <c r="M877" s="3"/>
      <c r="N877" s="3"/>
      <c r="O877" s="3">
        <f t="shared" ref="O877:T877" si="1000">ROUND(AB877,2)</f>
        <v>159.63999999999999</v>
      </c>
      <c r="P877" s="3">
        <f t="shared" si="1000"/>
        <v>0</v>
      </c>
      <c r="Q877" s="3">
        <f t="shared" si="1000"/>
        <v>0</v>
      </c>
      <c r="R877" s="3">
        <f t="shared" si="1000"/>
        <v>0</v>
      </c>
      <c r="S877" s="3">
        <f t="shared" si="1000"/>
        <v>159.63999999999999</v>
      </c>
      <c r="T877" s="3">
        <f t="shared" si="1000"/>
        <v>0</v>
      </c>
      <c r="U877" s="3">
        <f>AH877</f>
        <v>15.532800000000002</v>
      </c>
      <c r="V877" s="3">
        <f>AI877</f>
        <v>0</v>
      </c>
      <c r="W877" s="3">
        <f>ROUND(AJ877,2)</f>
        <v>0</v>
      </c>
      <c r="X877" s="3">
        <f>ROUND(AK877,2)</f>
        <v>103.77</v>
      </c>
      <c r="Y877" s="3">
        <f>ROUND(AL877,2)</f>
        <v>63.86</v>
      </c>
      <c r="Z877" s="3"/>
      <c r="AA877" s="3"/>
      <c r="AB877" s="3">
        <f>ROUND(SUMIF(AA868:AA875,"=27721505",O868:O875),2)</f>
        <v>159.63999999999999</v>
      </c>
      <c r="AC877" s="3">
        <f>ROUND(SUMIF(AA868:AA875,"=27721505",P868:P875),2)</f>
        <v>0</v>
      </c>
      <c r="AD877" s="3">
        <f>ROUND(SUMIF(AA868:AA875,"=27721505",Q868:Q875),2)</f>
        <v>0</v>
      </c>
      <c r="AE877" s="3">
        <f>ROUND(SUMIF(AA868:AA875,"=27721505",R868:R875),2)</f>
        <v>0</v>
      </c>
      <c r="AF877" s="3">
        <f>ROUND(SUMIF(AA868:AA875,"=27721505",S868:S875),2)</f>
        <v>159.63999999999999</v>
      </c>
      <c r="AG877" s="3">
        <f>ROUND(SUMIF(AA868:AA875,"=27721505",T868:T875),2)</f>
        <v>0</v>
      </c>
      <c r="AH877" s="3">
        <f>SUMIF(AA868:AA875,"=27721505",U868:U875)</f>
        <v>15.532800000000002</v>
      </c>
      <c r="AI877" s="3">
        <f>SUMIF(AA868:AA875,"=27721505",V868:V875)</f>
        <v>0</v>
      </c>
      <c r="AJ877" s="3">
        <f>ROUND(SUMIF(AA868:AA875,"=27721505",W868:W875),2)</f>
        <v>0</v>
      </c>
      <c r="AK877" s="3">
        <f>ROUND(SUMIF(AA868:AA875,"=27721505",X868:X875),2)</f>
        <v>103.77</v>
      </c>
      <c r="AL877" s="3">
        <f>ROUND(SUMIF(AA868:AA875,"=27721505",Y868:Y875),2)</f>
        <v>63.86</v>
      </c>
      <c r="AM877" s="3"/>
      <c r="AN877" s="3"/>
      <c r="AO877" s="3">
        <f t="shared" ref="AO877:BC877" si="1001">ROUND(BX877,2)</f>
        <v>0</v>
      </c>
      <c r="AP877" s="3">
        <f t="shared" si="1001"/>
        <v>0</v>
      </c>
      <c r="AQ877" s="3">
        <f t="shared" si="1001"/>
        <v>0</v>
      </c>
      <c r="AR877" s="3">
        <f t="shared" si="1001"/>
        <v>327.27</v>
      </c>
      <c r="AS877" s="3">
        <f t="shared" si="1001"/>
        <v>0</v>
      </c>
      <c r="AT877" s="3">
        <f t="shared" si="1001"/>
        <v>0</v>
      </c>
      <c r="AU877" s="3">
        <f t="shared" si="1001"/>
        <v>327.27</v>
      </c>
      <c r="AV877" s="3">
        <f t="shared" si="1001"/>
        <v>0</v>
      </c>
      <c r="AW877" s="3">
        <f t="shared" si="1001"/>
        <v>0</v>
      </c>
      <c r="AX877" s="3">
        <f t="shared" si="1001"/>
        <v>0</v>
      </c>
      <c r="AY877" s="3">
        <f t="shared" si="1001"/>
        <v>0</v>
      </c>
      <c r="AZ877" s="3">
        <f t="shared" si="1001"/>
        <v>0</v>
      </c>
      <c r="BA877" s="3">
        <f t="shared" si="1001"/>
        <v>0</v>
      </c>
      <c r="BB877" s="3">
        <f t="shared" si="1001"/>
        <v>0</v>
      </c>
      <c r="BC877" s="3">
        <f t="shared" si="1001"/>
        <v>0</v>
      </c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>
        <f>ROUND(SUMIF(AA868:AA875,"=27721505",FQ868:FQ875),2)</f>
        <v>0</v>
      </c>
      <c r="BY877" s="3">
        <f>ROUND(SUMIF(AA868:AA875,"=27721505",FR868:FR875),2)</f>
        <v>0</v>
      </c>
      <c r="BZ877" s="3">
        <f>ROUND(SUMIF(AA868:AA875,"=27721505",GL868:GL875),2)</f>
        <v>0</v>
      </c>
      <c r="CA877" s="3">
        <f>ROUND(SUMIF(AA868:AA875,"=27721505",GM868:GM875),2)</f>
        <v>327.27</v>
      </c>
      <c r="CB877" s="3">
        <f>ROUND(SUMIF(AA868:AA875,"=27721505",GN868:GN875),2)</f>
        <v>0</v>
      </c>
      <c r="CC877" s="3">
        <f>ROUND(SUMIF(AA868:AA875,"=27721505",GO868:GO875),2)</f>
        <v>0</v>
      </c>
      <c r="CD877" s="3">
        <f>ROUND(SUMIF(AA868:AA875,"=27721505",GP868:GP875),2)</f>
        <v>327.27</v>
      </c>
      <c r="CE877" s="3">
        <f>AC877-BX877</f>
        <v>0</v>
      </c>
      <c r="CF877" s="3">
        <f>AC877-BY877</f>
        <v>0</v>
      </c>
      <c r="CG877" s="3">
        <f>BX877-BZ877</f>
        <v>0</v>
      </c>
      <c r="CH877" s="3">
        <f>AC877-BX877-BY877+BZ877</f>
        <v>0</v>
      </c>
      <c r="CI877" s="3">
        <f>BY877-BZ877</f>
        <v>0</v>
      </c>
      <c r="CJ877" s="3">
        <f>ROUND(SUMIF(AA868:AA875,"=27721505",GX868:GX875),2)</f>
        <v>0</v>
      </c>
      <c r="CK877" s="3">
        <f>ROUND(SUMIF(AA868:AA875,"=27721505",GY868:GY875),2)</f>
        <v>0</v>
      </c>
      <c r="CL877" s="3">
        <f>ROUND(SUMIF(AA868:AA875,"=27721505",GZ868:GZ875),2)</f>
        <v>0</v>
      </c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4">
        <f t="shared" ref="DG877:DL877" si="1002">ROUND(DT877,2)</f>
        <v>159.63999999999999</v>
      </c>
      <c r="DH877" s="4">
        <f t="shared" si="1002"/>
        <v>0</v>
      </c>
      <c r="DI877" s="4">
        <f t="shared" si="1002"/>
        <v>0</v>
      </c>
      <c r="DJ877" s="4">
        <f t="shared" si="1002"/>
        <v>0</v>
      </c>
      <c r="DK877" s="4">
        <f t="shared" si="1002"/>
        <v>159.63999999999999</v>
      </c>
      <c r="DL877" s="4">
        <f t="shared" si="1002"/>
        <v>0</v>
      </c>
      <c r="DM877" s="4">
        <f>DZ877</f>
        <v>15.532800000000002</v>
      </c>
      <c r="DN877" s="4">
        <f>EA877</f>
        <v>0</v>
      </c>
      <c r="DO877" s="4">
        <f>ROUND(EB877,2)</f>
        <v>0</v>
      </c>
      <c r="DP877" s="4">
        <f>ROUND(EC877,2)</f>
        <v>103.77</v>
      </c>
      <c r="DQ877" s="4">
        <f>ROUND(ED877,2)</f>
        <v>63.86</v>
      </c>
      <c r="DR877" s="4"/>
      <c r="DS877" s="4"/>
      <c r="DT877" s="4">
        <f>ROUND(SUMIF(AA868:AA875,"=27721504",O868:O875),2)</f>
        <v>159.63999999999999</v>
      </c>
      <c r="DU877" s="4">
        <f>ROUND(SUMIF(AA868:AA875,"=27721504",P868:P875),2)</f>
        <v>0</v>
      </c>
      <c r="DV877" s="4">
        <f>ROUND(SUMIF(AA868:AA875,"=27721504",Q868:Q875),2)</f>
        <v>0</v>
      </c>
      <c r="DW877" s="4">
        <f>ROUND(SUMIF(AA868:AA875,"=27721504",R868:R875),2)</f>
        <v>0</v>
      </c>
      <c r="DX877" s="4">
        <f>ROUND(SUMIF(AA868:AA875,"=27721504",S868:S875),2)</f>
        <v>159.63999999999999</v>
      </c>
      <c r="DY877" s="4">
        <f>ROUND(SUMIF(AA868:AA875,"=27721504",T868:T875),2)</f>
        <v>0</v>
      </c>
      <c r="DZ877" s="4">
        <f>SUMIF(AA868:AA875,"=27721504",U868:U875)</f>
        <v>15.532800000000002</v>
      </c>
      <c r="EA877" s="4">
        <f>SUMIF(AA868:AA875,"=27721504",V868:V875)</f>
        <v>0</v>
      </c>
      <c r="EB877" s="4">
        <f>ROUND(SUMIF(AA868:AA875,"=27721504",W868:W875),2)</f>
        <v>0</v>
      </c>
      <c r="EC877" s="4">
        <f>ROUND(SUMIF(AA868:AA875,"=27721504",X868:X875),2)</f>
        <v>103.77</v>
      </c>
      <c r="ED877" s="4">
        <f>ROUND(SUMIF(AA868:AA875,"=27721504",Y868:Y875),2)</f>
        <v>63.86</v>
      </c>
      <c r="EE877" s="4"/>
      <c r="EF877" s="4"/>
      <c r="EG877" s="4">
        <f t="shared" ref="EG877:EU877" si="1003">ROUND(FP877,2)</f>
        <v>0</v>
      </c>
      <c r="EH877" s="4">
        <f t="shared" si="1003"/>
        <v>0</v>
      </c>
      <c r="EI877" s="4">
        <f t="shared" si="1003"/>
        <v>0</v>
      </c>
      <c r="EJ877" s="4">
        <f t="shared" si="1003"/>
        <v>327.27</v>
      </c>
      <c r="EK877" s="4">
        <f t="shared" si="1003"/>
        <v>0</v>
      </c>
      <c r="EL877" s="4">
        <f t="shared" si="1003"/>
        <v>0</v>
      </c>
      <c r="EM877" s="4">
        <f t="shared" si="1003"/>
        <v>327.27</v>
      </c>
      <c r="EN877" s="4">
        <f t="shared" si="1003"/>
        <v>0</v>
      </c>
      <c r="EO877" s="4">
        <f t="shared" si="1003"/>
        <v>0</v>
      </c>
      <c r="EP877" s="4">
        <f t="shared" si="1003"/>
        <v>0</v>
      </c>
      <c r="EQ877" s="4">
        <f t="shared" si="1003"/>
        <v>0</v>
      </c>
      <c r="ER877" s="4">
        <f t="shared" si="1003"/>
        <v>0</v>
      </c>
      <c r="ES877" s="4">
        <f t="shared" si="1003"/>
        <v>0</v>
      </c>
      <c r="ET877" s="4">
        <f t="shared" si="1003"/>
        <v>0</v>
      </c>
      <c r="EU877" s="4">
        <f t="shared" si="1003"/>
        <v>0</v>
      </c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>
        <f>ROUND(SUMIF(AA868:AA875,"=27721504",FQ868:FQ875),2)</f>
        <v>0</v>
      </c>
      <c r="FQ877" s="4">
        <f>ROUND(SUMIF(AA868:AA875,"=27721504",FR868:FR875),2)</f>
        <v>0</v>
      </c>
      <c r="FR877" s="4">
        <f>ROUND(SUMIF(AA868:AA875,"=27721504",GL868:GL875),2)</f>
        <v>0</v>
      </c>
      <c r="FS877" s="4">
        <f>ROUND(SUMIF(AA868:AA875,"=27721504",GM868:GM875),2)</f>
        <v>327.27</v>
      </c>
      <c r="FT877" s="4">
        <f>ROUND(SUMIF(AA868:AA875,"=27721504",GN868:GN875),2)</f>
        <v>0</v>
      </c>
      <c r="FU877" s="4">
        <f>ROUND(SUMIF(AA868:AA875,"=27721504",GO868:GO875),2)</f>
        <v>0</v>
      </c>
      <c r="FV877" s="4">
        <f>ROUND(SUMIF(AA868:AA875,"=27721504",GP868:GP875),2)</f>
        <v>327.27</v>
      </c>
      <c r="FW877" s="4">
        <f>DU877-FP877</f>
        <v>0</v>
      </c>
      <c r="FX877" s="4">
        <f>DU877-FQ877</f>
        <v>0</v>
      </c>
      <c r="FY877" s="4">
        <f>FP877-FR877</f>
        <v>0</v>
      </c>
      <c r="FZ877" s="4">
        <f>DU877-FP877-FQ877+FR877</f>
        <v>0</v>
      </c>
      <c r="GA877" s="4">
        <f>FQ877-FR877</f>
        <v>0</v>
      </c>
      <c r="GB877" s="4">
        <f>ROUND(SUMIF(AA868:AA875,"=27721504",GX868:GX875),2)</f>
        <v>0</v>
      </c>
      <c r="GC877" s="4">
        <f>ROUND(SUMIF(AA868:AA875,"=27721504",GY868:GY875),2)</f>
        <v>0</v>
      </c>
      <c r="GD877" s="4">
        <f>ROUND(SUMIF(AA868:AA875,"=27721504",GZ868:GZ875),2)</f>
        <v>0</v>
      </c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"/>
      <c r="GW877" s="4"/>
      <c r="GX877" s="4">
        <v>0</v>
      </c>
    </row>
    <row r="879" spans="1:255" x14ac:dyDescent="0.2">
      <c r="A879" s="5">
        <v>50</v>
      </c>
      <c r="B879" s="5">
        <v>0</v>
      </c>
      <c r="C879" s="5">
        <v>0</v>
      </c>
      <c r="D879" s="5">
        <v>1</v>
      </c>
      <c r="E879" s="5">
        <v>201</v>
      </c>
      <c r="F879" s="5">
        <f>ROUND(Source!O877,O879)</f>
        <v>159.63999999999999</v>
      </c>
      <c r="G879" s="5" t="s">
        <v>258</v>
      </c>
      <c r="H879" s="5" t="s">
        <v>259</v>
      </c>
      <c r="I879" s="5"/>
      <c r="J879" s="5"/>
      <c r="K879" s="5">
        <v>201</v>
      </c>
      <c r="L879" s="5">
        <v>1</v>
      </c>
      <c r="M879" s="5">
        <v>3</v>
      </c>
      <c r="N879" s="5" t="s">
        <v>6</v>
      </c>
      <c r="O879" s="5">
        <v>2</v>
      </c>
      <c r="P879" s="5">
        <f>ROUND(Source!DG877,O879)</f>
        <v>159.63999999999999</v>
      </c>
      <c r="Q879" s="5"/>
      <c r="R879" s="5"/>
      <c r="S879" s="5"/>
      <c r="T879" s="5"/>
      <c r="U879" s="5"/>
      <c r="V879" s="5"/>
      <c r="W879" s="5"/>
    </row>
    <row r="880" spans="1:255" x14ac:dyDescent="0.2">
      <c r="A880" s="5">
        <v>50</v>
      </c>
      <c r="B880" s="5">
        <v>0</v>
      </c>
      <c r="C880" s="5">
        <v>0</v>
      </c>
      <c r="D880" s="5">
        <v>1</v>
      </c>
      <c r="E880" s="5">
        <v>202</v>
      </c>
      <c r="F880" s="5">
        <f>ROUND(Source!P877,O880)</f>
        <v>0</v>
      </c>
      <c r="G880" s="5" t="s">
        <v>260</v>
      </c>
      <c r="H880" s="5" t="s">
        <v>261</v>
      </c>
      <c r="I880" s="5"/>
      <c r="J880" s="5"/>
      <c r="K880" s="5">
        <v>202</v>
      </c>
      <c r="L880" s="5">
        <v>2</v>
      </c>
      <c r="M880" s="5">
        <v>3</v>
      </c>
      <c r="N880" s="5" t="s">
        <v>6</v>
      </c>
      <c r="O880" s="5">
        <v>2</v>
      </c>
      <c r="P880" s="5">
        <f>ROUND(Source!DH877,O880)</f>
        <v>0</v>
      </c>
      <c r="Q880" s="5"/>
      <c r="R880" s="5"/>
      <c r="S880" s="5"/>
      <c r="T880" s="5"/>
      <c r="U880" s="5"/>
      <c r="V880" s="5"/>
      <c r="W880" s="5"/>
    </row>
    <row r="881" spans="1:23" x14ac:dyDescent="0.2">
      <c r="A881" s="5">
        <v>50</v>
      </c>
      <c r="B881" s="5">
        <v>0</v>
      </c>
      <c r="C881" s="5">
        <v>0</v>
      </c>
      <c r="D881" s="5">
        <v>1</v>
      </c>
      <c r="E881" s="5">
        <v>222</v>
      </c>
      <c r="F881" s="5">
        <f>ROUND(Source!AO877,O881)</f>
        <v>0</v>
      </c>
      <c r="G881" s="5" t="s">
        <v>262</v>
      </c>
      <c r="H881" s="5" t="s">
        <v>263</v>
      </c>
      <c r="I881" s="5"/>
      <c r="J881" s="5"/>
      <c r="K881" s="5">
        <v>222</v>
      </c>
      <c r="L881" s="5">
        <v>3</v>
      </c>
      <c r="M881" s="5">
        <v>3</v>
      </c>
      <c r="N881" s="5" t="s">
        <v>6</v>
      </c>
      <c r="O881" s="5">
        <v>2</v>
      </c>
      <c r="P881" s="5">
        <f>ROUND(Source!EG877,O881)</f>
        <v>0</v>
      </c>
      <c r="Q881" s="5"/>
      <c r="R881" s="5"/>
      <c r="S881" s="5"/>
      <c r="T881" s="5"/>
      <c r="U881" s="5"/>
      <c r="V881" s="5"/>
      <c r="W881" s="5"/>
    </row>
    <row r="882" spans="1:23" x14ac:dyDescent="0.2">
      <c r="A882" s="5">
        <v>50</v>
      </c>
      <c r="B882" s="5">
        <v>0</v>
      </c>
      <c r="C882" s="5">
        <v>0</v>
      </c>
      <c r="D882" s="5">
        <v>1</v>
      </c>
      <c r="E882" s="5">
        <v>225</v>
      </c>
      <c r="F882" s="5">
        <f>ROUND(Source!AV877,O882)</f>
        <v>0</v>
      </c>
      <c r="G882" s="5" t="s">
        <v>264</v>
      </c>
      <c r="H882" s="5" t="s">
        <v>265</v>
      </c>
      <c r="I882" s="5"/>
      <c r="J882" s="5"/>
      <c r="K882" s="5">
        <v>225</v>
      </c>
      <c r="L882" s="5">
        <v>4</v>
      </c>
      <c r="M882" s="5">
        <v>3</v>
      </c>
      <c r="N882" s="5" t="s">
        <v>6</v>
      </c>
      <c r="O882" s="5">
        <v>2</v>
      </c>
      <c r="P882" s="5">
        <f>ROUND(Source!EN877,O882)</f>
        <v>0</v>
      </c>
      <c r="Q882" s="5"/>
      <c r="R882" s="5"/>
      <c r="S882" s="5"/>
      <c r="T882" s="5"/>
      <c r="U882" s="5"/>
      <c r="V882" s="5"/>
      <c r="W882" s="5"/>
    </row>
    <row r="883" spans="1:23" x14ac:dyDescent="0.2">
      <c r="A883" s="5">
        <v>50</v>
      </c>
      <c r="B883" s="5">
        <v>0</v>
      </c>
      <c r="C883" s="5">
        <v>0</v>
      </c>
      <c r="D883" s="5">
        <v>1</v>
      </c>
      <c r="E883" s="5">
        <v>226</v>
      </c>
      <c r="F883" s="5">
        <f>ROUND(Source!AW877,O883)</f>
        <v>0</v>
      </c>
      <c r="G883" s="5" t="s">
        <v>266</v>
      </c>
      <c r="H883" s="5" t="s">
        <v>267</v>
      </c>
      <c r="I883" s="5"/>
      <c r="J883" s="5"/>
      <c r="K883" s="5">
        <v>226</v>
      </c>
      <c r="L883" s="5">
        <v>5</v>
      </c>
      <c r="M883" s="5">
        <v>3</v>
      </c>
      <c r="N883" s="5" t="s">
        <v>6</v>
      </c>
      <c r="O883" s="5">
        <v>2</v>
      </c>
      <c r="P883" s="5">
        <f>ROUND(Source!EO877,O883)</f>
        <v>0</v>
      </c>
      <c r="Q883" s="5"/>
      <c r="R883" s="5"/>
      <c r="S883" s="5"/>
      <c r="T883" s="5"/>
      <c r="U883" s="5"/>
      <c r="V883" s="5"/>
      <c r="W883" s="5"/>
    </row>
    <row r="884" spans="1:23" x14ac:dyDescent="0.2">
      <c r="A884" s="5">
        <v>50</v>
      </c>
      <c r="B884" s="5">
        <v>0</v>
      </c>
      <c r="C884" s="5">
        <v>0</v>
      </c>
      <c r="D884" s="5">
        <v>1</v>
      </c>
      <c r="E884" s="5">
        <v>227</v>
      </c>
      <c r="F884" s="5">
        <f>ROUND(Source!AX877,O884)</f>
        <v>0</v>
      </c>
      <c r="G884" s="5" t="s">
        <v>268</v>
      </c>
      <c r="H884" s="5" t="s">
        <v>269</v>
      </c>
      <c r="I884" s="5"/>
      <c r="J884" s="5"/>
      <c r="K884" s="5">
        <v>227</v>
      </c>
      <c r="L884" s="5">
        <v>6</v>
      </c>
      <c r="M884" s="5">
        <v>3</v>
      </c>
      <c r="N884" s="5" t="s">
        <v>6</v>
      </c>
      <c r="O884" s="5">
        <v>2</v>
      </c>
      <c r="P884" s="5">
        <f>ROUND(Source!EP877,O884)</f>
        <v>0</v>
      </c>
      <c r="Q884" s="5"/>
      <c r="R884" s="5"/>
      <c r="S884" s="5"/>
      <c r="T884" s="5"/>
      <c r="U884" s="5"/>
      <c r="V884" s="5"/>
      <c r="W884" s="5"/>
    </row>
    <row r="885" spans="1:23" x14ac:dyDescent="0.2">
      <c r="A885" s="5">
        <v>50</v>
      </c>
      <c r="B885" s="5">
        <v>0</v>
      </c>
      <c r="C885" s="5">
        <v>0</v>
      </c>
      <c r="D885" s="5">
        <v>1</v>
      </c>
      <c r="E885" s="5">
        <v>228</v>
      </c>
      <c r="F885" s="5">
        <f>ROUND(Source!AY877,O885)</f>
        <v>0</v>
      </c>
      <c r="G885" s="5" t="s">
        <v>270</v>
      </c>
      <c r="H885" s="5" t="s">
        <v>271</v>
      </c>
      <c r="I885" s="5"/>
      <c r="J885" s="5"/>
      <c r="K885" s="5">
        <v>228</v>
      </c>
      <c r="L885" s="5">
        <v>7</v>
      </c>
      <c r="M885" s="5">
        <v>3</v>
      </c>
      <c r="N885" s="5" t="s">
        <v>6</v>
      </c>
      <c r="O885" s="5">
        <v>2</v>
      </c>
      <c r="P885" s="5">
        <f>ROUND(Source!EQ877,O885)</f>
        <v>0</v>
      </c>
      <c r="Q885" s="5"/>
      <c r="R885" s="5"/>
      <c r="S885" s="5"/>
      <c r="T885" s="5"/>
      <c r="U885" s="5"/>
      <c r="V885" s="5"/>
      <c r="W885" s="5"/>
    </row>
    <row r="886" spans="1:23" x14ac:dyDescent="0.2">
      <c r="A886" s="5">
        <v>50</v>
      </c>
      <c r="B886" s="5">
        <v>0</v>
      </c>
      <c r="C886" s="5">
        <v>0</v>
      </c>
      <c r="D886" s="5">
        <v>1</v>
      </c>
      <c r="E886" s="5">
        <v>216</v>
      </c>
      <c r="F886" s="5">
        <f>ROUND(Source!AP877,O886)</f>
        <v>0</v>
      </c>
      <c r="G886" s="5" t="s">
        <v>272</v>
      </c>
      <c r="H886" s="5" t="s">
        <v>273</v>
      </c>
      <c r="I886" s="5"/>
      <c r="J886" s="5"/>
      <c r="K886" s="5">
        <v>216</v>
      </c>
      <c r="L886" s="5">
        <v>8</v>
      </c>
      <c r="M886" s="5">
        <v>3</v>
      </c>
      <c r="N886" s="5" t="s">
        <v>6</v>
      </c>
      <c r="O886" s="5">
        <v>2</v>
      </c>
      <c r="P886" s="5">
        <f>ROUND(Source!EH877,O886)</f>
        <v>0</v>
      </c>
      <c r="Q886" s="5"/>
      <c r="R886" s="5"/>
      <c r="S886" s="5"/>
      <c r="T886" s="5"/>
      <c r="U886" s="5"/>
      <c r="V886" s="5"/>
      <c r="W886" s="5"/>
    </row>
    <row r="887" spans="1:23" x14ac:dyDescent="0.2">
      <c r="A887" s="5">
        <v>50</v>
      </c>
      <c r="B887" s="5">
        <v>0</v>
      </c>
      <c r="C887" s="5">
        <v>0</v>
      </c>
      <c r="D887" s="5">
        <v>1</v>
      </c>
      <c r="E887" s="5">
        <v>223</v>
      </c>
      <c r="F887" s="5">
        <f>ROUND(Source!AQ877,O887)</f>
        <v>0</v>
      </c>
      <c r="G887" s="5" t="s">
        <v>274</v>
      </c>
      <c r="H887" s="5" t="s">
        <v>275</v>
      </c>
      <c r="I887" s="5"/>
      <c r="J887" s="5"/>
      <c r="K887" s="5">
        <v>223</v>
      </c>
      <c r="L887" s="5">
        <v>9</v>
      </c>
      <c r="M887" s="5">
        <v>3</v>
      </c>
      <c r="N887" s="5" t="s">
        <v>6</v>
      </c>
      <c r="O887" s="5">
        <v>2</v>
      </c>
      <c r="P887" s="5">
        <f>ROUND(Source!EI877,O887)</f>
        <v>0</v>
      </c>
      <c r="Q887" s="5"/>
      <c r="R887" s="5"/>
      <c r="S887" s="5"/>
      <c r="T887" s="5"/>
      <c r="U887" s="5"/>
      <c r="V887" s="5"/>
      <c r="W887" s="5"/>
    </row>
    <row r="888" spans="1:23" x14ac:dyDescent="0.2">
      <c r="A888" s="5">
        <v>50</v>
      </c>
      <c r="B888" s="5">
        <v>0</v>
      </c>
      <c r="C888" s="5">
        <v>0</v>
      </c>
      <c r="D888" s="5">
        <v>1</v>
      </c>
      <c r="E888" s="5">
        <v>229</v>
      </c>
      <c r="F888" s="5">
        <f>ROUND(Source!AZ877,O888)</f>
        <v>0</v>
      </c>
      <c r="G888" s="5" t="s">
        <v>276</v>
      </c>
      <c r="H888" s="5" t="s">
        <v>277</v>
      </c>
      <c r="I888" s="5"/>
      <c r="J888" s="5"/>
      <c r="K888" s="5">
        <v>229</v>
      </c>
      <c r="L888" s="5">
        <v>10</v>
      </c>
      <c r="M888" s="5">
        <v>3</v>
      </c>
      <c r="N888" s="5" t="s">
        <v>6</v>
      </c>
      <c r="O888" s="5">
        <v>2</v>
      </c>
      <c r="P888" s="5">
        <f>ROUND(Source!ER877,O888)</f>
        <v>0</v>
      </c>
      <c r="Q888" s="5"/>
      <c r="R888" s="5"/>
      <c r="S888" s="5"/>
      <c r="T888" s="5"/>
      <c r="U888" s="5"/>
      <c r="V888" s="5"/>
      <c r="W888" s="5"/>
    </row>
    <row r="889" spans="1:23" x14ac:dyDescent="0.2">
      <c r="A889" s="5">
        <v>50</v>
      </c>
      <c r="B889" s="5">
        <v>0</v>
      </c>
      <c r="C889" s="5">
        <v>0</v>
      </c>
      <c r="D889" s="5">
        <v>1</v>
      </c>
      <c r="E889" s="5">
        <v>203</v>
      </c>
      <c r="F889" s="5">
        <f>ROUND(Source!Q877,O889)</f>
        <v>0</v>
      </c>
      <c r="G889" s="5" t="s">
        <v>278</v>
      </c>
      <c r="H889" s="5" t="s">
        <v>279</v>
      </c>
      <c r="I889" s="5"/>
      <c r="J889" s="5"/>
      <c r="K889" s="5">
        <v>203</v>
      </c>
      <c r="L889" s="5">
        <v>11</v>
      </c>
      <c r="M889" s="5">
        <v>3</v>
      </c>
      <c r="N889" s="5" t="s">
        <v>6</v>
      </c>
      <c r="O889" s="5">
        <v>2</v>
      </c>
      <c r="P889" s="5">
        <f>ROUND(Source!DI877,O889)</f>
        <v>0</v>
      </c>
      <c r="Q889" s="5"/>
      <c r="R889" s="5"/>
      <c r="S889" s="5"/>
      <c r="T889" s="5"/>
      <c r="U889" s="5"/>
      <c r="V889" s="5"/>
      <c r="W889" s="5"/>
    </row>
    <row r="890" spans="1:23" x14ac:dyDescent="0.2">
      <c r="A890" s="5">
        <v>50</v>
      </c>
      <c r="B890" s="5">
        <v>0</v>
      </c>
      <c r="C890" s="5">
        <v>0</v>
      </c>
      <c r="D890" s="5">
        <v>1</v>
      </c>
      <c r="E890" s="5">
        <v>231</v>
      </c>
      <c r="F890" s="5">
        <f>ROUND(Source!BB877,O890)</f>
        <v>0</v>
      </c>
      <c r="G890" s="5" t="s">
        <v>280</v>
      </c>
      <c r="H890" s="5" t="s">
        <v>281</v>
      </c>
      <c r="I890" s="5"/>
      <c r="J890" s="5"/>
      <c r="K890" s="5">
        <v>231</v>
      </c>
      <c r="L890" s="5">
        <v>12</v>
      </c>
      <c r="M890" s="5">
        <v>3</v>
      </c>
      <c r="N890" s="5" t="s">
        <v>6</v>
      </c>
      <c r="O890" s="5">
        <v>2</v>
      </c>
      <c r="P890" s="5">
        <f>ROUND(Source!ET877,O890)</f>
        <v>0</v>
      </c>
      <c r="Q890" s="5"/>
      <c r="R890" s="5"/>
      <c r="S890" s="5"/>
      <c r="T890" s="5"/>
      <c r="U890" s="5"/>
      <c r="V890" s="5"/>
      <c r="W890" s="5"/>
    </row>
    <row r="891" spans="1:23" x14ac:dyDescent="0.2">
      <c r="A891" s="5">
        <v>50</v>
      </c>
      <c r="B891" s="5">
        <v>0</v>
      </c>
      <c r="C891" s="5">
        <v>0</v>
      </c>
      <c r="D891" s="5">
        <v>1</v>
      </c>
      <c r="E891" s="5">
        <v>204</v>
      </c>
      <c r="F891" s="5">
        <f>ROUND(Source!R877,O891)</f>
        <v>0</v>
      </c>
      <c r="G891" s="5" t="s">
        <v>282</v>
      </c>
      <c r="H891" s="5" t="s">
        <v>283</v>
      </c>
      <c r="I891" s="5"/>
      <c r="J891" s="5"/>
      <c r="K891" s="5">
        <v>204</v>
      </c>
      <c r="L891" s="5">
        <v>13</v>
      </c>
      <c r="M891" s="5">
        <v>3</v>
      </c>
      <c r="N891" s="5" t="s">
        <v>6</v>
      </c>
      <c r="O891" s="5">
        <v>2</v>
      </c>
      <c r="P891" s="5">
        <f>ROUND(Source!DJ877,O891)</f>
        <v>0</v>
      </c>
      <c r="Q891" s="5"/>
      <c r="R891" s="5"/>
      <c r="S891" s="5"/>
      <c r="T891" s="5"/>
      <c r="U891" s="5"/>
      <c r="V891" s="5"/>
      <c r="W891" s="5"/>
    </row>
    <row r="892" spans="1:23" x14ac:dyDescent="0.2">
      <c r="A892" s="5">
        <v>50</v>
      </c>
      <c r="B892" s="5">
        <v>0</v>
      </c>
      <c r="C892" s="5">
        <v>0</v>
      </c>
      <c r="D892" s="5">
        <v>1</v>
      </c>
      <c r="E892" s="5">
        <v>205</v>
      </c>
      <c r="F892" s="5">
        <f>ROUND(Source!S877,O892)</f>
        <v>159.63999999999999</v>
      </c>
      <c r="G892" s="5" t="s">
        <v>284</v>
      </c>
      <c r="H892" s="5" t="s">
        <v>285</v>
      </c>
      <c r="I892" s="5"/>
      <c r="J892" s="5"/>
      <c r="K892" s="5">
        <v>205</v>
      </c>
      <c r="L892" s="5">
        <v>14</v>
      </c>
      <c r="M892" s="5">
        <v>3</v>
      </c>
      <c r="N892" s="5" t="s">
        <v>6</v>
      </c>
      <c r="O892" s="5">
        <v>2</v>
      </c>
      <c r="P892" s="5">
        <f>ROUND(Source!DK877,O892)</f>
        <v>159.63999999999999</v>
      </c>
      <c r="Q892" s="5"/>
      <c r="R892" s="5"/>
      <c r="S892" s="5"/>
      <c r="T892" s="5"/>
      <c r="U892" s="5"/>
      <c r="V892" s="5"/>
      <c r="W892" s="5"/>
    </row>
    <row r="893" spans="1:23" x14ac:dyDescent="0.2">
      <c r="A893" s="5">
        <v>50</v>
      </c>
      <c r="B893" s="5">
        <v>0</v>
      </c>
      <c r="C893" s="5">
        <v>0</v>
      </c>
      <c r="D893" s="5">
        <v>1</v>
      </c>
      <c r="E893" s="5">
        <v>232</v>
      </c>
      <c r="F893" s="5">
        <f>ROUND(Source!BC877,O893)</f>
        <v>0</v>
      </c>
      <c r="G893" s="5" t="s">
        <v>286</v>
      </c>
      <c r="H893" s="5" t="s">
        <v>287</v>
      </c>
      <c r="I893" s="5"/>
      <c r="J893" s="5"/>
      <c r="K893" s="5">
        <v>232</v>
      </c>
      <c r="L893" s="5">
        <v>15</v>
      </c>
      <c r="M893" s="5">
        <v>3</v>
      </c>
      <c r="N893" s="5" t="s">
        <v>6</v>
      </c>
      <c r="O893" s="5">
        <v>2</v>
      </c>
      <c r="P893" s="5">
        <f>ROUND(Source!EU877,O893)</f>
        <v>0</v>
      </c>
      <c r="Q893" s="5"/>
      <c r="R893" s="5"/>
      <c r="S893" s="5"/>
      <c r="T893" s="5"/>
      <c r="U893" s="5"/>
      <c r="V893" s="5"/>
      <c r="W893" s="5"/>
    </row>
    <row r="894" spans="1:23" x14ac:dyDescent="0.2">
      <c r="A894" s="5">
        <v>50</v>
      </c>
      <c r="B894" s="5">
        <v>0</v>
      </c>
      <c r="C894" s="5">
        <v>0</v>
      </c>
      <c r="D894" s="5">
        <v>1</v>
      </c>
      <c r="E894" s="5">
        <v>214</v>
      </c>
      <c r="F894" s="5">
        <f>ROUND(Source!AS877,O894)</f>
        <v>0</v>
      </c>
      <c r="G894" s="5" t="s">
        <v>288</v>
      </c>
      <c r="H894" s="5" t="s">
        <v>289</v>
      </c>
      <c r="I894" s="5"/>
      <c r="J894" s="5"/>
      <c r="K894" s="5">
        <v>214</v>
      </c>
      <c r="L894" s="5">
        <v>16</v>
      </c>
      <c r="M894" s="5">
        <v>3</v>
      </c>
      <c r="N894" s="5" t="s">
        <v>6</v>
      </c>
      <c r="O894" s="5">
        <v>2</v>
      </c>
      <c r="P894" s="5">
        <f>ROUND(Source!EK877,O894)</f>
        <v>0</v>
      </c>
      <c r="Q894" s="5"/>
      <c r="R894" s="5"/>
      <c r="S894" s="5"/>
      <c r="T894" s="5"/>
      <c r="U894" s="5"/>
      <c r="V894" s="5"/>
      <c r="W894" s="5"/>
    </row>
    <row r="895" spans="1:23" x14ac:dyDescent="0.2">
      <c r="A895" s="5">
        <v>50</v>
      </c>
      <c r="B895" s="5">
        <v>0</v>
      </c>
      <c r="C895" s="5">
        <v>0</v>
      </c>
      <c r="D895" s="5">
        <v>1</v>
      </c>
      <c r="E895" s="5">
        <v>215</v>
      </c>
      <c r="F895" s="5">
        <f>ROUND(Source!AT877,O895)</f>
        <v>0</v>
      </c>
      <c r="G895" s="5" t="s">
        <v>290</v>
      </c>
      <c r="H895" s="5" t="s">
        <v>291</v>
      </c>
      <c r="I895" s="5"/>
      <c r="J895" s="5"/>
      <c r="K895" s="5">
        <v>215</v>
      </c>
      <c r="L895" s="5">
        <v>17</v>
      </c>
      <c r="M895" s="5">
        <v>3</v>
      </c>
      <c r="N895" s="5" t="s">
        <v>6</v>
      </c>
      <c r="O895" s="5">
        <v>2</v>
      </c>
      <c r="P895" s="5">
        <f>ROUND(Source!EL877,O895)</f>
        <v>0</v>
      </c>
      <c r="Q895" s="5"/>
      <c r="R895" s="5"/>
      <c r="S895" s="5"/>
      <c r="T895" s="5"/>
      <c r="U895" s="5"/>
      <c r="V895" s="5"/>
      <c r="W895" s="5"/>
    </row>
    <row r="896" spans="1:23" x14ac:dyDescent="0.2">
      <c r="A896" s="5">
        <v>50</v>
      </c>
      <c r="B896" s="5">
        <v>0</v>
      </c>
      <c r="C896" s="5">
        <v>0</v>
      </c>
      <c r="D896" s="5">
        <v>1</v>
      </c>
      <c r="E896" s="5">
        <v>217</v>
      </c>
      <c r="F896" s="5">
        <f>ROUND(Source!AU877,O896)</f>
        <v>327.27</v>
      </c>
      <c r="G896" s="5" t="s">
        <v>292</v>
      </c>
      <c r="H896" s="5" t="s">
        <v>293</v>
      </c>
      <c r="I896" s="5"/>
      <c r="J896" s="5"/>
      <c r="K896" s="5">
        <v>217</v>
      </c>
      <c r="L896" s="5">
        <v>18</v>
      </c>
      <c r="M896" s="5">
        <v>3</v>
      </c>
      <c r="N896" s="5" t="s">
        <v>6</v>
      </c>
      <c r="O896" s="5">
        <v>2</v>
      </c>
      <c r="P896" s="5">
        <f>ROUND(Source!EM877,O896)</f>
        <v>327.27</v>
      </c>
      <c r="Q896" s="5"/>
      <c r="R896" s="5"/>
      <c r="S896" s="5"/>
      <c r="T896" s="5"/>
      <c r="U896" s="5"/>
      <c r="V896" s="5"/>
      <c r="W896" s="5"/>
    </row>
    <row r="897" spans="1:206" x14ac:dyDescent="0.2">
      <c r="A897" s="5">
        <v>50</v>
      </c>
      <c r="B897" s="5">
        <v>0</v>
      </c>
      <c r="C897" s="5">
        <v>0</v>
      </c>
      <c r="D897" s="5">
        <v>1</v>
      </c>
      <c r="E897" s="5">
        <v>230</v>
      </c>
      <c r="F897" s="5">
        <f>ROUND(Source!BA877,O897)</f>
        <v>0</v>
      </c>
      <c r="G897" s="5" t="s">
        <v>294</v>
      </c>
      <c r="H897" s="5" t="s">
        <v>295</v>
      </c>
      <c r="I897" s="5"/>
      <c r="J897" s="5"/>
      <c r="K897" s="5">
        <v>230</v>
      </c>
      <c r="L897" s="5">
        <v>19</v>
      </c>
      <c r="M897" s="5">
        <v>3</v>
      </c>
      <c r="N897" s="5" t="s">
        <v>6</v>
      </c>
      <c r="O897" s="5">
        <v>2</v>
      </c>
      <c r="P897" s="5">
        <f>ROUND(Source!ES877,O897)</f>
        <v>0</v>
      </c>
      <c r="Q897" s="5"/>
      <c r="R897" s="5"/>
      <c r="S897" s="5"/>
      <c r="T897" s="5"/>
      <c r="U897" s="5"/>
      <c r="V897" s="5"/>
      <c r="W897" s="5"/>
    </row>
    <row r="898" spans="1:206" x14ac:dyDescent="0.2">
      <c r="A898" s="5">
        <v>50</v>
      </c>
      <c r="B898" s="5">
        <v>0</v>
      </c>
      <c r="C898" s="5">
        <v>0</v>
      </c>
      <c r="D898" s="5">
        <v>1</v>
      </c>
      <c r="E898" s="5">
        <v>206</v>
      </c>
      <c r="F898" s="5">
        <f>ROUND(Source!T877,O898)</f>
        <v>0</v>
      </c>
      <c r="G898" s="5" t="s">
        <v>296</v>
      </c>
      <c r="H898" s="5" t="s">
        <v>297</v>
      </c>
      <c r="I898" s="5"/>
      <c r="J898" s="5"/>
      <c r="K898" s="5">
        <v>206</v>
      </c>
      <c r="L898" s="5">
        <v>20</v>
      </c>
      <c r="M898" s="5">
        <v>3</v>
      </c>
      <c r="N898" s="5" t="s">
        <v>6</v>
      </c>
      <c r="O898" s="5">
        <v>2</v>
      </c>
      <c r="P898" s="5">
        <f>ROUND(Source!DL877,O898)</f>
        <v>0</v>
      </c>
      <c r="Q898" s="5"/>
      <c r="R898" s="5"/>
      <c r="S898" s="5"/>
      <c r="T898" s="5"/>
      <c r="U898" s="5"/>
      <c r="V898" s="5"/>
      <c r="W898" s="5"/>
    </row>
    <row r="899" spans="1:206" x14ac:dyDescent="0.2">
      <c r="A899" s="5">
        <v>50</v>
      </c>
      <c r="B899" s="5">
        <v>0</v>
      </c>
      <c r="C899" s="5">
        <v>0</v>
      </c>
      <c r="D899" s="5">
        <v>1</v>
      </c>
      <c r="E899" s="5">
        <v>207</v>
      </c>
      <c r="F899" s="5">
        <f>ROUND(Source!U877,O899)</f>
        <v>15.53</v>
      </c>
      <c r="G899" s="5" t="s">
        <v>298</v>
      </c>
      <c r="H899" s="5" t="s">
        <v>299</v>
      </c>
      <c r="I899" s="5"/>
      <c r="J899" s="5"/>
      <c r="K899" s="5">
        <v>207</v>
      </c>
      <c r="L899" s="5">
        <v>21</v>
      </c>
      <c r="M899" s="5">
        <v>3</v>
      </c>
      <c r="N899" s="5" t="s">
        <v>6</v>
      </c>
      <c r="O899" s="5">
        <v>2</v>
      </c>
      <c r="P899" s="5">
        <f>ROUND(Source!DM877,O899)</f>
        <v>15.53</v>
      </c>
      <c r="Q899" s="5"/>
      <c r="R899" s="5"/>
      <c r="S899" s="5"/>
      <c r="T899" s="5"/>
      <c r="U899" s="5"/>
      <c r="V899" s="5"/>
      <c r="W899" s="5"/>
    </row>
    <row r="900" spans="1:206" x14ac:dyDescent="0.2">
      <c r="A900" s="5">
        <v>50</v>
      </c>
      <c r="B900" s="5">
        <v>0</v>
      </c>
      <c r="C900" s="5">
        <v>0</v>
      </c>
      <c r="D900" s="5">
        <v>1</v>
      </c>
      <c r="E900" s="5">
        <v>208</v>
      </c>
      <c r="F900" s="5">
        <f>ROUND(Source!V877,O900)</f>
        <v>0</v>
      </c>
      <c r="G900" s="5" t="s">
        <v>300</v>
      </c>
      <c r="H900" s="5" t="s">
        <v>301</v>
      </c>
      <c r="I900" s="5"/>
      <c r="J900" s="5"/>
      <c r="K900" s="5">
        <v>208</v>
      </c>
      <c r="L900" s="5">
        <v>22</v>
      </c>
      <c r="M900" s="5">
        <v>3</v>
      </c>
      <c r="N900" s="5" t="s">
        <v>6</v>
      </c>
      <c r="O900" s="5">
        <v>2</v>
      </c>
      <c r="P900" s="5">
        <f>ROUND(Source!DN877,O900)</f>
        <v>0</v>
      </c>
      <c r="Q900" s="5"/>
      <c r="R900" s="5"/>
      <c r="S900" s="5"/>
      <c r="T900" s="5"/>
      <c r="U900" s="5"/>
      <c r="V900" s="5"/>
      <c r="W900" s="5"/>
    </row>
    <row r="901" spans="1:206" x14ac:dyDescent="0.2">
      <c r="A901" s="5">
        <v>50</v>
      </c>
      <c r="B901" s="5">
        <v>0</v>
      </c>
      <c r="C901" s="5">
        <v>0</v>
      </c>
      <c r="D901" s="5">
        <v>1</v>
      </c>
      <c r="E901" s="5">
        <v>209</v>
      </c>
      <c r="F901" s="5">
        <f>ROUND(Source!W877,O901)</f>
        <v>0</v>
      </c>
      <c r="G901" s="5" t="s">
        <v>302</v>
      </c>
      <c r="H901" s="5" t="s">
        <v>303</v>
      </c>
      <c r="I901" s="5"/>
      <c r="J901" s="5"/>
      <c r="K901" s="5">
        <v>209</v>
      </c>
      <c r="L901" s="5">
        <v>23</v>
      </c>
      <c r="M901" s="5">
        <v>3</v>
      </c>
      <c r="N901" s="5" t="s">
        <v>6</v>
      </c>
      <c r="O901" s="5">
        <v>2</v>
      </c>
      <c r="P901" s="5">
        <f>ROUND(Source!DO877,O901)</f>
        <v>0</v>
      </c>
      <c r="Q901" s="5"/>
      <c r="R901" s="5"/>
      <c r="S901" s="5"/>
      <c r="T901" s="5"/>
      <c r="U901" s="5"/>
      <c r="V901" s="5"/>
      <c r="W901" s="5"/>
    </row>
    <row r="902" spans="1:206" x14ac:dyDescent="0.2">
      <c r="A902" s="5">
        <v>50</v>
      </c>
      <c r="B902" s="5">
        <v>0</v>
      </c>
      <c r="C902" s="5">
        <v>0</v>
      </c>
      <c r="D902" s="5">
        <v>1</v>
      </c>
      <c r="E902" s="5">
        <v>210</v>
      </c>
      <c r="F902" s="5">
        <f>ROUND(Source!X877,O902)</f>
        <v>103.77</v>
      </c>
      <c r="G902" s="5" t="s">
        <v>304</v>
      </c>
      <c r="H902" s="5" t="s">
        <v>305</v>
      </c>
      <c r="I902" s="5"/>
      <c r="J902" s="5"/>
      <c r="K902" s="5">
        <v>210</v>
      </c>
      <c r="L902" s="5">
        <v>24</v>
      </c>
      <c r="M902" s="5">
        <v>3</v>
      </c>
      <c r="N902" s="5" t="s">
        <v>6</v>
      </c>
      <c r="O902" s="5">
        <v>2</v>
      </c>
      <c r="P902" s="5">
        <f>ROUND(Source!DP877,O902)</f>
        <v>103.77</v>
      </c>
      <c r="Q902" s="5"/>
      <c r="R902" s="5"/>
      <c r="S902" s="5"/>
      <c r="T902" s="5"/>
      <c r="U902" s="5"/>
      <c r="V902" s="5"/>
      <c r="W902" s="5"/>
    </row>
    <row r="903" spans="1:206" x14ac:dyDescent="0.2">
      <c r="A903" s="5">
        <v>50</v>
      </c>
      <c r="B903" s="5">
        <v>0</v>
      </c>
      <c r="C903" s="5">
        <v>0</v>
      </c>
      <c r="D903" s="5">
        <v>1</v>
      </c>
      <c r="E903" s="5">
        <v>211</v>
      </c>
      <c r="F903" s="5">
        <f>ROUND(Source!Y877,O903)</f>
        <v>63.86</v>
      </c>
      <c r="G903" s="5" t="s">
        <v>306</v>
      </c>
      <c r="H903" s="5" t="s">
        <v>307</v>
      </c>
      <c r="I903" s="5"/>
      <c r="J903" s="5"/>
      <c r="K903" s="5">
        <v>211</v>
      </c>
      <c r="L903" s="5">
        <v>25</v>
      </c>
      <c r="M903" s="5">
        <v>3</v>
      </c>
      <c r="N903" s="5" t="s">
        <v>6</v>
      </c>
      <c r="O903" s="5">
        <v>2</v>
      </c>
      <c r="P903" s="5">
        <f>ROUND(Source!DQ877,O903)</f>
        <v>63.86</v>
      </c>
      <c r="Q903" s="5"/>
      <c r="R903" s="5"/>
      <c r="S903" s="5"/>
      <c r="T903" s="5"/>
      <c r="U903" s="5"/>
      <c r="V903" s="5"/>
      <c r="W903" s="5"/>
    </row>
    <row r="904" spans="1:206" x14ac:dyDescent="0.2">
      <c r="A904" s="5">
        <v>50</v>
      </c>
      <c r="B904" s="5">
        <v>0</v>
      </c>
      <c r="C904" s="5">
        <v>0</v>
      </c>
      <c r="D904" s="5">
        <v>1</v>
      </c>
      <c r="E904" s="5">
        <v>224</v>
      </c>
      <c r="F904" s="5">
        <f>ROUND(Source!AR877,O904)</f>
        <v>327.27</v>
      </c>
      <c r="G904" s="5" t="s">
        <v>308</v>
      </c>
      <c r="H904" s="5" t="s">
        <v>309</v>
      </c>
      <c r="I904" s="5"/>
      <c r="J904" s="5"/>
      <c r="K904" s="5">
        <v>224</v>
      </c>
      <c r="L904" s="5">
        <v>26</v>
      </c>
      <c r="M904" s="5">
        <v>3</v>
      </c>
      <c r="N904" s="5" t="s">
        <v>6</v>
      </c>
      <c r="O904" s="5">
        <v>2</v>
      </c>
      <c r="P904" s="5">
        <f>ROUND(Source!EJ877,O904)</f>
        <v>327.27</v>
      </c>
      <c r="Q904" s="5"/>
      <c r="R904" s="5"/>
      <c r="S904" s="5"/>
      <c r="T904" s="5"/>
      <c r="U904" s="5"/>
      <c r="V904" s="5"/>
      <c r="W904" s="5"/>
    </row>
    <row r="905" spans="1:206" x14ac:dyDescent="0.2">
      <c r="A905" s="5">
        <v>50</v>
      </c>
      <c r="B905" s="5">
        <v>1</v>
      </c>
      <c r="C905" s="5">
        <v>0</v>
      </c>
      <c r="D905" s="5">
        <v>2</v>
      </c>
      <c r="E905" s="5">
        <v>0</v>
      </c>
      <c r="F905" s="5">
        <f>ROUND(F904,O905)</f>
        <v>327.27</v>
      </c>
      <c r="G905" s="5" t="s">
        <v>310</v>
      </c>
      <c r="H905" s="5" t="s">
        <v>309</v>
      </c>
      <c r="I905" s="5"/>
      <c r="J905" s="5"/>
      <c r="K905" s="5">
        <v>212</v>
      </c>
      <c r="L905" s="5">
        <v>27</v>
      </c>
      <c r="M905" s="5">
        <v>0</v>
      </c>
      <c r="N905" s="5" t="s">
        <v>6</v>
      </c>
      <c r="O905" s="5">
        <v>2</v>
      </c>
      <c r="P905" s="5">
        <f>ROUND(P904,O905)</f>
        <v>327.27</v>
      </c>
      <c r="Q905" s="5"/>
      <c r="R905" s="5"/>
      <c r="S905" s="5"/>
      <c r="T905" s="5"/>
      <c r="U905" s="5"/>
      <c r="V905" s="5"/>
      <c r="W905" s="5"/>
    </row>
    <row r="906" spans="1:206" x14ac:dyDescent="0.2">
      <c r="A906" s="5">
        <v>50</v>
      </c>
      <c r="B906" s="5">
        <v>1</v>
      </c>
      <c r="C906" s="5">
        <v>0</v>
      </c>
      <c r="D906" s="5">
        <v>2</v>
      </c>
      <c r="E906" s="5">
        <v>0</v>
      </c>
      <c r="F906" s="5">
        <f>ROUND(F905*18.85,O906)</f>
        <v>6169.04</v>
      </c>
      <c r="G906" s="5" t="s">
        <v>311</v>
      </c>
      <c r="H906" s="5" t="s">
        <v>882</v>
      </c>
      <c r="I906" s="5"/>
      <c r="J906" s="5"/>
      <c r="K906" s="5">
        <v>212</v>
      </c>
      <c r="L906" s="5">
        <v>28</v>
      </c>
      <c r="M906" s="5">
        <v>0</v>
      </c>
      <c r="N906" s="5" t="s">
        <v>6</v>
      </c>
      <c r="O906" s="5">
        <v>2</v>
      </c>
      <c r="P906" s="5">
        <f>ROUND(P905*18.85,O906)</f>
        <v>6169.04</v>
      </c>
      <c r="Q906" s="5"/>
      <c r="R906" s="5"/>
      <c r="S906" s="5"/>
      <c r="T906" s="5"/>
      <c r="U906" s="5"/>
      <c r="V906" s="5"/>
      <c r="W906" s="5"/>
    </row>
    <row r="908" spans="1:206" x14ac:dyDescent="0.2">
      <c r="A908" s="3">
        <v>51</v>
      </c>
      <c r="B908" s="3">
        <f>B20</f>
        <v>1</v>
      </c>
      <c r="C908" s="3">
        <f>A20</f>
        <v>3</v>
      </c>
      <c r="D908" s="3">
        <f>ROW(A20)</f>
        <v>20</v>
      </c>
      <c r="E908" s="3"/>
      <c r="F908" s="3" t="str">
        <f>IF(F20&lt;&gt;"",F20,"")</f>
        <v>Новая локальная смета</v>
      </c>
      <c r="G908" s="3" t="str">
        <f>IF(G20&lt;&gt;"",G20,"")</f>
        <v>Новая локальная смета</v>
      </c>
      <c r="H908" s="3">
        <v>0</v>
      </c>
      <c r="I908" s="3"/>
      <c r="J908" s="3"/>
      <c r="K908" s="3"/>
      <c r="L908" s="3"/>
      <c r="M908" s="3"/>
      <c r="N908" s="3"/>
      <c r="O908" s="3">
        <f t="shared" ref="O908:T908" si="1004">ROUND(O135+O211+O361+O583+O729+O833+O877+AB908,2)</f>
        <v>451516.07</v>
      </c>
      <c r="P908" s="3">
        <f t="shared" si="1004"/>
        <v>389079.28</v>
      </c>
      <c r="Q908" s="3">
        <f t="shared" si="1004"/>
        <v>9921.3799999999992</v>
      </c>
      <c r="R908" s="3">
        <f t="shared" si="1004"/>
        <v>1540.04</v>
      </c>
      <c r="S908" s="3">
        <f t="shared" si="1004"/>
        <v>52515.41</v>
      </c>
      <c r="T908" s="3">
        <f t="shared" si="1004"/>
        <v>0</v>
      </c>
      <c r="U908" s="3">
        <f>U135+U211+U361+U583+U729+U833+U877+AH908</f>
        <v>5815.5783601399989</v>
      </c>
      <c r="V908" s="3">
        <f>V135+V211+V361+V583+V729+V833+V877+AI908</f>
        <v>125.80709945999998</v>
      </c>
      <c r="W908" s="3">
        <f>ROUND(W135+W211+W361+W583+W729+W833+W877+AJ908,2)</f>
        <v>0</v>
      </c>
      <c r="X908" s="3">
        <f>ROUND(X135+X211+X361+X583+X729+X833+X877+AK908,2)</f>
        <v>54504.14</v>
      </c>
      <c r="Y908" s="3">
        <f>ROUND(Y135+Y211+Y361+Y583+Y729+Y833+Y877+AL908,2)</f>
        <v>33417.69</v>
      </c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>
        <f t="shared" ref="AO908:BC908" si="1005">ROUND(AO135+AO211+AO361+AO583+AO729+AO833+AO877+BX908,2)</f>
        <v>0</v>
      </c>
      <c r="AP908" s="3">
        <f t="shared" si="1005"/>
        <v>0</v>
      </c>
      <c r="AQ908" s="3">
        <f t="shared" si="1005"/>
        <v>0</v>
      </c>
      <c r="AR908" s="3">
        <f t="shared" si="1005"/>
        <v>539437.9</v>
      </c>
      <c r="AS908" s="3">
        <f t="shared" si="1005"/>
        <v>515337.35</v>
      </c>
      <c r="AT908" s="3">
        <f t="shared" si="1005"/>
        <v>23773.279999999999</v>
      </c>
      <c r="AU908" s="3">
        <f t="shared" si="1005"/>
        <v>327.27</v>
      </c>
      <c r="AV908" s="3">
        <f t="shared" si="1005"/>
        <v>389079.28</v>
      </c>
      <c r="AW908" s="3">
        <f t="shared" si="1005"/>
        <v>389079.28</v>
      </c>
      <c r="AX908" s="3">
        <f t="shared" si="1005"/>
        <v>0</v>
      </c>
      <c r="AY908" s="3">
        <f t="shared" si="1005"/>
        <v>389079.28</v>
      </c>
      <c r="AZ908" s="3">
        <f t="shared" si="1005"/>
        <v>0</v>
      </c>
      <c r="BA908" s="3">
        <f t="shared" si="1005"/>
        <v>0</v>
      </c>
      <c r="BB908" s="3">
        <f t="shared" si="1005"/>
        <v>0</v>
      </c>
      <c r="BC908" s="3">
        <f t="shared" si="1005"/>
        <v>0</v>
      </c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4">
        <f t="shared" ref="DG908:DL908" si="1006">ROUND(DG135+DG211+DG361+DG583+DG729+DG833+DG877+DT908,2)</f>
        <v>451516.07</v>
      </c>
      <c r="DH908" s="4">
        <f t="shared" si="1006"/>
        <v>389079.28</v>
      </c>
      <c r="DI908" s="4">
        <f t="shared" si="1006"/>
        <v>9921.3799999999992</v>
      </c>
      <c r="DJ908" s="4">
        <f t="shared" si="1006"/>
        <v>1540.04</v>
      </c>
      <c r="DK908" s="4">
        <f t="shared" si="1006"/>
        <v>52515.41</v>
      </c>
      <c r="DL908" s="4">
        <f t="shared" si="1006"/>
        <v>0</v>
      </c>
      <c r="DM908" s="4">
        <f>DM135+DM211+DM361+DM583+DM729+DM833+DM877+DZ908</f>
        <v>5815.5783601399989</v>
      </c>
      <c r="DN908" s="4">
        <f>DN135+DN211+DN361+DN583+DN729+DN833+DN877+EA908</f>
        <v>125.80709945999998</v>
      </c>
      <c r="DO908" s="4">
        <f>ROUND(DO135+DO211+DO361+DO583+DO729+DO833+DO877+EB908,2)</f>
        <v>0</v>
      </c>
      <c r="DP908" s="4">
        <f>ROUND(DP135+DP211+DP361+DP583+DP729+DP833+DP877+EC908,2)</f>
        <v>54504.14</v>
      </c>
      <c r="DQ908" s="4">
        <f>ROUND(DQ135+DQ211+DQ361+DQ583+DQ729+DQ833+DQ877+ED908,2)</f>
        <v>33417.69</v>
      </c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>
        <f t="shared" ref="EG908:EU908" si="1007">ROUND(EG135+EG211+EG361+EG583+EG729+EG833+EG877+FP908,2)</f>
        <v>0</v>
      </c>
      <c r="EH908" s="4">
        <f t="shared" si="1007"/>
        <v>0</v>
      </c>
      <c r="EI908" s="4">
        <f t="shared" si="1007"/>
        <v>0</v>
      </c>
      <c r="EJ908" s="4">
        <f t="shared" si="1007"/>
        <v>539437.9</v>
      </c>
      <c r="EK908" s="4">
        <f t="shared" si="1007"/>
        <v>515337.35</v>
      </c>
      <c r="EL908" s="4">
        <f t="shared" si="1007"/>
        <v>23773.279999999999</v>
      </c>
      <c r="EM908" s="4">
        <f t="shared" si="1007"/>
        <v>327.27</v>
      </c>
      <c r="EN908" s="4">
        <f t="shared" si="1007"/>
        <v>389079.28</v>
      </c>
      <c r="EO908" s="4">
        <f t="shared" si="1007"/>
        <v>389079.28</v>
      </c>
      <c r="EP908" s="4">
        <f t="shared" si="1007"/>
        <v>0</v>
      </c>
      <c r="EQ908" s="4">
        <f t="shared" si="1007"/>
        <v>389079.28</v>
      </c>
      <c r="ER908" s="4">
        <f t="shared" si="1007"/>
        <v>0</v>
      </c>
      <c r="ES908" s="4">
        <f t="shared" si="1007"/>
        <v>0</v>
      </c>
      <c r="ET908" s="4">
        <f t="shared" si="1007"/>
        <v>0</v>
      </c>
      <c r="EU908" s="4">
        <f t="shared" si="1007"/>
        <v>0</v>
      </c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>
        <v>0</v>
      </c>
    </row>
    <row r="910" spans="1:206" x14ac:dyDescent="0.2">
      <c r="A910" s="5">
        <v>50</v>
      </c>
      <c r="B910" s="5">
        <v>0</v>
      </c>
      <c r="C910" s="5">
        <v>0</v>
      </c>
      <c r="D910" s="5">
        <v>1</v>
      </c>
      <c r="E910" s="5">
        <v>201</v>
      </c>
      <c r="F910" s="5">
        <f>ROUND(Source!O908,O910)</f>
        <v>451516.07</v>
      </c>
      <c r="G910" s="5" t="s">
        <v>258</v>
      </c>
      <c r="H910" s="5" t="s">
        <v>259</v>
      </c>
      <c r="I910" s="5"/>
      <c r="J910" s="5"/>
      <c r="K910" s="5">
        <v>201</v>
      </c>
      <c r="L910" s="5">
        <v>1</v>
      </c>
      <c r="M910" s="5">
        <v>3</v>
      </c>
      <c r="N910" s="5" t="s">
        <v>6</v>
      </c>
      <c r="O910" s="5">
        <v>2</v>
      </c>
      <c r="P910" s="5">
        <f>ROUND(Source!DG908,O910)</f>
        <v>451516.07</v>
      </c>
      <c r="Q910" s="5"/>
      <c r="R910" s="5"/>
      <c r="S910" s="5"/>
      <c r="T910" s="5"/>
      <c r="U910" s="5"/>
      <c r="V910" s="5"/>
      <c r="W910" s="5"/>
    </row>
    <row r="911" spans="1:206" x14ac:dyDescent="0.2">
      <c r="A911" s="5">
        <v>50</v>
      </c>
      <c r="B911" s="5">
        <v>0</v>
      </c>
      <c r="C911" s="5">
        <v>0</v>
      </c>
      <c r="D911" s="5">
        <v>1</v>
      </c>
      <c r="E911" s="5">
        <v>202</v>
      </c>
      <c r="F911" s="5">
        <f>ROUND(Source!P908,O911)</f>
        <v>389079.28</v>
      </c>
      <c r="G911" s="5" t="s">
        <v>260</v>
      </c>
      <c r="H911" s="5" t="s">
        <v>261</v>
      </c>
      <c r="I911" s="5"/>
      <c r="J911" s="5"/>
      <c r="K911" s="5">
        <v>202</v>
      </c>
      <c r="L911" s="5">
        <v>2</v>
      </c>
      <c r="M911" s="5">
        <v>3</v>
      </c>
      <c r="N911" s="5" t="s">
        <v>6</v>
      </c>
      <c r="O911" s="5">
        <v>2</v>
      </c>
      <c r="P911" s="5">
        <f>ROUND(Source!DH908,O911)</f>
        <v>389079.28</v>
      </c>
      <c r="Q911" s="5"/>
      <c r="R911" s="5"/>
      <c r="S911" s="5"/>
      <c r="T911" s="5"/>
      <c r="U911" s="5"/>
      <c r="V911" s="5"/>
      <c r="W911" s="5"/>
    </row>
    <row r="912" spans="1:206" x14ac:dyDescent="0.2">
      <c r="A912" s="5">
        <v>50</v>
      </c>
      <c r="B912" s="5">
        <v>0</v>
      </c>
      <c r="C912" s="5">
        <v>0</v>
      </c>
      <c r="D912" s="5">
        <v>1</v>
      </c>
      <c r="E912" s="5">
        <v>222</v>
      </c>
      <c r="F912" s="5">
        <f>ROUND(Source!AO908,O912)</f>
        <v>0</v>
      </c>
      <c r="G912" s="5" t="s">
        <v>262</v>
      </c>
      <c r="H912" s="5" t="s">
        <v>263</v>
      </c>
      <c r="I912" s="5"/>
      <c r="J912" s="5"/>
      <c r="K912" s="5">
        <v>222</v>
      </c>
      <c r="L912" s="5">
        <v>3</v>
      </c>
      <c r="M912" s="5">
        <v>3</v>
      </c>
      <c r="N912" s="5" t="s">
        <v>6</v>
      </c>
      <c r="O912" s="5">
        <v>2</v>
      </c>
      <c r="P912" s="5">
        <f>ROUND(Source!EG908,O912)</f>
        <v>0</v>
      </c>
      <c r="Q912" s="5"/>
      <c r="R912" s="5"/>
      <c r="S912" s="5"/>
      <c r="T912" s="5"/>
      <c r="U912" s="5"/>
      <c r="V912" s="5"/>
      <c r="W912" s="5"/>
    </row>
    <row r="913" spans="1:23" x14ac:dyDescent="0.2">
      <c r="A913" s="5">
        <v>50</v>
      </c>
      <c r="B913" s="5">
        <v>0</v>
      </c>
      <c r="C913" s="5">
        <v>0</v>
      </c>
      <c r="D913" s="5">
        <v>1</v>
      </c>
      <c r="E913" s="5">
        <v>225</v>
      </c>
      <c r="F913" s="5">
        <f>ROUND(Source!AV908,O913)</f>
        <v>389079.28</v>
      </c>
      <c r="G913" s="5" t="s">
        <v>264</v>
      </c>
      <c r="H913" s="5" t="s">
        <v>265</v>
      </c>
      <c r="I913" s="5"/>
      <c r="J913" s="5"/>
      <c r="K913" s="5">
        <v>225</v>
      </c>
      <c r="L913" s="5">
        <v>4</v>
      </c>
      <c r="M913" s="5">
        <v>3</v>
      </c>
      <c r="N913" s="5" t="s">
        <v>6</v>
      </c>
      <c r="O913" s="5">
        <v>2</v>
      </c>
      <c r="P913" s="5">
        <f>ROUND(Source!EN908,O913)</f>
        <v>389079.28</v>
      </c>
      <c r="Q913" s="5"/>
      <c r="R913" s="5"/>
      <c r="S913" s="5"/>
      <c r="T913" s="5"/>
      <c r="U913" s="5"/>
      <c r="V913" s="5"/>
      <c r="W913" s="5"/>
    </row>
    <row r="914" spans="1:23" x14ac:dyDescent="0.2">
      <c r="A914" s="5">
        <v>50</v>
      </c>
      <c r="B914" s="5">
        <v>0</v>
      </c>
      <c r="C914" s="5">
        <v>0</v>
      </c>
      <c r="D914" s="5">
        <v>1</v>
      </c>
      <c r="E914" s="5">
        <v>226</v>
      </c>
      <c r="F914" s="5">
        <f>ROUND(Source!AW908,O914)</f>
        <v>389079.28</v>
      </c>
      <c r="G914" s="5" t="s">
        <v>266</v>
      </c>
      <c r="H914" s="5" t="s">
        <v>267</v>
      </c>
      <c r="I914" s="5"/>
      <c r="J914" s="5"/>
      <c r="K914" s="5">
        <v>226</v>
      </c>
      <c r="L914" s="5">
        <v>5</v>
      </c>
      <c r="M914" s="5">
        <v>3</v>
      </c>
      <c r="N914" s="5" t="s">
        <v>6</v>
      </c>
      <c r="O914" s="5">
        <v>2</v>
      </c>
      <c r="P914" s="5">
        <f>ROUND(Source!EO908,O914)</f>
        <v>389079.28</v>
      </c>
      <c r="Q914" s="5"/>
      <c r="R914" s="5"/>
      <c r="S914" s="5"/>
      <c r="T914" s="5"/>
      <c r="U914" s="5"/>
      <c r="V914" s="5"/>
      <c r="W914" s="5"/>
    </row>
    <row r="915" spans="1:23" x14ac:dyDescent="0.2">
      <c r="A915" s="5">
        <v>50</v>
      </c>
      <c r="B915" s="5">
        <v>0</v>
      </c>
      <c r="C915" s="5">
        <v>0</v>
      </c>
      <c r="D915" s="5">
        <v>1</v>
      </c>
      <c r="E915" s="5">
        <v>227</v>
      </c>
      <c r="F915" s="5">
        <f>ROUND(Source!AX908,O915)</f>
        <v>0</v>
      </c>
      <c r="G915" s="5" t="s">
        <v>268</v>
      </c>
      <c r="H915" s="5" t="s">
        <v>269</v>
      </c>
      <c r="I915" s="5"/>
      <c r="J915" s="5"/>
      <c r="K915" s="5">
        <v>227</v>
      </c>
      <c r="L915" s="5">
        <v>6</v>
      </c>
      <c r="M915" s="5">
        <v>3</v>
      </c>
      <c r="N915" s="5" t="s">
        <v>6</v>
      </c>
      <c r="O915" s="5">
        <v>2</v>
      </c>
      <c r="P915" s="5">
        <f>ROUND(Source!EP908,O915)</f>
        <v>0</v>
      </c>
      <c r="Q915" s="5"/>
      <c r="R915" s="5"/>
      <c r="S915" s="5"/>
      <c r="T915" s="5"/>
      <c r="U915" s="5"/>
      <c r="V915" s="5"/>
      <c r="W915" s="5"/>
    </row>
    <row r="916" spans="1:23" x14ac:dyDescent="0.2">
      <c r="A916" s="5">
        <v>50</v>
      </c>
      <c r="B916" s="5">
        <v>0</v>
      </c>
      <c r="C916" s="5">
        <v>0</v>
      </c>
      <c r="D916" s="5">
        <v>1</v>
      </c>
      <c r="E916" s="5">
        <v>228</v>
      </c>
      <c r="F916" s="5">
        <f>ROUND(Source!AY908,O916)</f>
        <v>389079.28</v>
      </c>
      <c r="G916" s="5" t="s">
        <v>270</v>
      </c>
      <c r="H916" s="5" t="s">
        <v>271</v>
      </c>
      <c r="I916" s="5"/>
      <c r="J916" s="5"/>
      <c r="K916" s="5">
        <v>228</v>
      </c>
      <c r="L916" s="5">
        <v>7</v>
      </c>
      <c r="M916" s="5">
        <v>3</v>
      </c>
      <c r="N916" s="5" t="s">
        <v>6</v>
      </c>
      <c r="O916" s="5">
        <v>2</v>
      </c>
      <c r="P916" s="5">
        <f>ROUND(Source!EQ908,O916)</f>
        <v>389079.28</v>
      </c>
      <c r="Q916" s="5"/>
      <c r="R916" s="5"/>
      <c r="S916" s="5"/>
      <c r="T916" s="5"/>
      <c r="U916" s="5"/>
      <c r="V916" s="5"/>
      <c r="W916" s="5"/>
    </row>
    <row r="917" spans="1:23" x14ac:dyDescent="0.2">
      <c r="A917" s="5">
        <v>50</v>
      </c>
      <c r="B917" s="5">
        <v>0</v>
      </c>
      <c r="C917" s="5">
        <v>0</v>
      </c>
      <c r="D917" s="5">
        <v>1</v>
      </c>
      <c r="E917" s="5">
        <v>216</v>
      </c>
      <c r="F917" s="5">
        <f>ROUND(Source!AP908,O917)</f>
        <v>0</v>
      </c>
      <c r="G917" s="5" t="s">
        <v>272</v>
      </c>
      <c r="H917" s="5" t="s">
        <v>273</v>
      </c>
      <c r="I917" s="5"/>
      <c r="J917" s="5"/>
      <c r="K917" s="5">
        <v>216</v>
      </c>
      <c r="L917" s="5">
        <v>8</v>
      </c>
      <c r="M917" s="5">
        <v>3</v>
      </c>
      <c r="N917" s="5" t="s">
        <v>6</v>
      </c>
      <c r="O917" s="5">
        <v>2</v>
      </c>
      <c r="P917" s="5">
        <f>ROUND(Source!EH908,O917)</f>
        <v>0</v>
      </c>
      <c r="Q917" s="5"/>
      <c r="R917" s="5"/>
      <c r="S917" s="5"/>
      <c r="T917" s="5"/>
      <c r="U917" s="5"/>
      <c r="V917" s="5"/>
      <c r="W917" s="5"/>
    </row>
    <row r="918" spans="1:23" x14ac:dyDescent="0.2">
      <c r="A918" s="5">
        <v>50</v>
      </c>
      <c r="B918" s="5">
        <v>0</v>
      </c>
      <c r="C918" s="5">
        <v>0</v>
      </c>
      <c r="D918" s="5">
        <v>1</v>
      </c>
      <c r="E918" s="5">
        <v>223</v>
      </c>
      <c r="F918" s="5">
        <f>ROUND(Source!AQ908,O918)</f>
        <v>0</v>
      </c>
      <c r="G918" s="5" t="s">
        <v>274</v>
      </c>
      <c r="H918" s="5" t="s">
        <v>275</v>
      </c>
      <c r="I918" s="5"/>
      <c r="J918" s="5"/>
      <c r="K918" s="5">
        <v>223</v>
      </c>
      <c r="L918" s="5">
        <v>9</v>
      </c>
      <c r="M918" s="5">
        <v>3</v>
      </c>
      <c r="N918" s="5" t="s">
        <v>6</v>
      </c>
      <c r="O918" s="5">
        <v>2</v>
      </c>
      <c r="P918" s="5">
        <f>ROUND(Source!EI908,O918)</f>
        <v>0</v>
      </c>
      <c r="Q918" s="5"/>
      <c r="R918" s="5"/>
      <c r="S918" s="5"/>
      <c r="T918" s="5"/>
      <c r="U918" s="5"/>
      <c r="V918" s="5"/>
      <c r="W918" s="5"/>
    </row>
    <row r="919" spans="1:23" x14ac:dyDescent="0.2">
      <c r="A919" s="5">
        <v>50</v>
      </c>
      <c r="B919" s="5">
        <v>0</v>
      </c>
      <c r="C919" s="5">
        <v>0</v>
      </c>
      <c r="D919" s="5">
        <v>1</v>
      </c>
      <c r="E919" s="5">
        <v>229</v>
      </c>
      <c r="F919" s="5">
        <f>ROUND(Source!AZ908,O919)</f>
        <v>0</v>
      </c>
      <c r="G919" s="5" t="s">
        <v>276</v>
      </c>
      <c r="H919" s="5" t="s">
        <v>277</v>
      </c>
      <c r="I919" s="5"/>
      <c r="J919" s="5"/>
      <c r="K919" s="5">
        <v>229</v>
      </c>
      <c r="L919" s="5">
        <v>10</v>
      </c>
      <c r="M919" s="5">
        <v>3</v>
      </c>
      <c r="N919" s="5" t="s">
        <v>6</v>
      </c>
      <c r="O919" s="5">
        <v>2</v>
      </c>
      <c r="P919" s="5">
        <f>ROUND(Source!ER908,O919)</f>
        <v>0</v>
      </c>
      <c r="Q919" s="5"/>
      <c r="R919" s="5"/>
      <c r="S919" s="5"/>
      <c r="T919" s="5"/>
      <c r="U919" s="5"/>
      <c r="V919" s="5"/>
      <c r="W919" s="5"/>
    </row>
    <row r="920" spans="1:23" x14ac:dyDescent="0.2">
      <c r="A920" s="5">
        <v>50</v>
      </c>
      <c r="B920" s="5">
        <v>0</v>
      </c>
      <c r="C920" s="5">
        <v>0</v>
      </c>
      <c r="D920" s="5">
        <v>1</v>
      </c>
      <c r="E920" s="5">
        <v>203</v>
      </c>
      <c r="F920" s="5">
        <f>ROUND(Source!Q908,O920)</f>
        <v>9921.3799999999992</v>
      </c>
      <c r="G920" s="5" t="s">
        <v>278</v>
      </c>
      <c r="H920" s="5" t="s">
        <v>279</v>
      </c>
      <c r="I920" s="5"/>
      <c r="J920" s="5"/>
      <c r="K920" s="5">
        <v>203</v>
      </c>
      <c r="L920" s="5">
        <v>11</v>
      </c>
      <c r="M920" s="5">
        <v>3</v>
      </c>
      <c r="N920" s="5" t="s">
        <v>6</v>
      </c>
      <c r="O920" s="5">
        <v>2</v>
      </c>
      <c r="P920" s="5">
        <f>ROUND(Source!DI908,O920)</f>
        <v>9921.3799999999992</v>
      </c>
      <c r="Q920" s="5"/>
      <c r="R920" s="5"/>
      <c r="S920" s="5"/>
      <c r="T920" s="5"/>
      <c r="U920" s="5"/>
      <c r="V920" s="5"/>
      <c r="W920" s="5"/>
    </row>
    <row r="921" spans="1:23" x14ac:dyDescent="0.2">
      <c r="A921" s="5">
        <v>50</v>
      </c>
      <c r="B921" s="5">
        <v>0</v>
      </c>
      <c r="C921" s="5">
        <v>0</v>
      </c>
      <c r="D921" s="5">
        <v>1</v>
      </c>
      <c r="E921" s="5">
        <v>231</v>
      </c>
      <c r="F921" s="5">
        <f>ROUND(Source!BB908,O921)</f>
        <v>0</v>
      </c>
      <c r="G921" s="5" t="s">
        <v>280</v>
      </c>
      <c r="H921" s="5" t="s">
        <v>281</v>
      </c>
      <c r="I921" s="5"/>
      <c r="J921" s="5"/>
      <c r="K921" s="5">
        <v>231</v>
      </c>
      <c r="L921" s="5">
        <v>12</v>
      </c>
      <c r="M921" s="5">
        <v>3</v>
      </c>
      <c r="N921" s="5" t="s">
        <v>6</v>
      </c>
      <c r="O921" s="5">
        <v>2</v>
      </c>
      <c r="P921" s="5">
        <f>ROUND(Source!ET908,O921)</f>
        <v>0</v>
      </c>
      <c r="Q921" s="5"/>
      <c r="R921" s="5"/>
      <c r="S921" s="5"/>
      <c r="T921" s="5"/>
      <c r="U921" s="5"/>
      <c r="V921" s="5"/>
      <c r="W921" s="5"/>
    </row>
    <row r="922" spans="1:23" x14ac:dyDescent="0.2">
      <c r="A922" s="5">
        <v>50</v>
      </c>
      <c r="B922" s="5">
        <v>0</v>
      </c>
      <c r="C922" s="5">
        <v>0</v>
      </c>
      <c r="D922" s="5">
        <v>1</v>
      </c>
      <c r="E922" s="5">
        <v>204</v>
      </c>
      <c r="F922" s="5">
        <f>ROUND(Source!R908,O922)</f>
        <v>1540.04</v>
      </c>
      <c r="G922" s="5" t="s">
        <v>282</v>
      </c>
      <c r="H922" s="5" t="s">
        <v>283</v>
      </c>
      <c r="I922" s="5"/>
      <c r="J922" s="5"/>
      <c r="K922" s="5">
        <v>204</v>
      </c>
      <c r="L922" s="5">
        <v>13</v>
      </c>
      <c r="M922" s="5">
        <v>3</v>
      </c>
      <c r="N922" s="5" t="s">
        <v>6</v>
      </c>
      <c r="O922" s="5">
        <v>2</v>
      </c>
      <c r="P922" s="5">
        <f>ROUND(Source!DJ908,O922)</f>
        <v>1540.04</v>
      </c>
      <c r="Q922" s="5"/>
      <c r="R922" s="5"/>
      <c r="S922" s="5"/>
      <c r="T922" s="5"/>
      <c r="U922" s="5"/>
      <c r="V922" s="5"/>
      <c r="W922" s="5"/>
    </row>
    <row r="923" spans="1:23" x14ac:dyDescent="0.2">
      <c r="A923" s="5">
        <v>50</v>
      </c>
      <c r="B923" s="5">
        <v>0</v>
      </c>
      <c r="C923" s="5">
        <v>0</v>
      </c>
      <c r="D923" s="5">
        <v>1</v>
      </c>
      <c r="E923" s="5">
        <v>205</v>
      </c>
      <c r="F923" s="5">
        <f>ROUND(Source!S908,O923)</f>
        <v>52515.41</v>
      </c>
      <c r="G923" s="5" t="s">
        <v>284</v>
      </c>
      <c r="H923" s="5" t="s">
        <v>285</v>
      </c>
      <c r="I923" s="5"/>
      <c r="J923" s="5"/>
      <c r="K923" s="5">
        <v>205</v>
      </c>
      <c r="L923" s="5">
        <v>14</v>
      </c>
      <c r="M923" s="5">
        <v>3</v>
      </c>
      <c r="N923" s="5" t="s">
        <v>6</v>
      </c>
      <c r="O923" s="5">
        <v>2</v>
      </c>
      <c r="P923" s="5">
        <f>ROUND(Source!DK908,O923)</f>
        <v>52515.41</v>
      </c>
      <c r="Q923" s="5"/>
      <c r="R923" s="5"/>
      <c r="S923" s="5"/>
      <c r="T923" s="5"/>
      <c r="U923" s="5"/>
      <c r="V923" s="5"/>
      <c r="W923" s="5"/>
    </row>
    <row r="924" spans="1:23" x14ac:dyDescent="0.2">
      <c r="A924" s="5">
        <v>50</v>
      </c>
      <c r="B924" s="5">
        <v>0</v>
      </c>
      <c r="C924" s="5">
        <v>0</v>
      </c>
      <c r="D924" s="5">
        <v>1</v>
      </c>
      <c r="E924" s="5">
        <v>232</v>
      </c>
      <c r="F924" s="5">
        <f>ROUND(Source!BC908,O924)</f>
        <v>0</v>
      </c>
      <c r="G924" s="5" t="s">
        <v>286</v>
      </c>
      <c r="H924" s="5" t="s">
        <v>287</v>
      </c>
      <c r="I924" s="5"/>
      <c r="J924" s="5"/>
      <c r="K924" s="5">
        <v>232</v>
      </c>
      <c r="L924" s="5">
        <v>15</v>
      </c>
      <c r="M924" s="5">
        <v>3</v>
      </c>
      <c r="N924" s="5" t="s">
        <v>6</v>
      </c>
      <c r="O924" s="5">
        <v>2</v>
      </c>
      <c r="P924" s="5">
        <f>ROUND(Source!EU908,O924)</f>
        <v>0</v>
      </c>
      <c r="Q924" s="5"/>
      <c r="R924" s="5"/>
      <c r="S924" s="5"/>
      <c r="T924" s="5"/>
      <c r="U924" s="5"/>
      <c r="V924" s="5"/>
      <c r="W924" s="5"/>
    </row>
    <row r="925" spans="1:23" x14ac:dyDescent="0.2">
      <c r="A925" s="5">
        <v>50</v>
      </c>
      <c r="B925" s="5">
        <v>0</v>
      </c>
      <c r="C925" s="5">
        <v>0</v>
      </c>
      <c r="D925" s="5">
        <v>1</v>
      </c>
      <c r="E925" s="5">
        <v>214</v>
      </c>
      <c r="F925" s="5">
        <f>ROUND(Source!AS908,O925)</f>
        <v>515337.35</v>
      </c>
      <c r="G925" s="5" t="s">
        <v>288</v>
      </c>
      <c r="H925" s="5" t="s">
        <v>289</v>
      </c>
      <c r="I925" s="5"/>
      <c r="J925" s="5"/>
      <c r="K925" s="5">
        <v>214</v>
      </c>
      <c r="L925" s="5">
        <v>16</v>
      </c>
      <c r="M925" s="5">
        <v>3</v>
      </c>
      <c r="N925" s="5" t="s">
        <v>6</v>
      </c>
      <c r="O925" s="5">
        <v>2</v>
      </c>
      <c r="P925" s="5">
        <f>ROUND(Source!EK908,O925)</f>
        <v>515337.35</v>
      </c>
      <c r="Q925" s="5"/>
      <c r="R925" s="5"/>
      <c r="S925" s="5"/>
      <c r="T925" s="5"/>
      <c r="U925" s="5"/>
      <c r="V925" s="5"/>
      <c r="W925" s="5"/>
    </row>
    <row r="926" spans="1:23" x14ac:dyDescent="0.2">
      <c r="A926" s="5">
        <v>50</v>
      </c>
      <c r="B926" s="5">
        <v>0</v>
      </c>
      <c r="C926" s="5">
        <v>0</v>
      </c>
      <c r="D926" s="5">
        <v>1</v>
      </c>
      <c r="E926" s="5">
        <v>215</v>
      </c>
      <c r="F926" s="5">
        <f>ROUND(Source!AT908,O926)</f>
        <v>23773.279999999999</v>
      </c>
      <c r="G926" s="5" t="s">
        <v>290</v>
      </c>
      <c r="H926" s="5" t="s">
        <v>291</v>
      </c>
      <c r="I926" s="5"/>
      <c r="J926" s="5"/>
      <c r="K926" s="5">
        <v>215</v>
      </c>
      <c r="L926" s="5">
        <v>17</v>
      </c>
      <c r="M926" s="5">
        <v>3</v>
      </c>
      <c r="N926" s="5" t="s">
        <v>6</v>
      </c>
      <c r="O926" s="5">
        <v>2</v>
      </c>
      <c r="P926" s="5">
        <f>ROUND(Source!EL908,O926)</f>
        <v>23773.279999999999</v>
      </c>
      <c r="Q926" s="5"/>
      <c r="R926" s="5"/>
      <c r="S926" s="5"/>
      <c r="T926" s="5"/>
      <c r="U926" s="5"/>
      <c r="V926" s="5"/>
      <c r="W926" s="5"/>
    </row>
    <row r="927" spans="1:23" x14ac:dyDescent="0.2">
      <c r="A927" s="5">
        <v>50</v>
      </c>
      <c r="B927" s="5">
        <v>0</v>
      </c>
      <c r="C927" s="5">
        <v>0</v>
      </c>
      <c r="D927" s="5">
        <v>1</v>
      </c>
      <c r="E927" s="5">
        <v>217</v>
      </c>
      <c r="F927" s="5">
        <f>ROUND(Source!AU908,O927)</f>
        <v>327.27</v>
      </c>
      <c r="G927" s="5" t="s">
        <v>292</v>
      </c>
      <c r="H927" s="5" t="s">
        <v>293</v>
      </c>
      <c r="I927" s="5"/>
      <c r="J927" s="5"/>
      <c r="K927" s="5">
        <v>217</v>
      </c>
      <c r="L927" s="5">
        <v>18</v>
      </c>
      <c r="M927" s="5">
        <v>3</v>
      </c>
      <c r="N927" s="5" t="s">
        <v>6</v>
      </c>
      <c r="O927" s="5">
        <v>2</v>
      </c>
      <c r="P927" s="5">
        <f>ROUND(Source!EM908,O927)</f>
        <v>327.27</v>
      </c>
      <c r="Q927" s="5"/>
      <c r="R927" s="5"/>
      <c r="S927" s="5"/>
      <c r="T927" s="5"/>
      <c r="U927" s="5"/>
      <c r="V927" s="5"/>
      <c r="W927" s="5"/>
    </row>
    <row r="928" spans="1:23" x14ac:dyDescent="0.2">
      <c r="A928" s="5">
        <v>50</v>
      </c>
      <c r="B928" s="5">
        <v>0</v>
      </c>
      <c r="C928" s="5">
        <v>0</v>
      </c>
      <c r="D928" s="5">
        <v>1</v>
      </c>
      <c r="E928" s="5">
        <v>230</v>
      </c>
      <c r="F928" s="5">
        <f>ROUND(Source!BA908,O928)</f>
        <v>0</v>
      </c>
      <c r="G928" s="5" t="s">
        <v>294</v>
      </c>
      <c r="H928" s="5" t="s">
        <v>295</v>
      </c>
      <c r="I928" s="5"/>
      <c r="J928" s="5"/>
      <c r="K928" s="5">
        <v>230</v>
      </c>
      <c r="L928" s="5">
        <v>19</v>
      </c>
      <c r="M928" s="5">
        <v>3</v>
      </c>
      <c r="N928" s="5" t="s">
        <v>6</v>
      </c>
      <c r="O928" s="5">
        <v>2</v>
      </c>
      <c r="P928" s="5">
        <f>ROUND(Source!ES908,O928)</f>
        <v>0</v>
      </c>
      <c r="Q928" s="5"/>
      <c r="R928" s="5"/>
      <c r="S928" s="5"/>
      <c r="T928" s="5"/>
      <c r="U928" s="5"/>
      <c r="V928" s="5"/>
      <c r="W928" s="5"/>
    </row>
    <row r="929" spans="1:206" x14ac:dyDescent="0.2">
      <c r="A929" s="5">
        <v>50</v>
      </c>
      <c r="B929" s="5">
        <v>0</v>
      </c>
      <c r="C929" s="5">
        <v>0</v>
      </c>
      <c r="D929" s="5">
        <v>1</v>
      </c>
      <c r="E929" s="5">
        <v>206</v>
      </c>
      <c r="F929" s="5">
        <f>ROUND(Source!T908,O929)</f>
        <v>0</v>
      </c>
      <c r="G929" s="5" t="s">
        <v>296</v>
      </c>
      <c r="H929" s="5" t="s">
        <v>297</v>
      </c>
      <c r="I929" s="5"/>
      <c r="J929" s="5"/>
      <c r="K929" s="5">
        <v>206</v>
      </c>
      <c r="L929" s="5">
        <v>20</v>
      </c>
      <c r="M929" s="5">
        <v>3</v>
      </c>
      <c r="N929" s="5" t="s">
        <v>6</v>
      </c>
      <c r="O929" s="5">
        <v>2</v>
      </c>
      <c r="P929" s="5">
        <f>ROUND(Source!DL908,O929)</f>
        <v>0</v>
      </c>
      <c r="Q929" s="5"/>
      <c r="R929" s="5"/>
      <c r="S929" s="5"/>
      <c r="T929" s="5"/>
      <c r="U929" s="5"/>
      <c r="V929" s="5"/>
      <c r="W929" s="5"/>
    </row>
    <row r="930" spans="1:206" x14ac:dyDescent="0.2">
      <c r="A930" s="5">
        <v>50</v>
      </c>
      <c r="B930" s="5">
        <v>0</v>
      </c>
      <c r="C930" s="5">
        <v>0</v>
      </c>
      <c r="D930" s="5">
        <v>1</v>
      </c>
      <c r="E930" s="5">
        <v>207</v>
      </c>
      <c r="F930" s="5">
        <f>ROUND(Source!U908,O930)</f>
        <v>5815.58</v>
      </c>
      <c r="G930" s="5" t="s">
        <v>298</v>
      </c>
      <c r="H930" s="5" t="s">
        <v>299</v>
      </c>
      <c r="I930" s="5"/>
      <c r="J930" s="5"/>
      <c r="K930" s="5">
        <v>207</v>
      </c>
      <c r="L930" s="5">
        <v>21</v>
      </c>
      <c r="M930" s="5">
        <v>3</v>
      </c>
      <c r="N930" s="5" t="s">
        <v>6</v>
      </c>
      <c r="O930" s="5">
        <v>2</v>
      </c>
      <c r="P930" s="5">
        <f>ROUND(Source!DM908,O930)</f>
        <v>5815.58</v>
      </c>
      <c r="Q930" s="5"/>
      <c r="R930" s="5"/>
      <c r="S930" s="5"/>
      <c r="T930" s="5"/>
      <c r="U930" s="5"/>
      <c r="V930" s="5"/>
      <c r="W930" s="5"/>
    </row>
    <row r="931" spans="1:206" x14ac:dyDescent="0.2">
      <c r="A931" s="5">
        <v>50</v>
      </c>
      <c r="B931" s="5">
        <v>0</v>
      </c>
      <c r="C931" s="5">
        <v>0</v>
      </c>
      <c r="D931" s="5">
        <v>1</v>
      </c>
      <c r="E931" s="5">
        <v>208</v>
      </c>
      <c r="F931" s="5">
        <f>ROUND(Source!V908,O931)</f>
        <v>125.81</v>
      </c>
      <c r="G931" s="5" t="s">
        <v>300</v>
      </c>
      <c r="H931" s="5" t="s">
        <v>301</v>
      </c>
      <c r="I931" s="5"/>
      <c r="J931" s="5"/>
      <c r="K931" s="5">
        <v>208</v>
      </c>
      <c r="L931" s="5">
        <v>22</v>
      </c>
      <c r="M931" s="5">
        <v>3</v>
      </c>
      <c r="N931" s="5" t="s">
        <v>6</v>
      </c>
      <c r="O931" s="5">
        <v>2</v>
      </c>
      <c r="P931" s="5">
        <f>ROUND(Source!DN908,O931)</f>
        <v>125.81</v>
      </c>
      <c r="Q931" s="5"/>
      <c r="R931" s="5"/>
      <c r="S931" s="5"/>
      <c r="T931" s="5"/>
      <c r="U931" s="5"/>
      <c r="V931" s="5"/>
      <c r="W931" s="5"/>
    </row>
    <row r="932" spans="1:206" x14ac:dyDescent="0.2">
      <c r="A932" s="5">
        <v>50</v>
      </c>
      <c r="B932" s="5">
        <v>0</v>
      </c>
      <c r="C932" s="5">
        <v>0</v>
      </c>
      <c r="D932" s="5">
        <v>1</v>
      </c>
      <c r="E932" s="5">
        <v>209</v>
      </c>
      <c r="F932" s="5">
        <f>ROUND(Source!W908,O932)</f>
        <v>0</v>
      </c>
      <c r="G932" s="5" t="s">
        <v>302</v>
      </c>
      <c r="H932" s="5" t="s">
        <v>303</v>
      </c>
      <c r="I932" s="5"/>
      <c r="J932" s="5"/>
      <c r="K932" s="5">
        <v>209</v>
      </c>
      <c r="L932" s="5">
        <v>23</v>
      </c>
      <c r="M932" s="5">
        <v>3</v>
      </c>
      <c r="N932" s="5" t="s">
        <v>6</v>
      </c>
      <c r="O932" s="5">
        <v>2</v>
      </c>
      <c r="P932" s="5">
        <f>ROUND(Source!DO908,O932)</f>
        <v>0</v>
      </c>
      <c r="Q932" s="5"/>
      <c r="R932" s="5"/>
      <c r="S932" s="5"/>
      <c r="T932" s="5"/>
      <c r="U932" s="5"/>
      <c r="V932" s="5"/>
      <c r="W932" s="5"/>
    </row>
    <row r="933" spans="1:206" x14ac:dyDescent="0.2">
      <c r="A933" s="5">
        <v>50</v>
      </c>
      <c r="B933" s="5">
        <v>0</v>
      </c>
      <c r="C933" s="5">
        <v>0</v>
      </c>
      <c r="D933" s="5">
        <v>1</v>
      </c>
      <c r="E933" s="5">
        <v>210</v>
      </c>
      <c r="F933" s="5">
        <f>ROUND(Source!X908,O933)</f>
        <v>54504.14</v>
      </c>
      <c r="G933" s="5" t="s">
        <v>304</v>
      </c>
      <c r="H933" s="5" t="s">
        <v>305</v>
      </c>
      <c r="I933" s="5"/>
      <c r="J933" s="5"/>
      <c r="K933" s="5">
        <v>210</v>
      </c>
      <c r="L933" s="5">
        <v>24</v>
      </c>
      <c r="M933" s="5">
        <v>3</v>
      </c>
      <c r="N933" s="5" t="s">
        <v>6</v>
      </c>
      <c r="O933" s="5">
        <v>2</v>
      </c>
      <c r="P933" s="5">
        <f>ROUND(Source!DP908,O933)</f>
        <v>54504.14</v>
      </c>
      <c r="Q933" s="5"/>
      <c r="R933" s="5"/>
      <c r="S933" s="5"/>
      <c r="T933" s="5"/>
      <c r="U933" s="5"/>
      <c r="V933" s="5"/>
      <c r="W933" s="5"/>
    </row>
    <row r="934" spans="1:206" x14ac:dyDescent="0.2">
      <c r="A934" s="5">
        <v>50</v>
      </c>
      <c r="B934" s="5">
        <v>0</v>
      </c>
      <c r="C934" s="5">
        <v>0</v>
      </c>
      <c r="D934" s="5">
        <v>1</v>
      </c>
      <c r="E934" s="5">
        <v>211</v>
      </c>
      <c r="F934" s="5">
        <f>ROUND(Source!Y908,O934)</f>
        <v>33417.69</v>
      </c>
      <c r="G934" s="5" t="s">
        <v>306</v>
      </c>
      <c r="H934" s="5" t="s">
        <v>307</v>
      </c>
      <c r="I934" s="5"/>
      <c r="J934" s="5"/>
      <c r="K934" s="5">
        <v>211</v>
      </c>
      <c r="L934" s="5">
        <v>25</v>
      </c>
      <c r="M934" s="5">
        <v>3</v>
      </c>
      <c r="N934" s="5" t="s">
        <v>6</v>
      </c>
      <c r="O934" s="5">
        <v>2</v>
      </c>
      <c r="P934" s="5">
        <f>ROUND(Source!DQ908,O934)</f>
        <v>33417.69</v>
      </c>
      <c r="Q934" s="5"/>
      <c r="R934" s="5"/>
      <c r="S934" s="5"/>
      <c r="T934" s="5"/>
      <c r="U934" s="5"/>
      <c r="V934" s="5"/>
      <c r="W934" s="5"/>
    </row>
    <row r="935" spans="1:206" x14ac:dyDescent="0.2">
      <c r="A935" s="5">
        <v>50</v>
      </c>
      <c r="B935" s="5">
        <v>0</v>
      </c>
      <c r="C935" s="5">
        <v>0</v>
      </c>
      <c r="D935" s="5">
        <v>1</v>
      </c>
      <c r="E935" s="5">
        <v>224</v>
      </c>
      <c r="F935" s="5">
        <f>ROUND(Source!AR908,O935)</f>
        <v>539437.9</v>
      </c>
      <c r="G935" s="5" t="s">
        <v>308</v>
      </c>
      <c r="H935" s="5" t="s">
        <v>309</v>
      </c>
      <c r="I935" s="5"/>
      <c r="J935" s="5"/>
      <c r="K935" s="5">
        <v>224</v>
      </c>
      <c r="L935" s="5">
        <v>26</v>
      </c>
      <c r="M935" s="5">
        <v>3</v>
      </c>
      <c r="N935" s="5" t="s">
        <v>6</v>
      </c>
      <c r="O935" s="5">
        <v>2</v>
      </c>
      <c r="P935" s="5">
        <f>ROUND(Source!EJ908,O935)</f>
        <v>539437.9</v>
      </c>
      <c r="Q935" s="5"/>
      <c r="R935" s="5"/>
      <c r="S935" s="5"/>
      <c r="T935" s="5"/>
      <c r="U935" s="5"/>
      <c r="V935" s="5"/>
      <c r="W935" s="5"/>
    </row>
    <row r="936" spans="1:206" x14ac:dyDescent="0.2">
      <c r="A936" s="5">
        <v>50</v>
      </c>
      <c r="B936" s="5">
        <v>1</v>
      </c>
      <c r="C936" s="5">
        <v>0</v>
      </c>
      <c r="D936" s="5">
        <v>2</v>
      </c>
      <c r="E936" s="5">
        <v>0</v>
      </c>
      <c r="F936" s="5">
        <f>F164+F240+F390+F612+F758+F862+F906</f>
        <v>3526561.47</v>
      </c>
      <c r="G936" s="5" t="s">
        <v>310</v>
      </c>
      <c r="H936" s="5" t="s">
        <v>309</v>
      </c>
      <c r="I936" s="5"/>
      <c r="J936" s="5"/>
      <c r="K936" s="5">
        <v>212</v>
      </c>
      <c r="L936" s="5">
        <v>27</v>
      </c>
      <c r="M936" s="5">
        <v>0</v>
      </c>
      <c r="N936" s="5" t="s">
        <v>6</v>
      </c>
      <c r="O936" s="5">
        <v>-1</v>
      </c>
      <c r="P936" s="5">
        <f>P164+P240+P390+P612+P758+P862+P906</f>
        <v>3526561.47</v>
      </c>
      <c r="Q936" s="5"/>
      <c r="R936" s="5"/>
      <c r="S936" s="5"/>
      <c r="T936" s="5"/>
      <c r="U936" s="5"/>
      <c r="V936" s="5"/>
      <c r="W936" s="5"/>
    </row>
    <row r="937" spans="1:206" x14ac:dyDescent="0.2">
      <c r="A937" s="5">
        <v>50</v>
      </c>
      <c r="B937" s="5">
        <v>1</v>
      </c>
      <c r="C937" s="5">
        <v>0</v>
      </c>
      <c r="D937" s="5">
        <v>2</v>
      </c>
      <c r="E937" s="5">
        <v>0</v>
      </c>
      <c r="F937" s="5">
        <f>ROUND(F936*18/100,O937)</f>
        <v>634781.06000000006</v>
      </c>
      <c r="G937" s="5" t="s">
        <v>883</v>
      </c>
      <c r="H937" s="5" t="s">
        <v>884</v>
      </c>
      <c r="I937" s="5"/>
      <c r="J937" s="5"/>
      <c r="K937" s="5">
        <v>212</v>
      </c>
      <c r="L937" s="5">
        <v>28</v>
      </c>
      <c r="M937" s="5">
        <v>0</v>
      </c>
      <c r="N937" s="5" t="s">
        <v>6</v>
      </c>
      <c r="O937" s="5">
        <v>2</v>
      </c>
      <c r="P937" s="5">
        <f>ROUND(P936*18/100,O937)</f>
        <v>634781.06000000006</v>
      </c>
      <c r="Q937" s="5"/>
      <c r="R937" s="5"/>
      <c r="S937" s="5"/>
      <c r="T937" s="5"/>
      <c r="U937" s="5"/>
      <c r="V937" s="5"/>
      <c r="W937" s="5"/>
    </row>
    <row r="938" spans="1:206" x14ac:dyDescent="0.2">
      <c r="A938" s="5">
        <v>50</v>
      </c>
      <c r="B938" s="5">
        <v>1</v>
      </c>
      <c r="C938" s="5">
        <v>0</v>
      </c>
      <c r="D938" s="5">
        <v>2</v>
      </c>
      <c r="E938" s="5">
        <v>213</v>
      </c>
      <c r="F938" s="5">
        <f>ROUND(F936+F937,O938)</f>
        <v>4161342.53</v>
      </c>
      <c r="G938" s="5" t="s">
        <v>885</v>
      </c>
      <c r="H938" s="5" t="s">
        <v>886</v>
      </c>
      <c r="I938" s="5"/>
      <c r="J938" s="5"/>
      <c r="K938" s="5">
        <v>212</v>
      </c>
      <c r="L938" s="5">
        <v>29</v>
      </c>
      <c r="M938" s="5">
        <v>0</v>
      </c>
      <c r="N938" s="5" t="s">
        <v>6</v>
      </c>
      <c r="O938" s="5">
        <v>2</v>
      </c>
      <c r="P938" s="5">
        <f>ROUND(P936+P937,O938)</f>
        <v>4161342.53</v>
      </c>
      <c r="Q938" s="5"/>
      <c r="R938" s="5"/>
      <c r="S938" s="5"/>
      <c r="T938" s="5"/>
      <c r="U938" s="5"/>
      <c r="V938" s="5"/>
      <c r="W938" s="5"/>
    </row>
    <row r="940" spans="1:206" x14ac:dyDescent="0.2">
      <c r="A940" s="3">
        <v>51</v>
      </c>
      <c r="B940" s="3">
        <f>B12</f>
        <v>1001</v>
      </c>
      <c r="C940" s="3">
        <f>A12</f>
        <v>1</v>
      </c>
      <c r="D940" s="3">
        <f>ROW(A12)</f>
        <v>12</v>
      </c>
      <c r="E940" s="3"/>
      <c r="F940" s="3" t="str">
        <f>IF(F12&lt;&gt;"",F12,"")</f>
        <v>Новый объект 3</v>
      </c>
      <c r="G940" s="3" t="str">
        <f>IF(G12&lt;&gt;"",G12,"")</f>
        <v xml:space="preserve"> Капитальный ремонт входной группы, лестницы "А", лестницы "Б" с цокольного по технический этаж, коридора цокольного этажа, вестибюля, коридора "1в", помещения в осях 1-1/А-Б первого этажа лабораторного корпуса "Д" НИЯУ МИФИ по адресу: г. Москва. Каширское шоссе, д.31, стр.17</v>
      </c>
      <c r="H940" s="3">
        <v>0</v>
      </c>
      <c r="I940" s="3"/>
      <c r="J940" s="3"/>
      <c r="K940" s="3"/>
      <c r="L940" s="3"/>
      <c r="M940" s="3"/>
      <c r="N940" s="3"/>
      <c r="O940" s="3">
        <f t="shared" ref="O940:T940" si="1008">ROUND(O908,2)</f>
        <v>451516.07</v>
      </c>
      <c r="P940" s="3">
        <f t="shared" si="1008"/>
        <v>389079.28</v>
      </c>
      <c r="Q940" s="3">
        <f t="shared" si="1008"/>
        <v>9921.3799999999992</v>
      </c>
      <c r="R940" s="3">
        <f t="shared" si="1008"/>
        <v>1540.04</v>
      </c>
      <c r="S940" s="3">
        <f t="shared" si="1008"/>
        <v>52515.41</v>
      </c>
      <c r="T940" s="3">
        <f t="shared" si="1008"/>
        <v>0</v>
      </c>
      <c r="U940" s="3">
        <f>U908</f>
        <v>5815.5783601399989</v>
      </c>
      <c r="V940" s="3">
        <f>V908</f>
        <v>125.80709945999998</v>
      </c>
      <c r="W940" s="3">
        <f>ROUND(W908,2)</f>
        <v>0</v>
      </c>
      <c r="X940" s="3">
        <f>ROUND(X908,2)</f>
        <v>54504.14</v>
      </c>
      <c r="Y940" s="3">
        <f>ROUND(Y908,2)</f>
        <v>33417.69</v>
      </c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>
        <f t="shared" ref="AO940:BC940" si="1009">ROUND(AO908,2)</f>
        <v>0</v>
      </c>
      <c r="AP940" s="3">
        <f t="shared" si="1009"/>
        <v>0</v>
      </c>
      <c r="AQ940" s="3">
        <f t="shared" si="1009"/>
        <v>0</v>
      </c>
      <c r="AR940" s="3">
        <f t="shared" si="1009"/>
        <v>539437.9</v>
      </c>
      <c r="AS940" s="3">
        <f t="shared" si="1009"/>
        <v>515337.35</v>
      </c>
      <c r="AT940" s="3">
        <f t="shared" si="1009"/>
        <v>23773.279999999999</v>
      </c>
      <c r="AU940" s="3">
        <f t="shared" si="1009"/>
        <v>327.27</v>
      </c>
      <c r="AV940" s="3">
        <f t="shared" si="1009"/>
        <v>389079.28</v>
      </c>
      <c r="AW940" s="3">
        <f t="shared" si="1009"/>
        <v>389079.28</v>
      </c>
      <c r="AX940" s="3">
        <f t="shared" si="1009"/>
        <v>0</v>
      </c>
      <c r="AY940" s="3">
        <f t="shared" si="1009"/>
        <v>389079.28</v>
      </c>
      <c r="AZ940" s="3">
        <f t="shared" si="1009"/>
        <v>0</v>
      </c>
      <c r="BA940" s="3">
        <f t="shared" si="1009"/>
        <v>0</v>
      </c>
      <c r="BB940" s="3">
        <f t="shared" si="1009"/>
        <v>0</v>
      </c>
      <c r="BC940" s="3">
        <f t="shared" si="1009"/>
        <v>0</v>
      </c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4">
        <f t="shared" ref="DG940:DL940" si="1010">ROUND(DG908,2)</f>
        <v>451516.07</v>
      </c>
      <c r="DH940" s="4">
        <f t="shared" si="1010"/>
        <v>389079.28</v>
      </c>
      <c r="DI940" s="4">
        <f t="shared" si="1010"/>
        <v>9921.3799999999992</v>
      </c>
      <c r="DJ940" s="4">
        <f t="shared" si="1010"/>
        <v>1540.04</v>
      </c>
      <c r="DK940" s="4">
        <f t="shared" si="1010"/>
        <v>52515.41</v>
      </c>
      <c r="DL940" s="4">
        <f t="shared" si="1010"/>
        <v>0</v>
      </c>
      <c r="DM940" s="4">
        <f>DM908</f>
        <v>5815.5783601399989</v>
      </c>
      <c r="DN940" s="4">
        <f>DN908</f>
        <v>125.80709945999998</v>
      </c>
      <c r="DO940" s="4">
        <f>ROUND(DO908,2)</f>
        <v>0</v>
      </c>
      <c r="DP940" s="4">
        <f>ROUND(DP908,2)</f>
        <v>54504.14</v>
      </c>
      <c r="DQ940" s="4">
        <f>ROUND(DQ908,2)</f>
        <v>33417.69</v>
      </c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>
        <f t="shared" ref="EG940:EU940" si="1011">ROUND(EG908,2)</f>
        <v>0</v>
      </c>
      <c r="EH940" s="4">
        <f t="shared" si="1011"/>
        <v>0</v>
      </c>
      <c r="EI940" s="4">
        <f t="shared" si="1011"/>
        <v>0</v>
      </c>
      <c r="EJ940" s="4">
        <f t="shared" si="1011"/>
        <v>539437.9</v>
      </c>
      <c r="EK940" s="4">
        <f t="shared" si="1011"/>
        <v>515337.35</v>
      </c>
      <c r="EL940" s="4">
        <f t="shared" si="1011"/>
        <v>23773.279999999999</v>
      </c>
      <c r="EM940" s="4">
        <f t="shared" si="1011"/>
        <v>327.27</v>
      </c>
      <c r="EN940" s="4">
        <f t="shared" si="1011"/>
        <v>389079.28</v>
      </c>
      <c r="EO940" s="4">
        <f t="shared" si="1011"/>
        <v>389079.28</v>
      </c>
      <c r="EP940" s="4">
        <f t="shared" si="1011"/>
        <v>0</v>
      </c>
      <c r="EQ940" s="4">
        <f t="shared" si="1011"/>
        <v>389079.28</v>
      </c>
      <c r="ER940" s="4">
        <f t="shared" si="1011"/>
        <v>0</v>
      </c>
      <c r="ES940" s="4">
        <f t="shared" si="1011"/>
        <v>0</v>
      </c>
      <c r="ET940" s="4">
        <f t="shared" si="1011"/>
        <v>0</v>
      </c>
      <c r="EU940" s="4">
        <f t="shared" si="1011"/>
        <v>0</v>
      </c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>
        <v>0</v>
      </c>
    </row>
    <row r="942" spans="1:206" x14ac:dyDescent="0.2">
      <c r="A942" s="5">
        <v>50</v>
      </c>
      <c r="B942" s="5">
        <v>0</v>
      </c>
      <c r="C942" s="5">
        <v>0</v>
      </c>
      <c r="D942" s="5">
        <v>1</v>
      </c>
      <c r="E942" s="5">
        <v>201</v>
      </c>
      <c r="F942" s="5">
        <f>ROUND(Source!O940,O942)</f>
        <v>451516.07</v>
      </c>
      <c r="G942" s="5" t="s">
        <v>258</v>
      </c>
      <c r="H942" s="5" t="s">
        <v>259</v>
      </c>
      <c r="I942" s="5"/>
      <c r="J942" s="5"/>
      <c r="K942" s="5">
        <v>201</v>
      </c>
      <c r="L942" s="5">
        <v>1</v>
      </c>
      <c r="M942" s="5">
        <v>3</v>
      </c>
      <c r="N942" s="5" t="s">
        <v>6</v>
      </c>
      <c r="O942" s="5">
        <v>2</v>
      </c>
      <c r="P942" s="5">
        <f>ROUND(Source!DG940,O942)</f>
        <v>451516.07</v>
      </c>
      <c r="Q942" s="5"/>
      <c r="R942" s="5"/>
      <c r="S942" s="5"/>
      <c r="T942" s="5"/>
      <c r="U942" s="5"/>
      <c r="V942" s="5"/>
      <c r="W942" s="5"/>
    </row>
    <row r="943" spans="1:206" x14ac:dyDescent="0.2">
      <c r="A943" s="5">
        <v>50</v>
      </c>
      <c r="B943" s="5">
        <v>0</v>
      </c>
      <c r="C943" s="5">
        <v>0</v>
      </c>
      <c r="D943" s="5">
        <v>1</v>
      </c>
      <c r="E943" s="5">
        <v>202</v>
      </c>
      <c r="F943" s="5">
        <f>ROUND(Source!P940,O943)</f>
        <v>389079.28</v>
      </c>
      <c r="G943" s="5" t="s">
        <v>260</v>
      </c>
      <c r="H943" s="5" t="s">
        <v>261</v>
      </c>
      <c r="I943" s="5"/>
      <c r="J943" s="5"/>
      <c r="K943" s="5">
        <v>202</v>
      </c>
      <c r="L943" s="5">
        <v>2</v>
      </c>
      <c r="M943" s="5">
        <v>3</v>
      </c>
      <c r="N943" s="5" t="s">
        <v>6</v>
      </c>
      <c r="O943" s="5">
        <v>2</v>
      </c>
      <c r="P943" s="5">
        <f>ROUND(Source!DH940,O943)</f>
        <v>389079.28</v>
      </c>
      <c r="Q943" s="5"/>
      <c r="R943" s="5"/>
      <c r="S943" s="5"/>
      <c r="T943" s="5"/>
      <c r="U943" s="5"/>
      <c r="V943" s="5"/>
      <c r="W943" s="5"/>
    </row>
    <row r="944" spans="1:206" x14ac:dyDescent="0.2">
      <c r="A944" s="5">
        <v>50</v>
      </c>
      <c r="B944" s="5">
        <v>0</v>
      </c>
      <c r="C944" s="5">
        <v>0</v>
      </c>
      <c r="D944" s="5">
        <v>1</v>
      </c>
      <c r="E944" s="5">
        <v>222</v>
      </c>
      <c r="F944" s="5">
        <f>ROUND(Source!AO940,O944)</f>
        <v>0</v>
      </c>
      <c r="G944" s="5" t="s">
        <v>262</v>
      </c>
      <c r="H944" s="5" t="s">
        <v>263</v>
      </c>
      <c r="I944" s="5"/>
      <c r="J944" s="5"/>
      <c r="K944" s="5">
        <v>222</v>
      </c>
      <c r="L944" s="5">
        <v>3</v>
      </c>
      <c r="M944" s="5">
        <v>3</v>
      </c>
      <c r="N944" s="5" t="s">
        <v>6</v>
      </c>
      <c r="O944" s="5">
        <v>2</v>
      </c>
      <c r="P944" s="5">
        <f>ROUND(Source!EG940,O944)</f>
        <v>0</v>
      </c>
      <c r="Q944" s="5"/>
      <c r="R944" s="5"/>
      <c r="S944" s="5"/>
      <c r="T944" s="5"/>
      <c r="U944" s="5"/>
      <c r="V944" s="5"/>
      <c r="W944" s="5"/>
    </row>
    <row r="945" spans="1:23" x14ac:dyDescent="0.2">
      <c r="A945" s="5">
        <v>50</v>
      </c>
      <c r="B945" s="5">
        <v>0</v>
      </c>
      <c r="C945" s="5">
        <v>0</v>
      </c>
      <c r="D945" s="5">
        <v>1</v>
      </c>
      <c r="E945" s="5">
        <v>225</v>
      </c>
      <c r="F945" s="5">
        <f>ROUND(Source!AV940,O945)</f>
        <v>389079.28</v>
      </c>
      <c r="G945" s="5" t="s">
        <v>264</v>
      </c>
      <c r="H945" s="5" t="s">
        <v>265</v>
      </c>
      <c r="I945" s="5"/>
      <c r="J945" s="5"/>
      <c r="K945" s="5">
        <v>225</v>
      </c>
      <c r="L945" s="5">
        <v>4</v>
      </c>
      <c r="M945" s="5">
        <v>3</v>
      </c>
      <c r="N945" s="5" t="s">
        <v>6</v>
      </c>
      <c r="O945" s="5">
        <v>2</v>
      </c>
      <c r="P945" s="5">
        <f>ROUND(Source!EN940,O945)</f>
        <v>389079.28</v>
      </c>
      <c r="Q945" s="5"/>
      <c r="R945" s="5"/>
      <c r="S945" s="5"/>
      <c r="T945" s="5"/>
      <c r="U945" s="5"/>
      <c r="V945" s="5"/>
      <c r="W945" s="5"/>
    </row>
    <row r="946" spans="1:23" x14ac:dyDescent="0.2">
      <c r="A946" s="5">
        <v>50</v>
      </c>
      <c r="B946" s="5">
        <v>0</v>
      </c>
      <c r="C946" s="5">
        <v>0</v>
      </c>
      <c r="D946" s="5">
        <v>1</v>
      </c>
      <c r="E946" s="5">
        <v>226</v>
      </c>
      <c r="F946" s="5">
        <f>ROUND(Source!AW940,O946)</f>
        <v>389079.28</v>
      </c>
      <c r="G946" s="5" t="s">
        <v>266</v>
      </c>
      <c r="H946" s="5" t="s">
        <v>267</v>
      </c>
      <c r="I946" s="5"/>
      <c r="J946" s="5"/>
      <c r="K946" s="5">
        <v>226</v>
      </c>
      <c r="L946" s="5">
        <v>5</v>
      </c>
      <c r="M946" s="5">
        <v>3</v>
      </c>
      <c r="N946" s="5" t="s">
        <v>6</v>
      </c>
      <c r="O946" s="5">
        <v>2</v>
      </c>
      <c r="P946" s="5">
        <f>ROUND(Source!EO940,O946)</f>
        <v>389079.28</v>
      </c>
      <c r="Q946" s="5"/>
      <c r="R946" s="5"/>
      <c r="S946" s="5"/>
      <c r="T946" s="5"/>
      <c r="U946" s="5"/>
      <c r="V946" s="5"/>
      <c r="W946" s="5"/>
    </row>
    <row r="947" spans="1:23" x14ac:dyDescent="0.2">
      <c r="A947" s="5">
        <v>50</v>
      </c>
      <c r="B947" s="5">
        <v>0</v>
      </c>
      <c r="C947" s="5">
        <v>0</v>
      </c>
      <c r="D947" s="5">
        <v>1</v>
      </c>
      <c r="E947" s="5">
        <v>227</v>
      </c>
      <c r="F947" s="5">
        <f>ROUND(Source!AX940,O947)</f>
        <v>0</v>
      </c>
      <c r="G947" s="5" t="s">
        <v>268</v>
      </c>
      <c r="H947" s="5" t="s">
        <v>269</v>
      </c>
      <c r="I947" s="5"/>
      <c r="J947" s="5"/>
      <c r="K947" s="5">
        <v>227</v>
      </c>
      <c r="L947" s="5">
        <v>6</v>
      </c>
      <c r="M947" s="5">
        <v>3</v>
      </c>
      <c r="N947" s="5" t="s">
        <v>6</v>
      </c>
      <c r="O947" s="5">
        <v>2</v>
      </c>
      <c r="P947" s="5">
        <f>ROUND(Source!EP940,O947)</f>
        <v>0</v>
      </c>
      <c r="Q947" s="5"/>
      <c r="R947" s="5"/>
      <c r="S947" s="5"/>
      <c r="T947" s="5"/>
      <c r="U947" s="5"/>
      <c r="V947" s="5"/>
      <c r="W947" s="5"/>
    </row>
    <row r="948" spans="1:23" x14ac:dyDescent="0.2">
      <c r="A948" s="5">
        <v>50</v>
      </c>
      <c r="B948" s="5">
        <v>0</v>
      </c>
      <c r="C948" s="5">
        <v>0</v>
      </c>
      <c r="D948" s="5">
        <v>1</v>
      </c>
      <c r="E948" s="5">
        <v>228</v>
      </c>
      <c r="F948" s="5">
        <f>ROUND(Source!AY940,O948)</f>
        <v>389079.28</v>
      </c>
      <c r="G948" s="5" t="s">
        <v>270</v>
      </c>
      <c r="H948" s="5" t="s">
        <v>271</v>
      </c>
      <c r="I948" s="5"/>
      <c r="J948" s="5"/>
      <c r="K948" s="5">
        <v>228</v>
      </c>
      <c r="L948" s="5">
        <v>7</v>
      </c>
      <c r="M948" s="5">
        <v>3</v>
      </c>
      <c r="N948" s="5" t="s">
        <v>6</v>
      </c>
      <c r="O948" s="5">
        <v>2</v>
      </c>
      <c r="P948" s="5">
        <f>ROUND(Source!EQ940,O948)</f>
        <v>389079.28</v>
      </c>
      <c r="Q948" s="5"/>
      <c r="R948" s="5"/>
      <c r="S948" s="5"/>
      <c r="T948" s="5"/>
      <c r="U948" s="5"/>
      <c r="V948" s="5"/>
      <c r="W948" s="5"/>
    </row>
    <row r="949" spans="1:23" x14ac:dyDescent="0.2">
      <c r="A949" s="5">
        <v>50</v>
      </c>
      <c r="B949" s="5">
        <v>0</v>
      </c>
      <c r="C949" s="5">
        <v>0</v>
      </c>
      <c r="D949" s="5">
        <v>1</v>
      </c>
      <c r="E949" s="5">
        <v>216</v>
      </c>
      <c r="F949" s="5">
        <f>ROUND(Source!AP940,O949)</f>
        <v>0</v>
      </c>
      <c r="G949" s="5" t="s">
        <v>272</v>
      </c>
      <c r="H949" s="5" t="s">
        <v>273</v>
      </c>
      <c r="I949" s="5"/>
      <c r="J949" s="5"/>
      <c r="K949" s="5">
        <v>216</v>
      </c>
      <c r="L949" s="5">
        <v>8</v>
      </c>
      <c r="M949" s="5">
        <v>3</v>
      </c>
      <c r="N949" s="5" t="s">
        <v>6</v>
      </c>
      <c r="O949" s="5">
        <v>2</v>
      </c>
      <c r="P949" s="5">
        <f>ROUND(Source!EH940,O949)</f>
        <v>0</v>
      </c>
      <c r="Q949" s="5"/>
      <c r="R949" s="5"/>
      <c r="S949" s="5"/>
      <c r="T949" s="5"/>
      <c r="U949" s="5"/>
      <c r="V949" s="5"/>
      <c r="W949" s="5"/>
    </row>
    <row r="950" spans="1:23" x14ac:dyDescent="0.2">
      <c r="A950" s="5">
        <v>50</v>
      </c>
      <c r="B950" s="5">
        <v>0</v>
      </c>
      <c r="C950" s="5">
        <v>0</v>
      </c>
      <c r="D950" s="5">
        <v>1</v>
      </c>
      <c r="E950" s="5">
        <v>223</v>
      </c>
      <c r="F950" s="5">
        <f>ROUND(Source!AQ940,O950)</f>
        <v>0</v>
      </c>
      <c r="G950" s="5" t="s">
        <v>274</v>
      </c>
      <c r="H950" s="5" t="s">
        <v>275</v>
      </c>
      <c r="I950" s="5"/>
      <c r="J950" s="5"/>
      <c r="K950" s="5">
        <v>223</v>
      </c>
      <c r="L950" s="5">
        <v>9</v>
      </c>
      <c r="M950" s="5">
        <v>3</v>
      </c>
      <c r="N950" s="5" t="s">
        <v>6</v>
      </c>
      <c r="O950" s="5">
        <v>2</v>
      </c>
      <c r="P950" s="5">
        <f>ROUND(Source!EI940,O950)</f>
        <v>0</v>
      </c>
      <c r="Q950" s="5"/>
      <c r="R950" s="5"/>
      <c r="S950" s="5"/>
      <c r="T950" s="5"/>
      <c r="U950" s="5"/>
      <c r="V950" s="5"/>
      <c r="W950" s="5"/>
    </row>
    <row r="951" spans="1:23" x14ac:dyDescent="0.2">
      <c r="A951" s="5">
        <v>50</v>
      </c>
      <c r="B951" s="5">
        <v>0</v>
      </c>
      <c r="C951" s="5">
        <v>0</v>
      </c>
      <c r="D951" s="5">
        <v>1</v>
      </c>
      <c r="E951" s="5">
        <v>229</v>
      </c>
      <c r="F951" s="5">
        <f>ROUND(Source!AZ940,O951)</f>
        <v>0</v>
      </c>
      <c r="G951" s="5" t="s">
        <v>276</v>
      </c>
      <c r="H951" s="5" t="s">
        <v>277</v>
      </c>
      <c r="I951" s="5"/>
      <c r="J951" s="5"/>
      <c r="K951" s="5">
        <v>229</v>
      </c>
      <c r="L951" s="5">
        <v>10</v>
      </c>
      <c r="M951" s="5">
        <v>3</v>
      </c>
      <c r="N951" s="5" t="s">
        <v>6</v>
      </c>
      <c r="O951" s="5">
        <v>2</v>
      </c>
      <c r="P951" s="5">
        <f>ROUND(Source!ER940,O951)</f>
        <v>0</v>
      </c>
      <c r="Q951" s="5"/>
      <c r="R951" s="5"/>
      <c r="S951" s="5"/>
      <c r="T951" s="5"/>
      <c r="U951" s="5"/>
      <c r="V951" s="5"/>
      <c r="W951" s="5"/>
    </row>
    <row r="952" spans="1:23" x14ac:dyDescent="0.2">
      <c r="A952" s="5">
        <v>50</v>
      </c>
      <c r="B952" s="5">
        <v>0</v>
      </c>
      <c r="C952" s="5">
        <v>0</v>
      </c>
      <c r="D952" s="5">
        <v>1</v>
      </c>
      <c r="E952" s="5">
        <v>203</v>
      </c>
      <c r="F952" s="5">
        <f>ROUND(Source!Q940,O952)</f>
        <v>9921.3799999999992</v>
      </c>
      <c r="G952" s="5" t="s">
        <v>278</v>
      </c>
      <c r="H952" s="5" t="s">
        <v>279</v>
      </c>
      <c r="I952" s="5"/>
      <c r="J952" s="5"/>
      <c r="K952" s="5">
        <v>203</v>
      </c>
      <c r="L952" s="5">
        <v>11</v>
      </c>
      <c r="M952" s="5">
        <v>3</v>
      </c>
      <c r="N952" s="5" t="s">
        <v>6</v>
      </c>
      <c r="O952" s="5">
        <v>2</v>
      </c>
      <c r="P952" s="5">
        <f>ROUND(Source!DI940,O952)</f>
        <v>9921.3799999999992</v>
      </c>
      <c r="Q952" s="5"/>
      <c r="R952" s="5"/>
      <c r="S952" s="5"/>
      <c r="T952" s="5"/>
      <c r="U952" s="5"/>
      <c r="V952" s="5"/>
      <c r="W952" s="5"/>
    </row>
    <row r="953" spans="1:23" x14ac:dyDescent="0.2">
      <c r="A953" s="5">
        <v>50</v>
      </c>
      <c r="B953" s="5">
        <v>0</v>
      </c>
      <c r="C953" s="5">
        <v>0</v>
      </c>
      <c r="D953" s="5">
        <v>1</v>
      </c>
      <c r="E953" s="5">
        <v>231</v>
      </c>
      <c r="F953" s="5">
        <f>ROUND(Source!BB940,O953)</f>
        <v>0</v>
      </c>
      <c r="G953" s="5" t="s">
        <v>280</v>
      </c>
      <c r="H953" s="5" t="s">
        <v>281</v>
      </c>
      <c r="I953" s="5"/>
      <c r="J953" s="5"/>
      <c r="K953" s="5">
        <v>231</v>
      </c>
      <c r="L953" s="5">
        <v>12</v>
      </c>
      <c r="M953" s="5">
        <v>3</v>
      </c>
      <c r="N953" s="5" t="s">
        <v>6</v>
      </c>
      <c r="O953" s="5">
        <v>2</v>
      </c>
      <c r="P953" s="5">
        <f>ROUND(Source!ET940,O953)</f>
        <v>0</v>
      </c>
      <c r="Q953" s="5"/>
      <c r="R953" s="5"/>
      <c r="S953" s="5"/>
      <c r="T953" s="5"/>
      <c r="U953" s="5"/>
      <c r="V953" s="5"/>
      <c r="W953" s="5"/>
    </row>
    <row r="954" spans="1:23" x14ac:dyDescent="0.2">
      <c r="A954" s="5">
        <v>50</v>
      </c>
      <c r="B954" s="5">
        <v>0</v>
      </c>
      <c r="C954" s="5">
        <v>0</v>
      </c>
      <c r="D954" s="5">
        <v>1</v>
      </c>
      <c r="E954" s="5">
        <v>204</v>
      </c>
      <c r="F954" s="5">
        <f>ROUND(Source!R940,O954)</f>
        <v>1540.04</v>
      </c>
      <c r="G954" s="5" t="s">
        <v>282</v>
      </c>
      <c r="H954" s="5" t="s">
        <v>283</v>
      </c>
      <c r="I954" s="5"/>
      <c r="J954" s="5"/>
      <c r="K954" s="5">
        <v>204</v>
      </c>
      <c r="L954" s="5">
        <v>13</v>
      </c>
      <c r="M954" s="5">
        <v>3</v>
      </c>
      <c r="N954" s="5" t="s">
        <v>6</v>
      </c>
      <c r="O954" s="5">
        <v>2</v>
      </c>
      <c r="P954" s="5">
        <f>ROUND(Source!DJ940,O954)</f>
        <v>1540.04</v>
      </c>
      <c r="Q954" s="5"/>
      <c r="R954" s="5"/>
      <c r="S954" s="5"/>
      <c r="T954" s="5"/>
      <c r="U954" s="5"/>
      <c r="V954" s="5"/>
      <c r="W954" s="5"/>
    </row>
    <row r="955" spans="1:23" x14ac:dyDescent="0.2">
      <c r="A955" s="5">
        <v>50</v>
      </c>
      <c r="B955" s="5">
        <v>0</v>
      </c>
      <c r="C955" s="5">
        <v>0</v>
      </c>
      <c r="D955" s="5">
        <v>1</v>
      </c>
      <c r="E955" s="5">
        <v>205</v>
      </c>
      <c r="F955" s="5">
        <f>ROUND(Source!S940,O955)</f>
        <v>52515.41</v>
      </c>
      <c r="G955" s="5" t="s">
        <v>284</v>
      </c>
      <c r="H955" s="5" t="s">
        <v>285</v>
      </c>
      <c r="I955" s="5"/>
      <c r="J955" s="5"/>
      <c r="K955" s="5">
        <v>205</v>
      </c>
      <c r="L955" s="5">
        <v>14</v>
      </c>
      <c r="M955" s="5">
        <v>3</v>
      </c>
      <c r="N955" s="5" t="s">
        <v>6</v>
      </c>
      <c r="O955" s="5">
        <v>2</v>
      </c>
      <c r="P955" s="5">
        <f>ROUND(Source!DK940,O955)</f>
        <v>52515.41</v>
      </c>
      <c r="Q955" s="5"/>
      <c r="R955" s="5"/>
      <c r="S955" s="5"/>
      <c r="T955" s="5"/>
      <c r="U955" s="5"/>
      <c r="V955" s="5"/>
      <c r="W955" s="5"/>
    </row>
    <row r="956" spans="1:23" x14ac:dyDescent="0.2">
      <c r="A956" s="5">
        <v>50</v>
      </c>
      <c r="B956" s="5">
        <v>0</v>
      </c>
      <c r="C956" s="5">
        <v>0</v>
      </c>
      <c r="D956" s="5">
        <v>1</v>
      </c>
      <c r="E956" s="5">
        <v>232</v>
      </c>
      <c r="F956" s="5">
        <f>ROUND(Source!BC940,O956)</f>
        <v>0</v>
      </c>
      <c r="G956" s="5" t="s">
        <v>286</v>
      </c>
      <c r="H956" s="5" t="s">
        <v>287</v>
      </c>
      <c r="I956" s="5"/>
      <c r="J956" s="5"/>
      <c r="K956" s="5">
        <v>232</v>
      </c>
      <c r="L956" s="5">
        <v>15</v>
      </c>
      <c r="M956" s="5">
        <v>3</v>
      </c>
      <c r="N956" s="5" t="s">
        <v>6</v>
      </c>
      <c r="O956" s="5">
        <v>2</v>
      </c>
      <c r="P956" s="5">
        <f>ROUND(Source!EU940,O956)</f>
        <v>0</v>
      </c>
      <c r="Q956" s="5"/>
      <c r="R956" s="5"/>
      <c r="S956" s="5"/>
      <c r="T956" s="5"/>
      <c r="U956" s="5"/>
      <c r="V956" s="5"/>
      <c r="W956" s="5"/>
    </row>
    <row r="957" spans="1:23" x14ac:dyDescent="0.2">
      <c r="A957" s="5">
        <v>50</v>
      </c>
      <c r="B957" s="5">
        <v>0</v>
      </c>
      <c r="C957" s="5">
        <v>0</v>
      </c>
      <c r="D957" s="5">
        <v>1</v>
      </c>
      <c r="E957" s="5">
        <v>214</v>
      </c>
      <c r="F957" s="5">
        <f>ROUND(Source!AS940,O957)</f>
        <v>515337.35</v>
      </c>
      <c r="G957" s="5" t="s">
        <v>288</v>
      </c>
      <c r="H957" s="5" t="s">
        <v>289</v>
      </c>
      <c r="I957" s="5"/>
      <c r="J957" s="5"/>
      <c r="K957" s="5">
        <v>214</v>
      </c>
      <c r="L957" s="5">
        <v>16</v>
      </c>
      <c r="M957" s="5">
        <v>3</v>
      </c>
      <c r="N957" s="5" t="s">
        <v>6</v>
      </c>
      <c r="O957" s="5">
        <v>2</v>
      </c>
      <c r="P957" s="5">
        <f>ROUND(Source!EK940,O957)</f>
        <v>515337.35</v>
      </c>
      <c r="Q957" s="5"/>
      <c r="R957" s="5"/>
      <c r="S957" s="5"/>
      <c r="T957" s="5"/>
      <c r="U957" s="5"/>
      <c r="V957" s="5"/>
      <c r="W957" s="5"/>
    </row>
    <row r="958" spans="1:23" x14ac:dyDescent="0.2">
      <c r="A958" s="5">
        <v>50</v>
      </c>
      <c r="B958" s="5">
        <v>0</v>
      </c>
      <c r="C958" s="5">
        <v>0</v>
      </c>
      <c r="D958" s="5">
        <v>1</v>
      </c>
      <c r="E958" s="5">
        <v>215</v>
      </c>
      <c r="F958" s="5">
        <f>ROUND(Source!AT940,O958)</f>
        <v>23773.279999999999</v>
      </c>
      <c r="G958" s="5" t="s">
        <v>290</v>
      </c>
      <c r="H958" s="5" t="s">
        <v>291</v>
      </c>
      <c r="I958" s="5"/>
      <c r="J958" s="5"/>
      <c r="K958" s="5">
        <v>215</v>
      </c>
      <c r="L958" s="5">
        <v>17</v>
      </c>
      <c r="M958" s="5">
        <v>3</v>
      </c>
      <c r="N958" s="5" t="s">
        <v>6</v>
      </c>
      <c r="O958" s="5">
        <v>2</v>
      </c>
      <c r="P958" s="5">
        <f>ROUND(Source!EL940,O958)</f>
        <v>23773.279999999999</v>
      </c>
      <c r="Q958" s="5"/>
      <c r="R958" s="5"/>
      <c r="S958" s="5"/>
      <c r="T958" s="5"/>
      <c r="U958" s="5"/>
      <c r="V958" s="5"/>
      <c r="W958" s="5"/>
    </row>
    <row r="959" spans="1:23" x14ac:dyDescent="0.2">
      <c r="A959" s="5">
        <v>50</v>
      </c>
      <c r="B959" s="5">
        <v>0</v>
      </c>
      <c r="C959" s="5">
        <v>0</v>
      </c>
      <c r="D959" s="5">
        <v>1</v>
      </c>
      <c r="E959" s="5">
        <v>217</v>
      </c>
      <c r="F959" s="5">
        <f>ROUND(Source!AU940,O959)</f>
        <v>327.27</v>
      </c>
      <c r="G959" s="5" t="s">
        <v>292</v>
      </c>
      <c r="H959" s="5" t="s">
        <v>293</v>
      </c>
      <c r="I959" s="5"/>
      <c r="J959" s="5"/>
      <c r="K959" s="5">
        <v>217</v>
      </c>
      <c r="L959" s="5">
        <v>18</v>
      </c>
      <c r="M959" s="5">
        <v>3</v>
      </c>
      <c r="N959" s="5" t="s">
        <v>6</v>
      </c>
      <c r="O959" s="5">
        <v>2</v>
      </c>
      <c r="P959" s="5">
        <f>ROUND(Source!EM940,O959)</f>
        <v>327.27</v>
      </c>
      <c r="Q959" s="5"/>
      <c r="R959" s="5"/>
      <c r="S959" s="5"/>
      <c r="T959" s="5"/>
      <c r="U959" s="5"/>
      <c r="V959" s="5"/>
      <c r="W959" s="5"/>
    </row>
    <row r="960" spans="1:23" x14ac:dyDescent="0.2">
      <c r="A960" s="5">
        <v>50</v>
      </c>
      <c r="B960" s="5">
        <v>0</v>
      </c>
      <c r="C960" s="5">
        <v>0</v>
      </c>
      <c r="D960" s="5">
        <v>1</v>
      </c>
      <c r="E960" s="5">
        <v>230</v>
      </c>
      <c r="F960" s="5">
        <f>ROUND(Source!BA940,O960)</f>
        <v>0</v>
      </c>
      <c r="G960" s="5" t="s">
        <v>294</v>
      </c>
      <c r="H960" s="5" t="s">
        <v>295</v>
      </c>
      <c r="I960" s="5"/>
      <c r="J960" s="5"/>
      <c r="K960" s="5">
        <v>230</v>
      </c>
      <c r="L960" s="5">
        <v>19</v>
      </c>
      <c r="M960" s="5">
        <v>3</v>
      </c>
      <c r="N960" s="5" t="s">
        <v>6</v>
      </c>
      <c r="O960" s="5">
        <v>2</v>
      </c>
      <c r="P960" s="5">
        <f>ROUND(Source!ES940,O960)</f>
        <v>0</v>
      </c>
      <c r="Q960" s="5"/>
      <c r="R960" s="5"/>
      <c r="S960" s="5"/>
      <c r="T960" s="5"/>
      <c r="U960" s="5"/>
      <c r="V960" s="5"/>
      <c r="W960" s="5"/>
    </row>
    <row r="961" spans="1:23" x14ac:dyDescent="0.2">
      <c r="A961" s="5">
        <v>50</v>
      </c>
      <c r="B961" s="5">
        <v>0</v>
      </c>
      <c r="C961" s="5">
        <v>0</v>
      </c>
      <c r="D961" s="5">
        <v>1</v>
      </c>
      <c r="E961" s="5">
        <v>206</v>
      </c>
      <c r="F961" s="5">
        <f>ROUND(Source!T940,O961)</f>
        <v>0</v>
      </c>
      <c r="G961" s="5" t="s">
        <v>296</v>
      </c>
      <c r="H961" s="5" t="s">
        <v>297</v>
      </c>
      <c r="I961" s="5"/>
      <c r="J961" s="5"/>
      <c r="K961" s="5">
        <v>206</v>
      </c>
      <c r="L961" s="5">
        <v>20</v>
      </c>
      <c r="M961" s="5">
        <v>3</v>
      </c>
      <c r="N961" s="5" t="s">
        <v>6</v>
      </c>
      <c r="O961" s="5">
        <v>2</v>
      </c>
      <c r="P961" s="5">
        <f>ROUND(Source!DL940,O961)</f>
        <v>0</v>
      </c>
      <c r="Q961" s="5"/>
      <c r="R961" s="5"/>
      <c r="S961" s="5"/>
      <c r="T961" s="5"/>
      <c r="U961" s="5"/>
      <c r="V961" s="5"/>
      <c r="W961" s="5"/>
    </row>
    <row r="962" spans="1:23" x14ac:dyDescent="0.2">
      <c r="A962" s="5">
        <v>50</v>
      </c>
      <c r="B962" s="5">
        <v>0</v>
      </c>
      <c r="C962" s="5">
        <v>0</v>
      </c>
      <c r="D962" s="5">
        <v>1</v>
      </c>
      <c r="E962" s="5">
        <v>207</v>
      </c>
      <c r="F962" s="5">
        <f>ROUND(Source!U940,O962)</f>
        <v>5815.58</v>
      </c>
      <c r="G962" s="5" t="s">
        <v>298</v>
      </c>
      <c r="H962" s="5" t="s">
        <v>299</v>
      </c>
      <c r="I962" s="5"/>
      <c r="J962" s="5"/>
      <c r="K962" s="5">
        <v>207</v>
      </c>
      <c r="L962" s="5">
        <v>21</v>
      </c>
      <c r="M962" s="5">
        <v>3</v>
      </c>
      <c r="N962" s="5" t="s">
        <v>6</v>
      </c>
      <c r="O962" s="5">
        <v>2</v>
      </c>
      <c r="P962" s="5">
        <f>ROUND(Source!DM940,O962)</f>
        <v>5815.58</v>
      </c>
      <c r="Q962" s="5"/>
      <c r="R962" s="5"/>
      <c r="S962" s="5"/>
      <c r="T962" s="5"/>
      <c r="U962" s="5"/>
      <c r="V962" s="5"/>
      <c r="W962" s="5"/>
    </row>
    <row r="963" spans="1:23" x14ac:dyDescent="0.2">
      <c r="A963" s="5">
        <v>50</v>
      </c>
      <c r="B963" s="5">
        <v>0</v>
      </c>
      <c r="C963" s="5">
        <v>0</v>
      </c>
      <c r="D963" s="5">
        <v>1</v>
      </c>
      <c r="E963" s="5">
        <v>208</v>
      </c>
      <c r="F963" s="5">
        <f>ROUND(Source!V940,O963)</f>
        <v>125.81</v>
      </c>
      <c r="G963" s="5" t="s">
        <v>300</v>
      </c>
      <c r="H963" s="5" t="s">
        <v>301</v>
      </c>
      <c r="I963" s="5"/>
      <c r="J963" s="5"/>
      <c r="K963" s="5">
        <v>208</v>
      </c>
      <c r="L963" s="5">
        <v>22</v>
      </c>
      <c r="M963" s="5">
        <v>3</v>
      </c>
      <c r="N963" s="5" t="s">
        <v>6</v>
      </c>
      <c r="O963" s="5">
        <v>2</v>
      </c>
      <c r="P963" s="5">
        <f>ROUND(Source!DN940,O963)</f>
        <v>125.81</v>
      </c>
      <c r="Q963" s="5"/>
      <c r="R963" s="5"/>
      <c r="S963" s="5"/>
      <c r="T963" s="5"/>
      <c r="U963" s="5"/>
      <c r="V963" s="5"/>
      <c r="W963" s="5"/>
    </row>
    <row r="964" spans="1:23" x14ac:dyDescent="0.2">
      <c r="A964" s="5">
        <v>50</v>
      </c>
      <c r="B964" s="5">
        <v>0</v>
      </c>
      <c r="C964" s="5">
        <v>0</v>
      </c>
      <c r="D964" s="5">
        <v>1</v>
      </c>
      <c r="E964" s="5">
        <v>209</v>
      </c>
      <c r="F964" s="5">
        <f>ROUND(Source!W940,O964)</f>
        <v>0</v>
      </c>
      <c r="G964" s="5" t="s">
        <v>302</v>
      </c>
      <c r="H964" s="5" t="s">
        <v>303</v>
      </c>
      <c r="I964" s="5"/>
      <c r="J964" s="5"/>
      <c r="K964" s="5">
        <v>209</v>
      </c>
      <c r="L964" s="5">
        <v>23</v>
      </c>
      <c r="M964" s="5">
        <v>3</v>
      </c>
      <c r="N964" s="5" t="s">
        <v>6</v>
      </c>
      <c r="O964" s="5">
        <v>2</v>
      </c>
      <c r="P964" s="5">
        <f>ROUND(Source!DO940,O964)</f>
        <v>0</v>
      </c>
      <c r="Q964" s="5"/>
      <c r="R964" s="5"/>
      <c r="S964" s="5"/>
      <c r="T964" s="5"/>
      <c r="U964" s="5"/>
      <c r="V964" s="5"/>
      <c r="W964" s="5"/>
    </row>
    <row r="965" spans="1:23" x14ac:dyDescent="0.2">
      <c r="A965" s="5">
        <v>50</v>
      </c>
      <c r="B965" s="5">
        <v>0</v>
      </c>
      <c r="C965" s="5">
        <v>0</v>
      </c>
      <c r="D965" s="5">
        <v>1</v>
      </c>
      <c r="E965" s="5">
        <v>210</v>
      </c>
      <c r="F965" s="5">
        <f>ROUND(Source!X940,O965)</f>
        <v>54504.14</v>
      </c>
      <c r="G965" s="5" t="s">
        <v>304</v>
      </c>
      <c r="H965" s="5" t="s">
        <v>305</v>
      </c>
      <c r="I965" s="5"/>
      <c r="J965" s="5"/>
      <c r="K965" s="5">
        <v>210</v>
      </c>
      <c r="L965" s="5">
        <v>24</v>
      </c>
      <c r="M965" s="5">
        <v>3</v>
      </c>
      <c r="N965" s="5" t="s">
        <v>6</v>
      </c>
      <c r="O965" s="5">
        <v>2</v>
      </c>
      <c r="P965" s="5">
        <f>ROUND(Source!DP940,O965)</f>
        <v>54504.14</v>
      </c>
      <c r="Q965" s="5"/>
      <c r="R965" s="5"/>
      <c r="S965" s="5"/>
      <c r="T965" s="5"/>
      <c r="U965" s="5"/>
      <c r="V965" s="5"/>
      <c r="W965" s="5"/>
    </row>
    <row r="966" spans="1:23" x14ac:dyDescent="0.2">
      <c r="A966" s="5">
        <v>50</v>
      </c>
      <c r="B966" s="5">
        <v>0</v>
      </c>
      <c r="C966" s="5">
        <v>0</v>
      </c>
      <c r="D966" s="5">
        <v>1</v>
      </c>
      <c r="E966" s="5">
        <v>211</v>
      </c>
      <c r="F966" s="5">
        <f>ROUND(Source!Y940,O966)</f>
        <v>33417.69</v>
      </c>
      <c r="G966" s="5" t="s">
        <v>306</v>
      </c>
      <c r="H966" s="5" t="s">
        <v>307</v>
      </c>
      <c r="I966" s="5"/>
      <c r="J966" s="5"/>
      <c r="K966" s="5">
        <v>211</v>
      </c>
      <c r="L966" s="5">
        <v>25</v>
      </c>
      <c r="M966" s="5">
        <v>3</v>
      </c>
      <c r="N966" s="5" t="s">
        <v>6</v>
      </c>
      <c r="O966" s="5">
        <v>2</v>
      </c>
      <c r="P966" s="5">
        <f>ROUND(Source!DQ940,O966)</f>
        <v>33417.69</v>
      </c>
      <c r="Q966" s="5"/>
      <c r="R966" s="5"/>
      <c r="S966" s="5"/>
      <c r="T966" s="5"/>
      <c r="U966" s="5"/>
      <c r="V966" s="5"/>
      <c r="W966" s="5"/>
    </row>
    <row r="967" spans="1:23" x14ac:dyDescent="0.2">
      <c r="A967" s="5">
        <v>50</v>
      </c>
      <c r="B967" s="5">
        <v>0</v>
      </c>
      <c r="C967" s="5">
        <v>0</v>
      </c>
      <c r="D967" s="5">
        <v>1</v>
      </c>
      <c r="E967" s="5">
        <v>224</v>
      </c>
      <c r="F967" s="5">
        <f>ROUND(Source!AR940,O967)</f>
        <v>539437.9</v>
      </c>
      <c r="G967" s="5" t="s">
        <v>308</v>
      </c>
      <c r="H967" s="5" t="s">
        <v>309</v>
      </c>
      <c r="I967" s="5"/>
      <c r="J967" s="5"/>
      <c r="K967" s="5">
        <v>224</v>
      </c>
      <c r="L967" s="5">
        <v>26</v>
      </c>
      <c r="M967" s="5">
        <v>3</v>
      </c>
      <c r="N967" s="5" t="s">
        <v>6</v>
      </c>
      <c r="O967" s="5">
        <v>2</v>
      </c>
      <c r="P967" s="5">
        <f>ROUND(Source!EJ940,O967)</f>
        <v>539437.9</v>
      </c>
      <c r="Q967" s="5"/>
      <c r="R967" s="5"/>
      <c r="S967" s="5"/>
      <c r="T967" s="5"/>
      <c r="U967" s="5"/>
      <c r="V967" s="5"/>
      <c r="W967" s="5"/>
    </row>
    <row r="968" spans="1:23" x14ac:dyDescent="0.2">
      <c r="A968" s="5">
        <v>50</v>
      </c>
      <c r="B968" s="5">
        <v>1</v>
      </c>
      <c r="C968" s="5">
        <v>0</v>
      </c>
      <c r="D968" s="5">
        <v>2</v>
      </c>
      <c r="E968" s="5">
        <v>0</v>
      </c>
      <c r="F968" s="5">
        <f>ROUND(F164+F240+F390+F612+F758+F862+F906,O968)</f>
        <v>3526561.47</v>
      </c>
      <c r="G968" s="5" t="s">
        <v>310</v>
      </c>
      <c r="H968" s="5" t="s">
        <v>309</v>
      </c>
      <c r="I968" s="5"/>
      <c r="J968" s="5"/>
      <c r="K968" s="5">
        <v>212</v>
      </c>
      <c r="L968" s="5">
        <v>27</v>
      </c>
      <c r="M968" s="5">
        <v>0</v>
      </c>
      <c r="N968" s="5" t="s">
        <v>6</v>
      </c>
      <c r="O968" s="5">
        <v>2</v>
      </c>
      <c r="P968" s="5">
        <f>ROUND(P164+P240+P390+P612+P758+P862+P906,O968)</f>
        <v>3526561.47</v>
      </c>
      <c r="Q968" s="5"/>
      <c r="R968" s="5"/>
      <c r="S968" s="5"/>
      <c r="T968" s="5"/>
      <c r="U968" s="5"/>
      <c r="V968" s="5"/>
      <c r="W968" s="5"/>
    </row>
    <row r="969" spans="1:23" x14ac:dyDescent="0.2">
      <c r="A969" s="5">
        <v>50</v>
      </c>
      <c r="B969" s="5">
        <v>1</v>
      </c>
      <c r="C969" s="5">
        <v>0</v>
      </c>
      <c r="D969" s="5">
        <v>2</v>
      </c>
      <c r="E969" s="5">
        <v>0</v>
      </c>
      <c r="F969" s="5">
        <f>ROUND(F968*18/100,O969)</f>
        <v>634781.06000000006</v>
      </c>
      <c r="G969" s="5" t="s">
        <v>883</v>
      </c>
      <c r="H969" s="5" t="s">
        <v>884</v>
      </c>
      <c r="I969" s="5"/>
      <c r="J969" s="5"/>
      <c r="K969" s="5">
        <v>212</v>
      </c>
      <c r="L969" s="5">
        <v>28</v>
      </c>
      <c r="M969" s="5">
        <v>0</v>
      </c>
      <c r="N969" s="5" t="s">
        <v>6</v>
      </c>
      <c r="O969" s="5">
        <v>2</v>
      </c>
      <c r="P969" s="5">
        <f>ROUND(P968*18/100,O969)</f>
        <v>634781.06000000006</v>
      </c>
      <c r="Q969" s="5"/>
      <c r="R969" s="5"/>
      <c r="S969" s="5"/>
      <c r="T969" s="5"/>
      <c r="U969" s="5"/>
      <c r="V969" s="5"/>
      <c r="W969" s="5"/>
    </row>
    <row r="970" spans="1:23" x14ac:dyDescent="0.2">
      <c r="A970" s="5">
        <v>50</v>
      </c>
      <c r="B970" s="5">
        <v>1</v>
      </c>
      <c r="C970" s="5">
        <v>0</v>
      </c>
      <c r="D970" s="5">
        <v>2</v>
      </c>
      <c r="E970" s="5">
        <v>213</v>
      </c>
      <c r="F970" s="5">
        <f>ROUND(F968+F969,O970)</f>
        <v>4161342.53</v>
      </c>
      <c r="G970" s="5" t="s">
        <v>885</v>
      </c>
      <c r="H970" s="5" t="s">
        <v>886</v>
      </c>
      <c r="I970" s="5"/>
      <c r="J970" s="5"/>
      <c r="K970" s="5">
        <v>212</v>
      </c>
      <c r="L970" s="5">
        <v>29</v>
      </c>
      <c r="M970" s="5">
        <v>0</v>
      </c>
      <c r="N970" s="5" t="s">
        <v>6</v>
      </c>
      <c r="O970" s="5">
        <v>2</v>
      </c>
      <c r="P970" s="5">
        <f>ROUND(P968+P969,O970)</f>
        <v>4161342.53</v>
      </c>
      <c r="Q970" s="5"/>
      <c r="R970" s="5"/>
      <c r="S970" s="5"/>
      <c r="T970" s="5"/>
      <c r="U970" s="5"/>
      <c r="V970" s="5"/>
      <c r="W970" s="5"/>
    </row>
    <row r="973" spans="1:23" x14ac:dyDescent="0.2">
      <c r="A973">
        <v>70</v>
      </c>
      <c r="B973">
        <v>1</v>
      </c>
      <c r="D973">
        <v>1</v>
      </c>
      <c r="E973" t="s">
        <v>887</v>
      </c>
      <c r="F973" t="s">
        <v>888</v>
      </c>
      <c r="G973">
        <v>0</v>
      </c>
      <c r="H973">
        <v>0</v>
      </c>
      <c r="I973" t="s">
        <v>6</v>
      </c>
      <c r="J973">
        <v>1</v>
      </c>
      <c r="K973">
        <v>0</v>
      </c>
      <c r="L973" t="s">
        <v>6</v>
      </c>
      <c r="M973" t="s">
        <v>6</v>
      </c>
      <c r="N973">
        <v>0</v>
      </c>
      <c r="O973">
        <v>0</v>
      </c>
    </row>
    <row r="974" spans="1:23" x14ac:dyDescent="0.2">
      <c r="A974">
        <v>70</v>
      </c>
      <c r="B974">
        <v>1</v>
      </c>
      <c r="D974">
        <v>2</v>
      </c>
      <c r="E974" t="s">
        <v>889</v>
      </c>
      <c r="F974" t="s">
        <v>890</v>
      </c>
      <c r="G974">
        <v>1</v>
      </c>
      <c r="H974">
        <v>0</v>
      </c>
      <c r="I974" t="s">
        <v>6</v>
      </c>
      <c r="J974">
        <v>1</v>
      </c>
      <c r="K974">
        <v>0</v>
      </c>
      <c r="L974" t="s">
        <v>6</v>
      </c>
      <c r="M974" t="s">
        <v>6</v>
      </c>
      <c r="N974">
        <v>0</v>
      </c>
      <c r="O974">
        <v>1</v>
      </c>
    </row>
    <row r="975" spans="1:23" x14ac:dyDescent="0.2">
      <c r="A975">
        <v>70</v>
      </c>
      <c r="B975">
        <v>1</v>
      </c>
      <c r="D975">
        <v>3</v>
      </c>
      <c r="E975" t="s">
        <v>891</v>
      </c>
      <c r="F975" t="s">
        <v>892</v>
      </c>
      <c r="G975">
        <v>0</v>
      </c>
      <c r="H975">
        <v>0</v>
      </c>
      <c r="I975" t="s">
        <v>6</v>
      </c>
      <c r="J975">
        <v>1</v>
      </c>
      <c r="K975">
        <v>0</v>
      </c>
      <c r="L975" t="s">
        <v>6</v>
      </c>
      <c r="M975" t="s">
        <v>6</v>
      </c>
      <c r="N975">
        <v>0</v>
      </c>
      <c r="O975">
        <v>0</v>
      </c>
    </row>
    <row r="976" spans="1:23" x14ac:dyDescent="0.2">
      <c r="A976">
        <v>70</v>
      </c>
      <c r="B976">
        <v>1</v>
      </c>
      <c r="D976">
        <v>4</v>
      </c>
      <c r="E976" t="s">
        <v>893</v>
      </c>
      <c r="F976" t="s">
        <v>894</v>
      </c>
      <c r="G976">
        <v>0</v>
      </c>
      <c r="H976">
        <v>0</v>
      </c>
      <c r="I976" t="s">
        <v>895</v>
      </c>
      <c r="J976">
        <v>0</v>
      </c>
      <c r="K976">
        <v>0</v>
      </c>
      <c r="L976" t="s">
        <v>6</v>
      </c>
      <c r="M976" t="s">
        <v>6</v>
      </c>
      <c r="N976">
        <v>0</v>
      </c>
      <c r="O976">
        <v>0</v>
      </c>
    </row>
    <row r="977" spans="1:15" x14ac:dyDescent="0.2">
      <c r="A977">
        <v>70</v>
      </c>
      <c r="B977">
        <v>1</v>
      </c>
      <c r="D977">
        <v>5</v>
      </c>
      <c r="E977" t="s">
        <v>896</v>
      </c>
      <c r="F977" t="s">
        <v>897</v>
      </c>
      <c r="G977">
        <v>0</v>
      </c>
      <c r="H977">
        <v>0</v>
      </c>
      <c r="I977" t="s">
        <v>898</v>
      </c>
      <c r="J977">
        <v>0</v>
      </c>
      <c r="K977">
        <v>0</v>
      </c>
      <c r="L977" t="s">
        <v>6</v>
      </c>
      <c r="M977" t="s">
        <v>6</v>
      </c>
      <c r="N977">
        <v>0</v>
      </c>
      <c r="O977">
        <v>0</v>
      </c>
    </row>
    <row r="978" spans="1:15" x14ac:dyDescent="0.2">
      <c r="A978">
        <v>70</v>
      </c>
      <c r="B978">
        <v>1</v>
      </c>
      <c r="D978">
        <v>6</v>
      </c>
      <c r="E978" t="s">
        <v>899</v>
      </c>
      <c r="F978" t="s">
        <v>900</v>
      </c>
      <c r="G978">
        <v>0</v>
      </c>
      <c r="H978">
        <v>0</v>
      </c>
      <c r="I978" t="s">
        <v>901</v>
      </c>
      <c r="J978">
        <v>0</v>
      </c>
      <c r="K978">
        <v>0</v>
      </c>
      <c r="L978" t="s">
        <v>6</v>
      </c>
      <c r="M978" t="s">
        <v>6</v>
      </c>
      <c r="N978">
        <v>0</v>
      </c>
      <c r="O978">
        <v>0</v>
      </c>
    </row>
    <row r="979" spans="1:15" x14ac:dyDescent="0.2">
      <c r="A979">
        <v>70</v>
      </c>
      <c r="B979">
        <v>1</v>
      </c>
      <c r="D979">
        <v>7</v>
      </c>
      <c r="E979" t="s">
        <v>902</v>
      </c>
      <c r="F979" t="s">
        <v>903</v>
      </c>
      <c r="G979">
        <v>0</v>
      </c>
      <c r="H979">
        <v>0</v>
      </c>
      <c r="I979" t="s">
        <v>6</v>
      </c>
      <c r="J979">
        <v>0</v>
      </c>
      <c r="K979">
        <v>0</v>
      </c>
      <c r="L979" t="s">
        <v>6</v>
      </c>
      <c r="M979" t="s">
        <v>6</v>
      </c>
      <c r="N979">
        <v>0</v>
      </c>
      <c r="O979">
        <v>0</v>
      </c>
    </row>
    <row r="980" spans="1:15" x14ac:dyDescent="0.2">
      <c r="A980">
        <v>70</v>
      </c>
      <c r="B980">
        <v>1</v>
      </c>
      <c r="D980">
        <v>8</v>
      </c>
      <c r="E980" t="s">
        <v>904</v>
      </c>
      <c r="F980" t="s">
        <v>905</v>
      </c>
      <c r="G980">
        <v>0</v>
      </c>
      <c r="H980">
        <v>0</v>
      </c>
      <c r="I980" t="s">
        <v>906</v>
      </c>
      <c r="J980">
        <v>0</v>
      </c>
      <c r="K980">
        <v>0</v>
      </c>
      <c r="L980" t="s">
        <v>6</v>
      </c>
      <c r="M980" t="s">
        <v>6</v>
      </c>
      <c r="N980">
        <v>0</v>
      </c>
      <c r="O980">
        <v>0</v>
      </c>
    </row>
    <row r="981" spans="1:15" x14ac:dyDescent="0.2">
      <c r="A981">
        <v>70</v>
      </c>
      <c r="B981">
        <v>1</v>
      </c>
      <c r="D981">
        <v>9</v>
      </c>
      <c r="E981" t="s">
        <v>907</v>
      </c>
      <c r="F981" t="s">
        <v>908</v>
      </c>
      <c r="G981">
        <v>0</v>
      </c>
      <c r="H981">
        <v>0</v>
      </c>
      <c r="I981" t="s">
        <v>909</v>
      </c>
      <c r="J981">
        <v>0</v>
      </c>
      <c r="K981">
        <v>0</v>
      </c>
      <c r="L981" t="s">
        <v>6</v>
      </c>
      <c r="M981" t="s">
        <v>6</v>
      </c>
      <c r="N981">
        <v>0</v>
      </c>
      <c r="O981">
        <v>0</v>
      </c>
    </row>
    <row r="982" spans="1:15" x14ac:dyDescent="0.2">
      <c r="A982">
        <v>70</v>
      </c>
      <c r="B982">
        <v>1</v>
      </c>
      <c r="D982">
        <v>10</v>
      </c>
      <c r="E982" t="s">
        <v>910</v>
      </c>
      <c r="F982" t="s">
        <v>911</v>
      </c>
      <c r="G982">
        <v>0</v>
      </c>
      <c r="H982">
        <v>0</v>
      </c>
      <c r="I982" t="s">
        <v>912</v>
      </c>
      <c r="J982">
        <v>0</v>
      </c>
      <c r="K982">
        <v>0</v>
      </c>
      <c r="L982" t="s">
        <v>6</v>
      </c>
      <c r="M982" t="s">
        <v>6</v>
      </c>
      <c r="N982">
        <v>0</v>
      </c>
      <c r="O982">
        <v>0</v>
      </c>
    </row>
    <row r="983" spans="1:15" x14ac:dyDescent="0.2">
      <c r="A983">
        <v>70</v>
      </c>
      <c r="B983">
        <v>1</v>
      </c>
      <c r="D983">
        <v>11</v>
      </c>
      <c r="E983" t="s">
        <v>913</v>
      </c>
      <c r="F983" t="s">
        <v>914</v>
      </c>
      <c r="G983">
        <v>0</v>
      </c>
      <c r="H983">
        <v>0</v>
      </c>
      <c r="I983" t="s">
        <v>915</v>
      </c>
      <c r="J983">
        <v>0</v>
      </c>
      <c r="K983">
        <v>0</v>
      </c>
      <c r="L983" t="s">
        <v>6</v>
      </c>
      <c r="M983" t="s">
        <v>6</v>
      </c>
      <c r="N983">
        <v>0</v>
      </c>
      <c r="O983">
        <v>0</v>
      </c>
    </row>
    <row r="984" spans="1:15" x14ac:dyDescent="0.2">
      <c r="A984">
        <v>70</v>
      </c>
      <c r="B984">
        <v>1</v>
      </c>
      <c r="D984">
        <v>12</v>
      </c>
      <c r="E984" t="s">
        <v>916</v>
      </c>
      <c r="F984" t="s">
        <v>917</v>
      </c>
      <c r="G984">
        <v>0</v>
      </c>
      <c r="H984">
        <v>0</v>
      </c>
      <c r="I984" t="s">
        <v>6</v>
      </c>
      <c r="J984">
        <v>0</v>
      </c>
      <c r="K984">
        <v>0</v>
      </c>
      <c r="L984" t="s">
        <v>6</v>
      </c>
      <c r="M984" t="s">
        <v>6</v>
      </c>
      <c r="N984">
        <v>0</v>
      </c>
      <c r="O984">
        <v>0</v>
      </c>
    </row>
    <row r="985" spans="1:15" x14ac:dyDescent="0.2">
      <c r="A985">
        <v>70</v>
      </c>
      <c r="B985">
        <v>1</v>
      </c>
      <c r="D985">
        <v>1</v>
      </c>
      <c r="E985" t="s">
        <v>918</v>
      </c>
      <c r="F985" t="s">
        <v>919</v>
      </c>
      <c r="G985">
        <v>0.9</v>
      </c>
      <c r="H985">
        <v>1</v>
      </c>
      <c r="I985" t="s">
        <v>920</v>
      </c>
      <c r="J985">
        <v>0</v>
      </c>
      <c r="K985">
        <v>0</v>
      </c>
      <c r="L985" t="s">
        <v>6</v>
      </c>
      <c r="M985" t="s">
        <v>6</v>
      </c>
      <c r="N985">
        <v>0</v>
      </c>
      <c r="O985">
        <v>0.9</v>
      </c>
    </row>
    <row r="986" spans="1:15" x14ac:dyDescent="0.2">
      <c r="A986">
        <v>70</v>
      </c>
      <c r="B986">
        <v>1</v>
      </c>
      <c r="D986">
        <v>2</v>
      </c>
      <c r="E986" t="s">
        <v>921</v>
      </c>
      <c r="F986" t="s">
        <v>922</v>
      </c>
      <c r="G986">
        <v>0.85</v>
      </c>
      <c r="H986">
        <v>1</v>
      </c>
      <c r="I986" t="s">
        <v>923</v>
      </c>
      <c r="J986">
        <v>0</v>
      </c>
      <c r="K986">
        <v>0</v>
      </c>
      <c r="L986" t="s">
        <v>6</v>
      </c>
      <c r="M986" t="s">
        <v>6</v>
      </c>
      <c r="N986">
        <v>0</v>
      </c>
      <c r="O986">
        <v>0.85</v>
      </c>
    </row>
    <row r="987" spans="1:15" x14ac:dyDescent="0.2">
      <c r="A987">
        <v>70</v>
      </c>
      <c r="B987">
        <v>1</v>
      </c>
      <c r="D987">
        <v>3</v>
      </c>
      <c r="E987" t="s">
        <v>924</v>
      </c>
      <c r="F987" t="s">
        <v>925</v>
      </c>
      <c r="G987">
        <v>1</v>
      </c>
      <c r="H987">
        <v>0.85</v>
      </c>
      <c r="I987" t="s">
        <v>926</v>
      </c>
      <c r="J987">
        <v>0</v>
      </c>
      <c r="K987">
        <v>0</v>
      </c>
      <c r="L987" t="s">
        <v>6</v>
      </c>
      <c r="M987" t="s">
        <v>6</v>
      </c>
      <c r="N987">
        <v>0</v>
      </c>
      <c r="O987">
        <v>1</v>
      </c>
    </row>
    <row r="988" spans="1:15" x14ac:dyDescent="0.2">
      <c r="A988">
        <v>70</v>
      </c>
      <c r="B988">
        <v>1</v>
      </c>
      <c r="D988">
        <v>4</v>
      </c>
      <c r="E988" t="s">
        <v>927</v>
      </c>
      <c r="F988" t="s">
        <v>928</v>
      </c>
      <c r="G988">
        <v>1</v>
      </c>
      <c r="H988">
        <v>0</v>
      </c>
      <c r="I988" t="s">
        <v>6</v>
      </c>
      <c r="J988">
        <v>0</v>
      </c>
      <c r="K988">
        <v>0</v>
      </c>
      <c r="L988" t="s">
        <v>6</v>
      </c>
      <c r="M988" t="s">
        <v>6</v>
      </c>
      <c r="N988">
        <v>0</v>
      </c>
      <c r="O988">
        <v>1</v>
      </c>
    </row>
    <row r="989" spans="1:15" x14ac:dyDescent="0.2">
      <c r="A989">
        <v>70</v>
      </c>
      <c r="B989">
        <v>1</v>
      </c>
      <c r="D989">
        <v>5</v>
      </c>
      <c r="E989" t="s">
        <v>929</v>
      </c>
      <c r="F989" t="s">
        <v>930</v>
      </c>
      <c r="G989">
        <v>1</v>
      </c>
      <c r="H989">
        <v>0.8</v>
      </c>
      <c r="I989" t="s">
        <v>931</v>
      </c>
      <c r="J989">
        <v>0</v>
      </c>
      <c r="K989">
        <v>0</v>
      </c>
      <c r="L989" t="s">
        <v>6</v>
      </c>
      <c r="M989" t="s">
        <v>6</v>
      </c>
      <c r="N989">
        <v>0</v>
      </c>
      <c r="O989">
        <v>1</v>
      </c>
    </row>
    <row r="990" spans="1:15" x14ac:dyDescent="0.2">
      <c r="A990">
        <v>70</v>
      </c>
      <c r="B990">
        <v>1</v>
      </c>
      <c r="D990">
        <v>6</v>
      </c>
      <c r="E990" t="s">
        <v>932</v>
      </c>
      <c r="F990" t="s">
        <v>933</v>
      </c>
      <c r="G990">
        <v>1</v>
      </c>
      <c r="H990">
        <v>0</v>
      </c>
      <c r="I990" t="s">
        <v>6</v>
      </c>
      <c r="J990">
        <v>0</v>
      </c>
      <c r="K990">
        <v>0</v>
      </c>
      <c r="L990" t="s">
        <v>6</v>
      </c>
      <c r="M990" t="s">
        <v>6</v>
      </c>
      <c r="N990">
        <v>0</v>
      </c>
      <c r="O990">
        <v>1</v>
      </c>
    </row>
    <row r="991" spans="1:15" x14ac:dyDescent="0.2">
      <c r="A991">
        <v>70</v>
      </c>
      <c r="B991">
        <v>1</v>
      </c>
      <c r="D991">
        <v>7</v>
      </c>
      <c r="E991" t="s">
        <v>934</v>
      </c>
      <c r="F991" t="s">
        <v>935</v>
      </c>
      <c r="G991">
        <v>1</v>
      </c>
      <c r="H991">
        <v>0</v>
      </c>
      <c r="I991" t="s">
        <v>6</v>
      </c>
      <c r="J991">
        <v>0</v>
      </c>
      <c r="K991">
        <v>0</v>
      </c>
      <c r="L991" t="s">
        <v>6</v>
      </c>
      <c r="M991" t="s">
        <v>6</v>
      </c>
      <c r="N991">
        <v>0</v>
      </c>
      <c r="O991">
        <v>1</v>
      </c>
    </row>
    <row r="992" spans="1:15" x14ac:dyDescent="0.2">
      <c r="A992">
        <v>70</v>
      </c>
      <c r="B992">
        <v>1</v>
      </c>
      <c r="D992">
        <v>8</v>
      </c>
      <c r="E992" t="s">
        <v>936</v>
      </c>
      <c r="F992" t="s">
        <v>937</v>
      </c>
      <c r="G992">
        <v>0.7</v>
      </c>
      <c r="H992">
        <v>0</v>
      </c>
      <c r="I992" t="s">
        <v>6</v>
      </c>
      <c r="J992">
        <v>0</v>
      </c>
      <c r="K992">
        <v>0</v>
      </c>
      <c r="L992" t="s">
        <v>6</v>
      </c>
      <c r="M992" t="s">
        <v>6</v>
      </c>
      <c r="N992">
        <v>0</v>
      </c>
      <c r="O992">
        <v>0.7</v>
      </c>
    </row>
    <row r="993" spans="1:15" x14ac:dyDescent="0.2">
      <c r="A993">
        <v>70</v>
      </c>
      <c r="B993">
        <v>1</v>
      </c>
      <c r="D993">
        <v>9</v>
      </c>
      <c r="E993" t="s">
        <v>938</v>
      </c>
      <c r="F993" t="s">
        <v>939</v>
      </c>
      <c r="G993">
        <v>0.9</v>
      </c>
      <c r="H993">
        <v>0</v>
      </c>
      <c r="I993" t="s">
        <v>6</v>
      </c>
      <c r="J993">
        <v>0</v>
      </c>
      <c r="K993">
        <v>0</v>
      </c>
      <c r="L993" t="s">
        <v>6</v>
      </c>
      <c r="M993" t="s">
        <v>6</v>
      </c>
      <c r="N993">
        <v>0</v>
      </c>
      <c r="O993">
        <v>0.9</v>
      </c>
    </row>
    <row r="994" spans="1:15" x14ac:dyDescent="0.2">
      <c r="A994">
        <v>70</v>
      </c>
      <c r="B994">
        <v>1</v>
      </c>
      <c r="D994">
        <v>10</v>
      </c>
      <c r="E994" t="s">
        <v>940</v>
      </c>
      <c r="F994" t="s">
        <v>941</v>
      </c>
      <c r="G994">
        <v>0.6</v>
      </c>
      <c r="H994">
        <v>0</v>
      </c>
      <c r="I994" t="s">
        <v>6</v>
      </c>
      <c r="J994">
        <v>0</v>
      </c>
      <c r="K994">
        <v>0</v>
      </c>
      <c r="L994" t="s">
        <v>6</v>
      </c>
      <c r="M994" t="s">
        <v>6</v>
      </c>
      <c r="N994">
        <v>0</v>
      </c>
      <c r="O994">
        <v>0.6</v>
      </c>
    </row>
    <row r="995" spans="1:15" x14ac:dyDescent="0.2">
      <c r="A995">
        <v>70</v>
      </c>
      <c r="B995">
        <v>1</v>
      </c>
      <c r="D995">
        <v>11</v>
      </c>
      <c r="E995" t="s">
        <v>942</v>
      </c>
      <c r="F995" t="s">
        <v>943</v>
      </c>
      <c r="G995">
        <v>1.2</v>
      </c>
      <c r="H995">
        <v>0</v>
      </c>
      <c r="I995" t="s">
        <v>6</v>
      </c>
      <c r="J995">
        <v>0</v>
      </c>
      <c r="K995">
        <v>0</v>
      </c>
      <c r="L995" t="s">
        <v>6</v>
      </c>
      <c r="M995" t="s">
        <v>6</v>
      </c>
      <c r="N995">
        <v>0</v>
      </c>
      <c r="O995">
        <v>1.2</v>
      </c>
    </row>
    <row r="996" spans="1:15" x14ac:dyDescent="0.2">
      <c r="A996">
        <v>70</v>
      </c>
      <c r="B996">
        <v>1</v>
      </c>
      <c r="D996">
        <v>12</v>
      </c>
      <c r="E996" t="s">
        <v>944</v>
      </c>
      <c r="F996" t="s">
        <v>945</v>
      </c>
      <c r="G996">
        <v>0</v>
      </c>
      <c r="H996">
        <v>0</v>
      </c>
      <c r="I996" t="s">
        <v>6</v>
      </c>
      <c r="J996">
        <v>0</v>
      </c>
      <c r="K996">
        <v>0</v>
      </c>
      <c r="L996" t="s">
        <v>6</v>
      </c>
      <c r="M996" t="s">
        <v>6</v>
      </c>
      <c r="N996">
        <v>0</v>
      </c>
      <c r="O996">
        <v>0</v>
      </c>
    </row>
    <row r="997" spans="1:15" x14ac:dyDescent="0.2">
      <c r="A997">
        <v>70</v>
      </c>
      <c r="B997">
        <v>1</v>
      </c>
      <c r="D997">
        <v>13</v>
      </c>
      <c r="E997" t="s">
        <v>946</v>
      </c>
      <c r="F997" t="s">
        <v>947</v>
      </c>
      <c r="G997">
        <v>1</v>
      </c>
      <c r="H997">
        <v>0</v>
      </c>
      <c r="I997" t="s">
        <v>6</v>
      </c>
      <c r="J997">
        <v>0</v>
      </c>
      <c r="K997">
        <v>0</v>
      </c>
      <c r="L997" t="s">
        <v>6</v>
      </c>
      <c r="M997" t="s">
        <v>6</v>
      </c>
      <c r="N997">
        <v>0</v>
      </c>
      <c r="O997">
        <v>1</v>
      </c>
    </row>
    <row r="999" spans="1:15" x14ac:dyDescent="0.2">
      <c r="A999">
        <v>-1</v>
      </c>
    </row>
    <row r="1001" spans="1:15" x14ac:dyDescent="0.2">
      <c r="A1001" s="4">
        <v>75</v>
      </c>
      <c r="B1001" s="4" t="s">
        <v>948</v>
      </c>
      <c r="C1001" s="4">
        <v>2000</v>
      </c>
      <c r="D1001" s="4">
        <v>0</v>
      </c>
      <c r="E1001" s="4">
        <v>1</v>
      </c>
      <c r="F1001" s="4"/>
      <c r="G1001" s="4">
        <v>0</v>
      </c>
      <c r="H1001" s="4">
        <v>1</v>
      </c>
      <c r="I1001" s="4">
        <v>0</v>
      </c>
      <c r="J1001" s="4">
        <v>1</v>
      </c>
      <c r="K1001" s="4">
        <v>0</v>
      </c>
      <c r="L1001" s="4">
        <v>0</v>
      </c>
      <c r="M1001" s="4">
        <v>0</v>
      </c>
      <c r="N1001" s="4">
        <v>27721505</v>
      </c>
      <c r="O1001" s="4">
        <v>1</v>
      </c>
    </row>
    <row r="1002" spans="1:15" x14ac:dyDescent="0.2">
      <c r="A1002" s="4">
        <v>75</v>
      </c>
      <c r="B1002" s="4" t="s">
        <v>949</v>
      </c>
      <c r="C1002" s="4">
        <v>2000</v>
      </c>
      <c r="D1002" s="4">
        <v>0</v>
      </c>
      <c r="E1002" s="4">
        <v>1</v>
      </c>
      <c r="F1002" s="4"/>
      <c r="G1002" s="4">
        <v>0</v>
      </c>
      <c r="H1002" s="4">
        <v>1</v>
      </c>
      <c r="I1002" s="4">
        <v>0</v>
      </c>
      <c r="J1002" s="4">
        <v>1</v>
      </c>
      <c r="K1002" s="4">
        <v>0</v>
      </c>
      <c r="L1002" s="4">
        <v>0</v>
      </c>
      <c r="M1002" s="4">
        <v>1</v>
      </c>
      <c r="N1002" s="4">
        <v>27721504</v>
      </c>
      <c r="O1002" s="4">
        <v>2</v>
      </c>
    </row>
    <row r="1006" spans="1:15" x14ac:dyDescent="0.2">
      <c r="A1006">
        <v>65</v>
      </c>
      <c r="C1006">
        <v>1</v>
      </c>
      <c r="D1006">
        <v>0</v>
      </c>
      <c r="E100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950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27721505</v>
      </c>
      <c r="E14" s="1">
        <v>27721504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(Source!F925)/1000</f>
        <v>515.33735000000001</v>
      </c>
      <c r="F16" s="7">
        <f>(Source!F926)/1000</f>
        <v>23.77328</v>
      </c>
      <c r="G16" s="7">
        <f>(Source!F917)/1000</f>
        <v>0</v>
      </c>
      <c r="H16" s="7">
        <f>(Source!F927)/1000+(Source!F928)/1000</f>
        <v>0.32727000000000001</v>
      </c>
      <c r="I16" s="7">
        <f>E16+F16+G16+H16</f>
        <v>539.43790000000001</v>
      </c>
      <c r="J16" s="7">
        <f>(Source!F923)/1000</f>
        <v>52.515410000000003</v>
      </c>
      <c r="T16" s="8">
        <f>(Source!P925)/1000</f>
        <v>515.33735000000001</v>
      </c>
      <c r="U16" s="8">
        <f>(Source!P926)/1000</f>
        <v>23.77328</v>
      </c>
      <c r="V16" s="8">
        <f>(Source!P917)/1000</f>
        <v>0</v>
      </c>
      <c r="W16" s="8">
        <f>(Source!P927)/1000+(Source!P928)/1000</f>
        <v>0.32727000000000001</v>
      </c>
      <c r="X16" s="8">
        <f>T16+U16+V16+W16</f>
        <v>539.43790000000001</v>
      </c>
      <c r="Y16" s="8">
        <f>(Source!P923)/1000</f>
        <v>52.515410000000003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451516.07</v>
      </c>
      <c r="AU16" s="7">
        <v>389079.28</v>
      </c>
      <c r="AV16" s="7">
        <v>0</v>
      </c>
      <c r="AW16" s="7">
        <v>0</v>
      </c>
      <c r="AX16" s="7">
        <v>0</v>
      </c>
      <c r="AY16" s="7">
        <v>9921.3799999999992</v>
      </c>
      <c r="AZ16" s="7">
        <v>1540.04</v>
      </c>
      <c r="BA16" s="7">
        <v>52515.41</v>
      </c>
      <c r="BB16" s="7">
        <v>515337.35</v>
      </c>
      <c r="BC16" s="7">
        <v>23773.279999999999</v>
      </c>
      <c r="BD16" s="7">
        <v>327.27</v>
      </c>
      <c r="BE16" s="7">
        <v>0</v>
      </c>
      <c r="BF16" s="7">
        <v>5815.58</v>
      </c>
      <c r="BG16" s="7">
        <v>125.81</v>
      </c>
      <c r="BH16" s="7">
        <v>0</v>
      </c>
      <c r="BI16" s="7">
        <v>54504.14</v>
      </c>
      <c r="BJ16" s="7">
        <v>33417.69</v>
      </c>
      <c r="BK16" s="7">
        <v>539437.9</v>
      </c>
      <c r="BR16" s="8">
        <v>451516.07</v>
      </c>
      <c r="BS16" s="8">
        <v>389079.28</v>
      </c>
      <c r="BT16" s="8">
        <v>0</v>
      </c>
      <c r="BU16" s="8">
        <v>0</v>
      </c>
      <c r="BV16" s="8">
        <v>0</v>
      </c>
      <c r="BW16" s="8">
        <v>9921.3799999999992</v>
      </c>
      <c r="BX16" s="8">
        <v>1540.04</v>
      </c>
      <c r="BY16" s="8">
        <v>52515.41</v>
      </c>
      <c r="BZ16" s="8">
        <v>515337.35</v>
      </c>
      <c r="CA16" s="8">
        <v>23773.279999999999</v>
      </c>
      <c r="CB16" s="8">
        <v>327.27</v>
      </c>
      <c r="CC16" s="8">
        <v>0</v>
      </c>
      <c r="CD16" s="8">
        <v>5815.58</v>
      </c>
      <c r="CE16" s="8">
        <v>125.81</v>
      </c>
      <c r="CF16" s="8">
        <v>0</v>
      </c>
      <c r="CG16" s="8">
        <v>54504.14</v>
      </c>
      <c r="CH16" s="8">
        <v>33417.69</v>
      </c>
      <c r="CI16" s="8">
        <v>539437.9</v>
      </c>
    </row>
    <row r="18" spans="1:40" x14ac:dyDescent="0.2">
      <c r="A18">
        <v>51</v>
      </c>
      <c r="E18" s="9">
        <f>SUMIF(A16:A17,3,E16:E17)</f>
        <v>515.33735000000001</v>
      </c>
      <c r="F18" s="9">
        <f>SUMIF(A16:A17,3,F16:F17)</f>
        <v>23.77328</v>
      </c>
      <c r="G18" s="9">
        <f>SUMIF(A16:A17,3,G16:G17)</f>
        <v>0</v>
      </c>
      <c r="H18" s="9">
        <f>SUMIF(A16:A17,3,H16:H17)</f>
        <v>0.32727000000000001</v>
      </c>
      <c r="I18" s="9">
        <f>SUMIF(A16:A17,3,I16:I17)</f>
        <v>539.43790000000001</v>
      </c>
      <c r="J18" s="9">
        <f>SUMIF(A16:A17,3,J16:J17)</f>
        <v>52.515410000000003</v>
      </c>
      <c r="K18" s="9"/>
      <c r="L18" s="9"/>
      <c r="M18" s="9"/>
      <c r="N18" s="9"/>
      <c r="O18" s="9"/>
      <c r="P18" s="9"/>
      <c r="Q18" s="9"/>
      <c r="R18" s="9"/>
      <c r="S18" s="9"/>
      <c r="T18" s="3">
        <f>SUMIF(A16:A17,3,T16:T17)</f>
        <v>515.33735000000001</v>
      </c>
      <c r="U18" s="3">
        <f>SUMIF(A16:A17,3,U16:U17)</f>
        <v>23.77328</v>
      </c>
      <c r="V18" s="3">
        <f>SUMIF(A16:A17,3,V16:V17)</f>
        <v>0</v>
      </c>
      <c r="W18" s="3">
        <f>SUMIF(A16:A17,3,W16:W17)</f>
        <v>0.32727000000000001</v>
      </c>
      <c r="X18" s="3">
        <f>SUMIF(A16:A17,3,X16:X17)</f>
        <v>539.43790000000001</v>
      </c>
      <c r="Y18" s="3">
        <f>SUMIF(A16:A17,3,Y16:Y17)</f>
        <v>52.515410000000003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451516.07</v>
      </c>
      <c r="G20" s="5" t="s">
        <v>258</v>
      </c>
      <c r="H20" s="5" t="s">
        <v>259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451516.07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389079.28</v>
      </c>
      <c r="G21" s="5" t="s">
        <v>260</v>
      </c>
      <c r="H21" s="5" t="s">
        <v>261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389079.28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262</v>
      </c>
      <c r="H22" s="5" t="s">
        <v>263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389079.28</v>
      </c>
      <c r="G23" s="5" t="s">
        <v>264</v>
      </c>
      <c r="H23" s="5" t="s">
        <v>265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389079.28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389079.28</v>
      </c>
      <c r="G24" s="5" t="s">
        <v>266</v>
      </c>
      <c r="H24" s="5" t="s">
        <v>267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389079.28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268</v>
      </c>
      <c r="H25" s="5" t="s">
        <v>269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389079.28</v>
      </c>
      <c r="G26" s="5" t="s">
        <v>270</v>
      </c>
      <c r="H26" s="5" t="s">
        <v>271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389079.28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272</v>
      </c>
      <c r="H27" s="5" t="s">
        <v>273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274</v>
      </c>
      <c r="H28" s="5" t="s">
        <v>275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276</v>
      </c>
      <c r="H29" s="5" t="s">
        <v>277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9921.3799999999992</v>
      </c>
      <c r="G30" s="5" t="s">
        <v>278</v>
      </c>
      <c r="H30" s="5" t="s">
        <v>279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9921.3799999999992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280</v>
      </c>
      <c r="H31" s="5" t="s">
        <v>281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1540.04</v>
      </c>
      <c r="G32" s="5" t="s">
        <v>282</v>
      </c>
      <c r="H32" s="5" t="s">
        <v>283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1540.04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52515.41</v>
      </c>
      <c r="G33" s="5" t="s">
        <v>284</v>
      </c>
      <c r="H33" s="5" t="s">
        <v>285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52515.41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286</v>
      </c>
      <c r="H34" s="5" t="s">
        <v>287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515337.35</v>
      </c>
      <c r="G35" s="5" t="s">
        <v>288</v>
      </c>
      <c r="H35" s="5" t="s">
        <v>289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515337.35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23773.279999999999</v>
      </c>
      <c r="G36" s="5" t="s">
        <v>290</v>
      </c>
      <c r="H36" s="5" t="s">
        <v>291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23773.279999999999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327.27</v>
      </c>
      <c r="G37" s="5" t="s">
        <v>292</v>
      </c>
      <c r="H37" s="5" t="s">
        <v>293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327.27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294</v>
      </c>
      <c r="H38" s="5" t="s">
        <v>295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296</v>
      </c>
      <c r="H39" s="5" t="s">
        <v>297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5815.58</v>
      </c>
      <c r="G40" s="5" t="s">
        <v>298</v>
      </c>
      <c r="H40" s="5" t="s">
        <v>299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2</v>
      </c>
      <c r="P40" s="5">
        <v>5815.58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125.81</v>
      </c>
      <c r="G41" s="5" t="s">
        <v>300</v>
      </c>
      <c r="H41" s="5" t="s">
        <v>301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2</v>
      </c>
      <c r="P41" s="5">
        <v>125.81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302</v>
      </c>
      <c r="H42" s="5" t="s">
        <v>303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54504.14</v>
      </c>
      <c r="G43" s="5" t="s">
        <v>304</v>
      </c>
      <c r="H43" s="5" t="s">
        <v>305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54504.14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33417.69</v>
      </c>
      <c r="G44" s="5" t="s">
        <v>306</v>
      </c>
      <c r="H44" s="5" t="s">
        <v>307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33417.69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539437.9</v>
      </c>
      <c r="G45" s="5" t="s">
        <v>308</v>
      </c>
      <c r="H45" s="5" t="s">
        <v>309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539437.9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3526561.47</v>
      </c>
      <c r="G46" s="5" t="s">
        <v>310</v>
      </c>
      <c r="H46" s="5" t="s">
        <v>309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3526561.47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634781.06000000006</v>
      </c>
      <c r="G47" s="5" t="s">
        <v>883</v>
      </c>
      <c r="H47" s="5" t="s">
        <v>884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634781.06000000006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4161342.53</v>
      </c>
      <c r="G48" s="5" t="s">
        <v>885</v>
      </c>
      <c r="H48" s="5" t="s">
        <v>886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4161342.53</v>
      </c>
    </row>
    <row r="50" spans="1:15" x14ac:dyDescent="0.2">
      <c r="A50">
        <v>-1</v>
      </c>
    </row>
    <row r="53" spans="1:15" x14ac:dyDescent="0.2">
      <c r="A53" s="4">
        <v>75</v>
      </c>
      <c r="B53" s="4" t="s">
        <v>948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27721505</v>
      </c>
      <c r="O53" s="4">
        <v>1</v>
      </c>
    </row>
    <row r="54" spans="1:15" x14ac:dyDescent="0.2">
      <c r="A54" s="4">
        <v>75</v>
      </c>
      <c r="B54" s="4" t="s">
        <v>949</v>
      </c>
      <c r="C54" s="4">
        <v>2000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27721504</v>
      </c>
      <c r="O54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32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27721505</v>
      </c>
      <c r="C1">
        <v>27721958</v>
      </c>
      <c r="D1">
        <v>25479393</v>
      </c>
      <c r="E1">
        <v>1</v>
      </c>
      <c r="F1">
        <v>1</v>
      </c>
      <c r="G1">
        <v>1</v>
      </c>
      <c r="H1">
        <v>1</v>
      </c>
      <c r="I1" t="s">
        <v>951</v>
      </c>
      <c r="J1" t="s">
        <v>6</v>
      </c>
      <c r="K1" t="s">
        <v>952</v>
      </c>
      <c r="L1">
        <v>1191</v>
      </c>
      <c r="N1">
        <v>1013</v>
      </c>
      <c r="O1" t="s">
        <v>953</v>
      </c>
      <c r="P1" t="s">
        <v>953</v>
      </c>
      <c r="Q1">
        <v>1</v>
      </c>
      <c r="W1">
        <v>0</v>
      </c>
      <c r="X1">
        <v>1374795120</v>
      </c>
      <c r="Y1">
        <v>587.6</v>
      </c>
      <c r="AA1">
        <v>0</v>
      </c>
      <c r="AB1">
        <v>0</v>
      </c>
      <c r="AC1">
        <v>0</v>
      </c>
      <c r="AD1">
        <v>11.45</v>
      </c>
      <c r="AE1">
        <v>0</v>
      </c>
      <c r="AF1">
        <v>0</v>
      </c>
      <c r="AG1">
        <v>0</v>
      </c>
      <c r="AH1">
        <v>11.45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734.5</v>
      </c>
      <c r="AU1" t="s">
        <v>22</v>
      </c>
      <c r="AV1">
        <v>1</v>
      </c>
      <c r="AW1">
        <v>2</v>
      </c>
      <c r="AX1">
        <v>27721970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151.18948</v>
      </c>
      <c r="CY1">
        <f>AD1</f>
        <v>11.45</v>
      </c>
      <c r="CZ1">
        <f>AH1</f>
        <v>11.45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27721505</v>
      </c>
      <c r="C2">
        <v>27721958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954</v>
      </c>
      <c r="J2" t="s">
        <v>6</v>
      </c>
      <c r="K2" t="s">
        <v>955</v>
      </c>
      <c r="L2">
        <v>1191</v>
      </c>
      <c r="N2">
        <v>1013</v>
      </c>
      <c r="O2" t="s">
        <v>953</v>
      </c>
      <c r="P2" t="s">
        <v>953</v>
      </c>
      <c r="Q2">
        <v>1</v>
      </c>
      <c r="W2">
        <v>0</v>
      </c>
      <c r="X2">
        <v>-1417349443</v>
      </c>
      <c r="Y2">
        <v>6.79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6.79</v>
      </c>
      <c r="AU2" t="s">
        <v>6</v>
      </c>
      <c r="AV2">
        <v>2</v>
      </c>
      <c r="AW2">
        <v>2</v>
      </c>
      <c r="AX2">
        <v>27721971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1.7470669999999999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27721505</v>
      </c>
      <c r="C3">
        <v>27721958</v>
      </c>
      <c r="D3">
        <v>25230445</v>
      </c>
      <c r="E3">
        <v>1</v>
      </c>
      <c r="F3">
        <v>1</v>
      </c>
      <c r="G3">
        <v>1</v>
      </c>
      <c r="H3">
        <v>2</v>
      </c>
      <c r="I3" t="s">
        <v>956</v>
      </c>
      <c r="J3" t="s">
        <v>957</v>
      </c>
      <c r="K3" t="s">
        <v>958</v>
      </c>
      <c r="L3">
        <v>1368</v>
      </c>
      <c r="N3">
        <v>1011</v>
      </c>
      <c r="O3" t="s">
        <v>959</v>
      </c>
      <c r="P3" t="s">
        <v>959</v>
      </c>
      <c r="Q3">
        <v>1</v>
      </c>
      <c r="W3">
        <v>0</v>
      </c>
      <c r="X3">
        <v>1225731627</v>
      </c>
      <c r="Y3">
        <v>0.96</v>
      </c>
      <c r="AA3">
        <v>0</v>
      </c>
      <c r="AB3">
        <v>89.99</v>
      </c>
      <c r="AC3">
        <v>10.06</v>
      </c>
      <c r="AD3">
        <v>0</v>
      </c>
      <c r="AE3">
        <v>0</v>
      </c>
      <c r="AF3">
        <v>89.99</v>
      </c>
      <c r="AG3">
        <v>10.06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1.2</v>
      </c>
      <c r="AU3" t="s">
        <v>22</v>
      </c>
      <c r="AV3">
        <v>0</v>
      </c>
      <c r="AW3">
        <v>2</v>
      </c>
      <c r="AX3">
        <v>27721972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0.24700799999999998</v>
      </c>
      <c r="CY3">
        <f>AB3</f>
        <v>89.99</v>
      </c>
      <c r="CZ3">
        <f>AF3</f>
        <v>89.99</v>
      </c>
      <c r="DA3">
        <f>AJ3</f>
        <v>1</v>
      </c>
      <c r="DB3">
        <v>0</v>
      </c>
    </row>
    <row r="4" spans="1:106" x14ac:dyDescent="0.2">
      <c r="A4">
        <f>ROW(Source!A28)</f>
        <v>28</v>
      </c>
      <c r="B4">
        <v>27721505</v>
      </c>
      <c r="C4">
        <v>27721958</v>
      </c>
      <c r="D4">
        <v>25230514</v>
      </c>
      <c r="E4">
        <v>1</v>
      </c>
      <c r="F4">
        <v>1</v>
      </c>
      <c r="G4">
        <v>1</v>
      </c>
      <c r="H4">
        <v>2</v>
      </c>
      <c r="I4" t="s">
        <v>960</v>
      </c>
      <c r="J4" t="s">
        <v>961</v>
      </c>
      <c r="K4" t="s">
        <v>962</v>
      </c>
      <c r="L4">
        <v>1368</v>
      </c>
      <c r="N4">
        <v>1011</v>
      </c>
      <c r="O4" t="s">
        <v>959</v>
      </c>
      <c r="P4" t="s">
        <v>959</v>
      </c>
      <c r="Q4">
        <v>1</v>
      </c>
      <c r="W4">
        <v>0</v>
      </c>
      <c r="X4">
        <v>1188625873</v>
      </c>
      <c r="Y4">
        <v>4.4720000000000004</v>
      </c>
      <c r="AA4">
        <v>0</v>
      </c>
      <c r="AB4">
        <v>31.26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5.59</v>
      </c>
      <c r="AU4" t="s">
        <v>22</v>
      </c>
      <c r="AV4">
        <v>0</v>
      </c>
      <c r="AW4">
        <v>2</v>
      </c>
      <c r="AX4">
        <v>27721973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1.1506456</v>
      </c>
      <c r="CY4">
        <f>AB4</f>
        <v>31.26</v>
      </c>
      <c r="CZ4">
        <f>AF4</f>
        <v>31.26</v>
      </c>
      <c r="DA4">
        <f>AJ4</f>
        <v>1</v>
      </c>
      <c r="DB4">
        <v>0</v>
      </c>
    </row>
    <row r="5" spans="1:106" x14ac:dyDescent="0.2">
      <c r="A5">
        <f>ROW(Source!A28)</f>
        <v>28</v>
      </c>
      <c r="B5">
        <v>27721505</v>
      </c>
      <c r="C5">
        <v>27721958</v>
      </c>
      <c r="D5">
        <v>25149961</v>
      </c>
      <c r="E5">
        <v>1</v>
      </c>
      <c r="F5">
        <v>1</v>
      </c>
      <c r="G5">
        <v>1</v>
      </c>
      <c r="H5">
        <v>3</v>
      </c>
      <c r="I5" t="s">
        <v>963</v>
      </c>
      <c r="J5" t="s">
        <v>964</v>
      </c>
      <c r="K5" t="s">
        <v>965</v>
      </c>
      <c r="L5">
        <v>1339</v>
      </c>
      <c r="N5">
        <v>1007</v>
      </c>
      <c r="O5" t="s">
        <v>64</v>
      </c>
      <c r="P5" t="s">
        <v>64</v>
      </c>
      <c r="Q5">
        <v>1</v>
      </c>
      <c r="W5">
        <v>0</v>
      </c>
      <c r="X5">
        <v>-1660354250</v>
      </c>
      <c r="Y5">
        <v>0</v>
      </c>
      <c r="AA5">
        <v>2.44</v>
      </c>
      <c r="AB5">
        <v>0</v>
      </c>
      <c r="AC5">
        <v>0</v>
      </c>
      <c r="AD5">
        <v>0</v>
      </c>
      <c r="AE5">
        <v>2.44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1.53</v>
      </c>
      <c r="AU5" t="s">
        <v>21</v>
      </c>
      <c r="AV5">
        <v>0</v>
      </c>
      <c r="AW5">
        <v>2</v>
      </c>
      <c r="AX5">
        <v>27721974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0</v>
      </c>
      <c r="CY5">
        <f t="shared" ref="CY5:CY11" si="0">AA5</f>
        <v>2.44</v>
      </c>
      <c r="CZ5">
        <f t="shared" ref="CZ5:CZ11" si="1">AE5</f>
        <v>2.44</v>
      </c>
      <c r="DA5">
        <f t="shared" ref="DA5:DA11" si="2">AI5</f>
        <v>1</v>
      </c>
      <c r="DB5">
        <v>0</v>
      </c>
    </row>
    <row r="6" spans="1:106" x14ac:dyDescent="0.2">
      <c r="A6">
        <f>ROW(Source!A28)</f>
        <v>28</v>
      </c>
      <c r="B6">
        <v>27721505</v>
      </c>
      <c r="C6">
        <v>27721958</v>
      </c>
      <c r="D6">
        <v>25150639</v>
      </c>
      <c r="E6">
        <v>1</v>
      </c>
      <c r="F6">
        <v>1</v>
      </c>
      <c r="G6">
        <v>1</v>
      </c>
      <c r="H6">
        <v>3</v>
      </c>
      <c r="I6" t="s">
        <v>966</v>
      </c>
      <c r="J6" t="s">
        <v>967</v>
      </c>
      <c r="K6" t="s">
        <v>968</v>
      </c>
      <c r="L6">
        <v>1346</v>
      </c>
      <c r="N6">
        <v>1009</v>
      </c>
      <c r="O6" t="s">
        <v>178</v>
      </c>
      <c r="P6" t="s">
        <v>178</v>
      </c>
      <c r="Q6">
        <v>1</v>
      </c>
      <c r="W6">
        <v>0</v>
      </c>
      <c r="X6">
        <v>382130935</v>
      </c>
      <c r="Y6">
        <v>0</v>
      </c>
      <c r="AA6">
        <v>9.0399999999999991</v>
      </c>
      <c r="AB6">
        <v>0</v>
      </c>
      <c r="AC6">
        <v>0</v>
      </c>
      <c r="AD6">
        <v>0</v>
      </c>
      <c r="AE6">
        <v>9.0399999999999991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2</v>
      </c>
      <c r="AU6" t="s">
        <v>21</v>
      </c>
      <c r="AV6">
        <v>0</v>
      </c>
      <c r="AW6">
        <v>2</v>
      </c>
      <c r="AX6">
        <v>27721975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0</v>
      </c>
      <c r="CY6">
        <f t="shared" si="0"/>
        <v>9.0399999999999991</v>
      </c>
      <c r="CZ6">
        <f t="shared" si="1"/>
        <v>9.0399999999999991</v>
      </c>
      <c r="DA6">
        <f t="shared" si="2"/>
        <v>1</v>
      </c>
      <c r="DB6">
        <v>0</v>
      </c>
    </row>
    <row r="7" spans="1:106" x14ac:dyDescent="0.2">
      <c r="A7">
        <f>ROW(Source!A28)</f>
        <v>28</v>
      </c>
      <c r="B7">
        <v>27721505</v>
      </c>
      <c r="C7">
        <v>27721958</v>
      </c>
      <c r="D7">
        <v>25153211</v>
      </c>
      <c r="E7">
        <v>1</v>
      </c>
      <c r="F7">
        <v>1</v>
      </c>
      <c r="G7">
        <v>1</v>
      </c>
      <c r="H7">
        <v>3</v>
      </c>
      <c r="I7" t="s">
        <v>969</v>
      </c>
      <c r="J7" t="s">
        <v>970</v>
      </c>
      <c r="K7" t="s">
        <v>971</v>
      </c>
      <c r="L7">
        <v>1346</v>
      </c>
      <c r="N7">
        <v>1009</v>
      </c>
      <c r="O7" t="s">
        <v>178</v>
      </c>
      <c r="P7" t="s">
        <v>178</v>
      </c>
      <c r="Q7">
        <v>1</v>
      </c>
      <c r="W7">
        <v>0</v>
      </c>
      <c r="X7">
        <v>-1110671496</v>
      </c>
      <c r="Y7">
        <v>0</v>
      </c>
      <c r="AA7">
        <v>5.71</v>
      </c>
      <c r="AB7">
        <v>0</v>
      </c>
      <c r="AC7">
        <v>0</v>
      </c>
      <c r="AD7">
        <v>0</v>
      </c>
      <c r="AE7">
        <v>5.71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10.53</v>
      </c>
      <c r="AU7" t="s">
        <v>21</v>
      </c>
      <c r="AV7">
        <v>0</v>
      </c>
      <c r="AW7">
        <v>2</v>
      </c>
      <c r="AX7">
        <v>27721976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0</v>
      </c>
      <c r="CY7">
        <f t="shared" si="0"/>
        <v>5.71</v>
      </c>
      <c r="CZ7">
        <f t="shared" si="1"/>
        <v>5.71</v>
      </c>
      <c r="DA7">
        <f t="shared" si="2"/>
        <v>1</v>
      </c>
      <c r="DB7">
        <v>0</v>
      </c>
    </row>
    <row r="8" spans="1:106" x14ac:dyDescent="0.2">
      <c r="A8">
        <f>ROW(Source!A28)</f>
        <v>28</v>
      </c>
      <c r="B8">
        <v>27721505</v>
      </c>
      <c r="C8">
        <v>27721958</v>
      </c>
      <c r="D8">
        <v>25153305</v>
      </c>
      <c r="E8">
        <v>1</v>
      </c>
      <c r="F8">
        <v>1</v>
      </c>
      <c r="G8">
        <v>1</v>
      </c>
      <c r="H8">
        <v>3</v>
      </c>
      <c r="I8" t="s">
        <v>972</v>
      </c>
      <c r="J8" t="s">
        <v>973</v>
      </c>
      <c r="K8" t="s">
        <v>974</v>
      </c>
      <c r="L8">
        <v>1346</v>
      </c>
      <c r="N8">
        <v>1009</v>
      </c>
      <c r="O8" t="s">
        <v>178</v>
      </c>
      <c r="P8" t="s">
        <v>178</v>
      </c>
      <c r="Q8">
        <v>1</v>
      </c>
      <c r="W8">
        <v>0</v>
      </c>
      <c r="X8">
        <v>-1258192866</v>
      </c>
      <c r="Y8">
        <v>0</v>
      </c>
      <c r="AA8">
        <v>14.74</v>
      </c>
      <c r="AB8">
        <v>0</v>
      </c>
      <c r="AC8">
        <v>0</v>
      </c>
      <c r="AD8">
        <v>0</v>
      </c>
      <c r="AE8">
        <v>14.74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0.06</v>
      </c>
      <c r="AU8" t="s">
        <v>21</v>
      </c>
      <c r="AV8">
        <v>0</v>
      </c>
      <c r="AW8">
        <v>2</v>
      </c>
      <c r="AX8">
        <v>27721977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Y8*Source!I28</f>
        <v>0</v>
      </c>
      <c r="CY8">
        <f t="shared" si="0"/>
        <v>14.74</v>
      </c>
      <c r="CZ8">
        <f t="shared" si="1"/>
        <v>14.74</v>
      </c>
      <c r="DA8">
        <f t="shared" si="2"/>
        <v>1</v>
      </c>
      <c r="DB8">
        <v>0</v>
      </c>
    </row>
    <row r="9" spans="1:106" x14ac:dyDescent="0.2">
      <c r="A9">
        <f>ROW(Source!A28)</f>
        <v>28</v>
      </c>
      <c r="B9">
        <v>27721505</v>
      </c>
      <c r="C9">
        <v>27721958</v>
      </c>
      <c r="D9">
        <v>25155513</v>
      </c>
      <c r="E9">
        <v>1</v>
      </c>
      <c r="F9">
        <v>1</v>
      </c>
      <c r="G9">
        <v>1</v>
      </c>
      <c r="H9">
        <v>3</v>
      </c>
      <c r="I9" t="s">
        <v>975</v>
      </c>
      <c r="J9" t="s">
        <v>976</v>
      </c>
      <c r="K9" t="s">
        <v>977</v>
      </c>
      <c r="L9">
        <v>1339</v>
      </c>
      <c r="N9">
        <v>1007</v>
      </c>
      <c r="O9" t="s">
        <v>64</v>
      </c>
      <c r="P9" t="s">
        <v>64</v>
      </c>
      <c r="Q9">
        <v>1</v>
      </c>
      <c r="W9">
        <v>0</v>
      </c>
      <c r="X9">
        <v>2085773513</v>
      </c>
      <c r="Y9">
        <v>0</v>
      </c>
      <c r="AA9">
        <v>497</v>
      </c>
      <c r="AB9">
        <v>0</v>
      </c>
      <c r="AC9">
        <v>0</v>
      </c>
      <c r="AD9">
        <v>0</v>
      </c>
      <c r="AE9">
        <v>497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3.6</v>
      </c>
      <c r="AU9" t="s">
        <v>21</v>
      </c>
      <c r="AV9">
        <v>0</v>
      </c>
      <c r="AW9">
        <v>2</v>
      </c>
      <c r="AX9">
        <v>27721978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0</v>
      </c>
      <c r="CY9">
        <f t="shared" si="0"/>
        <v>497</v>
      </c>
      <c r="CZ9">
        <f t="shared" si="1"/>
        <v>497</v>
      </c>
      <c r="DA9">
        <f t="shared" si="2"/>
        <v>1</v>
      </c>
      <c r="DB9">
        <v>0</v>
      </c>
    </row>
    <row r="10" spans="1:106" x14ac:dyDescent="0.2">
      <c r="A10">
        <f>ROW(Source!A28)</f>
        <v>28</v>
      </c>
      <c r="B10">
        <v>27721505</v>
      </c>
      <c r="C10">
        <v>27721958</v>
      </c>
      <c r="D10">
        <v>25177137</v>
      </c>
      <c r="E10">
        <v>1</v>
      </c>
      <c r="F10">
        <v>1</v>
      </c>
      <c r="G10">
        <v>1</v>
      </c>
      <c r="H10">
        <v>3</v>
      </c>
      <c r="I10" t="s">
        <v>978</v>
      </c>
      <c r="J10" t="s">
        <v>979</v>
      </c>
      <c r="K10" t="s">
        <v>980</v>
      </c>
      <c r="L10">
        <v>1348</v>
      </c>
      <c r="N10">
        <v>1009</v>
      </c>
      <c r="O10" t="s">
        <v>46</v>
      </c>
      <c r="P10" t="s">
        <v>46</v>
      </c>
      <c r="Q10">
        <v>1000</v>
      </c>
      <c r="W10">
        <v>0</v>
      </c>
      <c r="X10">
        <v>426716437</v>
      </c>
      <c r="Y10">
        <v>0</v>
      </c>
      <c r="AA10">
        <v>39700</v>
      </c>
      <c r="AB10">
        <v>0</v>
      </c>
      <c r="AC10">
        <v>0</v>
      </c>
      <c r="AD10">
        <v>0</v>
      </c>
      <c r="AE10">
        <v>39700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5.8999999999999997E-2</v>
      </c>
      <c r="AU10" t="s">
        <v>21</v>
      </c>
      <c r="AV10">
        <v>0</v>
      </c>
      <c r="AW10">
        <v>2</v>
      </c>
      <c r="AX10">
        <v>27721980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0</v>
      </c>
      <c r="CY10">
        <f t="shared" si="0"/>
        <v>39700</v>
      </c>
      <c r="CZ10">
        <f t="shared" si="1"/>
        <v>39700</v>
      </c>
      <c r="DA10">
        <f t="shared" si="2"/>
        <v>1</v>
      </c>
      <c r="DB10">
        <v>0</v>
      </c>
    </row>
    <row r="11" spans="1:106" x14ac:dyDescent="0.2">
      <c r="A11">
        <f>ROW(Source!A28)</f>
        <v>28</v>
      </c>
      <c r="B11">
        <v>27721505</v>
      </c>
      <c r="C11">
        <v>27721958</v>
      </c>
      <c r="D11">
        <v>25187051</v>
      </c>
      <c r="E11">
        <v>1</v>
      </c>
      <c r="F11">
        <v>1</v>
      </c>
      <c r="G11">
        <v>1</v>
      </c>
      <c r="H11">
        <v>3</v>
      </c>
      <c r="I11" t="s">
        <v>981</v>
      </c>
      <c r="J11" t="s">
        <v>982</v>
      </c>
      <c r="K11" t="s">
        <v>983</v>
      </c>
      <c r="L11">
        <v>1348</v>
      </c>
      <c r="N11">
        <v>1009</v>
      </c>
      <c r="O11" t="s">
        <v>46</v>
      </c>
      <c r="P11" t="s">
        <v>46</v>
      </c>
      <c r="Q11">
        <v>1000</v>
      </c>
      <c r="W11">
        <v>0</v>
      </c>
      <c r="X11">
        <v>-999599706</v>
      </c>
      <c r="Y11">
        <v>0</v>
      </c>
      <c r="AA11">
        <v>41272.01</v>
      </c>
      <c r="AB11">
        <v>0</v>
      </c>
      <c r="AC11">
        <v>0</v>
      </c>
      <c r="AD11">
        <v>0</v>
      </c>
      <c r="AE11">
        <v>41272.01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0.04</v>
      </c>
      <c r="AU11" t="s">
        <v>21</v>
      </c>
      <c r="AV11">
        <v>0</v>
      </c>
      <c r="AW11">
        <v>2</v>
      </c>
      <c r="AX11">
        <v>27721982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0</v>
      </c>
      <c r="CY11">
        <f t="shared" si="0"/>
        <v>41272.01</v>
      </c>
      <c r="CZ11">
        <f t="shared" si="1"/>
        <v>41272.01</v>
      </c>
      <c r="DA11">
        <f t="shared" si="2"/>
        <v>1</v>
      </c>
      <c r="DB11">
        <v>0</v>
      </c>
    </row>
    <row r="12" spans="1:106" x14ac:dyDescent="0.2">
      <c r="A12">
        <f>ROW(Source!A29)</f>
        <v>29</v>
      </c>
      <c r="B12">
        <v>27721504</v>
      </c>
      <c r="C12">
        <v>27721958</v>
      </c>
      <c r="D12">
        <v>25479393</v>
      </c>
      <c r="E12">
        <v>1</v>
      </c>
      <c r="F12">
        <v>1</v>
      </c>
      <c r="G12">
        <v>1</v>
      </c>
      <c r="H12">
        <v>1</v>
      </c>
      <c r="I12" t="s">
        <v>951</v>
      </c>
      <c r="J12" t="s">
        <v>6</v>
      </c>
      <c r="K12" t="s">
        <v>952</v>
      </c>
      <c r="L12">
        <v>1191</v>
      </c>
      <c r="N12">
        <v>1013</v>
      </c>
      <c r="O12" t="s">
        <v>953</v>
      </c>
      <c r="P12" t="s">
        <v>953</v>
      </c>
      <c r="Q12">
        <v>1</v>
      </c>
      <c r="W12">
        <v>0</v>
      </c>
      <c r="X12">
        <v>1374795120</v>
      </c>
      <c r="Y12">
        <v>587.6</v>
      </c>
      <c r="AA12">
        <v>0</v>
      </c>
      <c r="AB12">
        <v>0</v>
      </c>
      <c r="AC12">
        <v>0</v>
      </c>
      <c r="AD12">
        <v>11.45</v>
      </c>
      <c r="AE12">
        <v>0</v>
      </c>
      <c r="AF12">
        <v>0</v>
      </c>
      <c r="AG12">
        <v>0</v>
      </c>
      <c r="AH12">
        <v>11.45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734.5</v>
      </c>
      <c r="AU12" t="s">
        <v>22</v>
      </c>
      <c r="AV12">
        <v>1</v>
      </c>
      <c r="AW12">
        <v>2</v>
      </c>
      <c r="AX12">
        <v>27721970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151.18948</v>
      </c>
      <c r="CY12">
        <f>AD12</f>
        <v>11.45</v>
      </c>
      <c r="CZ12">
        <f>AH12</f>
        <v>11.45</v>
      </c>
      <c r="DA12">
        <f>AL12</f>
        <v>1</v>
      </c>
      <c r="DB12">
        <v>0</v>
      </c>
    </row>
    <row r="13" spans="1:106" x14ac:dyDescent="0.2">
      <c r="A13">
        <f>ROW(Source!A29)</f>
        <v>29</v>
      </c>
      <c r="B13">
        <v>27721504</v>
      </c>
      <c r="C13">
        <v>27721958</v>
      </c>
      <c r="D13">
        <v>25412928</v>
      </c>
      <c r="E13">
        <v>1</v>
      </c>
      <c r="F13">
        <v>1</v>
      </c>
      <c r="G13">
        <v>1</v>
      </c>
      <c r="H13">
        <v>1</v>
      </c>
      <c r="I13" t="s">
        <v>954</v>
      </c>
      <c r="J13" t="s">
        <v>6</v>
      </c>
      <c r="K13" t="s">
        <v>955</v>
      </c>
      <c r="L13">
        <v>1191</v>
      </c>
      <c r="N13">
        <v>1013</v>
      </c>
      <c r="O13" t="s">
        <v>953</v>
      </c>
      <c r="P13" t="s">
        <v>953</v>
      </c>
      <c r="Q13">
        <v>1</v>
      </c>
      <c r="W13">
        <v>0</v>
      </c>
      <c r="X13">
        <v>-1417349443</v>
      </c>
      <c r="Y13">
        <v>6.79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6.79</v>
      </c>
      <c r="AU13" t="s">
        <v>6</v>
      </c>
      <c r="AV13">
        <v>2</v>
      </c>
      <c r="AW13">
        <v>2</v>
      </c>
      <c r="AX13">
        <v>27721971</v>
      </c>
      <c r="AY13">
        <v>1</v>
      </c>
      <c r="AZ13">
        <v>2048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1.7470669999999999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ROW(Source!A29)</f>
        <v>29</v>
      </c>
      <c r="B14">
        <v>27721504</v>
      </c>
      <c r="C14">
        <v>27721958</v>
      </c>
      <c r="D14">
        <v>25230445</v>
      </c>
      <c r="E14">
        <v>1</v>
      </c>
      <c r="F14">
        <v>1</v>
      </c>
      <c r="G14">
        <v>1</v>
      </c>
      <c r="H14">
        <v>2</v>
      </c>
      <c r="I14" t="s">
        <v>956</v>
      </c>
      <c r="J14" t="s">
        <v>957</v>
      </c>
      <c r="K14" t="s">
        <v>958</v>
      </c>
      <c r="L14">
        <v>1368</v>
      </c>
      <c r="N14">
        <v>1011</v>
      </c>
      <c r="O14" t="s">
        <v>959</v>
      </c>
      <c r="P14" t="s">
        <v>959</v>
      </c>
      <c r="Q14">
        <v>1</v>
      </c>
      <c r="W14">
        <v>0</v>
      </c>
      <c r="X14">
        <v>1225731627</v>
      </c>
      <c r="Y14">
        <v>0.96</v>
      </c>
      <c r="AA14">
        <v>0</v>
      </c>
      <c r="AB14">
        <v>89.99</v>
      </c>
      <c r="AC14">
        <v>10.06</v>
      </c>
      <c r="AD14">
        <v>0</v>
      </c>
      <c r="AE14">
        <v>0</v>
      </c>
      <c r="AF14">
        <v>89.99</v>
      </c>
      <c r="AG14">
        <v>10.06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1.2</v>
      </c>
      <c r="AU14" t="s">
        <v>22</v>
      </c>
      <c r="AV14">
        <v>0</v>
      </c>
      <c r="AW14">
        <v>2</v>
      </c>
      <c r="AX14">
        <v>27721972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0.24700799999999998</v>
      </c>
      <c r="CY14">
        <f>AB14</f>
        <v>89.99</v>
      </c>
      <c r="CZ14">
        <f>AF14</f>
        <v>89.99</v>
      </c>
      <c r="DA14">
        <f>AJ14</f>
        <v>1</v>
      </c>
      <c r="DB14">
        <v>0</v>
      </c>
    </row>
    <row r="15" spans="1:106" x14ac:dyDescent="0.2">
      <c r="A15">
        <f>ROW(Source!A29)</f>
        <v>29</v>
      </c>
      <c r="B15">
        <v>27721504</v>
      </c>
      <c r="C15">
        <v>27721958</v>
      </c>
      <c r="D15">
        <v>25230514</v>
      </c>
      <c r="E15">
        <v>1</v>
      </c>
      <c r="F15">
        <v>1</v>
      </c>
      <c r="G15">
        <v>1</v>
      </c>
      <c r="H15">
        <v>2</v>
      </c>
      <c r="I15" t="s">
        <v>960</v>
      </c>
      <c r="J15" t="s">
        <v>961</v>
      </c>
      <c r="K15" t="s">
        <v>962</v>
      </c>
      <c r="L15">
        <v>1368</v>
      </c>
      <c r="N15">
        <v>1011</v>
      </c>
      <c r="O15" t="s">
        <v>959</v>
      </c>
      <c r="P15" t="s">
        <v>959</v>
      </c>
      <c r="Q15">
        <v>1</v>
      </c>
      <c r="W15">
        <v>0</v>
      </c>
      <c r="X15">
        <v>1188625873</v>
      </c>
      <c r="Y15">
        <v>4.4720000000000004</v>
      </c>
      <c r="AA15">
        <v>0</v>
      </c>
      <c r="AB15">
        <v>31.26</v>
      </c>
      <c r="AC15">
        <v>13.5</v>
      </c>
      <c r="AD15">
        <v>0</v>
      </c>
      <c r="AE15">
        <v>0</v>
      </c>
      <c r="AF15">
        <v>31.26</v>
      </c>
      <c r="AG15">
        <v>13.5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5.59</v>
      </c>
      <c r="AU15" t="s">
        <v>22</v>
      </c>
      <c r="AV15">
        <v>0</v>
      </c>
      <c r="AW15">
        <v>2</v>
      </c>
      <c r="AX15">
        <v>27721973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Y15*Source!I29</f>
        <v>1.1506456</v>
      </c>
      <c r="CY15">
        <f>AB15</f>
        <v>31.26</v>
      </c>
      <c r="CZ15">
        <f>AF15</f>
        <v>31.26</v>
      </c>
      <c r="DA15">
        <f>AJ15</f>
        <v>1</v>
      </c>
      <c r="DB15">
        <v>0</v>
      </c>
    </row>
    <row r="16" spans="1:106" x14ac:dyDescent="0.2">
      <c r="A16">
        <f>ROW(Source!A29)</f>
        <v>29</v>
      </c>
      <c r="B16">
        <v>27721504</v>
      </c>
      <c r="C16">
        <v>27721958</v>
      </c>
      <c r="D16">
        <v>25149961</v>
      </c>
      <c r="E16">
        <v>1</v>
      </c>
      <c r="F16">
        <v>1</v>
      </c>
      <c r="G16">
        <v>1</v>
      </c>
      <c r="H16">
        <v>3</v>
      </c>
      <c r="I16" t="s">
        <v>963</v>
      </c>
      <c r="J16" t="s">
        <v>964</v>
      </c>
      <c r="K16" t="s">
        <v>965</v>
      </c>
      <c r="L16">
        <v>1339</v>
      </c>
      <c r="N16">
        <v>1007</v>
      </c>
      <c r="O16" t="s">
        <v>64</v>
      </c>
      <c r="P16" t="s">
        <v>64</v>
      </c>
      <c r="Q16">
        <v>1</v>
      </c>
      <c r="W16">
        <v>0</v>
      </c>
      <c r="X16">
        <v>-1660354250</v>
      </c>
      <c r="Y16">
        <v>0</v>
      </c>
      <c r="AA16">
        <v>2.44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1.53</v>
      </c>
      <c r="AU16" t="s">
        <v>21</v>
      </c>
      <c r="AV16">
        <v>0</v>
      </c>
      <c r="AW16">
        <v>2</v>
      </c>
      <c r="AX16">
        <v>27721974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0</v>
      </c>
      <c r="CY16">
        <f t="shared" ref="CY16:CY22" si="3">AA16</f>
        <v>2.44</v>
      </c>
      <c r="CZ16">
        <f t="shared" ref="CZ16:CZ22" si="4">AE16</f>
        <v>2.44</v>
      </c>
      <c r="DA16">
        <f t="shared" ref="DA16:DA22" si="5">AI16</f>
        <v>1</v>
      </c>
      <c r="DB16">
        <v>0</v>
      </c>
    </row>
    <row r="17" spans="1:106" x14ac:dyDescent="0.2">
      <c r="A17">
        <f>ROW(Source!A29)</f>
        <v>29</v>
      </c>
      <c r="B17">
        <v>27721504</v>
      </c>
      <c r="C17">
        <v>27721958</v>
      </c>
      <c r="D17">
        <v>25150639</v>
      </c>
      <c r="E17">
        <v>1</v>
      </c>
      <c r="F17">
        <v>1</v>
      </c>
      <c r="G17">
        <v>1</v>
      </c>
      <c r="H17">
        <v>3</v>
      </c>
      <c r="I17" t="s">
        <v>966</v>
      </c>
      <c r="J17" t="s">
        <v>967</v>
      </c>
      <c r="K17" t="s">
        <v>968</v>
      </c>
      <c r="L17">
        <v>1346</v>
      </c>
      <c r="N17">
        <v>1009</v>
      </c>
      <c r="O17" t="s">
        <v>178</v>
      </c>
      <c r="P17" t="s">
        <v>178</v>
      </c>
      <c r="Q17">
        <v>1</v>
      </c>
      <c r="W17">
        <v>0</v>
      </c>
      <c r="X17">
        <v>382130935</v>
      </c>
      <c r="Y17">
        <v>0</v>
      </c>
      <c r="AA17">
        <v>9.0399999999999991</v>
      </c>
      <c r="AB17">
        <v>0</v>
      </c>
      <c r="AC17">
        <v>0</v>
      </c>
      <c r="AD17">
        <v>0</v>
      </c>
      <c r="AE17">
        <v>9.0399999999999991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2</v>
      </c>
      <c r="AU17" t="s">
        <v>21</v>
      </c>
      <c r="AV17">
        <v>0</v>
      </c>
      <c r="AW17">
        <v>2</v>
      </c>
      <c r="AX17">
        <v>27721975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Y17*Source!I29</f>
        <v>0</v>
      </c>
      <c r="CY17">
        <f t="shared" si="3"/>
        <v>9.0399999999999991</v>
      </c>
      <c r="CZ17">
        <f t="shared" si="4"/>
        <v>9.0399999999999991</v>
      </c>
      <c r="DA17">
        <f t="shared" si="5"/>
        <v>1</v>
      </c>
      <c r="DB17">
        <v>0</v>
      </c>
    </row>
    <row r="18" spans="1:106" x14ac:dyDescent="0.2">
      <c r="A18">
        <f>ROW(Source!A29)</f>
        <v>29</v>
      </c>
      <c r="B18">
        <v>27721504</v>
      </c>
      <c r="C18">
        <v>27721958</v>
      </c>
      <c r="D18">
        <v>25153211</v>
      </c>
      <c r="E18">
        <v>1</v>
      </c>
      <c r="F18">
        <v>1</v>
      </c>
      <c r="G18">
        <v>1</v>
      </c>
      <c r="H18">
        <v>3</v>
      </c>
      <c r="I18" t="s">
        <v>969</v>
      </c>
      <c r="J18" t="s">
        <v>970</v>
      </c>
      <c r="K18" t="s">
        <v>971</v>
      </c>
      <c r="L18">
        <v>1346</v>
      </c>
      <c r="N18">
        <v>1009</v>
      </c>
      <c r="O18" t="s">
        <v>178</v>
      </c>
      <c r="P18" t="s">
        <v>178</v>
      </c>
      <c r="Q18">
        <v>1</v>
      </c>
      <c r="W18">
        <v>0</v>
      </c>
      <c r="X18">
        <v>-1110671496</v>
      </c>
      <c r="Y18">
        <v>0</v>
      </c>
      <c r="AA18">
        <v>5.71</v>
      </c>
      <c r="AB18">
        <v>0</v>
      </c>
      <c r="AC18">
        <v>0</v>
      </c>
      <c r="AD18">
        <v>0</v>
      </c>
      <c r="AE18">
        <v>5.71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10.53</v>
      </c>
      <c r="AU18" t="s">
        <v>21</v>
      </c>
      <c r="AV18">
        <v>0</v>
      </c>
      <c r="AW18">
        <v>2</v>
      </c>
      <c r="AX18">
        <v>27721976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0</v>
      </c>
      <c r="CY18">
        <f t="shared" si="3"/>
        <v>5.71</v>
      </c>
      <c r="CZ18">
        <f t="shared" si="4"/>
        <v>5.71</v>
      </c>
      <c r="DA18">
        <f t="shared" si="5"/>
        <v>1</v>
      </c>
      <c r="DB18">
        <v>0</v>
      </c>
    </row>
    <row r="19" spans="1:106" x14ac:dyDescent="0.2">
      <c r="A19">
        <f>ROW(Source!A29)</f>
        <v>29</v>
      </c>
      <c r="B19">
        <v>27721504</v>
      </c>
      <c r="C19">
        <v>27721958</v>
      </c>
      <c r="D19">
        <v>25153305</v>
      </c>
      <c r="E19">
        <v>1</v>
      </c>
      <c r="F19">
        <v>1</v>
      </c>
      <c r="G19">
        <v>1</v>
      </c>
      <c r="H19">
        <v>3</v>
      </c>
      <c r="I19" t="s">
        <v>972</v>
      </c>
      <c r="J19" t="s">
        <v>973</v>
      </c>
      <c r="K19" t="s">
        <v>974</v>
      </c>
      <c r="L19">
        <v>1346</v>
      </c>
      <c r="N19">
        <v>1009</v>
      </c>
      <c r="O19" t="s">
        <v>178</v>
      </c>
      <c r="P19" t="s">
        <v>178</v>
      </c>
      <c r="Q19">
        <v>1</v>
      </c>
      <c r="W19">
        <v>0</v>
      </c>
      <c r="X19">
        <v>-1258192866</v>
      </c>
      <c r="Y19">
        <v>0</v>
      </c>
      <c r="AA19">
        <v>14.74</v>
      </c>
      <c r="AB19">
        <v>0</v>
      </c>
      <c r="AC19">
        <v>0</v>
      </c>
      <c r="AD19">
        <v>0</v>
      </c>
      <c r="AE19">
        <v>14.74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0.06</v>
      </c>
      <c r="AU19" t="s">
        <v>21</v>
      </c>
      <c r="AV19">
        <v>0</v>
      </c>
      <c r="AW19">
        <v>2</v>
      </c>
      <c r="AX19">
        <v>27721977</v>
      </c>
      <c r="AY19">
        <v>1</v>
      </c>
      <c r="AZ19">
        <v>0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0</v>
      </c>
      <c r="CY19">
        <f t="shared" si="3"/>
        <v>14.74</v>
      </c>
      <c r="CZ19">
        <f t="shared" si="4"/>
        <v>14.74</v>
      </c>
      <c r="DA19">
        <f t="shared" si="5"/>
        <v>1</v>
      </c>
      <c r="DB19">
        <v>0</v>
      </c>
    </row>
    <row r="20" spans="1:106" x14ac:dyDescent="0.2">
      <c r="A20">
        <f>ROW(Source!A29)</f>
        <v>29</v>
      </c>
      <c r="B20">
        <v>27721504</v>
      </c>
      <c r="C20">
        <v>27721958</v>
      </c>
      <c r="D20">
        <v>25155513</v>
      </c>
      <c r="E20">
        <v>1</v>
      </c>
      <c r="F20">
        <v>1</v>
      </c>
      <c r="G20">
        <v>1</v>
      </c>
      <c r="H20">
        <v>3</v>
      </c>
      <c r="I20" t="s">
        <v>975</v>
      </c>
      <c r="J20" t="s">
        <v>976</v>
      </c>
      <c r="K20" t="s">
        <v>977</v>
      </c>
      <c r="L20">
        <v>1339</v>
      </c>
      <c r="N20">
        <v>1007</v>
      </c>
      <c r="O20" t="s">
        <v>64</v>
      </c>
      <c r="P20" t="s">
        <v>64</v>
      </c>
      <c r="Q20">
        <v>1</v>
      </c>
      <c r="W20">
        <v>0</v>
      </c>
      <c r="X20">
        <v>2085773513</v>
      </c>
      <c r="Y20">
        <v>0</v>
      </c>
      <c r="AA20">
        <v>497</v>
      </c>
      <c r="AB20">
        <v>0</v>
      </c>
      <c r="AC20">
        <v>0</v>
      </c>
      <c r="AD20">
        <v>0</v>
      </c>
      <c r="AE20">
        <v>497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3.6</v>
      </c>
      <c r="AU20" t="s">
        <v>21</v>
      </c>
      <c r="AV20">
        <v>0</v>
      </c>
      <c r="AW20">
        <v>2</v>
      </c>
      <c r="AX20">
        <v>27721978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0</v>
      </c>
      <c r="CY20">
        <f t="shared" si="3"/>
        <v>497</v>
      </c>
      <c r="CZ20">
        <f t="shared" si="4"/>
        <v>497</v>
      </c>
      <c r="DA20">
        <f t="shared" si="5"/>
        <v>1</v>
      </c>
      <c r="DB20">
        <v>0</v>
      </c>
    </row>
    <row r="21" spans="1:106" x14ac:dyDescent="0.2">
      <c r="A21">
        <f>ROW(Source!A29)</f>
        <v>29</v>
      </c>
      <c r="B21">
        <v>27721504</v>
      </c>
      <c r="C21">
        <v>27721958</v>
      </c>
      <c r="D21">
        <v>25177137</v>
      </c>
      <c r="E21">
        <v>1</v>
      </c>
      <c r="F21">
        <v>1</v>
      </c>
      <c r="G21">
        <v>1</v>
      </c>
      <c r="H21">
        <v>3</v>
      </c>
      <c r="I21" t="s">
        <v>978</v>
      </c>
      <c r="J21" t="s">
        <v>979</v>
      </c>
      <c r="K21" t="s">
        <v>980</v>
      </c>
      <c r="L21">
        <v>1348</v>
      </c>
      <c r="N21">
        <v>1009</v>
      </c>
      <c r="O21" t="s">
        <v>46</v>
      </c>
      <c r="P21" t="s">
        <v>46</v>
      </c>
      <c r="Q21">
        <v>1000</v>
      </c>
      <c r="W21">
        <v>0</v>
      </c>
      <c r="X21">
        <v>426716437</v>
      </c>
      <c r="Y21">
        <v>0</v>
      </c>
      <c r="AA21">
        <v>39700</v>
      </c>
      <c r="AB21">
        <v>0</v>
      </c>
      <c r="AC21">
        <v>0</v>
      </c>
      <c r="AD21">
        <v>0</v>
      </c>
      <c r="AE21">
        <v>39700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5.8999999999999997E-2</v>
      </c>
      <c r="AU21" t="s">
        <v>21</v>
      </c>
      <c r="AV21">
        <v>0</v>
      </c>
      <c r="AW21">
        <v>2</v>
      </c>
      <c r="AX21">
        <v>27721980</v>
      </c>
      <c r="AY21">
        <v>1</v>
      </c>
      <c r="AZ21">
        <v>0</v>
      </c>
      <c r="BA21">
        <v>24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Y21*Source!I29</f>
        <v>0</v>
      </c>
      <c r="CY21">
        <f t="shared" si="3"/>
        <v>39700</v>
      </c>
      <c r="CZ21">
        <f t="shared" si="4"/>
        <v>39700</v>
      </c>
      <c r="DA21">
        <f t="shared" si="5"/>
        <v>1</v>
      </c>
      <c r="DB21">
        <v>0</v>
      </c>
    </row>
    <row r="22" spans="1:106" x14ac:dyDescent="0.2">
      <c r="A22">
        <f>ROW(Source!A29)</f>
        <v>29</v>
      </c>
      <c r="B22">
        <v>27721504</v>
      </c>
      <c r="C22">
        <v>27721958</v>
      </c>
      <c r="D22">
        <v>25187051</v>
      </c>
      <c r="E22">
        <v>1</v>
      </c>
      <c r="F22">
        <v>1</v>
      </c>
      <c r="G22">
        <v>1</v>
      </c>
      <c r="H22">
        <v>3</v>
      </c>
      <c r="I22" t="s">
        <v>981</v>
      </c>
      <c r="J22" t="s">
        <v>982</v>
      </c>
      <c r="K22" t="s">
        <v>983</v>
      </c>
      <c r="L22">
        <v>1348</v>
      </c>
      <c r="N22">
        <v>1009</v>
      </c>
      <c r="O22" t="s">
        <v>46</v>
      </c>
      <c r="P22" t="s">
        <v>46</v>
      </c>
      <c r="Q22">
        <v>1000</v>
      </c>
      <c r="W22">
        <v>0</v>
      </c>
      <c r="X22">
        <v>-999599706</v>
      </c>
      <c r="Y22">
        <v>0</v>
      </c>
      <c r="AA22">
        <v>41272.01</v>
      </c>
      <c r="AB22">
        <v>0</v>
      </c>
      <c r="AC22">
        <v>0</v>
      </c>
      <c r="AD22">
        <v>0</v>
      </c>
      <c r="AE22">
        <v>41272.01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0.04</v>
      </c>
      <c r="AU22" t="s">
        <v>21</v>
      </c>
      <c r="AV22">
        <v>0</v>
      </c>
      <c r="AW22">
        <v>2</v>
      </c>
      <c r="AX22">
        <v>27721982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0</v>
      </c>
      <c r="CY22">
        <f t="shared" si="3"/>
        <v>41272.01</v>
      </c>
      <c r="CZ22">
        <f t="shared" si="4"/>
        <v>41272.01</v>
      </c>
      <c r="DA22">
        <f t="shared" si="5"/>
        <v>1</v>
      </c>
      <c r="DB22">
        <v>0</v>
      </c>
    </row>
    <row r="23" spans="1:106" x14ac:dyDescent="0.2">
      <c r="A23">
        <f>ROW(Source!A30)</f>
        <v>30</v>
      </c>
      <c r="B23">
        <v>27721505</v>
      </c>
      <c r="C23">
        <v>27721983</v>
      </c>
      <c r="D23">
        <v>25413050</v>
      </c>
      <c r="E23">
        <v>1</v>
      </c>
      <c r="F23">
        <v>1</v>
      </c>
      <c r="G23">
        <v>1</v>
      </c>
      <c r="H23">
        <v>1</v>
      </c>
      <c r="I23" t="s">
        <v>984</v>
      </c>
      <c r="J23" t="s">
        <v>6</v>
      </c>
      <c r="K23" t="s">
        <v>985</v>
      </c>
      <c r="L23">
        <v>1191</v>
      </c>
      <c r="N23">
        <v>1013</v>
      </c>
      <c r="O23" t="s">
        <v>953</v>
      </c>
      <c r="P23" t="s">
        <v>953</v>
      </c>
      <c r="Q23">
        <v>1</v>
      </c>
      <c r="W23">
        <v>0</v>
      </c>
      <c r="X23">
        <v>735429535</v>
      </c>
      <c r="Y23">
        <v>22.82</v>
      </c>
      <c r="AA23">
        <v>0</v>
      </c>
      <c r="AB23">
        <v>0</v>
      </c>
      <c r="AC23">
        <v>0</v>
      </c>
      <c r="AD23">
        <v>7.8</v>
      </c>
      <c r="AE23">
        <v>0</v>
      </c>
      <c r="AF23">
        <v>0</v>
      </c>
      <c r="AG23">
        <v>0</v>
      </c>
      <c r="AH23">
        <v>7.8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22.82</v>
      </c>
      <c r="AU23" t="s">
        <v>6</v>
      </c>
      <c r="AV23">
        <v>1</v>
      </c>
      <c r="AW23">
        <v>2</v>
      </c>
      <c r="AX23">
        <v>27721985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2.4645600000000001</v>
      </c>
      <c r="CY23">
        <f>AD23</f>
        <v>7.8</v>
      </c>
      <c r="CZ23">
        <f>AH23</f>
        <v>7.8</v>
      </c>
      <c r="DA23">
        <f>AL23</f>
        <v>1</v>
      </c>
      <c r="DB23">
        <v>0</v>
      </c>
    </row>
    <row r="24" spans="1:106" x14ac:dyDescent="0.2">
      <c r="A24">
        <f>ROW(Source!A31)</f>
        <v>31</v>
      </c>
      <c r="B24">
        <v>27721504</v>
      </c>
      <c r="C24">
        <v>27721983</v>
      </c>
      <c r="D24">
        <v>25413050</v>
      </c>
      <c r="E24">
        <v>1</v>
      </c>
      <c r="F24">
        <v>1</v>
      </c>
      <c r="G24">
        <v>1</v>
      </c>
      <c r="H24">
        <v>1</v>
      </c>
      <c r="I24" t="s">
        <v>984</v>
      </c>
      <c r="J24" t="s">
        <v>6</v>
      </c>
      <c r="K24" t="s">
        <v>985</v>
      </c>
      <c r="L24">
        <v>1191</v>
      </c>
      <c r="N24">
        <v>1013</v>
      </c>
      <c r="O24" t="s">
        <v>953</v>
      </c>
      <c r="P24" t="s">
        <v>953</v>
      </c>
      <c r="Q24">
        <v>1</v>
      </c>
      <c r="W24">
        <v>0</v>
      </c>
      <c r="X24">
        <v>735429535</v>
      </c>
      <c r="Y24">
        <v>22.82</v>
      </c>
      <c r="AA24">
        <v>0</v>
      </c>
      <c r="AB24">
        <v>0</v>
      </c>
      <c r="AC24">
        <v>0</v>
      </c>
      <c r="AD24">
        <v>7.8</v>
      </c>
      <c r="AE24">
        <v>0</v>
      </c>
      <c r="AF24">
        <v>0</v>
      </c>
      <c r="AG24">
        <v>0</v>
      </c>
      <c r="AH24">
        <v>7.8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22.82</v>
      </c>
      <c r="AU24" t="s">
        <v>6</v>
      </c>
      <c r="AV24">
        <v>1</v>
      </c>
      <c r="AW24">
        <v>2</v>
      </c>
      <c r="AX24">
        <v>27721985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Y24*Source!I31</f>
        <v>2.4645600000000001</v>
      </c>
      <c r="CY24">
        <f>AD24</f>
        <v>7.8</v>
      </c>
      <c r="CZ24">
        <f>AH24</f>
        <v>7.8</v>
      </c>
      <c r="DA24">
        <f>AL24</f>
        <v>1</v>
      </c>
      <c r="DB24">
        <v>0</v>
      </c>
    </row>
    <row r="25" spans="1:106" x14ac:dyDescent="0.2">
      <c r="A25">
        <f>ROW(Source!A32)</f>
        <v>32</v>
      </c>
      <c r="B25">
        <v>27721505</v>
      </c>
      <c r="C25">
        <v>27721986</v>
      </c>
      <c r="D25">
        <v>25413050</v>
      </c>
      <c r="E25">
        <v>1</v>
      </c>
      <c r="F25">
        <v>1</v>
      </c>
      <c r="G25">
        <v>1</v>
      </c>
      <c r="H25">
        <v>1</v>
      </c>
      <c r="I25" t="s">
        <v>984</v>
      </c>
      <c r="J25" t="s">
        <v>6</v>
      </c>
      <c r="K25" t="s">
        <v>985</v>
      </c>
      <c r="L25">
        <v>1191</v>
      </c>
      <c r="N25">
        <v>1013</v>
      </c>
      <c r="O25" t="s">
        <v>953</v>
      </c>
      <c r="P25" t="s">
        <v>953</v>
      </c>
      <c r="Q25">
        <v>1</v>
      </c>
      <c r="W25">
        <v>0</v>
      </c>
      <c r="X25">
        <v>735429535</v>
      </c>
      <c r="Y25">
        <v>9.1</v>
      </c>
      <c r="AA25">
        <v>0</v>
      </c>
      <c r="AB25">
        <v>0</v>
      </c>
      <c r="AC25">
        <v>0</v>
      </c>
      <c r="AD25">
        <v>7.8</v>
      </c>
      <c r="AE25">
        <v>0</v>
      </c>
      <c r="AF25">
        <v>0</v>
      </c>
      <c r="AG25">
        <v>0</v>
      </c>
      <c r="AH25">
        <v>7.8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9.1</v>
      </c>
      <c r="AU25" t="s">
        <v>6</v>
      </c>
      <c r="AV25">
        <v>1</v>
      </c>
      <c r="AW25">
        <v>2</v>
      </c>
      <c r="AX25">
        <v>27721990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1.3668199999999999</v>
      </c>
      <c r="CY25">
        <f>AD25</f>
        <v>7.8</v>
      </c>
      <c r="CZ25">
        <f>AH25</f>
        <v>7.8</v>
      </c>
      <c r="DA25">
        <f>AL25</f>
        <v>1</v>
      </c>
      <c r="DB25">
        <v>0</v>
      </c>
    </row>
    <row r="26" spans="1:106" x14ac:dyDescent="0.2">
      <c r="A26">
        <f>ROW(Source!A32)</f>
        <v>32</v>
      </c>
      <c r="B26">
        <v>27721505</v>
      </c>
      <c r="C26">
        <v>27721986</v>
      </c>
      <c r="D26">
        <v>25230418</v>
      </c>
      <c r="E26">
        <v>1</v>
      </c>
      <c r="F26">
        <v>1</v>
      </c>
      <c r="G26">
        <v>1</v>
      </c>
      <c r="H26">
        <v>2</v>
      </c>
      <c r="I26" t="s">
        <v>986</v>
      </c>
      <c r="J26" t="s">
        <v>987</v>
      </c>
      <c r="K26" t="s">
        <v>988</v>
      </c>
      <c r="L26">
        <v>1368</v>
      </c>
      <c r="N26">
        <v>1011</v>
      </c>
      <c r="O26" t="s">
        <v>959</v>
      </c>
      <c r="P26" t="s">
        <v>959</v>
      </c>
      <c r="Q26">
        <v>1</v>
      </c>
      <c r="W26">
        <v>0</v>
      </c>
      <c r="X26">
        <v>1047452784</v>
      </c>
      <c r="Y26">
        <v>0.12</v>
      </c>
      <c r="AA26">
        <v>0</v>
      </c>
      <c r="AB26">
        <v>1.7</v>
      </c>
      <c r="AC26">
        <v>0</v>
      </c>
      <c r="AD26">
        <v>0</v>
      </c>
      <c r="AE26">
        <v>0</v>
      </c>
      <c r="AF26">
        <v>1.7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0.12</v>
      </c>
      <c r="AU26" t="s">
        <v>6</v>
      </c>
      <c r="AV26">
        <v>0</v>
      </c>
      <c r="AW26">
        <v>2</v>
      </c>
      <c r="AX26">
        <v>27721991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Y26*Source!I32</f>
        <v>1.8023999999999998E-2</v>
      </c>
      <c r="CY26">
        <f>AB26</f>
        <v>1.7</v>
      </c>
      <c r="CZ26">
        <f>AF26</f>
        <v>1.7</v>
      </c>
      <c r="DA26">
        <f>AJ26</f>
        <v>1</v>
      </c>
      <c r="DB26">
        <v>0</v>
      </c>
    </row>
    <row r="27" spans="1:106" x14ac:dyDescent="0.2">
      <c r="A27">
        <f>ROW(Source!A32)</f>
        <v>32</v>
      </c>
      <c r="B27">
        <v>27721505</v>
      </c>
      <c r="C27">
        <v>27721986</v>
      </c>
      <c r="D27">
        <v>25147242</v>
      </c>
      <c r="E27">
        <v>17</v>
      </c>
      <c r="F27">
        <v>1</v>
      </c>
      <c r="G27">
        <v>1</v>
      </c>
      <c r="H27">
        <v>3</v>
      </c>
      <c r="I27" t="s">
        <v>44</v>
      </c>
      <c r="J27" t="s">
        <v>6</v>
      </c>
      <c r="K27" t="s">
        <v>45</v>
      </c>
      <c r="L27">
        <v>1348</v>
      </c>
      <c r="N27">
        <v>1009</v>
      </c>
      <c r="O27" t="s">
        <v>46</v>
      </c>
      <c r="P27" t="s">
        <v>46</v>
      </c>
      <c r="Q27">
        <v>1000</v>
      </c>
      <c r="W27">
        <v>0</v>
      </c>
      <c r="X27">
        <v>-179832266</v>
      </c>
      <c r="Y27">
        <v>0.12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6</v>
      </c>
      <c r="AT27">
        <v>0.12</v>
      </c>
      <c r="AU27" t="s">
        <v>6</v>
      </c>
      <c r="AV27">
        <v>0</v>
      </c>
      <c r="AW27">
        <v>2</v>
      </c>
      <c r="AX27">
        <v>27721992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Y27*Source!I32</f>
        <v>1.8023999999999998E-2</v>
      </c>
      <c r="CY27">
        <f>AA27</f>
        <v>0</v>
      </c>
      <c r="CZ27">
        <f>AE27</f>
        <v>0</v>
      </c>
      <c r="DA27">
        <f>AI27</f>
        <v>1</v>
      </c>
      <c r="DB27">
        <v>0</v>
      </c>
    </row>
    <row r="28" spans="1:106" x14ac:dyDescent="0.2">
      <c r="A28">
        <f>ROW(Source!A33)</f>
        <v>33</v>
      </c>
      <c r="B28">
        <v>27721504</v>
      </c>
      <c r="C28">
        <v>27721986</v>
      </c>
      <c r="D28">
        <v>25413050</v>
      </c>
      <c r="E28">
        <v>1</v>
      </c>
      <c r="F28">
        <v>1</v>
      </c>
      <c r="G28">
        <v>1</v>
      </c>
      <c r="H28">
        <v>1</v>
      </c>
      <c r="I28" t="s">
        <v>984</v>
      </c>
      <c r="J28" t="s">
        <v>6</v>
      </c>
      <c r="K28" t="s">
        <v>985</v>
      </c>
      <c r="L28">
        <v>1191</v>
      </c>
      <c r="N28">
        <v>1013</v>
      </c>
      <c r="O28" t="s">
        <v>953</v>
      </c>
      <c r="P28" t="s">
        <v>953</v>
      </c>
      <c r="Q28">
        <v>1</v>
      </c>
      <c r="W28">
        <v>0</v>
      </c>
      <c r="X28">
        <v>735429535</v>
      </c>
      <c r="Y28">
        <v>9.1</v>
      </c>
      <c r="AA28">
        <v>0</v>
      </c>
      <c r="AB28">
        <v>0</v>
      </c>
      <c r="AC28">
        <v>0</v>
      </c>
      <c r="AD28">
        <v>7.8</v>
      </c>
      <c r="AE28">
        <v>0</v>
      </c>
      <c r="AF28">
        <v>0</v>
      </c>
      <c r="AG28">
        <v>0</v>
      </c>
      <c r="AH28">
        <v>7.8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9.1</v>
      </c>
      <c r="AU28" t="s">
        <v>6</v>
      </c>
      <c r="AV28">
        <v>1</v>
      </c>
      <c r="AW28">
        <v>2</v>
      </c>
      <c r="AX28">
        <v>27721990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1.3668199999999999</v>
      </c>
      <c r="CY28">
        <f>AD28</f>
        <v>7.8</v>
      </c>
      <c r="CZ28">
        <f>AH28</f>
        <v>7.8</v>
      </c>
      <c r="DA28">
        <f>AL28</f>
        <v>1</v>
      </c>
      <c r="DB28">
        <v>0</v>
      </c>
    </row>
    <row r="29" spans="1:106" x14ac:dyDescent="0.2">
      <c r="A29">
        <f>ROW(Source!A33)</f>
        <v>33</v>
      </c>
      <c r="B29">
        <v>27721504</v>
      </c>
      <c r="C29">
        <v>27721986</v>
      </c>
      <c r="D29">
        <v>25230418</v>
      </c>
      <c r="E29">
        <v>1</v>
      </c>
      <c r="F29">
        <v>1</v>
      </c>
      <c r="G29">
        <v>1</v>
      </c>
      <c r="H29">
        <v>2</v>
      </c>
      <c r="I29" t="s">
        <v>986</v>
      </c>
      <c r="J29" t="s">
        <v>987</v>
      </c>
      <c r="K29" t="s">
        <v>988</v>
      </c>
      <c r="L29">
        <v>1368</v>
      </c>
      <c r="N29">
        <v>1011</v>
      </c>
      <c r="O29" t="s">
        <v>959</v>
      </c>
      <c r="P29" t="s">
        <v>959</v>
      </c>
      <c r="Q29">
        <v>1</v>
      </c>
      <c r="W29">
        <v>0</v>
      </c>
      <c r="X29">
        <v>1047452784</v>
      </c>
      <c r="Y29">
        <v>0.12</v>
      </c>
      <c r="AA29">
        <v>0</v>
      </c>
      <c r="AB29">
        <v>1.7</v>
      </c>
      <c r="AC29">
        <v>0</v>
      </c>
      <c r="AD29">
        <v>0</v>
      </c>
      <c r="AE29">
        <v>0</v>
      </c>
      <c r="AF29">
        <v>1.7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0.12</v>
      </c>
      <c r="AU29" t="s">
        <v>6</v>
      </c>
      <c r="AV29">
        <v>0</v>
      </c>
      <c r="AW29">
        <v>2</v>
      </c>
      <c r="AX29">
        <v>27721991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1.8023999999999998E-2</v>
      </c>
      <c r="CY29">
        <f>AB29</f>
        <v>1.7</v>
      </c>
      <c r="CZ29">
        <f>AF29</f>
        <v>1.7</v>
      </c>
      <c r="DA29">
        <f>AJ29</f>
        <v>1</v>
      </c>
      <c r="DB29">
        <v>0</v>
      </c>
    </row>
    <row r="30" spans="1:106" x14ac:dyDescent="0.2">
      <c r="A30">
        <f>ROW(Source!A33)</f>
        <v>33</v>
      </c>
      <c r="B30">
        <v>27721504</v>
      </c>
      <c r="C30">
        <v>27721986</v>
      </c>
      <c r="D30">
        <v>25147242</v>
      </c>
      <c r="E30">
        <v>17</v>
      </c>
      <c r="F30">
        <v>1</v>
      </c>
      <c r="G30">
        <v>1</v>
      </c>
      <c r="H30">
        <v>3</v>
      </c>
      <c r="I30" t="s">
        <v>44</v>
      </c>
      <c r="J30" t="s">
        <v>6</v>
      </c>
      <c r="K30" t="s">
        <v>45</v>
      </c>
      <c r="L30">
        <v>1348</v>
      </c>
      <c r="N30">
        <v>1009</v>
      </c>
      <c r="O30" t="s">
        <v>46</v>
      </c>
      <c r="P30" t="s">
        <v>46</v>
      </c>
      <c r="Q30">
        <v>1000</v>
      </c>
      <c r="W30">
        <v>0</v>
      </c>
      <c r="X30">
        <v>-179832266</v>
      </c>
      <c r="Y30">
        <v>0.12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6</v>
      </c>
      <c r="AT30">
        <v>0.12</v>
      </c>
      <c r="AU30" t="s">
        <v>6</v>
      </c>
      <c r="AV30">
        <v>0</v>
      </c>
      <c r="AW30">
        <v>2</v>
      </c>
      <c r="AX30">
        <v>27721992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1.8023999999999998E-2</v>
      </c>
      <c r="CY30">
        <f>AA30</f>
        <v>0</v>
      </c>
      <c r="CZ30">
        <f>AE30</f>
        <v>0</v>
      </c>
      <c r="DA30">
        <f>AI30</f>
        <v>1</v>
      </c>
      <c r="DB30">
        <v>0</v>
      </c>
    </row>
    <row r="31" spans="1:106" x14ac:dyDescent="0.2">
      <c r="A31">
        <f>ROW(Source!A36)</f>
        <v>36</v>
      </c>
      <c r="B31">
        <v>27721505</v>
      </c>
      <c r="C31">
        <v>27721994</v>
      </c>
      <c r="D31">
        <v>25413300</v>
      </c>
      <c r="E31">
        <v>1</v>
      </c>
      <c r="F31">
        <v>1</v>
      </c>
      <c r="G31">
        <v>1</v>
      </c>
      <c r="H31">
        <v>1</v>
      </c>
      <c r="I31" t="s">
        <v>989</v>
      </c>
      <c r="J31" t="s">
        <v>6</v>
      </c>
      <c r="K31" t="s">
        <v>990</v>
      </c>
      <c r="L31">
        <v>1191</v>
      </c>
      <c r="N31">
        <v>1013</v>
      </c>
      <c r="O31" t="s">
        <v>953</v>
      </c>
      <c r="P31" t="s">
        <v>953</v>
      </c>
      <c r="Q31">
        <v>1</v>
      </c>
      <c r="W31">
        <v>0</v>
      </c>
      <c r="X31">
        <v>-400197608</v>
      </c>
      <c r="Y31">
        <v>35.552999999999997</v>
      </c>
      <c r="AA31">
        <v>0</v>
      </c>
      <c r="AB31">
        <v>0</v>
      </c>
      <c r="AC31">
        <v>0</v>
      </c>
      <c r="AD31">
        <v>8.5299999999999994</v>
      </c>
      <c r="AE31">
        <v>0</v>
      </c>
      <c r="AF31">
        <v>0</v>
      </c>
      <c r="AG31">
        <v>0</v>
      </c>
      <c r="AH31">
        <v>8.5299999999999994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50.79</v>
      </c>
      <c r="AU31" t="s">
        <v>53</v>
      </c>
      <c r="AV31">
        <v>1</v>
      </c>
      <c r="AW31">
        <v>2</v>
      </c>
      <c r="AX31">
        <v>27722013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Y31*Source!I36</f>
        <v>1.4676278399999998</v>
      </c>
      <c r="CY31">
        <f>AD31</f>
        <v>8.5299999999999994</v>
      </c>
      <c r="CZ31">
        <f>AH31</f>
        <v>8.5299999999999994</v>
      </c>
      <c r="DA31">
        <f>AL31</f>
        <v>1</v>
      </c>
      <c r="DB31">
        <v>0</v>
      </c>
    </row>
    <row r="32" spans="1:106" x14ac:dyDescent="0.2">
      <c r="A32">
        <f>ROW(Source!A36)</f>
        <v>36</v>
      </c>
      <c r="B32">
        <v>27721505</v>
      </c>
      <c r="C32">
        <v>27721994</v>
      </c>
      <c r="D32">
        <v>25412928</v>
      </c>
      <c r="E32">
        <v>1</v>
      </c>
      <c r="F32">
        <v>1</v>
      </c>
      <c r="G32">
        <v>1</v>
      </c>
      <c r="H32">
        <v>1</v>
      </c>
      <c r="I32" t="s">
        <v>954</v>
      </c>
      <c r="J32" t="s">
        <v>6</v>
      </c>
      <c r="K32" t="s">
        <v>955</v>
      </c>
      <c r="L32">
        <v>1191</v>
      </c>
      <c r="N32">
        <v>1013</v>
      </c>
      <c r="O32" t="s">
        <v>953</v>
      </c>
      <c r="P32" t="s">
        <v>953</v>
      </c>
      <c r="Q32">
        <v>1</v>
      </c>
      <c r="W32">
        <v>0</v>
      </c>
      <c r="X32">
        <v>-1417349443</v>
      </c>
      <c r="Y32">
        <v>0.31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0.31</v>
      </c>
      <c r="AU32" t="s">
        <v>6</v>
      </c>
      <c r="AV32">
        <v>2</v>
      </c>
      <c r="AW32">
        <v>2</v>
      </c>
      <c r="AX32">
        <v>27722014</v>
      </c>
      <c r="AY32">
        <v>1</v>
      </c>
      <c r="AZ32">
        <v>2048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Y32*Source!I36</f>
        <v>1.2796799999999999E-2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ROW(Source!A36)</f>
        <v>36</v>
      </c>
      <c r="B33">
        <v>27721505</v>
      </c>
      <c r="C33">
        <v>27721994</v>
      </c>
      <c r="D33">
        <v>25230220</v>
      </c>
      <c r="E33">
        <v>1</v>
      </c>
      <c r="F33">
        <v>1</v>
      </c>
      <c r="G33">
        <v>1</v>
      </c>
      <c r="H33">
        <v>2</v>
      </c>
      <c r="I33" t="s">
        <v>991</v>
      </c>
      <c r="J33" t="s">
        <v>992</v>
      </c>
      <c r="K33" t="s">
        <v>993</v>
      </c>
      <c r="L33">
        <v>1368</v>
      </c>
      <c r="N33">
        <v>1011</v>
      </c>
      <c r="O33" t="s">
        <v>959</v>
      </c>
      <c r="P33" t="s">
        <v>959</v>
      </c>
      <c r="Q33">
        <v>1</v>
      </c>
      <c r="W33">
        <v>0</v>
      </c>
      <c r="X33">
        <v>-1718674368</v>
      </c>
      <c r="Y33">
        <v>8.3999999999999991E-2</v>
      </c>
      <c r="AA33">
        <v>0</v>
      </c>
      <c r="AB33">
        <v>111.99</v>
      </c>
      <c r="AC33">
        <v>13.5</v>
      </c>
      <c r="AD33">
        <v>0</v>
      </c>
      <c r="AE33">
        <v>0</v>
      </c>
      <c r="AF33">
        <v>111.99</v>
      </c>
      <c r="AG33">
        <v>13.5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0.12</v>
      </c>
      <c r="AU33" t="s">
        <v>53</v>
      </c>
      <c r="AV33">
        <v>0</v>
      </c>
      <c r="AW33">
        <v>2</v>
      </c>
      <c r="AX33">
        <v>27722015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Y33*Source!I36</f>
        <v>3.4675199999999995E-3</v>
      </c>
      <c r="CY33">
        <f>AB33</f>
        <v>111.99</v>
      </c>
      <c r="CZ33">
        <f>AF33</f>
        <v>111.99</v>
      </c>
      <c r="DA33">
        <f>AJ33</f>
        <v>1</v>
      </c>
      <c r="DB33">
        <v>0</v>
      </c>
    </row>
    <row r="34" spans="1:106" x14ac:dyDescent="0.2">
      <c r="A34">
        <f>ROW(Source!A36)</f>
        <v>36</v>
      </c>
      <c r="B34">
        <v>27721505</v>
      </c>
      <c r="C34">
        <v>27721994</v>
      </c>
      <c r="D34">
        <v>25230420</v>
      </c>
      <c r="E34">
        <v>1</v>
      </c>
      <c r="F34">
        <v>1</v>
      </c>
      <c r="G34">
        <v>1</v>
      </c>
      <c r="H34">
        <v>2</v>
      </c>
      <c r="I34" t="s">
        <v>994</v>
      </c>
      <c r="J34" t="s">
        <v>995</v>
      </c>
      <c r="K34" t="s">
        <v>996</v>
      </c>
      <c r="L34">
        <v>1368</v>
      </c>
      <c r="N34">
        <v>1011</v>
      </c>
      <c r="O34" t="s">
        <v>959</v>
      </c>
      <c r="P34" t="s">
        <v>959</v>
      </c>
      <c r="Q34">
        <v>1</v>
      </c>
      <c r="W34">
        <v>0</v>
      </c>
      <c r="X34">
        <v>1544661785</v>
      </c>
      <c r="Y34">
        <v>7.3709999999999987</v>
      </c>
      <c r="AA34">
        <v>0</v>
      </c>
      <c r="AB34">
        <v>6.9</v>
      </c>
      <c r="AC34">
        <v>0</v>
      </c>
      <c r="AD34">
        <v>0</v>
      </c>
      <c r="AE34">
        <v>0</v>
      </c>
      <c r="AF34">
        <v>6.9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10.53</v>
      </c>
      <c r="AU34" t="s">
        <v>53</v>
      </c>
      <c r="AV34">
        <v>0</v>
      </c>
      <c r="AW34">
        <v>2</v>
      </c>
      <c r="AX34">
        <v>27722016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0.30427487999999991</v>
      </c>
      <c r="CY34">
        <f>AB34</f>
        <v>6.9</v>
      </c>
      <c r="CZ34">
        <f>AF34</f>
        <v>6.9</v>
      </c>
      <c r="DA34">
        <f>AJ34</f>
        <v>1</v>
      </c>
      <c r="DB34">
        <v>0</v>
      </c>
    </row>
    <row r="35" spans="1:106" x14ac:dyDescent="0.2">
      <c r="A35">
        <f>ROW(Source!A36)</f>
        <v>36</v>
      </c>
      <c r="B35">
        <v>27721505</v>
      </c>
      <c r="C35">
        <v>27721994</v>
      </c>
      <c r="D35">
        <v>25231607</v>
      </c>
      <c r="E35">
        <v>1</v>
      </c>
      <c r="F35">
        <v>1</v>
      </c>
      <c r="G35">
        <v>1</v>
      </c>
      <c r="H35">
        <v>2</v>
      </c>
      <c r="I35" t="s">
        <v>997</v>
      </c>
      <c r="J35" t="s">
        <v>998</v>
      </c>
      <c r="K35" t="s">
        <v>999</v>
      </c>
      <c r="L35">
        <v>1368</v>
      </c>
      <c r="N35">
        <v>1011</v>
      </c>
      <c r="O35" t="s">
        <v>959</v>
      </c>
      <c r="P35" t="s">
        <v>959</v>
      </c>
      <c r="Q35">
        <v>1</v>
      </c>
      <c r="W35">
        <v>0</v>
      </c>
      <c r="X35">
        <v>1372534845</v>
      </c>
      <c r="Y35">
        <v>0.13299999999999998</v>
      </c>
      <c r="AA35">
        <v>0</v>
      </c>
      <c r="AB35">
        <v>65.709999999999994</v>
      </c>
      <c r="AC35">
        <v>11.6</v>
      </c>
      <c r="AD35">
        <v>0</v>
      </c>
      <c r="AE35">
        <v>0</v>
      </c>
      <c r="AF35">
        <v>65.709999999999994</v>
      </c>
      <c r="AG35">
        <v>11.6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0.19</v>
      </c>
      <c r="AU35" t="s">
        <v>53</v>
      </c>
      <c r="AV35">
        <v>0</v>
      </c>
      <c r="AW35">
        <v>2</v>
      </c>
      <c r="AX35">
        <v>27722017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Y35*Source!I36</f>
        <v>5.4902399999999987E-3</v>
      </c>
      <c r="CY35">
        <f>AB35</f>
        <v>65.709999999999994</v>
      </c>
      <c r="CZ35">
        <f>AF35</f>
        <v>65.709999999999994</v>
      </c>
      <c r="DA35">
        <f>AJ35</f>
        <v>1</v>
      </c>
      <c r="DB35">
        <v>0</v>
      </c>
    </row>
    <row r="36" spans="1:106" x14ac:dyDescent="0.2">
      <c r="A36">
        <f>ROW(Source!A36)</f>
        <v>36</v>
      </c>
      <c r="B36">
        <v>27721505</v>
      </c>
      <c r="C36">
        <v>27721994</v>
      </c>
      <c r="D36">
        <v>25231842</v>
      </c>
      <c r="E36">
        <v>1</v>
      </c>
      <c r="F36">
        <v>1</v>
      </c>
      <c r="G36">
        <v>1</v>
      </c>
      <c r="H36">
        <v>2</v>
      </c>
      <c r="I36" t="s">
        <v>1000</v>
      </c>
      <c r="J36" t="s">
        <v>1001</v>
      </c>
      <c r="K36" t="s">
        <v>1002</v>
      </c>
      <c r="L36">
        <v>1368</v>
      </c>
      <c r="N36">
        <v>1011</v>
      </c>
      <c r="O36" t="s">
        <v>959</v>
      </c>
      <c r="P36" t="s">
        <v>959</v>
      </c>
      <c r="Q36">
        <v>1</v>
      </c>
      <c r="W36">
        <v>0</v>
      </c>
      <c r="X36">
        <v>792402865</v>
      </c>
      <c r="Y36">
        <v>1.302</v>
      </c>
      <c r="AA36">
        <v>0</v>
      </c>
      <c r="AB36">
        <v>1.2</v>
      </c>
      <c r="AC36">
        <v>0</v>
      </c>
      <c r="AD36">
        <v>0</v>
      </c>
      <c r="AE36">
        <v>0</v>
      </c>
      <c r="AF36">
        <v>1.2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1.86</v>
      </c>
      <c r="AU36" t="s">
        <v>53</v>
      </c>
      <c r="AV36">
        <v>0</v>
      </c>
      <c r="AW36">
        <v>2</v>
      </c>
      <c r="AX36">
        <v>27722018</v>
      </c>
      <c r="AY36">
        <v>1</v>
      </c>
      <c r="AZ36">
        <v>0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Y36*Source!I36</f>
        <v>5.3746559999999999E-2</v>
      </c>
      <c r="CY36">
        <f>AB36</f>
        <v>1.2</v>
      </c>
      <c r="CZ36">
        <f>AF36</f>
        <v>1.2</v>
      </c>
      <c r="DA36">
        <f>AJ36</f>
        <v>1</v>
      </c>
      <c r="DB36">
        <v>0</v>
      </c>
    </row>
    <row r="37" spans="1:106" x14ac:dyDescent="0.2">
      <c r="A37">
        <f>ROW(Source!A36)</f>
        <v>36</v>
      </c>
      <c r="B37">
        <v>27721505</v>
      </c>
      <c r="C37">
        <v>27721994</v>
      </c>
      <c r="D37">
        <v>25231889</v>
      </c>
      <c r="E37">
        <v>1</v>
      </c>
      <c r="F37">
        <v>1</v>
      </c>
      <c r="G37">
        <v>1</v>
      </c>
      <c r="H37">
        <v>2</v>
      </c>
      <c r="I37" t="s">
        <v>1003</v>
      </c>
      <c r="J37" t="s">
        <v>1004</v>
      </c>
      <c r="K37" t="s">
        <v>1005</v>
      </c>
      <c r="L37">
        <v>1368</v>
      </c>
      <c r="N37">
        <v>1011</v>
      </c>
      <c r="O37" t="s">
        <v>959</v>
      </c>
      <c r="P37" t="s">
        <v>959</v>
      </c>
      <c r="Q37">
        <v>1</v>
      </c>
      <c r="W37">
        <v>0</v>
      </c>
      <c r="X37">
        <v>1323835807</v>
      </c>
      <c r="Y37">
        <v>1.4209999999999998</v>
      </c>
      <c r="AA37">
        <v>0</v>
      </c>
      <c r="AB37">
        <v>12.31</v>
      </c>
      <c r="AC37">
        <v>0</v>
      </c>
      <c r="AD37">
        <v>0</v>
      </c>
      <c r="AE37">
        <v>0</v>
      </c>
      <c r="AF37">
        <v>12.31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2.0299999999999998</v>
      </c>
      <c r="AU37" t="s">
        <v>53</v>
      </c>
      <c r="AV37">
        <v>0</v>
      </c>
      <c r="AW37">
        <v>2</v>
      </c>
      <c r="AX37">
        <v>27722019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5.865887999999999E-2</v>
      </c>
      <c r="CY37">
        <f>AB37</f>
        <v>12.31</v>
      </c>
      <c r="CZ37">
        <f>AF37</f>
        <v>12.31</v>
      </c>
      <c r="DA37">
        <f>AJ37</f>
        <v>1</v>
      </c>
      <c r="DB37">
        <v>0</v>
      </c>
    </row>
    <row r="38" spans="1:106" x14ac:dyDescent="0.2">
      <c r="A38">
        <f>ROW(Source!A36)</f>
        <v>36</v>
      </c>
      <c r="B38">
        <v>27721505</v>
      </c>
      <c r="C38">
        <v>27721994</v>
      </c>
      <c r="D38">
        <v>25148328</v>
      </c>
      <c r="E38">
        <v>1</v>
      </c>
      <c r="F38">
        <v>1</v>
      </c>
      <c r="G38">
        <v>1</v>
      </c>
      <c r="H38">
        <v>3</v>
      </c>
      <c r="I38" t="s">
        <v>1006</v>
      </c>
      <c r="J38" t="s">
        <v>1007</v>
      </c>
      <c r="K38" t="s">
        <v>1008</v>
      </c>
      <c r="L38">
        <v>1339</v>
      </c>
      <c r="N38">
        <v>1007</v>
      </c>
      <c r="O38" t="s">
        <v>64</v>
      </c>
      <c r="P38" t="s">
        <v>64</v>
      </c>
      <c r="Q38">
        <v>1</v>
      </c>
      <c r="W38">
        <v>0</v>
      </c>
      <c r="X38">
        <v>1262771840</v>
      </c>
      <c r="Y38">
        <v>0</v>
      </c>
      <c r="AA38">
        <v>6.22</v>
      </c>
      <c r="AB38">
        <v>0</v>
      </c>
      <c r="AC38">
        <v>0</v>
      </c>
      <c r="AD38">
        <v>0</v>
      </c>
      <c r="AE38">
        <v>6.22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1.5</v>
      </c>
      <c r="AU38" t="s">
        <v>21</v>
      </c>
      <c r="AV38">
        <v>0</v>
      </c>
      <c r="AW38">
        <v>2</v>
      </c>
      <c r="AX38">
        <v>27722020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0</v>
      </c>
      <c r="CY38">
        <f t="shared" ref="CY38:CY48" si="6">AA38</f>
        <v>6.22</v>
      </c>
      <c r="CZ38">
        <f t="shared" ref="CZ38:CZ48" si="7">AE38</f>
        <v>6.22</v>
      </c>
      <c r="DA38">
        <f t="shared" ref="DA38:DA48" si="8">AI38</f>
        <v>1</v>
      </c>
      <c r="DB38">
        <v>0</v>
      </c>
    </row>
    <row r="39" spans="1:106" x14ac:dyDescent="0.2">
      <c r="A39">
        <f>ROW(Source!A36)</f>
        <v>36</v>
      </c>
      <c r="B39">
        <v>27721505</v>
      </c>
      <c r="C39">
        <v>27721994</v>
      </c>
      <c r="D39">
        <v>25148335</v>
      </c>
      <c r="E39">
        <v>1</v>
      </c>
      <c r="F39">
        <v>1</v>
      </c>
      <c r="G39">
        <v>1</v>
      </c>
      <c r="H39">
        <v>3</v>
      </c>
      <c r="I39" t="s">
        <v>1009</v>
      </c>
      <c r="J39" t="s">
        <v>1010</v>
      </c>
      <c r="K39" t="s">
        <v>1011</v>
      </c>
      <c r="L39">
        <v>1346</v>
      </c>
      <c r="N39">
        <v>1009</v>
      </c>
      <c r="O39" t="s">
        <v>178</v>
      </c>
      <c r="P39" t="s">
        <v>178</v>
      </c>
      <c r="Q39">
        <v>1</v>
      </c>
      <c r="W39">
        <v>0</v>
      </c>
      <c r="X39">
        <v>1721895514</v>
      </c>
      <c r="Y39">
        <v>0</v>
      </c>
      <c r="AA39">
        <v>6.09</v>
      </c>
      <c r="AB39">
        <v>0</v>
      </c>
      <c r="AC39">
        <v>0</v>
      </c>
      <c r="AD39">
        <v>0</v>
      </c>
      <c r="AE39">
        <v>6.09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0.45</v>
      </c>
      <c r="AU39" t="s">
        <v>21</v>
      </c>
      <c r="AV39">
        <v>0</v>
      </c>
      <c r="AW39">
        <v>2</v>
      </c>
      <c r="AX39">
        <v>27722021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0</v>
      </c>
      <c r="CY39">
        <f t="shared" si="6"/>
        <v>6.09</v>
      </c>
      <c r="CZ39">
        <f t="shared" si="7"/>
        <v>6.09</v>
      </c>
      <c r="DA39">
        <f t="shared" si="8"/>
        <v>1</v>
      </c>
      <c r="DB39">
        <v>0</v>
      </c>
    </row>
    <row r="40" spans="1:106" x14ac:dyDescent="0.2">
      <c r="A40">
        <f>ROW(Source!A36)</f>
        <v>36</v>
      </c>
      <c r="B40">
        <v>27721505</v>
      </c>
      <c r="C40">
        <v>27721994</v>
      </c>
      <c r="D40">
        <v>25151428</v>
      </c>
      <c r="E40">
        <v>1</v>
      </c>
      <c r="F40">
        <v>1</v>
      </c>
      <c r="G40">
        <v>1</v>
      </c>
      <c r="H40">
        <v>3</v>
      </c>
      <c r="I40" t="s">
        <v>1012</v>
      </c>
      <c r="J40" t="s">
        <v>1013</v>
      </c>
      <c r="K40" t="s">
        <v>1014</v>
      </c>
      <c r="L40">
        <v>1348</v>
      </c>
      <c r="N40">
        <v>1009</v>
      </c>
      <c r="O40" t="s">
        <v>46</v>
      </c>
      <c r="P40" t="s">
        <v>46</v>
      </c>
      <c r="Q40">
        <v>1000</v>
      </c>
      <c r="W40">
        <v>0</v>
      </c>
      <c r="X40">
        <v>1225357214</v>
      </c>
      <c r="Y40">
        <v>0</v>
      </c>
      <c r="AA40">
        <v>10749</v>
      </c>
      <c r="AB40">
        <v>0</v>
      </c>
      <c r="AC40">
        <v>0</v>
      </c>
      <c r="AD40">
        <v>0</v>
      </c>
      <c r="AE40">
        <v>10749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1.4E-3</v>
      </c>
      <c r="AU40" t="s">
        <v>21</v>
      </c>
      <c r="AV40">
        <v>0</v>
      </c>
      <c r="AW40">
        <v>2</v>
      </c>
      <c r="AX40">
        <v>27722022</v>
      </c>
      <c r="AY40">
        <v>1</v>
      </c>
      <c r="AZ40">
        <v>0</v>
      </c>
      <c r="BA40">
        <v>44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Y40*Source!I36</f>
        <v>0</v>
      </c>
      <c r="CY40">
        <f t="shared" si="6"/>
        <v>10749</v>
      </c>
      <c r="CZ40">
        <f t="shared" si="7"/>
        <v>10749</v>
      </c>
      <c r="DA40">
        <f t="shared" si="8"/>
        <v>1</v>
      </c>
      <c r="DB40">
        <v>0</v>
      </c>
    </row>
    <row r="41" spans="1:106" x14ac:dyDescent="0.2">
      <c r="A41">
        <f>ROW(Source!A36)</f>
        <v>36</v>
      </c>
      <c r="B41">
        <v>27721505</v>
      </c>
      <c r="C41">
        <v>27721994</v>
      </c>
      <c r="D41">
        <v>25152615</v>
      </c>
      <c r="E41">
        <v>1</v>
      </c>
      <c r="F41">
        <v>1</v>
      </c>
      <c r="G41">
        <v>1</v>
      </c>
      <c r="H41">
        <v>3</v>
      </c>
      <c r="I41" t="s">
        <v>1015</v>
      </c>
      <c r="J41" t="s">
        <v>1016</v>
      </c>
      <c r="K41" t="s">
        <v>1017</v>
      </c>
      <c r="L41">
        <v>1348</v>
      </c>
      <c r="N41">
        <v>1009</v>
      </c>
      <c r="O41" t="s">
        <v>46</v>
      </c>
      <c r="P41" t="s">
        <v>46</v>
      </c>
      <c r="Q41">
        <v>1000</v>
      </c>
      <c r="W41">
        <v>0</v>
      </c>
      <c r="X41">
        <v>-437906794</v>
      </c>
      <c r="Y41">
        <v>0</v>
      </c>
      <c r="AA41">
        <v>9040.01</v>
      </c>
      <c r="AB41">
        <v>0</v>
      </c>
      <c r="AC41">
        <v>0</v>
      </c>
      <c r="AD41">
        <v>0</v>
      </c>
      <c r="AE41">
        <v>9040.01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3.3E-3</v>
      </c>
      <c r="AU41" t="s">
        <v>21</v>
      </c>
      <c r="AV41">
        <v>0</v>
      </c>
      <c r="AW41">
        <v>2</v>
      </c>
      <c r="AX41">
        <v>27722023</v>
      </c>
      <c r="AY41">
        <v>1</v>
      </c>
      <c r="AZ41">
        <v>0</v>
      </c>
      <c r="BA41">
        <v>45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Y41*Source!I36</f>
        <v>0</v>
      </c>
      <c r="CY41">
        <f t="shared" si="6"/>
        <v>9040.01</v>
      </c>
      <c r="CZ41">
        <f t="shared" si="7"/>
        <v>9040.01</v>
      </c>
      <c r="DA41">
        <f t="shared" si="8"/>
        <v>1</v>
      </c>
      <c r="DB41">
        <v>0</v>
      </c>
    </row>
    <row r="42" spans="1:106" x14ac:dyDescent="0.2">
      <c r="A42">
        <f>ROW(Source!A36)</f>
        <v>36</v>
      </c>
      <c r="B42">
        <v>27721505</v>
      </c>
      <c r="C42">
        <v>27721994</v>
      </c>
      <c r="D42">
        <v>25152713</v>
      </c>
      <c r="E42">
        <v>1</v>
      </c>
      <c r="F42">
        <v>1</v>
      </c>
      <c r="G42">
        <v>1</v>
      </c>
      <c r="H42">
        <v>3</v>
      </c>
      <c r="I42" t="s">
        <v>1018</v>
      </c>
      <c r="J42" t="s">
        <v>1019</v>
      </c>
      <c r="K42" t="s">
        <v>1020</v>
      </c>
      <c r="L42">
        <v>1348</v>
      </c>
      <c r="N42">
        <v>1009</v>
      </c>
      <c r="O42" t="s">
        <v>46</v>
      </c>
      <c r="P42" t="s">
        <v>46</v>
      </c>
      <c r="Q42">
        <v>1000</v>
      </c>
      <c r="W42">
        <v>0</v>
      </c>
      <c r="X42">
        <v>1174701286</v>
      </c>
      <c r="Y42">
        <v>0</v>
      </c>
      <c r="AA42">
        <v>11978</v>
      </c>
      <c r="AB42">
        <v>0</v>
      </c>
      <c r="AC42">
        <v>0</v>
      </c>
      <c r="AD42">
        <v>0</v>
      </c>
      <c r="AE42">
        <v>11978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1.0000000000000001E-5</v>
      </c>
      <c r="AU42" t="s">
        <v>21</v>
      </c>
      <c r="AV42">
        <v>0</v>
      </c>
      <c r="AW42">
        <v>2</v>
      </c>
      <c r="AX42">
        <v>27722024</v>
      </c>
      <c r="AY42">
        <v>1</v>
      </c>
      <c r="AZ42">
        <v>0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Y42*Source!I36</f>
        <v>0</v>
      </c>
      <c r="CY42">
        <f t="shared" si="6"/>
        <v>11978</v>
      </c>
      <c r="CZ42">
        <f t="shared" si="7"/>
        <v>11978</v>
      </c>
      <c r="DA42">
        <f t="shared" si="8"/>
        <v>1</v>
      </c>
      <c r="DB42">
        <v>0</v>
      </c>
    </row>
    <row r="43" spans="1:106" x14ac:dyDescent="0.2">
      <c r="A43">
        <f>ROW(Source!A36)</f>
        <v>36</v>
      </c>
      <c r="B43">
        <v>27721505</v>
      </c>
      <c r="C43">
        <v>27721994</v>
      </c>
      <c r="D43">
        <v>25153693</v>
      </c>
      <c r="E43">
        <v>1</v>
      </c>
      <c r="F43">
        <v>1</v>
      </c>
      <c r="G43">
        <v>1</v>
      </c>
      <c r="H43">
        <v>3</v>
      </c>
      <c r="I43" t="s">
        <v>1021</v>
      </c>
      <c r="J43" t="s">
        <v>1022</v>
      </c>
      <c r="K43" t="s">
        <v>1023</v>
      </c>
      <c r="L43">
        <v>1348</v>
      </c>
      <c r="N43">
        <v>1009</v>
      </c>
      <c r="O43" t="s">
        <v>46</v>
      </c>
      <c r="P43" t="s">
        <v>46</v>
      </c>
      <c r="Q43">
        <v>1000</v>
      </c>
      <c r="W43">
        <v>0</v>
      </c>
      <c r="X43">
        <v>-2116243625</v>
      </c>
      <c r="Y43">
        <v>0</v>
      </c>
      <c r="AA43">
        <v>37900</v>
      </c>
      <c r="AB43">
        <v>0</v>
      </c>
      <c r="AC43">
        <v>0</v>
      </c>
      <c r="AD43">
        <v>0</v>
      </c>
      <c r="AE43">
        <v>37900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1E-4</v>
      </c>
      <c r="AU43" t="s">
        <v>21</v>
      </c>
      <c r="AV43">
        <v>0</v>
      </c>
      <c r="AW43">
        <v>2</v>
      </c>
      <c r="AX43">
        <v>27722025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Y43*Source!I36</f>
        <v>0</v>
      </c>
      <c r="CY43">
        <f t="shared" si="6"/>
        <v>37900</v>
      </c>
      <c r="CZ43">
        <f t="shared" si="7"/>
        <v>37900</v>
      </c>
      <c r="DA43">
        <f t="shared" si="8"/>
        <v>1</v>
      </c>
      <c r="DB43">
        <v>0</v>
      </c>
    </row>
    <row r="44" spans="1:106" x14ac:dyDescent="0.2">
      <c r="A44">
        <f>ROW(Source!A36)</f>
        <v>36</v>
      </c>
      <c r="B44">
        <v>27721505</v>
      </c>
      <c r="C44">
        <v>27721994</v>
      </c>
      <c r="D44">
        <v>25173443</v>
      </c>
      <c r="E44">
        <v>1</v>
      </c>
      <c r="F44">
        <v>1</v>
      </c>
      <c r="G44">
        <v>1</v>
      </c>
      <c r="H44">
        <v>3</v>
      </c>
      <c r="I44" t="s">
        <v>1024</v>
      </c>
      <c r="J44" t="s">
        <v>1025</v>
      </c>
      <c r="K44" t="s">
        <v>1026</v>
      </c>
      <c r="L44">
        <v>1302</v>
      </c>
      <c r="N44">
        <v>1003</v>
      </c>
      <c r="O44" t="s">
        <v>751</v>
      </c>
      <c r="P44" t="s">
        <v>751</v>
      </c>
      <c r="Q44">
        <v>10</v>
      </c>
      <c r="W44">
        <v>0</v>
      </c>
      <c r="X44">
        <v>-1640127157</v>
      </c>
      <c r="Y44">
        <v>0</v>
      </c>
      <c r="AA44">
        <v>50.24</v>
      </c>
      <c r="AB44">
        <v>0</v>
      </c>
      <c r="AC44">
        <v>0</v>
      </c>
      <c r="AD44">
        <v>0</v>
      </c>
      <c r="AE44">
        <v>50.24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1.8700000000000001E-2</v>
      </c>
      <c r="AU44" t="s">
        <v>21</v>
      </c>
      <c r="AV44">
        <v>0</v>
      </c>
      <c r="AW44">
        <v>2</v>
      </c>
      <c r="AX44">
        <v>27722027</v>
      </c>
      <c r="AY44">
        <v>1</v>
      </c>
      <c r="AZ44">
        <v>0</v>
      </c>
      <c r="BA44">
        <v>49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Y44*Source!I36</f>
        <v>0</v>
      </c>
      <c r="CY44">
        <f t="shared" si="6"/>
        <v>50.24</v>
      </c>
      <c r="CZ44">
        <f t="shared" si="7"/>
        <v>50.24</v>
      </c>
      <c r="DA44">
        <f t="shared" si="8"/>
        <v>1</v>
      </c>
      <c r="DB44">
        <v>0</v>
      </c>
    </row>
    <row r="45" spans="1:106" x14ac:dyDescent="0.2">
      <c r="A45">
        <f>ROW(Source!A36)</f>
        <v>36</v>
      </c>
      <c r="B45">
        <v>27721505</v>
      </c>
      <c r="C45">
        <v>27721994</v>
      </c>
      <c r="D45">
        <v>25173801</v>
      </c>
      <c r="E45">
        <v>1</v>
      </c>
      <c r="F45">
        <v>1</v>
      </c>
      <c r="G45">
        <v>1</v>
      </c>
      <c r="H45">
        <v>3</v>
      </c>
      <c r="I45" t="s">
        <v>1027</v>
      </c>
      <c r="J45" t="s">
        <v>1028</v>
      </c>
      <c r="K45" t="s">
        <v>1029</v>
      </c>
      <c r="L45">
        <v>1348</v>
      </c>
      <c r="N45">
        <v>1009</v>
      </c>
      <c r="O45" t="s">
        <v>46</v>
      </c>
      <c r="P45" t="s">
        <v>46</v>
      </c>
      <c r="Q45">
        <v>1000</v>
      </c>
      <c r="W45">
        <v>0</v>
      </c>
      <c r="X45">
        <v>-1396314973</v>
      </c>
      <c r="Y45">
        <v>0</v>
      </c>
      <c r="AA45">
        <v>4455.2</v>
      </c>
      <c r="AB45">
        <v>0</v>
      </c>
      <c r="AC45">
        <v>0</v>
      </c>
      <c r="AD45">
        <v>0</v>
      </c>
      <c r="AE45">
        <v>4455.2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3.0000000000000001E-5</v>
      </c>
      <c r="AU45" t="s">
        <v>21</v>
      </c>
      <c r="AV45">
        <v>0</v>
      </c>
      <c r="AW45">
        <v>2</v>
      </c>
      <c r="AX45">
        <v>27722028</v>
      </c>
      <c r="AY45">
        <v>1</v>
      </c>
      <c r="AZ45">
        <v>0</v>
      </c>
      <c r="BA45">
        <v>50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0</v>
      </c>
      <c r="CY45">
        <f t="shared" si="6"/>
        <v>4455.2</v>
      </c>
      <c r="CZ45">
        <f t="shared" si="7"/>
        <v>4455.2</v>
      </c>
      <c r="DA45">
        <f t="shared" si="8"/>
        <v>1</v>
      </c>
      <c r="DB45">
        <v>0</v>
      </c>
    </row>
    <row r="46" spans="1:106" x14ac:dyDescent="0.2">
      <c r="A46">
        <f>ROW(Source!A36)</f>
        <v>36</v>
      </c>
      <c r="B46">
        <v>27721505</v>
      </c>
      <c r="C46">
        <v>27721994</v>
      </c>
      <c r="D46">
        <v>25174560</v>
      </c>
      <c r="E46">
        <v>1</v>
      </c>
      <c r="F46">
        <v>1</v>
      </c>
      <c r="G46">
        <v>1</v>
      </c>
      <c r="H46">
        <v>3</v>
      </c>
      <c r="I46" t="s">
        <v>1030</v>
      </c>
      <c r="J46" t="s">
        <v>1031</v>
      </c>
      <c r="K46" t="s">
        <v>1032</v>
      </c>
      <c r="L46">
        <v>1348</v>
      </c>
      <c r="N46">
        <v>1009</v>
      </c>
      <c r="O46" t="s">
        <v>46</v>
      </c>
      <c r="P46" t="s">
        <v>46</v>
      </c>
      <c r="Q46">
        <v>1000</v>
      </c>
      <c r="W46">
        <v>0</v>
      </c>
      <c r="X46">
        <v>900832145</v>
      </c>
      <c r="Y46">
        <v>0</v>
      </c>
      <c r="AA46">
        <v>4920</v>
      </c>
      <c r="AB46">
        <v>0</v>
      </c>
      <c r="AC46">
        <v>0</v>
      </c>
      <c r="AD46">
        <v>0</v>
      </c>
      <c r="AE46">
        <v>4920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1.9400000000000001E-3</v>
      </c>
      <c r="AU46" t="s">
        <v>21</v>
      </c>
      <c r="AV46">
        <v>0</v>
      </c>
      <c r="AW46">
        <v>2</v>
      </c>
      <c r="AX46">
        <v>27722029</v>
      </c>
      <c r="AY46">
        <v>1</v>
      </c>
      <c r="AZ46">
        <v>0</v>
      </c>
      <c r="BA46">
        <v>51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0</v>
      </c>
      <c r="CY46">
        <f t="shared" si="6"/>
        <v>4920</v>
      </c>
      <c r="CZ46">
        <f t="shared" si="7"/>
        <v>4920</v>
      </c>
      <c r="DA46">
        <f t="shared" si="8"/>
        <v>1</v>
      </c>
      <c r="DB46">
        <v>0</v>
      </c>
    </row>
    <row r="47" spans="1:106" x14ac:dyDescent="0.2">
      <c r="A47">
        <f>ROW(Source!A36)</f>
        <v>36</v>
      </c>
      <c r="B47">
        <v>27721505</v>
      </c>
      <c r="C47">
        <v>27721994</v>
      </c>
      <c r="D47">
        <v>25186091</v>
      </c>
      <c r="E47">
        <v>1</v>
      </c>
      <c r="F47">
        <v>1</v>
      </c>
      <c r="G47">
        <v>1</v>
      </c>
      <c r="H47">
        <v>3</v>
      </c>
      <c r="I47" t="s">
        <v>1033</v>
      </c>
      <c r="J47" t="s">
        <v>1034</v>
      </c>
      <c r="K47" t="s">
        <v>1035</v>
      </c>
      <c r="L47">
        <v>1348</v>
      </c>
      <c r="N47">
        <v>1009</v>
      </c>
      <c r="O47" t="s">
        <v>46</v>
      </c>
      <c r="P47" t="s">
        <v>46</v>
      </c>
      <c r="Q47">
        <v>1000</v>
      </c>
      <c r="W47">
        <v>0</v>
      </c>
      <c r="X47">
        <v>-1655298345</v>
      </c>
      <c r="Y47">
        <v>0</v>
      </c>
      <c r="AA47">
        <v>15620</v>
      </c>
      <c r="AB47">
        <v>0</v>
      </c>
      <c r="AC47">
        <v>0</v>
      </c>
      <c r="AD47">
        <v>0</v>
      </c>
      <c r="AE47">
        <v>15620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3.1E-4</v>
      </c>
      <c r="AU47" t="s">
        <v>21</v>
      </c>
      <c r="AV47">
        <v>0</v>
      </c>
      <c r="AW47">
        <v>2</v>
      </c>
      <c r="AX47">
        <v>27722030</v>
      </c>
      <c r="AY47">
        <v>1</v>
      </c>
      <c r="AZ47">
        <v>0</v>
      </c>
      <c r="BA47">
        <v>52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0</v>
      </c>
      <c r="CY47">
        <f t="shared" si="6"/>
        <v>15620</v>
      </c>
      <c r="CZ47">
        <f t="shared" si="7"/>
        <v>15620</v>
      </c>
      <c r="DA47">
        <f t="shared" si="8"/>
        <v>1</v>
      </c>
      <c r="DB47">
        <v>0</v>
      </c>
    </row>
    <row r="48" spans="1:106" x14ac:dyDescent="0.2">
      <c r="A48">
        <f>ROW(Source!A36)</f>
        <v>36</v>
      </c>
      <c r="B48">
        <v>27721505</v>
      </c>
      <c r="C48">
        <v>27721994</v>
      </c>
      <c r="D48">
        <v>25187286</v>
      </c>
      <c r="E48">
        <v>1</v>
      </c>
      <c r="F48">
        <v>1</v>
      </c>
      <c r="G48">
        <v>1</v>
      </c>
      <c r="H48">
        <v>3</v>
      </c>
      <c r="I48" t="s">
        <v>1036</v>
      </c>
      <c r="J48" t="s">
        <v>1037</v>
      </c>
      <c r="K48" t="s">
        <v>1038</v>
      </c>
      <c r="L48">
        <v>1348</v>
      </c>
      <c r="N48">
        <v>1009</v>
      </c>
      <c r="O48" t="s">
        <v>46</v>
      </c>
      <c r="P48" t="s">
        <v>46</v>
      </c>
      <c r="Q48">
        <v>1000</v>
      </c>
      <c r="W48">
        <v>0</v>
      </c>
      <c r="X48">
        <v>-639604785</v>
      </c>
      <c r="Y48">
        <v>0</v>
      </c>
      <c r="AA48">
        <v>9420</v>
      </c>
      <c r="AB48">
        <v>0</v>
      </c>
      <c r="AC48">
        <v>0</v>
      </c>
      <c r="AD48">
        <v>0</v>
      </c>
      <c r="AE48">
        <v>9420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5.9999999999999995E-4</v>
      </c>
      <c r="AU48" t="s">
        <v>21</v>
      </c>
      <c r="AV48">
        <v>0</v>
      </c>
      <c r="AW48">
        <v>2</v>
      </c>
      <c r="AX48">
        <v>27722031</v>
      </c>
      <c r="AY48">
        <v>1</v>
      </c>
      <c r="AZ48">
        <v>0</v>
      </c>
      <c r="BA48">
        <v>53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Y48*Source!I36</f>
        <v>0</v>
      </c>
      <c r="CY48">
        <f t="shared" si="6"/>
        <v>9420</v>
      </c>
      <c r="CZ48">
        <f t="shared" si="7"/>
        <v>9420</v>
      </c>
      <c r="DA48">
        <f t="shared" si="8"/>
        <v>1</v>
      </c>
      <c r="DB48">
        <v>0</v>
      </c>
    </row>
    <row r="49" spans="1:106" x14ac:dyDescent="0.2">
      <c r="A49">
        <f>ROW(Source!A37)</f>
        <v>37</v>
      </c>
      <c r="B49">
        <v>27721504</v>
      </c>
      <c r="C49">
        <v>27721994</v>
      </c>
      <c r="D49">
        <v>25413300</v>
      </c>
      <c r="E49">
        <v>1</v>
      </c>
      <c r="F49">
        <v>1</v>
      </c>
      <c r="G49">
        <v>1</v>
      </c>
      <c r="H49">
        <v>1</v>
      </c>
      <c r="I49" t="s">
        <v>989</v>
      </c>
      <c r="J49" t="s">
        <v>6</v>
      </c>
      <c r="K49" t="s">
        <v>990</v>
      </c>
      <c r="L49">
        <v>1191</v>
      </c>
      <c r="N49">
        <v>1013</v>
      </c>
      <c r="O49" t="s">
        <v>953</v>
      </c>
      <c r="P49" t="s">
        <v>953</v>
      </c>
      <c r="Q49">
        <v>1</v>
      </c>
      <c r="W49">
        <v>0</v>
      </c>
      <c r="X49">
        <v>-400197608</v>
      </c>
      <c r="Y49">
        <v>35.552999999999997</v>
      </c>
      <c r="AA49">
        <v>0</v>
      </c>
      <c r="AB49">
        <v>0</v>
      </c>
      <c r="AC49">
        <v>0</v>
      </c>
      <c r="AD49">
        <v>8.5299999999999994</v>
      </c>
      <c r="AE49">
        <v>0</v>
      </c>
      <c r="AF49">
        <v>0</v>
      </c>
      <c r="AG49">
        <v>0</v>
      </c>
      <c r="AH49">
        <v>8.5299999999999994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50.79</v>
      </c>
      <c r="AU49" t="s">
        <v>53</v>
      </c>
      <c r="AV49">
        <v>1</v>
      </c>
      <c r="AW49">
        <v>2</v>
      </c>
      <c r="AX49">
        <v>27722013</v>
      </c>
      <c r="AY49">
        <v>1</v>
      </c>
      <c r="AZ49">
        <v>0</v>
      </c>
      <c r="BA49">
        <v>54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Y49*Source!I37</f>
        <v>1.4676278399999998</v>
      </c>
      <c r="CY49">
        <f>AD49</f>
        <v>8.5299999999999994</v>
      </c>
      <c r="CZ49">
        <f>AH49</f>
        <v>8.5299999999999994</v>
      </c>
      <c r="DA49">
        <f>AL49</f>
        <v>1</v>
      </c>
      <c r="DB49">
        <v>0</v>
      </c>
    </row>
    <row r="50" spans="1:106" x14ac:dyDescent="0.2">
      <c r="A50">
        <f>ROW(Source!A37)</f>
        <v>37</v>
      </c>
      <c r="B50">
        <v>27721504</v>
      </c>
      <c r="C50">
        <v>27721994</v>
      </c>
      <c r="D50">
        <v>25412928</v>
      </c>
      <c r="E50">
        <v>1</v>
      </c>
      <c r="F50">
        <v>1</v>
      </c>
      <c r="G50">
        <v>1</v>
      </c>
      <c r="H50">
        <v>1</v>
      </c>
      <c r="I50" t="s">
        <v>954</v>
      </c>
      <c r="J50" t="s">
        <v>6</v>
      </c>
      <c r="K50" t="s">
        <v>955</v>
      </c>
      <c r="L50">
        <v>1191</v>
      </c>
      <c r="N50">
        <v>1013</v>
      </c>
      <c r="O50" t="s">
        <v>953</v>
      </c>
      <c r="P50" t="s">
        <v>953</v>
      </c>
      <c r="Q50">
        <v>1</v>
      </c>
      <c r="W50">
        <v>0</v>
      </c>
      <c r="X50">
        <v>-1417349443</v>
      </c>
      <c r="Y50">
        <v>0.31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0.31</v>
      </c>
      <c r="AU50" t="s">
        <v>6</v>
      </c>
      <c r="AV50">
        <v>2</v>
      </c>
      <c r="AW50">
        <v>2</v>
      </c>
      <c r="AX50">
        <v>27722014</v>
      </c>
      <c r="AY50">
        <v>1</v>
      </c>
      <c r="AZ50">
        <v>2048</v>
      </c>
      <c r="BA50">
        <v>55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Y50*Source!I37</f>
        <v>1.2796799999999999E-2</v>
      </c>
      <c r="CY50">
        <f>AD50</f>
        <v>0</v>
      </c>
      <c r="CZ50">
        <f>AH50</f>
        <v>0</v>
      </c>
      <c r="DA50">
        <f>AL50</f>
        <v>1</v>
      </c>
      <c r="DB50">
        <v>0</v>
      </c>
    </row>
    <row r="51" spans="1:106" x14ac:dyDescent="0.2">
      <c r="A51">
        <f>ROW(Source!A37)</f>
        <v>37</v>
      </c>
      <c r="B51">
        <v>27721504</v>
      </c>
      <c r="C51">
        <v>27721994</v>
      </c>
      <c r="D51">
        <v>25230220</v>
      </c>
      <c r="E51">
        <v>1</v>
      </c>
      <c r="F51">
        <v>1</v>
      </c>
      <c r="G51">
        <v>1</v>
      </c>
      <c r="H51">
        <v>2</v>
      </c>
      <c r="I51" t="s">
        <v>991</v>
      </c>
      <c r="J51" t="s">
        <v>992</v>
      </c>
      <c r="K51" t="s">
        <v>993</v>
      </c>
      <c r="L51">
        <v>1368</v>
      </c>
      <c r="N51">
        <v>1011</v>
      </c>
      <c r="O51" t="s">
        <v>959</v>
      </c>
      <c r="P51" t="s">
        <v>959</v>
      </c>
      <c r="Q51">
        <v>1</v>
      </c>
      <c r="W51">
        <v>0</v>
      </c>
      <c r="X51">
        <v>-1718674368</v>
      </c>
      <c r="Y51">
        <v>8.3999999999999991E-2</v>
      </c>
      <c r="AA51">
        <v>0</v>
      </c>
      <c r="AB51">
        <v>111.99</v>
      </c>
      <c r="AC51">
        <v>13.5</v>
      </c>
      <c r="AD51">
        <v>0</v>
      </c>
      <c r="AE51">
        <v>0</v>
      </c>
      <c r="AF51">
        <v>111.99</v>
      </c>
      <c r="AG51">
        <v>13.5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0.12</v>
      </c>
      <c r="AU51" t="s">
        <v>53</v>
      </c>
      <c r="AV51">
        <v>0</v>
      </c>
      <c r="AW51">
        <v>2</v>
      </c>
      <c r="AX51">
        <v>27722015</v>
      </c>
      <c r="AY51">
        <v>1</v>
      </c>
      <c r="AZ51">
        <v>0</v>
      </c>
      <c r="BA51">
        <v>56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Y51*Source!I37</f>
        <v>3.4675199999999995E-3</v>
      </c>
      <c r="CY51">
        <f>AB51</f>
        <v>111.99</v>
      </c>
      <c r="CZ51">
        <f>AF51</f>
        <v>111.99</v>
      </c>
      <c r="DA51">
        <f>AJ51</f>
        <v>1</v>
      </c>
      <c r="DB51">
        <v>0</v>
      </c>
    </row>
    <row r="52" spans="1:106" x14ac:dyDescent="0.2">
      <c r="A52">
        <f>ROW(Source!A37)</f>
        <v>37</v>
      </c>
      <c r="B52">
        <v>27721504</v>
      </c>
      <c r="C52">
        <v>27721994</v>
      </c>
      <c r="D52">
        <v>25230420</v>
      </c>
      <c r="E52">
        <v>1</v>
      </c>
      <c r="F52">
        <v>1</v>
      </c>
      <c r="G52">
        <v>1</v>
      </c>
      <c r="H52">
        <v>2</v>
      </c>
      <c r="I52" t="s">
        <v>994</v>
      </c>
      <c r="J52" t="s">
        <v>995</v>
      </c>
      <c r="K52" t="s">
        <v>996</v>
      </c>
      <c r="L52">
        <v>1368</v>
      </c>
      <c r="N52">
        <v>1011</v>
      </c>
      <c r="O52" t="s">
        <v>959</v>
      </c>
      <c r="P52" t="s">
        <v>959</v>
      </c>
      <c r="Q52">
        <v>1</v>
      </c>
      <c r="W52">
        <v>0</v>
      </c>
      <c r="X52">
        <v>1544661785</v>
      </c>
      <c r="Y52">
        <v>7.3709999999999987</v>
      </c>
      <c r="AA52">
        <v>0</v>
      </c>
      <c r="AB52">
        <v>6.9</v>
      </c>
      <c r="AC52">
        <v>0</v>
      </c>
      <c r="AD52">
        <v>0</v>
      </c>
      <c r="AE52">
        <v>0</v>
      </c>
      <c r="AF52">
        <v>6.9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10.53</v>
      </c>
      <c r="AU52" t="s">
        <v>53</v>
      </c>
      <c r="AV52">
        <v>0</v>
      </c>
      <c r="AW52">
        <v>2</v>
      </c>
      <c r="AX52">
        <v>27722016</v>
      </c>
      <c r="AY52">
        <v>1</v>
      </c>
      <c r="AZ52">
        <v>0</v>
      </c>
      <c r="BA52">
        <v>57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Y52*Source!I37</f>
        <v>0.30427487999999991</v>
      </c>
      <c r="CY52">
        <f>AB52</f>
        <v>6.9</v>
      </c>
      <c r="CZ52">
        <f>AF52</f>
        <v>6.9</v>
      </c>
      <c r="DA52">
        <f>AJ52</f>
        <v>1</v>
      </c>
      <c r="DB52">
        <v>0</v>
      </c>
    </row>
    <row r="53" spans="1:106" x14ac:dyDescent="0.2">
      <c r="A53">
        <f>ROW(Source!A37)</f>
        <v>37</v>
      </c>
      <c r="B53">
        <v>27721504</v>
      </c>
      <c r="C53">
        <v>27721994</v>
      </c>
      <c r="D53">
        <v>25231607</v>
      </c>
      <c r="E53">
        <v>1</v>
      </c>
      <c r="F53">
        <v>1</v>
      </c>
      <c r="G53">
        <v>1</v>
      </c>
      <c r="H53">
        <v>2</v>
      </c>
      <c r="I53" t="s">
        <v>997</v>
      </c>
      <c r="J53" t="s">
        <v>998</v>
      </c>
      <c r="K53" t="s">
        <v>999</v>
      </c>
      <c r="L53">
        <v>1368</v>
      </c>
      <c r="N53">
        <v>1011</v>
      </c>
      <c r="O53" t="s">
        <v>959</v>
      </c>
      <c r="P53" t="s">
        <v>959</v>
      </c>
      <c r="Q53">
        <v>1</v>
      </c>
      <c r="W53">
        <v>0</v>
      </c>
      <c r="X53">
        <v>1372534845</v>
      </c>
      <c r="Y53">
        <v>0.13299999999999998</v>
      </c>
      <c r="AA53">
        <v>0</v>
      </c>
      <c r="AB53">
        <v>65.709999999999994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0.19</v>
      </c>
      <c r="AU53" t="s">
        <v>53</v>
      </c>
      <c r="AV53">
        <v>0</v>
      </c>
      <c r="AW53">
        <v>2</v>
      </c>
      <c r="AX53">
        <v>27722017</v>
      </c>
      <c r="AY53">
        <v>1</v>
      </c>
      <c r="AZ53">
        <v>0</v>
      </c>
      <c r="BA53">
        <v>58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Y53*Source!I37</f>
        <v>5.4902399999999987E-3</v>
      </c>
      <c r="CY53">
        <f>AB53</f>
        <v>65.709999999999994</v>
      </c>
      <c r="CZ53">
        <f>AF53</f>
        <v>65.709999999999994</v>
      </c>
      <c r="DA53">
        <f>AJ53</f>
        <v>1</v>
      </c>
      <c r="DB53">
        <v>0</v>
      </c>
    </row>
    <row r="54" spans="1:106" x14ac:dyDescent="0.2">
      <c r="A54">
        <f>ROW(Source!A37)</f>
        <v>37</v>
      </c>
      <c r="B54">
        <v>27721504</v>
      </c>
      <c r="C54">
        <v>27721994</v>
      </c>
      <c r="D54">
        <v>25231842</v>
      </c>
      <c r="E54">
        <v>1</v>
      </c>
      <c r="F54">
        <v>1</v>
      </c>
      <c r="G54">
        <v>1</v>
      </c>
      <c r="H54">
        <v>2</v>
      </c>
      <c r="I54" t="s">
        <v>1000</v>
      </c>
      <c r="J54" t="s">
        <v>1001</v>
      </c>
      <c r="K54" t="s">
        <v>1002</v>
      </c>
      <c r="L54">
        <v>1368</v>
      </c>
      <c r="N54">
        <v>1011</v>
      </c>
      <c r="O54" t="s">
        <v>959</v>
      </c>
      <c r="P54" t="s">
        <v>959</v>
      </c>
      <c r="Q54">
        <v>1</v>
      </c>
      <c r="W54">
        <v>0</v>
      </c>
      <c r="X54">
        <v>792402865</v>
      </c>
      <c r="Y54">
        <v>1.302</v>
      </c>
      <c r="AA54">
        <v>0</v>
      </c>
      <c r="AB54">
        <v>1.2</v>
      </c>
      <c r="AC54">
        <v>0</v>
      </c>
      <c r="AD54">
        <v>0</v>
      </c>
      <c r="AE54">
        <v>0</v>
      </c>
      <c r="AF54">
        <v>1.2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1.86</v>
      </c>
      <c r="AU54" t="s">
        <v>53</v>
      </c>
      <c r="AV54">
        <v>0</v>
      </c>
      <c r="AW54">
        <v>2</v>
      </c>
      <c r="AX54">
        <v>27722018</v>
      </c>
      <c r="AY54">
        <v>1</v>
      </c>
      <c r="AZ54">
        <v>0</v>
      </c>
      <c r="BA54">
        <v>59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Y54*Source!I37</f>
        <v>5.3746559999999999E-2</v>
      </c>
      <c r="CY54">
        <f>AB54</f>
        <v>1.2</v>
      </c>
      <c r="CZ54">
        <f>AF54</f>
        <v>1.2</v>
      </c>
      <c r="DA54">
        <f>AJ54</f>
        <v>1</v>
      </c>
      <c r="DB54">
        <v>0</v>
      </c>
    </row>
    <row r="55" spans="1:106" x14ac:dyDescent="0.2">
      <c r="A55">
        <f>ROW(Source!A37)</f>
        <v>37</v>
      </c>
      <c r="B55">
        <v>27721504</v>
      </c>
      <c r="C55">
        <v>27721994</v>
      </c>
      <c r="D55">
        <v>25231889</v>
      </c>
      <c r="E55">
        <v>1</v>
      </c>
      <c r="F55">
        <v>1</v>
      </c>
      <c r="G55">
        <v>1</v>
      </c>
      <c r="H55">
        <v>2</v>
      </c>
      <c r="I55" t="s">
        <v>1003</v>
      </c>
      <c r="J55" t="s">
        <v>1004</v>
      </c>
      <c r="K55" t="s">
        <v>1005</v>
      </c>
      <c r="L55">
        <v>1368</v>
      </c>
      <c r="N55">
        <v>1011</v>
      </c>
      <c r="O55" t="s">
        <v>959</v>
      </c>
      <c r="P55" t="s">
        <v>959</v>
      </c>
      <c r="Q55">
        <v>1</v>
      </c>
      <c r="W55">
        <v>0</v>
      </c>
      <c r="X55">
        <v>1323835807</v>
      </c>
      <c r="Y55">
        <v>1.4209999999999998</v>
      </c>
      <c r="AA55">
        <v>0</v>
      </c>
      <c r="AB55">
        <v>12.31</v>
      </c>
      <c r="AC55">
        <v>0</v>
      </c>
      <c r="AD55">
        <v>0</v>
      </c>
      <c r="AE55">
        <v>0</v>
      </c>
      <c r="AF55">
        <v>12.31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2.0299999999999998</v>
      </c>
      <c r="AU55" t="s">
        <v>53</v>
      </c>
      <c r="AV55">
        <v>0</v>
      </c>
      <c r="AW55">
        <v>2</v>
      </c>
      <c r="AX55">
        <v>27722019</v>
      </c>
      <c r="AY55">
        <v>1</v>
      </c>
      <c r="AZ55">
        <v>0</v>
      </c>
      <c r="BA55">
        <v>60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Y55*Source!I37</f>
        <v>5.865887999999999E-2</v>
      </c>
      <c r="CY55">
        <f>AB55</f>
        <v>12.31</v>
      </c>
      <c r="CZ55">
        <f>AF55</f>
        <v>12.31</v>
      </c>
      <c r="DA55">
        <f>AJ55</f>
        <v>1</v>
      </c>
      <c r="DB55">
        <v>0</v>
      </c>
    </row>
    <row r="56" spans="1:106" x14ac:dyDescent="0.2">
      <c r="A56">
        <f>ROW(Source!A37)</f>
        <v>37</v>
      </c>
      <c r="B56">
        <v>27721504</v>
      </c>
      <c r="C56">
        <v>27721994</v>
      </c>
      <c r="D56">
        <v>25148328</v>
      </c>
      <c r="E56">
        <v>1</v>
      </c>
      <c r="F56">
        <v>1</v>
      </c>
      <c r="G56">
        <v>1</v>
      </c>
      <c r="H56">
        <v>3</v>
      </c>
      <c r="I56" t="s">
        <v>1006</v>
      </c>
      <c r="J56" t="s">
        <v>1007</v>
      </c>
      <c r="K56" t="s">
        <v>1008</v>
      </c>
      <c r="L56">
        <v>1339</v>
      </c>
      <c r="N56">
        <v>1007</v>
      </c>
      <c r="O56" t="s">
        <v>64</v>
      </c>
      <c r="P56" t="s">
        <v>64</v>
      </c>
      <c r="Q56">
        <v>1</v>
      </c>
      <c r="W56">
        <v>0</v>
      </c>
      <c r="X56">
        <v>1262771840</v>
      </c>
      <c r="Y56">
        <v>0</v>
      </c>
      <c r="AA56">
        <v>6.22</v>
      </c>
      <c r="AB56">
        <v>0</v>
      </c>
      <c r="AC56">
        <v>0</v>
      </c>
      <c r="AD56">
        <v>0</v>
      </c>
      <c r="AE56">
        <v>6.22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1.5</v>
      </c>
      <c r="AU56" t="s">
        <v>21</v>
      </c>
      <c r="AV56">
        <v>0</v>
      </c>
      <c r="AW56">
        <v>2</v>
      </c>
      <c r="AX56">
        <v>27722020</v>
      </c>
      <c r="AY56">
        <v>1</v>
      </c>
      <c r="AZ56">
        <v>0</v>
      </c>
      <c r="BA56">
        <v>61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Y56*Source!I37</f>
        <v>0</v>
      </c>
      <c r="CY56">
        <f t="shared" ref="CY56:CY66" si="9">AA56</f>
        <v>6.22</v>
      </c>
      <c r="CZ56">
        <f t="shared" ref="CZ56:CZ66" si="10">AE56</f>
        <v>6.22</v>
      </c>
      <c r="DA56">
        <f t="shared" ref="DA56:DA66" si="11">AI56</f>
        <v>1</v>
      </c>
      <c r="DB56">
        <v>0</v>
      </c>
    </row>
    <row r="57" spans="1:106" x14ac:dyDescent="0.2">
      <c r="A57">
        <f>ROW(Source!A37)</f>
        <v>37</v>
      </c>
      <c r="B57">
        <v>27721504</v>
      </c>
      <c r="C57">
        <v>27721994</v>
      </c>
      <c r="D57">
        <v>25148335</v>
      </c>
      <c r="E57">
        <v>1</v>
      </c>
      <c r="F57">
        <v>1</v>
      </c>
      <c r="G57">
        <v>1</v>
      </c>
      <c r="H57">
        <v>3</v>
      </c>
      <c r="I57" t="s">
        <v>1009</v>
      </c>
      <c r="J57" t="s">
        <v>1010</v>
      </c>
      <c r="K57" t="s">
        <v>1011</v>
      </c>
      <c r="L57">
        <v>1346</v>
      </c>
      <c r="N57">
        <v>1009</v>
      </c>
      <c r="O57" t="s">
        <v>178</v>
      </c>
      <c r="P57" t="s">
        <v>178</v>
      </c>
      <c r="Q57">
        <v>1</v>
      </c>
      <c r="W57">
        <v>0</v>
      </c>
      <c r="X57">
        <v>1721895514</v>
      </c>
      <c r="Y57">
        <v>0</v>
      </c>
      <c r="AA57">
        <v>6.09</v>
      </c>
      <c r="AB57">
        <v>0</v>
      </c>
      <c r="AC57">
        <v>0</v>
      </c>
      <c r="AD57">
        <v>0</v>
      </c>
      <c r="AE57">
        <v>6.09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0.45</v>
      </c>
      <c r="AU57" t="s">
        <v>21</v>
      </c>
      <c r="AV57">
        <v>0</v>
      </c>
      <c r="AW57">
        <v>2</v>
      </c>
      <c r="AX57">
        <v>27722021</v>
      </c>
      <c r="AY57">
        <v>1</v>
      </c>
      <c r="AZ57">
        <v>0</v>
      </c>
      <c r="BA57">
        <v>62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Y57*Source!I37</f>
        <v>0</v>
      </c>
      <c r="CY57">
        <f t="shared" si="9"/>
        <v>6.09</v>
      </c>
      <c r="CZ57">
        <f t="shared" si="10"/>
        <v>6.09</v>
      </c>
      <c r="DA57">
        <f t="shared" si="11"/>
        <v>1</v>
      </c>
      <c r="DB57">
        <v>0</v>
      </c>
    </row>
    <row r="58" spans="1:106" x14ac:dyDescent="0.2">
      <c r="A58">
        <f>ROW(Source!A37)</f>
        <v>37</v>
      </c>
      <c r="B58">
        <v>27721504</v>
      </c>
      <c r="C58">
        <v>27721994</v>
      </c>
      <c r="D58">
        <v>25151428</v>
      </c>
      <c r="E58">
        <v>1</v>
      </c>
      <c r="F58">
        <v>1</v>
      </c>
      <c r="G58">
        <v>1</v>
      </c>
      <c r="H58">
        <v>3</v>
      </c>
      <c r="I58" t="s">
        <v>1012</v>
      </c>
      <c r="J58" t="s">
        <v>1013</v>
      </c>
      <c r="K58" t="s">
        <v>1014</v>
      </c>
      <c r="L58">
        <v>1348</v>
      </c>
      <c r="N58">
        <v>1009</v>
      </c>
      <c r="O58" t="s">
        <v>46</v>
      </c>
      <c r="P58" t="s">
        <v>46</v>
      </c>
      <c r="Q58">
        <v>1000</v>
      </c>
      <c r="W58">
        <v>0</v>
      </c>
      <c r="X58">
        <v>1225357214</v>
      </c>
      <c r="Y58">
        <v>0</v>
      </c>
      <c r="AA58">
        <v>10749</v>
      </c>
      <c r="AB58">
        <v>0</v>
      </c>
      <c r="AC58">
        <v>0</v>
      </c>
      <c r="AD58">
        <v>0</v>
      </c>
      <c r="AE58">
        <v>10749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1.4E-3</v>
      </c>
      <c r="AU58" t="s">
        <v>21</v>
      </c>
      <c r="AV58">
        <v>0</v>
      </c>
      <c r="AW58">
        <v>2</v>
      </c>
      <c r="AX58">
        <v>27722022</v>
      </c>
      <c r="AY58">
        <v>1</v>
      </c>
      <c r="AZ58">
        <v>0</v>
      </c>
      <c r="BA58">
        <v>63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Y58*Source!I37</f>
        <v>0</v>
      </c>
      <c r="CY58">
        <f t="shared" si="9"/>
        <v>10749</v>
      </c>
      <c r="CZ58">
        <f t="shared" si="10"/>
        <v>10749</v>
      </c>
      <c r="DA58">
        <f t="shared" si="11"/>
        <v>1</v>
      </c>
      <c r="DB58">
        <v>0</v>
      </c>
    </row>
    <row r="59" spans="1:106" x14ac:dyDescent="0.2">
      <c r="A59">
        <f>ROW(Source!A37)</f>
        <v>37</v>
      </c>
      <c r="B59">
        <v>27721504</v>
      </c>
      <c r="C59">
        <v>27721994</v>
      </c>
      <c r="D59">
        <v>25152615</v>
      </c>
      <c r="E59">
        <v>1</v>
      </c>
      <c r="F59">
        <v>1</v>
      </c>
      <c r="G59">
        <v>1</v>
      </c>
      <c r="H59">
        <v>3</v>
      </c>
      <c r="I59" t="s">
        <v>1015</v>
      </c>
      <c r="J59" t="s">
        <v>1016</v>
      </c>
      <c r="K59" t="s">
        <v>1017</v>
      </c>
      <c r="L59">
        <v>1348</v>
      </c>
      <c r="N59">
        <v>1009</v>
      </c>
      <c r="O59" t="s">
        <v>46</v>
      </c>
      <c r="P59" t="s">
        <v>46</v>
      </c>
      <c r="Q59">
        <v>1000</v>
      </c>
      <c r="W59">
        <v>0</v>
      </c>
      <c r="X59">
        <v>-437906794</v>
      </c>
      <c r="Y59">
        <v>0</v>
      </c>
      <c r="AA59">
        <v>9040.01</v>
      </c>
      <c r="AB59">
        <v>0</v>
      </c>
      <c r="AC59">
        <v>0</v>
      </c>
      <c r="AD59">
        <v>0</v>
      </c>
      <c r="AE59">
        <v>9040.01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3.3E-3</v>
      </c>
      <c r="AU59" t="s">
        <v>21</v>
      </c>
      <c r="AV59">
        <v>0</v>
      </c>
      <c r="AW59">
        <v>2</v>
      </c>
      <c r="AX59">
        <v>27722023</v>
      </c>
      <c r="AY59">
        <v>1</v>
      </c>
      <c r="AZ59">
        <v>0</v>
      </c>
      <c r="BA59">
        <v>64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Y59*Source!I37</f>
        <v>0</v>
      </c>
      <c r="CY59">
        <f t="shared" si="9"/>
        <v>9040.01</v>
      </c>
      <c r="CZ59">
        <f t="shared" si="10"/>
        <v>9040.01</v>
      </c>
      <c r="DA59">
        <f t="shared" si="11"/>
        <v>1</v>
      </c>
      <c r="DB59">
        <v>0</v>
      </c>
    </row>
    <row r="60" spans="1:106" x14ac:dyDescent="0.2">
      <c r="A60">
        <f>ROW(Source!A37)</f>
        <v>37</v>
      </c>
      <c r="B60">
        <v>27721504</v>
      </c>
      <c r="C60">
        <v>27721994</v>
      </c>
      <c r="D60">
        <v>25152713</v>
      </c>
      <c r="E60">
        <v>1</v>
      </c>
      <c r="F60">
        <v>1</v>
      </c>
      <c r="G60">
        <v>1</v>
      </c>
      <c r="H60">
        <v>3</v>
      </c>
      <c r="I60" t="s">
        <v>1018</v>
      </c>
      <c r="J60" t="s">
        <v>1019</v>
      </c>
      <c r="K60" t="s">
        <v>1020</v>
      </c>
      <c r="L60">
        <v>1348</v>
      </c>
      <c r="N60">
        <v>1009</v>
      </c>
      <c r="O60" t="s">
        <v>46</v>
      </c>
      <c r="P60" t="s">
        <v>46</v>
      </c>
      <c r="Q60">
        <v>1000</v>
      </c>
      <c r="W60">
        <v>0</v>
      </c>
      <c r="X60">
        <v>1174701286</v>
      </c>
      <c r="Y60">
        <v>0</v>
      </c>
      <c r="AA60">
        <v>11978</v>
      </c>
      <c r="AB60">
        <v>0</v>
      </c>
      <c r="AC60">
        <v>0</v>
      </c>
      <c r="AD60">
        <v>0</v>
      </c>
      <c r="AE60">
        <v>11978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1.0000000000000001E-5</v>
      </c>
      <c r="AU60" t="s">
        <v>21</v>
      </c>
      <c r="AV60">
        <v>0</v>
      </c>
      <c r="AW60">
        <v>2</v>
      </c>
      <c r="AX60">
        <v>27722024</v>
      </c>
      <c r="AY60">
        <v>1</v>
      </c>
      <c r="AZ60">
        <v>0</v>
      </c>
      <c r="BA60">
        <v>65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Y60*Source!I37</f>
        <v>0</v>
      </c>
      <c r="CY60">
        <f t="shared" si="9"/>
        <v>11978</v>
      </c>
      <c r="CZ60">
        <f t="shared" si="10"/>
        <v>11978</v>
      </c>
      <c r="DA60">
        <f t="shared" si="11"/>
        <v>1</v>
      </c>
      <c r="DB60">
        <v>0</v>
      </c>
    </row>
    <row r="61" spans="1:106" x14ac:dyDescent="0.2">
      <c r="A61">
        <f>ROW(Source!A37)</f>
        <v>37</v>
      </c>
      <c r="B61">
        <v>27721504</v>
      </c>
      <c r="C61">
        <v>27721994</v>
      </c>
      <c r="D61">
        <v>25153693</v>
      </c>
      <c r="E61">
        <v>1</v>
      </c>
      <c r="F61">
        <v>1</v>
      </c>
      <c r="G61">
        <v>1</v>
      </c>
      <c r="H61">
        <v>3</v>
      </c>
      <c r="I61" t="s">
        <v>1021</v>
      </c>
      <c r="J61" t="s">
        <v>1022</v>
      </c>
      <c r="K61" t="s">
        <v>1023</v>
      </c>
      <c r="L61">
        <v>1348</v>
      </c>
      <c r="N61">
        <v>1009</v>
      </c>
      <c r="O61" t="s">
        <v>46</v>
      </c>
      <c r="P61" t="s">
        <v>46</v>
      </c>
      <c r="Q61">
        <v>1000</v>
      </c>
      <c r="W61">
        <v>0</v>
      </c>
      <c r="X61">
        <v>-2116243625</v>
      </c>
      <c r="Y61">
        <v>0</v>
      </c>
      <c r="AA61">
        <v>37900</v>
      </c>
      <c r="AB61">
        <v>0</v>
      </c>
      <c r="AC61">
        <v>0</v>
      </c>
      <c r="AD61">
        <v>0</v>
      </c>
      <c r="AE61">
        <v>37900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1E-4</v>
      </c>
      <c r="AU61" t="s">
        <v>21</v>
      </c>
      <c r="AV61">
        <v>0</v>
      </c>
      <c r="AW61">
        <v>2</v>
      </c>
      <c r="AX61">
        <v>27722025</v>
      </c>
      <c r="AY61">
        <v>1</v>
      </c>
      <c r="AZ61">
        <v>0</v>
      </c>
      <c r="BA61">
        <v>66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Y61*Source!I37</f>
        <v>0</v>
      </c>
      <c r="CY61">
        <f t="shared" si="9"/>
        <v>37900</v>
      </c>
      <c r="CZ61">
        <f t="shared" si="10"/>
        <v>37900</v>
      </c>
      <c r="DA61">
        <f t="shared" si="11"/>
        <v>1</v>
      </c>
      <c r="DB61">
        <v>0</v>
      </c>
    </row>
    <row r="62" spans="1:106" x14ac:dyDescent="0.2">
      <c r="A62">
        <f>ROW(Source!A37)</f>
        <v>37</v>
      </c>
      <c r="B62">
        <v>27721504</v>
      </c>
      <c r="C62">
        <v>27721994</v>
      </c>
      <c r="D62">
        <v>25173443</v>
      </c>
      <c r="E62">
        <v>1</v>
      </c>
      <c r="F62">
        <v>1</v>
      </c>
      <c r="G62">
        <v>1</v>
      </c>
      <c r="H62">
        <v>3</v>
      </c>
      <c r="I62" t="s">
        <v>1024</v>
      </c>
      <c r="J62" t="s">
        <v>1025</v>
      </c>
      <c r="K62" t="s">
        <v>1026</v>
      </c>
      <c r="L62">
        <v>1302</v>
      </c>
      <c r="N62">
        <v>1003</v>
      </c>
      <c r="O62" t="s">
        <v>751</v>
      </c>
      <c r="P62" t="s">
        <v>751</v>
      </c>
      <c r="Q62">
        <v>10</v>
      </c>
      <c r="W62">
        <v>0</v>
      </c>
      <c r="X62">
        <v>-1640127157</v>
      </c>
      <c r="Y62">
        <v>0</v>
      </c>
      <c r="AA62">
        <v>50.24</v>
      </c>
      <c r="AB62">
        <v>0</v>
      </c>
      <c r="AC62">
        <v>0</v>
      </c>
      <c r="AD62">
        <v>0</v>
      </c>
      <c r="AE62">
        <v>50.24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1.8700000000000001E-2</v>
      </c>
      <c r="AU62" t="s">
        <v>21</v>
      </c>
      <c r="AV62">
        <v>0</v>
      </c>
      <c r="AW62">
        <v>2</v>
      </c>
      <c r="AX62">
        <v>27722027</v>
      </c>
      <c r="AY62">
        <v>1</v>
      </c>
      <c r="AZ62">
        <v>0</v>
      </c>
      <c r="BA62">
        <v>68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Y62*Source!I37</f>
        <v>0</v>
      </c>
      <c r="CY62">
        <f t="shared" si="9"/>
        <v>50.24</v>
      </c>
      <c r="CZ62">
        <f t="shared" si="10"/>
        <v>50.24</v>
      </c>
      <c r="DA62">
        <f t="shared" si="11"/>
        <v>1</v>
      </c>
      <c r="DB62">
        <v>0</v>
      </c>
    </row>
    <row r="63" spans="1:106" x14ac:dyDescent="0.2">
      <c r="A63">
        <f>ROW(Source!A37)</f>
        <v>37</v>
      </c>
      <c r="B63">
        <v>27721504</v>
      </c>
      <c r="C63">
        <v>27721994</v>
      </c>
      <c r="D63">
        <v>25173801</v>
      </c>
      <c r="E63">
        <v>1</v>
      </c>
      <c r="F63">
        <v>1</v>
      </c>
      <c r="G63">
        <v>1</v>
      </c>
      <c r="H63">
        <v>3</v>
      </c>
      <c r="I63" t="s">
        <v>1027</v>
      </c>
      <c r="J63" t="s">
        <v>1028</v>
      </c>
      <c r="K63" t="s">
        <v>1029</v>
      </c>
      <c r="L63">
        <v>1348</v>
      </c>
      <c r="N63">
        <v>1009</v>
      </c>
      <c r="O63" t="s">
        <v>46</v>
      </c>
      <c r="P63" t="s">
        <v>46</v>
      </c>
      <c r="Q63">
        <v>1000</v>
      </c>
      <c r="W63">
        <v>0</v>
      </c>
      <c r="X63">
        <v>-1396314973</v>
      </c>
      <c r="Y63">
        <v>0</v>
      </c>
      <c r="AA63">
        <v>4455.2</v>
      </c>
      <c r="AB63">
        <v>0</v>
      </c>
      <c r="AC63">
        <v>0</v>
      </c>
      <c r="AD63">
        <v>0</v>
      </c>
      <c r="AE63">
        <v>4455.2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3.0000000000000001E-5</v>
      </c>
      <c r="AU63" t="s">
        <v>21</v>
      </c>
      <c r="AV63">
        <v>0</v>
      </c>
      <c r="AW63">
        <v>2</v>
      </c>
      <c r="AX63">
        <v>27722028</v>
      </c>
      <c r="AY63">
        <v>1</v>
      </c>
      <c r="AZ63">
        <v>0</v>
      </c>
      <c r="BA63">
        <v>69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Y63*Source!I37</f>
        <v>0</v>
      </c>
      <c r="CY63">
        <f t="shared" si="9"/>
        <v>4455.2</v>
      </c>
      <c r="CZ63">
        <f t="shared" si="10"/>
        <v>4455.2</v>
      </c>
      <c r="DA63">
        <f t="shared" si="11"/>
        <v>1</v>
      </c>
      <c r="DB63">
        <v>0</v>
      </c>
    </row>
    <row r="64" spans="1:106" x14ac:dyDescent="0.2">
      <c r="A64">
        <f>ROW(Source!A37)</f>
        <v>37</v>
      </c>
      <c r="B64">
        <v>27721504</v>
      </c>
      <c r="C64">
        <v>27721994</v>
      </c>
      <c r="D64">
        <v>25174560</v>
      </c>
      <c r="E64">
        <v>1</v>
      </c>
      <c r="F64">
        <v>1</v>
      </c>
      <c r="G64">
        <v>1</v>
      </c>
      <c r="H64">
        <v>3</v>
      </c>
      <c r="I64" t="s">
        <v>1030</v>
      </c>
      <c r="J64" t="s">
        <v>1031</v>
      </c>
      <c r="K64" t="s">
        <v>1032</v>
      </c>
      <c r="L64">
        <v>1348</v>
      </c>
      <c r="N64">
        <v>1009</v>
      </c>
      <c r="O64" t="s">
        <v>46</v>
      </c>
      <c r="P64" t="s">
        <v>46</v>
      </c>
      <c r="Q64">
        <v>1000</v>
      </c>
      <c r="W64">
        <v>0</v>
      </c>
      <c r="X64">
        <v>900832145</v>
      </c>
      <c r="Y64">
        <v>0</v>
      </c>
      <c r="AA64">
        <v>4920</v>
      </c>
      <c r="AB64">
        <v>0</v>
      </c>
      <c r="AC64">
        <v>0</v>
      </c>
      <c r="AD64">
        <v>0</v>
      </c>
      <c r="AE64">
        <v>4920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1.9400000000000001E-3</v>
      </c>
      <c r="AU64" t="s">
        <v>21</v>
      </c>
      <c r="AV64">
        <v>0</v>
      </c>
      <c r="AW64">
        <v>2</v>
      </c>
      <c r="AX64">
        <v>27722029</v>
      </c>
      <c r="AY64">
        <v>1</v>
      </c>
      <c r="AZ64">
        <v>0</v>
      </c>
      <c r="BA64">
        <v>70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Y64*Source!I37</f>
        <v>0</v>
      </c>
      <c r="CY64">
        <f t="shared" si="9"/>
        <v>4920</v>
      </c>
      <c r="CZ64">
        <f t="shared" si="10"/>
        <v>4920</v>
      </c>
      <c r="DA64">
        <f t="shared" si="11"/>
        <v>1</v>
      </c>
      <c r="DB64">
        <v>0</v>
      </c>
    </row>
    <row r="65" spans="1:106" x14ac:dyDescent="0.2">
      <c r="A65">
        <f>ROW(Source!A37)</f>
        <v>37</v>
      </c>
      <c r="B65">
        <v>27721504</v>
      </c>
      <c r="C65">
        <v>27721994</v>
      </c>
      <c r="D65">
        <v>25186091</v>
      </c>
      <c r="E65">
        <v>1</v>
      </c>
      <c r="F65">
        <v>1</v>
      </c>
      <c r="G65">
        <v>1</v>
      </c>
      <c r="H65">
        <v>3</v>
      </c>
      <c r="I65" t="s">
        <v>1033</v>
      </c>
      <c r="J65" t="s">
        <v>1034</v>
      </c>
      <c r="K65" t="s">
        <v>1035</v>
      </c>
      <c r="L65">
        <v>1348</v>
      </c>
      <c r="N65">
        <v>1009</v>
      </c>
      <c r="O65" t="s">
        <v>46</v>
      </c>
      <c r="P65" t="s">
        <v>46</v>
      </c>
      <c r="Q65">
        <v>1000</v>
      </c>
      <c r="W65">
        <v>0</v>
      </c>
      <c r="X65">
        <v>-1655298345</v>
      </c>
      <c r="Y65">
        <v>0</v>
      </c>
      <c r="AA65">
        <v>15620</v>
      </c>
      <c r="AB65">
        <v>0</v>
      </c>
      <c r="AC65">
        <v>0</v>
      </c>
      <c r="AD65">
        <v>0</v>
      </c>
      <c r="AE65">
        <v>15620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3.1E-4</v>
      </c>
      <c r="AU65" t="s">
        <v>21</v>
      </c>
      <c r="AV65">
        <v>0</v>
      </c>
      <c r="AW65">
        <v>2</v>
      </c>
      <c r="AX65">
        <v>27722030</v>
      </c>
      <c r="AY65">
        <v>1</v>
      </c>
      <c r="AZ65">
        <v>0</v>
      </c>
      <c r="BA65">
        <v>71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Y65*Source!I37</f>
        <v>0</v>
      </c>
      <c r="CY65">
        <f t="shared" si="9"/>
        <v>15620</v>
      </c>
      <c r="CZ65">
        <f t="shared" si="10"/>
        <v>15620</v>
      </c>
      <c r="DA65">
        <f t="shared" si="11"/>
        <v>1</v>
      </c>
      <c r="DB65">
        <v>0</v>
      </c>
    </row>
    <row r="66" spans="1:106" x14ac:dyDescent="0.2">
      <c r="A66">
        <f>ROW(Source!A37)</f>
        <v>37</v>
      </c>
      <c r="B66">
        <v>27721504</v>
      </c>
      <c r="C66">
        <v>27721994</v>
      </c>
      <c r="D66">
        <v>25187286</v>
      </c>
      <c r="E66">
        <v>1</v>
      </c>
      <c r="F66">
        <v>1</v>
      </c>
      <c r="G66">
        <v>1</v>
      </c>
      <c r="H66">
        <v>3</v>
      </c>
      <c r="I66" t="s">
        <v>1036</v>
      </c>
      <c r="J66" t="s">
        <v>1037</v>
      </c>
      <c r="K66" t="s">
        <v>1038</v>
      </c>
      <c r="L66">
        <v>1348</v>
      </c>
      <c r="N66">
        <v>1009</v>
      </c>
      <c r="O66" t="s">
        <v>46</v>
      </c>
      <c r="P66" t="s">
        <v>46</v>
      </c>
      <c r="Q66">
        <v>1000</v>
      </c>
      <c r="W66">
        <v>0</v>
      </c>
      <c r="X66">
        <v>-639604785</v>
      </c>
      <c r="Y66">
        <v>0</v>
      </c>
      <c r="AA66">
        <v>9420</v>
      </c>
      <c r="AB66">
        <v>0</v>
      </c>
      <c r="AC66">
        <v>0</v>
      </c>
      <c r="AD66">
        <v>0</v>
      </c>
      <c r="AE66">
        <v>9420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5.9999999999999995E-4</v>
      </c>
      <c r="AU66" t="s">
        <v>21</v>
      </c>
      <c r="AV66">
        <v>0</v>
      </c>
      <c r="AW66">
        <v>2</v>
      </c>
      <c r="AX66">
        <v>27722031</v>
      </c>
      <c r="AY66">
        <v>1</v>
      </c>
      <c r="AZ66">
        <v>0</v>
      </c>
      <c r="BA66">
        <v>72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Y66*Source!I37</f>
        <v>0</v>
      </c>
      <c r="CY66">
        <f t="shared" si="9"/>
        <v>9420</v>
      </c>
      <c r="CZ66">
        <f t="shared" si="10"/>
        <v>9420</v>
      </c>
      <c r="DA66">
        <f t="shared" si="11"/>
        <v>1</v>
      </c>
      <c r="DB66">
        <v>0</v>
      </c>
    </row>
    <row r="67" spans="1:106" x14ac:dyDescent="0.2">
      <c r="A67">
        <f>ROW(Source!A38)</f>
        <v>38</v>
      </c>
      <c r="B67">
        <v>27721505</v>
      </c>
      <c r="C67">
        <v>27722032</v>
      </c>
      <c r="D67">
        <v>25413050</v>
      </c>
      <c r="E67">
        <v>1</v>
      </c>
      <c r="F67">
        <v>1</v>
      </c>
      <c r="G67">
        <v>1</v>
      </c>
      <c r="H67">
        <v>1</v>
      </c>
      <c r="I67" t="s">
        <v>984</v>
      </c>
      <c r="J67" t="s">
        <v>6</v>
      </c>
      <c r="K67" t="s">
        <v>985</v>
      </c>
      <c r="L67">
        <v>1191</v>
      </c>
      <c r="N67">
        <v>1013</v>
      </c>
      <c r="O67" t="s">
        <v>953</v>
      </c>
      <c r="P67" t="s">
        <v>953</v>
      </c>
      <c r="Q67">
        <v>1</v>
      </c>
      <c r="W67">
        <v>0</v>
      </c>
      <c r="X67">
        <v>735429535</v>
      </c>
      <c r="Y67">
        <v>30.53</v>
      </c>
      <c r="AA67">
        <v>0</v>
      </c>
      <c r="AB67">
        <v>0</v>
      </c>
      <c r="AC67">
        <v>0</v>
      </c>
      <c r="AD67">
        <v>7.8</v>
      </c>
      <c r="AE67">
        <v>0</v>
      </c>
      <c r="AF67">
        <v>0</v>
      </c>
      <c r="AG67">
        <v>0</v>
      </c>
      <c r="AH67">
        <v>7.8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30.53</v>
      </c>
      <c r="AU67" t="s">
        <v>6</v>
      </c>
      <c r="AV67">
        <v>1</v>
      </c>
      <c r="AW67">
        <v>2</v>
      </c>
      <c r="AX67">
        <v>27722036</v>
      </c>
      <c r="AY67">
        <v>1</v>
      </c>
      <c r="AZ67">
        <v>0</v>
      </c>
      <c r="BA67">
        <v>73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Y67*Source!I38</f>
        <v>1.7554750000000001</v>
      </c>
      <c r="CY67">
        <f>AD67</f>
        <v>7.8</v>
      </c>
      <c r="CZ67">
        <f>AH67</f>
        <v>7.8</v>
      </c>
      <c r="DA67">
        <f>AL67</f>
        <v>1</v>
      </c>
      <c r="DB67">
        <v>0</v>
      </c>
    </row>
    <row r="68" spans="1:106" x14ac:dyDescent="0.2">
      <c r="A68">
        <f>ROW(Source!A38)</f>
        <v>38</v>
      </c>
      <c r="B68">
        <v>27721505</v>
      </c>
      <c r="C68">
        <v>27722032</v>
      </c>
      <c r="D68">
        <v>25412928</v>
      </c>
      <c r="E68">
        <v>1</v>
      </c>
      <c r="F68">
        <v>1</v>
      </c>
      <c r="G68">
        <v>1</v>
      </c>
      <c r="H68">
        <v>1</v>
      </c>
      <c r="I68" t="s">
        <v>954</v>
      </c>
      <c r="J68" t="s">
        <v>6</v>
      </c>
      <c r="K68" t="s">
        <v>955</v>
      </c>
      <c r="L68">
        <v>1191</v>
      </c>
      <c r="N68">
        <v>1013</v>
      </c>
      <c r="O68" t="s">
        <v>953</v>
      </c>
      <c r="P68" t="s">
        <v>953</v>
      </c>
      <c r="Q68">
        <v>1</v>
      </c>
      <c r="W68">
        <v>0</v>
      </c>
      <c r="X68">
        <v>-1417349443</v>
      </c>
      <c r="Y68">
        <v>3.65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3.65</v>
      </c>
      <c r="AU68" t="s">
        <v>6</v>
      </c>
      <c r="AV68">
        <v>2</v>
      </c>
      <c r="AW68">
        <v>2</v>
      </c>
      <c r="AX68">
        <v>27722037</v>
      </c>
      <c r="AY68">
        <v>1</v>
      </c>
      <c r="AZ68">
        <v>0</v>
      </c>
      <c r="BA68">
        <v>74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Y68*Source!I38</f>
        <v>0.20987500000000001</v>
      </c>
      <c r="CY68">
        <f>AD68</f>
        <v>0</v>
      </c>
      <c r="CZ68">
        <f>AH68</f>
        <v>0</v>
      </c>
      <c r="DA68">
        <f>AL68</f>
        <v>1</v>
      </c>
      <c r="DB68">
        <v>0</v>
      </c>
    </row>
    <row r="69" spans="1:106" x14ac:dyDescent="0.2">
      <c r="A69">
        <f>ROW(Source!A38)</f>
        <v>38</v>
      </c>
      <c r="B69">
        <v>27721505</v>
      </c>
      <c r="C69">
        <v>27722032</v>
      </c>
      <c r="D69">
        <v>25230514</v>
      </c>
      <c r="E69">
        <v>1</v>
      </c>
      <c r="F69">
        <v>1</v>
      </c>
      <c r="G69">
        <v>1</v>
      </c>
      <c r="H69">
        <v>2</v>
      </c>
      <c r="I69" t="s">
        <v>960</v>
      </c>
      <c r="J69" t="s">
        <v>961</v>
      </c>
      <c r="K69" t="s">
        <v>962</v>
      </c>
      <c r="L69">
        <v>1368</v>
      </c>
      <c r="N69">
        <v>1011</v>
      </c>
      <c r="O69" t="s">
        <v>959</v>
      </c>
      <c r="P69" t="s">
        <v>959</v>
      </c>
      <c r="Q69">
        <v>1</v>
      </c>
      <c r="W69">
        <v>0</v>
      </c>
      <c r="X69">
        <v>1188625873</v>
      </c>
      <c r="Y69">
        <v>3.65</v>
      </c>
      <c r="AA69">
        <v>0</v>
      </c>
      <c r="AB69">
        <v>31.26</v>
      </c>
      <c r="AC69">
        <v>13.5</v>
      </c>
      <c r="AD69">
        <v>0</v>
      </c>
      <c r="AE69">
        <v>0</v>
      </c>
      <c r="AF69">
        <v>31.26</v>
      </c>
      <c r="AG69">
        <v>13.5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3.65</v>
      </c>
      <c r="AU69" t="s">
        <v>6</v>
      </c>
      <c r="AV69">
        <v>0</v>
      </c>
      <c r="AW69">
        <v>2</v>
      </c>
      <c r="AX69">
        <v>27722038</v>
      </c>
      <c r="AY69">
        <v>1</v>
      </c>
      <c r="AZ69">
        <v>0</v>
      </c>
      <c r="BA69">
        <v>75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Y69*Source!I38</f>
        <v>0.20987500000000001</v>
      </c>
      <c r="CY69">
        <f>AB69</f>
        <v>31.26</v>
      </c>
      <c r="CZ69">
        <f>AF69</f>
        <v>31.26</v>
      </c>
      <c r="DA69">
        <f>AJ69</f>
        <v>1</v>
      </c>
      <c r="DB69">
        <v>0</v>
      </c>
    </row>
    <row r="70" spans="1:106" x14ac:dyDescent="0.2">
      <c r="A70">
        <f>ROW(Source!A39)</f>
        <v>39</v>
      </c>
      <c r="B70">
        <v>27721504</v>
      </c>
      <c r="C70">
        <v>27722032</v>
      </c>
      <c r="D70">
        <v>25413050</v>
      </c>
      <c r="E70">
        <v>1</v>
      </c>
      <c r="F70">
        <v>1</v>
      </c>
      <c r="G70">
        <v>1</v>
      </c>
      <c r="H70">
        <v>1</v>
      </c>
      <c r="I70" t="s">
        <v>984</v>
      </c>
      <c r="J70" t="s">
        <v>6</v>
      </c>
      <c r="K70" t="s">
        <v>985</v>
      </c>
      <c r="L70">
        <v>1191</v>
      </c>
      <c r="N70">
        <v>1013</v>
      </c>
      <c r="O70" t="s">
        <v>953</v>
      </c>
      <c r="P70" t="s">
        <v>953</v>
      </c>
      <c r="Q70">
        <v>1</v>
      </c>
      <c r="W70">
        <v>0</v>
      </c>
      <c r="X70">
        <v>735429535</v>
      </c>
      <c r="Y70">
        <v>30.53</v>
      </c>
      <c r="AA70">
        <v>0</v>
      </c>
      <c r="AB70">
        <v>0</v>
      </c>
      <c r="AC70">
        <v>0</v>
      </c>
      <c r="AD70">
        <v>7.8</v>
      </c>
      <c r="AE70">
        <v>0</v>
      </c>
      <c r="AF70">
        <v>0</v>
      </c>
      <c r="AG70">
        <v>0</v>
      </c>
      <c r="AH70">
        <v>7.8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30.53</v>
      </c>
      <c r="AU70" t="s">
        <v>6</v>
      </c>
      <c r="AV70">
        <v>1</v>
      </c>
      <c r="AW70">
        <v>2</v>
      </c>
      <c r="AX70">
        <v>27722036</v>
      </c>
      <c r="AY70">
        <v>1</v>
      </c>
      <c r="AZ70">
        <v>0</v>
      </c>
      <c r="BA70">
        <v>76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Y70*Source!I39</f>
        <v>1.7554750000000001</v>
      </c>
      <c r="CY70">
        <f>AD70</f>
        <v>7.8</v>
      </c>
      <c r="CZ70">
        <f>AH70</f>
        <v>7.8</v>
      </c>
      <c r="DA70">
        <f>AL70</f>
        <v>1</v>
      </c>
      <c r="DB70">
        <v>0</v>
      </c>
    </row>
    <row r="71" spans="1:106" x14ac:dyDescent="0.2">
      <c r="A71">
        <f>ROW(Source!A39)</f>
        <v>39</v>
      </c>
      <c r="B71">
        <v>27721504</v>
      </c>
      <c r="C71">
        <v>27722032</v>
      </c>
      <c r="D71">
        <v>25412928</v>
      </c>
      <c r="E71">
        <v>1</v>
      </c>
      <c r="F71">
        <v>1</v>
      </c>
      <c r="G71">
        <v>1</v>
      </c>
      <c r="H71">
        <v>1</v>
      </c>
      <c r="I71" t="s">
        <v>954</v>
      </c>
      <c r="J71" t="s">
        <v>6</v>
      </c>
      <c r="K71" t="s">
        <v>955</v>
      </c>
      <c r="L71">
        <v>1191</v>
      </c>
      <c r="N71">
        <v>1013</v>
      </c>
      <c r="O71" t="s">
        <v>953</v>
      </c>
      <c r="P71" t="s">
        <v>953</v>
      </c>
      <c r="Q71">
        <v>1</v>
      </c>
      <c r="W71">
        <v>0</v>
      </c>
      <c r="X71">
        <v>-1417349443</v>
      </c>
      <c r="Y71">
        <v>3.65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3.65</v>
      </c>
      <c r="AU71" t="s">
        <v>6</v>
      </c>
      <c r="AV71">
        <v>2</v>
      </c>
      <c r="AW71">
        <v>2</v>
      </c>
      <c r="AX71">
        <v>27722037</v>
      </c>
      <c r="AY71">
        <v>1</v>
      </c>
      <c r="AZ71">
        <v>0</v>
      </c>
      <c r="BA71">
        <v>77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Y71*Source!I39</f>
        <v>0.20987500000000001</v>
      </c>
      <c r="CY71">
        <f>AD71</f>
        <v>0</v>
      </c>
      <c r="CZ71">
        <f>AH71</f>
        <v>0</v>
      </c>
      <c r="DA71">
        <f>AL71</f>
        <v>1</v>
      </c>
      <c r="DB71">
        <v>0</v>
      </c>
    </row>
    <row r="72" spans="1:106" x14ac:dyDescent="0.2">
      <c r="A72">
        <f>ROW(Source!A39)</f>
        <v>39</v>
      </c>
      <c r="B72">
        <v>27721504</v>
      </c>
      <c r="C72">
        <v>27722032</v>
      </c>
      <c r="D72">
        <v>25230514</v>
      </c>
      <c r="E72">
        <v>1</v>
      </c>
      <c r="F72">
        <v>1</v>
      </c>
      <c r="G72">
        <v>1</v>
      </c>
      <c r="H72">
        <v>2</v>
      </c>
      <c r="I72" t="s">
        <v>960</v>
      </c>
      <c r="J72" t="s">
        <v>961</v>
      </c>
      <c r="K72" t="s">
        <v>962</v>
      </c>
      <c r="L72">
        <v>1368</v>
      </c>
      <c r="N72">
        <v>1011</v>
      </c>
      <c r="O72" t="s">
        <v>959</v>
      </c>
      <c r="P72" t="s">
        <v>959</v>
      </c>
      <c r="Q72">
        <v>1</v>
      </c>
      <c r="W72">
        <v>0</v>
      </c>
      <c r="X72">
        <v>1188625873</v>
      </c>
      <c r="Y72">
        <v>3.65</v>
      </c>
      <c r="AA72">
        <v>0</v>
      </c>
      <c r="AB72">
        <v>31.26</v>
      </c>
      <c r="AC72">
        <v>13.5</v>
      </c>
      <c r="AD72">
        <v>0</v>
      </c>
      <c r="AE72">
        <v>0</v>
      </c>
      <c r="AF72">
        <v>31.26</v>
      </c>
      <c r="AG72">
        <v>13.5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3.65</v>
      </c>
      <c r="AU72" t="s">
        <v>6</v>
      </c>
      <c r="AV72">
        <v>0</v>
      </c>
      <c r="AW72">
        <v>2</v>
      </c>
      <c r="AX72">
        <v>27722038</v>
      </c>
      <c r="AY72">
        <v>1</v>
      </c>
      <c r="AZ72">
        <v>0</v>
      </c>
      <c r="BA72">
        <v>78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Y72*Source!I39</f>
        <v>0.20987500000000001</v>
      </c>
      <c r="CY72">
        <f>AB72</f>
        <v>31.26</v>
      </c>
      <c r="CZ72">
        <f>AF72</f>
        <v>31.26</v>
      </c>
      <c r="DA72">
        <f>AJ72</f>
        <v>1</v>
      </c>
      <c r="DB72">
        <v>0</v>
      </c>
    </row>
    <row r="73" spans="1:106" x14ac:dyDescent="0.2">
      <c r="A73">
        <f>ROW(Source!A40)</f>
        <v>40</v>
      </c>
      <c r="B73">
        <v>27721505</v>
      </c>
      <c r="C73">
        <v>27722039</v>
      </c>
      <c r="D73">
        <v>25413300</v>
      </c>
      <c r="E73">
        <v>1</v>
      </c>
      <c r="F73">
        <v>1</v>
      </c>
      <c r="G73">
        <v>1</v>
      </c>
      <c r="H73">
        <v>1</v>
      </c>
      <c r="I73" t="s">
        <v>989</v>
      </c>
      <c r="J73" t="s">
        <v>6</v>
      </c>
      <c r="K73" t="s">
        <v>990</v>
      </c>
      <c r="L73">
        <v>1191</v>
      </c>
      <c r="N73">
        <v>1013</v>
      </c>
      <c r="O73" t="s">
        <v>953</v>
      </c>
      <c r="P73" t="s">
        <v>953</v>
      </c>
      <c r="Q73">
        <v>1</v>
      </c>
      <c r="W73">
        <v>0</v>
      </c>
      <c r="X73">
        <v>-400197608</v>
      </c>
      <c r="Y73">
        <v>17.489999999999998</v>
      </c>
      <c r="AA73">
        <v>0</v>
      </c>
      <c r="AB73">
        <v>0</v>
      </c>
      <c r="AC73">
        <v>0</v>
      </c>
      <c r="AD73">
        <v>8.5299999999999994</v>
      </c>
      <c r="AE73">
        <v>0</v>
      </c>
      <c r="AF73">
        <v>0</v>
      </c>
      <c r="AG73">
        <v>0</v>
      </c>
      <c r="AH73">
        <v>8.5299999999999994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17.489999999999998</v>
      </c>
      <c r="AU73" t="s">
        <v>6</v>
      </c>
      <c r="AV73">
        <v>1</v>
      </c>
      <c r="AW73">
        <v>2</v>
      </c>
      <c r="AX73">
        <v>27722043</v>
      </c>
      <c r="AY73">
        <v>1</v>
      </c>
      <c r="AZ73">
        <v>0</v>
      </c>
      <c r="BA73">
        <v>79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Y73*Source!I40</f>
        <v>20.813099999999999</v>
      </c>
      <c r="CY73">
        <f>AD73</f>
        <v>8.5299999999999994</v>
      </c>
      <c r="CZ73">
        <f>AH73</f>
        <v>8.5299999999999994</v>
      </c>
      <c r="DA73">
        <f>AL73</f>
        <v>1</v>
      </c>
      <c r="DB73">
        <v>0</v>
      </c>
    </row>
    <row r="74" spans="1:106" x14ac:dyDescent="0.2">
      <c r="A74">
        <f>ROW(Source!A40)</f>
        <v>40</v>
      </c>
      <c r="B74">
        <v>27721505</v>
      </c>
      <c r="C74">
        <v>27722039</v>
      </c>
      <c r="D74">
        <v>25231936</v>
      </c>
      <c r="E74">
        <v>1</v>
      </c>
      <c r="F74">
        <v>1</v>
      </c>
      <c r="G74">
        <v>1</v>
      </c>
      <c r="H74">
        <v>2</v>
      </c>
      <c r="I74" t="s">
        <v>1039</v>
      </c>
      <c r="J74" t="s">
        <v>1040</v>
      </c>
      <c r="K74" t="s">
        <v>1041</v>
      </c>
      <c r="L74">
        <v>1368</v>
      </c>
      <c r="N74">
        <v>1011</v>
      </c>
      <c r="O74" t="s">
        <v>959</v>
      </c>
      <c r="P74" t="s">
        <v>959</v>
      </c>
      <c r="Q74">
        <v>1</v>
      </c>
      <c r="W74">
        <v>0</v>
      </c>
      <c r="X74">
        <v>-2111251057</v>
      </c>
      <c r="Y74">
        <v>8.15</v>
      </c>
      <c r="AA74">
        <v>0</v>
      </c>
      <c r="AB74">
        <v>32.5</v>
      </c>
      <c r="AC74">
        <v>0</v>
      </c>
      <c r="AD74">
        <v>0</v>
      </c>
      <c r="AE74">
        <v>0</v>
      </c>
      <c r="AF74">
        <v>32.5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8.15</v>
      </c>
      <c r="AU74" t="s">
        <v>6</v>
      </c>
      <c r="AV74">
        <v>0</v>
      </c>
      <c r="AW74">
        <v>2</v>
      </c>
      <c r="AX74">
        <v>27722044</v>
      </c>
      <c r="AY74">
        <v>1</v>
      </c>
      <c r="AZ74">
        <v>0</v>
      </c>
      <c r="BA74">
        <v>80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Y74*Source!I40</f>
        <v>9.6984999999999992</v>
      </c>
      <c r="CY74">
        <f>AB74</f>
        <v>32.5</v>
      </c>
      <c r="CZ74">
        <f>AF74</f>
        <v>32.5</v>
      </c>
      <c r="DA74">
        <f>AJ74</f>
        <v>1</v>
      </c>
      <c r="DB74">
        <v>0</v>
      </c>
    </row>
    <row r="75" spans="1:106" x14ac:dyDescent="0.2">
      <c r="A75">
        <f>ROW(Source!A40)</f>
        <v>40</v>
      </c>
      <c r="B75">
        <v>27721505</v>
      </c>
      <c r="C75">
        <v>27722039</v>
      </c>
      <c r="D75">
        <v>25232531</v>
      </c>
      <c r="E75">
        <v>1</v>
      </c>
      <c r="F75">
        <v>1</v>
      </c>
      <c r="G75">
        <v>1</v>
      </c>
      <c r="H75">
        <v>2</v>
      </c>
      <c r="I75" t="s">
        <v>1042</v>
      </c>
      <c r="J75" t="s">
        <v>1043</v>
      </c>
      <c r="K75" t="s">
        <v>1044</v>
      </c>
      <c r="L75">
        <v>1368</v>
      </c>
      <c r="N75">
        <v>1011</v>
      </c>
      <c r="O75" t="s">
        <v>959</v>
      </c>
      <c r="P75" t="s">
        <v>959</v>
      </c>
      <c r="Q75">
        <v>1</v>
      </c>
      <c r="W75">
        <v>0</v>
      </c>
      <c r="X75">
        <v>1518765163</v>
      </c>
      <c r="Y75">
        <v>16.3</v>
      </c>
      <c r="AA75">
        <v>0</v>
      </c>
      <c r="AB75">
        <v>1.53</v>
      </c>
      <c r="AC75">
        <v>0</v>
      </c>
      <c r="AD75">
        <v>0</v>
      </c>
      <c r="AE75">
        <v>0</v>
      </c>
      <c r="AF75">
        <v>1.53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16.3</v>
      </c>
      <c r="AU75" t="s">
        <v>6</v>
      </c>
      <c r="AV75">
        <v>0</v>
      </c>
      <c r="AW75">
        <v>2</v>
      </c>
      <c r="AX75">
        <v>27722045</v>
      </c>
      <c r="AY75">
        <v>1</v>
      </c>
      <c r="AZ75">
        <v>0</v>
      </c>
      <c r="BA75">
        <v>81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Y75*Source!I40</f>
        <v>19.396999999999998</v>
      </c>
      <c r="CY75">
        <f>AB75</f>
        <v>1.53</v>
      </c>
      <c r="CZ75">
        <f>AF75</f>
        <v>1.53</v>
      </c>
      <c r="DA75">
        <f>AJ75</f>
        <v>1</v>
      </c>
      <c r="DB75">
        <v>0</v>
      </c>
    </row>
    <row r="76" spans="1:106" x14ac:dyDescent="0.2">
      <c r="A76">
        <f>ROW(Source!A41)</f>
        <v>41</v>
      </c>
      <c r="B76">
        <v>27721504</v>
      </c>
      <c r="C76">
        <v>27722039</v>
      </c>
      <c r="D76">
        <v>25413300</v>
      </c>
      <c r="E76">
        <v>1</v>
      </c>
      <c r="F76">
        <v>1</v>
      </c>
      <c r="G76">
        <v>1</v>
      </c>
      <c r="H76">
        <v>1</v>
      </c>
      <c r="I76" t="s">
        <v>989</v>
      </c>
      <c r="J76" t="s">
        <v>6</v>
      </c>
      <c r="K76" t="s">
        <v>990</v>
      </c>
      <c r="L76">
        <v>1191</v>
      </c>
      <c r="N76">
        <v>1013</v>
      </c>
      <c r="O76" t="s">
        <v>953</v>
      </c>
      <c r="P76" t="s">
        <v>953</v>
      </c>
      <c r="Q76">
        <v>1</v>
      </c>
      <c r="W76">
        <v>0</v>
      </c>
      <c r="X76">
        <v>-400197608</v>
      </c>
      <c r="Y76">
        <v>17.489999999999998</v>
      </c>
      <c r="AA76">
        <v>0</v>
      </c>
      <c r="AB76">
        <v>0</v>
      </c>
      <c r="AC76">
        <v>0</v>
      </c>
      <c r="AD76">
        <v>8.5299999999999994</v>
      </c>
      <c r="AE76">
        <v>0</v>
      </c>
      <c r="AF76">
        <v>0</v>
      </c>
      <c r="AG76">
        <v>0</v>
      </c>
      <c r="AH76">
        <v>8.5299999999999994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17.489999999999998</v>
      </c>
      <c r="AU76" t="s">
        <v>6</v>
      </c>
      <c r="AV76">
        <v>1</v>
      </c>
      <c r="AW76">
        <v>2</v>
      </c>
      <c r="AX76">
        <v>27722043</v>
      </c>
      <c r="AY76">
        <v>1</v>
      </c>
      <c r="AZ76">
        <v>0</v>
      </c>
      <c r="BA76">
        <v>82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Y76*Source!I41</f>
        <v>20.813099999999999</v>
      </c>
      <c r="CY76">
        <f>AD76</f>
        <v>8.5299999999999994</v>
      </c>
      <c r="CZ76">
        <f>AH76</f>
        <v>8.5299999999999994</v>
      </c>
      <c r="DA76">
        <f>AL76</f>
        <v>1</v>
      </c>
      <c r="DB76">
        <v>0</v>
      </c>
    </row>
    <row r="77" spans="1:106" x14ac:dyDescent="0.2">
      <c r="A77">
        <f>ROW(Source!A41)</f>
        <v>41</v>
      </c>
      <c r="B77">
        <v>27721504</v>
      </c>
      <c r="C77">
        <v>27722039</v>
      </c>
      <c r="D77">
        <v>25231936</v>
      </c>
      <c r="E77">
        <v>1</v>
      </c>
      <c r="F77">
        <v>1</v>
      </c>
      <c r="G77">
        <v>1</v>
      </c>
      <c r="H77">
        <v>2</v>
      </c>
      <c r="I77" t="s">
        <v>1039</v>
      </c>
      <c r="J77" t="s">
        <v>1040</v>
      </c>
      <c r="K77" t="s">
        <v>1041</v>
      </c>
      <c r="L77">
        <v>1368</v>
      </c>
      <c r="N77">
        <v>1011</v>
      </c>
      <c r="O77" t="s">
        <v>959</v>
      </c>
      <c r="P77" t="s">
        <v>959</v>
      </c>
      <c r="Q77">
        <v>1</v>
      </c>
      <c r="W77">
        <v>0</v>
      </c>
      <c r="X77">
        <v>-2111251057</v>
      </c>
      <c r="Y77">
        <v>8.15</v>
      </c>
      <c r="AA77">
        <v>0</v>
      </c>
      <c r="AB77">
        <v>32.5</v>
      </c>
      <c r="AC77">
        <v>0</v>
      </c>
      <c r="AD77">
        <v>0</v>
      </c>
      <c r="AE77">
        <v>0</v>
      </c>
      <c r="AF77">
        <v>32.5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8.15</v>
      </c>
      <c r="AU77" t="s">
        <v>6</v>
      </c>
      <c r="AV77">
        <v>0</v>
      </c>
      <c r="AW77">
        <v>2</v>
      </c>
      <c r="AX77">
        <v>27722044</v>
      </c>
      <c r="AY77">
        <v>1</v>
      </c>
      <c r="AZ77">
        <v>0</v>
      </c>
      <c r="BA77">
        <v>83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Y77*Source!I41</f>
        <v>9.6984999999999992</v>
      </c>
      <c r="CY77">
        <f>AB77</f>
        <v>32.5</v>
      </c>
      <c r="CZ77">
        <f>AF77</f>
        <v>32.5</v>
      </c>
      <c r="DA77">
        <f>AJ77</f>
        <v>1</v>
      </c>
      <c r="DB77">
        <v>0</v>
      </c>
    </row>
    <row r="78" spans="1:106" x14ac:dyDescent="0.2">
      <c r="A78">
        <f>ROW(Source!A41)</f>
        <v>41</v>
      </c>
      <c r="B78">
        <v>27721504</v>
      </c>
      <c r="C78">
        <v>27722039</v>
      </c>
      <c r="D78">
        <v>25232531</v>
      </c>
      <c r="E78">
        <v>1</v>
      </c>
      <c r="F78">
        <v>1</v>
      </c>
      <c r="G78">
        <v>1</v>
      </c>
      <c r="H78">
        <v>2</v>
      </c>
      <c r="I78" t="s">
        <v>1042</v>
      </c>
      <c r="J78" t="s">
        <v>1043</v>
      </c>
      <c r="K78" t="s">
        <v>1044</v>
      </c>
      <c r="L78">
        <v>1368</v>
      </c>
      <c r="N78">
        <v>1011</v>
      </c>
      <c r="O78" t="s">
        <v>959</v>
      </c>
      <c r="P78" t="s">
        <v>959</v>
      </c>
      <c r="Q78">
        <v>1</v>
      </c>
      <c r="W78">
        <v>0</v>
      </c>
      <c r="X78">
        <v>1518765163</v>
      </c>
      <c r="Y78">
        <v>16.3</v>
      </c>
      <c r="AA78">
        <v>0</v>
      </c>
      <c r="AB78">
        <v>1.53</v>
      </c>
      <c r="AC78">
        <v>0</v>
      </c>
      <c r="AD78">
        <v>0</v>
      </c>
      <c r="AE78">
        <v>0</v>
      </c>
      <c r="AF78">
        <v>1.53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16.3</v>
      </c>
      <c r="AU78" t="s">
        <v>6</v>
      </c>
      <c r="AV78">
        <v>0</v>
      </c>
      <c r="AW78">
        <v>2</v>
      </c>
      <c r="AX78">
        <v>27722045</v>
      </c>
      <c r="AY78">
        <v>1</v>
      </c>
      <c r="AZ78">
        <v>0</v>
      </c>
      <c r="BA78">
        <v>84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Y78*Source!I41</f>
        <v>19.396999999999998</v>
      </c>
      <c r="CY78">
        <f>AB78</f>
        <v>1.53</v>
      </c>
      <c r="CZ78">
        <f>AF78</f>
        <v>1.53</v>
      </c>
      <c r="DA78">
        <f>AJ78</f>
        <v>1</v>
      </c>
      <c r="DB78">
        <v>0</v>
      </c>
    </row>
    <row r="79" spans="1:106" x14ac:dyDescent="0.2">
      <c r="A79">
        <f>ROW(Source!A42)</f>
        <v>42</v>
      </c>
      <c r="B79">
        <v>27721505</v>
      </c>
      <c r="C79">
        <v>27722046</v>
      </c>
      <c r="D79">
        <v>25413050</v>
      </c>
      <c r="E79">
        <v>1</v>
      </c>
      <c r="F79">
        <v>1</v>
      </c>
      <c r="G79">
        <v>1</v>
      </c>
      <c r="H79">
        <v>1</v>
      </c>
      <c r="I79" t="s">
        <v>984</v>
      </c>
      <c r="J79" t="s">
        <v>6</v>
      </c>
      <c r="K79" t="s">
        <v>985</v>
      </c>
      <c r="L79">
        <v>1191</v>
      </c>
      <c r="N79">
        <v>1013</v>
      </c>
      <c r="O79" t="s">
        <v>953</v>
      </c>
      <c r="P79" t="s">
        <v>953</v>
      </c>
      <c r="Q79">
        <v>1</v>
      </c>
      <c r="W79">
        <v>0</v>
      </c>
      <c r="X79">
        <v>735429535</v>
      </c>
      <c r="Y79">
        <v>14.38</v>
      </c>
      <c r="AA79">
        <v>0</v>
      </c>
      <c r="AB79">
        <v>0</v>
      </c>
      <c r="AC79">
        <v>0</v>
      </c>
      <c r="AD79">
        <v>7.8</v>
      </c>
      <c r="AE79">
        <v>0</v>
      </c>
      <c r="AF79">
        <v>0</v>
      </c>
      <c r="AG79">
        <v>0</v>
      </c>
      <c r="AH79">
        <v>7.8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14.38</v>
      </c>
      <c r="AU79" t="s">
        <v>6</v>
      </c>
      <c r="AV79">
        <v>1</v>
      </c>
      <c r="AW79">
        <v>2</v>
      </c>
      <c r="AX79">
        <v>27722049</v>
      </c>
      <c r="AY79">
        <v>1</v>
      </c>
      <c r="AZ79">
        <v>0</v>
      </c>
      <c r="BA79">
        <v>85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Y79*Source!I42</f>
        <v>5.7520000000000007</v>
      </c>
      <c r="CY79">
        <f>AD79</f>
        <v>7.8</v>
      </c>
      <c r="CZ79">
        <f>AH79</f>
        <v>7.8</v>
      </c>
      <c r="DA79">
        <f>AL79</f>
        <v>1</v>
      </c>
      <c r="DB79">
        <v>0</v>
      </c>
    </row>
    <row r="80" spans="1:106" x14ac:dyDescent="0.2">
      <c r="A80">
        <f>ROW(Source!A42)</f>
        <v>42</v>
      </c>
      <c r="B80">
        <v>27721505</v>
      </c>
      <c r="C80">
        <v>27722046</v>
      </c>
      <c r="D80">
        <v>25230413</v>
      </c>
      <c r="E80">
        <v>1</v>
      </c>
      <c r="F80">
        <v>1</v>
      </c>
      <c r="G80">
        <v>1</v>
      </c>
      <c r="H80">
        <v>2</v>
      </c>
      <c r="I80" t="s">
        <v>1045</v>
      </c>
      <c r="J80" t="s">
        <v>1046</v>
      </c>
      <c r="K80" t="s">
        <v>1047</v>
      </c>
      <c r="L80">
        <v>1368</v>
      </c>
      <c r="N80">
        <v>1011</v>
      </c>
      <c r="O80" t="s">
        <v>959</v>
      </c>
      <c r="P80" t="s">
        <v>959</v>
      </c>
      <c r="Q80">
        <v>1</v>
      </c>
      <c r="W80">
        <v>0</v>
      </c>
      <c r="X80">
        <v>-1985289705</v>
      </c>
      <c r="Y80">
        <v>6.22</v>
      </c>
      <c r="AA80">
        <v>0</v>
      </c>
      <c r="AB80">
        <v>6.66</v>
      </c>
      <c r="AC80">
        <v>0</v>
      </c>
      <c r="AD80">
        <v>0</v>
      </c>
      <c r="AE80">
        <v>0</v>
      </c>
      <c r="AF80">
        <v>6.66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6.22</v>
      </c>
      <c r="AU80" t="s">
        <v>6</v>
      </c>
      <c r="AV80">
        <v>0</v>
      </c>
      <c r="AW80">
        <v>2</v>
      </c>
      <c r="AX80">
        <v>27722050</v>
      </c>
      <c r="AY80">
        <v>1</v>
      </c>
      <c r="AZ80">
        <v>0</v>
      </c>
      <c r="BA80">
        <v>86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Y80*Source!I42</f>
        <v>2.488</v>
      </c>
      <c r="CY80">
        <f>AB80</f>
        <v>6.66</v>
      </c>
      <c r="CZ80">
        <f>AF80</f>
        <v>6.66</v>
      </c>
      <c r="DA80">
        <f>AJ80</f>
        <v>1</v>
      </c>
      <c r="DB80">
        <v>0</v>
      </c>
    </row>
    <row r="81" spans="1:106" x14ac:dyDescent="0.2">
      <c r="A81">
        <f>ROW(Source!A43)</f>
        <v>43</v>
      </c>
      <c r="B81">
        <v>27721504</v>
      </c>
      <c r="C81">
        <v>27722046</v>
      </c>
      <c r="D81">
        <v>25413050</v>
      </c>
      <c r="E81">
        <v>1</v>
      </c>
      <c r="F81">
        <v>1</v>
      </c>
      <c r="G81">
        <v>1</v>
      </c>
      <c r="H81">
        <v>1</v>
      </c>
      <c r="I81" t="s">
        <v>984</v>
      </c>
      <c r="J81" t="s">
        <v>6</v>
      </c>
      <c r="K81" t="s">
        <v>985</v>
      </c>
      <c r="L81">
        <v>1191</v>
      </c>
      <c r="N81">
        <v>1013</v>
      </c>
      <c r="O81" t="s">
        <v>953</v>
      </c>
      <c r="P81" t="s">
        <v>953</v>
      </c>
      <c r="Q81">
        <v>1</v>
      </c>
      <c r="W81">
        <v>0</v>
      </c>
      <c r="X81">
        <v>735429535</v>
      </c>
      <c r="Y81">
        <v>14.38</v>
      </c>
      <c r="AA81">
        <v>0</v>
      </c>
      <c r="AB81">
        <v>0</v>
      </c>
      <c r="AC81">
        <v>0</v>
      </c>
      <c r="AD81">
        <v>7.8</v>
      </c>
      <c r="AE81">
        <v>0</v>
      </c>
      <c r="AF81">
        <v>0</v>
      </c>
      <c r="AG81">
        <v>0</v>
      </c>
      <c r="AH81">
        <v>7.8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14.38</v>
      </c>
      <c r="AU81" t="s">
        <v>6</v>
      </c>
      <c r="AV81">
        <v>1</v>
      </c>
      <c r="AW81">
        <v>2</v>
      </c>
      <c r="AX81">
        <v>27722049</v>
      </c>
      <c r="AY81">
        <v>1</v>
      </c>
      <c r="AZ81">
        <v>0</v>
      </c>
      <c r="BA81">
        <v>87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5.7520000000000007</v>
      </c>
      <c r="CY81">
        <f>AD81</f>
        <v>7.8</v>
      </c>
      <c r="CZ81">
        <f>AH81</f>
        <v>7.8</v>
      </c>
      <c r="DA81">
        <f>AL81</f>
        <v>1</v>
      </c>
      <c r="DB81">
        <v>0</v>
      </c>
    </row>
    <row r="82" spans="1:106" x14ac:dyDescent="0.2">
      <c r="A82">
        <f>ROW(Source!A43)</f>
        <v>43</v>
      </c>
      <c r="B82">
        <v>27721504</v>
      </c>
      <c r="C82">
        <v>27722046</v>
      </c>
      <c r="D82">
        <v>25230413</v>
      </c>
      <c r="E82">
        <v>1</v>
      </c>
      <c r="F82">
        <v>1</v>
      </c>
      <c r="G82">
        <v>1</v>
      </c>
      <c r="H82">
        <v>2</v>
      </c>
      <c r="I82" t="s">
        <v>1045</v>
      </c>
      <c r="J82" t="s">
        <v>1046</v>
      </c>
      <c r="K82" t="s">
        <v>1047</v>
      </c>
      <c r="L82">
        <v>1368</v>
      </c>
      <c r="N82">
        <v>1011</v>
      </c>
      <c r="O82" t="s">
        <v>959</v>
      </c>
      <c r="P82" t="s">
        <v>959</v>
      </c>
      <c r="Q82">
        <v>1</v>
      </c>
      <c r="W82">
        <v>0</v>
      </c>
      <c r="X82">
        <v>-1985289705</v>
      </c>
      <c r="Y82">
        <v>6.22</v>
      </c>
      <c r="AA82">
        <v>0</v>
      </c>
      <c r="AB82">
        <v>6.66</v>
      </c>
      <c r="AC82">
        <v>0</v>
      </c>
      <c r="AD82">
        <v>0</v>
      </c>
      <c r="AE82">
        <v>0</v>
      </c>
      <c r="AF82">
        <v>6.66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6.22</v>
      </c>
      <c r="AU82" t="s">
        <v>6</v>
      </c>
      <c r="AV82">
        <v>0</v>
      </c>
      <c r="AW82">
        <v>2</v>
      </c>
      <c r="AX82">
        <v>27722050</v>
      </c>
      <c r="AY82">
        <v>1</v>
      </c>
      <c r="AZ82">
        <v>0</v>
      </c>
      <c r="BA82">
        <v>88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2.488</v>
      </c>
      <c r="CY82">
        <f>AB82</f>
        <v>6.66</v>
      </c>
      <c r="CZ82">
        <f>AF82</f>
        <v>6.66</v>
      </c>
      <c r="DA82">
        <f>AJ82</f>
        <v>1</v>
      </c>
      <c r="DB82">
        <v>0</v>
      </c>
    </row>
    <row r="83" spans="1:106" x14ac:dyDescent="0.2">
      <c r="A83">
        <f>ROW(Source!A44)</f>
        <v>44</v>
      </c>
      <c r="B83">
        <v>27721505</v>
      </c>
      <c r="C83">
        <v>27722051</v>
      </c>
      <c r="D83">
        <v>25413050</v>
      </c>
      <c r="E83">
        <v>1</v>
      </c>
      <c r="F83">
        <v>1</v>
      </c>
      <c r="G83">
        <v>1</v>
      </c>
      <c r="H83">
        <v>1</v>
      </c>
      <c r="I83" t="s">
        <v>984</v>
      </c>
      <c r="J83" t="s">
        <v>6</v>
      </c>
      <c r="K83" t="s">
        <v>985</v>
      </c>
      <c r="L83">
        <v>1191</v>
      </c>
      <c r="N83">
        <v>1013</v>
      </c>
      <c r="O83" t="s">
        <v>953</v>
      </c>
      <c r="P83" t="s">
        <v>953</v>
      </c>
      <c r="Q83">
        <v>1</v>
      </c>
      <c r="W83">
        <v>0</v>
      </c>
      <c r="X83">
        <v>735429535</v>
      </c>
      <c r="Y83">
        <v>9.1</v>
      </c>
      <c r="AA83">
        <v>0</v>
      </c>
      <c r="AB83">
        <v>0</v>
      </c>
      <c r="AC83">
        <v>0</v>
      </c>
      <c r="AD83">
        <v>7.8</v>
      </c>
      <c r="AE83">
        <v>0</v>
      </c>
      <c r="AF83">
        <v>0</v>
      </c>
      <c r="AG83">
        <v>0</v>
      </c>
      <c r="AH83">
        <v>7.8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9.1</v>
      </c>
      <c r="AU83" t="s">
        <v>6</v>
      </c>
      <c r="AV83">
        <v>1</v>
      </c>
      <c r="AW83">
        <v>2</v>
      </c>
      <c r="AX83">
        <v>27722055</v>
      </c>
      <c r="AY83">
        <v>1</v>
      </c>
      <c r="AZ83">
        <v>0</v>
      </c>
      <c r="BA83">
        <v>89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Y83*Source!I44</f>
        <v>2.3660000000000001</v>
      </c>
      <c r="CY83">
        <f>AD83</f>
        <v>7.8</v>
      </c>
      <c r="CZ83">
        <f>AH83</f>
        <v>7.8</v>
      </c>
      <c r="DA83">
        <f>AL83</f>
        <v>1</v>
      </c>
      <c r="DB83">
        <v>0</v>
      </c>
    </row>
    <row r="84" spans="1:106" x14ac:dyDescent="0.2">
      <c r="A84">
        <f>ROW(Source!A44)</f>
        <v>44</v>
      </c>
      <c r="B84">
        <v>27721505</v>
      </c>
      <c r="C84">
        <v>27722051</v>
      </c>
      <c r="D84">
        <v>25230418</v>
      </c>
      <c r="E84">
        <v>1</v>
      </c>
      <c r="F84">
        <v>1</v>
      </c>
      <c r="G84">
        <v>1</v>
      </c>
      <c r="H84">
        <v>2</v>
      </c>
      <c r="I84" t="s">
        <v>986</v>
      </c>
      <c r="J84" t="s">
        <v>987</v>
      </c>
      <c r="K84" t="s">
        <v>988</v>
      </c>
      <c r="L84">
        <v>1368</v>
      </c>
      <c r="N84">
        <v>1011</v>
      </c>
      <c r="O84" t="s">
        <v>959</v>
      </c>
      <c r="P84" t="s">
        <v>959</v>
      </c>
      <c r="Q84">
        <v>1</v>
      </c>
      <c r="W84">
        <v>0</v>
      </c>
      <c r="X84">
        <v>1047452784</v>
      </c>
      <c r="Y84">
        <v>0.12</v>
      </c>
      <c r="AA84">
        <v>0</v>
      </c>
      <c r="AB84">
        <v>1.7</v>
      </c>
      <c r="AC84">
        <v>0</v>
      </c>
      <c r="AD84">
        <v>0</v>
      </c>
      <c r="AE84">
        <v>0</v>
      </c>
      <c r="AF84">
        <v>1.7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0.12</v>
      </c>
      <c r="AU84" t="s">
        <v>6</v>
      </c>
      <c r="AV84">
        <v>0</v>
      </c>
      <c r="AW84">
        <v>2</v>
      </c>
      <c r="AX84">
        <v>27722056</v>
      </c>
      <c r="AY84">
        <v>1</v>
      </c>
      <c r="AZ84">
        <v>0</v>
      </c>
      <c r="BA84">
        <v>90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Y84*Source!I44</f>
        <v>3.1199999999999999E-2</v>
      </c>
      <c r="CY84">
        <f>AB84</f>
        <v>1.7</v>
      </c>
      <c r="CZ84">
        <f>AF84</f>
        <v>1.7</v>
      </c>
      <c r="DA84">
        <f>AJ84</f>
        <v>1</v>
      </c>
      <c r="DB84">
        <v>0</v>
      </c>
    </row>
    <row r="85" spans="1:106" x14ac:dyDescent="0.2">
      <c r="A85">
        <f>ROW(Source!A44)</f>
        <v>44</v>
      </c>
      <c r="B85">
        <v>27721505</v>
      </c>
      <c r="C85">
        <v>27722051</v>
      </c>
      <c r="D85">
        <v>25147242</v>
      </c>
      <c r="E85">
        <v>17</v>
      </c>
      <c r="F85">
        <v>1</v>
      </c>
      <c r="G85">
        <v>1</v>
      </c>
      <c r="H85">
        <v>3</v>
      </c>
      <c r="I85" t="s">
        <v>44</v>
      </c>
      <c r="J85" t="s">
        <v>6</v>
      </c>
      <c r="K85" t="s">
        <v>45</v>
      </c>
      <c r="L85">
        <v>1348</v>
      </c>
      <c r="N85">
        <v>1009</v>
      </c>
      <c r="O85" t="s">
        <v>46</v>
      </c>
      <c r="P85" t="s">
        <v>46</v>
      </c>
      <c r="Q85">
        <v>1000</v>
      </c>
      <c r="W85">
        <v>0</v>
      </c>
      <c r="X85">
        <v>-179832266</v>
      </c>
      <c r="Y85">
        <v>0.12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</v>
      </c>
      <c r="AT85">
        <v>0.12</v>
      </c>
      <c r="AU85" t="s">
        <v>6</v>
      </c>
      <c r="AV85">
        <v>0</v>
      </c>
      <c r="AW85">
        <v>2</v>
      </c>
      <c r="AX85">
        <v>27722057</v>
      </c>
      <c r="AY85">
        <v>1</v>
      </c>
      <c r="AZ85">
        <v>0</v>
      </c>
      <c r="BA85">
        <v>91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Y85*Source!I44</f>
        <v>3.1199999999999999E-2</v>
      </c>
      <c r="CY85">
        <f>AA85</f>
        <v>0</v>
      </c>
      <c r="CZ85">
        <f>AE85</f>
        <v>0</v>
      </c>
      <c r="DA85">
        <f>AI85</f>
        <v>1</v>
      </c>
      <c r="DB85">
        <v>0</v>
      </c>
    </row>
    <row r="86" spans="1:106" x14ac:dyDescent="0.2">
      <c r="A86">
        <f>ROW(Source!A45)</f>
        <v>45</v>
      </c>
      <c r="B86">
        <v>27721504</v>
      </c>
      <c r="C86">
        <v>27722051</v>
      </c>
      <c r="D86">
        <v>25413050</v>
      </c>
      <c r="E86">
        <v>1</v>
      </c>
      <c r="F86">
        <v>1</v>
      </c>
      <c r="G86">
        <v>1</v>
      </c>
      <c r="H86">
        <v>1</v>
      </c>
      <c r="I86" t="s">
        <v>984</v>
      </c>
      <c r="J86" t="s">
        <v>6</v>
      </c>
      <c r="K86" t="s">
        <v>985</v>
      </c>
      <c r="L86">
        <v>1191</v>
      </c>
      <c r="N86">
        <v>1013</v>
      </c>
      <c r="O86" t="s">
        <v>953</v>
      </c>
      <c r="P86" t="s">
        <v>953</v>
      </c>
      <c r="Q86">
        <v>1</v>
      </c>
      <c r="W86">
        <v>0</v>
      </c>
      <c r="X86">
        <v>735429535</v>
      </c>
      <c r="Y86">
        <v>9.1</v>
      </c>
      <c r="AA86">
        <v>0</v>
      </c>
      <c r="AB86">
        <v>0</v>
      </c>
      <c r="AC86">
        <v>0</v>
      </c>
      <c r="AD86">
        <v>7.8</v>
      </c>
      <c r="AE86">
        <v>0</v>
      </c>
      <c r="AF86">
        <v>0</v>
      </c>
      <c r="AG86">
        <v>0</v>
      </c>
      <c r="AH86">
        <v>7.8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9.1</v>
      </c>
      <c r="AU86" t="s">
        <v>6</v>
      </c>
      <c r="AV86">
        <v>1</v>
      </c>
      <c r="AW86">
        <v>2</v>
      </c>
      <c r="AX86">
        <v>27722055</v>
      </c>
      <c r="AY86">
        <v>1</v>
      </c>
      <c r="AZ86">
        <v>0</v>
      </c>
      <c r="BA86">
        <v>92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Y86*Source!I45</f>
        <v>2.3660000000000001</v>
      </c>
      <c r="CY86">
        <f>AD86</f>
        <v>7.8</v>
      </c>
      <c r="CZ86">
        <f>AH86</f>
        <v>7.8</v>
      </c>
      <c r="DA86">
        <f>AL86</f>
        <v>1</v>
      </c>
      <c r="DB86">
        <v>0</v>
      </c>
    </row>
    <row r="87" spans="1:106" x14ac:dyDescent="0.2">
      <c r="A87">
        <f>ROW(Source!A45)</f>
        <v>45</v>
      </c>
      <c r="B87">
        <v>27721504</v>
      </c>
      <c r="C87">
        <v>27722051</v>
      </c>
      <c r="D87">
        <v>25230418</v>
      </c>
      <c r="E87">
        <v>1</v>
      </c>
      <c r="F87">
        <v>1</v>
      </c>
      <c r="G87">
        <v>1</v>
      </c>
      <c r="H87">
        <v>2</v>
      </c>
      <c r="I87" t="s">
        <v>986</v>
      </c>
      <c r="J87" t="s">
        <v>987</v>
      </c>
      <c r="K87" t="s">
        <v>988</v>
      </c>
      <c r="L87">
        <v>1368</v>
      </c>
      <c r="N87">
        <v>1011</v>
      </c>
      <c r="O87" t="s">
        <v>959</v>
      </c>
      <c r="P87" t="s">
        <v>959</v>
      </c>
      <c r="Q87">
        <v>1</v>
      </c>
      <c r="W87">
        <v>0</v>
      </c>
      <c r="X87">
        <v>1047452784</v>
      </c>
      <c r="Y87">
        <v>0.12</v>
      </c>
      <c r="AA87">
        <v>0</v>
      </c>
      <c r="AB87">
        <v>1.7</v>
      </c>
      <c r="AC87">
        <v>0</v>
      </c>
      <c r="AD87">
        <v>0</v>
      </c>
      <c r="AE87">
        <v>0</v>
      </c>
      <c r="AF87">
        <v>1.7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0.12</v>
      </c>
      <c r="AU87" t="s">
        <v>6</v>
      </c>
      <c r="AV87">
        <v>0</v>
      </c>
      <c r="AW87">
        <v>2</v>
      </c>
      <c r="AX87">
        <v>27722056</v>
      </c>
      <c r="AY87">
        <v>1</v>
      </c>
      <c r="AZ87">
        <v>0</v>
      </c>
      <c r="BA87">
        <v>93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Y87*Source!I45</f>
        <v>3.1199999999999999E-2</v>
      </c>
      <c r="CY87">
        <f>AB87</f>
        <v>1.7</v>
      </c>
      <c r="CZ87">
        <f>AF87</f>
        <v>1.7</v>
      </c>
      <c r="DA87">
        <f>AJ87</f>
        <v>1</v>
      </c>
      <c r="DB87">
        <v>0</v>
      </c>
    </row>
    <row r="88" spans="1:106" x14ac:dyDescent="0.2">
      <c r="A88">
        <f>ROW(Source!A45)</f>
        <v>45</v>
      </c>
      <c r="B88">
        <v>27721504</v>
      </c>
      <c r="C88">
        <v>27722051</v>
      </c>
      <c r="D88">
        <v>25147242</v>
      </c>
      <c r="E88">
        <v>17</v>
      </c>
      <c r="F88">
        <v>1</v>
      </c>
      <c r="G88">
        <v>1</v>
      </c>
      <c r="H88">
        <v>3</v>
      </c>
      <c r="I88" t="s">
        <v>44</v>
      </c>
      <c r="J88" t="s">
        <v>6</v>
      </c>
      <c r="K88" t="s">
        <v>45</v>
      </c>
      <c r="L88">
        <v>1348</v>
      </c>
      <c r="N88">
        <v>1009</v>
      </c>
      <c r="O88" t="s">
        <v>46</v>
      </c>
      <c r="P88" t="s">
        <v>46</v>
      </c>
      <c r="Q88">
        <v>1000</v>
      </c>
      <c r="W88">
        <v>0</v>
      </c>
      <c r="X88">
        <v>-179832266</v>
      </c>
      <c r="Y88">
        <v>0.12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0.12</v>
      </c>
      <c r="AU88" t="s">
        <v>6</v>
      </c>
      <c r="AV88">
        <v>0</v>
      </c>
      <c r="AW88">
        <v>2</v>
      </c>
      <c r="AX88">
        <v>27722057</v>
      </c>
      <c r="AY88">
        <v>1</v>
      </c>
      <c r="AZ88">
        <v>0</v>
      </c>
      <c r="BA88">
        <v>94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Y88*Source!I45</f>
        <v>3.1199999999999999E-2</v>
      </c>
      <c r="CY88">
        <f>AA88</f>
        <v>0</v>
      </c>
      <c r="CZ88">
        <f>AE88</f>
        <v>0</v>
      </c>
      <c r="DA88">
        <f>AI88</f>
        <v>1</v>
      </c>
      <c r="DB88">
        <v>0</v>
      </c>
    </row>
    <row r="89" spans="1:106" x14ac:dyDescent="0.2">
      <c r="A89">
        <f>ROW(Source!A48)</f>
        <v>48</v>
      </c>
      <c r="B89">
        <v>27721505</v>
      </c>
      <c r="C89">
        <v>27722059</v>
      </c>
      <c r="D89">
        <v>25417632</v>
      </c>
      <c r="E89">
        <v>1</v>
      </c>
      <c r="F89">
        <v>1</v>
      </c>
      <c r="G89">
        <v>1</v>
      </c>
      <c r="H89">
        <v>1</v>
      </c>
      <c r="I89" t="s">
        <v>1048</v>
      </c>
      <c r="J89" t="s">
        <v>6</v>
      </c>
      <c r="K89" t="s">
        <v>1049</v>
      </c>
      <c r="L89">
        <v>1191</v>
      </c>
      <c r="N89">
        <v>1013</v>
      </c>
      <c r="O89" t="s">
        <v>953</v>
      </c>
      <c r="P89" t="s">
        <v>953</v>
      </c>
      <c r="Q89">
        <v>1</v>
      </c>
      <c r="W89">
        <v>0</v>
      </c>
      <c r="X89">
        <v>1010519658</v>
      </c>
      <c r="Y89">
        <v>21.776</v>
      </c>
      <c r="AA89">
        <v>0</v>
      </c>
      <c r="AB89">
        <v>0</v>
      </c>
      <c r="AC89">
        <v>0</v>
      </c>
      <c r="AD89">
        <v>8.64</v>
      </c>
      <c r="AE89">
        <v>0</v>
      </c>
      <c r="AF89">
        <v>0</v>
      </c>
      <c r="AG89">
        <v>0</v>
      </c>
      <c r="AH89">
        <v>8.64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27.22</v>
      </c>
      <c r="AU89" t="s">
        <v>22</v>
      </c>
      <c r="AV89">
        <v>1</v>
      </c>
      <c r="AW89">
        <v>2</v>
      </c>
      <c r="AX89">
        <v>27722067</v>
      </c>
      <c r="AY89">
        <v>1</v>
      </c>
      <c r="AZ89">
        <v>0</v>
      </c>
      <c r="BA89">
        <v>95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Y89*Source!I48</f>
        <v>8.7103999999999999</v>
      </c>
      <c r="CY89">
        <f>AD89</f>
        <v>8.64</v>
      </c>
      <c r="CZ89">
        <f>AH89</f>
        <v>8.64</v>
      </c>
      <c r="DA89">
        <f>AL89</f>
        <v>1</v>
      </c>
      <c r="DB89">
        <v>0</v>
      </c>
    </row>
    <row r="90" spans="1:106" x14ac:dyDescent="0.2">
      <c r="A90">
        <f>ROW(Source!A48)</f>
        <v>48</v>
      </c>
      <c r="B90">
        <v>27721505</v>
      </c>
      <c r="C90">
        <v>27722059</v>
      </c>
      <c r="D90">
        <v>25412928</v>
      </c>
      <c r="E90">
        <v>1</v>
      </c>
      <c r="F90">
        <v>1</v>
      </c>
      <c r="G90">
        <v>1</v>
      </c>
      <c r="H90">
        <v>1</v>
      </c>
      <c r="I90" t="s">
        <v>954</v>
      </c>
      <c r="J90" t="s">
        <v>6</v>
      </c>
      <c r="K90" t="s">
        <v>955</v>
      </c>
      <c r="L90">
        <v>1191</v>
      </c>
      <c r="N90">
        <v>1013</v>
      </c>
      <c r="O90" t="s">
        <v>953</v>
      </c>
      <c r="P90" t="s">
        <v>953</v>
      </c>
      <c r="Q90">
        <v>1</v>
      </c>
      <c r="W90">
        <v>0</v>
      </c>
      <c r="X90">
        <v>-1417349443</v>
      </c>
      <c r="Y90">
        <v>1.94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1.94</v>
      </c>
      <c r="AU90" t="s">
        <v>6</v>
      </c>
      <c r="AV90">
        <v>2</v>
      </c>
      <c r="AW90">
        <v>2</v>
      </c>
      <c r="AX90">
        <v>27722068</v>
      </c>
      <c r="AY90">
        <v>1</v>
      </c>
      <c r="AZ90">
        <v>2048</v>
      </c>
      <c r="BA90">
        <v>96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Y90*Source!I48</f>
        <v>0.77600000000000002</v>
      </c>
      <c r="CY90">
        <f>AD90</f>
        <v>0</v>
      </c>
      <c r="CZ90">
        <f>AH90</f>
        <v>0</v>
      </c>
      <c r="DA90">
        <f>AL90</f>
        <v>1</v>
      </c>
      <c r="DB90">
        <v>0</v>
      </c>
    </row>
    <row r="91" spans="1:106" x14ac:dyDescent="0.2">
      <c r="A91">
        <f>ROW(Source!A48)</f>
        <v>48</v>
      </c>
      <c r="B91">
        <v>27721505</v>
      </c>
      <c r="C91">
        <v>27722059</v>
      </c>
      <c r="D91">
        <v>25230118</v>
      </c>
      <c r="E91">
        <v>1</v>
      </c>
      <c r="F91">
        <v>1</v>
      </c>
      <c r="G91">
        <v>1</v>
      </c>
      <c r="H91">
        <v>2</v>
      </c>
      <c r="I91" t="s">
        <v>1050</v>
      </c>
      <c r="J91" t="s">
        <v>1051</v>
      </c>
      <c r="K91" t="s">
        <v>1052</v>
      </c>
      <c r="L91">
        <v>1368</v>
      </c>
      <c r="N91">
        <v>1011</v>
      </c>
      <c r="O91" t="s">
        <v>959</v>
      </c>
      <c r="P91" t="s">
        <v>959</v>
      </c>
      <c r="Q91">
        <v>1</v>
      </c>
      <c r="W91">
        <v>0</v>
      </c>
      <c r="X91">
        <v>-1460065968</v>
      </c>
      <c r="Y91">
        <v>0.54400000000000004</v>
      </c>
      <c r="AA91">
        <v>0</v>
      </c>
      <c r="AB91">
        <v>86.4</v>
      </c>
      <c r="AC91">
        <v>13.5</v>
      </c>
      <c r="AD91">
        <v>0</v>
      </c>
      <c r="AE91">
        <v>0</v>
      </c>
      <c r="AF91">
        <v>86.4</v>
      </c>
      <c r="AG91">
        <v>13.5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0.68</v>
      </c>
      <c r="AU91" t="s">
        <v>22</v>
      </c>
      <c r="AV91">
        <v>0</v>
      </c>
      <c r="AW91">
        <v>2</v>
      </c>
      <c r="AX91">
        <v>27722069</v>
      </c>
      <c r="AY91">
        <v>1</v>
      </c>
      <c r="AZ91">
        <v>0</v>
      </c>
      <c r="BA91">
        <v>97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Y91*Source!I48</f>
        <v>0.21760000000000002</v>
      </c>
      <c r="CY91">
        <f>AB91</f>
        <v>86.4</v>
      </c>
      <c r="CZ91">
        <f>AF91</f>
        <v>86.4</v>
      </c>
      <c r="DA91">
        <f>AJ91</f>
        <v>1</v>
      </c>
      <c r="DB91">
        <v>0</v>
      </c>
    </row>
    <row r="92" spans="1:106" x14ac:dyDescent="0.2">
      <c r="A92">
        <f>ROW(Source!A48)</f>
        <v>48</v>
      </c>
      <c r="B92">
        <v>27721505</v>
      </c>
      <c r="C92">
        <v>27722059</v>
      </c>
      <c r="D92">
        <v>25230445</v>
      </c>
      <c r="E92">
        <v>1</v>
      </c>
      <c r="F92">
        <v>1</v>
      </c>
      <c r="G92">
        <v>1</v>
      </c>
      <c r="H92">
        <v>2</v>
      </c>
      <c r="I92" t="s">
        <v>956</v>
      </c>
      <c r="J92" t="s">
        <v>957</v>
      </c>
      <c r="K92" t="s">
        <v>958</v>
      </c>
      <c r="L92">
        <v>1368</v>
      </c>
      <c r="N92">
        <v>1011</v>
      </c>
      <c r="O92" t="s">
        <v>959</v>
      </c>
      <c r="P92" t="s">
        <v>959</v>
      </c>
      <c r="Q92">
        <v>1</v>
      </c>
      <c r="W92">
        <v>0</v>
      </c>
      <c r="X92">
        <v>1225731627</v>
      </c>
      <c r="Y92">
        <v>1.008</v>
      </c>
      <c r="AA92">
        <v>0</v>
      </c>
      <c r="AB92">
        <v>89.99</v>
      </c>
      <c r="AC92">
        <v>10.06</v>
      </c>
      <c r="AD92">
        <v>0</v>
      </c>
      <c r="AE92">
        <v>0</v>
      </c>
      <c r="AF92">
        <v>89.99</v>
      </c>
      <c r="AG92">
        <v>10.06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1.26</v>
      </c>
      <c r="AU92" t="s">
        <v>22</v>
      </c>
      <c r="AV92">
        <v>0</v>
      </c>
      <c r="AW92">
        <v>2</v>
      </c>
      <c r="AX92">
        <v>27722070</v>
      </c>
      <c r="AY92">
        <v>1</v>
      </c>
      <c r="AZ92">
        <v>0</v>
      </c>
      <c r="BA92">
        <v>98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Y92*Source!I48</f>
        <v>0.4032</v>
      </c>
      <c r="CY92">
        <f>AB92</f>
        <v>89.99</v>
      </c>
      <c r="CZ92">
        <f>AF92</f>
        <v>89.99</v>
      </c>
      <c r="DA92">
        <f>AJ92</f>
        <v>1</v>
      </c>
      <c r="DB92">
        <v>0</v>
      </c>
    </row>
    <row r="93" spans="1:106" x14ac:dyDescent="0.2">
      <c r="A93">
        <f>ROW(Source!A48)</f>
        <v>48</v>
      </c>
      <c r="B93">
        <v>27721505</v>
      </c>
      <c r="C93">
        <v>27722059</v>
      </c>
      <c r="D93">
        <v>25230656</v>
      </c>
      <c r="E93">
        <v>1</v>
      </c>
      <c r="F93">
        <v>1</v>
      </c>
      <c r="G93">
        <v>1</v>
      </c>
      <c r="H93">
        <v>2</v>
      </c>
      <c r="I93" t="s">
        <v>1053</v>
      </c>
      <c r="J93" t="s">
        <v>1054</v>
      </c>
      <c r="K93" t="s">
        <v>1055</v>
      </c>
      <c r="L93">
        <v>1368</v>
      </c>
      <c r="N93">
        <v>1011</v>
      </c>
      <c r="O93" t="s">
        <v>959</v>
      </c>
      <c r="P93" t="s">
        <v>959</v>
      </c>
      <c r="Q93">
        <v>1</v>
      </c>
      <c r="W93">
        <v>0</v>
      </c>
      <c r="X93">
        <v>972469976</v>
      </c>
      <c r="Y93">
        <v>1.8879999999999999</v>
      </c>
      <c r="AA93">
        <v>0</v>
      </c>
      <c r="AB93">
        <v>7.77</v>
      </c>
      <c r="AC93">
        <v>0</v>
      </c>
      <c r="AD93">
        <v>0</v>
      </c>
      <c r="AE93">
        <v>0</v>
      </c>
      <c r="AF93">
        <v>7.77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2.36</v>
      </c>
      <c r="AU93" t="s">
        <v>22</v>
      </c>
      <c r="AV93">
        <v>0</v>
      </c>
      <c r="AW93">
        <v>2</v>
      </c>
      <c r="AX93">
        <v>27722071</v>
      </c>
      <c r="AY93">
        <v>1</v>
      </c>
      <c r="AZ93">
        <v>0</v>
      </c>
      <c r="BA93">
        <v>99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Y93*Source!I48</f>
        <v>0.75519999999999998</v>
      </c>
      <c r="CY93">
        <f>AB93</f>
        <v>7.77</v>
      </c>
      <c r="CZ93">
        <f>AF93</f>
        <v>7.77</v>
      </c>
      <c r="DA93">
        <f>AJ93</f>
        <v>1</v>
      </c>
      <c r="DB93">
        <v>0</v>
      </c>
    </row>
    <row r="94" spans="1:106" x14ac:dyDescent="0.2">
      <c r="A94">
        <f>ROW(Source!A48)</f>
        <v>48</v>
      </c>
      <c r="B94">
        <v>27721505</v>
      </c>
      <c r="C94">
        <v>27722059</v>
      </c>
      <c r="D94">
        <v>25149961</v>
      </c>
      <c r="E94">
        <v>1</v>
      </c>
      <c r="F94">
        <v>1</v>
      </c>
      <c r="G94">
        <v>1</v>
      </c>
      <c r="H94">
        <v>3</v>
      </c>
      <c r="I94" t="s">
        <v>963</v>
      </c>
      <c r="J94" t="s">
        <v>964</v>
      </c>
      <c r="K94" t="s">
        <v>965</v>
      </c>
      <c r="L94">
        <v>1339</v>
      </c>
      <c r="N94">
        <v>1007</v>
      </c>
      <c r="O94" t="s">
        <v>64</v>
      </c>
      <c r="P94" t="s">
        <v>64</v>
      </c>
      <c r="Q94">
        <v>1</v>
      </c>
      <c r="W94">
        <v>0</v>
      </c>
      <c r="X94">
        <v>-1660354250</v>
      </c>
      <c r="Y94">
        <v>0</v>
      </c>
      <c r="AA94">
        <v>2.44</v>
      </c>
      <c r="AB94">
        <v>0</v>
      </c>
      <c r="AC94">
        <v>0</v>
      </c>
      <c r="AD94">
        <v>0</v>
      </c>
      <c r="AE94">
        <v>2.44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3.85</v>
      </c>
      <c r="AU94" t="s">
        <v>21</v>
      </c>
      <c r="AV94">
        <v>0</v>
      </c>
      <c r="AW94">
        <v>2</v>
      </c>
      <c r="AX94">
        <v>27722072</v>
      </c>
      <c r="AY94">
        <v>1</v>
      </c>
      <c r="AZ94">
        <v>0</v>
      </c>
      <c r="BA94">
        <v>100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Y94*Source!I48</f>
        <v>0</v>
      </c>
      <c r="CY94">
        <f>AA94</f>
        <v>2.44</v>
      </c>
      <c r="CZ94">
        <f>AE94</f>
        <v>2.44</v>
      </c>
      <c r="DA94">
        <f>AI94</f>
        <v>1</v>
      </c>
      <c r="DB94">
        <v>0</v>
      </c>
    </row>
    <row r="95" spans="1:106" x14ac:dyDescent="0.2">
      <c r="A95">
        <f>ROW(Source!A48)</f>
        <v>48</v>
      </c>
      <c r="B95">
        <v>27721505</v>
      </c>
      <c r="C95">
        <v>27722059</v>
      </c>
      <c r="D95">
        <v>25180862</v>
      </c>
      <c r="E95">
        <v>1</v>
      </c>
      <c r="F95">
        <v>1</v>
      </c>
      <c r="G95">
        <v>1</v>
      </c>
      <c r="H95">
        <v>3</v>
      </c>
      <c r="I95" t="s">
        <v>1056</v>
      </c>
      <c r="J95" t="s">
        <v>1057</v>
      </c>
      <c r="K95" t="s">
        <v>1058</v>
      </c>
      <c r="L95">
        <v>1327</v>
      </c>
      <c r="N95">
        <v>1005</v>
      </c>
      <c r="O95" t="s">
        <v>96</v>
      </c>
      <c r="P95" t="s">
        <v>96</v>
      </c>
      <c r="Q95">
        <v>1</v>
      </c>
      <c r="W95">
        <v>0</v>
      </c>
      <c r="X95">
        <v>1865700532</v>
      </c>
      <c r="Y95">
        <v>0</v>
      </c>
      <c r="AA95">
        <v>6.2</v>
      </c>
      <c r="AB95">
        <v>0</v>
      </c>
      <c r="AC95">
        <v>0</v>
      </c>
      <c r="AD95">
        <v>0</v>
      </c>
      <c r="AE95">
        <v>6.2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4.4000000000000004</v>
      </c>
      <c r="AU95" t="s">
        <v>21</v>
      </c>
      <c r="AV95">
        <v>0</v>
      </c>
      <c r="AW95">
        <v>2</v>
      </c>
      <c r="AX95">
        <v>27722074</v>
      </c>
      <c r="AY95">
        <v>1</v>
      </c>
      <c r="AZ95">
        <v>0</v>
      </c>
      <c r="BA95">
        <v>102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Y95*Source!I48</f>
        <v>0</v>
      </c>
      <c r="CY95">
        <f>AA95</f>
        <v>6.2</v>
      </c>
      <c r="CZ95">
        <f>AE95</f>
        <v>6.2</v>
      </c>
      <c r="DA95">
        <f>AI95</f>
        <v>1</v>
      </c>
      <c r="DB95">
        <v>0</v>
      </c>
    </row>
    <row r="96" spans="1:106" x14ac:dyDescent="0.2">
      <c r="A96">
        <f>ROW(Source!A49)</f>
        <v>49</v>
      </c>
      <c r="B96">
        <v>27721504</v>
      </c>
      <c r="C96">
        <v>27722059</v>
      </c>
      <c r="D96">
        <v>25417632</v>
      </c>
      <c r="E96">
        <v>1</v>
      </c>
      <c r="F96">
        <v>1</v>
      </c>
      <c r="G96">
        <v>1</v>
      </c>
      <c r="H96">
        <v>1</v>
      </c>
      <c r="I96" t="s">
        <v>1048</v>
      </c>
      <c r="J96" t="s">
        <v>6</v>
      </c>
      <c r="K96" t="s">
        <v>1049</v>
      </c>
      <c r="L96">
        <v>1191</v>
      </c>
      <c r="N96">
        <v>1013</v>
      </c>
      <c r="O96" t="s">
        <v>953</v>
      </c>
      <c r="P96" t="s">
        <v>953</v>
      </c>
      <c r="Q96">
        <v>1</v>
      </c>
      <c r="W96">
        <v>0</v>
      </c>
      <c r="X96">
        <v>1010519658</v>
      </c>
      <c r="Y96">
        <v>21.776</v>
      </c>
      <c r="AA96">
        <v>0</v>
      </c>
      <c r="AB96">
        <v>0</v>
      </c>
      <c r="AC96">
        <v>0</v>
      </c>
      <c r="AD96">
        <v>8.64</v>
      </c>
      <c r="AE96">
        <v>0</v>
      </c>
      <c r="AF96">
        <v>0</v>
      </c>
      <c r="AG96">
        <v>0</v>
      </c>
      <c r="AH96">
        <v>8.64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27.22</v>
      </c>
      <c r="AU96" t="s">
        <v>22</v>
      </c>
      <c r="AV96">
        <v>1</v>
      </c>
      <c r="AW96">
        <v>2</v>
      </c>
      <c r="AX96">
        <v>27722067</v>
      </c>
      <c r="AY96">
        <v>1</v>
      </c>
      <c r="AZ96">
        <v>0</v>
      </c>
      <c r="BA96">
        <v>103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Y96*Source!I49</f>
        <v>8.7103999999999999</v>
      </c>
      <c r="CY96">
        <f>AD96</f>
        <v>8.64</v>
      </c>
      <c r="CZ96">
        <f>AH96</f>
        <v>8.64</v>
      </c>
      <c r="DA96">
        <f>AL96</f>
        <v>1</v>
      </c>
      <c r="DB96">
        <v>0</v>
      </c>
    </row>
    <row r="97" spans="1:106" x14ac:dyDescent="0.2">
      <c r="A97">
        <f>ROW(Source!A49)</f>
        <v>49</v>
      </c>
      <c r="B97">
        <v>27721504</v>
      </c>
      <c r="C97">
        <v>27722059</v>
      </c>
      <c r="D97">
        <v>25412928</v>
      </c>
      <c r="E97">
        <v>1</v>
      </c>
      <c r="F97">
        <v>1</v>
      </c>
      <c r="G97">
        <v>1</v>
      </c>
      <c r="H97">
        <v>1</v>
      </c>
      <c r="I97" t="s">
        <v>954</v>
      </c>
      <c r="J97" t="s">
        <v>6</v>
      </c>
      <c r="K97" t="s">
        <v>955</v>
      </c>
      <c r="L97">
        <v>1191</v>
      </c>
      <c r="N97">
        <v>1013</v>
      </c>
      <c r="O97" t="s">
        <v>953</v>
      </c>
      <c r="P97" t="s">
        <v>953</v>
      </c>
      <c r="Q97">
        <v>1</v>
      </c>
      <c r="W97">
        <v>0</v>
      </c>
      <c r="X97">
        <v>-1417349443</v>
      </c>
      <c r="Y97">
        <v>1.94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1.94</v>
      </c>
      <c r="AU97" t="s">
        <v>6</v>
      </c>
      <c r="AV97">
        <v>2</v>
      </c>
      <c r="AW97">
        <v>2</v>
      </c>
      <c r="AX97">
        <v>27722068</v>
      </c>
      <c r="AY97">
        <v>1</v>
      </c>
      <c r="AZ97">
        <v>2048</v>
      </c>
      <c r="BA97">
        <v>104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Y97*Source!I49</f>
        <v>0.77600000000000002</v>
      </c>
      <c r="CY97">
        <f>AD97</f>
        <v>0</v>
      </c>
      <c r="CZ97">
        <f>AH97</f>
        <v>0</v>
      </c>
      <c r="DA97">
        <f>AL97</f>
        <v>1</v>
      </c>
      <c r="DB97">
        <v>0</v>
      </c>
    </row>
    <row r="98" spans="1:106" x14ac:dyDescent="0.2">
      <c r="A98">
        <f>ROW(Source!A49)</f>
        <v>49</v>
      </c>
      <c r="B98">
        <v>27721504</v>
      </c>
      <c r="C98">
        <v>27722059</v>
      </c>
      <c r="D98">
        <v>25230118</v>
      </c>
      <c r="E98">
        <v>1</v>
      </c>
      <c r="F98">
        <v>1</v>
      </c>
      <c r="G98">
        <v>1</v>
      </c>
      <c r="H98">
        <v>2</v>
      </c>
      <c r="I98" t="s">
        <v>1050</v>
      </c>
      <c r="J98" t="s">
        <v>1051</v>
      </c>
      <c r="K98" t="s">
        <v>1052</v>
      </c>
      <c r="L98">
        <v>1368</v>
      </c>
      <c r="N98">
        <v>1011</v>
      </c>
      <c r="O98" t="s">
        <v>959</v>
      </c>
      <c r="P98" t="s">
        <v>959</v>
      </c>
      <c r="Q98">
        <v>1</v>
      </c>
      <c r="W98">
        <v>0</v>
      </c>
      <c r="X98">
        <v>-1460065968</v>
      </c>
      <c r="Y98">
        <v>0.54400000000000004</v>
      </c>
      <c r="AA98">
        <v>0</v>
      </c>
      <c r="AB98">
        <v>86.4</v>
      </c>
      <c r="AC98">
        <v>13.5</v>
      </c>
      <c r="AD98">
        <v>0</v>
      </c>
      <c r="AE98">
        <v>0</v>
      </c>
      <c r="AF98">
        <v>86.4</v>
      </c>
      <c r="AG98">
        <v>13.5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0.68</v>
      </c>
      <c r="AU98" t="s">
        <v>22</v>
      </c>
      <c r="AV98">
        <v>0</v>
      </c>
      <c r="AW98">
        <v>2</v>
      </c>
      <c r="AX98">
        <v>27722069</v>
      </c>
      <c r="AY98">
        <v>1</v>
      </c>
      <c r="AZ98">
        <v>0</v>
      </c>
      <c r="BA98">
        <v>105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Y98*Source!I49</f>
        <v>0.21760000000000002</v>
      </c>
      <c r="CY98">
        <f>AB98</f>
        <v>86.4</v>
      </c>
      <c r="CZ98">
        <f>AF98</f>
        <v>86.4</v>
      </c>
      <c r="DA98">
        <f>AJ98</f>
        <v>1</v>
      </c>
      <c r="DB98">
        <v>0</v>
      </c>
    </row>
    <row r="99" spans="1:106" x14ac:dyDescent="0.2">
      <c r="A99">
        <f>ROW(Source!A49)</f>
        <v>49</v>
      </c>
      <c r="B99">
        <v>27721504</v>
      </c>
      <c r="C99">
        <v>27722059</v>
      </c>
      <c r="D99">
        <v>25230445</v>
      </c>
      <c r="E99">
        <v>1</v>
      </c>
      <c r="F99">
        <v>1</v>
      </c>
      <c r="G99">
        <v>1</v>
      </c>
      <c r="H99">
        <v>2</v>
      </c>
      <c r="I99" t="s">
        <v>956</v>
      </c>
      <c r="J99" t="s">
        <v>957</v>
      </c>
      <c r="K99" t="s">
        <v>958</v>
      </c>
      <c r="L99">
        <v>1368</v>
      </c>
      <c r="N99">
        <v>1011</v>
      </c>
      <c r="O99" t="s">
        <v>959</v>
      </c>
      <c r="P99" t="s">
        <v>959</v>
      </c>
      <c r="Q99">
        <v>1</v>
      </c>
      <c r="W99">
        <v>0</v>
      </c>
      <c r="X99">
        <v>1225731627</v>
      </c>
      <c r="Y99">
        <v>1.008</v>
      </c>
      <c r="AA99">
        <v>0</v>
      </c>
      <c r="AB99">
        <v>89.99</v>
      </c>
      <c r="AC99">
        <v>10.06</v>
      </c>
      <c r="AD99">
        <v>0</v>
      </c>
      <c r="AE99">
        <v>0</v>
      </c>
      <c r="AF99">
        <v>89.99</v>
      </c>
      <c r="AG99">
        <v>10.06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1.26</v>
      </c>
      <c r="AU99" t="s">
        <v>22</v>
      </c>
      <c r="AV99">
        <v>0</v>
      </c>
      <c r="AW99">
        <v>2</v>
      </c>
      <c r="AX99">
        <v>27722070</v>
      </c>
      <c r="AY99">
        <v>1</v>
      </c>
      <c r="AZ99">
        <v>0</v>
      </c>
      <c r="BA99">
        <v>106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Y99*Source!I49</f>
        <v>0.4032</v>
      </c>
      <c r="CY99">
        <f>AB99</f>
        <v>89.99</v>
      </c>
      <c r="CZ99">
        <f>AF99</f>
        <v>89.99</v>
      </c>
      <c r="DA99">
        <f>AJ99</f>
        <v>1</v>
      </c>
      <c r="DB99">
        <v>0</v>
      </c>
    </row>
    <row r="100" spans="1:106" x14ac:dyDescent="0.2">
      <c r="A100">
        <f>ROW(Source!A49)</f>
        <v>49</v>
      </c>
      <c r="B100">
        <v>27721504</v>
      </c>
      <c r="C100">
        <v>27722059</v>
      </c>
      <c r="D100">
        <v>25230656</v>
      </c>
      <c r="E100">
        <v>1</v>
      </c>
      <c r="F100">
        <v>1</v>
      </c>
      <c r="G100">
        <v>1</v>
      </c>
      <c r="H100">
        <v>2</v>
      </c>
      <c r="I100" t="s">
        <v>1053</v>
      </c>
      <c r="J100" t="s">
        <v>1054</v>
      </c>
      <c r="K100" t="s">
        <v>1055</v>
      </c>
      <c r="L100">
        <v>1368</v>
      </c>
      <c r="N100">
        <v>1011</v>
      </c>
      <c r="O100" t="s">
        <v>959</v>
      </c>
      <c r="P100" t="s">
        <v>959</v>
      </c>
      <c r="Q100">
        <v>1</v>
      </c>
      <c r="W100">
        <v>0</v>
      </c>
      <c r="X100">
        <v>972469976</v>
      </c>
      <c r="Y100">
        <v>1.8879999999999999</v>
      </c>
      <c r="AA100">
        <v>0</v>
      </c>
      <c r="AB100">
        <v>7.77</v>
      </c>
      <c r="AC100">
        <v>0</v>
      </c>
      <c r="AD100">
        <v>0</v>
      </c>
      <c r="AE100">
        <v>0</v>
      </c>
      <c r="AF100">
        <v>7.77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2.36</v>
      </c>
      <c r="AU100" t="s">
        <v>22</v>
      </c>
      <c r="AV100">
        <v>0</v>
      </c>
      <c r="AW100">
        <v>2</v>
      </c>
      <c r="AX100">
        <v>27722071</v>
      </c>
      <c r="AY100">
        <v>1</v>
      </c>
      <c r="AZ100">
        <v>0</v>
      </c>
      <c r="BA100">
        <v>107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Y100*Source!I49</f>
        <v>0.75519999999999998</v>
      </c>
      <c r="CY100">
        <f>AB100</f>
        <v>7.77</v>
      </c>
      <c r="CZ100">
        <f>AF100</f>
        <v>7.77</v>
      </c>
      <c r="DA100">
        <f>AJ100</f>
        <v>1</v>
      </c>
      <c r="DB100">
        <v>0</v>
      </c>
    </row>
    <row r="101" spans="1:106" x14ac:dyDescent="0.2">
      <c r="A101">
        <f>ROW(Source!A49)</f>
        <v>49</v>
      </c>
      <c r="B101">
        <v>27721504</v>
      </c>
      <c r="C101">
        <v>27722059</v>
      </c>
      <c r="D101">
        <v>25149961</v>
      </c>
      <c r="E101">
        <v>1</v>
      </c>
      <c r="F101">
        <v>1</v>
      </c>
      <c r="G101">
        <v>1</v>
      </c>
      <c r="H101">
        <v>3</v>
      </c>
      <c r="I101" t="s">
        <v>963</v>
      </c>
      <c r="J101" t="s">
        <v>964</v>
      </c>
      <c r="K101" t="s">
        <v>965</v>
      </c>
      <c r="L101">
        <v>1339</v>
      </c>
      <c r="N101">
        <v>1007</v>
      </c>
      <c r="O101" t="s">
        <v>64</v>
      </c>
      <c r="P101" t="s">
        <v>64</v>
      </c>
      <c r="Q101">
        <v>1</v>
      </c>
      <c r="W101">
        <v>0</v>
      </c>
      <c r="X101">
        <v>-1660354250</v>
      </c>
      <c r="Y101">
        <v>0</v>
      </c>
      <c r="AA101">
        <v>2.44</v>
      </c>
      <c r="AB101">
        <v>0</v>
      </c>
      <c r="AC101">
        <v>0</v>
      </c>
      <c r="AD101">
        <v>0</v>
      </c>
      <c r="AE101">
        <v>2.44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3.85</v>
      </c>
      <c r="AU101" t="s">
        <v>21</v>
      </c>
      <c r="AV101">
        <v>0</v>
      </c>
      <c r="AW101">
        <v>2</v>
      </c>
      <c r="AX101">
        <v>27722072</v>
      </c>
      <c r="AY101">
        <v>1</v>
      </c>
      <c r="AZ101">
        <v>0</v>
      </c>
      <c r="BA101">
        <v>108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Y101*Source!I49</f>
        <v>0</v>
      </c>
      <c r="CY101">
        <f>AA101</f>
        <v>2.44</v>
      </c>
      <c r="CZ101">
        <f>AE101</f>
        <v>2.44</v>
      </c>
      <c r="DA101">
        <f>AI101</f>
        <v>1</v>
      </c>
      <c r="DB101">
        <v>0</v>
      </c>
    </row>
    <row r="102" spans="1:106" x14ac:dyDescent="0.2">
      <c r="A102">
        <f>ROW(Source!A49)</f>
        <v>49</v>
      </c>
      <c r="B102">
        <v>27721504</v>
      </c>
      <c r="C102">
        <v>27722059</v>
      </c>
      <c r="D102">
        <v>25180862</v>
      </c>
      <c r="E102">
        <v>1</v>
      </c>
      <c r="F102">
        <v>1</v>
      </c>
      <c r="G102">
        <v>1</v>
      </c>
      <c r="H102">
        <v>3</v>
      </c>
      <c r="I102" t="s">
        <v>1056</v>
      </c>
      <c r="J102" t="s">
        <v>1057</v>
      </c>
      <c r="K102" t="s">
        <v>1058</v>
      </c>
      <c r="L102">
        <v>1327</v>
      </c>
      <c r="N102">
        <v>1005</v>
      </c>
      <c r="O102" t="s">
        <v>96</v>
      </c>
      <c r="P102" t="s">
        <v>96</v>
      </c>
      <c r="Q102">
        <v>1</v>
      </c>
      <c r="W102">
        <v>0</v>
      </c>
      <c r="X102">
        <v>1865700532</v>
      </c>
      <c r="Y102">
        <v>0</v>
      </c>
      <c r="AA102">
        <v>6.2</v>
      </c>
      <c r="AB102">
        <v>0</v>
      </c>
      <c r="AC102">
        <v>0</v>
      </c>
      <c r="AD102">
        <v>0</v>
      </c>
      <c r="AE102">
        <v>6.2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4.4000000000000004</v>
      </c>
      <c r="AU102" t="s">
        <v>21</v>
      </c>
      <c r="AV102">
        <v>0</v>
      </c>
      <c r="AW102">
        <v>2</v>
      </c>
      <c r="AX102">
        <v>27722074</v>
      </c>
      <c r="AY102">
        <v>1</v>
      </c>
      <c r="AZ102">
        <v>0</v>
      </c>
      <c r="BA102">
        <v>110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Y102*Source!I49</f>
        <v>0</v>
      </c>
      <c r="CY102">
        <f>AA102</f>
        <v>6.2</v>
      </c>
      <c r="CZ102">
        <f>AE102</f>
        <v>6.2</v>
      </c>
      <c r="DA102">
        <f>AI102</f>
        <v>1</v>
      </c>
      <c r="DB102">
        <v>0</v>
      </c>
    </row>
    <row r="103" spans="1:106" x14ac:dyDescent="0.2">
      <c r="A103">
        <f>ROW(Source!A50)</f>
        <v>50</v>
      </c>
      <c r="B103">
        <v>27721505</v>
      </c>
      <c r="C103">
        <v>27722075</v>
      </c>
      <c r="D103">
        <v>25417632</v>
      </c>
      <c r="E103">
        <v>1</v>
      </c>
      <c r="F103">
        <v>1</v>
      </c>
      <c r="G103">
        <v>1</v>
      </c>
      <c r="H103">
        <v>1</v>
      </c>
      <c r="I103" t="s">
        <v>1048</v>
      </c>
      <c r="J103" t="s">
        <v>6</v>
      </c>
      <c r="K103" t="s">
        <v>1049</v>
      </c>
      <c r="L103">
        <v>1191</v>
      </c>
      <c r="N103">
        <v>1013</v>
      </c>
      <c r="O103" t="s">
        <v>953</v>
      </c>
      <c r="P103" t="s">
        <v>953</v>
      </c>
      <c r="Q103">
        <v>1</v>
      </c>
      <c r="W103">
        <v>0</v>
      </c>
      <c r="X103">
        <v>1010519658</v>
      </c>
      <c r="Y103">
        <v>28</v>
      </c>
      <c r="AA103">
        <v>0</v>
      </c>
      <c r="AB103">
        <v>0</v>
      </c>
      <c r="AC103">
        <v>0</v>
      </c>
      <c r="AD103">
        <v>8.64</v>
      </c>
      <c r="AE103">
        <v>0</v>
      </c>
      <c r="AF103">
        <v>0</v>
      </c>
      <c r="AG103">
        <v>0</v>
      </c>
      <c r="AH103">
        <v>8.64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1</v>
      </c>
      <c r="AU103" t="s">
        <v>86</v>
      </c>
      <c r="AV103">
        <v>1</v>
      </c>
      <c r="AW103">
        <v>2</v>
      </c>
      <c r="AX103">
        <v>27722080</v>
      </c>
      <c r="AY103">
        <v>1</v>
      </c>
      <c r="AZ103">
        <v>0</v>
      </c>
      <c r="BA103">
        <v>111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Y103*Source!I50</f>
        <v>11.200000000000001</v>
      </c>
      <c r="CY103">
        <f>AD103</f>
        <v>8.64</v>
      </c>
      <c r="CZ103">
        <f>AH103</f>
        <v>8.64</v>
      </c>
      <c r="DA103">
        <f>AL103</f>
        <v>1</v>
      </c>
      <c r="DB103">
        <v>0</v>
      </c>
    </row>
    <row r="104" spans="1:106" x14ac:dyDescent="0.2">
      <c r="A104">
        <f>ROW(Source!A50)</f>
        <v>50</v>
      </c>
      <c r="B104">
        <v>27721505</v>
      </c>
      <c r="C104">
        <v>27722075</v>
      </c>
      <c r="D104">
        <v>25412928</v>
      </c>
      <c r="E104">
        <v>1</v>
      </c>
      <c r="F104">
        <v>1</v>
      </c>
      <c r="G104">
        <v>1</v>
      </c>
      <c r="H104">
        <v>1</v>
      </c>
      <c r="I104" t="s">
        <v>954</v>
      </c>
      <c r="J104" t="s">
        <v>6</v>
      </c>
      <c r="K104" t="s">
        <v>955</v>
      </c>
      <c r="L104">
        <v>1191</v>
      </c>
      <c r="N104">
        <v>1013</v>
      </c>
      <c r="O104" t="s">
        <v>953</v>
      </c>
      <c r="P104" t="s">
        <v>953</v>
      </c>
      <c r="Q104">
        <v>1</v>
      </c>
      <c r="W104">
        <v>0</v>
      </c>
      <c r="X104">
        <v>-1417349443</v>
      </c>
      <c r="Y104">
        <v>0.03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0.03</v>
      </c>
      <c r="AU104" t="s">
        <v>6</v>
      </c>
      <c r="AV104">
        <v>2</v>
      </c>
      <c r="AW104">
        <v>2</v>
      </c>
      <c r="AX104">
        <v>27722081</v>
      </c>
      <c r="AY104">
        <v>1</v>
      </c>
      <c r="AZ104">
        <v>2048</v>
      </c>
      <c r="BA104">
        <v>112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Y104*Source!I50</f>
        <v>1.2E-2</v>
      </c>
      <c r="CY104">
        <f>AD104</f>
        <v>0</v>
      </c>
      <c r="CZ104">
        <f>AH104</f>
        <v>0</v>
      </c>
      <c r="DA104">
        <f>AL104</f>
        <v>1</v>
      </c>
      <c r="DB104">
        <v>0</v>
      </c>
    </row>
    <row r="105" spans="1:106" x14ac:dyDescent="0.2">
      <c r="A105">
        <f>ROW(Source!A50)</f>
        <v>50</v>
      </c>
      <c r="B105">
        <v>27721505</v>
      </c>
      <c r="C105">
        <v>27722075</v>
      </c>
      <c r="D105">
        <v>25230118</v>
      </c>
      <c r="E105">
        <v>1</v>
      </c>
      <c r="F105">
        <v>1</v>
      </c>
      <c r="G105">
        <v>1</v>
      </c>
      <c r="H105">
        <v>2</v>
      </c>
      <c r="I105" t="s">
        <v>1050</v>
      </c>
      <c r="J105" t="s">
        <v>1051</v>
      </c>
      <c r="K105" t="s">
        <v>1052</v>
      </c>
      <c r="L105">
        <v>1368</v>
      </c>
      <c r="N105">
        <v>1011</v>
      </c>
      <c r="O105" t="s">
        <v>959</v>
      </c>
      <c r="P105" t="s">
        <v>959</v>
      </c>
      <c r="Q105">
        <v>1</v>
      </c>
      <c r="W105">
        <v>0</v>
      </c>
      <c r="X105">
        <v>-1460065968</v>
      </c>
      <c r="Y105">
        <v>0.28000000000000003</v>
      </c>
      <c r="AA105">
        <v>0</v>
      </c>
      <c r="AB105">
        <v>86.4</v>
      </c>
      <c r="AC105">
        <v>13.5</v>
      </c>
      <c r="AD105">
        <v>0</v>
      </c>
      <c r="AE105">
        <v>0</v>
      </c>
      <c r="AF105">
        <v>86.4</v>
      </c>
      <c r="AG105">
        <v>13.5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0.01</v>
      </c>
      <c r="AU105" t="s">
        <v>86</v>
      </c>
      <c r="AV105">
        <v>0</v>
      </c>
      <c r="AW105">
        <v>2</v>
      </c>
      <c r="AX105">
        <v>27722082</v>
      </c>
      <c r="AY105">
        <v>1</v>
      </c>
      <c r="AZ105">
        <v>0</v>
      </c>
      <c r="BA105">
        <v>113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Y105*Source!I50</f>
        <v>0.11200000000000002</v>
      </c>
      <c r="CY105">
        <f>AB105</f>
        <v>86.4</v>
      </c>
      <c r="CZ105">
        <f>AF105</f>
        <v>86.4</v>
      </c>
      <c r="DA105">
        <f>AJ105</f>
        <v>1</v>
      </c>
      <c r="DB105">
        <v>0</v>
      </c>
    </row>
    <row r="106" spans="1:106" x14ac:dyDescent="0.2">
      <c r="A106">
        <f>ROW(Source!A50)</f>
        <v>50</v>
      </c>
      <c r="B106">
        <v>27721505</v>
      </c>
      <c r="C106">
        <v>27722075</v>
      </c>
      <c r="D106">
        <v>25230445</v>
      </c>
      <c r="E106">
        <v>1</v>
      </c>
      <c r="F106">
        <v>1</v>
      </c>
      <c r="G106">
        <v>1</v>
      </c>
      <c r="H106">
        <v>2</v>
      </c>
      <c r="I106" t="s">
        <v>956</v>
      </c>
      <c r="J106" t="s">
        <v>957</v>
      </c>
      <c r="K106" t="s">
        <v>958</v>
      </c>
      <c r="L106">
        <v>1368</v>
      </c>
      <c r="N106">
        <v>1011</v>
      </c>
      <c r="O106" t="s">
        <v>959</v>
      </c>
      <c r="P106" t="s">
        <v>959</v>
      </c>
      <c r="Q106">
        <v>1</v>
      </c>
      <c r="W106">
        <v>0</v>
      </c>
      <c r="X106">
        <v>1225731627</v>
      </c>
      <c r="Y106">
        <v>0.56000000000000005</v>
      </c>
      <c r="AA106">
        <v>0</v>
      </c>
      <c r="AB106">
        <v>89.99</v>
      </c>
      <c r="AC106">
        <v>10.06</v>
      </c>
      <c r="AD106">
        <v>0</v>
      </c>
      <c r="AE106">
        <v>0</v>
      </c>
      <c r="AF106">
        <v>89.99</v>
      </c>
      <c r="AG106">
        <v>10.06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0.02</v>
      </c>
      <c r="AU106" t="s">
        <v>86</v>
      </c>
      <c r="AV106">
        <v>0</v>
      </c>
      <c r="AW106">
        <v>2</v>
      </c>
      <c r="AX106">
        <v>27722083</v>
      </c>
      <c r="AY106">
        <v>1</v>
      </c>
      <c r="AZ106">
        <v>0</v>
      </c>
      <c r="BA106">
        <v>114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Y106*Source!I50</f>
        <v>0.22400000000000003</v>
      </c>
      <c r="CY106">
        <f>AB106</f>
        <v>89.99</v>
      </c>
      <c r="CZ106">
        <f>AF106</f>
        <v>89.99</v>
      </c>
      <c r="DA106">
        <f>AJ106</f>
        <v>1</v>
      </c>
      <c r="DB106">
        <v>0</v>
      </c>
    </row>
    <row r="107" spans="1:106" x14ac:dyDescent="0.2">
      <c r="A107">
        <f>ROW(Source!A51)</f>
        <v>51</v>
      </c>
      <c r="B107">
        <v>27721504</v>
      </c>
      <c r="C107">
        <v>27722075</v>
      </c>
      <c r="D107">
        <v>25417632</v>
      </c>
      <c r="E107">
        <v>1</v>
      </c>
      <c r="F107">
        <v>1</v>
      </c>
      <c r="G107">
        <v>1</v>
      </c>
      <c r="H107">
        <v>1</v>
      </c>
      <c r="I107" t="s">
        <v>1048</v>
      </c>
      <c r="J107" t="s">
        <v>6</v>
      </c>
      <c r="K107" t="s">
        <v>1049</v>
      </c>
      <c r="L107">
        <v>1191</v>
      </c>
      <c r="N107">
        <v>1013</v>
      </c>
      <c r="O107" t="s">
        <v>953</v>
      </c>
      <c r="P107" t="s">
        <v>953</v>
      </c>
      <c r="Q107">
        <v>1</v>
      </c>
      <c r="W107">
        <v>0</v>
      </c>
      <c r="X107">
        <v>1010519658</v>
      </c>
      <c r="Y107">
        <v>28</v>
      </c>
      <c r="AA107">
        <v>0</v>
      </c>
      <c r="AB107">
        <v>0</v>
      </c>
      <c r="AC107">
        <v>0</v>
      </c>
      <c r="AD107">
        <v>8.64</v>
      </c>
      <c r="AE107">
        <v>0</v>
      </c>
      <c r="AF107">
        <v>0</v>
      </c>
      <c r="AG107">
        <v>0</v>
      </c>
      <c r="AH107">
        <v>8.64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1</v>
      </c>
      <c r="AU107" t="s">
        <v>86</v>
      </c>
      <c r="AV107">
        <v>1</v>
      </c>
      <c r="AW107">
        <v>2</v>
      </c>
      <c r="AX107">
        <v>27722080</v>
      </c>
      <c r="AY107">
        <v>1</v>
      </c>
      <c r="AZ107">
        <v>0</v>
      </c>
      <c r="BA107">
        <v>116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Y107*Source!I51</f>
        <v>11.200000000000001</v>
      </c>
      <c r="CY107">
        <f>AD107</f>
        <v>8.64</v>
      </c>
      <c r="CZ107">
        <f>AH107</f>
        <v>8.64</v>
      </c>
      <c r="DA107">
        <f>AL107</f>
        <v>1</v>
      </c>
      <c r="DB107">
        <v>0</v>
      </c>
    </row>
    <row r="108" spans="1:106" x14ac:dyDescent="0.2">
      <c r="A108">
        <f>ROW(Source!A51)</f>
        <v>51</v>
      </c>
      <c r="B108">
        <v>27721504</v>
      </c>
      <c r="C108">
        <v>27722075</v>
      </c>
      <c r="D108">
        <v>25412928</v>
      </c>
      <c r="E108">
        <v>1</v>
      </c>
      <c r="F108">
        <v>1</v>
      </c>
      <c r="G108">
        <v>1</v>
      </c>
      <c r="H108">
        <v>1</v>
      </c>
      <c r="I108" t="s">
        <v>954</v>
      </c>
      <c r="J108" t="s">
        <v>6</v>
      </c>
      <c r="K108" t="s">
        <v>955</v>
      </c>
      <c r="L108">
        <v>1191</v>
      </c>
      <c r="N108">
        <v>1013</v>
      </c>
      <c r="O108" t="s">
        <v>953</v>
      </c>
      <c r="P108" t="s">
        <v>953</v>
      </c>
      <c r="Q108">
        <v>1</v>
      </c>
      <c r="W108">
        <v>0</v>
      </c>
      <c r="X108">
        <v>-1417349443</v>
      </c>
      <c r="Y108">
        <v>0.03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0.03</v>
      </c>
      <c r="AU108" t="s">
        <v>6</v>
      </c>
      <c r="AV108">
        <v>2</v>
      </c>
      <c r="AW108">
        <v>2</v>
      </c>
      <c r="AX108">
        <v>27722081</v>
      </c>
      <c r="AY108">
        <v>1</v>
      </c>
      <c r="AZ108">
        <v>2048</v>
      </c>
      <c r="BA108">
        <v>117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Y108*Source!I51</f>
        <v>1.2E-2</v>
      </c>
      <c r="CY108">
        <f>AD108</f>
        <v>0</v>
      </c>
      <c r="CZ108">
        <f>AH108</f>
        <v>0</v>
      </c>
      <c r="DA108">
        <f>AL108</f>
        <v>1</v>
      </c>
      <c r="DB108">
        <v>0</v>
      </c>
    </row>
    <row r="109" spans="1:106" x14ac:dyDescent="0.2">
      <c r="A109">
        <f>ROW(Source!A51)</f>
        <v>51</v>
      </c>
      <c r="B109">
        <v>27721504</v>
      </c>
      <c r="C109">
        <v>27722075</v>
      </c>
      <c r="D109">
        <v>25230118</v>
      </c>
      <c r="E109">
        <v>1</v>
      </c>
      <c r="F109">
        <v>1</v>
      </c>
      <c r="G109">
        <v>1</v>
      </c>
      <c r="H109">
        <v>2</v>
      </c>
      <c r="I109" t="s">
        <v>1050</v>
      </c>
      <c r="J109" t="s">
        <v>1051</v>
      </c>
      <c r="K109" t="s">
        <v>1052</v>
      </c>
      <c r="L109">
        <v>1368</v>
      </c>
      <c r="N109">
        <v>1011</v>
      </c>
      <c r="O109" t="s">
        <v>959</v>
      </c>
      <c r="P109" t="s">
        <v>959</v>
      </c>
      <c r="Q109">
        <v>1</v>
      </c>
      <c r="W109">
        <v>0</v>
      </c>
      <c r="X109">
        <v>-1460065968</v>
      </c>
      <c r="Y109">
        <v>0.28000000000000003</v>
      </c>
      <c r="AA109">
        <v>0</v>
      </c>
      <c r="AB109">
        <v>86.4</v>
      </c>
      <c r="AC109">
        <v>13.5</v>
      </c>
      <c r="AD109">
        <v>0</v>
      </c>
      <c r="AE109">
        <v>0</v>
      </c>
      <c r="AF109">
        <v>86.4</v>
      </c>
      <c r="AG109">
        <v>13.5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0.01</v>
      </c>
      <c r="AU109" t="s">
        <v>86</v>
      </c>
      <c r="AV109">
        <v>0</v>
      </c>
      <c r="AW109">
        <v>2</v>
      </c>
      <c r="AX109">
        <v>27722082</v>
      </c>
      <c r="AY109">
        <v>1</v>
      </c>
      <c r="AZ109">
        <v>0</v>
      </c>
      <c r="BA109">
        <v>118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Y109*Source!I51</f>
        <v>0.11200000000000002</v>
      </c>
      <c r="CY109">
        <f>AB109</f>
        <v>86.4</v>
      </c>
      <c r="CZ109">
        <f>AF109</f>
        <v>86.4</v>
      </c>
      <c r="DA109">
        <f>AJ109</f>
        <v>1</v>
      </c>
      <c r="DB109">
        <v>0</v>
      </c>
    </row>
    <row r="110" spans="1:106" x14ac:dyDescent="0.2">
      <c r="A110">
        <f>ROW(Source!A51)</f>
        <v>51</v>
      </c>
      <c r="B110">
        <v>27721504</v>
      </c>
      <c r="C110">
        <v>27722075</v>
      </c>
      <c r="D110">
        <v>25230445</v>
      </c>
      <c r="E110">
        <v>1</v>
      </c>
      <c r="F110">
        <v>1</v>
      </c>
      <c r="G110">
        <v>1</v>
      </c>
      <c r="H110">
        <v>2</v>
      </c>
      <c r="I110" t="s">
        <v>956</v>
      </c>
      <c r="J110" t="s">
        <v>957</v>
      </c>
      <c r="K110" t="s">
        <v>958</v>
      </c>
      <c r="L110">
        <v>1368</v>
      </c>
      <c r="N110">
        <v>1011</v>
      </c>
      <c r="O110" t="s">
        <v>959</v>
      </c>
      <c r="P110" t="s">
        <v>959</v>
      </c>
      <c r="Q110">
        <v>1</v>
      </c>
      <c r="W110">
        <v>0</v>
      </c>
      <c r="X110">
        <v>1225731627</v>
      </c>
      <c r="Y110">
        <v>0.56000000000000005</v>
      </c>
      <c r="AA110">
        <v>0</v>
      </c>
      <c r="AB110">
        <v>89.99</v>
      </c>
      <c r="AC110">
        <v>10.06</v>
      </c>
      <c r="AD110">
        <v>0</v>
      </c>
      <c r="AE110">
        <v>0</v>
      </c>
      <c r="AF110">
        <v>89.99</v>
      </c>
      <c r="AG110">
        <v>10.06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0.02</v>
      </c>
      <c r="AU110" t="s">
        <v>86</v>
      </c>
      <c r="AV110">
        <v>0</v>
      </c>
      <c r="AW110">
        <v>2</v>
      </c>
      <c r="AX110">
        <v>27722083</v>
      </c>
      <c r="AY110">
        <v>1</v>
      </c>
      <c r="AZ110">
        <v>0</v>
      </c>
      <c r="BA110">
        <v>119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Y110*Source!I51</f>
        <v>0.22400000000000003</v>
      </c>
      <c r="CY110">
        <f>AB110</f>
        <v>89.99</v>
      </c>
      <c r="CZ110">
        <f>AF110</f>
        <v>89.99</v>
      </c>
      <c r="DA110">
        <f>AJ110</f>
        <v>1</v>
      </c>
      <c r="DB110">
        <v>0</v>
      </c>
    </row>
    <row r="111" spans="1:106" x14ac:dyDescent="0.2">
      <c r="A111">
        <f>ROW(Source!A52)</f>
        <v>52</v>
      </c>
      <c r="B111">
        <v>27721505</v>
      </c>
      <c r="C111">
        <v>27722085</v>
      </c>
      <c r="D111">
        <v>25413050</v>
      </c>
      <c r="E111">
        <v>1</v>
      </c>
      <c r="F111">
        <v>1</v>
      </c>
      <c r="G111">
        <v>1</v>
      </c>
      <c r="H111">
        <v>1</v>
      </c>
      <c r="I111" t="s">
        <v>984</v>
      </c>
      <c r="J111" t="s">
        <v>6</v>
      </c>
      <c r="K111" t="s">
        <v>985</v>
      </c>
      <c r="L111">
        <v>1191</v>
      </c>
      <c r="N111">
        <v>1013</v>
      </c>
      <c r="O111" t="s">
        <v>953</v>
      </c>
      <c r="P111" t="s">
        <v>953</v>
      </c>
      <c r="Q111">
        <v>1</v>
      </c>
      <c r="W111">
        <v>0</v>
      </c>
      <c r="X111">
        <v>735429535</v>
      </c>
      <c r="Y111">
        <v>2.4320000000000004</v>
      </c>
      <c r="AA111">
        <v>0</v>
      </c>
      <c r="AB111">
        <v>0</v>
      </c>
      <c r="AC111">
        <v>0</v>
      </c>
      <c r="AD111">
        <v>7.8</v>
      </c>
      <c r="AE111">
        <v>0</v>
      </c>
      <c r="AF111">
        <v>0</v>
      </c>
      <c r="AG111">
        <v>0</v>
      </c>
      <c r="AH111">
        <v>7.8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3.04</v>
      </c>
      <c r="AU111" t="s">
        <v>22</v>
      </c>
      <c r="AV111">
        <v>1</v>
      </c>
      <c r="AW111">
        <v>2</v>
      </c>
      <c r="AX111">
        <v>27722090</v>
      </c>
      <c r="AY111">
        <v>1</v>
      </c>
      <c r="AZ111">
        <v>0</v>
      </c>
      <c r="BA111">
        <v>121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Y111*Source!I52</f>
        <v>4.8640000000000008</v>
      </c>
      <c r="CY111">
        <f>AD111</f>
        <v>7.8</v>
      </c>
      <c r="CZ111">
        <f>AH111</f>
        <v>7.8</v>
      </c>
      <c r="DA111">
        <f>AL111</f>
        <v>1</v>
      </c>
      <c r="DB111">
        <v>0</v>
      </c>
    </row>
    <row r="112" spans="1:106" x14ac:dyDescent="0.2">
      <c r="A112">
        <f>ROW(Source!A52)</f>
        <v>52</v>
      </c>
      <c r="B112">
        <v>27721505</v>
      </c>
      <c r="C112">
        <v>27722085</v>
      </c>
      <c r="D112">
        <v>25412928</v>
      </c>
      <c r="E112">
        <v>1</v>
      </c>
      <c r="F112">
        <v>1</v>
      </c>
      <c r="G112">
        <v>1</v>
      </c>
      <c r="H112">
        <v>1</v>
      </c>
      <c r="I112" t="s">
        <v>954</v>
      </c>
      <c r="J112" t="s">
        <v>6</v>
      </c>
      <c r="K112" t="s">
        <v>955</v>
      </c>
      <c r="L112">
        <v>1191</v>
      </c>
      <c r="N112">
        <v>1013</v>
      </c>
      <c r="O112" t="s">
        <v>953</v>
      </c>
      <c r="P112" t="s">
        <v>953</v>
      </c>
      <c r="Q112">
        <v>1</v>
      </c>
      <c r="W112">
        <v>0</v>
      </c>
      <c r="X112">
        <v>-1417349443</v>
      </c>
      <c r="Y112">
        <v>0.34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0.34</v>
      </c>
      <c r="AU112" t="s">
        <v>6</v>
      </c>
      <c r="AV112">
        <v>2</v>
      </c>
      <c r="AW112">
        <v>2</v>
      </c>
      <c r="AX112">
        <v>27722091</v>
      </c>
      <c r="AY112">
        <v>1</v>
      </c>
      <c r="AZ112">
        <v>2048</v>
      </c>
      <c r="BA112">
        <v>122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Y112*Source!I52</f>
        <v>0.68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ROW(Source!A52)</f>
        <v>52</v>
      </c>
      <c r="B113">
        <v>27721505</v>
      </c>
      <c r="C113">
        <v>27722085</v>
      </c>
      <c r="D113">
        <v>25230118</v>
      </c>
      <c r="E113">
        <v>1</v>
      </c>
      <c r="F113">
        <v>1</v>
      </c>
      <c r="G113">
        <v>1</v>
      </c>
      <c r="H113">
        <v>2</v>
      </c>
      <c r="I113" t="s">
        <v>1050</v>
      </c>
      <c r="J113" t="s">
        <v>1051</v>
      </c>
      <c r="K113" t="s">
        <v>1052</v>
      </c>
      <c r="L113">
        <v>1368</v>
      </c>
      <c r="N113">
        <v>1011</v>
      </c>
      <c r="O113" t="s">
        <v>959</v>
      </c>
      <c r="P113" t="s">
        <v>959</v>
      </c>
      <c r="Q113">
        <v>1</v>
      </c>
      <c r="W113">
        <v>0</v>
      </c>
      <c r="X113">
        <v>-1460065968</v>
      </c>
      <c r="Y113">
        <v>9.6000000000000002E-2</v>
      </c>
      <c r="AA113">
        <v>0</v>
      </c>
      <c r="AB113">
        <v>86.4</v>
      </c>
      <c r="AC113">
        <v>13.5</v>
      </c>
      <c r="AD113">
        <v>0</v>
      </c>
      <c r="AE113">
        <v>0</v>
      </c>
      <c r="AF113">
        <v>86.4</v>
      </c>
      <c r="AG113">
        <v>13.5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0.12</v>
      </c>
      <c r="AU113" t="s">
        <v>22</v>
      </c>
      <c r="AV113">
        <v>0</v>
      </c>
      <c r="AW113">
        <v>2</v>
      </c>
      <c r="AX113">
        <v>27722092</v>
      </c>
      <c r="AY113">
        <v>1</v>
      </c>
      <c r="AZ113">
        <v>0</v>
      </c>
      <c r="BA113">
        <v>123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Y113*Source!I52</f>
        <v>0.192</v>
      </c>
      <c r="CY113">
        <f>AB113</f>
        <v>86.4</v>
      </c>
      <c r="CZ113">
        <f>AF113</f>
        <v>86.4</v>
      </c>
      <c r="DA113">
        <f>AJ113</f>
        <v>1</v>
      </c>
      <c r="DB113">
        <v>0</v>
      </c>
    </row>
    <row r="114" spans="1:106" x14ac:dyDescent="0.2">
      <c r="A114">
        <f>ROW(Source!A52)</f>
        <v>52</v>
      </c>
      <c r="B114">
        <v>27721505</v>
      </c>
      <c r="C114">
        <v>27722085</v>
      </c>
      <c r="D114">
        <v>25230445</v>
      </c>
      <c r="E114">
        <v>1</v>
      </c>
      <c r="F114">
        <v>1</v>
      </c>
      <c r="G114">
        <v>1</v>
      </c>
      <c r="H114">
        <v>2</v>
      </c>
      <c r="I114" t="s">
        <v>956</v>
      </c>
      <c r="J114" t="s">
        <v>957</v>
      </c>
      <c r="K114" t="s">
        <v>958</v>
      </c>
      <c r="L114">
        <v>1368</v>
      </c>
      <c r="N114">
        <v>1011</v>
      </c>
      <c r="O114" t="s">
        <v>959</v>
      </c>
      <c r="P114" t="s">
        <v>959</v>
      </c>
      <c r="Q114">
        <v>1</v>
      </c>
      <c r="W114">
        <v>0</v>
      </c>
      <c r="X114">
        <v>1225731627</v>
      </c>
      <c r="Y114">
        <v>0.17600000000000002</v>
      </c>
      <c r="AA114">
        <v>0</v>
      </c>
      <c r="AB114">
        <v>89.99</v>
      </c>
      <c r="AC114">
        <v>10.06</v>
      </c>
      <c r="AD114">
        <v>0</v>
      </c>
      <c r="AE114">
        <v>0</v>
      </c>
      <c r="AF114">
        <v>89.99</v>
      </c>
      <c r="AG114">
        <v>10.06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0.22</v>
      </c>
      <c r="AU114" t="s">
        <v>22</v>
      </c>
      <c r="AV114">
        <v>0</v>
      </c>
      <c r="AW114">
        <v>2</v>
      </c>
      <c r="AX114">
        <v>27722093</v>
      </c>
      <c r="AY114">
        <v>1</v>
      </c>
      <c r="AZ114">
        <v>0</v>
      </c>
      <c r="BA114">
        <v>124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Y114*Source!I52</f>
        <v>0.35200000000000004</v>
      </c>
      <c r="CY114">
        <f>AB114</f>
        <v>89.99</v>
      </c>
      <c r="CZ114">
        <f>AF114</f>
        <v>89.99</v>
      </c>
      <c r="DA114">
        <f>AJ114</f>
        <v>1</v>
      </c>
      <c r="DB114">
        <v>0</v>
      </c>
    </row>
    <row r="115" spans="1:106" x14ac:dyDescent="0.2">
      <c r="A115">
        <f>ROW(Source!A53)</f>
        <v>53</v>
      </c>
      <c r="B115">
        <v>27721504</v>
      </c>
      <c r="C115">
        <v>27722085</v>
      </c>
      <c r="D115">
        <v>25413050</v>
      </c>
      <c r="E115">
        <v>1</v>
      </c>
      <c r="F115">
        <v>1</v>
      </c>
      <c r="G115">
        <v>1</v>
      </c>
      <c r="H115">
        <v>1</v>
      </c>
      <c r="I115" t="s">
        <v>984</v>
      </c>
      <c r="J115" t="s">
        <v>6</v>
      </c>
      <c r="K115" t="s">
        <v>985</v>
      </c>
      <c r="L115">
        <v>1191</v>
      </c>
      <c r="N115">
        <v>1013</v>
      </c>
      <c r="O115" t="s">
        <v>953</v>
      </c>
      <c r="P115" t="s">
        <v>953</v>
      </c>
      <c r="Q115">
        <v>1</v>
      </c>
      <c r="W115">
        <v>0</v>
      </c>
      <c r="X115">
        <v>735429535</v>
      </c>
      <c r="Y115">
        <v>2.4320000000000004</v>
      </c>
      <c r="AA115">
        <v>0</v>
      </c>
      <c r="AB115">
        <v>0</v>
      </c>
      <c r="AC115">
        <v>0</v>
      </c>
      <c r="AD115">
        <v>7.8</v>
      </c>
      <c r="AE115">
        <v>0</v>
      </c>
      <c r="AF115">
        <v>0</v>
      </c>
      <c r="AG115">
        <v>0</v>
      </c>
      <c r="AH115">
        <v>7.8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3.04</v>
      </c>
      <c r="AU115" t="s">
        <v>22</v>
      </c>
      <c r="AV115">
        <v>1</v>
      </c>
      <c r="AW115">
        <v>2</v>
      </c>
      <c r="AX115">
        <v>27722090</v>
      </c>
      <c r="AY115">
        <v>1</v>
      </c>
      <c r="AZ115">
        <v>0</v>
      </c>
      <c r="BA115">
        <v>126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Y115*Source!I53</f>
        <v>4.8640000000000008</v>
      </c>
      <c r="CY115">
        <f>AD115</f>
        <v>7.8</v>
      </c>
      <c r="CZ115">
        <f>AH115</f>
        <v>7.8</v>
      </c>
      <c r="DA115">
        <f>AL115</f>
        <v>1</v>
      </c>
      <c r="DB115">
        <v>0</v>
      </c>
    </row>
    <row r="116" spans="1:106" x14ac:dyDescent="0.2">
      <c r="A116">
        <f>ROW(Source!A53)</f>
        <v>53</v>
      </c>
      <c r="B116">
        <v>27721504</v>
      </c>
      <c r="C116">
        <v>27722085</v>
      </c>
      <c r="D116">
        <v>25412928</v>
      </c>
      <c r="E116">
        <v>1</v>
      </c>
      <c r="F116">
        <v>1</v>
      </c>
      <c r="G116">
        <v>1</v>
      </c>
      <c r="H116">
        <v>1</v>
      </c>
      <c r="I116" t="s">
        <v>954</v>
      </c>
      <c r="J116" t="s">
        <v>6</v>
      </c>
      <c r="K116" t="s">
        <v>955</v>
      </c>
      <c r="L116">
        <v>1191</v>
      </c>
      <c r="N116">
        <v>1013</v>
      </c>
      <c r="O116" t="s">
        <v>953</v>
      </c>
      <c r="P116" t="s">
        <v>953</v>
      </c>
      <c r="Q116">
        <v>1</v>
      </c>
      <c r="W116">
        <v>0</v>
      </c>
      <c r="X116">
        <v>-1417349443</v>
      </c>
      <c r="Y116">
        <v>0.34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0.34</v>
      </c>
      <c r="AU116" t="s">
        <v>6</v>
      </c>
      <c r="AV116">
        <v>2</v>
      </c>
      <c r="AW116">
        <v>2</v>
      </c>
      <c r="AX116">
        <v>27722091</v>
      </c>
      <c r="AY116">
        <v>1</v>
      </c>
      <c r="AZ116">
        <v>2048</v>
      </c>
      <c r="BA116">
        <v>127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Y116*Source!I53</f>
        <v>0.68</v>
      </c>
      <c r="CY116">
        <f>AD116</f>
        <v>0</v>
      </c>
      <c r="CZ116">
        <f>AH116</f>
        <v>0</v>
      </c>
      <c r="DA116">
        <f>AL116</f>
        <v>1</v>
      </c>
      <c r="DB116">
        <v>0</v>
      </c>
    </row>
    <row r="117" spans="1:106" x14ac:dyDescent="0.2">
      <c r="A117">
        <f>ROW(Source!A53)</f>
        <v>53</v>
      </c>
      <c r="B117">
        <v>27721504</v>
      </c>
      <c r="C117">
        <v>27722085</v>
      </c>
      <c r="D117">
        <v>25230118</v>
      </c>
      <c r="E117">
        <v>1</v>
      </c>
      <c r="F117">
        <v>1</v>
      </c>
      <c r="G117">
        <v>1</v>
      </c>
      <c r="H117">
        <v>2</v>
      </c>
      <c r="I117" t="s">
        <v>1050</v>
      </c>
      <c r="J117" t="s">
        <v>1051</v>
      </c>
      <c r="K117" t="s">
        <v>1052</v>
      </c>
      <c r="L117">
        <v>1368</v>
      </c>
      <c r="N117">
        <v>1011</v>
      </c>
      <c r="O117" t="s">
        <v>959</v>
      </c>
      <c r="P117" t="s">
        <v>959</v>
      </c>
      <c r="Q117">
        <v>1</v>
      </c>
      <c r="W117">
        <v>0</v>
      </c>
      <c r="X117">
        <v>-1460065968</v>
      </c>
      <c r="Y117">
        <v>9.6000000000000002E-2</v>
      </c>
      <c r="AA117">
        <v>0</v>
      </c>
      <c r="AB117">
        <v>86.4</v>
      </c>
      <c r="AC117">
        <v>13.5</v>
      </c>
      <c r="AD117">
        <v>0</v>
      </c>
      <c r="AE117">
        <v>0</v>
      </c>
      <c r="AF117">
        <v>86.4</v>
      </c>
      <c r="AG117">
        <v>13.5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0.12</v>
      </c>
      <c r="AU117" t="s">
        <v>22</v>
      </c>
      <c r="AV117">
        <v>0</v>
      </c>
      <c r="AW117">
        <v>2</v>
      </c>
      <c r="AX117">
        <v>27722092</v>
      </c>
      <c r="AY117">
        <v>1</v>
      </c>
      <c r="AZ117">
        <v>0</v>
      </c>
      <c r="BA117">
        <v>128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Y117*Source!I53</f>
        <v>0.192</v>
      </c>
      <c r="CY117">
        <f>AB117</f>
        <v>86.4</v>
      </c>
      <c r="CZ117">
        <f>AF117</f>
        <v>86.4</v>
      </c>
      <c r="DA117">
        <f>AJ117</f>
        <v>1</v>
      </c>
      <c r="DB117">
        <v>0</v>
      </c>
    </row>
    <row r="118" spans="1:106" x14ac:dyDescent="0.2">
      <c r="A118">
        <f>ROW(Source!A53)</f>
        <v>53</v>
      </c>
      <c r="B118">
        <v>27721504</v>
      </c>
      <c r="C118">
        <v>27722085</v>
      </c>
      <c r="D118">
        <v>25230445</v>
      </c>
      <c r="E118">
        <v>1</v>
      </c>
      <c r="F118">
        <v>1</v>
      </c>
      <c r="G118">
        <v>1</v>
      </c>
      <c r="H118">
        <v>2</v>
      </c>
      <c r="I118" t="s">
        <v>956</v>
      </c>
      <c r="J118" t="s">
        <v>957</v>
      </c>
      <c r="K118" t="s">
        <v>958</v>
      </c>
      <c r="L118">
        <v>1368</v>
      </c>
      <c r="N118">
        <v>1011</v>
      </c>
      <c r="O118" t="s">
        <v>959</v>
      </c>
      <c r="P118" t="s">
        <v>959</v>
      </c>
      <c r="Q118">
        <v>1</v>
      </c>
      <c r="W118">
        <v>0</v>
      </c>
      <c r="X118">
        <v>1225731627</v>
      </c>
      <c r="Y118">
        <v>0.17600000000000002</v>
      </c>
      <c r="AA118">
        <v>0</v>
      </c>
      <c r="AB118">
        <v>89.99</v>
      </c>
      <c r="AC118">
        <v>10.06</v>
      </c>
      <c r="AD118">
        <v>0</v>
      </c>
      <c r="AE118">
        <v>0</v>
      </c>
      <c r="AF118">
        <v>89.99</v>
      </c>
      <c r="AG118">
        <v>10.06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0.22</v>
      </c>
      <c r="AU118" t="s">
        <v>22</v>
      </c>
      <c r="AV118">
        <v>0</v>
      </c>
      <c r="AW118">
        <v>2</v>
      </c>
      <c r="AX118">
        <v>27722093</v>
      </c>
      <c r="AY118">
        <v>1</v>
      </c>
      <c r="AZ118">
        <v>0</v>
      </c>
      <c r="BA118">
        <v>129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Y118*Source!I53</f>
        <v>0.35200000000000004</v>
      </c>
      <c r="CY118">
        <f>AB118</f>
        <v>89.99</v>
      </c>
      <c r="CZ118">
        <f>AF118</f>
        <v>89.99</v>
      </c>
      <c r="DA118">
        <f>AJ118</f>
        <v>1</v>
      </c>
      <c r="DB118">
        <v>0</v>
      </c>
    </row>
    <row r="119" spans="1:106" x14ac:dyDescent="0.2">
      <c r="A119">
        <f>ROW(Source!A54)</f>
        <v>54</v>
      </c>
      <c r="B119">
        <v>27721505</v>
      </c>
      <c r="C119">
        <v>27722095</v>
      </c>
      <c r="D119">
        <v>25428833</v>
      </c>
      <c r="E119">
        <v>1</v>
      </c>
      <c r="F119">
        <v>1</v>
      </c>
      <c r="G119">
        <v>1</v>
      </c>
      <c r="H119">
        <v>1</v>
      </c>
      <c r="I119" t="s">
        <v>1059</v>
      </c>
      <c r="J119" t="s">
        <v>6</v>
      </c>
      <c r="K119" t="s">
        <v>1060</v>
      </c>
      <c r="L119">
        <v>1191</v>
      </c>
      <c r="N119">
        <v>1013</v>
      </c>
      <c r="O119" t="s">
        <v>953</v>
      </c>
      <c r="P119" t="s">
        <v>953</v>
      </c>
      <c r="Q119">
        <v>1</v>
      </c>
      <c r="W119">
        <v>0</v>
      </c>
      <c r="X119">
        <v>912892513</v>
      </c>
      <c r="Y119">
        <v>1.68</v>
      </c>
      <c r="AA119">
        <v>0</v>
      </c>
      <c r="AB119">
        <v>0</v>
      </c>
      <c r="AC119">
        <v>0</v>
      </c>
      <c r="AD119">
        <v>9.92</v>
      </c>
      <c r="AE119">
        <v>0</v>
      </c>
      <c r="AF119">
        <v>0</v>
      </c>
      <c r="AG119">
        <v>0</v>
      </c>
      <c r="AH119">
        <v>9.92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2.4</v>
      </c>
      <c r="AU119" t="s">
        <v>53</v>
      </c>
      <c r="AV119">
        <v>1</v>
      </c>
      <c r="AW119">
        <v>2</v>
      </c>
      <c r="AX119">
        <v>27722103</v>
      </c>
      <c r="AY119">
        <v>1</v>
      </c>
      <c r="AZ119">
        <v>0</v>
      </c>
      <c r="BA119">
        <v>131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Y119*Source!I54</f>
        <v>10.92</v>
      </c>
      <c r="CY119">
        <f>AD119</f>
        <v>9.92</v>
      </c>
      <c r="CZ119">
        <f>AH119</f>
        <v>9.92</v>
      </c>
      <c r="DA119">
        <f>AL119</f>
        <v>1</v>
      </c>
      <c r="DB119">
        <v>0</v>
      </c>
    </row>
    <row r="120" spans="1:106" x14ac:dyDescent="0.2">
      <c r="A120">
        <f>ROW(Source!A54)</f>
        <v>54</v>
      </c>
      <c r="B120">
        <v>27721505</v>
      </c>
      <c r="C120">
        <v>27722095</v>
      </c>
      <c r="D120">
        <v>25412928</v>
      </c>
      <c r="E120">
        <v>1</v>
      </c>
      <c r="F120">
        <v>1</v>
      </c>
      <c r="G120">
        <v>1</v>
      </c>
      <c r="H120">
        <v>1</v>
      </c>
      <c r="I120" t="s">
        <v>954</v>
      </c>
      <c r="J120" t="s">
        <v>6</v>
      </c>
      <c r="K120" t="s">
        <v>955</v>
      </c>
      <c r="L120">
        <v>1191</v>
      </c>
      <c r="N120">
        <v>1013</v>
      </c>
      <c r="O120" t="s">
        <v>953</v>
      </c>
      <c r="P120" t="s">
        <v>953</v>
      </c>
      <c r="Q120">
        <v>1</v>
      </c>
      <c r="W120">
        <v>0</v>
      </c>
      <c r="X120">
        <v>-1417349443</v>
      </c>
      <c r="Y120">
        <v>0.17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0.17</v>
      </c>
      <c r="AU120" t="s">
        <v>6</v>
      </c>
      <c r="AV120">
        <v>2</v>
      </c>
      <c r="AW120">
        <v>2</v>
      </c>
      <c r="AX120">
        <v>27722104</v>
      </c>
      <c r="AY120">
        <v>1</v>
      </c>
      <c r="AZ120">
        <v>2048</v>
      </c>
      <c r="BA120">
        <v>132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Y120*Source!I54</f>
        <v>1.105</v>
      </c>
      <c r="CY120">
        <f>AD120</f>
        <v>0</v>
      </c>
      <c r="CZ120">
        <f>AH120</f>
        <v>0</v>
      </c>
      <c r="DA120">
        <f>AL120</f>
        <v>1</v>
      </c>
      <c r="DB120">
        <v>0</v>
      </c>
    </row>
    <row r="121" spans="1:106" x14ac:dyDescent="0.2">
      <c r="A121">
        <f>ROW(Source!A54)</f>
        <v>54</v>
      </c>
      <c r="B121">
        <v>27721505</v>
      </c>
      <c r="C121">
        <v>27722095</v>
      </c>
      <c r="D121">
        <v>25231607</v>
      </c>
      <c r="E121">
        <v>1</v>
      </c>
      <c r="F121">
        <v>1</v>
      </c>
      <c r="G121">
        <v>1</v>
      </c>
      <c r="H121">
        <v>2</v>
      </c>
      <c r="I121" t="s">
        <v>997</v>
      </c>
      <c r="J121" t="s">
        <v>998</v>
      </c>
      <c r="K121" t="s">
        <v>999</v>
      </c>
      <c r="L121">
        <v>1368</v>
      </c>
      <c r="N121">
        <v>1011</v>
      </c>
      <c r="O121" t="s">
        <v>959</v>
      </c>
      <c r="P121" t="s">
        <v>959</v>
      </c>
      <c r="Q121">
        <v>1</v>
      </c>
      <c r="W121">
        <v>0</v>
      </c>
      <c r="X121">
        <v>1372534845</v>
      </c>
      <c r="Y121">
        <v>0.11899999999999999</v>
      </c>
      <c r="AA121">
        <v>0</v>
      </c>
      <c r="AB121">
        <v>65.709999999999994</v>
      </c>
      <c r="AC121">
        <v>11.6</v>
      </c>
      <c r="AD121">
        <v>0</v>
      </c>
      <c r="AE121">
        <v>0</v>
      </c>
      <c r="AF121">
        <v>65.709999999999994</v>
      </c>
      <c r="AG121">
        <v>11.6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0.17</v>
      </c>
      <c r="AU121" t="s">
        <v>53</v>
      </c>
      <c r="AV121">
        <v>0</v>
      </c>
      <c r="AW121">
        <v>2</v>
      </c>
      <c r="AX121">
        <v>27722105</v>
      </c>
      <c r="AY121">
        <v>1</v>
      </c>
      <c r="AZ121">
        <v>0</v>
      </c>
      <c r="BA121">
        <v>133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Y121*Source!I54</f>
        <v>0.77349999999999997</v>
      </c>
      <c r="CY121">
        <f>AB121</f>
        <v>65.709999999999994</v>
      </c>
      <c r="CZ121">
        <f>AF121</f>
        <v>65.709999999999994</v>
      </c>
      <c r="DA121">
        <f>AJ121</f>
        <v>1</v>
      </c>
      <c r="DB121">
        <v>0</v>
      </c>
    </row>
    <row r="122" spans="1:106" x14ac:dyDescent="0.2">
      <c r="A122">
        <f>ROW(Source!A54)</f>
        <v>54</v>
      </c>
      <c r="B122">
        <v>27721505</v>
      </c>
      <c r="C122">
        <v>27722095</v>
      </c>
      <c r="D122">
        <v>25231911</v>
      </c>
      <c r="E122">
        <v>1</v>
      </c>
      <c r="F122">
        <v>1</v>
      </c>
      <c r="G122">
        <v>1</v>
      </c>
      <c r="H122">
        <v>2</v>
      </c>
      <c r="I122" t="s">
        <v>1061</v>
      </c>
      <c r="J122" t="s">
        <v>1062</v>
      </c>
      <c r="K122" t="s">
        <v>1063</v>
      </c>
      <c r="L122">
        <v>1368</v>
      </c>
      <c r="N122">
        <v>1011</v>
      </c>
      <c r="O122" t="s">
        <v>959</v>
      </c>
      <c r="P122" t="s">
        <v>959</v>
      </c>
      <c r="Q122">
        <v>1</v>
      </c>
      <c r="W122">
        <v>0</v>
      </c>
      <c r="X122">
        <v>-353815937</v>
      </c>
      <c r="Y122">
        <v>0.27999999999999997</v>
      </c>
      <c r="AA122">
        <v>0</v>
      </c>
      <c r="AB122">
        <v>8.1</v>
      </c>
      <c r="AC122">
        <v>0</v>
      </c>
      <c r="AD122">
        <v>0</v>
      </c>
      <c r="AE122">
        <v>0</v>
      </c>
      <c r="AF122">
        <v>8.1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0.4</v>
      </c>
      <c r="AU122" t="s">
        <v>53</v>
      </c>
      <c r="AV122">
        <v>0</v>
      </c>
      <c r="AW122">
        <v>2</v>
      </c>
      <c r="AX122">
        <v>27722106</v>
      </c>
      <c r="AY122">
        <v>1</v>
      </c>
      <c r="AZ122">
        <v>0</v>
      </c>
      <c r="BA122">
        <v>134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Y122*Source!I54</f>
        <v>1.8199999999999998</v>
      </c>
      <c r="CY122">
        <f>AB122</f>
        <v>8.1</v>
      </c>
      <c r="CZ122">
        <f>AF122</f>
        <v>8.1</v>
      </c>
      <c r="DA122">
        <f>AJ122</f>
        <v>1</v>
      </c>
      <c r="DB122">
        <v>0</v>
      </c>
    </row>
    <row r="123" spans="1:106" x14ac:dyDescent="0.2">
      <c r="A123">
        <f>ROW(Source!A54)</f>
        <v>54</v>
      </c>
      <c r="B123">
        <v>27721505</v>
      </c>
      <c r="C123">
        <v>27722095</v>
      </c>
      <c r="D123">
        <v>25151425</v>
      </c>
      <c r="E123">
        <v>1</v>
      </c>
      <c r="F123">
        <v>1</v>
      </c>
      <c r="G123">
        <v>1</v>
      </c>
      <c r="H123">
        <v>3</v>
      </c>
      <c r="I123" t="s">
        <v>1064</v>
      </c>
      <c r="J123" t="s">
        <v>1065</v>
      </c>
      <c r="K123" t="s">
        <v>1066</v>
      </c>
      <c r="L123">
        <v>1348</v>
      </c>
      <c r="N123">
        <v>1009</v>
      </c>
      <c r="O123" t="s">
        <v>46</v>
      </c>
      <c r="P123" t="s">
        <v>46</v>
      </c>
      <c r="Q123">
        <v>1000</v>
      </c>
      <c r="W123">
        <v>0</v>
      </c>
      <c r="X123">
        <v>-714836380</v>
      </c>
      <c r="Y123">
        <v>0</v>
      </c>
      <c r="AA123">
        <v>10315.01</v>
      </c>
      <c r="AB123">
        <v>0</v>
      </c>
      <c r="AC123">
        <v>0</v>
      </c>
      <c r="AD123">
        <v>0</v>
      </c>
      <c r="AE123">
        <v>10315.01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1E-4</v>
      </c>
      <c r="AU123" t="s">
        <v>21</v>
      </c>
      <c r="AV123">
        <v>0</v>
      </c>
      <c r="AW123">
        <v>2</v>
      </c>
      <c r="AX123">
        <v>27722108</v>
      </c>
      <c r="AY123">
        <v>1</v>
      </c>
      <c r="AZ123">
        <v>0</v>
      </c>
      <c r="BA123">
        <v>136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Y123*Source!I54</f>
        <v>0</v>
      </c>
      <c r="CY123">
        <f>AA123</f>
        <v>10315.01</v>
      </c>
      <c r="CZ123">
        <f>AE123</f>
        <v>10315.01</v>
      </c>
      <c r="DA123">
        <f>AI123</f>
        <v>1</v>
      </c>
      <c r="DB123">
        <v>0</v>
      </c>
    </row>
    <row r="124" spans="1:106" x14ac:dyDescent="0.2">
      <c r="A124">
        <f>ROW(Source!A54)</f>
        <v>54</v>
      </c>
      <c r="B124">
        <v>27721505</v>
      </c>
      <c r="C124">
        <v>27722095</v>
      </c>
      <c r="D124">
        <v>25174666</v>
      </c>
      <c r="E124">
        <v>1</v>
      </c>
      <c r="F124">
        <v>1</v>
      </c>
      <c r="G124">
        <v>1</v>
      </c>
      <c r="H124">
        <v>3</v>
      </c>
      <c r="I124" t="s">
        <v>1067</v>
      </c>
      <c r="J124" t="s">
        <v>1068</v>
      </c>
      <c r="K124" t="s">
        <v>1069</v>
      </c>
      <c r="L124">
        <v>1348</v>
      </c>
      <c r="N124">
        <v>1009</v>
      </c>
      <c r="O124" t="s">
        <v>46</v>
      </c>
      <c r="P124" t="s">
        <v>46</v>
      </c>
      <c r="Q124">
        <v>1000</v>
      </c>
      <c r="W124">
        <v>0</v>
      </c>
      <c r="X124">
        <v>-751617735</v>
      </c>
      <c r="Y124">
        <v>0</v>
      </c>
      <c r="AA124">
        <v>5804</v>
      </c>
      <c r="AB124">
        <v>0</v>
      </c>
      <c r="AC124">
        <v>0</v>
      </c>
      <c r="AD124">
        <v>0</v>
      </c>
      <c r="AE124">
        <v>5804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3.0000000000000001E-3</v>
      </c>
      <c r="AU124" t="s">
        <v>21</v>
      </c>
      <c r="AV124">
        <v>0</v>
      </c>
      <c r="AW124">
        <v>2</v>
      </c>
      <c r="AX124">
        <v>27722110</v>
      </c>
      <c r="AY124">
        <v>1</v>
      </c>
      <c r="AZ124">
        <v>0</v>
      </c>
      <c r="BA124">
        <v>138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Y124*Source!I54</f>
        <v>0</v>
      </c>
      <c r="CY124">
        <f>AA124</f>
        <v>5804</v>
      </c>
      <c r="CZ124">
        <f>AE124</f>
        <v>5804</v>
      </c>
      <c r="DA124">
        <f>AI124</f>
        <v>1</v>
      </c>
      <c r="DB124">
        <v>0</v>
      </c>
    </row>
    <row r="125" spans="1:106" x14ac:dyDescent="0.2">
      <c r="A125">
        <f>ROW(Source!A54)</f>
        <v>54</v>
      </c>
      <c r="B125">
        <v>27721505</v>
      </c>
      <c r="C125">
        <v>27722095</v>
      </c>
      <c r="D125">
        <v>25186953</v>
      </c>
      <c r="E125">
        <v>1</v>
      </c>
      <c r="F125">
        <v>1</v>
      </c>
      <c r="G125">
        <v>1</v>
      </c>
      <c r="H125">
        <v>3</v>
      </c>
      <c r="I125" t="s">
        <v>1070</v>
      </c>
      <c r="J125" t="s">
        <v>1071</v>
      </c>
      <c r="K125" t="s">
        <v>1072</v>
      </c>
      <c r="L125">
        <v>1354</v>
      </c>
      <c r="N125">
        <v>1010</v>
      </c>
      <c r="O125" t="s">
        <v>252</v>
      </c>
      <c r="P125" t="s">
        <v>252</v>
      </c>
      <c r="Q125">
        <v>1</v>
      </c>
      <c r="W125">
        <v>0</v>
      </c>
      <c r="X125">
        <v>-1075270488</v>
      </c>
      <c r="Y125">
        <v>0</v>
      </c>
      <c r="AA125">
        <v>72.8</v>
      </c>
      <c r="AB125">
        <v>0</v>
      </c>
      <c r="AC125">
        <v>0</v>
      </c>
      <c r="AD125">
        <v>0</v>
      </c>
      <c r="AE125">
        <v>72.8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0.1</v>
      </c>
      <c r="AU125" t="s">
        <v>21</v>
      </c>
      <c r="AV125">
        <v>0</v>
      </c>
      <c r="AW125">
        <v>2</v>
      </c>
      <c r="AX125">
        <v>27722111</v>
      </c>
      <c r="AY125">
        <v>1</v>
      </c>
      <c r="AZ125">
        <v>0</v>
      </c>
      <c r="BA125">
        <v>139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Y125*Source!I54</f>
        <v>0</v>
      </c>
      <c r="CY125">
        <f>AA125</f>
        <v>72.8</v>
      </c>
      <c r="CZ125">
        <f>AE125</f>
        <v>72.8</v>
      </c>
      <c r="DA125">
        <f>AI125</f>
        <v>1</v>
      </c>
      <c r="DB125">
        <v>0</v>
      </c>
    </row>
    <row r="126" spans="1:106" x14ac:dyDescent="0.2">
      <c r="A126">
        <f>ROW(Source!A55)</f>
        <v>55</v>
      </c>
      <c r="B126">
        <v>27721504</v>
      </c>
      <c r="C126">
        <v>27722095</v>
      </c>
      <c r="D126">
        <v>25428833</v>
      </c>
      <c r="E126">
        <v>1</v>
      </c>
      <c r="F126">
        <v>1</v>
      </c>
      <c r="G126">
        <v>1</v>
      </c>
      <c r="H126">
        <v>1</v>
      </c>
      <c r="I126" t="s">
        <v>1059</v>
      </c>
      <c r="J126" t="s">
        <v>6</v>
      </c>
      <c r="K126" t="s">
        <v>1060</v>
      </c>
      <c r="L126">
        <v>1191</v>
      </c>
      <c r="N126">
        <v>1013</v>
      </c>
      <c r="O126" t="s">
        <v>953</v>
      </c>
      <c r="P126" t="s">
        <v>953</v>
      </c>
      <c r="Q126">
        <v>1</v>
      </c>
      <c r="W126">
        <v>0</v>
      </c>
      <c r="X126">
        <v>912892513</v>
      </c>
      <c r="Y126">
        <v>1.68</v>
      </c>
      <c r="AA126">
        <v>0</v>
      </c>
      <c r="AB126">
        <v>0</v>
      </c>
      <c r="AC126">
        <v>0</v>
      </c>
      <c r="AD126">
        <v>9.92</v>
      </c>
      <c r="AE126">
        <v>0</v>
      </c>
      <c r="AF126">
        <v>0</v>
      </c>
      <c r="AG126">
        <v>0</v>
      </c>
      <c r="AH126">
        <v>9.92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2.4</v>
      </c>
      <c r="AU126" t="s">
        <v>53</v>
      </c>
      <c r="AV126">
        <v>1</v>
      </c>
      <c r="AW126">
        <v>2</v>
      </c>
      <c r="AX126">
        <v>27722103</v>
      </c>
      <c r="AY126">
        <v>1</v>
      </c>
      <c r="AZ126">
        <v>0</v>
      </c>
      <c r="BA126">
        <v>140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Y126*Source!I55</f>
        <v>10.92</v>
      </c>
      <c r="CY126">
        <f>AD126</f>
        <v>9.92</v>
      </c>
      <c r="CZ126">
        <f>AH126</f>
        <v>9.92</v>
      </c>
      <c r="DA126">
        <f>AL126</f>
        <v>1</v>
      </c>
      <c r="DB126">
        <v>0</v>
      </c>
    </row>
    <row r="127" spans="1:106" x14ac:dyDescent="0.2">
      <c r="A127">
        <f>ROW(Source!A55)</f>
        <v>55</v>
      </c>
      <c r="B127">
        <v>27721504</v>
      </c>
      <c r="C127">
        <v>27722095</v>
      </c>
      <c r="D127">
        <v>25412928</v>
      </c>
      <c r="E127">
        <v>1</v>
      </c>
      <c r="F127">
        <v>1</v>
      </c>
      <c r="G127">
        <v>1</v>
      </c>
      <c r="H127">
        <v>1</v>
      </c>
      <c r="I127" t="s">
        <v>954</v>
      </c>
      <c r="J127" t="s">
        <v>6</v>
      </c>
      <c r="K127" t="s">
        <v>955</v>
      </c>
      <c r="L127">
        <v>1191</v>
      </c>
      <c r="N127">
        <v>1013</v>
      </c>
      <c r="O127" t="s">
        <v>953</v>
      </c>
      <c r="P127" t="s">
        <v>953</v>
      </c>
      <c r="Q127">
        <v>1</v>
      </c>
      <c r="W127">
        <v>0</v>
      </c>
      <c r="X127">
        <v>-1417349443</v>
      </c>
      <c r="Y127">
        <v>0.17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0.17</v>
      </c>
      <c r="AU127" t="s">
        <v>6</v>
      </c>
      <c r="AV127">
        <v>2</v>
      </c>
      <c r="AW127">
        <v>2</v>
      </c>
      <c r="AX127">
        <v>27722104</v>
      </c>
      <c r="AY127">
        <v>1</v>
      </c>
      <c r="AZ127">
        <v>2048</v>
      </c>
      <c r="BA127">
        <v>141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Y127*Source!I55</f>
        <v>1.105</v>
      </c>
      <c r="CY127">
        <f>AD127</f>
        <v>0</v>
      </c>
      <c r="CZ127">
        <f>AH127</f>
        <v>0</v>
      </c>
      <c r="DA127">
        <f>AL127</f>
        <v>1</v>
      </c>
      <c r="DB127">
        <v>0</v>
      </c>
    </row>
    <row r="128" spans="1:106" x14ac:dyDescent="0.2">
      <c r="A128">
        <f>ROW(Source!A55)</f>
        <v>55</v>
      </c>
      <c r="B128">
        <v>27721504</v>
      </c>
      <c r="C128">
        <v>27722095</v>
      </c>
      <c r="D128">
        <v>25231607</v>
      </c>
      <c r="E128">
        <v>1</v>
      </c>
      <c r="F128">
        <v>1</v>
      </c>
      <c r="G128">
        <v>1</v>
      </c>
      <c r="H128">
        <v>2</v>
      </c>
      <c r="I128" t="s">
        <v>997</v>
      </c>
      <c r="J128" t="s">
        <v>998</v>
      </c>
      <c r="K128" t="s">
        <v>999</v>
      </c>
      <c r="L128">
        <v>1368</v>
      </c>
      <c r="N128">
        <v>1011</v>
      </c>
      <c r="O128" t="s">
        <v>959</v>
      </c>
      <c r="P128" t="s">
        <v>959</v>
      </c>
      <c r="Q128">
        <v>1</v>
      </c>
      <c r="W128">
        <v>0</v>
      </c>
      <c r="X128">
        <v>1372534845</v>
      </c>
      <c r="Y128">
        <v>0.11899999999999999</v>
      </c>
      <c r="AA128">
        <v>0</v>
      </c>
      <c r="AB128">
        <v>65.709999999999994</v>
      </c>
      <c r="AC128">
        <v>11.6</v>
      </c>
      <c r="AD128">
        <v>0</v>
      </c>
      <c r="AE128">
        <v>0</v>
      </c>
      <c r="AF128">
        <v>65.709999999999994</v>
      </c>
      <c r="AG128">
        <v>11.6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0.17</v>
      </c>
      <c r="AU128" t="s">
        <v>53</v>
      </c>
      <c r="AV128">
        <v>0</v>
      </c>
      <c r="AW128">
        <v>2</v>
      </c>
      <c r="AX128">
        <v>27722105</v>
      </c>
      <c r="AY128">
        <v>1</v>
      </c>
      <c r="AZ128">
        <v>0</v>
      </c>
      <c r="BA128">
        <v>142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Y128*Source!I55</f>
        <v>0.77349999999999997</v>
      </c>
      <c r="CY128">
        <f>AB128</f>
        <v>65.709999999999994</v>
      </c>
      <c r="CZ128">
        <f>AF128</f>
        <v>65.709999999999994</v>
      </c>
      <c r="DA128">
        <f>AJ128</f>
        <v>1</v>
      </c>
      <c r="DB128">
        <v>0</v>
      </c>
    </row>
    <row r="129" spans="1:106" x14ac:dyDescent="0.2">
      <c r="A129">
        <f>ROW(Source!A55)</f>
        <v>55</v>
      </c>
      <c r="B129">
        <v>27721504</v>
      </c>
      <c r="C129">
        <v>27722095</v>
      </c>
      <c r="D129">
        <v>25231911</v>
      </c>
      <c r="E129">
        <v>1</v>
      </c>
      <c r="F129">
        <v>1</v>
      </c>
      <c r="G129">
        <v>1</v>
      </c>
      <c r="H129">
        <v>2</v>
      </c>
      <c r="I129" t="s">
        <v>1061</v>
      </c>
      <c r="J129" t="s">
        <v>1062</v>
      </c>
      <c r="K129" t="s">
        <v>1063</v>
      </c>
      <c r="L129">
        <v>1368</v>
      </c>
      <c r="N129">
        <v>1011</v>
      </c>
      <c r="O129" t="s">
        <v>959</v>
      </c>
      <c r="P129" t="s">
        <v>959</v>
      </c>
      <c r="Q129">
        <v>1</v>
      </c>
      <c r="W129">
        <v>0</v>
      </c>
      <c r="X129">
        <v>-353815937</v>
      </c>
      <c r="Y129">
        <v>0.27999999999999997</v>
      </c>
      <c r="AA129">
        <v>0</v>
      </c>
      <c r="AB129">
        <v>8.1</v>
      </c>
      <c r="AC129">
        <v>0</v>
      </c>
      <c r="AD129">
        <v>0</v>
      </c>
      <c r="AE129">
        <v>0</v>
      </c>
      <c r="AF129">
        <v>8.1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0.4</v>
      </c>
      <c r="AU129" t="s">
        <v>53</v>
      </c>
      <c r="AV129">
        <v>0</v>
      </c>
      <c r="AW129">
        <v>2</v>
      </c>
      <c r="AX129">
        <v>27722106</v>
      </c>
      <c r="AY129">
        <v>1</v>
      </c>
      <c r="AZ129">
        <v>0</v>
      </c>
      <c r="BA129">
        <v>143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Y129*Source!I55</f>
        <v>1.8199999999999998</v>
      </c>
      <c r="CY129">
        <f>AB129</f>
        <v>8.1</v>
      </c>
      <c r="CZ129">
        <f>AF129</f>
        <v>8.1</v>
      </c>
      <c r="DA129">
        <f>AJ129</f>
        <v>1</v>
      </c>
      <c r="DB129">
        <v>0</v>
      </c>
    </row>
    <row r="130" spans="1:106" x14ac:dyDescent="0.2">
      <c r="A130">
        <f>ROW(Source!A55)</f>
        <v>55</v>
      </c>
      <c r="B130">
        <v>27721504</v>
      </c>
      <c r="C130">
        <v>27722095</v>
      </c>
      <c r="D130">
        <v>25151425</v>
      </c>
      <c r="E130">
        <v>1</v>
      </c>
      <c r="F130">
        <v>1</v>
      </c>
      <c r="G130">
        <v>1</v>
      </c>
      <c r="H130">
        <v>3</v>
      </c>
      <c r="I130" t="s">
        <v>1064</v>
      </c>
      <c r="J130" t="s">
        <v>1065</v>
      </c>
      <c r="K130" t="s">
        <v>1066</v>
      </c>
      <c r="L130">
        <v>1348</v>
      </c>
      <c r="N130">
        <v>1009</v>
      </c>
      <c r="O130" t="s">
        <v>46</v>
      </c>
      <c r="P130" t="s">
        <v>46</v>
      </c>
      <c r="Q130">
        <v>1000</v>
      </c>
      <c r="W130">
        <v>0</v>
      </c>
      <c r="X130">
        <v>-714836380</v>
      </c>
      <c r="Y130">
        <v>0</v>
      </c>
      <c r="AA130">
        <v>10315.01</v>
      </c>
      <c r="AB130">
        <v>0</v>
      </c>
      <c r="AC130">
        <v>0</v>
      </c>
      <c r="AD130">
        <v>0</v>
      </c>
      <c r="AE130">
        <v>10315.01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1E-4</v>
      </c>
      <c r="AU130" t="s">
        <v>21</v>
      </c>
      <c r="AV130">
        <v>0</v>
      </c>
      <c r="AW130">
        <v>2</v>
      </c>
      <c r="AX130">
        <v>27722108</v>
      </c>
      <c r="AY130">
        <v>1</v>
      </c>
      <c r="AZ130">
        <v>0</v>
      </c>
      <c r="BA130">
        <v>145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Y130*Source!I55</f>
        <v>0</v>
      </c>
      <c r="CY130">
        <f>AA130</f>
        <v>10315.01</v>
      </c>
      <c r="CZ130">
        <f>AE130</f>
        <v>10315.01</v>
      </c>
      <c r="DA130">
        <f>AI130</f>
        <v>1</v>
      </c>
      <c r="DB130">
        <v>0</v>
      </c>
    </row>
    <row r="131" spans="1:106" x14ac:dyDescent="0.2">
      <c r="A131">
        <f>ROW(Source!A55)</f>
        <v>55</v>
      </c>
      <c r="B131">
        <v>27721504</v>
      </c>
      <c r="C131">
        <v>27722095</v>
      </c>
      <c r="D131">
        <v>25174666</v>
      </c>
      <c r="E131">
        <v>1</v>
      </c>
      <c r="F131">
        <v>1</v>
      </c>
      <c r="G131">
        <v>1</v>
      </c>
      <c r="H131">
        <v>3</v>
      </c>
      <c r="I131" t="s">
        <v>1067</v>
      </c>
      <c r="J131" t="s">
        <v>1068</v>
      </c>
      <c r="K131" t="s">
        <v>1069</v>
      </c>
      <c r="L131">
        <v>1348</v>
      </c>
      <c r="N131">
        <v>1009</v>
      </c>
      <c r="O131" t="s">
        <v>46</v>
      </c>
      <c r="P131" t="s">
        <v>46</v>
      </c>
      <c r="Q131">
        <v>1000</v>
      </c>
      <c r="W131">
        <v>0</v>
      </c>
      <c r="X131">
        <v>-751617735</v>
      </c>
      <c r="Y131">
        <v>0</v>
      </c>
      <c r="AA131">
        <v>5804</v>
      </c>
      <c r="AB131">
        <v>0</v>
      </c>
      <c r="AC131">
        <v>0</v>
      </c>
      <c r="AD131">
        <v>0</v>
      </c>
      <c r="AE131">
        <v>5804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3.0000000000000001E-3</v>
      </c>
      <c r="AU131" t="s">
        <v>21</v>
      </c>
      <c r="AV131">
        <v>0</v>
      </c>
      <c r="AW131">
        <v>2</v>
      </c>
      <c r="AX131">
        <v>27722110</v>
      </c>
      <c r="AY131">
        <v>1</v>
      </c>
      <c r="AZ131">
        <v>0</v>
      </c>
      <c r="BA131">
        <v>147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Y131*Source!I55</f>
        <v>0</v>
      </c>
      <c r="CY131">
        <f>AA131</f>
        <v>5804</v>
      </c>
      <c r="CZ131">
        <f>AE131</f>
        <v>5804</v>
      </c>
      <c r="DA131">
        <f>AI131</f>
        <v>1</v>
      </c>
      <c r="DB131">
        <v>0</v>
      </c>
    </row>
    <row r="132" spans="1:106" x14ac:dyDescent="0.2">
      <c r="A132">
        <f>ROW(Source!A55)</f>
        <v>55</v>
      </c>
      <c r="B132">
        <v>27721504</v>
      </c>
      <c r="C132">
        <v>27722095</v>
      </c>
      <c r="D132">
        <v>25186953</v>
      </c>
      <c r="E132">
        <v>1</v>
      </c>
      <c r="F132">
        <v>1</v>
      </c>
      <c r="G132">
        <v>1</v>
      </c>
      <c r="H132">
        <v>3</v>
      </c>
      <c r="I132" t="s">
        <v>1070</v>
      </c>
      <c r="J132" t="s">
        <v>1071</v>
      </c>
      <c r="K132" t="s">
        <v>1072</v>
      </c>
      <c r="L132">
        <v>1354</v>
      </c>
      <c r="N132">
        <v>1010</v>
      </c>
      <c r="O132" t="s">
        <v>252</v>
      </c>
      <c r="P132" t="s">
        <v>252</v>
      </c>
      <c r="Q132">
        <v>1</v>
      </c>
      <c r="W132">
        <v>0</v>
      </c>
      <c r="X132">
        <v>-1075270488</v>
      </c>
      <c r="Y132">
        <v>0</v>
      </c>
      <c r="AA132">
        <v>72.8</v>
      </c>
      <c r="AB132">
        <v>0</v>
      </c>
      <c r="AC132">
        <v>0</v>
      </c>
      <c r="AD132">
        <v>0</v>
      </c>
      <c r="AE132">
        <v>72.8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</v>
      </c>
      <c r="AT132">
        <v>0.1</v>
      </c>
      <c r="AU132" t="s">
        <v>21</v>
      </c>
      <c r="AV132">
        <v>0</v>
      </c>
      <c r="AW132">
        <v>2</v>
      </c>
      <c r="AX132">
        <v>27722111</v>
      </c>
      <c r="AY132">
        <v>1</v>
      </c>
      <c r="AZ132">
        <v>0</v>
      </c>
      <c r="BA132">
        <v>148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Y132*Source!I55</f>
        <v>0</v>
      </c>
      <c r="CY132">
        <f>AA132</f>
        <v>72.8</v>
      </c>
      <c r="CZ132">
        <f>AE132</f>
        <v>72.8</v>
      </c>
      <c r="DA132">
        <f>AI132</f>
        <v>1</v>
      </c>
      <c r="DB132">
        <v>0</v>
      </c>
    </row>
    <row r="133" spans="1:106" x14ac:dyDescent="0.2">
      <c r="A133">
        <f>ROW(Source!A56)</f>
        <v>56</v>
      </c>
      <c r="B133">
        <v>27721505</v>
      </c>
      <c r="C133">
        <v>27722112</v>
      </c>
      <c r="D133">
        <v>25418547</v>
      </c>
      <c r="E133">
        <v>1</v>
      </c>
      <c r="F133">
        <v>1</v>
      </c>
      <c r="G133">
        <v>1</v>
      </c>
      <c r="H133">
        <v>1</v>
      </c>
      <c r="I133" t="s">
        <v>1073</v>
      </c>
      <c r="J133" t="s">
        <v>6</v>
      </c>
      <c r="K133" t="s">
        <v>1074</v>
      </c>
      <c r="L133">
        <v>1191</v>
      </c>
      <c r="N133">
        <v>1013</v>
      </c>
      <c r="O133" t="s">
        <v>953</v>
      </c>
      <c r="P133" t="s">
        <v>953</v>
      </c>
      <c r="Q133">
        <v>1</v>
      </c>
      <c r="W133">
        <v>0</v>
      </c>
      <c r="X133">
        <v>-784637506</v>
      </c>
      <c r="Y133">
        <v>16.513999999999999</v>
      </c>
      <c r="AA133">
        <v>0</v>
      </c>
      <c r="AB133">
        <v>0</v>
      </c>
      <c r="AC133">
        <v>0</v>
      </c>
      <c r="AD133">
        <v>8.74</v>
      </c>
      <c r="AE133">
        <v>0</v>
      </c>
      <c r="AF133">
        <v>0</v>
      </c>
      <c r="AG133">
        <v>0</v>
      </c>
      <c r="AH133">
        <v>8.74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14.36</v>
      </c>
      <c r="AU133" t="s">
        <v>103</v>
      </c>
      <c r="AV133">
        <v>1</v>
      </c>
      <c r="AW133">
        <v>2</v>
      </c>
      <c r="AX133">
        <v>27722118</v>
      </c>
      <c r="AY133">
        <v>1</v>
      </c>
      <c r="AZ133">
        <v>0</v>
      </c>
      <c r="BA133">
        <v>149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Y133*Source!I56</f>
        <v>6.6055999999999999</v>
      </c>
      <c r="CY133">
        <f>AD133</f>
        <v>8.74</v>
      </c>
      <c r="CZ133">
        <f>AH133</f>
        <v>8.74</v>
      </c>
      <c r="DA133">
        <f>AL133</f>
        <v>1</v>
      </c>
      <c r="DB133">
        <v>0</v>
      </c>
    </row>
    <row r="134" spans="1:106" x14ac:dyDescent="0.2">
      <c r="A134">
        <f>ROW(Source!A56)</f>
        <v>56</v>
      </c>
      <c r="B134">
        <v>27721505</v>
      </c>
      <c r="C134">
        <v>27722112</v>
      </c>
      <c r="D134">
        <v>25412928</v>
      </c>
      <c r="E134">
        <v>1</v>
      </c>
      <c r="F134">
        <v>1</v>
      </c>
      <c r="G134">
        <v>1</v>
      </c>
      <c r="H134">
        <v>1</v>
      </c>
      <c r="I134" t="s">
        <v>954</v>
      </c>
      <c r="J134" t="s">
        <v>6</v>
      </c>
      <c r="K134" t="s">
        <v>955</v>
      </c>
      <c r="L134">
        <v>1191</v>
      </c>
      <c r="N134">
        <v>1013</v>
      </c>
      <c r="O134" t="s">
        <v>953</v>
      </c>
      <c r="P134" t="s">
        <v>953</v>
      </c>
      <c r="Q134">
        <v>1</v>
      </c>
      <c r="W134">
        <v>0</v>
      </c>
      <c r="X134">
        <v>-1417349443</v>
      </c>
      <c r="Y134">
        <v>0.25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0.25</v>
      </c>
      <c r="AU134" t="s">
        <v>6</v>
      </c>
      <c r="AV134">
        <v>2</v>
      </c>
      <c r="AW134">
        <v>2</v>
      </c>
      <c r="AX134">
        <v>27722119</v>
      </c>
      <c r="AY134">
        <v>1</v>
      </c>
      <c r="AZ134">
        <v>2048</v>
      </c>
      <c r="BA134">
        <v>150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Y134*Source!I56</f>
        <v>0.1</v>
      </c>
      <c r="CY134">
        <f>AD134</f>
        <v>0</v>
      </c>
      <c r="CZ134">
        <f>AH134</f>
        <v>0</v>
      </c>
      <c r="DA134">
        <f>AL134</f>
        <v>1</v>
      </c>
      <c r="DB134">
        <v>0</v>
      </c>
    </row>
    <row r="135" spans="1:106" x14ac:dyDescent="0.2">
      <c r="A135">
        <f>ROW(Source!A56)</f>
        <v>56</v>
      </c>
      <c r="B135">
        <v>27721505</v>
      </c>
      <c r="C135">
        <v>27722112</v>
      </c>
      <c r="D135">
        <v>25231607</v>
      </c>
      <c r="E135">
        <v>1</v>
      </c>
      <c r="F135">
        <v>1</v>
      </c>
      <c r="G135">
        <v>1</v>
      </c>
      <c r="H135">
        <v>2</v>
      </c>
      <c r="I135" t="s">
        <v>997</v>
      </c>
      <c r="J135" t="s">
        <v>998</v>
      </c>
      <c r="K135" t="s">
        <v>999</v>
      </c>
      <c r="L135">
        <v>1368</v>
      </c>
      <c r="N135">
        <v>1011</v>
      </c>
      <c r="O135" t="s">
        <v>959</v>
      </c>
      <c r="P135" t="s">
        <v>959</v>
      </c>
      <c r="Q135">
        <v>1</v>
      </c>
      <c r="W135">
        <v>0</v>
      </c>
      <c r="X135">
        <v>1372534845</v>
      </c>
      <c r="Y135">
        <v>0.3125</v>
      </c>
      <c r="AA135">
        <v>0</v>
      </c>
      <c r="AB135">
        <v>65.709999999999994</v>
      </c>
      <c r="AC135">
        <v>11.6</v>
      </c>
      <c r="AD135">
        <v>0</v>
      </c>
      <c r="AE135">
        <v>0</v>
      </c>
      <c r="AF135">
        <v>65.709999999999994</v>
      </c>
      <c r="AG135">
        <v>11.6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0.25</v>
      </c>
      <c r="AU135" t="s">
        <v>102</v>
      </c>
      <c r="AV135">
        <v>0</v>
      </c>
      <c r="AW135">
        <v>2</v>
      </c>
      <c r="AX135">
        <v>27722120</v>
      </c>
      <c r="AY135">
        <v>1</v>
      </c>
      <c r="AZ135">
        <v>0</v>
      </c>
      <c r="BA135">
        <v>151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Y135*Source!I56</f>
        <v>0.125</v>
      </c>
      <c r="CY135">
        <f>AB135</f>
        <v>65.709999999999994</v>
      </c>
      <c r="CZ135">
        <f>AF135</f>
        <v>65.709999999999994</v>
      </c>
      <c r="DA135">
        <f>AJ135</f>
        <v>1</v>
      </c>
      <c r="DB135">
        <v>0</v>
      </c>
    </row>
    <row r="136" spans="1:106" x14ac:dyDescent="0.2">
      <c r="A136">
        <f>ROW(Source!A56)</f>
        <v>56</v>
      </c>
      <c r="B136">
        <v>27721505</v>
      </c>
      <c r="C136">
        <v>27722112</v>
      </c>
      <c r="D136">
        <v>25150241</v>
      </c>
      <c r="E136">
        <v>1</v>
      </c>
      <c r="F136">
        <v>1</v>
      </c>
      <c r="G136">
        <v>1</v>
      </c>
      <c r="H136">
        <v>3</v>
      </c>
      <c r="I136" t="s">
        <v>1075</v>
      </c>
      <c r="J136" t="s">
        <v>1076</v>
      </c>
      <c r="K136" t="s">
        <v>1077</v>
      </c>
      <c r="L136">
        <v>1346</v>
      </c>
      <c r="N136">
        <v>1009</v>
      </c>
      <c r="O136" t="s">
        <v>178</v>
      </c>
      <c r="P136" t="s">
        <v>178</v>
      </c>
      <c r="Q136">
        <v>1</v>
      </c>
      <c r="W136">
        <v>0</v>
      </c>
      <c r="X136">
        <v>-771343331</v>
      </c>
      <c r="Y136">
        <v>7.423</v>
      </c>
      <c r="AA136">
        <v>112</v>
      </c>
      <c r="AB136">
        <v>0</v>
      </c>
      <c r="AC136">
        <v>0</v>
      </c>
      <c r="AD136">
        <v>0</v>
      </c>
      <c r="AE136">
        <v>112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7.423</v>
      </c>
      <c r="AU136" t="s">
        <v>6</v>
      </c>
      <c r="AV136">
        <v>0</v>
      </c>
      <c r="AW136">
        <v>2</v>
      </c>
      <c r="AX136">
        <v>27722121</v>
      </c>
      <c r="AY136">
        <v>1</v>
      </c>
      <c r="AZ136">
        <v>0</v>
      </c>
      <c r="BA136">
        <v>152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Y136*Source!I56</f>
        <v>2.9692000000000003</v>
      </c>
      <c r="CY136">
        <f>AA136</f>
        <v>112</v>
      </c>
      <c r="CZ136">
        <f>AE136</f>
        <v>112</v>
      </c>
      <c r="DA136">
        <f>AI136</f>
        <v>1</v>
      </c>
      <c r="DB136">
        <v>0</v>
      </c>
    </row>
    <row r="137" spans="1:106" x14ac:dyDescent="0.2">
      <c r="A137">
        <f>ROW(Source!A56)</f>
        <v>56</v>
      </c>
      <c r="B137">
        <v>27721505</v>
      </c>
      <c r="C137">
        <v>27722112</v>
      </c>
      <c r="D137">
        <v>25150471</v>
      </c>
      <c r="E137">
        <v>1</v>
      </c>
      <c r="F137">
        <v>1</v>
      </c>
      <c r="G137">
        <v>1</v>
      </c>
      <c r="H137">
        <v>3</v>
      </c>
      <c r="I137" t="s">
        <v>108</v>
      </c>
      <c r="J137" t="s">
        <v>110</v>
      </c>
      <c r="K137" t="s">
        <v>109</v>
      </c>
      <c r="L137">
        <v>1327</v>
      </c>
      <c r="N137">
        <v>1005</v>
      </c>
      <c r="O137" t="s">
        <v>96</v>
      </c>
      <c r="P137" t="s">
        <v>96</v>
      </c>
      <c r="Q137">
        <v>1</v>
      </c>
      <c r="W137">
        <v>0</v>
      </c>
      <c r="X137">
        <v>-543550502</v>
      </c>
      <c r="Y137">
        <v>115</v>
      </c>
      <c r="AA137">
        <v>12.19</v>
      </c>
      <c r="AB137">
        <v>0</v>
      </c>
      <c r="AC137">
        <v>0</v>
      </c>
      <c r="AD137">
        <v>0</v>
      </c>
      <c r="AE137">
        <v>12.19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115</v>
      </c>
      <c r="AU137" t="s">
        <v>6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Y137*Source!I56</f>
        <v>46</v>
      </c>
      <c r="CY137">
        <f>AA137</f>
        <v>12.19</v>
      </c>
      <c r="CZ137">
        <f>AE137</f>
        <v>12.19</v>
      </c>
      <c r="DA137">
        <f>AI137</f>
        <v>1</v>
      </c>
      <c r="DB137">
        <v>0</v>
      </c>
    </row>
    <row r="138" spans="1:106" x14ac:dyDescent="0.2">
      <c r="A138">
        <f>ROW(Source!A57)</f>
        <v>57</v>
      </c>
      <c r="B138">
        <v>27721504</v>
      </c>
      <c r="C138">
        <v>27722112</v>
      </c>
      <c r="D138">
        <v>25418547</v>
      </c>
      <c r="E138">
        <v>1</v>
      </c>
      <c r="F138">
        <v>1</v>
      </c>
      <c r="G138">
        <v>1</v>
      </c>
      <c r="H138">
        <v>1</v>
      </c>
      <c r="I138" t="s">
        <v>1073</v>
      </c>
      <c r="J138" t="s">
        <v>6</v>
      </c>
      <c r="K138" t="s">
        <v>1074</v>
      </c>
      <c r="L138">
        <v>1191</v>
      </c>
      <c r="N138">
        <v>1013</v>
      </c>
      <c r="O138" t="s">
        <v>953</v>
      </c>
      <c r="P138" t="s">
        <v>953</v>
      </c>
      <c r="Q138">
        <v>1</v>
      </c>
      <c r="W138">
        <v>0</v>
      </c>
      <c r="X138">
        <v>-784637506</v>
      </c>
      <c r="Y138">
        <v>16.513999999999999</v>
      </c>
      <c r="AA138">
        <v>0</v>
      </c>
      <c r="AB138">
        <v>0</v>
      </c>
      <c r="AC138">
        <v>0</v>
      </c>
      <c r="AD138">
        <v>8.74</v>
      </c>
      <c r="AE138">
        <v>0</v>
      </c>
      <c r="AF138">
        <v>0</v>
      </c>
      <c r="AG138">
        <v>0</v>
      </c>
      <c r="AH138">
        <v>8.74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</v>
      </c>
      <c r="AT138">
        <v>14.36</v>
      </c>
      <c r="AU138" t="s">
        <v>103</v>
      </c>
      <c r="AV138">
        <v>1</v>
      </c>
      <c r="AW138">
        <v>2</v>
      </c>
      <c r="AX138">
        <v>27722118</v>
      </c>
      <c r="AY138">
        <v>1</v>
      </c>
      <c r="AZ138">
        <v>0</v>
      </c>
      <c r="BA138">
        <v>154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Y138*Source!I57</f>
        <v>6.6055999999999999</v>
      </c>
      <c r="CY138">
        <f>AD138</f>
        <v>8.74</v>
      </c>
      <c r="CZ138">
        <f>AH138</f>
        <v>8.74</v>
      </c>
      <c r="DA138">
        <f>AL138</f>
        <v>1</v>
      </c>
      <c r="DB138">
        <v>0</v>
      </c>
    </row>
    <row r="139" spans="1:106" x14ac:dyDescent="0.2">
      <c r="A139">
        <f>ROW(Source!A57)</f>
        <v>57</v>
      </c>
      <c r="B139">
        <v>27721504</v>
      </c>
      <c r="C139">
        <v>27722112</v>
      </c>
      <c r="D139">
        <v>25412928</v>
      </c>
      <c r="E139">
        <v>1</v>
      </c>
      <c r="F139">
        <v>1</v>
      </c>
      <c r="G139">
        <v>1</v>
      </c>
      <c r="H139">
        <v>1</v>
      </c>
      <c r="I139" t="s">
        <v>954</v>
      </c>
      <c r="J139" t="s">
        <v>6</v>
      </c>
      <c r="K139" t="s">
        <v>955</v>
      </c>
      <c r="L139">
        <v>1191</v>
      </c>
      <c r="N139">
        <v>1013</v>
      </c>
      <c r="O139" t="s">
        <v>953</v>
      </c>
      <c r="P139" t="s">
        <v>953</v>
      </c>
      <c r="Q139">
        <v>1</v>
      </c>
      <c r="W139">
        <v>0</v>
      </c>
      <c r="X139">
        <v>-1417349443</v>
      </c>
      <c r="Y139">
        <v>0.25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0.25</v>
      </c>
      <c r="AU139" t="s">
        <v>6</v>
      </c>
      <c r="AV139">
        <v>2</v>
      </c>
      <c r="AW139">
        <v>2</v>
      </c>
      <c r="AX139">
        <v>27722119</v>
      </c>
      <c r="AY139">
        <v>1</v>
      </c>
      <c r="AZ139">
        <v>2048</v>
      </c>
      <c r="BA139">
        <v>155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Y139*Source!I57</f>
        <v>0.1</v>
      </c>
      <c r="CY139">
        <f>AD139</f>
        <v>0</v>
      </c>
      <c r="CZ139">
        <f>AH139</f>
        <v>0</v>
      </c>
      <c r="DA139">
        <f>AL139</f>
        <v>1</v>
      </c>
      <c r="DB139">
        <v>0</v>
      </c>
    </row>
    <row r="140" spans="1:106" x14ac:dyDescent="0.2">
      <c r="A140">
        <f>ROW(Source!A57)</f>
        <v>57</v>
      </c>
      <c r="B140">
        <v>27721504</v>
      </c>
      <c r="C140">
        <v>27722112</v>
      </c>
      <c r="D140">
        <v>25231607</v>
      </c>
      <c r="E140">
        <v>1</v>
      </c>
      <c r="F140">
        <v>1</v>
      </c>
      <c r="G140">
        <v>1</v>
      </c>
      <c r="H140">
        <v>2</v>
      </c>
      <c r="I140" t="s">
        <v>997</v>
      </c>
      <c r="J140" t="s">
        <v>998</v>
      </c>
      <c r="K140" t="s">
        <v>999</v>
      </c>
      <c r="L140">
        <v>1368</v>
      </c>
      <c r="N140">
        <v>1011</v>
      </c>
      <c r="O140" t="s">
        <v>959</v>
      </c>
      <c r="P140" t="s">
        <v>959</v>
      </c>
      <c r="Q140">
        <v>1</v>
      </c>
      <c r="W140">
        <v>0</v>
      </c>
      <c r="X140">
        <v>1372534845</v>
      </c>
      <c r="Y140">
        <v>0.3125</v>
      </c>
      <c r="AA140">
        <v>0</v>
      </c>
      <c r="AB140">
        <v>65.709999999999994</v>
      </c>
      <c r="AC140">
        <v>11.6</v>
      </c>
      <c r="AD140">
        <v>0</v>
      </c>
      <c r="AE140">
        <v>0</v>
      </c>
      <c r="AF140">
        <v>65.709999999999994</v>
      </c>
      <c r="AG140">
        <v>11.6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0.25</v>
      </c>
      <c r="AU140" t="s">
        <v>102</v>
      </c>
      <c r="AV140">
        <v>0</v>
      </c>
      <c r="AW140">
        <v>2</v>
      </c>
      <c r="AX140">
        <v>27722120</v>
      </c>
      <c r="AY140">
        <v>1</v>
      </c>
      <c r="AZ140">
        <v>0</v>
      </c>
      <c r="BA140">
        <v>156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Y140*Source!I57</f>
        <v>0.125</v>
      </c>
      <c r="CY140">
        <f>AB140</f>
        <v>65.709999999999994</v>
      </c>
      <c r="CZ140">
        <f>AF140</f>
        <v>65.709999999999994</v>
      </c>
      <c r="DA140">
        <f>AJ140</f>
        <v>1</v>
      </c>
      <c r="DB140">
        <v>0</v>
      </c>
    </row>
    <row r="141" spans="1:106" x14ac:dyDescent="0.2">
      <c r="A141">
        <f>ROW(Source!A57)</f>
        <v>57</v>
      </c>
      <c r="B141">
        <v>27721504</v>
      </c>
      <c r="C141">
        <v>27722112</v>
      </c>
      <c r="D141">
        <v>25150241</v>
      </c>
      <c r="E141">
        <v>1</v>
      </c>
      <c r="F141">
        <v>1</v>
      </c>
      <c r="G141">
        <v>1</v>
      </c>
      <c r="H141">
        <v>3</v>
      </c>
      <c r="I141" t="s">
        <v>1075</v>
      </c>
      <c r="J141" t="s">
        <v>1076</v>
      </c>
      <c r="K141" t="s">
        <v>1077</v>
      </c>
      <c r="L141">
        <v>1346</v>
      </c>
      <c r="N141">
        <v>1009</v>
      </c>
      <c r="O141" t="s">
        <v>178</v>
      </c>
      <c r="P141" t="s">
        <v>178</v>
      </c>
      <c r="Q141">
        <v>1</v>
      </c>
      <c r="W141">
        <v>0</v>
      </c>
      <c r="X141">
        <v>-771343331</v>
      </c>
      <c r="Y141">
        <v>7.423</v>
      </c>
      <c r="AA141">
        <v>112</v>
      </c>
      <c r="AB141">
        <v>0</v>
      </c>
      <c r="AC141">
        <v>0</v>
      </c>
      <c r="AD141">
        <v>0</v>
      </c>
      <c r="AE141">
        <v>112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7.423</v>
      </c>
      <c r="AU141" t="s">
        <v>6</v>
      </c>
      <c r="AV141">
        <v>0</v>
      </c>
      <c r="AW141">
        <v>2</v>
      </c>
      <c r="AX141">
        <v>27722121</v>
      </c>
      <c r="AY141">
        <v>1</v>
      </c>
      <c r="AZ141">
        <v>0</v>
      </c>
      <c r="BA141">
        <v>157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Y141*Source!I57</f>
        <v>2.9692000000000003</v>
      </c>
      <c r="CY141">
        <f>AA141</f>
        <v>112</v>
      </c>
      <c r="CZ141">
        <f>AE141</f>
        <v>112</v>
      </c>
      <c r="DA141">
        <f>AI141</f>
        <v>1</v>
      </c>
      <c r="DB141">
        <v>0</v>
      </c>
    </row>
    <row r="142" spans="1:106" x14ac:dyDescent="0.2">
      <c r="A142">
        <f>ROW(Source!A57)</f>
        <v>57</v>
      </c>
      <c r="B142">
        <v>27721504</v>
      </c>
      <c r="C142">
        <v>27722112</v>
      </c>
      <c r="D142">
        <v>25150471</v>
      </c>
      <c r="E142">
        <v>1</v>
      </c>
      <c r="F142">
        <v>1</v>
      </c>
      <c r="G142">
        <v>1</v>
      </c>
      <c r="H142">
        <v>3</v>
      </c>
      <c r="I142" t="s">
        <v>108</v>
      </c>
      <c r="J142" t="s">
        <v>110</v>
      </c>
      <c r="K142" t="s">
        <v>109</v>
      </c>
      <c r="L142">
        <v>1327</v>
      </c>
      <c r="N142">
        <v>1005</v>
      </c>
      <c r="O142" t="s">
        <v>96</v>
      </c>
      <c r="P142" t="s">
        <v>96</v>
      </c>
      <c r="Q142">
        <v>1</v>
      </c>
      <c r="W142">
        <v>0</v>
      </c>
      <c r="X142">
        <v>-543550502</v>
      </c>
      <c r="Y142">
        <v>115</v>
      </c>
      <c r="AA142">
        <v>12.19</v>
      </c>
      <c r="AB142">
        <v>0</v>
      </c>
      <c r="AC142">
        <v>0</v>
      </c>
      <c r="AD142">
        <v>0</v>
      </c>
      <c r="AE142">
        <v>12.19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</v>
      </c>
      <c r="AT142">
        <v>115</v>
      </c>
      <c r="AU142" t="s">
        <v>6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Y142*Source!I57</f>
        <v>46</v>
      </c>
      <c r="CY142">
        <f>AA142</f>
        <v>12.19</v>
      </c>
      <c r="CZ142">
        <f>AE142</f>
        <v>12.19</v>
      </c>
      <c r="DA142">
        <f>AI142</f>
        <v>1</v>
      </c>
      <c r="DB142">
        <v>0</v>
      </c>
    </row>
    <row r="143" spans="1:106" x14ac:dyDescent="0.2">
      <c r="A143">
        <f>ROW(Source!A60)</f>
        <v>60</v>
      </c>
      <c r="B143">
        <v>27721505</v>
      </c>
      <c r="C143">
        <v>27722124</v>
      </c>
      <c r="D143">
        <v>25417632</v>
      </c>
      <c r="E143">
        <v>1</v>
      </c>
      <c r="F143">
        <v>1</v>
      </c>
      <c r="G143">
        <v>1</v>
      </c>
      <c r="H143">
        <v>1</v>
      </c>
      <c r="I143" t="s">
        <v>1048</v>
      </c>
      <c r="J143" t="s">
        <v>6</v>
      </c>
      <c r="K143" t="s">
        <v>1049</v>
      </c>
      <c r="L143">
        <v>1191</v>
      </c>
      <c r="N143">
        <v>1013</v>
      </c>
      <c r="O143" t="s">
        <v>953</v>
      </c>
      <c r="P143" t="s">
        <v>953</v>
      </c>
      <c r="Q143">
        <v>1</v>
      </c>
      <c r="W143">
        <v>0</v>
      </c>
      <c r="X143">
        <v>1010519658</v>
      </c>
      <c r="Y143">
        <v>25.299999999999997</v>
      </c>
      <c r="AA143">
        <v>0</v>
      </c>
      <c r="AB143">
        <v>0</v>
      </c>
      <c r="AC143">
        <v>0</v>
      </c>
      <c r="AD143">
        <v>8.64</v>
      </c>
      <c r="AE143">
        <v>0</v>
      </c>
      <c r="AF143">
        <v>0</v>
      </c>
      <c r="AG143">
        <v>0</v>
      </c>
      <c r="AH143">
        <v>8.64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22</v>
      </c>
      <c r="AU143" t="s">
        <v>103</v>
      </c>
      <c r="AV143">
        <v>1</v>
      </c>
      <c r="AW143">
        <v>2</v>
      </c>
      <c r="AX143">
        <v>27722133</v>
      </c>
      <c r="AY143">
        <v>1</v>
      </c>
      <c r="AZ143">
        <v>0</v>
      </c>
      <c r="BA143">
        <v>159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Y143*Source!I60</f>
        <v>202.39999999999998</v>
      </c>
      <c r="CY143">
        <f>AD143</f>
        <v>8.64</v>
      </c>
      <c r="CZ143">
        <f>AH143</f>
        <v>8.64</v>
      </c>
      <c r="DA143">
        <f>AL143</f>
        <v>1</v>
      </c>
      <c r="DB143">
        <v>0</v>
      </c>
    </row>
    <row r="144" spans="1:106" x14ac:dyDescent="0.2">
      <c r="A144">
        <f>ROW(Source!A60)</f>
        <v>60</v>
      </c>
      <c r="B144">
        <v>27721505</v>
      </c>
      <c r="C144">
        <v>27722124</v>
      </c>
      <c r="D144">
        <v>25412928</v>
      </c>
      <c r="E144">
        <v>1</v>
      </c>
      <c r="F144">
        <v>1</v>
      </c>
      <c r="G144">
        <v>1</v>
      </c>
      <c r="H144">
        <v>1</v>
      </c>
      <c r="I144" t="s">
        <v>954</v>
      </c>
      <c r="J144" t="s">
        <v>6</v>
      </c>
      <c r="K144" t="s">
        <v>955</v>
      </c>
      <c r="L144">
        <v>1191</v>
      </c>
      <c r="N144">
        <v>1013</v>
      </c>
      <c r="O144" t="s">
        <v>953</v>
      </c>
      <c r="P144" t="s">
        <v>953</v>
      </c>
      <c r="Q144">
        <v>1</v>
      </c>
      <c r="W144">
        <v>0</v>
      </c>
      <c r="X144">
        <v>-1417349443</v>
      </c>
      <c r="Y144">
        <v>0.4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0.4</v>
      </c>
      <c r="AU144" t="s">
        <v>6</v>
      </c>
      <c r="AV144">
        <v>2</v>
      </c>
      <c r="AW144">
        <v>2</v>
      </c>
      <c r="AX144">
        <v>27722134</v>
      </c>
      <c r="AY144">
        <v>1</v>
      </c>
      <c r="AZ144">
        <v>2048</v>
      </c>
      <c r="BA144">
        <v>160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Y144*Source!I60</f>
        <v>3.2</v>
      </c>
      <c r="CY144">
        <f>AD144</f>
        <v>0</v>
      </c>
      <c r="CZ144">
        <f>AH144</f>
        <v>0</v>
      </c>
      <c r="DA144">
        <f>AL144</f>
        <v>1</v>
      </c>
      <c r="DB144">
        <v>0</v>
      </c>
    </row>
    <row r="145" spans="1:106" x14ac:dyDescent="0.2">
      <c r="A145">
        <f>ROW(Source!A60)</f>
        <v>60</v>
      </c>
      <c r="B145">
        <v>27721505</v>
      </c>
      <c r="C145">
        <v>27722124</v>
      </c>
      <c r="D145">
        <v>25231607</v>
      </c>
      <c r="E145">
        <v>1</v>
      </c>
      <c r="F145">
        <v>1</v>
      </c>
      <c r="G145">
        <v>1</v>
      </c>
      <c r="H145">
        <v>2</v>
      </c>
      <c r="I145" t="s">
        <v>997</v>
      </c>
      <c r="J145" t="s">
        <v>998</v>
      </c>
      <c r="K145" t="s">
        <v>999</v>
      </c>
      <c r="L145">
        <v>1368</v>
      </c>
      <c r="N145">
        <v>1011</v>
      </c>
      <c r="O145" t="s">
        <v>959</v>
      </c>
      <c r="P145" t="s">
        <v>959</v>
      </c>
      <c r="Q145">
        <v>1</v>
      </c>
      <c r="W145">
        <v>0</v>
      </c>
      <c r="X145">
        <v>1372534845</v>
      </c>
      <c r="Y145">
        <v>0.5</v>
      </c>
      <c r="AA145">
        <v>0</v>
      </c>
      <c r="AB145">
        <v>65.709999999999994</v>
      </c>
      <c r="AC145">
        <v>11.6</v>
      </c>
      <c r="AD145">
        <v>0</v>
      </c>
      <c r="AE145">
        <v>0</v>
      </c>
      <c r="AF145">
        <v>65.709999999999994</v>
      </c>
      <c r="AG145">
        <v>11.6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0.4</v>
      </c>
      <c r="AU145" t="s">
        <v>102</v>
      </c>
      <c r="AV145">
        <v>0</v>
      </c>
      <c r="AW145">
        <v>2</v>
      </c>
      <c r="AX145">
        <v>27722135</v>
      </c>
      <c r="AY145">
        <v>1</v>
      </c>
      <c r="AZ145">
        <v>0</v>
      </c>
      <c r="BA145">
        <v>161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Y145*Source!I60</f>
        <v>4</v>
      </c>
      <c r="CY145">
        <f>AB145</f>
        <v>65.709999999999994</v>
      </c>
      <c r="CZ145">
        <f>AF145</f>
        <v>65.709999999999994</v>
      </c>
      <c r="DA145">
        <f>AJ145</f>
        <v>1</v>
      </c>
      <c r="DB145">
        <v>0</v>
      </c>
    </row>
    <row r="146" spans="1:106" x14ac:dyDescent="0.2">
      <c r="A146">
        <f>ROW(Source!A60)</f>
        <v>60</v>
      </c>
      <c r="B146">
        <v>27721505</v>
      </c>
      <c r="C146">
        <v>27722124</v>
      </c>
      <c r="D146">
        <v>25232776</v>
      </c>
      <c r="E146">
        <v>1</v>
      </c>
      <c r="F146">
        <v>1</v>
      </c>
      <c r="G146">
        <v>1</v>
      </c>
      <c r="H146">
        <v>2</v>
      </c>
      <c r="I146" t="s">
        <v>1078</v>
      </c>
      <c r="J146" t="s">
        <v>1079</v>
      </c>
      <c r="K146" t="s">
        <v>1080</v>
      </c>
      <c r="L146">
        <v>1368</v>
      </c>
      <c r="N146">
        <v>1011</v>
      </c>
      <c r="O146" t="s">
        <v>959</v>
      </c>
      <c r="P146" t="s">
        <v>959</v>
      </c>
      <c r="Q146">
        <v>1</v>
      </c>
      <c r="W146">
        <v>0</v>
      </c>
      <c r="X146">
        <v>1581354540</v>
      </c>
      <c r="Y146">
        <v>0.73749999999999993</v>
      </c>
      <c r="AA146">
        <v>0</v>
      </c>
      <c r="AB146">
        <v>2.16</v>
      </c>
      <c r="AC146">
        <v>0</v>
      </c>
      <c r="AD146">
        <v>0</v>
      </c>
      <c r="AE146">
        <v>0</v>
      </c>
      <c r="AF146">
        <v>2.16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0.59</v>
      </c>
      <c r="AU146" t="s">
        <v>102</v>
      </c>
      <c r="AV146">
        <v>0</v>
      </c>
      <c r="AW146">
        <v>2</v>
      </c>
      <c r="AX146">
        <v>27722136</v>
      </c>
      <c r="AY146">
        <v>1</v>
      </c>
      <c r="AZ146">
        <v>0</v>
      </c>
      <c r="BA146">
        <v>162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Y146*Source!I60</f>
        <v>5.8999999999999995</v>
      </c>
      <c r="CY146">
        <f>AB146</f>
        <v>2.16</v>
      </c>
      <c r="CZ146">
        <f>AF146</f>
        <v>2.16</v>
      </c>
      <c r="DA146">
        <f>AJ146</f>
        <v>1</v>
      </c>
      <c r="DB146">
        <v>0</v>
      </c>
    </row>
    <row r="147" spans="1:106" x14ac:dyDescent="0.2">
      <c r="A147">
        <f>ROW(Source!A60)</f>
        <v>60</v>
      </c>
      <c r="B147">
        <v>27721505</v>
      </c>
      <c r="C147">
        <v>27722124</v>
      </c>
      <c r="D147">
        <v>25173718</v>
      </c>
      <c r="E147">
        <v>1</v>
      </c>
      <c r="F147">
        <v>1</v>
      </c>
      <c r="G147">
        <v>1</v>
      </c>
      <c r="H147">
        <v>3</v>
      </c>
      <c r="I147" t="s">
        <v>1081</v>
      </c>
      <c r="J147" t="s">
        <v>1082</v>
      </c>
      <c r="K147" t="s">
        <v>1083</v>
      </c>
      <c r="L147">
        <v>1348</v>
      </c>
      <c r="N147">
        <v>1009</v>
      </c>
      <c r="O147" t="s">
        <v>46</v>
      </c>
      <c r="P147" t="s">
        <v>46</v>
      </c>
      <c r="Q147">
        <v>1000</v>
      </c>
      <c r="W147">
        <v>0</v>
      </c>
      <c r="X147">
        <v>532254978</v>
      </c>
      <c r="Y147">
        <v>6.3E-3</v>
      </c>
      <c r="AA147">
        <v>7590</v>
      </c>
      <c r="AB147">
        <v>0</v>
      </c>
      <c r="AC147">
        <v>0</v>
      </c>
      <c r="AD147">
        <v>0</v>
      </c>
      <c r="AE147">
        <v>7590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6.3E-3</v>
      </c>
      <c r="AU147" t="s">
        <v>6</v>
      </c>
      <c r="AV147">
        <v>0</v>
      </c>
      <c r="AW147">
        <v>2</v>
      </c>
      <c r="AX147">
        <v>27722137</v>
      </c>
      <c r="AY147">
        <v>1</v>
      </c>
      <c r="AZ147">
        <v>0</v>
      </c>
      <c r="BA147">
        <v>163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Y147*Source!I60</f>
        <v>5.04E-2</v>
      </c>
      <c r="CY147">
        <f>AA147</f>
        <v>7590</v>
      </c>
      <c r="CZ147">
        <f>AE147</f>
        <v>7590</v>
      </c>
      <c r="DA147">
        <f>AI147</f>
        <v>1</v>
      </c>
      <c r="DB147">
        <v>0</v>
      </c>
    </row>
    <row r="148" spans="1:106" x14ac:dyDescent="0.2">
      <c r="A148">
        <f>ROW(Source!A60)</f>
        <v>60</v>
      </c>
      <c r="B148">
        <v>27721505</v>
      </c>
      <c r="C148">
        <v>27722124</v>
      </c>
      <c r="D148">
        <v>25173790</v>
      </c>
      <c r="E148">
        <v>1</v>
      </c>
      <c r="F148">
        <v>1</v>
      </c>
      <c r="G148">
        <v>1</v>
      </c>
      <c r="H148">
        <v>3</v>
      </c>
      <c r="I148" t="s">
        <v>1084</v>
      </c>
      <c r="J148" t="s">
        <v>1085</v>
      </c>
      <c r="K148" t="s">
        <v>1086</v>
      </c>
      <c r="L148">
        <v>1348</v>
      </c>
      <c r="N148">
        <v>1009</v>
      </c>
      <c r="O148" t="s">
        <v>46</v>
      </c>
      <c r="P148" t="s">
        <v>46</v>
      </c>
      <c r="Q148">
        <v>1000</v>
      </c>
      <c r="W148">
        <v>0</v>
      </c>
      <c r="X148">
        <v>1049606220</v>
      </c>
      <c r="Y148">
        <v>3.9899999999999996E-3</v>
      </c>
      <c r="AA148">
        <v>14690</v>
      </c>
      <c r="AB148">
        <v>0</v>
      </c>
      <c r="AC148">
        <v>0</v>
      </c>
      <c r="AD148">
        <v>0</v>
      </c>
      <c r="AE148">
        <v>14690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3.9899999999999996E-3</v>
      </c>
      <c r="AU148" t="s">
        <v>6</v>
      </c>
      <c r="AV148">
        <v>0</v>
      </c>
      <c r="AW148">
        <v>2</v>
      </c>
      <c r="AX148">
        <v>27722138</v>
      </c>
      <c r="AY148">
        <v>1</v>
      </c>
      <c r="AZ148">
        <v>0</v>
      </c>
      <c r="BA148">
        <v>164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Y148*Source!I60</f>
        <v>3.1919999999999997E-2</v>
      </c>
      <c r="CY148">
        <f>AA148</f>
        <v>14690</v>
      </c>
      <c r="CZ148">
        <f>AE148</f>
        <v>14690</v>
      </c>
      <c r="DA148">
        <f>AI148</f>
        <v>1</v>
      </c>
      <c r="DB148">
        <v>0</v>
      </c>
    </row>
    <row r="149" spans="1:106" x14ac:dyDescent="0.2">
      <c r="A149">
        <f>ROW(Source!A60)</f>
        <v>60</v>
      </c>
      <c r="B149">
        <v>27721505</v>
      </c>
      <c r="C149">
        <v>27722124</v>
      </c>
      <c r="D149">
        <v>25181375</v>
      </c>
      <c r="E149">
        <v>1</v>
      </c>
      <c r="F149">
        <v>1</v>
      </c>
      <c r="G149">
        <v>1</v>
      </c>
      <c r="H149">
        <v>3</v>
      </c>
      <c r="I149" t="s">
        <v>116</v>
      </c>
      <c r="J149" t="s">
        <v>118</v>
      </c>
      <c r="K149" t="s">
        <v>117</v>
      </c>
      <c r="L149">
        <v>1339</v>
      </c>
      <c r="N149">
        <v>1007</v>
      </c>
      <c r="O149" t="s">
        <v>64</v>
      </c>
      <c r="P149" t="s">
        <v>64</v>
      </c>
      <c r="Q149">
        <v>1</v>
      </c>
      <c r="W149">
        <v>0</v>
      </c>
      <c r="X149">
        <v>-1337485777</v>
      </c>
      <c r="Y149">
        <v>1.05</v>
      </c>
      <c r="AA149">
        <v>1149.45</v>
      </c>
      <c r="AB149">
        <v>0</v>
      </c>
      <c r="AC149">
        <v>0</v>
      </c>
      <c r="AD149">
        <v>0</v>
      </c>
      <c r="AE149">
        <v>1149.45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6</v>
      </c>
      <c r="AT149">
        <v>1.05</v>
      </c>
      <c r="AU149" t="s">
        <v>6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Y149*Source!I60</f>
        <v>8.4</v>
      </c>
      <c r="CY149">
        <f>AA149</f>
        <v>1149.45</v>
      </c>
      <c r="CZ149">
        <f>AE149</f>
        <v>1149.45</v>
      </c>
      <c r="DA149">
        <f>AI149</f>
        <v>1</v>
      </c>
      <c r="DB149">
        <v>0</v>
      </c>
    </row>
    <row r="150" spans="1:106" x14ac:dyDescent="0.2">
      <c r="A150">
        <f>ROW(Source!A60)</f>
        <v>60</v>
      </c>
      <c r="B150">
        <v>27721505</v>
      </c>
      <c r="C150">
        <v>27722124</v>
      </c>
      <c r="D150">
        <v>25185138</v>
      </c>
      <c r="E150">
        <v>1</v>
      </c>
      <c r="F150">
        <v>1</v>
      </c>
      <c r="G150">
        <v>1</v>
      </c>
      <c r="H150">
        <v>3</v>
      </c>
      <c r="I150" t="s">
        <v>1087</v>
      </c>
      <c r="J150" t="s">
        <v>1088</v>
      </c>
      <c r="K150" t="s">
        <v>1089</v>
      </c>
      <c r="L150">
        <v>1346</v>
      </c>
      <c r="N150">
        <v>1009</v>
      </c>
      <c r="O150" t="s">
        <v>178</v>
      </c>
      <c r="P150" t="s">
        <v>178</v>
      </c>
      <c r="Q150">
        <v>1</v>
      </c>
      <c r="W150">
        <v>0</v>
      </c>
      <c r="X150">
        <v>-1230081286</v>
      </c>
      <c r="Y150">
        <v>12.7</v>
      </c>
      <c r="AA150">
        <v>45</v>
      </c>
      <c r="AB150">
        <v>0</v>
      </c>
      <c r="AC150">
        <v>0</v>
      </c>
      <c r="AD150">
        <v>0</v>
      </c>
      <c r="AE150">
        <v>45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12.7</v>
      </c>
      <c r="AU150" t="s">
        <v>6</v>
      </c>
      <c r="AV150">
        <v>0</v>
      </c>
      <c r="AW150">
        <v>2</v>
      </c>
      <c r="AX150">
        <v>27722140</v>
      </c>
      <c r="AY150">
        <v>1</v>
      </c>
      <c r="AZ150">
        <v>0</v>
      </c>
      <c r="BA150">
        <v>166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Y150*Source!I60</f>
        <v>101.6</v>
      </c>
      <c r="CY150">
        <f>AA150</f>
        <v>45</v>
      </c>
      <c r="CZ150">
        <f>AE150</f>
        <v>45</v>
      </c>
      <c r="DA150">
        <f>AI150</f>
        <v>1</v>
      </c>
      <c r="DB150">
        <v>0</v>
      </c>
    </row>
    <row r="151" spans="1:106" x14ac:dyDescent="0.2">
      <c r="A151">
        <f>ROW(Source!A61)</f>
        <v>61</v>
      </c>
      <c r="B151">
        <v>27721504</v>
      </c>
      <c r="C151">
        <v>27722124</v>
      </c>
      <c r="D151">
        <v>25417632</v>
      </c>
      <c r="E151">
        <v>1</v>
      </c>
      <c r="F151">
        <v>1</v>
      </c>
      <c r="G151">
        <v>1</v>
      </c>
      <c r="H151">
        <v>1</v>
      </c>
      <c r="I151" t="s">
        <v>1048</v>
      </c>
      <c r="J151" t="s">
        <v>6</v>
      </c>
      <c r="K151" t="s">
        <v>1049</v>
      </c>
      <c r="L151">
        <v>1191</v>
      </c>
      <c r="N151">
        <v>1013</v>
      </c>
      <c r="O151" t="s">
        <v>953</v>
      </c>
      <c r="P151" t="s">
        <v>953</v>
      </c>
      <c r="Q151">
        <v>1</v>
      </c>
      <c r="W151">
        <v>0</v>
      </c>
      <c r="X151">
        <v>1010519658</v>
      </c>
      <c r="Y151">
        <v>25.299999999999997</v>
      </c>
      <c r="AA151">
        <v>0</v>
      </c>
      <c r="AB151">
        <v>0</v>
      </c>
      <c r="AC151">
        <v>0</v>
      </c>
      <c r="AD151">
        <v>8.64</v>
      </c>
      <c r="AE151">
        <v>0</v>
      </c>
      <c r="AF151">
        <v>0</v>
      </c>
      <c r="AG151">
        <v>0</v>
      </c>
      <c r="AH151">
        <v>8.64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22</v>
      </c>
      <c r="AU151" t="s">
        <v>103</v>
      </c>
      <c r="AV151">
        <v>1</v>
      </c>
      <c r="AW151">
        <v>2</v>
      </c>
      <c r="AX151">
        <v>27722133</v>
      </c>
      <c r="AY151">
        <v>1</v>
      </c>
      <c r="AZ151">
        <v>0</v>
      </c>
      <c r="BA151">
        <v>167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Y151*Source!I61</f>
        <v>202.39999999999998</v>
      </c>
      <c r="CY151">
        <f>AD151</f>
        <v>8.64</v>
      </c>
      <c r="CZ151">
        <f>AH151</f>
        <v>8.64</v>
      </c>
      <c r="DA151">
        <f>AL151</f>
        <v>1</v>
      </c>
      <c r="DB151">
        <v>0</v>
      </c>
    </row>
    <row r="152" spans="1:106" x14ac:dyDescent="0.2">
      <c r="A152">
        <f>ROW(Source!A61)</f>
        <v>61</v>
      </c>
      <c r="B152">
        <v>27721504</v>
      </c>
      <c r="C152">
        <v>27722124</v>
      </c>
      <c r="D152">
        <v>25412928</v>
      </c>
      <c r="E152">
        <v>1</v>
      </c>
      <c r="F152">
        <v>1</v>
      </c>
      <c r="G152">
        <v>1</v>
      </c>
      <c r="H152">
        <v>1</v>
      </c>
      <c r="I152" t="s">
        <v>954</v>
      </c>
      <c r="J152" t="s">
        <v>6</v>
      </c>
      <c r="K152" t="s">
        <v>955</v>
      </c>
      <c r="L152">
        <v>1191</v>
      </c>
      <c r="N152">
        <v>1013</v>
      </c>
      <c r="O152" t="s">
        <v>953</v>
      </c>
      <c r="P152" t="s">
        <v>953</v>
      </c>
      <c r="Q152">
        <v>1</v>
      </c>
      <c r="W152">
        <v>0</v>
      </c>
      <c r="X152">
        <v>-1417349443</v>
      </c>
      <c r="Y152">
        <v>0.4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0.4</v>
      </c>
      <c r="AU152" t="s">
        <v>6</v>
      </c>
      <c r="AV152">
        <v>2</v>
      </c>
      <c r="AW152">
        <v>2</v>
      </c>
      <c r="AX152">
        <v>27722134</v>
      </c>
      <c r="AY152">
        <v>1</v>
      </c>
      <c r="AZ152">
        <v>2048</v>
      </c>
      <c r="BA152">
        <v>168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Y152*Source!I61</f>
        <v>3.2</v>
      </c>
      <c r="CY152">
        <f>AD152</f>
        <v>0</v>
      </c>
      <c r="CZ152">
        <f>AH152</f>
        <v>0</v>
      </c>
      <c r="DA152">
        <f>AL152</f>
        <v>1</v>
      </c>
      <c r="DB152">
        <v>0</v>
      </c>
    </row>
    <row r="153" spans="1:106" x14ac:dyDescent="0.2">
      <c r="A153">
        <f>ROW(Source!A61)</f>
        <v>61</v>
      </c>
      <c r="B153">
        <v>27721504</v>
      </c>
      <c r="C153">
        <v>27722124</v>
      </c>
      <c r="D153">
        <v>25231607</v>
      </c>
      <c r="E153">
        <v>1</v>
      </c>
      <c r="F153">
        <v>1</v>
      </c>
      <c r="G153">
        <v>1</v>
      </c>
      <c r="H153">
        <v>2</v>
      </c>
      <c r="I153" t="s">
        <v>997</v>
      </c>
      <c r="J153" t="s">
        <v>998</v>
      </c>
      <c r="K153" t="s">
        <v>999</v>
      </c>
      <c r="L153">
        <v>1368</v>
      </c>
      <c r="N153">
        <v>1011</v>
      </c>
      <c r="O153" t="s">
        <v>959</v>
      </c>
      <c r="P153" t="s">
        <v>959</v>
      </c>
      <c r="Q153">
        <v>1</v>
      </c>
      <c r="W153">
        <v>0</v>
      </c>
      <c r="X153">
        <v>1372534845</v>
      </c>
      <c r="Y153">
        <v>0.5</v>
      </c>
      <c r="AA153">
        <v>0</v>
      </c>
      <c r="AB153">
        <v>65.709999999999994</v>
      </c>
      <c r="AC153">
        <v>11.6</v>
      </c>
      <c r="AD153">
        <v>0</v>
      </c>
      <c r="AE153">
        <v>0</v>
      </c>
      <c r="AF153">
        <v>65.709999999999994</v>
      </c>
      <c r="AG153">
        <v>11.6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0.4</v>
      </c>
      <c r="AU153" t="s">
        <v>102</v>
      </c>
      <c r="AV153">
        <v>0</v>
      </c>
      <c r="AW153">
        <v>2</v>
      </c>
      <c r="AX153">
        <v>27722135</v>
      </c>
      <c r="AY153">
        <v>1</v>
      </c>
      <c r="AZ153">
        <v>0</v>
      </c>
      <c r="BA153">
        <v>169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Y153*Source!I61</f>
        <v>4</v>
      </c>
      <c r="CY153">
        <f>AB153</f>
        <v>65.709999999999994</v>
      </c>
      <c r="CZ153">
        <f>AF153</f>
        <v>65.709999999999994</v>
      </c>
      <c r="DA153">
        <f>AJ153</f>
        <v>1</v>
      </c>
      <c r="DB153">
        <v>0</v>
      </c>
    </row>
    <row r="154" spans="1:106" x14ac:dyDescent="0.2">
      <c r="A154">
        <f>ROW(Source!A61)</f>
        <v>61</v>
      </c>
      <c r="B154">
        <v>27721504</v>
      </c>
      <c r="C154">
        <v>27722124</v>
      </c>
      <c r="D154">
        <v>25232776</v>
      </c>
      <c r="E154">
        <v>1</v>
      </c>
      <c r="F154">
        <v>1</v>
      </c>
      <c r="G154">
        <v>1</v>
      </c>
      <c r="H154">
        <v>2</v>
      </c>
      <c r="I154" t="s">
        <v>1078</v>
      </c>
      <c r="J154" t="s">
        <v>1079</v>
      </c>
      <c r="K154" t="s">
        <v>1080</v>
      </c>
      <c r="L154">
        <v>1368</v>
      </c>
      <c r="N154">
        <v>1011</v>
      </c>
      <c r="O154" t="s">
        <v>959</v>
      </c>
      <c r="P154" t="s">
        <v>959</v>
      </c>
      <c r="Q154">
        <v>1</v>
      </c>
      <c r="W154">
        <v>0</v>
      </c>
      <c r="X154">
        <v>1581354540</v>
      </c>
      <c r="Y154">
        <v>0.73749999999999993</v>
      </c>
      <c r="AA154">
        <v>0</v>
      </c>
      <c r="AB154">
        <v>2.16</v>
      </c>
      <c r="AC154">
        <v>0</v>
      </c>
      <c r="AD154">
        <v>0</v>
      </c>
      <c r="AE154">
        <v>0</v>
      </c>
      <c r="AF154">
        <v>2.16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0.59</v>
      </c>
      <c r="AU154" t="s">
        <v>102</v>
      </c>
      <c r="AV154">
        <v>0</v>
      </c>
      <c r="AW154">
        <v>2</v>
      </c>
      <c r="AX154">
        <v>27722136</v>
      </c>
      <c r="AY154">
        <v>1</v>
      </c>
      <c r="AZ154">
        <v>0</v>
      </c>
      <c r="BA154">
        <v>170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Y154*Source!I61</f>
        <v>5.8999999999999995</v>
      </c>
      <c r="CY154">
        <f>AB154</f>
        <v>2.16</v>
      </c>
      <c r="CZ154">
        <f>AF154</f>
        <v>2.16</v>
      </c>
      <c r="DA154">
        <f>AJ154</f>
        <v>1</v>
      </c>
      <c r="DB154">
        <v>0</v>
      </c>
    </row>
    <row r="155" spans="1:106" x14ac:dyDescent="0.2">
      <c r="A155">
        <f>ROW(Source!A61)</f>
        <v>61</v>
      </c>
      <c r="B155">
        <v>27721504</v>
      </c>
      <c r="C155">
        <v>27722124</v>
      </c>
      <c r="D155">
        <v>25173718</v>
      </c>
      <c r="E155">
        <v>1</v>
      </c>
      <c r="F155">
        <v>1</v>
      </c>
      <c r="G155">
        <v>1</v>
      </c>
      <c r="H155">
        <v>3</v>
      </c>
      <c r="I155" t="s">
        <v>1081</v>
      </c>
      <c r="J155" t="s">
        <v>1082</v>
      </c>
      <c r="K155" t="s">
        <v>1083</v>
      </c>
      <c r="L155">
        <v>1348</v>
      </c>
      <c r="N155">
        <v>1009</v>
      </c>
      <c r="O155" t="s">
        <v>46</v>
      </c>
      <c r="P155" t="s">
        <v>46</v>
      </c>
      <c r="Q155">
        <v>1000</v>
      </c>
      <c r="W155">
        <v>0</v>
      </c>
      <c r="X155">
        <v>532254978</v>
      </c>
      <c r="Y155">
        <v>6.3E-3</v>
      </c>
      <c r="AA155">
        <v>7590</v>
      </c>
      <c r="AB155">
        <v>0</v>
      </c>
      <c r="AC155">
        <v>0</v>
      </c>
      <c r="AD155">
        <v>0</v>
      </c>
      <c r="AE155">
        <v>7590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6.3E-3</v>
      </c>
      <c r="AU155" t="s">
        <v>6</v>
      </c>
      <c r="AV155">
        <v>0</v>
      </c>
      <c r="AW155">
        <v>2</v>
      </c>
      <c r="AX155">
        <v>27722137</v>
      </c>
      <c r="AY155">
        <v>1</v>
      </c>
      <c r="AZ155">
        <v>0</v>
      </c>
      <c r="BA155">
        <v>171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Y155*Source!I61</f>
        <v>5.04E-2</v>
      </c>
      <c r="CY155">
        <f>AA155</f>
        <v>7590</v>
      </c>
      <c r="CZ155">
        <f>AE155</f>
        <v>7590</v>
      </c>
      <c r="DA155">
        <f>AI155</f>
        <v>1</v>
      </c>
      <c r="DB155">
        <v>0</v>
      </c>
    </row>
    <row r="156" spans="1:106" x14ac:dyDescent="0.2">
      <c r="A156">
        <f>ROW(Source!A61)</f>
        <v>61</v>
      </c>
      <c r="B156">
        <v>27721504</v>
      </c>
      <c r="C156">
        <v>27722124</v>
      </c>
      <c r="D156">
        <v>25173790</v>
      </c>
      <c r="E156">
        <v>1</v>
      </c>
      <c r="F156">
        <v>1</v>
      </c>
      <c r="G156">
        <v>1</v>
      </c>
      <c r="H156">
        <v>3</v>
      </c>
      <c r="I156" t="s">
        <v>1084</v>
      </c>
      <c r="J156" t="s">
        <v>1085</v>
      </c>
      <c r="K156" t="s">
        <v>1086</v>
      </c>
      <c r="L156">
        <v>1348</v>
      </c>
      <c r="N156">
        <v>1009</v>
      </c>
      <c r="O156" t="s">
        <v>46</v>
      </c>
      <c r="P156" t="s">
        <v>46</v>
      </c>
      <c r="Q156">
        <v>1000</v>
      </c>
      <c r="W156">
        <v>0</v>
      </c>
      <c r="X156">
        <v>1049606220</v>
      </c>
      <c r="Y156">
        <v>3.9899999999999996E-3</v>
      </c>
      <c r="AA156">
        <v>14690</v>
      </c>
      <c r="AB156">
        <v>0</v>
      </c>
      <c r="AC156">
        <v>0</v>
      </c>
      <c r="AD156">
        <v>0</v>
      </c>
      <c r="AE156">
        <v>14690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3.9899999999999996E-3</v>
      </c>
      <c r="AU156" t="s">
        <v>6</v>
      </c>
      <c r="AV156">
        <v>0</v>
      </c>
      <c r="AW156">
        <v>2</v>
      </c>
      <c r="AX156">
        <v>27722138</v>
      </c>
      <c r="AY156">
        <v>1</v>
      </c>
      <c r="AZ156">
        <v>0</v>
      </c>
      <c r="BA156">
        <v>172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Y156*Source!I61</f>
        <v>3.1919999999999997E-2</v>
      </c>
      <c r="CY156">
        <f>AA156</f>
        <v>14690</v>
      </c>
      <c r="CZ156">
        <f>AE156</f>
        <v>14690</v>
      </c>
      <c r="DA156">
        <f>AI156</f>
        <v>1</v>
      </c>
      <c r="DB156">
        <v>0</v>
      </c>
    </row>
    <row r="157" spans="1:106" x14ac:dyDescent="0.2">
      <c r="A157">
        <f>ROW(Source!A61)</f>
        <v>61</v>
      </c>
      <c r="B157">
        <v>27721504</v>
      </c>
      <c r="C157">
        <v>27722124</v>
      </c>
      <c r="D157">
        <v>25181375</v>
      </c>
      <c r="E157">
        <v>1</v>
      </c>
      <c r="F157">
        <v>1</v>
      </c>
      <c r="G157">
        <v>1</v>
      </c>
      <c r="H157">
        <v>3</v>
      </c>
      <c r="I157" t="s">
        <v>116</v>
      </c>
      <c r="J157" t="s">
        <v>118</v>
      </c>
      <c r="K157" t="s">
        <v>117</v>
      </c>
      <c r="L157">
        <v>1339</v>
      </c>
      <c r="N157">
        <v>1007</v>
      </c>
      <c r="O157" t="s">
        <v>64</v>
      </c>
      <c r="P157" t="s">
        <v>64</v>
      </c>
      <c r="Q157">
        <v>1</v>
      </c>
      <c r="W157">
        <v>0</v>
      </c>
      <c r="X157">
        <v>-1337485777</v>
      </c>
      <c r="Y157">
        <v>1.05</v>
      </c>
      <c r="AA157">
        <v>1149.45</v>
      </c>
      <c r="AB157">
        <v>0</v>
      </c>
      <c r="AC157">
        <v>0</v>
      </c>
      <c r="AD157">
        <v>0</v>
      </c>
      <c r="AE157">
        <v>1149.45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6</v>
      </c>
      <c r="AT157">
        <v>1.05</v>
      </c>
      <c r="AU157" t="s">
        <v>6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Y157*Source!I61</f>
        <v>8.4</v>
      </c>
      <c r="CY157">
        <f>AA157</f>
        <v>1149.45</v>
      </c>
      <c r="CZ157">
        <f>AE157</f>
        <v>1149.45</v>
      </c>
      <c r="DA157">
        <f>AI157</f>
        <v>1</v>
      </c>
      <c r="DB157">
        <v>0</v>
      </c>
    </row>
    <row r="158" spans="1:106" x14ac:dyDescent="0.2">
      <c r="A158">
        <f>ROW(Source!A61)</f>
        <v>61</v>
      </c>
      <c r="B158">
        <v>27721504</v>
      </c>
      <c r="C158">
        <v>27722124</v>
      </c>
      <c r="D158">
        <v>25185138</v>
      </c>
      <c r="E158">
        <v>1</v>
      </c>
      <c r="F158">
        <v>1</v>
      </c>
      <c r="G158">
        <v>1</v>
      </c>
      <c r="H158">
        <v>3</v>
      </c>
      <c r="I158" t="s">
        <v>1087</v>
      </c>
      <c r="J158" t="s">
        <v>1088</v>
      </c>
      <c r="K158" t="s">
        <v>1089</v>
      </c>
      <c r="L158">
        <v>1346</v>
      </c>
      <c r="N158">
        <v>1009</v>
      </c>
      <c r="O158" t="s">
        <v>178</v>
      </c>
      <c r="P158" t="s">
        <v>178</v>
      </c>
      <c r="Q158">
        <v>1</v>
      </c>
      <c r="W158">
        <v>0</v>
      </c>
      <c r="X158">
        <v>-1230081286</v>
      </c>
      <c r="Y158">
        <v>12.7</v>
      </c>
      <c r="AA158">
        <v>45</v>
      </c>
      <c r="AB158">
        <v>0</v>
      </c>
      <c r="AC158">
        <v>0</v>
      </c>
      <c r="AD158">
        <v>0</v>
      </c>
      <c r="AE158">
        <v>45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12.7</v>
      </c>
      <c r="AU158" t="s">
        <v>6</v>
      </c>
      <c r="AV158">
        <v>0</v>
      </c>
      <c r="AW158">
        <v>2</v>
      </c>
      <c r="AX158">
        <v>27722140</v>
      </c>
      <c r="AY158">
        <v>1</v>
      </c>
      <c r="AZ158">
        <v>0</v>
      </c>
      <c r="BA158">
        <v>174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Y158*Source!I61</f>
        <v>101.6</v>
      </c>
      <c r="CY158">
        <f>AA158</f>
        <v>45</v>
      </c>
      <c r="CZ158">
        <f>AE158</f>
        <v>45</v>
      </c>
      <c r="DA158">
        <f>AI158</f>
        <v>1</v>
      </c>
      <c r="DB158">
        <v>0</v>
      </c>
    </row>
    <row r="159" spans="1:106" x14ac:dyDescent="0.2">
      <c r="A159">
        <f>ROW(Source!A64)</f>
        <v>64</v>
      </c>
      <c r="B159">
        <v>27721505</v>
      </c>
      <c r="C159">
        <v>27722142</v>
      </c>
      <c r="D159">
        <v>25413030</v>
      </c>
      <c r="E159">
        <v>1</v>
      </c>
      <c r="F159">
        <v>1</v>
      </c>
      <c r="G159">
        <v>1</v>
      </c>
      <c r="H159">
        <v>1</v>
      </c>
      <c r="I159" t="s">
        <v>1090</v>
      </c>
      <c r="J159" t="s">
        <v>6</v>
      </c>
      <c r="K159" t="s">
        <v>1091</v>
      </c>
      <c r="L159">
        <v>1191</v>
      </c>
      <c r="N159">
        <v>1013</v>
      </c>
      <c r="O159" t="s">
        <v>953</v>
      </c>
      <c r="P159" t="s">
        <v>953</v>
      </c>
      <c r="Q159">
        <v>1</v>
      </c>
      <c r="W159">
        <v>0</v>
      </c>
      <c r="X159">
        <v>-719309759</v>
      </c>
      <c r="Y159">
        <v>14.536</v>
      </c>
      <c r="AA159">
        <v>0</v>
      </c>
      <c r="AB159">
        <v>0</v>
      </c>
      <c r="AC159">
        <v>0</v>
      </c>
      <c r="AD159">
        <v>8.86</v>
      </c>
      <c r="AE159">
        <v>0</v>
      </c>
      <c r="AF159">
        <v>0</v>
      </c>
      <c r="AG159">
        <v>0</v>
      </c>
      <c r="AH159">
        <v>8.86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12.64</v>
      </c>
      <c r="AU159" t="s">
        <v>103</v>
      </c>
      <c r="AV159">
        <v>1</v>
      </c>
      <c r="AW159">
        <v>2</v>
      </c>
      <c r="AX159">
        <v>27722149</v>
      </c>
      <c r="AY159">
        <v>1</v>
      </c>
      <c r="AZ159">
        <v>0</v>
      </c>
      <c r="BA159">
        <v>175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Y159*Source!I64</f>
        <v>1.4536</v>
      </c>
      <c r="CY159">
        <f>AD159</f>
        <v>8.86</v>
      </c>
      <c r="CZ159">
        <f>AH159</f>
        <v>8.86</v>
      </c>
      <c r="DA159">
        <f>AL159</f>
        <v>1</v>
      </c>
      <c r="DB159">
        <v>0</v>
      </c>
    </row>
    <row r="160" spans="1:106" x14ac:dyDescent="0.2">
      <c r="A160">
        <f>ROW(Source!A64)</f>
        <v>64</v>
      </c>
      <c r="B160">
        <v>27721505</v>
      </c>
      <c r="C160">
        <v>27722142</v>
      </c>
      <c r="D160">
        <v>25412928</v>
      </c>
      <c r="E160">
        <v>1</v>
      </c>
      <c r="F160">
        <v>1</v>
      </c>
      <c r="G160">
        <v>1</v>
      </c>
      <c r="H160">
        <v>1</v>
      </c>
      <c r="I160" t="s">
        <v>954</v>
      </c>
      <c r="J160" t="s">
        <v>6</v>
      </c>
      <c r="K160" t="s">
        <v>955</v>
      </c>
      <c r="L160">
        <v>1191</v>
      </c>
      <c r="N160">
        <v>1013</v>
      </c>
      <c r="O160" t="s">
        <v>953</v>
      </c>
      <c r="P160" t="s">
        <v>953</v>
      </c>
      <c r="Q160">
        <v>1</v>
      </c>
      <c r="W160">
        <v>0</v>
      </c>
      <c r="X160">
        <v>-1417349443</v>
      </c>
      <c r="Y160">
        <v>0.38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0.38</v>
      </c>
      <c r="AU160" t="s">
        <v>6</v>
      </c>
      <c r="AV160">
        <v>2</v>
      </c>
      <c r="AW160">
        <v>2</v>
      </c>
      <c r="AX160">
        <v>27722150</v>
      </c>
      <c r="AY160">
        <v>1</v>
      </c>
      <c r="AZ160">
        <v>2048</v>
      </c>
      <c r="BA160">
        <v>176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Y160*Source!I64</f>
        <v>3.8000000000000006E-2</v>
      </c>
      <c r="CY160">
        <f>AD160</f>
        <v>0</v>
      </c>
      <c r="CZ160">
        <f>AH160</f>
        <v>0</v>
      </c>
      <c r="DA160">
        <f>AL160</f>
        <v>1</v>
      </c>
      <c r="DB160">
        <v>0</v>
      </c>
    </row>
    <row r="161" spans="1:106" x14ac:dyDescent="0.2">
      <c r="A161">
        <f>ROW(Source!A64)</f>
        <v>64</v>
      </c>
      <c r="B161">
        <v>27721505</v>
      </c>
      <c r="C161">
        <v>27722142</v>
      </c>
      <c r="D161">
        <v>25230220</v>
      </c>
      <c r="E161">
        <v>1</v>
      </c>
      <c r="F161">
        <v>1</v>
      </c>
      <c r="G161">
        <v>1</v>
      </c>
      <c r="H161">
        <v>2</v>
      </c>
      <c r="I161" t="s">
        <v>991</v>
      </c>
      <c r="J161" t="s">
        <v>992</v>
      </c>
      <c r="K161" t="s">
        <v>993</v>
      </c>
      <c r="L161">
        <v>1368</v>
      </c>
      <c r="N161">
        <v>1011</v>
      </c>
      <c r="O161" t="s">
        <v>959</v>
      </c>
      <c r="P161" t="s">
        <v>959</v>
      </c>
      <c r="Q161">
        <v>1</v>
      </c>
      <c r="W161">
        <v>0</v>
      </c>
      <c r="X161">
        <v>-1718674368</v>
      </c>
      <c r="Y161">
        <v>0.2</v>
      </c>
      <c r="AA161">
        <v>0</v>
      </c>
      <c r="AB161">
        <v>111.99</v>
      </c>
      <c r="AC161">
        <v>13.5</v>
      </c>
      <c r="AD161">
        <v>0</v>
      </c>
      <c r="AE161">
        <v>0</v>
      </c>
      <c r="AF161">
        <v>111.99</v>
      </c>
      <c r="AG161">
        <v>13.5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</v>
      </c>
      <c r="AT161">
        <v>0.16</v>
      </c>
      <c r="AU161" t="s">
        <v>102</v>
      </c>
      <c r="AV161">
        <v>0</v>
      </c>
      <c r="AW161">
        <v>2</v>
      </c>
      <c r="AX161">
        <v>27722151</v>
      </c>
      <c r="AY161">
        <v>1</v>
      </c>
      <c r="AZ161">
        <v>0</v>
      </c>
      <c r="BA161">
        <v>177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Y161*Source!I64</f>
        <v>2.0000000000000004E-2</v>
      </c>
      <c r="CY161">
        <f>AB161</f>
        <v>111.99</v>
      </c>
      <c r="CZ161">
        <f>AF161</f>
        <v>111.99</v>
      </c>
      <c r="DA161">
        <f>AJ161</f>
        <v>1</v>
      </c>
      <c r="DB161">
        <v>0</v>
      </c>
    </row>
    <row r="162" spans="1:106" x14ac:dyDescent="0.2">
      <c r="A162">
        <f>ROW(Source!A64)</f>
        <v>64</v>
      </c>
      <c r="B162">
        <v>27721505</v>
      </c>
      <c r="C162">
        <v>27722142</v>
      </c>
      <c r="D162">
        <v>25231607</v>
      </c>
      <c r="E162">
        <v>1</v>
      </c>
      <c r="F162">
        <v>1</v>
      </c>
      <c r="G162">
        <v>1</v>
      </c>
      <c r="H162">
        <v>2</v>
      </c>
      <c r="I162" t="s">
        <v>997</v>
      </c>
      <c r="J162" t="s">
        <v>998</v>
      </c>
      <c r="K162" t="s">
        <v>999</v>
      </c>
      <c r="L162">
        <v>1368</v>
      </c>
      <c r="N162">
        <v>1011</v>
      </c>
      <c r="O162" t="s">
        <v>959</v>
      </c>
      <c r="P162" t="s">
        <v>959</v>
      </c>
      <c r="Q162">
        <v>1</v>
      </c>
      <c r="W162">
        <v>0</v>
      </c>
      <c r="X162">
        <v>1372534845</v>
      </c>
      <c r="Y162">
        <v>0.27500000000000002</v>
      </c>
      <c r="AA162">
        <v>0</v>
      </c>
      <c r="AB162">
        <v>65.709999999999994</v>
      </c>
      <c r="AC162">
        <v>11.6</v>
      </c>
      <c r="AD162">
        <v>0</v>
      </c>
      <c r="AE162">
        <v>0</v>
      </c>
      <c r="AF162">
        <v>65.709999999999994</v>
      </c>
      <c r="AG162">
        <v>11.6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0.22</v>
      </c>
      <c r="AU162" t="s">
        <v>102</v>
      </c>
      <c r="AV162">
        <v>0</v>
      </c>
      <c r="AW162">
        <v>2</v>
      </c>
      <c r="AX162">
        <v>27722152</v>
      </c>
      <c r="AY162">
        <v>1</v>
      </c>
      <c r="AZ162">
        <v>0</v>
      </c>
      <c r="BA162">
        <v>178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Y162*Source!I64</f>
        <v>2.7500000000000004E-2</v>
      </c>
      <c r="CY162">
        <f>AB162</f>
        <v>65.709999999999994</v>
      </c>
      <c r="CZ162">
        <f>AF162</f>
        <v>65.709999999999994</v>
      </c>
      <c r="DA162">
        <f>AJ162</f>
        <v>1</v>
      </c>
      <c r="DB162">
        <v>0</v>
      </c>
    </row>
    <row r="163" spans="1:106" x14ac:dyDescent="0.2">
      <c r="A163">
        <f>ROW(Source!A64)</f>
        <v>64</v>
      </c>
      <c r="B163">
        <v>27721505</v>
      </c>
      <c r="C163">
        <v>27722142</v>
      </c>
      <c r="D163">
        <v>25172534</v>
      </c>
      <c r="E163">
        <v>1</v>
      </c>
      <c r="F163">
        <v>1</v>
      </c>
      <c r="G163">
        <v>1</v>
      </c>
      <c r="H163">
        <v>3</v>
      </c>
      <c r="I163" t="s">
        <v>126</v>
      </c>
      <c r="J163" t="s">
        <v>128</v>
      </c>
      <c r="K163" t="s">
        <v>127</v>
      </c>
      <c r="L163">
        <v>1327</v>
      </c>
      <c r="N163">
        <v>1005</v>
      </c>
      <c r="O163" t="s">
        <v>96</v>
      </c>
      <c r="P163" t="s">
        <v>96</v>
      </c>
      <c r="Q163">
        <v>1</v>
      </c>
      <c r="W163">
        <v>0</v>
      </c>
      <c r="X163">
        <v>-551475679</v>
      </c>
      <c r="Y163">
        <v>400</v>
      </c>
      <c r="AA163">
        <v>20.29</v>
      </c>
      <c r="AB163">
        <v>0</v>
      </c>
      <c r="AC163">
        <v>0</v>
      </c>
      <c r="AD163">
        <v>0</v>
      </c>
      <c r="AE163">
        <v>20.29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400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Y163*Source!I64</f>
        <v>40</v>
      </c>
      <c r="CY163">
        <f>AA163</f>
        <v>20.29</v>
      </c>
      <c r="CZ163">
        <f>AE163</f>
        <v>20.29</v>
      </c>
      <c r="DA163">
        <f>AI163</f>
        <v>1</v>
      </c>
      <c r="DB163">
        <v>0</v>
      </c>
    </row>
    <row r="164" spans="1:106" x14ac:dyDescent="0.2">
      <c r="A164">
        <f>ROW(Source!A64)</f>
        <v>64</v>
      </c>
      <c r="B164">
        <v>27721505</v>
      </c>
      <c r="C164">
        <v>27722142</v>
      </c>
      <c r="D164">
        <v>25173764</v>
      </c>
      <c r="E164">
        <v>1</v>
      </c>
      <c r="F164">
        <v>1</v>
      </c>
      <c r="G164">
        <v>1</v>
      </c>
      <c r="H164">
        <v>3</v>
      </c>
      <c r="I164" t="s">
        <v>1092</v>
      </c>
      <c r="J164" t="s">
        <v>1093</v>
      </c>
      <c r="K164" t="s">
        <v>1094</v>
      </c>
      <c r="L164">
        <v>1348</v>
      </c>
      <c r="N164">
        <v>1009</v>
      </c>
      <c r="O164" t="s">
        <v>46</v>
      </c>
      <c r="P164" t="s">
        <v>46</v>
      </c>
      <c r="Q164">
        <v>1000</v>
      </c>
      <c r="W164">
        <v>0</v>
      </c>
      <c r="X164">
        <v>-480376383</v>
      </c>
      <c r="Y164">
        <v>2.8000000000000001E-2</v>
      </c>
      <c r="AA164">
        <v>10200</v>
      </c>
      <c r="AB164">
        <v>0</v>
      </c>
      <c r="AC164">
        <v>0</v>
      </c>
      <c r="AD164">
        <v>0</v>
      </c>
      <c r="AE164">
        <v>10200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2.8000000000000001E-2</v>
      </c>
      <c r="AU164" t="s">
        <v>6</v>
      </c>
      <c r="AV164">
        <v>0</v>
      </c>
      <c r="AW164">
        <v>2</v>
      </c>
      <c r="AX164">
        <v>27722153</v>
      </c>
      <c r="AY164">
        <v>1</v>
      </c>
      <c r="AZ164">
        <v>0</v>
      </c>
      <c r="BA164">
        <v>179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Y164*Source!I64</f>
        <v>2.8000000000000004E-3</v>
      </c>
      <c r="CY164">
        <f>AA164</f>
        <v>10200</v>
      </c>
      <c r="CZ164">
        <f>AE164</f>
        <v>10200</v>
      </c>
      <c r="DA164">
        <f>AI164</f>
        <v>1</v>
      </c>
      <c r="DB164">
        <v>0</v>
      </c>
    </row>
    <row r="165" spans="1:106" x14ac:dyDescent="0.2">
      <c r="A165">
        <f>ROW(Source!A65)</f>
        <v>65</v>
      </c>
      <c r="B165">
        <v>27721504</v>
      </c>
      <c r="C165">
        <v>27722142</v>
      </c>
      <c r="D165">
        <v>25413030</v>
      </c>
      <c r="E165">
        <v>1</v>
      </c>
      <c r="F165">
        <v>1</v>
      </c>
      <c r="G165">
        <v>1</v>
      </c>
      <c r="H165">
        <v>1</v>
      </c>
      <c r="I165" t="s">
        <v>1090</v>
      </c>
      <c r="J165" t="s">
        <v>6</v>
      </c>
      <c r="K165" t="s">
        <v>1091</v>
      </c>
      <c r="L165">
        <v>1191</v>
      </c>
      <c r="N165">
        <v>1013</v>
      </c>
      <c r="O165" t="s">
        <v>953</v>
      </c>
      <c r="P165" t="s">
        <v>953</v>
      </c>
      <c r="Q165">
        <v>1</v>
      </c>
      <c r="W165">
        <v>0</v>
      </c>
      <c r="X165">
        <v>-719309759</v>
      </c>
      <c r="Y165">
        <v>14.536</v>
      </c>
      <c r="AA165">
        <v>0</v>
      </c>
      <c r="AB165">
        <v>0</v>
      </c>
      <c r="AC165">
        <v>0</v>
      </c>
      <c r="AD165">
        <v>8.86</v>
      </c>
      <c r="AE165">
        <v>0</v>
      </c>
      <c r="AF165">
        <v>0</v>
      </c>
      <c r="AG165">
        <v>0</v>
      </c>
      <c r="AH165">
        <v>8.86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12.64</v>
      </c>
      <c r="AU165" t="s">
        <v>103</v>
      </c>
      <c r="AV165">
        <v>1</v>
      </c>
      <c r="AW165">
        <v>2</v>
      </c>
      <c r="AX165">
        <v>27722149</v>
      </c>
      <c r="AY165">
        <v>1</v>
      </c>
      <c r="AZ165">
        <v>0</v>
      </c>
      <c r="BA165">
        <v>181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Y165*Source!I65</f>
        <v>1.4536</v>
      </c>
      <c r="CY165">
        <f>AD165</f>
        <v>8.86</v>
      </c>
      <c r="CZ165">
        <f>AH165</f>
        <v>8.86</v>
      </c>
      <c r="DA165">
        <f>AL165</f>
        <v>1</v>
      </c>
      <c r="DB165">
        <v>0</v>
      </c>
    </row>
    <row r="166" spans="1:106" x14ac:dyDescent="0.2">
      <c r="A166">
        <f>ROW(Source!A65)</f>
        <v>65</v>
      </c>
      <c r="B166">
        <v>27721504</v>
      </c>
      <c r="C166">
        <v>27722142</v>
      </c>
      <c r="D166">
        <v>25412928</v>
      </c>
      <c r="E166">
        <v>1</v>
      </c>
      <c r="F166">
        <v>1</v>
      </c>
      <c r="G166">
        <v>1</v>
      </c>
      <c r="H166">
        <v>1</v>
      </c>
      <c r="I166" t="s">
        <v>954</v>
      </c>
      <c r="J166" t="s">
        <v>6</v>
      </c>
      <c r="K166" t="s">
        <v>955</v>
      </c>
      <c r="L166">
        <v>1191</v>
      </c>
      <c r="N166">
        <v>1013</v>
      </c>
      <c r="O166" t="s">
        <v>953</v>
      </c>
      <c r="P166" t="s">
        <v>953</v>
      </c>
      <c r="Q166">
        <v>1</v>
      </c>
      <c r="W166">
        <v>0</v>
      </c>
      <c r="X166">
        <v>-1417349443</v>
      </c>
      <c r="Y166">
        <v>0.38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0.38</v>
      </c>
      <c r="AU166" t="s">
        <v>6</v>
      </c>
      <c r="AV166">
        <v>2</v>
      </c>
      <c r="AW166">
        <v>2</v>
      </c>
      <c r="AX166">
        <v>27722150</v>
      </c>
      <c r="AY166">
        <v>1</v>
      </c>
      <c r="AZ166">
        <v>2048</v>
      </c>
      <c r="BA166">
        <v>182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Y166*Source!I65</f>
        <v>3.8000000000000006E-2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ROW(Source!A65)</f>
        <v>65</v>
      </c>
      <c r="B167">
        <v>27721504</v>
      </c>
      <c r="C167">
        <v>27722142</v>
      </c>
      <c r="D167">
        <v>25230220</v>
      </c>
      <c r="E167">
        <v>1</v>
      </c>
      <c r="F167">
        <v>1</v>
      </c>
      <c r="G167">
        <v>1</v>
      </c>
      <c r="H167">
        <v>2</v>
      </c>
      <c r="I167" t="s">
        <v>991</v>
      </c>
      <c r="J167" t="s">
        <v>992</v>
      </c>
      <c r="K167" t="s">
        <v>993</v>
      </c>
      <c r="L167">
        <v>1368</v>
      </c>
      <c r="N167">
        <v>1011</v>
      </c>
      <c r="O167" t="s">
        <v>959</v>
      </c>
      <c r="P167" t="s">
        <v>959</v>
      </c>
      <c r="Q167">
        <v>1</v>
      </c>
      <c r="W167">
        <v>0</v>
      </c>
      <c r="X167">
        <v>-1718674368</v>
      </c>
      <c r="Y167">
        <v>0.2</v>
      </c>
      <c r="AA167">
        <v>0</v>
      </c>
      <c r="AB167">
        <v>111.99</v>
      </c>
      <c r="AC167">
        <v>13.5</v>
      </c>
      <c r="AD167">
        <v>0</v>
      </c>
      <c r="AE167">
        <v>0</v>
      </c>
      <c r="AF167">
        <v>111.99</v>
      </c>
      <c r="AG167">
        <v>13.5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0.16</v>
      </c>
      <c r="AU167" t="s">
        <v>102</v>
      </c>
      <c r="AV167">
        <v>0</v>
      </c>
      <c r="AW167">
        <v>2</v>
      </c>
      <c r="AX167">
        <v>27722151</v>
      </c>
      <c r="AY167">
        <v>1</v>
      </c>
      <c r="AZ167">
        <v>0</v>
      </c>
      <c r="BA167">
        <v>183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Y167*Source!I65</f>
        <v>2.0000000000000004E-2</v>
      </c>
      <c r="CY167">
        <f>AB167</f>
        <v>111.99</v>
      </c>
      <c r="CZ167">
        <f>AF167</f>
        <v>111.99</v>
      </c>
      <c r="DA167">
        <f>AJ167</f>
        <v>1</v>
      </c>
      <c r="DB167">
        <v>0</v>
      </c>
    </row>
    <row r="168" spans="1:106" x14ac:dyDescent="0.2">
      <c r="A168">
        <f>ROW(Source!A65)</f>
        <v>65</v>
      </c>
      <c r="B168">
        <v>27721504</v>
      </c>
      <c r="C168">
        <v>27722142</v>
      </c>
      <c r="D168">
        <v>25231607</v>
      </c>
      <c r="E168">
        <v>1</v>
      </c>
      <c r="F168">
        <v>1</v>
      </c>
      <c r="G168">
        <v>1</v>
      </c>
      <c r="H168">
        <v>2</v>
      </c>
      <c r="I168" t="s">
        <v>997</v>
      </c>
      <c r="J168" t="s">
        <v>998</v>
      </c>
      <c r="K168" t="s">
        <v>999</v>
      </c>
      <c r="L168">
        <v>1368</v>
      </c>
      <c r="N168">
        <v>1011</v>
      </c>
      <c r="O168" t="s">
        <v>959</v>
      </c>
      <c r="P168" t="s">
        <v>959</v>
      </c>
      <c r="Q168">
        <v>1</v>
      </c>
      <c r="W168">
        <v>0</v>
      </c>
      <c r="X168">
        <v>1372534845</v>
      </c>
      <c r="Y168">
        <v>0.27500000000000002</v>
      </c>
      <c r="AA168">
        <v>0</v>
      </c>
      <c r="AB168">
        <v>65.709999999999994</v>
      </c>
      <c r="AC168">
        <v>11.6</v>
      </c>
      <c r="AD168">
        <v>0</v>
      </c>
      <c r="AE168">
        <v>0</v>
      </c>
      <c r="AF168">
        <v>65.709999999999994</v>
      </c>
      <c r="AG168">
        <v>11.6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0.22</v>
      </c>
      <c r="AU168" t="s">
        <v>102</v>
      </c>
      <c r="AV168">
        <v>0</v>
      </c>
      <c r="AW168">
        <v>2</v>
      </c>
      <c r="AX168">
        <v>27722152</v>
      </c>
      <c r="AY168">
        <v>1</v>
      </c>
      <c r="AZ168">
        <v>0</v>
      </c>
      <c r="BA168">
        <v>184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Y168*Source!I65</f>
        <v>2.7500000000000004E-2</v>
      </c>
      <c r="CY168">
        <f>AB168</f>
        <v>65.709999999999994</v>
      </c>
      <c r="CZ168">
        <f>AF168</f>
        <v>65.709999999999994</v>
      </c>
      <c r="DA168">
        <f>AJ168</f>
        <v>1</v>
      </c>
      <c r="DB168">
        <v>0</v>
      </c>
    </row>
    <row r="169" spans="1:106" x14ac:dyDescent="0.2">
      <c r="A169">
        <f>ROW(Source!A65)</f>
        <v>65</v>
      </c>
      <c r="B169">
        <v>27721504</v>
      </c>
      <c r="C169">
        <v>27722142</v>
      </c>
      <c r="D169">
        <v>25172534</v>
      </c>
      <c r="E169">
        <v>1</v>
      </c>
      <c r="F169">
        <v>1</v>
      </c>
      <c r="G169">
        <v>1</v>
      </c>
      <c r="H169">
        <v>3</v>
      </c>
      <c r="I169" t="s">
        <v>126</v>
      </c>
      <c r="J169" t="s">
        <v>128</v>
      </c>
      <c r="K169" t="s">
        <v>127</v>
      </c>
      <c r="L169">
        <v>1327</v>
      </c>
      <c r="N169">
        <v>1005</v>
      </c>
      <c r="O169" t="s">
        <v>96</v>
      </c>
      <c r="P169" t="s">
        <v>96</v>
      </c>
      <c r="Q169">
        <v>1</v>
      </c>
      <c r="W169">
        <v>0</v>
      </c>
      <c r="X169">
        <v>-551475679</v>
      </c>
      <c r="Y169">
        <v>400</v>
      </c>
      <c r="AA169">
        <v>20.29</v>
      </c>
      <c r="AB169">
        <v>0</v>
      </c>
      <c r="AC169">
        <v>0</v>
      </c>
      <c r="AD169">
        <v>0</v>
      </c>
      <c r="AE169">
        <v>20.29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6</v>
      </c>
      <c r="AT169">
        <v>400</v>
      </c>
      <c r="AU169" t="s">
        <v>6</v>
      </c>
      <c r="AV169">
        <v>0</v>
      </c>
      <c r="AW169">
        <v>1</v>
      </c>
      <c r="AX169">
        <v>-1</v>
      </c>
      <c r="AY169">
        <v>0</v>
      </c>
      <c r="AZ169">
        <v>0</v>
      </c>
      <c r="BA169" t="s">
        <v>6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Y169*Source!I65</f>
        <v>40</v>
      </c>
      <c r="CY169">
        <f>AA169</f>
        <v>20.29</v>
      </c>
      <c r="CZ169">
        <f>AE169</f>
        <v>20.29</v>
      </c>
      <c r="DA169">
        <f>AI169</f>
        <v>1</v>
      </c>
      <c r="DB169">
        <v>0</v>
      </c>
    </row>
    <row r="170" spans="1:106" x14ac:dyDescent="0.2">
      <c r="A170">
        <f>ROW(Source!A65)</f>
        <v>65</v>
      </c>
      <c r="B170">
        <v>27721504</v>
      </c>
      <c r="C170">
        <v>27722142</v>
      </c>
      <c r="D170">
        <v>25173764</v>
      </c>
      <c r="E170">
        <v>1</v>
      </c>
      <c r="F170">
        <v>1</v>
      </c>
      <c r="G170">
        <v>1</v>
      </c>
      <c r="H170">
        <v>3</v>
      </c>
      <c r="I170" t="s">
        <v>1092</v>
      </c>
      <c r="J170" t="s">
        <v>1093</v>
      </c>
      <c r="K170" t="s">
        <v>1094</v>
      </c>
      <c r="L170">
        <v>1348</v>
      </c>
      <c r="N170">
        <v>1009</v>
      </c>
      <c r="O170" t="s">
        <v>46</v>
      </c>
      <c r="P170" t="s">
        <v>46</v>
      </c>
      <c r="Q170">
        <v>1000</v>
      </c>
      <c r="W170">
        <v>0</v>
      </c>
      <c r="X170">
        <v>-480376383</v>
      </c>
      <c r="Y170">
        <v>2.8000000000000001E-2</v>
      </c>
      <c r="AA170">
        <v>10200</v>
      </c>
      <c r="AB170">
        <v>0</v>
      </c>
      <c r="AC170">
        <v>0</v>
      </c>
      <c r="AD170">
        <v>0</v>
      </c>
      <c r="AE170">
        <v>10200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2.8000000000000001E-2</v>
      </c>
      <c r="AU170" t="s">
        <v>6</v>
      </c>
      <c r="AV170">
        <v>0</v>
      </c>
      <c r="AW170">
        <v>2</v>
      </c>
      <c r="AX170">
        <v>27722153</v>
      </c>
      <c r="AY170">
        <v>1</v>
      </c>
      <c r="AZ170">
        <v>0</v>
      </c>
      <c r="BA170">
        <v>185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Y170*Source!I65</f>
        <v>2.8000000000000004E-3</v>
      </c>
      <c r="CY170">
        <f>AA170</f>
        <v>10200</v>
      </c>
      <c r="CZ170">
        <f>AE170</f>
        <v>10200</v>
      </c>
      <c r="DA170">
        <f>AI170</f>
        <v>1</v>
      </c>
      <c r="DB170">
        <v>0</v>
      </c>
    </row>
    <row r="171" spans="1:106" x14ac:dyDescent="0.2">
      <c r="A171">
        <f>ROW(Source!A68)</f>
        <v>68</v>
      </c>
      <c r="B171">
        <v>27721505</v>
      </c>
      <c r="C171">
        <v>27722156</v>
      </c>
      <c r="D171">
        <v>25417632</v>
      </c>
      <c r="E171">
        <v>1</v>
      </c>
      <c r="F171">
        <v>1</v>
      </c>
      <c r="G171">
        <v>1</v>
      </c>
      <c r="H171">
        <v>1</v>
      </c>
      <c r="I171" t="s">
        <v>1048</v>
      </c>
      <c r="J171" t="s">
        <v>6</v>
      </c>
      <c r="K171" t="s">
        <v>1049</v>
      </c>
      <c r="L171">
        <v>1191</v>
      </c>
      <c r="N171">
        <v>1013</v>
      </c>
      <c r="O171" t="s">
        <v>953</v>
      </c>
      <c r="P171" t="s">
        <v>953</v>
      </c>
      <c r="Q171">
        <v>1</v>
      </c>
      <c r="W171">
        <v>0</v>
      </c>
      <c r="X171">
        <v>1010519658</v>
      </c>
      <c r="Y171">
        <v>31.302999999999997</v>
      </c>
      <c r="AA171">
        <v>0</v>
      </c>
      <c r="AB171">
        <v>0</v>
      </c>
      <c r="AC171">
        <v>0</v>
      </c>
      <c r="AD171">
        <v>8.64</v>
      </c>
      <c r="AE171">
        <v>0</v>
      </c>
      <c r="AF171">
        <v>0</v>
      </c>
      <c r="AG171">
        <v>0</v>
      </c>
      <c r="AH171">
        <v>8.64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27.22</v>
      </c>
      <c r="AU171" t="s">
        <v>103</v>
      </c>
      <c r="AV171">
        <v>1</v>
      </c>
      <c r="AW171">
        <v>2</v>
      </c>
      <c r="AX171">
        <v>27722165</v>
      </c>
      <c r="AY171">
        <v>1</v>
      </c>
      <c r="AZ171">
        <v>0</v>
      </c>
      <c r="BA171">
        <v>187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Y171*Source!I68</f>
        <v>12.5212</v>
      </c>
      <c r="CY171">
        <f>AD171</f>
        <v>8.64</v>
      </c>
      <c r="CZ171">
        <f>AH171</f>
        <v>8.64</v>
      </c>
      <c r="DA171">
        <f>AL171</f>
        <v>1</v>
      </c>
      <c r="DB171">
        <v>0</v>
      </c>
    </row>
    <row r="172" spans="1:106" x14ac:dyDescent="0.2">
      <c r="A172">
        <f>ROW(Source!A68)</f>
        <v>68</v>
      </c>
      <c r="B172">
        <v>27721505</v>
      </c>
      <c r="C172">
        <v>27722156</v>
      </c>
      <c r="D172">
        <v>25412928</v>
      </c>
      <c r="E172">
        <v>1</v>
      </c>
      <c r="F172">
        <v>1</v>
      </c>
      <c r="G172">
        <v>1</v>
      </c>
      <c r="H172">
        <v>1</v>
      </c>
      <c r="I172" t="s">
        <v>954</v>
      </c>
      <c r="J172" t="s">
        <v>6</v>
      </c>
      <c r="K172" t="s">
        <v>955</v>
      </c>
      <c r="L172">
        <v>1191</v>
      </c>
      <c r="N172">
        <v>1013</v>
      </c>
      <c r="O172" t="s">
        <v>953</v>
      </c>
      <c r="P172" t="s">
        <v>953</v>
      </c>
      <c r="Q172">
        <v>1</v>
      </c>
      <c r="W172">
        <v>0</v>
      </c>
      <c r="X172">
        <v>-1417349443</v>
      </c>
      <c r="Y172">
        <v>1.94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1.94</v>
      </c>
      <c r="AU172" t="s">
        <v>6</v>
      </c>
      <c r="AV172">
        <v>2</v>
      </c>
      <c r="AW172">
        <v>2</v>
      </c>
      <c r="AX172">
        <v>27722166</v>
      </c>
      <c r="AY172">
        <v>1</v>
      </c>
      <c r="AZ172">
        <v>2048</v>
      </c>
      <c r="BA172">
        <v>188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Y172*Source!I68</f>
        <v>0.77600000000000002</v>
      </c>
      <c r="CY172">
        <f>AD172</f>
        <v>0</v>
      </c>
      <c r="CZ172">
        <f>AH172</f>
        <v>0</v>
      </c>
      <c r="DA172">
        <f>AL172</f>
        <v>1</v>
      </c>
      <c r="DB172">
        <v>0</v>
      </c>
    </row>
    <row r="173" spans="1:106" x14ac:dyDescent="0.2">
      <c r="A173">
        <f>ROW(Source!A68)</f>
        <v>68</v>
      </c>
      <c r="B173">
        <v>27721505</v>
      </c>
      <c r="C173">
        <v>27722156</v>
      </c>
      <c r="D173">
        <v>25230118</v>
      </c>
      <c r="E173">
        <v>1</v>
      </c>
      <c r="F173">
        <v>1</v>
      </c>
      <c r="G173">
        <v>1</v>
      </c>
      <c r="H173">
        <v>2</v>
      </c>
      <c r="I173" t="s">
        <v>1050</v>
      </c>
      <c r="J173" t="s">
        <v>1051</v>
      </c>
      <c r="K173" t="s">
        <v>1052</v>
      </c>
      <c r="L173">
        <v>1368</v>
      </c>
      <c r="N173">
        <v>1011</v>
      </c>
      <c r="O173" t="s">
        <v>959</v>
      </c>
      <c r="P173" t="s">
        <v>959</v>
      </c>
      <c r="Q173">
        <v>1</v>
      </c>
      <c r="W173">
        <v>0</v>
      </c>
      <c r="X173">
        <v>-1460065968</v>
      </c>
      <c r="Y173">
        <v>0.85000000000000009</v>
      </c>
      <c r="AA173">
        <v>0</v>
      </c>
      <c r="AB173">
        <v>86.4</v>
      </c>
      <c r="AC173">
        <v>13.5</v>
      </c>
      <c r="AD173">
        <v>0</v>
      </c>
      <c r="AE173">
        <v>0</v>
      </c>
      <c r="AF173">
        <v>86.4</v>
      </c>
      <c r="AG173">
        <v>13.5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0.68</v>
      </c>
      <c r="AU173" t="s">
        <v>102</v>
      </c>
      <c r="AV173">
        <v>0</v>
      </c>
      <c r="AW173">
        <v>2</v>
      </c>
      <c r="AX173">
        <v>27722167</v>
      </c>
      <c r="AY173">
        <v>1</v>
      </c>
      <c r="AZ173">
        <v>0</v>
      </c>
      <c r="BA173">
        <v>189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Y173*Source!I68</f>
        <v>0.34000000000000008</v>
      </c>
      <c r="CY173">
        <f>AB173</f>
        <v>86.4</v>
      </c>
      <c r="CZ173">
        <f>AF173</f>
        <v>86.4</v>
      </c>
      <c r="DA173">
        <f>AJ173</f>
        <v>1</v>
      </c>
      <c r="DB173">
        <v>0</v>
      </c>
    </row>
    <row r="174" spans="1:106" x14ac:dyDescent="0.2">
      <c r="A174">
        <f>ROW(Source!A68)</f>
        <v>68</v>
      </c>
      <c r="B174">
        <v>27721505</v>
      </c>
      <c r="C174">
        <v>27722156</v>
      </c>
      <c r="D174">
        <v>25230445</v>
      </c>
      <c r="E174">
        <v>1</v>
      </c>
      <c r="F174">
        <v>1</v>
      </c>
      <c r="G174">
        <v>1</v>
      </c>
      <c r="H174">
        <v>2</v>
      </c>
      <c r="I174" t="s">
        <v>956</v>
      </c>
      <c r="J174" t="s">
        <v>957</v>
      </c>
      <c r="K174" t="s">
        <v>958</v>
      </c>
      <c r="L174">
        <v>1368</v>
      </c>
      <c r="N174">
        <v>1011</v>
      </c>
      <c r="O174" t="s">
        <v>959</v>
      </c>
      <c r="P174" t="s">
        <v>959</v>
      </c>
      <c r="Q174">
        <v>1</v>
      </c>
      <c r="W174">
        <v>0</v>
      </c>
      <c r="X174">
        <v>1225731627</v>
      </c>
      <c r="Y174">
        <v>1.575</v>
      </c>
      <c r="AA174">
        <v>0</v>
      </c>
      <c r="AB174">
        <v>89.99</v>
      </c>
      <c r="AC174">
        <v>10.06</v>
      </c>
      <c r="AD174">
        <v>0</v>
      </c>
      <c r="AE174">
        <v>0</v>
      </c>
      <c r="AF174">
        <v>89.99</v>
      </c>
      <c r="AG174">
        <v>10.06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6</v>
      </c>
      <c r="AT174">
        <v>1.26</v>
      </c>
      <c r="AU174" t="s">
        <v>102</v>
      </c>
      <c r="AV174">
        <v>0</v>
      </c>
      <c r="AW174">
        <v>2</v>
      </c>
      <c r="AX174">
        <v>27722168</v>
      </c>
      <c r="AY174">
        <v>1</v>
      </c>
      <c r="AZ174">
        <v>0</v>
      </c>
      <c r="BA174">
        <v>190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Y174*Source!I68</f>
        <v>0.63</v>
      </c>
      <c r="CY174">
        <f>AB174</f>
        <v>89.99</v>
      </c>
      <c r="CZ174">
        <f>AF174</f>
        <v>89.99</v>
      </c>
      <c r="DA174">
        <f>AJ174</f>
        <v>1</v>
      </c>
      <c r="DB174">
        <v>0</v>
      </c>
    </row>
    <row r="175" spans="1:106" x14ac:dyDescent="0.2">
      <c r="A175">
        <f>ROW(Source!A68)</f>
        <v>68</v>
      </c>
      <c r="B175">
        <v>27721505</v>
      </c>
      <c r="C175">
        <v>27722156</v>
      </c>
      <c r="D175">
        <v>25230656</v>
      </c>
      <c r="E175">
        <v>1</v>
      </c>
      <c r="F175">
        <v>1</v>
      </c>
      <c r="G175">
        <v>1</v>
      </c>
      <c r="H175">
        <v>2</v>
      </c>
      <c r="I175" t="s">
        <v>1053</v>
      </c>
      <c r="J175" t="s">
        <v>1054</v>
      </c>
      <c r="K175" t="s">
        <v>1055</v>
      </c>
      <c r="L175">
        <v>1368</v>
      </c>
      <c r="N175">
        <v>1011</v>
      </c>
      <c r="O175" t="s">
        <v>959</v>
      </c>
      <c r="P175" t="s">
        <v>959</v>
      </c>
      <c r="Q175">
        <v>1</v>
      </c>
      <c r="W175">
        <v>0</v>
      </c>
      <c r="X175">
        <v>972469976</v>
      </c>
      <c r="Y175">
        <v>2.9499999999999997</v>
      </c>
      <c r="AA175">
        <v>0</v>
      </c>
      <c r="AB175">
        <v>7.77</v>
      </c>
      <c r="AC175">
        <v>0</v>
      </c>
      <c r="AD175">
        <v>0</v>
      </c>
      <c r="AE175">
        <v>0</v>
      </c>
      <c r="AF175">
        <v>7.77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2.36</v>
      </c>
      <c r="AU175" t="s">
        <v>102</v>
      </c>
      <c r="AV175">
        <v>0</v>
      </c>
      <c r="AW175">
        <v>2</v>
      </c>
      <c r="AX175">
        <v>27722169</v>
      </c>
      <c r="AY175">
        <v>1</v>
      </c>
      <c r="AZ175">
        <v>0</v>
      </c>
      <c r="BA175">
        <v>191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Y175*Source!I68</f>
        <v>1.18</v>
      </c>
      <c r="CY175">
        <f>AB175</f>
        <v>7.77</v>
      </c>
      <c r="CZ175">
        <f>AF175</f>
        <v>7.77</v>
      </c>
      <c r="DA175">
        <f>AJ175</f>
        <v>1</v>
      </c>
      <c r="DB175">
        <v>0</v>
      </c>
    </row>
    <row r="176" spans="1:106" x14ac:dyDescent="0.2">
      <c r="A176">
        <f>ROW(Source!A68)</f>
        <v>68</v>
      </c>
      <c r="B176">
        <v>27721505</v>
      </c>
      <c r="C176">
        <v>27722156</v>
      </c>
      <c r="D176">
        <v>25149961</v>
      </c>
      <c r="E176">
        <v>1</v>
      </c>
      <c r="F176">
        <v>1</v>
      </c>
      <c r="G176">
        <v>1</v>
      </c>
      <c r="H176">
        <v>3</v>
      </c>
      <c r="I176" t="s">
        <v>963</v>
      </c>
      <c r="J176" t="s">
        <v>964</v>
      </c>
      <c r="K176" t="s">
        <v>965</v>
      </c>
      <c r="L176">
        <v>1339</v>
      </c>
      <c r="N176">
        <v>1007</v>
      </c>
      <c r="O176" t="s">
        <v>64</v>
      </c>
      <c r="P176" t="s">
        <v>64</v>
      </c>
      <c r="Q176">
        <v>1</v>
      </c>
      <c r="W176">
        <v>0</v>
      </c>
      <c r="X176">
        <v>-1660354250</v>
      </c>
      <c r="Y176">
        <v>3.85</v>
      </c>
      <c r="AA176">
        <v>2.44</v>
      </c>
      <c r="AB176">
        <v>0</v>
      </c>
      <c r="AC176">
        <v>0</v>
      </c>
      <c r="AD176">
        <v>0</v>
      </c>
      <c r="AE176">
        <v>2.44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3.85</v>
      </c>
      <c r="AU176" t="s">
        <v>6</v>
      </c>
      <c r="AV176">
        <v>0</v>
      </c>
      <c r="AW176">
        <v>2</v>
      </c>
      <c r="AX176">
        <v>27722170</v>
      </c>
      <c r="AY176">
        <v>1</v>
      </c>
      <c r="AZ176">
        <v>0</v>
      </c>
      <c r="BA176">
        <v>192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Y176*Source!I68</f>
        <v>1.54</v>
      </c>
      <c r="CY176">
        <f>AA176</f>
        <v>2.44</v>
      </c>
      <c r="CZ176">
        <f>AE176</f>
        <v>2.44</v>
      </c>
      <c r="DA176">
        <f>AI176</f>
        <v>1</v>
      </c>
      <c r="DB176">
        <v>0</v>
      </c>
    </row>
    <row r="177" spans="1:106" x14ac:dyDescent="0.2">
      <c r="A177">
        <f>ROW(Source!A68)</f>
        <v>68</v>
      </c>
      <c r="B177">
        <v>27721505</v>
      </c>
      <c r="C177">
        <v>27722156</v>
      </c>
      <c r="D177">
        <v>25155505</v>
      </c>
      <c r="E177">
        <v>1</v>
      </c>
      <c r="F177">
        <v>1</v>
      </c>
      <c r="G177">
        <v>1</v>
      </c>
      <c r="H177">
        <v>3</v>
      </c>
      <c r="I177" t="s">
        <v>132</v>
      </c>
      <c r="J177" t="s">
        <v>134</v>
      </c>
      <c r="K177" t="s">
        <v>133</v>
      </c>
      <c r="L177">
        <v>1339</v>
      </c>
      <c r="N177">
        <v>1007</v>
      </c>
      <c r="O177" t="s">
        <v>64</v>
      </c>
      <c r="P177" t="s">
        <v>64</v>
      </c>
      <c r="Q177">
        <v>1</v>
      </c>
      <c r="W177">
        <v>0</v>
      </c>
      <c r="X177">
        <v>519185539</v>
      </c>
      <c r="Y177">
        <v>1.53</v>
      </c>
      <c r="AA177">
        <v>519.79999999999995</v>
      </c>
      <c r="AB177">
        <v>0</v>
      </c>
      <c r="AC177">
        <v>0</v>
      </c>
      <c r="AD177">
        <v>0</v>
      </c>
      <c r="AE177">
        <v>519.79999999999995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1.53</v>
      </c>
      <c r="AU177" t="s">
        <v>6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Y177*Source!I68</f>
        <v>0.6120000000000001</v>
      </c>
      <c r="CY177">
        <f>AA177</f>
        <v>519.79999999999995</v>
      </c>
      <c r="CZ177">
        <f>AE177</f>
        <v>519.79999999999995</v>
      </c>
      <c r="DA177">
        <f>AI177</f>
        <v>1</v>
      </c>
      <c r="DB177">
        <v>0</v>
      </c>
    </row>
    <row r="178" spans="1:106" x14ac:dyDescent="0.2">
      <c r="A178">
        <f>ROW(Source!A68)</f>
        <v>68</v>
      </c>
      <c r="B178">
        <v>27721505</v>
      </c>
      <c r="C178">
        <v>27722156</v>
      </c>
      <c r="D178">
        <v>25180862</v>
      </c>
      <c r="E178">
        <v>1</v>
      </c>
      <c r="F178">
        <v>1</v>
      </c>
      <c r="G178">
        <v>1</v>
      </c>
      <c r="H178">
        <v>3</v>
      </c>
      <c r="I178" t="s">
        <v>1056</v>
      </c>
      <c r="J178" t="s">
        <v>1057</v>
      </c>
      <c r="K178" t="s">
        <v>1058</v>
      </c>
      <c r="L178">
        <v>1327</v>
      </c>
      <c r="N178">
        <v>1005</v>
      </c>
      <c r="O178" t="s">
        <v>96</v>
      </c>
      <c r="P178" t="s">
        <v>96</v>
      </c>
      <c r="Q178">
        <v>1</v>
      </c>
      <c r="W178">
        <v>0</v>
      </c>
      <c r="X178">
        <v>1865700532</v>
      </c>
      <c r="Y178">
        <v>4.4000000000000004</v>
      </c>
      <c r="AA178">
        <v>6.2</v>
      </c>
      <c r="AB178">
        <v>0</v>
      </c>
      <c r="AC178">
        <v>0</v>
      </c>
      <c r="AD178">
        <v>0</v>
      </c>
      <c r="AE178">
        <v>6.2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4.4000000000000004</v>
      </c>
      <c r="AU178" t="s">
        <v>6</v>
      </c>
      <c r="AV178">
        <v>0</v>
      </c>
      <c r="AW178">
        <v>2</v>
      </c>
      <c r="AX178">
        <v>27722172</v>
      </c>
      <c r="AY178">
        <v>1</v>
      </c>
      <c r="AZ178">
        <v>0</v>
      </c>
      <c r="BA178">
        <v>194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Y178*Source!I68</f>
        <v>1.7600000000000002</v>
      </c>
      <c r="CY178">
        <f>AA178</f>
        <v>6.2</v>
      </c>
      <c r="CZ178">
        <f>AE178</f>
        <v>6.2</v>
      </c>
      <c r="DA178">
        <f>AI178</f>
        <v>1</v>
      </c>
      <c r="DB178">
        <v>0</v>
      </c>
    </row>
    <row r="179" spans="1:106" x14ac:dyDescent="0.2">
      <c r="A179">
        <f>ROW(Source!A69)</f>
        <v>69</v>
      </c>
      <c r="B179">
        <v>27721504</v>
      </c>
      <c r="C179">
        <v>27722156</v>
      </c>
      <c r="D179">
        <v>25417632</v>
      </c>
      <c r="E179">
        <v>1</v>
      </c>
      <c r="F179">
        <v>1</v>
      </c>
      <c r="G179">
        <v>1</v>
      </c>
      <c r="H179">
        <v>1</v>
      </c>
      <c r="I179" t="s">
        <v>1048</v>
      </c>
      <c r="J179" t="s">
        <v>6</v>
      </c>
      <c r="K179" t="s">
        <v>1049</v>
      </c>
      <c r="L179">
        <v>1191</v>
      </c>
      <c r="N179">
        <v>1013</v>
      </c>
      <c r="O179" t="s">
        <v>953</v>
      </c>
      <c r="P179" t="s">
        <v>953</v>
      </c>
      <c r="Q179">
        <v>1</v>
      </c>
      <c r="W179">
        <v>0</v>
      </c>
      <c r="X179">
        <v>1010519658</v>
      </c>
      <c r="Y179">
        <v>31.302999999999997</v>
      </c>
      <c r="AA179">
        <v>0</v>
      </c>
      <c r="AB179">
        <v>0</v>
      </c>
      <c r="AC179">
        <v>0</v>
      </c>
      <c r="AD179">
        <v>8.64</v>
      </c>
      <c r="AE179">
        <v>0</v>
      </c>
      <c r="AF179">
        <v>0</v>
      </c>
      <c r="AG179">
        <v>0</v>
      </c>
      <c r="AH179">
        <v>8.64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27.22</v>
      </c>
      <c r="AU179" t="s">
        <v>103</v>
      </c>
      <c r="AV179">
        <v>1</v>
      </c>
      <c r="AW179">
        <v>2</v>
      </c>
      <c r="AX179">
        <v>27722165</v>
      </c>
      <c r="AY179">
        <v>1</v>
      </c>
      <c r="AZ179">
        <v>0</v>
      </c>
      <c r="BA179">
        <v>195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Y179*Source!I69</f>
        <v>12.5212</v>
      </c>
      <c r="CY179">
        <f>AD179</f>
        <v>8.64</v>
      </c>
      <c r="CZ179">
        <f>AH179</f>
        <v>8.64</v>
      </c>
      <c r="DA179">
        <f>AL179</f>
        <v>1</v>
      </c>
      <c r="DB179">
        <v>0</v>
      </c>
    </row>
    <row r="180" spans="1:106" x14ac:dyDescent="0.2">
      <c r="A180">
        <f>ROW(Source!A69)</f>
        <v>69</v>
      </c>
      <c r="B180">
        <v>27721504</v>
      </c>
      <c r="C180">
        <v>27722156</v>
      </c>
      <c r="D180">
        <v>25412928</v>
      </c>
      <c r="E180">
        <v>1</v>
      </c>
      <c r="F180">
        <v>1</v>
      </c>
      <c r="G180">
        <v>1</v>
      </c>
      <c r="H180">
        <v>1</v>
      </c>
      <c r="I180" t="s">
        <v>954</v>
      </c>
      <c r="J180" t="s">
        <v>6</v>
      </c>
      <c r="K180" t="s">
        <v>955</v>
      </c>
      <c r="L180">
        <v>1191</v>
      </c>
      <c r="N180">
        <v>1013</v>
      </c>
      <c r="O180" t="s">
        <v>953</v>
      </c>
      <c r="P180" t="s">
        <v>953</v>
      </c>
      <c r="Q180">
        <v>1</v>
      </c>
      <c r="W180">
        <v>0</v>
      </c>
      <c r="X180">
        <v>-1417349443</v>
      </c>
      <c r="Y180">
        <v>1.94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1.94</v>
      </c>
      <c r="AU180" t="s">
        <v>6</v>
      </c>
      <c r="AV180">
        <v>2</v>
      </c>
      <c r="AW180">
        <v>2</v>
      </c>
      <c r="AX180">
        <v>27722166</v>
      </c>
      <c r="AY180">
        <v>1</v>
      </c>
      <c r="AZ180">
        <v>2048</v>
      </c>
      <c r="BA180">
        <v>196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Y180*Source!I69</f>
        <v>0.77600000000000002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ROW(Source!A69)</f>
        <v>69</v>
      </c>
      <c r="B181">
        <v>27721504</v>
      </c>
      <c r="C181">
        <v>27722156</v>
      </c>
      <c r="D181">
        <v>25230118</v>
      </c>
      <c r="E181">
        <v>1</v>
      </c>
      <c r="F181">
        <v>1</v>
      </c>
      <c r="G181">
        <v>1</v>
      </c>
      <c r="H181">
        <v>2</v>
      </c>
      <c r="I181" t="s">
        <v>1050</v>
      </c>
      <c r="J181" t="s">
        <v>1051</v>
      </c>
      <c r="K181" t="s">
        <v>1052</v>
      </c>
      <c r="L181">
        <v>1368</v>
      </c>
      <c r="N181">
        <v>1011</v>
      </c>
      <c r="O181" t="s">
        <v>959</v>
      </c>
      <c r="P181" t="s">
        <v>959</v>
      </c>
      <c r="Q181">
        <v>1</v>
      </c>
      <c r="W181">
        <v>0</v>
      </c>
      <c r="X181">
        <v>-1460065968</v>
      </c>
      <c r="Y181">
        <v>0.85000000000000009</v>
      </c>
      <c r="AA181">
        <v>0</v>
      </c>
      <c r="AB181">
        <v>86.4</v>
      </c>
      <c r="AC181">
        <v>13.5</v>
      </c>
      <c r="AD181">
        <v>0</v>
      </c>
      <c r="AE181">
        <v>0</v>
      </c>
      <c r="AF181">
        <v>86.4</v>
      </c>
      <c r="AG181">
        <v>13.5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0.68</v>
      </c>
      <c r="AU181" t="s">
        <v>102</v>
      </c>
      <c r="AV181">
        <v>0</v>
      </c>
      <c r="AW181">
        <v>2</v>
      </c>
      <c r="AX181">
        <v>27722167</v>
      </c>
      <c r="AY181">
        <v>1</v>
      </c>
      <c r="AZ181">
        <v>0</v>
      </c>
      <c r="BA181">
        <v>197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Y181*Source!I69</f>
        <v>0.34000000000000008</v>
      </c>
      <c r="CY181">
        <f>AB181</f>
        <v>86.4</v>
      </c>
      <c r="CZ181">
        <f>AF181</f>
        <v>86.4</v>
      </c>
      <c r="DA181">
        <f>AJ181</f>
        <v>1</v>
      </c>
      <c r="DB181">
        <v>0</v>
      </c>
    </row>
    <row r="182" spans="1:106" x14ac:dyDescent="0.2">
      <c r="A182">
        <f>ROW(Source!A69)</f>
        <v>69</v>
      </c>
      <c r="B182">
        <v>27721504</v>
      </c>
      <c r="C182">
        <v>27722156</v>
      </c>
      <c r="D182">
        <v>25230445</v>
      </c>
      <c r="E182">
        <v>1</v>
      </c>
      <c r="F182">
        <v>1</v>
      </c>
      <c r="G182">
        <v>1</v>
      </c>
      <c r="H182">
        <v>2</v>
      </c>
      <c r="I182" t="s">
        <v>956</v>
      </c>
      <c r="J182" t="s">
        <v>957</v>
      </c>
      <c r="K182" t="s">
        <v>958</v>
      </c>
      <c r="L182">
        <v>1368</v>
      </c>
      <c r="N182">
        <v>1011</v>
      </c>
      <c r="O182" t="s">
        <v>959</v>
      </c>
      <c r="P182" t="s">
        <v>959</v>
      </c>
      <c r="Q182">
        <v>1</v>
      </c>
      <c r="W182">
        <v>0</v>
      </c>
      <c r="X182">
        <v>1225731627</v>
      </c>
      <c r="Y182">
        <v>1.575</v>
      </c>
      <c r="AA182">
        <v>0</v>
      </c>
      <c r="AB182">
        <v>89.99</v>
      </c>
      <c r="AC182">
        <v>10.06</v>
      </c>
      <c r="AD182">
        <v>0</v>
      </c>
      <c r="AE182">
        <v>0</v>
      </c>
      <c r="AF182">
        <v>89.99</v>
      </c>
      <c r="AG182">
        <v>10.06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1.26</v>
      </c>
      <c r="AU182" t="s">
        <v>102</v>
      </c>
      <c r="AV182">
        <v>0</v>
      </c>
      <c r="AW182">
        <v>2</v>
      </c>
      <c r="AX182">
        <v>27722168</v>
      </c>
      <c r="AY182">
        <v>1</v>
      </c>
      <c r="AZ182">
        <v>0</v>
      </c>
      <c r="BA182">
        <v>198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Y182*Source!I69</f>
        <v>0.63</v>
      </c>
      <c r="CY182">
        <f>AB182</f>
        <v>89.99</v>
      </c>
      <c r="CZ182">
        <f>AF182</f>
        <v>89.99</v>
      </c>
      <c r="DA182">
        <f>AJ182</f>
        <v>1</v>
      </c>
      <c r="DB182">
        <v>0</v>
      </c>
    </row>
    <row r="183" spans="1:106" x14ac:dyDescent="0.2">
      <c r="A183">
        <f>ROW(Source!A69)</f>
        <v>69</v>
      </c>
      <c r="B183">
        <v>27721504</v>
      </c>
      <c r="C183">
        <v>27722156</v>
      </c>
      <c r="D183">
        <v>25230656</v>
      </c>
      <c r="E183">
        <v>1</v>
      </c>
      <c r="F183">
        <v>1</v>
      </c>
      <c r="G183">
        <v>1</v>
      </c>
      <c r="H183">
        <v>2</v>
      </c>
      <c r="I183" t="s">
        <v>1053</v>
      </c>
      <c r="J183" t="s">
        <v>1054</v>
      </c>
      <c r="K183" t="s">
        <v>1055</v>
      </c>
      <c r="L183">
        <v>1368</v>
      </c>
      <c r="N183">
        <v>1011</v>
      </c>
      <c r="O183" t="s">
        <v>959</v>
      </c>
      <c r="P183" t="s">
        <v>959</v>
      </c>
      <c r="Q183">
        <v>1</v>
      </c>
      <c r="W183">
        <v>0</v>
      </c>
      <c r="X183">
        <v>972469976</v>
      </c>
      <c r="Y183">
        <v>2.9499999999999997</v>
      </c>
      <c r="AA183">
        <v>0</v>
      </c>
      <c r="AB183">
        <v>7.77</v>
      </c>
      <c r="AC183">
        <v>0</v>
      </c>
      <c r="AD183">
        <v>0</v>
      </c>
      <c r="AE183">
        <v>0</v>
      </c>
      <c r="AF183">
        <v>7.77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2.36</v>
      </c>
      <c r="AU183" t="s">
        <v>102</v>
      </c>
      <c r="AV183">
        <v>0</v>
      </c>
      <c r="AW183">
        <v>2</v>
      </c>
      <c r="AX183">
        <v>27722169</v>
      </c>
      <c r="AY183">
        <v>1</v>
      </c>
      <c r="AZ183">
        <v>0</v>
      </c>
      <c r="BA183">
        <v>199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Y183*Source!I69</f>
        <v>1.18</v>
      </c>
      <c r="CY183">
        <f>AB183</f>
        <v>7.77</v>
      </c>
      <c r="CZ183">
        <f>AF183</f>
        <v>7.77</v>
      </c>
      <c r="DA183">
        <f>AJ183</f>
        <v>1</v>
      </c>
      <c r="DB183">
        <v>0</v>
      </c>
    </row>
    <row r="184" spans="1:106" x14ac:dyDescent="0.2">
      <c r="A184">
        <f>ROW(Source!A69)</f>
        <v>69</v>
      </c>
      <c r="B184">
        <v>27721504</v>
      </c>
      <c r="C184">
        <v>27722156</v>
      </c>
      <c r="D184">
        <v>25149961</v>
      </c>
      <c r="E184">
        <v>1</v>
      </c>
      <c r="F184">
        <v>1</v>
      </c>
      <c r="G184">
        <v>1</v>
      </c>
      <c r="H184">
        <v>3</v>
      </c>
      <c r="I184" t="s">
        <v>963</v>
      </c>
      <c r="J184" t="s">
        <v>964</v>
      </c>
      <c r="K184" t="s">
        <v>965</v>
      </c>
      <c r="L184">
        <v>1339</v>
      </c>
      <c r="N184">
        <v>1007</v>
      </c>
      <c r="O184" t="s">
        <v>64</v>
      </c>
      <c r="P184" t="s">
        <v>64</v>
      </c>
      <c r="Q184">
        <v>1</v>
      </c>
      <c r="W184">
        <v>0</v>
      </c>
      <c r="X184">
        <v>-1660354250</v>
      </c>
      <c r="Y184">
        <v>3.85</v>
      </c>
      <c r="AA184">
        <v>2.44</v>
      </c>
      <c r="AB184">
        <v>0</v>
      </c>
      <c r="AC184">
        <v>0</v>
      </c>
      <c r="AD184">
        <v>0</v>
      </c>
      <c r="AE184">
        <v>2.44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3.85</v>
      </c>
      <c r="AU184" t="s">
        <v>6</v>
      </c>
      <c r="AV184">
        <v>0</v>
      </c>
      <c r="AW184">
        <v>2</v>
      </c>
      <c r="AX184">
        <v>27722170</v>
      </c>
      <c r="AY184">
        <v>1</v>
      </c>
      <c r="AZ184">
        <v>0</v>
      </c>
      <c r="BA184">
        <v>200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Y184*Source!I69</f>
        <v>1.54</v>
      </c>
      <c r="CY184">
        <f>AA184</f>
        <v>2.44</v>
      </c>
      <c r="CZ184">
        <f>AE184</f>
        <v>2.44</v>
      </c>
      <c r="DA184">
        <f>AI184</f>
        <v>1</v>
      </c>
      <c r="DB184">
        <v>0</v>
      </c>
    </row>
    <row r="185" spans="1:106" x14ac:dyDescent="0.2">
      <c r="A185">
        <f>ROW(Source!A69)</f>
        <v>69</v>
      </c>
      <c r="B185">
        <v>27721504</v>
      </c>
      <c r="C185">
        <v>27722156</v>
      </c>
      <c r="D185">
        <v>25155505</v>
      </c>
      <c r="E185">
        <v>1</v>
      </c>
      <c r="F185">
        <v>1</v>
      </c>
      <c r="G185">
        <v>1</v>
      </c>
      <c r="H185">
        <v>3</v>
      </c>
      <c r="I185" t="s">
        <v>132</v>
      </c>
      <c r="J185" t="s">
        <v>134</v>
      </c>
      <c r="K185" t="s">
        <v>133</v>
      </c>
      <c r="L185">
        <v>1339</v>
      </c>
      <c r="N185">
        <v>1007</v>
      </c>
      <c r="O185" t="s">
        <v>64</v>
      </c>
      <c r="P185" t="s">
        <v>64</v>
      </c>
      <c r="Q185">
        <v>1</v>
      </c>
      <c r="W185">
        <v>0</v>
      </c>
      <c r="X185">
        <v>519185539</v>
      </c>
      <c r="Y185">
        <v>1.53</v>
      </c>
      <c r="AA185">
        <v>519.79999999999995</v>
      </c>
      <c r="AB185">
        <v>0</v>
      </c>
      <c r="AC185">
        <v>0</v>
      </c>
      <c r="AD185">
        <v>0</v>
      </c>
      <c r="AE185">
        <v>519.79999999999995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1.53</v>
      </c>
      <c r="AU185" t="s">
        <v>6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Y185*Source!I69</f>
        <v>0.6120000000000001</v>
      </c>
      <c r="CY185">
        <f>AA185</f>
        <v>519.79999999999995</v>
      </c>
      <c r="CZ185">
        <f>AE185</f>
        <v>519.79999999999995</v>
      </c>
      <c r="DA185">
        <f>AI185</f>
        <v>1</v>
      </c>
      <c r="DB185">
        <v>0</v>
      </c>
    </row>
    <row r="186" spans="1:106" x14ac:dyDescent="0.2">
      <c r="A186">
        <f>ROW(Source!A69)</f>
        <v>69</v>
      </c>
      <c r="B186">
        <v>27721504</v>
      </c>
      <c r="C186">
        <v>27722156</v>
      </c>
      <c r="D186">
        <v>25180862</v>
      </c>
      <c r="E186">
        <v>1</v>
      </c>
      <c r="F186">
        <v>1</v>
      </c>
      <c r="G186">
        <v>1</v>
      </c>
      <c r="H186">
        <v>3</v>
      </c>
      <c r="I186" t="s">
        <v>1056</v>
      </c>
      <c r="J186" t="s">
        <v>1057</v>
      </c>
      <c r="K186" t="s">
        <v>1058</v>
      </c>
      <c r="L186">
        <v>1327</v>
      </c>
      <c r="N186">
        <v>1005</v>
      </c>
      <c r="O186" t="s">
        <v>96</v>
      </c>
      <c r="P186" t="s">
        <v>96</v>
      </c>
      <c r="Q186">
        <v>1</v>
      </c>
      <c r="W186">
        <v>0</v>
      </c>
      <c r="X186">
        <v>1865700532</v>
      </c>
      <c r="Y186">
        <v>4.4000000000000004</v>
      </c>
      <c r="AA186">
        <v>6.2</v>
      </c>
      <c r="AB186">
        <v>0</v>
      </c>
      <c r="AC186">
        <v>0</v>
      </c>
      <c r="AD186">
        <v>0</v>
      </c>
      <c r="AE186">
        <v>6.2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4.4000000000000004</v>
      </c>
      <c r="AU186" t="s">
        <v>6</v>
      </c>
      <c r="AV186">
        <v>0</v>
      </c>
      <c r="AW186">
        <v>2</v>
      </c>
      <c r="AX186">
        <v>27722172</v>
      </c>
      <c r="AY186">
        <v>1</v>
      </c>
      <c r="AZ186">
        <v>0</v>
      </c>
      <c r="BA186">
        <v>202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Y186*Source!I69</f>
        <v>1.7600000000000002</v>
      </c>
      <c r="CY186">
        <f>AA186</f>
        <v>6.2</v>
      </c>
      <c r="CZ186">
        <f>AE186</f>
        <v>6.2</v>
      </c>
      <c r="DA186">
        <f>AI186</f>
        <v>1</v>
      </c>
      <c r="DB186">
        <v>0</v>
      </c>
    </row>
    <row r="187" spans="1:106" x14ac:dyDescent="0.2">
      <c r="A187">
        <f>ROW(Source!A72)</f>
        <v>72</v>
      </c>
      <c r="B187">
        <v>27721505</v>
      </c>
      <c r="C187">
        <v>27722174</v>
      </c>
      <c r="D187">
        <v>25417632</v>
      </c>
      <c r="E187">
        <v>1</v>
      </c>
      <c r="F187">
        <v>1</v>
      </c>
      <c r="G187">
        <v>1</v>
      </c>
      <c r="H187">
        <v>1</v>
      </c>
      <c r="I187" t="s">
        <v>1048</v>
      </c>
      <c r="J187" t="s">
        <v>6</v>
      </c>
      <c r="K187" t="s">
        <v>1049</v>
      </c>
      <c r="L187">
        <v>1191</v>
      </c>
      <c r="N187">
        <v>1013</v>
      </c>
      <c r="O187" t="s">
        <v>953</v>
      </c>
      <c r="P187" t="s">
        <v>953</v>
      </c>
      <c r="Q187">
        <v>1</v>
      </c>
      <c r="W187">
        <v>0</v>
      </c>
      <c r="X187">
        <v>1010519658</v>
      </c>
      <c r="Y187">
        <v>40.25</v>
      </c>
      <c r="AA187">
        <v>0</v>
      </c>
      <c r="AB187">
        <v>0</v>
      </c>
      <c r="AC187">
        <v>0</v>
      </c>
      <c r="AD187">
        <v>8.64</v>
      </c>
      <c r="AE187">
        <v>0</v>
      </c>
      <c r="AF187">
        <v>0</v>
      </c>
      <c r="AG187">
        <v>0</v>
      </c>
      <c r="AH187">
        <v>8.64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1</v>
      </c>
      <c r="AU187" t="s">
        <v>139</v>
      </c>
      <c r="AV187">
        <v>1</v>
      </c>
      <c r="AW187">
        <v>2</v>
      </c>
      <c r="AX187">
        <v>27722180</v>
      </c>
      <c r="AY187">
        <v>1</v>
      </c>
      <c r="AZ187">
        <v>0</v>
      </c>
      <c r="BA187">
        <v>203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Y187*Source!I72</f>
        <v>16.100000000000001</v>
      </c>
      <c r="CY187">
        <f>AD187</f>
        <v>8.64</v>
      </c>
      <c r="CZ187">
        <f>AH187</f>
        <v>8.64</v>
      </c>
      <c r="DA187">
        <f>AL187</f>
        <v>1</v>
      </c>
      <c r="DB187">
        <v>0</v>
      </c>
    </row>
    <row r="188" spans="1:106" x14ac:dyDescent="0.2">
      <c r="A188">
        <f>ROW(Source!A72)</f>
        <v>72</v>
      </c>
      <c r="B188">
        <v>27721505</v>
      </c>
      <c r="C188">
        <v>27722174</v>
      </c>
      <c r="D188">
        <v>25412928</v>
      </c>
      <c r="E188">
        <v>1</v>
      </c>
      <c r="F188">
        <v>1</v>
      </c>
      <c r="G188">
        <v>1</v>
      </c>
      <c r="H188">
        <v>1</v>
      </c>
      <c r="I188" t="s">
        <v>954</v>
      </c>
      <c r="J188" t="s">
        <v>6</v>
      </c>
      <c r="K188" t="s">
        <v>955</v>
      </c>
      <c r="L188">
        <v>1191</v>
      </c>
      <c r="N188">
        <v>1013</v>
      </c>
      <c r="O188" t="s">
        <v>953</v>
      </c>
      <c r="P188" t="s">
        <v>953</v>
      </c>
      <c r="Q188">
        <v>1</v>
      </c>
      <c r="W188">
        <v>0</v>
      </c>
      <c r="X188">
        <v>-1417349443</v>
      </c>
      <c r="Y188">
        <v>0.03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0.03</v>
      </c>
      <c r="AU188" t="s">
        <v>6</v>
      </c>
      <c r="AV188">
        <v>2</v>
      </c>
      <c r="AW188">
        <v>2</v>
      </c>
      <c r="AX188">
        <v>27722181</v>
      </c>
      <c r="AY188">
        <v>1</v>
      </c>
      <c r="AZ188">
        <v>2048</v>
      </c>
      <c r="BA188">
        <v>204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Y188*Source!I72</f>
        <v>1.2E-2</v>
      </c>
      <c r="CY188">
        <f>AD188</f>
        <v>0</v>
      </c>
      <c r="CZ188">
        <f>AH188</f>
        <v>0</v>
      </c>
      <c r="DA188">
        <f>AL188</f>
        <v>1</v>
      </c>
      <c r="DB188">
        <v>0</v>
      </c>
    </row>
    <row r="189" spans="1:106" x14ac:dyDescent="0.2">
      <c r="A189">
        <f>ROW(Source!A72)</f>
        <v>72</v>
      </c>
      <c r="B189">
        <v>27721505</v>
      </c>
      <c r="C189">
        <v>27722174</v>
      </c>
      <c r="D189">
        <v>25230118</v>
      </c>
      <c r="E189">
        <v>1</v>
      </c>
      <c r="F189">
        <v>1</v>
      </c>
      <c r="G189">
        <v>1</v>
      </c>
      <c r="H189">
        <v>2</v>
      </c>
      <c r="I189" t="s">
        <v>1050</v>
      </c>
      <c r="J189" t="s">
        <v>1051</v>
      </c>
      <c r="K189" t="s">
        <v>1052</v>
      </c>
      <c r="L189">
        <v>1368</v>
      </c>
      <c r="N189">
        <v>1011</v>
      </c>
      <c r="O189" t="s">
        <v>959</v>
      </c>
      <c r="P189" t="s">
        <v>959</v>
      </c>
      <c r="Q189">
        <v>1</v>
      </c>
      <c r="W189">
        <v>0</v>
      </c>
      <c r="X189">
        <v>-1460065968</v>
      </c>
      <c r="Y189">
        <v>0.4375</v>
      </c>
      <c r="AA189">
        <v>0</v>
      </c>
      <c r="AB189">
        <v>86.4</v>
      </c>
      <c r="AC189">
        <v>13.5</v>
      </c>
      <c r="AD189">
        <v>0</v>
      </c>
      <c r="AE189">
        <v>0</v>
      </c>
      <c r="AF189">
        <v>86.4</v>
      </c>
      <c r="AG189">
        <v>13.5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0.01</v>
      </c>
      <c r="AU189" t="s">
        <v>138</v>
      </c>
      <c r="AV189">
        <v>0</v>
      </c>
      <c r="AW189">
        <v>2</v>
      </c>
      <c r="AX189">
        <v>27722182</v>
      </c>
      <c r="AY189">
        <v>1</v>
      </c>
      <c r="AZ189">
        <v>0</v>
      </c>
      <c r="BA189">
        <v>205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Y189*Source!I72</f>
        <v>0.17500000000000002</v>
      </c>
      <c r="CY189">
        <f>AB189</f>
        <v>86.4</v>
      </c>
      <c r="CZ189">
        <f>AF189</f>
        <v>86.4</v>
      </c>
      <c r="DA189">
        <f>AJ189</f>
        <v>1</v>
      </c>
      <c r="DB189">
        <v>0</v>
      </c>
    </row>
    <row r="190" spans="1:106" x14ac:dyDescent="0.2">
      <c r="A190">
        <f>ROW(Source!A72)</f>
        <v>72</v>
      </c>
      <c r="B190">
        <v>27721505</v>
      </c>
      <c r="C190">
        <v>27722174</v>
      </c>
      <c r="D190">
        <v>25230445</v>
      </c>
      <c r="E190">
        <v>1</v>
      </c>
      <c r="F190">
        <v>1</v>
      </c>
      <c r="G190">
        <v>1</v>
      </c>
      <c r="H190">
        <v>2</v>
      </c>
      <c r="I190" t="s">
        <v>956</v>
      </c>
      <c r="J190" t="s">
        <v>957</v>
      </c>
      <c r="K190" t="s">
        <v>958</v>
      </c>
      <c r="L190">
        <v>1368</v>
      </c>
      <c r="N190">
        <v>1011</v>
      </c>
      <c r="O190" t="s">
        <v>959</v>
      </c>
      <c r="P190" t="s">
        <v>959</v>
      </c>
      <c r="Q190">
        <v>1</v>
      </c>
      <c r="W190">
        <v>0</v>
      </c>
      <c r="X190">
        <v>1225731627</v>
      </c>
      <c r="Y190">
        <v>0.875</v>
      </c>
      <c r="AA190">
        <v>0</v>
      </c>
      <c r="AB190">
        <v>89.99</v>
      </c>
      <c r="AC190">
        <v>10.06</v>
      </c>
      <c r="AD190">
        <v>0</v>
      </c>
      <c r="AE190">
        <v>0</v>
      </c>
      <c r="AF190">
        <v>89.99</v>
      </c>
      <c r="AG190">
        <v>10.06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0.02</v>
      </c>
      <c r="AU190" t="s">
        <v>138</v>
      </c>
      <c r="AV190">
        <v>0</v>
      </c>
      <c r="AW190">
        <v>2</v>
      </c>
      <c r="AX190">
        <v>27722183</v>
      </c>
      <c r="AY190">
        <v>1</v>
      </c>
      <c r="AZ190">
        <v>0</v>
      </c>
      <c r="BA190">
        <v>206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Y190*Source!I72</f>
        <v>0.35000000000000003</v>
      </c>
      <c r="CY190">
        <f>AB190</f>
        <v>89.99</v>
      </c>
      <c r="CZ190">
        <f>AF190</f>
        <v>89.99</v>
      </c>
      <c r="DA190">
        <f>AJ190</f>
        <v>1</v>
      </c>
      <c r="DB190">
        <v>0</v>
      </c>
    </row>
    <row r="191" spans="1:106" x14ac:dyDescent="0.2">
      <c r="A191">
        <f>ROW(Source!A72)</f>
        <v>72</v>
      </c>
      <c r="B191">
        <v>27721505</v>
      </c>
      <c r="C191">
        <v>27722174</v>
      </c>
      <c r="D191">
        <v>25155505</v>
      </c>
      <c r="E191">
        <v>1</v>
      </c>
      <c r="F191">
        <v>1</v>
      </c>
      <c r="G191">
        <v>1</v>
      </c>
      <c r="H191">
        <v>3</v>
      </c>
      <c r="I191" t="s">
        <v>132</v>
      </c>
      <c r="J191" t="s">
        <v>134</v>
      </c>
      <c r="K191" t="s">
        <v>133</v>
      </c>
      <c r="L191">
        <v>1339</v>
      </c>
      <c r="N191">
        <v>1007</v>
      </c>
      <c r="O191" t="s">
        <v>64</v>
      </c>
      <c r="P191" t="s">
        <v>64</v>
      </c>
      <c r="Q191">
        <v>1</v>
      </c>
      <c r="W191">
        <v>0</v>
      </c>
      <c r="X191">
        <v>519185539</v>
      </c>
      <c r="Y191">
        <v>3.57</v>
      </c>
      <c r="AA191">
        <v>519.79999999999995</v>
      </c>
      <c r="AB191">
        <v>0</v>
      </c>
      <c r="AC191">
        <v>0</v>
      </c>
      <c r="AD191">
        <v>0</v>
      </c>
      <c r="AE191">
        <v>519.79999999999995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6</v>
      </c>
      <c r="AT191">
        <v>3.57</v>
      </c>
      <c r="AU191" t="s">
        <v>6</v>
      </c>
      <c r="AV191">
        <v>0</v>
      </c>
      <c r="AW191">
        <v>1</v>
      </c>
      <c r="AX191">
        <v>-1</v>
      </c>
      <c r="AY191">
        <v>0</v>
      </c>
      <c r="AZ191">
        <v>0</v>
      </c>
      <c r="BA191" t="s">
        <v>6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Y191*Source!I72</f>
        <v>1.4279999999999999</v>
      </c>
      <c r="CY191">
        <f>AA191</f>
        <v>519.79999999999995</v>
      </c>
      <c r="CZ191">
        <f>AE191</f>
        <v>519.79999999999995</v>
      </c>
      <c r="DA191">
        <f>AI191</f>
        <v>1</v>
      </c>
      <c r="DB191">
        <v>0</v>
      </c>
    </row>
    <row r="192" spans="1:106" x14ac:dyDescent="0.2">
      <c r="A192">
        <f>ROW(Source!A73)</f>
        <v>73</v>
      </c>
      <c r="B192">
        <v>27721504</v>
      </c>
      <c r="C192">
        <v>27722174</v>
      </c>
      <c r="D192">
        <v>25417632</v>
      </c>
      <c r="E192">
        <v>1</v>
      </c>
      <c r="F192">
        <v>1</v>
      </c>
      <c r="G192">
        <v>1</v>
      </c>
      <c r="H192">
        <v>1</v>
      </c>
      <c r="I192" t="s">
        <v>1048</v>
      </c>
      <c r="J192" t="s">
        <v>6</v>
      </c>
      <c r="K192" t="s">
        <v>1049</v>
      </c>
      <c r="L192">
        <v>1191</v>
      </c>
      <c r="N192">
        <v>1013</v>
      </c>
      <c r="O192" t="s">
        <v>953</v>
      </c>
      <c r="P192" t="s">
        <v>953</v>
      </c>
      <c r="Q192">
        <v>1</v>
      </c>
      <c r="W192">
        <v>0</v>
      </c>
      <c r="X192">
        <v>1010519658</v>
      </c>
      <c r="Y192">
        <v>40.25</v>
      </c>
      <c r="AA192">
        <v>0</v>
      </c>
      <c r="AB192">
        <v>0</v>
      </c>
      <c r="AC192">
        <v>0</v>
      </c>
      <c r="AD192">
        <v>8.64</v>
      </c>
      <c r="AE192">
        <v>0</v>
      </c>
      <c r="AF192">
        <v>0</v>
      </c>
      <c r="AG192">
        <v>0</v>
      </c>
      <c r="AH192">
        <v>8.64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1</v>
      </c>
      <c r="AU192" t="s">
        <v>139</v>
      </c>
      <c r="AV192">
        <v>1</v>
      </c>
      <c r="AW192">
        <v>2</v>
      </c>
      <c r="AX192">
        <v>27722180</v>
      </c>
      <c r="AY192">
        <v>1</v>
      </c>
      <c r="AZ192">
        <v>0</v>
      </c>
      <c r="BA192">
        <v>208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Y192*Source!I73</f>
        <v>16.100000000000001</v>
      </c>
      <c r="CY192">
        <f>AD192</f>
        <v>8.64</v>
      </c>
      <c r="CZ192">
        <f>AH192</f>
        <v>8.64</v>
      </c>
      <c r="DA192">
        <f>AL192</f>
        <v>1</v>
      </c>
      <c r="DB192">
        <v>0</v>
      </c>
    </row>
    <row r="193" spans="1:106" x14ac:dyDescent="0.2">
      <c r="A193">
        <f>ROW(Source!A73)</f>
        <v>73</v>
      </c>
      <c r="B193">
        <v>27721504</v>
      </c>
      <c r="C193">
        <v>27722174</v>
      </c>
      <c r="D193">
        <v>25412928</v>
      </c>
      <c r="E193">
        <v>1</v>
      </c>
      <c r="F193">
        <v>1</v>
      </c>
      <c r="G193">
        <v>1</v>
      </c>
      <c r="H193">
        <v>1</v>
      </c>
      <c r="I193" t="s">
        <v>954</v>
      </c>
      <c r="J193" t="s">
        <v>6</v>
      </c>
      <c r="K193" t="s">
        <v>955</v>
      </c>
      <c r="L193">
        <v>1191</v>
      </c>
      <c r="N193">
        <v>1013</v>
      </c>
      <c r="O193" t="s">
        <v>953</v>
      </c>
      <c r="P193" t="s">
        <v>953</v>
      </c>
      <c r="Q193">
        <v>1</v>
      </c>
      <c r="W193">
        <v>0</v>
      </c>
      <c r="X193">
        <v>-1417349443</v>
      </c>
      <c r="Y193">
        <v>0.03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0.03</v>
      </c>
      <c r="AU193" t="s">
        <v>6</v>
      </c>
      <c r="AV193">
        <v>2</v>
      </c>
      <c r="AW193">
        <v>2</v>
      </c>
      <c r="AX193">
        <v>27722181</v>
      </c>
      <c r="AY193">
        <v>1</v>
      </c>
      <c r="AZ193">
        <v>2048</v>
      </c>
      <c r="BA193">
        <v>209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Y193*Source!I73</f>
        <v>1.2E-2</v>
      </c>
      <c r="CY193">
        <f>AD193</f>
        <v>0</v>
      </c>
      <c r="CZ193">
        <f>AH193</f>
        <v>0</v>
      </c>
      <c r="DA193">
        <f>AL193</f>
        <v>1</v>
      </c>
      <c r="DB193">
        <v>0</v>
      </c>
    </row>
    <row r="194" spans="1:106" x14ac:dyDescent="0.2">
      <c r="A194">
        <f>ROW(Source!A73)</f>
        <v>73</v>
      </c>
      <c r="B194">
        <v>27721504</v>
      </c>
      <c r="C194">
        <v>27722174</v>
      </c>
      <c r="D194">
        <v>25230118</v>
      </c>
      <c r="E194">
        <v>1</v>
      </c>
      <c r="F194">
        <v>1</v>
      </c>
      <c r="G194">
        <v>1</v>
      </c>
      <c r="H194">
        <v>2</v>
      </c>
      <c r="I194" t="s">
        <v>1050</v>
      </c>
      <c r="J194" t="s">
        <v>1051</v>
      </c>
      <c r="K194" t="s">
        <v>1052</v>
      </c>
      <c r="L194">
        <v>1368</v>
      </c>
      <c r="N194">
        <v>1011</v>
      </c>
      <c r="O194" t="s">
        <v>959</v>
      </c>
      <c r="P194" t="s">
        <v>959</v>
      </c>
      <c r="Q194">
        <v>1</v>
      </c>
      <c r="W194">
        <v>0</v>
      </c>
      <c r="X194">
        <v>-1460065968</v>
      </c>
      <c r="Y194">
        <v>0.4375</v>
      </c>
      <c r="AA194">
        <v>0</v>
      </c>
      <c r="AB194">
        <v>86.4</v>
      </c>
      <c r="AC194">
        <v>13.5</v>
      </c>
      <c r="AD194">
        <v>0</v>
      </c>
      <c r="AE194">
        <v>0</v>
      </c>
      <c r="AF194">
        <v>86.4</v>
      </c>
      <c r="AG194">
        <v>13.5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0.01</v>
      </c>
      <c r="AU194" t="s">
        <v>138</v>
      </c>
      <c r="AV194">
        <v>0</v>
      </c>
      <c r="AW194">
        <v>2</v>
      </c>
      <c r="AX194">
        <v>27722182</v>
      </c>
      <c r="AY194">
        <v>1</v>
      </c>
      <c r="AZ194">
        <v>0</v>
      </c>
      <c r="BA194">
        <v>210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Y194*Source!I73</f>
        <v>0.17500000000000002</v>
      </c>
      <c r="CY194">
        <f>AB194</f>
        <v>86.4</v>
      </c>
      <c r="CZ194">
        <f>AF194</f>
        <v>86.4</v>
      </c>
      <c r="DA194">
        <f>AJ194</f>
        <v>1</v>
      </c>
      <c r="DB194">
        <v>0</v>
      </c>
    </row>
    <row r="195" spans="1:106" x14ac:dyDescent="0.2">
      <c r="A195">
        <f>ROW(Source!A73)</f>
        <v>73</v>
      </c>
      <c r="B195">
        <v>27721504</v>
      </c>
      <c r="C195">
        <v>27722174</v>
      </c>
      <c r="D195">
        <v>25230445</v>
      </c>
      <c r="E195">
        <v>1</v>
      </c>
      <c r="F195">
        <v>1</v>
      </c>
      <c r="G195">
        <v>1</v>
      </c>
      <c r="H195">
        <v>2</v>
      </c>
      <c r="I195" t="s">
        <v>956</v>
      </c>
      <c r="J195" t="s">
        <v>957</v>
      </c>
      <c r="K195" t="s">
        <v>958</v>
      </c>
      <c r="L195">
        <v>1368</v>
      </c>
      <c r="N195">
        <v>1011</v>
      </c>
      <c r="O195" t="s">
        <v>959</v>
      </c>
      <c r="P195" t="s">
        <v>959</v>
      </c>
      <c r="Q195">
        <v>1</v>
      </c>
      <c r="W195">
        <v>0</v>
      </c>
      <c r="X195">
        <v>1225731627</v>
      </c>
      <c r="Y195">
        <v>0.875</v>
      </c>
      <c r="AA195">
        <v>0</v>
      </c>
      <c r="AB195">
        <v>89.99</v>
      </c>
      <c r="AC195">
        <v>10.06</v>
      </c>
      <c r="AD195">
        <v>0</v>
      </c>
      <c r="AE195">
        <v>0</v>
      </c>
      <c r="AF195">
        <v>89.99</v>
      </c>
      <c r="AG195">
        <v>10.06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0.02</v>
      </c>
      <c r="AU195" t="s">
        <v>138</v>
      </c>
      <c r="AV195">
        <v>0</v>
      </c>
      <c r="AW195">
        <v>2</v>
      </c>
      <c r="AX195">
        <v>27722183</v>
      </c>
      <c r="AY195">
        <v>1</v>
      </c>
      <c r="AZ195">
        <v>0</v>
      </c>
      <c r="BA195">
        <v>211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Y195*Source!I73</f>
        <v>0.35000000000000003</v>
      </c>
      <c r="CY195">
        <f>AB195</f>
        <v>89.99</v>
      </c>
      <c r="CZ195">
        <f>AF195</f>
        <v>89.99</v>
      </c>
      <c r="DA195">
        <f>AJ195</f>
        <v>1</v>
      </c>
      <c r="DB195">
        <v>0</v>
      </c>
    </row>
    <row r="196" spans="1:106" x14ac:dyDescent="0.2">
      <c r="A196">
        <f>ROW(Source!A73)</f>
        <v>73</v>
      </c>
      <c r="B196">
        <v>27721504</v>
      </c>
      <c r="C196">
        <v>27722174</v>
      </c>
      <c r="D196">
        <v>25155505</v>
      </c>
      <c r="E196">
        <v>1</v>
      </c>
      <c r="F196">
        <v>1</v>
      </c>
      <c r="G196">
        <v>1</v>
      </c>
      <c r="H196">
        <v>3</v>
      </c>
      <c r="I196" t="s">
        <v>132</v>
      </c>
      <c r="J196" t="s">
        <v>134</v>
      </c>
      <c r="K196" t="s">
        <v>133</v>
      </c>
      <c r="L196">
        <v>1339</v>
      </c>
      <c r="N196">
        <v>1007</v>
      </c>
      <c r="O196" t="s">
        <v>64</v>
      </c>
      <c r="P196" t="s">
        <v>64</v>
      </c>
      <c r="Q196">
        <v>1</v>
      </c>
      <c r="W196">
        <v>0</v>
      </c>
      <c r="X196">
        <v>519185539</v>
      </c>
      <c r="Y196">
        <v>3.57</v>
      </c>
      <c r="AA196">
        <v>519.79999999999995</v>
      </c>
      <c r="AB196">
        <v>0</v>
      </c>
      <c r="AC196">
        <v>0</v>
      </c>
      <c r="AD196">
        <v>0</v>
      </c>
      <c r="AE196">
        <v>519.79999999999995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6</v>
      </c>
      <c r="AT196">
        <v>3.57</v>
      </c>
      <c r="AU196" t="s">
        <v>6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Y196*Source!I73</f>
        <v>1.4279999999999999</v>
      </c>
      <c r="CY196">
        <f>AA196</f>
        <v>519.79999999999995</v>
      </c>
      <c r="CZ196">
        <f>AE196</f>
        <v>519.79999999999995</v>
      </c>
      <c r="DA196">
        <f>AI196</f>
        <v>1</v>
      </c>
      <c r="DB196">
        <v>0</v>
      </c>
    </row>
    <row r="197" spans="1:106" x14ac:dyDescent="0.2">
      <c r="A197">
        <f>ROW(Source!A76)</f>
        <v>76</v>
      </c>
      <c r="B197">
        <v>27721505</v>
      </c>
      <c r="C197">
        <v>27722186</v>
      </c>
      <c r="D197">
        <v>25418547</v>
      </c>
      <c r="E197">
        <v>1</v>
      </c>
      <c r="F197">
        <v>1</v>
      </c>
      <c r="G197">
        <v>1</v>
      </c>
      <c r="H197">
        <v>1</v>
      </c>
      <c r="I197" t="s">
        <v>1073</v>
      </c>
      <c r="J197" t="s">
        <v>6</v>
      </c>
      <c r="K197" t="s">
        <v>1074</v>
      </c>
      <c r="L197">
        <v>1191</v>
      </c>
      <c r="N197">
        <v>1013</v>
      </c>
      <c r="O197" t="s">
        <v>953</v>
      </c>
      <c r="P197" t="s">
        <v>953</v>
      </c>
      <c r="Q197">
        <v>1</v>
      </c>
      <c r="W197">
        <v>0</v>
      </c>
      <c r="X197">
        <v>-784637506</v>
      </c>
      <c r="Y197">
        <v>12.086499999999999</v>
      </c>
      <c r="AA197">
        <v>0</v>
      </c>
      <c r="AB197">
        <v>0</v>
      </c>
      <c r="AC197">
        <v>0</v>
      </c>
      <c r="AD197">
        <v>8.74</v>
      </c>
      <c r="AE197">
        <v>0</v>
      </c>
      <c r="AF197">
        <v>0</v>
      </c>
      <c r="AG197">
        <v>0</v>
      </c>
      <c r="AH197">
        <v>8.74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10.51</v>
      </c>
      <c r="AU197" t="s">
        <v>103</v>
      </c>
      <c r="AV197">
        <v>1</v>
      </c>
      <c r="AW197">
        <v>2</v>
      </c>
      <c r="AX197">
        <v>27722196</v>
      </c>
      <c r="AY197">
        <v>1</v>
      </c>
      <c r="AZ197">
        <v>0</v>
      </c>
      <c r="BA197">
        <v>213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Y197*Source!I76</f>
        <v>4.8346</v>
      </c>
      <c r="CY197">
        <f>AD197</f>
        <v>8.74</v>
      </c>
      <c r="CZ197">
        <f>AH197</f>
        <v>8.74</v>
      </c>
      <c r="DA197">
        <f>AL197</f>
        <v>1</v>
      </c>
      <c r="DB197">
        <v>0</v>
      </c>
    </row>
    <row r="198" spans="1:106" x14ac:dyDescent="0.2">
      <c r="A198">
        <f>ROW(Source!A76)</f>
        <v>76</v>
      </c>
      <c r="B198">
        <v>27721505</v>
      </c>
      <c r="C198">
        <v>27722186</v>
      </c>
      <c r="D198">
        <v>25412928</v>
      </c>
      <c r="E198">
        <v>1</v>
      </c>
      <c r="F198">
        <v>1</v>
      </c>
      <c r="G198">
        <v>1</v>
      </c>
      <c r="H198">
        <v>1</v>
      </c>
      <c r="I198" t="s">
        <v>954</v>
      </c>
      <c r="J198" t="s">
        <v>6</v>
      </c>
      <c r="K198" t="s">
        <v>955</v>
      </c>
      <c r="L198">
        <v>1191</v>
      </c>
      <c r="N198">
        <v>1013</v>
      </c>
      <c r="O198" t="s">
        <v>953</v>
      </c>
      <c r="P198" t="s">
        <v>953</v>
      </c>
      <c r="Q198">
        <v>1</v>
      </c>
      <c r="W198">
        <v>0</v>
      </c>
      <c r="X198">
        <v>-1417349443</v>
      </c>
      <c r="Y198">
        <v>0.09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0.09</v>
      </c>
      <c r="AU198" t="s">
        <v>6</v>
      </c>
      <c r="AV198">
        <v>2</v>
      </c>
      <c r="AW198">
        <v>2</v>
      </c>
      <c r="AX198">
        <v>27722197</v>
      </c>
      <c r="AY198">
        <v>1</v>
      </c>
      <c r="AZ198">
        <v>2048</v>
      </c>
      <c r="BA198">
        <v>214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Y198*Source!I76</f>
        <v>3.5999999999999997E-2</v>
      </c>
      <c r="CY198">
        <f>AD198</f>
        <v>0</v>
      </c>
      <c r="CZ198">
        <f>AH198</f>
        <v>0</v>
      </c>
      <c r="DA198">
        <f>AL198</f>
        <v>1</v>
      </c>
      <c r="DB198">
        <v>0</v>
      </c>
    </row>
    <row r="199" spans="1:106" x14ac:dyDescent="0.2">
      <c r="A199">
        <f>ROW(Source!A76)</f>
        <v>76</v>
      </c>
      <c r="B199">
        <v>27721505</v>
      </c>
      <c r="C199">
        <v>27722186</v>
      </c>
      <c r="D199">
        <v>25230118</v>
      </c>
      <c r="E199">
        <v>1</v>
      </c>
      <c r="F199">
        <v>1</v>
      </c>
      <c r="G199">
        <v>1</v>
      </c>
      <c r="H199">
        <v>2</v>
      </c>
      <c r="I199" t="s">
        <v>1050</v>
      </c>
      <c r="J199" t="s">
        <v>1051</v>
      </c>
      <c r="K199" t="s">
        <v>1052</v>
      </c>
      <c r="L199">
        <v>1368</v>
      </c>
      <c r="N199">
        <v>1011</v>
      </c>
      <c r="O199" t="s">
        <v>959</v>
      </c>
      <c r="P199" t="s">
        <v>959</v>
      </c>
      <c r="Q199">
        <v>1</v>
      </c>
      <c r="W199">
        <v>0</v>
      </c>
      <c r="X199">
        <v>-1460065968</v>
      </c>
      <c r="Y199">
        <v>0.05</v>
      </c>
      <c r="AA199">
        <v>0</v>
      </c>
      <c r="AB199">
        <v>86.4</v>
      </c>
      <c r="AC199">
        <v>13.5</v>
      </c>
      <c r="AD199">
        <v>0</v>
      </c>
      <c r="AE199">
        <v>0</v>
      </c>
      <c r="AF199">
        <v>86.4</v>
      </c>
      <c r="AG199">
        <v>13.5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0.04</v>
      </c>
      <c r="AU199" t="s">
        <v>102</v>
      </c>
      <c r="AV199">
        <v>0</v>
      </c>
      <c r="AW199">
        <v>2</v>
      </c>
      <c r="AX199">
        <v>27722198</v>
      </c>
      <c r="AY199">
        <v>1</v>
      </c>
      <c r="AZ199">
        <v>0</v>
      </c>
      <c r="BA199">
        <v>215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Y199*Source!I76</f>
        <v>2.0000000000000004E-2</v>
      </c>
      <c r="CY199">
        <f>AB199</f>
        <v>86.4</v>
      </c>
      <c r="CZ199">
        <f>AF199</f>
        <v>86.4</v>
      </c>
      <c r="DA199">
        <f>AJ199</f>
        <v>1</v>
      </c>
      <c r="DB199">
        <v>0</v>
      </c>
    </row>
    <row r="200" spans="1:106" x14ac:dyDescent="0.2">
      <c r="A200">
        <f>ROW(Source!A76)</f>
        <v>76</v>
      </c>
      <c r="B200">
        <v>27721505</v>
      </c>
      <c r="C200">
        <v>27722186</v>
      </c>
      <c r="D200">
        <v>25230220</v>
      </c>
      <c r="E200">
        <v>1</v>
      </c>
      <c r="F200">
        <v>1</v>
      </c>
      <c r="G200">
        <v>1</v>
      </c>
      <c r="H200">
        <v>2</v>
      </c>
      <c r="I200" t="s">
        <v>991</v>
      </c>
      <c r="J200" t="s">
        <v>992</v>
      </c>
      <c r="K200" t="s">
        <v>993</v>
      </c>
      <c r="L200">
        <v>1368</v>
      </c>
      <c r="N200">
        <v>1011</v>
      </c>
      <c r="O200" t="s">
        <v>959</v>
      </c>
      <c r="P200" t="s">
        <v>959</v>
      </c>
      <c r="Q200">
        <v>1</v>
      </c>
      <c r="W200">
        <v>0</v>
      </c>
      <c r="X200">
        <v>-1718674368</v>
      </c>
      <c r="Y200">
        <v>3.7499999999999999E-2</v>
      </c>
      <c r="AA200">
        <v>0</v>
      </c>
      <c r="AB200">
        <v>111.99</v>
      </c>
      <c r="AC200">
        <v>13.5</v>
      </c>
      <c r="AD200">
        <v>0</v>
      </c>
      <c r="AE200">
        <v>0</v>
      </c>
      <c r="AF200">
        <v>111.99</v>
      </c>
      <c r="AG200">
        <v>13.5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0.03</v>
      </c>
      <c r="AU200" t="s">
        <v>102</v>
      </c>
      <c r="AV200">
        <v>0</v>
      </c>
      <c r="AW200">
        <v>2</v>
      </c>
      <c r="AX200">
        <v>27722199</v>
      </c>
      <c r="AY200">
        <v>1</v>
      </c>
      <c r="AZ200">
        <v>0</v>
      </c>
      <c r="BA200">
        <v>216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Y200*Source!I76</f>
        <v>1.4999999999999999E-2</v>
      </c>
      <c r="CY200">
        <f>AB200</f>
        <v>111.99</v>
      </c>
      <c r="CZ200">
        <f>AF200</f>
        <v>111.99</v>
      </c>
      <c r="DA200">
        <f>AJ200</f>
        <v>1</v>
      </c>
      <c r="DB200">
        <v>0</v>
      </c>
    </row>
    <row r="201" spans="1:106" x14ac:dyDescent="0.2">
      <c r="A201">
        <f>ROW(Source!A76)</f>
        <v>76</v>
      </c>
      <c r="B201">
        <v>27721505</v>
      </c>
      <c r="C201">
        <v>27722186</v>
      </c>
      <c r="D201">
        <v>25230844</v>
      </c>
      <c r="E201">
        <v>1</v>
      </c>
      <c r="F201">
        <v>1</v>
      </c>
      <c r="G201">
        <v>1</v>
      </c>
      <c r="H201">
        <v>2</v>
      </c>
      <c r="I201" t="s">
        <v>1095</v>
      </c>
      <c r="J201" t="s">
        <v>1096</v>
      </c>
      <c r="K201" t="s">
        <v>1097</v>
      </c>
      <c r="L201">
        <v>1368</v>
      </c>
      <c r="N201">
        <v>1011</v>
      </c>
      <c r="O201" t="s">
        <v>959</v>
      </c>
      <c r="P201" t="s">
        <v>959</v>
      </c>
      <c r="Q201">
        <v>1</v>
      </c>
      <c r="W201">
        <v>0</v>
      </c>
      <c r="X201">
        <v>520357435</v>
      </c>
      <c r="Y201">
        <v>1.075</v>
      </c>
      <c r="AA201">
        <v>0</v>
      </c>
      <c r="AB201">
        <v>30</v>
      </c>
      <c r="AC201">
        <v>0</v>
      </c>
      <c r="AD201">
        <v>0</v>
      </c>
      <c r="AE201">
        <v>0</v>
      </c>
      <c r="AF201">
        <v>30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0.86</v>
      </c>
      <c r="AU201" t="s">
        <v>102</v>
      </c>
      <c r="AV201">
        <v>0</v>
      </c>
      <c r="AW201">
        <v>2</v>
      </c>
      <c r="AX201">
        <v>27722200</v>
      </c>
      <c r="AY201">
        <v>1</v>
      </c>
      <c r="AZ201">
        <v>0</v>
      </c>
      <c r="BA201">
        <v>217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Y201*Source!I76</f>
        <v>0.43</v>
      </c>
      <c r="CY201">
        <f>AB201</f>
        <v>30</v>
      </c>
      <c r="CZ201">
        <f>AF201</f>
        <v>30</v>
      </c>
      <c r="DA201">
        <f>AJ201</f>
        <v>1</v>
      </c>
      <c r="DB201">
        <v>0</v>
      </c>
    </row>
    <row r="202" spans="1:106" x14ac:dyDescent="0.2">
      <c r="A202">
        <f>ROW(Source!A76)</f>
        <v>76</v>
      </c>
      <c r="B202">
        <v>27721505</v>
      </c>
      <c r="C202">
        <v>27722186</v>
      </c>
      <c r="D202">
        <v>25231607</v>
      </c>
      <c r="E202">
        <v>1</v>
      </c>
      <c r="F202">
        <v>1</v>
      </c>
      <c r="G202">
        <v>1</v>
      </c>
      <c r="H202">
        <v>2</v>
      </c>
      <c r="I202" t="s">
        <v>997</v>
      </c>
      <c r="J202" t="s">
        <v>998</v>
      </c>
      <c r="K202" t="s">
        <v>999</v>
      </c>
      <c r="L202">
        <v>1368</v>
      </c>
      <c r="N202">
        <v>1011</v>
      </c>
      <c r="O202" t="s">
        <v>959</v>
      </c>
      <c r="P202" t="s">
        <v>959</v>
      </c>
      <c r="Q202">
        <v>1</v>
      </c>
      <c r="W202">
        <v>0</v>
      </c>
      <c r="X202">
        <v>1372534845</v>
      </c>
      <c r="Y202">
        <v>2.5000000000000001E-2</v>
      </c>
      <c r="AA202">
        <v>0</v>
      </c>
      <c r="AB202">
        <v>65.709999999999994</v>
      </c>
      <c r="AC202">
        <v>11.6</v>
      </c>
      <c r="AD202">
        <v>0</v>
      </c>
      <c r="AE202">
        <v>0</v>
      </c>
      <c r="AF202">
        <v>65.709999999999994</v>
      </c>
      <c r="AG202">
        <v>11.6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0.02</v>
      </c>
      <c r="AU202" t="s">
        <v>102</v>
      </c>
      <c r="AV202">
        <v>0</v>
      </c>
      <c r="AW202">
        <v>2</v>
      </c>
      <c r="AX202">
        <v>27722201</v>
      </c>
      <c r="AY202">
        <v>1</v>
      </c>
      <c r="AZ202">
        <v>0</v>
      </c>
      <c r="BA202">
        <v>218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Y202*Source!I76</f>
        <v>1.0000000000000002E-2</v>
      </c>
      <c r="CY202">
        <f>AB202</f>
        <v>65.709999999999994</v>
      </c>
      <c r="CZ202">
        <f>AF202</f>
        <v>65.709999999999994</v>
      </c>
      <c r="DA202">
        <f>AJ202</f>
        <v>1</v>
      </c>
      <c r="DB202">
        <v>0</v>
      </c>
    </row>
    <row r="203" spans="1:106" x14ac:dyDescent="0.2">
      <c r="A203">
        <f>ROW(Source!A76)</f>
        <v>76</v>
      </c>
      <c r="B203">
        <v>27721505</v>
      </c>
      <c r="C203">
        <v>27722186</v>
      </c>
      <c r="D203">
        <v>25148019</v>
      </c>
      <c r="E203">
        <v>1</v>
      </c>
      <c r="F203">
        <v>1</v>
      </c>
      <c r="G203">
        <v>1</v>
      </c>
      <c r="H203">
        <v>3</v>
      </c>
      <c r="I203" t="s">
        <v>1098</v>
      </c>
      <c r="J203" t="s">
        <v>1099</v>
      </c>
      <c r="K203" t="s">
        <v>1100</v>
      </c>
      <c r="L203">
        <v>1348</v>
      </c>
      <c r="N203">
        <v>1009</v>
      </c>
      <c r="O203" t="s">
        <v>46</v>
      </c>
      <c r="P203" t="s">
        <v>46</v>
      </c>
      <c r="Q203">
        <v>1000</v>
      </c>
      <c r="W203">
        <v>0</v>
      </c>
      <c r="X203">
        <v>-699661963</v>
      </c>
      <c r="Y203">
        <v>2.5000000000000001E-2</v>
      </c>
      <c r="AA203">
        <v>1530</v>
      </c>
      <c r="AB203">
        <v>0</v>
      </c>
      <c r="AC203">
        <v>0</v>
      </c>
      <c r="AD203">
        <v>0</v>
      </c>
      <c r="AE203">
        <v>1530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2.5000000000000001E-2</v>
      </c>
      <c r="AU203" t="s">
        <v>6</v>
      </c>
      <c r="AV203">
        <v>0</v>
      </c>
      <c r="AW203">
        <v>2</v>
      </c>
      <c r="AX203">
        <v>27722202</v>
      </c>
      <c r="AY203">
        <v>1</v>
      </c>
      <c r="AZ203">
        <v>0</v>
      </c>
      <c r="BA203">
        <v>219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Y203*Source!I76</f>
        <v>1.0000000000000002E-2</v>
      </c>
      <c r="CY203">
        <f>AA203</f>
        <v>1530</v>
      </c>
      <c r="CZ203">
        <f>AE203</f>
        <v>1530</v>
      </c>
      <c r="DA203">
        <f>AI203</f>
        <v>1</v>
      </c>
      <c r="DB203">
        <v>0</v>
      </c>
    </row>
    <row r="204" spans="1:106" x14ac:dyDescent="0.2">
      <c r="A204">
        <f>ROW(Source!A76)</f>
        <v>76</v>
      </c>
      <c r="B204">
        <v>27721505</v>
      </c>
      <c r="C204">
        <v>27722186</v>
      </c>
      <c r="D204">
        <v>25148066</v>
      </c>
      <c r="E204">
        <v>1</v>
      </c>
      <c r="F204">
        <v>1</v>
      </c>
      <c r="G204">
        <v>1</v>
      </c>
      <c r="H204">
        <v>3</v>
      </c>
      <c r="I204" t="s">
        <v>1101</v>
      </c>
      <c r="J204" t="s">
        <v>1102</v>
      </c>
      <c r="K204" t="s">
        <v>1103</v>
      </c>
      <c r="L204">
        <v>1348</v>
      </c>
      <c r="N204">
        <v>1009</v>
      </c>
      <c r="O204" t="s">
        <v>46</v>
      </c>
      <c r="P204" t="s">
        <v>46</v>
      </c>
      <c r="Q204">
        <v>1000</v>
      </c>
      <c r="W204">
        <v>0</v>
      </c>
      <c r="X204">
        <v>-967072784</v>
      </c>
      <c r="Y204">
        <v>0.247</v>
      </c>
      <c r="AA204">
        <v>3390</v>
      </c>
      <c r="AB204">
        <v>0</v>
      </c>
      <c r="AC204">
        <v>0</v>
      </c>
      <c r="AD204">
        <v>0</v>
      </c>
      <c r="AE204">
        <v>3390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0.247</v>
      </c>
      <c r="AU204" t="s">
        <v>6</v>
      </c>
      <c r="AV204">
        <v>0</v>
      </c>
      <c r="AW204">
        <v>2</v>
      </c>
      <c r="AX204">
        <v>27722203</v>
      </c>
      <c r="AY204">
        <v>1</v>
      </c>
      <c r="AZ204">
        <v>0</v>
      </c>
      <c r="BA204">
        <v>220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Y204*Source!I76</f>
        <v>9.8799999999999999E-2</v>
      </c>
      <c r="CY204">
        <f>AA204</f>
        <v>3390</v>
      </c>
      <c r="CZ204">
        <f>AE204</f>
        <v>3390</v>
      </c>
      <c r="DA204">
        <f>AI204</f>
        <v>1</v>
      </c>
      <c r="DB204">
        <v>0</v>
      </c>
    </row>
    <row r="205" spans="1:106" x14ac:dyDescent="0.2">
      <c r="A205">
        <f>ROW(Source!A76)</f>
        <v>76</v>
      </c>
      <c r="B205">
        <v>27721505</v>
      </c>
      <c r="C205">
        <v>27722186</v>
      </c>
      <c r="D205">
        <v>25148217</v>
      </c>
      <c r="E205">
        <v>1</v>
      </c>
      <c r="F205">
        <v>1</v>
      </c>
      <c r="G205">
        <v>1</v>
      </c>
      <c r="H205">
        <v>3</v>
      </c>
      <c r="I205" t="s">
        <v>1104</v>
      </c>
      <c r="J205" t="s">
        <v>1105</v>
      </c>
      <c r="K205" t="s">
        <v>1106</v>
      </c>
      <c r="L205">
        <v>1348</v>
      </c>
      <c r="N205">
        <v>1009</v>
      </c>
      <c r="O205" t="s">
        <v>46</v>
      </c>
      <c r="P205" t="s">
        <v>46</v>
      </c>
      <c r="Q205">
        <v>1000</v>
      </c>
      <c r="W205">
        <v>0</v>
      </c>
      <c r="X205">
        <v>-1709508773</v>
      </c>
      <c r="Y205">
        <v>0.06</v>
      </c>
      <c r="AA205">
        <v>2606.9</v>
      </c>
      <c r="AB205">
        <v>0</v>
      </c>
      <c r="AC205">
        <v>0</v>
      </c>
      <c r="AD205">
        <v>0</v>
      </c>
      <c r="AE205">
        <v>2606.9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0.06</v>
      </c>
      <c r="AU205" t="s">
        <v>6</v>
      </c>
      <c r="AV205">
        <v>0</v>
      </c>
      <c r="AW205">
        <v>2</v>
      </c>
      <c r="AX205">
        <v>27722204</v>
      </c>
      <c r="AY205">
        <v>1</v>
      </c>
      <c r="AZ205">
        <v>0</v>
      </c>
      <c r="BA205">
        <v>221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Y205*Source!I76</f>
        <v>2.4E-2</v>
      </c>
      <c r="CY205">
        <f>AA205</f>
        <v>2606.9</v>
      </c>
      <c r="CZ205">
        <f>AE205</f>
        <v>2606.9</v>
      </c>
      <c r="DA205">
        <f>AI205</f>
        <v>1</v>
      </c>
      <c r="DB205">
        <v>0</v>
      </c>
    </row>
    <row r="206" spans="1:106" x14ac:dyDescent="0.2">
      <c r="A206">
        <f>ROW(Source!A77)</f>
        <v>77</v>
      </c>
      <c r="B206">
        <v>27721504</v>
      </c>
      <c r="C206">
        <v>27722186</v>
      </c>
      <c r="D206">
        <v>25418547</v>
      </c>
      <c r="E206">
        <v>1</v>
      </c>
      <c r="F206">
        <v>1</v>
      </c>
      <c r="G206">
        <v>1</v>
      </c>
      <c r="H206">
        <v>1</v>
      </c>
      <c r="I206" t="s">
        <v>1073</v>
      </c>
      <c r="J206" t="s">
        <v>6</v>
      </c>
      <c r="K206" t="s">
        <v>1074</v>
      </c>
      <c r="L206">
        <v>1191</v>
      </c>
      <c r="N206">
        <v>1013</v>
      </c>
      <c r="O206" t="s">
        <v>953</v>
      </c>
      <c r="P206" t="s">
        <v>953</v>
      </c>
      <c r="Q206">
        <v>1</v>
      </c>
      <c r="W206">
        <v>0</v>
      </c>
      <c r="X206">
        <v>-784637506</v>
      </c>
      <c r="Y206">
        <v>12.086499999999999</v>
      </c>
      <c r="AA206">
        <v>0</v>
      </c>
      <c r="AB206">
        <v>0</v>
      </c>
      <c r="AC206">
        <v>0</v>
      </c>
      <c r="AD206">
        <v>8.74</v>
      </c>
      <c r="AE206">
        <v>0</v>
      </c>
      <c r="AF206">
        <v>0</v>
      </c>
      <c r="AG206">
        <v>0</v>
      </c>
      <c r="AH206">
        <v>8.74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6</v>
      </c>
      <c r="AT206">
        <v>10.51</v>
      </c>
      <c r="AU206" t="s">
        <v>103</v>
      </c>
      <c r="AV206">
        <v>1</v>
      </c>
      <c r="AW206">
        <v>2</v>
      </c>
      <c r="AX206">
        <v>27722196</v>
      </c>
      <c r="AY206">
        <v>1</v>
      </c>
      <c r="AZ206">
        <v>0</v>
      </c>
      <c r="BA206">
        <v>222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Y206*Source!I77</f>
        <v>4.8346</v>
      </c>
      <c r="CY206">
        <f>AD206</f>
        <v>8.74</v>
      </c>
      <c r="CZ206">
        <f>AH206</f>
        <v>8.74</v>
      </c>
      <c r="DA206">
        <f>AL206</f>
        <v>1</v>
      </c>
      <c r="DB206">
        <v>0</v>
      </c>
    </row>
    <row r="207" spans="1:106" x14ac:dyDescent="0.2">
      <c r="A207">
        <f>ROW(Source!A77)</f>
        <v>77</v>
      </c>
      <c r="B207">
        <v>27721504</v>
      </c>
      <c r="C207">
        <v>27722186</v>
      </c>
      <c r="D207">
        <v>25412928</v>
      </c>
      <c r="E207">
        <v>1</v>
      </c>
      <c r="F207">
        <v>1</v>
      </c>
      <c r="G207">
        <v>1</v>
      </c>
      <c r="H207">
        <v>1</v>
      </c>
      <c r="I207" t="s">
        <v>954</v>
      </c>
      <c r="J207" t="s">
        <v>6</v>
      </c>
      <c r="K207" t="s">
        <v>955</v>
      </c>
      <c r="L207">
        <v>1191</v>
      </c>
      <c r="N207">
        <v>1013</v>
      </c>
      <c r="O207" t="s">
        <v>953</v>
      </c>
      <c r="P207" t="s">
        <v>953</v>
      </c>
      <c r="Q207">
        <v>1</v>
      </c>
      <c r="W207">
        <v>0</v>
      </c>
      <c r="X207">
        <v>-1417349443</v>
      </c>
      <c r="Y207">
        <v>0.09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0.09</v>
      </c>
      <c r="AU207" t="s">
        <v>6</v>
      </c>
      <c r="AV207">
        <v>2</v>
      </c>
      <c r="AW207">
        <v>2</v>
      </c>
      <c r="AX207">
        <v>27722197</v>
      </c>
      <c r="AY207">
        <v>1</v>
      </c>
      <c r="AZ207">
        <v>2048</v>
      </c>
      <c r="BA207">
        <v>223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Y207*Source!I77</f>
        <v>3.5999999999999997E-2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ROW(Source!A77)</f>
        <v>77</v>
      </c>
      <c r="B208">
        <v>27721504</v>
      </c>
      <c r="C208">
        <v>27722186</v>
      </c>
      <c r="D208">
        <v>25230118</v>
      </c>
      <c r="E208">
        <v>1</v>
      </c>
      <c r="F208">
        <v>1</v>
      </c>
      <c r="G208">
        <v>1</v>
      </c>
      <c r="H208">
        <v>2</v>
      </c>
      <c r="I208" t="s">
        <v>1050</v>
      </c>
      <c r="J208" t="s">
        <v>1051</v>
      </c>
      <c r="K208" t="s">
        <v>1052</v>
      </c>
      <c r="L208">
        <v>1368</v>
      </c>
      <c r="N208">
        <v>1011</v>
      </c>
      <c r="O208" t="s">
        <v>959</v>
      </c>
      <c r="P208" t="s">
        <v>959</v>
      </c>
      <c r="Q208">
        <v>1</v>
      </c>
      <c r="W208">
        <v>0</v>
      </c>
      <c r="X208">
        <v>-1460065968</v>
      </c>
      <c r="Y208">
        <v>0.05</v>
      </c>
      <c r="AA208">
        <v>0</v>
      </c>
      <c r="AB208">
        <v>86.4</v>
      </c>
      <c r="AC208">
        <v>13.5</v>
      </c>
      <c r="AD208">
        <v>0</v>
      </c>
      <c r="AE208">
        <v>0</v>
      </c>
      <c r="AF208">
        <v>86.4</v>
      </c>
      <c r="AG208">
        <v>13.5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0.04</v>
      </c>
      <c r="AU208" t="s">
        <v>102</v>
      </c>
      <c r="AV208">
        <v>0</v>
      </c>
      <c r="AW208">
        <v>2</v>
      </c>
      <c r="AX208">
        <v>27722198</v>
      </c>
      <c r="AY208">
        <v>1</v>
      </c>
      <c r="AZ208">
        <v>0</v>
      </c>
      <c r="BA208">
        <v>224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Y208*Source!I77</f>
        <v>2.0000000000000004E-2</v>
      </c>
      <c r="CY208">
        <f>AB208</f>
        <v>86.4</v>
      </c>
      <c r="CZ208">
        <f>AF208</f>
        <v>86.4</v>
      </c>
      <c r="DA208">
        <f>AJ208</f>
        <v>1</v>
      </c>
      <c r="DB208">
        <v>0</v>
      </c>
    </row>
    <row r="209" spans="1:106" x14ac:dyDescent="0.2">
      <c r="A209">
        <f>ROW(Source!A77)</f>
        <v>77</v>
      </c>
      <c r="B209">
        <v>27721504</v>
      </c>
      <c r="C209">
        <v>27722186</v>
      </c>
      <c r="D209">
        <v>25230220</v>
      </c>
      <c r="E209">
        <v>1</v>
      </c>
      <c r="F209">
        <v>1</v>
      </c>
      <c r="G209">
        <v>1</v>
      </c>
      <c r="H209">
        <v>2</v>
      </c>
      <c r="I209" t="s">
        <v>991</v>
      </c>
      <c r="J209" t="s">
        <v>992</v>
      </c>
      <c r="K209" t="s">
        <v>993</v>
      </c>
      <c r="L209">
        <v>1368</v>
      </c>
      <c r="N209">
        <v>1011</v>
      </c>
      <c r="O209" t="s">
        <v>959</v>
      </c>
      <c r="P209" t="s">
        <v>959</v>
      </c>
      <c r="Q209">
        <v>1</v>
      </c>
      <c r="W209">
        <v>0</v>
      </c>
      <c r="X209">
        <v>-1718674368</v>
      </c>
      <c r="Y209">
        <v>3.7499999999999999E-2</v>
      </c>
      <c r="AA209">
        <v>0</v>
      </c>
      <c r="AB209">
        <v>111.99</v>
      </c>
      <c r="AC209">
        <v>13.5</v>
      </c>
      <c r="AD209">
        <v>0</v>
      </c>
      <c r="AE209">
        <v>0</v>
      </c>
      <c r="AF209">
        <v>111.99</v>
      </c>
      <c r="AG209">
        <v>13.5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0.03</v>
      </c>
      <c r="AU209" t="s">
        <v>102</v>
      </c>
      <c r="AV209">
        <v>0</v>
      </c>
      <c r="AW209">
        <v>2</v>
      </c>
      <c r="AX209">
        <v>27722199</v>
      </c>
      <c r="AY209">
        <v>1</v>
      </c>
      <c r="AZ209">
        <v>0</v>
      </c>
      <c r="BA209">
        <v>225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Y209*Source!I77</f>
        <v>1.4999999999999999E-2</v>
      </c>
      <c r="CY209">
        <f>AB209</f>
        <v>111.99</v>
      </c>
      <c r="CZ209">
        <f>AF209</f>
        <v>111.99</v>
      </c>
      <c r="DA209">
        <f>AJ209</f>
        <v>1</v>
      </c>
      <c r="DB209">
        <v>0</v>
      </c>
    </row>
    <row r="210" spans="1:106" x14ac:dyDescent="0.2">
      <c r="A210">
        <f>ROW(Source!A77)</f>
        <v>77</v>
      </c>
      <c r="B210">
        <v>27721504</v>
      </c>
      <c r="C210">
        <v>27722186</v>
      </c>
      <c r="D210">
        <v>25230844</v>
      </c>
      <c r="E210">
        <v>1</v>
      </c>
      <c r="F210">
        <v>1</v>
      </c>
      <c r="G210">
        <v>1</v>
      </c>
      <c r="H210">
        <v>2</v>
      </c>
      <c r="I210" t="s">
        <v>1095</v>
      </c>
      <c r="J210" t="s">
        <v>1096</v>
      </c>
      <c r="K210" t="s">
        <v>1097</v>
      </c>
      <c r="L210">
        <v>1368</v>
      </c>
      <c r="N210">
        <v>1011</v>
      </c>
      <c r="O210" t="s">
        <v>959</v>
      </c>
      <c r="P210" t="s">
        <v>959</v>
      </c>
      <c r="Q210">
        <v>1</v>
      </c>
      <c r="W210">
        <v>0</v>
      </c>
      <c r="X210">
        <v>520357435</v>
      </c>
      <c r="Y210">
        <v>1.075</v>
      </c>
      <c r="AA210">
        <v>0</v>
      </c>
      <c r="AB210">
        <v>30</v>
      </c>
      <c r="AC210">
        <v>0</v>
      </c>
      <c r="AD210">
        <v>0</v>
      </c>
      <c r="AE210">
        <v>0</v>
      </c>
      <c r="AF210">
        <v>30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0.86</v>
      </c>
      <c r="AU210" t="s">
        <v>102</v>
      </c>
      <c r="AV210">
        <v>0</v>
      </c>
      <c r="AW210">
        <v>2</v>
      </c>
      <c r="AX210">
        <v>27722200</v>
      </c>
      <c r="AY210">
        <v>1</v>
      </c>
      <c r="AZ210">
        <v>0</v>
      </c>
      <c r="BA210">
        <v>226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Y210*Source!I77</f>
        <v>0.43</v>
      </c>
      <c r="CY210">
        <f>AB210</f>
        <v>30</v>
      </c>
      <c r="CZ210">
        <f>AF210</f>
        <v>30</v>
      </c>
      <c r="DA210">
        <f>AJ210</f>
        <v>1</v>
      </c>
      <c r="DB210">
        <v>0</v>
      </c>
    </row>
    <row r="211" spans="1:106" x14ac:dyDescent="0.2">
      <c r="A211">
        <f>ROW(Source!A77)</f>
        <v>77</v>
      </c>
      <c r="B211">
        <v>27721504</v>
      </c>
      <c r="C211">
        <v>27722186</v>
      </c>
      <c r="D211">
        <v>25231607</v>
      </c>
      <c r="E211">
        <v>1</v>
      </c>
      <c r="F211">
        <v>1</v>
      </c>
      <c r="G211">
        <v>1</v>
      </c>
      <c r="H211">
        <v>2</v>
      </c>
      <c r="I211" t="s">
        <v>997</v>
      </c>
      <c r="J211" t="s">
        <v>998</v>
      </c>
      <c r="K211" t="s">
        <v>999</v>
      </c>
      <c r="L211">
        <v>1368</v>
      </c>
      <c r="N211">
        <v>1011</v>
      </c>
      <c r="O211" t="s">
        <v>959</v>
      </c>
      <c r="P211" t="s">
        <v>959</v>
      </c>
      <c r="Q211">
        <v>1</v>
      </c>
      <c r="W211">
        <v>0</v>
      </c>
      <c r="X211">
        <v>1372534845</v>
      </c>
      <c r="Y211">
        <v>2.5000000000000001E-2</v>
      </c>
      <c r="AA211">
        <v>0</v>
      </c>
      <c r="AB211">
        <v>65.709999999999994</v>
      </c>
      <c r="AC211">
        <v>11.6</v>
      </c>
      <c r="AD211">
        <v>0</v>
      </c>
      <c r="AE211">
        <v>0</v>
      </c>
      <c r="AF211">
        <v>65.709999999999994</v>
      </c>
      <c r="AG211">
        <v>11.6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0.02</v>
      </c>
      <c r="AU211" t="s">
        <v>102</v>
      </c>
      <c r="AV211">
        <v>0</v>
      </c>
      <c r="AW211">
        <v>2</v>
      </c>
      <c r="AX211">
        <v>27722201</v>
      </c>
      <c r="AY211">
        <v>1</v>
      </c>
      <c r="AZ211">
        <v>0</v>
      </c>
      <c r="BA211">
        <v>227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Y211*Source!I77</f>
        <v>1.0000000000000002E-2</v>
      </c>
      <c r="CY211">
        <f>AB211</f>
        <v>65.709999999999994</v>
      </c>
      <c r="CZ211">
        <f>AF211</f>
        <v>65.709999999999994</v>
      </c>
      <c r="DA211">
        <f>AJ211</f>
        <v>1</v>
      </c>
      <c r="DB211">
        <v>0</v>
      </c>
    </row>
    <row r="212" spans="1:106" x14ac:dyDescent="0.2">
      <c r="A212">
        <f>ROW(Source!A77)</f>
        <v>77</v>
      </c>
      <c r="B212">
        <v>27721504</v>
      </c>
      <c r="C212">
        <v>27722186</v>
      </c>
      <c r="D212">
        <v>25148019</v>
      </c>
      <c r="E212">
        <v>1</v>
      </c>
      <c r="F212">
        <v>1</v>
      </c>
      <c r="G212">
        <v>1</v>
      </c>
      <c r="H212">
        <v>3</v>
      </c>
      <c r="I212" t="s">
        <v>1098</v>
      </c>
      <c r="J212" t="s">
        <v>1099</v>
      </c>
      <c r="K212" t="s">
        <v>1100</v>
      </c>
      <c r="L212">
        <v>1348</v>
      </c>
      <c r="N212">
        <v>1009</v>
      </c>
      <c r="O212" t="s">
        <v>46</v>
      </c>
      <c r="P212" t="s">
        <v>46</v>
      </c>
      <c r="Q212">
        <v>1000</v>
      </c>
      <c r="W212">
        <v>0</v>
      </c>
      <c r="X212">
        <v>-699661963</v>
      </c>
      <c r="Y212">
        <v>2.5000000000000001E-2</v>
      </c>
      <c r="AA212">
        <v>1530</v>
      </c>
      <c r="AB212">
        <v>0</v>
      </c>
      <c r="AC212">
        <v>0</v>
      </c>
      <c r="AD212">
        <v>0</v>
      </c>
      <c r="AE212">
        <v>1530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2.5000000000000001E-2</v>
      </c>
      <c r="AU212" t="s">
        <v>6</v>
      </c>
      <c r="AV212">
        <v>0</v>
      </c>
      <c r="AW212">
        <v>2</v>
      </c>
      <c r="AX212">
        <v>27722202</v>
      </c>
      <c r="AY212">
        <v>1</v>
      </c>
      <c r="AZ212">
        <v>0</v>
      </c>
      <c r="BA212">
        <v>228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Y212*Source!I77</f>
        <v>1.0000000000000002E-2</v>
      </c>
      <c r="CY212">
        <f>AA212</f>
        <v>1530</v>
      </c>
      <c r="CZ212">
        <f>AE212</f>
        <v>1530</v>
      </c>
      <c r="DA212">
        <f>AI212</f>
        <v>1</v>
      </c>
      <c r="DB212">
        <v>0</v>
      </c>
    </row>
    <row r="213" spans="1:106" x14ac:dyDescent="0.2">
      <c r="A213">
        <f>ROW(Source!A77)</f>
        <v>77</v>
      </c>
      <c r="B213">
        <v>27721504</v>
      </c>
      <c r="C213">
        <v>27722186</v>
      </c>
      <c r="D213">
        <v>25148066</v>
      </c>
      <c r="E213">
        <v>1</v>
      </c>
      <c r="F213">
        <v>1</v>
      </c>
      <c r="G213">
        <v>1</v>
      </c>
      <c r="H213">
        <v>3</v>
      </c>
      <c r="I213" t="s">
        <v>1101</v>
      </c>
      <c r="J213" t="s">
        <v>1102</v>
      </c>
      <c r="K213" t="s">
        <v>1103</v>
      </c>
      <c r="L213">
        <v>1348</v>
      </c>
      <c r="N213">
        <v>1009</v>
      </c>
      <c r="O213" t="s">
        <v>46</v>
      </c>
      <c r="P213" t="s">
        <v>46</v>
      </c>
      <c r="Q213">
        <v>1000</v>
      </c>
      <c r="W213">
        <v>0</v>
      </c>
      <c r="X213">
        <v>-967072784</v>
      </c>
      <c r="Y213">
        <v>0.247</v>
      </c>
      <c r="AA213">
        <v>3390</v>
      </c>
      <c r="AB213">
        <v>0</v>
      </c>
      <c r="AC213">
        <v>0</v>
      </c>
      <c r="AD213">
        <v>0</v>
      </c>
      <c r="AE213">
        <v>3390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0.247</v>
      </c>
      <c r="AU213" t="s">
        <v>6</v>
      </c>
      <c r="AV213">
        <v>0</v>
      </c>
      <c r="AW213">
        <v>2</v>
      </c>
      <c r="AX213">
        <v>27722203</v>
      </c>
      <c r="AY213">
        <v>1</v>
      </c>
      <c r="AZ213">
        <v>0</v>
      </c>
      <c r="BA213">
        <v>229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Y213*Source!I77</f>
        <v>9.8799999999999999E-2</v>
      </c>
      <c r="CY213">
        <f>AA213</f>
        <v>3390</v>
      </c>
      <c r="CZ213">
        <f>AE213</f>
        <v>3390</v>
      </c>
      <c r="DA213">
        <f>AI213</f>
        <v>1</v>
      </c>
      <c r="DB213">
        <v>0</v>
      </c>
    </row>
    <row r="214" spans="1:106" x14ac:dyDescent="0.2">
      <c r="A214">
        <f>ROW(Source!A77)</f>
        <v>77</v>
      </c>
      <c r="B214">
        <v>27721504</v>
      </c>
      <c r="C214">
        <v>27722186</v>
      </c>
      <c r="D214">
        <v>25148217</v>
      </c>
      <c r="E214">
        <v>1</v>
      </c>
      <c r="F214">
        <v>1</v>
      </c>
      <c r="G214">
        <v>1</v>
      </c>
      <c r="H214">
        <v>3</v>
      </c>
      <c r="I214" t="s">
        <v>1104</v>
      </c>
      <c r="J214" t="s">
        <v>1105</v>
      </c>
      <c r="K214" t="s">
        <v>1106</v>
      </c>
      <c r="L214">
        <v>1348</v>
      </c>
      <c r="N214">
        <v>1009</v>
      </c>
      <c r="O214" t="s">
        <v>46</v>
      </c>
      <c r="P214" t="s">
        <v>46</v>
      </c>
      <c r="Q214">
        <v>1000</v>
      </c>
      <c r="W214">
        <v>0</v>
      </c>
      <c r="X214">
        <v>-1709508773</v>
      </c>
      <c r="Y214">
        <v>0.06</v>
      </c>
      <c r="AA214">
        <v>2606.9</v>
      </c>
      <c r="AB214">
        <v>0</v>
      </c>
      <c r="AC214">
        <v>0</v>
      </c>
      <c r="AD214">
        <v>0</v>
      </c>
      <c r="AE214">
        <v>2606.9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0.06</v>
      </c>
      <c r="AU214" t="s">
        <v>6</v>
      </c>
      <c r="AV214">
        <v>0</v>
      </c>
      <c r="AW214">
        <v>2</v>
      </c>
      <c r="AX214">
        <v>27722204</v>
      </c>
      <c r="AY214">
        <v>1</v>
      </c>
      <c r="AZ214">
        <v>0</v>
      </c>
      <c r="BA214">
        <v>230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Y214*Source!I77</f>
        <v>2.4E-2</v>
      </c>
      <c r="CY214">
        <f>AA214</f>
        <v>2606.9</v>
      </c>
      <c r="CZ214">
        <f>AE214</f>
        <v>2606.9</v>
      </c>
      <c r="DA214">
        <f>AI214</f>
        <v>1</v>
      </c>
      <c r="DB214">
        <v>0</v>
      </c>
    </row>
    <row r="215" spans="1:106" x14ac:dyDescent="0.2">
      <c r="A215">
        <f>ROW(Source!A78)</f>
        <v>78</v>
      </c>
      <c r="B215">
        <v>27721505</v>
      </c>
      <c r="C215">
        <v>27722205</v>
      </c>
      <c r="D215">
        <v>25418547</v>
      </c>
      <c r="E215">
        <v>1</v>
      </c>
      <c r="F215">
        <v>1</v>
      </c>
      <c r="G215">
        <v>1</v>
      </c>
      <c r="H215">
        <v>1</v>
      </c>
      <c r="I215" t="s">
        <v>1073</v>
      </c>
      <c r="J215" t="s">
        <v>6</v>
      </c>
      <c r="K215" t="s">
        <v>1074</v>
      </c>
      <c r="L215">
        <v>1191</v>
      </c>
      <c r="N215">
        <v>1013</v>
      </c>
      <c r="O215" t="s">
        <v>953</v>
      </c>
      <c r="P215" t="s">
        <v>953</v>
      </c>
      <c r="Q215">
        <v>1</v>
      </c>
      <c r="W215">
        <v>0</v>
      </c>
      <c r="X215">
        <v>-784637506</v>
      </c>
      <c r="Y215">
        <v>5.3935000000000004</v>
      </c>
      <c r="AA215">
        <v>0</v>
      </c>
      <c r="AB215">
        <v>0</v>
      </c>
      <c r="AC215">
        <v>0</v>
      </c>
      <c r="AD215">
        <v>8.74</v>
      </c>
      <c r="AE215">
        <v>0</v>
      </c>
      <c r="AF215">
        <v>0</v>
      </c>
      <c r="AG215">
        <v>0</v>
      </c>
      <c r="AH215">
        <v>8.74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4.6900000000000004</v>
      </c>
      <c r="AU215" t="s">
        <v>103</v>
      </c>
      <c r="AV215">
        <v>1</v>
      </c>
      <c r="AW215">
        <v>2</v>
      </c>
      <c r="AX215">
        <v>27722213</v>
      </c>
      <c r="AY215">
        <v>1</v>
      </c>
      <c r="AZ215">
        <v>0</v>
      </c>
      <c r="BA215">
        <v>231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Y215*Source!I78</f>
        <v>2.1574000000000004</v>
      </c>
      <c r="CY215">
        <f>AD215</f>
        <v>8.74</v>
      </c>
      <c r="CZ215">
        <f>AH215</f>
        <v>8.74</v>
      </c>
      <c r="DA215">
        <f>AL215</f>
        <v>1</v>
      </c>
      <c r="DB215">
        <v>0</v>
      </c>
    </row>
    <row r="216" spans="1:106" x14ac:dyDescent="0.2">
      <c r="A216">
        <f>ROW(Source!A78)</f>
        <v>78</v>
      </c>
      <c r="B216">
        <v>27721505</v>
      </c>
      <c r="C216">
        <v>27722205</v>
      </c>
      <c r="D216">
        <v>25412928</v>
      </c>
      <c r="E216">
        <v>1</v>
      </c>
      <c r="F216">
        <v>1</v>
      </c>
      <c r="G216">
        <v>1</v>
      </c>
      <c r="H216">
        <v>1</v>
      </c>
      <c r="I216" t="s">
        <v>954</v>
      </c>
      <c r="J216" t="s">
        <v>6</v>
      </c>
      <c r="K216" t="s">
        <v>955</v>
      </c>
      <c r="L216">
        <v>1191</v>
      </c>
      <c r="N216">
        <v>1013</v>
      </c>
      <c r="O216" t="s">
        <v>953</v>
      </c>
      <c r="P216" t="s">
        <v>953</v>
      </c>
      <c r="Q216">
        <v>1</v>
      </c>
      <c r="W216">
        <v>0</v>
      </c>
      <c r="X216">
        <v>-1417349443</v>
      </c>
      <c r="Y216">
        <v>0.04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0.04</v>
      </c>
      <c r="AU216" t="s">
        <v>6</v>
      </c>
      <c r="AV216">
        <v>2</v>
      </c>
      <c r="AW216">
        <v>2</v>
      </c>
      <c r="AX216">
        <v>27722214</v>
      </c>
      <c r="AY216">
        <v>1</v>
      </c>
      <c r="AZ216">
        <v>2048</v>
      </c>
      <c r="BA216">
        <v>232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Y216*Source!I78</f>
        <v>1.6E-2</v>
      </c>
      <c r="CY216">
        <f>AD216</f>
        <v>0</v>
      </c>
      <c r="CZ216">
        <f>AH216</f>
        <v>0</v>
      </c>
      <c r="DA216">
        <f>AL216</f>
        <v>1</v>
      </c>
      <c r="DB216">
        <v>0</v>
      </c>
    </row>
    <row r="217" spans="1:106" x14ac:dyDescent="0.2">
      <c r="A217">
        <f>ROW(Source!A78)</f>
        <v>78</v>
      </c>
      <c r="B217">
        <v>27721505</v>
      </c>
      <c r="C217">
        <v>27722205</v>
      </c>
      <c r="D217">
        <v>25230118</v>
      </c>
      <c r="E217">
        <v>1</v>
      </c>
      <c r="F217">
        <v>1</v>
      </c>
      <c r="G217">
        <v>1</v>
      </c>
      <c r="H217">
        <v>2</v>
      </c>
      <c r="I217" t="s">
        <v>1050</v>
      </c>
      <c r="J217" t="s">
        <v>1051</v>
      </c>
      <c r="K217" t="s">
        <v>1052</v>
      </c>
      <c r="L217">
        <v>1368</v>
      </c>
      <c r="N217">
        <v>1011</v>
      </c>
      <c r="O217" t="s">
        <v>959</v>
      </c>
      <c r="P217" t="s">
        <v>959</v>
      </c>
      <c r="Q217">
        <v>1</v>
      </c>
      <c r="W217">
        <v>0</v>
      </c>
      <c r="X217">
        <v>-1460065968</v>
      </c>
      <c r="Y217">
        <v>2.5000000000000001E-2</v>
      </c>
      <c r="AA217">
        <v>0</v>
      </c>
      <c r="AB217">
        <v>86.4</v>
      </c>
      <c r="AC217">
        <v>13.5</v>
      </c>
      <c r="AD217">
        <v>0</v>
      </c>
      <c r="AE217">
        <v>0</v>
      </c>
      <c r="AF217">
        <v>86.4</v>
      </c>
      <c r="AG217">
        <v>13.5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0.02</v>
      </c>
      <c r="AU217" t="s">
        <v>102</v>
      </c>
      <c r="AV217">
        <v>0</v>
      </c>
      <c r="AW217">
        <v>2</v>
      </c>
      <c r="AX217">
        <v>27722215</v>
      </c>
      <c r="AY217">
        <v>1</v>
      </c>
      <c r="AZ217">
        <v>0</v>
      </c>
      <c r="BA217">
        <v>233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Y217*Source!I78</f>
        <v>1.0000000000000002E-2</v>
      </c>
      <c r="CY217">
        <f>AB217</f>
        <v>86.4</v>
      </c>
      <c r="CZ217">
        <f>AF217</f>
        <v>86.4</v>
      </c>
      <c r="DA217">
        <f>AJ217</f>
        <v>1</v>
      </c>
      <c r="DB217">
        <v>0</v>
      </c>
    </row>
    <row r="218" spans="1:106" x14ac:dyDescent="0.2">
      <c r="A218">
        <f>ROW(Source!A78)</f>
        <v>78</v>
      </c>
      <c r="B218">
        <v>27721505</v>
      </c>
      <c r="C218">
        <v>27722205</v>
      </c>
      <c r="D218">
        <v>25230220</v>
      </c>
      <c r="E218">
        <v>1</v>
      </c>
      <c r="F218">
        <v>1</v>
      </c>
      <c r="G218">
        <v>1</v>
      </c>
      <c r="H218">
        <v>2</v>
      </c>
      <c r="I218" t="s">
        <v>991</v>
      </c>
      <c r="J218" t="s">
        <v>992</v>
      </c>
      <c r="K218" t="s">
        <v>993</v>
      </c>
      <c r="L218">
        <v>1368</v>
      </c>
      <c r="N218">
        <v>1011</v>
      </c>
      <c r="O218" t="s">
        <v>959</v>
      </c>
      <c r="P218" t="s">
        <v>959</v>
      </c>
      <c r="Q218">
        <v>1</v>
      </c>
      <c r="W218">
        <v>0</v>
      </c>
      <c r="X218">
        <v>-1718674368</v>
      </c>
      <c r="Y218">
        <v>1.2500000000000001E-2</v>
      </c>
      <c r="AA218">
        <v>0</v>
      </c>
      <c r="AB218">
        <v>111.99</v>
      </c>
      <c r="AC218">
        <v>13.5</v>
      </c>
      <c r="AD218">
        <v>0</v>
      </c>
      <c r="AE218">
        <v>0</v>
      </c>
      <c r="AF218">
        <v>111.99</v>
      </c>
      <c r="AG218">
        <v>13.5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0.01</v>
      </c>
      <c r="AU218" t="s">
        <v>102</v>
      </c>
      <c r="AV218">
        <v>0</v>
      </c>
      <c r="AW218">
        <v>2</v>
      </c>
      <c r="AX218">
        <v>27722216</v>
      </c>
      <c r="AY218">
        <v>1</v>
      </c>
      <c r="AZ218">
        <v>0</v>
      </c>
      <c r="BA218">
        <v>234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Y218*Source!I78</f>
        <v>5.000000000000001E-3</v>
      </c>
      <c r="CY218">
        <f>AB218</f>
        <v>111.99</v>
      </c>
      <c r="CZ218">
        <f>AF218</f>
        <v>111.99</v>
      </c>
      <c r="DA218">
        <f>AJ218</f>
        <v>1</v>
      </c>
      <c r="DB218">
        <v>0</v>
      </c>
    </row>
    <row r="219" spans="1:106" x14ac:dyDescent="0.2">
      <c r="A219">
        <f>ROW(Source!A78)</f>
        <v>78</v>
      </c>
      <c r="B219">
        <v>27721505</v>
      </c>
      <c r="C219">
        <v>27722205</v>
      </c>
      <c r="D219">
        <v>25230844</v>
      </c>
      <c r="E219">
        <v>1</v>
      </c>
      <c r="F219">
        <v>1</v>
      </c>
      <c r="G219">
        <v>1</v>
      </c>
      <c r="H219">
        <v>2</v>
      </c>
      <c r="I219" t="s">
        <v>1095</v>
      </c>
      <c r="J219" t="s">
        <v>1096</v>
      </c>
      <c r="K219" t="s">
        <v>1097</v>
      </c>
      <c r="L219">
        <v>1368</v>
      </c>
      <c r="N219">
        <v>1011</v>
      </c>
      <c r="O219" t="s">
        <v>959</v>
      </c>
      <c r="P219" t="s">
        <v>959</v>
      </c>
      <c r="Q219">
        <v>1</v>
      </c>
      <c r="W219">
        <v>0</v>
      </c>
      <c r="X219">
        <v>520357435</v>
      </c>
      <c r="Y219">
        <v>0.8125</v>
      </c>
      <c r="AA219">
        <v>0</v>
      </c>
      <c r="AB219">
        <v>30</v>
      </c>
      <c r="AC219">
        <v>0</v>
      </c>
      <c r="AD219">
        <v>0</v>
      </c>
      <c r="AE219">
        <v>0</v>
      </c>
      <c r="AF219">
        <v>30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0.65</v>
      </c>
      <c r="AU219" t="s">
        <v>102</v>
      </c>
      <c r="AV219">
        <v>0</v>
      </c>
      <c r="AW219">
        <v>2</v>
      </c>
      <c r="AX219">
        <v>27722217</v>
      </c>
      <c r="AY219">
        <v>1</v>
      </c>
      <c r="AZ219">
        <v>0</v>
      </c>
      <c r="BA219">
        <v>235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Y219*Source!I78</f>
        <v>0.32500000000000001</v>
      </c>
      <c r="CY219">
        <f>AB219</f>
        <v>30</v>
      </c>
      <c r="CZ219">
        <f>AF219</f>
        <v>30</v>
      </c>
      <c r="DA219">
        <f>AJ219</f>
        <v>1</v>
      </c>
      <c r="DB219">
        <v>0</v>
      </c>
    </row>
    <row r="220" spans="1:106" x14ac:dyDescent="0.2">
      <c r="A220">
        <f>ROW(Source!A78)</f>
        <v>78</v>
      </c>
      <c r="B220">
        <v>27721505</v>
      </c>
      <c r="C220">
        <v>27722205</v>
      </c>
      <c r="D220">
        <v>25231607</v>
      </c>
      <c r="E220">
        <v>1</v>
      </c>
      <c r="F220">
        <v>1</v>
      </c>
      <c r="G220">
        <v>1</v>
      </c>
      <c r="H220">
        <v>2</v>
      </c>
      <c r="I220" t="s">
        <v>997</v>
      </c>
      <c r="J220" t="s">
        <v>998</v>
      </c>
      <c r="K220" t="s">
        <v>999</v>
      </c>
      <c r="L220">
        <v>1368</v>
      </c>
      <c r="N220">
        <v>1011</v>
      </c>
      <c r="O220" t="s">
        <v>959</v>
      </c>
      <c r="P220" t="s">
        <v>959</v>
      </c>
      <c r="Q220">
        <v>1</v>
      </c>
      <c r="W220">
        <v>0</v>
      </c>
      <c r="X220">
        <v>1372534845</v>
      </c>
      <c r="Y220">
        <v>1.2500000000000001E-2</v>
      </c>
      <c r="AA220">
        <v>0</v>
      </c>
      <c r="AB220">
        <v>65.709999999999994</v>
      </c>
      <c r="AC220">
        <v>11.6</v>
      </c>
      <c r="AD220">
        <v>0</v>
      </c>
      <c r="AE220">
        <v>0</v>
      </c>
      <c r="AF220">
        <v>65.709999999999994</v>
      </c>
      <c r="AG220">
        <v>11.6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0.01</v>
      </c>
      <c r="AU220" t="s">
        <v>102</v>
      </c>
      <c r="AV220">
        <v>0</v>
      </c>
      <c r="AW220">
        <v>2</v>
      </c>
      <c r="AX220">
        <v>27722218</v>
      </c>
      <c r="AY220">
        <v>1</v>
      </c>
      <c r="AZ220">
        <v>0</v>
      </c>
      <c r="BA220">
        <v>236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Y220*Source!I78</f>
        <v>5.000000000000001E-3</v>
      </c>
      <c r="CY220">
        <f>AB220</f>
        <v>65.709999999999994</v>
      </c>
      <c r="CZ220">
        <f>AF220</f>
        <v>65.709999999999994</v>
      </c>
      <c r="DA220">
        <f>AJ220</f>
        <v>1</v>
      </c>
      <c r="DB220">
        <v>0</v>
      </c>
    </row>
    <row r="221" spans="1:106" x14ac:dyDescent="0.2">
      <c r="A221">
        <f>ROW(Source!A78)</f>
        <v>78</v>
      </c>
      <c r="B221">
        <v>27721505</v>
      </c>
      <c r="C221">
        <v>27722205</v>
      </c>
      <c r="D221">
        <v>25148066</v>
      </c>
      <c r="E221">
        <v>1</v>
      </c>
      <c r="F221">
        <v>1</v>
      </c>
      <c r="G221">
        <v>1</v>
      </c>
      <c r="H221">
        <v>3</v>
      </c>
      <c r="I221" t="s">
        <v>1101</v>
      </c>
      <c r="J221" t="s">
        <v>1102</v>
      </c>
      <c r="K221" t="s">
        <v>1103</v>
      </c>
      <c r="L221">
        <v>1348</v>
      </c>
      <c r="N221">
        <v>1009</v>
      </c>
      <c r="O221" t="s">
        <v>46</v>
      </c>
      <c r="P221" t="s">
        <v>46</v>
      </c>
      <c r="Q221">
        <v>1000</v>
      </c>
      <c r="W221">
        <v>0</v>
      </c>
      <c r="X221">
        <v>-967072784</v>
      </c>
      <c r="Y221">
        <v>0.247</v>
      </c>
      <c r="AA221">
        <v>3390</v>
      </c>
      <c r="AB221">
        <v>0</v>
      </c>
      <c r="AC221">
        <v>0</v>
      </c>
      <c r="AD221">
        <v>0</v>
      </c>
      <c r="AE221">
        <v>3390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0.247</v>
      </c>
      <c r="AU221" t="s">
        <v>6</v>
      </c>
      <c r="AV221">
        <v>0</v>
      </c>
      <c r="AW221">
        <v>2</v>
      </c>
      <c r="AX221">
        <v>27722219</v>
      </c>
      <c r="AY221">
        <v>1</v>
      </c>
      <c r="AZ221">
        <v>0</v>
      </c>
      <c r="BA221">
        <v>237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Y221*Source!I78</f>
        <v>9.8799999999999999E-2</v>
      </c>
      <c r="CY221">
        <f>AA221</f>
        <v>3390</v>
      </c>
      <c r="CZ221">
        <f>AE221</f>
        <v>3390</v>
      </c>
      <c r="DA221">
        <f>AI221</f>
        <v>1</v>
      </c>
      <c r="DB221">
        <v>0</v>
      </c>
    </row>
    <row r="222" spans="1:106" x14ac:dyDescent="0.2">
      <c r="A222">
        <f>ROW(Source!A79)</f>
        <v>79</v>
      </c>
      <c r="B222">
        <v>27721504</v>
      </c>
      <c r="C222">
        <v>27722205</v>
      </c>
      <c r="D222">
        <v>25418547</v>
      </c>
      <c r="E222">
        <v>1</v>
      </c>
      <c r="F222">
        <v>1</v>
      </c>
      <c r="G222">
        <v>1</v>
      </c>
      <c r="H222">
        <v>1</v>
      </c>
      <c r="I222" t="s">
        <v>1073</v>
      </c>
      <c r="J222" t="s">
        <v>6</v>
      </c>
      <c r="K222" t="s">
        <v>1074</v>
      </c>
      <c r="L222">
        <v>1191</v>
      </c>
      <c r="N222">
        <v>1013</v>
      </c>
      <c r="O222" t="s">
        <v>953</v>
      </c>
      <c r="P222" t="s">
        <v>953</v>
      </c>
      <c r="Q222">
        <v>1</v>
      </c>
      <c r="W222">
        <v>0</v>
      </c>
      <c r="X222">
        <v>-784637506</v>
      </c>
      <c r="Y222">
        <v>5.3935000000000004</v>
      </c>
      <c r="AA222">
        <v>0</v>
      </c>
      <c r="AB222">
        <v>0</v>
      </c>
      <c r="AC222">
        <v>0</v>
      </c>
      <c r="AD222">
        <v>8.74</v>
      </c>
      <c r="AE222">
        <v>0</v>
      </c>
      <c r="AF222">
        <v>0</v>
      </c>
      <c r="AG222">
        <v>0</v>
      </c>
      <c r="AH222">
        <v>8.74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4.6900000000000004</v>
      </c>
      <c r="AU222" t="s">
        <v>103</v>
      </c>
      <c r="AV222">
        <v>1</v>
      </c>
      <c r="AW222">
        <v>2</v>
      </c>
      <c r="AX222">
        <v>27722213</v>
      </c>
      <c r="AY222">
        <v>1</v>
      </c>
      <c r="AZ222">
        <v>0</v>
      </c>
      <c r="BA222">
        <v>238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Y222*Source!I79</f>
        <v>2.1574000000000004</v>
      </c>
      <c r="CY222">
        <f>AD222</f>
        <v>8.74</v>
      </c>
      <c r="CZ222">
        <f>AH222</f>
        <v>8.74</v>
      </c>
      <c r="DA222">
        <f>AL222</f>
        <v>1</v>
      </c>
      <c r="DB222">
        <v>0</v>
      </c>
    </row>
    <row r="223" spans="1:106" x14ac:dyDescent="0.2">
      <c r="A223">
        <f>ROW(Source!A79)</f>
        <v>79</v>
      </c>
      <c r="B223">
        <v>27721504</v>
      </c>
      <c r="C223">
        <v>27722205</v>
      </c>
      <c r="D223">
        <v>25412928</v>
      </c>
      <c r="E223">
        <v>1</v>
      </c>
      <c r="F223">
        <v>1</v>
      </c>
      <c r="G223">
        <v>1</v>
      </c>
      <c r="H223">
        <v>1</v>
      </c>
      <c r="I223" t="s">
        <v>954</v>
      </c>
      <c r="J223" t="s">
        <v>6</v>
      </c>
      <c r="K223" t="s">
        <v>955</v>
      </c>
      <c r="L223">
        <v>1191</v>
      </c>
      <c r="N223">
        <v>1013</v>
      </c>
      <c r="O223" t="s">
        <v>953</v>
      </c>
      <c r="P223" t="s">
        <v>953</v>
      </c>
      <c r="Q223">
        <v>1</v>
      </c>
      <c r="W223">
        <v>0</v>
      </c>
      <c r="X223">
        <v>-1417349443</v>
      </c>
      <c r="Y223">
        <v>0.04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0.04</v>
      </c>
      <c r="AU223" t="s">
        <v>6</v>
      </c>
      <c r="AV223">
        <v>2</v>
      </c>
      <c r="AW223">
        <v>2</v>
      </c>
      <c r="AX223">
        <v>27722214</v>
      </c>
      <c r="AY223">
        <v>1</v>
      </c>
      <c r="AZ223">
        <v>2048</v>
      </c>
      <c r="BA223">
        <v>239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Y223*Source!I79</f>
        <v>1.6E-2</v>
      </c>
      <c r="CY223">
        <f>AD223</f>
        <v>0</v>
      </c>
      <c r="CZ223">
        <f>AH223</f>
        <v>0</v>
      </c>
      <c r="DA223">
        <f>AL223</f>
        <v>1</v>
      </c>
      <c r="DB223">
        <v>0</v>
      </c>
    </row>
    <row r="224" spans="1:106" x14ac:dyDescent="0.2">
      <c r="A224">
        <f>ROW(Source!A79)</f>
        <v>79</v>
      </c>
      <c r="B224">
        <v>27721504</v>
      </c>
      <c r="C224">
        <v>27722205</v>
      </c>
      <c r="D224">
        <v>25230118</v>
      </c>
      <c r="E224">
        <v>1</v>
      </c>
      <c r="F224">
        <v>1</v>
      </c>
      <c r="G224">
        <v>1</v>
      </c>
      <c r="H224">
        <v>2</v>
      </c>
      <c r="I224" t="s">
        <v>1050</v>
      </c>
      <c r="J224" t="s">
        <v>1051</v>
      </c>
      <c r="K224" t="s">
        <v>1052</v>
      </c>
      <c r="L224">
        <v>1368</v>
      </c>
      <c r="N224">
        <v>1011</v>
      </c>
      <c r="O224" t="s">
        <v>959</v>
      </c>
      <c r="P224" t="s">
        <v>959</v>
      </c>
      <c r="Q224">
        <v>1</v>
      </c>
      <c r="W224">
        <v>0</v>
      </c>
      <c r="X224">
        <v>-1460065968</v>
      </c>
      <c r="Y224">
        <v>2.5000000000000001E-2</v>
      </c>
      <c r="AA224">
        <v>0</v>
      </c>
      <c r="AB224">
        <v>86.4</v>
      </c>
      <c r="AC224">
        <v>13.5</v>
      </c>
      <c r="AD224">
        <v>0</v>
      </c>
      <c r="AE224">
        <v>0</v>
      </c>
      <c r="AF224">
        <v>86.4</v>
      </c>
      <c r="AG224">
        <v>13.5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6</v>
      </c>
      <c r="AT224">
        <v>0.02</v>
      </c>
      <c r="AU224" t="s">
        <v>102</v>
      </c>
      <c r="AV224">
        <v>0</v>
      </c>
      <c r="AW224">
        <v>2</v>
      </c>
      <c r="AX224">
        <v>27722215</v>
      </c>
      <c r="AY224">
        <v>1</v>
      </c>
      <c r="AZ224">
        <v>0</v>
      </c>
      <c r="BA224">
        <v>240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Y224*Source!I79</f>
        <v>1.0000000000000002E-2</v>
      </c>
      <c r="CY224">
        <f>AB224</f>
        <v>86.4</v>
      </c>
      <c r="CZ224">
        <f>AF224</f>
        <v>86.4</v>
      </c>
      <c r="DA224">
        <f>AJ224</f>
        <v>1</v>
      </c>
      <c r="DB224">
        <v>0</v>
      </c>
    </row>
    <row r="225" spans="1:106" x14ac:dyDescent="0.2">
      <c r="A225">
        <f>ROW(Source!A79)</f>
        <v>79</v>
      </c>
      <c r="B225">
        <v>27721504</v>
      </c>
      <c r="C225">
        <v>27722205</v>
      </c>
      <c r="D225">
        <v>25230220</v>
      </c>
      <c r="E225">
        <v>1</v>
      </c>
      <c r="F225">
        <v>1</v>
      </c>
      <c r="G225">
        <v>1</v>
      </c>
      <c r="H225">
        <v>2</v>
      </c>
      <c r="I225" t="s">
        <v>991</v>
      </c>
      <c r="J225" t="s">
        <v>992</v>
      </c>
      <c r="K225" t="s">
        <v>993</v>
      </c>
      <c r="L225">
        <v>1368</v>
      </c>
      <c r="N225">
        <v>1011</v>
      </c>
      <c r="O225" t="s">
        <v>959</v>
      </c>
      <c r="P225" t="s">
        <v>959</v>
      </c>
      <c r="Q225">
        <v>1</v>
      </c>
      <c r="W225">
        <v>0</v>
      </c>
      <c r="X225">
        <v>-1718674368</v>
      </c>
      <c r="Y225">
        <v>1.2500000000000001E-2</v>
      </c>
      <c r="AA225">
        <v>0</v>
      </c>
      <c r="AB225">
        <v>111.99</v>
      </c>
      <c r="AC225">
        <v>13.5</v>
      </c>
      <c r="AD225">
        <v>0</v>
      </c>
      <c r="AE225">
        <v>0</v>
      </c>
      <c r="AF225">
        <v>111.99</v>
      </c>
      <c r="AG225">
        <v>13.5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0.01</v>
      </c>
      <c r="AU225" t="s">
        <v>102</v>
      </c>
      <c r="AV225">
        <v>0</v>
      </c>
      <c r="AW225">
        <v>2</v>
      </c>
      <c r="AX225">
        <v>27722216</v>
      </c>
      <c r="AY225">
        <v>1</v>
      </c>
      <c r="AZ225">
        <v>0</v>
      </c>
      <c r="BA225">
        <v>241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Y225*Source!I79</f>
        <v>5.000000000000001E-3</v>
      </c>
      <c r="CY225">
        <f>AB225</f>
        <v>111.99</v>
      </c>
      <c r="CZ225">
        <f>AF225</f>
        <v>111.99</v>
      </c>
      <c r="DA225">
        <f>AJ225</f>
        <v>1</v>
      </c>
      <c r="DB225">
        <v>0</v>
      </c>
    </row>
    <row r="226" spans="1:106" x14ac:dyDescent="0.2">
      <c r="A226">
        <f>ROW(Source!A79)</f>
        <v>79</v>
      </c>
      <c r="B226">
        <v>27721504</v>
      </c>
      <c r="C226">
        <v>27722205</v>
      </c>
      <c r="D226">
        <v>25230844</v>
      </c>
      <c r="E226">
        <v>1</v>
      </c>
      <c r="F226">
        <v>1</v>
      </c>
      <c r="G226">
        <v>1</v>
      </c>
      <c r="H226">
        <v>2</v>
      </c>
      <c r="I226" t="s">
        <v>1095</v>
      </c>
      <c r="J226" t="s">
        <v>1096</v>
      </c>
      <c r="K226" t="s">
        <v>1097</v>
      </c>
      <c r="L226">
        <v>1368</v>
      </c>
      <c r="N226">
        <v>1011</v>
      </c>
      <c r="O226" t="s">
        <v>959</v>
      </c>
      <c r="P226" t="s">
        <v>959</v>
      </c>
      <c r="Q226">
        <v>1</v>
      </c>
      <c r="W226">
        <v>0</v>
      </c>
      <c r="X226">
        <v>520357435</v>
      </c>
      <c r="Y226">
        <v>0.8125</v>
      </c>
      <c r="AA226">
        <v>0</v>
      </c>
      <c r="AB226">
        <v>30</v>
      </c>
      <c r="AC226">
        <v>0</v>
      </c>
      <c r="AD226">
        <v>0</v>
      </c>
      <c r="AE226">
        <v>0</v>
      </c>
      <c r="AF226">
        <v>30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0.65</v>
      </c>
      <c r="AU226" t="s">
        <v>102</v>
      </c>
      <c r="AV226">
        <v>0</v>
      </c>
      <c r="AW226">
        <v>2</v>
      </c>
      <c r="AX226">
        <v>27722217</v>
      </c>
      <c r="AY226">
        <v>1</v>
      </c>
      <c r="AZ226">
        <v>0</v>
      </c>
      <c r="BA226">
        <v>242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Y226*Source!I79</f>
        <v>0.32500000000000001</v>
      </c>
      <c r="CY226">
        <f>AB226</f>
        <v>30</v>
      </c>
      <c r="CZ226">
        <f>AF226</f>
        <v>30</v>
      </c>
      <c r="DA226">
        <f>AJ226</f>
        <v>1</v>
      </c>
      <c r="DB226">
        <v>0</v>
      </c>
    </row>
    <row r="227" spans="1:106" x14ac:dyDescent="0.2">
      <c r="A227">
        <f>ROW(Source!A79)</f>
        <v>79</v>
      </c>
      <c r="B227">
        <v>27721504</v>
      </c>
      <c r="C227">
        <v>27722205</v>
      </c>
      <c r="D227">
        <v>25231607</v>
      </c>
      <c r="E227">
        <v>1</v>
      </c>
      <c r="F227">
        <v>1</v>
      </c>
      <c r="G227">
        <v>1</v>
      </c>
      <c r="H227">
        <v>2</v>
      </c>
      <c r="I227" t="s">
        <v>997</v>
      </c>
      <c r="J227" t="s">
        <v>998</v>
      </c>
      <c r="K227" t="s">
        <v>999</v>
      </c>
      <c r="L227">
        <v>1368</v>
      </c>
      <c r="N227">
        <v>1011</v>
      </c>
      <c r="O227" t="s">
        <v>959</v>
      </c>
      <c r="P227" t="s">
        <v>959</v>
      </c>
      <c r="Q227">
        <v>1</v>
      </c>
      <c r="W227">
        <v>0</v>
      </c>
      <c r="X227">
        <v>1372534845</v>
      </c>
      <c r="Y227">
        <v>1.2500000000000001E-2</v>
      </c>
      <c r="AA227">
        <v>0</v>
      </c>
      <c r="AB227">
        <v>65.709999999999994</v>
      </c>
      <c r="AC227">
        <v>11.6</v>
      </c>
      <c r="AD227">
        <v>0</v>
      </c>
      <c r="AE227">
        <v>0</v>
      </c>
      <c r="AF227">
        <v>65.709999999999994</v>
      </c>
      <c r="AG227">
        <v>11.6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0.01</v>
      </c>
      <c r="AU227" t="s">
        <v>102</v>
      </c>
      <c r="AV227">
        <v>0</v>
      </c>
      <c r="AW227">
        <v>2</v>
      </c>
      <c r="AX227">
        <v>27722218</v>
      </c>
      <c r="AY227">
        <v>1</v>
      </c>
      <c r="AZ227">
        <v>0</v>
      </c>
      <c r="BA227">
        <v>243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Y227*Source!I79</f>
        <v>5.000000000000001E-3</v>
      </c>
      <c r="CY227">
        <f>AB227</f>
        <v>65.709999999999994</v>
      </c>
      <c r="CZ227">
        <f>AF227</f>
        <v>65.709999999999994</v>
      </c>
      <c r="DA227">
        <f>AJ227</f>
        <v>1</v>
      </c>
      <c r="DB227">
        <v>0</v>
      </c>
    </row>
    <row r="228" spans="1:106" x14ac:dyDescent="0.2">
      <c r="A228">
        <f>ROW(Source!A79)</f>
        <v>79</v>
      </c>
      <c r="B228">
        <v>27721504</v>
      </c>
      <c r="C228">
        <v>27722205</v>
      </c>
      <c r="D228">
        <v>25148066</v>
      </c>
      <c r="E228">
        <v>1</v>
      </c>
      <c r="F228">
        <v>1</v>
      </c>
      <c r="G228">
        <v>1</v>
      </c>
      <c r="H228">
        <v>3</v>
      </c>
      <c r="I228" t="s">
        <v>1101</v>
      </c>
      <c r="J228" t="s">
        <v>1102</v>
      </c>
      <c r="K228" t="s">
        <v>1103</v>
      </c>
      <c r="L228">
        <v>1348</v>
      </c>
      <c r="N228">
        <v>1009</v>
      </c>
      <c r="O228" t="s">
        <v>46</v>
      </c>
      <c r="P228" t="s">
        <v>46</v>
      </c>
      <c r="Q228">
        <v>1000</v>
      </c>
      <c r="W228">
        <v>0</v>
      </c>
      <c r="X228">
        <v>-967072784</v>
      </c>
      <c r="Y228">
        <v>0.247</v>
      </c>
      <c r="AA228">
        <v>3390</v>
      </c>
      <c r="AB228">
        <v>0</v>
      </c>
      <c r="AC228">
        <v>0</v>
      </c>
      <c r="AD228">
        <v>0</v>
      </c>
      <c r="AE228">
        <v>3390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0.247</v>
      </c>
      <c r="AU228" t="s">
        <v>6</v>
      </c>
      <c r="AV228">
        <v>0</v>
      </c>
      <c r="AW228">
        <v>2</v>
      </c>
      <c r="AX228">
        <v>27722219</v>
      </c>
      <c r="AY228">
        <v>1</v>
      </c>
      <c r="AZ228">
        <v>0</v>
      </c>
      <c r="BA228">
        <v>244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Y228*Source!I79</f>
        <v>9.8799999999999999E-2</v>
      </c>
      <c r="CY228">
        <f>AA228</f>
        <v>3390</v>
      </c>
      <c r="CZ228">
        <f>AE228</f>
        <v>3390</v>
      </c>
      <c r="DA228">
        <f>AI228</f>
        <v>1</v>
      </c>
      <c r="DB228">
        <v>0</v>
      </c>
    </row>
    <row r="229" spans="1:106" x14ac:dyDescent="0.2">
      <c r="A229">
        <f>ROW(Source!A80)</f>
        <v>80</v>
      </c>
      <c r="B229">
        <v>27721505</v>
      </c>
      <c r="C229">
        <v>27722220</v>
      </c>
      <c r="D229">
        <v>25412930</v>
      </c>
      <c r="E229">
        <v>1</v>
      </c>
      <c r="F229">
        <v>1</v>
      </c>
      <c r="G229">
        <v>1</v>
      </c>
      <c r="H229">
        <v>1</v>
      </c>
      <c r="I229" t="s">
        <v>1107</v>
      </c>
      <c r="J229" t="s">
        <v>6</v>
      </c>
      <c r="K229" t="s">
        <v>1108</v>
      </c>
      <c r="L229">
        <v>1191</v>
      </c>
      <c r="N229">
        <v>1013</v>
      </c>
      <c r="O229" t="s">
        <v>953</v>
      </c>
      <c r="P229" t="s">
        <v>953</v>
      </c>
      <c r="Q229">
        <v>1</v>
      </c>
      <c r="W229">
        <v>0</v>
      </c>
      <c r="X229">
        <v>-1081351934</v>
      </c>
      <c r="Y229">
        <v>9.7059999999999995</v>
      </c>
      <c r="AA229">
        <v>0</v>
      </c>
      <c r="AB229">
        <v>0</v>
      </c>
      <c r="AC229">
        <v>0</v>
      </c>
      <c r="AD229">
        <v>9.4</v>
      </c>
      <c r="AE229">
        <v>0</v>
      </c>
      <c r="AF229">
        <v>0</v>
      </c>
      <c r="AG229">
        <v>0</v>
      </c>
      <c r="AH229">
        <v>9.4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8.44</v>
      </c>
      <c r="AU229" t="s">
        <v>103</v>
      </c>
      <c r="AV229">
        <v>1</v>
      </c>
      <c r="AW229">
        <v>2</v>
      </c>
      <c r="AX229">
        <v>27722228</v>
      </c>
      <c r="AY229">
        <v>1</v>
      </c>
      <c r="AZ229">
        <v>0</v>
      </c>
      <c r="BA229">
        <v>245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Y229*Source!I80</f>
        <v>3.8824000000000001</v>
      </c>
      <c r="CY229">
        <f>AD229</f>
        <v>9.4</v>
      </c>
      <c r="CZ229">
        <f>AH229</f>
        <v>9.4</v>
      </c>
      <c r="DA229">
        <f>AL229</f>
        <v>1</v>
      </c>
      <c r="DB229">
        <v>0</v>
      </c>
    </row>
    <row r="230" spans="1:106" x14ac:dyDescent="0.2">
      <c r="A230">
        <f>ROW(Source!A80)</f>
        <v>80</v>
      </c>
      <c r="B230">
        <v>27721505</v>
      </c>
      <c r="C230">
        <v>27722220</v>
      </c>
      <c r="D230">
        <v>25412928</v>
      </c>
      <c r="E230">
        <v>1</v>
      </c>
      <c r="F230">
        <v>1</v>
      </c>
      <c r="G230">
        <v>1</v>
      </c>
      <c r="H230">
        <v>1</v>
      </c>
      <c r="I230" t="s">
        <v>954</v>
      </c>
      <c r="J230" t="s">
        <v>6</v>
      </c>
      <c r="K230" t="s">
        <v>955</v>
      </c>
      <c r="L230">
        <v>1191</v>
      </c>
      <c r="N230">
        <v>1013</v>
      </c>
      <c r="O230" t="s">
        <v>953</v>
      </c>
      <c r="P230" t="s">
        <v>953</v>
      </c>
      <c r="Q230">
        <v>1</v>
      </c>
      <c r="W230">
        <v>0</v>
      </c>
      <c r="X230">
        <v>-1417349443</v>
      </c>
      <c r="Y230">
        <v>0.16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0.16</v>
      </c>
      <c r="AU230" t="s">
        <v>6</v>
      </c>
      <c r="AV230">
        <v>2</v>
      </c>
      <c r="AW230">
        <v>2</v>
      </c>
      <c r="AX230">
        <v>27722229</v>
      </c>
      <c r="AY230">
        <v>1</v>
      </c>
      <c r="AZ230">
        <v>2048</v>
      </c>
      <c r="BA230">
        <v>246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Y230*Source!I80</f>
        <v>6.4000000000000001E-2</v>
      </c>
      <c r="CY230">
        <f>AD230</f>
        <v>0</v>
      </c>
      <c r="CZ230">
        <f>AH230</f>
        <v>0</v>
      </c>
      <c r="DA230">
        <f>AL230</f>
        <v>1</v>
      </c>
      <c r="DB230">
        <v>0</v>
      </c>
    </row>
    <row r="231" spans="1:106" x14ac:dyDescent="0.2">
      <c r="A231">
        <f>ROW(Source!A80)</f>
        <v>80</v>
      </c>
      <c r="B231">
        <v>27721505</v>
      </c>
      <c r="C231">
        <v>27722220</v>
      </c>
      <c r="D231">
        <v>25230118</v>
      </c>
      <c r="E231">
        <v>1</v>
      </c>
      <c r="F231">
        <v>1</v>
      </c>
      <c r="G231">
        <v>1</v>
      </c>
      <c r="H231">
        <v>2</v>
      </c>
      <c r="I231" t="s">
        <v>1050</v>
      </c>
      <c r="J231" t="s">
        <v>1051</v>
      </c>
      <c r="K231" t="s">
        <v>1052</v>
      </c>
      <c r="L231">
        <v>1368</v>
      </c>
      <c r="N231">
        <v>1011</v>
      </c>
      <c r="O231" t="s">
        <v>959</v>
      </c>
      <c r="P231" t="s">
        <v>959</v>
      </c>
      <c r="Q231">
        <v>1</v>
      </c>
      <c r="W231">
        <v>0</v>
      </c>
      <c r="X231">
        <v>-1460065968</v>
      </c>
      <c r="Y231">
        <v>0.1</v>
      </c>
      <c r="AA231">
        <v>0</v>
      </c>
      <c r="AB231">
        <v>86.4</v>
      </c>
      <c r="AC231">
        <v>13.5</v>
      </c>
      <c r="AD231">
        <v>0</v>
      </c>
      <c r="AE231">
        <v>0</v>
      </c>
      <c r="AF231">
        <v>86.4</v>
      </c>
      <c r="AG231">
        <v>13.5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0.08</v>
      </c>
      <c r="AU231" t="s">
        <v>102</v>
      </c>
      <c r="AV231">
        <v>0</v>
      </c>
      <c r="AW231">
        <v>2</v>
      </c>
      <c r="AX231">
        <v>27722230</v>
      </c>
      <c r="AY231">
        <v>1</v>
      </c>
      <c r="AZ231">
        <v>0</v>
      </c>
      <c r="BA231">
        <v>247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Y231*Source!I80</f>
        <v>4.0000000000000008E-2</v>
      </c>
      <c r="CY231">
        <f>AB231</f>
        <v>86.4</v>
      </c>
      <c r="CZ231">
        <f>AF231</f>
        <v>86.4</v>
      </c>
      <c r="DA231">
        <f>AJ231</f>
        <v>1</v>
      </c>
      <c r="DB231">
        <v>0</v>
      </c>
    </row>
    <row r="232" spans="1:106" x14ac:dyDescent="0.2">
      <c r="A232">
        <f>ROW(Source!A80)</f>
        <v>80</v>
      </c>
      <c r="B232">
        <v>27721505</v>
      </c>
      <c r="C232">
        <v>27722220</v>
      </c>
      <c r="D232">
        <v>25230220</v>
      </c>
      <c r="E232">
        <v>1</v>
      </c>
      <c r="F232">
        <v>1</v>
      </c>
      <c r="G232">
        <v>1</v>
      </c>
      <c r="H232">
        <v>2</v>
      </c>
      <c r="I232" t="s">
        <v>991</v>
      </c>
      <c r="J232" t="s">
        <v>992</v>
      </c>
      <c r="K232" t="s">
        <v>993</v>
      </c>
      <c r="L232">
        <v>1368</v>
      </c>
      <c r="N232">
        <v>1011</v>
      </c>
      <c r="O232" t="s">
        <v>959</v>
      </c>
      <c r="P232" t="s">
        <v>959</v>
      </c>
      <c r="Q232">
        <v>1</v>
      </c>
      <c r="W232">
        <v>0</v>
      </c>
      <c r="X232">
        <v>-1718674368</v>
      </c>
      <c r="Y232">
        <v>3.7499999999999999E-2</v>
      </c>
      <c r="AA232">
        <v>0</v>
      </c>
      <c r="AB232">
        <v>111.99</v>
      </c>
      <c r="AC232">
        <v>13.5</v>
      </c>
      <c r="AD232">
        <v>0</v>
      </c>
      <c r="AE232">
        <v>0</v>
      </c>
      <c r="AF232">
        <v>111.99</v>
      </c>
      <c r="AG232">
        <v>13.5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0.03</v>
      </c>
      <c r="AU232" t="s">
        <v>102</v>
      </c>
      <c r="AV232">
        <v>0</v>
      </c>
      <c r="AW232">
        <v>2</v>
      </c>
      <c r="AX232">
        <v>27722231</v>
      </c>
      <c r="AY232">
        <v>1</v>
      </c>
      <c r="AZ232">
        <v>0</v>
      </c>
      <c r="BA232">
        <v>248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Y232*Source!I80</f>
        <v>1.4999999999999999E-2</v>
      </c>
      <c r="CY232">
        <f>AB232</f>
        <v>111.99</v>
      </c>
      <c r="CZ232">
        <f>AF232</f>
        <v>111.99</v>
      </c>
      <c r="DA232">
        <f>AJ232</f>
        <v>1</v>
      </c>
      <c r="DB232">
        <v>0</v>
      </c>
    </row>
    <row r="233" spans="1:106" x14ac:dyDescent="0.2">
      <c r="A233">
        <f>ROW(Source!A80)</f>
        <v>80</v>
      </c>
      <c r="B233">
        <v>27721505</v>
      </c>
      <c r="C233">
        <v>27722220</v>
      </c>
      <c r="D233">
        <v>25231607</v>
      </c>
      <c r="E233">
        <v>1</v>
      </c>
      <c r="F233">
        <v>1</v>
      </c>
      <c r="G233">
        <v>1</v>
      </c>
      <c r="H233">
        <v>2</v>
      </c>
      <c r="I233" t="s">
        <v>997</v>
      </c>
      <c r="J233" t="s">
        <v>998</v>
      </c>
      <c r="K233" t="s">
        <v>999</v>
      </c>
      <c r="L233">
        <v>1368</v>
      </c>
      <c r="N233">
        <v>1011</v>
      </c>
      <c r="O233" t="s">
        <v>959</v>
      </c>
      <c r="P233" t="s">
        <v>959</v>
      </c>
      <c r="Q233">
        <v>1</v>
      </c>
      <c r="W233">
        <v>0</v>
      </c>
      <c r="X233">
        <v>1372534845</v>
      </c>
      <c r="Y233">
        <v>6.25E-2</v>
      </c>
      <c r="AA233">
        <v>0</v>
      </c>
      <c r="AB233">
        <v>65.709999999999994</v>
      </c>
      <c r="AC233">
        <v>11.6</v>
      </c>
      <c r="AD233">
        <v>0</v>
      </c>
      <c r="AE233">
        <v>0</v>
      </c>
      <c r="AF233">
        <v>65.709999999999994</v>
      </c>
      <c r="AG233">
        <v>11.6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0.05</v>
      </c>
      <c r="AU233" t="s">
        <v>102</v>
      </c>
      <c r="AV233">
        <v>0</v>
      </c>
      <c r="AW233">
        <v>2</v>
      </c>
      <c r="AX233">
        <v>27722232</v>
      </c>
      <c r="AY233">
        <v>1</v>
      </c>
      <c r="AZ233">
        <v>0</v>
      </c>
      <c r="BA233">
        <v>249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Y233*Source!I80</f>
        <v>2.5000000000000001E-2</v>
      </c>
      <c r="CY233">
        <f>AB233</f>
        <v>65.709999999999994</v>
      </c>
      <c r="CZ233">
        <f>AF233</f>
        <v>65.709999999999994</v>
      </c>
      <c r="DA233">
        <f>AJ233</f>
        <v>1</v>
      </c>
      <c r="DB233">
        <v>0</v>
      </c>
    </row>
    <row r="234" spans="1:106" x14ac:dyDescent="0.2">
      <c r="A234">
        <f>ROW(Source!A80)</f>
        <v>80</v>
      </c>
      <c r="B234">
        <v>27721505</v>
      </c>
      <c r="C234">
        <v>27722220</v>
      </c>
      <c r="D234">
        <v>25148335</v>
      </c>
      <c r="E234">
        <v>1</v>
      </c>
      <c r="F234">
        <v>1</v>
      </c>
      <c r="G234">
        <v>1</v>
      </c>
      <c r="H234">
        <v>3</v>
      </c>
      <c r="I234" t="s">
        <v>1009</v>
      </c>
      <c r="J234" t="s">
        <v>1010</v>
      </c>
      <c r="K234" t="s">
        <v>1011</v>
      </c>
      <c r="L234">
        <v>1346</v>
      </c>
      <c r="N234">
        <v>1009</v>
      </c>
      <c r="O234" t="s">
        <v>178</v>
      </c>
      <c r="P234" t="s">
        <v>178</v>
      </c>
      <c r="Q234">
        <v>1</v>
      </c>
      <c r="W234">
        <v>0</v>
      </c>
      <c r="X234">
        <v>1721895514</v>
      </c>
      <c r="Y234">
        <v>15.02</v>
      </c>
      <c r="AA234">
        <v>6.09</v>
      </c>
      <c r="AB234">
        <v>0</v>
      </c>
      <c r="AC234">
        <v>0</v>
      </c>
      <c r="AD234">
        <v>0</v>
      </c>
      <c r="AE234">
        <v>6.09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15.02</v>
      </c>
      <c r="AU234" t="s">
        <v>6</v>
      </c>
      <c r="AV234">
        <v>0</v>
      </c>
      <c r="AW234">
        <v>2</v>
      </c>
      <c r="AX234">
        <v>27722233</v>
      </c>
      <c r="AY234">
        <v>1</v>
      </c>
      <c r="AZ234">
        <v>0</v>
      </c>
      <c r="BA234">
        <v>250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Y234*Source!I80</f>
        <v>6.008</v>
      </c>
      <c r="CY234">
        <f>AA234</f>
        <v>6.09</v>
      </c>
      <c r="CZ234">
        <f>AE234</f>
        <v>6.09</v>
      </c>
      <c r="DA234">
        <f>AI234</f>
        <v>1</v>
      </c>
      <c r="DB234">
        <v>0</v>
      </c>
    </row>
    <row r="235" spans="1:106" x14ac:dyDescent="0.2">
      <c r="A235">
        <f>ROW(Source!A80)</f>
        <v>80</v>
      </c>
      <c r="B235">
        <v>27721505</v>
      </c>
      <c r="C235">
        <v>27722220</v>
      </c>
      <c r="D235">
        <v>25181110</v>
      </c>
      <c r="E235">
        <v>1</v>
      </c>
      <c r="F235">
        <v>1</v>
      </c>
      <c r="G235">
        <v>1</v>
      </c>
      <c r="H235">
        <v>3</v>
      </c>
      <c r="I235" t="s">
        <v>154</v>
      </c>
      <c r="J235" t="s">
        <v>156</v>
      </c>
      <c r="K235" t="s">
        <v>155</v>
      </c>
      <c r="L235">
        <v>1327</v>
      </c>
      <c r="N235">
        <v>1005</v>
      </c>
      <c r="O235" t="s">
        <v>96</v>
      </c>
      <c r="P235" t="s">
        <v>96</v>
      </c>
      <c r="Q235">
        <v>1</v>
      </c>
      <c r="W235">
        <v>0</v>
      </c>
      <c r="X235">
        <v>1158014151</v>
      </c>
      <c r="Y235">
        <v>116</v>
      </c>
      <c r="AA235">
        <v>45.57</v>
      </c>
      <c r="AB235">
        <v>0</v>
      </c>
      <c r="AC235">
        <v>0</v>
      </c>
      <c r="AD235">
        <v>0</v>
      </c>
      <c r="AE235">
        <v>45.57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6</v>
      </c>
      <c r="AT235">
        <v>116</v>
      </c>
      <c r="AU235" t="s">
        <v>6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6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Y235*Source!I80</f>
        <v>46.400000000000006</v>
      </c>
      <c r="CY235">
        <f>AA235</f>
        <v>45.57</v>
      </c>
      <c r="CZ235">
        <f>AE235</f>
        <v>45.57</v>
      </c>
      <c r="DA235">
        <f>AI235</f>
        <v>1</v>
      </c>
      <c r="DB235">
        <v>0</v>
      </c>
    </row>
    <row r="236" spans="1:106" x14ac:dyDescent="0.2">
      <c r="A236">
        <f>ROW(Source!A81)</f>
        <v>81</v>
      </c>
      <c r="B236">
        <v>27721504</v>
      </c>
      <c r="C236">
        <v>27722220</v>
      </c>
      <c r="D236">
        <v>25412930</v>
      </c>
      <c r="E236">
        <v>1</v>
      </c>
      <c r="F236">
        <v>1</v>
      </c>
      <c r="G236">
        <v>1</v>
      </c>
      <c r="H236">
        <v>1</v>
      </c>
      <c r="I236" t="s">
        <v>1107</v>
      </c>
      <c r="J236" t="s">
        <v>6</v>
      </c>
      <c r="K236" t="s">
        <v>1108</v>
      </c>
      <c r="L236">
        <v>1191</v>
      </c>
      <c r="N236">
        <v>1013</v>
      </c>
      <c r="O236" t="s">
        <v>953</v>
      </c>
      <c r="P236" t="s">
        <v>953</v>
      </c>
      <c r="Q236">
        <v>1</v>
      </c>
      <c r="W236">
        <v>0</v>
      </c>
      <c r="X236">
        <v>-1081351934</v>
      </c>
      <c r="Y236">
        <v>9.7059999999999995</v>
      </c>
      <c r="AA236">
        <v>0</v>
      </c>
      <c r="AB236">
        <v>0</v>
      </c>
      <c r="AC236">
        <v>0</v>
      </c>
      <c r="AD236">
        <v>9.4</v>
      </c>
      <c r="AE236">
        <v>0</v>
      </c>
      <c r="AF236">
        <v>0</v>
      </c>
      <c r="AG236">
        <v>0</v>
      </c>
      <c r="AH236">
        <v>9.4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8.44</v>
      </c>
      <c r="AU236" t="s">
        <v>103</v>
      </c>
      <c r="AV236">
        <v>1</v>
      </c>
      <c r="AW236">
        <v>2</v>
      </c>
      <c r="AX236">
        <v>27722228</v>
      </c>
      <c r="AY236">
        <v>1</v>
      </c>
      <c r="AZ236">
        <v>0</v>
      </c>
      <c r="BA236">
        <v>252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Y236*Source!I81</f>
        <v>3.8824000000000001</v>
      </c>
      <c r="CY236">
        <f>AD236</f>
        <v>9.4</v>
      </c>
      <c r="CZ236">
        <f>AH236</f>
        <v>9.4</v>
      </c>
      <c r="DA236">
        <f>AL236</f>
        <v>1</v>
      </c>
      <c r="DB236">
        <v>0</v>
      </c>
    </row>
    <row r="237" spans="1:106" x14ac:dyDescent="0.2">
      <c r="A237">
        <f>ROW(Source!A81)</f>
        <v>81</v>
      </c>
      <c r="B237">
        <v>27721504</v>
      </c>
      <c r="C237">
        <v>27722220</v>
      </c>
      <c r="D237">
        <v>25412928</v>
      </c>
      <c r="E237">
        <v>1</v>
      </c>
      <c r="F237">
        <v>1</v>
      </c>
      <c r="G237">
        <v>1</v>
      </c>
      <c r="H237">
        <v>1</v>
      </c>
      <c r="I237" t="s">
        <v>954</v>
      </c>
      <c r="J237" t="s">
        <v>6</v>
      </c>
      <c r="K237" t="s">
        <v>955</v>
      </c>
      <c r="L237">
        <v>1191</v>
      </c>
      <c r="N237">
        <v>1013</v>
      </c>
      <c r="O237" t="s">
        <v>953</v>
      </c>
      <c r="P237" t="s">
        <v>953</v>
      </c>
      <c r="Q237">
        <v>1</v>
      </c>
      <c r="W237">
        <v>0</v>
      </c>
      <c r="X237">
        <v>-1417349443</v>
      </c>
      <c r="Y237">
        <v>0.16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0.16</v>
      </c>
      <c r="AU237" t="s">
        <v>6</v>
      </c>
      <c r="AV237">
        <v>2</v>
      </c>
      <c r="AW237">
        <v>2</v>
      </c>
      <c r="AX237">
        <v>27722229</v>
      </c>
      <c r="AY237">
        <v>1</v>
      </c>
      <c r="AZ237">
        <v>2048</v>
      </c>
      <c r="BA237">
        <v>253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Y237*Source!I81</f>
        <v>6.4000000000000001E-2</v>
      </c>
      <c r="CY237">
        <f>AD237</f>
        <v>0</v>
      </c>
      <c r="CZ237">
        <f>AH237</f>
        <v>0</v>
      </c>
      <c r="DA237">
        <f>AL237</f>
        <v>1</v>
      </c>
      <c r="DB237">
        <v>0</v>
      </c>
    </row>
    <row r="238" spans="1:106" x14ac:dyDescent="0.2">
      <c r="A238">
        <f>ROW(Source!A81)</f>
        <v>81</v>
      </c>
      <c r="B238">
        <v>27721504</v>
      </c>
      <c r="C238">
        <v>27722220</v>
      </c>
      <c r="D238">
        <v>25230118</v>
      </c>
      <c r="E238">
        <v>1</v>
      </c>
      <c r="F238">
        <v>1</v>
      </c>
      <c r="G238">
        <v>1</v>
      </c>
      <c r="H238">
        <v>2</v>
      </c>
      <c r="I238" t="s">
        <v>1050</v>
      </c>
      <c r="J238" t="s">
        <v>1051</v>
      </c>
      <c r="K238" t="s">
        <v>1052</v>
      </c>
      <c r="L238">
        <v>1368</v>
      </c>
      <c r="N238">
        <v>1011</v>
      </c>
      <c r="O238" t="s">
        <v>959</v>
      </c>
      <c r="P238" t="s">
        <v>959</v>
      </c>
      <c r="Q238">
        <v>1</v>
      </c>
      <c r="W238">
        <v>0</v>
      </c>
      <c r="X238">
        <v>-1460065968</v>
      </c>
      <c r="Y238">
        <v>0.1</v>
      </c>
      <c r="AA238">
        <v>0</v>
      </c>
      <c r="AB238">
        <v>86.4</v>
      </c>
      <c r="AC238">
        <v>13.5</v>
      </c>
      <c r="AD238">
        <v>0</v>
      </c>
      <c r="AE238">
        <v>0</v>
      </c>
      <c r="AF238">
        <v>86.4</v>
      </c>
      <c r="AG238">
        <v>13.5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0.08</v>
      </c>
      <c r="AU238" t="s">
        <v>102</v>
      </c>
      <c r="AV238">
        <v>0</v>
      </c>
      <c r="AW238">
        <v>2</v>
      </c>
      <c r="AX238">
        <v>27722230</v>
      </c>
      <c r="AY238">
        <v>1</v>
      </c>
      <c r="AZ238">
        <v>0</v>
      </c>
      <c r="BA238">
        <v>254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Y238*Source!I81</f>
        <v>4.0000000000000008E-2</v>
      </c>
      <c r="CY238">
        <f>AB238</f>
        <v>86.4</v>
      </c>
      <c r="CZ238">
        <f>AF238</f>
        <v>86.4</v>
      </c>
      <c r="DA238">
        <f>AJ238</f>
        <v>1</v>
      </c>
      <c r="DB238">
        <v>0</v>
      </c>
    </row>
    <row r="239" spans="1:106" x14ac:dyDescent="0.2">
      <c r="A239">
        <f>ROW(Source!A81)</f>
        <v>81</v>
      </c>
      <c r="B239">
        <v>27721504</v>
      </c>
      <c r="C239">
        <v>27722220</v>
      </c>
      <c r="D239">
        <v>25230220</v>
      </c>
      <c r="E239">
        <v>1</v>
      </c>
      <c r="F239">
        <v>1</v>
      </c>
      <c r="G239">
        <v>1</v>
      </c>
      <c r="H239">
        <v>2</v>
      </c>
      <c r="I239" t="s">
        <v>991</v>
      </c>
      <c r="J239" t="s">
        <v>992</v>
      </c>
      <c r="K239" t="s">
        <v>993</v>
      </c>
      <c r="L239">
        <v>1368</v>
      </c>
      <c r="N239">
        <v>1011</v>
      </c>
      <c r="O239" t="s">
        <v>959</v>
      </c>
      <c r="P239" t="s">
        <v>959</v>
      </c>
      <c r="Q239">
        <v>1</v>
      </c>
      <c r="W239">
        <v>0</v>
      </c>
      <c r="X239">
        <v>-1718674368</v>
      </c>
      <c r="Y239">
        <v>3.7499999999999999E-2</v>
      </c>
      <c r="AA239">
        <v>0</v>
      </c>
      <c r="AB239">
        <v>111.99</v>
      </c>
      <c r="AC239">
        <v>13.5</v>
      </c>
      <c r="AD239">
        <v>0</v>
      </c>
      <c r="AE239">
        <v>0</v>
      </c>
      <c r="AF239">
        <v>111.99</v>
      </c>
      <c r="AG239">
        <v>13.5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0.03</v>
      </c>
      <c r="AU239" t="s">
        <v>102</v>
      </c>
      <c r="AV239">
        <v>0</v>
      </c>
      <c r="AW239">
        <v>2</v>
      </c>
      <c r="AX239">
        <v>27722231</v>
      </c>
      <c r="AY239">
        <v>1</v>
      </c>
      <c r="AZ239">
        <v>0</v>
      </c>
      <c r="BA239">
        <v>255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Y239*Source!I81</f>
        <v>1.4999999999999999E-2</v>
      </c>
      <c r="CY239">
        <f>AB239</f>
        <v>111.99</v>
      </c>
      <c r="CZ239">
        <f>AF239</f>
        <v>111.99</v>
      </c>
      <c r="DA239">
        <f>AJ239</f>
        <v>1</v>
      </c>
      <c r="DB239">
        <v>0</v>
      </c>
    </row>
    <row r="240" spans="1:106" x14ac:dyDescent="0.2">
      <c r="A240">
        <f>ROW(Source!A81)</f>
        <v>81</v>
      </c>
      <c r="B240">
        <v>27721504</v>
      </c>
      <c r="C240">
        <v>27722220</v>
      </c>
      <c r="D240">
        <v>25231607</v>
      </c>
      <c r="E240">
        <v>1</v>
      </c>
      <c r="F240">
        <v>1</v>
      </c>
      <c r="G240">
        <v>1</v>
      </c>
      <c r="H240">
        <v>2</v>
      </c>
      <c r="I240" t="s">
        <v>997</v>
      </c>
      <c r="J240" t="s">
        <v>998</v>
      </c>
      <c r="K240" t="s">
        <v>999</v>
      </c>
      <c r="L240">
        <v>1368</v>
      </c>
      <c r="N240">
        <v>1011</v>
      </c>
      <c r="O240" t="s">
        <v>959</v>
      </c>
      <c r="P240" t="s">
        <v>959</v>
      </c>
      <c r="Q240">
        <v>1</v>
      </c>
      <c r="W240">
        <v>0</v>
      </c>
      <c r="X240">
        <v>1372534845</v>
      </c>
      <c r="Y240">
        <v>6.25E-2</v>
      </c>
      <c r="AA240">
        <v>0</v>
      </c>
      <c r="AB240">
        <v>65.709999999999994</v>
      </c>
      <c r="AC240">
        <v>11.6</v>
      </c>
      <c r="AD240">
        <v>0</v>
      </c>
      <c r="AE240">
        <v>0</v>
      </c>
      <c r="AF240">
        <v>65.709999999999994</v>
      </c>
      <c r="AG240">
        <v>11.6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0.05</v>
      </c>
      <c r="AU240" t="s">
        <v>102</v>
      </c>
      <c r="AV240">
        <v>0</v>
      </c>
      <c r="AW240">
        <v>2</v>
      </c>
      <c r="AX240">
        <v>27722232</v>
      </c>
      <c r="AY240">
        <v>1</v>
      </c>
      <c r="AZ240">
        <v>0</v>
      </c>
      <c r="BA240">
        <v>256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Y240*Source!I81</f>
        <v>2.5000000000000001E-2</v>
      </c>
      <c r="CY240">
        <f>AB240</f>
        <v>65.709999999999994</v>
      </c>
      <c r="CZ240">
        <f>AF240</f>
        <v>65.709999999999994</v>
      </c>
      <c r="DA240">
        <f>AJ240</f>
        <v>1</v>
      </c>
      <c r="DB240">
        <v>0</v>
      </c>
    </row>
    <row r="241" spans="1:106" x14ac:dyDescent="0.2">
      <c r="A241">
        <f>ROW(Source!A81)</f>
        <v>81</v>
      </c>
      <c r="B241">
        <v>27721504</v>
      </c>
      <c r="C241">
        <v>27722220</v>
      </c>
      <c r="D241">
        <v>25148335</v>
      </c>
      <c r="E241">
        <v>1</v>
      </c>
      <c r="F241">
        <v>1</v>
      </c>
      <c r="G241">
        <v>1</v>
      </c>
      <c r="H241">
        <v>3</v>
      </c>
      <c r="I241" t="s">
        <v>1009</v>
      </c>
      <c r="J241" t="s">
        <v>1010</v>
      </c>
      <c r="K241" t="s">
        <v>1011</v>
      </c>
      <c r="L241">
        <v>1346</v>
      </c>
      <c r="N241">
        <v>1009</v>
      </c>
      <c r="O241" t="s">
        <v>178</v>
      </c>
      <c r="P241" t="s">
        <v>178</v>
      </c>
      <c r="Q241">
        <v>1</v>
      </c>
      <c r="W241">
        <v>0</v>
      </c>
      <c r="X241">
        <v>1721895514</v>
      </c>
      <c r="Y241">
        <v>15.02</v>
      </c>
      <c r="AA241">
        <v>6.09</v>
      </c>
      <c r="AB241">
        <v>0</v>
      </c>
      <c r="AC241">
        <v>0</v>
      </c>
      <c r="AD241">
        <v>0</v>
      </c>
      <c r="AE241">
        <v>6.09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15.02</v>
      </c>
      <c r="AU241" t="s">
        <v>6</v>
      </c>
      <c r="AV241">
        <v>0</v>
      </c>
      <c r="AW241">
        <v>2</v>
      </c>
      <c r="AX241">
        <v>27722233</v>
      </c>
      <c r="AY241">
        <v>1</v>
      </c>
      <c r="AZ241">
        <v>0</v>
      </c>
      <c r="BA241">
        <v>257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Y241*Source!I81</f>
        <v>6.008</v>
      </c>
      <c r="CY241">
        <f>AA241</f>
        <v>6.09</v>
      </c>
      <c r="CZ241">
        <f>AE241</f>
        <v>6.09</v>
      </c>
      <c r="DA241">
        <f>AI241</f>
        <v>1</v>
      </c>
      <c r="DB241">
        <v>0</v>
      </c>
    </row>
    <row r="242" spans="1:106" x14ac:dyDescent="0.2">
      <c r="A242">
        <f>ROW(Source!A81)</f>
        <v>81</v>
      </c>
      <c r="B242">
        <v>27721504</v>
      </c>
      <c r="C242">
        <v>27722220</v>
      </c>
      <c r="D242">
        <v>25181110</v>
      </c>
      <c r="E242">
        <v>1</v>
      </c>
      <c r="F242">
        <v>1</v>
      </c>
      <c r="G242">
        <v>1</v>
      </c>
      <c r="H242">
        <v>3</v>
      </c>
      <c r="I242" t="s">
        <v>154</v>
      </c>
      <c r="J242" t="s">
        <v>156</v>
      </c>
      <c r="K242" t="s">
        <v>155</v>
      </c>
      <c r="L242">
        <v>1327</v>
      </c>
      <c r="N242">
        <v>1005</v>
      </c>
      <c r="O242" t="s">
        <v>96</v>
      </c>
      <c r="P242" t="s">
        <v>96</v>
      </c>
      <c r="Q242">
        <v>1</v>
      </c>
      <c r="W242">
        <v>0</v>
      </c>
      <c r="X242">
        <v>1158014151</v>
      </c>
      <c r="Y242">
        <v>116</v>
      </c>
      <c r="AA242">
        <v>45.57</v>
      </c>
      <c r="AB242">
        <v>0</v>
      </c>
      <c r="AC242">
        <v>0</v>
      </c>
      <c r="AD242">
        <v>0</v>
      </c>
      <c r="AE242">
        <v>45.57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6</v>
      </c>
      <c r="AT242">
        <v>116</v>
      </c>
      <c r="AU242" t="s">
        <v>6</v>
      </c>
      <c r="AV242">
        <v>0</v>
      </c>
      <c r="AW242">
        <v>1</v>
      </c>
      <c r="AX242">
        <v>-1</v>
      </c>
      <c r="AY242">
        <v>0</v>
      </c>
      <c r="AZ242">
        <v>0</v>
      </c>
      <c r="BA242" t="s">
        <v>6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Y242*Source!I81</f>
        <v>46.400000000000006</v>
      </c>
      <c r="CY242">
        <f>AA242</f>
        <v>45.57</v>
      </c>
      <c r="CZ242">
        <f>AE242</f>
        <v>45.57</v>
      </c>
      <c r="DA242">
        <f>AI242</f>
        <v>1</v>
      </c>
      <c r="DB242">
        <v>0</v>
      </c>
    </row>
    <row r="243" spans="1:106" x14ac:dyDescent="0.2">
      <c r="A243">
        <f>ROW(Source!A84)</f>
        <v>84</v>
      </c>
      <c r="B243">
        <v>27721505</v>
      </c>
      <c r="C243">
        <v>27722236</v>
      </c>
      <c r="D243">
        <v>25420819</v>
      </c>
      <c r="E243">
        <v>1</v>
      </c>
      <c r="F243">
        <v>1</v>
      </c>
      <c r="G243">
        <v>1</v>
      </c>
      <c r="H243">
        <v>1</v>
      </c>
      <c r="I243" t="s">
        <v>1109</v>
      </c>
      <c r="J243" t="s">
        <v>6</v>
      </c>
      <c r="K243" t="s">
        <v>1110</v>
      </c>
      <c r="L243">
        <v>1191</v>
      </c>
      <c r="N243">
        <v>1013</v>
      </c>
      <c r="O243" t="s">
        <v>953</v>
      </c>
      <c r="P243" t="s">
        <v>953</v>
      </c>
      <c r="Q243">
        <v>1</v>
      </c>
      <c r="W243">
        <v>0</v>
      </c>
      <c r="X243">
        <v>-1027537862</v>
      </c>
      <c r="Y243">
        <v>30.015000000000001</v>
      </c>
      <c r="AA243">
        <v>0</v>
      </c>
      <c r="AB243">
        <v>0</v>
      </c>
      <c r="AC243">
        <v>0</v>
      </c>
      <c r="AD243">
        <v>9.18</v>
      </c>
      <c r="AE243">
        <v>0</v>
      </c>
      <c r="AF243">
        <v>0</v>
      </c>
      <c r="AG243">
        <v>0</v>
      </c>
      <c r="AH243">
        <v>9.18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26.1</v>
      </c>
      <c r="AU243" t="s">
        <v>103</v>
      </c>
      <c r="AV243">
        <v>1</v>
      </c>
      <c r="AW243">
        <v>2</v>
      </c>
      <c r="AX243">
        <v>27722247</v>
      </c>
      <c r="AY243">
        <v>1</v>
      </c>
      <c r="AZ243">
        <v>0</v>
      </c>
      <c r="BA243">
        <v>259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Y243*Source!I84</f>
        <v>3.9019500000000003</v>
      </c>
      <c r="CY243">
        <f>AD243</f>
        <v>9.18</v>
      </c>
      <c r="CZ243">
        <f>AH243</f>
        <v>9.18</v>
      </c>
      <c r="DA243">
        <f>AL243</f>
        <v>1</v>
      </c>
      <c r="DB243">
        <v>0</v>
      </c>
    </row>
    <row r="244" spans="1:106" x14ac:dyDescent="0.2">
      <c r="A244">
        <f>ROW(Source!A84)</f>
        <v>84</v>
      </c>
      <c r="B244">
        <v>27721505</v>
      </c>
      <c r="C244">
        <v>27722236</v>
      </c>
      <c r="D244">
        <v>25412928</v>
      </c>
      <c r="E244">
        <v>1</v>
      </c>
      <c r="F244">
        <v>1</v>
      </c>
      <c r="G244">
        <v>1</v>
      </c>
      <c r="H244">
        <v>1</v>
      </c>
      <c r="I244" t="s">
        <v>954</v>
      </c>
      <c r="J244" t="s">
        <v>6</v>
      </c>
      <c r="K244" t="s">
        <v>955</v>
      </c>
      <c r="L244">
        <v>1191</v>
      </c>
      <c r="N244">
        <v>1013</v>
      </c>
      <c r="O244" t="s">
        <v>953</v>
      </c>
      <c r="P244" t="s">
        <v>953</v>
      </c>
      <c r="Q244">
        <v>1</v>
      </c>
      <c r="W244">
        <v>0</v>
      </c>
      <c r="X244">
        <v>-1417349443</v>
      </c>
      <c r="Y244">
        <v>0.36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0.36</v>
      </c>
      <c r="AU244" t="s">
        <v>6</v>
      </c>
      <c r="AV244">
        <v>2</v>
      </c>
      <c r="AW244">
        <v>2</v>
      </c>
      <c r="AX244">
        <v>27722248</v>
      </c>
      <c r="AY244">
        <v>1</v>
      </c>
      <c r="AZ244">
        <v>2048</v>
      </c>
      <c r="BA244">
        <v>260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Y244*Source!I84</f>
        <v>4.6800000000000001E-2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 x14ac:dyDescent="0.2">
      <c r="A245">
        <f>ROW(Source!A84)</f>
        <v>84</v>
      </c>
      <c r="B245">
        <v>27721505</v>
      </c>
      <c r="C245">
        <v>27722236</v>
      </c>
      <c r="D245">
        <v>25230118</v>
      </c>
      <c r="E245">
        <v>1</v>
      </c>
      <c r="F245">
        <v>1</v>
      </c>
      <c r="G245">
        <v>1</v>
      </c>
      <c r="H245">
        <v>2</v>
      </c>
      <c r="I245" t="s">
        <v>1050</v>
      </c>
      <c r="J245" t="s">
        <v>1051</v>
      </c>
      <c r="K245" t="s">
        <v>1052</v>
      </c>
      <c r="L245">
        <v>1368</v>
      </c>
      <c r="N245">
        <v>1011</v>
      </c>
      <c r="O245" t="s">
        <v>959</v>
      </c>
      <c r="P245" t="s">
        <v>959</v>
      </c>
      <c r="Q245">
        <v>1</v>
      </c>
      <c r="W245">
        <v>0</v>
      </c>
      <c r="X245">
        <v>-1460065968</v>
      </c>
      <c r="Y245">
        <v>0.1875</v>
      </c>
      <c r="AA245">
        <v>0</v>
      </c>
      <c r="AB245">
        <v>86.4</v>
      </c>
      <c r="AC245">
        <v>13.5</v>
      </c>
      <c r="AD245">
        <v>0</v>
      </c>
      <c r="AE245">
        <v>0</v>
      </c>
      <c r="AF245">
        <v>86.4</v>
      </c>
      <c r="AG245">
        <v>13.5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0.15</v>
      </c>
      <c r="AU245" t="s">
        <v>102</v>
      </c>
      <c r="AV245">
        <v>0</v>
      </c>
      <c r="AW245">
        <v>2</v>
      </c>
      <c r="AX245">
        <v>27722249</v>
      </c>
      <c r="AY245">
        <v>1</v>
      </c>
      <c r="AZ245">
        <v>0</v>
      </c>
      <c r="BA245">
        <v>261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Y245*Source!I84</f>
        <v>2.4375000000000001E-2</v>
      </c>
      <c r="CY245">
        <f>AB245</f>
        <v>86.4</v>
      </c>
      <c r="CZ245">
        <f>AF245</f>
        <v>86.4</v>
      </c>
      <c r="DA245">
        <f>AJ245</f>
        <v>1</v>
      </c>
      <c r="DB245">
        <v>0</v>
      </c>
    </row>
    <row r="246" spans="1:106" x14ac:dyDescent="0.2">
      <c r="A246">
        <f>ROW(Source!A84)</f>
        <v>84</v>
      </c>
      <c r="B246">
        <v>27721505</v>
      </c>
      <c r="C246">
        <v>27722236</v>
      </c>
      <c r="D246">
        <v>25230220</v>
      </c>
      <c r="E246">
        <v>1</v>
      </c>
      <c r="F246">
        <v>1</v>
      </c>
      <c r="G246">
        <v>1</v>
      </c>
      <c r="H246">
        <v>2</v>
      </c>
      <c r="I246" t="s">
        <v>991</v>
      </c>
      <c r="J246" t="s">
        <v>992</v>
      </c>
      <c r="K246" t="s">
        <v>993</v>
      </c>
      <c r="L246">
        <v>1368</v>
      </c>
      <c r="N246">
        <v>1011</v>
      </c>
      <c r="O246" t="s">
        <v>959</v>
      </c>
      <c r="P246" t="s">
        <v>959</v>
      </c>
      <c r="Q246">
        <v>1</v>
      </c>
      <c r="W246">
        <v>0</v>
      </c>
      <c r="X246">
        <v>-1718674368</v>
      </c>
      <c r="Y246">
        <v>0.11249999999999999</v>
      </c>
      <c r="AA246">
        <v>0</v>
      </c>
      <c r="AB246">
        <v>111.99</v>
      </c>
      <c r="AC246">
        <v>13.5</v>
      </c>
      <c r="AD246">
        <v>0</v>
      </c>
      <c r="AE246">
        <v>0</v>
      </c>
      <c r="AF246">
        <v>111.99</v>
      </c>
      <c r="AG246">
        <v>13.5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0.09</v>
      </c>
      <c r="AU246" t="s">
        <v>102</v>
      </c>
      <c r="AV246">
        <v>0</v>
      </c>
      <c r="AW246">
        <v>2</v>
      </c>
      <c r="AX246">
        <v>27722250</v>
      </c>
      <c r="AY246">
        <v>1</v>
      </c>
      <c r="AZ246">
        <v>0</v>
      </c>
      <c r="BA246">
        <v>262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Y246*Source!I84</f>
        <v>1.4624999999999999E-2</v>
      </c>
      <c r="CY246">
        <f>AB246</f>
        <v>111.99</v>
      </c>
      <c r="CZ246">
        <f>AF246</f>
        <v>111.99</v>
      </c>
      <c r="DA246">
        <f>AJ246</f>
        <v>1</v>
      </c>
      <c r="DB246">
        <v>0</v>
      </c>
    </row>
    <row r="247" spans="1:106" x14ac:dyDescent="0.2">
      <c r="A247">
        <f>ROW(Source!A84)</f>
        <v>84</v>
      </c>
      <c r="B247">
        <v>27721505</v>
      </c>
      <c r="C247">
        <v>27722236</v>
      </c>
      <c r="D247">
        <v>25230844</v>
      </c>
      <c r="E247">
        <v>1</v>
      </c>
      <c r="F247">
        <v>1</v>
      </c>
      <c r="G247">
        <v>1</v>
      </c>
      <c r="H247">
        <v>2</v>
      </c>
      <c r="I247" t="s">
        <v>1095</v>
      </c>
      <c r="J247" t="s">
        <v>1096</v>
      </c>
      <c r="K247" t="s">
        <v>1097</v>
      </c>
      <c r="L247">
        <v>1368</v>
      </c>
      <c r="N247">
        <v>1011</v>
      </c>
      <c r="O247" t="s">
        <v>959</v>
      </c>
      <c r="P247" t="s">
        <v>959</v>
      </c>
      <c r="Q247">
        <v>1</v>
      </c>
      <c r="W247">
        <v>0</v>
      </c>
      <c r="X247">
        <v>520357435</v>
      </c>
      <c r="Y247">
        <v>6.1750000000000007</v>
      </c>
      <c r="AA247">
        <v>0</v>
      </c>
      <c r="AB247">
        <v>30</v>
      </c>
      <c r="AC247">
        <v>0</v>
      </c>
      <c r="AD247">
        <v>0</v>
      </c>
      <c r="AE247">
        <v>0</v>
      </c>
      <c r="AF247">
        <v>30</v>
      </c>
      <c r="AG247">
        <v>0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4.9400000000000004</v>
      </c>
      <c r="AU247" t="s">
        <v>102</v>
      </c>
      <c r="AV247">
        <v>0</v>
      </c>
      <c r="AW247">
        <v>2</v>
      </c>
      <c r="AX247">
        <v>27722251</v>
      </c>
      <c r="AY247">
        <v>1</v>
      </c>
      <c r="AZ247">
        <v>0</v>
      </c>
      <c r="BA247">
        <v>263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Y247*Source!I84</f>
        <v>0.80275000000000007</v>
      </c>
      <c r="CY247">
        <f>AB247</f>
        <v>30</v>
      </c>
      <c r="CZ247">
        <f>AF247</f>
        <v>30</v>
      </c>
      <c r="DA247">
        <f>AJ247</f>
        <v>1</v>
      </c>
      <c r="DB247">
        <v>0</v>
      </c>
    </row>
    <row r="248" spans="1:106" x14ac:dyDescent="0.2">
      <c r="A248">
        <f>ROW(Source!A84)</f>
        <v>84</v>
      </c>
      <c r="B248">
        <v>27721505</v>
      </c>
      <c r="C248">
        <v>27722236</v>
      </c>
      <c r="D248">
        <v>25231607</v>
      </c>
      <c r="E248">
        <v>1</v>
      </c>
      <c r="F248">
        <v>1</v>
      </c>
      <c r="G248">
        <v>1</v>
      </c>
      <c r="H248">
        <v>2</v>
      </c>
      <c r="I248" t="s">
        <v>997</v>
      </c>
      <c r="J248" t="s">
        <v>998</v>
      </c>
      <c r="K248" t="s">
        <v>999</v>
      </c>
      <c r="L248">
        <v>1368</v>
      </c>
      <c r="N248">
        <v>1011</v>
      </c>
      <c r="O248" t="s">
        <v>959</v>
      </c>
      <c r="P248" t="s">
        <v>959</v>
      </c>
      <c r="Q248">
        <v>1</v>
      </c>
      <c r="W248">
        <v>0</v>
      </c>
      <c r="X248">
        <v>1372534845</v>
      </c>
      <c r="Y248">
        <v>0.15</v>
      </c>
      <c r="AA248">
        <v>0</v>
      </c>
      <c r="AB248">
        <v>65.709999999999994</v>
      </c>
      <c r="AC248">
        <v>11.6</v>
      </c>
      <c r="AD248">
        <v>0</v>
      </c>
      <c r="AE248">
        <v>0</v>
      </c>
      <c r="AF248">
        <v>65.709999999999994</v>
      </c>
      <c r="AG248">
        <v>11.6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0.12</v>
      </c>
      <c r="AU248" t="s">
        <v>102</v>
      </c>
      <c r="AV248">
        <v>0</v>
      </c>
      <c r="AW248">
        <v>2</v>
      </c>
      <c r="AX248">
        <v>27722252</v>
      </c>
      <c r="AY248">
        <v>1</v>
      </c>
      <c r="AZ248">
        <v>0</v>
      </c>
      <c r="BA248">
        <v>264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Y248*Source!I84</f>
        <v>1.95E-2</v>
      </c>
      <c r="CY248">
        <f>AB248</f>
        <v>65.709999999999994</v>
      </c>
      <c r="CZ248">
        <f>AF248</f>
        <v>65.709999999999994</v>
      </c>
      <c r="DA248">
        <f>AJ248</f>
        <v>1</v>
      </c>
      <c r="DB248">
        <v>0</v>
      </c>
    </row>
    <row r="249" spans="1:106" x14ac:dyDescent="0.2">
      <c r="A249">
        <f>ROW(Source!A84)</f>
        <v>84</v>
      </c>
      <c r="B249">
        <v>27721505</v>
      </c>
      <c r="C249">
        <v>27722236</v>
      </c>
      <c r="D249">
        <v>25148066</v>
      </c>
      <c r="E249">
        <v>1</v>
      </c>
      <c r="F249">
        <v>1</v>
      </c>
      <c r="G249">
        <v>1</v>
      </c>
      <c r="H249">
        <v>3</v>
      </c>
      <c r="I249" t="s">
        <v>1101</v>
      </c>
      <c r="J249" t="s">
        <v>1102</v>
      </c>
      <c r="K249" t="s">
        <v>1103</v>
      </c>
      <c r="L249">
        <v>1348</v>
      </c>
      <c r="N249">
        <v>1009</v>
      </c>
      <c r="O249" t="s">
        <v>46</v>
      </c>
      <c r="P249" t="s">
        <v>46</v>
      </c>
      <c r="Q249">
        <v>1000</v>
      </c>
      <c r="W249">
        <v>0</v>
      </c>
      <c r="X249">
        <v>-967072784</v>
      </c>
      <c r="Y249">
        <v>0.60499999999999998</v>
      </c>
      <c r="AA249">
        <v>3390</v>
      </c>
      <c r="AB249">
        <v>0</v>
      </c>
      <c r="AC249">
        <v>0</v>
      </c>
      <c r="AD249">
        <v>0</v>
      </c>
      <c r="AE249">
        <v>3390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0.60499999999999998</v>
      </c>
      <c r="AU249" t="s">
        <v>6</v>
      </c>
      <c r="AV249">
        <v>0</v>
      </c>
      <c r="AW249">
        <v>2</v>
      </c>
      <c r="AX249">
        <v>27722253</v>
      </c>
      <c r="AY249">
        <v>1</v>
      </c>
      <c r="AZ249">
        <v>0</v>
      </c>
      <c r="BA249">
        <v>265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Y249*Source!I84</f>
        <v>7.8649999999999998E-2</v>
      </c>
      <c r="CY249">
        <f>AA249</f>
        <v>3390</v>
      </c>
      <c r="CZ249">
        <f>AE249</f>
        <v>3390</v>
      </c>
      <c r="DA249">
        <f>AI249</f>
        <v>1</v>
      </c>
      <c r="DB249">
        <v>0</v>
      </c>
    </row>
    <row r="250" spans="1:106" x14ac:dyDescent="0.2">
      <c r="A250">
        <f>ROW(Source!A84)</f>
        <v>84</v>
      </c>
      <c r="B250">
        <v>27721505</v>
      </c>
      <c r="C250">
        <v>27722236</v>
      </c>
      <c r="D250">
        <v>25155505</v>
      </c>
      <c r="E250">
        <v>1</v>
      </c>
      <c r="F250">
        <v>1</v>
      </c>
      <c r="G250">
        <v>1</v>
      </c>
      <c r="H250">
        <v>3</v>
      </c>
      <c r="I250" t="s">
        <v>132</v>
      </c>
      <c r="J250" t="s">
        <v>134</v>
      </c>
      <c r="K250" t="s">
        <v>133</v>
      </c>
      <c r="L250">
        <v>1339</v>
      </c>
      <c r="N250">
        <v>1007</v>
      </c>
      <c r="O250" t="s">
        <v>64</v>
      </c>
      <c r="P250" t="s">
        <v>64</v>
      </c>
      <c r="Q250">
        <v>1</v>
      </c>
      <c r="W250">
        <v>0</v>
      </c>
      <c r="X250">
        <v>519185539</v>
      </c>
      <c r="Y250">
        <v>0.51</v>
      </c>
      <c r="AA250">
        <v>519.79999999999995</v>
      </c>
      <c r="AB250">
        <v>0</v>
      </c>
      <c r="AC250">
        <v>0</v>
      </c>
      <c r="AD250">
        <v>0</v>
      </c>
      <c r="AE250">
        <v>519.79999999999995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0.51</v>
      </c>
      <c r="AU250" t="s">
        <v>6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Y250*Source!I84</f>
        <v>6.6299999999999998E-2</v>
      </c>
      <c r="CY250">
        <f>AA250</f>
        <v>519.79999999999995</v>
      </c>
      <c r="CZ250">
        <f>AE250</f>
        <v>519.79999999999995</v>
      </c>
      <c r="DA250">
        <f>AI250</f>
        <v>1</v>
      </c>
      <c r="DB250">
        <v>0</v>
      </c>
    </row>
    <row r="251" spans="1:106" x14ac:dyDescent="0.2">
      <c r="A251">
        <f>ROW(Source!A84)</f>
        <v>84</v>
      </c>
      <c r="B251">
        <v>27721505</v>
      </c>
      <c r="C251">
        <v>27722236</v>
      </c>
      <c r="D251">
        <v>25181110</v>
      </c>
      <c r="E251">
        <v>1</v>
      </c>
      <c r="F251">
        <v>1</v>
      </c>
      <c r="G251">
        <v>1</v>
      </c>
      <c r="H251">
        <v>3</v>
      </c>
      <c r="I251" t="s">
        <v>154</v>
      </c>
      <c r="J251" t="s">
        <v>156</v>
      </c>
      <c r="K251" t="s">
        <v>155</v>
      </c>
      <c r="L251">
        <v>1327</v>
      </c>
      <c r="N251">
        <v>1005</v>
      </c>
      <c r="O251" t="s">
        <v>96</v>
      </c>
      <c r="P251" t="s">
        <v>96</v>
      </c>
      <c r="Q251">
        <v>1</v>
      </c>
      <c r="W251">
        <v>0</v>
      </c>
      <c r="X251">
        <v>1158014151</v>
      </c>
      <c r="Y251">
        <v>126</v>
      </c>
      <c r="AA251">
        <v>45.57</v>
      </c>
      <c r="AB251">
        <v>0</v>
      </c>
      <c r="AC251">
        <v>0</v>
      </c>
      <c r="AD251">
        <v>0</v>
      </c>
      <c r="AE251">
        <v>45.57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0</v>
      </c>
      <c r="AQ251">
        <v>0</v>
      </c>
      <c r="AR251">
        <v>0</v>
      </c>
      <c r="AS251" t="s">
        <v>6</v>
      </c>
      <c r="AT251">
        <v>126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Y251*Source!I84</f>
        <v>16.38</v>
      </c>
      <c r="CY251">
        <f>AA251</f>
        <v>45.57</v>
      </c>
      <c r="CZ251">
        <f>AE251</f>
        <v>45.57</v>
      </c>
      <c r="DA251">
        <f>AI251</f>
        <v>1</v>
      </c>
      <c r="DB251">
        <v>0</v>
      </c>
    </row>
    <row r="252" spans="1:106" x14ac:dyDescent="0.2">
      <c r="A252">
        <f>ROW(Source!A84)</f>
        <v>84</v>
      </c>
      <c r="B252">
        <v>27721505</v>
      </c>
      <c r="C252">
        <v>27722236</v>
      </c>
      <c r="D252">
        <v>25181112</v>
      </c>
      <c r="E252">
        <v>1</v>
      </c>
      <c r="F252">
        <v>1</v>
      </c>
      <c r="G252">
        <v>1</v>
      </c>
      <c r="H252">
        <v>3</v>
      </c>
      <c r="I252" t="s">
        <v>164</v>
      </c>
      <c r="J252" t="s">
        <v>166</v>
      </c>
      <c r="K252" t="s">
        <v>165</v>
      </c>
      <c r="L252">
        <v>1327</v>
      </c>
      <c r="N252">
        <v>1005</v>
      </c>
      <c r="O252" t="s">
        <v>96</v>
      </c>
      <c r="P252" t="s">
        <v>96</v>
      </c>
      <c r="Q252">
        <v>1</v>
      </c>
      <c r="W252">
        <v>0</v>
      </c>
      <c r="X252">
        <v>-1883524377</v>
      </c>
      <c r="Y252">
        <v>126</v>
      </c>
      <c r="AA252">
        <v>43.7</v>
      </c>
      <c r="AB252">
        <v>0</v>
      </c>
      <c r="AC252">
        <v>0</v>
      </c>
      <c r="AD252">
        <v>0</v>
      </c>
      <c r="AE252">
        <v>43.7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126</v>
      </c>
      <c r="AU252" t="s">
        <v>6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Y252*Source!I84</f>
        <v>16.38</v>
      </c>
      <c r="CY252">
        <f>AA252</f>
        <v>43.7</v>
      </c>
      <c r="CZ252">
        <f>AE252</f>
        <v>43.7</v>
      </c>
      <c r="DA252">
        <f>AI252</f>
        <v>1</v>
      </c>
      <c r="DB252">
        <v>0</v>
      </c>
    </row>
    <row r="253" spans="1:106" x14ac:dyDescent="0.2">
      <c r="A253">
        <f>ROW(Source!A85)</f>
        <v>85</v>
      </c>
      <c r="B253">
        <v>27721504</v>
      </c>
      <c r="C253">
        <v>27722236</v>
      </c>
      <c r="D253">
        <v>25420819</v>
      </c>
      <c r="E253">
        <v>1</v>
      </c>
      <c r="F253">
        <v>1</v>
      </c>
      <c r="G253">
        <v>1</v>
      </c>
      <c r="H253">
        <v>1</v>
      </c>
      <c r="I253" t="s">
        <v>1109</v>
      </c>
      <c r="J253" t="s">
        <v>6</v>
      </c>
      <c r="K253" t="s">
        <v>1110</v>
      </c>
      <c r="L253">
        <v>1191</v>
      </c>
      <c r="N253">
        <v>1013</v>
      </c>
      <c r="O253" t="s">
        <v>953</v>
      </c>
      <c r="P253" t="s">
        <v>953</v>
      </c>
      <c r="Q253">
        <v>1</v>
      </c>
      <c r="W253">
        <v>0</v>
      </c>
      <c r="X253">
        <v>-1027537862</v>
      </c>
      <c r="Y253">
        <v>30.015000000000001</v>
      </c>
      <c r="AA253">
        <v>0</v>
      </c>
      <c r="AB253">
        <v>0</v>
      </c>
      <c r="AC253">
        <v>0</v>
      </c>
      <c r="AD253">
        <v>9.18</v>
      </c>
      <c r="AE253">
        <v>0</v>
      </c>
      <c r="AF253">
        <v>0</v>
      </c>
      <c r="AG253">
        <v>0</v>
      </c>
      <c r="AH253">
        <v>9.18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26.1</v>
      </c>
      <c r="AU253" t="s">
        <v>103</v>
      </c>
      <c r="AV253">
        <v>1</v>
      </c>
      <c r="AW253">
        <v>2</v>
      </c>
      <c r="AX253">
        <v>27722247</v>
      </c>
      <c r="AY253">
        <v>1</v>
      </c>
      <c r="AZ253">
        <v>0</v>
      </c>
      <c r="BA253">
        <v>268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Y253*Source!I85</f>
        <v>3.9019500000000003</v>
      </c>
      <c r="CY253">
        <f>AD253</f>
        <v>9.18</v>
      </c>
      <c r="CZ253">
        <f>AH253</f>
        <v>9.18</v>
      </c>
      <c r="DA253">
        <f>AL253</f>
        <v>1</v>
      </c>
      <c r="DB253">
        <v>0</v>
      </c>
    </row>
    <row r="254" spans="1:106" x14ac:dyDescent="0.2">
      <c r="A254">
        <f>ROW(Source!A85)</f>
        <v>85</v>
      </c>
      <c r="B254">
        <v>27721504</v>
      </c>
      <c r="C254">
        <v>27722236</v>
      </c>
      <c r="D254">
        <v>25412928</v>
      </c>
      <c r="E254">
        <v>1</v>
      </c>
      <c r="F254">
        <v>1</v>
      </c>
      <c r="G254">
        <v>1</v>
      </c>
      <c r="H254">
        <v>1</v>
      </c>
      <c r="I254" t="s">
        <v>954</v>
      </c>
      <c r="J254" t="s">
        <v>6</v>
      </c>
      <c r="K254" t="s">
        <v>955</v>
      </c>
      <c r="L254">
        <v>1191</v>
      </c>
      <c r="N254">
        <v>1013</v>
      </c>
      <c r="O254" t="s">
        <v>953</v>
      </c>
      <c r="P254" t="s">
        <v>953</v>
      </c>
      <c r="Q254">
        <v>1</v>
      </c>
      <c r="W254">
        <v>0</v>
      </c>
      <c r="X254">
        <v>-1417349443</v>
      </c>
      <c r="Y254">
        <v>0.36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0.36</v>
      </c>
      <c r="AU254" t="s">
        <v>6</v>
      </c>
      <c r="AV254">
        <v>2</v>
      </c>
      <c r="AW254">
        <v>2</v>
      </c>
      <c r="AX254">
        <v>27722248</v>
      </c>
      <c r="AY254">
        <v>1</v>
      </c>
      <c r="AZ254">
        <v>2048</v>
      </c>
      <c r="BA254">
        <v>269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Y254*Source!I85</f>
        <v>4.6800000000000001E-2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ROW(Source!A85)</f>
        <v>85</v>
      </c>
      <c r="B255">
        <v>27721504</v>
      </c>
      <c r="C255">
        <v>27722236</v>
      </c>
      <c r="D255">
        <v>25230118</v>
      </c>
      <c r="E255">
        <v>1</v>
      </c>
      <c r="F255">
        <v>1</v>
      </c>
      <c r="G255">
        <v>1</v>
      </c>
      <c r="H255">
        <v>2</v>
      </c>
      <c r="I255" t="s">
        <v>1050</v>
      </c>
      <c r="J255" t="s">
        <v>1051</v>
      </c>
      <c r="K255" t="s">
        <v>1052</v>
      </c>
      <c r="L255">
        <v>1368</v>
      </c>
      <c r="N255">
        <v>1011</v>
      </c>
      <c r="O255" t="s">
        <v>959</v>
      </c>
      <c r="P255" t="s">
        <v>959</v>
      </c>
      <c r="Q255">
        <v>1</v>
      </c>
      <c r="W255">
        <v>0</v>
      </c>
      <c r="X255">
        <v>-1460065968</v>
      </c>
      <c r="Y255">
        <v>0.1875</v>
      </c>
      <c r="AA255">
        <v>0</v>
      </c>
      <c r="AB255">
        <v>86.4</v>
      </c>
      <c r="AC255">
        <v>13.5</v>
      </c>
      <c r="AD255">
        <v>0</v>
      </c>
      <c r="AE255">
        <v>0</v>
      </c>
      <c r="AF255">
        <v>86.4</v>
      </c>
      <c r="AG255">
        <v>13.5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0.15</v>
      </c>
      <c r="AU255" t="s">
        <v>102</v>
      </c>
      <c r="AV255">
        <v>0</v>
      </c>
      <c r="AW255">
        <v>2</v>
      </c>
      <c r="AX255">
        <v>27722249</v>
      </c>
      <c r="AY255">
        <v>1</v>
      </c>
      <c r="AZ255">
        <v>0</v>
      </c>
      <c r="BA255">
        <v>270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Y255*Source!I85</f>
        <v>2.4375000000000001E-2</v>
      </c>
      <c r="CY255">
        <f>AB255</f>
        <v>86.4</v>
      </c>
      <c r="CZ255">
        <f>AF255</f>
        <v>86.4</v>
      </c>
      <c r="DA255">
        <f>AJ255</f>
        <v>1</v>
      </c>
      <c r="DB255">
        <v>0</v>
      </c>
    </row>
    <row r="256" spans="1:106" x14ac:dyDescent="0.2">
      <c r="A256">
        <f>ROW(Source!A85)</f>
        <v>85</v>
      </c>
      <c r="B256">
        <v>27721504</v>
      </c>
      <c r="C256">
        <v>27722236</v>
      </c>
      <c r="D256">
        <v>25230220</v>
      </c>
      <c r="E256">
        <v>1</v>
      </c>
      <c r="F256">
        <v>1</v>
      </c>
      <c r="G256">
        <v>1</v>
      </c>
      <c r="H256">
        <v>2</v>
      </c>
      <c r="I256" t="s">
        <v>991</v>
      </c>
      <c r="J256" t="s">
        <v>992</v>
      </c>
      <c r="K256" t="s">
        <v>993</v>
      </c>
      <c r="L256">
        <v>1368</v>
      </c>
      <c r="N256">
        <v>1011</v>
      </c>
      <c r="O256" t="s">
        <v>959</v>
      </c>
      <c r="P256" t="s">
        <v>959</v>
      </c>
      <c r="Q256">
        <v>1</v>
      </c>
      <c r="W256">
        <v>0</v>
      </c>
      <c r="X256">
        <v>-1718674368</v>
      </c>
      <c r="Y256">
        <v>0.11249999999999999</v>
      </c>
      <c r="AA256">
        <v>0</v>
      </c>
      <c r="AB256">
        <v>111.99</v>
      </c>
      <c r="AC256">
        <v>13.5</v>
      </c>
      <c r="AD256">
        <v>0</v>
      </c>
      <c r="AE256">
        <v>0</v>
      </c>
      <c r="AF256">
        <v>111.99</v>
      </c>
      <c r="AG256">
        <v>13.5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0.09</v>
      </c>
      <c r="AU256" t="s">
        <v>102</v>
      </c>
      <c r="AV256">
        <v>0</v>
      </c>
      <c r="AW256">
        <v>2</v>
      </c>
      <c r="AX256">
        <v>27722250</v>
      </c>
      <c r="AY256">
        <v>1</v>
      </c>
      <c r="AZ256">
        <v>0</v>
      </c>
      <c r="BA256">
        <v>271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Y256*Source!I85</f>
        <v>1.4624999999999999E-2</v>
      </c>
      <c r="CY256">
        <f>AB256</f>
        <v>111.99</v>
      </c>
      <c r="CZ256">
        <f>AF256</f>
        <v>111.99</v>
      </c>
      <c r="DA256">
        <f>AJ256</f>
        <v>1</v>
      </c>
      <c r="DB256">
        <v>0</v>
      </c>
    </row>
    <row r="257" spans="1:106" x14ac:dyDescent="0.2">
      <c r="A257">
        <f>ROW(Source!A85)</f>
        <v>85</v>
      </c>
      <c r="B257">
        <v>27721504</v>
      </c>
      <c r="C257">
        <v>27722236</v>
      </c>
      <c r="D257">
        <v>25230844</v>
      </c>
      <c r="E257">
        <v>1</v>
      </c>
      <c r="F257">
        <v>1</v>
      </c>
      <c r="G257">
        <v>1</v>
      </c>
      <c r="H257">
        <v>2</v>
      </c>
      <c r="I257" t="s">
        <v>1095</v>
      </c>
      <c r="J257" t="s">
        <v>1096</v>
      </c>
      <c r="K257" t="s">
        <v>1097</v>
      </c>
      <c r="L257">
        <v>1368</v>
      </c>
      <c r="N257">
        <v>1011</v>
      </c>
      <c r="O257" t="s">
        <v>959</v>
      </c>
      <c r="P257" t="s">
        <v>959</v>
      </c>
      <c r="Q257">
        <v>1</v>
      </c>
      <c r="W257">
        <v>0</v>
      </c>
      <c r="X257">
        <v>520357435</v>
      </c>
      <c r="Y257">
        <v>6.1750000000000007</v>
      </c>
      <c r="AA257">
        <v>0</v>
      </c>
      <c r="AB257">
        <v>30</v>
      </c>
      <c r="AC257">
        <v>0</v>
      </c>
      <c r="AD257">
        <v>0</v>
      </c>
      <c r="AE257">
        <v>0</v>
      </c>
      <c r="AF257">
        <v>30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6</v>
      </c>
      <c r="AT257">
        <v>4.9400000000000004</v>
      </c>
      <c r="AU257" t="s">
        <v>102</v>
      </c>
      <c r="AV257">
        <v>0</v>
      </c>
      <c r="AW257">
        <v>2</v>
      </c>
      <c r="AX257">
        <v>27722251</v>
      </c>
      <c r="AY257">
        <v>1</v>
      </c>
      <c r="AZ257">
        <v>0</v>
      </c>
      <c r="BA257">
        <v>272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Y257*Source!I85</f>
        <v>0.80275000000000007</v>
      </c>
      <c r="CY257">
        <f>AB257</f>
        <v>30</v>
      </c>
      <c r="CZ257">
        <f>AF257</f>
        <v>30</v>
      </c>
      <c r="DA257">
        <f>AJ257</f>
        <v>1</v>
      </c>
      <c r="DB257">
        <v>0</v>
      </c>
    </row>
    <row r="258" spans="1:106" x14ac:dyDescent="0.2">
      <c r="A258">
        <f>ROW(Source!A85)</f>
        <v>85</v>
      </c>
      <c r="B258">
        <v>27721504</v>
      </c>
      <c r="C258">
        <v>27722236</v>
      </c>
      <c r="D258">
        <v>25231607</v>
      </c>
      <c r="E258">
        <v>1</v>
      </c>
      <c r="F258">
        <v>1</v>
      </c>
      <c r="G258">
        <v>1</v>
      </c>
      <c r="H258">
        <v>2</v>
      </c>
      <c r="I258" t="s">
        <v>997</v>
      </c>
      <c r="J258" t="s">
        <v>998</v>
      </c>
      <c r="K258" t="s">
        <v>999</v>
      </c>
      <c r="L258">
        <v>1368</v>
      </c>
      <c r="N258">
        <v>1011</v>
      </c>
      <c r="O258" t="s">
        <v>959</v>
      </c>
      <c r="P258" t="s">
        <v>959</v>
      </c>
      <c r="Q258">
        <v>1</v>
      </c>
      <c r="W258">
        <v>0</v>
      </c>
      <c r="X258">
        <v>1372534845</v>
      </c>
      <c r="Y258">
        <v>0.15</v>
      </c>
      <c r="AA258">
        <v>0</v>
      </c>
      <c r="AB258">
        <v>65.709999999999994</v>
      </c>
      <c r="AC258">
        <v>11.6</v>
      </c>
      <c r="AD258">
        <v>0</v>
      </c>
      <c r="AE258">
        <v>0</v>
      </c>
      <c r="AF258">
        <v>65.709999999999994</v>
      </c>
      <c r="AG258">
        <v>11.6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0.12</v>
      </c>
      <c r="AU258" t="s">
        <v>102</v>
      </c>
      <c r="AV258">
        <v>0</v>
      </c>
      <c r="AW258">
        <v>2</v>
      </c>
      <c r="AX258">
        <v>27722252</v>
      </c>
      <c r="AY258">
        <v>1</v>
      </c>
      <c r="AZ258">
        <v>0</v>
      </c>
      <c r="BA258">
        <v>273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Y258*Source!I85</f>
        <v>1.95E-2</v>
      </c>
      <c r="CY258">
        <f>AB258</f>
        <v>65.709999999999994</v>
      </c>
      <c r="CZ258">
        <f>AF258</f>
        <v>65.709999999999994</v>
      </c>
      <c r="DA258">
        <f>AJ258</f>
        <v>1</v>
      </c>
      <c r="DB258">
        <v>0</v>
      </c>
    </row>
    <row r="259" spans="1:106" x14ac:dyDescent="0.2">
      <c r="A259">
        <f>ROW(Source!A85)</f>
        <v>85</v>
      </c>
      <c r="B259">
        <v>27721504</v>
      </c>
      <c r="C259">
        <v>27722236</v>
      </c>
      <c r="D259">
        <v>25148066</v>
      </c>
      <c r="E259">
        <v>1</v>
      </c>
      <c r="F259">
        <v>1</v>
      </c>
      <c r="G259">
        <v>1</v>
      </c>
      <c r="H259">
        <v>3</v>
      </c>
      <c r="I259" t="s">
        <v>1101</v>
      </c>
      <c r="J259" t="s">
        <v>1102</v>
      </c>
      <c r="K259" t="s">
        <v>1103</v>
      </c>
      <c r="L259">
        <v>1348</v>
      </c>
      <c r="N259">
        <v>1009</v>
      </c>
      <c r="O259" t="s">
        <v>46</v>
      </c>
      <c r="P259" t="s">
        <v>46</v>
      </c>
      <c r="Q259">
        <v>1000</v>
      </c>
      <c r="W259">
        <v>0</v>
      </c>
      <c r="X259">
        <v>-967072784</v>
      </c>
      <c r="Y259">
        <v>0.60499999999999998</v>
      </c>
      <c r="AA259">
        <v>3390</v>
      </c>
      <c r="AB259">
        <v>0</v>
      </c>
      <c r="AC259">
        <v>0</v>
      </c>
      <c r="AD259">
        <v>0</v>
      </c>
      <c r="AE259">
        <v>3390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0.60499999999999998</v>
      </c>
      <c r="AU259" t="s">
        <v>6</v>
      </c>
      <c r="AV259">
        <v>0</v>
      </c>
      <c r="AW259">
        <v>2</v>
      </c>
      <c r="AX259">
        <v>27722253</v>
      </c>
      <c r="AY259">
        <v>1</v>
      </c>
      <c r="AZ259">
        <v>0</v>
      </c>
      <c r="BA259">
        <v>274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Y259*Source!I85</f>
        <v>7.8649999999999998E-2</v>
      </c>
      <c r="CY259">
        <f>AA259</f>
        <v>3390</v>
      </c>
      <c r="CZ259">
        <f>AE259</f>
        <v>3390</v>
      </c>
      <c r="DA259">
        <f>AI259</f>
        <v>1</v>
      </c>
      <c r="DB259">
        <v>0</v>
      </c>
    </row>
    <row r="260" spans="1:106" x14ac:dyDescent="0.2">
      <c r="A260">
        <f>ROW(Source!A85)</f>
        <v>85</v>
      </c>
      <c r="B260">
        <v>27721504</v>
      </c>
      <c r="C260">
        <v>27722236</v>
      </c>
      <c r="D260">
        <v>25155505</v>
      </c>
      <c r="E260">
        <v>1</v>
      </c>
      <c r="F260">
        <v>1</v>
      </c>
      <c r="G260">
        <v>1</v>
      </c>
      <c r="H260">
        <v>3</v>
      </c>
      <c r="I260" t="s">
        <v>132</v>
      </c>
      <c r="J260" t="s">
        <v>134</v>
      </c>
      <c r="K260" t="s">
        <v>133</v>
      </c>
      <c r="L260">
        <v>1339</v>
      </c>
      <c r="N260">
        <v>1007</v>
      </c>
      <c r="O260" t="s">
        <v>64</v>
      </c>
      <c r="P260" t="s">
        <v>64</v>
      </c>
      <c r="Q260">
        <v>1</v>
      </c>
      <c r="W260">
        <v>0</v>
      </c>
      <c r="X260">
        <v>519185539</v>
      </c>
      <c r="Y260">
        <v>0.51</v>
      </c>
      <c r="AA260">
        <v>519.79999999999995</v>
      </c>
      <c r="AB260">
        <v>0</v>
      </c>
      <c r="AC260">
        <v>0</v>
      </c>
      <c r="AD260">
        <v>0</v>
      </c>
      <c r="AE260">
        <v>519.79999999999995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0.51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Y260*Source!I85</f>
        <v>6.6299999999999998E-2</v>
      </c>
      <c r="CY260">
        <f>AA260</f>
        <v>519.79999999999995</v>
      </c>
      <c r="CZ260">
        <f>AE260</f>
        <v>519.79999999999995</v>
      </c>
      <c r="DA260">
        <f>AI260</f>
        <v>1</v>
      </c>
      <c r="DB260">
        <v>0</v>
      </c>
    </row>
    <row r="261" spans="1:106" x14ac:dyDescent="0.2">
      <c r="A261">
        <f>ROW(Source!A85)</f>
        <v>85</v>
      </c>
      <c r="B261">
        <v>27721504</v>
      </c>
      <c r="C261">
        <v>27722236</v>
      </c>
      <c r="D261">
        <v>25181110</v>
      </c>
      <c r="E261">
        <v>1</v>
      </c>
      <c r="F261">
        <v>1</v>
      </c>
      <c r="G261">
        <v>1</v>
      </c>
      <c r="H261">
        <v>3</v>
      </c>
      <c r="I261" t="s">
        <v>154</v>
      </c>
      <c r="J261" t="s">
        <v>156</v>
      </c>
      <c r="K261" t="s">
        <v>155</v>
      </c>
      <c r="L261">
        <v>1327</v>
      </c>
      <c r="N261">
        <v>1005</v>
      </c>
      <c r="O261" t="s">
        <v>96</v>
      </c>
      <c r="P261" t="s">
        <v>96</v>
      </c>
      <c r="Q261">
        <v>1</v>
      </c>
      <c r="W261">
        <v>0</v>
      </c>
      <c r="X261">
        <v>1158014151</v>
      </c>
      <c r="Y261">
        <v>126</v>
      </c>
      <c r="AA261">
        <v>45.57</v>
      </c>
      <c r="AB261">
        <v>0</v>
      </c>
      <c r="AC261">
        <v>0</v>
      </c>
      <c r="AD261">
        <v>0</v>
      </c>
      <c r="AE261">
        <v>45.57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6</v>
      </c>
      <c r="AT261">
        <v>126</v>
      </c>
      <c r="AU261" t="s">
        <v>6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Y261*Source!I85</f>
        <v>16.38</v>
      </c>
      <c r="CY261">
        <f>AA261</f>
        <v>45.57</v>
      </c>
      <c r="CZ261">
        <f>AE261</f>
        <v>45.57</v>
      </c>
      <c r="DA261">
        <f>AI261</f>
        <v>1</v>
      </c>
      <c r="DB261">
        <v>0</v>
      </c>
    </row>
    <row r="262" spans="1:106" x14ac:dyDescent="0.2">
      <c r="A262">
        <f>ROW(Source!A85)</f>
        <v>85</v>
      </c>
      <c r="B262">
        <v>27721504</v>
      </c>
      <c r="C262">
        <v>27722236</v>
      </c>
      <c r="D262">
        <v>25181112</v>
      </c>
      <c r="E262">
        <v>1</v>
      </c>
      <c r="F262">
        <v>1</v>
      </c>
      <c r="G262">
        <v>1</v>
      </c>
      <c r="H262">
        <v>3</v>
      </c>
      <c r="I262" t="s">
        <v>164</v>
      </c>
      <c r="J262" t="s">
        <v>166</v>
      </c>
      <c r="K262" t="s">
        <v>165</v>
      </c>
      <c r="L262">
        <v>1327</v>
      </c>
      <c r="N262">
        <v>1005</v>
      </c>
      <c r="O262" t="s">
        <v>96</v>
      </c>
      <c r="P262" t="s">
        <v>96</v>
      </c>
      <c r="Q262">
        <v>1</v>
      </c>
      <c r="W262">
        <v>0</v>
      </c>
      <c r="X262">
        <v>-1883524377</v>
      </c>
      <c r="Y262">
        <v>126</v>
      </c>
      <c r="AA262">
        <v>43.7</v>
      </c>
      <c r="AB262">
        <v>0</v>
      </c>
      <c r="AC262">
        <v>0</v>
      </c>
      <c r="AD262">
        <v>0</v>
      </c>
      <c r="AE262">
        <v>43.7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6</v>
      </c>
      <c r="AT262">
        <v>126</v>
      </c>
      <c r="AU262" t="s">
        <v>6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Y262*Source!I85</f>
        <v>16.38</v>
      </c>
      <c r="CY262">
        <f>AA262</f>
        <v>43.7</v>
      </c>
      <c r="CZ262">
        <f>AE262</f>
        <v>43.7</v>
      </c>
      <c r="DA262">
        <f>AI262</f>
        <v>1</v>
      </c>
      <c r="DB262">
        <v>0</v>
      </c>
    </row>
    <row r="263" spans="1:106" x14ac:dyDescent="0.2">
      <c r="A263">
        <f>ROW(Source!A92)</f>
        <v>92</v>
      </c>
      <c r="B263">
        <v>27721505</v>
      </c>
      <c r="C263">
        <v>27722259</v>
      </c>
      <c r="D263">
        <v>25413300</v>
      </c>
      <c r="E263">
        <v>1</v>
      </c>
      <c r="F263">
        <v>1</v>
      </c>
      <c r="G263">
        <v>1</v>
      </c>
      <c r="H263">
        <v>1</v>
      </c>
      <c r="I263" t="s">
        <v>989</v>
      </c>
      <c r="J263" t="s">
        <v>6</v>
      </c>
      <c r="K263" t="s">
        <v>990</v>
      </c>
      <c r="L263">
        <v>1191</v>
      </c>
      <c r="N263">
        <v>1013</v>
      </c>
      <c r="O263" t="s">
        <v>953</v>
      </c>
      <c r="P263" t="s">
        <v>953</v>
      </c>
      <c r="Q263">
        <v>1</v>
      </c>
      <c r="W263">
        <v>0</v>
      </c>
      <c r="X263">
        <v>-400197608</v>
      </c>
      <c r="Y263">
        <v>129.66249999999999</v>
      </c>
      <c r="AA263">
        <v>0</v>
      </c>
      <c r="AB263">
        <v>0</v>
      </c>
      <c r="AC263">
        <v>0</v>
      </c>
      <c r="AD263">
        <v>8.5299999999999994</v>
      </c>
      <c r="AE263">
        <v>0</v>
      </c>
      <c r="AF263">
        <v>0</v>
      </c>
      <c r="AG263">
        <v>0</v>
      </c>
      <c r="AH263">
        <v>8.5299999999999994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112.75</v>
      </c>
      <c r="AU263" t="s">
        <v>103</v>
      </c>
      <c r="AV263">
        <v>1</v>
      </c>
      <c r="AW263">
        <v>2</v>
      </c>
      <c r="AX263">
        <v>27722267</v>
      </c>
      <c r="AY263">
        <v>1</v>
      </c>
      <c r="AZ263">
        <v>0</v>
      </c>
      <c r="BA263">
        <v>277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Y263*Source!I92</f>
        <v>11.68259125</v>
      </c>
      <c r="CY263">
        <f>AD263</f>
        <v>8.5299999999999994</v>
      </c>
      <c r="CZ263">
        <f>AH263</f>
        <v>8.5299999999999994</v>
      </c>
      <c r="DA263">
        <f>AL263</f>
        <v>1</v>
      </c>
      <c r="DB263">
        <v>0</v>
      </c>
    </row>
    <row r="264" spans="1:106" x14ac:dyDescent="0.2">
      <c r="A264">
        <f>ROW(Source!A92)</f>
        <v>92</v>
      </c>
      <c r="B264">
        <v>27721505</v>
      </c>
      <c r="C264">
        <v>27722259</v>
      </c>
      <c r="D264">
        <v>25412928</v>
      </c>
      <c r="E264">
        <v>1</v>
      </c>
      <c r="F264">
        <v>1</v>
      </c>
      <c r="G264">
        <v>1</v>
      </c>
      <c r="H264">
        <v>1</v>
      </c>
      <c r="I264" t="s">
        <v>954</v>
      </c>
      <c r="J264" t="s">
        <v>6</v>
      </c>
      <c r="K264" t="s">
        <v>955</v>
      </c>
      <c r="L264">
        <v>1191</v>
      </c>
      <c r="N264">
        <v>1013</v>
      </c>
      <c r="O264" t="s">
        <v>953</v>
      </c>
      <c r="P264" t="s">
        <v>953</v>
      </c>
      <c r="Q264">
        <v>1</v>
      </c>
      <c r="W264">
        <v>0</v>
      </c>
      <c r="X264">
        <v>-1417349443</v>
      </c>
      <c r="Y264">
        <v>0.27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0.27</v>
      </c>
      <c r="AU264" t="s">
        <v>6</v>
      </c>
      <c r="AV264">
        <v>2</v>
      </c>
      <c r="AW264">
        <v>2</v>
      </c>
      <c r="AX264">
        <v>27722268</v>
      </c>
      <c r="AY264">
        <v>1</v>
      </c>
      <c r="AZ264">
        <v>2048</v>
      </c>
      <c r="BA264">
        <v>278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Y264*Source!I92</f>
        <v>2.4327000000000001E-2</v>
      </c>
      <c r="CY264">
        <f>AD264</f>
        <v>0</v>
      </c>
      <c r="CZ264">
        <f>AH264</f>
        <v>0</v>
      </c>
      <c r="DA264">
        <f>AL264</f>
        <v>1</v>
      </c>
      <c r="DB264">
        <v>0</v>
      </c>
    </row>
    <row r="265" spans="1:106" x14ac:dyDescent="0.2">
      <c r="A265">
        <f>ROW(Source!A92)</f>
        <v>92</v>
      </c>
      <c r="B265">
        <v>27721505</v>
      </c>
      <c r="C265">
        <v>27722259</v>
      </c>
      <c r="D265">
        <v>25230118</v>
      </c>
      <c r="E265">
        <v>1</v>
      </c>
      <c r="F265">
        <v>1</v>
      </c>
      <c r="G265">
        <v>1</v>
      </c>
      <c r="H265">
        <v>2</v>
      </c>
      <c r="I265" t="s">
        <v>1050</v>
      </c>
      <c r="J265" t="s">
        <v>1051</v>
      </c>
      <c r="K265" t="s">
        <v>1052</v>
      </c>
      <c r="L265">
        <v>1368</v>
      </c>
      <c r="N265">
        <v>1011</v>
      </c>
      <c r="O265" t="s">
        <v>959</v>
      </c>
      <c r="P265" t="s">
        <v>959</v>
      </c>
      <c r="Q265">
        <v>1</v>
      </c>
      <c r="W265">
        <v>0</v>
      </c>
      <c r="X265">
        <v>-1460065968</v>
      </c>
      <c r="Y265">
        <v>0.25</v>
      </c>
      <c r="AA265">
        <v>0</v>
      </c>
      <c r="AB265">
        <v>86.4</v>
      </c>
      <c r="AC265">
        <v>13.5</v>
      </c>
      <c r="AD265">
        <v>0</v>
      </c>
      <c r="AE265">
        <v>0</v>
      </c>
      <c r="AF265">
        <v>86.4</v>
      </c>
      <c r="AG265">
        <v>13.5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0.2</v>
      </c>
      <c r="AU265" t="s">
        <v>102</v>
      </c>
      <c r="AV265">
        <v>0</v>
      </c>
      <c r="AW265">
        <v>2</v>
      </c>
      <c r="AX265">
        <v>27722269</v>
      </c>
      <c r="AY265">
        <v>1</v>
      </c>
      <c r="AZ265">
        <v>0</v>
      </c>
      <c r="BA265">
        <v>279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Y265*Source!I92</f>
        <v>2.2525E-2</v>
      </c>
      <c r="CY265">
        <f>AB265</f>
        <v>86.4</v>
      </c>
      <c r="CZ265">
        <f>AF265</f>
        <v>86.4</v>
      </c>
      <c r="DA265">
        <f>AJ265</f>
        <v>1</v>
      </c>
      <c r="DB265">
        <v>0</v>
      </c>
    </row>
    <row r="266" spans="1:106" x14ac:dyDescent="0.2">
      <c r="A266">
        <f>ROW(Source!A92)</f>
        <v>92</v>
      </c>
      <c r="B266">
        <v>27721505</v>
      </c>
      <c r="C266">
        <v>27722259</v>
      </c>
      <c r="D266">
        <v>25231607</v>
      </c>
      <c r="E266">
        <v>1</v>
      </c>
      <c r="F266">
        <v>1</v>
      </c>
      <c r="G266">
        <v>1</v>
      </c>
      <c r="H266">
        <v>2</v>
      </c>
      <c r="I266" t="s">
        <v>997</v>
      </c>
      <c r="J266" t="s">
        <v>998</v>
      </c>
      <c r="K266" t="s">
        <v>999</v>
      </c>
      <c r="L266">
        <v>1368</v>
      </c>
      <c r="N266">
        <v>1011</v>
      </c>
      <c r="O266" t="s">
        <v>959</v>
      </c>
      <c r="P266" t="s">
        <v>959</v>
      </c>
      <c r="Q266">
        <v>1</v>
      </c>
      <c r="W266">
        <v>0</v>
      </c>
      <c r="X266">
        <v>1372534845</v>
      </c>
      <c r="Y266">
        <v>8.7500000000000008E-2</v>
      </c>
      <c r="AA266">
        <v>0</v>
      </c>
      <c r="AB266">
        <v>65.709999999999994</v>
      </c>
      <c r="AC266">
        <v>11.6</v>
      </c>
      <c r="AD266">
        <v>0</v>
      </c>
      <c r="AE266">
        <v>0</v>
      </c>
      <c r="AF266">
        <v>65.709999999999994</v>
      </c>
      <c r="AG266">
        <v>11.6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7.0000000000000007E-2</v>
      </c>
      <c r="AU266" t="s">
        <v>102</v>
      </c>
      <c r="AV266">
        <v>0</v>
      </c>
      <c r="AW266">
        <v>2</v>
      </c>
      <c r="AX266">
        <v>27722270</v>
      </c>
      <c r="AY266">
        <v>1</v>
      </c>
      <c r="AZ266">
        <v>0</v>
      </c>
      <c r="BA266">
        <v>280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Y266*Source!I92</f>
        <v>7.8837500000000001E-3</v>
      </c>
      <c r="CY266">
        <f>AB266</f>
        <v>65.709999999999994</v>
      </c>
      <c r="CZ266">
        <f>AF266</f>
        <v>65.709999999999994</v>
      </c>
      <c r="DA266">
        <f>AJ266</f>
        <v>1</v>
      </c>
      <c r="DB266">
        <v>0</v>
      </c>
    </row>
    <row r="267" spans="1:106" x14ac:dyDescent="0.2">
      <c r="A267">
        <f>ROW(Source!A92)</f>
        <v>92</v>
      </c>
      <c r="B267">
        <v>27721505</v>
      </c>
      <c r="C267">
        <v>27722259</v>
      </c>
      <c r="D267">
        <v>25152733</v>
      </c>
      <c r="E267">
        <v>1</v>
      </c>
      <c r="F267">
        <v>1</v>
      </c>
      <c r="G267">
        <v>1</v>
      </c>
      <c r="H267">
        <v>3</v>
      </c>
      <c r="I267" t="s">
        <v>1111</v>
      </c>
      <c r="J267" t="s">
        <v>1112</v>
      </c>
      <c r="K267" t="s">
        <v>1113</v>
      </c>
      <c r="L267">
        <v>1348</v>
      </c>
      <c r="N267">
        <v>1009</v>
      </c>
      <c r="O267" t="s">
        <v>46</v>
      </c>
      <c r="P267" t="s">
        <v>46</v>
      </c>
      <c r="Q267">
        <v>1000</v>
      </c>
      <c r="W267">
        <v>0</v>
      </c>
      <c r="X267">
        <v>-1818623805</v>
      </c>
      <c r="Y267">
        <v>4.0000000000000001E-3</v>
      </c>
      <c r="AA267">
        <v>8475</v>
      </c>
      <c r="AB267">
        <v>0</v>
      </c>
      <c r="AC267">
        <v>0</v>
      </c>
      <c r="AD267">
        <v>0</v>
      </c>
      <c r="AE267">
        <v>8475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4.0000000000000001E-3</v>
      </c>
      <c r="AU267" t="s">
        <v>6</v>
      </c>
      <c r="AV267">
        <v>0</v>
      </c>
      <c r="AW267">
        <v>2</v>
      </c>
      <c r="AX267">
        <v>27722271</v>
      </c>
      <c r="AY267">
        <v>1</v>
      </c>
      <c r="AZ267">
        <v>0</v>
      </c>
      <c r="BA267">
        <v>281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Y267*Source!I92</f>
        <v>3.6040000000000003E-4</v>
      </c>
      <c r="CY267">
        <f>AA267</f>
        <v>8475</v>
      </c>
      <c r="CZ267">
        <f>AE267</f>
        <v>8475</v>
      </c>
      <c r="DA267">
        <f>AI267</f>
        <v>1</v>
      </c>
      <c r="DB267">
        <v>0</v>
      </c>
    </row>
    <row r="268" spans="1:106" x14ac:dyDescent="0.2">
      <c r="A268">
        <f>ROW(Source!A92)</f>
        <v>92</v>
      </c>
      <c r="B268">
        <v>27721505</v>
      </c>
      <c r="C268">
        <v>27722259</v>
      </c>
      <c r="D268">
        <v>25173788</v>
      </c>
      <c r="E268">
        <v>1</v>
      </c>
      <c r="F268">
        <v>1</v>
      </c>
      <c r="G268">
        <v>1</v>
      </c>
      <c r="H268">
        <v>3</v>
      </c>
      <c r="I268" t="s">
        <v>1114</v>
      </c>
      <c r="J268" t="s">
        <v>1115</v>
      </c>
      <c r="K268" t="s">
        <v>1116</v>
      </c>
      <c r="L268">
        <v>1348</v>
      </c>
      <c r="N268">
        <v>1009</v>
      </c>
      <c r="O268" t="s">
        <v>46</v>
      </c>
      <c r="P268" t="s">
        <v>46</v>
      </c>
      <c r="Q268">
        <v>1000</v>
      </c>
      <c r="W268">
        <v>0</v>
      </c>
      <c r="X268">
        <v>-177380457</v>
      </c>
      <c r="Y268">
        <v>1.2E-2</v>
      </c>
      <c r="AA268">
        <v>8190</v>
      </c>
      <c r="AB268">
        <v>0</v>
      </c>
      <c r="AC268">
        <v>0</v>
      </c>
      <c r="AD268">
        <v>0</v>
      </c>
      <c r="AE268">
        <v>8190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1.2E-2</v>
      </c>
      <c r="AU268" t="s">
        <v>6</v>
      </c>
      <c r="AV268">
        <v>0</v>
      </c>
      <c r="AW268">
        <v>2</v>
      </c>
      <c r="AX268">
        <v>27722272</v>
      </c>
      <c r="AY268">
        <v>1</v>
      </c>
      <c r="AZ268">
        <v>0</v>
      </c>
      <c r="BA268">
        <v>282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Y268*Source!I92</f>
        <v>1.0812E-3</v>
      </c>
      <c r="CY268">
        <f>AA268</f>
        <v>8190</v>
      </c>
      <c r="CZ268">
        <f>AE268</f>
        <v>8190</v>
      </c>
      <c r="DA268">
        <f>AI268</f>
        <v>1</v>
      </c>
      <c r="DB268">
        <v>0</v>
      </c>
    </row>
    <row r="269" spans="1:106" x14ac:dyDescent="0.2">
      <c r="A269">
        <f>ROW(Source!A92)</f>
        <v>92</v>
      </c>
      <c r="B269">
        <v>27721505</v>
      </c>
      <c r="C269">
        <v>27722259</v>
      </c>
      <c r="D269">
        <v>25174035</v>
      </c>
      <c r="E269">
        <v>1</v>
      </c>
      <c r="F269">
        <v>1</v>
      </c>
      <c r="G269">
        <v>1</v>
      </c>
      <c r="H269">
        <v>3</v>
      </c>
      <c r="I269" t="s">
        <v>1117</v>
      </c>
      <c r="J269" t="s">
        <v>1118</v>
      </c>
      <c r="K269" t="s">
        <v>1119</v>
      </c>
      <c r="L269">
        <v>1348</v>
      </c>
      <c r="N269">
        <v>1009</v>
      </c>
      <c r="O269" t="s">
        <v>46</v>
      </c>
      <c r="P269" t="s">
        <v>46</v>
      </c>
      <c r="Q269">
        <v>1000</v>
      </c>
      <c r="W269">
        <v>0</v>
      </c>
      <c r="X269">
        <v>-272931147</v>
      </c>
      <c r="Y269">
        <v>0.78200000000000003</v>
      </c>
      <c r="AA269">
        <v>11200</v>
      </c>
      <c r="AB269">
        <v>0</v>
      </c>
      <c r="AC269">
        <v>0</v>
      </c>
      <c r="AD269">
        <v>0</v>
      </c>
      <c r="AE269">
        <v>11200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0.78200000000000003</v>
      </c>
      <c r="AU269" t="s">
        <v>6</v>
      </c>
      <c r="AV269">
        <v>0</v>
      </c>
      <c r="AW269">
        <v>2</v>
      </c>
      <c r="AX269">
        <v>27722273</v>
      </c>
      <c r="AY269">
        <v>1</v>
      </c>
      <c r="AZ269">
        <v>0</v>
      </c>
      <c r="BA269">
        <v>283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Y269*Source!I92</f>
        <v>7.0458199999999999E-2</v>
      </c>
      <c r="CY269">
        <f>AA269</f>
        <v>11200</v>
      </c>
      <c r="CZ269">
        <f>AE269</f>
        <v>11200</v>
      </c>
      <c r="DA269">
        <f>AI269</f>
        <v>1</v>
      </c>
      <c r="DB269">
        <v>0</v>
      </c>
    </row>
    <row r="270" spans="1:106" x14ac:dyDescent="0.2">
      <c r="A270">
        <f>ROW(Source!A93)</f>
        <v>93</v>
      </c>
      <c r="B270">
        <v>27721504</v>
      </c>
      <c r="C270">
        <v>27722259</v>
      </c>
      <c r="D270">
        <v>25413300</v>
      </c>
      <c r="E270">
        <v>1</v>
      </c>
      <c r="F270">
        <v>1</v>
      </c>
      <c r="G270">
        <v>1</v>
      </c>
      <c r="H270">
        <v>1</v>
      </c>
      <c r="I270" t="s">
        <v>989</v>
      </c>
      <c r="J270" t="s">
        <v>6</v>
      </c>
      <c r="K270" t="s">
        <v>990</v>
      </c>
      <c r="L270">
        <v>1191</v>
      </c>
      <c r="N270">
        <v>1013</v>
      </c>
      <c r="O270" t="s">
        <v>953</v>
      </c>
      <c r="P270" t="s">
        <v>953</v>
      </c>
      <c r="Q270">
        <v>1</v>
      </c>
      <c r="W270">
        <v>0</v>
      </c>
      <c r="X270">
        <v>-400197608</v>
      </c>
      <c r="Y270">
        <v>129.66249999999999</v>
      </c>
      <c r="AA270">
        <v>0</v>
      </c>
      <c r="AB270">
        <v>0</v>
      </c>
      <c r="AC270">
        <v>0</v>
      </c>
      <c r="AD270">
        <v>8.5299999999999994</v>
      </c>
      <c r="AE270">
        <v>0</v>
      </c>
      <c r="AF270">
        <v>0</v>
      </c>
      <c r="AG270">
        <v>0</v>
      </c>
      <c r="AH270">
        <v>8.5299999999999994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6</v>
      </c>
      <c r="AT270">
        <v>112.75</v>
      </c>
      <c r="AU270" t="s">
        <v>103</v>
      </c>
      <c r="AV270">
        <v>1</v>
      </c>
      <c r="AW270">
        <v>2</v>
      </c>
      <c r="AX270">
        <v>27722267</v>
      </c>
      <c r="AY270">
        <v>1</v>
      </c>
      <c r="AZ270">
        <v>0</v>
      </c>
      <c r="BA270">
        <v>284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Y270*Source!I93</f>
        <v>11.68259125</v>
      </c>
      <c r="CY270">
        <f>AD270</f>
        <v>8.5299999999999994</v>
      </c>
      <c r="CZ270">
        <f>AH270</f>
        <v>8.5299999999999994</v>
      </c>
      <c r="DA270">
        <f>AL270</f>
        <v>1</v>
      </c>
      <c r="DB270">
        <v>0</v>
      </c>
    </row>
    <row r="271" spans="1:106" x14ac:dyDescent="0.2">
      <c r="A271">
        <f>ROW(Source!A93)</f>
        <v>93</v>
      </c>
      <c r="B271">
        <v>27721504</v>
      </c>
      <c r="C271">
        <v>27722259</v>
      </c>
      <c r="D271">
        <v>25412928</v>
      </c>
      <c r="E271">
        <v>1</v>
      </c>
      <c r="F271">
        <v>1</v>
      </c>
      <c r="G271">
        <v>1</v>
      </c>
      <c r="H271">
        <v>1</v>
      </c>
      <c r="I271" t="s">
        <v>954</v>
      </c>
      <c r="J271" t="s">
        <v>6</v>
      </c>
      <c r="K271" t="s">
        <v>955</v>
      </c>
      <c r="L271">
        <v>1191</v>
      </c>
      <c r="N271">
        <v>1013</v>
      </c>
      <c r="O271" t="s">
        <v>953</v>
      </c>
      <c r="P271" t="s">
        <v>953</v>
      </c>
      <c r="Q271">
        <v>1</v>
      </c>
      <c r="W271">
        <v>0</v>
      </c>
      <c r="X271">
        <v>-1417349443</v>
      </c>
      <c r="Y271">
        <v>0.27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0.27</v>
      </c>
      <c r="AU271" t="s">
        <v>6</v>
      </c>
      <c r="AV271">
        <v>2</v>
      </c>
      <c r="AW271">
        <v>2</v>
      </c>
      <c r="AX271">
        <v>27722268</v>
      </c>
      <c r="AY271">
        <v>1</v>
      </c>
      <c r="AZ271">
        <v>2048</v>
      </c>
      <c r="BA271">
        <v>285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Y271*Source!I93</f>
        <v>2.4327000000000001E-2</v>
      </c>
      <c r="CY271">
        <f>AD271</f>
        <v>0</v>
      </c>
      <c r="CZ271">
        <f>AH271</f>
        <v>0</v>
      </c>
      <c r="DA271">
        <f>AL271</f>
        <v>1</v>
      </c>
      <c r="DB271">
        <v>0</v>
      </c>
    </row>
    <row r="272" spans="1:106" x14ac:dyDescent="0.2">
      <c r="A272">
        <f>ROW(Source!A93)</f>
        <v>93</v>
      </c>
      <c r="B272">
        <v>27721504</v>
      </c>
      <c r="C272">
        <v>27722259</v>
      </c>
      <c r="D272">
        <v>25230118</v>
      </c>
      <c r="E272">
        <v>1</v>
      </c>
      <c r="F272">
        <v>1</v>
      </c>
      <c r="G272">
        <v>1</v>
      </c>
      <c r="H272">
        <v>2</v>
      </c>
      <c r="I272" t="s">
        <v>1050</v>
      </c>
      <c r="J272" t="s">
        <v>1051</v>
      </c>
      <c r="K272" t="s">
        <v>1052</v>
      </c>
      <c r="L272">
        <v>1368</v>
      </c>
      <c r="N272">
        <v>1011</v>
      </c>
      <c r="O272" t="s">
        <v>959</v>
      </c>
      <c r="P272" t="s">
        <v>959</v>
      </c>
      <c r="Q272">
        <v>1</v>
      </c>
      <c r="W272">
        <v>0</v>
      </c>
      <c r="X272">
        <v>-1460065968</v>
      </c>
      <c r="Y272">
        <v>0.25</v>
      </c>
      <c r="AA272">
        <v>0</v>
      </c>
      <c r="AB272">
        <v>86.4</v>
      </c>
      <c r="AC272">
        <v>13.5</v>
      </c>
      <c r="AD272">
        <v>0</v>
      </c>
      <c r="AE272">
        <v>0</v>
      </c>
      <c r="AF272">
        <v>86.4</v>
      </c>
      <c r="AG272">
        <v>13.5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</v>
      </c>
      <c r="AT272">
        <v>0.2</v>
      </c>
      <c r="AU272" t="s">
        <v>102</v>
      </c>
      <c r="AV272">
        <v>0</v>
      </c>
      <c r="AW272">
        <v>2</v>
      </c>
      <c r="AX272">
        <v>27722269</v>
      </c>
      <c r="AY272">
        <v>1</v>
      </c>
      <c r="AZ272">
        <v>0</v>
      </c>
      <c r="BA272">
        <v>286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Y272*Source!I93</f>
        <v>2.2525E-2</v>
      </c>
      <c r="CY272">
        <f>AB272</f>
        <v>86.4</v>
      </c>
      <c r="CZ272">
        <f>AF272</f>
        <v>86.4</v>
      </c>
      <c r="DA272">
        <f>AJ272</f>
        <v>1</v>
      </c>
      <c r="DB272">
        <v>0</v>
      </c>
    </row>
    <row r="273" spans="1:106" x14ac:dyDescent="0.2">
      <c r="A273">
        <f>ROW(Source!A93)</f>
        <v>93</v>
      </c>
      <c r="B273">
        <v>27721504</v>
      </c>
      <c r="C273">
        <v>27722259</v>
      </c>
      <c r="D273">
        <v>25231607</v>
      </c>
      <c r="E273">
        <v>1</v>
      </c>
      <c r="F273">
        <v>1</v>
      </c>
      <c r="G273">
        <v>1</v>
      </c>
      <c r="H273">
        <v>2</v>
      </c>
      <c r="I273" t="s">
        <v>997</v>
      </c>
      <c r="J273" t="s">
        <v>998</v>
      </c>
      <c r="K273" t="s">
        <v>999</v>
      </c>
      <c r="L273">
        <v>1368</v>
      </c>
      <c r="N273">
        <v>1011</v>
      </c>
      <c r="O273" t="s">
        <v>959</v>
      </c>
      <c r="P273" t="s">
        <v>959</v>
      </c>
      <c r="Q273">
        <v>1</v>
      </c>
      <c r="W273">
        <v>0</v>
      </c>
      <c r="X273">
        <v>1372534845</v>
      </c>
      <c r="Y273">
        <v>8.7500000000000008E-2</v>
      </c>
      <c r="AA273">
        <v>0</v>
      </c>
      <c r="AB273">
        <v>65.709999999999994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7.0000000000000007E-2</v>
      </c>
      <c r="AU273" t="s">
        <v>102</v>
      </c>
      <c r="AV273">
        <v>0</v>
      </c>
      <c r="AW273">
        <v>2</v>
      </c>
      <c r="AX273">
        <v>27722270</v>
      </c>
      <c r="AY273">
        <v>1</v>
      </c>
      <c r="AZ273">
        <v>0</v>
      </c>
      <c r="BA273">
        <v>287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Y273*Source!I93</f>
        <v>7.8837500000000001E-3</v>
      </c>
      <c r="CY273">
        <f>AB273</f>
        <v>65.709999999999994</v>
      </c>
      <c r="CZ273">
        <f>AF273</f>
        <v>65.709999999999994</v>
      </c>
      <c r="DA273">
        <f>AJ273</f>
        <v>1</v>
      </c>
      <c r="DB273">
        <v>0</v>
      </c>
    </row>
    <row r="274" spans="1:106" x14ac:dyDescent="0.2">
      <c r="A274">
        <f>ROW(Source!A93)</f>
        <v>93</v>
      </c>
      <c r="B274">
        <v>27721504</v>
      </c>
      <c r="C274">
        <v>27722259</v>
      </c>
      <c r="D274">
        <v>25152733</v>
      </c>
      <c r="E274">
        <v>1</v>
      </c>
      <c r="F274">
        <v>1</v>
      </c>
      <c r="G274">
        <v>1</v>
      </c>
      <c r="H274">
        <v>3</v>
      </c>
      <c r="I274" t="s">
        <v>1111</v>
      </c>
      <c r="J274" t="s">
        <v>1112</v>
      </c>
      <c r="K274" t="s">
        <v>1113</v>
      </c>
      <c r="L274">
        <v>1348</v>
      </c>
      <c r="N274">
        <v>1009</v>
      </c>
      <c r="O274" t="s">
        <v>46</v>
      </c>
      <c r="P274" t="s">
        <v>46</v>
      </c>
      <c r="Q274">
        <v>1000</v>
      </c>
      <c r="W274">
        <v>0</v>
      </c>
      <c r="X274">
        <v>-1818623805</v>
      </c>
      <c r="Y274">
        <v>4.0000000000000001E-3</v>
      </c>
      <c r="AA274">
        <v>8475</v>
      </c>
      <c r="AB274">
        <v>0</v>
      </c>
      <c r="AC274">
        <v>0</v>
      </c>
      <c r="AD274">
        <v>0</v>
      </c>
      <c r="AE274">
        <v>8475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4.0000000000000001E-3</v>
      </c>
      <c r="AU274" t="s">
        <v>6</v>
      </c>
      <c r="AV274">
        <v>0</v>
      </c>
      <c r="AW274">
        <v>2</v>
      </c>
      <c r="AX274">
        <v>27722271</v>
      </c>
      <c r="AY274">
        <v>1</v>
      </c>
      <c r="AZ274">
        <v>0</v>
      </c>
      <c r="BA274">
        <v>288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Y274*Source!I93</f>
        <v>3.6040000000000003E-4</v>
      </c>
      <c r="CY274">
        <f>AA274</f>
        <v>8475</v>
      </c>
      <c r="CZ274">
        <f>AE274</f>
        <v>8475</v>
      </c>
      <c r="DA274">
        <f>AI274</f>
        <v>1</v>
      </c>
      <c r="DB274">
        <v>0</v>
      </c>
    </row>
    <row r="275" spans="1:106" x14ac:dyDescent="0.2">
      <c r="A275">
        <f>ROW(Source!A93)</f>
        <v>93</v>
      </c>
      <c r="B275">
        <v>27721504</v>
      </c>
      <c r="C275">
        <v>27722259</v>
      </c>
      <c r="D275">
        <v>25173788</v>
      </c>
      <c r="E275">
        <v>1</v>
      </c>
      <c r="F275">
        <v>1</v>
      </c>
      <c r="G275">
        <v>1</v>
      </c>
      <c r="H275">
        <v>3</v>
      </c>
      <c r="I275" t="s">
        <v>1114</v>
      </c>
      <c r="J275" t="s">
        <v>1115</v>
      </c>
      <c r="K275" t="s">
        <v>1116</v>
      </c>
      <c r="L275">
        <v>1348</v>
      </c>
      <c r="N275">
        <v>1009</v>
      </c>
      <c r="O275" t="s">
        <v>46</v>
      </c>
      <c r="P275" t="s">
        <v>46</v>
      </c>
      <c r="Q275">
        <v>1000</v>
      </c>
      <c r="W275">
        <v>0</v>
      </c>
      <c r="X275">
        <v>-177380457</v>
      </c>
      <c r="Y275">
        <v>1.2E-2</v>
      </c>
      <c r="AA275">
        <v>8190</v>
      </c>
      <c r="AB275">
        <v>0</v>
      </c>
      <c r="AC275">
        <v>0</v>
      </c>
      <c r="AD275">
        <v>0</v>
      </c>
      <c r="AE275">
        <v>8190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1.2E-2</v>
      </c>
      <c r="AU275" t="s">
        <v>6</v>
      </c>
      <c r="AV275">
        <v>0</v>
      </c>
      <c r="AW275">
        <v>2</v>
      </c>
      <c r="AX275">
        <v>27722272</v>
      </c>
      <c r="AY275">
        <v>1</v>
      </c>
      <c r="AZ275">
        <v>0</v>
      </c>
      <c r="BA275">
        <v>289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Y275*Source!I93</f>
        <v>1.0812E-3</v>
      </c>
      <c r="CY275">
        <f>AA275</f>
        <v>8190</v>
      </c>
      <c r="CZ275">
        <f>AE275</f>
        <v>8190</v>
      </c>
      <c r="DA275">
        <f>AI275</f>
        <v>1</v>
      </c>
      <c r="DB275">
        <v>0</v>
      </c>
    </row>
    <row r="276" spans="1:106" x14ac:dyDescent="0.2">
      <c r="A276">
        <f>ROW(Source!A93)</f>
        <v>93</v>
      </c>
      <c r="B276">
        <v>27721504</v>
      </c>
      <c r="C276">
        <v>27722259</v>
      </c>
      <c r="D276">
        <v>25174035</v>
      </c>
      <c r="E276">
        <v>1</v>
      </c>
      <c r="F276">
        <v>1</v>
      </c>
      <c r="G276">
        <v>1</v>
      </c>
      <c r="H276">
        <v>3</v>
      </c>
      <c r="I276" t="s">
        <v>1117</v>
      </c>
      <c r="J276" t="s">
        <v>1118</v>
      </c>
      <c r="K276" t="s">
        <v>1119</v>
      </c>
      <c r="L276">
        <v>1348</v>
      </c>
      <c r="N276">
        <v>1009</v>
      </c>
      <c r="O276" t="s">
        <v>46</v>
      </c>
      <c r="P276" t="s">
        <v>46</v>
      </c>
      <c r="Q276">
        <v>1000</v>
      </c>
      <c r="W276">
        <v>0</v>
      </c>
      <c r="X276">
        <v>-272931147</v>
      </c>
      <c r="Y276">
        <v>0.78200000000000003</v>
      </c>
      <c r="AA276">
        <v>11200</v>
      </c>
      <c r="AB276">
        <v>0</v>
      </c>
      <c r="AC276">
        <v>0</v>
      </c>
      <c r="AD276">
        <v>0</v>
      </c>
      <c r="AE276">
        <v>11200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0.78200000000000003</v>
      </c>
      <c r="AU276" t="s">
        <v>6</v>
      </c>
      <c r="AV276">
        <v>0</v>
      </c>
      <c r="AW276">
        <v>2</v>
      </c>
      <c r="AX276">
        <v>27722273</v>
      </c>
      <c r="AY276">
        <v>1</v>
      </c>
      <c r="AZ276">
        <v>0</v>
      </c>
      <c r="BA276">
        <v>290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Y276*Source!I93</f>
        <v>7.0458199999999999E-2</v>
      </c>
      <c r="CY276">
        <f>AA276</f>
        <v>11200</v>
      </c>
      <c r="CZ276">
        <f>AE276</f>
        <v>11200</v>
      </c>
      <c r="DA276">
        <f>AI276</f>
        <v>1</v>
      </c>
      <c r="DB276">
        <v>0</v>
      </c>
    </row>
    <row r="277" spans="1:106" x14ac:dyDescent="0.2">
      <c r="A277">
        <f>ROW(Source!A94)</f>
        <v>94</v>
      </c>
      <c r="B277">
        <v>27721505</v>
      </c>
      <c r="C277">
        <v>27722274</v>
      </c>
      <c r="D277">
        <v>25419089</v>
      </c>
      <c r="E277">
        <v>1</v>
      </c>
      <c r="F277">
        <v>1</v>
      </c>
      <c r="G277">
        <v>1</v>
      </c>
      <c r="H277">
        <v>1</v>
      </c>
      <c r="I277" t="s">
        <v>1120</v>
      </c>
      <c r="J277" t="s">
        <v>6</v>
      </c>
      <c r="K277" t="s">
        <v>1121</v>
      </c>
      <c r="L277">
        <v>1191</v>
      </c>
      <c r="N277">
        <v>1013</v>
      </c>
      <c r="O277" t="s">
        <v>953</v>
      </c>
      <c r="P277" t="s">
        <v>953</v>
      </c>
      <c r="Q277">
        <v>1</v>
      </c>
      <c r="W277">
        <v>0</v>
      </c>
      <c r="X277">
        <v>1069510174</v>
      </c>
      <c r="Y277">
        <v>7.5324999999999989</v>
      </c>
      <c r="AA277">
        <v>0</v>
      </c>
      <c r="AB277">
        <v>0</v>
      </c>
      <c r="AC277">
        <v>0</v>
      </c>
      <c r="AD277">
        <v>9.6199999999999992</v>
      </c>
      <c r="AE277">
        <v>0</v>
      </c>
      <c r="AF277">
        <v>0</v>
      </c>
      <c r="AG277">
        <v>0</v>
      </c>
      <c r="AH277">
        <v>9.6199999999999992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6.55</v>
      </c>
      <c r="AU277" t="s">
        <v>103</v>
      </c>
      <c r="AV277">
        <v>1</v>
      </c>
      <c r="AW277">
        <v>2</v>
      </c>
      <c r="AX277">
        <v>27722281</v>
      </c>
      <c r="AY277">
        <v>1</v>
      </c>
      <c r="AZ277">
        <v>0</v>
      </c>
      <c r="BA277">
        <v>291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Y277*Source!I94</f>
        <v>3.2525334999999997</v>
      </c>
      <c r="CY277">
        <f>AD277</f>
        <v>9.6199999999999992</v>
      </c>
      <c r="CZ277">
        <f>AH277</f>
        <v>9.6199999999999992</v>
      </c>
      <c r="DA277">
        <f>AL277</f>
        <v>1</v>
      </c>
      <c r="DB277">
        <v>0</v>
      </c>
    </row>
    <row r="278" spans="1:106" x14ac:dyDescent="0.2">
      <c r="A278">
        <f>ROW(Source!A94)</f>
        <v>94</v>
      </c>
      <c r="B278">
        <v>27721505</v>
      </c>
      <c r="C278">
        <v>27722274</v>
      </c>
      <c r="D278">
        <v>25412928</v>
      </c>
      <c r="E278">
        <v>1</v>
      </c>
      <c r="F278">
        <v>1</v>
      </c>
      <c r="G278">
        <v>1</v>
      </c>
      <c r="H278">
        <v>1</v>
      </c>
      <c r="I278" t="s">
        <v>954</v>
      </c>
      <c r="J278" t="s">
        <v>6</v>
      </c>
      <c r="K278" t="s">
        <v>955</v>
      </c>
      <c r="L278">
        <v>1191</v>
      </c>
      <c r="N278">
        <v>1013</v>
      </c>
      <c r="O278" t="s">
        <v>953</v>
      </c>
      <c r="P278" t="s">
        <v>953</v>
      </c>
      <c r="Q278">
        <v>1</v>
      </c>
      <c r="W278">
        <v>0</v>
      </c>
      <c r="X278">
        <v>-1417349443</v>
      </c>
      <c r="Y278">
        <v>0.02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0.02</v>
      </c>
      <c r="AU278" t="s">
        <v>6</v>
      </c>
      <c r="AV278">
        <v>2</v>
      </c>
      <c r="AW278">
        <v>2</v>
      </c>
      <c r="AX278">
        <v>27722282</v>
      </c>
      <c r="AY278">
        <v>1</v>
      </c>
      <c r="AZ278">
        <v>2048</v>
      </c>
      <c r="BA278">
        <v>292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Y278*Source!I94</f>
        <v>8.6360000000000013E-3</v>
      </c>
      <c r="CY278">
        <f>AD278</f>
        <v>0</v>
      </c>
      <c r="CZ278">
        <f>AH278</f>
        <v>0</v>
      </c>
      <c r="DA278">
        <f>AL278</f>
        <v>1</v>
      </c>
      <c r="DB278">
        <v>0</v>
      </c>
    </row>
    <row r="279" spans="1:106" x14ac:dyDescent="0.2">
      <c r="A279">
        <f>ROW(Source!A94)</f>
        <v>94</v>
      </c>
      <c r="B279">
        <v>27721505</v>
      </c>
      <c r="C279">
        <v>27722274</v>
      </c>
      <c r="D279">
        <v>25230514</v>
      </c>
      <c r="E279">
        <v>1</v>
      </c>
      <c r="F279">
        <v>1</v>
      </c>
      <c r="G279">
        <v>1</v>
      </c>
      <c r="H279">
        <v>2</v>
      </c>
      <c r="I279" t="s">
        <v>960</v>
      </c>
      <c r="J279" t="s">
        <v>961</v>
      </c>
      <c r="K279" t="s">
        <v>962</v>
      </c>
      <c r="L279">
        <v>1368</v>
      </c>
      <c r="N279">
        <v>1011</v>
      </c>
      <c r="O279" t="s">
        <v>959</v>
      </c>
      <c r="P279" t="s">
        <v>959</v>
      </c>
      <c r="Q279">
        <v>1</v>
      </c>
      <c r="W279">
        <v>0</v>
      </c>
      <c r="X279">
        <v>1188625873</v>
      </c>
      <c r="Y279">
        <v>1.2500000000000001E-2</v>
      </c>
      <c r="AA279">
        <v>0</v>
      </c>
      <c r="AB279">
        <v>31.26</v>
      </c>
      <c r="AC279">
        <v>13.5</v>
      </c>
      <c r="AD279">
        <v>0</v>
      </c>
      <c r="AE279">
        <v>0</v>
      </c>
      <c r="AF279">
        <v>31.26</v>
      </c>
      <c r="AG279">
        <v>13.5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0.01</v>
      </c>
      <c r="AU279" t="s">
        <v>102</v>
      </c>
      <c r="AV279">
        <v>0</v>
      </c>
      <c r="AW279">
        <v>2</v>
      </c>
      <c r="AX279">
        <v>27722283</v>
      </c>
      <c r="AY279">
        <v>1</v>
      </c>
      <c r="AZ279">
        <v>0</v>
      </c>
      <c r="BA279">
        <v>293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Y279*Source!I94</f>
        <v>5.3975000000000004E-3</v>
      </c>
      <c r="CY279">
        <f>AB279</f>
        <v>31.26</v>
      </c>
      <c r="CZ279">
        <f>AF279</f>
        <v>31.26</v>
      </c>
      <c r="DA279">
        <f>AJ279</f>
        <v>1</v>
      </c>
      <c r="DB279">
        <v>0</v>
      </c>
    </row>
    <row r="280" spans="1:106" x14ac:dyDescent="0.2">
      <c r="A280">
        <f>ROW(Source!A94)</f>
        <v>94</v>
      </c>
      <c r="B280">
        <v>27721505</v>
      </c>
      <c r="C280">
        <v>27722274</v>
      </c>
      <c r="D280">
        <v>25231607</v>
      </c>
      <c r="E280">
        <v>1</v>
      </c>
      <c r="F280">
        <v>1</v>
      </c>
      <c r="G280">
        <v>1</v>
      </c>
      <c r="H280">
        <v>2</v>
      </c>
      <c r="I280" t="s">
        <v>997</v>
      </c>
      <c r="J280" t="s">
        <v>998</v>
      </c>
      <c r="K280" t="s">
        <v>999</v>
      </c>
      <c r="L280">
        <v>1368</v>
      </c>
      <c r="N280">
        <v>1011</v>
      </c>
      <c r="O280" t="s">
        <v>959</v>
      </c>
      <c r="P280" t="s">
        <v>959</v>
      </c>
      <c r="Q280">
        <v>1</v>
      </c>
      <c r="W280">
        <v>0</v>
      </c>
      <c r="X280">
        <v>1372534845</v>
      </c>
      <c r="Y280">
        <v>1.2500000000000001E-2</v>
      </c>
      <c r="AA280">
        <v>0</v>
      </c>
      <c r="AB280">
        <v>65.709999999999994</v>
      </c>
      <c r="AC280">
        <v>11.6</v>
      </c>
      <c r="AD280">
        <v>0</v>
      </c>
      <c r="AE280">
        <v>0</v>
      </c>
      <c r="AF280">
        <v>65.709999999999994</v>
      </c>
      <c r="AG280">
        <v>11.6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0.01</v>
      </c>
      <c r="AU280" t="s">
        <v>102</v>
      </c>
      <c r="AV280">
        <v>0</v>
      </c>
      <c r="AW280">
        <v>2</v>
      </c>
      <c r="AX280">
        <v>27722284</v>
      </c>
      <c r="AY280">
        <v>1</v>
      </c>
      <c r="AZ280">
        <v>0</v>
      </c>
      <c r="BA280">
        <v>294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Y280*Source!I94</f>
        <v>5.3975000000000004E-3</v>
      </c>
      <c r="CY280">
        <f>AB280</f>
        <v>65.709999999999994</v>
      </c>
      <c r="CZ280">
        <f>AF280</f>
        <v>65.709999999999994</v>
      </c>
      <c r="DA280">
        <f>AJ280</f>
        <v>1</v>
      </c>
      <c r="DB280">
        <v>0</v>
      </c>
    </row>
    <row r="281" spans="1:106" x14ac:dyDescent="0.2">
      <c r="A281">
        <f>ROW(Source!A94)</f>
        <v>94</v>
      </c>
      <c r="B281">
        <v>27721505</v>
      </c>
      <c r="C281">
        <v>27722274</v>
      </c>
      <c r="D281">
        <v>25153690</v>
      </c>
      <c r="E281">
        <v>1</v>
      </c>
      <c r="F281">
        <v>1</v>
      </c>
      <c r="G281">
        <v>1</v>
      </c>
      <c r="H281">
        <v>3</v>
      </c>
      <c r="I281" t="s">
        <v>1122</v>
      </c>
      <c r="J281" t="s">
        <v>1123</v>
      </c>
      <c r="K281" t="s">
        <v>1124</v>
      </c>
      <c r="L281">
        <v>1346</v>
      </c>
      <c r="N281">
        <v>1009</v>
      </c>
      <c r="O281" t="s">
        <v>178</v>
      </c>
      <c r="P281" t="s">
        <v>178</v>
      </c>
      <c r="Q281">
        <v>1</v>
      </c>
      <c r="W281">
        <v>0</v>
      </c>
      <c r="X281">
        <v>813963326</v>
      </c>
      <c r="Y281">
        <v>0.1</v>
      </c>
      <c r="AA281">
        <v>1.82</v>
      </c>
      <c r="AB281">
        <v>0</v>
      </c>
      <c r="AC281">
        <v>0</v>
      </c>
      <c r="AD281">
        <v>0</v>
      </c>
      <c r="AE281">
        <v>1.82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0.1</v>
      </c>
      <c r="AU281" t="s">
        <v>6</v>
      </c>
      <c r="AV281">
        <v>0</v>
      </c>
      <c r="AW281">
        <v>2</v>
      </c>
      <c r="AX281">
        <v>27722285</v>
      </c>
      <c r="AY281">
        <v>1</v>
      </c>
      <c r="AZ281">
        <v>0</v>
      </c>
      <c r="BA281">
        <v>295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Y281*Source!I94</f>
        <v>4.3180000000000003E-2</v>
      </c>
      <c r="CY281">
        <f>AA281</f>
        <v>1.82</v>
      </c>
      <c r="CZ281">
        <f>AE281</f>
        <v>1.82</v>
      </c>
      <c r="DA281">
        <f>AI281</f>
        <v>1</v>
      </c>
      <c r="DB281">
        <v>0</v>
      </c>
    </row>
    <row r="282" spans="1:106" x14ac:dyDescent="0.2">
      <c r="A282">
        <f>ROW(Source!A94)</f>
        <v>94</v>
      </c>
      <c r="B282">
        <v>27721505</v>
      </c>
      <c r="C282">
        <v>27722274</v>
      </c>
      <c r="D282">
        <v>25186115</v>
      </c>
      <c r="E282">
        <v>1</v>
      </c>
      <c r="F282">
        <v>1</v>
      </c>
      <c r="G282">
        <v>1</v>
      </c>
      <c r="H282">
        <v>3</v>
      </c>
      <c r="I282" t="s">
        <v>176</v>
      </c>
      <c r="J282" t="s">
        <v>179</v>
      </c>
      <c r="K282" t="s">
        <v>177</v>
      </c>
      <c r="L282">
        <v>1346</v>
      </c>
      <c r="N282">
        <v>1009</v>
      </c>
      <c r="O282" t="s">
        <v>178</v>
      </c>
      <c r="P282" t="s">
        <v>178</v>
      </c>
      <c r="Q282">
        <v>1</v>
      </c>
      <c r="W282">
        <v>0</v>
      </c>
      <c r="X282">
        <v>303141801</v>
      </c>
      <c r="Y282">
        <v>13</v>
      </c>
      <c r="AA282">
        <v>15.25</v>
      </c>
      <c r="AB282">
        <v>0</v>
      </c>
      <c r="AC282">
        <v>0</v>
      </c>
      <c r="AD282">
        <v>0</v>
      </c>
      <c r="AE282">
        <v>15.25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</v>
      </c>
      <c r="AT282">
        <v>13</v>
      </c>
      <c r="AU282" t="s">
        <v>6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Y282*Source!I94</f>
        <v>5.6134000000000004</v>
      </c>
      <c r="CY282">
        <f>AA282</f>
        <v>15.25</v>
      </c>
      <c r="CZ282">
        <f>AE282</f>
        <v>15.25</v>
      </c>
      <c r="DA282">
        <f>AI282</f>
        <v>1</v>
      </c>
      <c r="DB282">
        <v>0</v>
      </c>
    </row>
    <row r="283" spans="1:106" x14ac:dyDescent="0.2">
      <c r="A283">
        <f>ROW(Source!A95)</f>
        <v>95</v>
      </c>
      <c r="B283">
        <v>27721504</v>
      </c>
      <c r="C283">
        <v>27722274</v>
      </c>
      <c r="D283">
        <v>25419089</v>
      </c>
      <c r="E283">
        <v>1</v>
      </c>
      <c r="F283">
        <v>1</v>
      </c>
      <c r="G283">
        <v>1</v>
      </c>
      <c r="H283">
        <v>1</v>
      </c>
      <c r="I283" t="s">
        <v>1120</v>
      </c>
      <c r="J283" t="s">
        <v>6</v>
      </c>
      <c r="K283" t="s">
        <v>1121</v>
      </c>
      <c r="L283">
        <v>1191</v>
      </c>
      <c r="N283">
        <v>1013</v>
      </c>
      <c r="O283" t="s">
        <v>953</v>
      </c>
      <c r="P283" t="s">
        <v>953</v>
      </c>
      <c r="Q283">
        <v>1</v>
      </c>
      <c r="W283">
        <v>0</v>
      </c>
      <c r="X283">
        <v>1069510174</v>
      </c>
      <c r="Y283">
        <v>7.5324999999999989</v>
      </c>
      <c r="AA283">
        <v>0</v>
      </c>
      <c r="AB283">
        <v>0</v>
      </c>
      <c r="AC283">
        <v>0</v>
      </c>
      <c r="AD283">
        <v>9.6199999999999992</v>
      </c>
      <c r="AE283">
        <v>0</v>
      </c>
      <c r="AF283">
        <v>0</v>
      </c>
      <c r="AG283">
        <v>0</v>
      </c>
      <c r="AH283">
        <v>9.6199999999999992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6.55</v>
      </c>
      <c r="AU283" t="s">
        <v>103</v>
      </c>
      <c r="AV283">
        <v>1</v>
      </c>
      <c r="AW283">
        <v>2</v>
      </c>
      <c r="AX283">
        <v>27722281</v>
      </c>
      <c r="AY283">
        <v>1</v>
      </c>
      <c r="AZ283">
        <v>0</v>
      </c>
      <c r="BA283">
        <v>297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Y283*Source!I95</f>
        <v>3.2525334999999997</v>
      </c>
      <c r="CY283">
        <f>AD283</f>
        <v>9.6199999999999992</v>
      </c>
      <c r="CZ283">
        <f>AH283</f>
        <v>9.6199999999999992</v>
      </c>
      <c r="DA283">
        <f>AL283</f>
        <v>1</v>
      </c>
      <c r="DB283">
        <v>0</v>
      </c>
    </row>
    <row r="284" spans="1:106" x14ac:dyDescent="0.2">
      <c r="A284">
        <f>ROW(Source!A95)</f>
        <v>95</v>
      </c>
      <c r="B284">
        <v>27721504</v>
      </c>
      <c r="C284">
        <v>27722274</v>
      </c>
      <c r="D284">
        <v>25412928</v>
      </c>
      <c r="E284">
        <v>1</v>
      </c>
      <c r="F284">
        <v>1</v>
      </c>
      <c r="G284">
        <v>1</v>
      </c>
      <c r="H284">
        <v>1</v>
      </c>
      <c r="I284" t="s">
        <v>954</v>
      </c>
      <c r="J284" t="s">
        <v>6</v>
      </c>
      <c r="K284" t="s">
        <v>955</v>
      </c>
      <c r="L284">
        <v>1191</v>
      </c>
      <c r="N284">
        <v>1013</v>
      </c>
      <c r="O284" t="s">
        <v>953</v>
      </c>
      <c r="P284" t="s">
        <v>953</v>
      </c>
      <c r="Q284">
        <v>1</v>
      </c>
      <c r="W284">
        <v>0</v>
      </c>
      <c r="X284">
        <v>-1417349443</v>
      </c>
      <c r="Y284">
        <v>0.02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0.02</v>
      </c>
      <c r="AU284" t="s">
        <v>6</v>
      </c>
      <c r="AV284">
        <v>2</v>
      </c>
      <c r="AW284">
        <v>2</v>
      </c>
      <c r="AX284">
        <v>27722282</v>
      </c>
      <c r="AY284">
        <v>1</v>
      </c>
      <c r="AZ284">
        <v>2048</v>
      </c>
      <c r="BA284">
        <v>298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Y284*Source!I95</f>
        <v>8.6360000000000013E-3</v>
      </c>
      <c r="CY284">
        <f>AD284</f>
        <v>0</v>
      </c>
      <c r="CZ284">
        <f>AH284</f>
        <v>0</v>
      </c>
      <c r="DA284">
        <f>AL284</f>
        <v>1</v>
      </c>
      <c r="DB284">
        <v>0</v>
      </c>
    </row>
    <row r="285" spans="1:106" x14ac:dyDescent="0.2">
      <c r="A285">
        <f>ROW(Source!A95)</f>
        <v>95</v>
      </c>
      <c r="B285">
        <v>27721504</v>
      </c>
      <c r="C285">
        <v>27722274</v>
      </c>
      <c r="D285">
        <v>25230514</v>
      </c>
      <c r="E285">
        <v>1</v>
      </c>
      <c r="F285">
        <v>1</v>
      </c>
      <c r="G285">
        <v>1</v>
      </c>
      <c r="H285">
        <v>2</v>
      </c>
      <c r="I285" t="s">
        <v>960</v>
      </c>
      <c r="J285" t="s">
        <v>961</v>
      </c>
      <c r="K285" t="s">
        <v>962</v>
      </c>
      <c r="L285">
        <v>1368</v>
      </c>
      <c r="N285">
        <v>1011</v>
      </c>
      <c r="O285" t="s">
        <v>959</v>
      </c>
      <c r="P285" t="s">
        <v>959</v>
      </c>
      <c r="Q285">
        <v>1</v>
      </c>
      <c r="W285">
        <v>0</v>
      </c>
      <c r="X285">
        <v>1188625873</v>
      </c>
      <c r="Y285">
        <v>1.2500000000000001E-2</v>
      </c>
      <c r="AA285">
        <v>0</v>
      </c>
      <c r="AB285">
        <v>31.26</v>
      </c>
      <c r="AC285">
        <v>13.5</v>
      </c>
      <c r="AD285">
        <v>0</v>
      </c>
      <c r="AE285">
        <v>0</v>
      </c>
      <c r="AF285">
        <v>31.26</v>
      </c>
      <c r="AG285">
        <v>13.5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0.01</v>
      </c>
      <c r="AU285" t="s">
        <v>102</v>
      </c>
      <c r="AV285">
        <v>0</v>
      </c>
      <c r="AW285">
        <v>2</v>
      </c>
      <c r="AX285">
        <v>27722283</v>
      </c>
      <c r="AY285">
        <v>1</v>
      </c>
      <c r="AZ285">
        <v>0</v>
      </c>
      <c r="BA285">
        <v>299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Y285*Source!I95</f>
        <v>5.3975000000000004E-3</v>
      </c>
      <c r="CY285">
        <f>AB285</f>
        <v>31.26</v>
      </c>
      <c r="CZ285">
        <f>AF285</f>
        <v>31.26</v>
      </c>
      <c r="DA285">
        <f>AJ285</f>
        <v>1</v>
      </c>
      <c r="DB285">
        <v>0</v>
      </c>
    </row>
    <row r="286" spans="1:106" x14ac:dyDescent="0.2">
      <c r="A286">
        <f>ROW(Source!A95)</f>
        <v>95</v>
      </c>
      <c r="B286">
        <v>27721504</v>
      </c>
      <c r="C286">
        <v>27722274</v>
      </c>
      <c r="D286">
        <v>25231607</v>
      </c>
      <c r="E286">
        <v>1</v>
      </c>
      <c r="F286">
        <v>1</v>
      </c>
      <c r="G286">
        <v>1</v>
      </c>
      <c r="H286">
        <v>2</v>
      </c>
      <c r="I286" t="s">
        <v>997</v>
      </c>
      <c r="J286" t="s">
        <v>998</v>
      </c>
      <c r="K286" t="s">
        <v>999</v>
      </c>
      <c r="L286">
        <v>1368</v>
      </c>
      <c r="N286">
        <v>1011</v>
      </c>
      <c r="O286" t="s">
        <v>959</v>
      </c>
      <c r="P286" t="s">
        <v>959</v>
      </c>
      <c r="Q286">
        <v>1</v>
      </c>
      <c r="W286">
        <v>0</v>
      </c>
      <c r="X286">
        <v>1372534845</v>
      </c>
      <c r="Y286">
        <v>1.2500000000000001E-2</v>
      </c>
      <c r="AA286">
        <v>0</v>
      </c>
      <c r="AB286">
        <v>65.709999999999994</v>
      </c>
      <c r="AC286">
        <v>11.6</v>
      </c>
      <c r="AD286">
        <v>0</v>
      </c>
      <c r="AE286">
        <v>0</v>
      </c>
      <c r="AF286">
        <v>65.709999999999994</v>
      </c>
      <c r="AG286">
        <v>11.6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0.01</v>
      </c>
      <c r="AU286" t="s">
        <v>102</v>
      </c>
      <c r="AV286">
        <v>0</v>
      </c>
      <c r="AW286">
        <v>2</v>
      </c>
      <c r="AX286">
        <v>27722284</v>
      </c>
      <c r="AY286">
        <v>1</v>
      </c>
      <c r="AZ286">
        <v>0</v>
      </c>
      <c r="BA286">
        <v>300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Y286*Source!I95</f>
        <v>5.3975000000000004E-3</v>
      </c>
      <c r="CY286">
        <f>AB286</f>
        <v>65.709999999999994</v>
      </c>
      <c r="CZ286">
        <f>AF286</f>
        <v>65.709999999999994</v>
      </c>
      <c r="DA286">
        <f>AJ286</f>
        <v>1</v>
      </c>
      <c r="DB286">
        <v>0</v>
      </c>
    </row>
    <row r="287" spans="1:106" x14ac:dyDescent="0.2">
      <c r="A287">
        <f>ROW(Source!A95)</f>
        <v>95</v>
      </c>
      <c r="B287">
        <v>27721504</v>
      </c>
      <c r="C287">
        <v>27722274</v>
      </c>
      <c r="D287">
        <v>25153690</v>
      </c>
      <c r="E287">
        <v>1</v>
      </c>
      <c r="F287">
        <v>1</v>
      </c>
      <c r="G287">
        <v>1</v>
      </c>
      <c r="H287">
        <v>3</v>
      </c>
      <c r="I287" t="s">
        <v>1122</v>
      </c>
      <c r="J287" t="s">
        <v>1123</v>
      </c>
      <c r="K287" t="s">
        <v>1124</v>
      </c>
      <c r="L287">
        <v>1346</v>
      </c>
      <c r="N287">
        <v>1009</v>
      </c>
      <c r="O287" t="s">
        <v>178</v>
      </c>
      <c r="P287" t="s">
        <v>178</v>
      </c>
      <c r="Q287">
        <v>1</v>
      </c>
      <c r="W287">
        <v>0</v>
      </c>
      <c r="X287">
        <v>813963326</v>
      </c>
      <c r="Y287">
        <v>0.1</v>
      </c>
      <c r="AA287">
        <v>1.82</v>
      </c>
      <c r="AB287">
        <v>0</v>
      </c>
      <c r="AC287">
        <v>0</v>
      </c>
      <c r="AD287">
        <v>0</v>
      </c>
      <c r="AE287">
        <v>1.82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0.1</v>
      </c>
      <c r="AU287" t="s">
        <v>6</v>
      </c>
      <c r="AV287">
        <v>0</v>
      </c>
      <c r="AW287">
        <v>2</v>
      </c>
      <c r="AX287">
        <v>27722285</v>
      </c>
      <c r="AY287">
        <v>1</v>
      </c>
      <c r="AZ287">
        <v>0</v>
      </c>
      <c r="BA287">
        <v>301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Y287*Source!I95</f>
        <v>4.3180000000000003E-2</v>
      </c>
      <c r="CY287">
        <f>AA287</f>
        <v>1.82</v>
      </c>
      <c r="CZ287">
        <f>AE287</f>
        <v>1.82</v>
      </c>
      <c r="DA287">
        <f>AI287</f>
        <v>1</v>
      </c>
      <c r="DB287">
        <v>0</v>
      </c>
    </row>
    <row r="288" spans="1:106" x14ac:dyDescent="0.2">
      <c r="A288">
        <f>ROW(Source!A95)</f>
        <v>95</v>
      </c>
      <c r="B288">
        <v>27721504</v>
      </c>
      <c r="C288">
        <v>27722274</v>
      </c>
      <c r="D288">
        <v>25186115</v>
      </c>
      <c r="E288">
        <v>1</v>
      </c>
      <c r="F288">
        <v>1</v>
      </c>
      <c r="G288">
        <v>1</v>
      </c>
      <c r="H288">
        <v>3</v>
      </c>
      <c r="I288" t="s">
        <v>176</v>
      </c>
      <c r="J288" t="s">
        <v>179</v>
      </c>
      <c r="K288" t="s">
        <v>177</v>
      </c>
      <c r="L288">
        <v>1346</v>
      </c>
      <c r="N288">
        <v>1009</v>
      </c>
      <c r="O288" t="s">
        <v>178</v>
      </c>
      <c r="P288" t="s">
        <v>178</v>
      </c>
      <c r="Q288">
        <v>1</v>
      </c>
      <c r="W288">
        <v>0</v>
      </c>
      <c r="X288">
        <v>303141801</v>
      </c>
      <c r="Y288">
        <v>13</v>
      </c>
      <c r="AA288">
        <v>15.25</v>
      </c>
      <c r="AB288">
        <v>0</v>
      </c>
      <c r="AC288">
        <v>0</v>
      </c>
      <c r="AD288">
        <v>0</v>
      </c>
      <c r="AE288">
        <v>15.25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13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Y288*Source!I95</f>
        <v>5.6134000000000004</v>
      </c>
      <c r="CY288">
        <f>AA288</f>
        <v>15.25</v>
      </c>
      <c r="CZ288">
        <f>AE288</f>
        <v>15.25</v>
      </c>
      <c r="DA288">
        <f>AI288</f>
        <v>1</v>
      </c>
      <c r="DB288">
        <v>0</v>
      </c>
    </row>
    <row r="289" spans="1:106" x14ac:dyDescent="0.2">
      <c r="A289">
        <f>ROW(Source!A98)</f>
        <v>98</v>
      </c>
      <c r="B289">
        <v>27721505</v>
      </c>
      <c r="C289">
        <v>27722288</v>
      </c>
      <c r="D289">
        <v>25419089</v>
      </c>
      <c r="E289">
        <v>1</v>
      </c>
      <c r="F289">
        <v>1</v>
      </c>
      <c r="G289">
        <v>1</v>
      </c>
      <c r="H289">
        <v>1</v>
      </c>
      <c r="I289" t="s">
        <v>1120</v>
      </c>
      <c r="J289" t="s">
        <v>6</v>
      </c>
      <c r="K289" t="s">
        <v>1121</v>
      </c>
      <c r="L289">
        <v>1191</v>
      </c>
      <c r="N289">
        <v>1013</v>
      </c>
      <c r="O289" t="s">
        <v>953</v>
      </c>
      <c r="P289" t="s">
        <v>953</v>
      </c>
      <c r="Q289">
        <v>1</v>
      </c>
      <c r="W289">
        <v>0</v>
      </c>
      <c r="X289">
        <v>1069510174</v>
      </c>
      <c r="Y289">
        <v>81.511999999999986</v>
      </c>
      <c r="AA289">
        <v>0</v>
      </c>
      <c r="AB289">
        <v>0</v>
      </c>
      <c r="AC289">
        <v>0</v>
      </c>
      <c r="AD289">
        <v>9.6199999999999992</v>
      </c>
      <c r="AE289">
        <v>0</v>
      </c>
      <c r="AF289">
        <v>0</v>
      </c>
      <c r="AG289">
        <v>0</v>
      </c>
      <c r="AH289">
        <v>9.6199999999999992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70.88</v>
      </c>
      <c r="AU289" t="s">
        <v>103</v>
      </c>
      <c r="AV289">
        <v>1</v>
      </c>
      <c r="AW289">
        <v>2</v>
      </c>
      <c r="AX289">
        <v>27722295</v>
      </c>
      <c r="AY289">
        <v>1</v>
      </c>
      <c r="AZ289">
        <v>0</v>
      </c>
      <c r="BA289">
        <v>303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Y289*Source!I98</f>
        <v>35.196881599999998</v>
      </c>
      <c r="CY289">
        <f>AD289</f>
        <v>9.6199999999999992</v>
      </c>
      <c r="CZ289">
        <f>AH289</f>
        <v>9.6199999999999992</v>
      </c>
      <c r="DA289">
        <f>AL289</f>
        <v>1</v>
      </c>
      <c r="DB289">
        <v>0</v>
      </c>
    </row>
    <row r="290" spans="1:106" x14ac:dyDescent="0.2">
      <c r="A290">
        <f>ROW(Source!A98)</f>
        <v>98</v>
      </c>
      <c r="B290">
        <v>27721505</v>
      </c>
      <c r="C290">
        <v>27722288</v>
      </c>
      <c r="D290">
        <v>25412928</v>
      </c>
      <c r="E290">
        <v>1</v>
      </c>
      <c r="F290">
        <v>1</v>
      </c>
      <c r="G290">
        <v>1</v>
      </c>
      <c r="H290">
        <v>1</v>
      </c>
      <c r="I290" t="s">
        <v>954</v>
      </c>
      <c r="J290" t="s">
        <v>6</v>
      </c>
      <c r="K290" t="s">
        <v>955</v>
      </c>
      <c r="L290">
        <v>1191</v>
      </c>
      <c r="N290">
        <v>1013</v>
      </c>
      <c r="O290" t="s">
        <v>953</v>
      </c>
      <c r="P290" t="s">
        <v>953</v>
      </c>
      <c r="Q290">
        <v>1</v>
      </c>
      <c r="W290">
        <v>0</v>
      </c>
      <c r="X290">
        <v>-1417349443</v>
      </c>
      <c r="Y290">
        <v>2.78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2.78</v>
      </c>
      <c r="AU290" t="s">
        <v>6</v>
      </c>
      <c r="AV290">
        <v>2</v>
      </c>
      <c r="AW290">
        <v>2</v>
      </c>
      <c r="AX290">
        <v>27722296</v>
      </c>
      <c r="AY290">
        <v>1</v>
      </c>
      <c r="AZ290">
        <v>2048</v>
      </c>
      <c r="BA290">
        <v>304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Y290*Source!I98</f>
        <v>1.200404</v>
      </c>
      <c r="CY290">
        <f>AD290</f>
        <v>0</v>
      </c>
      <c r="CZ290">
        <f>AH290</f>
        <v>0</v>
      </c>
      <c r="DA290">
        <f>AL290</f>
        <v>1</v>
      </c>
      <c r="DB290">
        <v>0</v>
      </c>
    </row>
    <row r="291" spans="1:106" x14ac:dyDescent="0.2">
      <c r="A291">
        <f>ROW(Source!A98)</f>
        <v>98</v>
      </c>
      <c r="B291">
        <v>27721505</v>
      </c>
      <c r="C291">
        <v>27722288</v>
      </c>
      <c r="D291">
        <v>25230419</v>
      </c>
      <c r="E291">
        <v>1</v>
      </c>
      <c r="F291">
        <v>1</v>
      </c>
      <c r="G291">
        <v>1</v>
      </c>
      <c r="H291">
        <v>2</v>
      </c>
      <c r="I291" t="s">
        <v>1125</v>
      </c>
      <c r="J291" t="s">
        <v>1126</v>
      </c>
      <c r="K291" t="s">
        <v>1127</v>
      </c>
      <c r="L291">
        <v>1368</v>
      </c>
      <c r="N291">
        <v>1011</v>
      </c>
      <c r="O291" t="s">
        <v>959</v>
      </c>
      <c r="P291" t="s">
        <v>959</v>
      </c>
      <c r="Q291">
        <v>1</v>
      </c>
      <c r="W291">
        <v>0</v>
      </c>
      <c r="X291">
        <v>941837819</v>
      </c>
      <c r="Y291">
        <v>1.125</v>
      </c>
      <c r="AA291">
        <v>0</v>
      </c>
      <c r="AB291">
        <v>3.28</v>
      </c>
      <c r="AC291">
        <v>0</v>
      </c>
      <c r="AD291">
        <v>0</v>
      </c>
      <c r="AE291">
        <v>0</v>
      </c>
      <c r="AF291">
        <v>3.28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0.9</v>
      </c>
      <c r="AU291" t="s">
        <v>102</v>
      </c>
      <c r="AV291">
        <v>0</v>
      </c>
      <c r="AW291">
        <v>2</v>
      </c>
      <c r="AX291">
        <v>27722297</v>
      </c>
      <c r="AY291">
        <v>1</v>
      </c>
      <c r="AZ291">
        <v>0</v>
      </c>
      <c r="BA291">
        <v>305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Y291*Source!I98</f>
        <v>0.48577500000000001</v>
      </c>
      <c r="CY291">
        <f>AB291</f>
        <v>3.28</v>
      </c>
      <c r="CZ291">
        <f>AF291</f>
        <v>3.28</v>
      </c>
      <c r="DA291">
        <f>AJ291</f>
        <v>1</v>
      </c>
      <c r="DB291">
        <v>0</v>
      </c>
    </row>
    <row r="292" spans="1:106" x14ac:dyDescent="0.2">
      <c r="A292">
        <f>ROW(Source!A98)</f>
        <v>98</v>
      </c>
      <c r="B292">
        <v>27721505</v>
      </c>
      <c r="C292">
        <v>27722288</v>
      </c>
      <c r="D292">
        <v>25230667</v>
      </c>
      <c r="E292">
        <v>1</v>
      </c>
      <c r="F292">
        <v>1</v>
      </c>
      <c r="G292">
        <v>1</v>
      </c>
      <c r="H292">
        <v>2</v>
      </c>
      <c r="I292" t="s">
        <v>1128</v>
      </c>
      <c r="J292" t="s">
        <v>1129</v>
      </c>
      <c r="K292" t="s">
        <v>1130</v>
      </c>
      <c r="L292">
        <v>1368</v>
      </c>
      <c r="N292">
        <v>1011</v>
      </c>
      <c r="O292" t="s">
        <v>959</v>
      </c>
      <c r="P292" t="s">
        <v>959</v>
      </c>
      <c r="Q292">
        <v>1</v>
      </c>
      <c r="W292">
        <v>0</v>
      </c>
      <c r="X292">
        <v>-1071193286</v>
      </c>
      <c r="Y292">
        <v>3.4749999999999996</v>
      </c>
      <c r="AA292">
        <v>0</v>
      </c>
      <c r="AB292">
        <v>17.559999999999999</v>
      </c>
      <c r="AC292">
        <v>8.91</v>
      </c>
      <c r="AD292">
        <v>0</v>
      </c>
      <c r="AE292">
        <v>0</v>
      </c>
      <c r="AF292">
        <v>17.559999999999999</v>
      </c>
      <c r="AG292">
        <v>8.91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2.78</v>
      </c>
      <c r="AU292" t="s">
        <v>102</v>
      </c>
      <c r="AV292">
        <v>0</v>
      </c>
      <c r="AW292">
        <v>2</v>
      </c>
      <c r="AX292">
        <v>27722298</v>
      </c>
      <c r="AY292">
        <v>1</v>
      </c>
      <c r="AZ292">
        <v>0</v>
      </c>
      <c r="BA292">
        <v>306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Y292*Source!I98</f>
        <v>1.500505</v>
      </c>
      <c r="CY292">
        <f>AB292</f>
        <v>17.559999999999999</v>
      </c>
      <c r="CZ292">
        <f>AF292</f>
        <v>17.559999999999999</v>
      </c>
      <c r="DA292">
        <f>AJ292</f>
        <v>1</v>
      </c>
      <c r="DB292">
        <v>0</v>
      </c>
    </row>
    <row r="293" spans="1:106" x14ac:dyDescent="0.2">
      <c r="A293">
        <f>ROW(Source!A98)</f>
        <v>98</v>
      </c>
      <c r="B293">
        <v>27721505</v>
      </c>
      <c r="C293">
        <v>27722288</v>
      </c>
      <c r="D293">
        <v>25149961</v>
      </c>
      <c r="E293">
        <v>1</v>
      </c>
      <c r="F293">
        <v>1</v>
      </c>
      <c r="G293">
        <v>1</v>
      </c>
      <c r="H293">
        <v>3</v>
      </c>
      <c r="I293" t="s">
        <v>963</v>
      </c>
      <c r="J293" t="s">
        <v>964</v>
      </c>
      <c r="K293" t="s">
        <v>965</v>
      </c>
      <c r="L293">
        <v>1339</v>
      </c>
      <c r="N293">
        <v>1007</v>
      </c>
      <c r="O293" t="s">
        <v>64</v>
      </c>
      <c r="P293" t="s">
        <v>64</v>
      </c>
      <c r="Q293">
        <v>1</v>
      </c>
      <c r="W293">
        <v>0</v>
      </c>
      <c r="X293">
        <v>-1660354250</v>
      </c>
      <c r="Y293">
        <v>0.35</v>
      </c>
      <c r="AA293">
        <v>2.44</v>
      </c>
      <c r="AB293">
        <v>0</v>
      </c>
      <c r="AC293">
        <v>0</v>
      </c>
      <c r="AD293">
        <v>0</v>
      </c>
      <c r="AE293">
        <v>2.44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0.35</v>
      </c>
      <c r="AU293" t="s">
        <v>6</v>
      </c>
      <c r="AV293">
        <v>0</v>
      </c>
      <c r="AW293">
        <v>2</v>
      </c>
      <c r="AX293">
        <v>27722299</v>
      </c>
      <c r="AY293">
        <v>1</v>
      </c>
      <c r="AZ293">
        <v>0</v>
      </c>
      <c r="BA293">
        <v>307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Y293*Source!I98</f>
        <v>0.15112999999999999</v>
      </c>
      <c r="CY293">
        <f>AA293</f>
        <v>2.44</v>
      </c>
      <c r="CZ293">
        <f>AE293</f>
        <v>2.44</v>
      </c>
      <c r="DA293">
        <f>AI293</f>
        <v>1</v>
      </c>
      <c r="DB293">
        <v>0</v>
      </c>
    </row>
    <row r="294" spans="1:106" x14ac:dyDescent="0.2">
      <c r="A294">
        <f>ROW(Source!A98)</f>
        <v>98</v>
      </c>
      <c r="B294">
        <v>27721505</v>
      </c>
      <c r="C294">
        <v>27722288</v>
      </c>
      <c r="D294">
        <v>25155543</v>
      </c>
      <c r="E294">
        <v>1</v>
      </c>
      <c r="F294">
        <v>1</v>
      </c>
      <c r="G294">
        <v>1</v>
      </c>
      <c r="H294">
        <v>3</v>
      </c>
      <c r="I294" t="s">
        <v>1131</v>
      </c>
      <c r="J294" t="s">
        <v>1132</v>
      </c>
      <c r="K294" t="s">
        <v>1133</v>
      </c>
      <c r="L294">
        <v>1339</v>
      </c>
      <c r="N294">
        <v>1007</v>
      </c>
      <c r="O294" t="s">
        <v>64</v>
      </c>
      <c r="P294" t="s">
        <v>64</v>
      </c>
      <c r="Q294">
        <v>1</v>
      </c>
      <c r="W294">
        <v>0</v>
      </c>
      <c r="X294">
        <v>-1001479081</v>
      </c>
      <c r="Y294">
        <v>1.89</v>
      </c>
      <c r="AA294">
        <v>517.91</v>
      </c>
      <c r="AB294">
        <v>0</v>
      </c>
      <c r="AC294">
        <v>0</v>
      </c>
      <c r="AD294">
        <v>0</v>
      </c>
      <c r="AE294">
        <v>517.91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1.89</v>
      </c>
      <c r="AU294" t="s">
        <v>6</v>
      </c>
      <c r="AV294">
        <v>0</v>
      </c>
      <c r="AW294">
        <v>2</v>
      </c>
      <c r="AX294">
        <v>27722300</v>
      </c>
      <c r="AY294">
        <v>1</v>
      </c>
      <c r="AZ294">
        <v>0</v>
      </c>
      <c r="BA294">
        <v>308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Y294*Source!I98</f>
        <v>0.81610199999999999</v>
      </c>
      <c r="CY294">
        <f>AA294</f>
        <v>517.91</v>
      </c>
      <c r="CZ294">
        <f>AE294</f>
        <v>517.91</v>
      </c>
      <c r="DA294">
        <f>AI294</f>
        <v>1</v>
      </c>
      <c r="DB294">
        <v>0</v>
      </c>
    </row>
    <row r="295" spans="1:106" x14ac:dyDescent="0.2">
      <c r="A295">
        <f>ROW(Source!A99)</f>
        <v>99</v>
      </c>
      <c r="B295">
        <v>27721504</v>
      </c>
      <c r="C295">
        <v>27722288</v>
      </c>
      <c r="D295">
        <v>25419089</v>
      </c>
      <c r="E295">
        <v>1</v>
      </c>
      <c r="F295">
        <v>1</v>
      </c>
      <c r="G295">
        <v>1</v>
      </c>
      <c r="H295">
        <v>1</v>
      </c>
      <c r="I295" t="s">
        <v>1120</v>
      </c>
      <c r="J295" t="s">
        <v>6</v>
      </c>
      <c r="K295" t="s">
        <v>1121</v>
      </c>
      <c r="L295">
        <v>1191</v>
      </c>
      <c r="N295">
        <v>1013</v>
      </c>
      <c r="O295" t="s">
        <v>953</v>
      </c>
      <c r="P295" t="s">
        <v>953</v>
      </c>
      <c r="Q295">
        <v>1</v>
      </c>
      <c r="W295">
        <v>0</v>
      </c>
      <c r="X295">
        <v>1069510174</v>
      </c>
      <c r="Y295">
        <v>81.511999999999986</v>
      </c>
      <c r="AA295">
        <v>0</v>
      </c>
      <c r="AB295">
        <v>0</v>
      </c>
      <c r="AC295">
        <v>0</v>
      </c>
      <c r="AD295">
        <v>9.6199999999999992</v>
      </c>
      <c r="AE295">
        <v>0</v>
      </c>
      <c r="AF295">
        <v>0</v>
      </c>
      <c r="AG295">
        <v>0</v>
      </c>
      <c r="AH295">
        <v>9.6199999999999992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70.88</v>
      </c>
      <c r="AU295" t="s">
        <v>103</v>
      </c>
      <c r="AV295">
        <v>1</v>
      </c>
      <c r="AW295">
        <v>2</v>
      </c>
      <c r="AX295">
        <v>27722295</v>
      </c>
      <c r="AY295">
        <v>1</v>
      </c>
      <c r="AZ295">
        <v>0</v>
      </c>
      <c r="BA295">
        <v>309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Y295*Source!I99</f>
        <v>35.196881599999998</v>
      </c>
      <c r="CY295">
        <f>AD295</f>
        <v>9.6199999999999992</v>
      </c>
      <c r="CZ295">
        <f>AH295</f>
        <v>9.6199999999999992</v>
      </c>
      <c r="DA295">
        <f>AL295</f>
        <v>1</v>
      </c>
      <c r="DB295">
        <v>0</v>
      </c>
    </row>
    <row r="296" spans="1:106" x14ac:dyDescent="0.2">
      <c r="A296">
        <f>ROW(Source!A99)</f>
        <v>99</v>
      </c>
      <c r="B296">
        <v>27721504</v>
      </c>
      <c r="C296">
        <v>27722288</v>
      </c>
      <c r="D296">
        <v>25412928</v>
      </c>
      <c r="E296">
        <v>1</v>
      </c>
      <c r="F296">
        <v>1</v>
      </c>
      <c r="G296">
        <v>1</v>
      </c>
      <c r="H296">
        <v>1</v>
      </c>
      <c r="I296" t="s">
        <v>954</v>
      </c>
      <c r="J296" t="s">
        <v>6</v>
      </c>
      <c r="K296" t="s">
        <v>955</v>
      </c>
      <c r="L296">
        <v>1191</v>
      </c>
      <c r="N296">
        <v>1013</v>
      </c>
      <c r="O296" t="s">
        <v>953</v>
      </c>
      <c r="P296" t="s">
        <v>953</v>
      </c>
      <c r="Q296">
        <v>1</v>
      </c>
      <c r="W296">
        <v>0</v>
      </c>
      <c r="X296">
        <v>-1417349443</v>
      </c>
      <c r="Y296">
        <v>2.78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2.78</v>
      </c>
      <c r="AU296" t="s">
        <v>6</v>
      </c>
      <c r="AV296">
        <v>2</v>
      </c>
      <c r="AW296">
        <v>2</v>
      </c>
      <c r="AX296">
        <v>27722296</v>
      </c>
      <c r="AY296">
        <v>1</v>
      </c>
      <c r="AZ296">
        <v>2048</v>
      </c>
      <c r="BA296">
        <v>310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Y296*Source!I99</f>
        <v>1.200404</v>
      </c>
      <c r="CY296">
        <f>AD296</f>
        <v>0</v>
      </c>
      <c r="CZ296">
        <f>AH296</f>
        <v>0</v>
      </c>
      <c r="DA296">
        <f>AL296</f>
        <v>1</v>
      </c>
      <c r="DB296">
        <v>0</v>
      </c>
    </row>
    <row r="297" spans="1:106" x14ac:dyDescent="0.2">
      <c r="A297">
        <f>ROW(Source!A99)</f>
        <v>99</v>
      </c>
      <c r="B297">
        <v>27721504</v>
      </c>
      <c r="C297">
        <v>27722288</v>
      </c>
      <c r="D297">
        <v>25230419</v>
      </c>
      <c r="E297">
        <v>1</v>
      </c>
      <c r="F297">
        <v>1</v>
      </c>
      <c r="G297">
        <v>1</v>
      </c>
      <c r="H297">
        <v>2</v>
      </c>
      <c r="I297" t="s">
        <v>1125</v>
      </c>
      <c r="J297" t="s">
        <v>1126</v>
      </c>
      <c r="K297" t="s">
        <v>1127</v>
      </c>
      <c r="L297">
        <v>1368</v>
      </c>
      <c r="N297">
        <v>1011</v>
      </c>
      <c r="O297" t="s">
        <v>959</v>
      </c>
      <c r="P297" t="s">
        <v>959</v>
      </c>
      <c r="Q297">
        <v>1</v>
      </c>
      <c r="W297">
        <v>0</v>
      </c>
      <c r="X297">
        <v>941837819</v>
      </c>
      <c r="Y297">
        <v>1.125</v>
      </c>
      <c r="AA297">
        <v>0</v>
      </c>
      <c r="AB297">
        <v>3.28</v>
      </c>
      <c r="AC297">
        <v>0</v>
      </c>
      <c r="AD297">
        <v>0</v>
      </c>
      <c r="AE297">
        <v>0</v>
      </c>
      <c r="AF297">
        <v>3.28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0.9</v>
      </c>
      <c r="AU297" t="s">
        <v>102</v>
      </c>
      <c r="AV297">
        <v>0</v>
      </c>
      <c r="AW297">
        <v>2</v>
      </c>
      <c r="AX297">
        <v>27722297</v>
      </c>
      <c r="AY297">
        <v>1</v>
      </c>
      <c r="AZ297">
        <v>0</v>
      </c>
      <c r="BA297">
        <v>311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Y297*Source!I99</f>
        <v>0.48577500000000001</v>
      </c>
      <c r="CY297">
        <f>AB297</f>
        <v>3.28</v>
      </c>
      <c r="CZ297">
        <f>AF297</f>
        <v>3.28</v>
      </c>
      <c r="DA297">
        <f>AJ297</f>
        <v>1</v>
      </c>
      <c r="DB297">
        <v>0</v>
      </c>
    </row>
    <row r="298" spans="1:106" x14ac:dyDescent="0.2">
      <c r="A298">
        <f>ROW(Source!A99)</f>
        <v>99</v>
      </c>
      <c r="B298">
        <v>27721504</v>
      </c>
      <c r="C298">
        <v>27722288</v>
      </c>
      <c r="D298">
        <v>25230667</v>
      </c>
      <c r="E298">
        <v>1</v>
      </c>
      <c r="F298">
        <v>1</v>
      </c>
      <c r="G298">
        <v>1</v>
      </c>
      <c r="H298">
        <v>2</v>
      </c>
      <c r="I298" t="s">
        <v>1128</v>
      </c>
      <c r="J298" t="s">
        <v>1129</v>
      </c>
      <c r="K298" t="s">
        <v>1130</v>
      </c>
      <c r="L298">
        <v>1368</v>
      </c>
      <c r="N298">
        <v>1011</v>
      </c>
      <c r="O298" t="s">
        <v>959</v>
      </c>
      <c r="P298" t="s">
        <v>959</v>
      </c>
      <c r="Q298">
        <v>1</v>
      </c>
      <c r="W298">
        <v>0</v>
      </c>
      <c r="X298">
        <v>-1071193286</v>
      </c>
      <c r="Y298">
        <v>3.4749999999999996</v>
      </c>
      <c r="AA298">
        <v>0</v>
      </c>
      <c r="AB298">
        <v>17.559999999999999</v>
      </c>
      <c r="AC298">
        <v>8.91</v>
      </c>
      <c r="AD298">
        <v>0</v>
      </c>
      <c r="AE298">
        <v>0</v>
      </c>
      <c r="AF298">
        <v>17.559999999999999</v>
      </c>
      <c r="AG298">
        <v>8.91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2.78</v>
      </c>
      <c r="AU298" t="s">
        <v>102</v>
      </c>
      <c r="AV298">
        <v>0</v>
      </c>
      <c r="AW298">
        <v>2</v>
      </c>
      <c r="AX298">
        <v>27722298</v>
      </c>
      <c r="AY298">
        <v>1</v>
      </c>
      <c r="AZ298">
        <v>0</v>
      </c>
      <c r="BA298">
        <v>312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Y298*Source!I99</f>
        <v>1.500505</v>
      </c>
      <c r="CY298">
        <f>AB298</f>
        <v>17.559999999999999</v>
      </c>
      <c r="CZ298">
        <f>AF298</f>
        <v>17.559999999999999</v>
      </c>
      <c r="DA298">
        <f>AJ298</f>
        <v>1</v>
      </c>
      <c r="DB298">
        <v>0</v>
      </c>
    </row>
    <row r="299" spans="1:106" x14ac:dyDescent="0.2">
      <c r="A299">
        <f>ROW(Source!A99)</f>
        <v>99</v>
      </c>
      <c r="B299">
        <v>27721504</v>
      </c>
      <c r="C299">
        <v>27722288</v>
      </c>
      <c r="D299">
        <v>25149961</v>
      </c>
      <c r="E299">
        <v>1</v>
      </c>
      <c r="F299">
        <v>1</v>
      </c>
      <c r="G299">
        <v>1</v>
      </c>
      <c r="H299">
        <v>3</v>
      </c>
      <c r="I299" t="s">
        <v>963</v>
      </c>
      <c r="J299" t="s">
        <v>964</v>
      </c>
      <c r="K299" t="s">
        <v>965</v>
      </c>
      <c r="L299">
        <v>1339</v>
      </c>
      <c r="N299">
        <v>1007</v>
      </c>
      <c r="O299" t="s">
        <v>64</v>
      </c>
      <c r="P299" t="s">
        <v>64</v>
      </c>
      <c r="Q299">
        <v>1</v>
      </c>
      <c r="W299">
        <v>0</v>
      </c>
      <c r="X299">
        <v>-1660354250</v>
      </c>
      <c r="Y299">
        <v>0.35</v>
      </c>
      <c r="AA299">
        <v>2.44</v>
      </c>
      <c r="AB299">
        <v>0</v>
      </c>
      <c r="AC299">
        <v>0</v>
      </c>
      <c r="AD299">
        <v>0</v>
      </c>
      <c r="AE299">
        <v>2.44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0.35</v>
      </c>
      <c r="AU299" t="s">
        <v>6</v>
      </c>
      <c r="AV299">
        <v>0</v>
      </c>
      <c r="AW299">
        <v>2</v>
      </c>
      <c r="AX299">
        <v>27722299</v>
      </c>
      <c r="AY299">
        <v>1</v>
      </c>
      <c r="AZ299">
        <v>0</v>
      </c>
      <c r="BA299">
        <v>313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Y299*Source!I99</f>
        <v>0.15112999999999999</v>
      </c>
      <c r="CY299">
        <f>AA299</f>
        <v>2.44</v>
      </c>
      <c r="CZ299">
        <f>AE299</f>
        <v>2.44</v>
      </c>
      <c r="DA299">
        <f>AI299</f>
        <v>1</v>
      </c>
      <c r="DB299">
        <v>0</v>
      </c>
    </row>
    <row r="300" spans="1:106" x14ac:dyDescent="0.2">
      <c r="A300">
        <f>ROW(Source!A99)</f>
        <v>99</v>
      </c>
      <c r="B300">
        <v>27721504</v>
      </c>
      <c r="C300">
        <v>27722288</v>
      </c>
      <c r="D300">
        <v>25155543</v>
      </c>
      <c r="E300">
        <v>1</v>
      </c>
      <c r="F300">
        <v>1</v>
      </c>
      <c r="G300">
        <v>1</v>
      </c>
      <c r="H300">
        <v>3</v>
      </c>
      <c r="I300" t="s">
        <v>1131</v>
      </c>
      <c r="J300" t="s">
        <v>1132</v>
      </c>
      <c r="K300" t="s">
        <v>1133</v>
      </c>
      <c r="L300">
        <v>1339</v>
      </c>
      <c r="N300">
        <v>1007</v>
      </c>
      <c r="O300" t="s">
        <v>64</v>
      </c>
      <c r="P300" t="s">
        <v>64</v>
      </c>
      <c r="Q300">
        <v>1</v>
      </c>
      <c r="W300">
        <v>0</v>
      </c>
      <c r="X300">
        <v>-1001479081</v>
      </c>
      <c r="Y300">
        <v>1.89</v>
      </c>
      <c r="AA300">
        <v>517.91</v>
      </c>
      <c r="AB300">
        <v>0</v>
      </c>
      <c r="AC300">
        <v>0</v>
      </c>
      <c r="AD300">
        <v>0</v>
      </c>
      <c r="AE300">
        <v>517.91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1.89</v>
      </c>
      <c r="AU300" t="s">
        <v>6</v>
      </c>
      <c r="AV300">
        <v>0</v>
      </c>
      <c r="AW300">
        <v>2</v>
      </c>
      <c r="AX300">
        <v>27722300</v>
      </c>
      <c r="AY300">
        <v>1</v>
      </c>
      <c r="AZ300">
        <v>0</v>
      </c>
      <c r="BA300">
        <v>314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Y300*Source!I99</f>
        <v>0.81610199999999999</v>
      </c>
      <c r="CY300">
        <f>AA300</f>
        <v>517.91</v>
      </c>
      <c r="CZ300">
        <f>AE300</f>
        <v>517.91</v>
      </c>
      <c r="DA300">
        <f>AI300</f>
        <v>1</v>
      </c>
      <c r="DB300">
        <v>0</v>
      </c>
    </row>
    <row r="301" spans="1:106" x14ac:dyDescent="0.2">
      <c r="A301">
        <f>ROW(Source!A100)</f>
        <v>100</v>
      </c>
      <c r="B301">
        <v>27721505</v>
      </c>
      <c r="C301">
        <v>27722301</v>
      </c>
      <c r="D301">
        <v>25418216</v>
      </c>
      <c r="E301">
        <v>1</v>
      </c>
      <c r="F301">
        <v>1</v>
      </c>
      <c r="G301">
        <v>1</v>
      </c>
      <c r="H301">
        <v>1</v>
      </c>
      <c r="I301" t="s">
        <v>1134</v>
      </c>
      <c r="J301" t="s">
        <v>6</v>
      </c>
      <c r="K301" t="s">
        <v>1135</v>
      </c>
      <c r="L301">
        <v>1191</v>
      </c>
      <c r="N301">
        <v>1013</v>
      </c>
      <c r="O301" t="s">
        <v>953</v>
      </c>
      <c r="P301" t="s">
        <v>953</v>
      </c>
      <c r="Q301">
        <v>1</v>
      </c>
      <c r="W301">
        <v>0</v>
      </c>
      <c r="X301">
        <v>-598469600</v>
      </c>
      <c r="Y301">
        <v>15.87</v>
      </c>
      <c r="AA301">
        <v>0</v>
      </c>
      <c r="AB301">
        <v>0</v>
      </c>
      <c r="AC301">
        <v>0</v>
      </c>
      <c r="AD301">
        <v>9.2899999999999991</v>
      </c>
      <c r="AE301">
        <v>0</v>
      </c>
      <c r="AF301">
        <v>0</v>
      </c>
      <c r="AG301">
        <v>0</v>
      </c>
      <c r="AH301">
        <v>9.2899999999999991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13.8</v>
      </c>
      <c r="AU301" t="s">
        <v>103</v>
      </c>
      <c r="AV301">
        <v>1</v>
      </c>
      <c r="AW301">
        <v>2</v>
      </c>
      <c r="AX301">
        <v>27722311</v>
      </c>
      <c r="AY301">
        <v>1</v>
      </c>
      <c r="AZ301">
        <v>0</v>
      </c>
      <c r="BA301">
        <v>315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Y301*Source!I100</f>
        <v>6.8526660000000001</v>
      </c>
      <c r="CY301">
        <f>AD301</f>
        <v>9.2899999999999991</v>
      </c>
      <c r="CZ301">
        <f>AH301</f>
        <v>9.2899999999999991</v>
      </c>
      <c r="DA301">
        <f>AL301</f>
        <v>1</v>
      </c>
      <c r="DB301">
        <v>0</v>
      </c>
    </row>
    <row r="302" spans="1:106" x14ac:dyDescent="0.2">
      <c r="A302">
        <f>ROW(Source!A100)</f>
        <v>100</v>
      </c>
      <c r="B302">
        <v>27721505</v>
      </c>
      <c r="C302">
        <v>27722301</v>
      </c>
      <c r="D302">
        <v>25412928</v>
      </c>
      <c r="E302">
        <v>1</v>
      </c>
      <c r="F302">
        <v>1</v>
      </c>
      <c r="G302">
        <v>1</v>
      </c>
      <c r="H302">
        <v>1</v>
      </c>
      <c r="I302" t="s">
        <v>954</v>
      </c>
      <c r="J302" t="s">
        <v>6</v>
      </c>
      <c r="K302" t="s">
        <v>955</v>
      </c>
      <c r="L302">
        <v>1191</v>
      </c>
      <c r="N302">
        <v>1013</v>
      </c>
      <c r="O302" t="s">
        <v>953</v>
      </c>
      <c r="P302" t="s">
        <v>953</v>
      </c>
      <c r="Q302">
        <v>1</v>
      </c>
      <c r="W302">
        <v>0</v>
      </c>
      <c r="X302">
        <v>-1417349443</v>
      </c>
      <c r="Y302">
        <v>0.08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0.08</v>
      </c>
      <c r="AU302" t="s">
        <v>6</v>
      </c>
      <c r="AV302">
        <v>2</v>
      </c>
      <c r="AW302">
        <v>2</v>
      </c>
      <c r="AX302">
        <v>27722312</v>
      </c>
      <c r="AY302">
        <v>1</v>
      </c>
      <c r="AZ302">
        <v>2048</v>
      </c>
      <c r="BA302">
        <v>316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Y302*Source!I100</f>
        <v>3.4544000000000005E-2</v>
      </c>
      <c r="CY302">
        <f>AD302</f>
        <v>0</v>
      </c>
      <c r="CZ302">
        <f>AH302</f>
        <v>0</v>
      </c>
      <c r="DA302">
        <f>AL302</f>
        <v>1</v>
      </c>
      <c r="DB302">
        <v>0</v>
      </c>
    </row>
    <row r="303" spans="1:106" x14ac:dyDescent="0.2">
      <c r="A303">
        <f>ROW(Source!A100)</f>
        <v>100</v>
      </c>
      <c r="B303">
        <v>27721505</v>
      </c>
      <c r="C303">
        <v>27722301</v>
      </c>
      <c r="D303">
        <v>25230418</v>
      </c>
      <c r="E303">
        <v>1</v>
      </c>
      <c r="F303">
        <v>1</v>
      </c>
      <c r="G303">
        <v>1</v>
      </c>
      <c r="H303">
        <v>2</v>
      </c>
      <c r="I303" t="s">
        <v>986</v>
      </c>
      <c r="J303" t="s">
        <v>987</v>
      </c>
      <c r="K303" t="s">
        <v>988</v>
      </c>
      <c r="L303">
        <v>1368</v>
      </c>
      <c r="N303">
        <v>1011</v>
      </c>
      <c r="O303" t="s">
        <v>959</v>
      </c>
      <c r="P303" t="s">
        <v>959</v>
      </c>
      <c r="Q303">
        <v>1</v>
      </c>
      <c r="W303">
        <v>0</v>
      </c>
      <c r="X303">
        <v>1047452784</v>
      </c>
      <c r="Y303">
        <v>0.11249999999999999</v>
      </c>
      <c r="AA303">
        <v>0</v>
      </c>
      <c r="AB303">
        <v>1.7</v>
      </c>
      <c r="AC303">
        <v>0</v>
      </c>
      <c r="AD303">
        <v>0</v>
      </c>
      <c r="AE303">
        <v>0</v>
      </c>
      <c r="AF303">
        <v>1.7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0.09</v>
      </c>
      <c r="AU303" t="s">
        <v>102</v>
      </c>
      <c r="AV303">
        <v>0</v>
      </c>
      <c r="AW303">
        <v>2</v>
      </c>
      <c r="AX303">
        <v>27722313</v>
      </c>
      <c r="AY303">
        <v>1</v>
      </c>
      <c r="AZ303">
        <v>0</v>
      </c>
      <c r="BA303">
        <v>317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Y303*Source!I100</f>
        <v>4.8577499999999996E-2</v>
      </c>
      <c r="CY303">
        <f>AB303</f>
        <v>1.7</v>
      </c>
      <c r="CZ303">
        <f>AF303</f>
        <v>1.7</v>
      </c>
      <c r="DA303">
        <f>AJ303</f>
        <v>1</v>
      </c>
      <c r="DB303">
        <v>0</v>
      </c>
    </row>
    <row r="304" spans="1:106" x14ac:dyDescent="0.2">
      <c r="A304">
        <f>ROW(Source!A100)</f>
        <v>100</v>
      </c>
      <c r="B304">
        <v>27721505</v>
      </c>
      <c r="C304">
        <v>27722301</v>
      </c>
      <c r="D304">
        <v>25231607</v>
      </c>
      <c r="E304">
        <v>1</v>
      </c>
      <c r="F304">
        <v>1</v>
      </c>
      <c r="G304">
        <v>1</v>
      </c>
      <c r="H304">
        <v>2</v>
      </c>
      <c r="I304" t="s">
        <v>997</v>
      </c>
      <c r="J304" t="s">
        <v>998</v>
      </c>
      <c r="K304" t="s">
        <v>999</v>
      </c>
      <c r="L304">
        <v>1368</v>
      </c>
      <c r="N304">
        <v>1011</v>
      </c>
      <c r="O304" t="s">
        <v>959</v>
      </c>
      <c r="P304" t="s">
        <v>959</v>
      </c>
      <c r="Q304">
        <v>1</v>
      </c>
      <c r="W304">
        <v>0</v>
      </c>
      <c r="X304">
        <v>1372534845</v>
      </c>
      <c r="Y304">
        <v>0.1</v>
      </c>
      <c r="AA304">
        <v>0</v>
      </c>
      <c r="AB304">
        <v>65.709999999999994</v>
      </c>
      <c r="AC304">
        <v>11.6</v>
      </c>
      <c r="AD304">
        <v>0</v>
      </c>
      <c r="AE304">
        <v>0</v>
      </c>
      <c r="AF304">
        <v>65.709999999999994</v>
      </c>
      <c r="AG304">
        <v>11.6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0.08</v>
      </c>
      <c r="AU304" t="s">
        <v>102</v>
      </c>
      <c r="AV304">
        <v>0</v>
      </c>
      <c r="AW304">
        <v>2</v>
      </c>
      <c r="AX304">
        <v>27722314</v>
      </c>
      <c r="AY304">
        <v>1</v>
      </c>
      <c r="AZ304">
        <v>0</v>
      </c>
      <c r="BA304">
        <v>318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Y304*Source!I100</f>
        <v>4.3180000000000003E-2</v>
      </c>
      <c r="CY304">
        <f>AB304</f>
        <v>65.709999999999994</v>
      </c>
      <c r="CZ304">
        <f>AF304</f>
        <v>65.709999999999994</v>
      </c>
      <c r="DA304">
        <f>AJ304</f>
        <v>1</v>
      </c>
      <c r="DB304">
        <v>0</v>
      </c>
    </row>
    <row r="305" spans="1:106" x14ac:dyDescent="0.2">
      <c r="A305">
        <f>ROW(Source!A100)</f>
        <v>100</v>
      </c>
      <c r="B305">
        <v>27721505</v>
      </c>
      <c r="C305">
        <v>27722301</v>
      </c>
      <c r="D305">
        <v>25153356</v>
      </c>
      <c r="E305">
        <v>1</v>
      </c>
      <c r="F305">
        <v>1</v>
      </c>
      <c r="G305">
        <v>1</v>
      </c>
      <c r="H305">
        <v>3</v>
      </c>
      <c r="I305" t="s">
        <v>1136</v>
      </c>
      <c r="J305" t="s">
        <v>1137</v>
      </c>
      <c r="K305" t="s">
        <v>1138</v>
      </c>
      <c r="L305">
        <v>1327</v>
      </c>
      <c r="N305">
        <v>1005</v>
      </c>
      <c r="O305" t="s">
        <v>96</v>
      </c>
      <c r="P305" t="s">
        <v>96</v>
      </c>
      <c r="Q305">
        <v>1</v>
      </c>
      <c r="W305">
        <v>0</v>
      </c>
      <c r="X305">
        <v>-1987926685</v>
      </c>
      <c r="Y305">
        <v>0.28999999999999998</v>
      </c>
      <c r="AA305">
        <v>72.319999999999993</v>
      </c>
      <c r="AB305">
        <v>0</v>
      </c>
      <c r="AC305">
        <v>0</v>
      </c>
      <c r="AD305">
        <v>0</v>
      </c>
      <c r="AE305">
        <v>72.319999999999993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0.28999999999999998</v>
      </c>
      <c r="AU305" t="s">
        <v>6</v>
      </c>
      <c r="AV305">
        <v>0</v>
      </c>
      <c r="AW305">
        <v>2</v>
      </c>
      <c r="AX305">
        <v>27722315</v>
      </c>
      <c r="AY305">
        <v>1</v>
      </c>
      <c r="AZ305">
        <v>0</v>
      </c>
      <c r="BA305">
        <v>319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Y305*Source!I100</f>
        <v>0.125222</v>
      </c>
      <c r="CY305">
        <f>AA305</f>
        <v>72.319999999999993</v>
      </c>
      <c r="CZ305">
        <f>AE305</f>
        <v>72.319999999999993</v>
      </c>
      <c r="DA305">
        <f>AI305</f>
        <v>1</v>
      </c>
      <c r="DB305">
        <v>0</v>
      </c>
    </row>
    <row r="306" spans="1:106" x14ac:dyDescent="0.2">
      <c r="A306">
        <f>ROW(Source!A100)</f>
        <v>100</v>
      </c>
      <c r="B306">
        <v>27721505</v>
      </c>
      <c r="C306">
        <v>27722301</v>
      </c>
      <c r="D306">
        <v>25153690</v>
      </c>
      <c r="E306">
        <v>1</v>
      </c>
      <c r="F306">
        <v>1</v>
      </c>
      <c r="G306">
        <v>1</v>
      </c>
      <c r="H306">
        <v>3</v>
      </c>
      <c r="I306" t="s">
        <v>1122</v>
      </c>
      <c r="J306" t="s">
        <v>1123</v>
      </c>
      <c r="K306" t="s">
        <v>1124</v>
      </c>
      <c r="L306">
        <v>1346</v>
      </c>
      <c r="N306">
        <v>1009</v>
      </c>
      <c r="O306" t="s">
        <v>178</v>
      </c>
      <c r="P306" t="s">
        <v>178</v>
      </c>
      <c r="Q306">
        <v>1</v>
      </c>
      <c r="W306">
        <v>0</v>
      </c>
      <c r="X306">
        <v>813963326</v>
      </c>
      <c r="Y306">
        <v>0.01</v>
      </c>
      <c r="AA306">
        <v>1.82</v>
      </c>
      <c r="AB306">
        <v>0</v>
      </c>
      <c r="AC306">
        <v>0</v>
      </c>
      <c r="AD306">
        <v>0</v>
      </c>
      <c r="AE306">
        <v>1.82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0.01</v>
      </c>
      <c r="AU306" t="s">
        <v>6</v>
      </c>
      <c r="AV306">
        <v>0</v>
      </c>
      <c r="AW306">
        <v>2</v>
      </c>
      <c r="AX306">
        <v>27722316</v>
      </c>
      <c r="AY306">
        <v>1</v>
      </c>
      <c r="AZ306">
        <v>0</v>
      </c>
      <c r="BA306">
        <v>320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Y306*Source!I100</f>
        <v>4.3180000000000007E-3</v>
      </c>
      <c r="CY306">
        <f>AA306</f>
        <v>1.82</v>
      </c>
      <c r="CZ306">
        <f>AE306</f>
        <v>1.82</v>
      </c>
      <c r="DA306">
        <f>AI306</f>
        <v>1</v>
      </c>
      <c r="DB306">
        <v>0</v>
      </c>
    </row>
    <row r="307" spans="1:106" x14ac:dyDescent="0.2">
      <c r="A307">
        <f>ROW(Source!A100)</f>
        <v>100</v>
      </c>
      <c r="B307">
        <v>27721505</v>
      </c>
      <c r="C307">
        <v>27722301</v>
      </c>
      <c r="D307">
        <v>25185879</v>
      </c>
      <c r="E307">
        <v>1</v>
      </c>
      <c r="F307">
        <v>1</v>
      </c>
      <c r="G307">
        <v>1</v>
      </c>
      <c r="H307">
        <v>3</v>
      </c>
      <c r="I307" t="s">
        <v>189</v>
      </c>
      <c r="J307" t="s">
        <v>191</v>
      </c>
      <c r="K307" t="s">
        <v>190</v>
      </c>
      <c r="L307">
        <v>1348</v>
      </c>
      <c r="N307">
        <v>1009</v>
      </c>
      <c r="O307" t="s">
        <v>46</v>
      </c>
      <c r="P307" t="s">
        <v>46</v>
      </c>
      <c r="Q307">
        <v>1000</v>
      </c>
      <c r="W307">
        <v>0</v>
      </c>
      <c r="X307">
        <v>1744637240</v>
      </c>
      <c r="Y307">
        <v>3.7999999999999999E-2</v>
      </c>
      <c r="AA307">
        <v>17429.240000000002</v>
      </c>
      <c r="AB307">
        <v>0</v>
      </c>
      <c r="AC307">
        <v>0</v>
      </c>
      <c r="AD307">
        <v>0</v>
      </c>
      <c r="AE307">
        <v>17429.240000000002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6</v>
      </c>
      <c r="AT307">
        <v>3.7999999999999999E-2</v>
      </c>
      <c r="AU307" t="s">
        <v>6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6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Y307*Source!I100</f>
        <v>1.64084E-2</v>
      </c>
      <c r="CY307">
        <f>AA307</f>
        <v>17429.240000000002</v>
      </c>
      <c r="CZ307">
        <f>AE307</f>
        <v>17429.240000000002</v>
      </c>
      <c r="DA307">
        <f>AI307</f>
        <v>1</v>
      </c>
      <c r="DB307">
        <v>0</v>
      </c>
    </row>
    <row r="308" spans="1:106" x14ac:dyDescent="0.2">
      <c r="A308">
        <f>ROW(Source!A100)</f>
        <v>100</v>
      </c>
      <c r="B308">
        <v>27721505</v>
      </c>
      <c r="C308">
        <v>27722301</v>
      </c>
      <c r="D308">
        <v>25186102</v>
      </c>
      <c r="E308">
        <v>1</v>
      </c>
      <c r="F308">
        <v>1</v>
      </c>
      <c r="G308">
        <v>1</v>
      </c>
      <c r="H308">
        <v>3</v>
      </c>
      <c r="I308" t="s">
        <v>193</v>
      </c>
      <c r="J308" t="s">
        <v>195</v>
      </c>
      <c r="K308" t="s">
        <v>194</v>
      </c>
      <c r="L308">
        <v>1346</v>
      </c>
      <c r="N308">
        <v>1009</v>
      </c>
      <c r="O308" t="s">
        <v>178</v>
      </c>
      <c r="P308" t="s">
        <v>178</v>
      </c>
      <c r="Q308">
        <v>1</v>
      </c>
      <c r="W308">
        <v>0</v>
      </c>
      <c r="X308">
        <v>-915032205</v>
      </c>
      <c r="Y308">
        <v>13</v>
      </c>
      <c r="AA308">
        <v>51.46</v>
      </c>
      <c r="AB308">
        <v>0</v>
      </c>
      <c r="AC308">
        <v>0</v>
      </c>
      <c r="AD308">
        <v>0</v>
      </c>
      <c r="AE308">
        <v>51.46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6</v>
      </c>
      <c r="AT308">
        <v>13</v>
      </c>
      <c r="AU308" t="s">
        <v>6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6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Y308*Source!I100</f>
        <v>5.6134000000000004</v>
      </c>
      <c r="CY308">
        <f>AA308</f>
        <v>51.46</v>
      </c>
      <c r="CZ308">
        <f>AE308</f>
        <v>51.46</v>
      </c>
      <c r="DA308">
        <f>AI308</f>
        <v>1</v>
      </c>
      <c r="DB308">
        <v>0</v>
      </c>
    </row>
    <row r="309" spans="1:106" x14ac:dyDescent="0.2">
      <c r="A309">
        <f>ROW(Source!A100)</f>
        <v>100</v>
      </c>
      <c r="B309">
        <v>27721505</v>
      </c>
      <c r="C309">
        <v>27722301</v>
      </c>
      <c r="D309">
        <v>25187364</v>
      </c>
      <c r="E309">
        <v>1</v>
      </c>
      <c r="F309">
        <v>1</v>
      </c>
      <c r="G309">
        <v>1</v>
      </c>
      <c r="H309">
        <v>3</v>
      </c>
      <c r="I309" t="s">
        <v>1139</v>
      </c>
      <c r="J309" t="s">
        <v>1140</v>
      </c>
      <c r="K309" t="s">
        <v>1141</v>
      </c>
      <c r="L309">
        <v>1348</v>
      </c>
      <c r="N309">
        <v>1009</v>
      </c>
      <c r="O309" t="s">
        <v>46</v>
      </c>
      <c r="P309" t="s">
        <v>46</v>
      </c>
      <c r="Q309">
        <v>1000</v>
      </c>
      <c r="W309">
        <v>0</v>
      </c>
      <c r="X309">
        <v>782041050</v>
      </c>
      <c r="Y309">
        <v>1.7500000000000002E-2</v>
      </c>
      <c r="AA309">
        <v>4841.8500000000004</v>
      </c>
      <c r="AB309">
        <v>0</v>
      </c>
      <c r="AC309">
        <v>0</v>
      </c>
      <c r="AD309">
        <v>0</v>
      </c>
      <c r="AE309">
        <v>4841.8500000000004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1.7500000000000002E-2</v>
      </c>
      <c r="AU309" t="s">
        <v>6</v>
      </c>
      <c r="AV309">
        <v>0</v>
      </c>
      <c r="AW309">
        <v>2</v>
      </c>
      <c r="AX309">
        <v>27722319</v>
      </c>
      <c r="AY309">
        <v>1</v>
      </c>
      <c r="AZ309">
        <v>0</v>
      </c>
      <c r="BA309">
        <v>323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Y309*Source!I100</f>
        <v>7.5565000000000007E-3</v>
      </c>
      <c r="CY309">
        <f>AA309</f>
        <v>4841.8500000000004</v>
      </c>
      <c r="CZ309">
        <f>AE309</f>
        <v>4841.8500000000004</v>
      </c>
      <c r="DA309">
        <f>AI309</f>
        <v>1</v>
      </c>
      <c r="DB309">
        <v>0</v>
      </c>
    </row>
    <row r="310" spans="1:106" x14ac:dyDescent="0.2">
      <c r="A310">
        <f>ROW(Source!A101)</f>
        <v>101</v>
      </c>
      <c r="B310">
        <v>27721504</v>
      </c>
      <c r="C310">
        <v>27722301</v>
      </c>
      <c r="D310">
        <v>25418216</v>
      </c>
      <c r="E310">
        <v>1</v>
      </c>
      <c r="F310">
        <v>1</v>
      </c>
      <c r="G310">
        <v>1</v>
      </c>
      <c r="H310">
        <v>1</v>
      </c>
      <c r="I310" t="s">
        <v>1134</v>
      </c>
      <c r="J310" t="s">
        <v>6</v>
      </c>
      <c r="K310" t="s">
        <v>1135</v>
      </c>
      <c r="L310">
        <v>1191</v>
      </c>
      <c r="N310">
        <v>1013</v>
      </c>
      <c r="O310" t="s">
        <v>953</v>
      </c>
      <c r="P310" t="s">
        <v>953</v>
      </c>
      <c r="Q310">
        <v>1</v>
      </c>
      <c r="W310">
        <v>0</v>
      </c>
      <c r="X310">
        <v>-598469600</v>
      </c>
      <c r="Y310">
        <v>15.87</v>
      </c>
      <c r="AA310">
        <v>0</v>
      </c>
      <c r="AB310">
        <v>0</v>
      </c>
      <c r="AC310">
        <v>0</v>
      </c>
      <c r="AD310">
        <v>9.2899999999999991</v>
      </c>
      <c r="AE310">
        <v>0</v>
      </c>
      <c r="AF310">
        <v>0</v>
      </c>
      <c r="AG310">
        <v>0</v>
      </c>
      <c r="AH310">
        <v>9.2899999999999991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13.8</v>
      </c>
      <c r="AU310" t="s">
        <v>103</v>
      </c>
      <c r="AV310">
        <v>1</v>
      </c>
      <c r="AW310">
        <v>2</v>
      </c>
      <c r="AX310">
        <v>27722311</v>
      </c>
      <c r="AY310">
        <v>1</v>
      </c>
      <c r="AZ310">
        <v>0</v>
      </c>
      <c r="BA310">
        <v>324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Y310*Source!I101</f>
        <v>6.8526660000000001</v>
      </c>
      <c r="CY310">
        <f>AD310</f>
        <v>9.2899999999999991</v>
      </c>
      <c r="CZ310">
        <f>AH310</f>
        <v>9.2899999999999991</v>
      </c>
      <c r="DA310">
        <f>AL310</f>
        <v>1</v>
      </c>
      <c r="DB310">
        <v>0</v>
      </c>
    </row>
    <row r="311" spans="1:106" x14ac:dyDescent="0.2">
      <c r="A311">
        <f>ROW(Source!A101)</f>
        <v>101</v>
      </c>
      <c r="B311">
        <v>27721504</v>
      </c>
      <c r="C311">
        <v>27722301</v>
      </c>
      <c r="D311">
        <v>25412928</v>
      </c>
      <c r="E311">
        <v>1</v>
      </c>
      <c r="F311">
        <v>1</v>
      </c>
      <c r="G311">
        <v>1</v>
      </c>
      <c r="H311">
        <v>1</v>
      </c>
      <c r="I311" t="s">
        <v>954</v>
      </c>
      <c r="J311" t="s">
        <v>6</v>
      </c>
      <c r="K311" t="s">
        <v>955</v>
      </c>
      <c r="L311">
        <v>1191</v>
      </c>
      <c r="N311">
        <v>1013</v>
      </c>
      <c r="O311" t="s">
        <v>953</v>
      </c>
      <c r="P311" t="s">
        <v>953</v>
      </c>
      <c r="Q311">
        <v>1</v>
      </c>
      <c r="W311">
        <v>0</v>
      </c>
      <c r="X311">
        <v>-1417349443</v>
      </c>
      <c r="Y311">
        <v>0.08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0.08</v>
      </c>
      <c r="AU311" t="s">
        <v>6</v>
      </c>
      <c r="AV311">
        <v>2</v>
      </c>
      <c r="AW311">
        <v>2</v>
      </c>
      <c r="AX311">
        <v>27722312</v>
      </c>
      <c r="AY311">
        <v>1</v>
      </c>
      <c r="AZ311">
        <v>2048</v>
      </c>
      <c r="BA311">
        <v>325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Y311*Source!I101</f>
        <v>3.4544000000000005E-2</v>
      </c>
      <c r="CY311">
        <f>AD311</f>
        <v>0</v>
      </c>
      <c r="CZ311">
        <f>AH311</f>
        <v>0</v>
      </c>
      <c r="DA311">
        <f>AL311</f>
        <v>1</v>
      </c>
      <c r="DB311">
        <v>0</v>
      </c>
    </row>
    <row r="312" spans="1:106" x14ac:dyDescent="0.2">
      <c r="A312">
        <f>ROW(Source!A101)</f>
        <v>101</v>
      </c>
      <c r="B312">
        <v>27721504</v>
      </c>
      <c r="C312">
        <v>27722301</v>
      </c>
      <c r="D312">
        <v>25230418</v>
      </c>
      <c r="E312">
        <v>1</v>
      </c>
      <c r="F312">
        <v>1</v>
      </c>
      <c r="G312">
        <v>1</v>
      </c>
      <c r="H312">
        <v>2</v>
      </c>
      <c r="I312" t="s">
        <v>986</v>
      </c>
      <c r="J312" t="s">
        <v>987</v>
      </c>
      <c r="K312" t="s">
        <v>988</v>
      </c>
      <c r="L312">
        <v>1368</v>
      </c>
      <c r="N312">
        <v>1011</v>
      </c>
      <c r="O312" t="s">
        <v>959</v>
      </c>
      <c r="P312" t="s">
        <v>959</v>
      </c>
      <c r="Q312">
        <v>1</v>
      </c>
      <c r="W312">
        <v>0</v>
      </c>
      <c r="X312">
        <v>1047452784</v>
      </c>
      <c r="Y312">
        <v>0.11249999999999999</v>
      </c>
      <c r="AA312">
        <v>0</v>
      </c>
      <c r="AB312">
        <v>1.7</v>
      </c>
      <c r="AC312">
        <v>0</v>
      </c>
      <c r="AD312">
        <v>0</v>
      </c>
      <c r="AE312">
        <v>0</v>
      </c>
      <c r="AF312">
        <v>1.7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0.09</v>
      </c>
      <c r="AU312" t="s">
        <v>102</v>
      </c>
      <c r="AV312">
        <v>0</v>
      </c>
      <c r="AW312">
        <v>2</v>
      </c>
      <c r="AX312">
        <v>27722313</v>
      </c>
      <c r="AY312">
        <v>1</v>
      </c>
      <c r="AZ312">
        <v>0</v>
      </c>
      <c r="BA312">
        <v>326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Y312*Source!I101</f>
        <v>4.8577499999999996E-2</v>
      </c>
      <c r="CY312">
        <f>AB312</f>
        <v>1.7</v>
      </c>
      <c r="CZ312">
        <f>AF312</f>
        <v>1.7</v>
      </c>
      <c r="DA312">
        <f>AJ312</f>
        <v>1</v>
      </c>
      <c r="DB312">
        <v>0</v>
      </c>
    </row>
    <row r="313" spans="1:106" x14ac:dyDescent="0.2">
      <c r="A313">
        <f>ROW(Source!A101)</f>
        <v>101</v>
      </c>
      <c r="B313">
        <v>27721504</v>
      </c>
      <c r="C313">
        <v>27722301</v>
      </c>
      <c r="D313">
        <v>25231607</v>
      </c>
      <c r="E313">
        <v>1</v>
      </c>
      <c r="F313">
        <v>1</v>
      </c>
      <c r="G313">
        <v>1</v>
      </c>
      <c r="H313">
        <v>2</v>
      </c>
      <c r="I313" t="s">
        <v>997</v>
      </c>
      <c r="J313" t="s">
        <v>998</v>
      </c>
      <c r="K313" t="s">
        <v>999</v>
      </c>
      <c r="L313">
        <v>1368</v>
      </c>
      <c r="N313">
        <v>1011</v>
      </c>
      <c r="O313" t="s">
        <v>959</v>
      </c>
      <c r="P313" t="s">
        <v>959</v>
      </c>
      <c r="Q313">
        <v>1</v>
      </c>
      <c r="W313">
        <v>0</v>
      </c>
      <c r="X313">
        <v>1372534845</v>
      </c>
      <c r="Y313">
        <v>0.1</v>
      </c>
      <c r="AA313">
        <v>0</v>
      </c>
      <c r="AB313">
        <v>65.709999999999994</v>
      </c>
      <c r="AC313">
        <v>11.6</v>
      </c>
      <c r="AD313">
        <v>0</v>
      </c>
      <c r="AE313">
        <v>0</v>
      </c>
      <c r="AF313">
        <v>65.709999999999994</v>
      </c>
      <c r="AG313">
        <v>11.6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</v>
      </c>
      <c r="AT313">
        <v>0.08</v>
      </c>
      <c r="AU313" t="s">
        <v>102</v>
      </c>
      <c r="AV313">
        <v>0</v>
      </c>
      <c r="AW313">
        <v>2</v>
      </c>
      <c r="AX313">
        <v>27722314</v>
      </c>
      <c r="AY313">
        <v>1</v>
      </c>
      <c r="AZ313">
        <v>0</v>
      </c>
      <c r="BA313">
        <v>327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Y313*Source!I101</f>
        <v>4.3180000000000003E-2</v>
      </c>
      <c r="CY313">
        <f>AB313</f>
        <v>65.709999999999994</v>
      </c>
      <c r="CZ313">
        <f>AF313</f>
        <v>65.709999999999994</v>
      </c>
      <c r="DA313">
        <f>AJ313</f>
        <v>1</v>
      </c>
      <c r="DB313">
        <v>0</v>
      </c>
    </row>
    <row r="314" spans="1:106" x14ac:dyDescent="0.2">
      <c r="A314">
        <f>ROW(Source!A101)</f>
        <v>101</v>
      </c>
      <c r="B314">
        <v>27721504</v>
      </c>
      <c r="C314">
        <v>27722301</v>
      </c>
      <c r="D314">
        <v>25153356</v>
      </c>
      <c r="E314">
        <v>1</v>
      </c>
      <c r="F314">
        <v>1</v>
      </c>
      <c r="G314">
        <v>1</v>
      </c>
      <c r="H314">
        <v>3</v>
      </c>
      <c r="I314" t="s">
        <v>1136</v>
      </c>
      <c r="J314" t="s">
        <v>1137</v>
      </c>
      <c r="K314" t="s">
        <v>1138</v>
      </c>
      <c r="L314">
        <v>1327</v>
      </c>
      <c r="N314">
        <v>1005</v>
      </c>
      <c r="O314" t="s">
        <v>96</v>
      </c>
      <c r="P314" t="s">
        <v>96</v>
      </c>
      <c r="Q314">
        <v>1</v>
      </c>
      <c r="W314">
        <v>0</v>
      </c>
      <c r="X314">
        <v>-1987926685</v>
      </c>
      <c r="Y314">
        <v>0.28999999999999998</v>
      </c>
      <c r="AA314">
        <v>72.319999999999993</v>
      </c>
      <c r="AB314">
        <v>0</v>
      </c>
      <c r="AC314">
        <v>0</v>
      </c>
      <c r="AD314">
        <v>0</v>
      </c>
      <c r="AE314">
        <v>72.319999999999993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0.28999999999999998</v>
      </c>
      <c r="AU314" t="s">
        <v>6</v>
      </c>
      <c r="AV314">
        <v>0</v>
      </c>
      <c r="AW314">
        <v>2</v>
      </c>
      <c r="AX314">
        <v>27722315</v>
      </c>
      <c r="AY314">
        <v>1</v>
      </c>
      <c r="AZ314">
        <v>0</v>
      </c>
      <c r="BA314">
        <v>328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Y314*Source!I101</f>
        <v>0.125222</v>
      </c>
      <c r="CY314">
        <f>AA314</f>
        <v>72.319999999999993</v>
      </c>
      <c r="CZ314">
        <f>AE314</f>
        <v>72.319999999999993</v>
      </c>
      <c r="DA314">
        <f>AI314</f>
        <v>1</v>
      </c>
      <c r="DB314">
        <v>0</v>
      </c>
    </row>
    <row r="315" spans="1:106" x14ac:dyDescent="0.2">
      <c r="A315">
        <f>ROW(Source!A101)</f>
        <v>101</v>
      </c>
      <c r="B315">
        <v>27721504</v>
      </c>
      <c r="C315">
        <v>27722301</v>
      </c>
      <c r="D315">
        <v>25153690</v>
      </c>
      <c r="E315">
        <v>1</v>
      </c>
      <c r="F315">
        <v>1</v>
      </c>
      <c r="G315">
        <v>1</v>
      </c>
      <c r="H315">
        <v>3</v>
      </c>
      <c r="I315" t="s">
        <v>1122</v>
      </c>
      <c r="J315" t="s">
        <v>1123</v>
      </c>
      <c r="K315" t="s">
        <v>1124</v>
      </c>
      <c r="L315">
        <v>1346</v>
      </c>
      <c r="N315">
        <v>1009</v>
      </c>
      <c r="O315" t="s">
        <v>178</v>
      </c>
      <c r="P315" t="s">
        <v>178</v>
      </c>
      <c r="Q315">
        <v>1</v>
      </c>
      <c r="W315">
        <v>0</v>
      </c>
      <c r="X315">
        <v>813963326</v>
      </c>
      <c r="Y315">
        <v>0.01</v>
      </c>
      <c r="AA315">
        <v>1.82</v>
      </c>
      <c r="AB315">
        <v>0</v>
      </c>
      <c r="AC315">
        <v>0</v>
      </c>
      <c r="AD315">
        <v>0</v>
      </c>
      <c r="AE315">
        <v>1.82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0.01</v>
      </c>
      <c r="AU315" t="s">
        <v>6</v>
      </c>
      <c r="AV315">
        <v>0</v>
      </c>
      <c r="AW315">
        <v>2</v>
      </c>
      <c r="AX315">
        <v>27722316</v>
      </c>
      <c r="AY315">
        <v>1</v>
      </c>
      <c r="AZ315">
        <v>0</v>
      </c>
      <c r="BA315">
        <v>329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Y315*Source!I101</f>
        <v>4.3180000000000007E-3</v>
      </c>
      <c r="CY315">
        <f>AA315</f>
        <v>1.82</v>
      </c>
      <c r="CZ315">
        <f>AE315</f>
        <v>1.82</v>
      </c>
      <c r="DA315">
        <f>AI315</f>
        <v>1</v>
      </c>
      <c r="DB315">
        <v>0</v>
      </c>
    </row>
    <row r="316" spans="1:106" x14ac:dyDescent="0.2">
      <c r="A316">
        <f>ROW(Source!A101)</f>
        <v>101</v>
      </c>
      <c r="B316">
        <v>27721504</v>
      </c>
      <c r="C316">
        <v>27722301</v>
      </c>
      <c r="D316">
        <v>25185879</v>
      </c>
      <c r="E316">
        <v>1</v>
      </c>
      <c r="F316">
        <v>1</v>
      </c>
      <c r="G316">
        <v>1</v>
      </c>
      <c r="H316">
        <v>3</v>
      </c>
      <c r="I316" t="s">
        <v>189</v>
      </c>
      <c r="J316" t="s">
        <v>191</v>
      </c>
      <c r="K316" t="s">
        <v>190</v>
      </c>
      <c r="L316">
        <v>1348</v>
      </c>
      <c r="N316">
        <v>1009</v>
      </c>
      <c r="O316" t="s">
        <v>46</v>
      </c>
      <c r="P316" t="s">
        <v>46</v>
      </c>
      <c r="Q316">
        <v>1000</v>
      </c>
      <c r="W316">
        <v>0</v>
      </c>
      <c r="X316">
        <v>1744637240</v>
      </c>
      <c r="Y316">
        <v>3.7999999999999999E-2</v>
      </c>
      <c r="AA316">
        <v>17429.240000000002</v>
      </c>
      <c r="AB316">
        <v>0</v>
      </c>
      <c r="AC316">
        <v>0</v>
      </c>
      <c r="AD316">
        <v>0</v>
      </c>
      <c r="AE316">
        <v>17429.240000000002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</v>
      </c>
      <c r="AT316">
        <v>3.7999999999999999E-2</v>
      </c>
      <c r="AU316" t="s">
        <v>6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Y316*Source!I101</f>
        <v>1.64084E-2</v>
      </c>
      <c r="CY316">
        <f>AA316</f>
        <v>17429.240000000002</v>
      </c>
      <c r="CZ316">
        <f>AE316</f>
        <v>17429.240000000002</v>
      </c>
      <c r="DA316">
        <f>AI316</f>
        <v>1</v>
      </c>
      <c r="DB316">
        <v>0</v>
      </c>
    </row>
    <row r="317" spans="1:106" x14ac:dyDescent="0.2">
      <c r="A317">
        <f>ROW(Source!A101)</f>
        <v>101</v>
      </c>
      <c r="B317">
        <v>27721504</v>
      </c>
      <c r="C317">
        <v>27722301</v>
      </c>
      <c r="D317">
        <v>25186102</v>
      </c>
      <c r="E317">
        <v>1</v>
      </c>
      <c r="F317">
        <v>1</v>
      </c>
      <c r="G317">
        <v>1</v>
      </c>
      <c r="H317">
        <v>3</v>
      </c>
      <c r="I317" t="s">
        <v>193</v>
      </c>
      <c r="J317" t="s">
        <v>195</v>
      </c>
      <c r="K317" t="s">
        <v>194</v>
      </c>
      <c r="L317">
        <v>1346</v>
      </c>
      <c r="N317">
        <v>1009</v>
      </c>
      <c r="O317" t="s">
        <v>178</v>
      </c>
      <c r="P317" t="s">
        <v>178</v>
      </c>
      <c r="Q317">
        <v>1</v>
      </c>
      <c r="W317">
        <v>0</v>
      </c>
      <c r="X317">
        <v>-915032205</v>
      </c>
      <c r="Y317">
        <v>13</v>
      </c>
      <c r="AA317">
        <v>51.46</v>
      </c>
      <c r="AB317">
        <v>0</v>
      </c>
      <c r="AC317">
        <v>0</v>
      </c>
      <c r="AD317">
        <v>0</v>
      </c>
      <c r="AE317">
        <v>51.46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6</v>
      </c>
      <c r="AT317">
        <v>13</v>
      </c>
      <c r="AU317" t="s">
        <v>6</v>
      </c>
      <c r="AV317">
        <v>0</v>
      </c>
      <c r="AW317">
        <v>1</v>
      </c>
      <c r="AX317">
        <v>-1</v>
      </c>
      <c r="AY317">
        <v>0</v>
      </c>
      <c r="AZ317">
        <v>0</v>
      </c>
      <c r="BA317" t="s">
        <v>6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Y317*Source!I101</f>
        <v>5.6134000000000004</v>
      </c>
      <c r="CY317">
        <f>AA317</f>
        <v>51.46</v>
      </c>
      <c r="CZ317">
        <f>AE317</f>
        <v>51.46</v>
      </c>
      <c r="DA317">
        <f>AI317</f>
        <v>1</v>
      </c>
      <c r="DB317">
        <v>0</v>
      </c>
    </row>
    <row r="318" spans="1:106" x14ac:dyDescent="0.2">
      <c r="A318">
        <f>ROW(Source!A101)</f>
        <v>101</v>
      </c>
      <c r="B318">
        <v>27721504</v>
      </c>
      <c r="C318">
        <v>27722301</v>
      </c>
      <c r="D318">
        <v>25187364</v>
      </c>
      <c r="E318">
        <v>1</v>
      </c>
      <c r="F318">
        <v>1</v>
      </c>
      <c r="G318">
        <v>1</v>
      </c>
      <c r="H318">
        <v>3</v>
      </c>
      <c r="I318" t="s">
        <v>1139</v>
      </c>
      <c r="J318" t="s">
        <v>1140</v>
      </c>
      <c r="K318" t="s">
        <v>1141</v>
      </c>
      <c r="L318">
        <v>1348</v>
      </c>
      <c r="N318">
        <v>1009</v>
      </c>
      <c r="O318" t="s">
        <v>46</v>
      </c>
      <c r="P318" t="s">
        <v>46</v>
      </c>
      <c r="Q318">
        <v>1000</v>
      </c>
      <c r="W318">
        <v>0</v>
      </c>
      <c r="X318">
        <v>782041050</v>
      </c>
      <c r="Y318">
        <v>1.7500000000000002E-2</v>
      </c>
      <c r="AA318">
        <v>4841.8500000000004</v>
      </c>
      <c r="AB318">
        <v>0</v>
      </c>
      <c r="AC318">
        <v>0</v>
      </c>
      <c r="AD318">
        <v>0</v>
      </c>
      <c r="AE318">
        <v>4841.8500000000004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1.7500000000000002E-2</v>
      </c>
      <c r="AU318" t="s">
        <v>6</v>
      </c>
      <c r="AV318">
        <v>0</v>
      </c>
      <c r="AW318">
        <v>2</v>
      </c>
      <c r="AX318">
        <v>27722319</v>
      </c>
      <c r="AY318">
        <v>1</v>
      </c>
      <c r="AZ318">
        <v>0</v>
      </c>
      <c r="BA318">
        <v>332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Y318*Source!I101</f>
        <v>7.5565000000000007E-3</v>
      </c>
      <c r="CY318">
        <f>AA318</f>
        <v>4841.8500000000004</v>
      </c>
      <c r="CZ318">
        <f>AE318</f>
        <v>4841.8500000000004</v>
      </c>
      <c r="DA318">
        <f>AI318</f>
        <v>1</v>
      </c>
      <c r="DB318">
        <v>0</v>
      </c>
    </row>
    <row r="319" spans="1:106" x14ac:dyDescent="0.2">
      <c r="A319">
        <f>ROW(Source!A106)</f>
        <v>106</v>
      </c>
      <c r="B319">
        <v>27721505</v>
      </c>
      <c r="C319">
        <v>27722322</v>
      </c>
      <c r="D319">
        <v>25413050</v>
      </c>
      <c r="E319">
        <v>1</v>
      </c>
      <c r="F319">
        <v>1</v>
      </c>
      <c r="G319">
        <v>1</v>
      </c>
      <c r="H319">
        <v>1</v>
      </c>
      <c r="I319" t="s">
        <v>984</v>
      </c>
      <c r="J319" t="s">
        <v>6</v>
      </c>
      <c r="K319" t="s">
        <v>985</v>
      </c>
      <c r="L319">
        <v>1191</v>
      </c>
      <c r="N319">
        <v>1013</v>
      </c>
      <c r="O319" t="s">
        <v>953</v>
      </c>
      <c r="P319" t="s">
        <v>953</v>
      </c>
      <c r="Q319">
        <v>1</v>
      </c>
      <c r="W319">
        <v>0</v>
      </c>
      <c r="X319">
        <v>735429535</v>
      </c>
      <c r="Y319">
        <v>46.747499999999995</v>
      </c>
      <c r="AA319">
        <v>0</v>
      </c>
      <c r="AB319">
        <v>0</v>
      </c>
      <c r="AC319">
        <v>0</v>
      </c>
      <c r="AD319">
        <v>7.8</v>
      </c>
      <c r="AE319">
        <v>0</v>
      </c>
      <c r="AF319">
        <v>0</v>
      </c>
      <c r="AG319">
        <v>0</v>
      </c>
      <c r="AH319">
        <v>7.8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40.65</v>
      </c>
      <c r="AU319" t="s">
        <v>103</v>
      </c>
      <c r="AV319">
        <v>1</v>
      </c>
      <c r="AW319">
        <v>2</v>
      </c>
      <c r="AX319">
        <v>27722329</v>
      </c>
      <c r="AY319">
        <v>1</v>
      </c>
      <c r="AZ319">
        <v>0</v>
      </c>
      <c r="BA319">
        <v>333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Y319*Source!I106</f>
        <v>11.116555499999999</v>
      </c>
      <c r="CY319">
        <f>AD319</f>
        <v>7.8</v>
      </c>
      <c r="CZ319">
        <f>AH319</f>
        <v>7.8</v>
      </c>
      <c r="DA319">
        <f>AL319</f>
        <v>1</v>
      </c>
      <c r="DB319">
        <v>0</v>
      </c>
    </row>
    <row r="320" spans="1:106" x14ac:dyDescent="0.2">
      <c r="A320">
        <f>ROW(Source!A106)</f>
        <v>106</v>
      </c>
      <c r="B320">
        <v>27721505</v>
      </c>
      <c r="C320">
        <v>27722322</v>
      </c>
      <c r="D320">
        <v>25412928</v>
      </c>
      <c r="E320">
        <v>1</v>
      </c>
      <c r="F320">
        <v>1</v>
      </c>
      <c r="G320">
        <v>1</v>
      </c>
      <c r="H320">
        <v>1</v>
      </c>
      <c r="I320" t="s">
        <v>954</v>
      </c>
      <c r="J320" t="s">
        <v>6</v>
      </c>
      <c r="K320" t="s">
        <v>955</v>
      </c>
      <c r="L320">
        <v>1191</v>
      </c>
      <c r="N320">
        <v>1013</v>
      </c>
      <c r="O320" t="s">
        <v>953</v>
      </c>
      <c r="P320" t="s">
        <v>953</v>
      </c>
      <c r="Q320">
        <v>1</v>
      </c>
      <c r="W320">
        <v>0</v>
      </c>
      <c r="X320">
        <v>-1417349443</v>
      </c>
      <c r="Y320">
        <v>1.27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1.27</v>
      </c>
      <c r="AU320" t="s">
        <v>6</v>
      </c>
      <c r="AV320">
        <v>2</v>
      </c>
      <c r="AW320">
        <v>2</v>
      </c>
      <c r="AX320">
        <v>27722330</v>
      </c>
      <c r="AY320">
        <v>1</v>
      </c>
      <c r="AZ320">
        <v>2048</v>
      </c>
      <c r="BA320">
        <v>334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Y320*Source!I106</f>
        <v>0.302006</v>
      </c>
      <c r="CY320">
        <f>AD320</f>
        <v>0</v>
      </c>
      <c r="CZ320">
        <f>AH320</f>
        <v>0</v>
      </c>
      <c r="DA320">
        <f>AL320</f>
        <v>1</v>
      </c>
      <c r="DB320">
        <v>0</v>
      </c>
    </row>
    <row r="321" spans="1:106" x14ac:dyDescent="0.2">
      <c r="A321">
        <f>ROW(Source!A106)</f>
        <v>106</v>
      </c>
      <c r="B321">
        <v>27721505</v>
      </c>
      <c r="C321">
        <v>27722322</v>
      </c>
      <c r="D321">
        <v>25230514</v>
      </c>
      <c r="E321">
        <v>1</v>
      </c>
      <c r="F321">
        <v>1</v>
      </c>
      <c r="G321">
        <v>1</v>
      </c>
      <c r="H321">
        <v>2</v>
      </c>
      <c r="I321" t="s">
        <v>960</v>
      </c>
      <c r="J321" t="s">
        <v>961</v>
      </c>
      <c r="K321" t="s">
        <v>962</v>
      </c>
      <c r="L321">
        <v>1368</v>
      </c>
      <c r="N321">
        <v>1011</v>
      </c>
      <c r="O321" t="s">
        <v>959</v>
      </c>
      <c r="P321" t="s">
        <v>959</v>
      </c>
      <c r="Q321">
        <v>1</v>
      </c>
      <c r="W321">
        <v>0</v>
      </c>
      <c r="X321">
        <v>1188625873</v>
      </c>
      <c r="Y321">
        <v>1.5874999999999999</v>
      </c>
      <c r="AA321">
        <v>0</v>
      </c>
      <c r="AB321">
        <v>31.26</v>
      </c>
      <c r="AC321">
        <v>13.5</v>
      </c>
      <c r="AD321">
        <v>0</v>
      </c>
      <c r="AE321">
        <v>0</v>
      </c>
      <c r="AF321">
        <v>31.26</v>
      </c>
      <c r="AG321">
        <v>13.5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1.27</v>
      </c>
      <c r="AU321" t="s">
        <v>102</v>
      </c>
      <c r="AV321">
        <v>0</v>
      </c>
      <c r="AW321">
        <v>2</v>
      </c>
      <c r="AX321">
        <v>27722331</v>
      </c>
      <c r="AY321">
        <v>1</v>
      </c>
      <c r="AZ321">
        <v>0</v>
      </c>
      <c r="BA321">
        <v>335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Y321*Source!I106</f>
        <v>0.3775075</v>
      </c>
      <c r="CY321">
        <f>AB321</f>
        <v>31.26</v>
      </c>
      <c r="CZ321">
        <f>AF321</f>
        <v>31.26</v>
      </c>
      <c r="DA321">
        <f>AJ321</f>
        <v>1</v>
      </c>
      <c r="DB321">
        <v>0</v>
      </c>
    </row>
    <row r="322" spans="1:106" x14ac:dyDescent="0.2">
      <c r="A322">
        <f>ROW(Source!A106)</f>
        <v>106</v>
      </c>
      <c r="B322">
        <v>27721505</v>
      </c>
      <c r="C322">
        <v>27722322</v>
      </c>
      <c r="D322">
        <v>25230627</v>
      </c>
      <c r="E322">
        <v>1</v>
      </c>
      <c r="F322">
        <v>1</v>
      </c>
      <c r="G322">
        <v>1</v>
      </c>
      <c r="H322">
        <v>2</v>
      </c>
      <c r="I322" t="s">
        <v>1142</v>
      </c>
      <c r="J322" t="s">
        <v>1143</v>
      </c>
      <c r="K322" t="s">
        <v>1144</v>
      </c>
      <c r="L322">
        <v>1368</v>
      </c>
      <c r="N322">
        <v>1011</v>
      </c>
      <c r="O322" t="s">
        <v>959</v>
      </c>
      <c r="P322" t="s">
        <v>959</v>
      </c>
      <c r="Q322">
        <v>1</v>
      </c>
      <c r="W322">
        <v>0</v>
      </c>
      <c r="X322">
        <v>126902709</v>
      </c>
      <c r="Y322">
        <v>5.875</v>
      </c>
      <c r="AA322">
        <v>0</v>
      </c>
      <c r="AB322">
        <v>0.5</v>
      </c>
      <c r="AC322">
        <v>0</v>
      </c>
      <c r="AD322">
        <v>0</v>
      </c>
      <c r="AE322">
        <v>0</v>
      </c>
      <c r="AF322">
        <v>0.5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4.7</v>
      </c>
      <c r="AU322" t="s">
        <v>102</v>
      </c>
      <c r="AV322">
        <v>0</v>
      </c>
      <c r="AW322">
        <v>2</v>
      </c>
      <c r="AX322">
        <v>27722332</v>
      </c>
      <c r="AY322">
        <v>1</v>
      </c>
      <c r="AZ322">
        <v>0</v>
      </c>
      <c r="BA322">
        <v>336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Y322*Source!I106</f>
        <v>1.3970750000000001</v>
      </c>
      <c r="CY322">
        <f>AB322</f>
        <v>0.5</v>
      </c>
      <c r="CZ322">
        <f>AF322</f>
        <v>0.5</v>
      </c>
      <c r="DA322">
        <f>AJ322</f>
        <v>1</v>
      </c>
      <c r="DB322">
        <v>0</v>
      </c>
    </row>
    <row r="323" spans="1:106" x14ac:dyDescent="0.2">
      <c r="A323">
        <f>ROW(Source!A106)</f>
        <v>106</v>
      </c>
      <c r="B323">
        <v>27721505</v>
      </c>
      <c r="C323">
        <v>27722322</v>
      </c>
      <c r="D323">
        <v>25149961</v>
      </c>
      <c r="E323">
        <v>1</v>
      </c>
      <c r="F323">
        <v>1</v>
      </c>
      <c r="G323">
        <v>1</v>
      </c>
      <c r="H323">
        <v>3</v>
      </c>
      <c r="I323" t="s">
        <v>963</v>
      </c>
      <c r="J323" t="s">
        <v>964</v>
      </c>
      <c r="K323" t="s">
        <v>965</v>
      </c>
      <c r="L323">
        <v>1339</v>
      </c>
      <c r="N323">
        <v>1007</v>
      </c>
      <c r="O323" t="s">
        <v>64</v>
      </c>
      <c r="P323" t="s">
        <v>64</v>
      </c>
      <c r="Q323">
        <v>1</v>
      </c>
      <c r="W323">
        <v>0</v>
      </c>
      <c r="X323">
        <v>-1660354250</v>
      </c>
      <c r="Y323">
        <v>3.5</v>
      </c>
      <c r="AA323">
        <v>2.44</v>
      </c>
      <c r="AB323">
        <v>0</v>
      </c>
      <c r="AC323">
        <v>0</v>
      </c>
      <c r="AD323">
        <v>0</v>
      </c>
      <c r="AE323">
        <v>2.44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3.5</v>
      </c>
      <c r="AU323" t="s">
        <v>6</v>
      </c>
      <c r="AV323">
        <v>0</v>
      </c>
      <c r="AW323">
        <v>2</v>
      </c>
      <c r="AX323">
        <v>27722333</v>
      </c>
      <c r="AY323">
        <v>1</v>
      </c>
      <c r="AZ323">
        <v>0</v>
      </c>
      <c r="BA323">
        <v>337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Y323*Source!I106</f>
        <v>0.83230000000000004</v>
      </c>
      <c r="CY323">
        <f>AA323</f>
        <v>2.44</v>
      </c>
      <c r="CZ323">
        <f>AE323</f>
        <v>2.44</v>
      </c>
      <c r="DA323">
        <f>AI323</f>
        <v>1</v>
      </c>
      <c r="DB323">
        <v>0</v>
      </c>
    </row>
    <row r="324" spans="1:106" x14ac:dyDescent="0.2">
      <c r="A324">
        <f>ROW(Source!A106)</f>
        <v>106</v>
      </c>
      <c r="B324">
        <v>27721505</v>
      </c>
      <c r="C324">
        <v>27722322</v>
      </c>
      <c r="D324">
        <v>25155266</v>
      </c>
      <c r="E324">
        <v>1</v>
      </c>
      <c r="F324">
        <v>1</v>
      </c>
      <c r="G324">
        <v>1</v>
      </c>
      <c r="H324">
        <v>3</v>
      </c>
      <c r="I324" t="s">
        <v>203</v>
      </c>
      <c r="J324" t="s">
        <v>205</v>
      </c>
      <c r="K324" t="s">
        <v>204</v>
      </c>
      <c r="L324">
        <v>1339</v>
      </c>
      <c r="N324">
        <v>1007</v>
      </c>
      <c r="O324" t="s">
        <v>64</v>
      </c>
      <c r="P324" t="s">
        <v>64</v>
      </c>
      <c r="Q324">
        <v>1</v>
      </c>
      <c r="W324">
        <v>0</v>
      </c>
      <c r="X324">
        <v>-1812663476</v>
      </c>
      <c r="Y324">
        <v>2.04</v>
      </c>
      <c r="AA324">
        <v>790</v>
      </c>
      <c r="AB324">
        <v>0</v>
      </c>
      <c r="AC324">
        <v>0</v>
      </c>
      <c r="AD324">
        <v>0</v>
      </c>
      <c r="AE324">
        <v>790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6</v>
      </c>
      <c r="AT324">
        <v>2.04</v>
      </c>
      <c r="AU324" t="s">
        <v>6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Y324*Source!I106</f>
        <v>0.48511200000000004</v>
      </c>
      <c r="CY324">
        <f>AA324</f>
        <v>790</v>
      </c>
      <c r="CZ324">
        <f>AE324</f>
        <v>790</v>
      </c>
      <c r="DA324">
        <f>AI324</f>
        <v>1</v>
      </c>
      <c r="DB324">
        <v>0</v>
      </c>
    </row>
    <row r="325" spans="1:106" x14ac:dyDescent="0.2">
      <c r="A325">
        <f>ROW(Source!A107)</f>
        <v>107</v>
      </c>
      <c r="B325">
        <v>27721504</v>
      </c>
      <c r="C325">
        <v>27722322</v>
      </c>
      <c r="D325">
        <v>25413050</v>
      </c>
      <c r="E325">
        <v>1</v>
      </c>
      <c r="F325">
        <v>1</v>
      </c>
      <c r="G325">
        <v>1</v>
      </c>
      <c r="H325">
        <v>1</v>
      </c>
      <c r="I325" t="s">
        <v>984</v>
      </c>
      <c r="J325" t="s">
        <v>6</v>
      </c>
      <c r="K325" t="s">
        <v>985</v>
      </c>
      <c r="L325">
        <v>1191</v>
      </c>
      <c r="N325">
        <v>1013</v>
      </c>
      <c r="O325" t="s">
        <v>953</v>
      </c>
      <c r="P325" t="s">
        <v>953</v>
      </c>
      <c r="Q325">
        <v>1</v>
      </c>
      <c r="W325">
        <v>0</v>
      </c>
      <c r="X325">
        <v>735429535</v>
      </c>
      <c r="Y325">
        <v>46.747499999999995</v>
      </c>
      <c r="AA325">
        <v>0</v>
      </c>
      <c r="AB325">
        <v>0</v>
      </c>
      <c r="AC325">
        <v>0</v>
      </c>
      <c r="AD325">
        <v>7.8</v>
      </c>
      <c r="AE325">
        <v>0</v>
      </c>
      <c r="AF325">
        <v>0</v>
      </c>
      <c r="AG325">
        <v>0</v>
      </c>
      <c r="AH325">
        <v>7.8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</v>
      </c>
      <c r="AT325">
        <v>40.65</v>
      </c>
      <c r="AU325" t="s">
        <v>103</v>
      </c>
      <c r="AV325">
        <v>1</v>
      </c>
      <c r="AW325">
        <v>2</v>
      </c>
      <c r="AX325">
        <v>27722329</v>
      </c>
      <c r="AY325">
        <v>1</v>
      </c>
      <c r="AZ325">
        <v>0</v>
      </c>
      <c r="BA325">
        <v>339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Y325*Source!I107</f>
        <v>11.116555499999999</v>
      </c>
      <c r="CY325">
        <f>AD325</f>
        <v>7.8</v>
      </c>
      <c r="CZ325">
        <f>AH325</f>
        <v>7.8</v>
      </c>
      <c r="DA325">
        <f>AL325</f>
        <v>1</v>
      </c>
      <c r="DB325">
        <v>0</v>
      </c>
    </row>
    <row r="326" spans="1:106" x14ac:dyDescent="0.2">
      <c r="A326">
        <f>ROW(Source!A107)</f>
        <v>107</v>
      </c>
      <c r="B326">
        <v>27721504</v>
      </c>
      <c r="C326">
        <v>27722322</v>
      </c>
      <c r="D326">
        <v>25412928</v>
      </c>
      <c r="E326">
        <v>1</v>
      </c>
      <c r="F326">
        <v>1</v>
      </c>
      <c r="G326">
        <v>1</v>
      </c>
      <c r="H326">
        <v>1</v>
      </c>
      <c r="I326" t="s">
        <v>954</v>
      </c>
      <c r="J326" t="s">
        <v>6</v>
      </c>
      <c r="K326" t="s">
        <v>955</v>
      </c>
      <c r="L326">
        <v>1191</v>
      </c>
      <c r="N326">
        <v>1013</v>
      </c>
      <c r="O326" t="s">
        <v>953</v>
      </c>
      <c r="P326" t="s">
        <v>953</v>
      </c>
      <c r="Q326">
        <v>1</v>
      </c>
      <c r="W326">
        <v>0</v>
      </c>
      <c r="X326">
        <v>-1417349443</v>
      </c>
      <c r="Y326">
        <v>1.27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1.27</v>
      </c>
      <c r="AU326" t="s">
        <v>6</v>
      </c>
      <c r="AV326">
        <v>2</v>
      </c>
      <c r="AW326">
        <v>2</v>
      </c>
      <c r="AX326">
        <v>27722330</v>
      </c>
      <c r="AY326">
        <v>1</v>
      </c>
      <c r="AZ326">
        <v>2048</v>
      </c>
      <c r="BA326">
        <v>340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Y326*Source!I107</f>
        <v>0.302006</v>
      </c>
      <c r="CY326">
        <f>AD326</f>
        <v>0</v>
      </c>
      <c r="CZ326">
        <f>AH326</f>
        <v>0</v>
      </c>
      <c r="DA326">
        <f>AL326</f>
        <v>1</v>
      </c>
      <c r="DB326">
        <v>0</v>
      </c>
    </row>
    <row r="327" spans="1:106" x14ac:dyDescent="0.2">
      <c r="A327">
        <f>ROW(Source!A107)</f>
        <v>107</v>
      </c>
      <c r="B327">
        <v>27721504</v>
      </c>
      <c r="C327">
        <v>27722322</v>
      </c>
      <c r="D327">
        <v>25230514</v>
      </c>
      <c r="E327">
        <v>1</v>
      </c>
      <c r="F327">
        <v>1</v>
      </c>
      <c r="G327">
        <v>1</v>
      </c>
      <c r="H327">
        <v>2</v>
      </c>
      <c r="I327" t="s">
        <v>960</v>
      </c>
      <c r="J327" t="s">
        <v>961</v>
      </c>
      <c r="K327" t="s">
        <v>962</v>
      </c>
      <c r="L327">
        <v>1368</v>
      </c>
      <c r="N327">
        <v>1011</v>
      </c>
      <c r="O327" t="s">
        <v>959</v>
      </c>
      <c r="P327" t="s">
        <v>959</v>
      </c>
      <c r="Q327">
        <v>1</v>
      </c>
      <c r="W327">
        <v>0</v>
      </c>
      <c r="X327">
        <v>1188625873</v>
      </c>
      <c r="Y327">
        <v>1.5874999999999999</v>
      </c>
      <c r="AA327">
        <v>0</v>
      </c>
      <c r="AB327">
        <v>31.26</v>
      </c>
      <c r="AC327">
        <v>13.5</v>
      </c>
      <c r="AD327">
        <v>0</v>
      </c>
      <c r="AE327">
        <v>0</v>
      </c>
      <c r="AF327">
        <v>31.26</v>
      </c>
      <c r="AG327">
        <v>13.5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1.27</v>
      </c>
      <c r="AU327" t="s">
        <v>102</v>
      </c>
      <c r="AV327">
        <v>0</v>
      </c>
      <c r="AW327">
        <v>2</v>
      </c>
      <c r="AX327">
        <v>27722331</v>
      </c>
      <c r="AY327">
        <v>1</v>
      </c>
      <c r="AZ327">
        <v>0</v>
      </c>
      <c r="BA327">
        <v>341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Y327*Source!I107</f>
        <v>0.3775075</v>
      </c>
      <c r="CY327">
        <f>AB327</f>
        <v>31.26</v>
      </c>
      <c r="CZ327">
        <f>AF327</f>
        <v>31.26</v>
      </c>
      <c r="DA327">
        <f>AJ327</f>
        <v>1</v>
      </c>
      <c r="DB327">
        <v>0</v>
      </c>
    </row>
    <row r="328" spans="1:106" x14ac:dyDescent="0.2">
      <c r="A328">
        <f>ROW(Source!A107)</f>
        <v>107</v>
      </c>
      <c r="B328">
        <v>27721504</v>
      </c>
      <c r="C328">
        <v>27722322</v>
      </c>
      <c r="D328">
        <v>25230627</v>
      </c>
      <c r="E328">
        <v>1</v>
      </c>
      <c r="F328">
        <v>1</v>
      </c>
      <c r="G328">
        <v>1</v>
      </c>
      <c r="H328">
        <v>2</v>
      </c>
      <c r="I328" t="s">
        <v>1142</v>
      </c>
      <c r="J328" t="s">
        <v>1143</v>
      </c>
      <c r="K328" t="s">
        <v>1144</v>
      </c>
      <c r="L328">
        <v>1368</v>
      </c>
      <c r="N328">
        <v>1011</v>
      </c>
      <c r="O328" t="s">
        <v>959</v>
      </c>
      <c r="P328" t="s">
        <v>959</v>
      </c>
      <c r="Q328">
        <v>1</v>
      </c>
      <c r="W328">
        <v>0</v>
      </c>
      <c r="X328">
        <v>126902709</v>
      </c>
      <c r="Y328">
        <v>5.875</v>
      </c>
      <c r="AA328">
        <v>0</v>
      </c>
      <c r="AB328">
        <v>0.5</v>
      </c>
      <c r="AC328">
        <v>0</v>
      </c>
      <c r="AD328">
        <v>0</v>
      </c>
      <c r="AE328">
        <v>0</v>
      </c>
      <c r="AF328">
        <v>0.5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4.7</v>
      </c>
      <c r="AU328" t="s">
        <v>102</v>
      </c>
      <c r="AV328">
        <v>0</v>
      </c>
      <c r="AW328">
        <v>2</v>
      </c>
      <c r="AX328">
        <v>27722332</v>
      </c>
      <c r="AY328">
        <v>1</v>
      </c>
      <c r="AZ328">
        <v>0</v>
      </c>
      <c r="BA328">
        <v>342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Y328*Source!I107</f>
        <v>1.3970750000000001</v>
      </c>
      <c r="CY328">
        <f>AB328</f>
        <v>0.5</v>
      </c>
      <c r="CZ328">
        <f>AF328</f>
        <v>0.5</v>
      </c>
      <c r="DA328">
        <f>AJ328</f>
        <v>1</v>
      </c>
      <c r="DB328">
        <v>0</v>
      </c>
    </row>
    <row r="329" spans="1:106" x14ac:dyDescent="0.2">
      <c r="A329">
        <f>ROW(Source!A107)</f>
        <v>107</v>
      </c>
      <c r="B329">
        <v>27721504</v>
      </c>
      <c r="C329">
        <v>27722322</v>
      </c>
      <c r="D329">
        <v>25149961</v>
      </c>
      <c r="E329">
        <v>1</v>
      </c>
      <c r="F329">
        <v>1</v>
      </c>
      <c r="G329">
        <v>1</v>
      </c>
      <c r="H329">
        <v>3</v>
      </c>
      <c r="I329" t="s">
        <v>963</v>
      </c>
      <c r="J329" t="s">
        <v>964</v>
      </c>
      <c r="K329" t="s">
        <v>965</v>
      </c>
      <c r="L329">
        <v>1339</v>
      </c>
      <c r="N329">
        <v>1007</v>
      </c>
      <c r="O329" t="s">
        <v>64</v>
      </c>
      <c r="P329" t="s">
        <v>64</v>
      </c>
      <c r="Q329">
        <v>1</v>
      </c>
      <c r="W329">
        <v>0</v>
      </c>
      <c r="X329">
        <v>-1660354250</v>
      </c>
      <c r="Y329">
        <v>3.5</v>
      </c>
      <c r="AA329">
        <v>2.44</v>
      </c>
      <c r="AB329">
        <v>0</v>
      </c>
      <c r="AC329">
        <v>0</v>
      </c>
      <c r="AD329">
        <v>0</v>
      </c>
      <c r="AE329">
        <v>2.44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3.5</v>
      </c>
      <c r="AU329" t="s">
        <v>6</v>
      </c>
      <c r="AV329">
        <v>0</v>
      </c>
      <c r="AW329">
        <v>2</v>
      </c>
      <c r="AX329">
        <v>27722333</v>
      </c>
      <c r="AY329">
        <v>1</v>
      </c>
      <c r="AZ329">
        <v>0</v>
      </c>
      <c r="BA329">
        <v>343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Y329*Source!I107</f>
        <v>0.83230000000000004</v>
      </c>
      <c r="CY329">
        <f>AA329</f>
        <v>2.44</v>
      </c>
      <c r="CZ329">
        <f>AE329</f>
        <v>2.44</v>
      </c>
      <c r="DA329">
        <f>AI329</f>
        <v>1</v>
      </c>
      <c r="DB329">
        <v>0</v>
      </c>
    </row>
    <row r="330" spans="1:106" x14ac:dyDescent="0.2">
      <c r="A330">
        <f>ROW(Source!A107)</f>
        <v>107</v>
      </c>
      <c r="B330">
        <v>27721504</v>
      </c>
      <c r="C330">
        <v>27722322</v>
      </c>
      <c r="D330">
        <v>25155266</v>
      </c>
      <c r="E330">
        <v>1</v>
      </c>
      <c r="F330">
        <v>1</v>
      </c>
      <c r="G330">
        <v>1</v>
      </c>
      <c r="H330">
        <v>3</v>
      </c>
      <c r="I330" t="s">
        <v>203</v>
      </c>
      <c r="J330" t="s">
        <v>205</v>
      </c>
      <c r="K330" t="s">
        <v>204</v>
      </c>
      <c r="L330">
        <v>1339</v>
      </c>
      <c r="N330">
        <v>1007</v>
      </c>
      <c r="O330" t="s">
        <v>64</v>
      </c>
      <c r="P330" t="s">
        <v>64</v>
      </c>
      <c r="Q330">
        <v>1</v>
      </c>
      <c r="W330">
        <v>0</v>
      </c>
      <c r="X330">
        <v>-1812663476</v>
      </c>
      <c r="Y330">
        <v>2.04</v>
      </c>
      <c r="AA330">
        <v>790</v>
      </c>
      <c r="AB330">
        <v>0</v>
      </c>
      <c r="AC330">
        <v>0</v>
      </c>
      <c r="AD330">
        <v>0</v>
      </c>
      <c r="AE330">
        <v>790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6</v>
      </c>
      <c r="AT330">
        <v>2.04</v>
      </c>
      <c r="AU330" t="s">
        <v>6</v>
      </c>
      <c r="AV330">
        <v>0</v>
      </c>
      <c r="AW330">
        <v>1</v>
      </c>
      <c r="AX330">
        <v>-1</v>
      </c>
      <c r="AY330">
        <v>0</v>
      </c>
      <c r="AZ330">
        <v>0</v>
      </c>
      <c r="BA330" t="s">
        <v>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Y330*Source!I107</f>
        <v>0.48511200000000004</v>
      </c>
      <c r="CY330">
        <f>AA330</f>
        <v>790</v>
      </c>
      <c r="CZ330">
        <f>AE330</f>
        <v>790</v>
      </c>
      <c r="DA330">
        <f>AI330</f>
        <v>1</v>
      </c>
      <c r="DB330">
        <v>0</v>
      </c>
    </row>
    <row r="331" spans="1:106" x14ac:dyDescent="0.2">
      <c r="A331">
        <f>ROW(Source!A110)</f>
        <v>110</v>
      </c>
      <c r="B331">
        <v>27721505</v>
      </c>
      <c r="C331">
        <v>27722336</v>
      </c>
      <c r="D331">
        <v>25413050</v>
      </c>
      <c r="E331">
        <v>1</v>
      </c>
      <c r="F331">
        <v>1</v>
      </c>
      <c r="G331">
        <v>1</v>
      </c>
      <c r="H331">
        <v>1</v>
      </c>
      <c r="I331" t="s">
        <v>984</v>
      </c>
      <c r="J331" t="s">
        <v>6</v>
      </c>
      <c r="K331" t="s">
        <v>985</v>
      </c>
      <c r="L331">
        <v>1191</v>
      </c>
      <c r="N331">
        <v>1013</v>
      </c>
      <c r="O331" t="s">
        <v>953</v>
      </c>
      <c r="P331" t="s">
        <v>953</v>
      </c>
      <c r="Q331">
        <v>1</v>
      </c>
      <c r="W331">
        <v>0</v>
      </c>
      <c r="X331">
        <v>735429535</v>
      </c>
      <c r="Y331">
        <v>3.4499999999999997</v>
      </c>
      <c r="AA331">
        <v>0</v>
      </c>
      <c r="AB331">
        <v>0</v>
      </c>
      <c r="AC331">
        <v>0</v>
      </c>
      <c r="AD331">
        <v>7.8</v>
      </c>
      <c r="AE331">
        <v>0</v>
      </c>
      <c r="AF331">
        <v>0</v>
      </c>
      <c r="AG331">
        <v>0</v>
      </c>
      <c r="AH331">
        <v>7.8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0.5</v>
      </c>
      <c r="AU331" t="s">
        <v>212</v>
      </c>
      <c r="AV331">
        <v>1</v>
      </c>
      <c r="AW331">
        <v>2</v>
      </c>
      <c r="AX331">
        <v>27722342</v>
      </c>
      <c r="AY331">
        <v>1</v>
      </c>
      <c r="AZ331">
        <v>0</v>
      </c>
      <c r="BA331">
        <v>345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Y331*Source!I110</f>
        <v>0.82040999999999997</v>
      </c>
      <c r="CY331">
        <f>AD331</f>
        <v>7.8</v>
      </c>
      <c r="CZ331">
        <f>AH331</f>
        <v>7.8</v>
      </c>
      <c r="DA331">
        <f>AL331</f>
        <v>1</v>
      </c>
      <c r="DB331">
        <v>0</v>
      </c>
    </row>
    <row r="332" spans="1:106" x14ac:dyDescent="0.2">
      <c r="A332">
        <f>ROW(Source!A110)</f>
        <v>110</v>
      </c>
      <c r="B332">
        <v>27721505</v>
      </c>
      <c r="C332">
        <v>27722336</v>
      </c>
      <c r="D332">
        <v>25412928</v>
      </c>
      <c r="E332">
        <v>1</v>
      </c>
      <c r="F332">
        <v>1</v>
      </c>
      <c r="G332">
        <v>1</v>
      </c>
      <c r="H332">
        <v>1</v>
      </c>
      <c r="I332" t="s">
        <v>954</v>
      </c>
      <c r="J332" t="s">
        <v>6</v>
      </c>
      <c r="K332" t="s">
        <v>955</v>
      </c>
      <c r="L332">
        <v>1191</v>
      </c>
      <c r="N332">
        <v>1013</v>
      </c>
      <c r="O332" t="s">
        <v>953</v>
      </c>
      <c r="P332" t="s">
        <v>953</v>
      </c>
      <c r="Q332">
        <v>1</v>
      </c>
      <c r="W332">
        <v>0</v>
      </c>
      <c r="X332">
        <v>-1417349443</v>
      </c>
      <c r="Y332">
        <v>0.21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0.21</v>
      </c>
      <c r="AU332" t="s">
        <v>6</v>
      </c>
      <c r="AV332">
        <v>2</v>
      </c>
      <c r="AW332">
        <v>2</v>
      </c>
      <c r="AX332">
        <v>27722343</v>
      </c>
      <c r="AY332">
        <v>1</v>
      </c>
      <c r="AZ332">
        <v>2048</v>
      </c>
      <c r="BA332">
        <v>346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Y332*Source!I110</f>
        <v>4.9938000000000003E-2</v>
      </c>
      <c r="CY332">
        <f>AD332</f>
        <v>0</v>
      </c>
      <c r="CZ332">
        <f>AH332</f>
        <v>0</v>
      </c>
      <c r="DA332">
        <f>AL332</f>
        <v>1</v>
      </c>
      <c r="DB332">
        <v>0</v>
      </c>
    </row>
    <row r="333" spans="1:106" x14ac:dyDescent="0.2">
      <c r="A333">
        <f>ROW(Source!A110)</f>
        <v>110</v>
      </c>
      <c r="B333">
        <v>27721505</v>
      </c>
      <c r="C333">
        <v>27722336</v>
      </c>
      <c r="D333">
        <v>25230514</v>
      </c>
      <c r="E333">
        <v>1</v>
      </c>
      <c r="F333">
        <v>1</v>
      </c>
      <c r="G333">
        <v>1</v>
      </c>
      <c r="H333">
        <v>2</v>
      </c>
      <c r="I333" t="s">
        <v>960</v>
      </c>
      <c r="J333" t="s">
        <v>961</v>
      </c>
      <c r="K333" t="s">
        <v>962</v>
      </c>
      <c r="L333">
        <v>1368</v>
      </c>
      <c r="N333">
        <v>1011</v>
      </c>
      <c r="O333" t="s">
        <v>959</v>
      </c>
      <c r="P333" t="s">
        <v>959</v>
      </c>
      <c r="Q333">
        <v>1</v>
      </c>
      <c r="W333">
        <v>0</v>
      </c>
      <c r="X333">
        <v>1188625873</v>
      </c>
      <c r="Y333">
        <v>1.5750000000000002</v>
      </c>
      <c r="AA333">
        <v>0</v>
      </c>
      <c r="AB333">
        <v>31.26</v>
      </c>
      <c r="AC333">
        <v>13.5</v>
      </c>
      <c r="AD333">
        <v>0</v>
      </c>
      <c r="AE333">
        <v>0</v>
      </c>
      <c r="AF333">
        <v>31.26</v>
      </c>
      <c r="AG333">
        <v>13.5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0.21</v>
      </c>
      <c r="AU333" t="s">
        <v>211</v>
      </c>
      <c r="AV333">
        <v>0</v>
      </c>
      <c r="AW333">
        <v>2</v>
      </c>
      <c r="AX333">
        <v>27722344</v>
      </c>
      <c r="AY333">
        <v>1</v>
      </c>
      <c r="AZ333">
        <v>0</v>
      </c>
      <c r="BA333">
        <v>347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Y333*Source!I110</f>
        <v>0.37453500000000006</v>
      </c>
      <c r="CY333">
        <f>AB333</f>
        <v>31.26</v>
      </c>
      <c r="CZ333">
        <f>AF333</f>
        <v>31.26</v>
      </c>
      <c r="DA333">
        <f>AJ333</f>
        <v>1</v>
      </c>
      <c r="DB333">
        <v>0</v>
      </c>
    </row>
    <row r="334" spans="1:106" x14ac:dyDescent="0.2">
      <c r="A334">
        <f>ROW(Source!A110)</f>
        <v>110</v>
      </c>
      <c r="B334">
        <v>27721505</v>
      </c>
      <c r="C334">
        <v>27722336</v>
      </c>
      <c r="D334">
        <v>25230627</v>
      </c>
      <c r="E334">
        <v>1</v>
      </c>
      <c r="F334">
        <v>1</v>
      </c>
      <c r="G334">
        <v>1</v>
      </c>
      <c r="H334">
        <v>2</v>
      </c>
      <c r="I334" t="s">
        <v>1142</v>
      </c>
      <c r="J334" t="s">
        <v>1143</v>
      </c>
      <c r="K334" t="s">
        <v>1144</v>
      </c>
      <c r="L334">
        <v>1368</v>
      </c>
      <c r="N334">
        <v>1011</v>
      </c>
      <c r="O334" t="s">
        <v>959</v>
      </c>
      <c r="P334" t="s">
        <v>959</v>
      </c>
      <c r="Q334">
        <v>1</v>
      </c>
      <c r="W334">
        <v>0</v>
      </c>
      <c r="X334">
        <v>126902709</v>
      </c>
      <c r="Y334">
        <v>17.399999999999999</v>
      </c>
      <c r="AA334">
        <v>0</v>
      </c>
      <c r="AB334">
        <v>0.5</v>
      </c>
      <c r="AC334">
        <v>0</v>
      </c>
      <c r="AD334">
        <v>0</v>
      </c>
      <c r="AE334">
        <v>0</v>
      </c>
      <c r="AF334">
        <v>0.5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</v>
      </c>
      <c r="AT334">
        <v>2.3199999999999998</v>
      </c>
      <c r="AU334" t="s">
        <v>211</v>
      </c>
      <c r="AV334">
        <v>0</v>
      </c>
      <c r="AW334">
        <v>2</v>
      </c>
      <c r="AX334">
        <v>27722345</v>
      </c>
      <c r="AY334">
        <v>1</v>
      </c>
      <c r="AZ334">
        <v>0</v>
      </c>
      <c r="BA334">
        <v>348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Y334*Source!I110</f>
        <v>4.1377199999999998</v>
      </c>
      <c r="CY334">
        <f>AB334</f>
        <v>0.5</v>
      </c>
      <c r="CZ334">
        <f>AF334</f>
        <v>0.5</v>
      </c>
      <c r="DA334">
        <f>AJ334</f>
        <v>1</v>
      </c>
      <c r="DB334">
        <v>0</v>
      </c>
    </row>
    <row r="335" spans="1:106" x14ac:dyDescent="0.2">
      <c r="A335">
        <f>ROW(Source!A110)</f>
        <v>110</v>
      </c>
      <c r="B335">
        <v>27721505</v>
      </c>
      <c r="C335">
        <v>27722336</v>
      </c>
      <c r="D335">
        <v>25155266</v>
      </c>
      <c r="E335">
        <v>1</v>
      </c>
      <c r="F335">
        <v>1</v>
      </c>
      <c r="G335">
        <v>1</v>
      </c>
      <c r="H335">
        <v>3</v>
      </c>
      <c r="I335" t="s">
        <v>203</v>
      </c>
      <c r="J335" t="s">
        <v>205</v>
      </c>
      <c r="K335" t="s">
        <v>204</v>
      </c>
      <c r="L335">
        <v>1339</v>
      </c>
      <c r="N335">
        <v>1007</v>
      </c>
      <c r="O335" t="s">
        <v>64</v>
      </c>
      <c r="P335" t="s">
        <v>64</v>
      </c>
      <c r="Q335">
        <v>1</v>
      </c>
      <c r="W335">
        <v>0</v>
      </c>
      <c r="X335">
        <v>-1812663476</v>
      </c>
      <c r="Y335">
        <v>3.06</v>
      </c>
      <c r="AA335">
        <v>790</v>
      </c>
      <c r="AB335">
        <v>0</v>
      </c>
      <c r="AC335">
        <v>0</v>
      </c>
      <c r="AD335">
        <v>0</v>
      </c>
      <c r="AE335">
        <v>790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3.06</v>
      </c>
      <c r="AU335" t="s">
        <v>6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Y335*Source!I110</f>
        <v>0.72766800000000009</v>
      </c>
      <c r="CY335">
        <f>AA335</f>
        <v>790</v>
      </c>
      <c r="CZ335">
        <f>AE335</f>
        <v>790</v>
      </c>
      <c r="DA335">
        <f>AI335</f>
        <v>1</v>
      </c>
      <c r="DB335">
        <v>0</v>
      </c>
    </row>
    <row r="336" spans="1:106" x14ac:dyDescent="0.2">
      <c r="A336">
        <f>ROW(Source!A111)</f>
        <v>111</v>
      </c>
      <c r="B336">
        <v>27721504</v>
      </c>
      <c r="C336">
        <v>27722336</v>
      </c>
      <c r="D336">
        <v>25413050</v>
      </c>
      <c r="E336">
        <v>1</v>
      </c>
      <c r="F336">
        <v>1</v>
      </c>
      <c r="G336">
        <v>1</v>
      </c>
      <c r="H336">
        <v>1</v>
      </c>
      <c r="I336" t="s">
        <v>984</v>
      </c>
      <c r="J336" t="s">
        <v>6</v>
      </c>
      <c r="K336" t="s">
        <v>985</v>
      </c>
      <c r="L336">
        <v>1191</v>
      </c>
      <c r="N336">
        <v>1013</v>
      </c>
      <c r="O336" t="s">
        <v>953</v>
      </c>
      <c r="P336" t="s">
        <v>953</v>
      </c>
      <c r="Q336">
        <v>1</v>
      </c>
      <c r="W336">
        <v>0</v>
      </c>
      <c r="X336">
        <v>735429535</v>
      </c>
      <c r="Y336">
        <v>3.4499999999999997</v>
      </c>
      <c r="AA336">
        <v>0</v>
      </c>
      <c r="AB336">
        <v>0</v>
      </c>
      <c r="AC336">
        <v>0</v>
      </c>
      <c r="AD336">
        <v>7.8</v>
      </c>
      <c r="AE336">
        <v>0</v>
      </c>
      <c r="AF336">
        <v>0</v>
      </c>
      <c r="AG336">
        <v>0</v>
      </c>
      <c r="AH336">
        <v>7.8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0.5</v>
      </c>
      <c r="AU336" t="s">
        <v>212</v>
      </c>
      <c r="AV336">
        <v>1</v>
      </c>
      <c r="AW336">
        <v>2</v>
      </c>
      <c r="AX336">
        <v>27722342</v>
      </c>
      <c r="AY336">
        <v>1</v>
      </c>
      <c r="AZ336">
        <v>0</v>
      </c>
      <c r="BA336">
        <v>350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Y336*Source!I111</f>
        <v>0.82040999999999997</v>
      </c>
      <c r="CY336">
        <f>AD336</f>
        <v>7.8</v>
      </c>
      <c r="CZ336">
        <f>AH336</f>
        <v>7.8</v>
      </c>
      <c r="DA336">
        <f>AL336</f>
        <v>1</v>
      </c>
      <c r="DB336">
        <v>0</v>
      </c>
    </row>
    <row r="337" spans="1:106" x14ac:dyDescent="0.2">
      <c r="A337">
        <f>ROW(Source!A111)</f>
        <v>111</v>
      </c>
      <c r="B337">
        <v>27721504</v>
      </c>
      <c r="C337">
        <v>27722336</v>
      </c>
      <c r="D337">
        <v>25412928</v>
      </c>
      <c r="E337">
        <v>1</v>
      </c>
      <c r="F337">
        <v>1</v>
      </c>
      <c r="G337">
        <v>1</v>
      </c>
      <c r="H337">
        <v>1</v>
      </c>
      <c r="I337" t="s">
        <v>954</v>
      </c>
      <c r="J337" t="s">
        <v>6</v>
      </c>
      <c r="K337" t="s">
        <v>955</v>
      </c>
      <c r="L337">
        <v>1191</v>
      </c>
      <c r="N337">
        <v>1013</v>
      </c>
      <c r="O337" t="s">
        <v>953</v>
      </c>
      <c r="P337" t="s">
        <v>953</v>
      </c>
      <c r="Q337">
        <v>1</v>
      </c>
      <c r="W337">
        <v>0</v>
      </c>
      <c r="X337">
        <v>-1417349443</v>
      </c>
      <c r="Y337">
        <v>0.21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0.21</v>
      </c>
      <c r="AU337" t="s">
        <v>6</v>
      </c>
      <c r="AV337">
        <v>2</v>
      </c>
      <c r="AW337">
        <v>2</v>
      </c>
      <c r="AX337">
        <v>27722343</v>
      </c>
      <c r="AY337">
        <v>1</v>
      </c>
      <c r="AZ337">
        <v>2048</v>
      </c>
      <c r="BA337">
        <v>351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Y337*Source!I111</f>
        <v>4.9938000000000003E-2</v>
      </c>
      <c r="CY337">
        <f>AD337</f>
        <v>0</v>
      </c>
      <c r="CZ337">
        <f>AH337</f>
        <v>0</v>
      </c>
      <c r="DA337">
        <f>AL337</f>
        <v>1</v>
      </c>
      <c r="DB337">
        <v>0</v>
      </c>
    </row>
    <row r="338" spans="1:106" x14ac:dyDescent="0.2">
      <c r="A338">
        <f>ROW(Source!A111)</f>
        <v>111</v>
      </c>
      <c r="B338">
        <v>27721504</v>
      </c>
      <c r="C338">
        <v>27722336</v>
      </c>
      <c r="D338">
        <v>25230514</v>
      </c>
      <c r="E338">
        <v>1</v>
      </c>
      <c r="F338">
        <v>1</v>
      </c>
      <c r="G338">
        <v>1</v>
      </c>
      <c r="H338">
        <v>2</v>
      </c>
      <c r="I338" t="s">
        <v>960</v>
      </c>
      <c r="J338" t="s">
        <v>961</v>
      </c>
      <c r="K338" t="s">
        <v>962</v>
      </c>
      <c r="L338">
        <v>1368</v>
      </c>
      <c r="N338">
        <v>1011</v>
      </c>
      <c r="O338" t="s">
        <v>959</v>
      </c>
      <c r="P338" t="s">
        <v>959</v>
      </c>
      <c r="Q338">
        <v>1</v>
      </c>
      <c r="W338">
        <v>0</v>
      </c>
      <c r="X338">
        <v>1188625873</v>
      </c>
      <c r="Y338">
        <v>1.5750000000000002</v>
      </c>
      <c r="AA338">
        <v>0</v>
      </c>
      <c r="AB338">
        <v>31.26</v>
      </c>
      <c r="AC338">
        <v>13.5</v>
      </c>
      <c r="AD338">
        <v>0</v>
      </c>
      <c r="AE338">
        <v>0</v>
      </c>
      <c r="AF338">
        <v>31.26</v>
      </c>
      <c r="AG338">
        <v>13.5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0.21</v>
      </c>
      <c r="AU338" t="s">
        <v>211</v>
      </c>
      <c r="AV338">
        <v>0</v>
      </c>
      <c r="AW338">
        <v>2</v>
      </c>
      <c r="AX338">
        <v>27722344</v>
      </c>
      <c r="AY338">
        <v>1</v>
      </c>
      <c r="AZ338">
        <v>0</v>
      </c>
      <c r="BA338">
        <v>352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Y338*Source!I111</f>
        <v>0.37453500000000006</v>
      </c>
      <c r="CY338">
        <f>AB338</f>
        <v>31.26</v>
      </c>
      <c r="CZ338">
        <f>AF338</f>
        <v>31.26</v>
      </c>
      <c r="DA338">
        <f>AJ338</f>
        <v>1</v>
      </c>
      <c r="DB338">
        <v>0</v>
      </c>
    </row>
    <row r="339" spans="1:106" x14ac:dyDescent="0.2">
      <c r="A339">
        <f>ROW(Source!A111)</f>
        <v>111</v>
      </c>
      <c r="B339">
        <v>27721504</v>
      </c>
      <c r="C339">
        <v>27722336</v>
      </c>
      <c r="D339">
        <v>25230627</v>
      </c>
      <c r="E339">
        <v>1</v>
      </c>
      <c r="F339">
        <v>1</v>
      </c>
      <c r="G339">
        <v>1</v>
      </c>
      <c r="H339">
        <v>2</v>
      </c>
      <c r="I339" t="s">
        <v>1142</v>
      </c>
      <c r="J339" t="s">
        <v>1143</v>
      </c>
      <c r="K339" t="s">
        <v>1144</v>
      </c>
      <c r="L339">
        <v>1368</v>
      </c>
      <c r="N339">
        <v>1011</v>
      </c>
      <c r="O339" t="s">
        <v>959</v>
      </c>
      <c r="P339" t="s">
        <v>959</v>
      </c>
      <c r="Q339">
        <v>1</v>
      </c>
      <c r="W339">
        <v>0</v>
      </c>
      <c r="X339">
        <v>126902709</v>
      </c>
      <c r="Y339">
        <v>17.399999999999999</v>
      </c>
      <c r="AA339">
        <v>0</v>
      </c>
      <c r="AB339">
        <v>0.5</v>
      </c>
      <c r="AC339">
        <v>0</v>
      </c>
      <c r="AD339">
        <v>0</v>
      </c>
      <c r="AE339">
        <v>0</v>
      </c>
      <c r="AF339">
        <v>0.5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2.3199999999999998</v>
      </c>
      <c r="AU339" t="s">
        <v>211</v>
      </c>
      <c r="AV339">
        <v>0</v>
      </c>
      <c r="AW339">
        <v>2</v>
      </c>
      <c r="AX339">
        <v>27722345</v>
      </c>
      <c r="AY339">
        <v>1</v>
      </c>
      <c r="AZ339">
        <v>0</v>
      </c>
      <c r="BA339">
        <v>353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Y339*Source!I111</f>
        <v>4.1377199999999998</v>
      </c>
      <c r="CY339">
        <f>AB339</f>
        <v>0.5</v>
      </c>
      <c r="CZ339">
        <f>AF339</f>
        <v>0.5</v>
      </c>
      <c r="DA339">
        <f>AJ339</f>
        <v>1</v>
      </c>
      <c r="DB339">
        <v>0</v>
      </c>
    </row>
    <row r="340" spans="1:106" x14ac:dyDescent="0.2">
      <c r="A340">
        <f>ROW(Source!A111)</f>
        <v>111</v>
      </c>
      <c r="B340">
        <v>27721504</v>
      </c>
      <c r="C340">
        <v>27722336</v>
      </c>
      <c r="D340">
        <v>25155266</v>
      </c>
      <c r="E340">
        <v>1</v>
      </c>
      <c r="F340">
        <v>1</v>
      </c>
      <c r="G340">
        <v>1</v>
      </c>
      <c r="H340">
        <v>3</v>
      </c>
      <c r="I340" t="s">
        <v>203</v>
      </c>
      <c r="J340" t="s">
        <v>205</v>
      </c>
      <c r="K340" t="s">
        <v>204</v>
      </c>
      <c r="L340">
        <v>1339</v>
      </c>
      <c r="N340">
        <v>1007</v>
      </c>
      <c r="O340" t="s">
        <v>64</v>
      </c>
      <c r="P340" t="s">
        <v>64</v>
      </c>
      <c r="Q340">
        <v>1</v>
      </c>
      <c r="W340">
        <v>0</v>
      </c>
      <c r="X340">
        <v>-1812663476</v>
      </c>
      <c r="Y340">
        <v>3.06</v>
      </c>
      <c r="AA340">
        <v>790</v>
      </c>
      <c r="AB340">
        <v>0</v>
      </c>
      <c r="AC340">
        <v>0</v>
      </c>
      <c r="AD340">
        <v>0</v>
      </c>
      <c r="AE340">
        <v>790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6</v>
      </c>
      <c r="AT340">
        <v>3.06</v>
      </c>
      <c r="AU340" t="s">
        <v>6</v>
      </c>
      <c r="AV340">
        <v>0</v>
      </c>
      <c r="AW340">
        <v>1</v>
      </c>
      <c r="AX340">
        <v>-1</v>
      </c>
      <c r="AY340">
        <v>0</v>
      </c>
      <c r="AZ340">
        <v>0</v>
      </c>
      <c r="BA340" t="s">
        <v>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Y340*Source!I111</f>
        <v>0.72766800000000009</v>
      </c>
      <c r="CY340">
        <f>AA340</f>
        <v>790</v>
      </c>
      <c r="CZ340">
        <f>AE340</f>
        <v>790</v>
      </c>
      <c r="DA340">
        <f>AI340</f>
        <v>1</v>
      </c>
      <c r="DB340">
        <v>0</v>
      </c>
    </row>
    <row r="341" spans="1:106" x14ac:dyDescent="0.2">
      <c r="A341">
        <f>ROW(Source!A114)</f>
        <v>114</v>
      </c>
      <c r="B341">
        <v>27721505</v>
      </c>
      <c r="C341">
        <v>27722348</v>
      </c>
      <c r="D341">
        <v>25479393</v>
      </c>
      <c r="E341">
        <v>1</v>
      </c>
      <c r="F341">
        <v>1</v>
      </c>
      <c r="G341">
        <v>1</v>
      </c>
      <c r="H341">
        <v>1</v>
      </c>
      <c r="I341" t="s">
        <v>951</v>
      </c>
      <c r="J341" t="s">
        <v>6</v>
      </c>
      <c r="K341" t="s">
        <v>952</v>
      </c>
      <c r="L341">
        <v>1191</v>
      </c>
      <c r="N341">
        <v>1013</v>
      </c>
      <c r="O341" t="s">
        <v>953</v>
      </c>
      <c r="P341" t="s">
        <v>953</v>
      </c>
      <c r="Q341">
        <v>1</v>
      </c>
      <c r="W341">
        <v>0</v>
      </c>
      <c r="X341">
        <v>1374795120</v>
      </c>
      <c r="Y341">
        <v>844.67499999999995</v>
      </c>
      <c r="AA341">
        <v>0</v>
      </c>
      <c r="AB341">
        <v>0</v>
      </c>
      <c r="AC341">
        <v>0</v>
      </c>
      <c r="AD341">
        <v>11.45</v>
      </c>
      <c r="AE341">
        <v>0</v>
      </c>
      <c r="AF341">
        <v>0</v>
      </c>
      <c r="AG341">
        <v>0</v>
      </c>
      <c r="AH341">
        <v>11.45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734.5</v>
      </c>
      <c r="AU341" t="s">
        <v>103</v>
      </c>
      <c r="AV341">
        <v>1</v>
      </c>
      <c r="AW341">
        <v>2</v>
      </c>
      <c r="AX341">
        <v>27722360</v>
      </c>
      <c r="AY341">
        <v>1</v>
      </c>
      <c r="AZ341">
        <v>0</v>
      </c>
      <c r="BA341">
        <v>355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Y341*Source!I114</f>
        <v>217.33487749999998</v>
      </c>
      <c r="CY341">
        <f>AD341</f>
        <v>11.45</v>
      </c>
      <c r="CZ341">
        <f>AH341</f>
        <v>11.45</v>
      </c>
      <c r="DA341">
        <f>AL341</f>
        <v>1</v>
      </c>
      <c r="DB341">
        <v>0</v>
      </c>
    </row>
    <row r="342" spans="1:106" x14ac:dyDescent="0.2">
      <c r="A342">
        <f>ROW(Source!A114)</f>
        <v>114</v>
      </c>
      <c r="B342">
        <v>27721505</v>
      </c>
      <c r="C342">
        <v>27722348</v>
      </c>
      <c r="D342">
        <v>25412928</v>
      </c>
      <c r="E342">
        <v>1</v>
      </c>
      <c r="F342">
        <v>1</v>
      </c>
      <c r="G342">
        <v>1</v>
      </c>
      <c r="H342">
        <v>1</v>
      </c>
      <c r="I342" t="s">
        <v>954</v>
      </c>
      <c r="J342" t="s">
        <v>6</v>
      </c>
      <c r="K342" t="s">
        <v>955</v>
      </c>
      <c r="L342">
        <v>1191</v>
      </c>
      <c r="N342">
        <v>1013</v>
      </c>
      <c r="O342" t="s">
        <v>953</v>
      </c>
      <c r="P342" t="s">
        <v>953</v>
      </c>
      <c r="Q342">
        <v>1</v>
      </c>
      <c r="W342">
        <v>0</v>
      </c>
      <c r="X342">
        <v>-1417349443</v>
      </c>
      <c r="Y342">
        <v>6.79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6.79</v>
      </c>
      <c r="AU342" t="s">
        <v>6</v>
      </c>
      <c r="AV342">
        <v>2</v>
      </c>
      <c r="AW342">
        <v>2</v>
      </c>
      <c r="AX342">
        <v>27722361</v>
      </c>
      <c r="AY342">
        <v>1</v>
      </c>
      <c r="AZ342">
        <v>2048</v>
      </c>
      <c r="BA342">
        <v>356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Y342*Source!I114</f>
        <v>1.7470669999999999</v>
      </c>
      <c r="CY342">
        <f>AD342</f>
        <v>0</v>
      </c>
      <c r="CZ342">
        <f>AH342</f>
        <v>0</v>
      </c>
      <c r="DA342">
        <f>AL342</f>
        <v>1</v>
      </c>
      <c r="DB342">
        <v>0</v>
      </c>
    </row>
    <row r="343" spans="1:106" x14ac:dyDescent="0.2">
      <c r="A343">
        <f>ROW(Source!A114)</f>
        <v>114</v>
      </c>
      <c r="B343">
        <v>27721505</v>
      </c>
      <c r="C343">
        <v>27722348</v>
      </c>
      <c r="D343">
        <v>25230445</v>
      </c>
      <c r="E343">
        <v>1</v>
      </c>
      <c r="F343">
        <v>1</v>
      </c>
      <c r="G343">
        <v>1</v>
      </c>
      <c r="H343">
        <v>2</v>
      </c>
      <c r="I343" t="s">
        <v>956</v>
      </c>
      <c r="J343" t="s">
        <v>957</v>
      </c>
      <c r="K343" t="s">
        <v>958</v>
      </c>
      <c r="L343">
        <v>1368</v>
      </c>
      <c r="N343">
        <v>1011</v>
      </c>
      <c r="O343" t="s">
        <v>959</v>
      </c>
      <c r="P343" t="s">
        <v>959</v>
      </c>
      <c r="Q343">
        <v>1</v>
      </c>
      <c r="W343">
        <v>0</v>
      </c>
      <c r="X343">
        <v>1225731627</v>
      </c>
      <c r="Y343">
        <v>1.5</v>
      </c>
      <c r="AA343">
        <v>0</v>
      </c>
      <c r="AB343">
        <v>89.99</v>
      </c>
      <c r="AC343">
        <v>10.06</v>
      </c>
      <c r="AD343">
        <v>0</v>
      </c>
      <c r="AE343">
        <v>0</v>
      </c>
      <c r="AF343">
        <v>89.99</v>
      </c>
      <c r="AG343">
        <v>10.06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1.2</v>
      </c>
      <c r="AU343" t="s">
        <v>102</v>
      </c>
      <c r="AV343">
        <v>0</v>
      </c>
      <c r="AW343">
        <v>2</v>
      </c>
      <c r="AX343">
        <v>27722362</v>
      </c>
      <c r="AY343">
        <v>1</v>
      </c>
      <c r="AZ343">
        <v>0</v>
      </c>
      <c r="BA343">
        <v>357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Y343*Source!I114</f>
        <v>0.38594999999999996</v>
      </c>
      <c r="CY343">
        <f>AB343</f>
        <v>89.99</v>
      </c>
      <c r="CZ343">
        <f>AF343</f>
        <v>89.99</v>
      </c>
      <c r="DA343">
        <f>AJ343</f>
        <v>1</v>
      </c>
      <c r="DB343">
        <v>0</v>
      </c>
    </row>
    <row r="344" spans="1:106" x14ac:dyDescent="0.2">
      <c r="A344">
        <f>ROW(Source!A114)</f>
        <v>114</v>
      </c>
      <c r="B344">
        <v>27721505</v>
      </c>
      <c r="C344">
        <v>27722348</v>
      </c>
      <c r="D344">
        <v>25230514</v>
      </c>
      <c r="E344">
        <v>1</v>
      </c>
      <c r="F344">
        <v>1</v>
      </c>
      <c r="G344">
        <v>1</v>
      </c>
      <c r="H344">
        <v>2</v>
      </c>
      <c r="I344" t="s">
        <v>960</v>
      </c>
      <c r="J344" t="s">
        <v>961</v>
      </c>
      <c r="K344" t="s">
        <v>962</v>
      </c>
      <c r="L344">
        <v>1368</v>
      </c>
      <c r="N344">
        <v>1011</v>
      </c>
      <c r="O344" t="s">
        <v>959</v>
      </c>
      <c r="P344" t="s">
        <v>959</v>
      </c>
      <c r="Q344">
        <v>1</v>
      </c>
      <c r="W344">
        <v>0</v>
      </c>
      <c r="X344">
        <v>1188625873</v>
      </c>
      <c r="Y344">
        <v>6.9874999999999998</v>
      </c>
      <c r="AA344">
        <v>0</v>
      </c>
      <c r="AB344">
        <v>31.26</v>
      </c>
      <c r="AC344">
        <v>13.5</v>
      </c>
      <c r="AD344">
        <v>0</v>
      </c>
      <c r="AE344">
        <v>0</v>
      </c>
      <c r="AF344">
        <v>31.26</v>
      </c>
      <c r="AG344">
        <v>13.5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5.59</v>
      </c>
      <c r="AU344" t="s">
        <v>102</v>
      </c>
      <c r="AV344">
        <v>0</v>
      </c>
      <c r="AW344">
        <v>2</v>
      </c>
      <c r="AX344">
        <v>27722363</v>
      </c>
      <c r="AY344">
        <v>1</v>
      </c>
      <c r="AZ344">
        <v>0</v>
      </c>
      <c r="BA344">
        <v>358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Y344*Source!I114</f>
        <v>1.7978837499999998</v>
      </c>
      <c r="CY344">
        <f>AB344</f>
        <v>31.26</v>
      </c>
      <c r="CZ344">
        <f>AF344</f>
        <v>31.26</v>
      </c>
      <c r="DA344">
        <f>AJ344</f>
        <v>1</v>
      </c>
      <c r="DB344">
        <v>0</v>
      </c>
    </row>
    <row r="345" spans="1:106" x14ac:dyDescent="0.2">
      <c r="A345">
        <f>ROW(Source!A114)</f>
        <v>114</v>
      </c>
      <c r="B345">
        <v>27721505</v>
      </c>
      <c r="C345">
        <v>27722348</v>
      </c>
      <c r="D345">
        <v>25149961</v>
      </c>
      <c r="E345">
        <v>1</v>
      </c>
      <c r="F345">
        <v>1</v>
      </c>
      <c r="G345">
        <v>1</v>
      </c>
      <c r="H345">
        <v>3</v>
      </c>
      <c r="I345" t="s">
        <v>963</v>
      </c>
      <c r="J345" t="s">
        <v>964</v>
      </c>
      <c r="K345" t="s">
        <v>965</v>
      </c>
      <c r="L345">
        <v>1339</v>
      </c>
      <c r="N345">
        <v>1007</v>
      </c>
      <c r="O345" t="s">
        <v>64</v>
      </c>
      <c r="P345" t="s">
        <v>64</v>
      </c>
      <c r="Q345">
        <v>1</v>
      </c>
      <c r="W345">
        <v>0</v>
      </c>
      <c r="X345">
        <v>-1660354250</v>
      </c>
      <c r="Y345">
        <v>1.53</v>
      </c>
      <c r="AA345">
        <v>2.44</v>
      </c>
      <c r="AB345">
        <v>0</v>
      </c>
      <c r="AC345">
        <v>0</v>
      </c>
      <c r="AD345">
        <v>0</v>
      </c>
      <c r="AE345">
        <v>2.44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1.53</v>
      </c>
      <c r="AU345" t="s">
        <v>6</v>
      </c>
      <c r="AV345">
        <v>0</v>
      </c>
      <c r="AW345">
        <v>2</v>
      </c>
      <c r="AX345">
        <v>27722364</v>
      </c>
      <c r="AY345">
        <v>1</v>
      </c>
      <c r="AZ345">
        <v>0</v>
      </c>
      <c r="BA345">
        <v>359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Y345*Source!I114</f>
        <v>0.39366899999999999</v>
      </c>
      <c r="CY345">
        <f t="shared" ref="CY345:CY351" si="12">AA345</f>
        <v>2.44</v>
      </c>
      <c r="CZ345">
        <f t="shared" ref="CZ345:CZ351" si="13">AE345</f>
        <v>2.44</v>
      </c>
      <c r="DA345">
        <f t="shared" ref="DA345:DA351" si="14">AI345</f>
        <v>1</v>
      </c>
      <c r="DB345">
        <v>0</v>
      </c>
    </row>
    <row r="346" spans="1:106" x14ac:dyDescent="0.2">
      <c r="A346">
        <f>ROW(Source!A114)</f>
        <v>114</v>
      </c>
      <c r="B346">
        <v>27721505</v>
      </c>
      <c r="C346">
        <v>27722348</v>
      </c>
      <c r="D346">
        <v>25150639</v>
      </c>
      <c r="E346">
        <v>1</v>
      </c>
      <c r="F346">
        <v>1</v>
      </c>
      <c r="G346">
        <v>1</v>
      </c>
      <c r="H346">
        <v>3</v>
      </c>
      <c r="I346" t="s">
        <v>966</v>
      </c>
      <c r="J346" t="s">
        <v>967</v>
      </c>
      <c r="K346" t="s">
        <v>968</v>
      </c>
      <c r="L346">
        <v>1346</v>
      </c>
      <c r="N346">
        <v>1009</v>
      </c>
      <c r="O346" t="s">
        <v>178</v>
      </c>
      <c r="P346" t="s">
        <v>178</v>
      </c>
      <c r="Q346">
        <v>1</v>
      </c>
      <c r="W346">
        <v>0</v>
      </c>
      <c r="X346">
        <v>382130935</v>
      </c>
      <c r="Y346">
        <v>2</v>
      </c>
      <c r="AA346">
        <v>9.0399999999999991</v>
      </c>
      <c r="AB346">
        <v>0</v>
      </c>
      <c r="AC346">
        <v>0</v>
      </c>
      <c r="AD346">
        <v>0</v>
      </c>
      <c r="AE346">
        <v>9.0399999999999991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2</v>
      </c>
      <c r="AU346" t="s">
        <v>6</v>
      </c>
      <c r="AV346">
        <v>0</v>
      </c>
      <c r="AW346">
        <v>2</v>
      </c>
      <c r="AX346">
        <v>27722365</v>
      </c>
      <c r="AY346">
        <v>1</v>
      </c>
      <c r="AZ346">
        <v>0</v>
      </c>
      <c r="BA346">
        <v>360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Y346*Source!I114</f>
        <v>0.51459999999999995</v>
      </c>
      <c r="CY346">
        <f t="shared" si="12"/>
        <v>9.0399999999999991</v>
      </c>
      <c r="CZ346">
        <f t="shared" si="13"/>
        <v>9.0399999999999991</v>
      </c>
      <c r="DA346">
        <f t="shared" si="14"/>
        <v>1</v>
      </c>
      <c r="DB346">
        <v>0</v>
      </c>
    </row>
    <row r="347" spans="1:106" x14ac:dyDescent="0.2">
      <c r="A347">
        <f>ROW(Source!A114)</f>
        <v>114</v>
      </c>
      <c r="B347">
        <v>27721505</v>
      </c>
      <c r="C347">
        <v>27722348</v>
      </c>
      <c r="D347">
        <v>25153211</v>
      </c>
      <c r="E347">
        <v>1</v>
      </c>
      <c r="F347">
        <v>1</v>
      </c>
      <c r="G347">
        <v>1</v>
      </c>
      <c r="H347">
        <v>3</v>
      </c>
      <c r="I347" t="s">
        <v>969</v>
      </c>
      <c r="J347" t="s">
        <v>970</v>
      </c>
      <c r="K347" t="s">
        <v>971</v>
      </c>
      <c r="L347">
        <v>1346</v>
      </c>
      <c r="N347">
        <v>1009</v>
      </c>
      <c r="O347" t="s">
        <v>178</v>
      </c>
      <c r="P347" t="s">
        <v>178</v>
      </c>
      <c r="Q347">
        <v>1</v>
      </c>
      <c r="W347">
        <v>0</v>
      </c>
      <c r="X347">
        <v>-1110671496</v>
      </c>
      <c r="Y347">
        <v>10.53</v>
      </c>
      <c r="AA347">
        <v>5.71</v>
      </c>
      <c r="AB347">
        <v>0</v>
      </c>
      <c r="AC347">
        <v>0</v>
      </c>
      <c r="AD347">
        <v>0</v>
      </c>
      <c r="AE347">
        <v>5.71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10.53</v>
      </c>
      <c r="AU347" t="s">
        <v>6</v>
      </c>
      <c r="AV347">
        <v>0</v>
      </c>
      <c r="AW347">
        <v>2</v>
      </c>
      <c r="AX347">
        <v>27722366</v>
      </c>
      <c r="AY347">
        <v>1</v>
      </c>
      <c r="AZ347">
        <v>0</v>
      </c>
      <c r="BA347">
        <v>361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Y347*Source!I114</f>
        <v>2.7093689999999997</v>
      </c>
      <c r="CY347">
        <f t="shared" si="12"/>
        <v>5.71</v>
      </c>
      <c r="CZ347">
        <f t="shared" si="13"/>
        <v>5.71</v>
      </c>
      <c r="DA347">
        <f t="shared" si="14"/>
        <v>1</v>
      </c>
      <c r="DB347">
        <v>0</v>
      </c>
    </row>
    <row r="348" spans="1:106" x14ac:dyDescent="0.2">
      <c r="A348">
        <f>ROW(Source!A114)</f>
        <v>114</v>
      </c>
      <c r="B348">
        <v>27721505</v>
      </c>
      <c r="C348">
        <v>27722348</v>
      </c>
      <c r="D348">
        <v>25153305</v>
      </c>
      <c r="E348">
        <v>1</v>
      </c>
      <c r="F348">
        <v>1</v>
      </c>
      <c r="G348">
        <v>1</v>
      </c>
      <c r="H348">
        <v>3</v>
      </c>
      <c r="I348" t="s">
        <v>972</v>
      </c>
      <c r="J348" t="s">
        <v>973</v>
      </c>
      <c r="K348" t="s">
        <v>974</v>
      </c>
      <c r="L348">
        <v>1346</v>
      </c>
      <c r="N348">
        <v>1009</v>
      </c>
      <c r="O348" t="s">
        <v>178</v>
      </c>
      <c r="P348" t="s">
        <v>178</v>
      </c>
      <c r="Q348">
        <v>1</v>
      </c>
      <c r="W348">
        <v>0</v>
      </c>
      <c r="X348">
        <v>-1258192866</v>
      </c>
      <c r="Y348">
        <v>0.06</v>
      </c>
      <c r="AA348">
        <v>14.74</v>
      </c>
      <c r="AB348">
        <v>0</v>
      </c>
      <c r="AC348">
        <v>0</v>
      </c>
      <c r="AD348">
        <v>0</v>
      </c>
      <c r="AE348">
        <v>14.74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0.06</v>
      </c>
      <c r="AU348" t="s">
        <v>6</v>
      </c>
      <c r="AV348">
        <v>0</v>
      </c>
      <c r="AW348">
        <v>2</v>
      </c>
      <c r="AX348">
        <v>27722367</v>
      </c>
      <c r="AY348">
        <v>1</v>
      </c>
      <c r="AZ348">
        <v>0</v>
      </c>
      <c r="BA348">
        <v>362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Y348*Source!I114</f>
        <v>1.5437999999999999E-2</v>
      </c>
      <c r="CY348">
        <f t="shared" si="12"/>
        <v>14.74</v>
      </c>
      <c r="CZ348">
        <f t="shared" si="13"/>
        <v>14.74</v>
      </c>
      <c r="DA348">
        <f t="shared" si="14"/>
        <v>1</v>
      </c>
      <c r="DB348">
        <v>0</v>
      </c>
    </row>
    <row r="349" spans="1:106" x14ac:dyDescent="0.2">
      <c r="A349">
        <f>ROW(Source!A114)</f>
        <v>114</v>
      </c>
      <c r="B349">
        <v>27721505</v>
      </c>
      <c r="C349">
        <v>27722348</v>
      </c>
      <c r="D349">
        <v>25155513</v>
      </c>
      <c r="E349">
        <v>1</v>
      </c>
      <c r="F349">
        <v>1</v>
      </c>
      <c r="G349">
        <v>1</v>
      </c>
      <c r="H349">
        <v>3</v>
      </c>
      <c r="I349" t="s">
        <v>975</v>
      </c>
      <c r="J349" t="s">
        <v>976</v>
      </c>
      <c r="K349" t="s">
        <v>977</v>
      </c>
      <c r="L349">
        <v>1339</v>
      </c>
      <c r="N349">
        <v>1007</v>
      </c>
      <c r="O349" t="s">
        <v>64</v>
      </c>
      <c r="P349" t="s">
        <v>64</v>
      </c>
      <c r="Q349">
        <v>1</v>
      </c>
      <c r="W349">
        <v>0</v>
      </c>
      <c r="X349">
        <v>2085773513</v>
      </c>
      <c r="Y349">
        <v>3.6</v>
      </c>
      <c r="AA349">
        <v>497</v>
      </c>
      <c r="AB349">
        <v>0</v>
      </c>
      <c r="AC349">
        <v>0</v>
      </c>
      <c r="AD349">
        <v>0</v>
      </c>
      <c r="AE349">
        <v>497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3.6</v>
      </c>
      <c r="AU349" t="s">
        <v>6</v>
      </c>
      <c r="AV349">
        <v>0</v>
      </c>
      <c r="AW349">
        <v>2</v>
      </c>
      <c r="AX349">
        <v>27722368</v>
      </c>
      <c r="AY349">
        <v>1</v>
      </c>
      <c r="AZ349">
        <v>0</v>
      </c>
      <c r="BA349">
        <v>363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Y349*Source!I114</f>
        <v>0.92627999999999988</v>
      </c>
      <c r="CY349">
        <f t="shared" si="12"/>
        <v>497</v>
      </c>
      <c r="CZ349">
        <f t="shared" si="13"/>
        <v>497</v>
      </c>
      <c r="DA349">
        <f t="shared" si="14"/>
        <v>1</v>
      </c>
      <c r="DB349">
        <v>0</v>
      </c>
    </row>
    <row r="350" spans="1:106" x14ac:dyDescent="0.2">
      <c r="A350">
        <f>ROW(Source!A114)</f>
        <v>114</v>
      </c>
      <c r="B350">
        <v>27721505</v>
      </c>
      <c r="C350">
        <v>27722348</v>
      </c>
      <c r="D350">
        <v>25177137</v>
      </c>
      <c r="E350">
        <v>1</v>
      </c>
      <c r="F350">
        <v>1</v>
      </c>
      <c r="G350">
        <v>1</v>
      </c>
      <c r="H350">
        <v>3</v>
      </c>
      <c r="I350" t="s">
        <v>978</v>
      </c>
      <c r="J350" t="s">
        <v>979</v>
      </c>
      <c r="K350" t="s">
        <v>980</v>
      </c>
      <c r="L350">
        <v>1348</v>
      </c>
      <c r="N350">
        <v>1009</v>
      </c>
      <c r="O350" t="s">
        <v>46</v>
      </c>
      <c r="P350" t="s">
        <v>46</v>
      </c>
      <c r="Q350">
        <v>1000</v>
      </c>
      <c r="W350">
        <v>0</v>
      </c>
      <c r="X350">
        <v>426716437</v>
      </c>
      <c r="Y350">
        <v>5.8999999999999997E-2</v>
      </c>
      <c r="AA350">
        <v>39700</v>
      </c>
      <c r="AB350">
        <v>0</v>
      </c>
      <c r="AC350">
        <v>0</v>
      </c>
      <c r="AD350">
        <v>0</v>
      </c>
      <c r="AE350">
        <v>39700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5.8999999999999997E-2</v>
      </c>
      <c r="AU350" t="s">
        <v>6</v>
      </c>
      <c r="AV350">
        <v>0</v>
      </c>
      <c r="AW350">
        <v>2</v>
      </c>
      <c r="AX350">
        <v>27722370</v>
      </c>
      <c r="AY350">
        <v>1</v>
      </c>
      <c r="AZ350">
        <v>0</v>
      </c>
      <c r="BA350">
        <v>365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Y350*Source!I114</f>
        <v>1.5180699999999998E-2</v>
      </c>
      <c r="CY350">
        <f t="shared" si="12"/>
        <v>39700</v>
      </c>
      <c r="CZ350">
        <f t="shared" si="13"/>
        <v>39700</v>
      </c>
      <c r="DA350">
        <f t="shared" si="14"/>
        <v>1</v>
      </c>
      <c r="DB350">
        <v>0</v>
      </c>
    </row>
    <row r="351" spans="1:106" x14ac:dyDescent="0.2">
      <c r="A351">
        <f>ROW(Source!A114)</f>
        <v>114</v>
      </c>
      <c r="B351">
        <v>27721505</v>
      </c>
      <c r="C351">
        <v>27722348</v>
      </c>
      <c r="D351">
        <v>25187051</v>
      </c>
      <c r="E351">
        <v>1</v>
      </c>
      <c r="F351">
        <v>1</v>
      </c>
      <c r="G351">
        <v>1</v>
      </c>
      <c r="H351">
        <v>3</v>
      </c>
      <c r="I351" t="s">
        <v>981</v>
      </c>
      <c r="J351" t="s">
        <v>982</v>
      </c>
      <c r="K351" t="s">
        <v>983</v>
      </c>
      <c r="L351">
        <v>1348</v>
      </c>
      <c r="N351">
        <v>1009</v>
      </c>
      <c r="O351" t="s">
        <v>46</v>
      </c>
      <c r="P351" t="s">
        <v>46</v>
      </c>
      <c r="Q351">
        <v>1000</v>
      </c>
      <c r="W351">
        <v>0</v>
      </c>
      <c r="X351">
        <v>-999599706</v>
      </c>
      <c r="Y351">
        <v>0.04</v>
      </c>
      <c r="AA351">
        <v>41272.01</v>
      </c>
      <c r="AB351">
        <v>0</v>
      </c>
      <c r="AC351">
        <v>0</v>
      </c>
      <c r="AD351">
        <v>0</v>
      </c>
      <c r="AE351">
        <v>41272.01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0.04</v>
      </c>
      <c r="AU351" t="s">
        <v>6</v>
      </c>
      <c r="AV351">
        <v>0</v>
      </c>
      <c r="AW351">
        <v>2</v>
      </c>
      <c r="AX351">
        <v>27722372</v>
      </c>
      <c r="AY351">
        <v>1</v>
      </c>
      <c r="AZ351">
        <v>0</v>
      </c>
      <c r="BA351">
        <v>367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Y351*Source!I114</f>
        <v>1.0291999999999999E-2</v>
      </c>
      <c r="CY351">
        <f t="shared" si="12"/>
        <v>41272.01</v>
      </c>
      <c r="CZ351">
        <f t="shared" si="13"/>
        <v>41272.01</v>
      </c>
      <c r="DA351">
        <f t="shared" si="14"/>
        <v>1</v>
      </c>
      <c r="DB351">
        <v>0</v>
      </c>
    </row>
    <row r="352" spans="1:106" x14ac:dyDescent="0.2">
      <c r="A352">
        <f>ROW(Source!A115)</f>
        <v>115</v>
      </c>
      <c r="B352">
        <v>27721504</v>
      </c>
      <c r="C352">
        <v>27722348</v>
      </c>
      <c r="D352">
        <v>25479393</v>
      </c>
      <c r="E352">
        <v>1</v>
      </c>
      <c r="F352">
        <v>1</v>
      </c>
      <c r="G352">
        <v>1</v>
      </c>
      <c r="H352">
        <v>1</v>
      </c>
      <c r="I352" t="s">
        <v>951</v>
      </c>
      <c r="J352" t="s">
        <v>6</v>
      </c>
      <c r="K352" t="s">
        <v>952</v>
      </c>
      <c r="L352">
        <v>1191</v>
      </c>
      <c r="N352">
        <v>1013</v>
      </c>
      <c r="O352" t="s">
        <v>953</v>
      </c>
      <c r="P352" t="s">
        <v>953</v>
      </c>
      <c r="Q352">
        <v>1</v>
      </c>
      <c r="W352">
        <v>0</v>
      </c>
      <c r="X352">
        <v>1374795120</v>
      </c>
      <c r="Y352">
        <v>844.67499999999995</v>
      </c>
      <c r="AA352">
        <v>0</v>
      </c>
      <c r="AB352">
        <v>0</v>
      </c>
      <c r="AC352">
        <v>0</v>
      </c>
      <c r="AD352">
        <v>11.45</v>
      </c>
      <c r="AE352">
        <v>0</v>
      </c>
      <c r="AF352">
        <v>0</v>
      </c>
      <c r="AG352">
        <v>0</v>
      </c>
      <c r="AH352">
        <v>11.45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734.5</v>
      </c>
      <c r="AU352" t="s">
        <v>103</v>
      </c>
      <c r="AV352">
        <v>1</v>
      </c>
      <c r="AW352">
        <v>2</v>
      </c>
      <c r="AX352">
        <v>27722360</v>
      </c>
      <c r="AY352">
        <v>1</v>
      </c>
      <c r="AZ352">
        <v>0</v>
      </c>
      <c r="BA352">
        <v>368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Y352*Source!I115</f>
        <v>217.33487749999998</v>
      </c>
      <c r="CY352">
        <f>AD352</f>
        <v>11.45</v>
      </c>
      <c r="CZ352">
        <f>AH352</f>
        <v>11.45</v>
      </c>
      <c r="DA352">
        <f>AL352</f>
        <v>1</v>
      </c>
      <c r="DB352">
        <v>0</v>
      </c>
    </row>
    <row r="353" spans="1:106" x14ac:dyDescent="0.2">
      <c r="A353">
        <f>ROW(Source!A115)</f>
        <v>115</v>
      </c>
      <c r="B353">
        <v>27721504</v>
      </c>
      <c r="C353">
        <v>27722348</v>
      </c>
      <c r="D353">
        <v>25412928</v>
      </c>
      <c r="E353">
        <v>1</v>
      </c>
      <c r="F353">
        <v>1</v>
      </c>
      <c r="G353">
        <v>1</v>
      </c>
      <c r="H353">
        <v>1</v>
      </c>
      <c r="I353" t="s">
        <v>954</v>
      </c>
      <c r="J353" t="s">
        <v>6</v>
      </c>
      <c r="K353" t="s">
        <v>955</v>
      </c>
      <c r="L353">
        <v>1191</v>
      </c>
      <c r="N353">
        <v>1013</v>
      </c>
      <c r="O353" t="s">
        <v>953</v>
      </c>
      <c r="P353" t="s">
        <v>953</v>
      </c>
      <c r="Q353">
        <v>1</v>
      </c>
      <c r="W353">
        <v>0</v>
      </c>
      <c r="X353">
        <v>-1417349443</v>
      </c>
      <c r="Y353">
        <v>6.79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6.79</v>
      </c>
      <c r="AU353" t="s">
        <v>6</v>
      </c>
      <c r="AV353">
        <v>2</v>
      </c>
      <c r="AW353">
        <v>2</v>
      </c>
      <c r="AX353">
        <v>27722361</v>
      </c>
      <c r="AY353">
        <v>1</v>
      </c>
      <c r="AZ353">
        <v>2048</v>
      </c>
      <c r="BA353">
        <v>369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Y353*Source!I115</f>
        <v>1.7470669999999999</v>
      </c>
      <c r="CY353">
        <f>AD353</f>
        <v>0</v>
      </c>
      <c r="CZ353">
        <f>AH353</f>
        <v>0</v>
      </c>
      <c r="DA353">
        <f>AL353</f>
        <v>1</v>
      </c>
      <c r="DB353">
        <v>0</v>
      </c>
    </row>
    <row r="354" spans="1:106" x14ac:dyDescent="0.2">
      <c r="A354">
        <f>ROW(Source!A115)</f>
        <v>115</v>
      </c>
      <c r="B354">
        <v>27721504</v>
      </c>
      <c r="C354">
        <v>27722348</v>
      </c>
      <c r="D354">
        <v>25230445</v>
      </c>
      <c r="E354">
        <v>1</v>
      </c>
      <c r="F354">
        <v>1</v>
      </c>
      <c r="G354">
        <v>1</v>
      </c>
      <c r="H354">
        <v>2</v>
      </c>
      <c r="I354" t="s">
        <v>956</v>
      </c>
      <c r="J354" t="s">
        <v>957</v>
      </c>
      <c r="K354" t="s">
        <v>958</v>
      </c>
      <c r="L354">
        <v>1368</v>
      </c>
      <c r="N354">
        <v>1011</v>
      </c>
      <c r="O354" t="s">
        <v>959</v>
      </c>
      <c r="P354" t="s">
        <v>959</v>
      </c>
      <c r="Q354">
        <v>1</v>
      </c>
      <c r="W354">
        <v>0</v>
      </c>
      <c r="X354">
        <v>1225731627</v>
      </c>
      <c r="Y354">
        <v>1.5</v>
      </c>
      <c r="AA354">
        <v>0</v>
      </c>
      <c r="AB354">
        <v>89.99</v>
      </c>
      <c r="AC354">
        <v>10.06</v>
      </c>
      <c r="AD354">
        <v>0</v>
      </c>
      <c r="AE354">
        <v>0</v>
      </c>
      <c r="AF354">
        <v>89.99</v>
      </c>
      <c r="AG354">
        <v>10.06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1.2</v>
      </c>
      <c r="AU354" t="s">
        <v>102</v>
      </c>
      <c r="AV354">
        <v>0</v>
      </c>
      <c r="AW354">
        <v>2</v>
      </c>
      <c r="AX354">
        <v>27722362</v>
      </c>
      <c r="AY354">
        <v>1</v>
      </c>
      <c r="AZ354">
        <v>0</v>
      </c>
      <c r="BA354">
        <v>370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Y354*Source!I115</f>
        <v>0.38594999999999996</v>
      </c>
      <c r="CY354">
        <f>AB354</f>
        <v>89.99</v>
      </c>
      <c r="CZ354">
        <f>AF354</f>
        <v>89.99</v>
      </c>
      <c r="DA354">
        <f>AJ354</f>
        <v>1</v>
      </c>
      <c r="DB354">
        <v>0</v>
      </c>
    </row>
    <row r="355" spans="1:106" x14ac:dyDescent="0.2">
      <c r="A355">
        <f>ROW(Source!A115)</f>
        <v>115</v>
      </c>
      <c r="B355">
        <v>27721504</v>
      </c>
      <c r="C355">
        <v>27722348</v>
      </c>
      <c r="D355">
        <v>25230514</v>
      </c>
      <c r="E355">
        <v>1</v>
      </c>
      <c r="F355">
        <v>1</v>
      </c>
      <c r="G355">
        <v>1</v>
      </c>
      <c r="H355">
        <v>2</v>
      </c>
      <c r="I355" t="s">
        <v>960</v>
      </c>
      <c r="J355" t="s">
        <v>961</v>
      </c>
      <c r="K355" t="s">
        <v>962</v>
      </c>
      <c r="L355">
        <v>1368</v>
      </c>
      <c r="N355">
        <v>1011</v>
      </c>
      <c r="O355" t="s">
        <v>959</v>
      </c>
      <c r="P355" t="s">
        <v>959</v>
      </c>
      <c r="Q355">
        <v>1</v>
      </c>
      <c r="W355">
        <v>0</v>
      </c>
      <c r="X355">
        <v>1188625873</v>
      </c>
      <c r="Y355">
        <v>6.9874999999999998</v>
      </c>
      <c r="AA355">
        <v>0</v>
      </c>
      <c r="AB355">
        <v>31.26</v>
      </c>
      <c r="AC355">
        <v>13.5</v>
      </c>
      <c r="AD355">
        <v>0</v>
      </c>
      <c r="AE355">
        <v>0</v>
      </c>
      <c r="AF355">
        <v>31.26</v>
      </c>
      <c r="AG355">
        <v>13.5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5.59</v>
      </c>
      <c r="AU355" t="s">
        <v>102</v>
      </c>
      <c r="AV355">
        <v>0</v>
      </c>
      <c r="AW355">
        <v>2</v>
      </c>
      <c r="AX355">
        <v>27722363</v>
      </c>
      <c r="AY355">
        <v>1</v>
      </c>
      <c r="AZ355">
        <v>0</v>
      </c>
      <c r="BA355">
        <v>371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Y355*Source!I115</f>
        <v>1.7978837499999998</v>
      </c>
      <c r="CY355">
        <f>AB355</f>
        <v>31.26</v>
      </c>
      <c r="CZ355">
        <f>AF355</f>
        <v>31.26</v>
      </c>
      <c r="DA355">
        <f>AJ355</f>
        <v>1</v>
      </c>
      <c r="DB355">
        <v>0</v>
      </c>
    </row>
    <row r="356" spans="1:106" x14ac:dyDescent="0.2">
      <c r="A356">
        <f>ROW(Source!A115)</f>
        <v>115</v>
      </c>
      <c r="B356">
        <v>27721504</v>
      </c>
      <c r="C356">
        <v>27722348</v>
      </c>
      <c r="D356">
        <v>25149961</v>
      </c>
      <c r="E356">
        <v>1</v>
      </c>
      <c r="F356">
        <v>1</v>
      </c>
      <c r="G356">
        <v>1</v>
      </c>
      <c r="H356">
        <v>3</v>
      </c>
      <c r="I356" t="s">
        <v>963</v>
      </c>
      <c r="J356" t="s">
        <v>964</v>
      </c>
      <c r="K356" t="s">
        <v>965</v>
      </c>
      <c r="L356">
        <v>1339</v>
      </c>
      <c r="N356">
        <v>1007</v>
      </c>
      <c r="O356" t="s">
        <v>64</v>
      </c>
      <c r="P356" t="s">
        <v>64</v>
      </c>
      <c r="Q356">
        <v>1</v>
      </c>
      <c r="W356">
        <v>0</v>
      </c>
      <c r="X356">
        <v>-1660354250</v>
      </c>
      <c r="Y356">
        <v>1.53</v>
      </c>
      <c r="AA356">
        <v>2.44</v>
      </c>
      <c r="AB356">
        <v>0</v>
      </c>
      <c r="AC356">
        <v>0</v>
      </c>
      <c r="AD356">
        <v>0</v>
      </c>
      <c r="AE356">
        <v>2.44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1.53</v>
      </c>
      <c r="AU356" t="s">
        <v>6</v>
      </c>
      <c r="AV356">
        <v>0</v>
      </c>
      <c r="AW356">
        <v>2</v>
      </c>
      <c r="AX356">
        <v>27722364</v>
      </c>
      <c r="AY356">
        <v>1</v>
      </c>
      <c r="AZ356">
        <v>0</v>
      </c>
      <c r="BA356">
        <v>372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Y356*Source!I115</f>
        <v>0.39366899999999999</v>
      </c>
      <c r="CY356">
        <f t="shared" ref="CY356:CY362" si="15">AA356</f>
        <v>2.44</v>
      </c>
      <c r="CZ356">
        <f t="shared" ref="CZ356:CZ362" si="16">AE356</f>
        <v>2.44</v>
      </c>
      <c r="DA356">
        <f t="shared" ref="DA356:DA362" si="17">AI356</f>
        <v>1</v>
      </c>
      <c r="DB356">
        <v>0</v>
      </c>
    </row>
    <row r="357" spans="1:106" x14ac:dyDescent="0.2">
      <c r="A357">
        <f>ROW(Source!A115)</f>
        <v>115</v>
      </c>
      <c r="B357">
        <v>27721504</v>
      </c>
      <c r="C357">
        <v>27722348</v>
      </c>
      <c r="D357">
        <v>25150639</v>
      </c>
      <c r="E357">
        <v>1</v>
      </c>
      <c r="F357">
        <v>1</v>
      </c>
      <c r="G357">
        <v>1</v>
      </c>
      <c r="H357">
        <v>3</v>
      </c>
      <c r="I357" t="s">
        <v>966</v>
      </c>
      <c r="J357" t="s">
        <v>967</v>
      </c>
      <c r="K357" t="s">
        <v>968</v>
      </c>
      <c r="L357">
        <v>1346</v>
      </c>
      <c r="N357">
        <v>1009</v>
      </c>
      <c r="O357" t="s">
        <v>178</v>
      </c>
      <c r="P357" t="s">
        <v>178</v>
      </c>
      <c r="Q357">
        <v>1</v>
      </c>
      <c r="W357">
        <v>0</v>
      </c>
      <c r="X357">
        <v>382130935</v>
      </c>
      <c r="Y357">
        <v>2</v>
      </c>
      <c r="AA357">
        <v>9.0399999999999991</v>
      </c>
      <c r="AB357">
        <v>0</v>
      </c>
      <c r="AC357">
        <v>0</v>
      </c>
      <c r="AD357">
        <v>0</v>
      </c>
      <c r="AE357">
        <v>9.0399999999999991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2</v>
      </c>
      <c r="AU357" t="s">
        <v>6</v>
      </c>
      <c r="AV357">
        <v>0</v>
      </c>
      <c r="AW357">
        <v>2</v>
      </c>
      <c r="AX357">
        <v>27722365</v>
      </c>
      <c r="AY357">
        <v>1</v>
      </c>
      <c r="AZ357">
        <v>0</v>
      </c>
      <c r="BA357">
        <v>373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Y357*Source!I115</f>
        <v>0.51459999999999995</v>
      </c>
      <c r="CY357">
        <f t="shared" si="15"/>
        <v>9.0399999999999991</v>
      </c>
      <c r="CZ357">
        <f t="shared" si="16"/>
        <v>9.0399999999999991</v>
      </c>
      <c r="DA357">
        <f t="shared" si="17"/>
        <v>1</v>
      </c>
      <c r="DB357">
        <v>0</v>
      </c>
    </row>
    <row r="358" spans="1:106" x14ac:dyDescent="0.2">
      <c r="A358">
        <f>ROW(Source!A115)</f>
        <v>115</v>
      </c>
      <c r="B358">
        <v>27721504</v>
      </c>
      <c r="C358">
        <v>27722348</v>
      </c>
      <c r="D358">
        <v>25153211</v>
      </c>
      <c r="E358">
        <v>1</v>
      </c>
      <c r="F358">
        <v>1</v>
      </c>
      <c r="G358">
        <v>1</v>
      </c>
      <c r="H358">
        <v>3</v>
      </c>
      <c r="I358" t="s">
        <v>969</v>
      </c>
      <c r="J358" t="s">
        <v>970</v>
      </c>
      <c r="K358" t="s">
        <v>971</v>
      </c>
      <c r="L358">
        <v>1346</v>
      </c>
      <c r="N358">
        <v>1009</v>
      </c>
      <c r="O358" t="s">
        <v>178</v>
      </c>
      <c r="P358" t="s">
        <v>178</v>
      </c>
      <c r="Q358">
        <v>1</v>
      </c>
      <c r="W358">
        <v>0</v>
      </c>
      <c r="X358">
        <v>-1110671496</v>
      </c>
      <c r="Y358">
        <v>10.53</v>
      </c>
      <c r="AA358">
        <v>5.71</v>
      </c>
      <c r="AB358">
        <v>0</v>
      </c>
      <c r="AC358">
        <v>0</v>
      </c>
      <c r="AD358">
        <v>0</v>
      </c>
      <c r="AE358">
        <v>5.71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10.53</v>
      </c>
      <c r="AU358" t="s">
        <v>6</v>
      </c>
      <c r="AV358">
        <v>0</v>
      </c>
      <c r="AW358">
        <v>2</v>
      </c>
      <c r="AX358">
        <v>27722366</v>
      </c>
      <c r="AY358">
        <v>1</v>
      </c>
      <c r="AZ358">
        <v>0</v>
      </c>
      <c r="BA358">
        <v>374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Y358*Source!I115</f>
        <v>2.7093689999999997</v>
      </c>
      <c r="CY358">
        <f t="shared" si="15"/>
        <v>5.71</v>
      </c>
      <c r="CZ358">
        <f t="shared" si="16"/>
        <v>5.71</v>
      </c>
      <c r="DA358">
        <f t="shared" si="17"/>
        <v>1</v>
      </c>
      <c r="DB358">
        <v>0</v>
      </c>
    </row>
    <row r="359" spans="1:106" x14ac:dyDescent="0.2">
      <c r="A359">
        <f>ROW(Source!A115)</f>
        <v>115</v>
      </c>
      <c r="B359">
        <v>27721504</v>
      </c>
      <c r="C359">
        <v>27722348</v>
      </c>
      <c r="D359">
        <v>25153305</v>
      </c>
      <c r="E359">
        <v>1</v>
      </c>
      <c r="F359">
        <v>1</v>
      </c>
      <c r="G359">
        <v>1</v>
      </c>
      <c r="H359">
        <v>3</v>
      </c>
      <c r="I359" t="s">
        <v>972</v>
      </c>
      <c r="J359" t="s">
        <v>973</v>
      </c>
      <c r="K359" t="s">
        <v>974</v>
      </c>
      <c r="L359">
        <v>1346</v>
      </c>
      <c r="N359">
        <v>1009</v>
      </c>
      <c r="O359" t="s">
        <v>178</v>
      </c>
      <c r="P359" t="s">
        <v>178</v>
      </c>
      <c r="Q359">
        <v>1</v>
      </c>
      <c r="W359">
        <v>0</v>
      </c>
      <c r="X359">
        <v>-1258192866</v>
      </c>
      <c r="Y359">
        <v>0.06</v>
      </c>
      <c r="AA359">
        <v>14.74</v>
      </c>
      <c r="AB359">
        <v>0</v>
      </c>
      <c r="AC359">
        <v>0</v>
      </c>
      <c r="AD359">
        <v>0</v>
      </c>
      <c r="AE359">
        <v>14.74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0.06</v>
      </c>
      <c r="AU359" t="s">
        <v>6</v>
      </c>
      <c r="AV359">
        <v>0</v>
      </c>
      <c r="AW359">
        <v>2</v>
      </c>
      <c r="AX359">
        <v>27722367</v>
      </c>
      <c r="AY359">
        <v>1</v>
      </c>
      <c r="AZ359">
        <v>0</v>
      </c>
      <c r="BA359">
        <v>375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Y359*Source!I115</f>
        <v>1.5437999999999999E-2</v>
      </c>
      <c r="CY359">
        <f t="shared" si="15"/>
        <v>14.74</v>
      </c>
      <c r="CZ359">
        <f t="shared" si="16"/>
        <v>14.74</v>
      </c>
      <c r="DA359">
        <f t="shared" si="17"/>
        <v>1</v>
      </c>
      <c r="DB359">
        <v>0</v>
      </c>
    </row>
    <row r="360" spans="1:106" x14ac:dyDescent="0.2">
      <c r="A360">
        <f>ROW(Source!A115)</f>
        <v>115</v>
      </c>
      <c r="B360">
        <v>27721504</v>
      </c>
      <c r="C360">
        <v>27722348</v>
      </c>
      <c r="D360">
        <v>25155513</v>
      </c>
      <c r="E360">
        <v>1</v>
      </c>
      <c r="F360">
        <v>1</v>
      </c>
      <c r="G360">
        <v>1</v>
      </c>
      <c r="H360">
        <v>3</v>
      </c>
      <c r="I360" t="s">
        <v>975</v>
      </c>
      <c r="J360" t="s">
        <v>976</v>
      </c>
      <c r="K360" t="s">
        <v>977</v>
      </c>
      <c r="L360">
        <v>1339</v>
      </c>
      <c r="N360">
        <v>1007</v>
      </c>
      <c r="O360" t="s">
        <v>64</v>
      </c>
      <c r="P360" t="s">
        <v>64</v>
      </c>
      <c r="Q360">
        <v>1</v>
      </c>
      <c r="W360">
        <v>0</v>
      </c>
      <c r="X360">
        <v>2085773513</v>
      </c>
      <c r="Y360">
        <v>3.6</v>
      </c>
      <c r="AA360">
        <v>497</v>
      </c>
      <c r="AB360">
        <v>0</v>
      </c>
      <c r="AC360">
        <v>0</v>
      </c>
      <c r="AD360">
        <v>0</v>
      </c>
      <c r="AE360">
        <v>497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3.6</v>
      </c>
      <c r="AU360" t="s">
        <v>6</v>
      </c>
      <c r="AV360">
        <v>0</v>
      </c>
      <c r="AW360">
        <v>2</v>
      </c>
      <c r="AX360">
        <v>27722368</v>
      </c>
      <c r="AY360">
        <v>1</v>
      </c>
      <c r="AZ360">
        <v>0</v>
      </c>
      <c r="BA360">
        <v>376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Y360*Source!I115</f>
        <v>0.92627999999999988</v>
      </c>
      <c r="CY360">
        <f t="shared" si="15"/>
        <v>497</v>
      </c>
      <c r="CZ360">
        <f t="shared" si="16"/>
        <v>497</v>
      </c>
      <c r="DA360">
        <f t="shared" si="17"/>
        <v>1</v>
      </c>
      <c r="DB360">
        <v>0</v>
      </c>
    </row>
    <row r="361" spans="1:106" x14ac:dyDescent="0.2">
      <c r="A361">
        <f>ROW(Source!A115)</f>
        <v>115</v>
      </c>
      <c r="B361">
        <v>27721504</v>
      </c>
      <c r="C361">
        <v>27722348</v>
      </c>
      <c r="D361">
        <v>25177137</v>
      </c>
      <c r="E361">
        <v>1</v>
      </c>
      <c r="F361">
        <v>1</v>
      </c>
      <c r="G361">
        <v>1</v>
      </c>
      <c r="H361">
        <v>3</v>
      </c>
      <c r="I361" t="s">
        <v>978</v>
      </c>
      <c r="J361" t="s">
        <v>979</v>
      </c>
      <c r="K361" t="s">
        <v>980</v>
      </c>
      <c r="L361">
        <v>1348</v>
      </c>
      <c r="N361">
        <v>1009</v>
      </c>
      <c r="O361" t="s">
        <v>46</v>
      </c>
      <c r="P361" t="s">
        <v>46</v>
      </c>
      <c r="Q361">
        <v>1000</v>
      </c>
      <c r="W361">
        <v>0</v>
      </c>
      <c r="X361">
        <v>426716437</v>
      </c>
      <c r="Y361">
        <v>5.8999999999999997E-2</v>
      </c>
      <c r="AA361">
        <v>39700</v>
      </c>
      <c r="AB361">
        <v>0</v>
      </c>
      <c r="AC361">
        <v>0</v>
      </c>
      <c r="AD361">
        <v>0</v>
      </c>
      <c r="AE361">
        <v>39700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5.8999999999999997E-2</v>
      </c>
      <c r="AU361" t="s">
        <v>6</v>
      </c>
      <c r="AV361">
        <v>0</v>
      </c>
      <c r="AW361">
        <v>2</v>
      </c>
      <c r="AX361">
        <v>27722370</v>
      </c>
      <c r="AY361">
        <v>1</v>
      </c>
      <c r="AZ361">
        <v>0</v>
      </c>
      <c r="BA361">
        <v>378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Y361*Source!I115</f>
        <v>1.5180699999999998E-2</v>
      </c>
      <c r="CY361">
        <f t="shared" si="15"/>
        <v>39700</v>
      </c>
      <c r="CZ361">
        <f t="shared" si="16"/>
        <v>39700</v>
      </c>
      <c r="DA361">
        <f t="shared" si="17"/>
        <v>1</v>
      </c>
      <c r="DB361">
        <v>0</v>
      </c>
    </row>
    <row r="362" spans="1:106" x14ac:dyDescent="0.2">
      <c r="A362">
        <f>ROW(Source!A115)</f>
        <v>115</v>
      </c>
      <c r="B362">
        <v>27721504</v>
      </c>
      <c r="C362">
        <v>27722348</v>
      </c>
      <c r="D362">
        <v>25187051</v>
      </c>
      <c r="E362">
        <v>1</v>
      </c>
      <c r="F362">
        <v>1</v>
      </c>
      <c r="G362">
        <v>1</v>
      </c>
      <c r="H362">
        <v>3</v>
      </c>
      <c r="I362" t="s">
        <v>981</v>
      </c>
      <c r="J362" t="s">
        <v>982</v>
      </c>
      <c r="K362" t="s">
        <v>983</v>
      </c>
      <c r="L362">
        <v>1348</v>
      </c>
      <c r="N362">
        <v>1009</v>
      </c>
      <c r="O362" t="s">
        <v>46</v>
      </c>
      <c r="P362" t="s">
        <v>46</v>
      </c>
      <c r="Q362">
        <v>1000</v>
      </c>
      <c r="W362">
        <v>0</v>
      </c>
      <c r="X362">
        <v>-999599706</v>
      </c>
      <c r="Y362">
        <v>0.04</v>
      </c>
      <c r="AA362">
        <v>41272.01</v>
      </c>
      <c r="AB362">
        <v>0</v>
      </c>
      <c r="AC362">
        <v>0</v>
      </c>
      <c r="AD362">
        <v>0</v>
      </c>
      <c r="AE362">
        <v>41272.01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0.04</v>
      </c>
      <c r="AU362" t="s">
        <v>6</v>
      </c>
      <c r="AV362">
        <v>0</v>
      </c>
      <c r="AW362">
        <v>2</v>
      </c>
      <c r="AX362">
        <v>27722372</v>
      </c>
      <c r="AY362">
        <v>1</v>
      </c>
      <c r="AZ362">
        <v>0</v>
      </c>
      <c r="BA362">
        <v>380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Y362*Source!I115</f>
        <v>1.0291999999999999E-2</v>
      </c>
      <c r="CY362">
        <f t="shared" si="15"/>
        <v>41272.01</v>
      </c>
      <c r="CZ362">
        <f t="shared" si="16"/>
        <v>41272.01</v>
      </c>
      <c r="DA362">
        <f t="shared" si="17"/>
        <v>1</v>
      </c>
      <c r="DB362">
        <v>0</v>
      </c>
    </row>
    <row r="363" spans="1:106" x14ac:dyDescent="0.2">
      <c r="A363">
        <f>ROW(Source!A116)</f>
        <v>116</v>
      </c>
      <c r="B363">
        <v>27721505</v>
      </c>
      <c r="C363">
        <v>27722373</v>
      </c>
      <c r="D363">
        <v>25413030</v>
      </c>
      <c r="E363">
        <v>1</v>
      </c>
      <c r="F363">
        <v>1</v>
      </c>
      <c r="G363">
        <v>1</v>
      </c>
      <c r="H363">
        <v>1</v>
      </c>
      <c r="I363" t="s">
        <v>1090</v>
      </c>
      <c r="J363" t="s">
        <v>6</v>
      </c>
      <c r="K363" t="s">
        <v>1091</v>
      </c>
      <c r="L363">
        <v>1191</v>
      </c>
      <c r="N363">
        <v>1013</v>
      </c>
      <c r="O363" t="s">
        <v>953</v>
      </c>
      <c r="P363" t="s">
        <v>953</v>
      </c>
      <c r="Q363">
        <v>1</v>
      </c>
      <c r="W363">
        <v>0</v>
      </c>
      <c r="X363">
        <v>-719309759</v>
      </c>
      <c r="Y363">
        <v>37.478500000000004</v>
      </c>
      <c r="AA363">
        <v>0</v>
      </c>
      <c r="AB363">
        <v>0</v>
      </c>
      <c r="AC363">
        <v>0</v>
      </c>
      <c r="AD363">
        <v>8.86</v>
      </c>
      <c r="AE363">
        <v>0</v>
      </c>
      <c r="AF363">
        <v>0</v>
      </c>
      <c r="AG363">
        <v>0</v>
      </c>
      <c r="AH363">
        <v>8.86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32.590000000000003</v>
      </c>
      <c r="AU363" t="s">
        <v>103</v>
      </c>
      <c r="AV363">
        <v>1</v>
      </c>
      <c r="AW363">
        <v>2</v>
      </c>
      <c r="AX363">
        <v>27722381</v>
      </c>
      <c r="AY363">
        <v>1</v>
      </c>
      <c r="AZ363">
        <v>0</v>
      </c>
      <c r="BA363">
        <v>381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Y363*Source!I116</f>
        <v>2.1550137500000002</v>
      </c>
      <c r="CY363">
        <f>AD363</f>
        <v>8.86</v>
      </c>
      <c r="CZ363">
        <f>AH363</f>
        <v>8.86</v>
      </c>
      <c r="DA363">
        <f>AL363</f>
        <v>1</v>
      </c>
      <c r="DB363">
        <v>0</v>
      </c>
    </row>
    <row r="364" spans="1:106" x14ac:dyDescent="0.2">
      <c r="A364">
        <f>ROW(Source!A116)</f>
        <v>116</v>
      </c>
      <c r="B364">
        <v>27721505</v>
      </c>
      <c r="C364">
        <v>27722373</v>
      </c>
      <c r="D364">
        <v>25412928</v>
      </c>
      <c r="E364">
        <v>1</v>
      </c>
      <c r="F364">
        <v>1</v>
      </c>
      <c r="G364">
        <v>1</v>
      </c>
      <c r="H364">
        <v>1</v>
      </c>
      <c r="I364" t="s">
        <v>954</v>
      </c>
      <c r="J364" t="s">
        <v>6</v>
      </c>
      <c r="K364" t="s">
        <v>955</v>
      </c>
      <c r="L364">
        <v>1191</v>
      </c>
      <c r="N364">
        <v>1013</v>
      </c>
      <c r="O364" t="s">
        <v>953</v>
      </c>
      <c r="P364" t="s">
        <v>953</v>
      </c>
      <c r="Q364">
        <v>1</v>
      </c>
      <c r="W364">
        <v>0</v>
      </c>
      <c r="X364">
        <v>-1417349443</v>
      </c>
      <c r="Y364">
        <v>0.31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0.31</v>
      </c>
      <c r="AU364" t="s">
        <v>6</v>
      </c>
      <c r="AV364">
        <v>2</v>
      </c>
      <c r="AW364">
        <v>2</v>
      </c>
      <c r="AX364">
        <v>27722382</v>
      </c>
      <c r="AY364">
        <v>1</v>
      </c>
      <c r="AZ364">
        <v>2048</v>
      </c>
      <c r="BA364">
        <v>382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Y364*Source!I116</f>
        <v>1.7825000000000001E-2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ROW(Source!A116)</f>
        <v>116</v>
      </c>
      <c r="B365">
        <v>27721505</v>
      </c>
      <c r="C365">
        <v>27722373</v>
      </c>
      <c r="D365">
        <v>25230220</v>
      </c>
      <c r="E365">
        <v>1</v>
      </c>
      <c r="F365">
        <v>1</v>
      </c>
      <c r="G365">
        <v>1</v>
      </c>
      <c r="H365">
        <v>2</v>
      </c>
      <c r="I365" t="s">
        <v>991</v>
      </c>
      <c r="J365" t="s">
        <v>992</v>
      </c>
      <c r="K365" t="s">
        <v>993</v>
      </c>
      <c r="L365">
        <v>1368</v>
      </c>
      <c r="N365">
        <v>1011</v>
      </c>
      <c r="O365" t="s">
        <v>959</v>
      </c>
      <c r="P365" t="s">
        <v>959</v>
      </c>
      <c r="Q365">
        <v>1</v>
      </c>
      <c r="W365">
        <v>0</v>
      </c>
      <c r="X365">
        <v>-1718674368</v>
      </c>
      <c r="Y365">
        <v>0.15</v>
      </c>
      <c r="AA365">
        <v>0</v>
      </c>
      <c r="AB365">
        <v>111.99</v>
      </c>
      <c r="AC365">
        <v>13.5</v>
      </c>
      <c r="AD365">
        <v>0</v>
      </c>
      <c r="AE365">
        <v>0</v>
      </c>
      <c r="AF365">
        <v>111.99</v>
      </c>
      <c r="AG365">
        <v>13.5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0.12</v>
      </c>
      <c r="AU365" t="s">
        <v>102</v>
      </c>
      <c r="AV365">
        <v>0</v>
      </c>
      <c r="AW365">
        <v>2</v>
      </c>
      <c r="AX365">
        <v>27722383</v>
      </c>
      <c r="AY365">
        <v>1</v>
      </c>
      <c r="AZ365">
        <v>0</v>
      </c>
      <c r="BA365">
        <v>383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Y365*Source!I116</f>
        <v>8.6250000000000007E-3</v>
      </c>
      <c r="CY365">
        <f>AB365</f>
        <v>111.99</v>
      </c>
      <c r="CZ365">
        <f>AF365</f>
        <v>111.99</v>
      </c>
      <c r="DA365">
        <f>AJ365</f>
        <v>1</v>
      </c>
      <c r="DB365">
        <v>0</v>
      </c>
    </row>
    <row r="366" spans="1:106" x14ac:dyDescent="0.2">
      <c r="A366">
        <f>ROW(Source!A116)</f>
        <v>116</v>
      </c>
      <c r="B366">
        <v>27721505</v>
      </c>
      <c r="C366">
        <v>27722373</v>
      </c>
      <c r="D366">
        <v>25231607</v>
      </c>
      <c r="E366">
        <v>1</v>
      </c>
      <c r="F366">
        <v>1</v>
      </c>
      <c r="G366">
        <v>1</v>
      </c>
      <c r="H366">
        <v>2</v>
      </c>
      <c r="I366" t="s">
        <v>997</v>
      </c>
      <c r="J366" t="s">
        <v>998</v>
      </c>
      <c r="K366" t="s">
        <v>999</v>
      </c>
      <c r="L366">
        <v>1368</v>
      </c>
      <c r="N366">
        <v>1011</v>
      </c>
      <c r="O366" t="s">
        <v>959</v>
      </c>
      <c r="P366" t="s">
        <v>959</v>
      </c>
      <c r="Q366">
        <v>1</v>
      </c>
      <c r="W366">
        <v>0</v>
      </c>
      <c r="X366">
        <v>1372534845</v>
      </c>
      <c r="Y366">
        <v>0.23749999999999999</v>
      </c>
      <c r="AA366">
        <v>0</v>
      </c>
      <c r="AB366">
        <v>65.709999999999994</v>
      </c>
      <c r="AC366">
        <v>11.6</v>
      </c>
      <c r="AD366">
        <v>0</v>
      </c>
      <c r="AE366">
        <v>0</v>
      </c>
      <c r="AF366">
        <v>65.709999999999994</v>
      </c>
      <c r="AG366">
        <v>11.6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</v>
      </c>
      <c r="AT366">
        <v>0.19</v>
      </c>
      <c r="AU366" t="s">
        <v>102</v>
      </c>
      <c r="AV366">
        <v>0</v>
      </c>
      <c r="AW366">
        <v>2</v>
      </c>
      <c r="AX366">
        <v>27722384</v>
      </c>
      <c r="AY366">
        <v>1</v>
      </c>
      <c r="AZ366">
        <v>0</v>
      </c>
      <c r="BA366">
        <v>384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Y366*Source!I116</f>
        <v>1.365625E-2</v>
      </c>
      <c r="CY366">
        <f>AB366</f>
        <v>65.709999999999994</v>
      </c>
      <c r="CZ366">
        <f>AF366</f>
        <v>65.709999999999994</v>
      </c>
      <c r="DA366">
        <f>AJ366</f>
        <v>1</v>
      </c>
      <c r="DB366">
        <v>0</v>
      </c>
    </row>
    <row r="367" spans="1:106" x14ac:dyDescent="0.2">
      <c r="A367">
        <f>ROW(Source!A116)</f>
        <v>116</v>
      </c>
      <c r="B367">
        <v>27721505</v>
      </c>
      <c r="C367">
        <v>27722373</v>
      </c>
      <c r="D367">
        <v>25152643</v>
      </c>
      <c r="E367">
        <v>1</v>
      </c>
      <c r="F367">
        <v>1</v>
      </c>
      <c r="G367">
        <v>1</v>
      </c>
      <c r="H367">
        <v>3</v>
      </c>
      <c r="I367" t="s">
        <v>1145</v>
      </c>
      <c r="J367" t="s">
        <v>1146</v>
      </c>
      <c r="K367" t="s">
        <v>1147</v>
      </c>
      <c r="L367">
        <v>1348</v>
      </c>
      <c r="N367">
        <v>1009</v>
      </c>
      <c r="O367" t="s">
        <v>46</v>
      </c>
      <c r="P367" t="s">
        <v>46</v>
      </c>
      <c r="Q367">
        <v>1000</v>
      </c>
      <c r="W367">
        <v>0</v>
      </c>
      <c r="X367">
        <v>964374226</v>
      </c>
      <c r="Y367">
        <v>2.9999999999999997E-4</v>
      </c>
      <c r="AA367">
        <v>35011</v>
      </c>
      <c r="AB367">
        <v>0</v>
      </c>
      <c r="AC367">
        <v>0</v>
      </c>
      <c r="AD367">
        <v>0</v>
      </c>
      <c r="AE367">
        <v>35011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2.9999999999999997E-4</v>
      </c>
      <c r="AU367" t="s">
        <v>6</v>
      </c>
      <c r="AV367">
        <v>0</v>
      </c>
      <c r="AW367">
        <v>2</v>
      </c>
      <c r="AX367">
        <v>27722385</v>
      </c>
      <c r="AY367">
        <v>1</v>
      </c>
      <c r="AZ367">
        <v>0</v>
      </c>
      <c r="BA367">
        <v>385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Y367*Source!I116</f>
        <v>1.7249999999999999E-5</v>
      </c>
      <c r="CY367">
        <f>AA367</f>
        <v>35011</v>
      </c>
      <c r="CZ367">
        <f>AE367</f>
        <v>35011</v>
      </c>
      <c r="DA367">
        <f>AI367</f>
        <v>1</v>
      </c>
      <c r="DB367">
        <v>0</v>
      </c>
    </row>
    <row r="368" spans="1:106" x14ac:dyDescent="0.2">
      <c r="A368">
        <f>ROW(Source!A116)</f>
        <v>116</v>
      </c>
      <c r="B368">
        <v>27721505</v>
      </c>
      <c r="C368">
        <v>27722373</v>
      </c>
      <c r="D368">
        <v>25152840</v>
      </c>
      <c r="E368">
        <v>1</v>
      </c>
      <c r="F368">
        <v>1</v>
      </c>
      <c r="G368">
        <v>1</v>
      </c>
      <c r="H368">
        <v>3</v>
      </c>
      <c r="I368" t="s">
        <v>1148</v>
      </c>
      <c r="J368" t="s">
        <v>1149</v>
      </c>
      <c r="K368" t="s">
        <v>1150</v>
      </c>
      <c r="L368">
        <v>1348</v>
      </c>
      <c r="N368">
        <v>1009</v>
      </c>
      <c r="O368" t="s">
        <v>46</v>
      </c>
      <c r="P368" t="s">
        <v>46</v>
      </c>
      <c r="Q368">
        <v>1000</v>
      </c>
      <c r="W368">
        <v>0</v>
      </c>
      <c r="X368">
        <v>769563177</v>
      </c>
      <c r="Y368">
        <v>2.9999999999999997E-4</v>
      </c>
      <c r="AA368">
        <v>9526</v>
      </c>
      <c r="AB368">
        <v>0</v>
      </c>
      <c r="AC368">
        <v>0</v>
      </c>
      <c r="AD368">
        <v>0</v>
      </c>
      <c r="AE368">
        <v>9526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2.9999999999999997E-4</v>
      </c>
      <c r="AU368" t="s">
        <v>6</v>
      </c>
      <c r="AV368">
        <v>0</v>
      </c>
      <c r="AW368">
        <v>2</v>
      </c>
      <c r="AX368">
        <v>27722386</v>
      </c>
      <c r="AY368">
        <v>1</v>
      </c>
      <c r="AZ368">
        <v>0</v>
      </c>
      <c r="BA368">
        <v>386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Y368*Source!I116</f>
        <v>1.7249999999999999E-5</v>
      </c>
      <c r="CY368">
        <f>AA368</f>
        <v>9526</v>
      </c>
      <c r="CZ368">
        <f>AE368</f>
        <v>9526</v>
      </c>
      <c r="DA368">
        <f>AI368</f>
        <v>1</v>
      </c>
      <c r="DB368">
        <v>0</v>
      </c>
    </row>
    <row r="369" spans="1:106" x14ac:dyDescent="0.2">
      <c r="A369">
        <f>ROW(Source!A116)</f>
        <v>116</v>
      </c>
      <c r="B369">
        <v>27721505</v>
      </c>
      <c r="C369">
        <v>27722373</v>
      </c>
      <c r="D369">
        <v>25174075</v>
      </c>
      <c r="E369">
        <v>1</v>
      </c>
      <c r="F369">
        <v>1</v>
      </c>
      <c r="G369">
        <v>1</v>
      </c>
      <c r="H369">
        <v>3</v>
      </c>
      <c r="I369" t="s">
        <v>221</v>
      </c>
      <c r="J369" t="s">
        <v>223</v>
      </c>
      <c r="K369" t="s">
        <v>222</v>
      </c>
      <c r="L369">
        <v>1348</v>
      </c>
      <c r="N369">
        <v>1009</v>
      </c>
      <c r="O369" t="s">
        <v>46</v>
      </c>
      <c r="P369" t="s">
        <v>46</v>
      </c>
      <c r="Q369">
        <v>1000</v>
      </c>
      <c r="W369">
        <v>0</v>
      </c>
      <c r="X369">
        <v>-1456233488</v>
      </c>
      <c r="Y369">
        <v>4.8500800000000002</v>
      </c>
      <c r="AA369">
        <v>7134.31</v>
      </c>
      <c r="AB369">
        <v>0</v>
      </c>
      <c r="AC369">
        <v>0</v>
      </c>
      <c r="AD369">
        <v>0</v>
      </c>
      <c r="AE369">
        <v>7134.31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6</v>
      </c>
      <c r="AT369">
        <v>4.8500800000000002</v>
      </c>
      <c r="AU369" t="s">
        <v>6</v>
      </c>
      <c r="AV369">
        <v>0</v>
      </c>
      <c r="AW369">
        <v>1</v>
      </c>
      <c r="AX369">
        <v>-1</v>
      </c>
      <c r="AY369">
        <v>0</v>
      </c>
      <c r="AZ369">
        <v>0</v>
      </c>
      <c r="BA369" t="s">
        <v>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Y369*Source!I116</f>
        <v>0.27887960000000001</v>
      </c>
      <c r="CY369">
        <f>AA369</f>
        <v>7134.31</v>
      </c>
      <c r="CZ369">
        <f>AE369</f>
        <v>7134.31</v>
      </c>
      <c r="DA369">
        <f>AI369</f>
        <v>1</v>
      </c>
      <c r="DB369">
        <v>0</v>
      </c>
    </row>
    <row r="370" spans="1:106" x14ac:dyDescent="0.2">
      <c r="A370">
        <f>ROW(Source!A117)</f>
        <v>117</v>
      </c>
      <c r="B370">
        <v>27721504</v>
      </c>
      <c r="C370">
        <v>27722373</v>
      </c>
      <c r="D370">
        <v>25413030</v>
      </c>
      <c r="E370">
        <v>1</v>
      </c>
      <c r="F370">
        <v>1</v>
      </c>
      <c r="G370">
        <v>1</v>
      </c>
      <c r="H370">
        <v>1</v>
      </c>
      <c r="I370" t="s">
        <v>1090</v>
      </c>
      <c r="J370" t="s">
        <v>6</v>
      </c>
      <c r="K370" t="s">
        <v>1091</v>
      </c>
      <c r="L370">
        <v>1191</v>
      </c>
      <c r="N370">
        <v>1013</v>
      </c>
      <c r="O370" t="s">
        <v>953</v>
      </c>
      <c r="P370" t="s">
        <v>953</v>
      </c>
      <c r="Q370">
        <v>1</v>
      </c>
      <c r="W370">
        <v>0</v>
      </c>
      <c r="X370">
        <v>-719309759</v>
      </c>
      <c r="Y370">
        <v>37.478500000000004</v>
      </c>
      <c r="AA370">
        <v>0</v>
      </c>
      <c r="AB370">
        <v>0</v>
      </c>
      <c r="AC370">
        <v>0</v>
      </c>
      <c r="AD370">
        <v>8.86</v>
      </c>
      <c r="AE370">
        <v>0</v>
      </c>
      <c r="AF370">
        <v>0</v>
      </c>
      <c r="AG370">
        <v>0</v>
      </c>
      <c r="AH370">
        <v>8.86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6</v>
      </c>
      <c r="AT370">
        <v>32.590000000000003</v>
      </c>
      <c r="AU370" t="s">
        <v>103</v>
      </c>
      <c r="AV370">
        <v>1</v>
      </c>
      <c r="AW370">
        <v>2</v>
      </c>
      <c r="AX370">
        <v>27722381</v>
      </c>
      <c r="AY370">
        <v>1</v>
      </c>
      <c r="AZ370">
        <v>0</v>
      </c>
      <c r="BA370">
        <v>388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Y370*Source!I117</f>
        <v>2.1550137500000002</v>
      </c>
      <c r="CY370">
        <f>AD370</f>
        <v>8.86</v>
      </c>
      <c r="CZ370">
        <f>AH370</f>
        <v>8.86</v>
      </c>
      <c r="DA370">
        <f>AL370</f>
        <v>1</v>
      </c>
      <c r="DB370">
        <v>0</v>
      </c>
    </row>
    <row r="371" spans="1:106" x14ac:dyDescent="0.2">
      <c r="A371">
        <f>ROW(Source!A117)</f>
        <v>117</v>
      </c>
      <c r="B371">
        <v>27721504</v>
      </c>
      <c r="C371">
        <v>27722373</v>
      </c>
      <c r="D371">
        <v>25412928</v>
      </c>
      <c r="E371">
        <v>1</v>
      </c>
      <c r="F371">
        <v>1</v>
      </c>
      <c r="G371">
        <v>1</v>
      </c>
      <c r="H371">
        <v>1</v>
      </c>
      <c r="I371" t="s">
        <v>954</v>
      </c>
      <c r="J371" t="s">
        <v>6</v>
      </c>
      <c r="K371" t="s">
        <v>955</v>
      </c>
      <c r="L371">
        <v>1191</v>
      </c>
      <c r="N371">
        <v>1013</v>
      </c>
      <c r="O371" t="s">
        <v>953</v>
      </c>
      <c r="P371" t="s">
        <v>953</v>
      </c>
      <c r="Q371">
        <v>1</v>
      </c>
      <c r="W371">
        <v>0</v>
      </c>
      <c r="X371">
        <v>-1417349443</v>
      </c>
      <c r="Y371">
        <v>0.31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0.31</v>
      </c>
      <c r="AU371" t="s">
        <v>6</v>
      </c>
      <c r="AV371">
        <v>2</v>
      </c>
      <c r="AW371">
        <v>2</v>
      </c>
      <c r="AX371">
        <v>27722382</v>
      </c>
      <c r="AY371">
        <v>1</v>
      </c>
      <c r="AZ371">
        <v>2048</v>
      </c>
      <c r="BA371">
        <v>389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Y371*Source!I117</f>
        <v>1.7825000000000001E-2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ROW(Source!A117)</f>
        <v>117</v>
      </c>
      <c r="B372">
        <v>27721504</v>
      </c>
      <c r="C372">
        <v>27722373</v>
      </c>
      <c r="D372">
        <v>25230220</v>
      </c>
      <c r="E372">
        <v>1</v>
      </c>
      <c r="F372">
        <v>1</v>
      </c>
      <c r="G372">
        <v>1</v>
      </c>
      <c r="H372">
        <v>2</v>
      </c>
      <c r="I372" t="s">
        <v>991</v>
      </c>
      <c r="J372" t="s">
        <v>992</v>
      </c>
      <c r="K372" t="s">
        <v>993</v>
      </c>
      <c r="L372">
        <v>1368</v>
      </c>
      <c r="N372">
        <v>1011</v>
      </c>
      <c r="O372" t="s">
        <v>959</v>
      </c>
      <c r="P372" t="s">
        <v>959</v>
      </c>
      <c r="Q372">
        <v>1</v>
      </c>
      <c r="W372">
        <v>0</v>
      </c>
      <c r="X372">
        <v>-1718674368</v>
      </c>
      <c r="Y372">
        <v>0.15</v>
      </c>
      <c r="AA372">
        <v>0</v>
      </c>
      <c r="AB372">
        <v>111.99</v>
      </c>
      <c r="AC372">
        <v>13.5</v>
      </c>
      <c r="AD372">
        <v>0</v>
      </c>
      <c r="AE372">
        <v>0</v>
      </c>
      <c r="AF372">
        <v>111.99</v>
      </c>
      <c r="AG372">
        <v>13.5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6</v>
      </c>
      <c r="AT372">
        <v>0.12</v>
      </c>
      <c r="AU372" t="s">
        <v>102</v>
      </c>
      <c r="AV372">
        <v>0</v>
      </c>
      <c r="AW372">
        <v>2</v>
      </c>
      <c r="AX372">
        <v>27722383</v>
      </c>
      <c r="AY372">
        <v>1</v>
      </c>
      <c r="AZ372">
        <v>0</v>
      </c>
      <c r="BA372">
        <v>390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Y372*Source!I117</f>
        <v>8.6250000000000007E-3</v>
      </c>
      <c r="CY372">
        <f>AB372</f>
        <v>111.99</v>
      </c>
      <c r="CZ372">
        <f>AF372</f>
        <v>111.99</v>
      </c>
      <c r="DA372">
        <f>AJ372</f>
        <v>1</v>
      </c>
      <c r="DB372">
        <v>0</v>
      </c>
    </row>
    <row r="373" spans="1:106" x14ac:dyDescent="0.2">
      <c r="A373">
        <f>ROW(Source!A117)</f>
        <v>117</v>
      </c>
      <c r="B373">
        <v>27721504</v>
      </c>
      <c r="C373">
        <v>27722373</v>
      </c>
      <c r="D373">
        <v>25231607</v>
      </c>
      <c r="E373">
        <v>1</v>
      </c>
      <c r="F373">
        <v>1</v>
      </c>
      <c r="G373">
        <v>1</v>
      </c>
      <c r="H373">
        <v>2</v>
      </c>
      <c r="I373" t="s">
        <v>997</v>
      </c>
      <c r="J373" t="s">
        <v>998</v>
      </c>
      <c r="K373" t="s">
        <v>999</v>
      </c>
      <c r="L373">
        <v>1368</v>
      </c>
      <c r="N373">
        <v>1011</v>
      </c>
      <c r="O373" t="s">
        <v>959</v>
      </c>
      <c r="P373" t="s">
        <v>959</v>
      </c>
      <c r="Q373">
        <v>1</v>
      </c>
      <c r="W373">
        <v>0</v>
      </c>
      <c r="X373">
        <v>1372534845</v>
      </c>
      <c r="Y373">
        <v>0.23749999999999999</v>
      </c>
      <c r="AA373">
        <v>0</v>
      </c>
      <c r="AB373">
        <v>65.709999999999994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0.19</v>
      </c>
      <c r="AU373" t="s">
        <v>102</v>
      </c>
      <c r="AV373">
        <v>0</v>
      </c>
      <c r="AW373">
        <v>2</v>
      </c>
      <c r="AX373">
        <v>27722384</v>
      </c>
      <c r="AY373">
        <v>1</v>
      </c>
      <c r="AZ373">
        <v>0</v>
      </c>
      <c r="BA373">
        <v>391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Y373*Source!I117</f>
        <v>1.365625E-2</v>
      </c>
      <c r="CY373">
        <f>AB373</f>
        <v>65.709999999999994</v>
      </c>
      <c r="CZ373">
        <f>AF373</f>
        <v>65.709999999999994</v>
      </c>
      <c r="DA373">
        <f>AJ373</f>
        <v>1</v>
      </c>
      <c r="DB373">
        <v>0</v>
      </c>
    </row>
    <row r="374" spans="1:106" x14ac:dyDescent="0.2">
      <c r="A374">
        <f>ROW(Source!A117)</f>
        <v>117</v>
      </c>
      <c r="B374">
        <v>27721504</v>
      </c>
      <c r="C374">
        <v>27722373</v>
      </c>
      <c r="D374">
        <v>25152643</v>
      </c>
      <c r="E374">
        <v>1</v>
      </c>
      <c r="F374">
        <v>1</v>
      </c>
      <c r="G374">
        <v>1</v>
      </c>
      <c r="H374">
        <v>3</v>
      </c>
      <c r="I374" t="s">
        <v>1145</v>
      </c>
      <c r="J374" t="s">
        <v>1146</v>
      </c>
      <c r="K374" t="s">
        <v>1147</v>
      </c>
      <c r="L374">
        <v>1348</v>
      </c>
      <c r="N374">
        <v>1009</v>
      </c>
      <c r="O374" t="s">
        <v>46</v>
      </c>
      <c r="P374" t="s">
        <v>46</v>
      </c>
      <c r="Q374">
        <v>1000</v>
      </c>
      <c r="W374">
        <v>0</v>
      </c>
      <c r="X374">
        <v>964374226</v>
      </c>
      <c r="Y374">
        <v>2.9999999999999997E-4</v>
      </c>
      <c r="AA374">
        <v>35011</v>
      </c>
      <c r="AB374">
        <v>0</v>
      </c>
      <c r="AC374">
        <v>0</v>
      </c>
      <c r="AD374">
        <v>0</v>
      </c>
      <c r="AE374">
        <v>35011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2.9999999999999997E-4</v>
      </c>
      <c r="AU374" t="s">
        <v>6</v>
      </c>
      <c r="AV374">
        <v>0</v>
      </c>
      <c r="AW374">
        <v>2</v>
      </c>
      <c r="AX374">
        <v>27722385</v>
      </c>
      <c r="AY374">
        <v>1</v>
      </c>
      <c r="AZ374">
        <v>0</v>
      </c>
      <c r="BA374">
        <v>392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Y374*Source!I117</f>
        <v>1.7249999999999999E-5</v>
      </c>
      <c r="CY374">
        <f>AA374</f>
        <v>35011</v>
      </c>
      <c r="CZ374">
        <f>AE374</f>
        <v>35011</v>
      </c>
      <c r="DA374">
        <f>AI374</f>
        <v>1</v>
      </c>
      <c r="DB374">
        <v>0</v>
      </c>
    </row>
    <row r="375" spans="1:106" x14ac:dyDescent="0.2">
      <c r="A375">
        <f>ROW(Source!A117)</f>
        <v>117</v>
      </c>
      <c r="B375">
        <v>27721504</v>
      </c>
      <c r="C375">
        <v>27722373</v>
      </c>
      <c r="D375">
        <v>25152840</v>
      </c>
      <c r="E375">
        <v>1</v>
      </c>
      <c r="F375">
        <v>1</v>
      </c>
      <c r="G375">
        <v>1</v>
      </c>
      <c r="H375">
        <v>3</v>
      </c>
      <c r="I375" t="s">
        <v>1148</v>
      </c>
      <c r="J375" t="s">
        <v>1149</v>
      </c>
      <c r="K375" t="s">
        <v>1150</v>
      </c>
      <c r="L375">
        <v>1348</v>
      </c>
      <c r="N375">
        <v>1009</v>
      </c>
      <c r="O375" t="s">
        <v>46</v>
      </c>
      <c r="P375" t="s">
        <v>46</v>
      </c>
      <c r="Q375">
        <v>1000</v>
      </c>
      <c r="W375">
        <v>0</v>
      </c>
      <c r="X375">
        <v>769563177</v>
      </c>
      <c r="Y375">
        <v>2.9999999999999997E-4</v>
      </c>
      <c r="AA375">
        <v>9526</v>
      </c>
      <c r="AB375">
        <v>0</v>
      </c>
      <c r="AC375">
        <v>0</v>
      </c>
      <c r="AD375">
        <v>0</v>
      </c>
      <c r="AE375">
        <v>9526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2.9999999999999997E-4</v>
      </c>
      <c r="AU375" t="s">
        <v>6</v>
      </c>
      <c r="AV375">
        <v>0</v>
      </c>
      <c r="AW375">
        <v>2</v>
      </c>
      <c r="AX375">
        <v>27722386</v>
      </c>
      <c r="AY375">
        <v>1</v>
      </c>
      <c r="AZ375">
        <v>0</v>
      </c>
      <c r="BA375">
        <v>393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Y375*Source!I117</f>
        <v>1.7249999999999999E-5</v>
      </c>
      <c r="CY375">
        <f>AA375</f>
        <v>9526</v>
      </c>
      <c r="CZ375">
        <f>AE375</f>
        <v>9526</v>
      </c>
      <c r="DA375">
        <f>AI375</f>
        <v>1</v>
      </c>
      <c r="DB375">
        <v>0</v>
      </c>
    </row>
    <row r="376" spans="1:106" x14ac:dyDescent="0.2">
      <c r="A376">
        <f>ROW(Source!A117)</f>
        <v>117</v>
      </c>
      <c r="B376">
        <v>27721504</v>
      </c>
      <c r="C376">
        <v>27722373</v>
      </c>
      <c r="D376">
        <v>25174075</v>
      </c>
      <c r="E376">
        <v>1</v>
      </c>
      <c r="F376">
        <v>1</v>
      </c>
      <c r="G376">
        <v>1</v>
      </c>
      <c r="H376">
        <v>3</v>
      </c>
      <c r="I376" t="s">
        <v>221</v>
      </c>
      <c r="J376" t="s">
        <v>223</v>
      </c>
      <c r="K376" t="s">
        <v>222</v>
      </c>
      <c r="L376">
        <v>1348</v>
      </c>
      <c r="N376">
        <v>1009</v>
      </c>
      <c r="O376" t="s">
        <v>46</v>
      </c>
      <c r="P376" t="s">
        <v>46</v>
      </c>
      <c r="Q376">
        <v>1000</v>
      </c>
      <c r="W376">
        <v>0</v>
      </c>
      <c r="X376">
        <v>-1456233488</v>
      </c>
      <c r="Y376">
        <v>4.8500800000000002</v>
      </c>
      <c r="AA376">
        <v>7134.31</v>
      </c>
      <c r="AB376">
        <v>0</v>
      </c>
      <c r="AC376">
        <v>0</v>
      </c>
      <c r="AD376">
        <v>0</v>
      </c>
      <c r="AE376">
        <v>7134.31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6</v>
      </c>
      <c r="AT376">
        <v>4.8500800000000002</v>
      </c>
      <c r="AU376" t="s">
        <v>6</v>
      </c>
      <c r="AV376">
        <v>0</v>
      </c>
      <c r="AW376">
        <v>1</v>
      </c>
      <c r="AX376">
        <v>-1</v>
      </c>
      <c r="AY376">
        <v>0</v>
      </c>
      <c r="AZ376">
        <v>0</v>
      </c>
      <c r="BA376" t="s">
        <v>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Y376*Source!I117</f>
        <v>0.27887960000000001</v>
      </c>
      <c r="CY376">
        <f>AA376</f>
        <v>7134.31</v>
      </c>
      <c r="CZ376">
        <f>AE376</f>
        <v>7134.31</v>
      </c>
      <c r="DA376">
        <f>AI376</f>
        <v>1</v>
      </c>
      <c r="DB376">
        <v>0</v>
      </c>
    </row>
    <row r="377" spans="1:106" x14ac:dyDescent="0.2">
      <c r="A377">
        <f>ROW(Source!A120)</f>
        <v>120</v>
      </c>
      <c r="B377">
        <v>27721505</v>
      </c>
      <c r="C377">
        <v>27722389</v>
      </c>
      <c r="D377">
        <v>25420494</v>
      </c>
      <c r="E377">
        <v>1</v>
      </c>
      <c r="F377">
        <v>1</v>
      </c>
      <c r="G377">
        <v>1</v>
      </c>
      <c r="H377">
        <v>1</v>
      </c>
      <c r="I377" t="s">
        <v>1151</v>
      </c>
      <c r="J377" t="s">
        <v>6</v>
      </c>
      <c r="K377" t="s">
        <v>1152</v>
      </c>
      <c r="L377">
        <v>1191</v>
      </c>
      <c r="N377">
        <v>1013</v>
      </c>
      <c r="O377" t="s">
        <v>953</v>
      </c>
      <c r="P377" t="s">
        <v>953</v>
      </c>
      <c r="Q377">
        <v>1</v>
      </c>
      <c r="W377">
        <v>0</v>
      </c>
      <c r="X377">
        <v>1145761654</v>
      </c>
      <c r="Y377">
        <v>6.1064999999999987</v>
      </c>
      <c r="AA377">
        <v>0</v>
      </c>
      <c r="AB377">
        <v>0</v>
      </c>
      <c r="AC377">
        <v>0</v>
      </c>
      <c r="AD377">
        <v>10.65</v>
      </c>
      <c r="AE377">
        <v>0</v>
      </c>
      <c r="AF377">
        <v>0</v>
      </c>
      <c r="AG377">
        <v>0</v>
      </c>
      <c r="AH377">
        <v>10.65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5.31</v>
      </c>
      <c r="AU377" t="s">
        <v>103</v>
      </c>
      <c r="AV377">
        <v>1</v>
      </c>
      <c r="AW377">
        <v>2</v>
      </c>
      <c r="AX377">
        <v>27722398</v>
      </c>
      <c r="AY377">
        <v>1</v>
      </c>
      <c r="AZ377">
        <v>0</v>
      </c>
      <c r="BA377">
        <v>395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Y377*Source!I120</f>
        <v>0.35112374999999996</v>
      </c>
      <c r="CY377">
        <f>AD377</f>
        <v>10.65</v>
      </c>
      <c r="CZ377">
        <f>AH377</f>
        <v>10.65</v>
      </c>
      <c r="DA377">
        <f>AL377</f>
        <v>1</v>
      </c>
      <c r="DB377">
        <v>0</v>
      </c>
    </row>
    <row r="378" spans="1:106" x14ac:dyDescent="0.2">
      <c r="A378">
        <f>ROW(Source!A120)</f>
        <v>120</v>
      </c>
      <c r="B378">
        <v>27721505</v>
      </c>
      <c r="C378">
        <v>27722389</v>
      </c>
      <c r="D378">
        <v>25412928</v>
      </c>
      <c r="E378">
        <v>1</v>
      </c>
      <c r="F378">
        <v>1</v>
      </c>
      <c r="G378">
        <v>1</v>
      </c>
      <c r="H378">
        <v>1</v>
      </c>
      <c r="I378" t="s">
        <v>954</v>
      </c>
      <c r="J378" t="s">
        <v>6</v>
      </c>
      <c r="K378" t="s">
        <v>955</v>
      </c>
      <c r="L378">
        <v>1191</v>
      </c>
      <c r="N378">
        <v>1013</v>
      </c>
      <c r="O378" t="s">
        <v>953</v>
      </c>
      <c r="P378" t="s">
        <v>953</v>
      </c>
      <c r="Q378">
        <v>1</v>
      </c>
      <c r="W378">
        <v>0</v>
      </c>
      <c r="X378">
        <v>-1417349443</v>
      </c>
      <c r="Y378">
        <v>0.02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0.02</v>
      </c>
      <c r="AU378" t="s">
        <v>6</v>
      </c>
      <c r="AV378">
        <v>2</v>
      </c>
      <c r="AW378">
        <v>2</v>
      </c>
      <c r="AX378">
        <v>27722399</v>
      </c>
      <c r="AY378">
        <v>1</v>
      </c>
      <c r="AZ378">
        <v>2048</v>
      </c>
      <c r="BA378">
        <v>396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Y378*Source!I120</f>
        <v>1.15E-3</v>
      </c>
      <c r="CY378">
        <f>AD378</f>
        <v>0</v>
      </c>
      <c r="CZ378">
        <f>AH378</f>
        <v>0</v>
      </c>
      <c r="DA378">
        <f>AL378</f>
        <v>1</v>
      </c>
      <c r="DB378">
        <v>0</v>
      </c>
    </row>
    <row r="379" spans="1:106" x14ac:dyDescent="0.2">
      <c r="A379">
        <f>ROW(Source!A120)</f>
        <v>120</v>
      </c>
      <c r="B379">
        <v>27721505</v>
      </c>
      <c r="C379">
        <v>27722389</v>
      </c>
      <c r="D379">
        <v>25230418</v>
      </c>
      <c r="E379">
        <v>1</v>
      </c>
      <c r="F379">
        <v>1</v>
      </c>
      <c r="G379">
        <v>1</v>
      </c>
      <c r="H379">
        <v>2</v>
      </c>
      <c r="I379" t="s">
        <v>986</v>
      </c>
      <c r="J379" t="s">
        <v>987</v>
      </c>
      <c r="K379" t="s">
        <v>988</v>
      </c>
      <c r="L379">
        <v>1368</v>
      </c>
      <c r="N379">
        <v>1011</v>
      </c>
      <c r="O379" t="s">
        <v>959</v>
      </c>
      <c r="P379" t="s">
        <v>959</v>
      </c>
      <c r="Q379">
        <v>1</v>
      </c>
      <c r="W379">
        <v>0</v>
      </c>
      <c r="X379">
        <v>1047452784</v>
      </c>
      <c r="Y379">
        <v>1.2500000000000001E-2</v>
      </c>
      <c r="AA379">
        <v>0</v>
      </c>
      <c r="AB379">
        <v>1.7</v>
      </c>
      <c r="AC379">
        <v>0</v>
      </c>
      <c r="AD379">
        <v>0</v>
      </c>
      <c r="AE379">
        <v>0</v>
      </c>
      <c r="AF379">
        <v>1.7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0.01</v>
      </c>
      <c r="AU379" t="s">
        <v>102</v>
      </c>
      <c r="AV379">
        <v>0</v>
      </c>
      <c r="AW379">
        <v>2</v>
      </c>
      <c r="AX379">
        <v>27722400</v>
      </c>
      <c r="AY379">
        <v>1</v>
      </c>
      <c r="AZ379">
        <v>0</v>
      </c>
      <c r="BA379">
        <v>397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Y379*Source!I120</f>
        <v>7.187500000000001E-4</v>
      </c>
      <c r="CY379">
        <f>AB379</f>
        <v>1.7</v>
      </c>
      <c r="CZ379">
        <f>AF379</f>
        <v>1.7</v>
      </c>
      <c r="DA379">
        <f>AJ379</f>
        <v>1</v>
      </c>
      <c r="DB379">
        <v>0</v>
      </c>
    </row>
    <row r="380" spans="1:106" x14ac:dyDescent="0.2">
      <c r="A380">
        <f>ROW(Source!A120)</f>
        <v>120</v>
      </c>
      <c r="B380">
        <v>27721505</v>
      </c>
      <c r="C380">
        <v>27722389</v>
      </c>
      <c r="D380">
        <v>25230445</v>
      </c>
      <c r="E380">
        <v>1</v>
      </c>
      <c r="F380">
        <v>1</v>
      </c>
      <c r="G380">
        <v>1</v>
      </c>
      <c r="H380">
        <v>2</v>
      </c>
      <c r="I380" t="s">
        <v>956</v>
      </c>
      <c r="J380" t="s">
        <v>957</v>
      </c>
      <c r="K380" t="s">
        <v>958</v>
      </c>
      <c r="L380">
        <v>1368</v>
      </c>
      <c r="N380">
        <v>1011</v>
      </c>
      <c r="O380" t="s">
        <v>959</v>
      </c>
      <c r="P380" t="s">
        <v>959</v>
      </c>
      <c r="Q380">
        <v>1</v>
      </c>
      <c r="W380">
        <v>0</v>
      </c>
      <c r="X380">
        <v>1225731627</v>
      </c>
      <c r="Y380">
        <v>1.2500000000000001E-2</v>
      </c>
      <c r="AA380">
        <v>0</v>
      </c>
      <c r="AB380">
        <v>89.99</v>
      </c>
      <c r="AC380">
        <v>10.06</v>
      </c>
      <c r="AD380">
        <v>0</v>
      </c>
      <c r="AE380">
        <v>0</v>
      </c>
      <c r="AF380">
        <v>89.99</v>
      </c>
      <c r="AG380">
        <v>10.06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0.01</v>
      </c>
      <c r="AU380" t="s">
        <v>102</v>
      </c>
      <c r="AV380">
        <v>0</v>
      </c>
      <c r="AW380">
        <v>2</v>
      </c>
      <c r="AX380">
        <v>27722401</v>
      </c>
      <c r="AY380">
        <v>1</v>
      </c>
      <c r="AZ380">
        <v>0</v>
      </c>
      <c r="BA380">
        <v>398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Y380*Source!I120</f>
        <v>7.187500000000001E-4</v>
      </c>
      <c r="CY380">
        <f>AB380</f>
        <v>89.99</v>
      </c>
      <c r="CZ380">
        <f>AF380</f>
        <v>89.99</v>
      </c>
      <c r="DA380">
        <f>AJ380</f>
        <v>1</v>
      </c>
      <c r="DB380">
        <v>0</v>
      </c>
    </row>
    <row r="381" spans="1:106" x14ac:dyDescent="0.2">
      <c r="A381">
        <f>ROW(Source!A120)</f>
        <v>120</v>
      </c>
      <c r="B381">
        <v>27721505</v>
      </c>
      <c r="C381">
        <v>27722389</v>
      </c>
      <c r="D381">
        <v>25231607</v>
      </c>
      <c r="E381">
        <v>1</v>
      </c>
      <c r="F381">
        <v>1</v>
      </c>
      <c r="G381">
        <v>1</v>
      </c>
      <c r="H381">
        <v>2</v>
      </c>
      <c r="I381" t="s">
        <v>997</v>
      </c>
      <c r="J381" t="s">
        <v>998</v>
      </c>
      <c r="K381" t="s">
        <v>999</v>
      </c>
      <c r="L381">
        <v>1368</v>
      </c>
      <c r="N381">
        <v>1011</v>
      </c>
      <c r="O381" t="s">
        <v>959</v>
      </c>
      <c r="P381" t="s">
        <v>959</v>
      </c>
      <c r="Q381">
        <v>1</v>
      </c>
      <c r="W381">
        <v>0</v>
      </c>
      <c r="X381">
        <v>1372534845</v>
      </c>
      <c r="Y381">
        <v>1.2500000000000001E-2</v>
      </c>
      <c r="AA381">
        <v>0</v>
      </c>
      <c r="AB381">
        <v>65.709999999999994</v>
      </c>
      <c r="AC381">
        <v>11.6</v>
      </c>
      <c r="AD381">
        <v>0</v>
      </c>
      <c r="AE381">
        <v>0</v>
      </c>
      <c r="AF381">
        <v>65.709999999999994</v>
      </c>
      <c r="AG381">
        <v>11.6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0.01</v>
      </c>
      <c r="AU381" t="s">
        <v>102</v>
      </c>
      <c r="AV381">
        <v>0</v>
      </c>
      <c r="AW381">
        <v>2</v>
      </c>
      <c r="AX381">
        <v>27722402</v>
      </c>
      <c r="AY381">
        <v>1</v>
      </c>
      <c r="AZ381">
        <v>0</v>
      </c>
      <c r="BA381">
        <v>399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Y381*Source!I120</f>
        <v>7.187500000000001E-4</v>
      </c>
      <c r="CY381">
        <f>AB381</f>
        <v>65.709999999999994</v>
      </c>
      <c r="CZ381">
        <f>AF381</f>
        <v>65.709999999999994</v>
      </c>
      <c r="DA381">
        <f>AJ381</f>
        <v>1</v>
      </c>
      <c r="DB381">
        <v>0</v>
      </c>
    </row>
    <row r="382" spans="1:106" x14ac:dyDescent="0.2">
      <c r="A382">
        <f>ROW(Source!A120)</f>
        <v>120</v>
      </c>
      <c r="B382">
        <v>27721505</v>
      </c>
      <c r="C382">
        <v>27722389</v>
      </c>
      <c r="D382">
        <v>25232466</v>
      </c>
      <c r="E382">
        <v>1</v>
      </c>
      <c r="F382">
        <v>1</v>
      </c>
      <c r="G382">
        <v>1</v>
      </c>
      <c r="H382">
        <v>2</v>
      </c>
      <c r="I382" t="s">
        <v>1153</v>
      </c>
      <c r="J382" t="s">
        <v>1154</v>
      </c>
      <c r="K382" t="s">
        <v>1155</v>
      </c>
      <c r="L382">
        <v>1368</v>
      </c>
      <c r="N382">
        <v>1011</v>
      </c>
      <c r="O382" t="s">
        <v>959</v>
      </c>
      <c r="P382" t="s">
        <v>959</v>
      </c>
      <c r="Q382">
        <v>1</v>
      </c>
      <c r="W382">
        <v>0</v>
      </c>
      <c r="X382">
        <v>271748449</v>
      </c>
      <c r="Y382">
        <v>1.4000000000000001</v>
      </c>
      <c r="AA382">
        <v>0</v>
      </c>
      <c r="AB382">
        <v>6.82</v>
      </c>
      <c r="AC382">
        <v>0</v>
      </c>
      <c r="AD382">
        <v>0</v>
      </c>
      <c r="AE382">
        <v>0</v>
      </c>
      <c r="AF382">
        <v>6.82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1.1200000000000001</v>
      </c>
      <c r="AU382" t="s">
        <v>102</v>
      </c>
      <c r="AV382">
        <v>0</v>
      </c>
      <c r="AW382">
        <v>2</v>
      </c>
      <c r="AX382">
        <v>27722403</v>
      </c>
      <c r="AY382">
        <v>1</v>
      </c>
      <c r="AZ382">
        <v>0</v>
      </c>
      <c r="BA382">
        <v>400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Y382*Source!I120</f>
        <v>8.0500000000000016E-2</v>
      </c>
      <c r="CY382">
        <f>AB382</f>
        <v>6.82</v>
      </c>
      <c r="CZ382">
        <f>AF382</f>
        <v>6.82</v>
      </c>
      <c r="DA382">
        <f>AJ382</f>
        <v>1</v>
      </c>
      <c r="DB382">
        <v>0</v>
      </c>
    </row>
    <row r="383" spans="1:106" x14ac:dyDescent="0.2">
      <c r="A383">
        <f>ROW(Source!A120)</f>
        <v>120</v>
      </c>
      <c r="B383">
        <v>27721505</v>
      </c>
      <c r="C383">
        <v>27722389</v>
      </c>
      <c r="D383">
        <v>25186091</v>
      </c>
      <c r="E383">
        <v>1</v>
      </c>
      <c r="F383">
        <v>1</v>
      </c>
      <c r="G383">
        <v>1</v>
      </c>
      <c r="H383">
        <v>3</v>
      </c>
      <c r="I383" t="s">
        <v>1033</v>
      </c>
      <c r="J383" t="s">
        <v>1034</v>
      </c>
      <c r="K383" t="s">
        <v>1035</v>
      </c>
      <c r="L383">
        <v>1348</v>
      </c>
      <c r="N383">
        <v>1009</v>
      </c>
      <c r="O383" t="s">
        <v>46</v>
      </c>
      <c r="P383" t="s">
        <v>46</v>
      </c>
      <c r="Q383">
        <v>1000</v>
      </c>
      <c r="W383">
        <v>0</v>
      </c>
      <c r="X383">
        <v>-1655298345</v>
      </c>
      <c r="Y383">
        <v>1.2E-2</v>
      </c>
      <c r="AA383">
        <v>15620</v>
      </c>
      <c r="AB383">
        <v>0</v>
      </c>
      <c r="AC383">
        <v>0</v>
      </c>
      <c r="AD383">
        <v>0</v>
      </c>
      <c r="AE383">
        <v>15620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1.2E-2</v>
      </c>
      <c r="AU383" t="s">
        <v>6</v>
      </c>
      <c r="AV383">
        <v>0</v>
      </c>
      <c r="AW383">
        <v>2</v>
      </c>
      <c r="AX383">
        <v>27722404</v>
      </c>
      <c r="AY383">
        <v>1</v>
      </c>
      <c r="AZ383">
        <v>0</v>
      </c>
      <c r="BA383">
        <v>401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Y383*Source!I120</f>
        <v>6.9000000000000008E-4</v>
      </c>
      <c r="CY383">
        <f>AA383</f>
        <v>15620</v>
      </c>
      <c r="CZ383">
        <f>AE383</f>
        <v>15620</v>
      </c>
      <c r="DA383">
        <f>AI383</f>
        <v>1</v>
      </c>
      <c r="DB383">
        <v>0</v>
      </c>
    </row>
    <row r="384" spans="1:106" x14ac:dyDescent="0.2">
      <c r="A384">
        <f>ROW(Source!A120)</f>
        <v>120</v>
      </c>
      <c r="B384">
        <v>27721505</v>
      </c>
      <c r="C384">
        <v>27722389</v>
      </c>
      <c r="D384">
        <v>25187223</v>
      </c>
      <c r="E384">
        <v>1</v>
      </c>
      <c r="F384">
        <v>1</v>
      </c>
      <c r="G384">
        <v>1</v>
      </c>
      <c r="H384">
        <v>3</v>
      </c>
      <c r="I384" t="s">
        <v>1156</v>
      </c>
      <c r="J384" t="s">
        <v>1157</v>
      </c>
      <c r="K384" t="s">
        <v>1158</v>
      </c>
      <c r="L384">
        <v>1348</v>
      </c>
      <c r="N384">
        <v>1009</v>
      </c>
      <c r="O384" t="s">
        <v>46</v>
      </c>
      <c r="P384" t="s">
        <v>46</v>
      </c>
      <c r="Q384">
        <v>1000</v>
      </c>
      <c r="W384">
        <v>0</v>
      </c>
      <c r="X384">
        <v>1262170789</v>
      </c>
      <c r="Y384">
        <v>2E-3</v>
      </c>
      <c r="AA384">
        <v>7640</v>
      </c>
      <c r="AB384">
        <v>0</v>
      </c>
      <c r="AC384">
        <v>0</v>
      </c>
      <c r="AD384">
        <v>0</v>
      </c>
      <c r="AE384">
        <v>7640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2E-3</v>
      </c>
      <c r="AU384" t="s">
        <v>6</v>
      </c>
      <c r="AV384">
        <v>0</v>
      </c>
      <c r="AW384">
        <v>2</v>
      </c>
      <c r="AX384">
        <v>27722405</v>
      </c>
      <c r="AY384">
        <v>1</v>
      </c>
      <c r="AZ384">
        <v>0</v>
      </c>
      <c r="BA384">
        <v>402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Y384*Source!I120</f>
        <v>1.15E-4</v>
      </c>
      <c r="CY384">
        <f>AA384</f>
        <v>7640</v>
      </c>
      <c r="CZ384">
        <f>AE384</f>
        <v>7640</v>
      </c>
      <c r="DA384">
        <f>AI384</f>
        <v>1</v>
      </c>
      <c r="DB384">
        <v>0</v>
      </c>
    </row>
    <row r="385" spans="1:106" x14ac:dyDescent="0.2">
      <c r="A385">
        <f>ROW(Source!A121)</f>
        <v>121</v>
      </c>
      <c r="B385">
        <v>27721504</v>
      </c>
      <c r="C385">
        <v>27722389</v>
      </c>
      <c r="D385">
        <v>25420494</v>
      </c>
      <c r="E385">
        <v>1</v>
      </c>
      <c r="F385">
        <v>1</v>
      </c>
      <c r="G385">
        <v>1</v>
      </c>
      <c r="H385">
        <v>1</v>
      </c>
      <c r="I385" t="s">
        <v>1151</v>
      </c>
      <c r="J385" t="s">
        <v>6</v>
      </c>
      <c r="K385" t="s">
        <v>1152</v>
      </c>
      <c r="L385">
        <v>1191</v>
      </c>
      <c r="N385">
        <v>1013</v>
      </c>
      <c r="O385" t="s">
        <v>953</v>
      </c>
      <c r="P385" t="s">
        <v>953</v>
      </c>
      <c r="Q385">
        <v>1</v>
      </c>
      <c r="W385">
        <v>0</v>
      </c>
      <c r="X385">
        <v>1145761654</v>
      </c>
      <c r="Y385">
        <v>6.1064999999999987</v>
      </c>
      <c r="AA385">
        <v>0</v>
      </c>
      <c r="AB385">
        <v>0</v>
      </c>
      <c r="AC385">
        <v>0</v>
      </c>
      <c r="AD385">
        <v>10.65</v>
      </c>
      <c r="AE385">
        <v>0</v>
      </c>
      <c r="AF385">
        <v>0</v>
      </c>
      <c r="AG385">
        <v>0</v>
      </c>
      <c r="AH385">
        <v>10.65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5.31</v>
      </c>
      <c r="AU385" t="s">
        <v>103</v>
      </c>
      <c r="AV385">
        <v>1</v>
      </c>
      <c r="AW385">
        <v>2</v>
      </c>
      <c r="AX385">
        <v>27722398</v>
      </c>
      <c r="AY385">
        <v>1</v>
      </c>
      <c r="AZ385">
        <v>0</v>
      </c>
      <c r="BA385">
        <v>403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Y385*Source!I121</f>
        <v>0.35112374999999996</v>
      </c>
      <c r="CY385">
        <f>AD385</f>
        <v>10.65</v>
      </c>
      <c r="CZ385">
        <f>AH385</f>
        <v>10.65</v>
      </c>
      <c r="DA385">
        <f>AL385</f>
        <v>1</v>
      </c>
      <c r="DB385">
        <v>0</v>
      </c>
    </row>
    <row r="386" spans="1:106" x14ac:dyDescent="0.2">
      <c r="A386">
        <f>ROW(Source!A121)</f>
        <v>121</v>
      </c>
      <c r="B386">
        <v>27721504</v>
      </c>
      <c r="C386">
        <v>27722389</v>
      </c>
      <c r="D386">
        <v>25412928</v>
      </c>
      <c r="E386">
        <v>1</v>
      </c>
      <c r="F386">
        <v>1</v>
      </c>
      <c r="G386">
        <v>1</v>
      </c>
      <c r="H386">
        <v>1</v>
      </c>
      <c r="I386" t="s">
        <v>954</v>
      </c>
      <c r="J386" t="s">
        <v>6</v>
      </c>
      <c r="K386" t="s">
        <v>955</v>
      </c>
      <c r="L386">
        <v>1191</v>
      </c>
      <c r="N386">
        <v>1013</v>
      </c>
      <c r="O386" t="s">
        <v>953</v>
      </c>
      <c r="P386" t="s">
        <v>953</v>
      </c>
      <c r="Q386">
        <v>1</v>
      </c>
      <c r="W386">
        <v>0</v>
      </c>
      <c r="X386">
        <v>-1417349443</v>
      </c>
      <c r="Y386">
        <v>0.02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0.02</v>
      </c>
      <c r="AU386" t="s">
        <v>6</v>
      </c>
      <c r="AV386">
        <v>2</v>
      </c>
      <c r="AW386">
        <v>2</v>
      </c>
      <c r="AX386">
        <v>27722399</v>
      </c>
      <c r="AY386">
        <v>1</v>
      </c>
      <c r="AZ386">
        <v>2048</v>
      </c>
      <c r="BA386">
        <v>404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Y386*Source!I121</f>
        <v>1.15E-3</v>
      </c>
      <c r="CY386">
        <f>AD386</f>
        <v>0</v>
      </c>
      <c r="CZ386">
        <f>AH386</f>
        <v>0</v>
      </c>
      <c r="DA386">
        <f>AL386</f>
        <v>1</v>
      </c>
      <c r="DB386">
        <v>0</v>
      </c>
    </row>
    <row r="387" spans="1:106" x14ac:dyDescent="0.2">
      <c r="A387">
        <f>ROW(Source!A121)</f>
        <v>121</v>
      </c>
      <c r="B387">
        <v>27721504</v>
      </c>
      <c r="C387">
        <v>27722389</v>
      </c>
      <c r="D387">
        <v>25230418</v>
      </c>
      <c r="E387">
        <v>1</v>
      </c>
      <c r="F387">
        <v>1</v>
      </c>
      <c r="G387">
        <v>1</v>
      </c>
      <c r="H387">
        <v>2</v>
      </c>
      <c r="I387" t="s">
        <v>986</v>
      </c>
      <c r="J387" t="s">
        <v>987</v>
      </c>
      <c r="K387" t="s">
        <v>988</v>
      </c>
      <c r="L387">
        <v>1368</v>
      </c>
      <c r="N387">
        <v>1011</v>
      </c>
      <c r="O387" t="s">
        <v>959</v>
      </c>
      <c r="P387" t="s">
        <v>959</v>
      </c>
      <c r="Q387">
        <v>1</v>
      </c>
      <c r="W387">
        <v>0</v>
      </c>
      <c r="X387">
        <v>1047452784</v>
      </c>
      <c r="Y387">
        <v>1.2500000000000001E-2</v>
      </c>
      <c r="AA387">
        <v>0</v>
      </c>
      <c r="AB387">
        <v>1.7</v>
      </c>
      <c r="AC387">
        <v>0</v>
      </c>
      <c r="AD387">
        <v>0</v>
      </c>
      <c r="AE387">
        <v>0</v>
      </c>
      <c r="AF387">
        <v>1.7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</v>
      </c>
      <c r="AT387">
        <v>0.01</v>
      </c>
      <c r="AU387" t="s">
        <v>102</v>
      </c>
      <c r="AV387">
        <v>0</v>
      </c>
      <c r="AW387">
        <v>2</v>
      </c>
      <c r="AX387">
        <v>27722400</v>
      </c>
      <c r="AY387">
        <v>1</v>
      </c>
      <c r="AZ387">
        <v>0</v>
      </c>
      <c r="BA387">
        <v>405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Y387*Source!I121</f>
        <v>7.187500000000001E-4</v>
      </c>
      <c r="CY387">
        <f>AB387</f>
        <v>1.7</v>
      </c>
      <c r="CZ387">
        <f>AF387</f>
        <v>1.7</v>
      </c>
      <c r="DA387">
        <f>AJ387</f>
        <v>1</v>
      </c>
      <c r="DB387">
        <v>0</v>
      </c>
    </row>
    <row r="388" spans="1:106" x14ac:dyDescent="0.2">
      <c r="A388">
        <f>ROW(Source!A121)</f>
        <v>121</v>
      </c>
      <c r="B388">
        <v>27721504</v>
      </c>
      <c r="C388">
        <v>27722389</v>
      </c>
      <c r="D388">
        <v>25230445</v>
      </c>
      <c r="E388">
        <v>1</v>
      </c>
      <c r="F388">
        <v>1</v>
      </c>
      <c r="G388">
        <v>1</v>
      </c>
      <c r="H388">
        <v>2</v>
      </c>
      <c r="I388" t="s">
        <v>956</v>
      </c>
      <c r="J388" t="s">
        <v>957</v>
      </c>
      <c r="K388" t="s">
        <v>958</v>
      </c>
      <c r="L388">
        <v>1368</v>
      </c>
      <c r="N388">
        <v>1011</v>
      </c>
      <c r="O388" t="s">
        <v>959</v>
      </c>
      <c r="P388" t="s">
        <v>959</v>
      </c>
      <c r="Q388">
        <v>1</v>
      </c>
      <c r="W388">
        <v>0</v>
      </c>
      <c r="X388">
        <v>1225731627</v>
      </c>
      <c r="Y388">
        <v>1.2500000000000001E-2</v>
      </c>
      <c r="AA388">
        <v>0</v>
      </c>
      <c r="AB388">
        <v>89.99</v>
      </c>
      <c r="AC388">
        <v>10.06</v>
      </c>
      <c r="AD388">
        <v>0</v>
      </c>
      <c r="AE388">
        <v>0</v>
      </c>
      <c r="AF388">
        <v>89.99</v>
      </c>
      <c r="AG388">
        <v>10.06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0.01</v>
      </c>
      <c r="AU388" t="s">
        <v>102</v>
      </c>
      <c r="AV388">
        <v>0</v>
      </c>
      <c r="AW388">
        <v>2</v>
      </c>
      <c r="AX388">
        <v>27722401</v>
      </c>
      <c r="AY388">
        <v>1</v>
      </c>
      <c r="AZ388">
        <v>0</v>
      </c>
      <c r="BA388">
        <v>406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Y388*Source!I121</f>
        <v>7.187500000000001E-4</v>
      </c>
      <c r="CY388">
        <f>AB388</f>
        <v>89.99</v>
      </c>
      <c r="CZ388">
        <f>AF388</f>
        <v>89.99</v>
      </c>
      <c r="DA388">
        <f>AJ388</f>
        <v>1</v>
      </c>
      <c r="DB388">
        <v>0</v>
      </c>
    </row>
    <row r="389" spans="1:106" x14ac:dyDescent="0.2">
      <c r="A389">
        <f>ROW(Source!A121)</f>
        <v>121</v>
      </c>
      <c r="B389">
        <v>27721504</v>
      </c>
      <c r="C389">
        <v>27722389</v>
      </c>
      <c r="D389">
        <v>25231607</v>
      </c>
      <c r="E389">
        <v>1</v>
      </c>
      <c r="F389">
        <v>1</v>
      </c>
      <c r="G389">
        <v>1</v>
      </c>
      <c r="H389">
        <v>2</v>
      </c>
      <c r="I389" t="s">
        <v>997</v>
      </c>
      <c r="J389" t="s">
        <v>998</v>
      </c>
      <c r="K389" t="s">
        <v>999</v>
      </c>
      <c r="L389">
        <v>1368</v>
      </c>
      <c r="N389">
        <v>1011</v>
      </c>
      <c r="O389" t="s">
        <v>959</v>
      </c>
      <c r="P389" t="s">
        <v>959</v>
      </c>
      <c r="Q389">
        <v>1</v>
      </c>
      <c r="W389">
        <v>0</v>
      </c>
      <c r="X389">
        <v>1372534845</v>
      </c>
      <c r="Y389">
        <v>1.2500000000000001E-2</v>
      </c>
      <c r="AA389">
        <v>0</v>
      </c>
      <c r="AB389">
        <v>65.709999999999994</v>
      </c>
      <c r="AC389">
        <v>11.6</v>
      </c>
      <c r="AD389">
        <v>0</v>
      </c>
      <c r="AE389">
        <v>0</v>
      </c>
      <c r="AF389">
        <v>65.709999999999994</v>
      </c>
      <c r="AG389">
        <v>11.6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0.01</v>
      </c>
      <c r="AU389" t="s">
        <v>102</v>
      </c>
      <c r="AV389">
        <v>0</v>
      </c>
      <c r="AW389">
        <v>2</v>
      </c>
      <c r="AX389">
        <v>27722402</v>
      </c>
      <c r="AY389">
        <v>1</v>
      </c>
      <c r="AZ389">
        <v>0</v>
      </c>
      <c r="BA389">
        <v>407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Y389*Source!I121</f>
        <v>7.187500000000001E-4</v>
      </c>
      <c r="CY389">
        <f>AB389</f>
        <v>65.709999999999994</v>
      </c>
      <c r="CZ389">
        <f>AF389</f>
        <v>65.709999999999994</v>
      </c>
      <c r="DA389">
        <f>AJ389</f>
        <v>1</v>
      </c>
      <c r="DB389">
        <v>0</v>
      </c>
    </row>
    <row r="390" spans="1:106" x14ac:dyDescent="0.2">
      <c r="A390">
        <f>ROW(Source!A121)</f>
        <v>121</v>
      </c>
      <c r="B390">
        <v>27721504</v>
      </c>
      <c r="C390">
        <v>27722389</v>
      </c>
      <c r="D390">
        <v>25232466</v>
      </c>
      <c r="E390">
        <v>1</v>
      </c>
      <c r="F390">
        <v>1</v>
      </c>
      <c r="G390">
        <v>1</v>
      </c>
      <c r="H390">
        <v>2</v>
      </c>
      <c r="I390" t="s">
        <v>1153</v>
      </c>
      <c r="J390" t="s">
        <v>1154</v>
      </c>
      <c r="K390" t="s">
        <v>1155</v>
      </c>
      <c r="L390">
        <v>1368</v>
      </c>
      <c r="N390">
        <v>1011</v>
      </c>
      <c r="O390" t="s">
        <v>959</v>
      </c>
      <c r="P390" t="s">
        <v>959</v>
      </c>
      <c r="Q390">
        <v>1</v>
      </c>
      <c r="W390">
        <v>0</v>
      </c>
      <c r="X390">
        <v>271748449</v>
      </c>
      <c r="Y390">
        <v>1.4000000000000001</v>
      </c>
      <c r="AA390">
        <v>0</v>
      </c>
      <c r="AB390">
        <v>6.82</v>
      </c>
      <c r="AC390">
        <v>0</v>
      </c>
      <c r="AD390">
        <v>0</v>
      </c>
      <c r="AE390">
        <v>0</v>
      </c>
      <c r="AF390">
        <v>6.82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1.1200000000000001</v>
      </c>
      <c r="AU390" t="s">
        <v>102</v>
      </c>
      <c r="AV390">
        <v>0</v>
      </c>
      <c r="AW390">
        <v>2</v>
      </c>
      <c r="AX390">
        <v>27722403</v>
      </c>
      <c r="AY390">
        <v>1</v>
      </c>
      <c r="AZ390">
        <v>0</v>
      </c>
      <c r="BA390">
        <v>408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Y390*Source!I121</f>
        <v>8.0500000000000016E-2</v>
      </c>
      <c r="CY390">
        <f>AB390</f>
        <v>6.82</v>
      </c>
      <c r="CZ390">
        <f>AF390</f>
        <v>6.82</v>
      </c>
      <c r="DA390">
        <f>AJ390</f>
        <v>1</v>
      </c>
      <c r="DB390">
        <v>0</v>
      </c>
    </row>
    <row r="391" spans="1:106" x14ac:dyDescent="0.2">
      <c r="A391">
        <f>ROW(Source!A121)</f>
        <v>121</v>
      </c>
      <c r="B391">
        <v>27721504</v>
      </c>
      <c r="C391">
        <v>27722389</v>
      </c>
      <c r="D391">
        <v>25186091</v>
      </c>
      <c r="E391">
        <v>1</v>
      </c>
      <c r="F391">
        <v>1</v>
      </c>
      <c r="G391">
        <v>1</v>
      </c>
      <c r="H391">
        <v>3</v>
      </c>
      <c r="I391" t="s">
        <v>1033</v>
      </c>
      <c r="J391" t="s">
        <v>1034</v>
      </c>
      <c r="K391" t="s">
        <v>1035</v>
      </c>
      <c r="L391">
        <v>1348</v>
      </c>
      <c r="N391">
        <v>1009</v>
      </c>
      <c r="O391" t="s">
        <v>46</v>
      </c>
      <c r="P391" t="s">
        <v>46</v>
      </c>
      <c r="Q391">
        <v>1000</v>
      </c>
      <c r="W391">
        <v>0</v>
      </c>
      <c r="X391">
        <v>-1655298345</v>
      </c>
      <c r="Y391">
        <v>1.2E-2</v>
      </c>
      <c r="AA391">
        <v>15620</v>
      </c>
      <c r="AB391">
        <v>0</v>
      </c>
      <c r="AC391">
        <v>0</v>
      </c>
      <c r="AD391">
        <v>0</v>
      </c>
      <c r="AE391">
        <v>15620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1.2E-2</v>
      </c>
      <c r="AU391" t="s">
        <v>6</v>
      </c>
      <c r="AV391">
        <v>0</v>
      </c>
      <c r="AW391">
        <v>2</v>
      </c>
      <c r="AX391">
        <v>27722404</v>
      </c>
      <c r="AY391">
        <v>1</v>
      </c>
      <c r="AZ391">
        <v>0</v>
      </c>
      <c r="BA391">
        <v>409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Y391*Source!I121</f>
        <v>6.9000000000000008E-4</v>
      </c>
      <c r="CY391">
        <f>AA391</f>
        <v>15620</v>
      </c>
      <c r="CZ391">
        <f>AE391</f>
        <v>15620</v>
      </c>
      <c r="DA391">
        <f>AI391</f>
        <v>1</v>
      </c>
      <c r="DB391">
        <v>0</v>
      </c>
    </row>
    <row r="392" spans="1:106" x14ac:dyDescent="0.2">
      <c r="A392">
        <f>ROW(Source!A121)</f>
        <v>121</v>
      </c>
      <c r="B392">
        <v>27721504</v>
      </c>
      <c r="C392">
        <v>27722389</v>
      </c>
      <c r="D392">
        <v>25187223</v>
      </c>
      <c r="E392">
        <v>1</v>
      </c>
      <c r="F392">
        <v>1</v>
      </c>
      <c r="G392">
        <v>1</v>
      </c>
      <c r="H392">
        <v>3</v>
      </c>
      <c r="I392" t="s">
        <v>1156</v>
      </c>
      <c r="J392" t="s">
        <v>1157</v>
      </c>
      <c r="K392" t="s">
        <v>1158</v>
      </c>
      <c r="L392">
        <v>1348</v>
      </c>
      <c r="N392">
        <v>1009</v>
      </c>
      <c r="O392" t="s">
        <v>46</v>
      </c>
      <c r="P392" t="s">
        <v>46</v>
      </c>
      <c r="Q392">
        <v>1000</v>
      </c>
      <c r="W392">
        <v>0</v>
      </c>
      <c r="X392">
        <v>1262170789</v>
      </c>
      <c r="Y392">
        <v>2E-3</v>
      </c>
      <c r="AA392">
        <v>7640</v>
      </c>
      <c r="AB392">
        <v>0</v>
      </c>
      <c r="AC392">
        <v>0</v>
      </c>
      <c r="AD392">
        <v>0</v>
      </c>
      <c r="AE392">
        <v>7640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2E-3</v>
      </c>
      <c r="AU392" t="s">
        <v>6</v>
      </c>
      <c r="AV392">
        <v>0</v>
      </c>
      <c r="AW392">
        <v>2</v>
      </c>
      <c r="AX392">
        <v>27722405</v>
      </c>
      <c r="AY392">
        <v>1</v>
      </c>
      <c r="AZ392">
        <v>0</v>
      </c>
      <c r="BA392">
        <v>410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Y392*Source!I121</f>
        <v>1.15E-4</v>
      </c>
      <c r="CY392">
        <f>AA392</f>
        <v>7640</v>
      </c>
      <c r="CZ392">
        <f>AE392</f>
        <v>7640</v>
      </c>
      <c r="DA392">
        <f>AI392</f>
        <v>1</v>
      </c>
      <c r="DB392">
        <v>0</v>
      </c>
    </row>
    <row r="393" spans="1:106" x14ac:dyDescent="0.2">
      <c r="A393">
        <f>ROW(Source!A122)</f>
        <v>122</v>
      </c>
      <c r="B393">
        <v>27721505</v>
      </c>
      <c r="C393">
        <v>27722406</v>
      </c>
      <c r="D393">
        <v>25412980</v>
      </c>
      <c r="E393">
        <v>1</v>
      </c>
      <c r="F393">
        <v>1</v>
      </c>
      <c r="G393">
        <v>1</v>
      </c>
      <c r="H393">
        <v>1</v>
      </c>
      <c r="I393" t="s">
        <v>1159</v>
      </c>
      <c r="J393" t="s">
        <v>6</v>
      </c>
      <c r="K393" t="s">
        <v>1160</v>
      </c>
      <c r="L393">
        <v>1191</v>
      </c>
      <c r="N393">
        <v>1013</v>
      </c>
      <c r="O393" t="s">
        <v>953</v>
      </c>
      <c r="P393" t="s">
        <v>953</v>
      </c>
      <c r="Q393">
        <v>1</v>
      </c>
      <c r="W393">
        <v>0</v>
      </c>
      <c r="X393">
        <v>145020957</v>
      </c>
      <c r="Y393">
        <v>8.8089999999999993</v>
      </c>
      <c r="AA393">
        <v>0</v>
      </c>
      <c r="AB393">
        <v>0</v>
      </c>
      <c r="AC393">
        <v>0</v>
      </c>
      <c r="AD393">
        <v>9.07</v>
      </c>
      <c r="AE393">
        <v>0</v>
      </c>
      <c r="AF393">
        <v>0</v>
      </c>
      <c r="AG393">
        <v>0</v>
      </c>
      <c r="AH393">
        <v>9.07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3.83</v>
      </c>
      <c r="AU393" t="s">
        <v>236</v>
      </c>
      <c r="AV393">
        <v>1</v>
      </c>
      <c r="AW393">
        <v>2</v>
      </c>
      <c r="AX393">
        <v>27722415</v>
      </c>
      <c r="AY393">
        <v>1</v>
      </c>
      <c r="AZ393">
        <v>0</v>
      </c>
      <c r="BA393">
        <v>411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Y393*Source!I122</f>
        <v>0.50651749999999995</v>
      </c>
      <c r="CY393">
        <f>AD393</f>
        <v>9.07</v>
      </c>
      <c r="CZ393">
        <f>AH393</f>
        <v>9.07</v>
      </c>
      <c r="DA393">
        <f>AL393</f>
        <v>1</v>
      </c>
      <c r="DB393">
        <v>0</v>
      </c>
    </row>
    <row r="394" spans="1:106" x14ac:dyDescent="0.2">
      <c r="A394">
        <f>ROW(Source!A122)</f>
        <v>122</v>
      </c>
      <c r="B394">
        <v>27721505</v>
      </c>
      <c r="C394">
        <v>27722406</v>
      </c>
      <c r="D394">
        <v>25412928</v>
      </c>
      <c r="E394">
        <v>1</v>
      </c>
      <c r="F394">
        <v>1</v>
      </c>
      <c r="G394">
        <v>1</v>
      </c>
      <c r="H394">
        <v>1</v>
      </c>
      <c r="I394" t="s">
        <v>954</v>
      </c>
      <c r="J394" t="s">
        <v>6</v>
      </c>
      <c r="K394" t="s">
        <v>955</v>
      </c>
      <c r="L394">
        <v>1191</v>
      </c>
      <c r="N394">
        <v>1013</v>
      </c>
      <c r="O394" t="s">
        <v>953</v>
      </c>
      <c r="P394" t="s">
        <v>953</v>
      </c>
      <c r="Q394">
        <v>1</v>
      </c>
      <c r="W394">
        <v>0</v>
      </c>
      <c r="X394">
        <v>-1417349443</v>
      </c>
      <c r="Y394">
        <v>0.02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0.02</v>
      </c>
      <c r="AU394" t="s">
        <v>6</v>
      </c>
      <c r="AV394">
        <v>2</v>
      </c>
      <c r="AW394">
        <v>2</v>
      </c>
      <c r="AX394">
        <v>27722416</v>
      </c>
      <c r="AY394">
        <v>1</v>
      </c>
      <c r="AZ394">
        <v>2048</v>
      </c>
      <c r="BA394">
        <v>412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Y394*Source!I122</f>
        <v>1.15E-3</v>
      </c>
      <c r="CY394">
        <f>AD394</f>
        <v>0</v>
      </c>
      <c r="CZ394">
        <f>AH394</f>
        <v>0</v>
      </c>
      <c r="DA394">
        <f>AL394</f>
        <v>1</v>
      </c>
      <c r="DB394">
        <v>0</v>
      </c>
    </row>
    <row r="395" spans="1:106" x14ac:dyDescent="0.2">
      <c r="A395">
        <f>ROW(Source!A122)</f>
        <v>122</v>
      </c>
      <c r="B395">
        <v>27721505</v>
      </c>
      <c r="C395">
        <v>27722406</v>
      </c>
      <c r="D395">
        <v>25230418</v>
      </c>
      <c r="E395">
        <v>1</v>
      </c>
      <c r="F395">
        <v>1</v>
      </c>
      <c r="G395">
        <v>1</v>
      </c>
      <c r="H395">
        <v>2</v>
      </c>
      <c r="I395" t="s">
        <v>986</v>
      </c>
      <c r="J395" t="s">
        <v>987</v>
      </c>
      <c r="K395" t="s">
        <v>988</v>
      </c>
      <c r="L395">
        <v>1368</v>
      </c>
      <c r="N395">
        <v>1011</v>
      </c>
      <c r="O395" t="s">
        <v>959</v>
      </c>
      <c r="P395" t="s">
        <v>959</v>
      </c>
      <c r="Q395">
        <v>1</v>
      </c>
      <c r="W395">
        <v>0</v>
      </c>
      <c r="X395">
        <v>1047452784</v>
      </c>
      <c r="Y395">
        <v>2.5000000000000001E-2</v>
      </c>
      <c r="AA395">
        <v>0</v>
      </c>
      <c r="AB395">
        <v>1.7</v>
      </c>
      <c r="AC395">
        <v>0</v>
      </c>
      <c r="AD395">
        <v>0</v>
      </c>
      <c r="AE395">
        <v>0</v>
      </c>
      <c r="AF395">
        <v>1.7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0.01</v>
      </c>
      <c r="AU395" t="s">
        <v>235</v>
      </c>
      <c r="AV395">
        <v>0</v>
      </c>
      <c r="AW395">
        <v>2</v>
      </c>
      <c r="AX395">
        <v>27722417</v>
      </c>
      <c r="AY395">
        <v>1</v>
      </c>
      <c r="AZ395">
        <v>0</v>
      </c>
      <c r="BA395">
        <v>413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Y395*Source!I122</f>
        <v>1.4375000000000002E-3</v>
      </c>
      <c r="CY395">
        <f>AB395</f>
        <v>1.7</v>
      </c>
      <c r="CZ395">
        <f>AF395</f>
        <v>1.7</v>
      </c>
      <c r="DA395">
        <f>AJ395</f>
        <v>1</v>
      </c>
      <c r="DB395">
        <v>0</v>
      </c>
    </row>
    <row r="396" spans="1:106" x14ac:dyDescent="0.2">
      <c r="A396">
        <f>ROW(Source!A122)</f>
        <v>122</v>
      </c>
      <c r="B396">
        <v>27721505</v>
      </c>
      <c r="C396">
        <v>27722406</v>
      </c>
      <c r="D396">
        <v>25230445</v>
      </c>
      <c r="E396">
        <v>1</v>
      </c>
      <c r="F396">
        <v>1</v>
      </c>
      <c r="G396">
        <v>1</v>
      </c>
      <c r="H396">
        <v>2</v>
      </c>
      <c r="I396" t="s">
        <v>956</v>
      </c>
      <c r="J396" t="s">
        <v>957</v>
      </c>
      <c r="K396" t="s">
        <v>958</v>
      </c>
      <c r="L396">
        <v>1368</v>
      </c>
      <c r="N396">
        <v>1011</v>
      </c>
      <c r="O396" t="s">
        <v>959</v>
      </c>
      <c r="P396" t="s">
        <v>959</v>
      </c>
      <c r="Q396">
        <v>1</v>
      </c>
      <c r="W396">
        <v>0</v>
      </c>
      <c r="X396">
        <v>1225731627</v>
      </c>
      <c r="Y396">
        <v>2.5000000000000001E-2</v>
      </c>
      <c r="AA396">
        <v>0</v>
      </c>
      <c r="AB396">
        <v>89.99</v>
      </c>
      <c r="AC396">
        <v>10.06</v>
      </c>
      <c r="AD396">
        <v>0</v>
      </c>
      <c r="AE396">
        <v>0</v>
      </c>
      <c r="AF396">
        <v>89.99</v>
      </c>
      <c r="AG396">
        <v>10.06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</v>
      </c>
      <c r="AT396">
        <v>0.01</v>
      </c>
      <c r="AU396" t="s">
        <v>235</v>
      </c>
      <c r="AV396">
        <v>0</v>
      </c>
      <c r="AW396">
        <v>2</v>
      </c>
      <c r="AX396">
        <v>27722418</v>
      </c>
      <c r="AY396">
        <v>1</v>
      </c>
      <c r="AZ396">
        <v>0</v>
      </c>
      <c r="BA396">
        <v>414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Y396*Source!I122</f>
        <v>1.4375000000000002E-3</v>
      </c>
      <c r="CY396">
        <f>AB396</f>
        <v>89.99</v>
      </c>
      <c r="CZ396">
        <f>AF396</f>
        <v>89.99</v>
      </c>
      <c r="DA396">
        <f>AJ396</f>
        <v>1</v>
      </c>
      <c r="DB396">
        <v>0</v>
      </c>
    </row>
    <row r="397" spans="1:106" x14ac:dyDescent="0.2">
      <c r="A397">
        <f>ROW(Source!A122)</f>
        <v>122</v>
      </c>
      <c r="B397">
        <v>27721505</v>
      </c>
      <c r="C397">
        <v>27722406</v>
      </c>
      <c r="D397">
        <v>25231607</v>
      </c>
      <c r="E397">
        <v>1</v>
      </c>
      <c r="F397">
        <v>1</v>
      </c>
      <c r="G397">
        <v>1</v>
      </c>
      <c r="H397">
        <v>2</v>
      </c>
      <c r="I397" t="s">
        <v>997</v>
      </c>
      <c r="J397" t="s">
        <v>998</v>
      </c>
      <c r="K397" t="s">
        <v>999</v>
      </c>
      <c r="L397">
        <v>1368</v>
      </c>
      <c r="N397">
        <v>1011</v>
      </c>
      <c r="O397" t="s">
        <v>959</v>
      </c>
      <c r="P397" t="s">
        <v>959</v>
      </c>
      <c r="Q397">
        <v>1</v>
      </c>
      <c r="W397">
        <v>0</v>
      </c>
      <c r="X397">
        <v>1372534845</v>
      </c>
      <c r="Y397">
        <v>2.5000000000000001E-2</v>
      </c>
      <c r="AA397">
        <v>0</v>
      </c>
      <c r="AB397">
        <v>65.709999999999994</v>
      </c>
      <c r="AC397">
        <v>11.6</v>
      </c>
      <c r="AD397">
        <v>0</v>
      </c>
      <c r="AE397">
        <v>0</v>
      </c>
      <c r="AF397">
        <v>65.709999999999994</v>
      </c>
      <c r="AG397">
        <v>11.6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0.01</v>
      </c>
      <c r="AU397" t="s">
        <v>235</v>
      </c>
      <c r="AV397">
        <v>0</v>
      </c>
      <c r="AW397">
        <v>2</v>
      </c>
      <c r="AX397">
        <v>27722419</v>
      </c>
      <c r="AY397">
        <v>1</v>
      </c>
      <c r="AZ397">
        <v>0</v>
      </c>
      <c r="BA397">
        <v>415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Y397*Source!I122</f>
        <v>1.4375000000000002E-3</v>
      </c>
      <c r="CY397">
        <f>AB397</f>
        <v>65.709999999999994</v>
      </c>
      <c r="CZ397">
        <f>AF397</f>
        <v>65.709999999999994</v>
      </c>
      <c r="DA397">
        <f>AJ397</f>
        <v>1</v>
      </c>
      <c r="DB397">
        <v>0</v>
      </c>
    </row>
    <row r="398" spans="1:106" x14ac:dyDescent="0.2">
      <c r="A398">
        <f>ROW(Source!A122)</f>
        <v>122</v>
      </c>
      <c r="B398">
        <v>27721505</v>
      </c>
      <c r="C398">
        <v>27722406</v>
      </c>
      <c r="D398">
        <v>25232466</v>
      </c>
      <c r="E398">
        <v>1</v>
      </c>
      <c r="F398">
        <v>1</v>
      </c>
      <c r="G398">
        <v>1</v>
      </c>
      <c r="H398">
        <v>2</v>
      </c>
      <c r="I398" t="s">
        <v>1153</v>
      </c>
      <c r="J398" t="s">
        <v>1154</v>
      </c>
      <c r="K398" t="s">
        <v>1155</v>
      </c>
      <c r="L398">
        <v>1368</v>
      </c>
      <c r="N398">
        <v>1011</v>
      </c>
      <c r="O398" t="s">
        <v>959</v>
      </c>
      <c r="P398" t="s">
        <v>959</v>
      </c>
      <c r="Q398">
        <v>1</v>
      </c>
      <c r="W398">
        <v>0</v>
      </c>
      <c r="X398">
        <v>271748449</v>
      </c>
      <c r="Y398">
        <v>1.625</v>
      </c>
      <c r="AA398">
        <v>0</v>
      </c>
      <c r="AB398">
        <v>6.82</v>
      </c>
      <c r="AC398">
        <v>0</v>
      </c>
      <c r="AD398">
        <v>0</v>
      </c>
      <c r="AE398">
        <v>0</v>
      </c>
      <c r="AF398">
        <v>6.82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</v>
      </c>
      <c r="AT398">
        <v>0.65</v>
      </c>
      <c r="AU398" t="s">
        <v>235</v>
      </c>
      <c r="AV398">
        <v>0</v>
      </c>
      <c r="AW398">
        <v>2</v>
      </c>
      <c r="AX398">
        <v>27722420</v>
      </c>
      <c r="AY398">
        <v>1</v>
      </c>
      <c r="AZ398">
        <v>0</v>
      </c>
      <c r="BA398">
        <v>416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Y398*Source!I122</f>
        <v>9.3437500000000007E-2</v>
      </c>
      <c r="CY398">
        <f>AB398</f>
        <v>6.82</v>
      </c>
      <c r="CZ398">
        <f>AF398</f>
        <v>6.82</v>
      </c>
      <c r="DA398">
        <f>AJ398</f>
        <v>1</v>
      </c>
      <c r="DB398">
        <v>0</v>
      </c>
    </row>
    <row r="399" spans="1:106" x14ac:dyDescent="0.2">
      <c r="A399">
        <f>ROW(Source!A122)</f>
        <v>122</v>
      </c>
      <c r="B399">
        <v>27721505</v>
      </c>
      <c r="C399">
        <v>27722406</v>
      </c>
      <c r="D399">
        <v>25186688</v>
      </c>
      <c r="E399">
        <v>1</v>
      </c>
      <c r="F399">
        <v>1</v>
      </c>
      <c r="G399">
        <v>1</v>
      </c>
      <c r="H399">
        <v>3</v>
      </c>
      <c r="I399" t="s">
        <v>1161</v>
      </c>
      <c r="J399" t="s">
        <v>1162</v>
      </c>
      <c r="K399" t="s">
        <v>1163</v>
      </c>
      <c r="L399">
        <v>1348</v>
      </c>
      <c r="N399">
        <v>1009</v>
      </c>
      <c r="O399" t="s">
        <v>46</v>
      </c>
      <c r="P399" t="s">
        <v>46</v>
      </c>
      <c r="Q399">
        <v>1000</v>
      </c>
      <c r="W399">
        <v>0</v>
      </c>
      <c r="X399">
        <v>314961973</v>
      </c>
      <c r="Y399">
        <v>3.7999999999999999E-2</v>
      </c>
      <c r="AA399">
        <v>14312.87</v>
      </c>
      <c r="AB399">
        <v>0</v>
      </c>
      <c r="AC399">
        <v>0</v>
      </c>
      <c r="AD399">
        <v>0</v>
      </c>
      <c r="AE399">
        <v>14312.87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1.9E-2</v>
      </c>
      <c r="AU399" t="s">
        <v>234</v>
      </c>
      <c r="AV399">
        <v>0</v>
      </c>
      <c r="AW399">
        <v>2</v>
      </c>
      <c r="AX399">
        <v>27722421</v>
      </c>
      <c r="AY399">
        <v>1</v>
      </c>
      <c r="AZ399">
        <v>0</v>
      </c>
      <c r="BA399">
        <v>417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Y399*Source!I122</f>
        <v>2.1849999999999999E-3</v>
      </c>
      <c r="CY399">
        <f>AA399</f>
        <v>14312.87</v>
      </c>
      <c r="CZ399">
        <f>AE399</f>
        <v>14312.87</v>
      </c>
      <c r="DA399">
        <f>AI399</f>
        <v>1</v>
      </c>
      <c r="DB399">
        <v>0</v>
      </c>
    </row>
    <row r="400" spans="1:106" x14ac:dyDescent="0.2">
      <c r="A400">
        <f>ROW(Source!A122)</f>
        <v>122</v>
      </c>
      <c r="B400">
        <v>27721505</v>
      </c>
      <c r="C400">
        <v>27722406</v>
      </c>
      <c r="D400">
        <v>25187326</v>
      </c>
      <c r="E400">
        <v>1</v>
      </c>
      <c r="F400">
        <v>1</v>
      </c>
      <c r="G400">
        <v>1</v>
      </c>
      <c r="H400">
        <v>3</v>
      </c>
      <c r="I400" t="s">
        <v>1164</v>
      </c>
      <c r="J400" t="s">
        <v>1165</v>
      </c>
      <c r="K400" t="s">
        <v>1166</v>
      </c>
      <c r="L400">
        <v>1348</v>
      </c>
      <c r="N400">
        <v>1009</v>
      </c>
      <c r="O400" t="s">
        <v>46</v>
      </c>
      <c r="P400" t="s">
        <v>46</v>
      </c>
      <c r="Q400">
        <v>1000</v>
      </c>
      <c r="W400">
        <v>0</v>
      </c>
      <c r="X400">
        <v>-2124557522</v>
      </c>
      <c r="Y400">
        <v>2.8E-3</v>
      </c>
      <c r="AA400">
        <v>6667</v>
      </c>
      <c r="AB400">
        <v>0</v>
      </c>
      <c r="AC400">
        <v>0</v>
      </c>
      <c r="AD400">
        <v>0</v>
      </c>
      <c r="AE400">
        <v>6667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1.4E-3</v>
      </c>
      <c r="AU400" t="s">
        <v>234</v>
      </c>
      <c r="AV400">
        <v>0</v>
      </c>
      <c r="AW400">
        <v>2</v>
      </c>
      <c r="AX400">
        <v>27722422</v>
      </c>
      <c r="AY400">
        <v>1</v>
      </c>
      <c r="AZ400">
        <v>0</v>
      </c>
      <c r="BA400">
        <v>418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Y400*Source!I122</f>
        <v>1.6100000000000001E-4</v>
      </c>
      <c r="CY400">
        <f>AA400</f>
        <v>6667</v>
      </c>
      <c r="CZ400">
        <f>AE400</f>
        <v>6667</v>
      </c>
      <c r="DA400">
        <f>AI400</f>
        <v>1</v>
      </c>
      <c r="DB400">
        <v>0</v>
      </c>
    </row>
    <row r="401" spans="1:106" x14ac:dyDescent="0.2">
      <c r="A401">
        <f>ROW(Source!A123)</f>
        <v>123</v>
      </c>
      <c r="B401">
        <v>27721504</v>
      </c>
      <c r="C401">
        <v>27722406</v>
      </c>
      <c r="D401">
        <v>25412980</v>
      </c>
      <c r="E401">
        <v>1</v>
      </c>
      <c r="F401">
        <v>1</v>
      </c>
      <c r="G401">
        <v>1</v>
      </c>
      <c r="H401">
        <v>1</v>
      </c>
      <c r="I401" t="s">
        <v>1159</v>
      </c>
      <c r="J401" t="s">
        <v>6</v>
      </c>
      <c r="K401" t="s">
        <v>1160</v>
      </c>
      <c r="L401">
        <v>1191</v>
      </c>
      <c r="N401">
        <v>1013</v>
      </c>
      <c r="O401" t="s">
        <v>953</v>
      </c>
      <c r="P401" t="s">
        <v>953</v>
      </c>
      <c r="Q401">
        <v>1</v>
      </c>
      <c r="W401">
        <v>0</v>
      </c>
      <c r="X401">
        <v>145020957</v>
      </c>
      <c r="Y401">
        <v>8.8089999999999993</v>
      </c>
      <c r="AA401">
        <v>0</v>
      </c>
      <c r="AB401">
        <v>0</v>
      </c>
      <c r="AC401">
        <v>0</v>
      </c>
      <c r="AD401">
        <v>9.07</v>
      </c>
      <c r="AE401">
        <v>0</v>
      </c>
      <c r="AF401">
        <v>0</v>
      </c>
      <c r="AG401">
        <v>0</v>
      </c>
      <c r="AH401">
        <v>9.07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3.83</v>
      </c>
      <c r="AU401" t="s">
        <v>236</v>
      </c>
      <c r="AV401">
        <v>1</v>
      </c>
      <c r="AW401">
        <v>2</v>
      </c>
      <c r="AX401">
        <v>27722415</v>
      </c>
      <c r="AY401">
        <v>1</v>
      </c>
      <c r="AZ401">
        <v>0</v>
      </c>
      <c r="BA401">
        <v>419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Y401*Source!I123</f>
        <v>0.50651749999999995</v>
      </c>
      <c r="CY401">
        <f>AD401</f>
        <v>9.07</v>
      </c>
      <c r="CZ401">
        <f>AH401</f>
        <v>9.07</v>
      </c>
      <c r="DA401">
        <f>AL401</f>
        <v>1</v>
      </c>
      <c r="DB401">
        <v>0</v>
      </c>
    </row>
    <row r="402" spans="1:106" x14ac:dyDescent="0.2">
      <c r="A402">
        <f>ROW(Source!A123)</f>
        <v>123</v>
      </c>
      <c r="B402">
        <v>27721504</v>
      </c>
      <c r="C402">
        <v>27722406</v>
      </c>
      <c r="D402">
        <v>25412928</v>
      </c>
      <c r="E402">
        <v>1</v>
      </c>
      <c r="F402">
        <v>1</v>
      </c>
      <c r="G402">
        <v>1</v>
      </c>
      <c r="H402">
        <v>1</v>
      </c>
      <c r="I402" t="s">
        <v>954</v>
      </c>
      <c r="J402" t="s">
        <v>6</v>
      </c>
      <c r="K402" t="s">
        <v>955</v>
      </c>
      <c r="L402">
        <v>1191</v>
      </c>
      <c r="N402">
        <v>1013</v>
      </c>
      <c r="O402" t="s">
        <v>953</v>
      </c>
      <c r="P402" t="s">
        <v>953</v>
      </c>
      <c r="Q402">
        <v>1</v>
      </c>
      <c r="W402">
        <v>0</v>
      </c>
      <c r="X402">
        <v>-1417349443</v>
      </c>
      <c r="Y402">
        <v>0.02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0.02</v>
      </c>
      <c r="AU402" t="s">
        <v>6</v>
      </c>
      <c r="AV402">
        <v>2</v>
      </c>
      <c r="AW402">
        <v>2</v>
      </c>
      <c r="AX402">
        <v>27722416</v>
      </c>
      <c r="AY402">
        <v>1</v>
      </c>
      <c r="AZ402">
        <v>2048</v>
      </c>
      <c r="BA402">
        <v>420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Y402*Source!I123</f>
        <v>1.15E-3</v>
      </c>
      <c r="CY402">
        <f>AD402</f>
        <v>0</v>
      </c>
      <c r="CZ402">
        <f>AH402</f>
        <v>0</v>
      </c>
      <c r="DA402">
        <f>AL402</f>
        <v>1</v>
      </c>
      <c r="DB402">
        <v>0</v>
      </c>
    </row>
    <row r="403" spans="1:106" x14ac:dyDescent="0.2">
      <c r="A403">
        <f>ROW(Source!A123)</f>
        <v>123</v>
      </c>
      <c r="B403">
        <v>27721504</v>
      </c>
      <c r="C403">
        <v>27722406</v>
      </c>
      <c r="D403">
        <v>25230418</v>
      </c>
      <c r="E403">
        <v>1</v>
      </c>
      <c r="F403">
        <v>1</v>
      </c>
      <c r="G403">
        <v>1</v>
      </c>
      <c r="H403">
        <v>2</v>
      </c>
      <c r="I403" t="s">
        <v>986</v>
      </c>
      <c r="J403" t="s">
        <v>987</v>
      </c>
      <c r="K403" t="s">
        <v>988</v>
      </c>
      <c r="L403">
        <v>1368</v>
      </c>
      <c r="N403">
        <v>1011</v>
      </c>
      <c r="O403" t="s">
        <v>959</v>
      </c>
      <c r="P403" t="s">
        <v>959</v>
      </c>
      <c r="Q403">
        <v>1</v>
      </c>
      <c r="W403">
        <v>0</v>
      </c>
      <c r="X403">
        <v>1047452784</v>
      </c>
      <c r="Y403">
        <v>2.5000000000000001E-2</v>
      </c>
      <c r="AA403">
        <v>0</v>
      </c>
      <c r="AB403">
        <v>1.7</v>
      </c>
      <c r="AC403">
        <v>0</v>
      </c>
      <c r="AD403">
        <v>0</v>
      </c>
      <c r="AE403">
        <v>0</v>
      </c>
      <c r="AF403">
        <v>1.7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0.01</v>
      </c>
      <c r="AU403" t="s">
        <v>235</v>
      </c>
      <c r="AV403">
        <v>0</v>
      </c>
      <c r="AW403">
        <v>2</v>
      </c>
      <c r="AX403">
        <v>27722417</v>
      </c>
      <c r="AY403">
        <v>1</v>
      </c>
      <c r="AZ403">
        <v>0</v>
      </c>
      <c r="BA403">
        <v>421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Y403*Source!I123</f>
        <v>1.4375000000000002E-3</v>
      </c>
      <c r="CY403">
        <f>AB403</f>
        <v>1.7</v>
      </c>
      <c r="CZ403">
        <f>AF403</f>
        <v>1.7</v>
      </c>
      <c r="DA403">
        <f>AJ403</f>
        <v>1</v>
      </c>
      <c r="DB403">
        <v>0</v>
      </c>
    </row>
    <row r="404" spans="1:106" x14ac:dyDescent="0.2">
      <c r="A404">
        <f>ROW(Source!A123)</f>
        <v>123</v>
      </c>
      <c r="B404">
        <v>27721504</v>
      </c>
      <c r="C404">
        <v>27722406</v>
      </c>
      <c r="D404">
        <v>25230445</v>
      </c>
      <c r="E404">
        <v>1</v>
      </c>
      <c r="F404">
        <v>1</v>
      </c>
      <c r="G404">
        <v>1</v>
      </c>
      <c r="H404">
        <v>2</v>
      </c>
      <c r="I404" t="s">
        <v>956</v>
      </c>
      <c r="J404" t="s">
        <v>957</v>
      </c>
      <c r="K404" t="s">
        <v>958</v>
      </c>
      <c r="L404">
        <v>1368</v>
      </c>
      <c r="N404">
        <v>1011</v>
      </c>
      <c r="O404" t="s">
        <v>959</v>
      </c>
      <c r="P404" t="s">
        <v>959</v>
      </c>
      <c r="Q404">
        <v>1</v>
      </c>
      <c r="W404">
        <v>0</v>
      </c>
      <c r="X404">
        <v>1225731627</v>
      </c>
      <c r="Y404">
        <v>2.5000000000000001E-2</v>
      </c>
      <c r="AA404">
        <v>0</v>
      </c>
      <c r="AB404">
        <v>89.99</v>
      </c>
      <c r="AC404">
        <v>10.06</v>
      </c>
      <c r="AD404">
        <v>0</v>
      </c>
      <c r="AE404">
        <v>0</v>
      </c>
      <c r="AF404">
        <v>89.99</v>
      </c>
      <c r="AG404">
        <v>10.06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0.01</v>
      </c>
      <c r="AU404" t="s">
        <v>235</v>
      </c>
      <c r="AV404">
        <v>0</v>
      </c>
      <c r="AW404">
        <v>2</v>
      </c>
      <c r="AX404">
        <v>27722418</v>
      </c>
      <c r="AY404">
        <v>1</v>
      </c>
      <c r="AZ404">
        <v>0</v>
      </c>
      <c r="BA404">
        <v>422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Y404*Source!I123</f>
        <v>1.4375000000000002E-3</v>
      </c>
      <c r="CY404">
        <f>AB404</f>
        <v>89.99</v>
      </c>
      <c r="CZ404">
        <f>AF404</f>
        <v>89.99</v>
      </c>
      <c r="DA404">
        <f>AJ404</f>
        <v>1</v>
      </c>
      <c r="DB404">
        <v>0</v>
      </c>
    </row>
    <row r="405" spans="1:106" x14ac:dyDescent="0.2">
      <c r="A405">
        <f>ROW(Source!A123)</f>
        <v>123</v>
      </c>
      <c r="B405">
        <v>27721504</v>
      </c>
      <c r="C405">
        <v>27722406</v>
      </c>
      <c r="D405">
        <v>25231607</v>
      </c>
      <c r="E405">
        <v>1</v>
      </c>
      <c r="F405">
        <v>1</v>
      </c>
      <c r="G405">
        <v>1</v>
      </c>
      <c r="H405">
        <v>2</v>
      </c>
      <c r="I405" t="s">
        <v>997</v>
      </c>
      <c r="J405" t="s">
        <v>998</v>
      </c>
      <c r="K405" t="s">
        <v>999</v>
      </c>
      <c r="L405">
        <v>1368</v>
      </c>
      <c r="N405">
        <v>1011</v>
      </c>
      <c r="O405" t="s">
        <v>959</v>
      </c>
      <c r="P405" t="s">
        <v>959</v>
      </c>
      <c r="Q405">
        <v>1</v>
      </c>
      <c r="W405">
        <v>0</v>
      </c>
      <c r="X405">
        <v>1372534845</v>
      </c>
      <c r="Y405">
        <v>2.5000000000000001E-2</v>
      </c>
      <c r="AA405">
        <v>0</v>
      </c>
      <c r="AB405">
        <v>65.709999999999994</v>
      </c>
      <c r="AC405">
        <v>11.6</v>
      </c>
      <c r="AD405">
        <v>0</v>
      </c>
      <c r="AE405">
        <v>0</v>
      </c>
      <c r="AF405">
        <v>65.709999999999994</v>
      </c>
      <c r="AG405">
        <v>11.6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0.01</v>
      </c>
      <c r="AU405" t="s">
        <v>235</v>
      </c>
      <c r="AV405">
        <v>0</v>
      </c>
      <c r="AW405">
        <v>2</v>
      </c>
      <c r="AX405">
        <v>27722419</v>
      </c>
      <c r="AY405">
        <v>1</v>
      </c>
      <c r="AZ405">
        <v>0</v>
      </c>
      <c r="BA405">
        <v>423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Y405*Source!I123</f>
        <v>1.4375000000000002E-3</v>
      </c>
      <c r="CY405">
        <f>AB405</f>
        <v>65.709999999999994</v>
      </c>
      <c r="CZ405">
        <f>AF405</f>
        <v>65.709999999999994</v>
      </c>
      <c r="DA405">
        <f>AJ405</f>
        <v>1</v>
      </c>
      <c r="DB405">
        <v>0</v>
      </c>
    </row>
    <row r="406" spans="1:106" x14ac:dyDescent="0.2">
      <c r="A406">
        <f>ROW(Source!A123)</f>
        <v>123</v>
      </c>
      <c r="B406">
        <v>27721504</v>
      </c>
      <c r="C406">
        <v>27722406</v>
      </c>
      <c r="D406">
        <v>25232466</v>
      </c>
      <c r="E406">
        <v>1</v>
      </c>
      <c r="F406">
        <v>1</v>
      </c>
      <c r="G406">
        <v>1</v>
      </c>
      <c r="H406">
        <v>2</v>
      </c>
      <c r="I406" t="s">
        <v>1153</v>
      </c>
      <c r="J406" t="s">
        <v>1154</v>
      </c>
      <c r="K406" t="s">
        <v>1155</v>
      </c>
      <c r="L406">
        <v>1368</v>
      </c>
      <c r="N406">
        <v>1011</v>
      </c>
      <c r="O406" t="s">
        <v>959</v>
      </c>
      <c r="P406" t="s">
        <v>959</v>
      </c>
      <c r="Q406">
        <v>1</v>
      </c>
      <c r="W406">
        <v>0</v>
      </c>
      <c r="X406">
        <v>271748449</v>
      </c>
      <c r="Y406">
        <v>1.625</v>
      </c>
      <c r="AA406">
        <v>0</v>
      </c>
      <c r="AB406">
        <v>6.82</v>
      </c>
      <c r="AC406">
        <v>0</v>
      </c>
      <c r="AD406">
        <v>0</v>
      </c>
      <c r="AE406">
        <v>0</v>
      </c>
      <c r="AF406">
        <v>6.82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0.65</v>
      </c>
      <c r="AU406" t="s">
        <v>235</v>
      </c>
      <c r="AV406">
        <v>0</v>
      </c>
      <c r="AW406">
        <v>2</v>
      </c>
      <c r="AX406">
        <v>27722420</v>
      </c>
      <c r="AY406">
        <v>1</v>
      </c>
      <c r="AZ406">
        <v>0</v>
      </c>
      <c r="BA406">
        <v>424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Y406*Source!I123</f>
        <v>9.3437500000000007E-2</v>
      </c>
      <c r="CY406">
        <f>AB406</f>
        <v>6.82</v>
      </c>
      <c r="CZ406">
        <f>AF406</f>
        <v>6.82</v>
      </c>
      <c r="DA406">
        <f>AJ406</f>
        <v>1</v>
      </c>
      <c r="DB406">
        <v>0</v>
      </c>
    </row>
    <row r="407" spans="1:106" x14ac:dyDescent="0.2">
      <c r="A407">
        <f>ROW(Source!A123)</f>
        <v>123</v>
      </c>
      <c r="B407">
        <v>27721504</v>
      </c>
      <c r="C407">
        <v>27722406</v>
      </c>
      <c r="D407">
        <v>25186688</v>
      </c>
      <c r="E407">
        <v>1</v>
      </c>
      <c r="F407">
        <v>1</v>
      </c>
      <c r="G407">
        <v>1</v>
      </c>
      <c r="H407">
        <v>3</v>
      </c>
      <c r="I407" t="s">
        <v>1161</v>
      </c>
      <c r="J407" t="s">
        <v>1162</v>
      </c>
      <c r="K407" t="s">
        <v>1163</v>
      </c>
      <c r="L407">
        <v>1348</v>
      </c>
      <c r="N407">
        <v>1009</v>
      </c>
      <c r="O407" t="s">
        <v>46</v>
      </c>
      <c r="P407" t="s">
        <v>46</v>
      </c>
      <c r="Q407">
        <v>1000</v>
      </c>
      <c r="W407">
        <v>0</v>
      </c>
      <c r="X407">
        <v>314961973</v>
      </c>
      <c r="Y407">
        <v>3.7999999999999999E-2</v>
      </c>
      <c r="AA407">
        <v>14312.87</v>
      </c>
      <c r="AB407">
        <v>0</v>
      </c>
      <c r="AC407">
        <v>0</v>
      </c>
      <c r="AD407">
        <v>0</v>
      </c>
      <c r="AE407">
        <v>14312.87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1.9E-2</v>
      </c>
      <c r="AU407" t="s">
        <v>234</v>
      </c>
      <c r="AV407">
        <v>0</v>
      </c>
      <c r="AW407">
        <v>2</v>
      </c>
      <c r="AX407">
        <v>27722421</v>
      </c>
      <c r="AY407">
        <v>1</v>
      </c>
      <c r="AZ407">
        <v>0</v>
      </c>
      <c r="BA407">
        <v>425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Y407*Source!I123</f>
        <v>2.1849999999999999E-3</v>
      </c>
      <c r="CY407">
        <f>AA407</f>
        <v>14312.87</v>
      </c>
      <c r="CZ407">
        <f>AE407</f>
        <v>14312.87</v>
      </c>
      <c r="DA407">
        <f>AI407</f>
        <v>1</v>
      </c>
      <c r="DB407">
        <v>0</v>
      </c>
    </row>
    <row r="408" spans="1:106" x14ac:dyDescent="0.2">
      <c r="A408">
        <f>ROW(Source!A123)</f>
        <v>123</v>
      </c>
      <c r="B408">
        <v>27721504</v>
      </c>
      <c r="C408">
        <v>27722406</v>
      </c>
      <c r="D408">
        <v>25187326</v>
      </c>
      <c r="E408">
        <v>1</v>
      </c>
      <c r="F408">
        <v>1</v>
      </c>
      <c r="G408">
        <v>1</v>
      </c>
      <c r="H408">
        <v>3</v>
      </c>
      <c r="I408" t="s">
        <v>1164</v>
      </c>
      <c r="J408" t="s">
        <v>1165</v>
      </c>
      <c r="K408" t="s">
        <v>1166</v>
      </c>
      <c r="L408">
        <v>1348</v>
      </c>
      <c r="N408">
        <v>1009</v>
      </c>
      <c r="O408" t="s">
        <v>46</v>
      </c>
      <c r="P408" t="s">
        <v>46</v>
      </c>
      <c r="Q408">
        <v>1000</v>
      </c>
      <c r="W408">
        <v>0</v>
      </c>
      <c r="X408">
        <v>-2124557522</v>
      </c>
      <c r="Y408">
        <v>2.8E-3</v>
      </c>
      <c r="AA408">
        <v>6667</v>
      </c>
      <c r="AB408">
        <v>0</v>
      </c>
      <c r="AC408">
        <v>0</v>
      </c>
      <c r="AD408">
        <v>0</v>
      </c>
      <c r="AE408">
        <v>6667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1.4E-3</v>
      </c>
      <c r="AU408" t="s">
        <v>234</v>
      </c>
      <c r="AV408">
        <v>0</v>
      </c>
      <c r="AW408">
        <v>2</v>
      </c>
      <c r="AX408">
        <v>27722422</v>
      </c>
      <c r="AY408">
        <v>1</v>
      </c>
      <c r="AZ408">
        <v>0</v>
      </c>
      <c r="BA408">
        <v>426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Y408*Source!I123</f>
        <v>1.6100000000000001E-4</v>
      </c>
      <c r="CY408">
        <f>AA408</f>
        <v>6667</v>
      </c>
      <c r="CZ408">
        <f>AE408</f>
        <v>6667</v>
      </c>
      <c r="DA408">
        <f>AI408</f>
        <v>1</v>
      </c>
      <c r="DB408">
        <v>0</v>
      </c>
    </row>
    <row r="409" spans="1:106" x14ac:dyDescent="0.2">
      <c r="A409">
        <f>ROW(Source!A124)</f>
        <v>124</v>
      </c>
      <c r="B409">
        <v>27721505</v>
      </c>
      <c r="C409">
        <v>27722423</v>
      </c>
      <c r="D409">
        <v>25417632</v>
      </c>
      <c r="E409">
        <v>1</v>
      </c>
      <c r="F409">
        <v>1</v>
      </c>
      <c r="G409">
        <v>1</v>
      </c>
      <c r="H409">
        <v>1</v>
      </c>
      <c r="I409" t="s">
        <v>1048</v>
      </c>
      <c r="J409" t="s">
        <v>6</v>
      </c>
      <c r="K409" t="s">
        <v>1049</v>
      </c>
      <c r="L409">
        <v>1191</v>
      </c>
      <c r="N409">
        <v>1013</v>
      </c>
      <c r="O409" t="s">
        <v>953</v>
      </c>
      <c r="P409" t="s">
        <v>953</v>
      </c>
      <c r="Q409">
        <v>1</v>
      </c>
      <c r="W409">
        <v>0</v>
      </c>
      <c r="X409">
        <v>1010519658</v>
      </c>
      <c r="Y409">
        <v>80.73</v>
      </c>
      <c r="AA409">
        <v>0</v>
      </c>
      <c r="AB409">
        <v>0</v>
      </c>
      <c r="AC409">
        <v>0</v>
      </c>
      <c r="AD409">
        <v>8.64</v>
      </c>
      <c r="AE409">
        <v>0</v>
      </c>
      <c r="AF409">
        <v>0</v>
      </c>
      <c r="AG409">
        <v>0</v>
      </c>
      <c r="AH409">
        <v>8.64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80.73</v>
      </c>
      <c r="AU409" t="s">
        <v>6</v>
      </c>
      <c r="AV409">
        <v>1</v>
      </c>
      <c r="AW409">
        <v>2</v>
      </c>
      <c r="AX409">
        <v>27722430</v>
      </c>
      <c r="AY409">
        <v>1</v>
      </c>
      <c r="AZ409">
        <v>0</v>
      </c>
      <c r="BA409">
        <v>427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Y409*Source!I124</f>
        <v>2.7851850000000002</v>
      </c>
      <c r="CY409">
        <f>AD409</f>
        <v>8.64</v>
      </c>
      <c r="CZ409">
        <f>AH409</f>
        <v>8.64</v>
      </c>
      <c r="DA409">
        <f>AL409</f>
        <v>1</v>
      </c>
      <c r="DB409">
        <v>0</v>
      </c>
    </row>
    <row r="410" spans="1:106" x14ac:dyDescent="0.2">
      <c r="A410">
        <f>ROW(Source!A124)</f>
        <v>124</v>
      </c>
      <c r="B410">
        <v>27721505</v>
      </c>
      <c r="C410">
        <v>27722423</v>
      </c>
      <c r="D410">
        <v>25412928</v>
      </c>
      <c r="E410">
        <v>1</v>
      </c>
      <c r="F410">
        <v>1</v>
      </c>
      <c r="G410">
        <v>1</v>
      </c>
      <c r="H410">
        <v>1</v>
      </c>
      <c r="I410" t="s">
        <v>954</v>
      </c>
      <c r="J410" t="s">
        <v>6</v>
      </c>
      <c r="K410" t="s">
        <v>955</v>
      </c>
      <c r="L410">
        <v>1191</v>
      </c>
      <c r="N410">
        <v>1013</v>
      </c>
      <c r="O410" t="s">
        <v>953</v>
      </c>
      <c r="P410" t="s">
        <v>953</v>
      </c>
      <c r="Q410">
        <v>1</v>
      </c>
      <c r="W410">
        <v>0</v>
      </c>
      <c r="X410">
        <v>-1417349443</v>
      </c>
      <c r="Y410">
        <v>0.01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0.01</v>
      </c>
      <c r="AU410" t="s">
        <v>6</v>
      </c>
      <c r="AV410">
        <v>2</v>
      </c>
      <c r="AW410">
        <v>2</v>
      </c>
      <c r="AX410">
        <v>27722431</v>
      </c>
      <c r="AY410">
        <v>1</v>
      </c>
      <c r="AZ410">
        <v>0</v>
      </c>
      <c r="BA410">
        <v>428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Y410*Source!I124</f>
        <v>3.4500000000000004E-4</v>
      </c>
      <c r="CY410">
        <f>AD410</f>
        <v>0</v>
      </c>
      <c r="CZ410">
        <f>AH410</f>
        <v>0</v>
      </c>
      <c r="DA410">
        <f>AL410</f>
        <v>1</v>
      </c>
      <c r="DB410">
        <v>0</v>
      </c>
    </row>
    <row r="411" spans="1:106" x14ac:dyDescent="0.2">
      <c r="A411">
        <f>ROW(Source!A124)</f>
        <v>124</v>
      </c>
      <c r="B411">
        <v>27721505</v>
      </c>
      <c r="C411">
        <v>27722423</v>
      </c>
      <c r="D411">
        <v>25231607</v>
      </c>
      <c r="E411">
        <v>1</v>
      </c>
      <c r="F411">
        <v>1</v>
      </c>
      <c r="G411">
        <v>1</v>
      </c>
      <c r="H411">
        <v>2</v>
      </c>
      <c r="I411" t="s">
        <v>997</v>
      </c>
      <c r="J411" t="s">
        <v>998</v>
      </c>
      <c r="K411" t="s">
        <v>999</v>
      </c>
      <c r="L411">
        <v>1368</v>
      </c>
      <c r="N411">
        <v>1011</v>
      </c>
      <c r="O411" t="s">
        <v>959</v>
      </c>
      <c r="P411" t="s">
        <v>959</v>
      </c>
      <c r="Q411">
        <v>1</v>
      </c>
      <c r="W411">
        <v>0</v>
      </c>
      <c r="X411">
        <v>1372534845</v>
      </c>
      <c r="Y411">
        <v>0.01</v>
      </c>
      <c r="AA411">
        <v>0</v>
      </c>
      <c r="AB411">
        <v>65.709999999999994</v>
      </c>
      <c r="AC411">
        <v>11.6</v>
      </c>
      <c r="AD411">
        <v>0</v>
      </c>
      <c r="AE411">
        <v>0</v>
      </c>
      <c r="AF411">
        <v>65.709999999999994</v>
      </c>
      <c r="AG411">
        <v>11.6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0.01</v>
      </c>
      <c r="AU411" t="s">
        <v>6</v>
      </c>
      <c r="AV411">
        <v>0</v>
      </c>
      <c r="AW411">
        <v>2</v>
      </c>
      <c r="AX411">
        <v>27722432</v>
      </c>
      <c r="AY411">
        <v>1</v>
      </c>
      <c r="AZ411">
        <v>0</v>
      </c>
      <c r="BA411">
        <v>429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Y411*Source!I124</f>
        <v>3.4500000000000004E-4</v>
      </c>
      <c r="CY411">
        <f>AB411</f>
        <v>65.709999999999994</v>
      </c>
      <c r="CZ411">
        <f>AF411</f>
        <v>65.709999999999994</v>
      </c>
      <c r="DA411">
        <f>AJ411</f>
        <v>1</v>
      </c>
      <c r="DB411">
        <v>0</v>
      </c>
    </row>
    <row r="412" spans="1:106" x14ac:dyDescent="0.2">
      <c r="A412">
        <f>ROW(Source!A124)</f>
        <v>124</v>
      </c>
      <c r="B412">
        <v>27721505</v>
      </c>
      <c r="C412">
        <v>27722423</v>
      </c>
      <c r="D412">
        <v>25153690</v>
      </c>
      <c r="E412">
        <v>1</v>
      </c>
      <c r="F412">
        <v>1</v>
      </c>
      <c r="G412">
        <v>1</v>
      </c>
      <c r="H412">
        <v>3</v>
      </c>
      <c r="I412" t="s">
        <v>1122</v>
      </c>
      <c r="J412" t="s">
        <v>1123</v>
      </c>
      <c r="K412" t="s">
        <v>1124</v>
      </c>
      <c r="L412">
        <v>1346</v>
      </c>
      <c r="N412">
        <v>1009</v>
      </c>
      <c r="O412" t="s">
        <v>178</v>
      </c>
      <c r="P412" t="s">
        <v>178</v>
      </c>
      <c r="Q412">
        <v>1</v>
      </c>
      <c r="W412">
        <v>0</v>
      </c>
      <c r="X412">
        <v>813963326</v>
      </c>
      <c r="Y412">
        <v>0.1</v>
      </c>
      <c r="AA412">
        <v>1.82</v>
      </c>
      <c r="AB412">
        <v>0</v>
      </c>
      <c r="AC412">
        <v>0</v>
      </c>
      <c r="AD412">
        <v>0</v>
      </c>
      <c r="AE412">
        <v>1.82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0.1</v>
      </c>
      <c r="AU412" t="s">
        <v>6</v>
      </c>
      <c r="AV412">
        <v>0</v>
      </c>
      <c r="AW412">
        <v>2</v>
      </c>
      <c r="AX412">
        <v>27722433</v>
      </c>
      <c r="AY412">
        <v>1</v>
      </c>
      <c r="AZ412">
        <v>0</v>
      </c>
      <c r="BA412">
        <v>430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Y412*Source!I124</f>
        <v>3.4500000000000004E-3</v>
      </c>
      <c r="CY412">
        <f>AA412</f>
        <v>1.82</v>
      </c>
      <c r="CZ412">
        <f>AE412</f>
        <v>1.82</v>
      </c>
      <c r="DA412">
        <f>AI412</f>
        <v>1</v>
      </c>
      <c r="DB412">
        <v>0</v>
      </c>
    </row>
    <row r="413" spans="1:106" x14ac:dyDescent="0.2">
      <c r="A413">
        <f>ROW(Source!A124)</f>
        <v>124</v>
      </c>
      <c r="B413">
        <v>27721505</v>
      </c>
      <c r="C413">
        <v>27722423</v>
      </c>
      <c r="D413">
        <v>25186686</v>
      </c>
      <c r="E413">
        <v>1</v>
      </c>
      <c r="F413">
        <v>1</v>
      </c>
      <c r="G413">
        <v>1</v>
      </c>
      <c r="H413">
        <v>3</v>
      </c>
      <c r="I413" t="s">
        <v>244</v>
      </c>
      <c r="J413" t="s">
        <v>246</v>
      </c>
      <c r="K413" t="s">
        <v>245</v>
      </c>
      <c r="L413">
        <v>1346</v>
      </c>
      <c r="N413">
        <v>1009</v>
      </c>
      <c r="O413" t="s">
        <v>178</v>
      </c>
      <c r="P413" t="s">
        <v>178</v>
      </c>
      <c r="Q413">
        <v>1</v>
      </c>
      <c r="W413">
        <v>0</v>
      </c>
      <c r="X413">
        <v>1112746174</v>
      </c>
      <c r="Y413">
        <v>13.6</v>
      </c>
      <c r="AA413">
        <v>12.27</v>
      </c>
      <c r="AB413">
        <v>0</v>
      </c>
      <c r="AC413">
        <v>0</v>
      </c>
      <c r="AD413">
        <v>0</v>
      </c>
      <c r="AE413">
        <v>12.27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6</v>
      </c>
      <c r="AT413">
        <v>13.6</v>
      </c>
      <c r="AU413" t="s">
        <v>6</v>
      </c>
      <c r="AV413">
        <v>0</v>
      </c>
      <c r="AW413">
        <v>1</v>
      </c>
      <c r="AX413">
        <v>-1</v>
      </c>
      <c r="AY413">
        <v>0</v>
      </c>
      <c r="AZ413">
        <v>0</v>
      </c>
      <c r="BA413" t="s">
        <v>6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Y413*Source!I124</f>
        <v>0.46920000000000001</v>
      </c>
      <c r="CY413">
        <f>AA413</f>
        <v>12.27</v>
      </c>
      <c r="CZ413">
        <f>AE413</f>
        <v>12.27</v>
      </c>
      <c r="DA413">
        <f>AI413</f>
        <v>1</v>
      </c>
      <c r="DB413">
        <v>0</v>
      </c>
    </row>
    <row r="414" spans="1:106" x14ac:dyDescent="0.2">
      <c r="A414">
        <f>ROW(Source!A124)</f>
        <v>124</v>
      </c>
      <c r="B414">
        <v>27721505</v>
      </c>
      <c r="C414">
        <v>27722423</v>
      </c>
      <c r="D414">
        <v>25187091</v>
      </c>
      <c r="E414">
        <v>1</v>
      </c>
      <c r="F414">
        <v>1</v>
      </c>
      <c r="G414">
        <v>1</v>
      </c>
      <c r="H414">
        <v>3</v>
      </c>
      <c r="I414" t="s">
        <v>1167</v>
      </c>
      <c r="J414" t="s">
        <v>1168</v>
      </c>
      <c r="K414" t="s">
        <v>1169</v>
      </c>
      <c r="L414">
        <v>1348</v>
      </c>
      <c r="N414">
        <v>1009</v>
      </c>
      <c r="O414" t="s">
        <v>46</v>
      </c>
      <c r="P414" t="s">
        <v>46</v>
      </c>
      <c r="Q414">
        <v>1000</v>
      </c>
      <c r="W414">
        <v>0</v>
      </c>
      <c r="X414">
        <v>-909021926</v>
      </c>
      <c r="Y414">
        <v>7.0000000000000001E-3</v>
      </c>
      <c r="AA414">
        <v>16950</v>
      </c>
      <c r="AB414">
        <v>0</v>
      </c>
      <c r="AC414">
        <v>0</v>
      </c>
      <c r="AD414">
        <v>0</v>
      </c>
      <c r="AE414">
        <v>16950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7.0000000000000001E-3</v>
      </c>
      <c r="AU414" t="s">
        <v>6</v>
      </c>
      <c r="AV414">
        <v>0</v>
      </c>
      <c r="AW414">
        <v>2</v>
      </c>
      <c r="AX414">
        <v>27722435</v>
      </c>
      <c r="AY414">
        <v>1</v>
      </c>
      <c r="AZ414">
        <v>0</v>
      </c>
      <c r="BA414">
        <v>432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Y414*Source!I124</f>
        <v>2.4150000000000002E-4</v>
      </c>
      <c r="CY414">
        <f>AA414</f>
        <v>16950</v>
      </c>
      <c r="CZ414">
        <f>AE414</f>
        <v>16950</v>
      </c>
      <c r="DA414">
        <f>AI414</f>
        <v>1</v>
      </c>
      <c r="DB414">
        <v>0</v>
      </c>
    </row>
    <row r="415" spans="1:106" x14ac:dyDescent="0.2">
      <c r="A415">
        <f>ROW(Source!A125)</f>
        <v>125</v>
      </c>
      <c r="B415">
        <v>27721504</v>
      </c>
      <c r="C415">
        <v>27722423</v>
      </c>
      <c r="D415">
        <v>25417632</v>
      </c>
      <c r="E415">
        <v>1</v>
      </c>
      <c r="F415">
        <v>1</v>
      </c>
      <c r="G415">
        <v>1</v>
      </c>
      <c r="H415">
        <v>1</v>
      </c>
      <c r="I415" t="s">
        <v>1048</v>
      </c>
      <c r="J415" t="s">
        <v>6</v>
      </c>
      <c r="K415" t="s">
        <v>1049</v>
      </c>
      <c r="L415">
        <v>1191</v>
      </c>
      <c r="N415">
        <v>1013</v>
      </c>
      <c r="O415" t="s">
        <v>953</v>
      </c>
      <c r="P415" t="s">
        <v>953</v>
      </c>
      <c r="Q415">
        <v>1</v>
      </c>
      <c r="W415">
        <v>0</v>
      </c>
      <c r="X415">
        <v>1010519658</v>
      </c>
      <c r="Y415">
        <v>80.73</v>
      </c>
      <c r="AA415">
        <v>0</v>
      </c>
      <c r="AB415">
        <v>0</v>
      </c>
      <c r="AC415">
        <v>0</v>
      </c>
      <c r="AD415">
        <v>8.64</v>
      </c>
      <c r="AE415">
        <v>0</v>
      </c>
      <c r="AF415">
        <v>0</v>
      </c>
      <c r="AG415">
        <v>0</v>
      </c>
      <c r="AH415">
        <v>8.64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80.73</v>
      </c>
      <c r="AU415" t="s">
        <v>6</v>
      </c>
      <c r="AV415">
        <v>1</v>
      </c>
      <c r="AW415">
        <v>2</v>
      </c>
      <c r="AX415">
        <v>27722430</v>
      </c>
      <c r="AY415">
        <v>1</v>
      </c>
      <c r="AZ415">
        <v>0</v>
      </c>
      <c r="BA415">
        <v>433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Y415*Source!I125</f>
        <v>2.7851850000000002</v>
      </c>
      <c r="CY415">
        <f>AD415</f>
        <v>8.64</v>
      </c>
      <c r="CZ415">
        <f>AH415</f>
        <v>8.64</v>
      </c>
      <c r="DA415">
        <f>AL415</f>
        <v>1</v>
      </c>
      <c r="DB415">
        <v>0</v>
      </c>
    </row>
    <row r="416" spans="1:106" x14ac:dyDescent="0.2">
      <c r="A416">
        <f>ROW(Source!A125)</f>
        <v>125</v>
      </c>
      <c r="B416">
        <v>27721504</v>
      </c>
      <c r="C416">
        <v>27722423</v>
      </c>
      <c r="D416">
        <v>25412928</v>
      </c>
      <c r="E416">
        <v>1</v>
      </c>
      <c r="F416">
        <v>1</v>
      </c>
      <c r="G416">
        <v>1</v>
      </c>
      <c r="H416">
        <v>1</v>
      </c>
      <c r="I416" t="s">
        <v>954</v>
      </c>
      <c r="J416" t="s">
        <v>6</v>
      </c>
      <c r="K416" t="s">
        <v>955</v>
      </c>
      <c r="L416">
        <v>1191</v>
      </c>
      <c r="N416">
        <v>1013</v>
      </c>
      <c r="O416" t="s">
        <v>953</v>
      </c>
      <c r="P416" t="s">
        <v>953</v>
      </c>
      <c r="Q416">
        <v>1</v>
      </c>
      <c r="W416">
        <v>0</v>
      </c>
      <c r="X416">
        <v>-1417349443</v>
      </c>
      <c r="Y416">
        <v>0.01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0.01</v>
      </c>
      <c r="AU416" t="s">
        <v>6</v>
      </c>
      <c r="AV416">
        <v>2</v>
      </c>
      <c r="AW416">
        <v>2</v>
      </c>
      <c r="AX416">
        <v>27722431</v>
      </c>
      <c r="AY416">
        <v>1</v>
      </c>
      <c r="AZ416">
        <v>0</v>
      </c>
      <c r="BA416">
        <v>434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Y416*Source!I125</f>
        <v>3.4500000000000004E-4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 x14ac:dyDescent="0.2">
      <c r="A417">
        <f>ROW(Source!A125)</f>
        <v>125</v>
      </c>
      <c r="B417">
        <v>27721504</v>
      </c>
      <c r="C417">
        <v>27722423</v>
      </c>
      <c r="D417">
        <v>25231607</v>
      </c>
      <c r="E417">
        <v>1</v>
      </c>
      <c r="F417">
        <v>1</v>
      </c>
      <c r="G417">
        <v>1</v>
      </c>
      <c r="H417">
        <v>2</v>
      </c>
      <c r="I417" t="s">
        <v>997</v>
      </c>
      <c r="J417" t="s">
        <v>998</v>
      </c>
      <c r="K417" t="s">
        <v>999</v>
      </c>
      <c r="L417">
        <v>1368</v>
      </c>
      <c r="N417">
        <v>1011</v>
      </c>
      <c r="O417" t="s">
        <v>959</v>
      </c>
      <c r="P417" t="s">
        <v>959</v>
      </c>
      <c r="Q417">
        <v>1</v>
      </c>
      <c r="W417">
        <v>0</v>
      </c>
      <c r="X417">
        <v>1372534845</v>
      </c>
      <c r="Y417">
        <v>0.01</v>
      </c>
      <c r="AA417">
        <v>0</v>
      </c>
      <c r="AB417">
        <v>65.709999999999994</v>
      </c>
      <c r="AC417">
        <v>11.6</v>
      </c>
      <c r="AD417">
        <v>0</v>
      </c>
      <c r="AE417">
        <v>0</v>
      </c>
      <c r="AF417">
        <v>65.709999999999994</v>
      </c>
      <c r="AG417">
        <v>11.6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0.01</v>
      </c>
      <c r="AU417" t="s">
        <v>6</v>
      </c>
      <c r="AV417">
        <v>0</v>
      </c>
      <c r="AW417">
        <v>2</v>
      </c>
      <c r="AX417">
        <v>27722432</v>
      </c>
      <c r="AY417">
        <v>1</v>
      </c>
      <c r="AZ417">
        <v>0</v>
      </c>
      <c r="BA417">
        <v>435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Y417*Source!I125</f>
        <v>3.4500000000000004E-4</v>
      </c>
      <c r="CY417">
        <f>AB417</f>
        <v>65.709999999999994</v>
      </c>
      <c r="CZ417">
        <f>AF417</f>
        <v>65.709999999999994</v>
      </c>
      <c r="DA417">
        <f>AJ417</f>
        <v>1</v>
      </c>
      <c r="DB417">
        <v>0</v>
      </c>
    </row>
    <row r="418" spans="1:106" x14ac:dyDescent="0.2">
      <c r="A418">
        <f>ROW(Source!A125)</f>
        <v>125</v>
      </c>
      <c r="B418">
        <v>27721504</v>
      </c>
      <c r="C418">
        <v>27722423</v>
      </c>
      <c r="D418">
        <v>25153690</v>
      </c>
      <c r="E418">
        <v>1</v>
      </c>
      <c r="F418">
        <v>1</v>
      </c>
      <c r="G418">
        <v>1</v>
      </c>
      <c r="H418">
        <v>3</v>
      </c>
      <c r="I418" t="s">
        <v>1122</v>
      </c>
      <c r="J418" t="s">
        <v>1123</v>
      </c>
      <c r="K418" t="s">
        <v>1124</v>
      </c>
      <c r="L418">
        <v>1346</v>
      </c>
      <c r="N418">
        <v>1009</v>
      </c>
      <c r="O418" t="s">
        <v>178</v>
      </c>
      <c r="P418" t="s">
        <v>178</v>
      </c>
      <c r="Q418">
        <v>1</v>
      </c>
      <c r="W418">
        <v>0</v>
      </c>
      <c r="X418">
        <v>813963326</v>
      </c>
      <c r="Y418">
        <v>0.1</v>
      </c>
      <c r="AA418">
        <v>1.82</v>
      </c>
      <c r="AB418">
        <v>0</v>
      </c>
      <c r="AC418">
        <v>0</v>
      </c>
      <c r="AD418">
        <v>0</v>
      </c>
      <c r="AE418">
        <v>1.82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0.1</v>
      </c>
      <c r="AU418" t="s">
        <v>6</v>
      </c>
      <c r="AV418">
        <v>0</v>
      </c>
      <c r="AW418">
        <v>2</v>
      </c>
      <c r="AX418">
        <v>27722433</v>
      </c>
      <c r="AY418">
        <v>1</v>
      </c>
      <c r="AZ418">
        <v>0</v>
      </c>
      <c r="BA418">
        <v>436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Y418*Source!I125</f>
        <v>3.4500000000000004E-3</v>
      </c>
      <c r="CY418">
        <f>AA418</f>
        <v>1.82</v>
      </c>
      <c r="CZ418">
        <f>AE418</f>
        <v>1.82</v>
      </c>
      <c r="DA418">
        <f>AI418</f>
        <v>1</v>
      </c>
      <c r="DB418">
        <v>0</v>
      </c>
    </row>
    <row r="419" spans="1:106" x14ac:dyDescent="0.2">
      <c r="A419">
        <f>ROW(Source!A125)</f>
        <v>125</v>
      </c>
      <c r="B419">
        <v>27721504</v>
      </c>
      <c r="C419">
        <v>27722423</v>
      </c>
      <c r="D419">
        <v>25186686</v>
      </c>
      <c r="E419">
        <v>1</v>
      </c>
      <c r="F419">
        <v>1</v>
      </c>
      <c r="G419">
        <v>1</v>
      </c>
      <c r="H419">
        <v>3</v>
      </c>
      <c r="I419" t="s">
        <v>244</v>
      </c>
      <c r="J419" t="s">
        <v>246</v>
      </c>
      <c r="K419" t="s">
        <v>245</v>
      </c>
      <c r="L419">
        <v>1346</v>
      </c>
      <c r="N419">
        <v>1009</v>
      </c>
      <c r="O419" t="s">
        <v>178</v>
      </c>
      <c r="P419" t="s">
        <v>178</v>
      </c>
      <c r="Q419">
        <v>1</v>
      </c>
      <c r="W419">
        <v>0</v>
      </c>
      <c r="X419">
        <v>1112746174</v>
      </c>
      <c r="Y419">
        <v>13.6</v>
      </c>
      <c r="AA419">
        <v>12.27</v>
      </c>
      <c r="AB419">
        <v>0</v>
      </c>
      <c r="AC419">
        <v>0</v>
      </c>
      <c r="AD419">
        <v>0</v>
      </c>
      <c r="AE419">
        <v>12.27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6</v>
      </c>
      <c r="AT419">
        <v>13.6</v>
      </c>
      <c r="AU419" t="s">
        <v>6</v>
      </c>
      <c r="AV419">
        <v>0</v>
      </c>
      <c r="AW419">
        <v>1</v>
      </c>
      <c r="AX419">
        <v>-1</v>
      </c>
      <c r="AY419">
        <v>0</v>
      </c>
      <c r="AZ419">
        <v>0</v>
      </c>
      <c r="BA419" t="s">
        <v>6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Y419*Source!I125</f>
        <v>0.46920000000000001</v>
      </c>
      <c r="CY419">
        <f>AA419</f>
        <v>12.27</v>
      </c>
      <c r="CZ419">
        <f>AE419</f>
        <v>12.27</v>
      </c>
      <c r="DA419">
        <f>AI419</f>
        <v>1</v>
      </c>
      <c r="DB419">
        <v>0</v>
      </c>
    </row>
    <row r="420" spans="1:106" x14ac:dyDescent="0.2">
      <c r="A420">
        <f>ROW(Source!A125)</f>
        <v>125</v>
      </c>
      <c r="B420">
        <v>27721504</v>
      </c>
      <c r="C420">
        <v>27722423</v>
      </c>
      <c r="D420">
        <v>25187091</v>
      </c>
      <c r="E420">
        <v>1</v>
      </c>
      <c r="F420">
        <v>1</v>
      </c>
      <c r="G420">
        <v>1</v>
      </c>
      <c r="H420">
        <v>3</v>
      </c>
      <c r="I420" t="s">
        <v>1167</v>
      </c>
      <c r="J420" t="s">
        <v>1168</v>
      </c>
      <c r="K420" t="s">
        <v>1169</v>
      </c>
      <c r="L420">
        <v>1348</v>
      </c>
      <c r="N420">
        <v>1009</v>
      </c>
      <c r="O420" t="s">
        <v>46</v>
      </c>
      <c r="P420" t="s">
        <v>46</v>
      </c>
      <c r="Q420">
        <v>1000</v>
      </c>
      <c r="W420">
        <v>0</v>
      </c>
      <c r="X420">
        <v>-909021926</v>
      </c>
      <c r="Y420">
        <v>7.0000000000000001E-3</v>
      </c>
      <c r="AA420">
        <v>16950</v>
      </c>
      <c r="AB420">
        <v>0</v>
      </c>
      <c r="AC420">
        <v>0</v>
      </c>
      <c r="AD420">
        <v>0</v>
      </c>
      <c r="AE420">
        <v>16950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7.0000000000000001E-3</v>
      </c>
      <c r="AU420" t="s">
        <v>6</v>
      </c>
      <c r="AV420">
        <v>0</v>
      </c>
      <c r="AW420">
        <v>2</v>
      </c>
      <c r="AX420">
        <v>27722435</v>
      </c>
      <c r="AY420">
        <v>1</v>
      </c>
      <c r="AZ420">
        <v>0</v>
      </c>
      <c r="BA420">
        <v>438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Y420*Source!I125</f>
        <v>2.4150000000000002E-4</v>
      </c>
      <c r="CY420">
        <f>AA420</f>
        <v>16950</v>
      </c>
      <c r="CZ420">
        <f>AE420</f>
        <v>16950</v>
      </c>
      <c r="DA420">
        <f>AI420</f>
        <v>1</v>
      </c>
      <c r="DB420">
        <v>0</v>
      </c>
    </row>
    <row r="421" spans="1:106" x14ac:dyDescent="0.2">
      <c r="A421">
        <f>ROW(Source!A128)</f>
        <v>128</v>
      </c>
      <c r="B421">
        <v>27721505</v>
      </c>
      <c r="C421">
        <v>27722437</v>
      </c>
      <c r="D421">
        <v>25428833</v>
      </c>
      <c r="E421">
        <v>1</v>
      </c>
      <c r="F421">
        <v>1</v>
      </c>
      <c r="G421">
        <v>1</v>
      </c>
      <c r="H421">
        <v>1</v>
      </c>
      <c r="I421" t="s">
        <v>1059</v>
      </c>
      <c r="J421" t="s">
        <v>6</v>
      </c>
      <c r="K421" t="s">
        <v>1060</v>
      </c>
      <c r="L421">
        <v>1191</v>
      </c>
      <c r="N421">
        <v>1013</v>
      </c>
      <c r="O421" t="s">
        <v>953</v>
      </c>
      <c r="P421" t="s">
        <v>953</v>
      </c>
      <c r="Q421">
        <v>1</v>
      </c>
      <c r="W421">
        <v>0</v>
      </c>
      <c r="X421">
        <v>912892513</v>
      </c>
      <c r="Y421">
        <v>2.76</v>
      </c>
      <c r="AA421">
        <v>0</v>
      </c>
      <c r="AB421">
        <v>0</v>
      </c>
      <c r="AC421">
        <v>0</v>
      </c>
      <c r="AD421">
        <v>9.92</v>
      </c>
      <c r="AE421">
        <v>0</v>
      </c>
      <c r="AF421">
        <v>0</v>
      </c>
      <c r="AG421">
        <v>0</v>
      </c>
      <c r="AH421">
        <v>9.92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2.4</v>
      </c>
      <c r="AU421" t="s">
        <v>103</v>
      </c>
      <c r="AV421">
        <v>1</v>
      </c>
      <c r="AW421">
        <v>2</v>
      </c>
      <c r="AX421">
        <v>27722447</v>
      </c>
      <c r="AY421">
        <v>1</v>
      </c>
      <c r="AZ421">
        <v>0</v>
      </c>
      <c r="BA421">
        <v>439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Y421*Source!I128</f>
        <v>17.939999999999998</v>
      </c>
      <c r="CY421">
        <f>AD421</f>
        <v>9.92</v>
      </c>
      <c r="CZ421">
        <f>AH421</f>
        <v>9.92</v>
      </c>
      <c r="DA421">
        <f>AL421</f>
        <v>1</v>
      </c>
      <c r="DB421">
        <v>0</v>
      </c>
    </row>
    <row r="422" spans="1:106" x14ac:dyDescent="0.2">
      <c r="A422">
        <f>ROW(Source!A128)</f>
        <v>128</v>
      </c>
      <c r="B422">
        <v>27721505</v>
      </c>
      <c r="C422">
        <v>27722437</v>
      </c>
      <c r="D422">
        <v>25412928</v>
      </c>
      <c r="E422">
        <v>1</v>
      </c>
      <c r="F422">
        <v>1</v>
      </c>
      <c r="G422">
        <v>1</v>
      </c>
      <c r="H422">
        <v>1</v>
      </c>
      <c r="I422" t="s">
        <v>954</v>
      </c>
      <c r="J422" t="s">
        <v>6</v>
      </c>
      <c r="K422" t="s">
        <v>955</v>
      </c>
      <c r="L422">
        <v>1191</v>
      </c>
      <c r="N422">
        <v>1013</v>
      </c>
      <c r="O422" t="s">
        <v>953</v>
      </c>
      <c r="P422" t="s">
        <v>953</v>
      </c>
      <c r="Q422">
        <v>1</v>
      </c>
      <c r="W422">
        <v>0</v>
      </c>
      <c r="X422">
        <v>-1417349443</v>
      </c>
      <c r="Y422">
        <v>0.17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0.17</v>
      </c>
      <c r="AU422" t="s">
        <v>6</v>
      </c>
      <c r="AV422">
        <v>2</v>
      </c>
      <c r="AW422">
        <v>2</v>
      </c>
      <c r="AX422">
        <v>27722448</v>
      </c>
      <c r="AY422">
        <v>1</v>
      </c>
      <c r="AZ422">
        <v>2048</v>
      </c>
      <c r="BA422">
        <v>440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Y422*Source!I128</f>
        <v>1.105</v>
      </c>
      <c r="CY422">
        <f>AD422</f>
        <v>0</v>
      </c>
      <c r="CZ422">
        <f>AH422</f>
        <v>0</v>
      </c>
      <c r="DA422">
        <f>AL422</f>
        <v>1</v>
      </c>
      <c r="DB422">
        <v>0</v>
      </c>
    </row>
    <row r="423" spans="1:106" x14ac:dyDescent="0.2">
      <c r="A423">
        <f>ROW(Source!A128)</f>
        <v>128</v>
      </c>
      <c r="B423">
        <v>27721505</v>
      </c>
      <c r="C423">
        <v>27722437</v>
      </c>
      <c r="D423">
        <v>25231607</v>
      </c>
      <c r="E423">
        <v>1</v>
      </c>
      <c r="F423">
        <v>1</v>
      </c>
      <c r="G423">
        <v>1</v>
      </c>
      <c r="H423">
        <v>2</v>
      </c>
      <c r="I423" t="s">
        <v>997</v>
      </c>
      <c r="J423" t="s">
        <v>998</v>
      </c>
      <c r="K423" t="s">
        <v>999</v>
      </c>
      <c r="L423">
        <v>1368</v>
      </c>
      <c r="N423">
        <v>1011</v>
      </c>
      <c r="O423" t="s">
        <v>959</v>
      </c>
      <c r="P423" t="s">
        <v>959</v>
      </c>
      <c r="Q423">
        <v>1</v>
      </c>
      <c r="W423">
        <v>0</v>
      </c>
      <c r="X423">
        <v>1372534845</v>
      </c>
      <c r="Y423">
        <v>0.21250000000000002</v>
      </c>
      <c r="AA423">
        <v>0</v>
      </c>
      <c r="AB423">
        <v>65.709999999999994</v>
      </c>
      <c r="AC423">
        <v>11.6</v>
      </c>
      <c r="AD423">
        <v>0</v>
      </c>
      <c r="AE423">
        <v>0</v>
      </c>
      <c r="AF423">
        <v>65.709999999999994</v>
      </c>
      <c r="AG423">
        <v>11.6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0.17</v>
      </c>
      <c r="AU423" t="s">
        <v>102</v>
      </c>
      <c r="AV423">
        <v>0</v>
      </c>
      <c r="AW423">
        <v>2</v>
      </c>
      <c r="AX423">
        <v>27722449</v>
      </c>
      <c r="AY423">
        <v>1</v>
      </c>
      <c r="AZ423">
        <v>0</v>
      </c>
      <c r="BA423">
        <v>441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Y423*Source!I128</f>
        <v>1.3812500000000001</v>
      </c>
      <c r="CY423">
        <f>AB423</f>
        <v>65.709999999999994</v>
      </c>
      <c r="CZ423">
        <f>AF423</f>
        <v>65.709999999999994</v>
      </c>
      <c r="DA423">
        <f>AJ423</f>
        <v>1</v>
      </c>
      <c r="DB423">
        <v>0</v>
      </c>
    </row>
    <row r="424" spans="1:106" x14ac:dyDescent="0.2">
      <c r="A424">
        <f>ROW(Source!A128)</f>
        <v>128</v>
      </c>
      <c r="B424">
        <v>27721505</v>
      </c>
      <c r="C424">
        <v>27722437</v>
      </c>
      <c r="D424">
        <v>25231911</v>
      </c>
      <c r="E424">
        <v>1</v>
      </c>
      <c r="F424">
        <v>1</v>
      </c>
      <c r="G424">
        <v>1</v>
      </c>
      <c r="H424">
        <v>2</v>
      </c>
      <c r="I424" t="s">
        <v>1061</v>
      </c>
      <c r="J424" t="s">
        <v>1062</v>
      </c>
      <c r="K424" t="s">
        <v>1063</v>
      </c>
      <c r="L424">
        <v>1368</v>
      </c>
      <c r="N424">
        <v>1011</v>
      </c>
      <c r="O424" t="s">
        <v>959</v>
      </c>
      <c r="P424" t="s">
        <v>959</v>
      </c>
      <c r="Q424">
        <v>1</v>
      </c>
      <c r="W424">
        <v>0</v>
      </c>
      <c r="X424">
        <v>-353815937</v>
      </c>
      <c r="Y424">
        <v>0.5</v>
      </c>
      <c r="AA424">
        <v>0</v>
      </c>
      <c r="AB424">
        <v>8.1</v>
      </c>
      <c r="AC424">
        <v>0</v>
      </c>
      <c r="AD424">
        <v>0</v>
      </c>
      <c r="AE424">
        <v>0</v>
      </c>
      <c r="AF424">
        <v>8.1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0.4</v>
      </c>
      <c r="AU424" t="s">
        <v>102</v>
      </c>
      <c r="AV424">
        <v>0</v>
      </c>
      <c r="AW424">
        <v>2</v>
      </c>
      <c r="AX424">
        <v>27722450</v>
      </c>
      <c r="AY424">
        <v>1</v>
      </c>
      <c r="AZ424">
        <v>0</v>
      </c>
      <c r="BA424">
        <v>442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Y424*Source!I128</f>
        <v>3.25</v>
      </c>
      <c r="CY424">
        <f>AB424</f>
        <v>8.1</v>
      </c>
      <c r="CZ424">
        <f>AF424</f>
        <v>8.1</v>
      </c>
      <c r="DA424">
        <f>AJ424</f>
        <v>1</v>
      </c>
      <c r="DB424">
        <v>0</v>
      </c>
    </row>
    <row r="425" spans="1:106" x14ac:dyDescent="0.2">
      <c r="A425">
        <f>ROW(Source!A128)</f>
        <v>128</v>
      </c>
      <c r="B425">
        <v>27721505</v>
      </c>
      <c r="C425">
        <v>27722437</v>
      </c>
      <c r="D425">
        <v>25151425</v>
      </c>
      <c r="E425">
        <v>1</v>
      </c>
      <c r="F425">
        <v>1</v>
      </c>
      <c r="G425">
        <v>1</v>
      </c>
      <c r="H425">
        <v>3</v>
      </c>
      <c r="I425" t="s">
        <v>1064</v>
      </c>
      <c r="J425" t="s">
        <v>1065</v>
      </c>
      <c r="K425" t="s">
        <v>1066</v>
      </c>
      <c r="L425">
        <v>1348</v>
      </c>
      <c r="N425">
        <v>1009</v>
      </c>
      <c r="O425" t="s">
        <v>46</v>
      </c>
      <c r="P425" t="s">
        <v>46</v>
      </c>
      <c r="Q425">
        <v>1000</v>
      </c>
      <c r="W425">
        <v>0</v>
      </c>
      <c r="X425">
        <v>-714836380</v>
      </c>
      <c r="Y425">
        <v>1E-4</v>
      </c>
      <c r="AA425">
        <v>10315.01</v>
      </c>
      <c r="AB425">
        <v>0</v>
      </c>
      <c r="AC425">
        <v>0</v>
      </c>
      <c r="AD425">
        <v>0</v>
      </c>
      <c r="AE425">
        <v>10315.01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1E-4</v>
      </c>
      <c r="AU425" t="s">
        <v>6</v>
      </c>
      <c r="AV425">
        <v>0</v>
      </c>
      <c r="AW425">
        <v>2</v>
      </c>
      <c r="AX425">
        <v>27722452</v>
      </c>
      <c r="AY425">
        <v>1</v>
      </c>
      <c r="AZ425">
        <v>0</v>
      </c>
      <c r="BA425">
        <v>444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Y425*Source!I128</f>
        <v>6.5000000000000008E-4</v>
      </c>
      <c r="CY425">
        <f>AA425</f>
        <v>10315.01</v>
      </c>
      <c r="CZ425">
        <f>AE425</f>
        <v>10315.01</v>
      </c>
      <c r="DA425">
        <f>AI425</f>
        <v>1</v>
      </c>
      <c r="DB425">
        <v>0</v>
      </c>
    </row>
    <row r="426" spans="1:106" x14ac:dyDescent="0.2">
      <c r="A426">
        <f>ROW(Source!A128)</f>
        <v>128</v>
      </c>
      <c r="B426">
        <v>27721505</v>
      </c>
      <c r="C426">
        <v>27722437</v>
      </c>
      <c r="D426">
        <v>25174666</v>
      </c>
      <c r="E426">
        <v>1</v>
      </c>
      <c r="F426">
        <v>1</v>
      </c>
      <c r="G426">
        <v>1</v>
      </c>
      <c r="H426">
        <v>3</v>
      </c>
      <c r="I426" t="s">
        <v>1067</v>
      </c>
      <c r="J426" t="s">
        <v>1068</v>
      </c>
      <c r="K426" t="s">
        <v>1069</v>
      </c>
      <c r="L426">
        <v>1348</v>
      </c>
      <c r="N426">
        <v>1009</v>
      </c>
      <c r="O426" t="s">
        <v>46</v>
      </c>
      <c r="P426" t="s">
        <v>46</v>
      </c>
      <c r="Q426">
        <v>1000</v>
      </c>
      <c r="W426">
        <v>0</v>
      </c>
      <c r="X426">
        <v>-751617735</v>
      </c>
      <c r="Y426">
        <v>3.0000000000000001E-3</v>
      </c>
      <c r="AA426">
        <v>5804</v>
      </c>
      <c r="AB426">
        <v>0</v>
      </c>
      <c r="AC426">
        <v>0</v>
      </c>
      <c r="AD426">
        <v>0</v>
      </c>
      <c r="AE426">
        <v>5804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3.0000000000000001E-3</v>
      </c>
      <c r="AU426" t="s">
        <v>6</v>
      </c>
      <c r="AV426">
        <v>0</v>
      </c>
      <c r="AW426">
        <v>2</v>
      </c>
      <c r="AX426">
        <v>27722454</v>
      </c>
      <c r="AY426">
        <v>1</v>
      </c>
      <c r="AZ426">
        <v>0</v>
      </c>
      <c r="BA426">
        <v>446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Y426*Source!I128</f>
        <v>1.95E-2</v>
      </c>
      <c r="CY426">
        <f>AA426</f>
        <v>5804</v>
      </c>
      <c r="CZ426">
        <f>AE426</f>
        <v>5804</v>
      </c>
      <c r="DA426">
        <f>AI426</f>
        <v>1</v>
      </c>
      <c r="DB426">
        <v>0</v>
      </c>
    </row>
    <row r="427" spans="1:106" x14ac:dyDescent="0.2">
      <c r="A427">
        <f>ROW(Source!A128)</f>
        <v>128</v>
      </c>
      <c r="B427">
        <v>27721505</v>
      </c>
      <c r="C427">
        <v>27722437</v>
      </c>
      <c r="D427">
        <v>25175286</v>
      </c>
      <c r="E427">
        <v>1</v>
      </c>
      <c r="F427">
        <v>1</v>
      </c>
      <c r="G427">
        <v>1</v>
      </c>
      <c r="H427">
        <v>3</v>
      </c>
      <c r="I427" t="s">
        <v>250</v>
      </c>
      <c r="J427" t="s">
        <v>253</v>
      </c>
      <c r="K427" t="s">
        <v>251</v>
      </c>
      <c r="L427">
        <v>1354</v>
      </c>
      <c r="N427">
        <v>1010</v>
      </c>
      <c r="O427" t="s">
        <v>252</v>
      </c>
      <c r="P427" t="s">
        <v>252</v>
      </c>
      <c r="Q427">
        <v>1</v>
      </c>
      <c r="W427">
        <v>0</v>
      </c>
      <c r="X427">
        <v>1942668296</v>
      </c>
      <c r="Y427">
        <v>0.15384600000000001</v>
      </c>
      <c r="AA427">
        <v>15144.79</v>
      </c>
      <c r="AB427">
        <v>0</v>
      </c>
      <c r="AC427">
        <v>0</v>
      </c>
      <c r="AD427">
        <v>0</v>
      </c>
      <c r="AE427">
        <v>15144.79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6</v>
      </c>
      <c r="AT427">
        <v>0.15384600000000001</v>
      </c>
      <c r="AU427" t="s">
        <v>6</v>
      </c>
      <c r="AV427">
        <v>0</v>
      </c>
      <c r="AW427">
        <v>1</v>
      </c>
      <c r="AX427">
        <v>-1</v>
      </c>
      <c r="AY427">
        <v>0</v>
      </c>
      <c r="AZ427">
        <v>0</v>
      </c>
      <c r="BA427" t="s">
        <v>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Y427*Source!I128</f>
        <v>0.99999900000000008</v>
      </c>
      <c r="CY427">
        <f>AA427</f>
        <v>15144.79</v>
      </c>
      <c r="CZ427">
        <f>AE427</f>
        <v>15144.79</v>
      </c>
      <c r="DA427">
        <f>AI427</f>
        <v>1</v>
      </c>
      <c r="DB427">
        <v>0</v>
      </c>
    </row>
    <row r="428" spans="1:106" x14ac:dyDescent="0.2">
      <c r="A428">
        <f>ROW(Source!A128)</f>
        <v>128</v>
      </c>
      <c r="B428">
        <v>27721505</v>
      </c>
      <c r="C428">
        <v>27722437</v>
      </c>
      <c r="D428">
        <v>25180084</v>
      </c>
      <c r="E428">
        <v>1</v>
      </c>
      <c r="F428">
        <v>1</v>
      </c>
      <c r="G428">
        <v>1</v>
      </c>
      <c r="H428">
        <v>3</v>
      </c>
      <c r="I428" t="s">
        <v>255</v>
      </c>
      <c r="J428" t="s">
        <v>257</v>
      </c>
      <c r="K428" t="s">
        <v>256</v>
      </c>
      <c r="L428">
        <v>1327</v>
      </c>
      <c r="N428">
        <v>1005</v>
      </c>
      <c r="O428" t="s">
        <v>96</v>
      </c>
      <c r="P428" t="s">
        <v>96</v>
      </c>
      <c r="Q428">
        <v>1</v>
      </c>
      <c r="W428">
        <v>0</v>
      </c>
      <c r="X428">
        <v>326305361</v>
      </c>
      <c r="Y428">
        <v>0.51692300000000002</v>
      </c>
      <c r="AA428">
        <v>1486.07</v>
      </c>
      <c r="AB428">
        <v>0</v>
      </c>
      <c r="AC428">
        <v>0</v>
      </c>
      <c r="AD428">
        <v>0</v>
      </c>
      <c r="AE428">
        <v>1486.07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6</v>
      </c>
      <c r="AT428">
        <v>0.51692300000000002</v>
      </c>
      <c r="AU428" t="s">
        <v>6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6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Y428*Source!I128</f>
        <v>3.3599995000000002</v>
      </c>
      <c r="CY428">
        <f>AA428</f>
        <v>1486.07</v>
      </c>
      <c r="CZ428">
        <f>AE428</f>
        <v>1486.07</v>
      </c>
      <c r="DA428">
        <f>AI428</f>
        <v>1</v>
      </c>
      <c r="DB428">
        <v>0</v>
      </c>
    </row>
    <row r="429" spans="1:106" x14ac:dyDescent="0.2">
      <c r="A429">
        <f>ROW(Source!A128)</f>
        <v>128</v>
      </c>
      <c r="B429">
        <v>27721505</v>
      </c>
      <c r="C429">
        <v>27722437</v>
      </c>
      <c r="D429">
        <v>25186953</v>
      </c>
      <c r="E429">
        <v>1</v>
      </c>
      <c r="F429">
        <v>1</v>
      </c>
      <c r="G429">
        <v>1</v>
      </c>
      <c r="H429">
        <v>3</v>
      </c>
      <c r="I429" t="s">
        <v>1070</v>
      </c>
      <c r="J429" t="s">
        <v>1071</v>
      </c>
      <c r="K429" t="s">
        <v>1072</v>
      </c>
      <c r="L429">
        <v>1354</v>
      </c>
      <c r="N429">
        <v>1010</v>
      </c>
      <c r="O429" t="s">
        <v>252</v>
      </c>
      <c r="P429" t="s">
        <v>252</v>
      </c>
      <c r="Q429">
        <v>1</v>
      </c>
      <c r="W429">
        <v>0</v>
      </c>
      <c r="X429">
        <v>-1075270488</v>
      </c>
      <c r="Y429">
        <v>0.1</v>
      </c>
      <c r="AA429">
        <v>72.8</v>
      </c>
      <c r="AB429">
        <v>0</v>
      </c>
      <c r="AC429">
        <v>0</v>
      </c>
      <c r="AD429">
        <v>0</v>
      </c>
      <c r="AE429">
        <v>72.8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0.1</v>
      </c>
      <c r="AU429" t="s">
        <v>6</v>
      </c>
      <c r="AV429">
        <v>0</v>
      </c>
      <c r="AW429">
        <v>2</v>
      </c>
      <c r="AX429">
        <v>27722455</v>
      </c>
      <c r="AY429">
        <v>1</v>
      </c>
      <c r="AZ429">
        <v>0</v>
      </c>
      <c r="BA429">
        <v>447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Y429*Source!I128</f>
        <v>0.65</v>
      </c>
      <c r="CY429">
        <f>AA429</f>
        <v>72.8</v>
      </c>
      <c r="CZ429">
        <f>AE429</f>
        <v>72.8</v>
      </c>
      <c r="DA429">
        <f>AI429</f>
        <v>1</v>
      </c>
      <c r="DB429">
        <v>0</v>
      </c>
    </row>
    <row r="430" spans="1:106" x14ac:dyDescent="0.2">
      <c r="A430">
        <f>ROW(Source!A129)</f>
        <v>129</v>
      </c>
      <c r="B430">
        <v>27721504</v>
      </c>
      <c r="C430">
        <v>27722437</v>
      </c>
      <c r="D430">
        <v>25428833</v>
      </c>
      <c r="E430">
        <v>1</v>
      </c>
      <c r="F430">
        <v>1</v>
      </c>
      <c r="G430">
        <v>1</v>
      </c>
      <c r="H430">
        <v>1</v>
      </c>
      <c r="I430" t="s">
        <v>1059</v>
      </c>
      <c r="J430" t="s">
        <v>6</v>
      </c>
      <c r="K430" t="s">
        <v>1060</v>
      </c>
      <c r="L430">
        <v>1191</v>
      </c>
      <c r="N430">
        <v>1013</v>
      </c>
      <c r="O430" t="s">
        <v>953</v>
      </c>
      <c r="P430" t="s">
        <v>953</v>
      </c>
      <c r="Q430">
        <v>1</v>
      </c>
      <c r="W430">
        <v>0</v>
      </c>
      <c r="X430">
        <v>912892513</v>
      </c>
      <c r="Y430">
        <v>2.76</v>
      </c>
      <c r="AA430">
        <v>0</v>
      </c>
      <c r="AB430">
        <v>0</v>
      </c>
      <c r="AC430">
        <v>0</v>
      </c>
      <c r="AD430">
        <v>9.92</v>
      </c>
      <c r="AE430">
        <v>0</v>
      </c>
      <c r="AF430">
        <v>0</v>
      </c>
      <c r="AG430">
        <v>0</v>
      </c>
      <c r="AH430">
        <v>9.92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2.4</v>
      </c>
      <c r="AU430" t="s">
        <v>103</v>
      </c>
      <c r="AV430">
        <v>1</v>
      </c>
      <c r="AW430">
        <v>2</v>
      </c>
      <c r="AX430">
        <v>27722447</v>
      </c>
      <c r="AY430">
        <v>1</v>
      </c>
      <c r="AZ430">
        <v>0</v>
      </c>
      <c r="BA430">
        <v>448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Y430*Source!I129</f>
        <v>17.939999999999998</v>
      </c>
      <c r="CY430">
        <f>AD430</f>
        <v>9.92</v>
      </c>
      <c r="CZ430">
        <f>AH430</f>
        <v>9.92</v>
      </c>
      <c r="DA430">
        <f>AL430</f>
        <v>1</v>
      </c>
      <c r="DB430">
        <v>0</v>
      </c>
    </row>
    <row r="431" spans="1:106" x14ac:dyDescent="0.2">
      <c r="A431">
        <f>ROW(Source!A129)</f>
        <v>129</v>
      </c>
      <c r="B431">
        <v>27721504</v>
      </c>
      <c r="C431">
        <v>27722437</v>
      </c>
      <c r="D431">
        <v>25412928</v>
      </c>
      <c r="E431">
        <v>1</v>
      </c>
      <c r="F431">
        <v>1</v>
      </c>
      <c r="G431">
        <v>1</v>
      </c>
      <c r="H431">
        <v>1</v>
      </c>
      <c r="I431" t="s">
        <v>954</v>
      </c>
      <c r="J431" t="s">
        <v>6</v>
      </c>
      <c r="K431" t="s">
        <v>955</v>
      </c>
      <c r="L431">
        <v>1191</v>
      </c>
      <c r="N431">
        <v>1013</v>
      </c>
      <c r="O431" t="s">
        <v>953</v>
      </c>
      <c r="P431" t="s">
        <v>953</v>
      </c>
      <c r="Q431">
        <v>1</v>
      </c>
      <c r="W431">
        <v>0</v>
      </c>
      <c r="X431">
        <v>-1417349443</v>
      </c>
      <c r="Y431">
        <v>0.17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0.17</v>
      </c>
      <c r="AU431" t="s">
        <v>6</v>
      </c>
      <c r="AV431">
        <v>2</v>
      </c>
      <c r="AW431">
        <v>2</v>
      </c>
      <c r="AX431">
        <v>27722448</v>
      </c>
      <c r="AY431">
        <v>1</v>
      </c>
      <c r="AZ431">
        <v>2048</v>
      </c>
      <c r="BA431">
        <v>449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Y431*Source!I129</f>
        <v>1.105</v>
      </c>
      <c r="CY431">
        <f>AD431</f>
        <v>0</v>
      </c>
      <c r="CZ431">
        <f>AH431</f>
        <v>0</v>
      </c>
      <c r="DA431">
        <f>AL431</f>
        <v>1</v>
      </c>
      <c r="DB431">
        <v>0</v>
      </c>
    </row>
    <row r="432" spans="1:106" x14ac:dyDescent="0.2">
      <c r="A432">
        <f>ROW(Source!A129)</f>
        <v>129</v>
      </c>
      <c r="B432">
        <v>27721504</v>
      </c>
      <c r="C432">
        <v>27722437</v>
      </c>
      <c r="D432">
        <v>25231607</v>
      </c>
      <c r="E432">
        <v>1</v>
      </c>
      <c r="F432">
        <v>1</v>
      </c>
      <c r="G432">
        <v>1</v>
      </c>
      <c r="H432">
        <v>2</v>
      </c>
      <c r="I432" t="s">
        <v>997</v>
      </c>
      <c r="J432" t="s">
        <v>998</v>
      </c>
      <c r="K432" t="s">
        <v>999</v>
      </c>
      <c r="L432">
        <v>1368</v>
      </c>
      <c r="N432">
        <v>1011</v>
      </c>
      <c r="O432" t="s">
        <v>959</v>
      </c>
      <c r="P432" t="s">
        <v>959</v>
      </c>
      <c r="Q432">
        <v>1</v>
      </c>
      <c r="W432">
        <v>0</v>
      </c>
      <c r="X432">
        <v>1372534845</v>
      </c>
      <c r="Y432">
        <v>0.21250000000000002</v>
      </c>
      <c r="AA432">
        <v>0</v>
      </c>
      <c r="AB432">
        <v>65.709999999999994</v>
      </c>
      <c r="AC432">
        <v>11.6</v>
      </c>
      <c r="AD432">
        <v>0</v>
      </c>
      <c r="AE432">
        <v>0</v>
      </c>
      <c r="AF432">
        <v>65.709999999999994</v>
      </c>
      <c r="AG432">
        <v>11.6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0.17</v>
      </c>
      <c r="AU432" t="s">
        <v>102</v>
      </c>
      <c r="AV432">
        <v>0</v>
      </c>
      <c r="AW432">
        <v>2</v>
      </c>
      <c r="AX432">
        <v>27722449</v>
      </c>
      <c r="AY432">
        <v>1</v>
      </c>
      <c r="AZ432">
        <v>0</v>
      </c>
      <c r="BA432">
        <v>450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Y432*Source!I129</f>
        <v>1.3812500000000001</v>
      </c>
      <c r="CY432">
        <f>AB432</f>
        <v>65.709999999999994</v>
      </c>
      <c r="CZ432">
        <f>AF432</f>
        <v>65.709999999999994</v>
      </c>
      <c r="DA432">
        <f>AJ432</f>
        <v>1</v>
      </c>
      <c r="DB432">
        <v>0</v>
      </c>
    </row>
    <row r="433" spans="1:106" x14ac:dyDescent="0.2">
      <c r="A433">
        <f>ROW(Source!A129)</f>
        <v>129</v>
      </c>
      <c r="B433">
        <v>27721504</v>
      </c>
      <c r="C433">
        <v>27722437</v>
      </c>
      <c r="D433">
        <v>25231911</v>
      </c>
      <c r="E433">
        <v>1</v>
      </c>
      <c r="F433">
        <v>1</v>
      </c>
      <c r="G433">
        <v>1</v>
      </c>
      <c r="H433">
        <v>2</v>
      </c>
      <c r="I433" t="s">
        <v>1061</v>
      </c>
      <c r="J433" t="s">
        <v>1062</v>
      </c>
      <c r="K433" t="s">
        <v>1063</v>
      </c>
      <c r="L433">
        <v>1368</v>
      </c>
      <c r="N433">
        <v>1011</v>
      </c>
      <c r="O433" t="s">
        <v>959</v>
      </c>
      <c r="P433" t="s">
        <v>959</v>
      </c>
      <c r="Q433">
        <v>1</v>
      </c>
      <c r="W433">
        <v>0</v>
      </c>
      <c r="X433">
        <v>-353815937</v>
      </c>
      <c r="Y433">
        <v>0.5</v>
      </c>
      <c r="AA433">
        <v>0</v>
      </c>
      <c r="AB433">
        <v>8.1</v>
      </c>
      <c r="AC433">
        <v>0</v>
      </c>
      <c r="AD433">
        <v>0</v>
      </c>
      <c r="AE433">
        <v>0</v>
      </c>
      <c r="AF433">
        <v>8.1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0.4</v>
      </c>
      <c r="AU433" t="s">
        <v>102</v>
      </c>
      <c r="AV433">
        <v>0</v>
      </c>
      <c r="AW433">
        <v>2</v>
      </c>
      <c r="AX433">
        <v>27722450</v>
      </c>
      <c r="AY433">
        <v>1</v>
      </c>
      <c r="AZ433">
        <v>0</v>
      </c>
      <c r="BA433">
        <v>451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Y433*Source!I129</f>
        <v>3.25</v>
      </c>
      <c r="CY433">
        <f>AB433</f>
        <v>8.1</v>
      </c>
      <c r="CZ433">
        <f>AF433</f>
        <v>8.1</v>
      </c>
      <c r="DA433">
        <f>AJ433</f>
        <v>1</v>
      </c>
      <c r="DB433">
        <v>0</v>
      </c>
    </row>
    <row r="434" spans="1:106" x14ac:dyDescent="0.2">
      <c r="A434">
        <f>ROW(Source!A129)</f>
        <v>129</v>
      </c>
      <c r="B434">
        <v>27721504</v>
      </c>
      <c r="C434">
        <v>27722437</v>
      </c>
      <c r="D434">
        <v>25151425</v>
      </c>
      <c r="E434">
        <v>1</v>
      </c>
      <c r="F434">
        <v>1</v>
      </c>
      <c r="G434">
        <v>1</v>
      </c>
      <c r="H434">
        <v>3</v>
      </c>
      <c r="I434" t="s">
        <v>1064</v>
      </c>
      <c r="J434" t="s">
        <v>1065</v>
      </c>
      <c r="K434" t="s">
        <v>1066</v>
      </c>
      <c r="L434">
        <v>1348</v>
      </c>
      <c r="N434">
        <v>1009</v>
      </c>
      <c r="O434" t="s">
        <v>46</v>
      </c>
      <c r="P434" t="s">
        <v>46</v>
      </c>
      <c r="Q434">
        <v>1000</v>
      </c>
      <c r="W434">
        <v>0</v>
      </c>
      <c r="X434">
        <v>-714836380</v>
      </c>
      <c r="Y434">
        <v>1E-4</v>
      </c>
      <c r="AA434">
        <v>10315.01</v>
      </c>
      <c r="AB434">
        <v>0</v>
      </c>
      <c r="AC434">
        <v>0</v>
      </c>
      <c r="AD434">
        <v>0</v>
      </c>
      <c r="AE434">
        <v>10315.01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1E-4</v>
      </c>
      <c r="AU434" t="s">
        <v>6</v>
      </c>
      <c r="AV434">
        <v>0</v>
      </c>
      <c r="AW434">
        <v>2</v>
      </c>
      <c r="AX434">
        <v>27722452</v>
      </c>
      <c r="AY434">
        <v>1</v>
      </c>
      <c r="AZ434">
        <v>0</v>
      </c>
      <c r="BA434">
        <v>453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Y434*Source!I129</f>
        <v>6.5000000000000008E-4</v>
      </c>
      <c r="CY434">
        <f>AA434</f>
        <v>10315.01</v>
      </c>
      <c r="CZ434">
        <f>AE434</f>
        <v>10315.01</v>
      </c>
      <c r="DA434">
        <f>AI434</f>
        <v>1</v>
      </c>
      <c r="DB434">
        <v>0</v>
      </c>
    </row>
    <row r="435" spans="1:106" x14ac:dyDescent="0.2">
      <c r="A435">
        <f>ROW(Source!A129)</f>
        <v>129</v>
      </c>
      <c r="B435">
        <v>27721504</v>
      </c>
      <c r="C435">
        <v>27722437</v>
      </c>
      <c r="D435">
        <v>25174666</v>
      </c>
      <c r="E435">
        <v>1</v>
      </c>
      <c r="F435">
        <v>1</v>
      </c>
      <c r="G435">
        <v>1</v>
      </c>
      <c r="H435">
        <v>3</v>
      </c>
      <c r="I435" t="s">
        <v>1067</v>
      </c>
      <c r="J435" t="s">
        <v>1068</v>
      </c>
      <c r="K435" t="s">
        <v>1069</v>
      </c>
      <c r="L435">
        <v>1348</v>
      </c>
      <c r="N435">
        <v>1009</v>
      </c>
      <c r="O435" t="s">
        <v>46</v>
      </c>
      <c r="P435" t="s">
        <v>46</v>
      </c>
      <c r="Q435">
        <v>1000</v>
      </c>
      <c r="W435">
        <v>0</v>
      </c>
      <c r="X435">
        <v>-751617735</v>
      </c>
      <c r="Y435">
        <v>3.0000000000000001E-3</v>
      </c>
      <c r="AA435">
        <v>5804</v>
      </c>
      <c r="AB435">
        <v>0</v>
      </c>
      <c r="AC435">
        <v>0</v>
      </c>
      <c r="AD435">
        <v>0</v>
      </c>
      <c r="AE435">
        <v>5804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3.0000000000000001E-3</v>
      </c>
      <c r="AU435" t="s">
        <v>6</v>
      </c>
      <c r="AV435">
        <v>0</v>
      </c>
      <c r="AW435">
        <v>2</v>
      </c>
      <c r="AX435">
        <v>27722454</v>
      </c>
      <c r="AY435">
        <v>1</v>
      </c>
      <c r="AZ435">
        <v>0</v>
      </c>
      <c r="BA435">
        <v>455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Y435*Source!I129</f>
        <v>1.95E-2</v>
      </c>
      <c r="CY435">
        <f>AA435</f>
        <v>5804</v>
      </c>
      <c r="CZ435">
        <f>AE435</f>
        <v>5804</v>
      </c>
      <c r="DA435">
        <f>AI435</f>
        <v>1</v>
      </c>
      <c r="DB435">
        <v>0</v>
      </c>
    </row>
    <row r="436" spans="1:106" x14ac:dyDescent="0.2">
      <c r="A436">
        <f>ROW(Source!A129)</f>
        <v>129</v>
      </c>
      <c r="B436">
        <v>27721504</v>
      </c>
      <c r="C436">
        <v>27722437</v>
      </c>
      <c r="D436">
        <v>25175286</v>
      </c>
      <c r="E436">
        <v>1</v>
      </c>
      <c r="F436">
        <v>1</v>
      </c>
      <c r="G436">
        <v>1</v>
      </c>
      <c r="H436">
        <v>3</v>
      </c>
      <c r="I436" t="s">
        <v>250</v>
      </c>
      <c r="J436" t="s">
        <v>253</v>
      </c>
      <c r="K436" t="s">
        <v>251</v>
      </c>
      <c r="L436">
        <v>1354</v>
      </c>
      <c r="N436">
        <v>1010</v>
      </c>
      <c r="O436" t="s">
        <v>252</v>
      </c>
      <c r="P436" t="s">
        <v>252</v>
      </c>
      <c r="Q436">
        <v>1</v>
      </c>
      <c r="W436">
        <v>0</v>
      </c>
      <c r="X436">
        <v>1942668296</v>
      </c>
      <c r="Y436">
        <v>0.15384600000000001</v>
      </c>
      <c r="AA436">
        <v>15144.79</v>
      </c>
      <c r="AB436">
        <v>0</v>
      </c>
      <c r="AC436">
        <v>0</v>
      </c>
      <c r="AD436">
        <v>0</v>
      </c>
      <c r="AE436">
        <v>15144.79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6</v>
      </c>
      <c r="AT436">
        <v>0.15384600000000001</v>
      </c>
      <c r="AU436" t="s">
        <v>6</v>
      </c>
      <c r="AV436">
        <v>0</v>
      </c>
      <c r="AW436">
        <v>1</v>
      </c>
      <c r="AX436">
        <v>-1</v>
      </c>
      <c r="AY436">
        <v>0</v>
      </c>
      <c r="AZ436">
        <v>0</v>
      </c>
      <c r="BA436" t="s">
        <v>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Y436*Source!I129</f>
        <v>0.99999900000000008</v>
      </c>
      <c r="CY436">
        <f>AA436</f>
        <v>15144.79</v>
      </c>
      <c r="CZ436">
        <f>AE436</f>
        <v>15144.79</v>
      </c>
      <c r="DA436">
        <f>AI436</f>
        <v>1</v>
      </c>
      <c r="DB436">
        <v>0</v>
      </c>
    </row>
    <row r="437" spans="1:106" x14ac:dyDescent="0.2">
      <c r="A437">
        <f>ROW(Source!A129)</f>
        <v>129</v>
      </c>
      <c r="B437">
        <v>27721504</v>
      </c>
      <c r="C437">
        <v>27722437</v>
      </c>
      <c r="D437">
        <v>25180084</v>
      </c>
      <c r="E437">
        <v>1</v>
      </c>
      <c r="F437">
        <v>1</v>
      </c>
      <c r="G437">
        <v>1</v>
      </c>
      <c r="H437">
        <v>3</v>
      </c>
      <c r="I437" t="s">
        <v>255</v>
      </c>
      <c r="J437" t="s">
        <v>257</v>
      </c>
      <c r="K437" t="s">
        <v>256</v>
      </c>
      <c r="L437">
        <v>1327</v>
      </c>
      <c r="N437">
        <v>1005</v>
      </c>
      <c r="O437" t="s">
        <v>96</v>
      </c>
      <c r="P437" t="s">
        <v>96</v>
      </c>
      <c r="Q437">
        <v>1</v>
      </c>
      <c r="W437">
        <v>0</v>
      </c>
      <c r="X437">
        <v>326305361</v>
      </c>
      <c r="Y437">
        <v>0.51692300000000002</v>
      </c>
      <c r="AA437">
        <v>1486.07</v>
      </c>
      <c r="AB437">
        <v>0</v>
      </c>
      <c r="AC437">
        <v>0</v>
      </c>
      <c r="AD437">
        <v>0</v>
      </c>
      <c r="AE437">
        <v>1486.07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6</v>
      </c>
      <c r="AT437">
        <v>0.51692300000000002</v>
      </c>
      <c r="AU437" t="s">
        <v>6</v>
      </c>
      <c r="AV437">
        <v>0</v>
      </c>
      <c r="AW437">
        <v>1</v>
      </c>
      <c r="AX437">
        <v>-1</v>
      </c>
      <c r="AY437">
        <v>0</v>
      </c>
      <c r="AZ437">
        <v>0</v>
      </c>
      <c r="BA437" t="s">
        <v>6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Y437*Source!I129</f>
        <v>3.3599995000000002</v>
      </c>
      <c r="CY437">
        <f>AA437</f>
        <v>1486.07</v>
      </c>
      <c r="CZ437">
        <f>AE437</f>
        <v>1486.07</v>
      </c>
      <c r="DA437">
        <f>AI437</f>
        <v>1</v>
      </c>
      <c r="DB437">
        <v>0</v>
      </c>
    </row>
    <row r="438" spans="1:106" x14ac:dyDescent="0.2">
      <c r="A438">
        <f>ROW(Source!A129)</f>
        <v>129</v>
      </c>
      <c r="B438">
        <v>27721504</v>
      </c>
      <c r="C438">
        <v>27722437</v>
      </c>
      <c r="D438">
        <v>25186953</v>
      </c>
      <c r="E438">
        <v>1</v>
      </c>
      <c r="F438">
        <v>1</v>
      </c>
      <c r="G438">
        <v>1</v>
      </c>
      <c r="H438">
        <v>3</v>
      </c>
      <c r="I438" t="s">
        <v>1070</v>
      </c>
      <c r="J438" t="s">
        <v>1071</v>
      </c>
      <c r="K438" t="s">
        <v>1072</v>
      </c>
      <c r="L438">
        <v>1354</v>
      </c>
      <c r="N438">
        <v>1010</v>
      </c>
      <c r="O438" t="s">
        <v>252</v>
      </c>
      <c r="P438" t="s">
        <v>252</v>
      </c>
      <c r="Q438">
        <v>1</v>
      </c>
      <c r="W438">
        <v>0</v>
      </c>
      <c r="X438">
        <v>-1075270488</v>
      </c>
      <c r="Y438">
        <v>0.1</v>
      </c>
      <c r="AA438">
        <v>72.8</v>
      </c>
      <c r="AB438">
        <v>0</v>
      </c>
      <c r="AC438">
        <v>0</v>
      </c>
      <c r="AD438">
        <v>0</v>
      </c>
      <c r="AE438">
        <v>72.8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0.1</v>
      </c>
      <c r="AU438" t="s">
        <v>6</v>
      </c>
      <c r="AV438">
        <v>0</v>
      </c>
      <c r="AW438">
        <v>2</v>
      </c>
      <c r="AX438">
        <v>27722455</v>
      </c>
      <c r="AY438">
        <v>1</v>
      </c>
      <c r="AZ438">
        <v>0</v>
      </c>
      <c r="BA438">
        <v>456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Y438*Source!I129</f>
        <v>0.65</v>
      </c>
      <c r="CY438">
        <f>AA438</f>
        <v>72.8</v>
      </c>
      <c r="CZ438">
        <f>AE438</f>
        <v>72.8</v>
      </c>
      <c r="DA438">
        <f>AI438</f>
        <v>1</v>
      </c>
      <c r="DB438">
        <v>0</v>
      </c>
    </row>
    <row r="439" spans="1:106" x14ac:dyDescent="0.2">
      <c r="A439">
        <f>ROW(Source!A170)</f>
        <v>170</v>
      </c>
      <c r="B439">
        <v>27721505</v>
      </c>
      <c r="C439">
        <v>27722458</v>
      </c>
      <c r="D439">
        <v>25414543</v>
      </c>
      <c r="E439">
        <v>1</v>
      </c>
      <c r="F439">
        <v>1</v>
      </c>
      <c r="G439">
        <v>1</v>
      </c>
      <c r="H439">
        <v>1</v>
      </c>
      <c r="I439" t="s">
        <v>1170</v>
      </c>
      <c r="J439" t="s">
        <v>6</v>
      </c>
      <c r="K439" t="s">
        <v>1171</v>
      </c>
      <c r="L439">
        <v>1191</v>
      </c>
      <c r="N439">
        <v>1013</v>
      </c>
      <c r="O439" t="s">
        <v>953</v>
      </c>
      <c r="P439" t="s">
        <v>953</v>
      </c>
      <c r="Q439">
        <v>1</v>
      </c>
      <c r="W439">
        <v>0</v>
      </c>
      <c r="X439">
        <v>-228054128</v>
      </c>
      <c r="Y439">
        <v>17.89</v>
      </c>
      <c r="AA439">
        <v>0</v>
      </c>
      <c r="AB439">
        <v>0</v>
      </c>
      <c r="AC439">
        <v>0</v>
      </c>
      <c r="AD439">
        <v>8.02</v>
      </c>
      <c r="AE439">
        <v>0</v>
      </c>
      <c r="AF439">
        <v>0</v>
      </c>
      <c r="AG439">
        <v>0</v>
      </c>
      <c r="AH439">
        <v>8.02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17.89</v>
      </c>
      <c r="AU439" t="s">
        <v>6</v>
      </c>
      <c r="AV439">
        <v>1</v>
      </c>
      <c r="AW439">
        <v>2</v>
      </c>
      <c r="AX439">
        <v>27722462</v>
      </c>
      <c r="AY439">
        <v>1</v>
      </c>
      <c r="AZ439">
        <v>0</v>
      </c>
      <c r="BA439">
        <v>457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Y439*Source!I170</f>
        <v>0.1789</v>
      </c>
      <c r="CY439">
        <f>AD439</f>
        <v>8.02</v>
      </c>
      <c r="CZ439">
        <f>AH439</f>
        <v>8.02</v>
      </c>
      <c r="DA439">
        <f>AL439</f>
        <v>1</v>
      </c>
      <c r="DB439">
        <v>0</v>
      </c>
    </row>
    <row r="440" spans="1:106" x14ac:dyDescent="0.2">
      <c r="A440">
        <f>ROW(Source!A170)</f>
        <v>170</v>
      </c>
      <c r="B440">
        <v>27721505</v>
      </c>
      <c r="C440">
        <v>27722458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954</v>
      </c>
      <c r="J440" t="s">
        <v>6</v>
      </c>
      <c r="K440" t="s">
        <v>955</v>
      </c>
      <c r="L440">
        <v>1191</v>
      </c>
      <c r="N440">
        <v>1013</v>
      </c>
      <c r="O440" t="s">
        <v>953</v>
      </c>
      <c r="P440" t="s">
        <v>953</v>
      </c>
      <c r="Q440">
        <v>1</v>
      </c>
      <c r="W440">
        <v>0</v>
      </c>
      <c r="X440">
        <v>-1417349443</v>
      </c>
      <c r="Y440">
        <v>0.08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0.08</v>
      </c>
      <c r="AU440" t="s">
        <v>6</v>
      </c>
      <c r="AV440">
        <v>2</v>
      </c>
      <c r="AW440">
        <v>2</v>
      </c>
      <c r="AX440">
        <v>27722463</v>
      </c>
      <c r="AY440">
        <v>1</v>
      </c>
      <c r="AZ440">
        <v>0</v>
      </c>
      <c r="BA440">
        <v>458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Y440*Source!I170</f>
        <v>8.0000000000000004E-4</v>
      </c>
      <c r="CY440">
        <f>AD440</f>
        <v>0</v>
      </c>
      <c r="CZ440">
        <f>AH440</f>
        <v>0</v>
      </c>
      <c r="DA440">
        <f>AL440</f>
        <v>1</v>
      </c>
      <c r="DB440">
        <v>0</v>
      </c>
    </row>
    <row r="441" spans="1:106" x14ac:dyDescent="0.2">
      <c r="A441">
        <f>ROW(Source!A170)</f>
        <v>170</v>
      </c>
      <c r="B441">
        <v>27721505</v>
      </c>
      <c r="C441">
        <v>27722458</v>
      </c>
      <c r="D441">
        <v>25230514</v>
      </c>
      <c r="E441">
        <v>1</v>
      </c>
      <c r="F441">
        <v>1</v>
      </c>
      <c r="G441">
        <v>1</v>
      </c>
      <c r="H441">
        <v>2</v>
      </c>
      <c r="I441" t="s">
        <v>960</v>
      </c>
      <c r="J441" t="s">
        <v>961</v>
      </c>
      <c r="K441" t="s">
        <v>962</v>
      </c>
      <c r="L441">
        <v>1368</v>
      </c>
      <c r="N441">
        <v>1011</v>
      </c>
      <c r="O441" t="s">
        <v>959</v>
      </c>
      <c r="P441" t="s">
        <v>959</v>
      </c>
      <c r="Q441">
        <v>1</v>
      </c>
      <c r="W441">
        <v>0</v>
      </c>
      <c r="X441">
        <v>1188625873</v>
      </c>
      <c r="Y441">
        <v>0.08</v>
      </c>
      <c r="AA441">
        <v>0</v>
      </c>
      <c r="AB441">
        <v>31.26</v>
      </c>
      <c r="AC441">
        <v>13.5</v>
      </c>
      <c r="AD441">
        <v>0</v>
      </c>
      <c r="AE441">
        <v>0</v>
      </c>
      <c r="AF441">
        <v>31.26</v>
      </c>
      <c r="AG441">
        <v>13.5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0.08</v>
      </c>
      <c r="AU441" t="s">
        <v>6</v>
      </c>
      <c r="AV441">
        <v>0</v>
      </c>
      <c r="AW441">
        <v>2</v>
      </c>
      <c r="AX441">
        <v>27722464</v>
      </c>
      <c r="AY441">
        <v>1</v>
      </c>
      <c r="AZ441">
        <v>0</v>
      </c>
      <c r="BA441">
        <v>459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Y441*Source!I170</f>
        <v>8.0000000000000004E-4</v>
      </c>
      <c r="CY441">
        <f>AB441</f>
        <v>31.26</v>
      </c>
      <c r="CZ441">
        <f>AF441</f>
        <v>31.26</v>
      </c>
      <c r="DA441">
        <f>AJ441</f>
        <v>1</v>
      </c>
      <c r="DB441">
        <v>0</v>
      </c>
    </row>
    <row r="442" spans="1:106" x14ac:dyDescent="0.2">
      <c r="A442">
        <f>ROW(Source!A171)</f>
        <v>171</v>
      </c>
      <c r="B442">
        <v>27721504</v>
      </c>
      <c r="C442">
        <v>27722458</v>
      </c>
      <c r="D442">
        <v>25414543</v>
      </c>
      <c r="E442">
        <v>1</v>
      </c>
      <c r="F442">
        <v>1</v>
      </c>
      <c r="G442">
        <v>1</v>
      </c>
      <c r="H442">
        <v>1</v>
      </c>
      <c r="I442" t="s">
        <v>1170</v>
      </c>
      <c r="J442" t="s">
        <v>6</v>
      </c>
      <c r="K442" t="s">
        <v>1171</v>
      </c>
      <c r="L442">
        <v>1191</v>
      </c>
      <c r="N442">
        <v>1013</v>
      </c>
      <c r="O442" t="s">
        <v>953</v>
      </c>
      <c r="P442" t="s">
        <v>953</v>
      </c>
      <c r="Q442">
        <v>1</v>
      </c>
      <c r="W442">
        <v>0</v>
      </c>
      <c r="X442">
        <v>-228054128</v>
      </c>
      <c r="Y442">
        <v>17.89</v>
      </c>
      <c r="AA442">
        <v>0</v>
      </c>
      <c r="AB442">
        <v>0</v>
      </c>
      <c r="AC442">
        <v>0</v>
      </c>
      <c r="AD442">
        <v>8.02</v>
      </c>
      <c r="AE442">
        <v>0</v>
      </c>
      <c r="AF442">
        <v>0</v>
      </c>
      <c r="AG442">
        <v>0</v>
      </c>
      <c r="AH442">
        <v>8.02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17.89</v>
      </c>
      <c r="AU442" t="s">
        <v>6</v>
      </c>
      <c r="AV442">
        <v>1</v>
      </c>
      <c r="AW442">
        <v>2</v>
      </c>
      <c r="AX442">
        <v>27722462</v>
      </c>
      <c r="AY442">
        <v>1</v>
      </c>
      <c r="AZ442">
        <v>0</v>
      </c>
      <c r="BA442">
        <v>460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Y442*Source!I171</f>
        <v>0.1789</v>
      </c>
      <c r="CY442">
        <f>AD442</f>
        <v>8.02</v>
      </c>
      <c r="CZ442">
        <f>AH442</f>
        <v>8.02</v>
      </c>
      <c r="DA442">
        <f>AL442</f>
        <v>1</v>
      </c>
      <c r="DB442">
        <v>0</v>
      </c>
    </row>
    <row r="443" spans="1:106" x14ac:dyDescent="0.2">
      <c r="A443">
        <f>ROW(Source!A171)</f>
        <v>171</v>
      </c>
      <c r="B443">
        <v>27721504</v>
      </c>
      <c r="C443">
        <v>27722458</v>
      </c>
      <c r="D443">
        <v>25412928</v>
      </c>
      <c r="E443">
        <v>1</v>
      </c>
      <c r="F443">
        <v>1</v>
      </c>
      <c r="G443">
        <v>1</v>
      </c>
      <c r="H443">
        <v>1</v>
      </c>
      <c r="I443" t="s">
        <v>954</v>
      </c>
      <c r="J443" t="s">
        <v>6</v>
      </c>
      <c r="K443" t="s">
        <v>955</v>
      </c>
      <c r="L443">
        <v>1191</v>
      </c>
      <c r="N443">
        <v>1013</v>
      </c>
      <c r="O443" t="s">
        <v>953</v>
      </c>
      <c r="P443" t="s">
        <v>953</v>
      </c>
      <c r="Q443">
        <v>1</v>
      </c>
      <c r="W443">
        <v>0</v>
      </c>
      <c r="X443">
        <v>-1417349443</v>
      </c>
      <c r="Y443">
        <v>0.08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0.08</v>
      </c>
      <c r="AU443" t="s">
        <v>6</v>
      </c>
      <c r="AV443">
        <v>2</v>
      </c>
      <c r="AW443">
        <v>2</v>
      </c>
      <c r="AX443">
        <v>27722463</v>
      </c>
      <c r="AY443">
        <v>1</v>
      </c>
      <c r="AZ443">
        <v>0</v>
      </c>
      <c r="BA443">
        <v>461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Y443*Source!I171</f>
        <v>8.0000000000000004E-4</v>
      </c>
      <c r="CY443">
        <f>AD443</f>
        <v>0</v>
      </c>
      <c r="CZ443">
        <f>AH443</f>
        <v>0</v>
      </c>
      <c r="DA443">
        <f>AL443</f>
        <v>1</v>
      </c>
      <c r="DB443">
        <v>0</v>
      </c>
    </row>
    <row r="444" spans="1:106" x14ac:dyDescent="0.2">
      <c r="A444">
        <f>ROW(Source!A171)</f>
        <v>171</v>
      </c>
      <c r="B444">
        <v>27721504</v>
      </c>
      <c r="C444">
        <v>27722458</v>
      </c>
      <c r="D444">
        <v>25230514</v>
      </c>
      <c r="E444">
        <v>1</v>
      </c>
      <c r="F444">
        <v>1</v>
      </c>
      <c r="G444">
        <v>1</v>
      </c>
      <c r="H444">
        <v>2</v>
      </c>
      <c r="I444" t="s">
        <v>960</v>
      </c>
      <c r="J444" t="s">
        <v>961</v>
      </c>
      <c r="K444" t="s">
        <v>962</v>
      </c>
      <c r="L444">
        <v>1368</v>
      </c>
      <c r="N444">
        <v>1011</v>
      </c>
      <c r="O444" t="s">
        <v>959</v>
      </c>
      <c r="P444" t="s">
        <v>959</v>
      </c>
      <c r="Q444">
        <v>1</v>
      </c>
      <c r="W444">
        <v>0</v>
      </c>
      <c r="X444">
        <v>1188625873</v>
      </c>
      <c r="Y444">
        <v>0.08</v>
      </c>
      <c r="AA444">
        <v>0</v>
      </c>
      <c r="AB444">
        <v>31.26</v>
      </c>
      <c r="AC444">
        <v>13.5</v>
      </c>
      <c r="AD444">
        <v>0</v>
      </c>
      <c r="AE444">
        <v>0</v>
      </c>
      <c r="AF444">
        <v>31.26</v>
      </c>
      <c r="AG444">
        <v>13.5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0.08</v>
      </c>
      <c r="AU444" t="s">
        <v>6</v>
      </c>
      <c r="AV444">
        <v>0</v>
      </c>
      <c r="AW444">
        <v>2</v>
      </c>
      <c r="AX444">
        <v>27722464</v>
      </c>
      <c r="AY444">
        <v>1</v>
      </c>
      <c r="AZ444">
        <v>0</v>
      </c>
      <c r="BA444">
        <v>462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Y444*Source!I171</f>
        <v>8.0000000000000004E-4</v>
      </c>
      <c r="CY444">
        <f>AB444</f>
        <v>31.26</v>
      </c>
      <c r="CZ444">
        <f>AF444</f>
        <v>31.26</v>
      </c>
      <c r="DA444">
        <f>AJ444</f>
        <v>1</v>
      </c>
      <c r="DB444">
        <v>0</v>
      </c>
    </row>
    <row r="445" spans="1:106" x14ac:dyDescent="0.2">
      <c r="A445">
        <f>ROW(Source!A172)</f>
        <v>172</v>
      </c>
      <c r="B445">
        <v>27721505</v>
      </c>
      <c r="C445">
        <v>27722465</v>
      </c>
      <c r="D445">
        <v>25413050</v>
      </c>
      <c r="E445">
        <v>1</v>
      </c>
      <c r="F445">
        <v>1</v>
      </c>
      <c r="G445">
        <v>1</v>
      </c>
      <c r="H445">
        <v>1</v>
      </c>
      <c r="I445" t="s">
        <v>984</v>
      </c>
      <c r="J445" t="s">
        <v>6</v>
      </c>
      <c r="K445" t="s">
        <v>985</v>
      </c>
      <c r="L445">
        <v>1191</v>
      </c>
      <c r="N445">
        <v>1013</v>
      </c>
      <c r="O445" t="s">
        <v>953</v>
      </c>
      <c r="P445" t="s">
        <v>953</v>
      </c>
      <c r="Q445">
        <v>1</v>
      </c>
      <c r="W445">
        <v>0</v>
      </c>
      <c r="X445">
        <v>735429535</v>
      </c>
      <c r="Y445">
        <v>22.82</v>
      </c>
      <c r="AA445">
        <v>0</v>
      </c>
      <c r="AB445">
        <v>0</v>
      </c>
      <c r="AC445">
        <v>0</v>
      </c>
      <c r="AD445">
        <v>7.8</v>
      </c>
      <c r="AE445">
        <v>0</v>
      </c>
      <c r="AF445">
        <v>0</v>
      </c>
      <c r="AG445">
        <v>0</v>
      </c>
      <c r="AH445">
        <v>7.8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22.82</v>
      </c>
      <c r="AU445" t="s">
        <v>6</v>
      </c>
      <c r="AV445">
        <v>1</v>
      </c>
      <c r="AW445">
        <v>2</v>
      </c>
      <c r="AX445">
        <v>27722467</v>
      </c>
      <c r="AY445">
        <v>1</v>
      </c>
      <c r="AZ445">
        <v>0</v>
      </c>
      <c r="BA445">
        <v>463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Y445*Source!I172</f>
        <v>2.4645600000000001</v>
      </c>
      <c r="CY445">
        <f t="shared" ref="CY445:CY450" si="18">AD445</f>
        <v>7.8</v>
      </c>
      <c r="CZ445">
        <f t="shared" ref="CZ445:CZ450" si="19">AH445</f>
        <v>7.8</v>
      </c>
      <c r="DA445">
        <f t="shared" ref="DA445:DA450" si="20">AL445</f>
        <v>1</v>
      </c>
      <c r="DB445">
        <v>0</v>
      </c>
    </row>
    <row r="446" spans="1:106" x14ac:dyDescent="0.2">
      <c r="A446">
        <f>ROW(Source!A173)</f>
        <v>173</v>
      </c>
      <c r="B446">
        <v>27721504</v>
      </c>
      <c r="C446">
        <v>27722465</v>
      </c>
      <c r="D446">
        <v>25413050</v>
      </c>
      <c r="E446">
        <v>1</v>
      </c>
      <c r="F446">
        <v>1</v>
      </c>
      <c r="G446">
        <v>1</v>
      </c>
      <c r="H446">
        <v>1</v>
      </c>
      <c r="I446" t="s">
        <v>984</v>
      </c>
      <c r="J446" t="s">
        <v>6</v>
      </c>
      <c r="K446" t="s">
        <v>985</v>
      </c>
      <c r="L446">
        <v>1191</v>
      </c>
      <c r="N446">
        <v>1013</v>
      </c>
      <c r="O446" t="s">
        <v>953</v>
      </c>
      <c r="P446" t="s">
        <v>953</v>
      </c>
      <c r="Q446">
        <v>1</v>
      </c>
      <c r="W446">
        <v>0</v>
      </c>
      <c r="X446">
        <v>735429535</v>
      </c>
      <c r="Y446">
        <v>22.82</v>
      </c>
      <c r="AA446">
        <v>0</v>
      </c>
      <c r="AB446">
        <v>0</v>
      </c>
      <c r="AC446">
        <v>0</v>
      </c>
      <c r="AD446">
        <v>7.8</v>
      </c>
      <c r="AE446">
        <v>0</v>
      </c>
      <c r="AF446">
        <v>0</v>
      </c>
      <c r="AG446">
        <v>0</v>
      </c>
      <c r="AH446">
        <v>7.8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22.82</v>
      </c>
      <c r="AU446" t="s">
        <v>6</v>
      </c>
      <c r="AV446">
        <v>1</v>
      </c>
      <c r="AW446">
        <v>2</v>
      </c>
      <c r="AX446">
        <v>27722467</v>
      </c>
      <c r="AY446">
        <v>1</v>
      </c>
      <c r="AZ446">
        <v>0</v>
      </c>
      <c r="BA446">
        <v>464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Y446*Source!I173</f>
        <v>2.4645600000000001</v>
      </c>
      <c r="CY446">
        <f t="shared" si="18"/>
        <v>7.8</v>
      </c>
      <c r="CZ446">
        <f t="shared" si="19"/>
        <v>7.8</v>
      </c>
      <c r="DA446">
        <f t="shared" si="20"/>
        <v>1</v>
      </c>
      <c r="DB446">
        <v>0</v>
      </c>
    </row>
    <row r="447" spans="1:106" x14ac:dyDescent="0.2">
      <c r="A447">
        <f>ROW(Source!A174)</f>
        <v>174</v>
      </c>
      <c r="B447">
        <v>27721505</v>
      </c>
      <c r="C447">
        <v>27722468</v>
      </c>
      <c r="D447">
        <v>25413300</v>
      </c>
      <c r="E447">
        <v>1</v>
      </c>
      <c r="F447">
        <v>1</v>
      </c>
      <c r="G447">
        <v>1</v>
      </c>
      <c r="H447">
        <v>1</v>
      </c>
      <c r="I447" t="s">
        <v>989</v>
      </c>
      <c r="J447" t="s">
        <v>6</v>
      </c>
      <c r="K447" t="s">
        <v>990</v>
      </c>
      <c r="L447">
        <v>1191</v>
      </c>
      <c r="N447">
        <v>1013</v>
      </c>
      <c r="O447" t="s">
        <v>953</v>
      </c>
      <c r="P447" t="s">
        <v>953</v>
      </c>
      <c r="Q447">
        <v>1</v>
      </c>
      <c r="W447">
        <v>0</v>
      </c>
      <c r="X447">
        <v>-400197608</v>
      </c>
      <c r="Y447">
        <v>1.0349999999999999</v>
      </c>
      <c r="AA447">
        <v>0</v>
      </c>
      <c r="AB447">
        <v>0</v>
      </c>
      <c r="AC447">
        <v>0</v>
      </c>
      <c r="AD447">
        <v>8.5299999999999994</v>
      </c>
      <c r="AE447">
        <v>0</v>
      </c>
      <c r="AF447">
        <v>0</v>
      </c>
      <c r="AG447">
        <v>0</v>
      </c>
      <c r="AH447">
        <v>8.5299999999999994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</v>
      </c>
      <c r="AT447">
        <v>0.9</v>
      </c>
      <c r="AU447" t="s">
        <v>103</v>
      </c>
      <c r="AV447">
        <v>1</v>
      </c>
      <c r="AW447">
        <v>2</v>
      </c>
      <c r="AX447">
        <v>27722470</v>
      </c>
      <c r="AY447">
        <v>1</v>
      </c>
      <c r="AZ447">
        <v>0</v>
      </c>
      <c r="BA447">
        <v>465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Y447*Source!I174</f>
        <v>10.970999999999998</v>
      </c>
      <c r="CY447">
        <f t="shared" si="18"/>
        <v>8.5299999999999994</v>
      </c>
      <c r="CZ447">
        <f t="shared" si="19"/>
        <v>8.5299999999999994</v>
      </c>
      <c r="DA447">
        <f t="shared" si="20"/>
        <v>1</v>
      </c>
      <c r="DB447">
        <v>0</v>
      </c>
    </row>
    <row r="448" spans="1:106" x14ac:dyDescent="0.2">
      <c r="A448">
        <f>ROW(Source!A175)</f>
        <v>175</v>
      </c>
      <c r="B448">
        <v>27721504</v>
      </c>
      <c r="C448">
        <v>27722468</v>
      </c>
      <c r="D448">
        <v>25413300</v>
      </c>
      <c r="E448">
        <v>1</v>
      </c>
      <c r="F448">
        <v>1</v>
      </c>
      <c r="G448">
        <v>1</v>
      </c>
      <c r="H448">
        <v>1</v>
      </c>
      <c r="I448" t="s">
        <v>989</v>
      </c>
      <c r="J448" t="s">
        <v>6</v>
      </c>
      <c r="K448" t="s">
        <v>990</v>
      </c>
      <c r="L448">
        <v>1191</v>
      </c>
      <c r="N448">
        <v>1013</v>
      </c>
      <c r="O448" t="s">
        <v>953</v>
      </c>
      <c r="P448" t="s">
        <v>953</v>
      </c>
      <c r="Q448">
        <v>1</v>
      </c>
      <c r="W448">
        <v>0</v>
      </c>
      <c r="X448">
        <v>-400197608</v>
      </c>
      <c r="Y448">
        <v>1.0349999999999999</v>
      </c>
      <c r="AA448">
        <v>0</v>
      </c>
      <c r="AB448">
        <v>0</v>
      </c>
      <c r="AC448">
        <v>0</v>
      </c>
      <c r="AD448">
        <v>8.5299999999999994</v>
      </c>
      <c r="AE448">
        <v>0</v>
      </c>
      <c r="AF448">
        <v>0</v>
      </c>
      <c r="AG448">
        <v>0</v>
      </c>
      <c r="AH448">
        <v>8.5299999999999994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0.9</v>
      </c>
      <c r="AU448" t="s">
        <v>103</v>
      </c>
      <c r="AV448">
        <v>1</v>
      </c>
      <c r="AW448">
        <v>2</v>
      </c>
      <c r="AX448">
        <v>27722470</v>
      </c>
      <c r="AY448">
        <v>1</v>
      </c>
      <c r="AZ448">
        <v>0</v>
      </c>
      <c r="BA448">
        <v>466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Y448*Source!I175</f>
        <v>10.970999999999998</v>
      </c>
      <c r="CY448">
        <f t="shared" si="18"/>
        <v>8.5299999999999994</v>
      </c>
      <c r="CZ448">
        <f t="shared" si="19"/>
        <v>8.5299999999999994</v>
      </c>
      <c r="DA448">
        <f t="shared" si="20"/>
        <v>1</v>
      </c>
      <c r="DB448">
        <v>0</v>
      </c>
    </row>
    <row r="449" spans="1:106" x14ac:dyDescent="0.2">
      <c r="A449">
        <f>ROW(Source!A176)</f>
        <v>176</v>
      </c>
      <c r="B449">
        <v>27721505</v>
      </c>
      <c r="C449">
        <v>27722471</v>
      </c>
      <c r="D449">
        <v>25428833</v>
      </c>
      <c r="E449">
        <v>1</v>
      </c>
      <c r="F449">
        <v>1</v>
      </c>
      <c r="G449">
        <v>1</v>
      </c>
      <c r="H449">
        <v>1</v>
      </c>
      <c r="I449" t="s">
        <v>1059</v>
      </c>
      <c r="J449" t="s">
        <v>6</v>
      </c>
      <c r="K449" t="s">
        <v>1060</v>
      </c>
      <c r="L449">
        <v>1191</v>
      </c>
      <c r="N449">
        <v>1013</v>
      </c>
      <c r="O449" t="s">
        <v>953</v>
      </c>
      <c r="P449" t="s">
        <v>953</v>
      </c>
      <c r="Q449">
        <v>1</v>
      </c>
      <c r="W449">
        <v>0</v>
      </c>
      <c r="X449">
        <v>912892513</v>
      </c>
      <c r="Y449">
        <v>1.68</v>
      </c>
      <c r="AA449">
        <v>0</v>
      </c>
      <c r="AB449">
        <v>0</v>
      </c>
      <c r="AC449">
        <v>0</v>
      </c>
      <c r="AD449">
        <v>9.92</v>
      </c>
      <c r="AE449">
        <v>0</v>
      </c>
      <c r="AF449">
        <v>0</v>
      </c>
      <c r="AG449">
        <v>0</v>
      </c>
      <c r="AH449">
        <v>9.92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2.4</v>
      </c>
      <c r="AU449" t="s">
        <v>53</v>
      </c>
      <c r="AV449">
        <v>1</v>
      </c>
      <c r="AW449">
        <v>2</v>
      </c>
      <c r="AX449">
        <v>27722479</v>
      </c>
      <c r="AY449">
        <v>1</v>
      </c>
      <c r="AZ449">
        <v>0</v>
      </c>
      <c r="BA449">
        <v>467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Y449*Source!I176</f>
        <v>10.92</v>
      </c>
      <c r="CY449">
        <f t="shared" si="18"/>
        <v>9.92</v>
      </c>
      <c r="CZ449">
        <f t="shared" si="19"/>
        <v>9.92</v>
      </c>
      <c r="DA449">
        <f t="shared" si="20"/>
        <v>1</v>
      </c>
      <c r="DB449">
        <v>0</v>
      </c>
    </row>
    <row r="450" spans="1:106" x14ac:dyDescent="0.2">
      <c r="A450">
        <f>ROW(Source!A176)</f>
        <v>176</v>
      </c>
      <c r="B450">
        <v>27721505</v>
      </c>
      <c r="C450">
        <v>27722471</v>
      </c>
      <c r="D450">
        <v>25412928</v>
      </c>
      <c r="E450">
        <v>1</v>
      </c>
      <c r="F450">
        <v>1</v>
      </c>
      <c r="G450">
        <v>1</v>
      </c>
      <c r="H450">
        <v>1</v>
      </c>
      <c r="I450" t="s">
        <v>954</v>
      </c>
      <c r="J450" t="s">
        <v>6</v>
      </c>
      <c r="K450" t="s">
        <v>955</v>
      </c>
      <c r="L450">
        <v>1191</v>
      </c>
      <c r="N450">
        <v>1013</v>
      </c>
      <c r="O450" t="s">
        <v>953</v>
      </c>
      <c r="P450" t="s">
        <v>953</v>
      </c>
      <c r="Q450">
        <v>1</v>
      </c>
      <c r="W450">
        <v>0</v>
      </c>
      <c r="X450">
        <v>-1417349443</v>
      </c>
      <c r="Y450">
        <v>0.17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0.17</v>
      </c>
      <c r="AU450" t="s">
        <v>6</v>
      </c>
      <c r="AV450">
        <v>2</v>
      </c>
      <c r="AW450">
        <v>2</v>
      </c>
      <c r="AX450">
        <v>27722480</v>
      </c>
      <c r="AY450">
        <v>1</v>
      </c>
      <c r="AZ450">
        <v>2048</v>
      </c>
      <c r="BA450">
        <v>468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Y450*Source!I176</f>
        <v>1.105</v>
      </c>
      <c r="CY450">
        <f t="shared" si="18"/>
        <v>0</v>
      </c>
      <c r="CZ450">
        <f t="shared" si="19"/>
        <v>0</v>
      </c>
      <c r="DA450">
        <f t="shared" si="20"/>
        <v>1</v>
      </c>
      <c r="DB450">
        <v>0</v>
      </c>
    </row>
    <row r="451" spans="1:106" x14ac:dyDescent="0.2">
      <c r="A451">
        <f>ROW(Source!A176)</f>
        <v>176</v>
      </c>
      <c r="B451">
        <v>27721505</v>
      </c>
      <c r="C451">
        <v>27722471</v>
      </c>
      <c r="D451">
        <v>25231607</v>
      </c>
      <c r="E451">
        <v>1</v>
      </c>
      <c r="F451">
        <v>1</v>
      </c>
      <c r="G451">
        <v>1</v>
      </c>
      <c r="H451">
        <v>2</v>
      </c>
      <c r="I451" t="s">
        <v>997</v>
      </c>
      <c r="J451" t="s">
        <v>998</v>
      </c>
      <c r="K451" t="s">
        <v>999</v>
      </c>
      <c r="L451">
        <v>1368</v>
      </c>
      <c r="N451">
        <v>1011</v>
      </c>
      <c r="O451" t="s">
        <v>959</v>
      </c>
      <c r="P451" t="s">
        <v>959</v>
      </c>
      <c r="Q451">
        <v>1</v>
      </c>
      <c r="W451">
        <v>0</v>
      </c>
      <c r="X451">
        <v>1372534845</v>
      </c>
      <c r="Y451">
        <v>0.11899999999999999</v>
      </c>
      <c r="AA451">
        <v>0</v>
      </c>
      <c r="AB451">
        <v>65.709999999999994</v>
      </c>
      <c r="AC451">
        <v>11.6</v>
      </c>
      <c r="AD451">
        <v>0</v>
      </c>
      <c r="AE451">
        <v>0</v>
      </c>
      <c r="AF451">
        <v>65.709999999999994</v>
      </c>
      <c r="AG451">
        <v>11.6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0.17</v>
      </c>
      <c r="AU451" t="s">
        <v>53</v>
      </c>
      <c r="AV451">
        <v>0</v>
      </c>
      <c r="AW451">
        <v>2</v>
      </c>
      <c r="AX451">
        <v>27722481</v>
      </c>
      <c r="AY451">
        <v>1</v>
      </c>
      <c r="AZ451">
        <v>0</v>
      </c>
      <c r="BA451">
        <v>469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Y451*Source!I176</f>
        <v>0.77349999999999997</v>
      </c>
      <c r="CY451">
        <f>AB451</f>
        <v>65.709999999999994</v>
      </c>
      <c r="CZ451">
        <f>AF451</f>
        <v>65.709999999999994</v>
      </c>
      <c r="DA451">
        <f>AJ451</f>
        <v>1</v>
      </c>
      <c r="DB451">
        <v>0</v>
      </c>
    </row>
    <row r="452" spans="1:106" x14ac:dyDescent="0.2">
      <c r="A452">
        <f>ROW(Source!A176)</f>
        <v>176</v>
      </c>
      <c r="B452">
        <v>27721505</v>
      </c>
      <c r="C452">
        <v>27722471</v>
      </c>
      <c r="D452">
        <v>25231911</v>
      </c>
      <c r="E452">
        <v>1</v>
      </c>
      <c r="F452">
        <v>1</v>
      </c>
      <c r="G452">
        <v>1</v>
      </c>
      <c r="H452">
        <v>2</v>
      </c>
      <c r="I452" t="s">
        <v>1061</v>
      </c>
      <c r="J452" t="s">
        <v>1062</v>
      </c>
      <c r="K452" t="s">
        <v>1063</v>
      </c>
      <c r="L452">
        <v>1368</v>
      </c>
      <c r="N452">
        <v>1011</v>
      </c>
      <c r="O452" t="s">
        <v>959</v>
      </c>
      <c r="P452" t="s">
        <v>959</v>
      </c>
      <c r="Q452">
        <v>1</v>
      </c>
      <c r="W452">
        <v>0</v>
      </c>
      <c r="X452">
        <v>-353815937</v>
      </c>
      <c r="Y452">
        <v>0.27999999999999997</v>
      </c>
      <c r="AA452">
        <v>0</v>
      </c>
      <c r="AB452">
        <v>8.1</v>
      </c>
      <c r="AC452">
        <v>0</v>
      </c>
      <c r="AD452">
        <v>0</v>
      </c>
      <c r="AE452">
        <v>0</v>
      </c>
      <c r="AF452">
        <v>8.1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0.4</v>
      </c>
      <c r="AU452" t="s">
        <v>53</v>
      </c>
      <c r="AV452">
        <v>0</v>
      </c>
      <c r="AW452">
        <v>2</v>
      </c>
      <c r="AX452">
        <v>27722482</v>
      </c>
      <c r="AY452">
        <v>1</v>
      </c>
      <c r="AZ452">
        <v>0</v>
      </c>
      <c r="BA452">
        <v>470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Y452*Source!I176</f>
        <v>1.8199999999999998</v>
      </c>
      <c r="CY452">
        <f>AB452</f>
        <v>8.1</v>
      </c>
      <c r="CZ452">
        <f>AF452</f>
        <v>8.1</v>
      </c>
      <c r="DA452">
        <f>AJ452</f>
        <v>1</v>
      </c>
      <c r="DB452">
        <v>0</v>
      </c>
    </row>
    <row r="453" spans="1:106" x14ac:dyDescent="0.2">
      <c r="A453">
        <f>ROW(Source!A176)</f>
        <v>176</v>
      </c>
      <c r="B453">
        <v>27721505</v>
      </c>
      <c r="C453">
        <v>27722471</v>
      </c>
      <c r="D453">
        <v>25151425</v>
      </c>
      <c r="E453">
        <v>1</v>
      </c>
      <c r="F453">
        <v>1</v>
      </c>
      <c r="G453">
        <v>1</v>
      </c>
      <c r="H453">
        <v>3</v>
      </c>
      <c r="I453" t="s">
        <v>1064</v>
      </c>
      <c r="J453" t="s">
        <v>1065</v>
      </c>
      <c r="K453" t="s">
        <v>1066</v>
      </c>
      <c r="L453">
        <v>1348</v>
      </c>
      <c r="N453">
        <v>1009</v>
      </c>
      <c r="O453" t="s">
        <v>46</v>
      </c>
      <c r="P453" t="s">
        <v>46</v>
      </c>
      <c r="Q453">
        <v>1000</v>
      </c>
      <c r="W453">
        <v>0</v>
      </c>
      <c r="X453">
        <v>-714836380</v>
      </c>
      <c r="Y453">
        <v>0</v>
      </c>
      <c r="AA453">
        <v>10315.01</v>
      </c>
      <c r="AB453">
        <v>0</v>
      </c>
      <c r="AC453">
        <v>0</v>
      </c>
      <c r="AD453">
        <v>0</v>
      </c>
      <c r="AE453">
        <v>10315.01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1E-4</v>
      </c>
      <c r="AU453" t="s">
        <v>21</v>
      </c>
      <c r="AV453">
        <v>0</v>
      </c>
      <c r="AW453">
        <v>2</v>
      </c>
      <c r="AX453">
        <v>27722484</v>
      </c>
      <c r="AY453">
        <v>1</v>
      </c>
      <c r="AZ453">
        <v>0</v>
      </c>
      <c r="BA453">
        <v>472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Y453*Source!I176</f>
        <v>0</v>
      </c>
      <c r="CY453">
        <f>AA453</f>
        <v>10315.01</v>
      </c>
      <c r="CZ453">
        <f>AE453</f>
        <v>10315.01</v>
      </c>
      <c r="DA453">
        <f>AI453</f>
        <v>1</v>
      </c>
      <c r="DB453">
        <v>0</v>
      </c>
    </row>
    <row r="454" spans="1:106" x14ac:dyDescent="0.2">
      <c r="A454">
        <f>ROW(Source!A176)</f>
        <v>176</v>
      </c>
      <c r="B454">
        <v>27721505</v>
      </c>
      <c r="C454">
        <v>27722471</v>
      </c>
      <c r="D454">
        <v>25174666</v>
      </c>
      <c r="E454">
        <v>1</v>
      </c>
      <c r="F454">
        <v>1</v>
      </c>
      <c r="G454">
        <v>1</v>
      </c>
      <c r="H454">
        <v>3</v>
      </c>
      <c r="I454" t="s">
        <v>1067</v>
      </c>
      <c r="J454" t="s">
        <v>1068</v>
      </c>
      <c r="K454" t="s">
        <v>1069</v>
      </c>
      <c r="L454">
        <v>1348</v>
      </c>
      <c r="N454">
        <v>1009</v>
      </c>
      <c r="O454" t="s">
        <v>46</v>
      </c>
      <c r="P454" t="s">
        <v>46</v>
      </c>
      <c r="Q454">
        <v>1000</v>
      </c>
      <c r="W454">
        <v>0</v>
      </c>
      <c r="X454">
        <v>-751617735</v>
      </c>
      <c r="Y454">
        <v>0</v>
      </c>
      <c r="AA454">
        <v>5804</v>
      </c>
      <c r="AB454">
        <v>0</v>
      </c>
      <c r="AC454">
        <v>0</v>
      </c>
      <c r="AD454">
        <v>0</v>
      </c>
      <c r="AE454">
        <v>5804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3.0000000000000001E-3</v>
      </c>
      <c r="AU454" t="s">
        <v>21</v>
      </c>
      <c r="AV454">
        <v>0</v>
      </c>
      <c r="AW454">
        <v>2</v>
      </c>
      <c r="AX454">
        <v>27722486</v>
      </c>
      <c r="AY454">
        <v>1</v>
      </c>
      <c r="AZ454">
        <v>0</v>
      </c>
      <c r="BA454">
        <v>474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Y454*Source!I176</f>
        <v>0</v>
      </c>
      <c r="CY454">
        <f>AA454</f>
        <v>5804</v>
      </c>
      <c r="CZ454">
        <f>AE454</f>
        <v>5804</v>
      </c>
      <c r="DA454">
        <f>AI454</f>
        <v>1</v>
      </c>
      <c r="DB454">
        <v>0</v>
      </c>
    </row>
    <row r="455" spans="1:106" x14ac:dyDescent="0.2">
      <c r="A455">
        <f>ROW(Source!A176)</f>
        <v>176</v>
      </c>
      <c r="B455">
        <v>27721505</v>
      </c>
      <c r="C455">
        <v>27722471</v>
      </c>
      <c r="D455">
        <v>25186953</v>
      </c>
      <c r="E455">
        <v>1</v>
      </c>
      <c r="F455">
        <v>1</v>
      </c>
      <c r="G455">
        <v>1</v>
      </c>
      <c r="H455">
        <v>3</v>
      </c>
      <c r="I455" t="s">
        <v>1070</v>
      </c>
      <c r="J455" t="s">
        <v>1071</v>
      </c>
      <c r="K455" t="s">
        <v>1072</v>
      </c>
      <c r="L455">
        <v>1354</v>
      </c>
      <c r="N455">
        <v>1010</v>
      </c>
      <c r="O455" t="s">
        <v>252</v>
      </c>
      <c r="P455" t="s">
        <v>252</v>
      </c>
      <c r="Q455">
        <v>1</v>
      </c>
      <c r="W455">
        <v>0</v>
      </c>
      <c r="X455">
        <v>-1075270488</v>
      </c>
      <c r="Y455">
        <v>0</v>
      </c>
      <c r="AA455">
        <v>72.8</v>
      </c>
      <c r="AB455">
        <v>0</v>
      </c>
      <c r="AC455">
        <v>0</v>
      </c>
      <c r="AD455">
        <v>0</v>
      </c>
      <c r="AE455">
        <v>72.8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6</v>
      </c>
      <c r="AT455">
        <v>0.1</v>
      </c>
      <c r="AU455" t="s">
        <v>21</v>
      </c>
      <c r="AV455">
        <v>0</v>
      </c>
      <c r="AW455">
        <v>2</v>
      </c>
      <c r="AX455">
        <v>27722487</v>
      </c>
      <c r="AY455">
        <v>1</v>
      </c>
      <c r="AZ455">
        <v>0</v>
      </c>
      <c r="BA455">
        <v>475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Y455*Source!I176</f>
        <v>0</v>
      </c>
      <c r="CY455">
        <f>AA455</f>
        <v>72.8</v>
      </c>
      <c r="CZ455">
        <f>AE455</f>
        <v>72.8</v>
      </c>
      <c r="DA455">
        <f>AI455</f>
        <v>1</v>
      </c>
      <c r="DB455">
        <v>0</v>
      </c>
    </row>
    <row r="456" spans="1:106" x14ac:dyDescent="0.2">
      <c r="A456">
        <f>ROW(Source!A177)</f>
        <v>177</v>
      </c>
      <c r="B456">
        <v>27721504</v>
      </c>
      <c r="C456">
        <v>27722471</v>
      </c>
      <c r="D456">
        <v>25428833</v>
      </c>
      <c r="E456">
        <v>1</v>
      </c>
      <c r="F456">
        <v>1</v>
      </c>
      <c r="G456">
        <v>1</v>
      </c>
      <c r="H456">
        <v>1</v>
      </c>
      <c r="I456" t="s">
        <v>1059</v>
      </c>
      <c r="J456" t="s">
        <v>6</v>
      </c>
      <c r="K456" t="s">
        <v>1060</v>
      </c>
      <c r="L456">
        <v>1191</v>
      </c>
      <c r="N456">
        <v>1013</v>
      </c>
      <c r="O456" t="s">
        <v>953</v>
      </c>
      <c r="P456" t="s">
        <v>953</v>
      </c>
      <c r="Q456">
        <v>1</v>
      </c>
      <c r="W456">
        <v>0</v>
      </c>
      <c r="X456">
        <v>912892513</v>
      </c>
      <c r="Y456">
        <v>1.68</v>
      </c>
      <c r="AA456">
        <v>0</v>
      </c>
      <c r="AB456">
        <v>0</v>
      </c>
      <c r="AC456">
        <v>0</v>
      </c>
      <c r="AD456">
        <v>9.92</v>
      </c>
      <c r="AE456">
        <v>0</v>
      </c>
      <c r="AF456">
        <v>0</v>
      </c>
      <c r="AG456">
        <v>0</v>
      </c>
      <c r="AH456">
        <v>9.92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6</v>
      </c>
      <c r="AT456">
        <v>2.4</v>
      </c>
      <c r="AU456" t="s">
        <v>53</v>
      </c>
      <c r="AV456">
        <v>1</v>
      </c>
      <c r="AW456">
        <v>2</v>
      </c>
      <c r="AX456">
        <v>27722479</v>
      </c>
      <c r="AY456">
        <v>1</v>
      </c>
      <c r="AZ456">
        <v>0</v>
      </c>
      <c r="BA456">
        <v>476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Y456*Source!I177</f>
        <v>10.92</v>
      </c>
      <c r="CY456">
        <f>AD456</f>
        <v>9.92</v>
      </c>
      <c r="CZ456">
        <f>AH456</f>
        <v>9.92</v>
      </c>
      <c r="DA456">
        <f>AL456</f>
        <v>1</v>
      </c>
      <c r="DB456">
        <v>0</v>
      </c>
    </row>
    <row r="457" spans="1:106" x14ac:dyDescent="0.2">
      <c r="A457">
        <f>ROW(Source!A177)</f>
        <v>177</v>
      </c>
      <c r="B457">
        <v>27721504</v>
      </c>
      <c r="C457">
        <v>27722471</v>
      </c>
      <c r="D457">
        <v>25412928</v>
      </c>
      <c r="E457">
        <v>1</v>
      </c>
      <c r="F457">
        <v>1</v>
      </c>
      <c r="G457">
        <v>1</v>
      </c>
      <c r="H457">
        <v>1</v>
      </c>
      <c r="I457" t="s">
        <v>954</v>
      </c>
      <c r="J457" t="s">
        <v>6</v>
      </c>
      <c r="K457" t="s">
        <v>955</v>
      </c>
      <c r="L457">
        <v>1191</v>
      </c>
      <c r="N457">
        <v>1013</v>
      </c>
      <c r="O457" t="s">
        <v>953</v>
      </c>
      <c r="P457" t="s">
        <v>953</v>
      </c>
      <c r="Q457">
        <v>1</v>
      </c>
      <c r="W457">
        <v>0</v>
      </c>
      <c r="X457">
        <v>-1417349443</v>
      </c>
      <c r="Y457">
        <v>0.17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0.17</v>
      </c>
      <c r="AU457" t="s">
        <v>6</v>
      </c>
      <c r="AV457">
        <v>2</v>
      </c>
      <c r="AW457">
        <v>2</v>
      </c>
      <c r="AX457">
        <v>27722480</v>
      </c>
      <c r="AY457">
        <v>1</v>
      </c>
      <c r="AZ457">
        <v>2048</v>
      </c>
      <c r="BA457">
        <v>477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Y457*Source!I177</f>
        <v>1.105</v>
      </c>
      <c r="CY457">
        <f>AD457</f>
        <v>0</v>
      </c>
      <c r="CZ457">
        <f>AH457</f>
        <v>0</v>
      </c>
      <c r="DA457">
        <f>AL457</f>
        <v>1</v>
      </c>
      <c r="DB457">
        <v>0</v>
      </c>
    </row>
    <row r="458" spans="1:106" x14ac:dyDescent="0.2">
      <c r="A458">
        <f>ROW(Source!A177)</f>
        <v>177</v>
      </c>
      <c r="B458">
        <v>27721504</v>
      </c>
      <c r="C458">
        <v>27722471</v>
      </c>
      <c r="D458">
        <v>25231607</v>
      </c>
      <c r="E458">
        <v>1</v>
      </c>
      <c r="F458">
        <v>1</v>
      </c>
      <c r="G458">
        <v>1</v>
      </c>
      <c r="H458">
        <v>2</v>
      </c>
      <c r="I458" t="s">
        <v>997</v>
      </c>
      <c r="J458" t="s">
        <v>998</v>
      </c>
      <c r="K458" t="s">
        <v>999</v>
      </c>
      <c r="L458">
        <v>1368</v>
      </c>
      <c r="N458">
        <v>1011</v>
      </c>
      <c r="O458" t="s">
        <v>959</v>
      </c>
      <c r="P458" t="s">
        <v>959</v>
      </c>
      <c r="Q458">
        <v>1</v>
      </c>
      <c r="W458">
        <v>0</v>
      </c>
      <c r="X458">
        <v>1372534845</v>
      </c>
      <c r="Y458">
        <v>0.11899999999999999</v>
      </c>
      <c r="AA458">
        <v>0</v>
      </c>
      <c r="AB458">
        <v>65.709999999999994</v>
      </c>
      <c r="AC458">
        <v>11.6</v>
      </c>
      <c r="AD458">
        <v>0</v>
      </c>
      <c r="AE458">
        <v>0</v>
      </c>
      <c r="AF458">
        <v>65.709999999999994</v>
      </c>
      <c r="AG458">
        <v>11.6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</v>
      </c>
      <c r="AT458">
        <v>0.17</v>
      </c>
      <c r="AU458" t="s">
        <v>53</v>
      </c>
      <c r="AV458">
        <v>0</v>
      </c>
      <c r="AW458">
        <v>2</v>
      </c>
      <c r="AX458">
        <v>27722481</v>
      </c>
      <c r="AY458">
        <v>1</v>
      </c>
      <c r="AZ458">
        <v>0</v>
      </c>
      <c r="BA458">
        <v>478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Y458*Source!I177</f>
        <v>0.77349999999999997</v>
      </c>
      <c r="CY458">
        <f>AB458</f>
        <v>65.709999999999994</v>
      </c>
      <c r="CZ458">
        <f>AF458</f>
        <v>65.709999999999994</v>
      </c>
      <c r="DA458">
        <f>AJ458</f>
        <v>1</v>
      </c>
      <c r="DB458">
        <v>0</v>
      </c>
    </row>
    <row r="459" spans="1:106" x14ac:dyDescent="0.2">
      <c r="A459">
        <f>ROW(Source!A177)</f>
        <v>177</v>
      </c>
      <c r="B459">
        <v>27721504</v>
      </c>
      <c r="C459">
        <v>27722471</v>
      </c>
      <c r="D459">
        <v>25231911</v>
      </c>
      <c r="E459">
        <v>1</v>
      </c>
      <c r="F459">
        <v>1</v>
      </c>
      <c r="G459">
        <v>1</v>
      </c>
      <c r="H459">
        <v>2</v>
      </c>
      <c r="I459" t="s">
        <v>1061</v>
      </c>
      <c r="J459" t="s">
        <v>1062</v>
      </c>
      <c r="K459" t="s">
        <v>1063</v>
      </c>
      <c r="L459">
        <v>1368</v>
      </c>
      <c r="N459">
        <v>1011</v>
      </c>
      <c r="O459" t="s">
        <v>959</v>
      </c>
      <c r="P459" t="s">
        <v>959</v>
      </c>
      <c r="Q459">
        <v>1</v>
      </c>
      <c r="W459">
        <v>0</v>
      </c>
      <c r="X459">
        <v>-353815937</v>
      </c>
      <c r="Y459">
        <v>0.27999999999999997</v>
      </c>
      <c r="AA459">
        <v>0</v>
      </c>
      <c r="AB459">
        <v>8.1</v>
      </c>
      <c r="AC459">
        <v>0</v>
      </c>
      <c r="AD459">
        <v>0</v>
      </c>
      <c r="AE459">
        <v>0</v>
      </c>
      <c r="AF459">
        <v>8.1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0.4</v>
      </c>
      <c r="AU459" t="s">
        <v>53</v>
      </c>
      <c r="AV459">
        <v>0</v>
      </c>
      <c r="AW459">
        <v>2</v>
      </c>
      <c r="AX459">
        <v>27722482</v>
      </c>
      <c r="AY459">
        <v>1</v>
      </c>
      <c r="AZ459">
        <v>0</v>
      </c>
      <c r="BA459">
        <v>479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Y459*Source!I177</f>
        <v>1.8199999999999998</v>
      </c>
      <c r="CY459">
        <f>AB459</f>
        <v>8.1</v>
      </c>
      <c r="CZ459">
        <f>AF459</f>
        <v>8.1</v>
      </c>
      <c r="DA459">
        <f>AJ459</f>
        <v>1</v>
      </c>
      <c r="DB459">
        <v>0</v>
      </c>
    </row>
    <row r="460" spans="1:106" x14ac:dyDescent="0.2">
      <c r="A460">
        <f>ROW(Source!A177)</f>
        <v>177</v>
      </c>
      <c r="B460">
        <v>27721504</v>
      </c>
      <c r="C460">
        <v>27722471</v>
      </c>
      <c r="D460">
        <v>25151425</v>
      </c>
      <c r="E460">
        <v>1</v>
      </c>
      <c r="F460">
        <v>1</v>
      </c>
      <c r="G460">
        <v>1</v>
      </c>
      <c r="H460">
        <v>3</v>
      </c>
      <c r="I460" t="s">
        <v>1064</v>
      </c>
      <c r="J460" t="s">
        <v>1065</v>
      </c>
      <c r="K460" t="s">
        <v>1066</v>
      </c>
      <c r="L460">
        <v>1348</v>
      </c>
      <c r="N460">
        <v>1009</v>
      </c>
      <c r="O460" t="s">
        <v>46</v>
      </c>
      <c r="P460" t="s">
        <v>46</v>
      </c>
      <c r="Q460">
        <v>1000</v>
      </c>
      <c r="W460">
        <v>0</v>
      </c>
      <c r="X460">
        <v>-714836380</v>
      </c>
      <c r="Y460">
        <v>0</v>
      </c>
      <c r="AA460">
        <v>10315.01</v>
      </c>
      <c r="AB460">
        <v>0</v>
      </c>
      <c r="AC460">
        <v>0</v>
      </c>
      <c r="AD460">
        <v>0</v>
      </c>
      <c r="AE460">
        <v>10315.01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1E-4</v>
      </c>
      <c r="AU460" t="s">
        <v>21</v>
      </c>
      <c r="AV460">
        <v>0</v>
      </c>
      <c r="AW460">
        <v>2</v>
      </c>
      <c r="AX460">
        <v>27722484</v>
      </c>
      <c r="AY460">
        <v>1</v>
      </c>
      <c r="AZ460">
        <v>0</v>
      </c>
      <c r="BA460">
        <v>481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Y460*Source!I177</f>
        <v>0</v>
      </c>
      <c r="CY460">
        <f>AA460</f>
        <v>10315.01</v>
      </c>
      <c r="CZ460">
        <f>AE460</f>
        <v>10315.01</v>
      </c>
      <c r="DA460">
        <f>AI460</f>
        <v>1</v>
      </c>
      <c r="DB460">
        <v>0</v>
      </c>
    </row>
    <row r="461" spans="1:106" x14ac:dyDescent="0.2">
      <c r="A461">
        <f>ROW(Source!A177)</f>
        <v>177</v>
      </c>
      <c r="B461">
        <v>27721504</v>
      </c>
      <c r="C461">
        <v>27722471</v>
      </c>
      <c r="D461">
        <v>25174666</v>
      </c>
      <c r="E461">
        <v>1</v>
      </c>
      <c r="F461">
        <v>1</v>
      </c>
      <c r="G461">
        <v>1</v>
      </c>
      <c r="H461">
        <v>3</v>
      </c>
      <c r="I461" t="s">
        <v>1067</v>
      </c>
      <c r="J461" t="s">
        <v>1068</v>
      </c>
      <c r="K461" t="s">
        <v>1069</v>
      </c>
      <c r="L461">
        <v>1348</v>
      </c>
      <c r="N461">
        <v>1009</v>
      </c>
      <c r="O461" t="s">
        <v>46</v>
      </c>
      <c r="P461" t="s">
        <v>46</v>
      </c>
      <c r="Q461">
        <v>1000</v>
      </c>
      <c r="W461">
        <v>0</v>
      </c>
      <c r="X461">
        <v>-751617735</v>
      </c>
      <c r="Y461">
        <v>0</v>
      </c>
      <c r="AA461">
        <v>5804</v>
      </c>
      <c r="AB461">
        <v>0</v>
      </c>
      <c r="AC461">
        <v>0</v>
      </c>
      <c r="AD461">
        <v>0</v>
      </c>
      <c r="AE461">
        <v>5804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3.0000000000000001E-3</v>
      </c>
      <c r="AU461" t="s">
        <v>21</v>
      </c>
      <c r="AV461">
        <v>0</v>
      </c>
      <c r="AW461">
        <v>2</v>
      </c>
      <c r="AX461">
        <v>27722486</v>
      </c>
      <c r="AY461">
        <v>1</v>
      </c>
      <c r="AZ461">
        <v>0</v>
      </c>
      <c r="BA461">
        <v>483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Y461*Source!I177</f>
        <v>0</v>
      </c>
      <c r="CY461">
        <f>AA461</f>
        <v>5804</v>
      </c>
      <c r="CZ461">
        <f>AE461</f>
        <v>5804</v>
      </c>
      <c r="DA461">
        <f>AI461</f>
        <v>1</v>
      </c>
      <c r="DB461">
        <v>0</v>
      </c>
    </row>
    <row r="462" spans="1:106" x14ac:dyDescent="0.2">
      <c r="A462">
        <f>ROW(Source!A177)</f>
        <v>177</v>
      </c>
      <c r="B462">
        <v>27721504</v>
      </c>
      <c r="C462">
        <v>27722471</v>
      </c>
      <c r="D462">
        <v>25186953</v>
      </c>
      <c r="E462">
        <v>1</v>
      </c>
      <c r="F462">
        <v>1</v>
      </c>
      <c r="G462">
        <v>1</v>
      </c>
      <c r="H462">
        <v>3</v>
      </c>
      <c r="I462" t="s">
        <v>1070</v>
      </c>
      <c r="J462" t="s">
        <v>1071</v>
      </c>
      <c r="K462" t="s">
        <v>1072</v>
      </c>
      <c r="L462">
        <v>1354</v>
      </c>
      <c r="N462">
        <v>1010</v>
      </c>
      <c r="O462" t="s">
        <v>252</v>
      </c>
      <c r="P462" t="s">
        <v>252</v>
      </c>
      <c r="Q462">
        <v>1</v>
      </c>
      <c r="W462">
        <v>0</v>
      </c>
      <c r="X462">
        <v>-1075270488</v>
      </c>
      <c r="Y462">
        <v>0</v>
      </c>
      <c r="AA462">
        <v>72.8</v>
      </c>
      <c r="AB462">
        <v>0</v>
      </c>
      <c r="AC462">
        <v>0</v>
      </c>
      <c r="AD462">
        <v>0</v>
      </c>
      <c r="AE462">
        <v>72.8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</v>
      </c>
      <c r="AT462">
        <v>0.1</v>
      </c>
      <c r="AU462" t="s">
        <v>21</v>
      </c>
      <c r="AV462">
        <v>0</v>
      </c>
      <c r="AW462">
        <v>2</v>
      </c>
      <c r="AX462">
        <v>27722487</v>
      </c>
      <c r="AY462">
        <v>1</v>
      </c>
      <c r="AZ462">
        <v>0</v>
      </c>
      <c r="BA462">
        <v>484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Y462*Source!I177</f>
        <v>0</v>
      </c>
      <c r="CY462">
        <f>AA462</f>
        <v>72.8</v>
      </c>
      <c r="CZ462">
        <f>AE462</f>
        <v>72.8</v>
      </c>
      <c r="DA462">
        <f>AI462</f>
        <v>1</v>
      </c>
      <c r="DB462">
        <v>0</v>
      </c>
    </row>
    <row r="463" spans="1:106" x14ac:dyDescent="0.2">
      <c r="A463">
        <f>ROW(Source!A178)</f>
        <v>178</v>
      </c>
      <c r="B463">
        <v>27721505</v>
      </c>
      <c r="C463">
        <v>27722488</v>
      </c>
      <c r="D463">
        <v>25413300</v>
      </c>
      <c r="E463">
        <v>1</v>
      </c>
      <c r="F463">
        <v>1</v>
      </c>
      <c r="G463">
        <v>1</v>
      </c>
      <c r="H463">
        <v>1</v>
      </c>
      <c r="I463" t="s">
        <v>989</v>
      </c>
      <c r="J463" t="s">
        <v>6</v>
      </c>
      <c r="K463" t="s">
        <v>990</v>
      </c>
      <c r="L463">
        <v>1191</v>
      </c>
      <c r="N463">
        <v>1013</v>
      </c>
      <c r="O463" t="s">
        <v>953</v>
      </c>
      <c r="P463" t="s">
        <v>953</v>
      </c>
      <c r="Q463">
        <v>1</v>
      </c>
      <c r="W463">
        <v>0</v>
      </c>
      <c r="X463">
        <v>-400197608</v>
      </c>
      <c r="Y463">
        <v>37.363500000000002</v>
      </c>
      <c r="AA463">
        <v>0</v>
      </c>
      <c r="AB463">
        <v>0</v>
      </c>
      <c r="AC463">
        <v>0</v>
      </c>
      <c r="AD463">
        <v>8.5299999999999994</v>
      </c>
      <c r="AE463">
        <v>0</v>
      </c>
      <c r="AF463">
        <v>0</v>
      </c>
      <c r="AG463">
        <v>0</v>
      </c>
      <c r="AH463">
        <v>8.5299999999999994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32.49</v>
      </c>
      <c r="AU463" t="s">
        <v>103</v>
      </c>
      <c r="AV463">
        <v>1</v>
      </c>
      <c r="AW463">
        <v>2</v>
      </c>
      <c r="AX463">
        <v>27722497</v>
      </c>
      <c r="AY463">
        <v>1</v>
      </c>
      <c r="AZ463">
        <v>0</v>
      </c>
      <c r="BA463">
        <v>485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Y463*Source!I178</f>
        <v>4.0352579999999998</v>
      </c>
      <c r="CY463">
        <f>AD463</f>
        <v>8.5299999999999994</v>
      </c>
      <c r="CZ463">
        <f>AH463</f>
        <v>8.5299999999999994</v>
      </c>
      <c r="DA463">
        <f>AL463</f>
        <v>1</v>
      </c>
      <c r="DB463">
        <v>0</v>
      </c>
    </row>
    <row r="464" spans="1:106" x14ac:dyDescent="0.2">
      <c r="A464">
        <f>ROW(Source!A178)</f>
        <v>178</v>
      </c>
      <c r="B464">
        <v>27721505</v>
      </c>
      <c r="C464">
        <v>27722488</v>
      </c>
      <c r="D464">
        <v>25412928</v>
      </c>
      <c r="E464">
        <v>1</v>
      </c>
      <c r="F464">
        <v>1</v>
      </c>
      <c r="G464">
        <v>1</v>
      </c>
      <c r="H464">
        <v>1</v>
      </c>
      <c r="I464" t="s">
        <v>954</v>
      </c>
      <c r="J464" t="s">
        <v>6</v>
      </c>
      <c r="K464" t="s">
        <v>955</v>
      </c>
      <c r="L464">
        <v>1191</v>
      </c>
      <c r="N464">
        <v>1013</v>
      </c>
      <c r="O464" t="s">
        <v>953</v>
      </c>
      <c r="P464" t="s">
        <v>953</v>
      </c>
      <c r="Q464">
        <v>1</v>
      </c>
      <c r="W464">
        <v>0</v>
      </c>
      <c r="X464">
        <v>-1417349443</v>
      </c>
      <c r="Y464">
        <v>0.93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0.93</v>
      </c>
      <c r="AU464" t="s">
        <v>6</v>
      </c>
      <c r="AV464">
        <v>2</v>
      </c>
      <c r="AW464">
        <v>2</v>
      </c>
      <c r="AX464">
        <v>27722498</v>
      </c>
      <c r="AY464">
        <v>1</v>
      </c>
      <c r="AZ464">
        <v>2048</v>
      </c>
      <c r="BA464">
        <v>486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Y464*Source!I178</f>
        <v>0.10044</v>
      </c>
      <c r="CY464">
        <f>AD464</f>
        <v>0</v>
      </c>
      <c r="CZ464">
        <f>AH464</f>
        <v>0</v>
      </c>
      <c r="DA464">
        <f>AL464</f>
        <v>1</v>
      </c>
      <c r="DB464">
        <v>0</v>
      </c>
    </row>
    <row r="465" spans="1:106" x14ac:dyDescent="0.2">
      <c r="A465">
        <f>ROW(Source!A178)</f>
        <v>178</v>
      </c>
      <c r="B465">
        <v>27721505</v>
      </c>
      <c r="C465">
        <v>27722488</v>
      </c>
      <c r="D465">
        <v>25230445</v>
      </c>
      <c r="E465">
        <v>1</v>
      </c>
      <c r="F465">
        <v>1</v>
      </c>
      <c r="G465">
        <v>1</v>
      </c>
      <c r="H465">
        <v>2</v>
      </c>
      <c r="I465" t="s">
        <v>956</v>
      </c>
      <c r="J465" t="s">
        <v>957</v>
      </c>
      <c r="K465" t="s">
        <v>958</v>
      </c>
      <c r="L465">
        <v>1368</v>
      </c>
      <c r="N465">
        <v>1011</v>
      </c>
      <c r="O465" t="s">
        <v>959</v>
      </c>
      <c r="P465" t="s">
        <v>959</v>
      </c>
      <c r="Q465">
        <v>1</v>
      </c>
      <c r="W465">
        <v>0</v>
      </c>
      <c r="X465">
        <v>1225731627</v>
      </c>
      <c r="Y465">
        <v>2.5000000000000001E-2</v>
      </c>
      <c r="AA465">
        <v>0</v>
      </c>
      <c r="AB465">
        <v>89.99</v>
      </c>
      <c r="AC465">
        <v>10.06</v>
      </c>
      <c r="AD465">
        <v>0</v>
      </c>
      <c r="AE465">
        <v>0</v>
      </c>
      <c r="AF465">
        <v>89.99</v>
      </c>
      <c r="AG465">
        <v>10.06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0.02</v>
      </c>
      <c r="AU465" t="s">
        <v>102</v>
      </c>
      <c r="AV465">
        <v>0</v>
      </c>
      <c r="AW465">
        <v>2</v>
      </c>
      <c r="AX465">
        <v>27722499</v>
      </c>
      <c r="AY465">
        <v>1</v>
      </c>
      <c r="AZ465">
        <v>0</v>
      </c>
      <c r="BA465">
        <v>487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Y465*Source!I178</f>
        <v>2.7000000000000001E-3</v>
      </c>
      <c r="CY465">
        <f>AB465</f>
        <v>89.99</v>
      </c>
      <c r="CZ465">
        <f>AF465</f>
        <v>89.99</v>
      </c>
      <c r="DA465">
        <f>AJ465</f>
        <v>1</v>
      </c>
      <c r="DB465">
        <v>0</v>
      </c>
    </row>
    <row r="466" spans="1:106" x14ac:dyDescent="0.2">
      <c r="A466">
        <f>ROW(Source!A178)</f>
        <v>178</v>
      </c>
      <c r="B466">
        <v>27721505</v>
      </c>
      <c r="C466">
        <v>27722488</v>
      </c>
      <c r="D466">
        <v>25230514</v>
      </c>
      <c r="E466">
        <v>1</v>
      </c>
      <c r="F466">
        <v>1</v>
      </c>
      <c r="G466">
        <v>1</v>
      </c>
      <c r="H466">
        <v>2</v>
      </c>
      <c r="I466" t="s">
        <v>960</v>
      </c>
      <c r="J466" t="s">
        <v>961</v>
      </c>
      <c r="K466" t="s">
        <v>962</v>
      </c>
      <c r="L466">
        <v>1368</v>
      </c>
      <c r="N466">
        <v>1011</v>
      </c>
      <c r="O466" t="s">
        <v>959</v>
      </c>
      <c r="P466" t="s">
        <v>959</v>
      </c>
      <c r="Q466">
        <v>1</v>
      </c>
      <c r="W466">
        <v>0</v>
      </c>
      <c r="X466">
        <v>1188625873</v>
      </c>
      <c r="Y466">
        <v>0.26250000000000001</v>
      </c>
      <c r="AA466">
        <v>0</v>
      </c>
      <c r="AB466">
        <v>31.26</v>
      </c>
      <c r="AC466">
        <v>13.5</v>
      </c>
      <c r="AD466">
        <v>0</v>
      </c>
      <c r="AE466">
        <v>0</v>
      </c>
      <c r="AF466">
        <v>31.26</v>
      </c>
      <c r="AG466">
        <v>13.5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0.21</v>
      </c>
      <c r="AU466" t="s">
        <v>102</v>
      </c>
      <c r="AV466">
        <v>0</v>
      </c>
      <c r="AW466">
        <v>2</v>
      </c>
      <c r="AX466">
        <v>27722500</v>
      </c>
      <c r="AY466">
        <v>1</v>
      </c>
      <c r="AZ466">
        <v>0</v>
      </c>
      <c r="BA466">
        <v>488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Y466*Source!I178</f>
        <v>2.835E-2</v>
      </c>
      <c r="CY466">
        <f>AB466</f>
        <v>31.26</v>
      </c>
      <c r="CZ466">
        <f>AF466</f>
        <v>31.26</v>
      </c>
      <c r="DA466">
        <f>AJ466</f>
        <v>1</v>
      </c>
      <c r="DB466">
        <v>0</v>
      </c>
    </row>
    <row r="467" spans="1:106" x14ac:dyDescent="0.2">
      <c r="A467">
        <f>ROW(Source!A178)</f>
        <v>178</v>
      </c>
      <c r="B467">
        <v>27721505</v>
      </c>
      <c r="C467">
        <v>27722488</v>
      </c>
      <c r="D467">
        <v>25230679</v>
      </c>
      <c r="E467">
        <v>1</v>
      </c>
      <c r="F467">
        <v>1</v>
      </c>
      <c r="G467">
        <v>1</v>
      </c>
      <c r="H467">
        <v>2</v>
      </c>
      <c r="I467" t="s">
        <v>1172</v>
      </c>
      <c r="J467" t="s">
        <v>1173</v>
      </c>
      <c r="K467" t="s">
        <v>1174</v>
      </c>
      <c r="L467">
        <v>1368</v>
      </c>
      <c r="N467">
        <v>1011</v>
      </c>
      <c r="O467" t="s">
        <v>959</v>
      </c>
      <c r="P467" t="s">
        <v>959</v>
      </c>
      <c r="Q467">
        <v>1</v>
      </c>
      <c r="W467">
        <v>0</v>
      </c>
      <c r="X467">
        <v>983187852</v>
      </c>
      <c r="Y467">
        <v>0.875</v>
      </c>
      <c r="AA467">
        <v>0</v>
      </c>
      <c r="AB467">
        <v>12.39</v>
      </c>
      <c r="AC467">
        <v>10.06</v>
      </c>
      <c r="AD467">
        <v>0</v>
      </c>
      <c r="AE467">
        <v>0</v>
      </c>
      <c r="AF467">
        <v>12.39</v>
      </c>
      <c r="AG467">
        <v>10.06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6</v>
      </c>
      <c r="AT467">
        <v>0.7</v>
      </c>
      <c r="AU467" t="s">
        <v>102</v>
      </c>
      <c r="AV467">
        <v>0</v>
      </c>
      <c r="AW467">
        <v>2</v>
      </c>
      <c r="AX467">
        <v>27722501</v>
      </c>
      <c r="AY467">
        <v>1</v>
      </c>
      <c r="AZ467">
        <v>0</v>
      </c>
      <c r="BA467">
        <v>489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Y467*Source!I178</f>
        <v>9.4500000000000001E-2</v>
      </c>
      <c r="CY467">
        <f>AB467</f>
        <v>12.39</v>
      </c>
      <c r="CZ467">
        <f>AF467</f>
        <v>12.39</v>
      </c>
      <c r="DA467">
        <f>AJ467</f>
        <v>1</v>
      </c>
      <c r="DB467">
        <v>0</v>
      </c>
    </row>
    <row r="468" spans="1:106" x14ac:dyDescent="0.2">
      <c r="A468">
        <f>ROW(Source!A178)</f>
        <v>178</v>
      </c>
      <c r="B468">
        <v>27721505</v>
      </c>
      <c r="C468">
        <v>27722488</v>
      </c>
      <c r="D468">
        <v>25149961</v>
      </c>
      <c r="E468">
        <v>1</v>
      </c>
      <c r="F468">
        <v>1</v>
      </c>
      <c r="G468">
        <v>1</v>
      </c>
      <c r="H468">
        <v>3</v>
      </c>
      <c r="I468" t="s">
        <v>963</v>
      </c>
      <c r="J468" t="s">
        <v>964</v>
      </c>
      <c r="K468" t="s">
        <v>965</v>
      </c>
      <c r="L468">
        <v>1339</v>
      </c>
      <c r="N468">
        <v>1007</v>
      </c>
      <c r="O468" t="s">
        <v>64</v>
      </c>
      <c r="P468" t="s">
        <v>64</v>
      </c>
      <c r="Q468">
        <v>1</v>
      </c>
      <c r="W468">
        <v>0</v>
      </c>
      <c r="X468">
        <v>-1660354250</v>
      </c>
      <c r="Y468">
        <v>0.51</v>
      </c>
      <c r="AA468">
        <v>2.44</v>
      </c>
      <c r="AB468">
        <v>0</v>
      </c>
      <c r="AC468">
        <v>0</v>
      </c>
      <c r="AD468">
        <v>0</v>
      </c>
      <c r="AE468">
        <v>2.44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0.51</v>
      </c>
      <c r="AU468" t="s">
        <v>6</v>
      </c>
      <c r="AV468">
        <v>0</v>
      </c>
      <c r="AW468">
        <v>2</v>
      </c>
      <c r="AX468">
        <v>27722502</v>
      </c>
      <c r="AY468">
        <v>1</v>
      </c>
      <c r="AZ468">
        <v>0</v>
      </c>
      <c r="BA468">
        <v>490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Y468*Source!I178</f>
        <v>5.5079999999999997E-2</v>
      </c>
      <c r="CY468">
        <f>AA468</f>
        <v>2.44</v>
      </c>
      <c r="CZ468">
        <f>AE468</f>
        <v>2.44</v>
      </c>
      <c r="DA468">
        <f>AI468</f>
        <v>1</v>
      </c>
      <c r="DB468">
        <v>0</v>
      </c>
    </row>
    <row r="469" spans="1:106" x14ac:dyDescent="0.2">
      <c r="A469">
        <f>ROW(Source!A178)</f>
        <v>178</v>
      </c>
      <c r="B469">
        <v>27721505</v>
      </c>
      <c r="C469">
        <v>27722488</v>
      </c>
      <c r="D469">
        <v>25155670</v>
      </c>
      <c r="E469">
        <v>1</v>
      </c>
      <c r="F469">
        <v>1</v>
      </c>
      <c r="G469">
        <v>1</v>
      </c>
      <c r="H469">
        <v>3</v>
      </c>
      <c r="I469" t="s">
        <v>332</v>
      </c>
      <c r="J469" t="s">
        <v>334</v>
      </c>
      <c r="K469" t="s">
        <v>333</v>
      </c>
      <c r="L469">
        <v>1346</v>
      </c>
      <c r="N469">
        <v>1009</v>
      </c>
      <c r="O469" t="s">
        <v>178</v>
      </c>
      <c r="P469" t="s">
        <v>178</v>
      </c>
      <c r="Q469">
        <v>1</v>
      </c>
      <c r="W469">
        <v>0</v>
      </c>
      <c r="X469">
        <v>-60067644</v>
      </c>
      <c r="Y469">
        <v>855</v>
      </c>
      <c r="AA469">
        <v>2.0699999999999998</v>
      </c>
      <c r="AB469">
        <v>0</v>
      </c>
      <c r="AC469">
        <v>0</v>
      </c>
      <c r="AD469">
        <v>0</v>
      </c>
      <c r="AE469">
        <v>2.0699999999999998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0</v>
      </c>
      <c r="AP469">
        <v>0</v>
      </c>
      <c r="AQ469">
        <v>0</v>
      </c>
      <c r="AR469">
        <v>0</v>
      </c>
      <c r="AS469" t="s">
        <v>6</v>
      </c>
      <c r="AT469">
        <v>855</v>
      </c>
      <c r="AU469" t="s">
        <v>6</v>
      </c>
      <c r="AV469">
        <v>0</v>
      </c>
      <c r="AW469">
        <v>1</v>
      </c>
      <c r="AX469">
        <v>-1</v>
      </c>
      <c r="AY469">
        <v>0</v>
      </c>
      <c r="AZ469">
        <v>0</v>
      </c>
      <c r="BA469" t="s">
        <v>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Y469*Source!I178</f>
        <v>92.34</v>
      </c>
      <c r="CY469">
        <f>AA469</f>
        <v>2.0699999999999998</v>
      </c>
      <c r="CZ469">
        <f>AE469</f>
        <v>2.0699999999999998</v>
      </c>
      <c r="DA469">
        <f>AI469</f>
        <v>1</v>
      </c>
      <c r="DB469">
        <v>0</v>
      </c>
    </row>
    <row r="470" spans="1:106" x14ac:dyDescent="0.2">
      <c r="A470">
        <f>ROW(Source!A178)</f>
        <v>178</v>
      </c>
      <c r="B470">
        <v>27721505</v>
      </c>
      <c r="C470">
        <v>27722488</v>
      </c>
      <c r="D470">
        <v>25185843</v>
      </c>
      <c r="E470">
        <v>1</v>
      </c>
      <c r="F470">
        <v>1</v>
      </c>
      <c r="G470">
        <v>1</v>
      </c>
      <c r="H470">
        <v>3</v>
      </c>
      <c r="I470" t="s">
        <v>338</v>
      </c>
      <c r="J470" t="s">
        <v>340</v>
      </c>
      <c r="K470" t="s">
        <v>339</v>
      </c>
      <c r="L470">
        <v>1346</v>
      </c>
      <c r="N470">
        <v>1009</v>
      </c>
      <c r="O470" t="s">
        <v>178</v>
      </c>
      <c r="P470" t="s">
        <v>178</v>
      </c>
      <c r="Q470">
        <v>1</v>
      </c>
      <c r="W470">
        <v>0</v>
      </c>
      <c r="X470">
        <v>1453462043</v>
      </c>
      <c r="Y470">
        <v>13</v>
      </c>
      <c r="AA470">
        <v>15.09</v>
      </c>
      <c r="AB470">
        <v>0</v>
      </c>
      <c r="AC470">
        <v>0</v>
      </c>
      <c r="AD470">
        <v>0</v>
      </c>
      <c r="AE470">
        <v>15.09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6</v>
      </c>
      <c r="AT470">
        <v>13</v>
      </c>
      <c r="AU470" t="s">
        <v>6</v>
      </c>
      <c r="AV470">
        <v>0</v>
      </c>
      <c r="AW470">
        <v>1</v>
      </c>
      <c r="AX470">
        <v>-1</v>
      </c>
      <c r="AY470">
        <v>0</v>
      </c>
      <c r="AZ470">
        <v>0</v>
      </c>
      <c r="BA470" t="s">
        <v>6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Y470*Source!I178</f>
        <v>1.4039999999999999</v>
      </c>
      <c r="CY470">
        <f>AA470</f>
        <v>15.09</v>
      </c>
      <c r="CZ470">
        <f>AE470</f>
        <v>15.09</v>
      </c>
      <c r="DA470">
        <f>AI470</f>
        <v>1</v>
      </c>
      <c r="DB470">
        <v>0</v>
      </c>
    </row>
    <row r="471" spans="1:106" x14ac:dyDescent="0.2">
      <c r="A471">
        <f>ROW(Source!A179)</f>
        <v>179</v>
      </c>
      <c r="B471">
        <v>27721504</v>
      </c>
      <c r="C471">
        <v>27722488</v>
      </c>
      <c r="D471">
        <v>25413300</v>
      </c>
      <c r="E471">
        <v>1</v>
      </c>
      <c r="F471">
        <v>1</v>
      </c>
      <c r="G471">
        <v>1</v>
      </c>
      <c r="H471">
        <v>1</v>
      </c>
      <c r="I471" t="s">
        <v>989</v>
      </c>
      <c r="J471" t="s">
        <v>6</v>
      </c>
      <c r="K471" t="s">
        <v>990</v>
      </c>
      <c r="L471">
        <v>1191</v>
      </c>
      <c r="N471">
        <v>1013</v>
      </c>
      <c r="O471" t="s">
        <v>953</v>
      </c>
      <c r="P471" t="s">
        <v>953</v>
      </c>
      <c r="Q471">
        <v>1</v>
      </c>
      <c r="W471">
        <v>0</v>
      </c>
      <c r="X471">
        <v>-400197608</v>
      </c>
      <c r="Y471">
        <v>37.363500000000002</v>
      </c>
      <c r="AA471">
        <v>0</v>
      </c>
      <c r="AB471">
        <v>0</v>
      </c>
      <c r="AC471">
        <v>0</v>
      </c>
      <c r="AD471">
        <v>8.5299999999999994</v>
      </c>
      <c r="AE471">
        <v>0</v>
      </c>
      <c r="AF471">
        <v>0</v>
      </c>
      <c r="AG471">
        <v>0</v>
      </c>
      <c r="AH471">
        <v>8.5299999999999994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32.49</v>
      </c>
      <c r="AU471" t="s">
        <v>103</v>
      </c>
      <c r="AV471">
        <v>1</v>
      </c>
      <c r="AW471">
        <v>2</v>
      </c>
      <c r="AX471">
        <v>27722497</v>
      </c>
      <c r="AY471">
        <v>1</v>
      </c>
      <c r="AZ471">
        <v>0</v>
      </c>
      <c r="BA471">
        <v>493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Y471*Source!I179</f>
        <v>4.0352579999999998</v>
      </c>
      <c r="CY471">
        <f>AD471</f>
        <v>8.5299999999999994</v>
      </c>
      <c r="CZ471">
        <f>AH471</f>
        <v>8.5299999999999994</v>
      </c>
      <c r="DA471">
        <f>AL471</f>
        <v>1</v>
      </c>
      <c r="DB471">
        <v>0</v>
      </c>
    </row>
    <row r="472" spans="1:106" x14ac:dyDescent="0.2">
      <c r="A472">
        <f>ROW(Source!A179)</f>
        <v>179</v>
      </c>
      <c r="B472">
        <v>27721504</v>
      </c>
      <c r="C472">
        <v>27722488</v>
      </c>
      <c r="D472">
        <v>25412928</v>
      </c>
      <c r="E472">
        <v>1</v>
      </c>
      <c r="F472">
        <v>1</v>
      </c>
      <c r="G472">
        <v>1</v>
      </c>
      <c r="H472">
        <v>1</v>
      </c>
      <c r="I472" t="s">
        <v>954</v>
      </c>
      <c r="J472" t="s">
        <v>6</v>
      </c>
      <c r="K472" t="s">
        <v>955</v>
      </c>
      <c r="L472">
        <v>1191</v>
      </c>
      <c r="N472">
        <v>1013</v>
      </c>
      <c r="O472" t="s">
        <v>953</v>
      </c>
      <c r="P472" t="s">
        <v>953</v>
      </c>
      <c r="Q472">
        <v>1</v>
      </c>
      <c r="W472">
        <v>0</v>
      </c>
      <c r="X472">
        <v>-1417349443</v>
      </c>
      <c r="Y472">
        <v>0.93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0.93</v>
      </c>
      <c r="AU472" t="s">
        <v>6</v>
      </c>
      <c r="AV472">
        <v>2</v>
      </c>
      <c r="AW472">
        <v>2</v>
      </c>
      <c r="AX472">
        <v>27722498</v>
      </c>
      <c r="AY472">
        <v>1</v>
      </c>
      <c r="AZ472">
        <v>2048</v>
      </c>
      <c r="BA472">
        <v>494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Y472*Source!I179</f>
        <v>0.10044</v>
      </c>
      <c r="CY472">
        <f>AD472</f>
        <v>0</v>
      </c>
      <c r="CZ472">
        <f>AH472</f>
        <v>0</v>
      </c>
      <c r="DA472">
        <f>AL472</f>
        <v>1</v>
      </c>
      <c r="DB472">
        <v>0</v>
      </c>
    </row>
    <row r="473" spans="1:106" x14ac:dyDescent="0.2">
      <c r="A473">
        <f>ROW(Source!A179)</f>
        <v>179</v>
      </c>
      <c r="B473">
        <v>27721504</v>
      </c>
      <c r="C473">
        <v>27722488</v>
      </c>
      <c r="D473">
        <v>25230445</v>
      </c>
      <c r="E473">
        <v>1</v>
      </c>
      <c r="F473">
        <v>1</v>
      </c>
      <c r="G473">
        <v>1</v>
      </c>
      <c r="H473">
        <v>2</v>
      </c>
      <c r="I473" t="s">
        <v>956</v>
      </c>
      <c r="J473" t="s">
        <v>957</v>
      </c>
      <c r="K473" t="s">
        <v>958</v>
      </c>
      <c r="L473">
        <v>1368</v>
      </c>
      <c r="N473">
        <v>1011</v>
      </c>
      <c r="O473" t="s">
        <v>959</v>
      </c>
      <c r="P473" t="s">
        <v>959</v>
      </c>
      <c r="Q473">
        <v>1</v>
      </c>
      <c r="W473">
        <v>0</v>
      </c>
      <c r="X473">
        <v>1225731627</v>
      </c>
      <c r="Y473">
        <v>2.5000000000000001E-2</v>
      </c>
      <c r="AA473">
        <v>0</v>
      </c>
      <c r="AB473">
        <v>89.99</v>
      </c>
      <c r="AC473">
        <v>10.06</v>
      </c>
      <c r="AD473">
        <v>0</v>
      </c>
      <c r="AE473">
        <v>0</v>
      </c>
      <c r="AF473">
        <v>89.99</v>
      </c>
      <c r="AG473">
        <v>10.06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0.02</v>
      </c>
      <c r="AU473" t="s">
        <v>102</v>
      </c>
      <c r="AV473">
        <v>0</v>
      </c>
      <c r="AW473">
        <v>2</v>
      </c>
      <c r="AX473">
        <v>27722499</v>
      </c>
      <c r="AY473">
        <v>1</v>
      </c>
      <c r="AZ473">
        <v>0</v>
      </c>
      <c r="BA473">
        <v>495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Y473*Source!I179</f>
        <v>2.7000000000000001E-3</v>
      </c>
      <c r="CY473">
        <f>AB473</f>
        <v>89.99</v>
      </c>
      <c r="CZ473">
        <f>AF473</f>
        <v>89.99</v>
      </c>
      <c r="DA473">
        <f>AJ473</f>
        <v>1</v>
      </c>
      <c r="DB473">
        <v>0</v>
      </c>
    </row>
    <row r="474" spans="1:106" x14ac:dyDescent="0.2">
      <c r="A474">
        <f>ROW(Source!A179)</f>
        <v>179</v>
      </c>
      <c r="B474">
        <v>27721504</v>
      </c>
      <c r="C474">
        <v>27722488</v>
      </c>
      <c r="D474">
        <v>25230514</v>
      </c>
      <c r="E474">
        <v>1</v>
      </c>
      <c r="F474">
        <v>1</v>
      </c>
      <c r="G474">
        <v>1</v>
      </c>
      <c r="H474">
        <v>2</v>
      </c>
      <c r="I474" t="s">
        <v>960</v>
      </c>
      <c r="J474" t="s">
        <v>961</v>
      </c>
      <c r="K474" t="s">
        <v>962</v>
      </c>
      <c r="L474">
        <v>1368</v>
      </c>
      <c r="N474">
        <v>1011</v>
      </c>
      <c r="O474" t="s">
        <v>959</v>
      </c>
      <c r="P474" t="s">
        <v>959</v>
      </c>
      <c r="Q474">
        <v>1</v>
      </c>
      <c r="W474">
        <v>0</v>
      </c>
      <c r="X474">
        <v>1188625873</v>
      </c>
      <c r="Y474">
        <v>0.26250000000000001</v>
      </c>
      <c r="AA474">
        <v>0</v>
      </c>
      <c r="AB474">
        <v>31.26</v>
      </c>
      <c r="AC474">
        <v>13.5</v>
      </c>
      <c r="AD474">
        <v>0</v>
      </c>
      <c r="AE474">
        <v>0</v>
      </c>
      <c r="AF474">
        <v>31.26</v>
      </c>
      <c r="AG474">
        <v>13.5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0.21</v>
      </c>
      <c r="AU474" t="s">
        <v>102</v>
      </c>
      <c r="AV474">
        <v>0</v>
      </c>
      <c r="AW474">
        <v>2</v>
      </c>
      <c r="AX474">
        <v>27722500</v>
      </c>
      <c r="AY474">
        <v>1</v>
      </c>
      <c r="AZ474">
        <v>0</v>
      </c>
      <c r="BA474">
        <v>496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Y474*Source!I179</f>
        <v>2.835E-2</v>
      </c>
      <c r="CY474">
        <f>AB474</f>
        <v>31.26</v>
      </c>
      <c r="CZ474">
        <f>AF474</f>
        <v>31.26</v>
      </c>
      <c r="DA474">
        <f>AJ474</f>
        <v>1</v>
      </c>
      <c r="DB474">
        <v>0</v>
      </c>
    </row>
    <row r="475" spans="1:106" x14ac:dyDescent="0.2">
      <c r="A475">
        <f>ROW(Source!A179)</f>
        <v>179</v>
      </c>
      <c r="B475">
        <v>27721504</v>
      </c>
      <c r="C475">
        <v>27722488</v>
      </c>
      <c r="D475">
        <v>25230679</v>
      </c>
      <c r="E475">
        <v>1</v>
      </c>
      <c r="F475">
        <v>1</v>
      </c>
      <c r="G475">
        <v>1</v>
      </c>
      <c r="H475">
        <v>2</v>
      </c>
      <c r="I475" t="s">
        <v>1172</v>
      </c>
      <c r="J475" t="s">
        <v>1173</v>
      </c>
      <c r="K475" t="s">
        <v>1174</v>
      </c>
      <c r="L475">
        <v>1368</v>
      </c>
      <c r="N475">
        <v>1011</v>
      </c>
      <c r="O475" t="s">
        <v>959</v>
      </c>
      <c r="P475" t="s">
        <v>959</v>
      </c>
      <c r="Q475">
        <v>1</v>
      </c>
      <c r="W475">
        <v>0</v>
      </c>
      <c r="X475">
        <v>983187852</v>
      </c>
      <c r="Y475">
        <v>0.875</v>
      </c>
      <c r="AA475">
        <v>0</v>
      </c>
      <c r="AB475">
        <v>12.39</v>
      </c>
      <c r="AC475">
        <v>10.06</v>
      </c>
      <c r="AD475">
        <v>0</v>
      </c>
      <c r="AE475">
        <v>0</v>
      </c>
      <c r="AF475">
        <v>12.39</v>
      </c>
      <c r="AG475">
        <v>10.06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6</v>
      </c>
      <c r="AT475">
        <v>0.7</v>
      </c>
      <c r="AU475" t="s">
        <v>102</v>
      </c>
      <c r="AV475">
        <v>0</v>
      </c>
      <c r="AW475">
        <v>2</v>
      </c>
      <c r="AX475">
        <v>27722501</v>
      </c>
      <c r="AY475">
        <v>1</v>
      </c>
      <c r="AZ475">
        <v>0</v>
      </c>
      <c r="BA475">
        <v>497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Y475*Source!I179</f>
        <v>9.4500000000000001E-2</v>
      </c>
      <c r="CY475">
        <f>AB475</f>
        <v>12.39</v>
      </c>
      <c r="CZ475">
        <f>AF475</f>
        <v>12.39</v>
      </c>
      <c r="DA475">
        <f>AJ475</f>
        <v>1</v>
      </c>
      <c r="DB475">
        <v>0</v>
      </c>
    </row>
    <row r="476" spans="1:106" x14ac:dyDescent="0.2">
      <c r="A476">
        <f>ROW(Source!A179)</f>
        <v>179</v>
      </c>
      <c r="B476">
        <v>27721504</v>
      </c>
      <c r="C476">
        <v>27722488</v>
      </c>
      <c r="D476">
        <v>25149961</v>
      </c>
      <c r="E476">
        <v>1</v>
      </c>
      <c r="F476">
        <v>1</v>
      </c>
      <c r="G476">
        <v>1</v>
      </c>
      <c r="H476">
        <v>3</v>
      </c>
      <c r="I476" t="s">
        <v>963</v>
      </c>
      <c r="J476" t="s">
        <v>964</v>
      </c>
      <c r="K476" t="s">
        <v>965</v>
      </c>
      <c r="L476">
        <v>1339</v>
      </c>
      <c r="N476">
        <v>1007</v>
      </c>
      <c r="O476" t="s">
        <v>64</v>
      </c>
      <c r="P476" t="s">
        <v>64</v>
      </c>
      <c r="Q476">
        <v>1</v>
      </c>
      <c r="W476">
        <v>0</v>
      </c>
      <c r="X476">
        <v>-1660354250</v>
      </c>
      <c r="Y476">
        <v>0.51</v>
      </c>
      <c r="AA476">
        <v>2.44</v>
      </c>
      <c r="AB476">
        <v>0</v>
      </c>
      <c r="AC476">
        <v>0</v>
      </c>
      <c r="AD476">
        <v>0</v>
      </c>
      <c r="AE476">
        <v>2.44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0.51</v>
      </c>
      <c r="AU476" t="s">
        <v>6</v>
      </c>
      <c r="AV476">
        <v>0</v>
      </c>
      <c r="AW476">
        <v>2</v>
      </c>
      <c r="AX476">
        <v>27722502</v>
      </c>
      <c r="AY476">
        <v>1</v>
      </c>
      <c r="AZ476">
        <v>0</v>
      </c>
      <c r="BA476">
        <v>498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Y476*Source!I179</f>
        <v>5.5079999999999997E-2</v>
      </c>
      <c r="CY476">
        <f>AA476</f>
        <v>2.44</v>
      </c>
      <c r="CZ476">
        <f>AE476</f>
        <v>2.44</v>
      </c>
      <c r="DA476">
        <f>AI476</f>
        <v>1</v>
      </c>
      <c r="DB476">
        <v>0</v>
      </c>
    </row>
    <row r="477" spans="1:106" x14ac:dyDescent="0.2">
      <c r="A477">
        <f>ROW(Source!A179)</f>
        <v>179</v>
      </c>
      <c r="B477">
        <v>27721504</v>
      </c>
      <c r="C477">
        <v>27722488</v>
      </c>
      <c r="D477">
        <v>25155670</v>
      </c>
      <c r="E477">
        <v>1</v>
      </c>
      <c r="F477">
        <v>1</v>
      </c>
      <c r="G477">
        <v>1</v>
      </c>
      <c r="H477">
        <v>3</v>
      </c>
      <c r="I477" t="s">
        <v>332</v>
      </c>
      <c r="J477" t="s">
        <v>334</v>
      </c>
      <c r="K477" t="s">
        <v>333</v>
      </c>
      <c r="L477">
        <v>1346</v>
      </c>
      <c r="N477">
        <v>1009</v>
      </c>
      <c r="O477" t="s">
        <v>178</v>
      </c>
      <c r="P477" t="s">
        <v>178</v>
      </c>
      <c r="Q477">
        <v>1</v>
      </c>
      <c r="W477">
        <v>0</v>
      </c>
      <c r="X477">
        <v>-60067644</v>
      </c>
      <c r="Y477">
        <v>855</v>
      </c>
      <c r="AA477">
        <v>2.0699999999999998</v>
      </c>
      <c r="AB477">
        <v>0</v>
      </c>
      <c r="AC477">
        <v>0</v>
      </c>
      <c r="AD477">
        <v>0</v>
      </c>
      <c r="AE477">
        <v>2.0699999999999998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0</v>
      </c>
      <c r="AP477">
        <v>0</v>
      </c>
      <c r="AQ477">
        <v>0</v>
      </c>
      <c r="AR477">
        <v>0</v>
      </c>
      <c r="AS477" t="s">
        <v>6</v>
      </c>
      <c r="AT477">
        <v>855</v>
      </c>
      <c r="AU477" t="s">
        <v>6</v>
      </c>
      <c r="AV477">
        <v>0</v>
      </c>
      <c r="AW477">
        <v>1</v>
      </c>
      <c r="AX477">
        <v>-1</v>
      </c>
      <c r="AY477">
        <v>0</v>
      </c>
      <c r="AZ477">
        <v>0</v>
      </c>
      <c r="BA477" t="s">
        <v>6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Y477*Source!I179</f>
        <v>92.34</v>
      </c>
      <c r="CY477">
        <f>AA477</f>
        <v>2.0699999999999998</v>
      </c>
      <c r="CZ477">
        <f>AE477</f>
        <v>2.0699999999999998</v>
      </c>
      <c r="DA477">
        <f>AI477</f>
        <v>1</v>
      </c>
      <c r="DB477">
        <v>0</v>
      </c>
    </row>
    <row r="478" spans="1:106" x14ac:dyDescent="0.2">
      <c r="A478">
        <f>ROW(Source!A179)</f>
        <v>179</v>
      </c>
      <c r="B478">
        <v>27721504</v>
      </c>
      <c r="C478">
        <v>27722488</v>
      </c>
      <c r="D478">
        <v>25185843</v>
      </c>
      <c r="E478">
        <v>1</v>
      </c>
      <c r="F478">
        <v>1</v>
      </c>
      <c r="G478">
        <v>1</v>
      </c>
      <c r="H478">
        <v>3</v>
      </c>
      <c r="I478" t="s">
        <v>338</v>
      </c>
      <c r="J478" t="s">
        <v>340</v>
      </c>
      <c r="K478" t="s">
        <v>339</v>
      </c>
      <c r="L478">
        <v>1346</v>
      </c>
      <c r="N478">
        <v>1009</v>
      </c>
      <c r="O478" t="s">
        <v>178</v>
      </c>
      <c r="P478" t="s">
        <v>178</v>
      </c>
      <c r="Q478">
        <v>1</v>
      </c>
      <c r="W478">
        <v>0</v>
      </c>
      <c r="X478">
        <v>1453462043</v>
      </c>
      <c r="Y478">
        <v>13</v>
      </c>
      <c r="AA478">
        <v>15.09</v>
      </c>
      <c r="AB478">
        <v>0</v>
      </c>
      <c r="AC478">
        <v>0</v>
      </c>
      <c r="AD478">
        <v>0</v>
      </c>
      <c r="AE478">
        <v>15.09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0</v>
      </c>
      <c r="AP478">
        <v>0</v>
      </c>
      <c r="AQ478">
        <v>0</v>
      </c>
      <c r="AR478">
        <v>0</v>
      </c>
      <c r="AS478" t="s">
        <v>6</v>
      </c>
      <c r="AT478">
        <v>13</v>
      </c>
      <c r="AU478" t="s">
        <v>6</v>
      </c>
      <c r="AV478">
        <v>0</v>
      </c>
      <c r="AW478">
        <v>1</v>
      </c>
      <c r="AX478">
        <v>-1</v>
      </c>
      <c r="AY478">
        <v>0</v>
      </c>
      <c r="AZ478">
        <v>0</v>
      </c>
      <c r="BA478" t="s">
        <v>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Y478*Source!I179</f>
        <v>1.4039999999999999</v>
      </c>
      <c r="CY478">
        <f>AA478</f>
        <v>15.09</v>
      </c>
      <c r="CZ478">
        <f>AE478</f>
        <v>15.09</v>
      </c>
      <c r="DA478">
        <f>AI478</f>
        <v>1</v>
      </c>
      <c r="DB478">
        <v>0</v>
      </c>
    </row>
    <row r="479" spans="1:106" x14ac:dyDescent="0.2">
      <c r="A479">
        <f>ROW(Source!A184)</f>
        <v>184</v>
      </c>
      <c r="B479">
        <v>27721505</v>
      </c>
      <c r="C479">
        <v>27722507</v>
      </c>
      <c r="D479">
        <v>25418547</v>
      </c>
      <c r="E479">
        <v>1</v>
      </c>
      <c r="F479">
        <v>1</v>
      </c>
      <c r="G479">
        <v>1</v>
      </c>
      <c r="H479">
        <v>1</v>
      </c>
      <c r="I479" t="s">
        <v>1073</v>
      </c>
      <c r="J479" t="s">
        <v>6</v>
      </c>
      <c r="K479" t="s">
        <v>1074</v>
      </c>
      <c r="L479">
        <v>1191</v>
      </c>
      <c r="N479">
        <v>1013</v>
      </c>
      <c r="O479" t="s">
        <v>953</v>
      </c>
      <c r="P479" t="s">
        <v>953</v>
      </c>
      <c r="Q479">
        <v>1</v>
      </c>
      <c r="W479">
        <v>0</v>
      </c>
      <c r="X479">
        <v>-784637506</v>
      </c>
      <c r="Y479">
        <v>50.094000000000001</v>
      </c>
      <c r="AA479">
        <v>0</v>
      </c>
      <c r="AB479">
        <v>0</v>
      </c>
      <c r="AC479">
        <v>0</v>
      </c>
      <c r="AD479">
        <v>8.74</v>
      </c>
      <c r="AE479">
        <v>0</v>
      </c>
      <c r="AF479">
        <v>0</v>
      </c>
      <c r="AG479">
        <v>0</v>
      </c>
      <c r="AH479">
        <v>8.74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6</v>
      </c>
      <c r="AT479">
        <v>43.56</v>
      </c>
      <c r="AU479" t="s">
        <v>103</v>
      </c>
      <c r="AV479">
        <v>1</v>
      </c>
      <c r="AW479">
        <v>2</v>
      </c>
      <c r="AX479">
        <v>27722517</v>
      </c>
      <c r="AY479">
        <v>1</v>
      </c>
      <c r="AZ479">
        <v>0</v>
      </c>
      <c r="BA479">
        <v>501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Y479*Source!I184</f>
        <v>5.4101520000000001</v>
      </c>
      <c r="CY479">
        <f>AD479</f>
        <v>8.74</v>
      </c>
      <c r="CZ479">
        <f>AH479</f>
        <v>8.74</v>
      </c>
      <c r="DA479">
        <f>AL479</f>
        <v>1</v>
      </c>
      <c r="DB479">
        <v>0</v>
      </c>
    </row>
    <row r="480" spans="1:106" x14ac:dyDescent="0.2">
      <c r="A480">
        <f>ROW(Source!A184)</f>
        <v>184</v>
      </c>
      <c r="B480">
        <v>27721505</v>
      </c>
      <c r="C480">
        <v>27722507</v>
      </c>
      <c r="D480">
        <v>25412928</v>
      </c>
      <c r="E480">
        <v>1</v>
      </c>
      <c r="F480">
        <v>1</v>
      </c>
      <c r="G480">
        <v>1</v>
      </c>
      <c r="H480">
        <v>1</v>
      </c>
      <c r="I480" t="s">
        <v>954</v>
      </c>
      <c r="J480" t="s">
        <v>6</v>
      </c>
      <c r="K480" t="s">
        <v>955</v>
      </c>
      <c r="L480">
        <v>1191</v>
      </c>
      <c r="N480">
        <v>1013</v>
      </c>
      <c r="O480" t="s">
        <v>953</v>
      </c>
      <c r="P480" t="s">
        <v>953</v>
      </c>
      <c r="Q480">
        <v>1</v>
      </c>
      <c r="W480">
        <v>0</v>
      </c>
      <c r="X480">
        <v>-1417349443</v>
      </c>
      <c r="Y480">
        <v>0.17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0.17</v>
      </c>
      <c r="AU480" t="s">
        <v>6</v>
      </c>
      <c r="AV480">
        <v>2</v>
      </c>
      <c r="AW480">
        <v>2</v>
      </c>
      <c r="AX480">
        <v>27722518</v>
      </c>
      <c r="AY480">
        <v>1</v>
      </c>
      <c r="AZ480">
        <v>2048</v>
      </c>
      <c r="BA480">
        <v>502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Y480*Source!I184</f>
        <v>1.8360000000000001E-2</v>
      </c>
      <c r="CY480">
        <f>AD480</f>
        <v>0</v>
      </c>
      <c r="CZ480">
        <f>AH480</f>
        <v>0</v>
      </c>
      <c r="DA480">
        <f>AL480</f>
        <v>1</v>
      </c>
      <c r="DB480">
        <v>0</v>
      </c>
    </row>
    <row r="481" spans="1:106" x14ac:dyDescent="0.2">
      <c r="A481">
        <f>ROW(Source!A184)</f>
        <v>184</v>
      </c>
      <c r="B481">
        <v>27721505</v>
      </c>
      <c r="C481">
        <v>27722507</v>
      </c>
      <c r="D481">
        <v>25230510</v>
      </c>
      <c r="E481">
        <v>1</v>
      </c>
      <c r="F481">
        <v>1</v>
      </c>
      <c r="G481">
        <v>1</v>
      </c>
      <c r="H481">
        <v>2</v>
      </c>
      <c r="I481" t="s">
        <v>1175</v>
      </c>
      <c r="J481" t="s">
        <v>1176</v>
      </c>
      <c r="K481" t="s">
        <v>1177</v>
      </c>
      <c r="L481">
        <v>1368</v>
      </c>
      <c r="N481">
        <v>1011</v>
      </c>
      <c r="O481" t="s">
        <v>959</v>
      </c>
      <c r="P481" t="s">
        <v>959</v>
      </c>
      <c r="Q481">
        <v>1</v>
      </c>
      <c r="W481">
        <v>0</v>
      </c>
      <c r="X481">
        <v>368031958</v>
      </c>
      <c r="Y481">
        <v>2.5000000000000001E-2</v>
      </c>
      <c r="AA481">
        <v>0</v>
      </c>
      <c r="AB481">
        <v>27.66</v>
      </c>
      <c r="AC481">
        <v>11.6</v>
      </c>
      <c r="AD481">
        <v>0</v>
      </c>
      <c r="AE481">
        <v>0</v>
      </c>
      <c r="AF481">
        <v>27.66</v>
      </c>
      <c r="AG481">
        <v>11.6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6</v>
      </c>
      <c r="AT481">
        <v>0.02</v>
      </c>
      <c r="AU481" t="s">
        <v>102</v>
      </c>
      <c r="AV481">
        <v>0</v>
      </c>
      <c r="AW481">
        <v>2</v>
      </c>
      <c r="AX481">
        <v>27722519</v>
      </c>
      <c r="AY481">
        <v>1</v>
      </c>
      <c r="AZ481">
        <v>0</v>
      </c>
      <c r="BA481">
        <v>503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Y481*Source!I184</f>
        <v>2.7000000000000001E-3</v>
      </c>
      <c r="CY481">
        <f>AB481</f>
        <v>27.66</v>
      </c>
      <c r="CZ481">
        <f>AF481</f>
        <v>27.66</v>
      </c>
      <c r="DA481">
        <f>AJ481</f>
        <v>1</v>
      </c>
      <c r="DB481">
        <v>0</v>
      </c>
    </row>
    <row r="482" spans="1:106" x14ac:dyDescent="0.2">
      <c r="A482">
        <f>ROW(Source!A184)</f>
        <v>184</v>
      </c>
      <c r="B482">
        <v>27721505</v>
      </c>
      <c r="C482">
        <v>27722507</v>
      </c>
      <c r="D482">
        <v>25231607</v>
      </c>
      <c r="E482">
        <v>1</v>
      </c>
      <c r="F482">
        <v>1</v>
      </c>
      <c r="G482">
        <v>1</v>
      </c>
      <c r="H482">
        <v>2</v>
      </c>
      <c r="I482" t="s">
        <v>997</v>
      </c>
      <c r="J482" t="s">
        <v>998</v>
      </c>
      <c r="K482" t="s">
        <v>999</v>
      </c>
      <c r="L482">
        <v>1368</v>
      </c>
      <c r="N482">
        <v>1011</v>
      </c>
      <c r="O482" t="s">
        <v>959</v>
      </c>
      <c r="P482" t="s">
        <v>959</v>
      </c>
      <c r="Q482">
        <v>1</v>
      </c>
      <c r="W482">
        <v>0</v>
      </c>
      <c r="X482">
        <v>1372534845</v>
      </c>
      <c r="Y482">
        <v>0.1875</v>
      </c>
      <c r="AA482">
        <v>0</v>
      </c>
      <c r="AB482">
        <v>65.709999999999994</v>
      </c>
      <c r="AC482">
        <v>11.6</v>
      </c>
      <c r="AD482">
        <v>0</v>
      </c>
      <c r="AE482">
        <v>0</v>
      </c>
      <c r="AF482">
        <v>65.709999999999994</v>
      </c>
      <c r="AG482">
        <v>11.6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6</v>
      </c>
      <c r="AT482">
        <v>0.15</v>
      </c>
      <c r="AU482" t="s">
        <v>102</v>
      </c>
      <c r="AV482">
        <v>0</v>
      </c>
      <c r="AW482">
        <v>2</v>
      </c>
      <c r="AX482">
        <v>27722520</v>
      </c>
      <c r="AY482">
        <v>1</v>
      </c>
      <c r="AZ482">
        <v>0</v>
      </c>
      <c r="BA482">
        <v>504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Y482*Source!I184</f>
        <v>2.0250000000000001E-2</v>
      </c>
      <c r="CY482">
        <f>AB482</f>
        <v>65.709999999999994</v>
      </c>
      <c r="CZ482">
        <f>AF482</f>
        <v>65.709999999999994</v>
      </c>
      <c r="DA482">
        <f>AJ482</f>
        <v>1</v>
      </c>
      <c r="DB482">
        <v>0</v>
      </c>
    </row>
    <row r="483" spans="1:106" x14ac:dyDescent="0.2">
      <c r="A483">
        <f>ROW(Source!A184)</f>
        <v>184</v>
      </c>
      <c r="B483">
        <v>27721505</v>
      </c>
      <c r="C483">
        <v>27722507</v>
      </c>
      <c r="D483">
        <v>25153356</v>
      </c>
      <c r="E483">
        <v>1</v>
      </c>
      <c r="F483">
        <v>1</v>
      </c>
      <c r="G483">
        <v>1</v>
      </c>
      <c r="H483">
        <v>3</v>
      </c>
      <c r="I483" t="s">
        <v>1136</v>
      </c>
      <c r="J483" t="s">
        <v>1137</v>
      </c>
      <c r="K483" t="s">
        <v>1138</v>
      </c>
      <c r="L483">
        <v>1327</v>
      </c>
      <c r="N483">
        <v>1005</v>
      </c>
      <c r="O483" t="s">
        <v>96</v>
      </c>
      <c r="P483" t="s">
        <v>96</v>
      </c>
      <c r="Q483">
        <v>1</v>
      </c>
      <c r="W483">
        <v>0</v>
      </c>
      <c r="X483">
        <v>-1987926685</v>
      </c>
      <c r="Y483">
        <v>0.84</v>
      </c>
      <c r="AA483">
        <v>72.319999999999993</v>
      </c>
      <c r="AB483">
        <v>0</v>
      </c>
      <c r="AC483">
        <v>0</v>
      </c>
      <c r="AD483">
        <v>0</v>
      </c>
      <c r="AE483">
        <v>72.319999999999993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0.84</v>
      </c>
      <c r="AU483" t="s">
        <v>6</v>
      </c>
      <c r="AV483">
        <v>0</v>
      </c>
      <c r="AW483">
        <v>2</v>
      </c>
      <c r="AX483">
        <v>27722521</v>
      </c>
      <c r="AY483">
        <v>1</v>
      </c>
      <c r="AZ483">
        <v>0</v>
      </c>
      <c r="BA483">
        <v>505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Y483*Source!I184</f>
        <v>9.0719999999999995E-2</v>
      </c>
      <c r="CY483">
        <f>AA483</f>
        <v>72.319999999999993</v>
      </c>
      <c r="CZ483">
        <f>AE483</f>
        <v>72.319999999999993</v>
      </c>
      <c r="DA483">
        <f>AI483</f>
        <v>1</v>
      </c>
      <c r="DB483">
        <v>0</v>
      </c>
    </row>
    <row r="484" spans="1:106" x14ac:dyDescent="0.2">
      <c r="A484">
        <f>ROW(Source!A184)</f>
        <v>184</v>
      </c>
      <c r="B484">
        <v>27721505</v>
      </c>
      <c r="C484">
        <v>27722507</v>
      </c>
      <c r="D484">
        <v>25153690</v>
      </c>
      <c r="E484">
        <v>1</v>
      </c>
      <c r="F484">
        <v>1</v>
      </c>
      <c r="G484">
        <v>1</v>
      </c>
      <c r="H484">
        <v>3</v>
      </c>
      <c r="I484" t="s">
        <v>1122</v>
      </c>
      <c r="J484" t="s">
        <v>1123</v>
      </c>
      <c r="K484" t="s">
        <v>1124</v>
      </c>
      <c r="L484">
        <v>1346</v>
      </c>
      <c r="N484">
        <v>1009</v>
      </c>
      <c r="O484" t="s">
        <v>178</v>
      </c>
      <c r="P484" t="s">
        <v>178</v>
      </c>
      <c r="Q484">
        <v>1</v>
      </c>
      <c r="W484">
        <v>0</v>
      </c>
      <c r="X484">
        <v>813963326</v>
      </c>
      <c r="Y484">
        <v>0.31</v>
      </c>
      <c r="AA484">
        <v>1.82</v>
      </c>
      <c r="AB484">
        <v>0</v>
      </c>
      <c r="AC484">
        <v>0</v>
      </c>
      <c r="AD484">
        <v>0</v>
      </c>
      <c r="AE484">
        <v>1.82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0.31</v>
      </c>
      <c r="AU484" t="s">
        <v>6</v>
      </c>
      <c r="AV484">
        <v>0</v>
      </c>
      <c r="AW484">
        <v>2</v>
      </c>
      <c r="AX484">
        <v>27722522</v>
      </c>
      <c r="AY484">
        <v>1</v>
      </c>
      <c r="AZ484">
        <v>0</v>
      </c>
      <c r="BA484">
        <v>506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Y484*Source!I184</f>
        <v>3.3480000000000003E-2</v>
      </c>
      <c r="CY484">
        <f>AA484</f>
        <v>1.82</v>
      </c>
      <c r="CZ484">
        <f>AE484</f>
        <v>1.82</v>
      </c>
      <c r="DA484">
        <f>AI484</f>
        <v>1</v>
      </c>
      <c r="DB484">
        <v>0</v>
      </c>
    </row>
    <row r="485" spans="1:106" x14ac:dyDescent="0.2">
      <c r="A485">
        <f>ROW(Source!A184)</f>
        <v>184</v>
      </c>
      <c r="B485">
        <v>27721505</v>
      </c>
      <c r="C485">
        <v>27722507</v>
      </c>
      <c r="D485">
        <v>25185882</v>
      </c>
      <c r="E485">
        <v>1</v>
      </c>
      <c r="F485">
        <v>1</v>
      </c>
      <c r="G485">
        <v>1</v>
      </c>
      <c r="H485">
        <v>3</v>
      </c>
      <c r="I485" t="s">
        <v>346</v>
      </c>
      <c r="J485" t="s">
        <v>348</v>
      </c>
      <c r="K485" t="s">
        <v>347</v>
      </c>
      <c r="L485">
        <v>1348</v>
      </c>
      <c r="N485">
        <v>1009</v>
      </c>
      <c r="O485" t="s">
        <v>46</v>
      </c>
      <c r="P485" t="s">
        <v>46</v>
      </c>
      <c r="Q485">
        <v>1000</v>
      </c>
      <c r="W485">
        <v>0</v>
      </c>
      <c r="X485">
        <v>1261407534</v>
      </c>
      <c r="Y485">
        <v>0.03</v>
      </c>
      <c r="AA485">
        <v>13287.69</v>
      </c>
      <c r="AB485">
        <v>0</v>
      </c>
      <c r="AC485">
        <v>0</v>
      </c>
      <c r="AD485">
        <v>0</v>
      </c>
      <c r="AE485">
        <v>13287.69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0</v>
      </c>
      <c r="AP485">
        <v>0</v>
      </c>
      <c r="AQ485">
        <v>0</v>
      </c>
      <c r="AR485">
        <v>0</v>
      </c>
      <c r="AS485" t="s">
        <v>6</v>
      </c>
      <c r="AT485">
        <v>0.03</v>
      </c>
      <c r="AU485" t="s">
        <v>6</v>
      </c>
      <c r="AV485">
        <v>0</v>
      </c>
      <c r="AW485">
        <v>1</v>
      </c>
      <c r="AX485">
        <v>-1</v>
      </c>
      <c r="AY485">
        <v>0</v>
      </c>
      <c r="AZ485">
        <v>0</v>
      </c>
      <c r="BA485" t="s">
        <v>6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Y485*Source!I184</f>
        <v>3.2399999999999998E-3</v>
      </c>
      <c r="CY485">
        <f>AA485</f>
        <v>13287.69</v>
      </c>
      <c r="CZ485">
        <f>AE485</f>
        <v>13287.69</v>
      </c>
      <c r="DA485">
        <f>AI485</f>
        <v>1</v>
      </c>
      <c r="DB485">
        <v>0</v>
      </c>
    </row>
    <row r="486" spans="1:106" x14ac:dyDescent="0.2">
      <c r="A486">
        <f>ROW(Source!A184)</f>
        <v>184</v>
      </c>
      <c r="B486">
        <v>27721505</v>
      </c>
      <c r="C486">
        <v>27722507</v>
      </c>
      <c r="D486">
        <v>25186104</v>
      </c>
      <c r="E486">
        <v>1</v>
      </c>
      <c r="F486">
        <v>1</v>
      </c>
      <c r="G486">
        <v>1</v>
      </c>
      <c r="H486">
        <v>3</v>
      </c>
      <c r="I486" t="s">
        <v>350</v>
      </c>
      <c r="J486" t="s">
        <v>353</v>
      </c>
      <c r="K486" t="s">
        <v>351</v>
      </c>
      <c r="L486">
        <v>1296</v>
      </c>
      <c r="N486">
        <v>1002</v>
      </c>
      <c r="O486" t="s">
        <v>352</v>
      </c>
      <c r="P486" t="s">
        <v>352</v>
      </c>
      <c r="Q486">
        <v>1</v>
      </c>
      <c r="W486">
        <v>0</v>
      </c>
      <c r="X486">
        <v>-511336025</v>
      </c>
      <c r="Y486">
        <v>14.3</v>
      </c>
      <c r="AA486">
        <v>30.67</v>
      </c>
      <c r="AB486">
        <v>0</v>
      </c>
      <c r="AC486">
        <v>0</v>
      </c>
      <c r="AD486">
        <v>0</v>
      </c>
      <c r="AE486">
        <v>30.67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0</v>
      </c>
      <c r="AP486">
        <v>0</v>
      </c>
      <c r="AQ486">
        <v>0</v>
      </c>
      <c r="AR486">
        <v>0</v>
      </c>
      <c r="AS486" t="s">
        <v>6</v>
      </c>
      <c r="AT486">
        <v>14.3</v>
      </c>
      <c r="AU486" t="s">
        <v>6</v>
      </c>
      <c r="AV486">
        <v>0</v>
      </c>
      <c r="AW486">
        <v>1</v>
      </c>
      <c r="AX486">
        <v>-1</v>
      </c>
      <c r="AY486">
        <v>0</v>
      </c>
      <c r="AZ486">
        <v>0</v>
      </c>
      <c r="BA486" t="s">
        <v>6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Y486*Source!I184</f>
        <v>1.5444</v>
      </c>
      <c r="CY486">
        <f>AA486</f>
        <v>30.67</v>
      </c>
      <c r="CZ486">
        <f>AE486</f>
        <v>30.67</v>
      </c>
      <c r="DA486">
        <f>AI486</f>
        <v>1</v>
      </c>
      <c r="DB486">
        <v>0</v>
      </c>
    </row>
    <row r="487" spans="1:106" x14ac:dyDescent="0.2">
      <c r="A487">
        <f>ROW(Source!A184)</f>
        <v>184</v>
      </c>
      <c r="B487">
        <v>27721505</v>
      </c>
      <c r="C487">
        <v>27722507</v>
      </c>
      <c r="D487">
        <v>25187360</v>
      </c>
      <c r="E487">
        <v>1</v>
      </c>
      <c r="F487">
        <v>1</v>
      </c>
      <c r="G487">
        <v>1</v>
      </c>
      <c r="H487">
        <v>3</v>
      </c>
      <c r="I487" t="s">
        <v>1178</v>
      </c>
      <c r="J487" t="s">
        <v>1179</v>
      </c>
      <c r="K487" t="s">
        <v>1180</v>
      </c>
      <c r="L487">
        <v>1348</v>
      </c>
      <c r="N487">
        <v>1009</v>
      </c>
      <c r="O487" t="s">
        <v>46</v>
      </c>
      <c r="P487" t="s">
        <v>46</v>
      </c>
      <c r="Q487">
        <v>1000</v>
      </c>
      <c r="W487">
        <v>0</v>
      </c>
      <c r="X487">
        <v>181729109</v>
      </c>
      <c r="Y487">
        <v>5.0999999999999997E-2</v>
      </c>
      <c r="AA487">
        <v>11397.1</v>
      </c>
      <c r="AB487">
        <v>0</v>
      </c>
      <c r="AC487">
        <v>0</v>
      </c>
      <c r="AD487">
        <v>0</v>
      </c>
      <c r="AE487">
        <v>11397.1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5.0999999999999997E-2</v>
      </c>
      <c r="AU487" t="s">
        <v>6</v>
      </c>
      <c r="AV487">
        <v>0</v>
      </c>
      <c r="AW487">
        <v>2</v>
      </c>
      <c r="AX487">
        <v>27722525</v>
      </c>
      <c r="AY487">
        <v>1</v>
      </c>
      <c r="AZ487">
        <v>0</v>
      </c>
      <c r="BA487">
        <v>509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Y487*Source!I184</f>
        <v>5.5079999999999999E-3</v>
      </c>
      <c r="CY487">
        <f>AA487</f>
        <v>11397.1</v>
      </c>
      <c r="CZ487">
        <f>AE487</f>
        <v>11397.1</v>
      </c>
      <c r="DA487">
        <f>AI487</f>
        <v>1</v>
      </c>
      <c r="DB487">
        <v>0</v>
      </c>
    </row>
    <row r="488" spans="1:106" x14ac:dyDescent="0.2">
      <c r="A488">
        <f>ROW(Source!A185)</f>
        <v>185</v>
      </c>
      <c r="B488">
        <v>27721504</v>
      </c>
      <c r="C488">
        <v>27722507</v>
      </c>
      <c r="D488">
        <v>25418547</v>
      </c>
      <c r="E488">
        <v>1</v>
      </c>
      <c r="F488">
        <v>1</v>
      </c>
      <c r="G488">
        <v>1</v>
      </c>
      <c r="H488">
        <v>1</v>
      </c>
      <c r="I488" t="s">
        <v>1073</v>
      </c>
      <c r="J488" t="s">
        <v>6</v>
      </c>
      <c r="K488" t="s">
        <v>1074</v>
      </c>
      <c r="L488">
        <v>1191</v>
      </c>
      <c r="N488">
        <v>1013</v>
      </c>
      <c r="O488" t="s">
        <v>953</v>
      </c>
      <c r="P488" t="s">
        <v>953</v>
      </c>
      <c r="Q488">
        <v>1</v>
      </c>
      <c r="W488">
        <v>0</v>
      </c>
      <c r="X488">
        <v>-784637506</v>
      </c>
      <c r="Y488">
        <v>50.094000000000001</v>
      </c>
      <c r="AA488">
        <v>0</v>
      </c>
      <c r="AB488">
        <v>0</v>
      </c>
      <c r="AC488">
        <v>0</v>
      </c>
      <c r="AD488">
        <v>8.74</v>
      </c>
      <c r="AE488">
        <v>0</v>
      </c>
      <c r="AF488">
        <v>0</v>
      </c>
      <c r="AG488">
        <v>0</v>
      </c>
      <c r="AH488">
        <v>8.74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6</v>
      </c>
      <c r="AT488">
        <v>43.56</v>
      </c>
      <c r="AU488" t="s">
        <v>103</v>
      </c>
      <c r="AV488">
        <v>1</v>
      </c>
      <c r="AW488">
        <v>2</v>
      </c>
      <c r="AX488">
        <v>27722517</v>
      </c>
      <c r="AY488">
        <v>1</v>
      </c>
      <c r="AZ488">
        <v>0</v>
      </c>
      <c r="BA488">
        <v>510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Y488*Source!I185</f>
        <v>5.4101520000000001</v>
      </c>
      <c r="CY488">
        <f>AD488</f>
        <v>8.74</v>
      </c>
      <c r="CZ488">
        <f>AH488</f>
        <v>8.74</v>
      </c>
      <c r="DA488">
        <f>AL488</f>
        <v>1</v>
      </c>
      <c r="DB488">
        <v>0</v>
      </c>
    </row>
    <row r="489" spans="1:106" x14ac:dyDescent="0.2">
      <c r="A489">
        <f>ROW(Source!A185)</f>
        <v>185</v>
      </c>
      <c r="B489">
        <v>27721504</v>
      </c>
      <c r="C489">
        <v>27722507</v>
      </c>
      <c r="D489">
        <v>25412928</v>
      </c>
      <c r="E489">
        <v>1</v>
      </c>
      <c r="F489">
        <v>1</v>
      </c>
      <c r="G489">
        <v>1</v>
      </c>
      <c r="H489">
        <v>1</v>
      </c>
      <c r="I489" t="s">
        <v>954</v>
      </c>
      <c r="J489" t="s">
        <v>6</v>
      </c>
      <c r="K489" t="s">
        <v>955</v>
      </c>
      <c r="L489">
        <v>1191</v>
      </c>
      <c r="N489">
        <v>1013</v>
      </c>
      <c r="O489" t="s">
        <v>953</v>
      </c>
      <c r="P489" t="s">
        <v>953</v>
      </c>
      <c r="Q489">
        <v>1</v>
      </c>
      <c r="W489">
        <v>0</v>
      </c>
      <c r="X489">
        <v>-1417349443</v>
      </c>
      <c r="Y489">
        <v>0.17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0.17</v>
      </c>
      <c r="AU489" t="s">
        <v>6</v>
      </c>
      <c r="AV489">
        <v>2</v>
      </c>
      <c r="AW489">
        <v>2</v>
      </c>
      <c r="AX489">
        <v>27722518</v>
      </c>
      <c r="AY489">
        <v>1</v>
      </c>
      <c r="AZ489">
        <v>2048</v>
      </c>
      <c r="BA489">
        <v>511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Y489*Source!I185</f>
        <v>1.8360000000000001E-2</v>
      </c>
      <c r="CY489">
        <f>AD489</f>
        <v>0</v>
      </c>
      <c r="CZ489">
        <f>AH489</f>
        <v>0</v>
      </c>
      <c r="DA489">
        <f>AL489</f>
        <v>1</v>
      </c>
      <c r="DB489">
        <v>0</v>
      </c>
    </row>
    <row r="490" spans="1:106" x14ac:dyDescent="0.2">
      <c r="A490">
        <f>ROW(Source!A185)</f>
        <v>185</v>
      </c>
      <c r="B490">
        <v>27721504</v>
      </c>
      <c r="C490">
        <v>27722507</v>
      </c>
      <c r="D490">
        <v>25230510</v>
      </c>
      <c r="E490">
        <v>1</v>
      </c>
      <c r="F490">
        <v>1</v>
      </c>
      <c r="G490">
        <v>1</v>
      </c>
      <c r="H490">
        <v>2</v>
      </c>
      <c r="I490" t="s">
        <v>1175</v>
      </c>
      <c r="J490" t="s">
        <v>1176</v>
      </c>
      <c r="K490" t="s">
        <v>1177</v>
      </c>
      <c r="L490">
        <v>1368</v>
      </c>
      <c r="N490">
        <v>1011</v>
      </c>
      <c r="O490" t="s">
        <v>959</v>
      </c>
      <c r="P490" t="s">
        <v>959</v>
      </c>
      <c r="Q490">
        <v>1</v>
      </c>
      <c r="W490">
        <v>0</v>
      </c>
      <c r="X490">
        <v>368031958</v>
      </c>
      <c r="Y490">
        <v>2.5000000000000001E-2</v>
      </c>
      <c r="AA490">
        <v>0</v>
      </c>
      <c r="AB490">
        <v>27.66</v>
      </c>
      <c r="AC490">
        <v>11.6</v>
      </c>
      <c r="AD490">
        <v>0</v>
      </c>
      <c r="AE490">
        <v>0</v>
      </c>
      <c r="AF490">
        <v>27.66</v>
      </c>
      <c r="AG490">
        <v>11.6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0.02</v>
      </c>
      <c r="AU490" t="s">
        <v>102</v>
      </c>
      <c r="AV490">
        <v>0</v>
      </c>
      <c r="AW490">
        <v>2</v>
      </c>
      <c r="AX490">
        <v>27722519</v>
      </c>
      <c r="AY490">
        <v>1</v>
      </c>
      <c r="AZ490">
        <v>0</v>
      </c>
      <c r="BA490">
        <v>512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Y490*Source!I185</f>
        <v>2.7000000000000001E-3</v>
      </c>
      <c r="CY490">
        <f>AB490</f>
        <v>27.66</v>
      </c>
      <c r="CZ490">
        <f>AF490</f>
        <v>27.66</v>
      </c>
      <c r="DA490">
        <f>AJ490</f>
        <v>1</v>
      </c>
      <c r="DB490">
        <v>0</v>
      </c>
    </row>
    <row r="491" spans="1:106" x14ac:dyDescent="0.2">
      <c r="A491">
        <f>ROW(Source!A185)</f>
        <v>185</v>
      </c>
      <c r="B491">
        <v>27721504</v>
      </c>
      <c r="C491">
        <v>27722507</v>
      </c>
      <c r="D491">
        <v>25231607</v>
      </c>
      <c r="E491">
        <v>1</v>
      </c>
      <c r="F491">
        <v>1</v>
      </c>
      <c r="G491">
        <v>1</v>
      </c>
      <c r="H491">
        <v>2</v>
      </c>
      <c r="I491" t="s">
        <v>997</v>
      </c>
      <c r="J491" t="s">
        <v>998</v>
      </c>
      <c r="K491" t="s">
        <v>999</v>
      </c>
      <c r="L491">
        <v>1368</v>
      </c>
      <c r="N491">
        <v>1011</v>
      </c>
      <c r="O491" t="s">
        <v>959</v>
      </c>
      <c r="P491" t="s">
        <v>959</v>
      </c>
      <c r="Q491">
        <v>1</v>
      </c>
      <c r="W491">
        <v>0</v>
      </c>
      <c r="X491">
        <v>1372534845</v>
      </c>
      <c r="Y491">
        <v>0.1875</v>
      </c>
      <c r="AA491">
        <v>0</v>
      </c>
      <c r="AB491">
        <v>65.709999999999994</v>
      </c>
      <c r="AC491">
        <v>11.6</v>
      </c>
      <c r="AD491">
        <v>0</v>
      </c>
      <c r="AE491">
        <v>0</v>
      </c>
      <c r="AF491">
        <v>65.709999999999994</v>
      </c>
      <c r="AG491">
        <v>11.6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</v>
      </c>
      <c r="AT491">
        <v>0.15</v>
      </c>
      <c r="AU491" t="s">
        <v>102</v>
      </c>
      <c r="AV491">
        <v>0</v>
      </c>
      <c r="AW491">
        <v>2</v>
      </c>
      <c r="AX491">
        <v>27722520</v>
      </c>
      <c r="AY491">
        <v>1</v>
      </c>
      <c r="AZ491">
        <v>0</v>
      </c>
      <c r="BA491">
        <v>513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Y491*Source!I185</f>
        <v>2.0250000000000001E-2</v>
      </c>
      <c r="CY491">
        <f>AB491</f>
        <v>65.709999999999994</v>
      </c>
      <c r="CZ491">
        <f>AF491</f>
        <v>65.709999999999994</v>
      </c>
      <c r="DA491">
        <f>AJ491</f>
        <v>1</v>
      </c>
      <c r="DB491">
        <v>0</v>
      </c>
    </row>
    <row r="492" spans="1:106" x14ac:dyDescent="0.2">
      <c r="A492">
        <f>ROW(Source!A185)</f>
        <v>185</v>
      </c>
      <c r="B492">
        <v>27721504</v>
      </c>
      <c r="C492">
        <v>27722507</v>
      </c>
      <c r="D492">
        <v>25153356</v>
      </c>
      <c r="E492">
        <v>1</v>
      </c>
      <c r="F492">
        <v>1</v>
      </c>
      <c r="G492">
        <v>1</v>
      </c>
      <c r="H492">
        <v>3</v>
      </c>
      <c r="I492" t="s">
        <v>1136</v>
      </c>
      <c r="J492" t="s">
        <v>1137</v>
      </c>
      <c r="K492" t="s">
        <v>1138</v>
      </c>
      <c r="L492">
        <v>1327</v>
      </c>
      <c r="N492">
        <v>1005</v>
      </c>
      <c r="O492" t="s">
        <v>96</v>
      </c>
      <c r="P492" t="s">
        <v>96</v>
      </c>
      <c r="Q492">
        <v>1</v>
      </c>
      <c r="W492">
        <v>0</v>
      </c>
      <c r="X492">
        <v>-1987926685</v>
      </c>
      <c r="Y492">
        <v>0.84</v>
      </c>
      <c r="AA492">
        <v>72.319999999999993</v>
      </c>
      <c r="AB492">
        <v>0</v>
      </c>
      <c r="AC492">
        <v>0</v>
      </c>
      <c r="AD492">
        <v>0</v>
      </c>
      <c r="AE492">
        <v>72.319999999999993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0.84</v>
      </c>
      <c r="AU492" t="s">
        <v>6</v>
      </c>
      <c r="AV492">
        <v>0</v>
      </c>
      <c r="AW492">
        <v>2</v>
      </c>
      <c r="AX492">
        <v>27722521</v>
      </c>
      <c r="AY492">
        <v>1</v>
      </c>
      <c r="AZ492">
        <v>0</v>
      </c>
      <c r="BA492">
        <v>514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Y492*Source!I185</f>
        <v>9.0719999999999995E-2</v>
      </c>
      <c r="CY492">
        <f>AA492</f>
        <v>72.319999999999993</v>
      </c>
      <c r="CZ492">
        <f>AE492</f>
        <v>72.319999999999993</v>
      </c>
      <c r="DA492">
        <f>AI492</f>
        <v>1</v>
      </c>
      <c r="DB492">
        <v>0</v>
      </c>
    </row>
    <row r="493" spans="1:106" x14ac:dyDescent="0.2">
      <c r="A493">
        <f>ROW(Source!A185)</f>
        <v>185</v>
      </c>
      <c r="B493">
        <v>27721504</v>
      </c>
      <c r="C493">
        <v>27722507</v>
      </c>
      <c r="D493">
        <v>25153690</v>
      </c>
      <c r="E493">
        <v>1</v>
      </c>
      <c r="F493">
        <v>1</v>
      </c>
      <c r="G493">
        <v>1</v>
      </c>
      <c r="H493">
        <v>3</v>
      </c>
      <c r="I493" t="s">
        <v>1122</v>
      </c>
      <c r="J493" t="s">
        <v>1123</v>
      </c>
      <c r="K493" t="s">
        <v>1124</v>
      </c>
      <c r="L493">
        <v>1346</v>
      </c>
      <c r="N493">
        <v>1009</v>
      </c>
      <c r="O493" t="s">
        <v>178</v>
      </c>
      <c r="P493" t="s">
        <v>178</v>
      </c>
      <c r="Q493">
        <v>1</v>
      </c>
      <c r="W493">
        <v>0</v>
      </c>
      <c r="X493">
        <v>813963326</v>
      </c>
      <c r="Y493">
        <v>0.31</v>
      </c>
      <c r="AA493">
        <v>1.82</v>
      </c>
      <c r="AB493">
        <v>0</v>
      </c>
      <c r="AC493">
        <v>0</v>
      </c>
      <c r="AD493">
        <v>0</v>
      </c>
      <c r="AE493">
        <v>1.82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0.31</v>
      </c>
      <c r="AU493" t="s">
        <v>6</v>
      </c>
      <c r="AV493">
        <v>0</v>
      </c>
      <c r="AW493">
        <v>2</v>
      </c>
      <c r="AX493">
        <v>27722522</v>
      </c>
      <c r="AY493">
        <v>1</v>
      </c>
      <c r="AZ493">
        <v>0</v>
      </c>
      <c r="BA493">
        <v>515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Y493*Source!I185</f>
        <v>3.3480000000000003E-2</v>
      </c>
      <c r="CY493">
        <f>AA493</f>
        <v>1.82</v>
      </c>
      <c r="CZ493">
        <f>AE493</f>
        <v>1.82</v>
      </c>
      <c r="DA493">
        <f>AI493</f>
        <v>1</v>
      </c>
      <c r="DB493">
        <v>0</v>
      </c>
    </row>
    <row r="494" spans="1:106" x14ac:dyDescent="0.2">
      <c r="A494">
        <f>ROW(Source!A185)</f>
        <v>185</v>
      </c>
      <c r="B494">
        <v>27721504</v>
      </c>
      <c r="C494">
        <v>27722507</v>
      </c>
      <c r="D494">
        <v>25185882</v>
      </c>
      <c r="E494">
        <v>1</v>
      </c>
      <c r="F494">
        <v>1</v>
      </c>
      <c r="G494">
        <v>1</v>
      </c>
      <c r="H494">
        <v>3</v>
      </c>
      <c r="I494" t="s">
        <v>346</v>
      </c>
      <c r="J494" t="s">
        <v>348</v>
      </c>
      <c r="K494" t="s">
        <v>347</v>
      </c>
      <c r="L494">
        <v>1348</v>
      </c>
      <c r="N494">
        <v>1009</v>
      </c>
      <c r="O494" t="s">
        <v>46</v>
      </c>
      <c r="P494" t="s">
        <v>46</v>
      </c>
      <c r="Q494">
        <v>1000</v>
      </c>
      <c r="W494">
        <v>0</v>
      </c>
      <c r="X494">
        <v>1261407534</v>
      </c>
      <c r="Y494">
        <v>0.03</v>
      </c>
      <c r="AA494">
        <v>13287.69</v>
      </c>
      <c r="AB494">
        <v>0</v>
      </c>
      <c r="AC494">
        <v>0</v>
      </c>
      <c r="AD494">
        <v>0</v>
      </c>
      <c r="AE494">
        <v>13287.69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6</v>
      </c>
      <c r="AT494">
        <v>0.03</v>
      </c>
      <c r="AU494" t="s">
        <v>6</v>
      </c>
      <c r="AV494">
        <v>0</v>
      </c>
      <c r="AW494">
        <v>1</v>
      </c>
      <c r="AX494">
        <v>-1</v>
      </c>
      <c r="AY494">
        <v>0</v>
      </c>
      <c r="AZ494">
        <v>0</v>
      </c>
      <c r="BA494" t="s">
        <v>6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Y494*Source!I185</f>
        <v>3.2399999999999998E-3</v>
      </c>
      <c r="CY494">
        <f>AA494</f>
        <v>13287.69</v>
      </c>
      <c r="CZ494">
        <f>AE494</f>
        <v>13287.69</v>
      </c>
      <c r="DA494">
        <f>AI494</f>
        <v>1</v>
      </c>
      <c r="DB494">
        <v>0</v>
      </c>
    </row>
    <row r="495" spans="1:106" x14ac:dyDescent="0.2">
      <c r="A495">
        <f>ROW(Source!A185)</f>
        <v>185</v>
      </c>
      <c r="B495">
        <v>27721504</v>
      </c>
      <c r="C495">
        <v>27722507</v>
      </c>
      <c r="D495">
        <v>25186104</v>
      </c>
      <c r="E495">
        <v>1</v>
      </c>
      <c r="F495">
        <v>1</v>
      </c>
      <c r="G495">
        <v>1</v>
      </c>
      <c r="H495">
        <v>3</v>
      </c>
      <c r="I495" t="s">
        <v>350</v>
      </c>
      <c r="J495" t="s">
        <v>353</v>
      </c>
      <c r="K495" t="s">
        <v>351</v>
      </c>
      <c r="L495">
        <v>1296</v>
      </c>
      <c r="N495">
        <v>1002</v>
      </c>
      <c r="O495" t="s">
        <v>352</v>
      </c>
      <c r="P495" t="s">
        <v>352</v>
      </c>
      <c r="Q495">
        <v>1</v>
      </c>
      <c r="W495">
        <v>0</v>
      </c>
      <c r="X495">
        <v>-511336025</v>
      </c>
      <c r="Y495">
        <v>14.3</v>
      </c>
      <c r="AA495">
        <v>30.67</v>
      </c>
      <c r="AB495">
        <v>0</v>
      </c>
      <c r="AC495">
        <v>0</v>
      </c>
      <c r="AD495">
        <v>0</v>
      </c>
      <c r="AE495">
        <v>30.67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 t="s">
        <v>6</v>
      </c>
      <c r="AT495">
        <v>14.3</v>
      </c>
      <c r="AU495" t="s">
        <v>6</v>
      </c>
      <c r="AV495">
        <v>0</v>
      </c>
      <c r="AW495">
        <v>1</v>
      </c>
      <c r="AX495">
        <v>-1</v>
      </c>
      <c r="AY495">
        <v>0</v>
      </c>
      <c r="AZ495">
        <v>0</v>
      </c>
      <c r="BA495" t="s">
        <v>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Y495*Source!I185</f>
        <v>1.5444</v>
      </c>
      <c r="CY495">
        <f>AA495</f>
        <v>30.67</v>
      </c>
      <c r="CZ495">
        <f>AE495</f>
        <v>30.67</v>
      </c>
      <c r="DA495">
        <f>AI495</f>
        <v>1</v>
      </c>
      <c r="DB495">
        <v>0</v>
      </c>
    </row>
    <row r="496" spans="1:106" x14ac:dyDescent="0.2">
      <c r="A496">
        <f>ROW(Source!A185)</f>
        <v>185</v>
      </c>
      <c r="B496">
        <v>27721504</v>
      </c>
      <c r="C496">
        <v>27722507</v>
      </c>
      <c r="D496">
        <v>25187360</v>
      </c>
      <c r="E496">
        <v>1</v>
      </c>
      <c r="F496">
        <v>1</v>
      </c>
      <c r="G496">
        <v>1</v>
      </c>
      <c r="H496">
        <v>3</v>
      </c>
      <c r="I496" t="s">
        <v>1178</v>
      </c>
      <c r="J496" t="s">
        <v>1179</v>
      </c>
      <c r="K496" t="s">
        <v>1180</v>
      </c>
      <c r="L496">
        <v>1348</v>
      </c>
      <c r="N496">
        <v>1009</v>
      </c>
      <c r="O496" t="s">
        <v>46</v>
      </c>
      <c r="P496" t="s">
        <v>46</v>
      </c>
      <c r="Q496">
        <v>1000</v>
      </c>
      <c r="W496">
        <v>0</v>
      </c>
      <c r="X496">
        <v>181729109</v>
      </c>
      <c r="Y496">
        <v>5.0999999999999997E-2</v>
      </c>
      <c r="AA496">
        <v>11397.1</v>
      </c>
      <c r="AB496">
        <v>0</v>
      </c>
      <c r="AC496">
        <v>0</v>
      </c>
      <c r="AD496">
        <v>0</v>
      </c>
      <c r="AE496">
        <v>11397.1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5.0999999999999997E-2</v>
      </c>
      <c r="AU496" t="s">
        <v>6</v>
      </c>
      <c r="AV496">
        <v>0</v>
      </c>
      <c r="AW496">
        <v>2</v>
      </c>
      <c r="AX496">
        <v>27722525</v>
      </c>
      <c r="AY496">
        <v>1</v>
      </c>
      <c r="AZ496">
        <v>0</v>
      </c>
      <c r="BA496">
        <v>518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Y496*Source!I185</f>
        <v>5.5079999999999999E-3</v>
      </c>
      <c r="CY496">
        <f>AA496</f>
        <v>11397.1</v>
      </c>
      <c r="CZ496">
        <f>AE496</f>
        <v>11397.1</v>
      </c>
      <c r="DA496">
        <f>AI496</f>
        <v>1</v>
      </c>
      <c r="DB496">
        <v>0</v>
      </c>
    </row>
    <row r="497" spans="1:106" x14ac:dyDescent="0.2">
      <c r="A497">
        <f>ROW(Source!A190)</f>
        <v>190</v>
      </c>
      <c r="B497">
        <v>27721505</v>
      </c>
      <c r="C497">
        <v>27722528</v>
      </c>
      <c r="D497">
        <v>25418547</v>
      </c>
      <c r="E497">
        <v>1</v>
      </c>
      <c r="F497">
        <v>1</v>
      </c>
      <c r="G497">
        <v>1</v>
      </c>
      <c r="H497">
        <v>1</v>
      </c>
      <c r="I497" t="s">
        <v>1073</v>
      </c>
      <c r="J497" t="s">
        <v>6</v>
      </c>
      <c r="K497" t="s">
        <v>1074</v>
      </c>
      <c r="L497">
        <v>1191</v>
      </c>
      <c r="N497">
        <v>1013</v>
      </c>
      <c r="O497" t="s">
        <v>953</v>
      </c>
      <c r="P497" t="s">
        <v>953</v>
      </c>
      <c r="Q497">
        <v>1</v>
      </c>
      <c r="W497">
        <v>0</v>
      </c>
      <c r="X497">
        <v>-784637506</v>
      </c>
      <c r="Y497">
        <v>72.449999999999989</v>
      </c>
      <c r="AA497">
        <v>0</v>
      </c>
      <c r="AB497">
        <v>0</v>
      </c>
      <c r="AC497">
        <v>0</v>
      </c>
      <c r="AD497">
        <v>8.74</v>
      </c>
      <c r="AE497">
        <v>0</v>
      </c>
      <c r="AF497">
        <v>0</v>
      </c>
      <c r="AG497">
        <v>0</v>
      </c>
      <c r="AH497">
        <v>8.74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63</v>
      </c>
      <c r="AU497" t="s">
        <v>103</v>
      </c>
      <c r="AV497">
        <v>1</v>
      </c>
      <c r="AW497">
        <v>2</v>
      </c>
      <c r="AX497">
        <v>27722538</v>
      </c>
      <c r="AY497">
        <v>1</v>
      </c>
      <c r="AZ497">
        <v>0</v>
      </c>
      <c r="BA497">
        <v>519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Y497*Source!I190</f>
        <v>7.6796999999999986</v>
      </c>
      <c r="CY497">
        <f>AD497</f>
        <v>8.74</v>
      </c>
      <c r="CZ497">
        <f>AH497</f>
        <v>8.74</v>
      </c>
      <c r="DA497">
        <f>AL497</f>
        <v>1</v>
      </c>
      <c r="DB497">
        <v>0</v>
      </c>
    </row>
    <row r="498" spans="1:106" x14ac:dyDescent="0.2">
      <c r="A498">
        <f>ROW(Source!A190)</f>
        <v>190</v>
      </c>
      <c r="B498">
        <v>27721505</v>
      </c>
      <c r="C498">
        <v>27722528</v>
      </c>
      <c r="D498">
        <v>25412928</v>
      </c>
      <c r="E498">
        <v>1</v>
      </c>
      <c r="F498">
        <v>1</v>
      </c>
      <c r="G498">
        <v>1</v>
      </c>
      <c r="H498">
        <v>1</v>
      </c>
      <c r="I498" t="s">
        <v>954</v>
      </c>
      <c r="J498" t="s">
        <v>6</v>
      </c>
      <c r="K498" t="s">
        <v>955</v>
      </c>
      <c r="L498">
        <v>1191</v>
      </c>
      <c r="N498">
        <v>1013</v>
      </c>
      <c r="O498" t="s">
        <v>953</v>
      </c>
      <c r="P498" t="s">
        <v>953</v>
      </c>
      <c r="Q498">
        <v>1</v>
      </c>
      <c r="W498">
        <v>0</v>
      </c>
      <c r="X498">
        <v>-1417349443</v>
      </c>
      <c r="Y498">
        <v>0.18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0.18</v>
      </c>
      <c r="AU498" t="s">
        <v>6</v>
      </c>
      <c r="AV498">
        <v>2</v>
      </c>
      <c r="AW498">
        <v>2</v>
      </c>
      <c r="AX498">
        <v>27722539</v>
      </c>
      <c r="AY498">
        <v>1</v>
      </c>
      <c r="AZ498">
        <v>2048</v>
      </c>
      <c r="BA498">
        <v>520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Y498*Source!I190</f>
        <v>1.908E-2</v>
      </c>
      <c r="CY498">
        <f>AD498</f>
        <v>0</v>
      </c>
      <c r="CZ498">
        <f>AH498</f>
        <v>0</v>
      </c>
      <c r="DA498">
        <f>AL498</f>
        <v>1</v>
      </c>
      <c r="DB498">
        <v>0</v>
      </c>
    </row>
    <row r="499" spans="1:106" x14ac:dyDescent="0.2">
      <c r="A499">
        <f>ROW(Source!A190)</f>
        <v>190</v>
      </c>
      <c r="B499">
        <v>27721505</v>
      </c>
      <c r="C499">
        <v>27722528</v>
      </c>
      <c r="D499">
        <v>25230510</v>
      </c>
      <c r="E499">
        <v>1</v>
      </c>
      <c r="F499">
        <v>1</v>
      </c>
      <c r="G499">
        <v>1</v>
      </c>
      <c r="H499">
        <v>2</v>
      </c>
      <c r="I499" t="s">
        <v>1175</v>
      </c>
      <c r="J499" t="s">
        <v>1176</v>
      </c>
      <c r="K499" t="s">
        <v>1177</v>
      </c>
      <c r="L499">
        <v>1368</v>
      </c>
      <c r="N499">
        <v>1011</v>
      </c>
      <c r="O499" t="s">
        <v>959</v>
      </c>
      <c r="P499" t="s">
        <v>959</v>
      </c>
      <c r="Q499">
        <v>1</v>
      </c>
      <c r="W499">
        <v>0</v>
      </c>
      <c r="X499">
        <v>368031958</v>
      </c>
      <c r="Y499">
        <v>2.5000000000000001E-2</v>
      </c>
      <c r="AA499">
        <v>0</v>
      </c>
      <c r="AB499">
        <v>27.66</v>
      </c>
      <c r="AC499">
        <v>11.6</v>
      </c>
      <c r="AD499">
        <v>0</v>
      </c>
      <c r="AE499">
        <v>0</v>
      </c>
      <c r="AF499">
        <v>27.66</v>
      </c>
      <c r="AG499">
        <v>11.6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0.02</v>
      </c>
      <c r="AU499" t="s">
        <v>102</v>
      </c>
      <c r="AV499">
        <v>0</v>
      </c>
      <c r="AW499">
        <v>2</v>
      </c>
      <c r="AX499">
        <v>27722540</v>
      </c>
      <c r="AY499">
        <v>1</v>
      </c>
      <c r="AZ499">
        <v>0</v>
      </c>
      <c r="BA499">
        <v>521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Y499*Source!I190</f>
        <v>2.65E-3</v>
      </c>
      <c r="CY499">
        <f>AB499</f>
        <v>27.66</v>
      </c>
      <c r="CZ499">
        <f>AF499</f>
        <v>27.66</v>
      </c>
      <c r="DA499">
        <f>AJ499</f>
        <v>1</v>
      </c>
      <c r="DB499">
        <v>0</v>
      </c>
    </row>
    <row r="500" spans="1:106" x14ac:dyDescent="0.2">
      <c r="A500">
        <f>ROW(Source!A190)</f>
        <v>190</v>
      </c>
      <c r="B500">
        <v>27721505</v>
      </c>
      <c r="C500">
        <v>27722528</v>
      </c>
      <c r="D500">
        <v>25231607</v>
      </c>
      <c r="E500">
        <v>1</v>
      </c>
      <c r="F500">
        <v>1</v>
      </c>
      <c r="G500">
        <v>1</v>
      </c>
      <c r="H500">
        <v>2</v>
      </c>
      <c r="I500" t="s">
        <v>997</v>
      </c>
      <c r="J500" t="s">
        <v>998</v>
      </c>
      <c r="K500" t="s">
        <v>999</v>
      </c>
      <c r="L500">
        <v>1368</v>
      </c>
      <c r="N500">
        <v>1011</v>
      </c>
      <c r="O500" t="s">
        <v>959</v>
      </c>
      <c r="P500" t="s">
        <v>959</v>
      </c>
      <c r="Q500">
        <v>1</v>
      </c>
      <c r="W500">
        <v>0</v>
      </c>
      <c r="X500">
        <v>1372534845</v>
      </c>
      <c r="Y500">
        <v>0.2</v>
      </c>
      <c r="AA500">
        <v>0</v>
      </c>
      <c r="AB500">
        <v>65.709999999999994</v>
      </c>
      <c r="AC500">
        <v>11.6</v>
      </c>
      <c r="AD500">
        <v>0</v>
      </c>
      <c r="AE500">
        <v>0</v>
      </c>
      <c r="AF500">
        <v>65.709999999999994</v>
      </c>
      <c r="AG500">
        <v>11.6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</v>
      </c>
      <c r="AT500">
        <v>0.16</v>
      </c>
      <c r="AU500" t="s">
        <v>102</v>
      </c>
      <c r="AV500">
        <v>0</v>
      </c>
      <c r="AW500">
        <v>2</v>
      </c>
      <c r="AX500">
        <v>27722541</v>
      </c>
      <c r="AY500">
        <v>1</v>
      </c>
      <c r="AZ500">
        <v>0</v>
      </c>
      <c r="BA500">
        <v>522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Y500*Source!I190</f>
        <v>2.12E-2</v>
      </c>
      <c r="CY500">
        <f>AB500</f>
        <v>65.709999999999994</v>
      </c>
      <c r="CZ500">
        <f>AF500</f>
        <v>65.709999999999994</v>
      </c>
      <c r="DA500">
        <f>AJ500</f>
        <v>1</v>
      </c>
      <c r="DB500">
        <v>0</v>
      </c>
    </row>
    <row r="501" spans="1:106" x14ac:dyDescent="0.2">
      <c r="A501">
        <f>ROW(Source!A190)</f>
        <v>190</v>
      </c>
      <c r="B501">
        <v>27721505</v>
      </c>
      <c r="C501">
        <v>27722528</v>
      </c>
      <c r="D501">
        <v>25153356</v>
      </c>
      <c r="E501">
        <v>1</v>
      </c>
      <c r="F501">
        <v>1</v>
      </c>
      <c r="G501">
        <v>1</v>
      </c>
      <c r="H501">
        <v>3</v>
      </c>
      <c r="I501" t="s">
        <v>1136</v>
      </c>
      <c r="J501" t="s">
        <v>1137</v>
      </c>
      <c r="K501" t="s">
        <v>1138</v>
      </c>
      <c r="L501">
        <v>1327</v>
      </c>
      <c r="N501">
        <v>1005</v>
      </c>
      <c r="O501" t="s">
        <v>96</v>
      </c>
      <c r="P501" t="s">
        <v>96</v>
      </c>
      <c r="Q501">
        <v>1</v>
      </c>
      <c r="W501">
        <v>0</v>
      </c>
      <c r="X501">
        <v>-1987926685</v>
      </c>
      <c r="Y501">
        <v>0.84</v>
      </c>
      <c r="AA501">
        <v>72.319999999999993</v>
      </c>
      <c r="AB501">
        <v>0</v>
      </c>
      <c r="AC501">
        <v>0</v>
      </c>
      <c r="AD501">
        <v>0</v>
      </c>
      <c r="AE501">
        <v>72.319999999999993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0.84</v>
      </c>
      <c r="AU501" t="s">
        <v>6</v>
      </c>
      <c r="AV501">
        <v>0</v>
      </c>
      <c r="AW501">
        <v>2</v>
      </c>
      <c r="AX501">
        <v>27722542</v>
      </c>
      <c r="AY501">
        <v>1</v>
      </c>
      <c r="AZ501">
        <v>0</v>
      </c>
      <c r="BA501">
        <v>523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Y501*Source!I190</f>
        <v>8.9039999999999994E-2</v>
      </c>
      <c r="CY501">
        <f>AA501</f>
        <v>72.319999999999993</v>
      </c>
      <c r="CZ501">
        <f>AE501</f>
        <v>72.319999999999993</v>
      </c>
      <c r="DA501">
        <f>AI501</f>
        <v>1</v>
      </c>
      <c r="DB501">
        <v>0</v>
      </c>
    </row>
    <row r="502" spans="1:106" x14ac:dyDescent="0.2">
      <c r="A502">
        <f>ROW(Source!A190)</f>
        <v>190</v>
      </c>
      <c r="B502">
        <v>27721505</v>
      </c>
      <c r="C502">
        <v>27722528</v>
      </c>
      <c r="D502">
        <v>25153690</v>
      </c>
      <c r="E502">
        <v>1</v>
      </c>
      <c r="F502">
        <v>1</v>
      </c>
      <c r="G502">
        <v>1</v>
      </c>
      <c r="H502">
        <v>3</v>
      </c>
      <c r="I502" t="s">
        <v>1122</v>
      </c>
      <c r="J502" t="s">
        <v>1123</v>
      </c>
      <c r="K502" t="s">
        <v>1124</v>
      </c>
      <c r="L502">
        <v>1346</v>
      </c>
      <c r="N502">
        <v>1009</v>
      </c>
      <c r="O502" t="s">
        <v>178</v>
      </c>
      <c r="P502" t="s">
        <v>178</v>
      </c>
      <c r="Q502">
        <v>1</v>
      </c>
      <c r="W502">
        <v>0</v>
      </c>
      <c r="X502">
        <v>813963326</v>
      </c>
      <c r="Y502">
        <v>0.31</v>
      </c>
      <c r="AA502">
        <v>1.82</v>
      </c>
      <c r="AB502">
        <v>0</v>
      </c>
      <c r="AC502">
        <v>0</v>
      </c>
      <c r="AD502">
        <v>0</v>
      </c>
      <c r="AE502">
        <v>1.82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0.31</v>
      </c>
      <c r="AU502" t="s">
        <v>6</v>
      </c>
      <c r="AV502">
        <v>0</v>
      </c>
      <c r="AW502">
        <v>2</v>
      </c>
      <c r="AX502">
        <v>27722543</v>
      </c>
      <c r="AY502">
        <v>1</v>
      </c>
      <c r="AZ502">
        <v>0</v>
      </c>
      <c r="BA502">
        <v>524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Y502*Source!I190</f>
        <v>3.286E-2</v>
      </c>
      <c r="CY502">
        <f>AA502</f>
        <v>1.82</v>
      </c>
      <c r="CZ502">
        <f>AE502</f>
        <v>1.82</v>
      </c>
      <c r="DA502">
        <f>AI502</f>
        <v>1</v>
      </c>
      <c r="DB502">
        <v>0</v>
      </c>
    </row>
    <row r="503" spans="1:106" x14ac:dyDescent="0.2">
      <c r="A503">
        <f>ROW(Source!A190)</f>
        <v>190</v>
      </c>
      <c r="B503">
        <v>27721505</v>
      </c>
      <c r="C503">
        <v>27722528</v>
      </c>
      <c r="D503">
        <v>25185882</v>
      </c>
      <c r="E503">
        <v>1</v>
      </c>
      <c r="F503">
        <v>1</v>
      </c>
      <c r="G503">
        <v>1</v>
      </c>
      <c r="H503">
        <v>3</v>
      </c>
      <c r="I503" t="s">
        <v>346</v>
      </c>
      <c r="J503" t="s">
        <v>348</v>
      </c>
      <c r="K503" t="s">
        <v>347</v>
      </c>
      <c r="L503">
        <v>1348</v>
      </c>
      <c r="N503">
        <v>1009</v>
      </c>
      <c r="O503" t="s">
        <v>46</v>
      </c>
      <c r="P503" t="s">
        <v>46</v>
      </c>
      <c r="Q503">
        <v>1000</v>
      </c>
      <c r="W503">
        <v>0</v>
      </c>
      <c r="X503">
        <v>1261407534</v>
      </c>
      <c r="Y503">
        <v>3.3000000000000002E-2</v>
      </c>
      <c r="AA503">
        <v>13287.69</v>
      </c>
      <c r="AB503">
        <v>0</v>
      </c>
      <c r="AC503">
        <v>0</v>
      </c>
      <c r="AD503">
        <v>0</v>
      </c>
      <c r="AE503">
        <v>13287.69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6</v>
      </c>
      <c r="AT503">
        <v>3.3000000000000002E-2</v>
      </c>
      <c r="AU503" t="s">
        <v>6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6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Y503*Source!I190</f>
        <v>3.4980000000000002E-3</v>
      </c>
      <c r="CY503">
        <f>AA503</f>
        <v>13287.69</v>
      </c>
      <c r="CZ503">
        <f>AE503</f>
        <v>13287.69</v>
      </c>
      <c r="DA503">
        <f>AI503</f>
        <v>1</v>
      </c>
      <c r="DB503">
        <v>0</v>
      </c>
    </row>
    <row r="504" spans="1:106" x14ac:dyDescent="0.2">
      <c r="A504">
        <f>ROW(Source!A190)</f>
        <v>190</v>
      </c>
      <c r="B504">
        <v>27721505</v>
      </c>
      <c r="C504">
        <v>27722528</v>
      </c>
      <c r="D504">
        <v>25186104</v>
      </c>
      <c r="E504">
        <v>1</v>
      </c>
      <c r="F504">
        <v>1</v>
      </c>
      <c r="G504">
        <v>1</v>
      </c>
      <c r="H504">
        <v>3</v>
      </c>
      <c r="I504" t="s">
        <v>350</v>
      </c>
      <c r="J504" t="s">
        <v>353</v>
      </c>
      <c r="K504" t="s">
        <v>351</v>
      </c>
      <c r="L504">
        <v>1296</v>
      </c>
      <c r="N504">
        <v>1002</v>
      </c>
      <c r="O504" t="s">
        <v>352</v>
      </c>
      <c r="P504" t="s">
        <v>352</v>
      </c>
      <c r="Q504">
        <v>1</v>
      </c>
      <c r="W504">
        <v>0</v>
      </c>
      <c r="X504">
        <v>-511336025</v>
      </c>
      <c r="Y504">
        <v>15.7</v>
      </c>
      <c r="AA504">
        <v>30.67</v>
      </c>
      <c r="AB504">
        <v>0</v>
      </c>
      <c r="AC504">
        <v>0</v>
      </c>
      <c r="AD504">
        <v>0</v>
      </c>
      <c r="AE504">
        <v>30.67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0</v>
      </c>
      <c r="AP504">
        <v>0</v>
      </c>
      <c r="AQ504">
        <v>0</v>
      </c>
      <c r="AR504">
        <v>0</v>
      </c>
      <c r="AS504" t="s">
        <v>6</v>
      </c>
      <c r="AT504">
        <v>15.7</v>
      </c>
      <c r="AU504" t="s">
        <v>6</v>
      </c>
      <c r="AV504">
        <v>0</v>
      </c>
      <c r="AW504">
        <v>1</v>
      </c>
      <c r="AX504">
        <v>-1</v>
      </c>
      <c r="AY504">
        <v>0</v>
      </c>
      <c r="AZ504">
        <v>0</v>
      </c>
      <c r="BA504" t="s">
        <v>6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Y504*Source!I190</f>
        <v>1.6641999999999999</v>
      </c>
      <c r="CY504">
        <f>AA504</f>
        <v>30.67</v>
      </c>
      <c r="CZ504">
        <f>AE504</f>
        <v>30.67</v>
      </c>
      <c r="DA504">
        <f>AI504</f>
        <v>1</v>
      </c>
      <c r="DB504">
        <v>0</v>
      </c>
    </row>
    <row r="505" spans="1:106" x14ac:dyDescent="0.2">
      <c r="A505">
        <f>ROW(Source!A190)</f>
        <v>190</v>
      </c>
      <c r="B505">
        <v>27721505</v>
      </c>
      <c r="C505">
        <v>27722528</v>
      </c>
      <c r="D505">
        <v>25187360</v>
      </c>
      <c r="E505">
        <v>1</v>
      </c>
      <c r="F505">
        <v>1</v>
      </c>
      <c r="G505">
        <v>1</v>
      </c>
      <c r="H505">
        <v>3</v>
      </c>
      <c r="I505" t="s">
        <v>1178</v>
      </c>
      <c r="J505" t="s">
        <v>1179</v>
      </c>
      <c r="K505" t="s">
        <v>1180</v>
      </c>
      <c r="L505">
        <v>1348</v>
      </c>
      <c r="N505">
        <v>1009</v>
      </c>
      <c r="O505" t="s">
        <v>46</v>
      </c>
      <c r="P505" t="s">
        <v>46</v>
      </c>
      <c r="Q505">
        <v>1000</v>
      </c>
      <c r="W505">
        <v>0</v>
      </c>
      <c r="X505">
        <v>181729109</v>
      </c>
      <c r="Y505">
        <v>5.5E-2</v>
      </c>
      <c r="AA505">
        <v>11397.1</v>
      </c>
      <c r="AB505">
        <v>0</v>
      </c>
      <c r="AC505">
        <v>0</v>
      </c>
      <c r="AD505">
        <v>0</v>
      </c>
      <c r="AE505">
        <v>11397.1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5.5E-2</v>
      </c>
      <c r="AU505" t="s">
        <v>6</v>
      </c>
      <c r="AV505">
        <v>0</v>
      </c>
      <c r="AW505">
        <v>2</v>
      </c>
      <c r="AX505">
        <v>27722546</v>
      </c>
      <c r="AY505">
        <v>1</v>
      </c>
      <c r="AZ505">
        <v>0</v>
      </c>
      <c r="BA505">
        <v>527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Y505*Source!I190</f>
        <v>5.8300000000000001E-3</v>
      </c>
      <c r="CY505">
        <f>AA505</f>
        <v>11397.1</v>
      </c>
      <c r="CZ505">
        <f>AE505</f>
        <v>11397.1</v>
      </c>
      <c r="DA505">
        <f>AI505</f>
        <v>1</v>
      </c>
      <c r="DB505">
        <v>0</v>
      </c>
    </row>
    <row r="506" spans="1:106" x14ac:dyDescent="0.2">
      <c r="A506">
        <f>ROW(Source!A191)</f>
        <v>191</v>
      </c>
      <c r="B506">
        <v>27721504</v>
      </c>
      <c r="C506">
        <v>27722528</v>
      </c>
      <c r="D506">
        <v>25418547</v>
      </c>
      <c r="E506">
        <v>1</v>
      </c>
      <c r="F506">
        <v>1</v>
      </c>
      <c r="G506">
        <v>1</v>
      </c>
      <c r="H506">
        <v>1</v>
      </c>
      <c r="I506" t="s">
        <v>1073</v>
      </c>
      <c r="J506" t="s">
        <v>6</v>
      </c>
      <c r="K506" t="s">
        <v>1074</v>
      </c>
      <c r="L506">
        <v>1191</v>
      </c>
      <c r="N506">
        <v>1013</v>
      </c>
      <c r="O506" t="s">
        <v>953</v>
      </c>
      <c r="P506" t="s">
        <v>953</v>
      </c>
      <c r="Q506">
        <v>1</v>
      </c>
      <c r="W506">
        <v>0</v>
      </c>
      <c r="X506">
        <v>-784637506</v>
      </c>
      <c r="Y506">
        <v>72.449999999999989</v>
      </c>
      <c r="AA506">
        <v>0</v>
      </c>
      <c r="AB506">
        <v>0</v>
      </c>
      <c r="AC506">
        <v>0</v>
      </c>
      <c r="AD506">
        <v>8.74</v>
      </c>
      <c r="AE506">
        <v>0</v>
      </c>
      <c r="AF506">
        <v>0</v>
      </c>
      <c r="AG506">
        <v>0</v>
      </c>
      <c r="AH506">
        <v>8.74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</v>
      </c>
      <c r="AT506">
        <v>63</v>
      </c>
      <c r="AU506" t="s">
        <v>103</v>
      </c>
      <c r="AV506">
        <v>1</v>
      </c>
      <c r="AW506">
        <v>2</v>
      </c>
      <c r="AX506">
        <v>27722538</v>
      </c>
      <c r="AY506">
        <v>1</v>
      </c>
      <c r="AZ506">
        <v>0</v>
      </c>
      <c r="BA506">
        <v>528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Y506*Source!I191</f>
        <v>7.6796999999999986</v>
      </c>
      <c r="CY506">
        <f>AD506</f>
        <v>8.74</v>
      </c>
      <c r="CZ506">
        <f>AH506</f>
        <v>8.74</v>
      </c>
      <c r="DA506">
        <f>AL506</f>
        <v>1</v>
      </c>
      <c r="DB506">
        <v>0</v>
      </c>
    </row>
    <row r="507" spans="1:106" x14ac:dyDescent="0.2">
      <c r="A507">
        <f>ROW(Source!A191)</f>
        <v>191</v>
      </c>
      <c r="B507">
        <v>27721504</v>
      </c>
      <c r="C507">
        <v>27722528</v>
      </c>
      <c r="D507">
        <v>25412928</v>
      </c>
      <c r="E507">
        <v>1</v>
      </c>
      <c r="F507">
        <v>1</v>
      </c>
      <c r="G507">
        <v>1</v>
      </c>
      <c r="H507">
        <v>1</v>
      </c>
      <c r="I507" t="s">
        <v>954</v>
      </c>
      <c r="J507" t="s">
        <v>6</v>
      </c>
      <c r="K507" t="s">
        <v>955</v>
      </c>
      <c r="L507">
        <v>1191</v>
      </c>
      <c r="N507">
        <v>1013</v>
      </c>
      <c r="O507" t="s">
        <v>953</v>
      </c>
      <c r="P507" t="s">
        <v>953</v>
      </c>
      <c r="Q507">
        <v>1</v>
      </c>
      <c r="W507">
        <v>0</v>
      </c>
      <c r="X507">
        <v>-1417349443</v>
      </c>
      <c r="Y507">
        <v>0.18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0.18</v>
      </c>
      <c r="AU507" t="s">
        <v>6</v>
      </c>
      <c r="AV507">
        <v>2</v>
      </c>
      <c r="AW507">
        <v>2</v>
      </c>
      <c r="AX507">
        <v>27722539</v>
      </c>
      <c r="AY507">
        <v>1</v>
      </c>
      <c r="AZ507">
        <v>2048</v>
      </c>
      <c r="BA507">
        <v>529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Y507*Source!I191</f>
        <v>1.908E-2</v>
      </c>
      <c r="CY507">
        <f>AD507</f>
        <v>0</v>
      </c>
      <c r="CZ507">
        <f>AH507</f>
        <v>0</v>
      </c>
      <c r="DA507">
        <f>AL507</f>
        <v>1</v>
      </c>
      <c r="DB507">
        <v>0</v>
      </c>
    </row>
    <row r="508" spans="1:106" x14ac:dyDescent="0.2">
      <c r="A508">
        <f>ROW(Source!A191)</f>
        <v>191</v>
      </c>
      <c r="B508">
        <v>27721504</v>
      </c>
      <c r="C508">
        <v>27722528</v>
      </c>
      <c r="D508">
        <v>25230510</v>
      </c>
      <c r="E508">
        <v>1</v>
      </c>
      <c r="F508">
        <v>1</v>
      </c>
      <c r="G508">
        <v>1</v>
      </c>
      <c r="H508">
        <v>2</v>
      </c>
      <c r="I508" t="s">
        <v>1175</v>
      </c>
      <c r="J508" t="s">
        <v>1176</v>
      </c>
      <c r="K508" t="s">
        <v>1177</v>
      </c>
      <c r="L508">
        <v>1368</v>
      </c>
      <c r="N508">
        <v>1011</v>
      </c>
      <c r="O508" t="s">
        <v>959</v>
      </c>
      <c r="P508" t="s">
        <v>959</v>
      </c>
      <c r="Q508">
        <v>1</v>
      </c>
      <c r="W508">
        <v>0</v>
      </c>
      <c r="X508">
        <v>368031958</v>
      </c>
      <c r="Y508">
        <v>2.5000000000000001E-2</v>
      </c>
      <c r="AA508">
        <v>0</v>
      </c>
      <c r="AB508">
        <v>27.66</v>
      </c>
      <c r="AC508">
        <v>11.6</v>
      </c>
      <c r="AD508">
        <v>0</v>
      </c>
      <c r="AE508">
        <v>0</v>
      </c>
      <c r="AF508">
        <v>27.66</v>
      </c>
      <c r="AG508">
        <v>11.6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6</v>
      </c>
      <c r="AT508">
        <v>0.02</v>
      </c>
      <c r="AU508" t="s">
        <v>102</v>
      </c>
      <c r="AV508">
        <v>0</v>
      </c>
      <c r="AW508">
        <v>2</v>
      </c>
      <c r="AX508">
        <v>27722540</v>
      </c>
      <c r="AY508">
        <v>1</v>
      </c>
      <c r="AZ508">
        <v>0</v>
      </c>
      <c r="BA508">
        <v>530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Y508*Source!I191</f>
        <v>2.65E-3</v>
      </c>
      <c r="CY508">
        <f>AB508</f>
        <v>27.66</v>
      </c>
      <c r="CZ508">
        <f>AF508</f>
        <v>27.66</v>
      </c>
      <c r="DA508">
        <f>AJ508</f>
        <v>1</v>
      </c>
      <c r="DB508">
        <v>0</v>
      </c>
    </row>
    <row r="509" spans="1:106" x14ac:dyDescent="0.2">
      <c r="A509">
        <f>ROW(Source!A191)</f>
        <v>191</v>
      </c>
      <c r="B509">
        <v>27721504</v>
      </c>
      <c r="C509">
        <v>27722528</v>
      </c>
      <c r="D509">
        <v>25231607</v>
      </c>
      <c r="E509">
        <v>1</v>
      </c>
      <c r="F509">
        <v>1</v>
      </c>
      <c r="G509">
        <v>1</v>
      </c>
      <c r="H509">
        <v>2</v>
      </c>
      <c r="I509" t="s">
        <v>997</v>
      </c>
      <c r="J509" t="s">
        <v>998</v>
      </c>
      <c r="K509" t="s">
        <v>999</v>
      </c>
      <c r="L509">
        <v>1368</v>
      </c>
      <c r="N509">
        <v>1011</v>
      </c>
      <c r="O509" t="s">
        <v>959</v>
      </c>
      <c r="P509" t="s">
        <v>959</v>
      </c>
      <c r="Q509">
        <v>1</v>
      </c>
      <c r="W509">
        <v>0</v>
      </c>
      <c r="X509">
        <v>1372534845</v>
      </c>
      <c r="Y509">
        <v>0.2</v>
      </c>
      <c r="AA509">
        <v>0</v>
      </c>
      <c r="AB509">
        <v>65.709999999999994</v>
      </c>
      <c r="AC509">
        <v>11.6</v>
      </c>
      <c r="AD509">
        <v>0</v>
      </c>
      <c r="AE509">
        <v>0</v>
      </c>
      <c r="AF509">
        <v>65.709999999999994</v>
      </c>
      <c r="AG509">
        <v>11.6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6</v>
      </c>
      <c r="AT509">
        <v>0.16</v>
      </c>
      <c r="AU509" t="s">
        <v>102</v>
      </c>
      <c r="AV509">
        <v>0</v>
      </c>
      <c r="AW509">
        <v>2</v>
      </c>
      <c r="AX509">
        <v>27722541</v>
      </c>
      <c r="AY509">
        <v>1</v>
      </c>
      <c r="AZ509">
        <v>0</v>
      </c>
      <c r="BA509">
        <v>531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Y509*Source!I191</f>
        <v>2.12E-2</v>
      </c>
      <c r="CY509">
        <f>AB509</f>
        <v>65.709999999999994</v>
      </c>
      <c r="CZ509">
        <f>AF509</f>
        <v>65.709999999999994</v>
      </c>
      <c r="DA509">
        <f>AJ509</f>
        <v>1</v>
      </c>
      <c r="DB509">
        <v>0</v>
      </c>
    </row>
    <row r="510" spans="1:106" x14ac:dyDescent="0.2">
      <c r="A510">
        <f>ROW(Source!A191)</f>
        <v>191</v>
      </c>
      <c r="B510">
        <v>27721504</v>
      </c>
      <c r="C510">
        <v>27722528</v>
      </c>
      <c r="D510">
        <v>25153356</v>
      </c>
      <c r="E510">
        <v>1</v>
      </c>
      <c r="F510">
        <v>1</v>
      </c>
      <c r="G510">
        <v>1</v>
      </c>
      <c r="H510">
        <v>3</v>
      </c>
      <c r="I510" t="s">
        <v>1136</v>
      </c>
      <c r="J510" t="s">
        <v>1137</v>
      </c>
      <c r="K510" t="s">
        <v>1138</v>
      </c>
      <c r="L510">
        <v>1327</v>
      </c>
      <c r="N510">
        <v>1005</v>
      </c>
      <c r="O510" t="s">
        <v>96</v>
      </c>
      <c r="P510" t="s">
        <v>96</v>
      </c>
      <c r="Q510">
        <v>1</v>
      </c>
      <c r="W510">
        <v>0</v>
      </c>
      <c r="X510">
        <v>-1987926685</v>
      </c>
      <c r="Y510">
        <v>0.84</v>
      </c>
      <c r="AA510">
        <v>72.319999999999993</v>
      </c>
      <c r="AB510">
        <v>0</v>
      </c>
      <c r="AC510">
        <v>0</v>
      </c>
      <c r="AD510">
        <v>0</v>
      </c>
      <c r="AE510">
        <v>72.319999999999993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0.84</v>
      </c>
      <c r="AU510" t="s">
        <v>6</v>
      </c>
      <c r="AV510">
        <v>0</v>
      </c>
      <c r="AW510">
        <v>2</v>
      </c>
      <c r="AX510">
        <v>27722542</v>
      </c>
      <c r="AY510">
        <v>1</v>
      </c>
      <c r="AZ510">
        <v>0</v>
      </c>
      <c r="BA510">
        <v>532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Y510*Source!I191</f>
        <v>8.9039999999999994E-2</v>
      </c>
      <c r="CY510">
        <f>AA510</f>
        <v>72.319999999999993</v>
      </c>
      <c r="CZ510">
        <f>AE510</f>
        <v>72.319999999999993</v>
      </c>
      <c r="DA510">
        <f>AI510</f>
        <v>1</v>
      </c>
      <c r="DB510">
        <v>0</v>
      </c>
    </row>
    <row r="511" spans="1:106" x14ac:dyDescent="0.2">
      <c r="A511">
        <f>ROW(Source!A191)</f>
        <v>191</v>
      </c>
      <c r="B511">
        <v>27721504</v>
      </c>
      <c r="C511">
        <v>27722528</v>
      </c>
      <c r="D511">
        <v>25153690</v>
      </c>
      <c r="E511">
        <v>1</v>
      </c>
      <c r="F511">
        <v>1</v>
      </c>
      <c r="G511">
        <v>1</v>
      </c>
      <c r="H511">
        <v>3</v>
      </c>
      <c r="I511" t="s">
        <v>1122</v>
      </c>
      <c r="J511" t="s">
        <v>1123</v>
      </c>
      <c r="K511" t="s">
        <v>1124</v>
      </c>
      <c r="L511">
        <v>1346</v>
      </c>
      <c r="N511">
        <v>1009</v>
      </c>
      <c r="O511" t="s">
        <v>178</v>
      </c>
      <c r="P511" t="s">
        <v>178</v>
      </c>
      <c r="Q511">
        <v>1</v>
      </c>
      <c r="W511">
        <v>0</v>
      </c>
      <c r="X511">
        <v>813963326</v>
      </c>
      <c r="Y511">
        <v>0.31</v>
      </c>
      <c r="AA511">
        <v>1.82</v>
      </c>
      <c r="AB511">
        <v>0</v>
      </c>
      <c r="AC511">
        <v>0</v>
      </c>
      <c r="AD511">
        <v>0</v>
      </c>
      <c r="AE511">
        <v>1.82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0.31</v>
      </c>
      <c r="AU511" t="s">
        <v>6</v>
      </c>
      <c r="AV511">
        <v>0</v>
      </c>
      <c r="AW511">
        <v>2</v>
      </c>
      <c r="AX511">
        <v>27722543</v>
      </c>
      <c r="AY511">
        <v>1</v>
      </c>
      <c r="AZ511">
        <v>0</v>
      </c>
      <c r="BA511">
        <v>533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Y511*Source!I191</f>
        <v>3.286E-2</v>
      </c>
      <c r="CY511">
        <f>AA511</f>
        <v>1.82</v>
      </c>
      <c r="CZ511">
        <f>AE511</f>
        <v>1.82</v>
      </c>
      <c r="DA511">
        <f>AI511</f>
        <v>1</v>
      </c>
      <c r="DB511">
        <v>0</v>
      </c>
    </row>
    <row r="512" spans="1:106" x14ac:dyDescent="0.2">
      <c r="A512">
        <f>ROW(Source!A191)</f>
        <v>191</v>
      </c>
      <c r="B512">
        <v>27721504</v>
      </c>
      <c r="C512">
        <v>27722528</v>
      </c>
      <c r="D512">
        <v>25185882</v>
      </c>
      <c r="E512">
        <v>1</v>
      </c>
      <c r="F512">
        <v>1</v>
      </c>
      <c r="G512">
        <v>1</v>
      </c>
      <c r="H512">
        <v>3</v>
      </c>
      <c r="I512" t="s">
        <v>346</v>
      </c>
      <c r="J512" t="s">
        <v>348</v>
      </c>
      <c r="K512" t="s">
        <v>347</v>
      </c>
      <c r="L512">
        <v>1348</v>
      </c>
      <c r="N512">
        <v>1009</v>
      </c>
      <c r="O512" t="s">
        <v>46</v>
      </c>
      <c r="P512" t="s">
        <v>46</v>
      </c>
      <c r="Q512">
        <v>1000</v>
      </c>
      <c r="W512">
        <v>0</v>
      </c>
      <c r="X512">
        <v>1261407534</v>
      </c>
      <c r="Y512">
        <v>3.3000000000000002E-2</v>
      </c>
      <c r="AA512">
        <v>13287.69</v>
      </c>
      <c r="AB512">
        <v>0</v>
      </c>
      <c r="AC512">
        <v>0</v>
      </c>
      <c r="AD512">
        <v>0</v>
      </c>
      <c r="AE512">
        <v>13287.69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6</v>
      </c>
      <c r="AT512">
        <v>3.3000000000000002E-2</v>
      </c>
      <c r="AU512" t="s">
        <v>6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Y512*Source!I191</f>
        <v>3.4980000000000002E-3</v>
      </c>
      <c r="CY512">
        <f>AA512</f>
        <v>13287.69</v>
      </c>
      <c r="CZ512">
        <f>AE512</f>
        <v>13287.69</v>
      </c>
      <c r="DA512">
        <f>AI512</f>
        <v>1</v>
      </c>
      <c r="DB512">
        <v>0</v>
      </c>
    </row>
    <row r="513" spans="1:106" x14ac:dyDescent="0.2">
      <c r="A513">
        <f>ROW(Source!A191)</f>
        <v>191</v>
      </c>
      <c r="B513">
        <v>27721504</v>
      </c>
      <c r="C513">
        <v>27722528</v>
      </c>
      <c r="D513">
        <v>25186104</v>
      </c>
      <c r="E513">
        <v>1</v>
      </c>
      <c r="F513">
        <v>1</v>
      </c>
      <c r="G513">
        <v>1</v>
      </c>
      <c r="H513">
        <v>3</v>
      </c>
      <c r="I513" t="s">
        <v>350</v>
      </c>
      <c r="J513" t="s">
        <v>353</v>
      </c>
      <c r="K513" t="s">
        <v>351</v>
      </c>
      <c r="L513">
        <v>1296</v>
      </c>
      <c r="N513">
        <v>1002</v>
      </c>
      <c r="O513" t="s">
        <v>352</v>
      </c>
      <c r="P513" t="s">
        <v>352</v>
      </c>
      <c r="Q513">
        <v>1</v>
      </c>
      <c r="W513">
        <v>0</v>
      </c>
      <c r="X513">
        <v>-511336025</v>
      </c>
      <c r="Y513">
        <v>15.7</v>
      </c>
      <c r="AA513">
        <v>30.67</v>
      </c>
      <c r="AB513">
        <v>0</v>
      </c>
      <c r="AC513">
        <v>0</v>
      </c>
      <c r="AD513">
        <v>0</v>
      </c>
      <c r="AE513">
        <v>30.67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0</v>
      </c>
      <c r="AP513">
        <v>0</v>
      </c>
      <c r="AQ513">
        <v>0</v>
      </c>
      <c r="AR513">
        <v>0</v>
      </c>
      <c r="AS513" t="s">
        <v>6</v>
      </c>
      <c r="AT513">
        <v>15.7</v>
      </c>
      <c r="AU513" t="s">
        <v>6</v>
      </c>
      <c r="AV513">
        <v>0</v>
      </c>
      <c r="AW513">
        <v>1</v>
      </c>
      <c r="AX513">
        <v>-1</v>
      </c>
      <c r="AY513">
        <v>0</v>
      </c>
      <c r="AZ513">
        <v>0</v>
      </c>
      <c r="BA513" t="s">
        <v>6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Y513*Source!I191</f>
        <v>1.6641999999999999</v>
      </c>
      <c r="CY513">
        <f>AA513</f>
        <v>30.67</v>
      </c>
      <c r="CZ513">
        <f>AE513</f>
        <v>30.67</v>
      </c>
      <c r="DA513">
        <f>AI513</f>
        <v>1</v>
      </c>
      <c r="DB513">
        <v>0</v>
      </c>
    </row>
    <row r="514" spans="1:106" x14ac:dyDescent="0.2">
      <c r="A514">
        <f>ROW(Source!A191)</f>
        <v>191</v>
      </c>
      <c r="B514">
        <v>27721504</v>
      </c>
      <c r="C514">
        <v>27722528</v>
      </c>
      <c r="D514">
        <v>25187360</v>
      </c>
      <c r="E514">
        <v>1</v>
      </c>
      <c r="F514">
        <v>1</v>
      </c>
      <c r="G514">
        <v>1</v>
      </c>
      <c r="H514">
        <v>3</v>
      </c>
      <c r="I514" t="s">
        <v>1178</v>
      </c>
      <c r="J514" t="s">
        <v>1179</v>
      </c>
      <c r="K514" t="s">
        <v>1180</v>
      </c>
      <c r="L514">
        <v>1348</v>
      </c>
      <c r="N514">
        <v>1009</v>
      </c>
      <c r="O514" t="s">
        <v>46</v>
      </c>
      <c r="P514" t="s">
        <v>46</v>
      </c>
      <c r="Q514">
        <v>1000</v>
      </c>
      <c r="W514">
        <v>0</v>
      </c>
      <c r="X514">
        <v>181729109</v>
      </c>
      <c r="Y514">
        <v>5.5E-2</v>
      </c>
      <c r="AA514">
        <v>11397.1</v>
      </c>
      <c r="AB514">
        <v>0</v>
      </c>
      <c r="AC514">
        <v>0</v>
      </c>
      <c r="AD514">
        <v>0</v>
      </c>
      <c r="AE514">
        <v>11397.1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5.5E-2</v>
      </c>
      <c r="AU514" t="s">
        <v>6</v>
      </c>
      <c r="AV514">
        <v>0</v>
      </c>
      <c r="AW514">
        <v>2</v>
      </c>
      <c r="AX514">
        <v>27722546</v>
      </c>
      <c r="AY514">
        <v>1</v>
      </c>
      <c r="AZ514">
        <v>0</v>
      </c>
      <c r="BA514">
        <v>536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Y514*Source!I191</f>
        <v>5.8300000000000001E-3</v>
      </c>
      <c r="CY514">
        <f>AA514</f>
        <v>11397.1</v>
      </c>
      <c r="CZ514">
        <f>AE514</f>
        <v>11397.1</v>
      </c>
      <c r="DA514">
        <f>AI514</f>
        <v>1</v>
      </c>
      <c r="DB514">
        <v>0</v>
      </c>
    </row>
    <row r="515" spans="1:106" x14ac:dyDescent="0.2">
      <c r="A515">
        <f>ROW(Source!A196)</f>
        <v>196</v>
      </c>
      <c r="B515">
        <v>27721505</v>
      </c>
      <c r="C515">
        <v>27722549</v>
      </c>
      <c r="D515">
        <v>25428833</v>
      </c>
      <c r="E515">
        <v>1</v>
      </c>
      <c r="F515">
        <v>1</v>
      </c>
      <c r="G515">
        <v>1</v>
      </c>
      <c r="H515">
        <v>1</v>
      </c>
      <c r="I515" t="s">
        <v>1059</v>
      </c>
      <c r="J515" t="s">
        <v>6</v>
      </c>
      <c r="K515" t="s">
        <v>1060</v>
      </c>
      <c r="L515">
        <v>1191</v>
      </c>
      <c r="N515">
        <v>1013</v>
      </c>
      <c r="O515" t="s">
        <v>953</v>
      </c>
      <c r="P515" t="s">
        <v>953</v>
      </c>
      <c r="Q515">
        <v>1</v>
      </c>
      <c r="W515">
        <v>0</v>
      </c>
      <c r="X515">
        <v>912892513</v>
      </c>
      <c r="Y515">
        <v>2.76</v>
      </c>
      <c r="AA515">
        <v>0</v>
      </c>
      <c r="AB515">
        <v>0</v>
      </c>
      <c r="AC515">
        <v>0</v>
      </c>
      <c r="AD515">
        <v>9.92</v>
      </c>
      <c r="AE515">
        <v>0</v>
      </c>
      <c r="AF515">
        <v>0</v>
      </c>
      <c r="AG515">
        <v>0</v>
      </c>
      <c r="AH515">
        <v>9.92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2.4</v>
      </c>
      <c r="AU515" t="s">
        <v>103</v>
      </c>
      <c r="AV515">
        <v>1</v>
      </c>
      <c r="AW515">
        <v>2</v>
      </c>
      <c r="AX515">
        <v>27722559</v>
      </c>
      <c r="AY515">
        <v>1</v>
      </c>
      <c r="AZ515">
        <v>0</v>
      </c>
      <c r="BA515">
        <v>537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Y515*Source!I196</f>
        <v>17.939999999999998</v>
      </c>
      <c r="CY515">
        <f>AD515</f>
        <v>9.92</v>
      </c>
      <c r="CZ515">
        <f>AH515</f>
        <v>9.92</v>
      </c>
      <c r="DA515">
        <f>AL515</f>
        <v>1</v>
      </c>
      <c r="DB515">
        <v>0</v>
      </c>
    </row>
    <row r="516" spans="1:106" x14ac:dyDescent="0.2">
      <c r="A516">
        <f>ROW(Source!A196)</f>
        <v>196</v>
      </c>
      <c r="B516">
        <v>27721505</v>
      </c>
      <c r="C516">
        <v>27722549</v>
      </c>
      <c r="D516">
        <v>25412928</v>
      </c>
      <c r="E516">
        <v>1</v>
      </c>
      <c r="F516">
        <v>1</v>
      </c>
      <c r="G516">
        <v>1</v>
      </c>
      <c r="H516">
        <v>1</v>
      </c>
      <c r="I516" t="s">
        <v>954</v>
      </c>
      <c r="J516" t="s">
        <v>6</v>
      </c>
      <c r="K516" t="s">
        <v>955</v>
      </c>
      <c r="L516">
        <v>1191</v>
      </c>
      <c r="N516">
        <v>1013</v>
      </c>
      <c r="O516" t="s">
        <v>953</v>
      </c>
      <c r="P516" t="s">
        <v>953</v>
      </c>
      <c r="Q516">
        <v>1</v>
      </c>
      <c r="W516">
        <v>0</v>
      </c>
      <c r="X516">
        <v>-1417349443</v>
      </c>
      <c r="Y516">
        <v>0.17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0.17</v>
      </c>
      <c r="AU516" t="s">
        <v>6</v>
      </c>
      <c r="AV516">
        <v>2</v>
      </c>
      <c r="AW516">
        <v>2</v>
      </c>
      <c r="AX516">
        <v>27722560</v>
      </c>
      <c r="AY516">
        <v>1</v>
      </c>
      <c r="AZ516">
        <v>2048</v>
      </c>
      <c r="BA516">
        <v>538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Y516*Source!I196</f>
        <v>1.105</v>
      </c>
      <c r="CY516">
        <f>AD516</f>
        <v>0</v>
      </c>
      <c r="CZ516">
        <f>AH516</f>
        <v>0</v>
      </c>
      <c r="DA516">
        <f>AL516</f>
        <v>1</v>
      </c>
      <c r="DB516">
        <v>0</v>
      </c>
    </row>
    <row r="517" spans="1:106" x14ac:dyDescent="0.2">
      <c r="A517">
        <f>ROW(Source!A196)</f>
        <v>196</v>
      </c>
      <c r="B517">
        <v>27721505</v>
      </c>
      <c r="C517">
        <v>27722549</v>
      </c>
      <c r="D517">
        <v>25231607</v>
      </c>
      <c r="E517">
        <v>1</v>
      </c>
      <c r="F517">
        <v>1</v>
      </c>
      <c r="G517">
        <v>1</v>
      </c>
      <c r="H517">
        <v>2</v>
      </c>
      <c r="I517" t="s">
        <v>997</v>
      </c>
      <c r="J517" t="s">
        <v>998</v>
      </c>
      <c r="K517" t="s">
        <v>999</v>
      </c>
      <c r="L517">
        <v>1368</v>
      </c>
      <c r="N517">
        <v>1011</v>
      </c>
      <c r="O517" t="s">
        <v>959</v>
      </c>
      <c r="P517" t="s">
        <v>959</v>
      </c>
      <c r="Q517">
        <v>1</v>
      </c>
      <c r="W517">
        <v>0</v>
      </c>
      <c r="X517">
        <v>1372534845</v>
      </c>
      <c r="Y517">
        <v>0.21250000000000002</v>
      </c>
      <c r="AA517">
        <v>0</v>
      </c>
      <c r="AB517">
        <v>65.709999999999994</v>
      </c>
      <c r="AC517">
        <v>11.6</v>
      </c>
      <c r="AD517">
        <v>0</v>
      </c>
      <c r="AE517">
        <v>0</v>
      </c>
      <c r="AF517">
        <v>65.709999999999994</v>
      </c>
      <c r="AG517">
        <v>11.6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</v>
      </c>
      <c r="AT517">
        <v>0.17</v>
      </c>
      <c r="AU517" t="s">
        <v>102</v>
      </c>
      <c r="AV517">
        <v>0</v>
      </c>
      <c r="AW517">
        <v>2</v>
      </c>
      <c r="AX517">
        <v>27722561</v>
      </c>
      <c r="AY517">
        <v>1</v>
      </c>
      <c r="AZ517">
        <v>0</v>
      </c>
      <c r="BA517">
        <v>539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Y517*Source!I196</f>
        <v>1.3812500000000001</v>
      </c>
      <c r="CY517">
        <f>AB517</f>
        <v>65.709999999999994</v>
      </c>
      <c r="CZ517">
        <f>AF517</f>
        <v>65.709999999999994</v>
      </c>
      <c r="DA517">
        <f>AJ517</f>
        <v>1</v>
      </c>
      <c r="DB517">
        <v>0</v>
      </c>
    </row>
    <row r="518" spans="1:106" x14ac:dyDescent="0.2">
      <c r="A518">
        <f>ROW(Source!A196)</f>
        <v>196</v>
      </c>
      <c r="B518">
        <v>27721505</v>
      </c>
      <c r="C518">
        <v>27722549</v>
      </c>
      <c r="D518">
        <v>25231911</v>
      </c>
      <c r="E518">
        <v>1</v>
      </c>
      <c r="F518">
        <v>1</v>
      </c>
      <c r="G518">
        <v>1</v>
      </c>
      <c r="H518">
        <v>2</v>
      </c>
      <c r="I518" t="s">
        <v>1061</v>
      </c>
      <c r="J518" t="s">
        <v>1062</v>
      </c>
      <c r="K518" t="s">
        <v>1063</v>
      </c>
      <c r="L518">
        <v>1368</v>
      </c>
      <c r="N518">
        <v>1011</v>
      </c>
      <c r="O518" t="s">
        <v>959</v>
      </c>
      <c r="P518" t="s">
        <v>959</v>
      </c>
      <c r="Q518">
        <v>1</v>
      </c>
      <c r="W518">
        <v>0</v>
      </c>
      <c r="X518">
        <v>-353815937</v>
      </c>
      <c r="Y518">
        <v>0.5</v>
      </c>
      <c r="AA518">
        <v>0</v>
      </c>
      <c r="AB518">
        <v>8.1</v>
      </c>
      <c r="AC518">
        <v>0</v>
      </c>
      <c r="AD518">
        <v>0</v>
      </c>
      <c r="AE518">
        <v>0</v>
      </c>
      <c r="AF518">
        <v>8.1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</v>
      </c>
      <c r="AT518">
        <v>0.4</v>
      </c>
      <c r="AU518" t="s">
        <v>102</v>
      </c>
      <c r="AV518">
        <v>0</v>
      </c>
      <c r="AW518">
        <v>2</v>
      </c>
      <c r="AX518">
        <v>27722562</v>
      </c>
      <c r="AY518">
        <v>1</v>
      </c>
      <c r="AZ518">
        <v>0</v>
      </c>
      <c r="BA518">
        <v>540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Y518*Source!I196</f>
        <v>3.25</v>
      </c>
      <c r="CY518">
        <f>AB518</f>
        <v>8.1</v>
      </c>
      <c r="CZ518">
        <f>AF518</f>
        <v>8.1</v>
      </c>
      <c r="DA518">
        <f>AJ518</f>
        <v>1</v>
      </c>
      <c r="DB518">
        <v>0</v>
      </c>
    </row>
    <row r="519" spans="1:106" x14ac:dyDescent="0.2">
      <c r="A519">
        <f>ROW(Source!A196)</f>
        <v>196</v>
      </c>
      <c r="B519">
        <v>27721505</v>
      </c>
      <c r="C519">
        <v>27722549</v>
      </c>
      <c r="D519">
        <v>25151425</v>
      </c>
      <c r="E519">
        <v>1</v>
      </c>
      <c r="F519">
        <v>1</v>
      </c>
      <c r="G519">
        <v>1</v>
      </c>
      <c r="H519">
        <v>3</v>
      </c>
      <c r="I519" t="s">
        <v>1064</v>
      </c>
      <c r="J519" t="s">
        <v>1065</v>
      </c>
      <c r="K519" t="s">
        <v>1066</v>
      </c>
      <c r="L519">
        <v>1348</v>
      </c>
      <c r="N519">
        <v>1009</v>
      </c>
      <c r="O519" t="s">
        <v>46</v>
      </c>
      <c r="P519" t="s">
        <v>46</v>
      </c>
      <c r="Q519">
        <v>1000</v>
      </c>
      <c r="W519">
        <v>0</v>
      </c>
      <c r="X519">
        <v>-714836380</v>
      </c>
      <c r="Y519">
        <v>1E-4</v>
      </c>
      <c r="AA519">
        <v>10315.01</v>
      </c>
      <c r="AB519">
        <v>0</v>
      </c>
      <c r="AC519">
        <v>0</v>
      </c>
      <c r="AD519">
        <v>0</v>
      </c>
      <c r="AE519">
        <v>10315.01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1E-4</v>
      </c>
      <c r="AU519" t="s">
        <v>6</v>
      </c>
      <c r="AV519">
        <v>0</v>
      </c>
      <c r="AW519">
        <v>2</v>
      </c>
      <c r="AX519">
        <v>27722564</v>
      </c>
      <c r="AY519">
        <v>1</v>
      </c>
      <c r="AZ519">
        <v>0</v>
      </c>
      <c r="BA519">
        <v>542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Y519*Source!I196</f>
        <v>6.5000000000000008E-4</v>
      </c>
      <c r="CY519">
        <f>AA519</f>
        <v>10315.01</v>
      </c>
      <c r="CZ519">
        <f>AE519</f>
        <v>10315.01</v>
      </c>
      <c r="DA519">
        <f>AI519</f>
        <v>1</v>
      </c>
      <c r="DB519">
        <v>0</v>
      </c>
    </row>
    <row r="520" spans="1:106" x14ac:dyDescent="0.2">
      <c r="A520">
        <f>ROW(Source!A196)</f>
        <v>196</v>
      </c>
      <c r="B520">
        <v>27721505</v>
      </c>
      <c r="C520">
        <v>27722549</v>
      </c>
      <c r="D520">
        <v>25174666</v>
      </c>
      <c r="E520">
        <v>1</v>
      </c>
      <c r="F520">
        <v>1</v>
      </c>
      <c r="G520">
        <v>1</v>
      </c>
      <c r="H520">
        <v>3</v>
      </c>
      <c r="I520" t="s">
        <v>1067</v>
      </c>
      <c r="J520" t="s">
        <v>1068</v>
      </c>
      <c r="K520" t="s">
        <v>1069</v>
      </c>
      <c r="L520">
        <v>1348</v>
      </c>
      <c r="N520">
        <v>1009</v>
      </c>
      <c r="O520" t="s">
        <v>46</v>
      </c>
      <c r="P520" t="s">
        <v>46</v>
      </c>
      <c r="Q520">
        <v>1000</v>
      </c>
      <c r="W520">
        <v>0</v>
      </c>
      <c r="X520">
        <v>-751617735</v>
      </c>
      <c r="Y520">
        <v>3.0000000000000001E-3</v>
      </c>
      <c r="AA520">
        <v>5804</v>
      </c>
      <c r="AB520">
        <v>0</v>
      </c>
      <c r="AC520">
        <v>0</v>
      </c>
      <c r="AD520">
        <v>0</v>
      </c>
      <c r="AE520">
        <v>5804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3.0000000000000001E-3</v>
      </c>
      <c r="AU520" t="s">
        <v>6</v>
      </c>
      <c r="AV520">
        <v>0</v>
      </c>
      <c r="AW520">
        <v>2</v>
      </c>
      <c r="AX520">
        <v>27722566</v>
      </c>
      <c r="AY520">
        <v>1</v>
      </c>
      <c r="AZ520">
        <v>0</v>
      </c>
      <c r="BA520">
        <v>544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Y520*Source!I196</f>
        <v>1.95E-2</v>
      </c>
      <c r="CY520">
        <f>AA520</f>
        <v>5804</v>
      </c>
      <c r="CZ520">
        <f>AE520</f>
        <v>5804</v>
      </c>
      <c r="DA520">
        <f>AI520</f>
        <v>1</v>
      </c>
      <c r="DB520">
        <v>0</v>
      </c>
    </row>
    <row r="521" spans="1:106" x14ac:dyDescent="0.2">
      <c r="A521">
        <f>ROW(Source!A196)</f>
        <v>196</v>
      </c>
      <c r="B521">
        <v>27721505</v>
      </c>
      <c r="C521">
        <v>27722549</v>
      </c>
      <c r="D521">
        <v>25175286</v>
      </c>
      <c r="E521">
        <v>1</v>
      </c>
      <c r="F521">
        <v>1</v>
      </c>
      <c r="G521">
        <v>1</v>
      </c>
      <c r="H521">
        <v>3</v>
      </c>
      <c r="I521" t="s">
        <v>250</v>
      </c>
      <c r="J521" t="s">
        <v>253</v>
      </c>
      <c r="K521" t="s">
        <v>251</v>
      </c>
      <c r="L521">
        <v>1354</v>
      </c>
      <c r="N521">
        <v>1010</v>
      </c>
      <c r="O521" t="s">
        <v>252</v>
      </c>
      <c r="P521" t="s">
        <v>252</v>
      </c>
      <c r="Q521">
        <v>1</v>
      </c>
      <c r="W521">
        <v>0</v>
      </c>
      <c r="X521">
        <v>1942668296</v>
      </c>
      <c r="Y521">
        <v>0.15384600000000001</v>
      </c>
      <c r="AA521">
        <v>15144.79</v>
      </c>
      <c r="AB521">
        <v>0</v>
      </c>
      <c r="AC521">
        <v>0</v>
      </c>
      <c r="AD521">
        <v>0</v>
      </c>
      <c r="AE521">
        <v>15144.79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0</v>
      </c>
      <c r="AP521">
        <v>0</v>
      </c>
      <c r="AQ521">
        <v>0</v>
      </c>
      <c r="AR521">
        <v>0</v>
      </c>
      <c r="AS521" t="s">
        <v>6</v>
      </c>
      <c r="AT521">
        <v>0.15384600000000001</v>
      </c>
      <c r="AU521" t="s">
        <v>6</v>
      </c>
      <c r="AV521">
        <v>0</v>
      </c>
      <c r="AW521">
        <v>1</v>
      </c>
      <c r="AX521">
        <v>-1</v>
      </c>
      <c r="AY521">
        <v>0</v>
      </c>
      <c r="AZ521">
        <v>0</v>
      </c>
      <c r="BA521" t="s">
        <v>6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Y521*Source!I196</f>
        <v>0.99999900000000008</v>
      </c>
      <c r="CY521">
        <f>AA521</f>
        <v>15144.79</v>
      </c>
      <c r="CZ521">
        <f>AE521</f>
        <v>15144.79</v>
      </c>
      <c r="DA521">
        <f>AI521</f>
        <v>1</v>
      </c>
      <c r="DB521">
        <v>0</v>
      </c>
    </row>
    <row r="522" spans="1:106" x14ac:dyDescent="0.2">
      <c r="A522">
        <f>ROW(Source!A196)</f>
        <v>196</v>
      </c>
      <c r="B522">
        <v>27721505</v>
      </c>
      <c r="C522">
        <v>27722549</v>
      </c>
      <c r="D522">
        <v>25180084</v>
      </c>
      <c r="E522">
        <v>1</v>
      </c>
      <c r="F522">
        <v>1</v>
      </c>
      <c r="G522">
        <v>1</v>
      </c>
      <c r="H522">
        <v>3</v>
      </c>
      <c r="I522" t="s">
        <v>255</v>
      </c>
      <c r="J522" t="s">
        <v>257</v>
      </c>
      <c r="K522" t="s">
        <v>256</v>
      </c>
      <c r="L522">
        <v>1327</v>
      </c>
      <c r="N522">
        <v>1005</v>
      </c>
      <c r="O522" t="s">
        <v>96</v>
      </c>
      <c r="P522" t="s">
        <v>96</v>
      </c>
      <c r="Q522">
        <v>1</v>
      </c>
      <c r="W522">
        <v>0</v>
      </c>
      <c r="X522">
        <v>326305361</v>
      </c>
      <c r="Y522">
        <v>0.51692300000000002</v>
      </c>
      <c r="AA522">
        <v>1486.07</v>
      </c>
      <c r="AB522">
        <v>0</v>
      </c>
      <c r="AC522">
        <v>0</v>
      </c>
      <c r="AD522">
        <v>0</v>
      </c>
      <c r="AE522">
        <v>1486.07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6</v>
      </c>
      <c r="AT522">
        <v>0.51692300000000002</v>
      </c>
      <c r="AU522" t="s">
        <v>6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6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Y522*Source!I196</f>
        <v>3.3599995000000002</v>
      </c>
      <c r="CY522">
        <f>AA522</f>
        <v>1486.07</v>
      </c>
      <c r="CZ522">
        <f>AE522</f>
        <v>1486.07</v>
      </c>
      <c r="DA522">
        <f>AI522</f>
        <v>1</v>
      </c>
      <c r="DB522">
        <v>0</v>
      </c>
    </row>
    <row r="523" spans="1:106" x14ac:dyDescent="0.2">
      <c r="A523">
        <f>ROW(Source!A196)</f>
        <v>196</v>
      </c>
      <c r="B523">
        <v>27721505</v>
      </c>
      <c r="C523">
        <v>27722549</v>
      </c>
      <c r="D523">
        <v>25186953</v>
      </c>
      <c r="E523">
        <v>1</v>
      </c>
      <c r="F523">
        <v>1</v>
      </c>
      <c r="G523">
        <v>1</v>
      </c>
      <c r="H523">
        <v>3</v>
      </c>
      <c r="I523" t="s">
        <v>1070</v>
      </c>
      <c r="J523" t="s">
        <v>1071</v>
      </c>
      <c r="K523" t="s">
        <v>1072</v>
      </c>
      <c r="L523">
        <v>1354</v>
      </c>
      <c r="N523">
        <v>1010</v>
      </c>
      <c r="O523" t="s">
        <v>252</v>
      </c>
      <c r="P523" t="s">
        <v>252</v>
      </c>
      <c r="Q523">
        <v>1</v>
      </c>
      <c r="W523">
        <v>0</v>
      </c>
      <c r="X523">
        <v>-1075270488</v>
      </c>
      <c r="Y523">
        <v>0.1</v>
      </c>
      <c r="AA523">
        <v>72.8</v>
      </c>
      <c r="AB523">
        <v>0</v>
      </c>
      <c r="AC523">
        <v>0</v>
      </c>
      <c r="AD523">
        <v>0</v>
      </c>
      <c r="AE523">
        <v>72.8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0.1</v>
      </c>
      <c r="AU523" t="s">
        <v>6</v>
      </c>
      <c r="AV523">
        <v>0</v>
      </c>
      <c r="AW523">
        <v>2</v>
      </c>
      <c r="AX523">
        <v>27722567</v>
      </c>
      <c r="AY523">
        <v>1</v>
      </c>
      <c r="AZ523">
        <v>0</v>
      </c>
      <c r="BA523">
        <v>545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Y523*Source!I196</f>
        <v>0.65</v>
      </c>
      <c r="CY523">
        <f>AA523</f>
        <v>72.8</v>
      </c>
      <c r="CZ523">
        <f>AE523</f>
        <v>72.8</v>
      </c>
      <c r="DA523">
        <f>AI523</f>
        <v>1</v>
      </c>
      <c r="DB523">
        <v>0</v>
      </c>
    </row>
    <row r="524" spans="1:106" x14ac:dyDescent="0.2">
      <c r="A524">
        <f>ROW(Source!A197)</f>
        <v>197</v>
      </c>
      <c r="B524">
        <v>27721504</v>
      </c>
      <c r="C524">
        <v>27722549</v>
      </c>
      <c r="D524">
        <v>25428833</v>
      </c>
      <c r="E524">
        <v>1</v>
      </c>
      <c r="F524">
        <v>1</v>
      </c>
      <c r="G524">
        <v>1</v>
      </c>
      <c r="H524">
        <v>1</v>
      </c>
      <c r="I524" t="s">
        <v>1059</v>
      </c>
      <c r="J524" t="s">
        <v>6</v>
      </c>
      <c r="K524" t="s">
        <v>1060</v>
      </c>
      <c r="L524">
        <v>1191</v>
      </c>
      <c r="N524">
        <v>1013</v>
      </c>
      <c r="O524" t="s">
        <v>953</v>
      </c>
      <c r="P524" t="s">
        <v>953</v>
      </c>
      <c r="Q524">
        <v>1</v>
      </c>
      <c r="W524">
        <v>0</v>
      </c>
      <c r="X524">
        <v>912892513</v>
      </c>
      <c r="Y524">
        <v>2.76</v>
      </c>
      <c r="AA524">
        <v>0</v>
      </c>
      <c r="AB524">
        <v>0</v>
      </c>
      <c r="AC524">
        <v>0</v>
      </c>
      <c r="AD524">
        <v>9.92</v>
      </c>
      <c r="AE524">
        <v>0</v>
      </c>
      <c r="AF524">
        <v>0</v>
      </c>
      <c r="AG524">
        <v>0</v>
      </c>
      <c r="AH524">
        <v>9.92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6</v>
      </c>
      <c r="AT524">
        <v>2.4</v>
      </c>
      <c r="AU524" t="s">
        <v>103</v>
      </c>
      <c r="AV524">
        <v>1</v>
      </c>
      <c r="AW524">
        <v>2</v>
      </c>
      <c r="AX524">
        <v>27722559</v>
      </c>
      <c r="AY524">
        <v>1</v>
      </c>
      <c r="AZ524">
        <v>0</v>
      </c>
      <c r="BA524">
        <v>546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Y524*Source!I197</f>
        <v>17.939999999999998</v>
      </c>
      <c r="CY524">
        <f>AD524</f>
        <v>9.92</v>
      </c>
      <c r="CZ524">
        <f>AH524</f>
        <v>9.92</v>
      </c>
      <c r="DA524">
        <f>AL524</f>
        <v>1</v>
      </c>
      <c r="DB524">
        <v>0</v>
      </c>
    </row>
    <row r="525" spans="1:106" x14ac:dyDescent="0.2">
      <c r="A525">
        <f>ROW(Source!A197)</f>
        <v>197</v>
      </c>
      <c r="B525">
        <v>27721504</v>
      </c>
      <c r="C525">
        <v>27722549</v>
      </c>
      <c r="D525">
        <v>25412928</v>
      </c>
      <c r="E525">
        <v>1</v>
      </c>
      <c r="F525">
        <v>1</v>
      </c>
      <c r="G525">
        <v>1</v>
      </c>
      <c r="H525">
        <v>1</v>
      </c>
      <c r="I525" t="s">
        <v>954</v>
      </c>
      <c r="J525" t="s">
        <v>6</v>
      </c>
      <c r="K525" t="s">
        <v>955</v>
      </c>
      <c r="L525">
        <v>1191</v>
      </c>
      <c r="N525">
        <v>1013</v>
      </c>
      <c r="O525" t="s">
        <v>953</v>
      </c>
      <c r="P525" t="s">
        <v>953</v>
      </c>
      <c r="Q525">
        <v>1</v>
      </c>
      <c r="W525">
        <v>0</v>
      </c>
      <c r="X525">
        <v>-1417349443</v>
      </c>
      <c r="Y525">
        <v>0.17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0.17</v>
      </c>
      <c r="AU525" t="s">
        <v>6</v>
      </c>
      <c r="AV525">
        <v>2</v>
      </c>
      <c r="AW525">
        <v>2</v>
      </c>
      <c r="AX525">
        <v>27722560</v>
      </c>
      <c r="AY525">
        <v>1</v>
      </c>
      <c r="AZ525">
        <v>2048</v>
      </c>
      <c r="BA525">
        <v>547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Y525*Source!I197</f>
        <v>1.105</v>
      </c>
      <c r="CY525">
        <f>AD525</f>
        <v>0</v>
      </c>
      <c r="CZ525">
        <f>AH525</f>
        <v>0</v>
      </c>
      <c r="DA525">
        <f>AL525</f>
        <v>1</v>
      </c>
      <c r="DB525">
        <v>0</v>
      </c>
    </row>
    <row r="526" spans="1:106" x14ac:dyDescent="0.2">
      <c r="A526">
        <f>ROW(Source!A197)</f>
        <v>197</v>
      </c>
      <c r="B526">
        <v>27721504</v>
      </c>
      <c r="C526">
        <v>27722549</v>
      </c>
      <c r="D526">
        <v>25231607</v>
      </c>
      <c r="E526">
        <v>1</v>
      </c>
      <c r="F526">
        <v>1</v>
      </c>
      <c r="G526">
        <v>1</v>
      </c>
      <c r="H526">
        <v>2</v>
      </c>
      <c r="I526" t="s">
        <v>997</v>
      </c>
      <c r="J526" t="s">
        <v>998</v>
      </c>
      <c r="K526" t="s">
        <v>999</v>
      </c>
      <c r="L526">
        <v>1368</v>
      </c>
      <c r="N526">
        <v>1011</v>
      </c>
      <c r="O526" t="s">
        <v>959</v>
      </c>
      <c r="P526" t="s">
        <v>959</v>
      </c>
      <c r="Q526">
        <v>1</v>
      </c>
      <c r="W526">
        <v>0</v>
      </c>
      <c r="X526">
        <v>1372534845</v>
      </c>
      <c r="Y526">
        <v>0.21250000000000002</v>
      </c>
      <c r="AA526">
        <v>0</v>
      </c>
      <c r="AB526">
        <v>65.709999999999994</v>
      </c>
      <c r="AC526">
        <v>11.6</v>
      </c>
      <c r="AD526">
        <v>0</v>
      </c>
      <c r="AE526">
        <v>0</v>
      </c>
      <c r="AF526">
        <v>65.709999999999994</v>
      </c>
      <c r="AG526">
        <v>11.6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6</v>
      </c>
      <c r="AT526">
        <v>0.17</v>
      </c>
      <c r="AU526" t="s">
        <v>102</v>
      </c>
      <c r="AV526">
        <v>0</v>
      </c>
      <c r="AW526">
        <v>2</v>
      </c>
      <c r="AX526">
        <v>27722561</v>
      </c>
      <c r="AY526">
        <v>1</v>
      </c>
      <c r="AZ526">
        <v>0</v>
      </c>
      <c r="BA526">
        <v>548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Y526*Source!I197</f>
        <v>1.3812500000000001</v>
      </c>
      <c r="CY526">
        <f>AB526</f>
        <v>65.709999999999994</v>
      </c>
      <c r="CZ526">
        <f>AF526</f>
        <v>65.709999999999994</v>
      </c>
      <c r="DA526">
        <f>AJ526</f>
        <v>1</v>
      </c>
      <c r="DB526">
        <v>0</v>
      </c>
    </row>
    <row r="527" spans="1:106" x14ac:dyDescent="0.2">
      <c r="A527">
        <f>ROW(Source!A197)</f>
        <v>197</v>
      </c>
      <c r="B527">
        <v>27721504</v>
      </c>
      <c r="C527">
        <v>27722549</v>
      </c>
      <c r="D527">
        <v>25231911</v>
      </c>
      <c r="E527">
        <v>1</v>
      </c>
      <c r="F527">
        <v>1</v>
      </c>
      <c r="G527">
        <v>1</v>
      </c>
      <c r="H527">
        <v>2</v>
      </c>
      <c r="I527" t="s">
        <v>1061</v>
      </c>
      <c r="J527" t="s">
        <v>1062</v>
      </c>
      <c r="K527" t="s">
        <v>1063</v>
      </c>
      <c r="L527">
        <v>1368</v>
      </c>
      <c r="N527">
        <v>1011</v>
      </c>
      <c r="O527" t="s">
        <v>959</v>
      </c>
      <c r="P527" t="s">
        <v>959</v>
      </c>
      <c r="Q527">
        <v>1</v>
      </c>
      <c r="W527">
        <v>0</v>
      </c>
      <c r="X527">
        <v>-353815937</v>
      </c>
      <c r="Y527">
        <v>0.5</v>
      </c>
      <c r="AA527">
        <v>0</v>
      </c>
      <c r="AB527">
        <v>8.1</v>
      </c>
      <c r="AC527">
        <v>0</v>
      </c>
      <c r="AD527">
        <v>0</v>
      </c>
      <c r="AE527">
        <v>0</v>
      </c>
      <c r="AF527">
        <v>8.1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6</v>
      </c>
      <c r="AT527">
        <v>0.4</v>
      </c>
      <c r="AU527" t="s">
        <v>102</v>
      </c>
      <c r="AV527">
        <v>0</v>
      </c>
      <c r="AW527">
        <v>2</v>
      </c>
      <c r="AX527">
        <v>27722562</v>
      </c>
      <c r="AY527">
        <v>1</v>
      </c>
      <c r="AZ527">
        <v>0</v>
      </c>
      <c r="BA527">
        <v>549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Y527*Source!I197</f>
        <v>3.25</v>
      </c>
      <c r="CY527">
        <f>AB527</f>
        <v>8.1</v>
      </c>
      <c r="CZ527">
        <f>AF527</f>
        <v>8.1</v>
      </c>
      <c r="DA527">
        <f>AJ527</f>
        <v>1</v>
      </c>
      <c r="DB527">
        <v>0</v>
      </c>
    </row>
    <row r="528" spans="1:106" x14ac:dyDescent="0.2">
      <c r="A528">
        <f>ROW(Source!A197)</f>
        <v>197</v>
      </c>
      <c r="B528">
        <v>27721504</v>
      </c>
      <c r="C528">
        <v>27722549</v>
      </c>
      <c r="D528">
        <v>25151425</v>
      </c>
      <c r="E528">
        <v>1</v>
      </c>
      <c r="F528">
        <v>1</v>
      </c>
      <c r="G528">
        <v>1</v>
      </c>
      <c r="H528">
        <v>3</v>
      </c>
      <c r="I528" t="s">
        <v>1064</v>
      </c>
      <c r="J528" t="s">
        <v>1065</v>
      </c>
      <c r="K528" t="s">
        <v>1066</v>
      </c>
      <c r="L528">
        <v>1348</v>
      </c>
      <c r="N528">
        <v>1009</v>
      </c>
      <c r="O528" t="s">
        <v>46</v>
      </c>
      <c r="P528" t="s">
        <v>46</v>
      </c>
      <c r="Q528">
        <v>1000</v>
      </c>
      <c r="W528">
        <v>0</v>
      </c>
      <c r="X528">
        <v>-714836380</v>
      </c>
      <c r="Y528">
        <v>1E-4</v>
      </c>
      <c r="AA528">
        <v>10315.01</v>
      </c>
      <c r="AB528">
        <v>0</v>
      </c>
      <c r="AC528">
        <v>0</v>
      </c>
      <c r="AD528">
        <v>0</v>
      </c>
      <c r="AE528">
        <v>10315.01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1E-4</v>
      </c>
      <c r="AU528" t="s">
        <v>6</v>
      </c>
      <c r="AV528">
        <v>0</v>
      </c>
      <c r="AW528">
        <v>2</v>
      </c>
      <c r="AX528">
        <v>27722564</v>
      </c>
      <c r="AY528">
        <v>1</v>
      </c>
      <c r="AZ528">
        <v>0</v>
      </c>
      <c r="BA528">
        <v>551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Y528*Source!I197</f>
        <v>6.5000000000000008E-4</v>
      </c>
      <c r="CY528">
        <f>AA528</f>
        <v>10315.01</v>
      </c>
      <c r="CZ528">
        <f>AE528</f>
        <v>10315.01</v>
      </c>
      <c r="DA528">
        <f>AI528</f>
        <v>1</v>
      </c>
      <c r="DB528">
        <v>0</v>
      </c>
    </row>
    <row r="529" spans="1:106" x14ac:dyDescent="0.2">
      <c r="A529">
        <f>ROW(Source!A197)</f>
        <v>197</v>
      </c>
      <c r="B529">
        <v>27721504</v>
      </c>
      <c r="C529">
        <v>27722549</v>
      </c>
      <c r="D529">
        <v>25174666</v>
      </c>
      <c r="E529">
        <v>1</v>
      </c>
      <c r="F529">
        <v>1</v>
      </c>
      <c r="G529">
        <v>1</v>
      </c>
      <c r="H529">
        <v>3</v>
      </c>
      <c r="I529" t="s">
        <v>1067</v>
      </c>
      <c r="J529" t="s">
        <v>1068</v>
      </c>
      <c r="K529" t="s">
        <v>1069</v>
      </c>
      <c r="L529">
        <v>1348</v>
      </c>
      <c r="N529">
        <v>1009</v>
      </c>
      <c r="O529" t="s">
        <v>46</v>
      </c>
      <c r="P529" t="s">
        <v>46</v>
      </c>
      <c r="Q529">
        <v>1000</v>
      </c>
      <c r="W529">
        <v>0</v>
      </c>
      <c r="X529">
        <v>-751617735</v>
      </c>
      <c r="Y529">
        <v>3.0000000000000001E-3</v>
      </c>
      <c r="AA529">
        <v>5804</v>
      </c>
      <c r="AB529">
        <v>0</v>
      </c>
      <c r="AC529">
        <v>0</v>
      </c>
      <c r="AD529">
        <v>0</v>
      </c>
      <c r="AE529">
        <v>5804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3.0000000000000001E-3</v>
      </c>
      <c r="AU529" t="s">
        <v>6</v>
      </c>
      <c r="AV529">
        <v>0</v>
      </c>
      <c r="AW529">
        <v>2</v>
      </c>
      <c r="AX529">
        <v>27722566</v>
      </c>
      <c r="AY529">
        <v>1</v>
      </c>
      <c r="AZ529">
        <v>0</v>
      </c>
      <c r="BA529">
        <v>553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Y529*Source!I197</f>
        <v>1.95E-2</v>
      </c>
      <c r="CY529">
        <f>AA529</f>
        <v>5804</v>
      </c>
      <c r="CZ529">
        <f>AE529</f>
        <v>5804</v>
      </c>
      <c r="DA529">
        <f>AI529</f>
        <v>1</v>
      </c>
      <c r="DB529">
        <v>0</v>
      </c>
    </row>
    <row r="530" spans="1:106" x14ac:dyDescent="0.2">
      <c r="A530">
        <f>ROW(Source!A197)</f>
        <v>197</v>
      </c>
      <c r="B530">
        <v>27721504</v>
      </c>
      <c r="C530">
        <v>27722549</v>
      </c>
      <c r="D530">
        <v>25175286</v>
      </c>
      <c r="E530">
        <v>1</v>
      </c>
      <c r="F530">
        <v>1</v>
      </c>
      <c r="G530">
        <v>1</v>
      </c>
      <c r="H530">
        <v>3</v>
      </c>
      <c r="I530" t="s">
        <v>250</v>
      </c>
      <c r="J530" t="s">
        <v>253</v>
      </c>
      <c r="K530" t="s">
        <v>251</v>
      </c>
      <c r="L530">
        <v>1354</v>
      </c>
      <c r="N530">
        <v>1010</v>
      </c>
      <c r="O530" t="s">
        <v>252</v>
      </c>
      <c r="P530" t="s">
        <v>252</v>
      </c>
      <c r="Q530">
        <v>1</v>
      </c>
      <c r="W530">
        <v>0</v>
      </c>
      <c r="X530">
        <v>1942668296</v>
      </c>
      <c r="Y530">
        <v>0.15384600000000001</v>
      </c>
      <c r="AA530">
        <v>15144.79</v>
      </c>
      <c r="AB530">
        <v>0</v>
      </c>
      <c r="AC530">
        <v>0</v>
      </c>
      <c r="AD530">
        <v>0</v>
      </c>
      <c r="AE530">
        <v>15144.79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0</v>
      </c>
      <c r="AP530">
        <v>0</v>
      </c>
      <c r="AQ530">
        <v>0</v>
      </c>
      <c r="AR530">
        <v>0</v>
      </c>
      <c r="AS530" t="s">
        <v>6</v>
      </c>
      <c r="AT530">
        <v>0.15384600000000001</v>
      </c>
      <c r="AU530" t="s">
        <v>6</v>
      </c>
      <c r="AV530">
        <v>0</v>
      </c>
      <c r="AW530">
        <v>1</v>
      </c>
      <c r="AX530">
        <v>-1</v>
      </c>
      <c r="AY530">
        <v>0</v>
      </c>
      <c r="AZ530">
        <v>0</v>
      </c>
      <c r="BA530" t="s">
        <v>6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Y530*Source!I197</f>
        <v>0.99999900000000008</v>
      </c>
      <c r="CY530">
        <f>AA530</f>
        <v>15144.79</v>
      </c>
      <c r="CZ530">
        <f>AE530</f>
        <v>15144.79</v>
      </c>
      <c r="DA530">
        <f>AI530</f>
        <v>1</v>
      </c>
      <c r="DB530">
        <v>0</v>
      </c>
    </row>
    <row r="531" spans="1:106" x14ac:dyDescent="0.2">
      <c r="A531">
        <f>ROW(Source!A197)</f>
        <v>197</v>
      </c>
      <c r="B531">
        <v>27721504</v>
      </c>
      <c r="C531">
        <v>27722549</v>
      </c>
      <c r="D531">
        <v>25180084</v>
      </c>
      <c r="E531">
        <v>1</v>
      </c>
      <c r="F531">
        <v>1</v>
      </c>
      <c r="G531">
        <v>1</v>
      </c>
      <c r="H531">
        <v>3</v>
      </c>
      <c r="I531" t="s">
        <v>255</v>
      </c>
      <c r="J531" t="s">
        <v>257</v>
      </c>
      <c r="K531" t="s">
        <v>256</v>
      </c>
      <c r="L531">
        <v>1327</v>
      </c>
      <c r="N531">
        <v>1005</v>
      </c>
      <c r="O531" t="s">
        <v>96</v>
      </c>
      <c r="P531" t="s">
        <v>96</v>
      </c>
      <c r="Q531">
        <v>1</v>
      </c>
      <c r="W531">
        <v>0</v>
      </c>
      <c r="X531">
        <v>326305361</v>
      </c>
      <c r="Y531">
        <v>0.51692300000000002</v>
      </c>
      <c r="AA531">
        <v>1486.07</v>
      </c>
      <c r="AB531">
        <v>0</v>
      </c>
      <c r="AC531">
        <v>0</v>
      </c>
      <c r="AD531">
        <v>0</v>
      </c>
      <c r="AE531">
        <v>1486.07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0</v>
      </c>
      <c r="AP531">
        <v>0</v>
      </c>
      <c r="AQ531">
        <v>0</v>
      </c>
      <c r="AR531">
        <v>0</v>
      </c>
      <c r="AS531" t="s">
        <v>6</v>
      </c>
      <c r="AT531">
        <v>0.51692300000000002</v>
      </c>
      <c r="AU531" t="s">
        <v>6</v>
      </c>
      <c r="AV531">
        <v>0</v>
      </c>
      <c r="AW531">
        <v>1</v>
      </c>
      <c r="AX531">
        <v>-1</v>
      </c>
      <c r="AY531">
        <v>0</v>
      </c>
      <c r="AZ531">
        <v>0</v>
      </c>
      <c r="BA531" t="s">
        <v>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Y531*Source!I197</f>
        <v>3.3599995000000002</v>
      </c>
      <c r="CY531">
        <f>AA531</f>
        <v>1486.07</v>
      </c>
      <c r="CZ531">
        <f>AE531</f>
        <v>1486.07</v>
      </c>
      <c r="DA531">
        <f>AI531</f>
        <v>1</v>
      </c>
      <c r="DB531">
        <v>0</v>
      </c>
    </row>
    <row r="532" spans="1:106" x14ac:dyDescent="0.2">
      <c r="A532">
        <f>ROW(Source!A197)</f>
        <v>197</v>
      </c>
      <c r="B532">
        <v>27721504</v>
      </c>
      <c r="C532">
        <v>27722549</v>
      </c>
      <c r="D532">
        <v>25186953</v>
      </c>
      <c r="E532">
        <v>1</v>
      </c>
      <c r="F532">
        <v>1</v>
      </c>
      <c r="G532">
        <v>1</v>
      </c>
      <c r="H532">
        <v>3</v>
      </c>
      <c r="I532" t="s">
        <v>1070</v>
      </c>
      <c r="J532" t="s">
        <v>1071</v>
      </c>
      <c r="K532" t="s">
        <v>1072</v>
      </c>
      <c r="L532">
        <v>1354</v>
      </c>
      <c r="N532">
        <v>1010</v>
      </c>
      <c r="O532" t="s">
        <v>252</v>
      </c>
      <c r="P532" t="s">
        <v>252</v>
      </c>
      <c r="Q532">
        <v>1</v>
      </c>
      <c r="W532">
        <v>0</v>
      </c>
      <c r="X532">
        <v>-1075270488</v>
      </c>
      <c r="Y532">
        <v>0.1</v>
      </c>
      <c r="AA532">
        <v>72.8</v>
      </c>
      <c r="AB532">
        <v>0</v>
      </c>
      <c r="AC532">
        <v>0</v>
      </c>
      <c r="AD532">
        <v>0</v>
      </c>
      <c r="AE532">
        <v>72.8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0.1</v>
      </c>
      <c r="AU532" t="s">
        <v>6</v>
      </c>
      <c r="AV532">
        <v>0</v>
      </c>
      <c r="AW532">
        <v>2</v>
      </c>
      <c r="AX532">
        <v>27722567</v>
      </c>
      <c r="AY532">
        <v>1</v>
      </c>
      <c r="AZ532">
        <v>0</v>
      </c>
      <c r="BA532">
        <v>554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Y532*Source!I197</f>
        <v>0.65</v>
      </c>
      <c r="CY532">
        <f>AA532</f>
        <v>72.8</v>
      </c>
      <c r="CZ532">
        <f>AE532</f>
        <v>72.8</v>
      </c>
      <c r="DA532">
        <f>AI532</f>
        <v>1</v>
      </c>
      <c r="DB532">
        <v>0</v>
      </c>
    </row>
    <row r="533" spans="1:106" x14ac:dyDescent="0.2">
      <c r="A533">
        <f>ROW(Source!A202)</f>
        <v>202</v>
      </c>
      <c r="B533">
        <v>27721505</v>
      </c>
      <c r="C533">
        <v>27722570</v>
      </c>
      <c r="D533">
        <v>25428833</v>
      </c>
      <c r="E533">
        <v>1</v>
      </c>
      <c r="F533">
        <v>1</v>
      </c>
      <c r="G533">
        <v>1</v>
      </c>
      <c r="H533">
        <v>1</v>
      </c>
      <c r="I533" t="s">
        <v>1059</v>
      </c>
      <c r="J533" t="s">
        <v>6</v>
      </c>
      <c r="K533" t="s">
        <v>1060</v>
      </c>
      <c r="L533">
        <v>1191</v>
      </c>
      <c r="N533">
        <v>1013</v>
      </c>
      <c r="O533" t="s">
        <v>953</v>
      </c>
      <c r="P533" t="s">
        <v>953</v>
      </c>
      <c r="Q533">
        <v>1</v>
      </c>
      <c r="W533">
        <v>0</v>
      </c>
      <c r="X533">
        <v>912892513</v>
      </c>
      <c r="Y533">
        <v>253.6</v>
      </c>
      <c r="AA533">
        <v>0</v>
      </c>
      <c r="AB533">
        <v>0</v>
      </c>
      <c r="AC533">
        <v>0</v>
      </c>
      <c r="AD533">
        <v>9.92</v>
      </c>
      <c r="AE533">
        <v>0</v>
      </c>
      <c r="AF533">
        <v>0</v>
      </c>
      <c r="AG533">
        <v>0</v>
      </c>
      <c r="AH533">
        <v>9.92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253.6</v>
      </c>
      <c r="AU533" t="s">
        <v>6</v>
      </c>
      <c r="AV533">
        <v>1</v>
      </c>
      <c r="AW533">
        <v>2</v>
      </c>
      <c r="AX533">
        <v>27722586</v>
      </c>
      <c r="AY533">
        <v>1</v>
      </c>
      <c r="AZ533">
        <v>0</v>
      </c>
      <c r="BA533">
        <v>555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Y533*Source!I202</f>
        <v>5.0720000000000001</v>
      </c>
      <c r="CY533">
        <f>AD533</f>
        <v>9.92</v>
      </c>
      <c r="CZ533">
        <f>AH533</f>
        <v>9.92</v>
      </c>
      <c r="DA533">
        <f>AL533</f>
        <v>1</v>
      </c>
      <c r="DB533">
        <v>0</v>
      </c>
    </row>
    <row r="534" spans="1:106" x14ac:dyDescent="0.2">
      <c r="A534">
        <f>ROW(Source!A202)</f>
        <v>202</v>
      </c>
      <c r="B534">
        <v>27721505</v>
      </c>
      <c r="C534">
        <v>27722570</v>
      </c>
      <c r="D534">
        <v>25412928</v>
      </c>
      <c r="E534">
        <v>1</v>
      </c>
      <c r="F534">
        <v>1</v>
      </c>
      <c r="G534">
        <v>1</v>
      </c>
      <c r="H534">
        <v>1</v>
      </c>
      <c r="I534" t="s">
        <v>954</v>
      </c>
      <c r="J534" t="s">
        <v>6</v>
      </c>
      <c r="K534" t="s">
        <v>955</v>
      </c>
      <c r="L534">
        <v>1191</v>
      </c>
      <c r="N534">
        <v>1013</v>
      </c>
      <c r="O534" t="s">
        <v>953</v>
      </c>
      <c r="P534" t="s">
        <v>953</v>
      </c>
      <c r="Q534">
        <v>1</v>
      </c>
      <c r="W534">
        <v>0</v>
      </c>
      <c r="X534">
        <v>-1417349443</v>
      </c>
      <c r="Y534">
        <v>1.98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1.98</v>
      </c>
      <c r="AU534" t="s">
        <v>6</v>
      </c>
      <c r="AV534">
        <v>2</v>
      </c>
      <c r="AW534">
        <v>2</v>
      </c>
      <c r="AX534">
        <v>27722587</v>
      </c>
      <c r="AY534">
        <v>1</v>
      </c>
      <c r="AZ534">
        <v>0</v>
      </c>
      <c r="BA534">
        <v>556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Y534*Source!I202</f>
        <v>3.9600000000000003E-2</v>
      </c>
      <c r="CY534">
        <f>AD534</f>
        <v>0</v>
      </c>
      <c r="CZ534">
        <f>AH534</f>
        <v>0</v>
      </c>
      <c r="DA534">
        <f>AL534</f>
        <v>1</v>
      </c>
      <c r="DB534">
        <v>0</v>
      </c>
    </row>
    <row r="535" spans="1:106" x14ac:dyDescent="0.2">
      <c r="A535">
        <f>ROW(Source!A202)</f>
        <v>202</v>
      </c>
      <c r="B535">
        <v>27721505</v>
      </c>
      <c r="C535">
        <v>27722570</v>
      </c>
      <c r="D535">
        <v>25230220</v>
      </c>
      <c r="E535">
        <v>1</v>
      </c>
      <c r="F535">
        <v>1</v>
      </c>
      <c r="G535">
        <v>1</v>
      </c>
      <c r="H535">
        <v>2</v>
      </c>
      <c r="I535" t="s">
        <v>991</v>
      </c>
      <c r="J535" t="s">
        <v>992</v>
      </c>
      <c r="K535" t="s">
        <v>993</v>
      </c>
      <c r="L535">
        <v>1368</v>
      </c>
      <c r="N535">
        <v>1011</v>
      </c>
      <c r="O535" t="s">
        <v>959</v>
      </c>
      <c r="P535" t="s">
        <v>959</v>
      </c>
      <c r="Q535">
        <v>1</v>
      </c>
      <c r="W535">
        <v>0</v>
      </c>
      <c r="X535">
        <v>-1718674368</v>
      </c>
      <c r="Y535">
        <v>0.99</v>
      </c>
      <c r="AA535">
        <v>0</v>
      </c>
      <c r="AB535">
        <v>111.99</v>
      </c>
      <c r="AC535">
        <v>13.5</v>
      </c>
      <c r="AD535">
        <v>0</v>
      </c>
      <c r="AE535">
        <v>0</v>
      </c>
      <c r="AF535">
        <v>111.99</v>
      </c>
      <c r="AG535">
        <v>13.5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0.99</v>
      </c>
      <c r="AU535" t="s">
        <v>6</v>
      </c>
      <c r="AV535">
        <v>0</v>
      </c>
      <c r="AW535">
        <v>2</v>
      </c>
      <c r="AX535">
        <v>27722588</v>
      </c>
      <c r="AY535">
        <v>1</v>
      </c>
      <c r="AZ535">
        <v>0</v>
      </c>
      <c r="BA535">
        <v>557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Y535*Source!I202</f>
        <v>1.9800000000000002E-2</v>
      </c>
      <c r="CY535">
        <f>AB535</f>
        <v>111.99</v>
      </c>
      <c r="CZ535">
        <f>AF535</f>
        <v>111.99</v>
      </c>
      <c r="DA535">
        <f>AJ535</f>
        <v>1</v>
      </c>
      <c r="DB535">
        <v>0</v>
      </c>
    </row>
    <row r="536" spans="1:106" x14ac:dyDescent="0.2">
      <c r="A536">
        <f>ROW(Source!A202)</f>
        <v>202</v>
      </c>
      <c r="B536">
        <v>27721505</v>
      </c>
      <c r="C536">
        <v>27722570</v>
      </c>
      <c r="D536">
        <v>25231607</v>
      </c>
      <c r="E536">
        <v>1</v>
      </c>
      <c r="F536">
        <v>1</v>
      </c>
      <c r="G536">
        <v>1</v>
      </c>
      <c r="H536">
        <v>2</v>
      </c>
      <c r="I536" t="s">
        <v>997</v>
      </c>
      <c r="J536" t="s">
        <v>998</v>
      </c>
      <c r="K536" t="s">
        <v>999</v>
      </c>
      <c r="L536">
        <v>1368</v>
      </c>
      <c r="N536">
        <v>1011</v>
      </c>
      <c r="O536" t="s">
        <v>959</v>
      </c>
      <c r="P536" t="s">
        <v>959</v>
      </c>
      <c r="Q536">
        <v>1</v>
      </c>
      <c r="W536">
        <v>0</v>
      </c>
      <c r="X536">
        <v>1372534845</v>
      </c>
      <c r="Y536">
        <v>0.99</v>
      </c>
      <c r="AA536">
        <v>0</v>
      </c>
      <c r="AB536">
        <v>65.709999999999994</v>
      </c>
      <c r="AC536">
        <v>11.6</v>
      </c>
      <c r="AD536">
        <v>0</v>
      </c>
      <c r="AE536">
        <v>0</v>
      </c>
      <c r="AF536">
        <v>65.709999999999994</v>
      </c>
      <c r="AG536">
        <v>11.6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0.99</v>
      </c>
      <c r="AU536" t="s">
        <v>6</v>
      </c>
      <c r="AV536">
        <v>0</v>
      </c>
      <c r="AW536">
        <v>2</v>
      </c>
      <c r="AX536">
        <v>27722589</v>
      </c>
      <c r="AY536">
        <v>1</v>
      </c>
      <c r="AZ536">
        <v>0</v>
      </c>
      <c r="BA536">
        <v>558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Y536*Source!I202</f>
        <v>1.9800000000000002E-2</v>
      </c>
      <c r="CY536">
        <f>AB536</f>
        <v>65.709999999999994</v>
      </c>
      <c r="CZ536">
        <f>AF536</f>
        <v>65.709999999999994</v>
      </c>
      <c r="DA536">
        <f>AJ536</f>
        <v>1</v>
      </c>
      <c r="DB536">
        <v>0</v>
      </c>
    </row>
    <row r="537" spans="1:106" x14ac:dyDescent="0.2">
      <c r="A537">
        <f>ROW(Source!A202)</f>
        <v>202</v>
      </c>
      <c r="B537">
        <v>27721505</v>
      </c>
      <c r="C537">
        <v>27722570</v>
      </c>
      <c r="D537">
        <v>25231911</v>
      </c>
      <c r="E537">
        <v>1</v>
      </c>
      <c r="F537">
        <v>1</v>
      </c>
      <c r="G537">
        <v>1</v>
      </c>
      <c r="H537">
        <v>2</v>
      </c>
      <c r="I537" t="s">
        <v>1061</v>
      </c>
      <c r="J537" t="s">
        <v>1062</v>
      </c>
      <c r="K537" t="s">
        <v>1063</v>
      </c>
      <c r="L537">
        <v>1368</v>
      </c>
      <c r="N537">
        <v>1011</v>
      </c>
      <c r="O537" t="s">
        <v>959</v>
      </c>
      <c r="P537" t="s">
        <v>959</v>
      </c>
      <c r="Q537">
        <v>1</v>
      </c>
      <c r="W537">
        <v>0</v>
      </c>
      <c r="X537">
        <v>-353815937</v>
      </c>
      <c r="Y537">
        <v>1.1399999999999999</v>
      </c>
      <c r="AA537">
        <v>0</v>
      </c>
      <c r="AB537">
        <v>8.1</v>
      </c>
      <c r="AC537">
        <v>0</v>
      </c>
      <c r="AD537">
        <v>0</v>
      </c>
      <c r="AE537">
        <v>0</v>
      </c>
      <c r="AF537">
        <v>8.1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1.1399999999999999</v>
      </c>
      <c r="AU537" t="s">
        <v>6</v>
      </c>
      <c r="AV537">
        <v>0</v>
      </c>
      <c r="AW537">
        <v>2</v>
      </c>
      <c r="AX537">
        <v>27722590</v>
      </c>
      <c r="AY537">
        <v>1</v>
      </c>
      <c r="AZ537">
        <v>0</v>
      </c>
      <c r="BA537">
        <v>559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Y537*Source!I202</f>
        <v>2.2799999999999997E-2</v>
      </c>
      <c r="CY537">
        <f>AB537</f>
        <v>8.1</v>
      </c>
      <c r="CZ537">
        <f>AF537</f>
        <v>8.1</v>
      </c>
      <c r="DA537">
        <f>AJ537</f>
        <v>1</v>
      </c>
      <c r="DB537">
        <v>0</v>
      </c>
    </row>
    <row r="538" spans="1:106" x14ac:dyDescent="0.2">
      <c r="A538">
        <f>ROW(Source!A202)</f>
        <v>202</v>
      </c>
      <c r="B538">
        <v>27721505</v>
      </c>
      <c r="C538">
        <v>27722570</v>
      </c>
      <c r="D538">
        <v>25232639</v>
      </c>
      <c r="E538">
        <v>1</v>
      </c>
      <c r="F538">
        <v>1</v>
      </c>
      <c r="G538">
        <v>1</v>
      </c>
      <c r="H538">
        <v>2</v>
      </c>
      <c r="I538" t="s">
        <v>1181</v>
      </c>
      <c r="J538" t="s">
        <v>1182</v>
      </c>
      <c r="K538" t="s">
        <v>1183</v>
      </c>
      <c r="L538">
        <v>1368</v>
      </c>
      <c r="N538">
        <v>1011</v>
      </c>
      <c r="O538" t="s">
        <v>959</v>
      </c>
      <c r="P538" t="s">
        <v>959</v>
      </c>
      <c r="Q538">
        <v>1</v>
      </c>
      <c r="W538">
        <v>0</v>
      </c>
      <c r="X538">
        <v>917395980</v>
      </c>
      <c r="Y538">
        <v>0.7</v>
      </c>
      <c r="AA538">
        <v>0</v>
      </c>
      <c r="AB538">
        <v>2.36</v>
      </c>
      <c r="AC538">
        <v>0</v>
      </c>
      <c r="AD538">
        <v>0</v>
      </c>
      <c r="AE538">
        <v>0</v>
      </c>
      <c r="AF538">
        <v>2.36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0.7</v>
      </c>
      <c r="AU538" t="s">
        <v>6</v>
      </c>
      <c r="AV538">
        <v>0</v>
      </c>
      <c r="AW538">
        <v>2</v>
      </c>
      <c r="AX538">
        <v>27722591</v>
      </c>
      <c r="AY538">
        <v>1</v>
      </c>
      <c r="AZ538">
        <v>0</v>
      </c>
      <c r="BA538">
        <v>560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Y538*Source!I202</f>
        <v>1.3999999999999999E-2</v>
      </c>
      <c r="CY538">
        <f>AB538</f>
        <v>2.36</v>
      </c>
      <c r="CZ538">
        <f>AF538</f>
        <v>2.36</v>
      </c>
      <c r="DA538">
        <f>AJ538</f>
        <v>1</v>
      </c>
      <c r="DB538">
        <v>0</v>
      </c>
    </row>
    <row r="539" spans="1:106" x14ac:dyDescent="0.2">
      <c r="A539">
        <f>ROW(Source!A202)</f>
        <v>202</v>
      </c>
      <c r="B539">
        <v>27721505</v>
      </c>
      <c r="C539">
        <v>27722570</v>
      </c>
      <c r="D539">
        <v>25150263</v>
      </c>
      <c r="E539">
        <v>1</v>
      </c>
      <c r="F539">
        <v>1</v>
      </c>
      <c r="G539">
        <v>1</v>
      </c>
      <c r="H539">
        <v>3</v>
      </c>
      <c r="I539" t="s">
        <v>1184</v>
      </c>
      <c r="J539" t="s">
        <v>1185</v>
      </c>
      <c r="K539" t="s">
        <v>1186</v>
      </c>
      <c r="L539">
        <v>1346</v>
      </c>
      <c r="N539">
        <v>1009</v>
      </c>
      <c r="O539" t="s">
        <v>178</v>
      </c>
      <c r="P539" t="s">
        <v>178</v>
      </c>
      <c r="Q539">
        <v>1</v>
      </c>
      <c r="W539">
        <v>0</v>
      </c>
      <c r="X539">
        <v>-1088866022</v>
      </c>
      <c r="Y539">
        <v>0.42</v>
      </c>
      <c r="AA539">
        <v>30.4</v>
      </c>
      <c r="AB539">
        <v>0</v>
      </c>
      <c r="AC539">
        <v>0</v>
      </c>
      <c r="AD539">
        <v>0</v>
      </c>
      <c r="AE539">
        <v>30.4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0.42</v>
      </c>
      <c r="AU539" t="s">
        <v>6</v>
      </c>
      <c r="AV539">
        <v>0</v>
      </c>
      <c r="AW539">
        <v>2</v>
      </c>
      <c r="AX539">
        <v>27722592</v>
      </c>
      <c r="AY539">
        <v>1</v>
      </c>
      <c r="AZ539">
        <v>0</v>
      </c>
      <c r="BA539">
        <v>561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Y539*Source!I202</f>
        <v>8.3999999999999995E-3</v>
      </c>
      <c r="CY539">
        <f t="shared" ref="CY539:CY547" si="21">AA539</f>
        <v>30.4</v>
      </c>
      <c r="CZ539">
        <f t="shared" ref="CZ539:CZ547" si="22">AE539</f>
        <v>30.4</v>
      </c>
      <c r="DA539">
        <f t="shared" ref="DA539:DA547" si="23">AI539</f>
        <v>1</v>
      </c>
      <c r="DB539">
        <v>0</v>
      </c>
    </row>
    <row r="540" spans="1:106" x14ac:dyDescent="0.2">
      <c r="A540">
        <f>ROW(Source!A202)</f>
        <v>202</v>
      </c>
      <c r="B540">
        <v>27721505</v>
      </c>
      <c r="C540">
        <v>27722570</v>
      </c>
      <c r="D540">
        <v>25150275</v>
      </c>
      <c r="E540">
        <v>1</v>
      </c>
      <c r="F540">
        <v>1</v>
      </c>
      <c r="G540">
        <v>1</v>
      </c>
      <c r="H540">
        <v>3</v>
      </c>
      <c r="I540" t="s">
        <v>1187</v>
      </c>
      <c r="J540" t="s">
        <v>1188</v>
      </c>
      <c r="K540" t="s">
        <v>1189</v>
      </c>
      <c r="L540">
        <v>1308</v>
      </c>
      <c r="N540">
        <v>1003</v>
      </c>
      <c r="O540" t="s">
        <v>18</v>
      </c>
      <c r="P540" t="s">
        <v>18</v>
      </c>
      <c r="Q540">
        <v>100</v>
      </c>
      <c r="W540">
        <v>0</v>
      </c>
      <c r="X540">
        <v>568244124</v>
      </c>
      <c r="Y540">
        <v>0.1</v>
      </c>
      <c r="AA540">
        <v>120</v>
      </c>
      <c r="AB540">
        <v>0</v>
      </c>
      <c r="AC540">
        <v>0</v>
      </c>
      <c r="AD540">
        <v>0</v>
      </c>
      <c r="AE540">
        <v>120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0.1</v>
      </c>
      <c r="AU540" t="s">
        <v>6</v>
      </c>
      <c r="AV540">
        <v>0</v>
      </c>
      <c r="AW540">
        <v>2</v>
      </c>
      <c r="AX540">
        <v>27722593</v>
      </c>
      <c r="AY540">
        <v>1</v>
      </c>
      <c r="AZ540">
        <v>0</v>
      </c>
      <c r="BA540">
        <v>562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Y540*Source!I202</f>
        <v>2E-3</v>
      </c>
      <c r="CY540">
        <f t="shared" si="21"/>
        <v>120</v>
      </c>
      <c r="CZ540">
        <f t="shared" si="22"/>
        <v>120</v>
      </c>
      <c r="DA540">
        <f t="shared" si="23"/>
        <v>1</v>
      </c>
      <c r="DB540">
        <v>0</v>
      </c>
    </row>
    <row r="541" spans="1:106" x14ac:dyDescent="0.2">
      <c r="A541">
        <f>ROW(Source!A202)</f>
        <v>202</v>
      </c>
      <c r="B541">
        <v>27721505</v>
      </c>
      <c r="C541">
        <v>27722570</v>
      </c>
      <c r="D541">
        <v>25151427</v>
      </c>
      <c r="E541">
        <v>1</v>
      </c>
      <c r="F541">
        <v>1</v>
      </c>
      <c r="G541">
        <v>1</v>
      </c>
      <c r="H541">
        <v>3</v>
      </c>
      <c r="I541" t="s">
        <v>1190</v>
      </c>
      <c r="J541" t="s">
        <v>1191</v>
      </c>
      <c r="K541" t="s">
        <v>1192</v>
      </c>
      <c r="L541">
        <v>1346</v>
      </c>
      <c r="N541">
        <v>1009</v>
      </c>
      <c r="O541" t="s">
        <v>178</v>
      </c>
      <c r="P541" t="s">
        <v>178</v>
      </c>
      <c r="Q541">
        <v>1</v>
      </c>
      <c r="W541">
        <v>0</v>
      </c>
      <c r="X541">
        <v>586013393</v>
      </c>
      <c r="Y541">
        <v>2.1</v>
      </c>
      <c r="AA541">
        <v>10.57</v>
      </c>
      <c r="AB541">
        <v>0</v>
      </c>
      <c r="AC541">
        <v>0</v>
      </c>
      <c r="AD541">
        <v>0</v>
      </c>
      <c r="AE541">
        <v>10.57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2.1</v>
      </c>
      <c r="AU541" t="s">
        <v>6</v>
      </c>
      <c r="AV541">
        <v>0</v>
      </c>
      <c r="AW541">
        <v>2</v>
      </c>
      <c r="AX541">
        <v>27722594</v>
      </c>
      <c r="AY541">
        <v>1</v>
      </c>
      <c r="AZ541">
        <v>0</v>
      </c>
      <c r="BA541">
        <v>563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Y541*Source!I202</f>
        <v>4.2000000000000003E-2</v>
      </c>
      <c r="CY541">
        <f t="shared" si="21"/>
        <v>10.57</v>
      </c>
      <c r="CZ541">
        <f t="shared" si="22"/>
        <v>10.57</v>
      </c>
      <c r="DA541">
        <f t="shared" si="23"/>
        <v>1</v>
      </c>
      <c r="DB541">
        <v>0</v>
      </c>
    </row>
    <row r="542" spans="1:106" x14ac:dyDescent="0.2">
      <c r="A542">
        <f>ROW(Source!A202)</f>
        <v>202</v>
      </c>
      <c r="B542">
        <v>27721505</v>
      </c>
      <c r="C542">
        <v>27722570</v>
      </c>
      <c r="D542">
        <v>25152616</v>
      </c>
      <c r="E542">
        <v>1</v>
      </c>
      <c r="F542">
        <v>1</v>
      </c>
      <c r="G542">
        <v>1</v>
      </c>
      <c r="H542">
        <v>3</v>
      </c>
      <c r="I542" t="s">
        <v>1193</v>
      </c>
      <c r="J542" t="s">
        <v>1194</v>
      </c>
      <c r="K542" t="s">
        <v>1017</v>
      </c>
      <c r="L542">
        <v>1346</v>
      </c>
      <c r="N542">
        <v>1009</v>
      </c>
      <c r="O542" t="s">
        <v>178</v>
      </c>
      <c r="P542" t="s">
        <v>178</v>
      </c>
      <c r="Q542">
        <v>1</v>
      </c>
      <c r="W542">
        <v>0</v>
      </c>
      <c r="X542">
        <v>103900845</v>
      </c>
      <c r="Y542">
        <v>10.4</v>
      </c>
      <c r="AA542">
        <v>9.0399999999999991</v>
      </c>
      <c r="AB542">
        <v>0</v>
      </c>
      <c r="AC542">
        <v>0</v>
      </c>
      <c r="AD542">
        <v>0</v>
      </c>
      <c r="AE542">
        <v>9.0399999999999991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10.4</v>
      </c>
      <c r="AU542" t="s">
        <v>6</v>
      </c>
      <c r="AV542">
        <v>0</v>
      </c>
      <c r="AW542">
        <v>2</v>
      </c>
      <c r="AX542">
        <v>27722595</v>
      </c>
      <c r="AY542">
        <v>1</v>
      </c>
      <c r="AZ542">
        <v>0</v>
      </c>
      <c r="BA542">
        <v>564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Y542*Source!I202</f>
        <v>0.20800000000000002</v>
      </c>
      <c r="CY542">
        <f t="shared" si="21"/>
        <v>9.0399999999999991</v>
      </c>
      <c r="CZ542">
        <f t="shared" si="22"/>
        <v>9.0399999999999991</v>
      </c>
      <c r="DA542">
        <f t="shared" si="23"/>
        <v>1</v>
      </c>
      <c r="DB542">
        <v>0</v>
      </c>
    </row>
    <row r="543" spans="1:106" x14ac:dyDescent="0.2">
      <c r="A543">
        <f>ROW(Source!A202)</f>
        <v>202</v>
      </c>
      <c r="B543">
        <v>27721505</v>
      </c>
      <c r="C543">
        <v>27722570</v>
      </c>
      <c r="D543">
        <v>25156053</v>
      </c>
      <c r="E543">
        <v>1</v>
      </c>
      <c r="F543">
        <v>1</v>
      </c>
      <c r="G543">
        <v>1</v>
      </c>
      <c r="H543">
        <v>3</v>
      </c>
      <c r="I543" t="s">
        <v>1195</v>
      </c>
      <c r="J543" t="s">
        <v>1196</v>
      </c>
      <c r="K543" t="s">
        <v>1197</v>
      </c>
      <c r="L543">
        <v>1348</v>
      </c>
      <c r="N543">
        <v>1009</v>
      </c>
      <c r="O543" t="s">
        <v>46</v>
      </c>
      <c r="P543" t="s">
        <v>46</v>
      </c>
      <c r="Q543">
        <v>1000</v>
      </c>
      <c r="W543">
        <v>0</v>
      </c>
      <c r="X543">
        <v>129706501</v>
      </c>
      <c r="Y543">
        <v>5.0000000000000001E-3</v>
      </c>
      <c r="AA543">
        <v>1470</v>
      </c>
      <c r="AB543">
        <v>0</v>
      </c>
      <c r="AC543">
        <v>0</v>
      </c>
      <c r="AD543">
        <v>0</v>
      </c>
      <c r="AE543">
        <v>1470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6</v>
      </c>
      <c r="AT543">
        <v>5.0000000000000001E-3</v>
      </c>
      <c r="AU543" t="s">
        <v>6</v>
      </c>
      <c r="AV543">
        <v>0</v>
      </c>
      <c r="AW543">
        <v>2</v>
      </c>
      <c r="AX543">
        <v>27722596</v>
      </c>
      <c r="AY543">
        <v>1</v>
      </c>
      <c r="AZ543">
        <v>0</v>
      </c>
      <c r="BA543">
        <v>565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Y543*Source!I202</f>
        <v>1E-4</v>
      </c>
      <c r="CY543">
        <f t="shared" si="21"/>
        <v>1470</v>
      </c>
      <c r="CZ543">
        <f t="shared" si="22"/>
        <v>1470</v>
      </c>
      <c r="DA543">
        <f t="shared" si="23"/>
        <v>1</v>
      </c>
      <c r="DB543">
        <v>0</v>
      </c>
    </row>
    <row r="544" spans="1:106" x14ac:dyDescent="0.2">
      <c r="A544">
        <f>ROW(Source!A202)</f>
        <v>202</v>
      </c>
      <c r="B544">
        <v>27721505</v>
      </c>
      <c r="C544">
        <v>27722570</v>
      </c>
      <c r="D544">
        <v>25173859</v>
      </c>
      <c r="E544">
        <v>1</v>
      </c>
      <c r="F544">
        <v>1</v>
      </c>
      <c r="G544">
        <v>1</v>
      </c>
      <c r="H544">
        <v>3</v>
      </c>
      <c r="I544" t="s">
        <v>1198</v>
      </c>
      <c r="J544" t="s">
        <v>1199</v>
      </c>
      <c r="K544" t="s">
        <v>1200</v>
      </c>
      <c r="L544">
        <v>1348</v>
      </c>
      <c r="N544">
        <v>1009</v>
      </c>
      <c r="O544" t="s">
        <v>46</v>
      </c>
      <c r="P544" t="s">
        <v>46</v>
      </c>
      <c r="Q544">
        <v>1000</v>
      </c>
      <c r="W544">
        <v>0</v>
      </c>
      <c r="X544">
        <v>-2055000017</v>
      </c>
      <c r="Y544">
        <v>0.56000000000000005</v>
      </c>
      <c r="AA544">
        <v>5230.01</v>
      </c>
      <c r="AB544">
        <v>0</v>
      </c>
      <c r="AC544">
        <v>0</v>
      </c>
      <c r="AD544">
        <v>0</v>
      </c>
      <c r="AE544">
        <v>5230.01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0.56000000000000005</v>
      </c>
      <c r="AU544" t="s">
        <v>6</v>
      </c>
      <c r="AV544">
        <v>0</v>
      </c>
      <c r="AW544">
        <v>2</v>
      </c>
      <c r="AX544">
        <v>27722597</v>
      </c>
      <c r="AY544">
        <v>1</v>
      </c>
      <c r="AZ544">
        <v>0</v>
      </c>
      <c r="BA544">
        <v>566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Y544*Source!I202</f>
        <v>1.1200000000000002E-2</v>
      </c>
      <c r="CY544">
        <f t="shared" si="21"/>
        <v>5230.01</v>
      </c>
      <c r="CZ544">
        <f t="shared" si="22"/>
        <v>5230.01</v>
      </c>
      <c r="DA544">
        <f t="shared" si="23"/>
        <v>1</v>
      </c>
      <c r="DB544">
        <v>0</v>
      </c>
    </row>
    <row r="545" spans="1:106" x14ac:dyDescent="0.2">
      <c r="A545">
        <f>ROW(Source!A202)</f>
        <v>202</v>
      </c>
      <c r="B545">
        <v>27721505</v>
      </c>
      <c r="C545">
        <v>27722570</v>
      </c>
      <c r="D545">
        <v>25186459</v>
      </c>
      <c r="E545">
        <v>1</v>
      </c>
      <c r="F545">
        <v>1</v>
      </c>
      <c r="G545">
        <v>1</v>
      </c>
      <c r="H545">
        <v>3</v>
      </c>
      <c r="I545" t="s">
        <v>1201</v>
      </c>
      <c r="J545" t="s">
        <v>1202</v>
      </c>
      <c r="K545" t="s">
        <v>1203</v>
      </c>
      <c r="L545">
        <v>1346</v>
      </c>
      <c r="N545">
        <v>1009</v>
      </c>
      <c r="O545" t="s">
        <v>178</v>
      </c>
      <c r="P545" t="s">
        <v>178</v>
      </c>
      <c r="Q545">
        <v>1</v>
      </c>
      <c r="W545">
        <v>0</v>
      </c>
      <c r="X545">
        <v>210558753</v>
      </c>
      <c r="Y545">
        <v>3</v>
      </c>
      <c r="AA545">
        <v>28.6</v>
      </c>
      <c r="AB545">
        <v>0</v>
      </c>
      <c r="AC545">
        <v>0</v>
      </c>
      <c r="AD545">
        <v>0</v>
      </c>
      <c r="AE545">
        <v>28.6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3</v>
      </c>
      <c r="AU545" t="s">
        <v>6</v>
      </c>
      <c r="AV545">
        <v>0</v>
      </c>
      <c r="AW545">
        <v>2</v>
      </c>
      <c r="AX545">
        <v>27722598</v>
      </c>
      <c r="AY545">
        <v>1</v>
      </c>
      <c r="AZ545">
        <v>0</v>
      </c>
      <c r="BA545">
        <v>567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Y545*Source!I202</f>
        <v>0.06</v>
      </c>
      <c r="CY545">
        <f t="shared" si="21"/>
        <v>28.6</v>
      </c>
      <c r="CZ545">
        <f t="shared" si="22"/>
        <v>28.6</v>
      </c>
      <c r="DA545">
        <f t="shared" si="23"/>
        <v>1</v>
      </c>
      <c r="DB545">
        <v>0</v>
      </c>
    </row>
    <row r="546" spans="1:106" x14ac:dyDescent="0.2">
      <c r="A546">
        <f>ROW(Source!A202)</f>
        <v>202</v>
      </c>
      <c r="B546">
        <v>27721505</v>
      </c>
      <c r="C546">
        <v>27722570</v>
      </c>
      <c r="D546">
        <v>25202674</v>
      </c>
      <c r="E546">
        <v>1</v>
      </c>
      <c r="F546">
        <v>1</v>
      </c>
      <c r="G546">
        <v>1</v>
      </c>
      <c r="H546">
        <v>3</v>
      </c>
      <c r="I546" t="s">
        <v>371</v>
      </c>
      <c r="J546" t="s">
        <v>373</v>
      </c>
      <c r="K546" t="s">
        <v>372</v>
      </c>
      <c r="L546">
        <v>1354</v>
      </c>
      <c r="N546">
        <v>1010</v>
      </c>
      <c r="O546" t="s">
        <v>252</v>
      </c>
      <c r="P546" t="s">
        <v>252</v>
      </c>
      <c r="Q546">
        <v>1</v>
      </c>
      <c r="W546">
        <v>0</v>
      </c>
      <c r="X546">
        <v>-79161026</v>
      </c>
      <c r="Y546">
        <v>100</v>
      </c>
      <c r="AA546">
        <v>331.52</v>
      </c>
      <c r="AB546">
        <v>0</v>
      </c>
      <c r="AC546">
        <v>0</v>
      </c>
      <c r="AD546">
        <v>0</v>
      </c>
      <c r="AE546">
        <v>331.52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0</v>
      </c>
      <c r="AP546">
        <v>0</v>
      </c>
      <c r="AQ546">
        <v>0</v>
      </c>
      <c r="AR546">
        <v>0</v>
      </c>
      <c r="AS546" t="s">
        <v>6</v>
      </c>
      <c r="AT546">
        <v>100</v>
      </c>
      <c r="AU546" t="s">
        <v>6</v>
      </c>
      <c r="AV546">
        <v>0</v>
      </c>
      <c r="AW546">
        <v>1</v>
      </c>
      <c r="AX546">
        <v>-1</v>
      </c>
      <c r="AY546">
        <v>0</v>
      </c>
      <c r="AZ546">
        <v>0</v>
      </c>
      <c r="BA546" t="s">
        <v>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Y546*Source!I202</f>
        <v>2</v>
      </c>
      <c r="CY546">
        <f t="shared" si="21"/>
        <v>331.52</v>
      </c>
      <c r="CZ546">
        <f t="shared" si="22"/>
        <v>331.52</v>
      </c>
      <c r="DA546">
        <f t="shared" si="23"/>
        <v>1</v>
      </c>
      <c r="DB546">
        <v>0</v>
      </c>
    </row>
    <row r="547" spans="1:106" x14ac:dyDescent="0.2">
      <c r="A547">
        <f>ROW(Source!A202)</f>
        <v>202</v>
      </c>
      <c r="B547">
        <v>27721505</v>
      </c>
      <c r="C547">
        <v>27722570</v>
      </c>
      <c r="D547">
        <v>25147235</v>
      </c>
      <c r="E547">
        <v>17</v>
      </c>
      <c r="F547">
        <v>1</v>
      </c>
      <c r="G547">
        <v>1</v>
      </c>
      <c r="H547">
        <v>3</v>
      </c>
      <c r="I547" t="s">
        <v>1204</v>
      </c>
      <c r="J547" t="s">
        <v>6</v>
      </c>
      <c r="K547" t="s">
        <v>1205</v>
      </c>
      <c r="L547">
        <v>1374</v>
      </c>
      <c r="N547">
        <v>1013</v>
      </c>
      <c r="O547" t="s">
        <v>1206</v>
      </c>
      <c r="P547" t="s">
        <v>1206</v>
      </c>
      <c r="Q547">
        <v>1</v>
      </c>
      <c r="W547">
        <v>0</v>
      </c>
      <c r="X547">
        <v>-1731369543</v>
      </c>
      <c r="Y547">
        <v>50.31</v>
      </c>
      <c r="AA547">
        <v>1</v>
      </c>
      <c r="AB547">
        <v>0</v>
      </c>
      <c r="AC547">
        <v>0</v>
      </c>
      <c r="AD547">
        <v>0</v>
      </c>
      <c r="AE547">
        <v>1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50.31</v>
      </c>
      <c r="AU547" t="s">
        <v>6</v>
      </c>
      <c r="AV547">
        <v>0</v>
      </c>
      <c r="AW547">
        <v>2</v>
      </c>
      <c r="AX547">
        <v>27722599</v>
      </c>
      <c r="AY547">
        <v>1</v>
      </c>
      <c r="AZ547">
        <v>0</v>
      </c>
      <c r="BA547">
        <v>568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Y547*Source!I202</f>
        <v>1.0062</v>
      </c>
      <c r="CY547">
        <f t="shared" si="21"/>
        <v>1</v>
      </c>
      <c r="CZ547">
        <f t="shared" si="22"/>
        <v>1</v>
      </c>
      <c r="DA547">
        <f t="shared" si="23"/>
        <v>1</v>
      </c>
      <c r="DB547">
        <v>0</v>
      </c>
    </row>
    <row r="548" spans="1:106" x14ac:dyDescent="0.2">
      <c r="A548">
        <f>ROW(Source!A203)</f>
        <v>203</v>
      </c>
      <c r="B548">
        <v>27721504</v>
      </c>
      <c r="C548">
        <v>27722570</v>
      </c>
      <c r="D548">
        <v>25428833</v>
      </c>
      <c r="E548">
        <v>1</v>
      </c>
      <c r="F548">
        <v>1</v>
      </c>
      <c r="G548">
        <v>1</v>
      </c>
      <c r="H548">
        <v>1</v>
      </c>
      <c r="I548" t="s">
        <v>1059</v>
      </c>
      <c r="J548" t="s">
        <v>6</v>
      </c>
      <c r="K548" t="s">
        <v>1060</v>
      </c>
      <c r="L548">
        <v>1191</v>
      </c>
      <c r="N548">
        <v>1013</v>
      </c>
      <c r="O548" t="s">
        <v>953</v>
      </c>
      <c r="P548" t="s">
        <v>953</v>
      </c>
      <c r="Q548">
        <v>1</v>
      </c>
      <c r="W548">
        <v>0</v>
      </c>
      <c r="X548">
        <v>912892513</v>
      </c>
      <c r="Y548">
        <v>253.6</v>
      </c>
      <c r="AA548">
        <v>0</v>
      </c>
      <c r="AB548">
        <v>0</v>
      </c>
      <c r="AC548">
        <v>0</v>
      </c>
      <c r="AD548">
        <v>9.92</v>
      </c>
      <c r="AE548">
        <v>0</v>
      </c>
      <c r="AF548">
        <v>0</v>
      </c>
      <c r="AG548">
        <v>0</v>
      </c>
      <c r="AH548">
        <v>9.92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6</v>
      </c>
      <c r="AT548">
        <v>253.6</v>
      </c>
      <c r="AU548" t="s">
        <v>6</v>
      </c>
      <c r="AV548">
        <v>1</v>
      </c>
      <c r="AW548">
        <v>2</v>
      </c>
      <c r="AX548">
        <v>27722586</v>
      </c>
      <c r="AY548">
        <v>1</v>
      </c>
      <c r="AZ548">
        <v>0</v>
      </c>
      <c r="BA548">
        <v>569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Y548*Source!I203</f>
        <v>5.0720000000000001</v>
      </c>
      <c r="CY548">
        <f>AD548</f>
        <v>9.92</v>
      </c>
      <c r="CZ548">
        <f>AH548</f>
        <v>9.92</v>
      </c>
      <c r="DA548">
        <f>AL548</f>
        <v>1</v>
      </c>
      <c r="DB548">
        <v>0</v>
      </c>
    </row>
    <row r="549" spans="1:106" x14ac:dyDescent="0.2">
      <c r="A549">
        <f>ROW(Source!A203)</f>
        <v>203</v>
      </c>
      <c r="B549">
        <v>27721504</v>
      </c>
      <c r="C549">
        <v>27722570</v>
      </c>
      <c r="D549">
        <v>25412928</v>
      </c>
      <c r="E549">
        <v>1</v>
      </c>
      <c r="F549">
        <v>1</v>
      </c>
      <c r="G549">
        <v>1</v>
      </c>
      <c r="H549">
        <v>1</v>
      </c>
      <c r="I549" t="s">
        <v>954</v>
      </c>
      <c r="J549" t="s">
        <v>6</v>
      </c>
      <c r="K549" t="s">
        <v>955</v>
      </c>
      <c r="L549">
        <v>1191</v>
      </c>
      <c r="N549">
        <v>1013</v>
      </c>
      <c r="O549" t="s">
        <v>953</v>
      </c>
      <c r="P549" t="s">
        <v>953</v>
      </c>
      <c r="Q549">
        <v>1</v>
      </c>
      <c r="W549">
        <v>0</v>
      </c>
      <c r="X549">
        <v>-1417349443</v>
      </c>
      <c r="Y549">
        <v>1.98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1.98</v>
      </c>
      <c r="AU549" t="s">
        <v>6</v>
      </c>
      <c r="AV549">
        <v>2</v>
      </c>
      <c r="AW549">
        <v>2</v>
      </c>
      <c r="AX549">
        <v>27722587</v>
      </c>
      <c r="AY549">
        <v>1</v>
      </c>
      <c r="AZ549">
        <v>0</v>
      </c>
      <c r="BA549">
        <v>570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Y549*Source!I203</f>
        <v>3.9600000000000003E-2</v>
      </c>
      <c r="CY549">
        <f>AD549</f>
        <v>0</v>
      </c>
      <c r="CZ549">
        <f>AH549</f>
        <v>0</v>
      </c>
      <c r="DA549">
        <f>AL549</f>
        <v>1</v>
      </c>
      <c r="DB549">
        <v>0</v>
      </c>
    </row>
    <row r="550" spans="1:106" x14ac:dyDescent="0.2">
      <c r="A550">
        <f>ROW(Source!A203)</f>
        <v>203</v>
      </c>
      <c r="B550">
        <v>27721504</v>
      </c>
      <c r="C550">
        <v>27722570</v>
      </c>
      <c r="D550">
        <v>25230220</v>
      </c>
      <c r="E550">
        <v>1</v>
      </c>
      <c r="F550">
        <v>1</v>
      </c>
      <c r="G550">
        <v>1</v>
      </c>
      <c r="H550">
        <v>2</v>
      </c>
      <c r="I550" t="s">
        <v>991</v>
      </c>
      <c r="J550" t="s">
        <v>992</v>
      </c>
      <c r="K550" t="s">
        <v>993</v>
      </c>
      <c r="L550">
        <v>1368</v>
      </c>
      <c r="N550">
        <v>1011</v>
      </c>
      <c r="O550" t="s">
        <v>959</v>
      </c>
      <c r="P550" t="s">
        <v>959</v>
      </c>
      <c r="Q550">
        <v>1</v>
      </c>
      <c r="W550">
        <v>0</v>
      </c>
      <c r="X550">
        <v>-1718674368</v>
      </c>
      <c r="Y550">
        <v>0.99</v>
      </c>
      <c r="AA550">
        <v>0</v>
      </c>
      <c r="AB550">
        <v>111.99</v>
      </c>
      <c r="AC550">
        <v>13.5</v>
      </c>
      <c r="AD550">
        <v>0</v>
      </c>
      <c r="AE550">
        <v>0</v>
      </c>
      <c r="AF550">
        <v>111.99</v>
      </c>
      <c r="AG550">
        <v>13.5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0.99</v>
      </c>
      <c r="AU550" t="s">
        <v>6</v>
      </c>
      <c r="AV550">
        <v>0</v>
      </c>
      <c r="AW550">
        <v>2</v>
      </c>
      <c r="AX550">
        <v>27722588</v>
      </c>
      <c r="AY550">
        <v>1</v>
      </c>
      <c r="AZ550">
        <v>0</v>
      </c>
      <c r="BA550">
        <v>571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Y550*Source!I203</f>
        <v>1.9800000000000002E-2</v>
      </c>
      <c r="CY550">
        <f>AB550</f>
        <v>111.99</v>
      </c>
      <c r="CZ550">
        <f>AF550</f>
        <v>111.99</v>
      </c>
      <c r="DA550">
        <f>AJ550</f>
        <v>1</v>
      </c>
      <c r="DB550">
        <v>0</v>
      </c>
    </row>
    <row r="551" spans="1:106" x14ac:dyDescent="0.2">
      <c r="A551">
        <f>ROW(Source!A203)</f>
        <v>203</v>
      </c>
      <c r="B551">
        <v>27721504</v>
      </c>
      <c r="C551">
        <v>27722570</v>
      </c>
      <c r="D551">
        <v>25231607</v>
      </c>
      <c r="E551">
        <v>1</v>
      </c>
      <c r="F551">
        <v>1</v>
      </c>
      <c r="G551">
        <v>1</v>
      </c>
      <c r="H551">
        <v>2</v>
      </c>
      <c r="I551" t="s">
        <v>997</v>
      </c>
      <c r="J551" t="s">
        <v>998</v>
      </c>
      <c r="K551" t="s">
        <v>999</v>
      </c>
      <c r="L551">
        <v>1368</v>
      </c>
      <c r="N551">
        <v>1011</v>
      </c>
      <c r="O551" t="s">
        <v>959</v>
      </c>
      <c r="P551" t="s">
        <v>959</v>
      </c>
      <c r="Q551">
        <v>1</v>
      </c>
      <c r="W551">
        <v>0</v>
      </c>
      <c r="X551">
        <v>1372534845</v>
      </c>
      <c r="Y551">
        <v>0.99</v>
      </c>
      <c r="AA551">
        <v>0</v>
      </c>
      <c r="AB551">
        <v>65.709999999999994</v>
      </c>
      <c r="AC551">
        <v>11.6</v>
      </c>
      <c r="AD551">
        <v>0</v>
      </c>
      <c r="AE551">
        <v>0</v>
      </c>
      <c r="AF551">
        <v>65.709999999999994</v>
      </c>
      <c r="AG551">
        <v>11.6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0.99</v>
      </c>
      <c r="AU551" t="s">
        <v>6</v>
      </c>
      <c r="AV551">
        <v>0</v>
      </c>
      <c r="AW551">
        <v>2</v>
      </c>
      <c r="AX551">
        <v>27722589</v>
      </c>
      <c r="AY551">
        <v>1</v>
      </c>
      <c r="AZ551">
        <v>0</v>
      </c>
      <c r="BA551">
        <v>572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Y551*Source!I203</f>
        <v>1.9800000000000002E-2</v>
      </c>
      <c r="CY551">
        <f>AB551</f>
        <v>65.709999999999994</v>
      </c>
      <c r="CZ551">
        <f>AF551</f>
        <v>65.709999999999994</v>
      </c>
      <c r="DA551">
        <f>AJ551</f>
        <v>1</v>
      </c>
      <c r="DB551">
        <v>0</v>
      </c>
    </row>
    <row r="552" spans="1:106" x14ac:dyDescent="0.2">
      <c r="A552">
        <f>ROW(Source!A203)</f>
        <v>203</v>
      </c>
      <c r="B552">
        <v>27721504</v>
      </c>
      <c r="C552">
        <v>27722570</v>
      </c>
      <c r="D552">
        <v>25231911</v>
      </c>
      <c r="E552">
        <v>1</v>
      </c>
      <c r="F552">
        <v>1</v>
      </c>
      <c r="G552">
        <v>1</v>
      </c>
      <c r="H552">
        <v>2</v>
      </c>
      <c r="I552" t="s">
        <v>1061</v>
      </c>
      <c r="J552" t="s">
        <v>1062</v>
      </c>
      <c r="K552" t="s">
        <v>1063</v>
      </c>
      <c r="L552">
        <v>1368</v>
      </c>
      <c r="N552">
        <v>1011</v>
      </c>
      <c r="O552" t="s">
        <v>959</v>
      </c>
      <c r="P552" t="s">
        <v>959</v>
      </c>
      <c r="Q552">
        <v>1</v>
      </c>
      <c r="W552">
        <v>0</v>
      </c>
      <c r="X552">
        <v>-353815937</v>
      </c>
      <c r="Y552">
        <v>1.1399999999999999</v>
      </c>
      <c r="AA552">
        <v>0</v>
      </c>
      <c r="AB552">
        <v>8.1</v>
      </c>
      <c r="AC552">
        <v>0</v>
      </c>
      <c r="AD552">
        <v>0</v>
      </c>
      <c r="AE552">
        <v>0</v>
      </c>
      <c r="AF552">
        <v>8.1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1.1399999999999999</v>
      </c>
      <c r="AU552" t="s">
        <v>6</v>
      </c>
      <c r="AV552">
        <v>0</v>
      </c>
      <c r="AW552">
        <v>2</v>
      </c>
      <c r="AX552">
        <v>27722590</v>
      </c>
      <c r="AY552">
        <v>1</v>
      </c>
      <c r="AZ552">
        <v>0</v>
      </c>
      <c r="BA552">
        <v>573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Y552*Source!I203</f>
        <v>2.2799999999999997E-2</v>
      </c>
      <c r="CY552">
        <f>AB552</f>
        <v>8.1</v>
      </c>
      <c r="CZ552">
        <f>AF552</f>
        <v>8.1</v>
      </c>
      <c r="DA552">
        <f>AJ552</f>
        <v>1</v>
      </c>
      <c r="DB552">
        <v>0</v>
      </c>
    </row>
    <row r="553" spans="1:106" x14ac:dyDescent="0.2">
      <c r="A553">
        <f>ROW(Source!A203)</f>
        <v>203</v>
      </c>
      <c r="B553">
        <v>27721504</v>
      </c>
      <c r="C553">
        <v>27722570</v>
      </c>
      <c r="D553">
        <v>25232639</v>
      </c>
      <c r="E553">
        <v>1</v>
      </c>
      <c r="F553">
        <v>1</v>
      </c>
      <c r="G553">
        <v>1</v>
      </c>
      <c r="H553">
        <v>2</v>
      </c>
      <c r="I553" t="s">
        <v>1181</v>
      </c>
      <c r="J553" t="s">
        <v>1182</v>
      </c>
      <c r="K553" t="s">
        <v>1183</v>
      </c>
      <c r="L553">
        <v>1368</v>
      </c>
      <c r="N553">
        <v>1011</v>
      </c>
      <c r="O553" t="s">
        <v>959</v>
      </c>
      <c r="P553" t="s">
        <v>959</v>
      </c>
      <c r="Q553">
        <v>1</v>
      </c>
      <c r="W553">
        <v>0</v>
      </c>
      <c r="X553">
        <v>917395980</v>
      </c>
      <c r="Y553">
        <v>0.7</v>
      </c>
      <c r="AA553">
        <v>0</v>
      </c>
      <c r="AB553">
        <v>2.36</v>
      </c>
      <c r="AC553">
        <v>0</v>
      </c>
      <c r="AD553">
        <v>0</v>
      </c>
      <c r="AE553">
        <v>0</v>
      </c>
      <c r="AF553">
        <v>2.36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0.7</v>
      </c>
      <c r="AU553" t="s">
        <v>6</v>
      </c>
      <c r="AV553">
        <v>0</v>
      </c>
      <c r="AW553">
        <v>2</v>
      </c>
      <c r="AX553">
        <v>27722591</v>
      </c>
      <c r="AY553">
        <v>1</v>
      </c>
      <c r="AZ553">
        <v>0</v>
      </c>
      <c r="BA553">
        <v>574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Y553*Source!I203</f>
        <v>1.3999999999999999E-2</v>
      </c>
      <c r="CY553">
        <f>AB553</f>
        <v>2.36</v>
      </c>
      <c r="CZ553">
        <f>AF553</f>
        <v>2.36</v>
      </c>
      <c r="DA553">
        <f>AJ553</f>
        <v>1</v>
      </c>
      <c r="DB553">
        <v>0</v>
      </c>
    </row>
    <row r="554" spans="1:106" x14ac:dyDescent="0.2">
      <c r="A554">
        <f>ROW(Source!A203)</f>
        <v>203</v>
      </c>
      <c r="B554">
        <v>27721504</v>
      </c>
      <c r="C554">
        <v>27722570</v>
      </c>
      <c r="D554">
        <v>25150263</v>
      </c>
      <c r="E554">
        <v>1</v>
      </c>
      <c r="F554">
        <v>1</v>
      </c>
      <c r="G554">
        <v>1</v>
      </c>
      <c r="H554">
        <v>3</v>
      </c>
      <c r="I554" t="s">
        <v>1184</v>
      </c>
      <c r="J554" t="s">
        <v>1185</v>
      </c>
      <c r="K554" t="s">
        <v>1186</v>
      </c>
      <c r="L554">
        <v>1346</v>
      </c>
      <c r="N554">
        <v>1009</v>
      </c>
      <c r="O554" t="s">
        <v>178</v>
      </c>
      <c r="P554" t="s">
        <v>178</v>
      </c>
      <c r="Q554">
        <v>1</v>
      </c>
      <c r="W554">
        <v>0</v>
      </c>
      <c r="X554">
        <v>-1088866022</v>
      </c>
      <c r="Y554">
        <v>0.42</v>
      </c>
      <c r="AA554">
        <v>30.4</v>
      </c>
      <c r="AB554">
        <v>0</v>
      </c>
      <c r="AC554">
        <v>0</v>
      </c>
      <c r="AD554">
        <v>0</v>
      </c>
      <c r="AE554">
        <v>30.4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0.42</v>
      </c>
      <c r="AU554" t="s">
        <v>6</v>
      </c>
      <c r="AV554">
        <v>0</v>
      </c>
      <c r="AW554">
        <v>2</v>
      </c>
      <c r="AX554">
        <v>27722592</v>
      </c>
      <c r="AY554">
        <v>1</v>
      </c>
      <c r="AZ554">
        <v>0</v>
      </c>
      <c r="BA554">
        <v>575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Y554*Source!I203</f>
        <v>8.3999999999999995E-3</v>
      </c>
      <c r="CY554">
        <f t="shared" ref="CY554:CY562" si="24">AA554</f>
        <v>30.4</v>
      </c>
      <c r="CZ554">
        <f t="shared" ref="CZ554:CZ562" si="25">AE554</f>
        <v>30.4</v>
      </c>
      <c r="DA554">
        <f t="shared" ref="DA554:DA562" si="26">AI554</f>
        <v>1</v>
      </c>
      <c r="DB554">
        <v>0</v>
      </c>
    </row>
    <row r="555" spans="1:106" x14ac:dyDescent="0.2">
      <c r="A555">
        <f>ROW(Source!A203)</f>
        <v>203</v>
      </c>
      <c r="B555">
        <v>27721504</v>
      </c>
      <c r="C555">
        <v>27722570</v>
      </c>
      <c r="D555">
        <v>25150275</v>
      </c>
      <c r="E555">
        <v>1</v>
      </c>
      <c r="F555">
        <v>1</v>
      </c>
      <c r="G555">
        <v>1</v>
      </c>
      <c r="H555">
        <v>3</v>
      </c>
      <c r="I555" t="s">
        <v>1187</v>
      </c>
      <c r="J555" t="s">
        <v>1188</v>
      </c>
      <c r="K555" t="s">
        <v>1189</v>
      </c>
      <c r="L555">
        <v>1308</v>
      </c>
      <c r="N555">
        <v>1003</v>
      </c>
      <c r="O555" t="s">
        <v>18</v>
      </c>
      <c r="P555" t="s">
        <v>18</v>
      </c>
      <c r="Q555">
        <v>100</v>
      </c>
      <c r="W555">
        <v>0</v>
      </c>
      <c r="X555">
        <v>568244124</v>
      </c>
      <c r="Y555">
        <v>0.1</v>
      </c>
      <c r="AA555">
        <v>120</v>
      </c>
      <c r="AB555">
        <v>0</v>
      </c>
      <c r="AC555">
        <v>0</v>
      </c>
      <c r="AD555">
        <v>0</v>
      </c>
      <c r="AE555">
        <v>120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0.1</v>
      </c>
      <c r="AU555" t="s">
        <v>6</v>
      </c>
      <c r="AV555">
        <v>0</v>
      </c>
      <c r="AW555">
        <v>2</v>
      </c>
      <c r="AX555">
        <v>27722593</v>
      </c>
      <c r="AY555">
        <v>1</v>
      </c>
      <c r="AZ555">
        <v>0</v>
      </c>
      <c r="BA555">
        <v>576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Y555*Source!I203</f>
        <v>2E-3</v>
      </c>
      <c r="CY555">
        <f t="shared" si="24"/>
        <v>120</v>
      </c>
      <c r="CZ555">
        <f t="shared" si="25"/>
        <v>120</v>
      </c>
      <c r="DA555">
        <f t="shared" si="26"/>
        <v>1</v>
      </c>
      <c r="DB555">
        <v>0</v>
      </c>
    </row>
    <row r="556" spans="1:106" x14ac:dyDescent="0.2">
      <c r="A556">
        <f>ROW(Source!A203)</f>
        <v>203</v>
      </c>
      <c r="B556">
        <v>27721504</v>
      </c>
      <c r="C556">
        <v>27722570</v>
      </c>
      <c r="D556">
        <v>25151427</v>
      </c>
      <c r="E556">
        <v>1</v>
      </c>
      <c r="F556">
        <v>1</v>
      </c>
      <c r="G556">
        <v>1</v>
      </c>
      <c r="H556">
        <v>3</v>
      </c>
      <c r="I556" t="s">
        <v>1190</v>
      </c>
      <c r="J556" t="s">
        <v>1191</v>
      </c>
      <c r="K556" t="s">
        <v>1192</v>
      </c>
      <c r="L556">
        <v>1346</v>
      </c>
      <c r="N556">
        <v>1009</v>
      </c>
      <c r="O556" t="s">
        <v>178</v>
      </c>
      <c r="P556" t="s">
        <v>178</v>
      </c>
      <c r="Q556">
        <v>1</v>
      </c>
      <c r="W556">
        <v>0</v>
      </c>
      <c r="X556">
        <v>586013393</v>
      </c>
      <c r="Y556">
        <v>2.1</v>
      </c>
      <c r="AA556">
        <v>10.57</v>
      </c>
      <c r="AB556">
        <v>0</v>
      </c>
      <c r="AC556">
        <v>0</v>
      </c>
      <c r="AD556">
        <v>0</v>
      </c>
      <c r="AE556">
        <v>10.57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2.1</v>
      </c>
      <c r="AU556" t="s">
        <v>6</v>
      </c>
      <c r="AV556">
        <v>0</v>
      </c>
      <c r="AW556">
        <v>2</v>
      </c>
      <c r="AX556">
        <v>27722594</v>
      </c>
      <c r="AY556">
        <v>1</v>
      </c>
      <c r="AZ556">
        <v>0</v>
      </c>
      <c r="BA556">
        <v>577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Y556*Source!I203</f>
        <v>4.2000000000000003E-2</v>
      </c>
      <c r="CY556">
        <f t="shared" si="24"/>
        <v>10.57</v>
      </c>
      <c r="CZ556">
        <f t="shared" si="25"/>
        <v>10.57</v>
      </c>
      <c r="DA556">
        <f t="shared" si="26"/>
        <v>1</v>
      </c>
      <c r="DB556">
        <v>0</v>
      </c>
    </row>
    <row r="557" spans="1:106" x14ac:dyDescent="0.2">
      <c r="A557">
        <f>ROW(Source!A203)</f>
        <v>203</v>
      </c>
      <c r="B557">
        <v>27721504</v>
      </c>
      <c r="C557">
        <v>27722570</v>
      </c>
      <c r="D557">
        <v>25152616</v>
      </c>
      <c r="E557">
        <v>1</v>
      </c>
      <c r="F557">
        <v>1</v>
      </c>
      <c r="G557">
        <v>1</v>
      </c>
      <c r="H557">
        <v>3</v>
      </c>
      <c r="I557" t="s">
        <v>1193</v>
      </c>
      <c r="J557" t="s">
        <v>1194</v>
      </c>
      <c r="K557" t="s">
        <v>1017</v>
      </c>
      <c r="L557">
        <v>1346</v>
      </c>
      <c r="N557">
        <v>1009</v>
      </c>
      <c r="O557" t="s">
        <v>178</v>
      </c>
      <c r="P557" t="s">
        <v>178</v>
      </c>
      <c r="Q557">
        <v>1</v>
      </c>
      <c r="W557">
        <v>0</v>
      </c>
      <c r="X557">
        <v>103900845</v>
      </c>
      <c r="Y557">
        <v>10.4</v>
      </c>
      <c r="AA557">
        <v>9.0399999999999991</v>
      </c>
      <c r="AB557">
        <v>0</v>
      </c>
      <c r="AC557">
        <v>0</v>
      </c>
      <c r="AD557">
        <v>0</v>
      </c>
      <c r="AE557">
        <v>9.0399999999999991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10.4</v>
      </c>
      <c r="AU557" t="s">
        <v>6</v>
      </c>
      <c r="AV557">
        <v>0</v>
      </c>
      <c r="AW557">
        <v>2</v>
      </c>
      <c r="AX557">
        <v>27722595</v>
      </c>
      <c r="AY557">
        <v>1</v>
      </c>
      <c r="AZ557">
        <v>0</v>
      </c>
      <c r="BA557">
        <v>578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Y557*Source!I203</f>
        <v>0.20800000000000002</v>
      </c>
      <c r="CY557">
        <f t="shared" si="24"/>
        <v>9.0399999999999991</v>
      </c>
      <c r="CZ557">
        <f t="shared" si="25"/>
        <v>9.0399999999999991</v>
      </c>
      <c r="DA557">
        <f t="shared" si="26"/>
        <v>1</v>
      </c>
      <c r="DB557">
        <v>0</v>
      </c>
    </row>
    <row r="558" spans="1:106" x14ac:dyDescent="0.2">
      <c r="A558">
        <f>ROW(Source!A203)</f>
        <v>203</v>
      </c>
      <c r="B558">
        <v>27721504</v>
      </c>
      <c r="C558">
        <v>27722570</v>
      </c>
      <c r="D558">
        <v>25156053</v>
      </c>
      <c r="E558">
        <v>1</v>
      </c>
      <c r="F558">
        <v>1</v>
      </c>
      <c r="G558">
        <v>1</v>
      </c>
      <c r="H558">
        <v>3</v>
      </c>
      <c r="I558" t="s">
        <v>1195</v>
      </c>
      <c r="J558" t="s">
        <v>1196</v>
      </c>
      <c r="K558" t="s">
        <v>1197</v>
      </c>
      <c r="L558">
        <v>1348</v>
      </c>
      <c r="N558">
        <v>1009</v>
      </c>
      <c r="O558" t="s">
        <v>46</v>
      </c>
      <c r="P558" t="s">
        <v>46</v>
      </c>
      <c r="Q558">
        <v>1000</v>
      </c>
      <c r="W558">
        <v>0</v>
      </c>
      <c r="X558">
        <v>129706501</v>
      </c>
      <c r="Y558">
        <v>5.0000000000000001E-3</v>
      </c>
      <c r="AA558">
        <v>1470</v>
      </c>
      <c r="AB558">
        <v>0</v>
      </c>
      <c r="AC558">
        <v>0</v>
      </c>
      <c r="AD558">
        <v>0</v>
      </c>
      <c r="AE558">
        <v>1470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5.0000000000000001E-3</v>
      </c>
      <c r="AU558" t="s">
        <v>6</v>
      </c>
      <c r="AV558">
        <v>0</v>
      </c>
      <c r="AW558">
        <v>2</v>
      </c>
      <c r="AX558">
        <v>27722596</v>
      </c>
      <c r="AY558">
        <v>1</v>
      </c>
      <c r="AZ558">
        <v>0</v>
      </c>
      <c r="BA558">
        <v>579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Y558*Source!I203</f>
        <v>1E-4</v>
      </c>
      <c r="CY558">
        <f t="shared" si="24"/>
        <v>1470</v>
      </c>
      <c r="CZ558">
        <f t="shared" si="25"/>
        <v>1470</v>
      </c>
      <c r="DA558">
        <f t="shared" si="26"/>
        <v>1</v>
      </c>
      <c r="DB558">
        <v>0</v>
      </c>
    </row>
    <row r="559" spans="1:106" x14ac:dyDescent="0.2">
      <c r="A559">
        <f>ROW(Source!A203)</f>
        <v>203</v>
      </c>
      <c r="B559">
        <v>27721504</v>
      </c>
      <c r="C559">
        <v>27722570</v>
      </c>
      <c r="D559">
        <v>25173859</v>
      </c>
      <c r="E559">
        <v>1</v>
      </c>
      <c r="F559">
        <v>1</v>
      </c>
      <c r="G559">
        <v>1</v>
      </c>
      <c r="H559">
        <v>3</v>
      </c>
      <c r="I559" t="s">
        <v>1198</v>
      </c>
      <c r="J559" t="s">
        <v>1199</v>
      </c>
      <c r="K559" t="s">
        <v>1200</v>
      </c>
      <c r="L559">
        <v>1348</v>
      </c>
      <c r="N559">
        <v>1009</v>
      </c>
      <c r="O559" t="s">
        <v>46</v>
      </c>
      <c r="P559" t="s">
        <v>46</v>
      </c>
      <c r="Q559">
        <v>1000</v>
      </c>
      <c r="W559">
        <v>0</v>
      </c>
      <c r="X559">
        <v>-2055000017</v>
      </c>
      <c r="Y559">
        <v>0.56000000000000005</v>
      </c>
      <c r="AA559">
        <v>5230.01</v>
      </c>
      <c r="AB559">
        <v>0</v>
      </c>
      <c r="AC559">
        <v>0</v>
      </c>
      <c r="AD559">
        <v>0</v>
      </c>
      <c r="AE559">
        <v>5230.01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0.56000000000000005</v>
      </c>
      <c r="AU559" t="s">
        <v>6</v>
      </c>
      <c r="AV559">
        <v>0</v>
      </c>
      <c r="AW559">
        <v>2</v>
      </c>
      <c r="AX559">
        <v>27722597</v>
      </c>
      <c r="AY559">
        <v>1</v>
      </c>
      <c r="AZ559">
        <v>0</v>
      </c>
      <c r="BA559">
        <v>580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Y559*Source!I203</f>
        <v>1.1200000000000002E-2</v>
      </c>
      <c r="CY559">
        <f t="shared" si="24"/>
        <v>5230.01</v>
      </c>
      <c r="CZ559">
        <f t="shared" si="25"/>
        <v>5230.01</v>
      </c>
      <c r="DA559">
        <f t="shared" si="26"/>
        <v>1</v>
      </c>
      <c r="DB559">
        <v>0</v>
      </c>
    </row>
    <row r="560" spans="1:106" x14ac:dyDescent="0.2">
      <c r="A560">
        <f>ROW(Source!A203)</f>
        <v>203</v>
      </c>
      <c r="B560">
        <v>27721504</v>
      </c>
      <c r="C560">
        <v>27722570</v>
      </c>
      <c r="D560">
        <v>25186459</v>
      </c>
      <c r="E560">
        <v>1</v>
      </c>
      <c r="F560">
        <v>1</v>
      </c>
      <c r="G560">
        <v>1</v>
      </c>
      <c r="H560">
        <v>3</v>
      </c>
      <c r="I560" t="s">
        <v>1201</v>
      </c>
      <c r="J560" t="s">
        <v>1202</v>
      </c>
      <c r="K560" t="s">
        <v>1203</v>
      </c>
      <c r="L560">
        <v>1346</v>
      </c>
      <c r="N560">
        <v>1009</v>
      </c>
      <c r="O560" t="s">
        <v>178</v>
      </c>
      <c r="P560" t="s">
        <v>178</v>
      </c>
      <c r="Q560">
        <v>1</v>
      </c>
      <c r="W560">
        <v>0</v>
      </c>
      <c r="X560">
        <v>210558753</v>
      </c>
      <c r="Y560">
        <v>3</v>
      </c>
      <c r="AA560">
        <v>28.6</v>
      </c>
      <c r="AB560">
        <v>0</v>
      </c>
      <c r="AC560">
        <v>0</v>
      </c>
      <c r="AD560">
        <v>0</v>
      </c>
      <c r="AE560">
        <v>28.6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3</v>
      </c>
      <c r="AU560" t="s">
        <v>6</v>
      </c>
      <c r="AV560">
        <v>0</v>
      </c>
      <c r="AW560">
        <v>2</v>
      </c>
      <c r="AX560">
        <v>27722598</v>
      </c>
      <c r="AY560">
        <v>1</v>
      </c>
      <c r="AZ560">
        <v>0</v>
      </c>
      <c r="BA560">
        <v>581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Y560*Source!I203</f>
        <v>0.06</v>
      </c>
      <c r="CY560">
        <f t="shared" si="24"/>
        <v>28.6</v>
      </c>
      <c r="CZ560">
        <f t="shared" si="25"/>
        <v>28.6</v>
      </c>
      <c r="DA560">
        <f t="shared" si="26"/>
        <v>1</v>
      </c>
      <c r="DB560">
        <v>0</v>
      </c>
    </row>
    <row r="561" spans="1:106" x14ac:dyDescent="0.2">
      <c r="A561">
        <f>ROW(Source!A203)</f>
        <v>203</v>
      </c>
      <c r="B561">
        <v>27721504</v>
      </c>
      <c r="C561">
        <v>27722570</v>
      </c>
      <c r="D561">
        <v>25202674</v>
      </c>
      <c r="E561">
        <v>1</v>
      </c>
      <c r="F561">
        <v>1</v>
      </c>
      <c r="G561">
        <v>1</v>
      </c>
      <c r="H561">
        <v>3</v>
      </c>
      <c r="I561" t="s">
        <v>371</v>
      </c>
      <c r="J561" t="s">
        <v>373</v>
      </c>
      <c r="K561" t="s">
        <v>372</v>
      </c>
      <c r="L561">
        <v>1354</v>
      </c>
      <c r="N561">
        <v>1010</v>
      </c>
      <c r="O561" t="s">
        <v>252</v>
      </c>
      <c r="P561" t="s">
        <v>252</v>
      </c>
      <c r="Q561">
        <v>1</v>
      </c>
      <c r="W561">
        <v>0</v>
      </c>
      <c r="X561">
        <v>-79161026</v>
      </c>
      <c r="Y561">
        <v>100</v>
      </c>
      <c r="AA561">
        <v>331.52</v>
      </c>
      <c r="AB561">
        <v>0</v>
      </c>
      <c r="AC561">
        <v>0</v>
      </c>
      <c r="AD561">
        <v>0</v>
      </c>
      <c r="AE561">
        <v>331.52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0</v>
      </c>
      <c r="AP561">
        <v>0</v>
      </c>
      <c r="AQ561">
        <v>0</v>
      </c>
      <c r="AR561">
        <v>0</v>
      </c>
      <c r="AS561" t="s">
        <v>6</v>
      </c>
      <c r="AT561">
        <v>100</v>
      </c>
      <c r="AU561" t="s">
        <v>6</v>
      </c>
      <c r="AV561">
        <v>0</v>
      </c>
      <c r="AW561">
        <v>1</v>
      </c>
      <c r="AX561">
        <v>-1</v>
      </c>
      <c r="AY561">
        <v>0</v>
      </c>
      <c r="AZ561">
        <v>0</v>
      </c>
      <c r="BA561" t="s">
        <v>6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Y561*Source!I203</f>
        <v>2</v>
      </c>
      <c r="CY561">
        <f t="shared" si="24"/>
        <v>331.52</v>
      </c>
      <c r="CZ561">
        <f t="shared" si="25"/>
        <v>331.52</v>
      </c>
      <c r="DA561">
        <f t="shared" si="26"/>
        <v>1</v>
      </c>
      <c r="DB561">
        <v>0</v>
      </c>
    </row>
    <row r="562" spans="1:106" x14ac:dyDescent="0.2">
      <c r="A562">
        <f>ROW(Source!A203)</f>
        <v>203</v>
      </c>
      <c r="B562">
        <v>27721504</v>
      </c>
      <c r="C562">
        <v>27722570</v>
      </c>
      <c r="D562">
        <v>25147235</v>
      </c>
      <c r="E562">
        <v>17</v>
      </c>
      <c r="F562">
        <v>1</v>
      </c>
      <c r="G562">
        <v>1</v>
      </c>
      <c r="H562">
        <v>3</v>
      </c>
      <c r="I562" t="s">
        <v>1204</v>
      </c>
      <c r="J562" t="s">
        <v>6</v>
      </c>
      <c r="K562" t="s">
        <v>1205</v>
      </c>
      <c r="L562">
        <v>1374</v>
      </c>
      <c r="N562">
        <v>1013</v>
      </c>
      <c r="O562" t="s">
        <v>1206</v>
      </c>
      <c r="P562" t="s">
        <v>1206</v>
      </c>
      <c r="Q562">
        <v>1</v>
      </c>
      <c r="W562">
        <v>0</v>
      </c>
      <c r="X562">
        <v>-1731369543</v>
      </c>
      <c r="Y562">
        <v>50.31</v>
      </c>
      <c r="AA562">
        <v>1</v>
      </c>
      <c r="AB562">
        <v>0</v>
      </c>
      <c r="AC562">
        <v>0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50.31</v>
      </c>
      <c r="AU562" t="s">
        <v>6</v>
      </c>
      <c r="AV562">
        <v>0</v>
      </c>
      <c r="AW562">
        <v>2</v>
      </c>
      <c r="AX562">
        <v>27722599</v>
      </c>
      <c r="AY562">
        <v>1</v>
      </c>
      <c r="AZ562">
        <v>0</v>
      </c>
      <c r="BA562">
        <v>582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Y562*Source!I203</f>
        <v>1.0062</v>
      </c>
      <c r="CY562">
        <f t="shared" si="24"/>
        <v>1</v>
      </c>
      <c r="CZ562">
        <f t="shared" si="25"/>
        <v>1</v>
      </c>
      <c r="DA562">
        <f t="shared" si="26"/>
        <v>1</v>
      </c>
      <c r="DB562">
        <v>0</v>
      </c>
    </row>
    <row r="563" spans="1:106" x14ac:dyDescent="0.2">
      <c r="A563">
        <f>ROW(Source!A206)</f>
        <v>206</v>
      </c>
      <c r="B563">
        <v>27721505</v>
      </c>
      <c r="C563">
        <v>27722601</v>
      </c>
      <c r="D563">
        <v>25418254</v>
      </c>
      <c r="E563">
        <v>1</v>
      </c>
      <c r="F563">
        <v>1</v>
      </c>
      <c r="G563">
        <v>1</v>
      </c>
      <c r="H563">
        <v>1</v>
      </c>
      <c r="I563" t="s">
        <v>1207</v>
      </c>
      <c r="J563" t="s">
        <v>6</v>
      </c>
      <c r="K563" t="s">
        <v>1208</v>
      </c>
      <c r="L563">
        <v>1191</v>
      </c>
      <c r="N563">
        <v>1013</v>
      </c>
      <c r="O563" t="s">
        <v>953</v>
      </c>
      <c r="P563" t="s">
        <v>953</v>
      </c>
      <c r="Q563">
        <v>1</v>
      </c>
      <c r="W563">
        <v>0</v>
      </c>
      <c r="X563">
        <v>1983201532</v>
      </c>
      <c r="Y563">
        <v>16.29</v>
      </c>
      <c r="AA563">
        <v>0</v>
      </c>
      <c r="AB563">
        <v>0</v>
      </c>
      <c r="AC563">
        <v>0</v>
      </c>
      <c r="AD563">
        <v>9.51</v>
      </c>
      <c r="AE563">
        <v>0</v>
      </c>
      <c r="AF563">
        <v>0</v>
      </c>
      <c r="AG563">
        <v>0</v>
      </c>
      <c r="AH563">
        <v>9.51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16.29</v>
      </c>
      <c r="AU563" t="s">
        <v>6</v>
      </c>
      <c r="AV563">
        <v>1</v>
      </c>
      <c r="AW563">
        <v>2</v>
      </c>
      <c r="AX563">
        <v>27722609</v>
      </c>
      <c r="AY563">
        <v>1</v>
      </c>
      <c r="AZ563">
        <v>0</v>
      </c>
      <c r="BA563">
        <v>583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Y563*Source!I206</f>
        <v>0.8145</v>
      </c>
      <c r="CY563">
        <f>AD563</f>
        <v>9.51</v>
      </c>
      <c r="CZ563">
        <f>AH563</f>
        <v>9.51</v>
      </c>
      <c r="DA563">
        <f>AL563</f>
        <v>1</v>
      </c>
      <c r="DB563">
        <v>0</v>
      </c>
    </row>
    <row r="564" spans="1:106" x14ac:dyDescent="0.2">
      <c r="A564">
        <f>ROW(Source!A206)</f>
        <v>206</v>
      </c>
      <c r="B564">
        <v>27721505</v>
      </c>
      <c r="C564">
        <v>27722601</v>
      </c>
      <c r="D564">
        <v>25412928</v>
      </c>
      <c r="E564">
        <v>1</v>
      </c>
      <c r="F564">
        <v>1</v>
      </c>
      <c r="G564">
        <v>1</v>
      </c>
      <c r="H564">
        <v>1</v>
      </c>
      <c r="I564" t="s">
        <v>954</v>
      </c>
      <c r="J564" t="s">
        <v>6</v>
      </c>
      <c r="K564" t="s">
        <v>955</v>
      </c>
      <c r="L564">
        <v>1191</v>
      </c>
      <c r="N564">
        <v>1013</v>
      </c>
      <c r="O564" t="s">
        <v>953</v>
      </c>
      <c r="P564" t="s">
        <v>953</v>
      </c>
      <c r="Q564">
        <v>1</v>
      </c>
      <c r="W564">
        <v>0</v>
      </c>
      <c r="X564">
        <v>-1417349443</v>
      </c>
      <c r="Y564">
        <v>0.01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0.01</v>
      </c>
      <c r="AU564" t="s">
        <v>6</v>
      </c>
      <c r="AV564">
        <v>2</v>
      </c>
      <c r="AW564">
        <v>2</v>
      </c>
      <c r="AX564">
        <v>27722610</v>
      </c>
      <c r="AY564">
        <v>1</v>
      </c>
      <c r="AZ564">
        <v>0</v>
      </c>
      <c r="BA564">
        <v>584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Y564*Source!I206</f>
        <v>5.0000000000000001E-4</v>
      </c>
      <c r="CY564">
        <f>AD564</f>
        <v>0</v>
      </c>
      <c r="CZ564">
        <f>AH564</f>
        <v>0</v>
      </c>
      <c r="DA564">
        <f>AL564</f>
        <v>1</v>
      </c>
      <c r="DB564">
        <v>0</v>
      </c>
    </row>
    <row r="565" spans="1:106" x14ac:dyDescent="0.2">
      <c r="A565">
        <f>ROW(Source!A206)</f>
        <v>206</v>
      </c>
      <c r="B565">
        <v>27721505</v>
      </c>
      <c r="C565">
        <v>27722601</v>
      </c>
      <c r="D565">
        <v>25230514</v>
      </c>
      <c r="E565">
        <v>1</v>
      </c>
      <c r="F565">
        <v>1</v>
      </c>
      <c r="G565">
        <v>1</v>
      </c>
      <c r="H565">
        <v>2</v>
      </c>
      <c r="I565" t="s">
        <v>960</v>
      </c>
      <c r="J565" t="s">
        <v>961</v>
      </c>
      <c r="K565" t="s">
        <v>962</v>
      </c>
      <c r="L565">
        <v>1368</v>
      </c>
      <c r="N565">
        <v>1011</v>
      </c>
      <c r="O565" t="s">
        <v>959</v>
      </c>
      <c r="P565" t="s">
        <v>959</v>
      </c>
      <c r="Q565">
        <v>1</v>
      </c>
      <c r="W565">
        <v>0</v>
      </c>
      <c r="X565">
        <v>1188625873</v>
      </c>
      <c r="Y565">
        <v>0.01</v>
      </c>
      <c r="AA565">
        <v>0</v>
      </c>
      <c r="AB565">
        <v>31.26</v>
      </c>
      <c r="AC565">
        <v>13.5</v>
      </c>
      <c r="AD565">
        <v>0</v>
      </c>
      <c r="AE565">
        <v>0</v>
      </c>
      <c r="AF565">
        <v>31.26</v>
      </c>
      <c r="AG565">
        <v>13.5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0.01</v>
      </c>
      <c r="AU565" t="s">
        <v>6</v>
      </c>
      <c r="AV565">
        <v>0</v>
      </c>
      <c r="AW565">
        <v>2</v>
      </c>
      <c r="AX565">
        <v>27722611</v>
      </c>
      <c r="AY565">
        <v>1</v>
      </c>
      <c r="AZ565">
        <v>0</v>
      </c>
      <c r="BA565">
        <v>585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Y565*Source!I206</f>
        <v>5.0000000000000001E-4</v>
      </c>
      <c r="CY565">
        <f>AB565</f>
        <v>31.26</v>
      </c>
      <c r="CZ565">
        <f>AF565</f>
        <v>31.26</v>
      </c>
      <c r="DA565">
        <f>AJ565</f>
        <v>1</v>
      </c>
      <c r="DB565">
        <v>0</v>
      </c>
    </row>
    <row r="566" spans="1:106" x14ac:dyDescent="0.2">
      <c r="A566">
        <f>ROW(Source!A206)</f>
        <v>206</v>
      </c>
      <c r="B566">
        <v>27721505</v>
      </c>
      <c r="C566">
        <v>27722601</v>
      </c>
      <c r="D566">
        <v>25152750</v>
      </c>
      <c r="E566">
        <v>1</v>
      </c>
      <c r="F566">
        <v>1</v>
      </c>
      <c r="G566">
        <v>1</v>
      </c>
      <c r="H566">
        <v>3</v>
      </c>
      <c r="I566" t="s">
        <v>1209</v>
      </c>
      <c r="J566" t="s">
        <v>1210</v>
      </c>
      <c r="K566" t="s">
        <v>1211</v>
      </c>
      <c r="L566">
        <v>1356</v>
      </c>
      <c r="N566">
        <v>1010</v>
      </c>
      <c r="O566" t="s">
        <v>1212</v>
      </c>
      <c r="P566" t="s">
        <v>1212</v>
      </c>
      <c r="Q566">
        <v>1000</v>
      </c>
      <c r="W566">
        <v>0</v>
      </c>
      <c r="X566">
        <v>1975348994</v>
      </c>
      <c r="Y566">
        <v>0.2</v>
      </c>
      <c r="AA566">
        <v>180</v>
      </c>
      <c r="AB566">
        <v>0</v>
      </c>
      <c r="AC566">
        <v>0</v>
      </c>
      <c r="AD566">
        <v>0</v>
      </c>
      <c r="AE566">
        <v>180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0.2</v>
      </c>
      <c r="AU566" t="s">
        <v>6</v>
      </c>
      <c r="AV566">
        <v>0</v>
      </c>
      <c r="AW566">
        <v>2</v>
      </c>
      <c r="AX566">
        <v>27722612</v>
      </c>
      <c r="AY566">
        <v>1</v>
      </c>
      <c r="AZ566">
        <v>0</v>
      </c>
      <c r="BA566">
        <v>586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Y566*Source!I206</f>
        <v>1.0000000000000002E-2</v>
      </c>
      <c r="CY566">
        <f>AA566</f>
        <v>180</v>
      </c>
      <c r="CZ566">
        <f>AE566</f>
        <v>180</v>
      </c>
      <c r="DA566">
        <f>AI566</f>
        <v>1</v>
      </c>
      <c r="DB566">
        <v>0</v>
      </c>
    </row>
    <row r="567" spans="1:106" x14ac:dyDescent="0.2">
      <c r="A567">
        <f>ROW(Source!A206)</f>
        <v>206</v>
      </c>
      <c r="B567">
        <v>27721505</v>
      </c>
      <c r="C567">
        <v>27722601</v>
      </c>
      <c r="D567">
        <v>25153112</v>
      </c>
      <c r="E567">
        <v>1</v>
      </c>
      <c r="F567">
        <v>1</v>
      </c>
      <c r="G567">
        <v>1</v>
      </c>
      <c r="H567">
        <v>3</v>
      </c>
      <c r="I567" t="s">
        <v>1213</v>
      </c>
      <c r="J567" t="s">
        <v>1214</v>
      </c>
      <c r="K567" t="s">
        <v>1215</v>
      </c>
      <c r="L567">
        <v>1348</v>
      </c>
      <c r="N567">
        <v>1009</v>
      </c>
      <c r="O567" t="s">
        <v>46</v>
      </c>
      <c r="P567" t="s">
        <v>46</v>
      </c>
      <c r="Q567">
        <v>1000</v>
      </c>
      <c r="W567">
        <v>0</v>
      </c>
      <c r="X567">
        <v>-1755229539</v>
      </c>
      <c r="Y567">
        <v>1E-3</v>
      </c>
      <c r="AA567">
        <v>12430</v>
      </c>
      <c r="AB567">
        <v>0</v>
      </c>
      <c r="AC567">
        <v>0</v>
      </c>
      <c r="AD567">
        <v>0</v>
      </c>
      <c r="AE567">
        <v>12430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1E-3</v>
      </c>
      <c r="AU567" t="s">
        <v>6</v>
      </c>
      <c r="AV567">
        <v>0</v>
      </c>
      <c r="AW567">
        <v>2</v>
      </c>
      <c r="AX567">
        <v>27722613</v>
      </c>
      <c r="AY567">
        <v>1</v>
      </c>
      <c r="AZ567">
        <v>0</v>
      </c>
      <c r="BA567">
        <v>587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Y567*Source!I206</f>
        <v>5.0000000000000002E-5</v>
      </c>
      <c r="CY567">
        <f>AA567</f>
        <v>12430</v>
      </c>
      <c r="CZ567">
        <f>AE567</f>
        <v>12430</v>
      </c>
      <c r="DA567">
        <f>AI567</f>
        <v>1</v>
      </c>
      <c r="DB567">
        <v>0</v>
      </c>
    </row>
    <row r="568" spans="1:106" x14ac:dyDescent="0.2">
      <c r="A568">
        <f>ROW(Source!A206)</f>
        <v>206</v>
      </c>
      <c r="B568">
        <v>27721505</v>
      </c>
      <c r="C568">
        <v>27722601</v>
      </c>
      <c r="D568">
        <v>25201058</v>
      </c>
      <c r="E568">
        <v>1</v>
      </c>
      <c r="F568">
        <v>1</v>
      </c>
      <c r="G568">
        <v>1</v>
      </c>
      <c r="H568">
        <v>3</v>
      </c>
      <c r="I568" t="s">
        <v>379</v>
      </c>
      <c r="J568" t="s">
        <v>381</v>
      </c>
      <c r="K568" t="s">
        <v>380</v>
      </c>
      <c r="L568">
        <v>1308</v>
      </c>
      <c r="N568">
        <v>1003</v>
      </c>
      <c r="O568" t="s">
        <v>18</v>
      </c>
      <c r="P568" t="s">
        <v>18</v>
      </c>
      <c r="Q568">
        <v>100</v>
      </c>
      <c r="W568">
        <v>0</v>
      </c>
      <c r="X568">
        <v>1062154019</v>
      </c>
      <c r="Y568">
        <v>1</v>
      </c>
      <c r="AA568">
        <v>114.75</v>
      </c>
      <c r="AB568">
        <v>0</v>
      </c>
      <c r="AC568">
        <v>0</v>
      </c>
      <c r="AD568">
        <v>0</v>
      </c>
      <c r="AE568">
        <v>114.75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6</v>
      </c>
      <c r="AT568">
        <v>1</v>
      </c>
      <c r="AU568" t="s">
        <v>6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Y568*Source!I206</f>
        <v>0.05</v>
      </c>
      <c r="CY568">
        <f>AA568</f>
        <v>114.75</v>
      </c>
      <c r="CZ568">
        <f>AE568</f>
        <v>114.75</v>
      </c>
      <c r="DA568">
        <f>AI568</f>
        <v>1</v>
      </c>
      <c r="DB568">
        <v>0</v>
      </c>
    </row>
    <row r="569" spans="1:106" x14ac:dyDescent="0.2">
      <c r="A569">
        <f>ROW(Source!A206)</f>
        <v>206</v>
      </c>
      <c r="B569">
        <v>27721505</v>
      </c>
      <c r="C569">
        <v>27722601</v>
      </c>
      <c r="D569">
        <v>25147235</v>
      </c>
      <c r="E569">
        <v>17</v>
      </c>
      <c r="F569">
        <v>1</v>
      </c>
      <c r="G569">
        <v>1</v>
      </c>
      <c r="H569">
        <v>3</v>
      </c>
      <c r="I569" t="s">
        <v>1204</v>
      </c>
      <c r="J569" t="s">
        <v>6</v>
      </c>
      <c r="K569" t="s">
        <v>1205</v>
      </c>
      <c r="L569">
        <v>1374</v>
      </c>
      <c r="N569">
        <v>1013</v>
      </c>
      <c r="O569" t="s">
        <v>1206</v>
      </c>
      <c r="P569" t="s">
        <v>1206</v>
      </c>
      <c r="Q569">
        <v>1</v>
      </c>
      <c r="W569">
        <v>0</v>
      </c>
      <c r="X569">
        <v>-1731369543</v>
      </c>
      <c r="Y569">
        <v>3.1</v>
      </c>
      <c r="AA569">
        <v>1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3.1</v>
      </c>
      <c r="AU569" t="s">
        <v>6</v>
      </c>
      <c r="AV569">
        <v>0</v>
      </c>
      <c r="AW569">
        <v>2</v>
      </c>
      <c r="AX569">
        <v>27722614</v>
      </c>
      <c r="AY569">
        <v>1</v>
      </c>
      <c r="AZ569">
        <v>0</v>
      </c>
      <c r="BA569">
        <v>588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Y569*Source!I206</f>
        <v>0.15500000000000003</v>
      </c>
      <c r="CY569">
        <f>AA569</f>
        <v>1</v>
      </c>
      <c r="CZ569">
        <f>AE569</f>
        <v>1</v>
      </c>
      <c r="DA569">
        <f>AI569</f>
        <v>1</v>
      </c>
      <c r="DB569">
        <v>0</v>
      </c>
    </row>
    <row r="570" spans="1:106" x14ac:dyDescent="0.2">
      <c r="A570">
        <f>ROW(Source!A207)</f>
        <v>207</v>
      </c>
      <c r="B570">
        <v>27721504</v>
      </c>
      <c r="C570">
        <v>27722601</v>
      </c>
      <c r="D570">
        <v>25418254</v>
      </c>
      <c r="E570">
        <v>1</v>
      </c>
      <c r="F570">
        <v>1</v>
      </c>
      <c r="G570">
        <v>1</v>
      </c>
      <c r="H570">
        <v>1</v>
      </c>
      <c r="I570" t="s">
        <v>1207</v>
      </c>
      <c r="J570" t="s">
        <v>6</v>
      </c>
      <c r="K570" t="s">
        <v>1208</v>
      </c>
      <c r="L570">
        <v>1191</v>
      </c>
      <c r="N570">
        <v>1013</v>
      </c>
      <c r="O570" t="s">
        <v>953</v>
      </c>
      <c r="P570" t="s">
        <v>953</v>
      </c>
      <c r="Q570">
        <v>1</v>
      </c>
      <c r="W570">
        <v>0</v>
      </c>
      <c r="X570">
        <v>1983201532</v>
      </c>
      <c r="Y570">
        <v>16.29</v>
      </c>
      <c r="AA570">
        <v>0</v>
      </c>
      <c r="AB570">
        <v>0</v>
      </c>
      <c r="AC570">
        <v>0</v>
      </c>
      <c r="AD570">
        <v>9.51</v>
      </c>
      <c r="AE570">
        <v>0</v>
      </c>
      <c r="AF570">
        <v>0</v>
      </c>
      <c r="AG570">
        <v>0</v>
      </c>
      <c r="AH570">
        <v>9.51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16.29</v>
      </c>
      <c r="AU570" t="s">
        <v>6</v>
      </c>
      <c r="AV570">
        <v>1</v>
      </c>
      <c r="AW570">
        <v>2</v>
      </c>
      <c r="AX570">
        <v>27722609</v>
      </c>
      <c r="AY570">
        <v>1</v>
      </c>
      <c r="AZ570">
        <v>0</v>
      </c>
      <c r="BA570">
        <v>589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Y570*Source!I207</f>
        <v>0.8145</v>
      </c>
      <c r="CY570">
        <f>AD570</f>
        <v>9.51</v>
      </c>
      <c r="CZ570">
        <f>AH570</f>
        <v>9.51</v>
      </c>
      <c r="DA570">
        <f>AL570</f>
        <v>1</v>
      </c>
      <c r="DB570">
        <v>0</v>
      </c>
    </row>
    <row r="571" spans="1:106" x14ac:dyDescent="0.2">
      <c r="A571">
        <f>ROW(Source!A207)</f>
        <v>207</v>
      </c>
      <c r="B571">
        <v>27721504</v>
      </c>
      <c r="C571">
        <v>27722601</v>
      </c>
      <c r="D571">
        <v>25412928</v>
      </c>
      <c r="E571">
        <v>1</v>
      </c>
      <c r="F571">
        <v>1</v>
      </c>
      <c r="G571">
        <v>1</v>
      </c>
      <c r="H571">
        <v>1</v>
      </c>
      <c r="I571" t="s">
        <v>954</v>
      </c>
      <c r="J571" t="s">
        <v>6</v>
      </c>
      <c r="K571" t="s">
        <v>955</v>
      </c>
      <c r="L571">
        <v>1191</v>
      </c>
      <c r="N571">
        <v>1013</v>
      </c>
      <c r="O571" t="s">
        <v>953</v>
      </c>
      <c r="P571" t="s">
        <v>953</v>
      </c>
      <c r="Q571">
        <v>1</v>
      </c>
      <c r="W571">
        <v>0</v>
      </c>
      <c r="X571">
        <v>-1417349443</v>
      </c>
      <c r="Y571">
        <v>0.01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6</v>
      </c>
      <c r="AT571">
        <v>0.01</v>
      </c>
      <c r="AU571" t="s">
        <v>6</v>
      </c>
      <c r="AV571">
        <v>2</v>
      </c>
      <c r="AW571">
        <v>2</v>
      </c>
      <c r="AX571">
        <v>27722610</v>
      </c>
      <c r="AY571">
        <v>1</v>
      </c>
      <c r="AZ571">
        <v>0</v>
      </c>
      <c r="BA571">
        <v>590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Y571*Source!I207</f>
        <v>5.0000000000000001E-4</v>
      </c>
      <c r="CY571">
        <f>AD571</f>
        <v>0</v>
      </c>
      <c r="CZ571">
        <f>AH571</f>
        <v>0</v>
      </c>
      <c r="DA571">
        <f>AL571</f>
        <v>1</v>
      </c>
      <c r="DB571">
        <v>0</v>
      </c>
    </row>
    <row r="572" spans="1:106" x14ac:dyDescent="0.2">
      <c r="A572">
        <f>ROW(Source!A207)</f>
        <v>207</v>
      </c>
      <c r="B572">
        <v>27721504</v>
      </c>
      <c r="C572">
        <v>27722601</v>
      </c>
      <c r="D572">
        <v>25230514</v>
      </c>
      <c r="E572">
        <v>1</v>
      </c>
      <c r="F572">
        <v>1</v>
      </c>
      <c r="G572">
        <v>1</v>
      </c>
      <c r="H572">
        <v>2</v>
      </c>
      <c r="I572" t="s">
        <v>960</v>
      </c>
      <c r="J572" t="s">
        <v>961</v>
      </c>
      <c r="K572" t="s">
        <v>962</v>
      </c>
      <c r="L572">
        <v>1368</v>
      </c>
      <c r="N572">
        <v>1011</v>
      </c>
      <c r="O572" t="s">
        <v>959</v>
      </c>
      <c r="P572" t="s">
        <v>959</v>
      </c>
      <c r="Q572">
        <v>1</v>
      </c>
      <c r="W572">
        <v>0</v>
      </c>
      <c r="X572">
        <v>1188625873</v>
      </c>
      <c r="Y572">
        <v>0.01</v>
      </c>
      <c r="AA572">
        <v>0</v>
      </c>
      <c r="AB572">
        <v>31.26</v>
      </c>
      <c r="AC572">
        <v>13.5</v>
      </c>
      <c r="AD572">
        <v>0</v>
      </c>
      <c r="AE572">
        <v>0</v>
      </c>
      <c r="AF572">
        <v>31.26</v>
      </c>
      <c r="AG572">
        <v>13.5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0.01</v>
      </c>
      <c r="AU572" t="s">
        <v>6</v>
      </c>
      <c r="AV572">
        <v>0</v>
      </c>
      <c r="AW572">
        <v>2</v>
      </c>
      <c r="AX572">
        <v>27722611</v>
      </c>
      <c r="AY572">
        <v>1</v>
      </c>
      <c r="AZ572">
        <v>0</v>
      </c>
      <c r="BA572">
        <v>591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Y572*Source!I207</f>
        <v>5.0000000000000001E-4</v>
      </c>
      <c r="CY572">
        <f>AB572</f>
        <v>31.26</v>
      </c>
      <c r="CZ572">
        <f>AF572</f>
        <v>31.26</v>
      </c>
      <c r="DA572">
        <f>AJ572</f>
        <v>1</v>
      </c>
      <c r="DB572">
        <v>0</v>
      </c>
    </row>
    <row r="573" spans="1:106" x14ac:dyDescent="0.2">
      <c r="A573">
        <f>ROW(Source!A207)</f>
        <v>207</v>
      </c>
      <c r="B573">
        <v>27721504</v>
      </c>
      <c r="C573">
        <v>27722601</v>
      </c>
      <c r="D573">
        <v>25152750</v>
      </c>
      <c r="E573">
        <v>1</v>
      </c>
      <c r="F573">
        <v>1</v>
      </c>
      <c r="G573">
        <v>1</v>
      </c>
      <c r="H573">
        <v>3</v>
      </c>
      <c r="I573" t="s">
        <v>1209</v>
      </c>
      <c r="J573" t="s">
        <v>1210</v>
      </c>
      <c r="K573" t="s">
        <v>1211</v>
      </c>
      <c r="L573">
        <v>1356</v>
      </c>
      <c r="N573">
        <v>1010</v>
      </c>
      <c r="O573" t="s">
        <v>1212</v>
      </c>
      <c r="P573" t="s">
        <v>1212</v>
      </c>
      <c r="Q573">
        <v>1000</v>
      </c>
      <c r="W573">
        <v>0</v>
      </c>
      <c r="X573">
        <v>1975348994</v>
      </c>
      <c r="Y573">
        <v>0.2</v>
      </c>
      <c r="AA573">
        <v>180</v>
      </c>
      <c r="AB573">
        <v>0</v>
      </c>
      <c r="AC573">
        <v>0</v>
      </c>
      <c r="AD573">
        <v>0</v>
      </c>
      <c r="AE573">
        <v>180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0.2</v>
      </c>
      <c r="AU573" t="s">
        <v>6</v>
      </c>
      <c r="AV573">
        <v>0</v>
      </c>
      <c r="AW573">
        <v>2</v>
      </c>
      <c r="AX573">
        <v>27722612</v>
      </c>
      <c r="AY573">
        <v>1</v>
      </c>
      <c r="AZ573">
        <v>0</v>
      </c>
      <c r="BA573">
        <v>592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Y573*Source!I207</f>
        <v>1.0000000000000002E-2</v>
      </c>
      <c r="CY573">
        <f>AA573</f>
        <v>180</v>
      </c>
      <c r="CZ573">
        <f>AE573</f>
        <v>180</v>
      </c>
      <c r="DA573">
        <f>AI573</f>
        <v>1</v>
      </c>
      <c r="DB573">
        <v>0</v>
      </c>
    </row>
    <row r="574" spans="1:106" x14ac:dyDescent="0.2">
      <c r="A574">
        <f>ROW(Source!A207)</f>
        <v>207</v>
      </c>
      <c r="B574">
        <v>27721504</v>
      </c>
      <c r="C574">
        <v>27722601</v>
      </c>
      <c r="D574">
        <v>25153112</v>
      </c>
      <c r="E574">
        <v>1</v>
      </c>
      <c r="F574">
        <v>1</v>
      </c>
      <c r="G574">
        <v>1</v>
      </c>
      <c r="H574">
        <v>3</v>
      </c>
      <c r="I574" t="s">
        <v>1213</v>
      </c>
      <c r="J574" t="s">
        <v>1214</v>
      </c>
      <c r="K574" t="s">
        <v>1215</v>
      </c>
      <c r="L574">
        <v>1348</v>
      </c>
      <c r="N574">
        <v>1009</v>
      </c>
      <c r="O574" t="s">
        <v>46</v>
      </c>
      <c r="P574" t="s">
        <v>46</v>
      </c>
      <c r="Q574">
        <v>1000</v>
      </c>
      <c r="W574">
        <v>0</v>
      </c>
      <c r="X574">
        <v>-1755229539</v>
      </c>
      <c r="Y574">
        <v>1E-3</v>
      </c>
      <c r="AA574">
        <v>12430</v>
      </c>
      <c r="AB574">
        <v>0</v>
      </c>
      <c r="AC574">
        <v>0</v>
      </c>
      <c r="AD574">
        <v>0</v>
      </c>
      <c r="AE574">
        <v>12430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1E-3</v>
      </c>
      <c r="AU574" t="s">
        <v>6</v>
      </c>
      <c r="AV574">
        <v>0</v>
      </c>
      <c r="AW574">
        <v>2</v>
      </c>
      <c r="AX574">
        <v>27722613</v>
      </c>
      <c r="AY574">
        <v>1</v>
      </c>
      <c r="AZ574">
        <v>0</v>
      </c>
      <c r="BA574">
        <v>593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Y574*Source!I207</f>
        <v>5.0000000000000002E-5</v>
      </c>
      <c r="CY574">
        <f>AA574</f>
        <v>12430</v>
      </c>
      <c r="CZ574">
        <f>AE574</f>
        <v>12430</v>
      </c>
      <c r="DA574">
        <f>AI574</f>
        <v>1</v>
      </c>
      <c r="DB574">
        <v>0</v>
      </c>
    </row>
    <row r="575" spans="1:106" x14ac:dyDescent="0.2">
      <c r="A575">
        <f>ROW(Source!A207)</f>
        <v>207</v>
      </c>
      <c r="B575">
        <v>27721504</v>
      </c>
      <c r="C575">
        <v>27722601</v>
      </c>
      <c r="D575">
        <v>25201058</v>
      </c>
      <c r="E575">
        <v>1</v>
      </c>
      <c r="F575">
        <v>1</v>
      </c>
      <c r="G575">
        <v>1</v>
      </c>
      <c r="H575">
        <v>3</v>
      </c>
      <c r="I575" t="s">
        <v>379</v>
      </c>
      <c r="J575" t="s">
        <v>381</v>
      </c>
      <c r="K575" t="s">
        <v>380</v>
      </c>
      <c r="L575">
        <v>1308</v>
      </c>
      <c r="N575">
        <v>1003</v>
      </c>
      <c r="O575" t="s">
        <v>18</v>
      </c>
      <c r="P575" t="s">
        <v>18</v>
      </c>
      <c r="Q575">
        <v>100</v>
      </c>
      <c r="W575">
        <v>0</v>
      </c>
      <c r="X575">
        <v>1062154019</v>
      </c>
      <c r="Y575">
        <v>1</v>
      </c>
      <c r="AA575">
        <v>114.75</v>
      </c>
      <c r="AB575">
        <v>0</v>
      </c>
      <c r="AC575">
        <v>0</v>
      </c>
      <c r="AD575">
        <v>0</v>
      </c>
      <c r="AE575">
        <v>114.75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0</v>
      </c>
      <c r="AP575">
        <v>0</v>
      </c>
      <c r="AQ575">
        <v>0</v>
      </c>
      <c r="AR575">
        <v>0</v>
      </c>
      <c r="AS575" t="s">
        <v>6</v>
      </c>
      <c r="AT575">
        <v>1</v>
      </c>
      <c r="AU575" t="s">
        <v>6</v>
      </c>
      <c r="AV575">
        <v>0</v>
      </c>
      <c r="AW575">
        <v>1</v>
      </c>
      <c r="AX575">
        <v>-1</v>
      </c>
      <c r="AY575">
        <v>0</v>
      </c>
      <c r="AZ575">
        <v>0</v>
      </c>
      <c r="BA575" t="s">
        <v>6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Y575*Source!I207</f>
        <v>0.05</v>
      </c>
      <c r="CY575">
        <f>AA575</f>
        <v>114.75</v>
      </c>
      <c r="CZ575">
        <f>AE575</f>
        <v>114.75</v>
      </c>
      <c r="DA575">
        <f>AI575</f>
        <v>1</v>
      </c>
      <c r="DB575">
        <v>0</v>
      </c>
    </row>
    <row r="576" spans="1:106" x14ac:dyDescent="0.2">
      <c r="A576">
        <f>ROW(Source!A207)</f>
        <v>207</v>
      </c>
      <c r="B576">
        <v>27721504</v>
      </c>
      <c r="C576">
        <v>27722601</v>
      </c>
      <c r="D576">
        <v>25147235</v>
      </c>
      <c r="E576">
        <v>17</v>
      </c>
      <c r="F576">
        <v>1</v>
      </c>
      <c r="G576">
        <v>1</v>
      </c>
      <c r="H576">
        <v>3</v>
      </c>
      <c r="I576" t="s">
        <v>1204</v>
      </c>
      <c r="J576" t="s">
        <v>6</v>
      </c>
      <c r="K576" t="s">
        <v>1205</v>
      </c>
      <c r="L576">
        <v>1374</v>
      </c>
      <c r="N576">
        <v>1013</v>
      </c>
      <c r="O576" t="s">
        <v>1206</v>
      </c>
      <c r="P576" t="s">
        <v>1206</v>
      </c>
      <c r="Q576">
        <v>1</v>
      </c>
      <c r="W576">
        <v>0</v>
      </c>
      <c r="X576">
        <v>-1731369543</v>
      </c>
      <c r="Y576">
        <v>3.1</v>
      </c>
      <c r="AA576">
        <v>1</v>
      </c>
      <c r="AB576">
        <v>0</v>
      </c>
      <c r="AC576">
        <v>0</v>
      </c>
      <c r="AD576">
        <v>0</v>
      </c>
      <c r="AE576">
        <v>1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3.1</v>
      </c>
      <c r="AU576" t="s">
        <v>6</v>
      </c>
      <c r="AV576">
        <v>0</v>
      </c>
      <c r="AW576">
        <v>2</v>
      </c>
      <c r="AX576">
        <v>27722614</v>
      </c>
      <c r="AY576">
        <v>1</v>
      </c>
      <c r="AZ576">
        <v>0</v>
      </c>
      <c r="BA576">
        <v>594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Y576*Source!I207</f>
        <v>0.15500000000000003</v>
      </c>
      <c r="CY576">
        <f>AA576</f>
        <v>1</v>
      </c>
      <c r="CZ576">
        <f>AE576</f>
        <v>1</v>
      </c>
      <c r="DA576">
        <f>AI576</f>
        <v>1</v>
      </c>
      <c r="DB576">
        <v>0</v>
      </c>
    </row>
    <row r="577" spans="1:106" x14ac:dyDescent="0.2">
      <c r="A577">
        <f>ROW(Source!A246)</f>
        <v>246</v>
      </c>
      <c r="B577">
        <v>27721505</v>
      </c>
      <c r="C577">
        <v>27722616</v>
      </c>
      <c r="D577">
        <v>25414543</v>
      </c>
      <c r="E577">
        <v>1</v>
      </c>
      <c r="F577">
        <v>1</v>
      </c>
      <c r="G577">
        <v>1</v>
      </c>
      <c r="H577">
        <v>1</v>
      </c>
      <c r="I577" t="s">
        <v>1170</v>
      </c>
      <c r="J577" t="s">
        <v>6</v>
      </c>
      <c r="K577" t="s">
        <v>1171</v>
      </c>
      <c r="L577">
        <v>1191</v>
      </c>
      <c r="N577">
        <v>1013</v>
      </c>
      <c r="O577" t="s">
        <v>953</v>
      </c>
      <c r="P577" t="s">
        <v>953</v>
      </c>
      <c r="Q577">
        <v>1</v>
      </c>
      <c r="W577">
        <v>0</v>
      </c>
      <c r="X577">
        <v>-228054128</v>
      </c>
      <c r="Y577">
        <v>17.89</v>
      </c>
      <c r="AA577">
        <v>0</v>
      </c>
      <c r="AB577">
        <v>0</v>
      </c>
      <c r="AC577">
        <v>0</v>
      </c>
      <c r="AD577">
        <v>8.02</v>
      </c>
      <c r="AE577">
        <v>0</v>
      </c>
      <c r="AF577">
        <v>0</v>
      </c>
      <c r="AG577">
        <v>0</v>
      </c>
      <c r="AH577">
        <v>8.02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17.89</v>
      </c>
      <c r="AU577" t="s">
        <v>6</v>
      </c>
      <c r="AV577">
        <v>1</v>
      </c>
      <c r="AW577">
        <v>2</v>
      </c>
      <c r="AX577">
        <v>27722620</v>
      </c>
      <c r="AY577">
        <v>1</v>
      </c>
      <c r="AZ577">
        <v>0</v>
      </c>
      <c r="BA577">
        <v>595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Y577*Source!I246</f>
        <v>0.89450000000000007</v>
      </c>
      <c r="CY577">
        <f>AD577</f>
        <v>8.02</v>
      </c>
      <c r="CZ577">
        <f>AH577</f>
        <v>8.02</v>
      </c>
      <c r="DA577">
        <f>AL577</f>
        <v>1</v>
      </c>
      <c r="DB577">
        <v>0</v>
      </c>
    </row>
    <row r="578" spans="1:106" x14ac:dyDescent="0.2">
      <c r="A578">
        <f>ROW(Source!A246)</f>
        <v>246</v>
      </c>
      <c r="B578">
        <v>27721505</v>
      </c>
      <c r="C578">
        <v>27722616</v>
      </c>
      <c r="D578">
        <v>25412928</v>
      </c>
      <c r="E578">
        <v>1</v>
      </c>
      <c r="F578">
        <v>1</v>
      </c>
      <c r="G578">
        <v>1</v>
      </c>
      <c r="H578">
        <v>1</v>
      </c>
      <c r="I578" t="s">
        <v>954</v>
      </c>
      <c r="J578" t="s">
        <v>6</v>
      </c>
      <c r="K578" t="s">
        <v>955</v>
      </c>
      <c r="L578">
        <v>1191</v>
      </c>
      <c r="N578">
        <v>1013</v>
      </c>
      <c r="O578" t="s">
        <v>953</v>
      </c>
      <c r="P578" t="s">
        <v>953</v>
      </c>
      <c r="Q578">
        <v>1</v>
      </c>
      <c r="W578">
        <v>0</v>
      </c>
      <c r="X578">
        <v>-1417349443</v>
      </c>
      <c r="Y578">
        <v>0.08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0.08</v>
      </c>
      <c r="AU578" t="s">
        <v>6</v>
      </c>
      <c r="AV578">
        <v>2</v>
      </c>
      <c r="AW578">
        <v>2</v>
      </c>
      <c r="AX578">
        <v>27722621</v>
      </c>
      <c r="AY578">
        <v>1</v>
      </c>
      <c r="AZ578">
        <v>0</v>
      </c>
      <c r="BA578">
        <v>596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Y578*Source!I246</f>
        <v>4.0000000000000001E-3</v>
      </c>
      <c r="CY578">
        <f>AD578</f>
        <v>0</v>
      </c>
      <c r="CZ578">
        <f>AH578</f>
        <v>0</v>
      </c>
      <c r="DA578">
        <f>AL578</f>
        <v>1</v>
      </c>
      <c r="DB578">
        <v>0</v>
      </c>
    </row>
    <row r="579" spans="1:106" x14ac:dyDescent="0.2">
      <c r="A579">
        <f>ROW(Source!A246)</f>
        <v>246</v>
      </c>
      <c r="B579">
        <v>27721505</v>
      </c>
      <c r="C579">
        <v>27722616</v>
      </c>
      <c r="D579">
        <v>25230514</v>
      </c>
      <c r="E579">
        <v>1</v>
      </c>
      <c r="F579">
        <v>1</v>
      </c>
      <c r="G579">
        <v>1</v>
      </c>
      <c r="H579">
        <v>2</v>
      </c>
      <c r="I579" t="s">
        <v>960</v>
      </c>
      <c r="J579" t="s">
        <v>961</v>
      </c>
      <c r="K579" t="s">
        <v>962</v>
      </c>
      <c r="L579">
        <v>1368</v>
      </c>
      <c r="N579">
        <v>1011</v>
      </c>
      <c r="O579" t="s">
        <v>959</v>
      </c>
      <c r="P579" t="s">
        <v>959</v>
      </c>
      <c r="Q579">
        <v>1</v>
      </c>
      <c r="W579">
        <v>0</v>
      </c>
      <c r="X579">
        <v>1188625873</v>
      </c>
      <c r="Y579">
        <v>0.08</v>
      </c>
      <c r="AA579">
        <v>0</v>
      </c>
      <c r="AB579">
        <v>31.26</v>
      </c>
      <c r="AC579">
        <v>13.5</v>
      </c>
      <c r="AD579">
        <v>0</v>
      </c>
      <c r="AE579">
        <v>0</v>
      </c>
      <c r="AF579">
        <v>31.26</v>
      </c>
      <c r="AG579">
        <v>13.5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0.08</v>
      </c>
      <c r="AU579" t="s">
        <v>6</v>
      </c>
      <c r="AV579">
        <v>0</v>
      </c>
      <c r="AW579">
        <v>2</v>
      </c>
      <c r="AX579">
        <v>27722622</v>
      </c>
      <c r="AY579">
        <v>1</v>
      </c>
      <c r="AZ579">
        <v>0</v>
      </c>
      <c r="BA579">
        <v>597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Y579*Source!I246</f>
        <v>4.0000000000000001E-3</v>
      </c>
      <c r="CY579">
        <f>AB579</f>
        <v>31.26</v>
      </c>
      <c r="CZ579">
        <f>AF579</f>
        <v>31.26</v>
      </c>
      <c r="DA579">
        <f>AJ579</f>
        <v>1</v>
      </c>
      <c r="DB579">
        <v>0</v>
      </c>
    </row>
    <row r="580" spans="1:106" x14ac:dyDescent="0.2">
      <c r="A580">
        <f>ROW(Source!A247)</f>
        <v>247</v>
      </c>
      <c r="B580">
        <v>27721504</v>
      </c>
      <c r="C580">
        <v>27722616</v>
      </c>
      <c r="D580">
        <v>25414543</v>
      </c>
      <c r="E580">
        <v>1</v>
      </c>
      <c r="F580">
        <v>1</v>
      </c>
      <c r="G580">
        <v>1</v>
      </c>
      <c r="H580">
        <v>1</v>
      </c>
      <c r="I580" t="s">
        <v>1170</v>
      </c>
      <c r="J580" t="s">
        <v>6</v>
      </c>
      <c r="K580" t="s">
        <v>1171</v>
      </c>
      <c r="L580">
        <v>1191</v>
      </c>
      <c r="N580">
        <v>1013</v>
      </c>
      <c r="O580" t="s">
        <v>953</v>
      </c>
      <c r="P580" t="s">
        <v>953</v>
      </c>
      <c r="Q580">
        <v>1</v>
      </c>
      <c r="W580">
        <v>0</v>
      </c>
      <c r="X580">
        <v>-228054128</v>
      </c>
      <c r="Y580">
        <v>17.89</v>
      </c>
      <c r="AA580">
        <v>0</v>
      </c>
      <c r="AB580">
        <v>0</v>
      </c>
      <c r="AC580">
        <v>0</v>
      </c>
      <c r="AD580">
        <v>8.02</v>
      </c>
      <c r="AE580">
        <v>0</v>
      </c>
      <c r="AF580">
        <v>0</v>
      </c>
      <c r="AG580">
        <v>0</v>
      </c>
      <c r="AH580">
        <v>8.02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17.89</v>
      </c>
      <c r="AU580" t="s">
        <v>6</v>
      </c>
      <c r="AV580">
        <v>1</v>
      </c>
      <c r="AW580">
        <v>2</v>
      </c>
      <c r="AX580">
        <v>27722620</v>
      </c>
      <c r="AY580">
        <v>1</v>
      </c>
      <c r="AZ580">
        <v>0</v>
      </c>
      <c r="BA580">
        <v>598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Y580*Source!I247</f>
        <v>0.89450000000000007</v>
      </c>
      <c r="CY580">
        <f>AD580</f>
        <v>8.02</v>
      </c>
      <c r="CZ580">
        <f>AH580</f>
        <v>8.02</v>
      </c>
      <c r="DA580">
        <f>AL580</f>
        <v>1</v>
      </c>
      <c r="DB580">
        <v>0</v>
      </c>
    </row>
    <row r="581" spans="1:106" x14ac:dyDescent="0.2">
      <c r="A581">
        <f>ROW(Source!A247)</f>
        <v>247</v>
      </c>
      <c r="B581">
        <v>27721504</v>
      </c>
      <c r="C581">
        <v>27722616</v>
      </c>
      <c r="D581">
        <v>25412928</v>
      </c>
      <c r="E581">
        <v>1</v>
      </c>
      <c r="F581">
        <v>1</v>
      </c>
      <c r="G581">
        <v>1</v>
      </c>
      <c r="H581">
        <v>1</v>
      </c>
      <c r="I581" t="s">
        <v>954</v>
      </c>
      <c r="J581" t="s">
        <v>6</v>
      </c>
      <c r="K581" t="s">
        <v>955</v>
      </c>
      <c r="L581">
        <v>1191</v>
      </c>
      <c r="N581">
        <v>1013</v>
      </c>
      <c r="O581" t="s">
        <v>953</v>
      </c>
      <c r="P581" t="s">
        <v>953</v>
      </c>
      <c r="Q581">
        <v>1</v>
      </c>
      <c r="W581">
        <v>0</v>
      </c>
      <c r="X581">
        <v>-1417349443</v>
      </c>
      <c r="Y581">
        <v>0.08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0.08</v>
      </c>
      <c r="AU581" t="s">
        <v>6</v>
      </c>
      <c r="AV581">
        <v>2</v>
      </c>
      <c r="AW581">
        <v>2</v>
      </c>
      <c r="AX581">
        <v>27722621</v>
      </c>
      <c r="AY581">
        <v>1</v>
      </c>
      <c r="AZ581">
        <v>0</v>
      </c>
      <c r="BA581">
        <v>599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Y581*Source!I247</f>
        <v>4.0000000000000001E-3</v>
      </c>
      <c r="CY581">
        <f>AD581</f>
        <v>0</v>
      </c>
      <c r="CZ581">
        <f>AH581</f>
        <v>0</v>
      </c>
      <c r="DA581">
        <f>AL581</f>
        <v>1</v>
      </c>
      <c r="DB581">
        <v>0</v>
      </c>
    </row>
    <row r="582" spans="1:106" x14ac:dyDescent="0.2">
      <c r="A582">
        <f>ROW(Source!A247)</f>
        <v>247</v>
      </c>
      <c r="B582">
        <v>27721504</v>
      </c>
      <c r="C582">
        <v>27722616</v>
      </c>
      <c r="D582">
        <v>25230514</v>
      </c>
      <c r="E582">
        <v>1</v>
      </c>
      <c r="F582">
        <v>1</v>
      </c>
      <c r="G582">
        <v>1</v>
      </c>
      <c r="H582">
        <v>2</v>
      </c>
      <c r="I582" t="s">
        <v>960</v>
      </c>
      <c r="J582" t="s">
        <v>961</v>
      </c>
      <c r="K582" t="s">
        <v>962</v>
      </c>
      <c r="L582">
        <v>1368</v>
      </c>
      <c r="N582">
        <v>1011</v>
      </c>
      <c r="O582" t="s">
        <v>959</v>
      </c>
      <c r="P582" t="s">
        <v>959</v>
      </c>
      <c r="Q582">
        <v>1</v>
      </c>
      <c r="W582">
        <v>0</v>
      </c>
      <c r="X582">
        <v>1188625873</v>
      </c>
      <c r="Y582">
        <v>0.08</v>
      </c>
      <c r="AA582">
        <v>0</v>
      </c>
      <c r="AB582">
        <v>31.26</v>
      </c>
      <c r="AC582">
        <v>13.5</v>
      </c>
      <c r="AD582">
        <v>0</v>
      </c>
      <c r="AE582">
        <v>0</v>
      </c>
      <c r="AF582">
        <v>31.26</v>
      </c>
      <c r="AG582">
        <v>13.5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0.08</v>
      </c>
      <c r="AU582" t="s">
        <v>6</v>
      </c>
      <c r="AV582">
        <v>0</v>
      </c>
      <c r="AW582">
        <v>2</v>
      </c>
      <c r="AX582">
        <v>27722622</v>
      </c>
      <c r="AY582">
        <v>1</v>
      </c>
      <c r="AZ582">
        <v>0</v>
      </c>
      <c r="BA582">
        <v>600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Y582*Source!I247</f>
        <v>4.0000000000000001E-3</v>
      </c>
      <c r="CY582">
        <f>AB582</f>
        <v>31.26</v>
      </c>
      <c r="CZ582">
        <f>AF582</f>
        <v>31.26</v>
      </c>
      <c r="DA582">
        <f>AJ582</f>
        <v>1</v>
      </c>
      <c r="DB582">
        <v>0</v>
      </c>
    </row>
    <row r="583" spans="1:106" x14ac:dyDescent="0.2">
      <c r="A583">
        <f>ROW(Source!A248)</f>
        <v>248</v>
      </c>
      <c r="B583">
        <v>27721505</v>
      </c>
      <c r="C583">
        <v>27722623</v>
      </c>
      <c r="D583">
        <v>25416200</v>
      </c>
      <c r="E583">
        <v>1</v>
      </c>
      <c r="F583">
        <v>1</v>
      </c>
      <c r="G583">
        <v>1</v>
      </c>
      <c r="H583">
        <v>1</v>
      </c>
      <c r="I583" t="s">
        <v>1216</v>
      </c>
      <c r="J583" t="s">
        <v>6</v>
      </c>
      <c r="K583" t="s">
        <v>1217</v>
      </c>
      <c r="L583">
        <v>1191</v>
      </c>
      <c r="N583">
        <v>1013</v>
      </c>
      <c r="O583" t="s">
        <v>953</v>
      </c>
      <c r="P583" t="s">
        <v>953</v>
      </c>
      <c r="Q583">
        <v>1</v>
      </c>
      <c r="W583">
        <v>0</v>
      </c>
      <c r="X583">
        <v>371339561</v>
      </c>
      <c r="Y583">
        <v>172.76</v>
      </c>
      <c r="AA583">
        <v>0</v>
      </c>
      <c r="AB583">
        <v>0</v>
      </c>
      <c r="AC583">
        <v>0</v>
      </c>
      <c r="AD583">
        <v>8.09</v>
      </c>
      <c r="AE583">
        <v>0</v>
      </c>
      <c r="AF583">
        <v>0</v>
      </c>
      <c r="AG583">
        <v>0</v>
      </c>
      <c r="AH583">
        <v>8.09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172.76</v>
      </c>
      <c r="AU583" t="s">
        <v>6</v>
      </c>
      <c r="AV583">
        <v>1</v>
      </c>
      <c r="AW583">
        <v>2</v>
      </c>
      <c r="AX583">
        <v>27722627</v>
      </c>
      <c r="AY583">
        <v>1</v>
      </c>
      <c r="AZ583">
        <v>0</v>
      </c>
      <c r="BA583">
        <v>601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Y583*Source!I248</f>
        <v>5.9429439999999998</v>
      </c>
      <c r="CY583">
        <f>AD583</f>
        <v>8.09</v>
      </c>
      <c r="CZ583">
        <f>AH583</f>
        <v>8.09</v>
      </c>
      <c r="DA583">
        <f>AL583</f>
        <v>1</v>
      </c>
      <c r="DB583">
        <v>0</v>
      </c>
    </row>
    <row r="584" spans="1:106" x14ac:dyDescent="0.2">
      <c r="A584">
        <f>ROW(Source!A248)</f>
        <v>248</v>
      </c>
      <c r="B584">
        <v>27721505</v>
      </c>
      <c r="C584">
        <v>27722623</v>
      </c>
      <c r="D584">
        <v>25412928</v>
      </c>
      <c r="E584">
        <v>1</v>
      </c>
      <c r="F584">
        <v>1</v>
      </c>
      <c r="G584">
        <v>1</v>
      </c>
      <c r="H584">
        <v>1</v>
      </c>
      <c r="I584" t="s">
        <v>954</v>
      </c>
      <c r="J584" t="s">
        <v>6</v>
      </c>
      <c r="K584" t="s">
        <v>955</v>
      </c>
      <c r="L584">
        <v>1191</v>
      </c>
      <c r="N584">
        <v>1013</v>
      </c>
      <c r="O584" t="s">
        <v>953</v>
      </c>
      <c r="P584" t="s">
        <v>953</v>
      </c>
      <c r="Q584">
        <v>1</v>
      </c>
      <c r="W584">
        <v>0</v>
      </c>
      <c r="X584">
        <v>-1417349443</v>
      </c>
      <c r="Y584">
        <v>7.74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7.74</v>
      </c>
      <c r="AU584" t="s">
        <v>6</v>
      </c>
      <c r="AV584">
        <v>2</v>
      </c>
      <c r="AW584">
        <v>2</v>
      </c>
      <c r="AX584">
        <v>27722628</v>
      </c>
      <c r="AY584">
        <v>1</v>
      </c>
      <c r="AZ584">
        <v>0</v>
      </c>
      <c r="BA584">
        <v>602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Y584*Source!I248</f>
        <v>0.26625599999999999</v>
      </c>
      <c r="CY584">
        <f>AD584</f>
        <v>0</v>
      </c>
      <c r="CZ584">
        <f>AH584</f>
        <v>0</v>
      </c>
      <c r="DA584">
        <f>AL584</f>
        <v>1</v>
      </c>
      <c r="DB584">
        <v>0</v>
      </c>
    </row>
    <row r="585" spans="1:106" x14ac:dyDescent="0.2">
      <c r="A585">
        <f>ROW(Source!A248)</f>
        <v>248</v>
      </c>
      <c r="B585">
        <v>27721505</v>
      </c>
      <c r="C585">
        <v>27722623</v>
      </c>
      <c r="D585">
        <v>25230514</v>
      </c>
      <c r="E585">
        <v>1</v>
      </c>
      <c r="F585">
        <v>1</v>
      </c>
      <c r="G585">
        <v>1</v>
      </c>
      <c r="H585">
        <v>2</v>
      </c>
      <c r="I585" t="s">
        <v>960</v>
      </c>
      <c r="J585" t="s">
        <v>961</v>
      </c>
      <c r="K585" t="s">
        <v>962</v>
      </c>
      <c r="L585">
        <v>1368</v>
      </c>
      <c r="N585">
        <v>1011</v>
      </c>
      <c r="O585" t="s">
        <v>959</v>
      </c>
      <c r="P585" t="s">
        <v>959</v>
      </c>
      <c r="Q585">
        <v>1</v>
      </c>
      <c r="W585">
        <v>0</v>
      </c>
      <c r="X585">
        <v>1188625873</v>
      </c>
      <c r="Y585">
        <v>7.74</v>
      </c>
      <c r="AA585">
        <v>0</v>
      </c>
      <c r="AB585">
        <v>31.26</v>
      </c>
      <c r="AC585">
        <v>13.5</v>
      </c>
      <c r="AD585">
        <v>0</v>
      </c>
      <c r="AE585">
        <v>0</v>
      </c>
      <c r="AF585">
        <v>31.26</v>
      </c>
      <c r="AG585">
        <v>13.5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7.74</v>
      </c>
      <c r="AU585" t="s">
        <v>6</v>
      </c>
      <c r="AV585">
        <v>0</v>
      </c>
      <c r="AW585">
        <v>2</v>
      </c>
      <c r="AX585">
        <v>27722629</v>
      </c>
      <c r="AY585">
        <v>1</v>
      </c>
      <c r="AZ585">
        <v>0</v>
      </c>
      <c r="BA585">
        <v>603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Y585*Source!I248</f>
        <v>0.26625599999999999</v>
      </c>
      <c r="CY585">
        <f>AB585</f>
        <v>31.26</v>
      </c>
      <c r="CZ585">
        <f>AF585</f>
        <v>31.26</v>
      </c>
      <c r="DA585">
        <f>AJ585</f>
        <v>1</v>
      </c>
      <c r="DB585">
        <v>0</v>
      </c>
    </row>
    <row r="586" spans="1:106" x14ac:dyDescent="0.2">
      <c r="A586">
        <f>ROW(Source!A249)</f>
        <v>249</v>
      </c>
      <c r="B586">
        <v>27721504</v>
      </c>
      <c r="C586">
        <v>27722623</v>
      </c>
      <c r="D586">
        <v>25416200</v>
      </c>
      <c r="E586">
        <v>1</v>
      </c>
      <c r="F586">
        <v>1</v>
      </c>
      <c r="G586">
        <v>1</v>
      </c>
      <c r="H586">
        <v>1</v>
      </c>
      <c r="I586" t="s">
        <v>1216</v>
      </c>
      <c r="J586" t="s">
        <v>6</v>
      </c>
      <c r="K586" t="s">
        <v>1217</v>
      </c>
      <c r="L586">
        <v>1191</v>
      </c>
      <c r="N586">
        <v>1013</v>
      </c>
      <c r="O586" t="s">
        <v>953</v>
      </c>
      <c r="P586" t="s">
        <v>953</v>
      </c>
      <c r="Q586">
        <v>1</v>
      </c>
      <c r="W586">
        <v>0</v>
      </c>
      <c r="X586">
        <v>371339561</v>
      </c>
      <c r="Y586">
        <v>172.76</v>
      </c>
      <c r="AA586">
        <v>0</v>
      </c>
      <c r="AB586">
        <v>0</v>
      </c>
      <c r="AC586">
        <v>0</v>
      </c>
      <c r="AD586">
        <v>8.09</v>
      </c>
      <c r="AE586">
        <v>0</v>
      </c>
      <c r="AF586">
        <v>0</v>
      </c>
      <c r="AG586">
        <v>0</v>
      </c>
      <c r="AH586">
        <v>8.09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172.76</v>
      </c>
      <c r="AU586" t="s">
        <v>6</v>
      </c>
      <c r="AV586">
        <v>1</v>
      </c>
      <c r="AW586">
        <v>2</v>
      </c>
      <c r="AX586">
        <v>27722627</v>
      </c>
      <c r="AY586">
        <v>1</v>
      </c>
      <c r="AZ586">
        <v>0</v>
      </c>
      <c r="BA586">
        <v>604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Y586*Source!I249</f>
        <v>5.9429439999999998</v>
      </c>
      <c r="CY586">
        <f>AD586</f>
        <v>8.09</v>
      </c>
      <c r="CZ586">
        <f>AH586</f>
        <v>8.09</v>
      </c>
      <c r="DA586">
        <f>AL586</f>
        <v>1</v>
      </c>
      <c r="DB586">
        <v>0</v>
      </c>
    </row>
    <row r="587" spans="1:106" x14ac:dyDescent="0.2">
      <c r="A587">
        <f>ROW(Source!A249)</f>
        <v>249</v>
      </c>
      <c r="B587">
        <v>27721504</v>
      </c>
      <c r="C587">
        <v>27722623</v>
      </c>
      <c r="D587">
        <v>25412928</v>
      </c>
      <c r="E587">
        <v>1</v>
      </c>
      <c r="F587">
        <v>1</v>
      </c>
      <c r="G587">
        <v>1</v>
      </c>
      <c r="H587">
        <v>1</v>
      </c>
      <c r="I587" t="s">
        <v>954</v>
      </c>
      <c r="J587" t="s">
        <v>6</v>
      </c>
      <c r="K587" t="s">
        <v>955</v>
      </c>
      <c r="L587">
        <v>1191</v>
      </c>
      <c r="N587">
        <v>1013</v>
      </c>
      <c r="O587" t="s">
        <v>953</v>
      </c>
      <c r="P587" t="s">
        <v>953</v>
      </c>
      <c r="Q587">
        <v>1</v>
      </c>
      <c r="W587">
        <v>0</v>
      </c>
      <c r="X587">
        <v>-1417349443</v>
      </c>
      <c r="Y587">
        <v>7.74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7.74</v>
      </c>
      <c r="AU587" t="s">
        <v>6</v>
      </c>
      <c r="AV587">
        <v>2</v>
      </c>
      <c r="AW587">
        <v>2</v>
      </c>
      <c r="AX587">
        <v>27722628</v>
      </c>
      <c r="AY587">
        <v>1</v>
      </c>
      <c r="AZ587">
        <v>0</v>
      </c>
      <c r="BA587">
        <v>605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Y587*Source!I249</f>
        <v>0.26625599999999999</v>
      </c>
      <c r="CY587">
        <f>AD587</f>
        <v>0</v>
      </c>
      <c r="CZ587">
        <f>AH587</f>
        <v>0</v>
      </c>
      <c r="DA587">
        <f>AL587</f>
        <v>1</v>
      </c>
      <c r="DB587">
        <v>0</v>
      </c>
    </row>
    <row r="588" spans="1:106" x14ac:dyDescent="0.2">
      <c r="A588">
        <f>ROW(Source!A249)</f>
        <v>249</v>
      </c>
      <c r="B588">
        <v>27721504</v>
      </c>
      <c r="C588">
        <v>27722623</v>
      </c>
      <c r="D588">
        <v>25230514</v>
      </c>
      <c r="E588">
        <v>1</v>
      </c>
      <c r="F588">
        <v>1</v>
      </c>
      <c r="G588">
        <v>1</v>
      </c>
      <c r="H588">
        <v>2</v>
      </c>
      <c r="I588" t="s">
        <v>960</v>
      </c>
      <c r="J588" t="s">
        <v>961</v>
      </c>
      <c r="K588" t="s">
        <v>962</v>
      </c>
      <c r="L588">
        <v>1368</v>
      </c>
      <c r="N588">
        <v>1011</v>
      </c>
      <c r="O588" t="s">
        <v>959</v>
      </c>
      <c r="P588" t="s">
        <v>959</v>
      </c>
      <c r="Q588">
        <v>1</v>
      </c>
      <c r="W588">
        <v>0</v>
      </c>
      <c r="X588">
        <v>1188625873</v>
      </c>
      <c r="Y588">
        <v>7.74</v>
      </c>
      <c r="AA588">
        <v>0</v>
      </c>
      <c r="AB588">
        <v>31.26</v>
      </c>
      <c r="AC588">
        <v>13.5</v>
      </c>
      <c r="AD588">
        <v>0</v>
      </c>
      <c r="AE588">
        <v>0</v>
      </c>
      <c r="AF588">
        <v>31.26</v>
      </c>
      <c r="AG588">
        <v>13.5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7.74</v>
      </c>
      <c r="AU588" t="s">
        <v>6</v>
      </c>
      <c r="AV588">
        <v>0</v>
      </c>
      <c r="AW588">
        <v>2</v>
      </c>
      <c r="AX588">
        <v>27722629</v>
      </c>
      <c r="AY588">
        <v>1</v>
      </c>
      <c r="AZ588">
        <v>0</v>
      </c>
      <c r="BA588">
        <v>606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Y588*Source!I249</f>
        <v>0.26625599999999999</v>
      </c>
      <c r="CY588">
        <f>AB588</f>
        <v>31.26</v>
      </c>
      <c r="CZ588">
        <f>AF588</f>
        <v>31.26</v>
      </c>
      <c r="DA588">
        <f>AJ588</f>
        <v>1</v>
      </c>
      <c r="DB588">
        <v>0</v>
      </c>
    </row>
    <row r="589" spans="1:106" x14ac:dyDescent="0.2">
      <c r="A589">
        <f>ROW(Source!A250)</f>
        <v>250</v>
      </c>
      <c r="B589">
        <v>27721505</v>
      </c>
      <c r="C589">
        <v>27722630</v>
      </c>
      <c r="D589">
        <v>25416103</v>
      </c>
      <c r="E589">
        <v>1</v>
      </c>
      <c r="F589">
        <v>1</v>
      </c>
      <c r="G589">
        <v>1</v>
      </c>
      <c r="H589">
        <v>1</v>
      </c>
      <c r="I589" t="s">
        <v>1218</v>
      </c>
      <c r="J589" t="s">
        <v>6</v>
      </c>
      <c r="K589" t="s">
        <v>1219</v>
      </c>
      <c r="L589">
        <v>1191</v>
      </c>
      <c r="N589">
        <v>1013</v>
      </c>
      <c r="O589" t="s">
        <v>953</v>
      </c>
      <c r="P589" t="s">
        <v>953</v>
      </c>
      <c r="Q589">
        <v>1</v>
      </c>
      <c r="W589">
        <v>0</v>
      </c>
      <c r="X589">
        <v>158058434</v>
      </c>
      <c r="Y589">
        <v>275.60000000000002</v>
      </c>
      <c r="AA589">
        <v>0</v>
      </c>
      <c r="AB589">
        <v>0</v>
      </c>
      <c r="AC589">
        <v>0</v>
      </c>
      <c r="AD589">
        <v>7.68</v>
      </c>
      <c r="AE589">
        <v>0</v>
      </c>
      <c r="AF589">
        <v>0</v>
      </c>
      <c r="AG589">
        <v>0</v>
      </c>
      <c r="AH589">
        <v>7.68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275.60000000000002</v>
      </c>
      <c r="AU589" t="s">
        <v>6</v>
      </c>
      <c r="AV589">
        <v>1</v>
      </c>
      <c r="AW589">
        <v>2</v>
      </c>
      <c r="AX589">
        <v>27722635</v>
      </c>
      <c r="AY589">
        <v>1</v>
      </c>
      <c r="AZ589">
        <v>0</v>
      </c>
      <c r="BA589">
        <v>607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Y589*Source!I250</f>
        <v>1.9843200000000001</v>
      </c>
      <c r="CY589">
        <f>AD589</f>
        <v>7.68</v>
      </c>
      <c r="CZ589">
        <f>AH589</f>
        <v>7.68</v>
      </c>
      <c r="DA589">
        <f>AL589</f>
        <v>1</v>
      </c>
      <c r="DB589">
        <v>0</v>
      </c>
    </row>
    <row r="590" spans="1:106" x14ac:dyDescent="0.2">
      <c r="A590">
        <f>ROW(Source!A250)</f>
        <v>250</v>
      </c>
      <c r="B590">
        <v>27721505</v>
      </c>
      <c r="C590">
        <v>27722630</v>
      </c>
      <c r="D590">
        <v>25231936</v>
      </c>
      <c r="E590">
        <v>1</v>
      </c>
      <c r="F590">
        <v>1</v>
      </c>
      <c r="G590">
        <v>1</v>
      </c>
      <c r="H590">
        <v>2</v>
      </c>
      <c r="I590" t="s">
        <v>1039</v>
      </c>
      <c r="J590" t="s">
        <v>1040</v>
      </c>
      <c r="K590" t="s">
        <v>1041</v>
      </c>
      <c r="L590">
        <v>1368</v>
      </c>
      <c r="N590">
        <v>1011</v>
      </c>
      <c r="O590" t="s">
        <v>959</v>
      </c>
      <c r="P590" t="s">
        <v>959</v>
      </c>
      <c r="Q590">
        <v>1</v>
      </c>
      <c r="W590">
        <v>0</v>
      </c>
      <c r="X590">
        <v>-2111251057</v>
      </c>
      <c r="Y590">
        <v>1.58</v>
      </c>
      <c r="AA590">
        <v>0</v>
      </c>
      <c r="AB590">
        <v>32.5</v>
      </c>
      <c r="AC590">
        <v>0</v>
      </c>
      <c r="AD590">
        <v>0</v>
      </c>
      <c r="AE590">
        <v>0</v>
      </c>
      <c r="AF590">
        <v>32.5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1.58</v>
      </c>
      <c r="AU590" t="s">
        <v>6</v>
      </c>
      <c r="AV590">
        <v>0</v>
      </c>
      <c r="AW590">
        <v>2</v>
      </c>
      <c r="AX590">
        <v>27722636</v>
      </c>
      <c r="AY590">
        <v>1</v>
      </c>
      <c r="AZ590">
        <v>0</v>
      </c>
      <c r="BA590">
        <v>608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Y590*Source!I250</f>
        <v>1.1376000000000001E-2</v>
      </c>
      <c r="CY590">
        <f>AB590</f>
        <v>32.5</v>
      </c>
      <c r="CZ590">
        <f>AF590</f>
        <v>32.5</v>
      </c>
      <c r="DA590">
        <f>AJ590</f>
        <v>1</v>
      </c>
      <c r="DB590">
        <v>0</v>
      </c>
    </row>
    <row r="591" spans="1:106" x14ac:dyDescent="0.2">
      <c r="A591">
        <f>ROW(Source!A250)</f>
        <v>250</v>
      </c>
      <c r="B591">
        <v>27721505</v>
      </c>
      <c r="C591">
        <v>27722630</v>
      </c>
      <c r="D591">
        <v>25232531</v>
      </c>
      <c r="E591">
        <v>1</v>
      </c>
      <c r="F591">
        <v>1</v>
      </c>
      <c r="G591">
        <v>1</v>
      </c>
      <c r="H591">
        <v>2</v>
      </c>
      <c r="I591" t="s">
        <v>1042</v>
      </c>
      <c r="J591" t="s">
        <v>1043</v>
      </c>
      <c r="K591" t="s">
        <v>1044</v>
      </c>
      <c r="L591">
        <v>1368</v>
      </c>
      <c r="N591">
        <v>1011</v>
      </c>
      <c r="O591" t="s">
        <v>959</v>
      </c>
      <c r="P591" t="s">
        <v>959</v>
      </c>
      <c r="Q591">
        <v>1</v>
      </c>
      <c r="W591">
        <v>0</v>
      </c>
      <c r="X591">
        <v>1518765163</v>
      </c>
      <c r="Y591">
        <v>3.16</v>
      </c>
      <c r="AA591">
        <v>0</v>
      </c>
      <c r="AB591">
        <v>1.53</v>
      </c>
      <c r="AC591">
        <v>0</v>
      </c>
      <c r="AD591">
        <v>0</v>
      </c>
      <c r="AE591">
        <v>0</v>
      </c>
      <c r="AF591">
        <v>1.53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3.16</v>
      </c>
      <c r="AU591" t="s">
        <v>6</v>
      </c>
      <c r="AV591">
        <v>0</v>
      </c>
      <c r="AW591">
        <v>2</v>
      </c>
      <c r="AX591">
        <v>27722637</v>
      </c>
      <c r="AY591">
        <v>1</v>
      </c>
      <c r="AZ591">
        <v>0</v>
      </c>
      <c r="BA591">
        <v>609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Y591*Source!I250</f>
        <v>2.2752000000000001E-2</v>
      </c>
      <c r="CY591">
        <f>AB591</f>
        <v>1.53</v>
      </c>
      <c r="CZ591">
        <f>AF591</f>
        <v>1.53</v>
      </c>
      <c r="DA591">
        <f>AJ591</f>
        <v>1</v>
      </c>
      <c r="DB591">
        <v>0</v>
      </c>
    </row>
    <row r="592" spans="1:106" x14ac:dyDescent="0.2">
      <c r="A592">
        <f>ROW(Source!A250)</f>
        <v>250</v>
      </c>
      <c r="B592">
        <v>27721505</v>
      </c>
      <c r="C592">
        <v>27722630</v>
      </c>
      <c r="D592">
        <v>25147242</v>
      </c>
      <c r="E592">
        <v>17</v>
      </c>
      <c r="F592">
        <v>1</v>
      </c>
      <c r="G592">
        <v>1</v>
      </c>
      <c r="H592">
        <v>3</v>
      </c>
      <c r="I592" t="s">
        <v>44</v>
      </c>
      <c r="J592" t="s">
        <v>6</v>
      </c>
      <c r="K592" t="s">
        <v>45</v>
      </c>
      <c r="L592">
        <v>1348</v>
      </c>
      <c r="N592">
        <v>1009</v>
      </c>
      <c r="O592" t="s">
        <v>46</v>
      </c>
      <c r="P592" t="s">
        <v>46</v>
      </c>
      <c r="Q592">
        <v>1000</v>
      </c>
      <c r="W592">
        <v>0</v>
      </c>
      <c r="X592">
        <v>-179832266</v>
      </c>
      <c r="Y592">
        <v>13.4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6</v>
      </c>
      <c r="AT592">
        <v>13.4</v>
      </c>
      <c r="AU592" t="s">
        <v>6</v>
      </c>
      <c r="AV592">
        <v>0</v>
      </c>
      <c r="AW592">
        <v>2</v>
      </c>
      <c r="AX592">
        <v>27722638</v>
      </c>
      <c r="AY592">
        <v>1</v>
      </c>
      <c r="AZ592">
        <v>0</v>
      </c>
      <c r="BA592">
        <v>610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Y592*Source!I250</f>
        <v>9.6479999999999996E-2</v>
      </c>
      <c r="CY592">
        <f>AA592</f>
        <v>0</v>
      </c>
      <c r="CZ592">
        <f>AE592</f>
        <v>0</v>
      </c>
      <c r="DA592">
        <f>AI592</f>
        <v>1</v>
      </c>
      <c r="DB592">
        <v>0</v>
      </c>
    </row>
    <row r="593" spans="1:106" x14ac:dyDescent="0.2">
      <c r="A593">
        <f>ROW(Source!A251)</f>
        <v>251</v>
      </c>
      <c r="B593">
        <v>27721504</v>
      </c>
      <c r="C593">
        <v>27722630</v>
      </c>
      <c r="D593">
        <v>25416103</v>
      </c>
      <c r="E593">
        <v>1</v>
      </c>
      <c r="F593">
        <v>1</v>
      </c>
      <c r="G593">
        <v>1</v>
      </c>
      <c r="H593">
        <v>1</v>
      </c>
      <c r="I593" t="s">
        <v>1218</v>
      </c>
      <c r="J593" t="s">
        <v>6</v>
      </c>
      <c r="K593" t="s">
        <v>1219</v>
      </c>
      <c r="L593">
        <v>1191</v>
      </c>
      <c r="N593">
        <v>1013</v>
      </c>
      <c r="O593" t="s">
        <v>953</v>
      </c>
      <c r="P593" t="s">
        <v>953</v>
      </c>
      <c r="Q593">
        <v>1</v>
      </c>
      <c r="W593">
        <v>0</v>
      </c>
      <c r="X593">
        <v>158058434</v>
      </c>
      <c r="Y593">
        <v>275.60000000000002</v>
      </c>
      <c r="AA593">
        <v>0</v>
      </c>
      <c r="AB593">
        <v>0</v>
      </c>
      <c r="AC593">
        <v>0</v>
      </c>
      <c r="AD593">
        <v>7.68</v>
      </c>
      <c r="AE593">
        <v>0</v>
      </c>
      <c r="AF593">
        <v>0</v>
      </c>
      <c r="AG593">
        <v>0</v>
      </c>
      <c r="AH593">
        <v>7.68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6</v>
      </c>
      <c r="AT593">
        <v>275.60000000000002</v>
      </c>
      <c r="AU593" t="s">
        <v>6</v>
      </c>
      <c r="AV593">
        <v>1</v>
      </c>
      <c r="AW593">
        <v>2</v>
      </c>
      <c r="AX593">
        <v>27722635</v>
      </c>
      <c r="AY593">
        <v>1</v>
      </c>
      <c r="AZ593">
        <v>0</v>
      </c>
      <c r="BA593">
        <v>611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Y593*Source!I251</f>
        <v>1.9843200000000001</v>
      </c>
      <c r="CY593">
        <f>AD593</f>
        <v>7.68</v>
      </c>
      <c r="CZ593">
        <f>AH593</f>
        <v>7.68</v>
      </c>
      <c r="DA593">
        <f>AL593</f>
        <v>1</v>
      </c>
      <c r="DB593">
        <v>0</v>
      </c>
    </row>
    <row r="594" spans="1:106" x14ac:dyDescent="0.2">
      <c r="A594">
        <f>ROW(Source!A251)</f>
        <v>251</v>
      </c>
      <c r="B594">
        <v>27721504</v>
      </c>
      <c r="C594">
        <v>27722630</v>
      </c>
      <c r="D594">
        <v>25231936</v>
      </c>
      <c r="E594">
        <v>1</v>
      </c>
      <c r="F594">
        <v>1</v>
      </c>
      <c r="G594">
        <v>1</v>
      </c>
      <c r="H594">
        <v>2</v>
      </c>
      <c r="I594" t="s">
        <v>1039</v>
      </c>
      <c r="J594" t="s">
        <v>1040</v>
      </c>
      <c r="K594" t="s">
        <v>1041</v>
      </c>
      <c r="L594">
        <v>1368</v>
      </c>
      <c r="N594">
        <v>1011</v>
      </c>
      <c r="O594" t="s">
        <v>959</v>
      </c>
      <c r="P594" t="s">
        <v>959</v>
      </c>
      <c r="Q594">
        <v>1</v>
      </c>
      <c r="W594">
        <v>0</v>
      </c>
      <c r="X594">
        <v>-2111251057</v>
      </c>
      <c r="Y594">
        <v>1.58</v>
      </c>
      <c r="AA594">
        <v>0</v>
      </c>
      <c r="AB594">
        <v>32.5</v>
      </c>
      <c r="AC594">
        <v>0</v>
      </c>
      <c r="AD594">
        <v>0</v>
      </c>
      <c r="AE594">
        <v>0</v>
      </c>
      <c r="AF594">
        <v>32.5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1.58</v>
      </c>
      <c r="AU594" t="s">
        <v>6</v>
      </c>
      <c r="AV594">
        <v>0</v>
      </c>
      <c r="AW594">
        <v>2</v>
      </c>
      <c r="AX594">
        <v>27722636</v>
      </c>
      <c r="AY594">
        <v>1</v>
      </c>
      <c r="AZ594">
        <v>0</v>
      </c>
      <c r="BA594">
        <v>612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Y594*Source!I251</f>
        <v>1.1376000000000001E-2</v>
      </c>
      <c r="CY594">
        <f>AB594</f>
        <v>32.5</v>
      </c>
      <c r="CZ594">
        <f>AF594</f>
        <v>32.5</v>
      </c>
      <c r="DA594">
        <f>AJ594</f>
        <v>1</v>
      </c>
      <c r="DB594">
        <v>0</v>
      </c>
    </row>
    <row r="595" spans="1:106" x14ac:dyDescent="0.2">
      <c r="A595">
        <f>ROW(Source!A251)</f>
        <v>251</v>
      </c>
      <c r="B595">
        <v>27721504</v>
      </c>
      <c r="C595">
        <v>27722630</v>
      </c>
      <c r="D595">
        <v>25232531</v>
      </c>
      <c r="E595">
        <v>1</v>
      </c>
      <c r="F595">
        <v>1</v>
      </c>
      <c r="G595">
        <v>1</v>
      </c>
      <c r="H595">
        <v>2</v>
      </c>
      <c r="I595" t="s">
        <v>1042</v>
      </c>
      <c r="J595" t="s">
        <v>1043</v>
      </c>
      <c r="K595" t="s">
        <v>1044</v>
      </c>
      <c r="L595">
        <v>1368</v>
      </c>
      <c r="N595">
        <v>1011</v>
      </c>
      <c r="O595" t="s">
        <v>959</v>
      </c>
      <c r="P595" t="s">
        <v>959</v>
      </c>
      <c r="Q595">
        <v>1</v>
      </c>
      <c r="W595">
        <v>0</v>
      </c>
      <c r="X595">
        <v>1518765163</v>
      </c>
      <c r="Y595">
        <v>3.16</v>
      </c>
      <c r="AA595">
        <v>0</v>
      </c>
      <c r="AB595">
        <v>1.53</v>
      </c>
      <c r="AC595">
        <v>0</v>
      </c>
      <c r="AD595">
        <v>0</v>
      </c>
      <c r="AE595">
        <v>0</v>
      </c>
      <c r="AF595">
        <v>1.53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3.16</v>
      </c>
      <c r="AU595" t="s">
        <v>6</v>
      </c>
      <c r="AV595">
        <v>0</v>
      </c>
      <c r="AW595">
        <v>2</v>
      </c>
      <c r="AX595">
        <v>27722637</v>
      </c>
      <c r="AY595">
        <v>1</v>
      </c>
      <c r="AZ595">
        <v>0</v>
      </c>
      <c r="BA595">
        <v>613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Y595*Source!I251</f>
        <v>2.2752000000000001E-2</v>
      </c>
      <c r="CY595">
        <f>AB595</f>
        <v>1.53</v>
      </c>
      <c r="CZ595">
        <f>AF595</f>
        <v>1.53</v>
      </c>
      <c r="DA595">
        <f>AJ595</f>
        <v>1</v>
      </c>
      <c r="DB595">
        <v>0</v>
      </c>
    </row>
    <row r="596" spans="1:106" x14ac:dyDescent="0.2">
      <c r="A596">
        <f>ROW(Source!A251)</f>
        <v>251</v>
      </c>
      <c r="B596">
        <v>27721504</v>
      </c>
      <c r="C596">
        <v>27722630</v>
      </c>
      <c r="D596">
        <v>25147242</v>
      </c>
      <c r="E596">
        <v>17</v>
      </c>
      <c r="F596">
        <v>1</v>
      </c>
      <c r="G596">
        <v>1</v>
      </c>
      <c r="H596">
        <v>3</v>
      </c>
      <c r="I596" t="s">
        <v>44</v>
      </c>
      <c r="J596" t="s">
        <v>6</v>
      </c>
      <c r="K596" t="s">
        <v>45</v>
      </c>
      <c r="L596">
        <v>1348</v>
      </c>
      <c r="N596">
        <v>1009</v>
      </c>
      <c r="O596" t="s">
        <v>46</v>
      </c>
      <c r="P596" t="s">
        <v>46</v>
      </c>
      <c r="Q596">
        <v>1000</v>
      </c>
      <c r="W596">
        <v>0</v>
      </c>
      <c r="X596">
        <v>-179832266</v>
      </c>
      <c r="Y596">
        <v>13.4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0</v>
      </c>
      <c r="AP596">
        <v>0</v>
      </c>
      <c r="AQ596">
        <v>0</v>
      </c>
      <c r="AR596">
        <v>0</v>
      </c>
      <c r="AS596" t="s">
        <v>6</v>
      </c>
      <c r="AT596">
        <v>13.4</v>
      </c>
      <c r="AU596" t="s">
        <v>6</v>
      </c>
      <c r="AV596">
        <v>0</v>
      </c>
      <c r="AW596">
        <v>2</v>
      </c>
      <c r="AX596">
        <v>27722638</v>
      </c>
      <c r="AY596">
        <v>1</v>
      </c>
      <c r="AZ596">
        <v>0</v>
      </c>
      <c r="BA596">
        <v>614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Y596*Source!I251</f>
        <v>9.6479999999999996E-2</v>
      </c>
      <c r="CY596">
        <f>AA596</f>
        <v>0</v>
      </c>
      <c r="CZ596">
        <f>AE596</f>
        <v>0</v>
      </c>
      <c r="DA596">
        <f>AI596</f>
        <v>1</v>
      </c>
      <c r="DB596">
        <v>0</v>
      </c>
    </row>
    <row r="597" spans="1:106" x14ac:dyDescent="0.2">
      <c r="A597">
        <f>ROW(Source!A254)</f>
        <v>254</v>
      </c>
      <c r="B597">
        <v>27721505</v>
      </c>
      <c r="C597">
        <v>27722640</v>
      </c>
      <c r="D597">
        <v>25413030</v>
      </c>
      <c r="E597">
        <v>1</v>
      </c>
      <c r="F597">
        <v>1</v>
      </c>
      <c r="G597">
        <v>1</v>
      </c>
      <c r="H597">
        <v>1</v>
      </c>
      <c r="I597" t="s">
        <v>1090</v>
      </c>
      <c r="J597" t="s">
        <v>6</v>
      </c>
      <c r="K597" t="s">
        <v>1091</v>
      </c>
      <c r="L597">
        <v>1191</v>
      </c>
      <c r="N597">
        <v>1013</v>
      </c>
      <c r="O597" t="s">
        <v>953</v>
      </c>
      <c r="P597" t="s">
        <v>953</v>
      </c>
      <c r="Q597">
        <v>1</v>
      </c>
      <c r="W597">
        <v>0</v>
      </c>
      <c r="X597">
        <v>-719309759</v>
      </c>
      <c r="Y597">
        <v>122.36</v>
      </c>
      <c r="AA597">
        <v>0</v>
      </c>
      <c r="AB597">
        <v>0</v>
      </c>
      <c r="AC597">
        <v>0</v>
      </c>
      <c r="AD597">
        <v>8.86</v>
      </c>
      <c r="AE597">
        <v>0</v>
      </c>
      <c r="AF597">
        <v>0</v>
      </c>
      <c r="AG597">
        <v>0</v>
      </c>
      <c r="AH597">
        <v>8.86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6</v>
      </c>
      <c r="AT597">
        <v>152.94999999999999</v>
      </c>
      <c r="AU597" t="s">
        <v>22</v>
      </c>
      <c r="AV597">
        <v>1</v>
      </c>
      <c r="AW597">
        <v>2</v>
      </c>
      <c r="AX597">
        <v>27722648</v>
      </c>
      <c r="AY597">
        <v>1</v>
      </c>
      <c r="AZ597">
        <v>0</v>
      </c>
      <c r="BA597">
        <v>615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Y597*Source!I254</f>
        <v>56.383488</v>
      </c>
      <c r="CY597">
        <f>AD597</f>
        <v>8.86</v>
      </c>
      <c r="CZ597">
        <f>AH597</f>
        <v>8.86</v>
      </c>
      <c r="DA597">
        <f>AL597</f>
        <v>1</v>
      </c>
      <c r="DB597">
        <v>0</v>
      </c>
    </row>
    <row r="598" spans="1:106" x14ac:dyDescent="0.2">
      <c r="A598">
        <f>ROW(Source!A254)</f>
        <v>254</v>
      </c>
      <c r="B598">
        <v>27721505</v>
      </c>
      <c r="C598">
        <v>27722640</v>
      </c>
      <c r="D598">
        <v>25412928</v>
      </c>
      <c r="E598">
        <v>1</v>
      </c>
      <c r="F598">
        <v>1</v>
      </c>
      <c r="G598">
        <v>1</v>
      </c>
      <c r="H598">
        <v>1</v>
      </c>
      <c r="I598" t="s">
        <v>954</v>
      </c>
      <c r="J598" t="s">
        <v>6</v>
      </c>
      <c r="K598" t="s">
        <v>955</v>
      </c>
      <c r="L598">
        <v>1191</v>
      </c>
      <c r="N598">
        <v>1013</v>
      </c>
      <c r="O598" t="s">
        <v>953</v>
      </c>
      <c r="P598" t="s">
        <v>953</v>
      </c>
      <c r="Q598">
        <v>1</v>
      </c>
      <c r="W598">
        <v>0</v>
      </c>
      <c r="X598">
        <v>-1417349443</v>
      </c>
      <c r="Y598">
        <v>2.95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2.95</v>
      </c>
      <c r="AU598" t="s">
        <v>6</v>
      </c>
      <c r="AV598">
        <v>2</v>
      </c>
      <c r="AW598">
        <v>2</v>
      </c>
      <c r="AX598">
        <v>27722649</v>
      </c>
      <c r="AY598">
        <v>1</v>
      </c>
      <c r="AZ598">
        <v>2048</v>
      </c>
      <c r="BA598">
        <v>616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Y598*Source!I254</f>
        <v>1.3593600000000001</v>
      </c>
      <c r="CY598">
        <f>AD598</f>
        <v>0</v>
      </c>
      <c r="CZ598">
        <f>AH598</f>
        <v>0</v>
      </c>
      <c r="DA598">
        <f>AL598</f>
        <v>1</v>
      </c>
      <c r="DB598">
        <v>0</v>
      </c>
    </row>
    <row r="599" spans="1:106" x14ac:dyDescent="0.2">
      <c r="A599">
        <f>ROW(Source!A254)</f>
        <v>254</v>
      </c>
      <c r="B599">
        <v>27721505</v>
      </c>
      <c r="C599">
        <v>27722640</v>
      </c>
      <c r="D599">
        <v>25230118</v>
      </c>
      <c r="E599">
        <v>1</v>
      </c>
      <c r="F599">
        <v>1</v>
      </c>
      <c r="G599">
        <v>1</v>
      </c>
      <c r="H599">
        <v>2</v>
      </c>
      <c r="I599" t="s">
        <v>1050</v>
      </c>
      <c r="J599" t="s">
        <v>1051</v>
      </c>
      <c r="K599" t="s">
        <v>1052</v>
      </c>
      <c r="L599">
        <v>1368</v>
      </c>
      <c r="N599">
        <v>1011</v>
      </c>
      <c r="O599" t="s">
        <v>959</v>
      </c>
      <c r="P599" t="s">
        <v>959</v>
      </c>
      <c r="Q599">
        <v>1</v>
      </c>
      <c r="W599">
        <v>0</v>
      </c>
      <c r="X599">
        <v>-1460065968</v>
      </c>
      <c r="Y599">
        <v>1.5680000000000001</v>
      </c>
      <c r="AA599">
        <v>0</v>
      </c>
      <c r="AB599">
        <v>86.4</v>
      </c>
      <c r="AC599">
        <v>13.5</v>
      </c>
      <c r="AD599">
        <v>0</v>
      </c>
      <c r="AE599">
        <v>0</v>
      </c>
      <c r="AF599">
        <v>86.4</v>
      </c>
      <c r="AG599">
        <v>13.5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6</v>
      </c>
      <c r="AT599">
        <v>1.96</v>
      </c>
      <c r="AU599" t="s">
        <v>22</v>
      </c>
      <c r="AV599">
        <v>0</v>
      </c>
      <c r="AW599">
        <v>2</v>
      </c>
      <c r="AX599">
        <v>27722650</v>
      </c>
      <c r="AY599">
        <v>1</v>
      </c>
      <c r="AZ599">
        <v>0</v>
      </c>
      <c r="BA599">
        <v>617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Y599*Source!I254</f>
        <v>0.72253440000000002</v>
      </c>
      <c r="CY599">
        <f>AB599</f>
        <v>86.4</v>
      </c>
      <c r="CZ599">
        <f>AF599</f>
        <v>86.4</v>
      </c>
      <c r="DA599">
        <f>AJ599</f>
        <v>1</v>
      </c>
      <c r="DB599">
        <v>0</v>
      </c>
    </row>
    <row r="600" spans="1:106" x14ac:dyDescent="0.2">
      <c r="A600">
        <f>ROW(Source!A254)</f>
        <v>254</v>
      </c>
      <c r="B600">
        <v>27721505</v>
      </c>
      <c r="C600">
        <v>27722640</v>
      </c>
      <c r="D600">
        <v>25231607</v>
      </c>
      <c r="E600">
        <v>1</v>
      </c>
      <c r="F600">
        <v>1</v>
      </c>
      <c r="G600">
        <v>1</v>
      </c>
      <c r="H600">
        <v>2</v>
      </c>
      <c r="I600" t="s">
        <v>997</v>
      </c>
      <c r="J600" t="s">
        <v>998</v>
      </c>
      <c r="K600" t="s">
        <v>999</v>
      </c>
      <c r="L600">
        <v>1368</v>
      </c>
      <c r="N600">
        <v>1011</v>
      </c>
      <c r="O600" t="s">
        <v>959</v>
      </c>
      <c r="P600" t="s">
        <v>959</v>
      </c>
      <c r="Q600">
        <v>1</v>
      </c>
      <c r="W600">
        <v>0</v>
      </c>
      <c r="X600">
        <v>1372534845</v>
      </c>
      <c r="Y600">
        <v>0.79200000000000004</v>
      </c>
      <c r="AA600">
        <v>0</v>
      </c>
      <c r="AB600">
        <v>65.709999999999994</v>
      </c>
      <c r="AC600">
        <v>11.6</v>
      </c>
      <c r="AD600">
        <v>0</v>
      </c>
      <c r="AE600">
        <v>0</v>
      </c>
      <c r="AF600">
        <v>65.709999999999994</v>
      </c>
      <c r="AG600">
        <v>11.6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6</v>
      </c>
      <c r="AT600">
        <v>0.99</v>
      </c>
      <c r="AU600" t="s">
        <v>22</v>
      </c>
      <c r="AV600">
        <v>0</v>
      </c>
      <c r="AW600">
        <v>2</v>
      </c>
      <c r="AX600">
        <v>27722651</v>
      </c>
      <c r="AY600">
        <v>1</v>
      </c>
      <c r="AZ600">
        <v>0</v>
      </c>
      <c r="BA600">
        <v>618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Y600*Source!I254</f>
        <v>0.36495359999999999</v>
      </c>
      <c r="CY600">
        <f>AB600</f>
        <v>65.709999999999994</v>
      </c>
      <c r="CZ600">
        <f>AF600</f>
        <v>65.709999999999994</v>
      </c>
      <c r="DA600">
        <f>AJ600</f>
        <v>1</v>
      </c>
      <c r="DB600">
        <v>0</v>
      </c>
    </row>
    <row r="601" spans="1:106" x14ac:dyDescent="0.2">
      <c r="A601">
        <f>ROW(Source!A254)</f>
        <v>254</v>
      </c>
      <c r="B601">
        <v>27721505</v>
      </c>
      <c r="C601">
        <v>27722640</v>
      </c>
      <c r="D601">
        <v>25153718</v>
      </c>
      <c r="E601">
        <v>1</v>
      </c>
      <c r="F601">
        <v>1</v>
      </c>
      <c r="G601">
        <v>1</v>
      </c>
      <c r="H601">
        <v>3</v>
      </c>
      <c r="I601" t="s">
        <v>1220</v>
      </c>
      <c r="J601" t="s">
        <v>1221</v>
      </c>
      <c r="K601" t="s">
        <v>1222</v>
      </c>
      <c r="L601">
        <v>1356</v>
      </c>
      <c r="N601">
        <v>1010</v>
      </c>
      <c r="O601" t="s">
        <v>1212</v>
      </c>
      <c r="P601" t="s">
        <v>1212</v>
      </c>
      <c r="Q601">
        <v>1000</v>
      </c>
      <c r="W601">
        <v>0</v>
      </c>
      <c r="X601">
        <v>-989294797</v>
      </c>
      <c r="Y601">
        <v>0</v>
      </c>
      <c r="AA601">
        <v>6893</v>
      </c>
      <c r="AB601">
        <v>0</v>
      </c>
      <c r="AC601">
        <v>0</v>
      </c>
      <c r="AD601">
        <v>0</v>
      </c>
      <c r="AE601">
        <v>6893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</v>
      </c>
      <c r="AT601">
        <v>2.6</v>
      </c>
      <c r="AU601" t="s">
        <v>21</v>
      </c>
      <c r="AV601">
        <v>0</v>
      </c>
      <c r="AW601">
        <v>2</v>
      </c>
      <c r="AX601">
        <v>27722652</v>
      </c>
      <c r="AY601">
        <v>1</v>
      </c>
      <c r="AZ601">
        <v>0</v>
      </c>
      <c r="BA601">
        <v>619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Y601*Source!I254</f>
        <v>0</v>
      </c>
      <c r="CY601">
        <f>AA601</f>
        <v>6893</v>
      </c>
      <c r="CZ601">
        <f>AE601</f>
        <v>6893</v>
      </c>
      <c r="DA601">
        <f>AI601</f>
        <v>1</v>
      </c>
      <c r="DB601">
        <v>0</v>
      </c>
    </row>
    <row r="602" spans="1:106" x14ac:dyDescent="0.2">
      <c r="A602">
        <f>ROW(Source!A254)</f>
        <v>254</v>
      </c>
      <c r="B602">
        <v>27721505</v>
      </c>
      <c r="C602">
        <v>27722640</v>
      </c>
      <c r="D602">
        <v>25155536</v>
      </c>
      <c r="E602">
        <v>1</v>
      </c>
      <c r="F602">
        <v>1</v>
      </c>
      <c r="G602">
        <v>1</v>
      </c>
      <c r="H602">
        <v>3</v>
      </c>
      <c r="I602" t="s">
        <v>1223</v>
      </c>
      <c r="J602" t="s">
        <v>1224</v>
      </c>
      <c r="K602" t="s">
        <v>1225</v>
      </c>
      <c r="L602">
        <v>1339</v>
      </c>
      <c r="N602">
        <v>1007</v>
      </c>
      <c r="O602" t="s">
        <v>64</v>
      </c>
      <c r="P602" t="s">
        <v>64</v>
      </c>
      <c r="Q602">
        <v>1</v>
      </c>
      <c r="W602">
        <v>0</v>
      </c>
      <c r="X602">
        <v>-1031549266</v>
      </c>
      <c r="Y602">
        <v>0</v>
      </c>
      <c r="AA602">
        <v>497</v>
      </c>
      <c r="AB602">
        <v>0</v>
      </c>
      <c r="AC602">
        <v>0</v>
      </c>
      <c r="AD602">
        <v>0</v>
      </c>
      <c r="AE602">
        <v>497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0.74</v>
      </c>
      <c r="AU602" t="s">
        <v>21</v>
      </c>
      <c r="AV602">
        <v>0</v>
      </c>
      <c r="AW602">
        <v>2</v>
      </c>
      <c r="AX602">
        <v>27722653</v>
      </c>
      <c r="AY602">
        <v>1</v>
      </c>
      <c r="AZ602">
        <v>0</v>
      </c>
      <c r="BA602">
        <v>620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Y602*Source!I254</f>
        <v>0</v>
      </c>
      <c r="CY602">
        <f>AA602</f>
        <v>497</v>
      </c>
      <c r="CZ602">
        <f>AE602</f>
        <v>497</v>
      </c>
      <c r="DA602">
        <f>AI602</f>
        <v>1</v>
      </c>
      <c r="DB602">
        <v>0</v>
      </c>
    </row>
    <row r="603" spans="1:106" x14ac:dyDescent="0.2">
      <c r="A603">
        <f>ROW(Source!A254)</f>
        <v>254</v>
      </c>
      <c r="B603">
        <v>27721505</v>
      </c>
      <c r="C603">
        <v>27722640</v>
      </c>
      <c r="D603">
        <v>25174738</v>
      </c>
      <c r="E603">
        <v>1</v>
      </c>
      <c r="F603">
        <v>1</v>
      </c>
      <c r="G603">
        <v>1</v>
      </c>
      <c r="H603">
        <v>3</v>
      </c>
      <c r="I603" t="s">
        <v>1226</v>
      </c>
      <c r="J603" t="s">
        <v>1227</v>
      </c>
      <c r="K603" t="s">
        <v>1228</v>
      </c>
      <c r="L603">
        <v>1348</v>
      </c>
      <c r="N603">
        <v>1009</v>
      </c>
      <c r="O603" t="s">
        <v>46</v>
      </c>
      <c r="P603" t="s">
        <v>46</v>
      </c>
      <c r="Q603">
        <v>1000</v>
      </c>
      <c r="W603">
        <v>0</v>
      </c>
      <c r="X603">
        <v>-1026117653</v>
      </c>
      <c r="Y603">
        <v>0</v>
      </c>
      <c r="AA603">
        <v>7418.82</v>
      </c>
      <c r="AB603">
        <v>0</v>
      </c>
      <c r="AC603">
        <v>0</v>
      </c>
      <c r="AD603">
        <v>0</v>
      </c>
      <c r="AE603">
        <v>7418.82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6</v>
      </c>
      <c r="AT603">
        <v>0.112</v>
      </c>
      <c r="AU603" t="s">
        <v>21</v>
      </c>
      <c r="AV603">
        <v>0</v>
      </c>
      <c r="AW603">
        <v>2</v>
      </c>
      <c r="AX603">
        <v>27722654</v>
      </c>
      <c r="AY603">
        <v>1</v>
      </c>
      <c r="AZ603">
        <v>0</v>
      </c>
      <c r="BA603">
        <v>621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Y603*Source!I254</f>
        <v>0</v>
      </c>
      <c r="CY603">
        <f>AA603</f>
        <v>7418.82</v>
      </c>
      <c r="CZ603">
        <f>AE603</f>
        <v>7418.82</v>
      </c>
      <c r="DA603">
        <f>AI603</f>
        <v>1</v>
      </c>
      <c r="DB603">
        <v>0</v>
      </c>
    </row>
    <row r="604" spans="1:106" x14ac:dyDescent="0.2">
      <c r="A604">
        <f>ROW(Source!A255)</f>
        <v>255</v>
      </c>
      <c r="B604">
        <v>27721504</v>
      </c>
      <c r="C604">
        <v>27722640</v>
      </c>
      <c r="D604">
        <v>25413030</v>
      </c>
      <c r="E604">
        <v>1</v>
      </c>
      <c r="F604">
        <v>1</v>
      </c>
      <c r="G604">
        <v>1</v>
      </c>
      <c r="H604">
        <v>1</v>
      </c>
      <c r="I604" t="s">
        <v>1090</v>
      </c>
      <c r="J604" t="s">
        <v>6</v>
      </c>
      <c r="K604" t="s">
        <v>1091</v>
      </c>
      <c r="L604">
        <v>1191</v>
      </c>
      <c r="N604">
        <v>1013</v>
      </c>
      <c r="O604" t="s">
        <v>953</v>
      </c>
      <c r="P604" t="s">
        <v>953</v>
      </c>
      <c r="Q604">
        <v>1</v>
      </c>
      <c r="W604">
        <v>0</v>
      </c>
      <c r="X604">
        <v>-719309759</v>
      </c>
      <c r="Y604">
        <v>122.36</v>
      </c>
      <c r="AA604">
        <v>0</v>
      </c>
      <c r="AB604">
        <v>0</v>
      </c>
      <c r="AC604">
        <v>0</v>
      </c>
      <c r="AD604">
        <v>8.86</v>
      </c>
      <c r="AE604">
        <v>0</v>
      </c>
      <c r="AF604">
        <v>0</v>
      </c>
      <c r="AG604">
        <v>0</v>
      </c>
      <c r="AH604">
        <v>8.86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6</v>
      </c>
      <c r="AT604">
        <v>152.94999999999999</v>
      </c>
      <c r="AU604" t="s">
        <v>22</v>
      </c>
      <c r="AV604">
        <v>1</v>
      </c>
      <c r="AW604">
        <v>2</v>
      </c>
      <c r="AX604">
        <v>27722648</v>
      </c>
      <c r="AY604">
        <v>1</v>
      </c>
      <c r="AZ604">
        <v>0</v>
      </c>
      <c r="BA604">
        <v>622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Y604*Source!I255</f>
        <v>56.383488</v>
      </c>
      <c r="CY604">
        <f>AD604</f>
        <v>8.86</v>
      </c>
      <c r="CZ604">
        <f>AH604</f>
        <v>8.86</v>
      </c>
      <c r="DA604">
        <f>AL604</f>
        <v>1</v>
      </c>
      <c r="DB604">
        <v>0</v>
      </c>
    </row>
    <row r="605" spans="1:106" x14ac:dyDescent="0.2">
      <c r="A605">
        <f>ROW(Source!A255)</f>
        <v>255</v>
      </c>
      <c r="B605">
        <v>27721504</v>
      </c>
      <c r="C605">
        <v>27722640</v>
      </c>
      <c r="D605">
        <v>25412928</v>
      </c>
      <c r="E605">
        <v>1</v>
      </c>
      <c r="F605">
        <v>1</v>
      </c>
      <c r="G605">
        <v>1</v>
      </c>
      <c r="H605">
        <v>1</v>
      </c>
      <c r="I605" t="s">
        <v>954</v>
      </c>
      <c r="J605" t="s">
        <v>6</v>
      </c>
      <c r="K605" t="s">
        <v>955</v>
      </c>
      <c r="L605">
        <v>1191</v>
      </c>
      <c r="N605">
        <v>1013</v>
      </c>
      <c r="O605" t="s">
        <v>953</v>
      </c>
      <c r="P605" t="s">
        <v>953</v>
      </c>
      <c r="Q605">
        <v>1</v>
      </c>
      <c r="W605">
        <v>0</v>
      </c>
      <c r="X605">
        <v>-1417349443</v>
      </c>
      <c r="Y605">
        <v>2.95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2.95</v>
      </c>
      <c r="AU605" t="s">
        <v>6</v>
      </c>
      <c r="AV605">
        <v>2</v>
      </c>
      <c r="AW605">
        <v>2</v>
      </c>
      <c r="AX605">
        <v>27722649</v>
      </c>
      <c r="AY605">
        <v>1</v>
      </c>
      <c r="AZ605">
        <v>2048</v>
      </c>
      <c r="BA605">
        <v>623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Y605*Source!I255</f>
        <v>1.3593600000000001</v>
      </c>
      <c r="CY605">
        <f>AD605</f>
        <v>0</v>
      </c>
      <c r="CZ605">
        <f>AH605</f>
        <v>0</v>
      </c>
      <c r="DA605">
        <f>AL605</f>
        <v>1</v>
      </c>
      <c r="DB605">
        <v>0</v>
      </c>
    </row>
    <row r="606" spans="1:106" x14ac:dyDescent="0.2">
      <c r="A606">
        <f>ROW(Source!A255)</f>
        <v>255</v>
      </c>
      <c r="B606">
        <v>27721504</v>
      </c>
      <c r="C606">
        <v>27722640</v>
      </c>
      <c r="D606">
        <v>25230118</v>
      </c>
      <c r="E606">
        <v>1</v>
      </c>
      <c r="F606">
        <v>1</v>
      </c>
      <c r="G606">
        <v>1</v>
      </c>
      <c r="H606">
        <v>2</v>
      </c>
      <c r="I606" t="s">
        <v>1050</v>
      </c>
      <c r="J606" t="s">
        <v>1051</v>
      </c>
      <c r="K606" t="s">
        <v>1052</v>
      </c>
      <c r="L606">
        <v>1368</v>
      </c>
      <c r="N606">
        <v>1011</v>
      </c>
      <c r="O606" t="s">
        <v>959</v>
      </c>
      <c r="P606" t="s">
        <v>959</v>
      </c>
      <c r="Q606">
        <v>1</v>
      </c>
      <c r="W606">
        <v>0</v>
      </c>
      <c r="X606">
        <v>-1460065968</v>
      </c>
      <c r="Y606">
        <v>1.5680000000000001</v>
      </c>
      <c r="AA606">
        <v>0</v>
      </c>
      <c r="AB606">
        <v>86.4</v>
      </c>
      <c r="AC606">
        <v>13.5</v>
      </c>
      <c r="AD606">
        <v>0</v>
      </c>
      <c r="AE606">
        <v>0</v>
      </c>
      <c r="AF606">
        <v>86.4</v>
      </c>
      <c r="AG606">
        <v>13.5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6</v>
      </c>
      <c r="AT606">
        <v>1.96</v>
      </c>
      <c r="AU606" t="s">
        <v>22</v>
      </c>
      <c r="AV606">
        <v>0</v>
      </c>
      <c r="AW606">
        <v>2</v>
      </c>
      <c r="AX606">
        <v>27722650</v>
      </c>
      <c r="AY606">
        <v>1</v>
      </c>
      <c r="AZ606">
        <v>0</v>
      </c>
      <c r="BA606">
        <v>624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Y606*Source!I255</f>
        <v>0.72253440000000002</v>
      </c>
      <c r="CY606">
        <f>AB606</f>
        <v>86.4</v>
      </c>
      <c r="CZ606">
        <f>AF606</f>
        <v>86.4</v>
      </c>
      <c r="DA606">
        <f>AJ606</f>
        <v>1</v>
      </c>
      <c r="DB606">
        <v>0</v>
      </c>
    </row>
    <row r="607" spans="1:106" x14ac:dyDescent="0.2">
      <c r="A607">
        <f>ROW(Source!A255)</f>
        <v>255</v>
      </c>
      <c r="B607">
        <v>27721504</v>
      </c>
      <c r="C607">
        <v>27722640</v>
      </c>
      <c r="D607">
        <v>25231607</v>
      </c>
      <c r="E607">
        <v>1</v>
      </c>
      <c r="F607">
        <v>1</v>
      </c>
      <c r="G607">
        <v>1</v>
      </c>
      <c r="H607">
        <v>2</v>
      </c>
      <c r="I607" t="s">
        <v>997</v>
      </c>
      <c r="J607" t="s">
        <v>998</v>
      </c>
      <c r="K607" t="s">
        <v>999</v>
      </c>
      <c r="L607">
        <v>1368</v>
      </c>
      <c r="N607">
        <v>1011</v>
      </c>
      <c r="O607" t="s">
        <v>959</v>
      </c>
      <c r="P607" t="s">
        <v>959</v>
      </c>
      <c r="Q607">
        <v>1</v>
      </c>
      <c r="W607">
        <v>0</v>
      </c>
      <c r="X607">
        <v>1372534845</v>
      </c>
      <c r="Y607">
        <v>0.79200000000000004</v>
      </c>
      <c r="AA607">
        <v>0</v>
      </c>
      <c r="AB607">
        <v>65.709999999999994</v>
      </c>
      <c r="AC607">
        <v>11.6</v>
      </c>
      <c r="AD607">
        <v>0</v>
      </c>
      <c r="AE607">
        <v>0</v>
      </c>
      <c r="AF607">
        <v>65.709999999999994</v>
      </c>
      <c r="AG607">
        <v>11.6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6</v>
      </c>
      <c r="AT607">
        <v>0.99</v>
      </c>
      <c r="AU607" t="s">
        <v>22</v>
      </c>
      <c r="AV607">
        <v>0</v>
      </c>
      <c r="AW607">
        <v>2</v>
      </c>
      <c r="AX607">
        <v>27722651</v>
      </c>
      <c r="AY607">
        <v>1</v>
      </c>
      <c r="AZ607">
        <v>0</v>
      </c>
      <c r="BA607">
        <v>625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Y607*Source!I255</f>
        <v>0.36495359999999999</v>
      </c>
      <c r="CY607">
        <f>AB607</f>
        <v>65.709999999999994</v>
      </c>
      <c r="CZ607">
        <f>AF607</f>
        <v>65.709999999999994</v>
      </c>
      <c r="DA607">
        <f>AJ607</f>
        <v>1</v>
      </c>
      <c r="DB607">
        <v>0</v>
      </c>
    </row>
    <row r="608" spans="1:106" x14ac:dyDescent="0.2">
      <c r="A608">
        <f>ROW(Source!A255)</f>
        <v>255</v>
      </c>
      <c r="B608">
        <v>27721504</v>
      </c>
      <c r="C608">
        <v>27722640</v>
      </c>
      <c r="D608">
        <v>25153718</v>
      </c>
      <c r="E608">
        <v>1</v>
      </c>
      <c r="F608">
        <v>1</v>
      </c>
      <c r="G608">
        <v>1</v>
      </c>
      <c r="H608">
        <v>3</v>
      </c>
      <c r="I608" t="s">
        <v>1220</v>
      </c>
      <c r="J608" t="s">
        <v>1221</v>
      </c>
      <c r="K608" t="s">
        <v>1222</v>
      </c>
      <c r="L608">
        <v>1356</v>
      </c>
      <c r="N608">
        <v>1010</v>
      </c>
      <c r="O608" t="s">
        <v>1212</v>
      </c>
      <c r="P608" t="s">
        <v>1212</v>
      </c>
      <c r="Q608">
        <v>1000</v>
      </c>
      <c r="W608">
        <v>0</v>
      </c>
      <c r="X608">
        <v>-989294797</v>
      </c>
      <c r="Y608">
        <v>0</v>
      </c>
      <c r="AA608">
        <v>6893</v>
      </c>
      <c r="AB608">
        <v>0</v>
      </c>
      <c r="AC608">
        <v>0</v>
      </c>
      <c r="AD608">
        <v>0</v>
      </c>
      <c r="AE608">
        <v>6893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6</v>
      </c>
      <c r="AT608">
        <v>2.6</v>
      </c>
      <c r="AU608" t="s">
        <v>21</v>
      </c>
      <c r="AV608">
        <v>0</v>
      </c>
      <c r="AW608">
        <v>2</v>
      </c>
      <c r="AX608">
        <v>27722652</v>
      </c>
      <c r="AY608">
        <v>1</v>
      </c>
      <c r="AZ608">
        <v>0</v>
      </c>
      <c r="BA608">
        <v>626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Y608*Source!I255</f>
        <v>0</v>
      </c>
      <c r="CY608">
        <f>AA608</f>
        <v>6893</v>
      </c>
      <c r="CZ608">
        <f>AE608</f>
        <v>6893</v>
      </c>
      <c r="DA608">
        <f>AI608</f>
        <v>1</v>
      </c>
      <c r="DB608">
        <v>0</v>
      </c>
    </row>
    <row r="609" spans="1:106" x14ac:dyDescent="0.2">
      <c r="A609">
        <f>ROW(Source!A255)</f>
        <v>255</v>
      </c>
      <c r="B609">
        <v>27721504</v>
      </c>
      <c r="C609">
        <v>27722640</v>
      </c>
      <c r="D609">
        <v>25155536</v>
      </c>
      <c r="E609">
        <v>1</v>
      </c>
      <c r="F609">
        <v>1</v>
      </c>
      <c r="G609">
        <v>1</v>
      </c>
      <c r="H609">
        <v>3</v>
      </c>
      <c r="I609" t="s">
        <v>1223</v>
      </c>
      <c r="J609" t="s">
        <v>1224</v>
      </c>
      <c r="K609" t="s">
        <v>1225</v>
      </c>
      <c r="L609">
        <v>1339</v>
      </c>
      <c r="N609">
        <v>1007</v>
      </c>
      <c r="O609" t="s">
        <v>64</v>
      </c>
      <c r="P609" t="s">
        <v>64</v>
      </c>
      <c r="Q609">
        <v>1</v>
      </c>
      <c r="W609">
        <v>0</v>
      </c>
      <c r="X609">
        <v>-1031549266</v>
      </c>
      <c r="Y609">
        <v>0</v>
      </c>
      <c r="AA609">
        <v>497</v>
      </c>
      <c r="AB609">
        <v>0</v>
      </c>
      <c r="AC609">
        <v>0</v>
      </c>
      <c r="AD609">
        <v>0</v>
      </c>
      <c r="AE609">
        <v>497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6</v>
      </c>
      <c r="AT609">
        <v>0.74</v>
      </c>
      <c r="AU609" t="s">
        <v>21</v>
      </c>
      <c r="AV609">
        <v>0</v>
      </c>
      <c r="AW609">
        <v>2</v>
      </c>
      <c r="AX609">
        <v>27722653</v>
      </c>
      <c r="AY609">
        <v>1</v>
      </c>
      <c r="AZ609">
        <v>0</v>
      </c>
      <c r="BA609">
        <v>627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Y609*Source!I255</f>
        <v>0</v>
      </c>
      <c r="CY609">
        <f>AA609</f>
        <v>497</v>
      </c>
      <c r="CZ609">
        <f>AE609</f>
        <v>497</v>
      </c>
      <c r="DA609">
        <f>AI609</f>
        <v>1</v>
      </c>
      <c r="DB609">
        <v>0</v>
      </c>
    </row>
    <row r="610" spans="1:106" x14ac:dyDescent="0.2">
      <c r="A610">
        <f>ROW(Source!A255)</f>
        <v>255</v>
      </c>
      <c r="B610">
        <v>27721504</v>
      </c>
      <c r="C610">
        <v>27722640</v>
      </c>
      <c r="D610">
        <v>25174738</v>
      </c>
      <c r="E610">
        <v>1</v>
      </c>
      <c r="F610">
        <v>1</v>
      </c>
      <c r="G610">
        <v>1</v>
      </c>
      <c r="H610">
        <v>3</v>
      </c>
      <c r="I610" t="s">
        <v>1226</v>
      </c>
      <c r="J610" t="s">
        <v>1227</v>
      </c>
      <c r="K610" t="s">
        <v>1228</v>
      </c>
      <c r="L610">
        <v>1348</v>
      </c>
      <c r="N610">
        <v>1009</v>
      </c>
      <c r="O610" t="s">
        <v>46</v>
      </c>
      <c r="P610" t="s">
        <v>46</v>
      </c>
      <c r="Q610">
        <v>1000</v>
      </c>
      <c r="W610">
        <v>0</v>
      </c>
      <c r="X610">
        <v>-1026117653</v>
      </c>
      <c r="Y610">
        <v>0</v>
      </c>
      <c r="AA610">
        <v>7418.82</v>
      </c>
      <c r="AB610">
        <v>0</v>
      </c>
      <c r="AC610">
        <v>0</v>
      </c>
      <c r="AD610">
        <v>0</v>
      </c>
      <c r="AE610">
        <v>7418.82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6</v>
      </c>
      <c r="AT610">
        <v>0.112</v>
      </c>
      <c r="AU610" t="s">
        <v>21</v>
      </c>
      <c r="AV610">
        <v>0</v>
      </c>
      <c r="AW610">
        <v>2</v>
      </c>
      <c r="AX610">
        <v>27722654</v>
      </c>
      <c r="AY610">
        <v>1</v>
      </c>
      <c r="AZ610">
        <v>0</v>
      </c>
      <c r="BA610">
        <v>628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Y610*Source!I255</f>
        <v>0</v>
      </c>
      <c r="CY610">
        <f>AA610</f>
        <v>7418.82</v>
      </c>
      <c r="CZ610">
        <f>AE610</f>
        <v>7418.82</v>
      </c>
      <c r="DA610">
        <f>AI610</f>
        <v>1</v>
      </c>
      <c r="DB610">
        <v>0</v>
      </c>
    </row>
    <row r="611" spans="1:106" x14ac:dyDescent="0.2">
      <c r="A611">
        <f>ROW(Source!A256)</f>
        <v>256</v>
      </c>
      <c r="B611">
        <v>27721505</v>
      </c>
      <c r="C611">
        <v>27722655</v>
      </c>
      <c r="D611">
        <v>25413050</v>
      </c>
      <c r="E611">
        <v>1</v>
      </c>
      <c r="F611">
        <v>1</v>
      </c>
      <c r="G611">
        <v>1</v>
      </c>
      <c r="H611">
        <v>1</v>
      </c>
      <c r="I611" t="s">
        <v>984</v>
      </c>
      <c r="J611" t="s">
        <v>6</v>
      </c>
      <c r="K611" t="s">
        <v>985</v>
      </c>
      <c r="L611">
        <v>1191</v>
      </c>
      <c r="N611">
        <v>1013</v>
      </c>
      <c r="O611" t="s">
        <v>953</v>
      </c>
      <c r="P611" t="s">
        <v>953</v>
      </c>
      <c r="Q611">
        <v>1</v>
      </c>
      <c r="W611">
        <v>0</v>
      </c>
      <c r="X611">
        <v>735429535</v>
      </c>
      <c r="Y611">
        <v>22.82</v>
      </c>
      <c r="AA611">
        <v>0</v>
      </c>
      <c r="AB611">
        <v>0</v>
      </c>
      <c r="AC611">
        <v>0</v>
      </c>
      <c r="AD611">
        <v>7.8</v>
      </c>
      <c r="AE611">
        <v>0</v>
      </c>
      <c r="AF611">
        <v>0</v>
      </c>
      <c r="AG611">
        <v>0</v>
      </c>
      <c r="AH611">
        <v>7.8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22.82</v>
      </c>
      <c r="AU611" t="s">
        <v>6</v>
      </c>
      <c r="AV611">
        <v>1</v>
      </c>
      <c r="AW611">
        <v>2</v>
      </c>
      <c r="AX611">
        <v>27722657</v>
      </c>
      <c r="AY611">
        <v>1</v>
      </c>
      <c r="AZ611">
        <v>0</v>
      </c>
      <c r="BA611">
        <v>629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Y611*Source!I256</f>
        <v>54.370932000000003</v>
      </c>
      <c r="CY611">
        <f>AD611</f>
        <v>7.8</v>
      </c>
      <c r="CZ611">
        <f>AH611</f>
        <v>7.8</v>
      </c>
      <c r="DA611">
        <f>AL611</f>
        <v>1</v>
      </c>
      <c r="DB611">
        <v>0</v>
      </c>
    </row>
    <row r="612" spans="1:106" x14ac:dyDescent="0.2">
      <c r="A612">
        <f>ROW(Source!A257)</f>
        <v>257</v>
      </c>
      <c r="B612">
        <v>27721504</v>
      </c>
      <c r="C612">
        <v>27722655</v>
      </c>
      <c r="D612">
        <v>25413050</v>
      </c>
      <c r="E612">
        <v>1</v>
      </c>
      <c r="F612">
        <v>1</v>
      </c>
      <c r="G612">
        <v>1</v>
      </c>
      <c r="H612">
        <v>1</v>
      </c>
      <c r="I612" t="s">
        <v>984</v>
      </c>
      <c r="J612" t="s">
        <v>6</v>
      </c>
      <c r="K612" t="s">
        <v>985</v>
      </c>
      <c r="L612">
        <v>1191</v>
      </c>
      <c r="N612">
        <v>1013</v>
      </c>
      <c r="O612" t="s">
        <v>953</v>
      </c>
      <c r="P612" t="s">
        <v>953</v>
      </c>
      <c r="Q612">
        <v>1</v>
      </c>
      <c r="W612">
        <v>0</v>
      </c>
      <c r="X612">
        <v>735429535</v>
      </c>
      <c r="Y612">
        <v>22.82</v>
      </c>
      <c r="AA612">
        <v>0</v>
      </c>
      <c r="AB612">
        <v>0</v>
      </c>
      <c r="AC612">
        <v>0</v>
      </c>
      <c r="AD612">
        <v>7.8</v>
      </c>
      <c r="AE612">
        <v>0</v>
      </c>
      <c r="AF612">
        <v>0</v>
      </c>
      <c r="AG612">
        <v>0</v>
      </c>
      <c r="AH612">
        <v>7.8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22.82</v>
      </c>
      <c r="AU612" t="s">
        <v>6</v>
      </c>
      <c r="AV612">
        <v>1</v>
      </c>
      <c r="AW612">
        <v>2</v>
      </c>
      <c r="AX612">
        <v>27722657</v>
      </c>
      <c r="AY612">
        <v>1</v>
      </c>
      <c r="AZ612">
        <v>0</v>
      </c>
      <c r="BA612">
        <v>630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Y612*Source!I257</f>
        <v>54.370932000000003</v>
      </c>
      <c r="CY612">
        <f>AD612</f>
        <v>7.8</v>
      </c>
      <c r="CZ612">
        <f>AH612</f>
        <v>7.8</v>
      </c>
      <c r="DA612">
        <f>AL612</f>
        <v>1</v>
      </c>
      <c r="DB612">
        <v>0</v>
      </c>
    </row>
    <row r="613" spans="1:106" x14ac:dyDescent="0.2">
      <c r="A613">
        <f>ROW(Source!A258)</f>
        <v>258</v>
      </c>
      <c r="B613">
        <v>27721505</v>
      </c>
      <c r="C613">
        <v>27722658</v>
      </c>
      <c r="D613">
        <v>25413300</v>
      </c>
      <c r="E613">
        <v>1</v>
      </c>
      <c r="F613">
        <v>1</v>
      </c>
      <c r="G613">
        <v>1</v>
      </c>
      <c r="H613">
        <v>1</v>
      </c>
      <c r="I613" t="s">
        <v>989</v>
      </c>
      <c r="J613" t="s">
        <v>6</v>
      </c>
      <c r="K613" t="s">
        <v>990</v>
      </c>
      <c r="L613">
        <v>1191</v>
      </c>
      <c r="N613">
        <v>1013</v>
      </c>
      <c r="O613" t="s">
        <v>953</v>
      </c>
      <c r="P613" t="s">
        <v>953</v>
      </c>
      <c r="Q613">
        <v>1</v>
      </c>
      <c r="W613">
        <v>0</v>
      </c>
      <c r="X613">
        <v>-400197608</v>
      </c>
      <c r="Y613">
        <v>69.87</v>
      </c>
      <c r="AA613">
        <v>0</v>
      </c>
      <c r="AB613">
        <v>0</v>
      </c>
      <c r="AC613">
        <v>0</v>
      </c>
      <c r="AD613">
        <v>8.5299999999999994</v>
      </c>
      <c r="AE613">
        <v>0</v>
      </c>
      <c r="AF613">
        <v>0</v>
      </c>
      <c r="AG613">
        <v>0</v>
      </c>
      <c r="AH613">
        <v>8.5299999999999994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69.87</v>
      </c>
      <c r="AU613" t="s">
        <v>6</v>
      </c>
      <c r="AV613">
        <v>1</v>
      </c>
      <c r="AW613">
        <v>2</v>
      </c>
      <c r="AX613">
        <v>27722663</v>
      </c>
      <c r="AY613">
        <v>1</v>
      </c>
      <c r="AZ613">
        <v>0</v>
      </c>
      <c r="BA613">
        <v>631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Y613*Source!I258</f>
        <v>26.522652000000001</v>
      </c>
      <c r="CY613">
        <f>AD613</f>
        <v>8.5299999999999994</v>
      </c>
      <c r="CZ613">
        <f>AH613</f>
        <v>8.5299999999999994</v>
      </c>
      <c r="DA613">
        <f>AL613</f>
        <v>1</v>
      </c>
      <c r="DB613">
        <v>0</v>
      </c>
    </row>
    <row r="614" spans="1:106" x14ac:dyDescent="0.2">
      <c r="A614">
        <f>ROW(Source!A258)</f>
        <v>258</v>
      </c>
      <c r="B614">
        <v>27721505</v>
      </c>
      <c r="C614">
        <v>27722658</v>
      </c>
      <c r="D614">
        <v>25412928</v>
      </c>
      <c r="E614">
        <v>1</v>
      </c>
      <c r="F614">
        <v>1</v>
      </c>
      <c r="G614">
        <v>1</v>
      </c>
      <c r="H614">
        <v>1</v>
      </c>
      <c r="I614" t="s">
        <v>954</v>
      </c>
      <c r="J614" t="s">
        <v>6</v>
      </c>
      <c r="K614" t="s">
        <v>955</v>
      </c>
      <c r="L614">
        <v>1191</v>
      </c>
      <c r="N614">
        <v>1013</v>
      </c>
      <c r="O614" t="s">
        <v>953</v>
      </c>
      <c r="P614" t="s">
        <v>953</v>
      </c>
      <c r="Q614">
        <v>1</v>
      </c>
      <c r="W614">
        <v>0</v>
      </c>
      <c r="X614">
        <v>-1417349443</v>
      </c>
      <c r="Y614">
        <v>1.44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1.44</v>
      </c>
      <c r="AU614" t="s">
        <v>6</v>
      </c>
      <c r="AV614">
        <v>2</v>
      </c>
      <c r="AW614">
        <v>2</v>
      </c>
      <c r="AX614">
        <v>27722664</v>
      </c>
      <c r="AY614">
        <v>1</v>
      </c>
      <c r="AZ614">
        <v>0</v>
      </c>
      <c r="BA614">
        <v>632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Y614*Source!I258</f>
        <v>0.546624</v>
      </c>
      <c r="CY614">
        <f>AD614</f>
        <v>0</v>
      </c>
      <c r="CZ614">
        <f>AH614</f>
        <v>0</v>
      </c>
      <c r="DA614">
        <f>AL614</f>
        <v>1</v>
      </c>
      <c r="DB614">
        <v>0</v>
      </c>
    </row>
    <row r="615" spans="1:106" x14ac:dyDescent="0.2">
      <c r="A615">
        <f>ROW(Source!A258)</f>
        <v>258</v>
      </c>
      <c r="B615">
        <v>27721505</v>
      </c>
      <c r="C615">
        <v>27722658</v>
      </c>
      <c r="D615">
        <v>25230514</v>
      </c>
      <c r="E615">
        <v>1</v>
      </c>
      <c r="F615">
        <v>1</v>
      </c>
      <c r="G615">
        <v>1</v>
      </c>
      <c r="H615">
        <v>2</v>
      </c>
      <c r="I615" t="s">
        <v>960</v>
      </c>
      <c r="J615" t="s">
        <v>961</v>
      </c>
      <c r="K615" t="s">
        <v>962</v>
      </c>
      <c r="L615">
        <v>1368</v>
      </c>
      <c r="N615">
        <v>1011</v>
      </c>
      <c r="O615" t="s">
        <v>959</v>
      </c>
      <c r="P615" t="s">
        <v>959</v>
      </c>
      <c r="Q615">
        <v>1</v>
      </c>
      <c r="W615">
        <v>0</v>
      </c>
      <c r="X615">
        <v>1188625873</v>
      </c>
      <c r="Y615">
        <v>1.44</v>
      </c>
      <c r="AA615">
        <v>0</v>
      </c>
      <c r="AB615">
        <v>31.26</v>
      </c>
      <c r="AC615">
        <v>13.5</v>
      </c>
      <c r="AD615">
        <v>0</v>
      </c>
      <c r="AE615">
        <v>0</v>
      </c>
      <c r="AF615">
        <v>31.26</v>
      </c>
      <c r="AG615">
        <v>13.5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1.44</v>
      </c>
      <c r="AU615" t="s">
        <v>6</v>
      </c>
      <c r="AV615">
        <v>0</v>
      </c>
      <c r="AW615">
        <v>2</v>
      </c>
      <c r="AX615">
        <v>27722665</v>
      </c>
      <c r="AY615">
        <v>1</v>
      </c>
      <c r="AZ615">
        <v>0</v>
      </c>
      <c r="BA615">
        <v>633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Y615*Source!I258</f>
        <v>0.546624</v>
      </c>
      <c r="CY615">
        <f>AB615</f>
        <v>31.26</v>
      </c>
      <c r="CZ615">
        <f>AF615</f>
        <v>31.26</v>
      </c>
      <c r="DA615">
        <f>AJ615</f>
        <v>1</v>
      </c>
      <c r="DB615">
        <v>0</v>
      </c>
    </row>
    <row r="616" spans="1:106" x14ac:dyDescent="0.2">
      <c r="A616">
        <f>ROW(Source!A258)</f>
        <v>258</v>
      </c>
      <c r="B616">
        <v>27721505</v>
      </c>
      <c r="C616">
        <v>27722658</v>
      </c>
      <c r="D616">
        <v>25147242</v>
      </c>
      <c r="E616">
        <v>17</v>
      </c>
      <c r="F616">
        <v>1</v>
      </c>
      <c r="G616">
        <v>1</v>
      </c>
      <c r="H616">
        <v>3</v>
      </c>
      <c r="I616" t="s">
        <v>44</v>
      </c>
      <c r="J616" t="s">
        <v>6</v>
      </c>
      <c r="K616" t="s">
        <v>45</v>
      </c>
      <c r="L616">
        <v>1348</v>
      </c>
      <c r="N616">
        <v>1009</v>
      </c>
      <c r="O616" t="s">
        <v>46</v>
      </c>
      <c r="P616" t="s">
        <v>46</v>
      </c>
      <c r="Q616">
        <v>1000</v>
      </c>
      <c r="W616">
        <v>0</v>
      </c>
      <c r="X616">
        <v>-179832266</v>
      </c>
      <c r="Y616">
        <v>5.2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6</v>
      </c>
      <c r="AT616">
        <v>5.2</v>
      </c>
      <c r="AU616" t="s">
        <v>6</v>
      </c>
      <c r="AV616">
        <v>0</v>
      </c>
      <c r="AW616">
        <v>2</v>
      </c>
      <c r="AX616">
        <v>27722666</v>
      </c>
      <c r="AY616">
        <v>1</v>
      </c>
      <c r="AZ616">
        <v>0</v>
      </c>
      <c r="BA616">
        <v>634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Y616*Source!I258</f>
        <v>1.9739200000000001</v>
      </c>
      <c r="CY616">
        <f>AA616</f>
        <v>0</v>
      </c>
      <c r="CZ616">
        <f>AE616</f>
        <v>0</v>
      </c>
      <c r="DA616">
        <f>AI616</f>
        <v>1</v>
      </c>
      <c r="DB616">
        <v>0</v>
      </c>
    </row>
    <row r="617" spans="1:106" x14ac:dyDescent="0.2">
      <c r="A617">
        <f>ROW(Source!A259)</f>
        <v>259</v>
      </c>
      <c r="B617">
        <v>27721504</v>
      </c>
      <c r="C617">
        <v>27722658</v>
      </c>
      <c r="D617">
        <v>25413300</v>
      </c>
      <c r="E617">
        <v>1</v>
      </c>
      <c r="F617">
        <v>1</v>
      </c>
      <c r="G617">
        <v>1</v>
      </c>
      <c r="H617">
        <v>1</v>
      </c>
      <c r="I617" t="s">
        <v>989</v>
      </c>
      <c r="J617" t="s">
        <v>6</v>
      </c>
      <c r="K617" t="s">
        <v>990</v>
      </c>
      <c r="L617">
        <v>1191</v>
      </c>
      <c r="N617">
        <v>1013</v>
      </c>
      <c r="O617" t="s">
        <v>953</v>
      </c>
      <c r="P617" t="s">
        <v>953</v>
      </c>
      <c r="Q617">
        <v>1</v>
      </c>
      <c r="W617">
        <v>0</v>
      </c>
      <c r="X617">
        <v>-400197608</v>
      </c>
      <c r="Y617">
        <v>69.87</v>
      </c>
      <c r="AA617">
        <v>0</v>
      </c>
      <c r="AB617">
        <v>0</v>
      </c>
      <c r="AC617">
        <v>0</v>
      </c>
      <c r="AD617">
        <v>8.5299999999999994</v>
      </c>
      <c r="AE617">
        <v>0</v>
      </c>
      <c r="AF617">
        <v>0</v>
      </c>
      <c r="AG617">
        <v>0</v>
      </c>
      <c r="AH617">
        <v>8.5299999999999994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6</v>
      </c>
      <c r="AT617">
        <v>69.87</v>
      </c>
      <c r="AU617" t="s">
        <v>6</v>
      </c>
      <c r="AV617">
        <v>1</v>
      </c>
      <c r="AW617">
        <v>2</v>
      </c>
      <c r="AX617">
        <v>27722663</v>
      </c>
      <c r="AY617">
        <v>1</v>
      </c>
      <c r="AZ617">
        <v>0</v>
      </c>
      <c r="BA617">
        <v>635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Y617*Source!I259</f>
        <v>26.522652000000001</v>
      </c>
      <c r="CY617">
        <f>AD617</f>
        <v>8.5299999999999994</v>
      </c>
      <c r="CZ617">
        <f>AH617</f>
        <v>8.5299999999999994</v>
      </c>
      <c r="DA617">
        <f>AL617</f>
        <v>1</v>
      </c>
      <c r="DB617">
        <v>0</v>
      </c>
    </row>
    <row r="618" spans="1:106" x14ac:dyDescent="0.2">
      <c r="A618">
        <f>ROW(Source!A259)</f>
        <v>259</v>
      </c>
      <c r="B618">
        <v>27721504</v>
      </c>
      <c r="C618">
        <v>27722658</v>
      </c>
      <c r="D618">
        <v>25412928</v>
      </c>
      <c r="E618">
        <v>1</v>
      </c>
      <c r="F618">
        <v>1</v>
      </c>
      <c r="G618">
        <v>1</v>
      </c>
      <c r="H618">
        <v>1</v>
      </c>
      <c r="I618" t="s">
        <v>954</v>
      </c>
      <c r="J618" t="s">
        <v>6</v>
      </c>
      <c r="K618" t="s">
        <v>955</v>
      </c>
      <c r="L618">
        <v>1191</v>
      </c>
      <c r="N618">
        <v>1013</v>
      </c>
      <c r="O618" t="s">
        <v>953</v>
      </c>
      <c r="P618" t="s">
        <v>953</v>
      </c>
      <c r="Q618">
        <v>1</v>
      </c>
      <c r="W618">
        <v>0</v>
      </c>
      <c r="X618">
        <v>-1417349443</v>
      </c>
      <c r="Y618">
        <v>1.44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1.44</v>
      </c>
      <c r="AU618" t="s">
        <v>6</v>
      </c>
      <c r="AV618">
        <v>2</v>
      </c>
      <c r="AW618">
        <v>2</v>
      </c>
      <c r="AX618">
        <v>27722664</v>
      </c>
      <c r="AY618">
        <v>1</v>
      </c>
      <c r="AZ618">
        <v>0</v>
      </c>
      <c r="BA618">
        <v>636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Y618*Source!I259</f>
        <v>0.546624</v>
      </c>
      <c r="CY618">
        <f>AD618</f>
        <v>0</v>
      </c>
      <c r="CZ618">
        <f>AH618</f>
        <v>0</v>
      </c>
      <c r="DA618">
        <f>AL618</f>
        <v>1</v>
      </c>
      <c r="DB618">
        <v>0</v>
      </c>
    </row>
    <row r="619" spans="1:106" x14ac:dyDescent="0.2">
      <c r="A619">
        <f>ROW(Source!A259)</f>
        <v>259</v>
      </c>
      <c r="B619">
        <v>27721504</v>
      </c>
      <c r="C619">
        <v>27722658</v>
      </c>
      <c r="D619">
        <v>25230514</v>
      </c>
      <c r="E619">
        <v>1</v>
      </c>
      <c r="F619">
        <v>1</v>
      </c>
      <c r="G619">
        <v>1</v>
      </c>
      <c r="H619">
        <v>2</v>
      </c>
      <c r="I619" t="s">
        <v>960</v>
      </c>
      <c r="J619" t="s">
        <v>961</v>
      </c>
      <c r="K619" t="s">
        <v>962</v>
      </c>
      <c r="L619">
        <v>1368</v>
      </c>
      <c r="N619">
        <v>1011</v>
      </c>
      <c r="O619" t="s">
        <v>959</v>
      </c>
      <c r="P619" t="s">
        <v>959</v>
      </c>
      <c r="Q619">
        <v>1</v>
      </c>
      <c r="W619">
        <v>0</v>
      </c>
      <c r="X619">
        <v>1188625873</v>
      </c>
      <c r="Y619">
        <v>1.44</v>
      </c>
      <c r="AA619">
        <v>0</v>
      </c>
      <c r="AB619">
        <v>31.26</v>
      </c>
      <c r="AC619">
        <v>13.5</v>
      </c>
      <c r="AD619">
        <v>0</v>
      </c>
      <c r="AE619">
        <v>0</v>
      </c>
      <c r="AF619">
        <v>31.26</v>
      </c>
      <c r="AG619">
        <v>13.5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1.44</v>
      </c>
      <c r="AU619" t="s">
        <v>6</v>
      </c>
      <c r="AV619">
        <v>0</v>
      </c>
      <c r="AW619">
        <v>2</v>
      </c>
      <c r="AX619">
        <v>27722665</v>
      </c>
      <c r="AY619">
        <v>1</v>
      </c>
      <c r="AZ619">
        <v>0</v>
      </c>
      <c r="BA619">
        <v>637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Y619*Source!I259</f>
        <v>0.546624</v>
      </c>
      <c r="CY619">
        <f>AB619</f>
        <v>31.26</v>
      </c>
      <c r="CZ619">
        <f>AF619</f>
        <v>31.26</v>
      </c>
      <c r="DA619">
        <f>AJ619</f>
        <v>1</v>
      </c>
      <c r="DB619">
        <v>0</v>
      </c>
    </row>
    <row r="620" spans="1:106" x14ac:dyDescent="0.2">
      <c r="A620">
        <f>ROW(Source!A259)</f>
        <v>259</v>
      </c>
      <c r="B620">
        <v>27721504</v>
      </c>
      <c r="C620">
        <v>27722658</v>
      </c>
      <c r="D620">
        <v>25147242</v>
      </c>
      <c r="E620">
        <v>17</v>
      </c>
      <c r="F620">
        <v>1</v>
      </c>
      <c r="G620">
        <v>1</v>
      </c>
      <c r="H620">
        <v>3</v>
      </c>
      <c r="I620" t="s">
        <v>44</v>
      </c>
      <c r="J620" t="s">
        <v>6</v>
      </c>
      <c r="K620" t="s">
        <v>45</v>
      </c>
      <c r="L620">
        <v>1348</v>
      </c>
      <c r="N620">
        <v>1009</v>
      </c>
      <c r="O620" t="s">
        <v>46</v>
      </c>
      <c r="P620" t="s">
        <v>46</v>
      </c>
      <c r="Q620">
        <v>1000</v>
      </c>
      <c r="W620">
        <v>0</v>
      </c>
      <c r="X620">
        <v>-179832266</v>
      </c>
      <c r="Y620">
        <v>5.2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6</v>
      </c>
      <c r="AT620">
        <v>5.2</v>
      </c>
      <c r="AU620" t="s">
        <v>6</v>
      </c>
      <c r="AV620">
        <v>0</v>
      </c>
      <c r="AW620">
        <v>2</v>
      </c>
      <c r="AX620">
        <v>27722666</v>
      </c>
      <c r="AY620">
        <v>1</v>
      </c>
      <c r="AZ620">
        <v>0</v>
      </c>
      <c r="BA620">
        <v>638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Y620*Source!I259</f>
        <v>1.9739200000000001</v>
      </c>
      <c r="CY620">
        <f>AA620</f>
        <v>0</v>
      </c>
      <c r="CZ620">
        <f>AE620</f>
        <v>0</v>
      </c>
      <c r="DA620">
        <f>AI620</f>
        <v>1</v>
      </c>
      <c r="DB620">
        <v>0</v>
      </c>
    </row>
    <row r="621" spans="1:106" x14ac:dyDescent="0.2">
      <c r="A621">
        <f>ROW(Source!A262)</f>
        <v>262</v>
      </c>
      <c r="B621">
        <v>27721505</v>
      </c>
      <c r="C621">
        <v>27722668</v>
      </c>
      <c r="D621">
        <v>25412980</v>
      </c>
      <c r="E621">
        <v>1</v>
      </c>
      <c r="F621">
        <v>1</v>
      </c>
      <c r="G621">
        <v>1</v>
      </c>
      <c r="H621">
        <v>1</v>
      </c>
      <c r="I621" t="s">
        <v>1159</v>
      </c>
      <c r="J621" t="s">
        <v>6</v>
      </c>
      <c r="K621" t="s">
        <v>1160</v>
      </c>
      <c r="L621">
        <v>1191</v>
      </c>
      <c r="N621">
        <v>1013</v>
      </c>
      <c r="O621" t="s">
        <v>953</v>
      </c>
      <c r="P621" t="s">
        <v>953</v>
      </c>
      <c r="Q621">
        <v>1</v>
      </c>
      <c r="W621">
        <v>0</v>
      </c>
      <c r="X621">
        <v>145020957</v>
      </c>
      <c r="Y621">
        <v>94.176000000000002</v>
      </c>
      <c r="AA621">
        <v>0</v>
      </c>
      <c r="AB621">
        <v>0</v>
      </c>
      <c r="AC621">
        <v>0</v>
      </c>
      <c r="AD621">
        <v>9.07</v>
      </c>
      <c r="AE621">
        <v>0</v>
      </c>
      <c r="AF621">
        <v>0</v>
      </c>
      <c r="AG621">
        <v>0</v>
      </c>
      <c r="AH621">
        <v>9.07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117.72</v>
      </c>
      <c r="AU621" t="s">
        <v>22</v>
      </c>
      <c r="AV621">
        <v>1</v>
      </c>
      <c r="AW621">
        <v>2</v>
      </c>
      <c r="AX621">
        <v>27722674</v>
      </c>
      <c r="AY621">
        <v>1</v>
      </c>
      <c r="AZ621">
        <v>0</v>
      </c>
      <c r="BA621">
        <v>639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Y621*Source!I262</f>
        <v>146.91455999999999</v>
      </c>
      <c r="CY621">
        <f>AD621</f>
        <v>9.07</v>
      </c>
      <c r="CZ621">
        <f>AH621</f>
        <v>9.07</v>
      </c>
      <c r="DA621">
        <f>AL621</f>
        <v>1</v>
      </c>
      <c r="DB621">
        <v>0</v>
      </c>
    </row>
    <row r="622" spans="1:106" x14ac:dyDescent="0.2">
      <c r="A622">
        <f>ROW(Source!A262)</f>
        <v>262</v>
      </c>
      <c r="B622">
        <v>27721505</v>
      </c>
      <c r="C622">
        <v>27722668</v>
      </c>
      <c r="D622">
        <v>25412928</v>
      </c>
      <c r="E622">
        <v>1</v>
      </c>
      <c r="F622">
        <v>1</v>
      </c>
      <c r="G622">
        <v>1</v>
      </c>
      <c r="H622">
        <v>1</v>
      </c>
      <c r="I622" t="s">
        <v>954</v>
      </c>
      <c r="J622" t="s">
        <v>6</v>
      </c>
      <c r="K622" t="s">
        <v>955</v>
      </c>
      <c r="L622">
        <v>1191</v>
      </c>
      <c r="N622">
        <v>1013</v>
      </c>
      <c r="O622" t="s">
        <v>953</v>
      </c>
      <c r="P622" t="s">
        <v>953</v>
      </c>
      <c r="Q622">
        <v>1</v>
      </c>
      <c r="W622">
        <v>0</v>
      </c>
      <c r="X622">
        <v>-1417349443</v>
      </c>
      <c r="Y622">
        <v>1.47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1.47</v>
      </c>
      <c r="AU622" t="s">
        <v>6</v>
      </c>
      <c r="AV622">
        <v>2</v>
      </c>
      <c r="AW622">
        <v>2</v>
      </c>
      <c r="AX622">
        <v>27722675</v>
      </c>
      <c r="AY622">
        <v>1</v>
      </c>
      <c r="AZ622">
        <v>2048</v>
      </c>
      <c r="BA622">
        <v>640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Y622*Source!I262</f>
        <v>2.2932000000000001</v>
      </c>
      <c r="CY622">
        <f>AD622</f>
        <v>0</v>
      </c>
      <c r="CZ622">
        <f>AH622</f>
        <v>0</v>
      </c>
      <c r="DA622">
        <f>AL622</f>
        <v>1</v>
      </c>
      <c r="DB622">
        <v>0</v>
      </c>
    </row>
    <row r="623" spans="1:106" x14ac:dyDescent="0.2">
      <c r="A623">
        <f>ROW(Source!A262)</f>
        <v>262</v>
      </c>
      <c r="B623">
        <v>27721505</v>
      </c>
      <c r="C623">
        <v>27722668</v>
      </c>
      <c r="D623">
        <v>25230220</v>
      </c>
      <c r="E623">
        <v>1</v>
      </c>
      <c r="F623">
        <v>1</v>
      </c>
      <c r="G623">
        <v>1</v>
      </c>
      <c r="H623">
        <v>2</v>
      </c>
      <c r="I623" t="s">
        <v>991</v>
      </c>
      <c r="J623" t="s">
        <v>992</v>
      </c>
      <c r="K623" t="s">
        <v>993</v>
      </c>
      <c r="L623">
        <v>1368</v>
      </c>
      <c r="N623">
        <v>1011</v>
      </c>
      <c r="O623" t="s">
        <v>959</v>
      </c>
      <c r="P623" t="s">
        <v>959</v>
      </c>
      <c r="Q623">
        <v>1</v>
      </c>
      <c r="W623">
        <v>0</v>
      </c>
      <c r="X623">
        <v>-1718674368</v>
      </c>
      <c r="Y623">
        <v>0.47199999999999998</v>
      </c>
      <c r="AA623">
        <v>0</v>
      </c>
      <c r="AB623">
        <v>111.99</v>
      </c>
      <c r="AC623">
        <v>13.5</v>
      </c>
      <c r="AD623">
        <v>0</v>
      </c>
      <c r="AE623">
        <v>0</v>
      </c>
      <c r="AF623">
        <v>111.99</v>
      </c>
      <c r="AG623">
        <v>13.5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0.59</v>
      </c>
      <c r="AU623" t="s">
        <v>22</v>
      </c>
      <c r="AV623">
        <v>0</v>
      </c>
      <c r="AW623">
        <v>2</v>
      </c>
      <c r="AX623">
        <v>27722676</v>
      </c>
      <c r="AY623">
        <v>1</v>
      </c>
      <c r="AZ623">
        <v>0</v>
      </c>
      <c r="BA623">
        <v>641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Y623*Source!I262</f>
        <v>0.73631999999999997</v>
      </c>
      <c r="CY623">
        <f>AB623</f>
        <v>111.99</v>
      </c>
      <c r="CZ623">
        <f>AF623</f>
        <v>111.99</v>
      </c>
      <c r="DA623">
        <f>AJ623</f>
        <v>1</v>
      </c>
      <c r="DB623">
        <v>0</v>
      </c>
    </row>
    <row r="624" spans="1:106" x14ac:dyDescent="0.2">
      <c r="A624">
        <f>ROW(Source!A262)</f>
        <v>262</v>
      </c>
      <c r="B624">
        <v>27721505</v>
      </c>
      <c r="C624">
        <v>27722668</v>
      </c>
      <c r="D624">
        <v>25231607</v>
      </c>
      <c r="E624">
        <v>1</v>
      </c>
      <c r="F624">
        <v>1</v>
      </c>
      <c r="G624">
        <v>1</v>
      </c>
      <c r="H624">
        <v>2</v>
      </c>
      <c r="I624" t="s">
        <v>997</v>
      </c>
      <c r="J624" t="s">
        <v>998</v>
      </c>
      <c r="K624" t="s">
        <v>999</v>
      </c>
      <c r="L624">
        <v>1368</v>
      </c>
      <c r="N624">
        <v>1011</v>
      </c>
      <c r="O624" t="s">
        <v>959</v>
      </c>
      <c r="P624" t="s">
        <v>959</v>
      </c>
      <c r="Q624">
        <v>1</v>
      </c>
      <c r="W624">
        <v>0</v>
      </c>
      <c r="X624">
        <v>1372534845</v>
      </c>
      <c r="Y624">
        <v>0.70400000000000007</v>
      </c>
      <c r="AA624">
        <v>0</v>
      </c>
      <c r="AB624">
        <v>65.709999999999994</v>
      </c>
      <c r="AC624">
        <v>11.6</v>
      </c>
      <c r="AD624">
        <v>0</v>
      </c>
      <c r="AE624">
        <v>0</v>
      </c>
      <c r="AF624">
        <v>65.709999999999994</v>
      </c>
      <c r="AG624">
        <v>11.6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0.88</v>
      </c>
      <c r="AU624" t="s">
        <v>22</v>
      </c>
      <c r="AV624">
        <v>0</v>
      </c>
      <c r="AW624">
        <v>2</v>
      </c>
      <c r="AX624">
        <v>27722677</v>
      </c>
      <c r="AY624">
        <v>1</v>
      </c>
      <c r="AZ624">
        <v>0</v>
      </c>
      <c r="BA624">
        <v>642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Y624*Source!I262</f>
        <v>1.0982400000000001</v>
      </c>
      <c r="CY624">
        <f>AB624</f>
        <v>65.709999999999994</v>
      </c>
      <c r="CZ624">
        <f>AF624</f>
        <v>65.709999999999994</v>
      </c>
      <c r="DA624">
        <f>AJ624</f>
        <v>1</v>
      </c>
      <c r="DB624">
        <v>0</v>
      </c>
    </row>
    <row r="625" spans="1:106" x14ac:dyDescent="0.2">
      <c r="A625">
        <f>ROW(Source!A262)</f>
        <v>262</v>
      </c>
      <c r="B625">
        <v>27721505</v>
      </c>
      <c r="C625">
        <v>27722668</v>
      </c>
      <c r="D625">
        <v>25155503</v>
      </c>
      <c r="E625">
        <v>1</v>
      </c>
      <c r="F625">
        <v>1</v>
      </c>
      <c r="G625">
        <v>1</v>
      </c>
      <c r="H625">
        <v>3</v>
      </c>
      <c r="I625" t="s">
        <v>1229</v>
      </c>
      <c r="J625" t="s">
        <v>1230</v>
      </c>
      <c r="K625" t="s">
        <v>1231</v>
      </c>
      <c r="L625">
        <v>1339</v>
      </c>
      <c r="N625">
        <v>1007</v>
      </c>
      <c r="O625" t="s">
        <v>64</v>
      </c>
      <c r="P625" t="s">
        <v>64</v>
      </c>
      <c r="Q625">
        <v>1</v>
      </c>
      <c r="W625">
        <v>0</v>
      </c>
      <c r="X625">
        <v>-1019936957</v>
      </c>
      <c r="Y625">
        <v>0</v>
      </c>
      <c r="AA625">
        <v>485.9</v>
      </c>
      <c r="AB625">
        <v>0</v>
      </c>
      <c r="AC625">
        <v>0</v>
      </c>
      <c r="AD625">
        <v>0</v>
      </c>
      <c r="AE625">
        <v>485.9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6</v>
      </c>
      <c r="AT625">
        <v>0.25</v>
      </c>
      <c r="AU625" t="s">
        <v>21</v>
      </c>
      <c r="AV625">
        <v>0</v>
      </c>
      <c r="AW625">
        <v>2</v>
      </c>
      <c r="AX625">
        <v>27722678</v>
      </c>
      <c r="AY625">
        <v>1</v>
      </c>
      <c r="AZ625">
        <v>0</v>
      </c>
      <c r="BA625">
        <v>643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Y625*Source!I262</f>
        <v>0</v>
      </c>
      <c r="CY625">
        <f>AA625</f>
        <v>485.9</v>
      </c>
      <c r="CZ625">
        <f>AE625</f>
        <v>485.9</v>
      </c>
      <c r="DA625">
        <f>AI625</f>
        <v>1</v>
      </c>
      <c r="DB625">
        <v>0</v>
      </c>
    </row>
    <row r="626" spans="1:106" x14ac:dyDescent="0.2">
      <c r="A626">
        <f>ROW(Source!A263)</f>
        <v>263</v>
      </c>
      <c r="B626">
        <v>27721504</v>
      </c>
      <c r="C626">
        <v>27722668</v>
      </c>
      <c r="D626">
        <v>25412980</v>
      </c>
      <c r="E626">
        <v>1</v>
      </c>
      <c r="F626">
        <v>1</v>
      </c>
      <c r="G626">
        <v>1</v>
      </c>
      <c r="H626">
        <v>1</v>
      </c>
      <c r="I626" t="s">
        <v>1159</v>
      </c>
      <c r="J626" t="s">
        <v>6</v>
      </c>
      <c r="K626" t="s">
        <v>1160</v>
      </c>
      <c r="L626">
        <v>1191</v>
      </c>
      <c r="N626">
        <v>1013</v>
      </c>
      <c r="O626" t="s">
        <v>953</v>
      </c>
      <c r="P626" t="s">
        <v>953</v>
      </c>
      <c r="Q626">
        <v>1</v>
      </c>
      <c r="W626">
        <v>0</v>
      </c>
      <c r="X626">
        <v>145020957</v>
      </c>
      <c r="Y626">
        <v>94.176000000000002</v>
      </c>
      <c r="AA626">
        <v>0</v>
      </c>
      <c r="AB626">
        <v>0</v>
      </c>
      <c r="AC626">
        <v>0</v>
      </c>
      <c r="AD626">
        <v>9.07</v>
      </c>
      <c r="AE626">
        <v>0</v>
      </c>
      <c r="AF626">
        <v>0</v>
      </c>
      <c r="AG626">
        <v>0</v>
      </c>
      <c r="AH626">
        <v>9.07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6</v>
      </c>
      <c r="AT626">
        <v>117.72</v>
      </c>
      <c r="AU626" t="s">
        <v>22</v>
      </c>
      <c r="AV626">
        <v>1</v>
      </c>
      <c r="AW626">
        <v>2</v>
      </c>
      <c r="AX626">
        <v>27722674</v>
      </c>
      <c r="AY626">
        <v>1</v>
      </c>
      <c r="AZ626">
        <v>0</v>
      </c>
      <c r="BA626">
        <v>645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Y626*Source!I263</f>
        <v>146.91455999999999</v>
      </c>
      <c r="CY626">
        <f>AD626</f>
        <v>9.07</v>
      </c>
      <c r="CZ626">
        <f>AH626</f>
        <v>9.07</v>
      </c>
      <c r="DA626">
        <f>AL626</f>
        <v>1</v>
      </c>
      <c r="DB626">
        <v>0</v>
      </c>
    </row>
    <row r="627" spans="1:106" x14ac:dyDescent="0.2">
      <c r="A627">
        <f>ROW(Source!A263)</f>
        <v>263</v>
      </c>
      <c r="B627">
        <v>27721504</v>
      </c>
      <c r="C627">
        <v>27722668</v>
      </c>
      <c r="D627">
        <v>25412928</v>
      </c>
      <c r="E627">
        <v>1</v>
      </c>
      <c r="F627">
        <v>1</v>
      </c>
      <c r="G627">
        <v>1</v>
      </c>
      <c r="H627">
        <v>1</v>
      </c>
      <c r="I627" t="s">
        <v>954</v>
      </c>
      <c r="J627" t="s">
        <v>6</v>
      </c>
      <c r="K627" t="s">
        <v>955</v>
      </c>
      <c r="L627">
        <v>1191</v>
      </c>
      <c r="N627">
        <v>1013</v>
      </c>
      <c r="O627" t="s">
        <v>953</v>
      </c>
      <c r="P627" t="s">
        <v>953</v>
      </c>
      <c r="Q627">
        <v>1</v>
      </c>
      <c r="W627">
        <v>0</v>
      </c>
      <c r="X627">
        <v>-1417349443</v>
      </c>
      <c r="Y627">
        <v>1.47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1.47</v>
      </c>
      <c r="AU627" t="s">
        <v>6</v>
      </c>
      <c r="AV627">
        <v>2</v>
      </c>
      <c r="AW627">
        <v>2</v>
      </c>
      <c r="AX627">
        <v>27722675</v>
      </c>
      <c r="AY627">
        <v>1</v>
      </c>
      <c r="AZ627">
        <v>2048</v>
      </c>
      <c r="BA627">
        <v>646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Y627*Source!I263</f>
        <v>2.2932000000000001</v>
      </c>
      <c r="CY627">
        <f>AD627</f>
        <v>0</v>
      </c>
      <c r="CZ627">
        <f>AH627</f>
        <v>0</v>
      </c>
      <c r="DA627">
        <f>AL627</f>
        <v>1</v>
      </c>
      <c r="DB627">
        <v>0</v>
      </c>
    </row>
    <row r="628" spans="1:106" x14ac:dyDescent="0.2">
      <c r="A628">
        <f>ROW(Source!A263)</f>
        <v>263</v>
      </c>
      <c r="B628">
        <v>27721504</v>
      </c>
      <c r="C628">
        <v>27722668</v>
      </c>
      <c r="D628">
        <v>25230220</v>
      </c>
      <c r="E628">
        <v>1</v>
      </c>
      <c r="F628">
        <v>1</v>
      </c>
      <c r="G628">
        <v>1</v>
      </c>
      <c r="H628">
        <v>2</v>
      </c>
      <c r="I628" t="s">
        <v>991</v>
      </c>
      <c r="J628" t="s">
        <v>992</v>
      </c>
      <c r="K628" t="s">
        <v>993</v>
      </c>
      <c r="L628">
        <v>1368</v>
      </c>
      <c r="N628">
        <v>1011</v>
      </c>
      <c r="O628" t="s">
        <v>959</v>
      </c>
      <c r="P628" t="s">
        <v>959</v>
      </c>
      <c r="Q628">
        <v>1</v>
      </c>
      <c r="W628">
        <v>0</v>
      </c>
      <c r="X628">
        <v>-1718674368</v>
      </c>
      <c r="Y628">
        <v>0.47199999999999998</v>
      </c>
      <c r="AA628">
        <v>0</v>
      </c>
      <c r="AB628">
        <v>111.99</v>
      </c>
      <c r="AC628">
        <v>13.5</v>
      </c>
      <c r="AD628">
        <v>0</v>
      </c>
      <c r="AE628">
        <v>0</v>
      </c>
      <c r="AF628">
        <v>111.99</v>
      </c>
      <c r="AG628">
        <v>13.5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6</v>
      </c>
      <c r="AT628">
        <v>0.59</v>
      </c>
      <c r="AU628" t="s">
        <v>22</v>
      </c>
      <c r="AV628">
        <v>0</v>
      </c>
      <c r="AW628">
        <v>2</v>
      </c>
      <c r="AX628">
        <v>27722676</v>
      </c>
      <c r="AY628">
        <v>1</v>
      </c>
      <c r="AZ628">
        <v>0</v>
      </c>
      <c r="BA628">
        <v>647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Y628*Source!I263</f>
        <v>0.73631999999999997</v>
      </c>
      <c r="CY628">
        <f>AB628</f>
        <v>111.99</v>
      </c>
      <c r="CZ628">
        <f>AF628</f>
        <v>111.99</v>
      </c>
      <c r="DA628">
        <f>AJ628</f>
        <v>1</v>
      </c>
      <c r="DB628">
        <v>0</v>
      </c>
    </row>
    <row r="629" spans="1:106" x14ac:dyDescent="0.2">
      <c r="A629">
        <f>ROW(Source!A263)</f>
        <v>263</v>
      </c>
      <c r="B629">
        <v>27721504</v>
      </c>
      <c r="C629">
        <v>27722668</v>
      </c>
      <c r="D629">
        <v>25231607</v>
      </c>
      <c r="E629">
        <v>1</v>
      </c>
      <c r="F629">
        <v>1</v>
      </c>
      <c r="G629">
        <v>1</v>
      </c>
      <c r="H629">
        <v>2</v>
      </c>
      <c r="I629" t="s">
        <v>997</v>
      </c>
      <c r="J629" t="s">
        <v>998</v>
      </c>
      <c r="K629" t="s">
        <v>999</v>
      </c>
      <c r="L629">
        <v>1368</v>
      </c>
      <c r="N629">
        <v>1011</v>
      </c>
      <c r="O629" t="s">
        <v>959</v>
      </c>
      <c r="P629" t="s">
        <v>959</v>
      </c>
      <c r="Q629">
        <v>1</v>
      </c>
      <c r="W629">
        <v>0</v>
      </c>
      <c r="X629">
        <v>1372534845</v>
      </c>
      <c r="Y629">
        <v>0.70400000000000007</v>
      </c>
      <c r="AA629">
        <v>0</v>
      </c>
      <c r="AB629">
        <v>65.709999999999994</v>
      </c>
      <c r="AC629">
        <v>11.6</v>
      </c>
      <c r="AD629">
        <v>0</v>
      </c>
      <c r="AE629">
        <v>0</v>
      </c>
      <c r="AF629">
        <v>65.709999999999994</v>
      </c>
      <c r="AG629">
        <v>11.6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6</v>
      </c>
      <c r="AT629">
        <v>0.88</v>
      </c>
      <c r="AU629" t="s">
        <v>22</v>
      </c>
      <c r="AV629">
        <v>0</v>
      </c>
      <c r="AW629">
        <v>2</v>
      </c>
      <c r="AX629">
        <v>27722677</v>
      </c>
      <c r="AY629">
        <v>1</v>
      </c>
      <c r="AZ629">
        <v>0</v>
      </c>
      <c r="BA629">
        <v>648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Y629*Source!I263</f>
        <v>1.0982400000000001</v>
      </c>
      <c r="CY629">
        <f>AB629</f>
        <v>65.709999999999994</v>
      </c>
      <c r="CZ629">
        <f>AF629</f>
        <v>65.709999999999994</v>
      </c>
      <c r="DA629">
        <f>AJ629</f>
        <v>1</v>
      </c>
      <c r="DB629">
        <v>0</v>
      </c>
    </row>
    <row r="630" spans="1:106" x14ac:dyDescent="0.2">
      <c r="A630">
        <f>ROW(Source!A263)</f>
        <v>263</v>
      </c>
      <c r="B630">
        <v>27721504</v>
      </c>
      <c r="C630">
        <v>27722668</v>
      </c>
      <c r="D630">
        <v>25155503</v>
      </c>
      <c r="E630">
        <v>1</v>
      </c>
      <c r="F630">
        <v>1</v>
      </c>
      <c r="G630">
        <v>1</v>
      </c>
      <c r="H630">
        <v>3</v>
      </c>
      <c r="I630" t="s">
        <v>1229</v>
      </c>
      <c r="J630" t="s">
        <v>1230</v>
      </c>
      <c r="K630" t="s">
        <v>1231</v>
      </c>
      <c r="L630">
        <v>1339</v>
      </c>
      <c r="N630">
        <v>1007</v>
      </c>
      <c r="O630" t="s">
        <v>64</v>
      </c>
      <c r="P630" t="s">
        <v>64</v>
      </c>
      <c r="Q630">
        <v>1</v>
      </c>
      <c r="W630">
        <v>0</v>
      </c>
      <c r="X630">
        <v>-1019936957</v>
      </c>
      <c r="Y630">
        <v>0</v>
      </c>
      <c r="AA630">
        <v>485.9</v>
      </c>
      <c r="AB630">
        <v>0</v>
      </c>
      <c r="AC630">
        <v>0</v>
      </c>
      <c r="AD630">
        <v>0</v>
      </c>
      <c r="AE630">
        <v>485.9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6</v>
      </c>
      <c r="AT630">
        <v>0.25</v>
      </c>
      <c r="AU630" t="s">
        <v>21</v>
      </c>
      <c r="AV630">
        <v>0</v>
      </c>
      <c r="AW630">
        <v>2</v>
      </c>
      <c r="AX630">
        <v>27722678</v>
      </c>
      <c r="AY630">
        <v>1</v>
      </c>
      <c r="AZ630">
        <v>0</v>
      </c>
      <c r="BA630">
        <v>649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Y630*Source!I263</f>
        <v>0</v>
      </c>
      <c r="CY630">
        <f>AA630</f>
        <v>485.9</v>
      </c>
      <c r="CZ630">
        <f>AE630</f>
        <v>485.9</v>
      </c>
      <c r="DA630">
        <f>AI630</f>
        <v>1</v>
      </c>
      <c r="DB630">
        <v>0</v>
      </c>
    </row>
    <row r="631" spans="1:106" x14ac:dyDescent="0.2">
      <c r="A631">
        <f>ROW(Source!A264)</f>
        <v>264</v>
      </c>
      <c r="B631">
        <v>27721505</v>
      </c>
      <c r="C631">
        <v>27722680</v>
      </c>
      <c r="D631">
        <v>25413300</v>
      </c>
      <c r="E631">
        <v>1</v>
      </c>
      <c r="F631">
        <v>1</v>
      </c>
      <c r="G631">
        <v>1</v>
      </c>
      <c r="H631">
        <v>1</v>
      </c>
      <c r="I631" t="s">
        <v>989</v>
      </c>
      <c r="J631" t="s">
        <v>6</v>
      </c>
      <c r="K631" t="s">
        <v>990</v>
      </c>
      <c r="L631">
        <v>1191</v>
      </c>
      <c r="N631">
        <v>1013</v>
      </c>
      <c r="O631" t="s">
        <v>953</v>
      </c>
      <c r="P631" t="s">
        <v>953</v>
      </c>
      <c r="Q631">
        <v>1</v>
      </c>
      <c r="W631">
        <v>0</v>
      </c>
      <c r="X631">
        <v>-400197608</v>
      </c>
      <c r="Y631">
        <v>111.2</v>
      </c>
      <c r="AA631">
        <v>0</v>
      </c>
      <c r="AB631">
        <v>0</v>
      </c>
      <c r="AC631">
        <v>0</v>
      </c>
      <c r="AD631">
        <v>8.5299999999999994</v>
      </c>
      <c r="AE631">
        <v>0</v>
      </c>
      <c r="AF631">
        <v>0</v>
      </c>
      <c r="AG631">
        <v>0</v>
      </c>
      <c r="AH631">
        <v>8.5299999999999994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111.2</v>
      </c>
      <c r="AU631" t="s">
        <v>6</v>
      </c>
      <c r="AV631">
        <v>1</v>
      </c>
      <c r="AW631">
        <v>2</v>
      </c>
      <c r="AX631">
        <v>27722687</v>
      </c>
      <c r="AY631">
        <v>1</v>
      </c>
      <c r="AZ631">
        <v>0</v>
      </c>
      <c r="BA631">
        <v>651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Y631*Source!I264</f>
        <v>84.42304</v>
      </c>
      <c r="CY631">
        <f>AD631</f>
        <v>8.5299999999999994</v>
      </c>
      <c r="CZ631">
        <f>AH631</f>
        <v>8.5299999999999994</v>
      </c>
      <c r="DA631">
        <f>AL631</f>
        <v>1</v>
      </c>
      <c r="DB631">
        <v>0</v>
      </c>
    </row>
    <row r="632" spans="1:106" x14ac:dyDescent="0.2">
      <c r="A632">
        <f>ROW(Source!A264)</f>
        <v>264</v>
      </c>
      <c r="B632">
        <v>27721505</v>
      </c>
      <c r="C632">
        <v>27722680</v>
      </c>
      <c r="D632">
        <v>25412928</v>
      </c>
      <c r="E632">
        <v>1</v>
      </c>
      <c r="F632">
        <v>1</v>
      </c>
      <c r="G632">
        <v>1</v>
      </c>
      <c r="H632">
        <v>1</v>
      </c>
      <c r="I632" t="s">
        <v>954</v>
      </c>
      <c r="J632" t="s">
        <v>6</v>
      </c>
      <c r="K632" t="s">
        <v>955</v>
      </c>
      <c r="L632">
        <v>1191</v>
      </c>
      <c r="N632">
        <v>1013</v>
      </c>
      <c r="O632" t="s">
        <v>953</v>
      </c>
      <c r="P632" t="s">
        <v>953</v>
      </c>
      <c r="Q632">
        <v>1</v>
      </c>
      <c r="W632">
        <v>0</v>
      </c>
      <c r="X632">
        <v>-1417349443</v>
      </c>
      <c r="Y632">
        <v>1.8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6</v>
      </c>
      <c r="AT632">
        <v>1.8</v>
      </c>
      <c r="AU632" t="s">
        <v>6</v>
      </c>
      <c r="AV632">
        <v>2</v>
      </c>
      <c r="AW632">
        <v>2</v>
      </c>
      <c r="AX632">
        <v>27722688</v>
      </c>
      <c r="AY632">
        <v>1</v>
      </c>
      <c r="AZ632">
        <v>0</v>
      </c>
      <c r="BA632">
        <v>652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Y632*Source!I264</f>
        <v>1.36656</v>
      </c>
      <c r="CY632">
        <f>AD632</f>
        <v>0</v>
      </c>
      <c r="CZ632">
        <f>AH632</f>
        <v>0</v>
      </c>
      <c r="DA632">
        <f>AL632</f>
        <v>1</v>
      </c>
      <c r="DB632">
        <v>0</v>
      </c>
    </row>
    <row r="633" spans="1:106" x14ac:dyDescent="0.2">
      <c r="A633">
        <f>ROW(Source!A264)</f>
        <v>264</v>
      </c>
      <c r="B633">
        <v>27721505</v>
      </c>
      <c r="C633">
        <v>27722680</v>
      </c>
      <c r="D633">
        <v>25230514</v>
      </c>
      <c r="E633">
        <v>1</v>
      </c>
      <c r="F633">
        <v>1</v>
      </c>
      <c r="G633">
        <v>1</v>
      </c>
      <c r="H633">
        <v>2</v>
      </c>
      <c r="I633" t="s">
        <v>960</v>
      </c>
      <c r="J633" t="s">
        <v>961</v>
      </c>
      <c r="K633" t="s">
        <v>962</v>
      </c>
      <c r="L633">
        <v>1368</v>
      </c>
      <c r="N633">
        <v>1011</v>
      </c>
      <c r="O633" t="s">
        <v>959</v>
      </c>
      <c r="P633" t="s">
        <v>959</v>
      </c>
      <c r="Q633">
        <v>1</v>
      </c>
      <c r="W633">
        <v>0</v>
      </c>
      <c r="X633">
        <v>1188625873</v>
      </c>
      <c r="Y633">
        <v>1.8</v>
      </c>
      <c r="AA633">
        <v>0</v>
      </c>
      <c r="AB633">
        <v>31.26</v>
      </c>
      <c r="AC633">
        <v>13.5</v>
      </c>
      <c r="AD633">
        <v>0</v>
      </c>
      <c r="AE633">
        <v>0</v>
      </c>
      <c r="AF633">
        <v>31.26</v>
      </c>
      <c r="AG633">
        <v>13.5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1.8</v>
      </c>
      <c r="AU633" t="s">
        <v>6</v>
      </c>
      <c r="AV633">
        <v>0</v>
      </c>
      <c r="AW633">
        <v>2</v>
      </c>
      <c r="AX633">
        <v>27722689</v>
      </c>
      <c r="AY633">
        <v>1</v>
      </c>
      <c r="AZ633">
        <v>0</v>
      </c>
      <c r="BA633">
        <v>653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Y633*Source!I264</f>
        <v>1.36656</v>
      </c>
      <c r="CY633">
        <f>AB633</f>
        <v>31.26</v>
      </c>
      <c r="CZ633">
        <f>AF633</f>
        <v>31.26</v>
      </c>
      <c r="DA633">
        <f>AJ633</f>
        <v>1</v>
      </c>
      <c r="DB633">
        <v>0</v>
      </c>
    </row>
    <row r="634" spans="1:106" x14ac:dyDescent="0.2">
      <c r="A634">
        <f>ROW(Source!A264)</f>
        <v>264</v>
      </c>
      <c r="B634">
        <v>27721505</v>
      </c>
      <c r="C634">
        <v>27722680</v>
      </c>
      <c r="D634">
        <v>25231936</v>
      </c>
      <c r="E634">
        <v>1</v>
      </c>
      <c r="F634">
        <v>1</v>
      </c>
      <c r="G634">
        <v>1</v>
      </c>
      <c r="H634">
        <v>2</v>
      </c>
      <c r="I634" t="s">
        <v>1039</v>
      </c>
      <c r="J634" t="s">
        <v>1040</v>
      </c>
      <c r="K634" t="s">
        <v>1041</v>
      </c>
      <c r="L634">
        <v>1368</v>
      </c>
      <c r="N634">
        <v>1011</v>
      </c>
      <c r="O634" t="s">
        <v>959</v>
      </c>
      <c r="P634" t="s">
        <v>959</v>
      </c>
      <c r="Q634">
        <v>1</v>
      </c>
      <c r="W634">
        <v>0</v>
      </c>
      <c r="X634">
        <v>-2111251057</v>
      </c>
      <c r="Y634">
        <v>19.2</v>
      </c>
      <c r="AA634">
        <v>0</v>
      </c>
      <c r="AB634">
        <v>32.5</v>
      </c>
      <c r="AC634">
        <v>0</v>
      </c>
      <c r="AD634">
        <v>0</v>
      </c>
      <c r="AE634">
        <v>0</v>
      </c>
      <c r="AF634">
        <v>32.5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19.2</v>
      </c>
      <c r="AU634" t="s">
        <v>6</v>
      </c>
      <c r="AV634">
        <v>0</v>
      </c>
      <c r="AW634">
        <v>2</v>
      </c>
      <c r="AX634">
        <v>27722690</v>
      </c>
      <c r="AY634">
        <v>1</v>
      </c>
      <c r="AZ634">
        <v>0</v>
      </c>
      <c r="BA634">
        <v>654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Y634*Source!I264</f>
        <v>14.576639999999999</v>
      </c>
      <c r="CY634">
        <f>AB634</f>
        <v>32.5</v>
      </c>
      <c r="CZ634">
        <f>AF634</f>
        <v>32.5</v>
      </c>
      <c r="DA634">
        <f>AJ634</f>
        <v>1</v>
      </c>
      <c r="DB634">
        <v>0</v>
      </c>
    </row>
    <row r="635" spans="1:106" x14ac:dyDescent="0.2">
      <c r="A635">
        <f>ROW(Source!A264)</f>
        <v>264</v>
      </c>
      <c r="B635">
        <v>27721505</v>
      </c>
      <c r="C635">
        <v>27722680</v>
      </c>
      <c r="D635">
        <v>25232531</v>
      </c>
      <c r="E635">
        <v>1</v>
      </c>
      <c r="F635">
        <v>1</v>
      </c>
      <c r="G635">
        <v>1</v>
      </c>
      <c r="H635">
        <v>2</v>
      </c>
      <c r="I635" t="s">
        <v>1042</v>
      </c>
      <c r="J635" t="s">
        <v>1043</v>
      </c>
      <c r="K635" t="s">
        <v>1044</v>
      </c>
      <c r="L635">
        <v>1368</v>
      </c>
      <c r="N635">
        <v>1011</v>
      </c>
      <c r="O635" t="s">
        <v>959</v>
      </c>
      <c r="P635" t="s">
        <v>959</v>
      </c>
      <c r="Q635">
        <v>1</v>
      </c>
      <c r="W635">
        <v>0</v>
      </c>
      <c r="X635">
        <v>1518765163</v>
      </c>
      <c r="Y635">
        <v>38.4</v>
      </c>
      <c r="AA635">
        <v>0</v>
      </c>
      <c r="AB635">
        <v>1.53</v>
      </c>
      <c r="AC635">
        <v>0</v>
      </c>
      <c r="AD635">
        <v>0</v>
      </c>
      <c r="AE635">
        <v>0</v>
      </c>
      <c r="AF635">
        <v>1.53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38.4</v>
      </c>
      <c r="AU635" t="s">
        <v>6</v>
      </c>
      <c r="AV635">
        <v>0</v>
      </c>
      <c r="AW635">
        <v>2</v>
      </c>
      <c r="AX635">
        <v>27722691</v>
      </c>
      <c r="AY635">
        <v>1</v>
      </c>
      <c r="AZ635">
        <v>0</v>
      </c>
      <c r="BA635">
        <v>655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Y635*Source!I264</f>
        <v>29.153279999999999</v>
      </c>
      <c r="CY635">
        <f>AB635</f>
        <v>1.53</v>
      </c>
      <c r="CZ635">
        <f>AF635</f>
        <v>1.53</v>
      </c>
      <c r="DA635">
        <f>AJ635</f>
        <v>1</v>
      </c>
      <c r="DB635">
        <v>0</v>
      </c>
    </row>
    <row r="636" spans="1:106" x14ac:dyDescent="0.2">
      <c r="A636">
        <f>ROW(Source!A264)</f>
        <v>264</v>
      </c>
      <c r="B636">
        <v>27721505</v>
      </c>
      <c r="C636">
        <v>27722680</v>
      </c>
      <c r="D636">
        <v>25147242</v>
      </c>
      <c r="E636">
        <v>17</v>
      </c>
      <c r="F636">
        <v>1</v>
      </c>
      <c r="G636">
        <v>1</v>
      </c>
      <c r="H636">
        <v>3</v>
      </c>
      <c r="I636" t="s">
        <v>44</v>
      </c>
      <c r="J636" t="s">
        <v>6</v>
      </c>
      <c r="K636" t="s">
        <v>45</v>
      </c>
      <c r="L636">
        <v>1348</v>
      </c>
      <c r="N636">
        <v>1009</v>
      </c>
      <c r="O636" t="s">
        <v>46</v>
      </c>
      <c r="P636" t="s">
        <v>46</v>
      </c>
      <c r="Q636">
        <v>1000</v>
      </c>
      <c r="W636">
        <v>0</v>
      </c>
      <c r="X636">
        <v>-179832266</v>
      </c>
      <c r="Y636">
        <v>6.6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6</v>
      </c>
      <c r="AT636">
        <v>6.6</v>
      </c>
      <c r="AU636" t="s">
        <v>6</v>
      </c>
      <c r="AV636">
        <v>0</v>
      </c>
      <c r="AW636">
        <v>2</v>
      </c>
      <c r="AX636">
        <v>27722692</v>
      </c>
      <c r="AY636">
        <v>1</v>
      </c>
      <c r="AZ636">
        <v>0</v>
      </c>
      <c r="BA636">
        <v>656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Y636*Source!I264</f>
        <v>5.0107200000000001</v>
      </c>
      <c r="CY636">
        <f>AA636</f>
        <v>0</v>
      </c>
      <c r="CZ636">
        <f>AE636</f>
        <v>0</v>
      </c>
      <c r="DA636">
        <f>AI636</f>
        <v>1</v>
      </c>
      <c r="DB636">
        <v>0</v>
      </c>
    </row>
    <row r="637" spans="1:106" x14ac:dyDescent="0.2">
      <c r="A637">
        <f>ROW(Source!A265)</f>
        <v>265</v>
      </c>
      <c r="B637">
        <v>27721504</v>
      </c>
      <c r="C637">
        <v>27722680</v>
      </c>
      <c r="D637">
        <v>25413300</v>
      </c>
      <c r="E637">
        <v>1</v>
      </c>
      <c r="F637">
        <v>1</v>
      </c>
      <c r="G637">
        <v>1</v>
      </c>
      <c r="H637">
        <v>1</v>
      </c>
      <c r="I637" t="s">
        <v>989</v>
      </c>
      <c r="J637" t="s">
        <v>6</v>
      </c>
      <c r="K637" t="s">
        <v>990</v>
      </c>
      <c r="L637">
        <v>1191</v>
      </c>
      <c r="N637">
        <v>1013</v>
      </c>
      <c r="O637" t="s">
        <v>953</v>
      </c>
      <c r="P637" t="s">
        <v>953</v>
      </c>
      <c r="Q637">
        <v>1</v>
      </c>
      <c r="W637">
        <v>0</v>
      </c>
      <c r="X637">
        <v>-400197608</v>
      </c>
      <c r="Y637">
        <v>111.2</v>
      </c>
      <c r="AA637">
        <v>0</v>
      </c>
      <c r="AB637">
        <v>0</v>
      </c>
      <c r="AC637">
        <v>0</v>
      </c>
      <c r="AD637">
        <v>8.5299999999999994</v>
      </c>
      <c r="AE637">
        <v>0</v>
      </c>
      <c r="AF637">
        <v>0</v>
      </c>
      <c r="AG637">
        <v>0</v>
      </c>
      <c r="AH637">
        <v>8.5299999999999994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111.2</v>
      </c>
      <c r="AU637" t="s">
        <v>6</v>
      </c>
      <c r="AV637">
        <v>1</v>
      </c>
      <c r="AW637">
        <v>2</v>
      </c>
      <c r="AX637">
        <v>27722687</v>
      </c>
      <c r="AY637">
        <v>1</v>
      </c>
      <c r="AZ637">
        <v>0</v>
      </c>
      <c r="BA637">
        <v>657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Y637*Source!I265</f>
        <v>84.42304</v>
      </c>
      <c r="CY637">
        <f>AD637</f>
        <v>8.5299999999999994</v>
      </c>
      <c r="CZ637">
        <f>AH637</f>
        <v>8.5299999999999994</v>
      </c>
      <c r="DA637">
        <f>AL637</f>
        <v>1</v>
      </c>
      <c r="DB637">
        <v>0</v>
      </c>
    </row>
    <row r="638" spans="1:106" x14ac:dyDescent="0.2">
      <c r="A638">
        <f>ROW(Source!A265)</f>
        <v>265</v>
      </c>
      <c r="B638">
        <v>27721504</v>
      </c>
      <c r="C638">
        <v>27722680</v>
      </c>
      <c r="D638">
        <v>25412928</v>
      </c>
      <c r="E638">
        <v>1</v>
      </c>
      <c r="F638">
        <v>1</v>
      </c>
      <c r="G638">
        <v>1</v>
      </c>
      <c r="H638">
        <v>1</v>
      </c>
      <c r="I638" t="s">
        <v>954</v>
      </c>
      <c r="J638" t="s">
        <v>6</v>
      </c>
      <c r="K638" t="s">
        <v>955</v>
      </c>
      <c r="L638">
        <v>1191</v>
      </c>
      <c r="N638">
        <v>1013</v>
      </c>
      <c r="O638" t="s">
        <v>953</v>
      </c>
      <c r="P638" t="s">
        <v>953</v>
      </c>
      <c r="Q638">
        <v>1</v>
      </c>
      <c r="W638">
        <v>0</v>
      </c>
      <c r="X638">
        <v>-1417349443</v>
      </c>
      <c r="Y638">
        <v>1.8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1.8</v>
      </c>
      <c r="AU638" t="s">
        <v>6</v>
      </c>
      <c r="AV638">
        <v>2</v>
      </c>
      <c r="AW638">
        <v>2</v>
      </c>
      <c r="AX638">
        <v>27722688</v>
      </c>
      <c r="AY638">
        <v>1</v>
      </c>
      <c r="AZ638">
        <v>0</v>
      </c>
      <c r="BA638">
        <v>658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Y638*Source!I265</f>
        <v>1.36656</v>
      </c>
      <c r="CY638">
        <f>AD638</f>
        <v>0</v>
      </c>
      <c r="CZ638">
        <f>AH638</f>
        <v>0</v>
      </c>
      <c r="DA638">
        <f>AL638</f>
        <v>1</v>
      </c>
      <c r="DB638">
        <v>0</v>
      </c>
    </row>
    <row r="639" spans="1:106" x14ac:dyDescent="0.2">
      <c r="A639">
        <f>ROW(Source!A265)</f>
        <v>265</v>
      </c>
      <c r="B639">
        <v>27721504</v>
      </c>
      <c r="C639">
        <v>27722680</v>
      </c>
      <c r="D639">
        <v>25230514</v>
      </c>
      <c r="E639">
        <v>1</v>
      </c>
      <c r="F639">
        <v>1</v>
      </c>
      <c r="G639">
        <v>1</v>
      </c>
      <c r="H639">
        <v>2</v>
      </c>
      <c r="I639" t="s">
        <v>960</v>
      </c>
      <c r="J639" t="s">
        <v>961</v>
      </c>
      <c r="K639" t="s">
        <v>962</v>
      </c>
      <c r="L639">
        <v>1368</v>
      </c>
      <c r="N639">
        <v>1011</v>
      </c>
      <c r="O639" t="s">
        <v>959</v>
      </c>
      <c r="P639" t="s">
        <v>959</v>
      </c>
      <c r="Q639">
        <v>1</v>
      </c>
      <c r="W639">
        <v>0</v>
      </c>
      <c r="X639">
        <v>1188625873</v>
      </c>
      <c r="Y639">
        <v>1.8</v>
      </c>
      <c r="AA639">
        <v>0</v>
      </c>
      <c r="AB639">
        <v>31.26</v>
      </c>
      <c r="AC639">
        <v>13.5</v>
      </c>
      <c r="AD639">
        <v>0</v>
      </c>
      <c r="AE639">
        <v>0</v>
      </c>
      <c r="AF639">
        <v>31.26</v>
      </c>
      <c r="AG639">
        <v>13.5</v>
      </c>
      <c r="AH639">
        <v>0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1.8</v>
      </c>
      <c r="AU639" t="s">
        <v>6</v>
      </c>
      <c r="AV639">
        <v>0</v>
      </c>
      <c r="AW639">
        <v>2</v>
      </c>
      <c r="AX639">
        <v>27722689</v>
      </c>
      <c r="AY639">
        <v>1</v>
      </c>
      <c r="AZ639">
        <v>0</v>
      </c>
      <c r="BA639">
        <v>659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Y639*Source!I265</f>
        <v>1.36656</v>
      </c>
      <c r="CY639">
        <f>AB639</f>
        <v>31.26</v>
      </c>
      <c r="CZ639">
        <f>AF639</f>
        <v>31.26</v>
      </c>
      <c r="DA639">
        <f>AJ639</f>
        <v>1</v>
      </c>
      <c r="DB639">
        <v>0</v>
      </c>
    </row>
    <row r="640" spans="1:106" x14ac:dyDescent="0.2">
      <c r="A640">
        <f>ROW(Source!A265)</f>
        <v>265</v>
      </c>
      <c r="B640">
        <v>27721504</v>
      </c>
      <c r="C640">
        <v>27722680</v>
      </c>
      <c r="D640">
        <v>25231936</v>
      </c>
      <c r="E640">
        <v>1</v>
      </c>
      <c r="F640">
        <v>1</v>
      </c>
      <c r="G640">
        <v>1</v>
      </c>
      <c r="H640">
        <v>2</v>
      </c>
      <c r="I640" t="s">
        <v>1039</v>
      </c>
      <c r="J640" t="s">
        <v>1040</v>
      </c>
      <c r="K640" t="s">
        <v>1041</v>
      </c>
      <c r="L640">
        <v>1368</v>
      </c>
      <c r="N640">
        <v>1011</v>
      </c>
      <c r="O640" t="s">
        <v>959</v>
      </c>
      <c r="P640" t="s">
        <v>959</v>
      </c>
      <c r="Q640">
        <v>1</v>
      </c>
      <c r="W640">
        <v>0</v>
      </c>
      <c r="X640">
        <v>-2111251057</v>
      </c>
      <c r="Y640">
        <v>19.2</v>
      </c>
      <c r="AA640">
        <v>0</v>
      </c>
      <c r="AB640">
        <v>32.5</v>
      </c>
      <c r="AC640">
        <v>0</v>
      </c>
      <c r="AD640">
        <v>0</v>
      </c>
      <c r="AE640">
        <v>0</v>
      </c>
      <c r="AF640">
        <v>32.5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19.2</v>
      </c>
      <c r="AU640" t="s">
        <v>6</v>
      </c>
      <c r="AV640">
        <v>0</v>
      </c>
      <c r="AW640">
        <v>2</v>
      </c>
      <c r="AX640">
        <v>27722690</v>
      </c>
      <c r="AY640">
        <v>1</v>
      </c>
      <c r="AZ640">
        <v>0</v>
      </c>
      <c r="BA640">
        <v>660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Y640*Source!I265</f>
        <v>14.576639999999999</v>
      </c>
      <c r="CY640">
        <f>AB640</f>
        <v>32.5</v>
      </c>
      <c r="CZ640">
        <f>AF640</f>
        <v>32.5</v>
      </c>
      <c r="DA640">
        <f>AJ640</f>
        <v>1</v>
      </c>
      <c r="DB640">
        <v>0</v>
      </c>
    </row>
    <row r="641" spans="1:106" x14ac:dyDescent="0.2">
      <c r="A641">
        <f>ROW(Source!A265)</f>
        <v>265</v>
      </c>
      <c r="B641">
        <v>27721504</v>
      </c>
      <c r="C641">
        <v>27722680</v>
      </c>
      <c r="D641">
        <v>25232531</v>
      </c>
      <c r="E641">
        <v>1</v>
      </c>
      <c r="F641">
        <v>1</v>
      </c>
      <c r="G641">
        <v>1</v>
      </c>
      <c r="H641">
        <v>2</v>
      </c>
      <c r="I641" t="s">
        <v>1042</v>
      </c>
      <c r="J641" t="s">
        <v>1043</v>
      </c>
      <c r="K641" t="s">
        <v>1044</v>
      </c>
      <c r="L641">
        <v>1368</v>
      </c>
      <c r="N641">
        <v>1011</v>
      </c>
      <c r="O641" t="s">
        <v>959</v>
      </c>
      <c r="P641" t="s">
        <v>959</v>
      </c>
      <c r="Q641">
        <v>1</v>
      </c>
      <c r="W641">
        <v>0</v>
      </c>
      <c r="X641">
        <v>1518765163</v>
      </c>
      <c r="Y641">
        <v>38.4</v>
      </c>
      <c r="AA641">
        <v>0</v>
      </c>
      <c r="AB641">
        <v>1.53</v>
      </c>
      <c r="AC641">
        <v>0</v>
      </c>
      <c r="AD641">
        <v>0</v>
      </c>
      <c r="AE641">
        <v>0</v>
      </c>
      <c r="AF641">
        <v>1.53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38.4</v>
      </c>
      <c r="AU641" t="s">
        <v>6</v>
      </c>
      <c r="AV641">
        <v>0</v>
      </c>
      <c r="AW641">
        <v>2</v>
      </c>
      <c r="AX641">
        <v>27722691</v>
      </c>
      <c r="AY641">
        <v>1</v>
      </c>
      <c r="AZ641">
        <v>0</v>
      </c>
      <c r="BA641">
        <v>661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Y641*Source!I265</f>
        <v>29.153279999999999</v>
      </c>
      <c r="CY641">
        <f>AB641</f>
        <v>1.53</v>
      </c>
      <c r="CZ641">
        <f>AF641</f>
        <v>1.53</v>
      </c>
      <c r="DA641">
        <f>AJ641</f>
        <v>1</v>
      </c>
      <c r="DB641">
        <v>0</v>
      </c>
    </row>
    <row r="642" spans="1:106" x14ac:dyDescent="0.2">
      <c r="A642">
        <f>ROW(Source!A265)</f>
        <v>265</v>
      </c>
      <c r="B642">
        <v>27721504</v>
      </c>
      <c r="C642">
        <v>27722680</v>
      </c>
      <c r="D642">
        <v>25147242</v>
      </c>
      <c r="E642">
        <v>17</v>
      </c>
      <c r="F642">
        <v>1</v>
      </c>
      <c r="G642">
        <v>1</v>
      </c>
      <c r="H642">
        <v>3</v>
      </c>
      <c r="I642" t="s">
        <v>44</v>
      </c>
      <c r="J642" t="s">
        <v>6</v>
      </c>
      <c r="K642" t="s">
        <v>45</v>
      </c>
      <c r="L642">
        <v>1348</v>
      </c>
      <c r="N642">
        <v>1009</v>
      </c>
      <c r="O642" t="s">
        <v>46</v>
      </c>
      <c r="P642" t="s">
        <v>46</v>
      </c>
      <c r="Q642">
        <v>1000</v>
      </c>
      <c r="W642">
        <v>0</v>
      </c>
      <c r="X642">
        <v>-179832266</v>
      </c>
      <c r="Y642">
        <v>6.6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6</v>
      </c>
      <c r="AT642">
        <v>6.6</v>
      </c>
      <c r="AU642" t="s">
        <v>6</v>
      </c>
      <c r="AV642">
        <v>0</v>
      </c>
      <c r="AW642">
        <v>2</v>
      </c>
      <c r="AX642">
        <v>27722692</v>
      </c>
      <c r="AY642">
        <v>1</v>
      </c>
      <c r="AZ642">
        <v>0</v>
      </c>
      <c r="BA642">
        <v>662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Y642*Source!I265</f>
        <v>5.0107200000000001</v>
      </c>
      <c r="CY642">
        <f>AA642</f>
        <v>0</v>
      </c>
      <c r="CZ642">
        <f>AE642</f>
        <v>0</v>
      </c>
      <c r="DA642">
        <f>AI642</f>
        <v>1</v>
      </c>
      <c r="DB642">
        <v>0</v>
      </c>
    </row>
    <row r="643" spans="1:106" x14ac:dyDescent="0.2">
      <c r="A643">
        <f>ROW(Source!A268)</f>
        <v>268</v>
      </c>
      <c r="B643">
        <v>27721505</v>
      </c>
      <c r="C643">
        <v>27722694</v>
      </c>
      <c r="D643">
        <v>25413300</v>
      </c>
      <c r="E643">
        <v>1</v>
      </c>
      <c r="F643">
        <v>1</v>
      </c>
      <c r="G643">
        <v>1</v>
      </c>
      <c r="H643">
        <v>1</v>
      </c>
      <c r="I643" t="s">
        <v>989</v>
      </c>
      <c r="J643" t="s">
        <v>6</v>
      </c>
      <c r="K643" t="s">
        <v>990</v>
      </c>
      <c r="L643">
        <v>1191</v>
      </c>
      <c r="N643">
        <v>1013</v>
      </c>
      <c r="O643" t="s">
        <v>953</v>
      </c>
      <c r="P643" t="s">
        <v>953</v>
      </c>
      <c r="Q643">
        <v>1</v>
      </c>
      <c r="W643">
        <v>0</v>
      </c>
      <c r="X643">
        <v>-400197608</v>
      </c>
      <c r="Y643">
        <v>1.0349999999999999</v>
      </c>
      <c r="AA643">
        <v>0</v>
      </c>
      <c r="AB643">
        <v>0</v>
      </c>
      <c r="AC643">
        <v>0</v>
      </c>
      <c r="AD643">
        <v>8.5299999999999994</v>
      </c>
      <c r="AE643">
        <v>0</v>
      </c>
      <c r="AF643">
        <v>0</v>
      </c>
      <c r="AG643">
        <v>0</v>
      </c>
      <c r="AH643">
        <v>8.5299999999999994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6</v>
      </c>
      <c r="AT643">
        <v>0.9</v>
      </c>
      <c r="AU643" t="s">
        <v>103</v>
      </c>
      <c r="AV643">
        <v>1</v>
      </c>
      <c r="AW643">
        <v>2</v>
      </c>
      <c r="AX643">
        <v>27722696</v>
      </c>
      <c r="AY643">
        <v>1</v>
      </c>
      <c r="AZ643">
        <v>0</v>
      </c>
      <c r="BA643">
        <v>663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Y643*Source!I268</f>
        <v>78.577199999999991</v>
      </c>
      <c r="CY643">
        <f>AD643</f>
        <v>8.5299999999999994</v>
      </c>
      <c r="CZ643">
        <f>AH643</f>
        <v>8.5299999999999994</v>
      </c>
      <c r="DA643">
        <f>AL643</f>
        <v>1</v>
      </c>
      <c r="DB643">
        <v>0</v>
      </c>
    </row>
    <row r="644" spans="1:106" x14ac:dyDescent="0.2">
      <c r="A644">
        <f>ROW(Source!A269)</f>
        <v>269</v>
      </c>
      <c r="B644">
        <v>27721504</v>
      </c>
      <c r="C644">
        <v>27722694</v>
      </c>
      <c r="D644">
        <v>25413300</v>
      </c>
      <c r="E644">
        <v>1</v>
      </c>
      <c r="F644">
        <v>1</v>
      </c>
      <c r="G644">
        <v>1</v>
      </c>
      <c r="H644">
        <v>1</v>
      </c>
      <c r="I644" t="s">
        <v>989</v>
      </c>
      <c r="J644" t="s">
        <v>6</v>
      </c>
      <c r="K644" t="s">
        <v>990</v>
      </c>
      <c r="L644">
        <v>1191</v>
      </c>
      <c r="N644">
        <v>1013</v>
      </c>
      <c r="O644" t="s">
        <v>953</v>
      </c>
      <c r="P644" t="s">
        <v>953</v>
      </c>
      <c r="Q644">
        <v>1</v>
      </c>
      <c r="W644">
        <v>0</v>
      </c>
      <c r="X644">
        <v>-400197608</v>
      </c>
      <c r="Y644">
        <v>1.0349999999999999</v>
      </c>
      <c r="AA644">
        <v>0</v>
      </c>
      <c r="AB644">
        <v>0</v>
      </c>
      <c r="AC644">
        <v>0</v>
      </c>
      <c r="AD644">
        <v>8.5299999999999994</v>
      </c>
      <c r="AE644">
        <v>0</v>
      </c>
      <c r="AF644">
        <v>0</v>
      </c>
      <c r="AG644">
        <v>0</v>
      </c>
      <c r="AH644">
        <v>8.5299999999999994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6</v>
      </c>
      <c r="AT644">
        <v>0.9</v>
      </c>
      <c r="AU644" t="s">
        <v>103</v>
      </c>
      <c r="AV644">
        <v>1</v>
      </c>
      <c r="AW644">
        <v>2</v>
      </c>
      <c r="AX644">
        <v>27722696</v>
      </c>
      <c r="AY644">
        <v>1</v>
      </c>
      <c r="AZ644">
        <v>0</v>
      </c>
      <c r="BA644">
        <v>664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Y644*Source!I269</f>
        <v>78.577199999999991</v>
      </c>
      <c r="CY644">
        <f>AD644</f>
        <v>8.5299999999999994</v>
      </c>
      <c r="CZ644">
        <f>AH644</f>
        <v>8.5299999999999994</v>
      </c>
      <c r="DA644">
        <f>AL644</f>
        <v>1</v>
      </c>
      <c r="DB644">
        <v>0</v>
      </c>
    </row>
    <row r="645" spans="1:106" x14ac:dyDescent="0.2">
      <c r="A645">
        <f>ROW(Source!A270)</f>
        <v>270</v>
      </c>
      <c r="B645">
        <v>27721505</v>
      </c>
      <c r="C645">
        <v>27722697</v>
      </c>
      <c r="D645">
        <v>25413998</v>
      </c>
      <c r="E645">
        <v>1</v>
      </c>
      <c r="F645">
        <v>1</v>
      </c>
      <c r="G645">
        <v>1</v>
      </c>
      <c r="H645">
        <v>1</v>
      </c>
      <c r="I645" t="s">
        <v>1232</v>
      </c>
      <c r="J645" t="s">
        <v>6</v>
      </c>
      <c r="K645" t="s">
        <v>1233</v>
      </c>
      <c r="L645">
        <v>1191</v>
      </c>
      <c r="N645">
        <v>1013</v>
      </c>
      <c r="O645" t="s">
        <v>953</v>
      </c>
      <c r="P645" t="s">
        <v>953</v>
      </c>
      <c r="Q645">
        <v>1</v>
      </c>
      <c r="W645">
        <v>0</v>
      </c>
      <c r="X645">
        <v>152375061</v>
      </c>
      <c r="Y645">
        <v>110</v>
      </c>
      <c r="AA645">
        <v>0</v>
      </c>
      <c r="AB645">
        <v>0</v>
      </c>
      <c r="AC645">
        <v>0</v>
      </c>
      <c r="AD645">
        <v>7.87</v>
      </c>
      <c r="AE645">
        <v>0</v>
      </c>
      <c r="AF645">
        <v>0</v>
      </c>
      <c r="AG645">
        <v>0</v>
      </c>
      <c r="AH645">
        <v>7.87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110</v>
      </c>
      <c r="AU645" t="s">
        <v>6</v>
      </c>
      <c r="AV645">
        <v>1</v>
      </c>
      <c r="AW645">
        <v>2</v>
      </c>
      <c r="AX645">
        <v>27722701</v>
      </c>
      <c r="AY645">
        <v>1</v>
      </c>
      <c r="AZ645">
        <v>0</v>
      </c>
      <c r="BA645">
        <v>665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Y645*Source!I270</f>
        <v>6.6</v>
      </c>
      <c r="CY645">
        <f>AD645</f>
        <v>7.87</v>
      </c>
      <c r="CZ645">
        <f>AH645</f>
        <v>7.87</v>
      </c>
      <c r="DA645">
        <f>AL645</f>
        <v>1</v>
      </c>
      <c r="DB645">
        <v>0</v>
      </c>
    </row>
    <row r="646" spans="1:106" x14ac:dyDescent="0.2">
      <c r="A646">
        <f>ROW(Source!A270)</f>
        <v>270</v>
      </c>
      <c r="B646">
        <v>27721505</v>
      </c>
      <c r="C646">
        <v>27722697</v>
      </c>
      <c r="D646">
        <v>25412928</v>
      </c>
      <c r="E646">
        <v>1</v>
      </c>
      <c r="F646">
        <v>1</v>
      </c>
      <c r="G646">
        <v>1</v>
      </c>
      <c r="H646">
        <v>1</v>
      </c>
      <c r="I646" t="s">
        <v>954</v>
      </c>
      <c r="J646" t="s">
        <v>6</v>
      </c>
      <c r="K646" t="s">
        <v>955</v>
      </c>
      <c r="L646">
        <v>1191</v>
      </c>
      <c r="N646">
        <v>1013</v>
      </c>
      <c r="O646" t="s">
        <v>953</v>
      </c>
      <c r="P646" t="s">
        <v>953</v>
      </c>
      <c r="Q646">
        <v>1</v>
      </c>
      <c r="W646">
        <v>0</v>
      </c>
      <c r="X646">
        <v>-1417349443</v>
      </c>
      <c r="Y646">
        <v>2.2400000000000002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2.2400000000000002</v>
      </c>
      <c r="AU646" t="s">
        <v>6</v>
      </c>
      <c r="AV646">
        <v>2</v>
      </c>
      <c r="AW646">
        <v>2</v>
      </c>
      <c r="AX646">
        <v>27722702</v>
      </c>
      <c r="AY646">
        <v>1</v>
      </c>
      <c r="AZ646">
        <v>0</v>
      </c>
      <c r="BA646">
        <v>666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Y646*Source!I270</f>
        <v>0.13440000000000002</v>
      </c>
      <c r="CY646">
        <f>AD646</f>
        <v>0</v>
      </c>
      <c r="CZ646">
        <f>AH646</f>
        <v>0</v>
      </c>
      <c r="DA646">
        <f>AL646</f>
        <v>1</v>
      </c>
      <c r="DB646">
        <v>0</v>
      </c>
    </row>
    <row r="647" spans="1:106" x14ac:dyDescent="0.2">
      <c r="A647">
        <f>ROW(Source!A270)</f>
        <v>270</v>
      </c>
      <c r="B647">
        <v>27721505</v>
      </c>
      <c r="C647">
        <v>27722697</v>
      </c>
      <c r="D647">
        <v>25230514</v>
      </c>
      <c r="E647">
        <v>1</v>
      </c>
      <c r="F647">
        <v>1</v>
      </c>
      <c r="G647">
        <v>1</v>
      </c>
      <c r="H647">
        <v>2</v>
      </c>
      <c r="I647" t="s">
        <v>960</v>
      </c>
      <c r="J647" t="s">
        <v>961</v>
      </c>
      <c r="K647" t="s">
        <v>962</v>
      </c>
      <c r="L647">
        <v>1368</v>
      </c>
      <c r="N647">
        <v>1011</v>
      </c>
      <c r="O647" t="s">
        <v>959</v>
      </c>
      <c r="P647" t="s">
        <v>959</v>
      </c>
      <c r="Q647">
        <v>1</v>
      </c>
      <c r="W647">
        <v>0</v>
      </c>
      <c r="X647">
        <v>1188625873</v>
      </c>
      <c r="Y647">
        <v>2.2400000000000002</v>
      </c>
      <c r="AA647">
        <v>0</v>
      </c>
      <c r="AB647">
        <v>31.26</v>
      </c>
      <c r="AC647">
        <v>13.5</v>
      </c>
      <c r="AD647">
        <v>0</v>
      </c>
      <c r="AE647">
        <v>0</v>
      </c>
      <c r="AF647">
        <v>31.26</v>
      </c>
      <c r="AG647">
        <v>13.5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2.2400000000000002</v>
      </c>
      <c r="AU647" t="s">
        <v>6</v>
      </c>
      <c r="AV647">
        <v>0</v>
      </c>
      <c r="AW647">
        <v>2</v>
      </c>
      <c r="AX647">
        <v>27722703</v>
      </c>
      <c r="AY647">
        <v>1</v>
      </c>
      <c r="AZ647">
        <v>0</v>
      </c>
      <c r="BA647">
        <v>667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Y647*Source!I270</f>
        <v>0.13440000000000002</v>
      </c>
      <c r="CY647">
        <f>AB647</f>
        <v>31.26</v>
      </c>
      <c r="CZ647">
        <f>AF647</f>
        <v>31.26</v>
      </c>
      <c r="DA647">
        <f>AJ647</f>
        <v>1</v>
      </c>
      <c r="DB647">
        <v>0</v>
      </c>
    </row>
    <row r="648" spans="1:106" x14ac:dyDescent="0.2">
      <c r="A648">
        <f>ROW(Source!A271)</f>
        <v>271</v>
      </c>
      <c r="B648">
        <v>27721504</v>
      </c>
      <c r="C648">
        <v>27722697</v>
      </c>
      <c r="D648">
        <v>25413998</v>
      </c>
      <c r="E648">
        <v>1</v>
      </c>
      <c r="F648">
        <v>1</v>
      </c>
      <c r="G648">
        <v>1</v>
      </c>
      <c r="H648">
        <v>1</v>
      </c>
      <c r="I648" t="s">
        <v>1232</v>
      </c>
      <c r="J648" t="s">
        <v>6</v>
      </c>
      <c r="K648" t="s">
        <v>1233</v>
      </c>
      <c r="L648">
        <v>1191</v>
      </c>
      <c r="N648">
        <v>1013</v>
      </c>
      <c r="O648" t="s">
        <v>953</v>
      </c>
      <c r="P648" t="s">
        <v>953</v>
      </c>
      <c r="Q648">
        <v>1</v>
      </c>
      <c r="W648">
        <v>0</v>
      </c>
      <c r="X648">
        <v>152375061</v>
      </c>
      <c r="Y648">
        <v>110</v>
      </c>
      <c r="AA648">
        <v>0</v>
      </c>
      <c r="AB648">
        <v>0</v>
      </c>
      <c r="AC648">
        <v>0</v>
      </c>
      <c r="AD648">
        <v>7.87</v>
      </c>
      <c r="AE648">
        <v>0</v>
      </c>
      <c r="AF648">
        <v>0</v>
      </c>
      <c r="AG648">
        <v>0</v>
      </c>
      <c r="AH648">
        <v>7.87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110</v>
      </c>
      <c r="AU648" t="s">
        <v>6</v>
      </c>
      <c r="AV648">
        <v>1</v>
      </c>
      <c r="AW648">
        <v>2</v>
      </c>
      <c r="AX648">
        <v>27722701</v>
      </c>
      <c r="AY648">
        <v>1</v>
      </c>
      <c r="AZ648">
        <v>0</v>
      </c>
      <c r="BA648">
        <v>668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Y648*Source!I271</f>
        <v>6.6</v>
      </c>
      <c r="CY648">
        <f>AD648</f>
        <v>7.87</v>
      </c>
      <c r="CZ648">
        <f>AH648</f>
        <v>7.87</v>
      </c>
      <c r="DA648">
        <f>AL648</f>
        <v>1</v>
      </c>
      <c r="DB648">
        <v>0</v>
      </c>
    </row>
    <row r="649" spans="1:106" x14ac:dyDescent="0.2">
      <c r="A649">
        <f>ROW(Source!A271)</f>
        <v>271</v>
      </c>
      <c r="B649">
        <v>27721504</v>
      </c>
      <c r="C649">
        <v>27722697</v>
      </c>
      <c r="D649">
        <v>25412928</v>
      </c>
      <c r="E649">
        <v>1</v>
      </c>
      <c r="F649">
        <v>1</v>
      </c>
      <c r="G649">
        <v>1</v>
      </c>
      <c r="H649">
        <v>1</v>
      </c>
      <c r="I649" t="s">
        <v>954</v>
      </c>
      <c r="J649" t="s">
        <v>6</v>
      </c>
      <c r="K649" t="s">
        <v>955</v>
      </c>
      <c r="L649">
        <v>1191</v>
      </c>
      <c r="N649">
        <v>1013</v>
      </c>
      <c r="O649" t="s">
        <v>953</v>
      </c>
      <c r="P649" t="s">
        <v>953</v>
      </c>
      <c r="Q649">
        <v>1</v>
      </c>
      <c r="W649">
        <v>0</v>
      </c>
      <c r="X649">
        <v>-1417349443</v>
      </c>
      <c r="Y649">
        <v>2.2400000000000002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2.2400000000000002</v>
      </c>
      <c r="AU649" t="s">
        <v>6</v>
      </c>
      <c r="AV649">
        <v>2</v>
      </c>
      <c r="AW649">
        <v>2</v>
      </c>
      <c r="AX649">
        <v>27722702</v>
      </c>
      <c r="AY649">
        <v>1</v>
      </c>
      <c r="AZ649">
        <v>0</v>
      </c>
      <c r="BA649">
        <v>669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Y649*Source!I271</f>
        <v>0.13440000000000002</v>
      </c>
      <c r="CY649">
        <f>AD649</f>
        <v>0</v>
      </c>
      <c r="CZ649">
        <f>AH649</f>
        <v>0</v>
      </c>
      <c r="DA649">
        <f>AL649</f>
        <v>1</v>
      </c>
      <c r="DB649">
        <v>0</v>
      </c>
    </row>
    <row r="650" spans="1:106" x14ac:dyDescent="0.2">
      <c r="A650">
        <f>ROW(Source!A271)</f>
        <v>271</v>
      </c>
      <c r="B650">
        <v>27721504</v>
      </c>
      <c r="C650">
        <v>27722697</v>
      </c>
      <c r="D650">
        <v>25230514</v>
      </c>
      <c r="E650">
        <v>1</v>
      </c>
      <c r="F650">
        <v>1</v>
      </c>
      <c r="G650">
        <v>1</v>
      </c>
      <c r="H650">
        <v>2</v>
      </c>
      <c r="I650" t="s">
        <v>960</v>
      </c>
      <c r="J650" t="s">
        <v>961</v>
      </c>
      <c r="K650" t="s">
        <v>962</v>
      </c>
      <c r="L650">
        <v>1368</v>
      </c>
      <c r="N650">
        <v>1011</v>
      </c>
      <c r="O650" t="s">
        <v>959</v>
      </c>
      <c r="P650" t="s">
        <v>959</v>
      </c>
      <c r="Q650">
        <v>1</v>
      </c>
      <c r="W650">
        <v>0</v>
      </c>
      <c r="X650">
        <v>1188625873</v>
      </c>
      <c r="Y650">
        <v>2.2400000000000002</v>
      </c>
      <c r="AA650">
        <v>0</v>
      </c>
      <c r="AB650">
        <v>31.26</v>
      </c>
      <c r="AC650">
        <v>13.5</v>
      </c>
      <c r="AD650">
        <v>0</v>
      </c>
      <c r="AE650">
        <v>0</v>
      </c>
      <c r="AF650">
        <v>31.26</v>
      </c>
      <c r="AG650">
        <v>13.5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2.2400000000000002</v>
      </c>
      <c r="AU650" t="s">
        <v>6</v>
      </c>
      <c r="AV650">
        <v>0</v>
      </c>
      <c r="AW650">
        <v>2</v>
      </c>
      <c r="AX650">
        <v>27722703</v>
      </c>
      <c r="AY650">
        <v>1</v>
      </c>
      <c r="AZ650">
        <v>0</v>
      </c>
      <c r="BA650">
        <v>670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Y650*Source!I271</f>
        <v>0.13440000000000002</v>
      </c>
      <c r="CY650">
        <f>AB650</f>
        <v>31.26</v>
      </c>
      <c r="CZ650">
        <f>AF650</f>
        <v>31.26</v>
      </c>
      <c r="DA650">
        <f>AJ650</f>
        <v>1</v>
      </c>
      <c r="DB650">
        <v>0</v>
      </c>
    </row>
    <row r="651" spans="1:106" x14ac:dyDescent="0.2">
      <c r="A651">
        <f>ROW(Source!A272)</f>
        <v>272</v>
      </c>
      <c r="B651">
        <v>27721505</v>
      </c>
      <c r="C651">
        <v>27722704</v>
      </c>
      <c r="D651">
        <v>25413050</v>
      </c>
      <c r="E651">
        <v>1</v>
      </c>
      <c r="F651">
        <v>1</v>
      </c>
      <c r="G651">
        <v>1</v>
      </c>
      <c r="H651">
        <v>1</v>
      </c>
      <c r="I651" t="s">
        <v>984</v>
      </c>
      <c r="J651" t="s">
        <v>6</v>
      </c>
      <c r="K651" t="s">
        <v>985</v>
      </c>
      <c r="L651">
        <v>1191</v>
      </c>
      <c r="N651">
        <v>1013</v>
      </c>
      <c r="O651" t="s">
        <v>953</v>
      </c>
      <c r="P651" t="s">
        <v>953</v>
      </c>
      <c r="Q651">
        <v>1</v>
      </c>
      <c r="W651">
        <v>0</v>
      </c>
      <c r="X651">
        <v>735429535</v>
      </c>
      <c r="Y651">
        <v>5.84</v>
      </c>
      <c r="AA651">
        <v>0</v>
      </c>
      <c r="AB651">
        <v>0</v>
      </c>
      <c r="AC651">
        <v>0</v>
      </c>
      <c r="AD651">
        <v>7.8</v>
      </c>
      <c r="AE651">
        <v>0</v>
      </c>
      <c r="AF651">
        <v>0</v>
      </c>
      <c r="AG651">
        <v>0</v>
      </c>
      <c r="AH651">
        <v>7.8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5.84</v>
      </c>
      <c r="AU651" t="s">
        <v>6</v>
      </c>
      <c r="AV651">
        <v>1</v>
      </c>
      <c r="AW651">
        <v>2</v>
      </c>
      <c r="AX651">
        <v>27722706</v>
      </c>
      <c r="AY651">
        <v>1</v>
      </c>
      <c r="AZ651">
        <v>0</v>
      </c>
      <c r="BA651">
        <v>671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Y651*Source!I272</f>
        <v>0.35039999999999999</v>
      </c>
      <c r="CY651">
        <f t="shared" ref="CY651:CY656" si="27">AD651</f>
        <v>7.8</v>
      </c>
      <c r="CZ651">
        <f t="shared" ref="CZ651:CZ656" si="28">AH651</f>
        <v>7.8</v>
      </c>
      <c r="DA651">
        <f t="shared" ref="DA651:DA656" si="29">AL651</f>
        <v>1</v>
      </c>
      <c r="DB651">
        <v>0</v>
      </c>
    </row>
    <row r="652" spans="1:106" x14ac:dyDescent="0.2">
      <c r="A652">
        <f>ROW(Source!A273)</f>
        <v>273</v>
      </c>
      <c r="B652">
        <v>27721504</v>
      </c>
      <c r="C652">
        <v>27722704</v>
      </c>
      <c r="D652">
        <v>25413050</v>
      </c>
      <c r="E652">
        <v>1</v>
      </c>
      <c r="F652">
        <v>1</v>
      </c>
      <c r="G652">
        <v>1</v>
      </c>
      <c r="H652">
        <v>1</v>
      </c>
      <c r="I652" t="s">
        <v>984</v>
      </c>
      <c r="J652" t="s">
        <v>6</v>
      </c>
      <c r="K652" t="s">
        <v>985</v>
      </c>
      <c r="L652">
        <v>1191</v>
      </c>
      <c r="N652">
        <v>1013</v>
      </c>
      <c r="O652" t="s">
        <v>953</v>
      </c>
      <c r="P652" t="s">
        <v>953</v>
      </c>
      <c r="Q652">
        <v>1</v>
      </c>
      <c r="W652">
        <v>0</v>
      </c>
      <c r="X652">
        <v>735429535</v>
      </c>
      <c r="Y652">
        <v>5.84</v>
      </c>
      <c r="AA652">
        <v>0</v>
      </c>
      <c r="AB652">
        <v>0</v>
      </c>
      <c r="AC652">
        <v>0</v>
      </c>
      <c r="AD652">
        <v>7.8</v>
      </c>
      <c r="AE652">
        <v>0</v>
      </c>
      <c r="AF652">
        <v>0</v>
      </c>
      <c r="AG652">
        <v>0</v>
      </c>
      <c r="AH652">
        <v>7.8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5.84</v>
      </c>
      <c r="AU652" t="s">
        <v>6</v>
      </c>
      <c r="AV652">
        <v>1</v>
      </c>
      <c r="AW652">
        <v>2</v>
      </c>
      <c r="AX652">
        <v>27722706</v>
      </c>
      <c r="AY652">
        <v>1</v>
      </c>
      <c r="AZ652">
        <v>0</v>
      </c>
      <c r="BA652">
        <v>672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Y652*Source!I273</f>
        <v>0.35039999999999999</v>
      </c>
      <c r="CY652">
        <f t="shared" si="27"/>
        <v>7.8</v>
      </c>
      <c r="CZ652">
        <f t="shared" si="28"/>
        <v>7.8</v>
      </c>
      <c r="DA652">
        <f t="shared" si="29"/>
        <v>1</v>
      </c>
      <c r="DB652">
        <v>0</v>
      </c>
    </row>
    <row r="653" spans="1:106" x14ac:dyDescent="0.2">
      <c r="A653">
        <f>ROW(Source!A274)</f>
        <v>274</v>
      </c>
      <c r="B653">
        <v>27721505</v>
      </c>
      <c r="C653">
        <v>27722707</v>
      </c>
      <c r="D653">
        <v>25413300</v>
      </c>
      <c r="E653">
        <v>1</v>
      </c>
      <c r="F653">
        <v>1</v>
      </c>
      <c r="G653">
        <v>1</v>
      </c>
      <c r="H653">
        <v>1</v>
      </c>
      <c r="I653" t="s">
        <v>989</v>
      </c>
      <c r="J653" t="s">
        <v>6</v>
      </c>
      <c r="K653" t="s">
        <v>990</v>
      </c>
      <c r="L653">
        <v>1191</v>
      </c>
      <c r="N653">
        <v>1013</v>
      </c>
      <c r="O653" t="s">
        <v>953</v>
      </c>
      <c r="P653" t="s">
        <v>953</v>
      </c>
      <c r="Q653">
        <v>1</v>
      </c>
      <c r="W653">
        <v>0</v>
      </c>
      <c r="X653">
        <v>-400197608</v>
      </c>
      <c r="Y653">
        <v>37.799999999999997</v>
      </c>
      <c r="AA653">
        <v>0</v>
      </c>
      <c r="AB653">
        <v>0</v>
      </c>
      <c r="AC653">
        <v>0</v>
      </c>
      <c r="AD653">
        <v>8.5299999999999994</v>
      </c>
      <c r="AE653">
        <v>0</v>
      </c>
      <c r="AF653">
        <v>0</v>
      </c>
      <c r="AG653">
        <v>0</v>
      </c>
      <c r="AH653">
        <v>8.5299999999999994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37.799999999999997</v>
      </c>
      <c r="AU653" t="s">
        <v>6</v>
      </c>
      <c r="AV653">
        <v>1</v>
      </c>
      <c r="AW653">
        <v>2</v>
      </c>
      <c r="AX653">
        <v>27722709</v>
      </c>
      <c r="AY653">
        <v>1</v>
      </c>
      <c r="AZ653">
        <v>0</v>
      </c>
      <c r="BA653">
        <v>673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Y653*Source!I274</f>
        <v>7.56</v>
      </c>
      <c r="CY653">
        <f t="shared" si="27"/>
        <v>8.5299999999999994</v>
      </c>
      <c r="CZ653">
        <f t="shared" si="28"/>
        <v>8.5299999999999994</v>
      </c>
      <c r="DA653">
        <f t="shared" si="29"/>
        <v>1</v>
      </c>
      <c r="DB653">
        <v>0</v>
      </c>
    </row>
    <row r="654" spans="1:106" x14ac:dyDescent="0.2">
      <c r="A654">
        <f>ROW(Source!A275)</f>
        <v>275</v>
      </c>
      <c r="B654">
        <v>27721504</v>
      </c>
      <c r="C654">
        <v>27722707</v>
      </c>
      <c r="D654">
        <v>25413300</v>
      </c>
      <c r="E654">
        <v>1</v>
      </c>
      <c r="F654">
        <v>1</v>
      </c>
      <c r="G654">
        <v>1</v>
      </c>
      <c r="H654">
        <v>1</v>
      </c>
      <c r="I654" t="s">
        <v>989</v>
      </c>
      <c r="J654" t="s">
        <v>6</v>
      </c>
      <c r="K654" t="s">
        <v>990</v>
      </c>
      <c r="L654">
        <v>1191</v>
      </c>
      <c r="N654">
        <v>1013</v>
      </c>
      <c r="O654" t="s">
        <v>953</v>
      </c>
      <c r="P654" t="s">
        <v>953</v>
      </c>
      <c r="Q654">
        <v>1</v>
      </c>
      <c r="W654">
        <v>0</v>
      </c>
      <c r="X654">
        <v>-400197608</v>
      </c>
      <c r="Y654">
        <v>37.799999999999997</v>
      </c>
      <c r="AA654">
        <v>0</v>
      </c>
      <c r="AB654">
        <v>0</v>
      </c>
      <c r="AC654">
        <v>0</v>
      </c>
      <c r="AD654">
        <v>8.5299999999999994</v>
      </c>
      <c r="AE654">
        <v>0</v>
      </c>
      <c r="AF654">
        <v>0</v>
      </c>
      <c r="AG654">
        <v>0</v>
      </c>
      <c r="AH654">
        <v>8.5299999999999994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37.799999999999997</v>
      </c>
      <c r="AU654" t="s">
        <v>6</v>
      </c>
      <c r="AV654">
        <v>1</v>
      </c>
      <c r="AW654">
        <v>2</v>
      </c>
      <c r="AX654">
        <v>27722709</v>
      </c>
      <c r="AY654">
        <v>1</v>
      </c>
      <c r="AZ654">
        <v>0</v>
      </c>
      <c r="BA654">
        <v>674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Y654*Source!I275</f>
        <v>7.56</v>
      </c>
      <c r="CY654">
        <f t="shared" si="27"/>
        <v>8.5299999999999994</v>
      </c>
      <c r="CZ654">
        <f t="shared" si="28"/>
        <v>8.5299999999999994</v>
      </c>
      <c r="DA654">
        <f t="shared" si="29"/>
        <v>1</v>
      </c>
      <c r="DB654">
        <v>0</v>
      </c>
    </row>
    <row r="655" spans="1:106" x14ac:dyDescent="0.2">
      <c r="A655">
        <f>ROW(Source!A276)</f>
        <v>276</v>
      </c>
      <c r="B655">
        <v>27721505</v>
      </c>
      <c r="C655">
        <v>27722710</v>
      </c>
      <c r="D655">
        <v>25413300</v>
      </c>
      <c r="E655">
        <v>1</v>
      </c>
      <c r="F655">
        <v>1</v>
      </c>
      <c r="G655">
        <v>1</v>
      </c>
      <c r="H655">
        <v>1</v>
      </c>
      <c r="I655" t="s">
        <v>989</v>
      </c>
      <c r="J655" t="s">
        <v>6</v>
      </c>
      <c r="K655" t="s">
        <v>990</v>
      </c>
      <c r="L655">
        <v>1191</v>
      </c>
      <c r="N655">
        <v>1013</v>
      </c>
      <c r="O655" t="s">
        <v>953</v>
      </c>
      <c r="P655" t="s">
        <v>953</v>
      </c>
      <c r="Q655">
        <v>1</v>
      </c>
      <c r="W655">
        <v>0</v>
      </c>
      <c r="X655">
        <v>-400197608</v>
      </c>
      <c r="Y655">
        <v>37.363500000000002</v>
      </c>
      <c r="AA655">
        <v>0</v>
      </c>
      <c r="AB655">
        <v>0</v>
      </c>
      <c r="AC655">
        <v>0</v>
      </c>
      <c r="AD655">
        <v>8.5299999999999994</v>
      </c>
      <c r="AE655">
        <v>0</v>
      </c>
      <c r="AF655">
        <v>0</v>
      </c>
      <c r="AG655">
        <v>0</v>
      </c>
      <c r="AH655">
        <v>8.5299999999999994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6</v>
      </c>
      <c r="AT655">
        <v>32.49</v>
      </c>
      <c r="AU655" t="s">
        <v>103</v>
      </c>
      <c r="AV655">
        <v>1</v>
      </c>
      <c r="AW655">
        <v>2</v>
      </c>
      <c r="AX655">
        <v>27722719</v>
      </c>
      <c r="AY655">
        <v>1</v>
      </c>
      <c r="AZ655">
        <v>0</v>
      </c>
      <c r="BA655">
        <v>675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Y655*Source!I276</f>
        <v>89.022275100000002</v>
      </c>
      <c r="CY655">
        <f t="shared" si="27"/>
        <v>8.5299999999999994</v>
      </c>
      <c r="CZ655">
        <f t="shared" si="28"/>
        <v>8.5299999999999994</v>
      </c>
      <c r="DA655">
        <f t="shared" si="29"/>
        <v>1</v>
      </c>
      <c r="DB655">
        <v>0</v>
      </c>
    </row>
    <row r="656" spans="1:106" x14ac:dyDescent="0.2">
      <c r="A656">
        <f>ROW(Source!A276)</f>
        <v>276</v>
      </c>
      <c r="B656">
        <v>27721505</v>
      </c>
      <c r="C656">
        <v>27722710</v>
      </c>
      <c r="D656">
        <v>25412928</v>
      </c>
      <c r="E656">
        <v>1</v>
      </c>
      <c r="F656">
        <v>1</v>
      </c>
      <c r="G656">
        <v>1</v>
      </c>
      <c r="H656">
        <v>1</v>
      </c>
      <c r="I656" t="s">
        <v>954</v>
      </c>
      <c r="J656" t="s">
        <v>6</v>
      </c>
      <c r="K656" t="s">
        <v>955</v>
      </c>
      <c r="L656">
        <v>1191</v>
      </c>
      <c r="N656">
        <v>1013</v>
      </c>
      <c r="O656" t="s">
        <v>953</v>
      </c>
      <c r="P656" t="s">
        <v>953</v>
      </c>
      <c r="Q656">
        <v>1</v>
      </c>
      <c r="W656">
        <v>0</v>
      </c>
      <c r="X656">
        <v>-1417349443</v>
      </c>
      <c r="Y656">
        <v>0.93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0.93</v>
      </c>
      <c r="AU656" t="s">
        <v>6</v>
      </c>
      <c r="AV656">
        <v>2</v>
      </c>
      <c r="AW656">
        <v>2</v>
      </c>
      <c r="AX656">
        <v>27722720</v>
      </c>
      <c r="AY656">
        <v>1</v>
      </c>
      <c r="AZ656">
        <v>2048</v>
      </c>
      <c r="BA656">
        <v>676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Y656*Source!I276</f>
        <v>2.2158180000000001</v>
      </c>
      <c r="CY656">
        <f t="shared" si="27"/>
        <v>0</v>
      </c>
      <c r="CZ656">
        <f t="shared" si="28"/>
        <v>0</v>
      </c>
      <c r="DA656">
        <f t="shared" si="29"/>
        <v>1</v>
      </c>
      <c r="DB656">
        <v>0</v>
      </c>
    </row>
    <row r="657" spans="1:106" x14ac:dyDescent="0.2">
      <c r="A657">
        <f>ROW(Source!A276)</f>
        <v>276</v>
      </c>
      <c r="B657">
        <v>27721505</v>
      </c>
      <c r="C657">
        <v>27722710</v>
      </c>
      <c r="D657">
        <v>25230445</v>
      </c>
      <c r="E657">
        <v>1</v>
      </c>
      <c r="F657">
        <v>1</v>
      </c>
      <c r="G657">
        <v>1</v>
      </c>
      <c r="H657">
        <v>2</v>
      </c>
      <c r="I657" t="s">
        <v>956</v>
      </c>
      <c r="J657" t="s">
        <v>957</v>
      </c>
      <c r="K657" t="s">
        <v>958</v>
      </c>
      <c r="L657">
        <v>1368</v>
      </c>
      <c r="N657">
        <v>1011</v>
      </c>
      <c r="O657" t="s">
        <v>959</v>
      </c>
      <c r="P657" t="s">
        <v>959</v>
      </c>
      <c r="Q657">
        <v>1</v>
      </c>
      <c r="W657">
        <v>0</v>
      </c>
      <c r="X657">
        <v>1225731627</v>
      </c>
      <c r="Y657">
        <v>2.5000000000000001E-2</v>
      </c>
      <c r="AA657">
        <v>0</v>
      </c>
      <c r="AB657">
        <v>89.99</v>
      </c>
      <c r="AC657">
        <v>10.06</v>
      </c>
      <c r="AD657">
        <v>0</v>
      </c>
      <c r="AE657">
        <v>0</v>
      </c>
      <c r="AF657">
        <v>89.99</v>
      </c>
      <c r="AG657">
        <v>10.06</v>
      </c>
      <c r="AH657">
        <v>0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6</v>
      </c>
      <c r="AT657">
        <v>0.02</v>
      </c>
      <c r="AU657" t="s">
        <v>102</v>
      </c>
      <c r="AV657">
        <v>0</v>
      </c>
      <c r="AW657">
        <v>2</v>
      </c>
      <c r="AX657">
        <v>27722721</v>
      </c>
      <c r="AY657">
        <v>1</v>
      </c>
      <c r="AZ657">
        <v>0</v>
      </c>
      <c r="BA657">
        <v>677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Y657*Source!I276</f>
        <v>5.9565000000000007E-2</v>
      </c>
      <c r="CY657">
        <f>AB657</f>
        <v>89.99</v>
      </c>
      <c r="CZ657">
        <f>AF657</f>
        <v>89.99</v>
      </c>
      <c r="DA657">
        <f>AJ657</f>
        <v>1</v>
      </c>
      <c r="DB657">
        <v>0</v>
      </c>
    </row>
    <row r="658" spans="1:106" x14ac:dyDescent="0.2">
      <c r="A658">
        <f>ROW(Source!A276)</f>
        <v>276</v>
      </c>
      <c r="B658">
        <v>27721505</v>
      </c>
      <c r="C658">
        <v>27722710</v>
      </c>
      <c r="D658">
        <v>25230514</v>
      </c>
      <c r="E658">
        <v>1</v>
      </c>
      <c r="F658">
        <v>1</v>
      </c>
      <c r="G658">
        <v>1</v>
      </c>
      <c r="H658">
        <v>2</v>
      </c>
      <c r="I658" t="s">
        <v>960</v>
      </c>
      <c r="J658" t="s">
        <v>961</v>
      </c>
      <c r="K658" t="s">
        <v>962</v>
      </c>
      <c r="L658">
        <v>1368</v>
      </c>
      <c r="N658">
        <v>1011</v>
      </c>
      <c r="O658" t="s">
        <v>959</v>
      </c>
      <c r="P658" t="s">
        <v>959</v>
      </c>
      <c r="Q658">
        <v>1</v>
      </c>
      <c r="W658">
        <v>0</v>
      </c>
      <c r="X658">
        <v>1188625873</v>
      </c>
      <c r="Y658">
        <v>0.26250000000000001</v>
      </c>
      <c r="AA658">
        <v>0</v>
      </c>
      <c r="AB658">
        <v>31.26</v>
      </c>
      <c r="AC658">
        <v>13.5</v>
      </c>
      <c r="AD658">
        <v>0</v>
      </c>
      <c r="AE658">
        <v>0</v>
      </c>
      <c r="AF658">
        <v>31.26</v>
      </c>
      <c r="AG658">
        <v>13.5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6</v>
      </c>
      <c r="AT658">
        <v>0.21</v>
      </c>
      <c r="AU658" t="s">
        <v>102</v>
      </c>
      <c r="AV658">
        <v>0</v>
      </c>
      <c r="AW658">
        <v>2</v>
      </c>
      <c r="AX658">
        <v>27722722</v>
      </c>
      <c r="AY658">
        <v>1</v>
      </c>
      <c r="AZ658">
        <v>0</v>
      </c>
      <c r="BA658">
        <v>678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Y658*Source!I276</f>
        <v>0.62543250000000006</v>
      </c>
      <c r="CY658">
        <f>AB658</f>
        <v>31.26</v>
      </c>
      <c r="CZ658">
        <f>AF658</f>
        <v>31.26</v>
      </c>
      <c r="DA658">
        <f>AJ658</f>
        <v>1</v>
      </c>
      <c r="DB658">
        <v>0</v>
      </c>
    </row>
    <row r="659" spans="1:106" x14ac:dyDescent="0.2">
      <c r="A659">
        <f>ROW(Source!A276)</f>
        <v>276</v>
      </c>
      <c r="B659">
        <v>27721505</v>
      </c>
      <c r="C659">
        <v>27722710</v>
      </c>
      <c r="D659">
        <v>25230679</v>
      </c>
      <c r="E659">
        <v>1</v>
      </c>
      <c r="F659">
        <v>1</v>
      </c>
      <c r="G659">
        <v>1</v>
      </c>
      <c r="H659">
        <v>2</v>
      </c>
      <c r="I659" t="s">
        <v>1172</v>
      </c>
      <c r="J659" t="s">
        <v>1173</v>
      </c>
      <c r="K659" t="s">
        <v>1174</v>
      </c>
      <c r="L659">
        <v>1368</v>
      </c>
      <c r="N659">
        <v>1011</v>
      </c>
      <c r="O659" t="s">
        <v>959</v>
      </c>
      <c r="P659" t="s">
        <v>959</v>
      </c>
      <c r="Q659">
        <v>1</v>
      </c>
      <c r="W659">
        <v>0</v>
      </c>
      <c r="X659">
        <v>983187852</v>
      </c>
      <c r="Y659">
        <v>0.875</v>
      </c>
      <c r="AA659">
        <v>0</v>
      </c>
      <c r="AB659">
        <v>12.39</v>
      </c>
      <c r="AC659">
        <v>10.06</v>
      </c>
      <c r="AD659">
        <v>0</v>
      </c>
      <c r="AE659">
        <v>0</v>
      </c>
      <c r="AF659">
        <v>12.39</v>
      </c>
      <c r="AG659">
        <v>10.06</v>
      </c>
      <c r="AH659">
        <v>0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6</v>
      </c>
      <c r="AT659">
        <v>0.7</v>
      </c>
      <c r="AU659" t="s">
        <v>102</v>
      </c>
      <c r="AV659">
        <v>0</v>
      </c>
      <c r="AW659">
        <v>2</v>
      </c>
      <c r="AX659">
        <v>27722723</v>
      </c>
      <c r="AY659">
        <v>1</v>
      </c>
      <c r="AZ659">
        <v>0</v>
      </c>
      <c r="BA659">
        <v>679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Y659*Source!I276</f>
        <v>2.084775</v>
      </c>
      <c r="CY659">
        <f>AB659</f>
        <v>12.39</v>
      </c>
      <c r="CZ659">
        <f>AF659</f>
        <v>12.39</v>
      </c>
      <c r="DA659">
        <f>AJ659</f>
        <v>1</v>
      </c>
      <c r="DB659">
        <v>0</v>
      </c>
    </row>
    <row r="660" spans="1:106" x14ac:dyDescent="0.2">
      <c r="A660">
        <f>ROW(Source!A276)</f>
        <v>276</v>
      </c>
      <c r="B660">
        <v>27721505</v>
      </c>
      <c r="C660">
        <v>27722710</v>
      </c>
      <c r="D660">
        <v>25149961</v>
      </c>
      <c r="E660">
        <v>1</v>
      </c>
      <c r="F660">
        <v>1</v>
      </c>
      <c r="G660">
        <v>1</v>
      </c>
      <c r="H660">
        <v>3</v>
      </c>
      <c r="I660" t="s">
        <v>963</v>
      </c>
      <c r="J660" t="s">
        <v>964</v>
      </c>
      <c r="K660" t="s">
        <v>965</v>
      </c>
      <c r="L660">
        <v>1339</v>
      </c>
      <c r="N660">
        <v>1007</v>
      </c>
      <c r="O660" t="s">
        <v>64</v>
      </c>
      <c r="P660" t="s">
        <v>64</v>
      </c>
      <c r="Q660">
        <v>1</v>
      </c>
      <c r="W660">
        <v>0</v>
      </c>
      <c r="X660">
        <v>-1660354250</v>
      </c>
      <c r="Y660">
        <v>0.51</v>
      </c>
      <c r="AA660">
        <v>2.44</v>
      </c>
      <c r="AB660">
        <v>0</v>
      </c>
      <c r="AC660">
        <v>0</v>
      </c>
      <c r="AD660">
        <v>0</v>
      </c>
      <c r="AE660">
        <v>2.44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0.51</v>
      </c>
      <c r="AU660" t="s">
        <v>6</v>
      </c>
      <c r="AV660">
        <v>0</v>
      </c>
      <c r="AW660">
        <v>2</v>
      </c>
      <c r="AX660">
        <v>27722724</v>
      </c>
      <c r="AY660">
        <v>1</v>
      </c>
      <c r="AZ660">
        <v>0</v>
      </c>
      <c r="BA660">
        <v>680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Y660*Source!I276</f>
        <v>1.2151260000000002</v>
      </c>
      <c r="CY660">
        <f>AA660</f>
        <v>2.44</v>
      </c>
      <c r="CZ660">
        <f>AE660</f>
        <v>2.44</v>
      </c>
      <c r="DA660">
        <f>AI660</f>
        <v>1</v>
      </c>
      <c r="DB660">
        <v>0</v>
      </c>
    </row>
    <row r="661" spans="1:106" x14ac:dyDescent="0.2">
      <c r="A661">
        <f>ROW(Source!A276)</f>
        <v>276</v>
      </c>
      <c r="B661">
        <v>27721505</v>
      </c>
      <c r="C661">
        <v>27722710</v>
      </c>
      <c r="D661">
        <v>25155670</v>
      </c>
      <c r="E661">
        <v>1</v>
      </c>
      <c r="F661">
        <v>1</v>
      </c>
      <c r="G661">
        <v>1</v>
      </c>
      <c r="H661">
        <v>3</v>
      </c>
      <c r="I661" t="s">
        <v>332</v>
      </c>
      <c r="J661" t="s">
        <v>334</v>
      </c>
      <c r="K661" t="s">
        <v>333</v>
      </c>
      <c r="L661">
        <v>1346</v>
      </c>
      <c r="N661">
        <v>1009</v>
      </c>
      <c r="O661" t="s">
        <v>178</v>
      </c>
      <c r="P661" t="s">
        <v>178</v>
      </c>
      <c r="Q661">
        <v>1</v>
      </c>
      <c r="W661">
        <v>0</v>
      </c>
      <c r="X661">
        <v>-60067644</v>
      </c>
      <c r="Y661">
        <v>850</v>
      </c>
      <c r="AA661">
        <v>2.0699999999999998</v>
      </c>
      <c r="AB661">
        <v>0</v>
      </c>
      <c r="AC661">
        <v>0</v>
      </c>
      <c r="AD661">
        <v>0</v>
      </c>
      <c r="AE661">
        <v>2.0699999999999998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6</v>
      </c>
      <c r="AT661">
        <v>850</v>
      </c>
      <c r="AU661" t="s">
        <v>6</v>
      </c>
      <c r="AV661">
        <v>0</v>
      </c>
      <c r="AW661">
        <v>1</v>
      </c>
      <c r="AX661">
        <v>-1</v>
      </c>
      <c r="AY661">
        <v>0</v>
      </c>
      <c r="AZ661">
        <v>0</v>
      </c>
      <c r="BA661" t="s">
        <v>6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Y661*Source!I276</f>
        <v>2025.21</v>
      </c>
      <c r="CY661">
        <f>AA661</f>
        <v>2.0699999999999998</v>
      </c>
      <c r="CZ661">
        <f>AE661</f>
        <v>2.0699999999999998</v>
      </c>
      <c r="DA661">
        <f>AI661</f>
        <v>1</v>
      </c>
      <c r="DB661">
        <v>0</v>
      </c>
    </row>
    <row r="662" spans="1:106" x14ac:dyDescent="0.2">
      <c r="A662">
        <f>ROW(Source!A276)</f>
        <v>276</v>
      </c>
      <c r="B662">
        <v>27721505</v>
      </c>
      <c r="C662">
        <v>27722710</v>
      </c>
      <c r="D662">
        <v>25185843</v>
      </c>
      <c r="E662">
        <v>1</v>
      </c>
      <c r="F662">
        <v>1</v>
      </c>
      <c r="G662">
        <v>1</v>
      </c>
      <c r="H662">
        <v>3</v>
      </c>
      <c r="I662" t="s">
        <v>338</v>
      </c>
      <c r="J662" t="s">
        <v>340</v>
      </c>
      <c r="K662" t="s">
        <v>339</v>
      </c>
      <c r="L662">
        <v>1346</v>
      </c>
      <c r="N662">
        <v>1009</v>
      </c>
      <c r="O662" t="s">
        <v>178</v>
      </c>
      <c r="P662" t="s">
        <v>178</v>
      </c>
      <c r="Q662">
        <v>1</v>
      </c>
      <c r="W662">
        <v>0</v>
      </c>
      <c r="X662">
        <v>1453462043</v>
      </c>
      <c r="Y662">
        <v>13</v>
      </c>
      <c r="AA662">
        <v>15.09</v>
      </c>
      <c r="AB662">
        <v>0</v>
      </c>
      <c r="AC662">
        <v>0</v>
      </c>
      <c r="AD662">
        <v>0</v>
      </c>
      <c r="AE662">
        <v>15.09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6</v>
      </c>
      <c r="AT662">
        <v>13</v>
      </c>
      <c r="AU662" t="s">
        <v>6</v>
      </c>
      <c r="AV662">
        <v>0</v>
      </c>
      <c r="AW662">
        <v>1</v>
      </c>
      <c r="AX662">
        <v>-1</v>
      </c>
      <c r="AY662">
        <v>0</v>
      </c>
      <c r="AZ662">
        <v>0</v>
      </c>
      <c r="BA662" t="s">
        <v>6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Y662*Source!I276</f>
        <v>30.973800000000001</v>
      </c>
      <c r="CY662">
        <f>AA662</f>
        <v>15.09</v>
      </c>
      <c r="CZ662">
        <f>AE662</f>
        <v>15.09</v>
      </c>
      <c r="DA662">
        <f>AI662</f>
        <v>1</v>
      </c>
      <c r="DB662">
        <v>0</v>
      </c>
    </row>
    <row r="663" spans="1:106" x14ac:dyDescent="0.2">
      <c r="A663">
        <f>ROW(Source!A277)</f>
        <v>277</v>
      </c>
      <c r="B663">
        <v>27721504</v>
      </c>
      <c r="C663">
        <v>27722710</v>
      </c>
      <c r="D663">
        <v>25413300</v>
      </c>
      <c r="E663">
        <v>1</v>
      </c>
      <c r="F663">
        <v>1</v>
      </c>
      <c r="G663">
        <v>1</v>
      </c>
      <c r="H663">
        <v>1</v>
      </c>
      <c r="I663" t="s">
        <v>989</v>
      </c>
      <c r="J663" t="s">
        <v>6</v>
      </c>
      <c r="K663" t="s">
        <v>990</v>
      </c>
      <c r="L663">
        <v>1191</v>
      </c>
      <c r="N663">
        <v>1013</v>
      </c>
      <c r="O663" t="s">
        <v>953</v>
      </c>
      <c r="P663" t="s">
        <v>953</v>
      </c>
      <c r="Q663">
        <v>1</v>
      </c>
      <c r="W663">
        <v>0</v>
      </c>
      <c r="X663">
        <v>-400197608</v>
      </c>
      <c r="Y663">
        <v>37.363500000000002</v>
      </c>
      <c r="AA663">
        <v>0</v>
      </c>
      <c r="AB663">
        <v>0</v>
      </c>
      <c r="AC663">
        <v>0</v>
      </c>
      <c r="AD663">
        <v>8.5299999999999994</v>
      </c>
      <c r="AE663">
        <v>0</v>
      </c>
      <c r="AF663">
        <v>0</v>
      </c>
      <c r="AG663">
        <v>0</v>
      </c>
      <c r="AH663">
        <v>8.5299999999999994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32.49</v>
      </c>
      <c r="AU663" t="s">
        <v>103</v>
      </c>
      <c r="AV663">
        <v>1</v>
      </c>
      <c r="AW663">
        <v>2</v>
      </c>
      <c r="AX663">
        <v>27722719</v>
      </c>
      <c r="AY663">
        <v>1</v>
      </c>
      <c r="AZ663">
        <v>0</v>
      </c>
      <c r="BA663">
        <v>683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Y663*Source!I277</f>
        <v>89.022275100000002</v>
      </c>
      <c r="CY663">
        <f>AD663</f>
        <v>8.5299999999999994</v>
      </c>
      <c r="CZ663">
        <f>AH663</f>
        <v>8.5299999999999994</v>
      </c>
      <c r="DA663">
        <f>AL663</f>
        <v>1</v>
      </c>
      <c r="DB663">
        <v>0</v>
      </c>
    </row>
    <row r="664" spans="1:106" x14ac:dyDescent="0.2">
      <c r="A664">
        <f>ROW(Source!A277)</f>
        <v>277</v>
      </c>
      <c r="B664">
        <v>27721504</v>
      </c>
      <c r="C664">
        <v>27722710</v>
      </c>
      <c r="D664">
        <v>25412928</v>
      </c>
      <c r="E664">
        <v>1</v>
      </c>
      <c r="F664">
        <v>1</v>
      </c>
      <c r="G664">
        <v>1</v>
      </c>
      <c r="H664">
        <v>1</v>
      </c>
      <c r="I664" t="s">
        <v>954</v>
      </c>
      <c r="J664" t="s">
        <v>6</v>
      </c>
      <c r="K664" t="s">
        <v>955</v>
      </c>
      <c r="L664">
        <v>1191</v>
      </c>
      <c r="N664">
        <v>1013</v>
      </c>
      <c r="O664" t="s">
        <v>953</v>
      </c>
      <c r="P664" t="s">
        <v>953</v>
      </c>
      <c r="Q664">
        <v>1</v>
      </c>
      <c r="W664">
        <v>0</v>
      </c>
      <c r="X664">
        <v>-1417349443</v>
      </c>
      <c r="Y664">
        <v>0.93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0.93</v>
      </c>
      <c r="AU664" t="s">
        <v>6</v>
      </c>
      <c r="AV664">
        <v>2</v>
      </c>
      <c r="AW664">
        <v>2</v>
      </c>
      <c r="AX664">
        <v>27722720</v>
      </c>
      <c r="AY664">
        <v>1</v>
      </c>
      <c r="AZ664">
        <v>2048</v>
      </c>
      <c r="BA664">
        <v>684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Y664*Source!I277</f>
        <v>2.2158180000000001</v>
      </c>
      <c r="CY664">
        <f>AD664</f>
        <v>0</v>
      </c>
      <c r="CZ664">
        <f>AH664</f>
        <v>0</v>
      </c>
      <c r="DA664">
        <f>AL664</f>
        <v>1</v>
      </c>
      <c r="DB664">
        <v>0</v>
      </c>
    </row>
    <row r="665" spans="1:106" x14ac:dyDescent="0.2">
      <c r="A665">
        <f>ROW(Source!A277)</f>
        <v>277</v>
      </c>
      <c r="B665">
        <v>27721504</v>
      </c>
      <c r="C665">
        <v>27722710</v>
      </c>
      <c r="D665">
        <v>25230445</v>
      </c>
      <c r="E665">
        <v>1</v>
      </c>
      <c r="F665">
        <v>1</v>
      </c>
      <c r="G665">
        <v>1</v>
      </c>
      <c r="H665">
        <v>2</v>
      </c>
      <c r="I665" t="s">
        <v>956</v>
      </c>
      <c r="J665" t="s">
        <v>957</v>
      </c>
      <c r="K665" t="s">
        <v>958</v>
      </c>
      <c r="L665">
        <v>1368</v>
      </c>
      <c r="N665">
        <v>1011</v>
      </c>
      <c r="O665" t="s">
        <v>959</v>
      </c>
      <c r="P665" t="s">
        <v>959</v>
      </c>
      <c r="Q665">
        <v>1</v>
      </c>
      <c r="W665">
        <v>0</v>
      </c>
      <c r="X665">
        <v>1225731627</v>
      </c>
      <c r="Y665">
        <v>2.5000000000000001E-2</v>
      </c>
      <c r="AA665">
        <v>0</v>
      </c>
      <c r="AB665">
        <v>89.99</v>
      </c>
      <c r="AC665">
        <v>10.06</v>
      </c>
      <c r="AD665">
        <v>0</v>
      </c>
      <c r="AE665">
        <v>0</v>
      </c>
      <c r="AF665">
        <v>89.99</v>
      </c>
      <c r="AG665">
        <v>10.06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6</v>
      </c>
      <c r="AT665">
        <v>0.02</v>
      </c>
      <c r="AU665" t="s">
        <v>102</v>
      </c>
      <c r="AV665">
        <v>0</v>
      </c>
      <c r="AW665">
        <v>2</v>
      </c>
      <c r="AX665">
        <v>27722721</v>
      </c>
      <c r="AY665">
        <v>1</v>
      </c>
      <c r="AZ665">
        <v>0</v>
      </c>
      <c r="BA665">
        <v>685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Y665*Source!I277</f>
        <v>5.9565000000000007E-2</v>
      </c>
      <c r="CY665">
        <f>AB665</f>
        <v>89.99</v>
      </c>
      <c r="CZ665">
        <f>AF665</f>
        <v>89.99</v>
      </c>
      <c r="DA665">
        <f>AJ665</f>
        <v>1</v>
      </c>
      <c r="DB665">
        <v>0</v>
      </c>
    </row>
    <row r="666" spans="1:106" x14ac:dyDescent="0.2">
      <c r="A666">
        <f>ROW(Source!A277)</f>
        <v>277</v>
      </c>
      <c r="B666">
        <v>27721504</v>
      </c>
      <c r="C666">
        <v>27722710</v>
      </c>
      <c r="D666">
        <v>25230514</v>
      </c>
      <c r="E666">
        <v>1</v>
      </c>
      <c r="F666">
        <v>1</v>
      </c>
      <c r="G666">
        <v>1</v>
      </c>
      <c r="H666">
        <v>2</v>
      </c>
      <c r="I666" t="s">
        <v>960</v>
      </c>
      <c r="J666" t="s">
        <v>961</v>
      </c>
      <c r="K666" t="s">
        <v>962</v>
      </c>
      <c r="L666">
        <v>1368</v>
      </c>
      <c r="N666">
        <v>1011</v>
      </c>
      <c r="O666" t="s">
        <v>959</v>
      </c>
      <c r="P666" t="s">
        <v>959</v>
      </c>
      <c r="Q666">
        <v>1</v>
      </c>
      <c r="W666">
        <v>0</v>
      </c>
      <c r="X666">
        <v>1188625873</v>
      </c>
      <c r="Y666">
        <v>0.26250000000000001</v>
      </c>
      <c r="AA666">
        <v>0</v>
      </c>
      <c r="AB666">
        <v>31.26</v>
      </c>
      <c r="AC666">
        <v>13.5</v>
      </c>
      <c r="AD666">
        <v>0</v>
      </c>
      <c r="AE666">
        <v>0</v>
      </c>
      <c r="AF666">
        <v>31.26</v>
      </c>
      <c r="AG666">
        <v>13.5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1</v>
      </c>
      <c r="AQ666">
        <v>0</v>
      </c>
      <c r="AR666">
        <v>0</v>
      </c>
      <c r="AS666" t="s">
        <v>6</v>
      </c>
      <c r="AT666">
        <v>0.21</v>
      </c>
      <c r="AU666" t="s">
        <v>102</v>
      </c>
      <c r="AV666">
        <v>0</v>
      </c>
      <c r="AW666">
        <v>2</v>
      </c>
      <c r="AX666">
        <v>27722722</v>
      </c>
      <c r="AY666">
        <v>1</v>
      </c>
      <c r="AZ666">
        <v>0</v>
      </c>
      <c r="BA666">
        <v>686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Y666*Source!I277</f>
        <v>0.62543250000000006</v>
      </c>
      <c r="CY666">
        <f>AB666</f>
        <v>31.26</v>
      </c>
      <c r="CZ666">
        <f>AF666</f>
        <v>31.26</v>
      </c>
      <c r="DA666">
        <f>AJ666</f>
        <v>1</v>
      </c>
      <c r="DB666">
        <v>0</v>
      </c>
    </row>
    <row r="667" spans="1:106" x14ac:dyDescent="0.2">
      <c r="A667">
        <f>ROW(Source!A277)</f>
        <v>277</v>
      </c>
      <c r="B667">
        <v>27721504</v>
      </c>
      <c r="C667">
        <v>27722710</v>
      </c>
      <c r="D667">
        <v>25230679</v>
      </c>
      <c r="E667">
        <v>1</v>
      </c>
      <c r="F667">
        <v>1</v>
      </c>
      <c r="G667">
        <v>1</v>
      </c>
      <c r="H667">
        <v>2</v>
      </c>
      <c r="I667" t="s">
        <v>1172</v>
      </c>
      <c r="J667" t="s">
        <v>1173</v>
      </c>
      <c r="K667" t="s">
        <v>1174</v>
      </c>
      <c r="L667">
        <v>1368</v>
      </c>
      <c r="N667">
        <v>1011</v>
      </c>
      <c r="O667" t="s">
        <v>959</v>
      </c>
      <c r="P667" t="s">
        <v>959</v>
      </c>
      <c r="Q667">
        <v>1</v>
      </c>
      <c r="W667">
        <v>0</v>
      </c>
      <c r="X667">
        <v>983187852</v>
      </c>
      <c r="Y667">
        <v>0.875</v>
      </c>
      <c r="AA667">
        <v>0</v>
      </c>
      <c r="AB667">
        <v>12.39</v>
      </c>
      <c r="AC667">
        <v>10.06</v>
      </c>
      <c r="AD667">
        <v>0</v>
      </c>
      <c r="AE667">
        <v>0</v>
      </c>
      <c r="AF667">
        <v>12.39</v>
      </c>
      <c r="AG667">
        <v>10.06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6</v>
      </c>
      <c r="AT667">
        <v>0.7</v>
      </c>
      <c r="AU667" t="s">
        <v>102</v>
      </c>
      <c r="AV667">
        <v>0</v>
      </c>
      <c r="AW667">
        <v>2</v>
      </c>
      <c r="AX667">
        <v>27722723</v>
      </c>
      <c r="AY667">
        <v>1</v>
      </c>
      <c r="AZ667">
        <v>0</v>
      </c>
      <c r="BA667">
        <v>687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Y667*Source!I277</f>
        <v>2.084775</v>
      </c>
      <c r="CY667">
        <f>AB667</f>
        <v>12.39</v>
      </c>
      <c r="CZ667">
        <f>AF667</f>
        <v>12.39</v>
      </c>
      <c r="DA667">
        <f>AJ667</f>
        <v>1</v>
      </c>
      <c r="DB667">
        <v>0</v>
      </c>
    </row>
    <row r="668" spans="1:106" x14ac:dyDescent="0.2">
      <c r="A668">
        <f>ROW(Source!A277)</f>
        <v>277</v>
      </c>
      <c r="B668">
        <v>27721504</v>
      </c>
      <c r="C668">
        <v>27722710</v>
      </c>
      <c r="D668">
        <v>25149961</v>
      </c>
      <c r="E668">
        <v>1</v>
      </c>
      <c r="F668">
        <v>1</v>
      </c>
      <c r="G668">
        <v>1</v>
      </c>
      <c r="H668">
        <v>3</v>
      </c>
      <c r="I668" t="s">
        <v>963</v>
      </c>
      <c r="J668" t="s">
        <v>964</v>
      </c>
      <c r="K668" t="s">
        <v>965</v>
      </c>
      <c r="L668">
        <v>1339</v>
      </c>
      <c r="N668">
        <v>1007</v>
      </c>
      <c r="O668" t="s">
        <v>64</v>
      </c>
      <c r="P668" t="s">
        <v>64</v>
      </c>
      <c r="Q668">
        <v>1</v>
      </c>
      <c r="W668">
        <v>0</v>
      </c>
      <c r="X668">
        <v>-1660354250</v>
      </c>
      <c r="Y668">
        <v>0.51</v>
      </c>
      <c r="AA668">
        <v>2.44</v>
      </c>
      <c r="AB668">
        <v>0</v>
      </c>
      <c r="AC668">
        <v>0</v>
      </c>
      <c r="AD668">
        <v>0</v>
      </c>
      <c r="AE668">
        <v>2.44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0.51</v>
      </c>
      <c r="AU668" t="s">
        <v>6</v>
      </c>
      <c r="AV668">
        <v>0</v>
      </c>
      <c r="AW668">
        <v>2</v>
      </c>
      <c r="AX668">
        <v>27722724</v>
      </c>
      <c r="AY668">
        <v>1</v>
      </c>
      <c r="AZ668">
        <v>0</v>
      </c>
      <c r="BA668">
        <v>688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Y668*Source!I277</f>
        <v>1.2151260000000002</v>
      </c>
      <c r="CY668">
        <f>AA668</f>
        <v>2.44</v>
      </c>
      <c r="CZ668">
        <f>AE668</f>
        <v>2.44</v>
      </c>
      <c r="DA668">
        <f>AI668</f>
        <v>1</v>
      </c>
      <c r="DB668">
        <v>0</v>
      </c>
    </row>
    <row r="669" spans="1:106" x14ac:dyDescent="0.2">
      <c r="A669">
        <f>ROW(Source!A277)</f>
        <v>277</v>
      </c>
      <c r="B669">
        <v>27721504</v>
      </c>
      <c r="C669">
        <v>27722710</v>
      </c>
      <c r="D669">
        <v>25155670</v>
      </c>
      <c r="E669">
        <v>1</v>
      </c>
      <c r="F669">
        <v>1</v>
      </c>
      <c r="G669">
        <v>1</v>
      </c>
      <c r="H669">
        <v>3</v>
      </c>
      <c r="I669" t="s">
        <v>332</v>
      </c>
      <c r="J669" t="s">
        <v>334</v>
      </c>
      <c r="K669" t="s">
        <v>333</v>
      </c>
      <c r="L669">
        <v>1346</v>
      </c>
      <c r="N669">
        <v>1009</v>
      </c>
      <c r="O669" t="s">
        <v>178</v>
      </c>
      <c r="P669" t="s">
        <v>178</v>
      </c>
      <c r="Q669">
        <v>1</v>
      </c>
      <c r="W669">
        <v>0</v>
      </c>
      <c r="X669">
        <v>-60067644</v>
      </c>
      <c r="Y669">
        <v>850</v>
      </c>
      <c r="AA669">
        <v>2.0699999999999998</v>
      </c>
      <c r="AB669">
        <v>0</v>
      </c>
      <c r="AC669">
        <v>0</v>
      </c>
      <c r="AD669">
        <v>0</v>
      </c>
      <c r="AE669">
        <v>2.0699999999999998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0</v>
      </c>
      <c r="AP669">
        <v>0</v>
      </c>
      <c r="AQ669">
        <v>0</v>
      </c>
      <c r="AR669">
        <v>0</v>
      </c>
      <c r="AS669" t="s">
        <v>6</v>
      </c>
      <c r="AT669">
        <v>850</v>
      </c>
      <c r="AU669" t="s">
        <v>6</v>
      </c>
      <c r="AV669">
        <v>0</v>
      </c>
      <c r="AW669">
        <v>1</v>
      </c>
      <c r="AX669">
        <v>-1</v>
      </c>
      <c r="AY669">
        <v>0</v>
      </c>
      <c r="AZ669">
        <v>0</v>
      </c>
      <c r="BA669" t="s">
        <v>6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Y669*Source!I277</f>
        <v>2025.21</v>
      </c>
      <c r="CY669">
        <f>AA669</f>
        <v>2.0699999999999998</v>
      </c>
      <c r="CZ669">
        <f>AE669</f>
        <v>2.0699999999999998</v>
      </c>
      <c r="DA669">
        <f>AI669</f>
        <v>1</v>
      </c>
      <c r="DB669">
        <v>0</v>
      </c>
    </row>
    <row r="670" spans="1:106" x14ac:dyDescent="0.2">
      <c r="A670">
        <f>ROW(Source!A277)</f>
        <v>277</v>
      </c>
      <c r="B670">
        <v>27721504</v>
      </c>
      <c r="C670">
        <v>27722710</v>
      </c>
      <c r="D670">
        <v>25185843</v>
      </c>
      <c r="E670">
        <v>1</v>
      </c>
      <c r="F670">
        <v>1</v>
      </c>
      <c r="G670">
        <v>1</v>
      </c>
      <c r="H670">
        <v>3</v>
      </c>
      <c r="I670" t="s">
        <v>338</v>
      </c>
      <c r="J670" t="s">
        <v>340</v>
      </c>
      <c r="K670" t="s">
        <v>339</v>
      </c>
      <c r="L670">
        <v>1346</v>
      </c>
      <c r="N670">
        <v>1009</v>
      </c>
      <c r="O670" t="s">
        <v>178</v>
      </c>
      <c r="P670" t="s">
        <v>178</v>
      </c>
      <c r="Q670">
        <v>1</v>
      </c>
      <c r="W670">
        <v>0</v>
      </c>
      <c r="X670">
        <v>1453462043</v>
      </c>
      <c r="Y670">
        <v>13</v>
      </c>
      <c r="AA670">
        <v>15.09</v>
      </c>
      <c r="AB670">
        <v>0</v>
      </c>
      <c r="AC670">
        <v>0</v>
      </c>
      <c r="AD670">
        <v>0</v>
      </c>
      <c r="AE670">
        <v>15.09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6</v>
      </c>
      <c r="AT670">
        <v>13</v>
      </c>
      <c r="AU670" t="s">
        <v>6</v>
      </c>
      <c r="AV670">
        <v>0</v>
      </c>
      <c r="AW670">
        <v>1</v>
      </c>
      <c r="AX670">
        <v>-1</v>
      </c>
      <c r="AY670">
        <v>0</v>
      </c>
      <c r="AZ670">
        <v>0</v>
      </c>
      <c r="BA670" t="s">
        <v>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Y670*Source!I277</f>
        <v>30.973800000000001</v>
      </c>
      <c r="CY670">
        <f>AA670</f>
        <v>15.09</v>
      </c>
      <c r="CZ670">
        <f>AE670</f>
        <v>15.09</v>
      </c>
      <c r="DA670">
        <f>AI670</f>
        <v>1</v>
      </c>
      <c r="DB670">
        <v>0</v>
      </c>
    </row>
    <row r="671" spans="1:106" x14ac:dyDescent="0.2">
      <c r="A671">
        <f>ROW(Source!A282)</f>
        <v>282</v>
      </c>
      <c r="B671">
        <v>27721505</v>
      </c>
      <c r="C671">
        <v>27722729</v>
      </c>
      <c r="D671">
        <v>25413300</v>
      </c>
      <c r="E671">
        <v>1</v>
      </c>
      <c r="F671">
        <v>1</v>
      </c>
      <c r="G671">
        <v>1</v>
      </c>
      <c r="H671">
        <v>1</v>
      </c>
      <c r="I671" t="s">
        <v>989</v>
      </c>
      <c r="J671" t="s">
        <v>6</v>
      </c>
      <c r="K671" t="s">
        <v>990</v>
      </c>
      <c r="L671">
        <v>1191</v>
      </c>
      <c r="N671">
        <v>1013</v>
      </c>
      <c r="O671" t="s">
        <v>953</v>
      </c>
      <c r="P671" t="s">
        <v>953</v>
      </c>
      <c r="Q671">
        <v>1</v>
      </c>
      <c r="W671">
        <v>0</v>
      </c>
      <c r="X671">
        <v>-400197608</v>
      </c>
      <c r="Y671">
        <v>96.220500000000001</v>
      </c>
      <c r="AA671">
        <v>0</v>
      </c>
      <c r="AB671">
        <v>0</v>
      </c>
      <c r="AC671">
        <v>0</v>
      </c>
      <c r="AD671">
        <v>8.5299999999999994</v>
      </c>
      <c r="AE671">
        <v>0</v>
      </c>
      <c r="AF671">
        <v>0</v>
      </c>
      <c r="AG671">
        <v>0</v>
      </c>
      <c r="AH671">
        <v>8.5299999999999994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6</v>
      </c>
      <c r="AT671">
        <v>83.67</v>
      </c>
      <c r="AU671" t="s">
        <v>103</v>
      </c>
      <c r="AV671">
        <v>1</v>
      </c>
      <c r="AW671">
        <v>2</v>
      </c>
      <c r="AX671">
        <v>27722738</v>
      </c>
      <c r="AY671">
        <v>1</v>
      </c>
      <c r="AZ671">
        <v>0</v>
      </c>
      <c r="BA671">
        <v>691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Y671*Source!I282</f>
        <v>12.239247600000001</v>
      </c>
      <c r="CY671">
        <f>AD671</f>
        <v>8.5299999999999994</v>
      </c>
      <c r="CZ671">
        <f>AH671</f>
        <v>8.5299999999999994</v>
      </c>
      <c r="DA671">
        <f>AL671</f>
        <v>1</v>
      </c>
      <c r="DB671">
        <v>0</v>
      </c>
    </row>
    <row r="672" spans="1:106" x14ac:dyDescent="0.2">
      <c r="A672">
        <f>ROW(Source!A282)</f>
        <v>282</v>
      </c>
      <c r="B672">
        <v>27721505</v>
      </c>
      <c r="C672">
        <v>27722729</v>
      </c>
      <c r="D672">
        <v>25412928</v>
      </c>
      <c r="E672">
        <v>1</v>
      </c>
      <c r="F672">
        <v>1</v>
      </c>
      <c r="G672">
        <v>1</v>
      </c>
      <c r="H672">
        <v>1</v>
      </c>
      <c r="I672" t="s">
        <v>954</v>
      </c>
      <c r="J672" t="s">
        <v>6</v>
      </c>
      <c r="K672" t="s">
        <v>955</v>
      </c>
      <c r="L672">
        <v>1191</v>
      </c>
      <c r="N672">
        <v>1013</v>
      </c>
      <c r="O672" t="s">
        <v>953</v>
      </c>
      <c r="P672" t="s">
        <v>953</v>
      </c>
      <c r="Q672">
        <v>1</v>
      </c>
      <c r="W672">
        <v>0</v>
      </c>
      <c r="X672">
        <v>-1417349443</v>
      </c>
      <c r="Y672">
        <v>1.34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1.34</v>
      </c>
      <c r="AU672" t="s">
        <v>6</v>
      </c>
      <c r="AV672">
        <v>2</v>
      </c>
      <c r="AW672">
        <v>2</v>
      </c>
      <c r="AX672">
        <v>27722739</v>
      </c>
      <c r="AY672">
        <v>1</v>
      </c>
      <c r="AZ672">
        <v>2048</v>
      </c>
      <c r="BA672">
        <v>692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Y672*Source!I282</f>
        <v>0.17044800000000002</v>
      </c>
      <c r="CY672">
        <f>AD672</f>
        <v>0</v>
      </c>
      <c r="CZ672">
        <f>AH672</f>
        <v>0</v>
      </c>
      <c r="DA672">
        <f>AL672</f>
        <v>1</v>
      </c>
      <c r="DB672">
        <v>0</v>
      </c>
    </row>
    <row r="673" spans="1:106" x14ac:dyDescent="0.2">
      <c r="A673">
        <f>ROW(Source!A282)</f>
        <v>282</v>
      </c>
      <c r="B673">
        <v>27721505</v>
      </c>
      <c r="C673">
        <v>27722729</v>
      </c>
      <c r="D673">
        <v>25230445</v>
      </c>
      <c r="E673">
        <v>1</v>
      </c>
      <c r="F673">
        <v>1</v>
      </c>
      <c r="G673">
        <v>1</v>
      </c>
      <c r="H673">
        <v>2</v>
      </c>
      <c r="I673" t="s">
        <v>956</v>
      </c>
      <c r="J673" t="s">
        <v>957</v>
      </c>
      <c r="K673" t="s">
        <v>958</v>
      </c>
      <c r="L673">
        <v>1368</v>
      </c>
      <c r="N673">
        <v>1011</v>
      </c>
      <c r="O673" t="s">
        <v>959</v>
      </c>
      <c r="P673" t="s">
        <v>959</v>
      </c>
      <c r="Q673">
        <v>1</v>
      </c>
      <c r="W673">
        <v>0</v>
      </c>
      <c r="X673">
        <v>1225731627</v>
      </c>
      <c r="Y673">
        <v>2.5000000000000001E-2</v>
      </c>
      <c r="AA673">
        <v>0</v>
      </c>
      <c r="AB673">
        <v>89.99</v>
      </c>
      <c r="AC673">
        <v>10.06</v>
      </c>
      <c r="AD673">
        <v>0</v>
      </c>
      <c r="AE673">
        <v>0</v>
      </c>
      <c r="AF673">
        <v>89.99</v>
      </c>
      <c r="AG673">
        <v>10.06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6</v>
      </c>
      <c r="AT673">
        <v>0.02</v>
      </c>
      <c r="AU673" t="s">
        <v>102</v>
      </c>
      <c r="AV673">
        <v>0</v>
      </c>
      <c r="AW673">
        <v>2</v>
      </c>
      <c r="AX673">
        <v>27722740</v>
      </c>
      <c r="AY673">
        <v>1</v>
      </c>
      <c r="AZ673">
        <v>0</v>
      </c>
      <c r="BA673">
        <v>693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Y673*Source!I282</f>
        <v>3.1800000000000005E-3</v>
      </c>
      <c r="CY673">
        <f>AB673</f>
        <v>89.99</v>
      </c>
      <c r="CZ673">
        <f>AF673</f>
        <v>89.99</v>
      </c>
      <c r="DA673">
        <f>AJ673</f>
        <v>1</v>
      </c>
      <c r="DB673">
        <v>0</v>
      </c>
    </row>
    <row r="674" spans="1:106" x14ac:dyDescent="0.2">
      <c r="A674">
        <f>ROW(Source!A282)</f>
        <v>282</v>
      </c>
      <c r="B674">
        <v>27721505</v>
      </c>
      <c r="C674">
        <v>27722729</v>
      </c>
      <c r="D674">
        <v>25230514</v>
      </c>
      <c r="E674">
        <v>1</v>
      </c>
      <c r="F674">
        <v>1</v>
      </c>
      <c r="G674">
        <v>1</v>
      </c>
      <c r="H674">
        <v>2</v>
      </c>
      <c r="I674" t="s">
        <v>960</v>
      </c>
      <c r="J674" t="s">
        <v>961</v>
      </c>
      <c r="K674" t="s">
        <v>962</v>
      </c>
      <c r="L674">
        <v>1368</v>
      </c>
      <c r="N674">
        <v>1011</v>
      </c>
      <c r="O674" t="s">
        <v>959</v>
      </c>
      <c r="P674" t="s">
        <v>959</v>
      </c>
      <c r="Q674">
        <v>1</v>
      </c>
      <c r="W674">
        <v>0</v>
      </c>
      <c r="X674">
        <v>1188625873</v>
      </c>
      <c r="Y674">
        <v>0.375</v>
      </c>
      <c r="AA674">
        <v>0</v>
      </c>
      <c r="AB674">
        <v>31.26</v>
      </c>
      <c r="AC674">
        <v>13.5</v>
      </c>
      <c r="AD674">
        <v>0</v>
      </c>
      <c r="AE674">
        <v>0</v>
      </c>
      <c r="AF674">
        <v>31.26</v>
      </c>
      <c r="AG674">
        <v>13.5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6</v>
      </c>
      <c r="AT674">
        <v>0.3</v>
      </c>
      <c r="AU674" t="s">
        <v>102</v>
      </c>
      <c r="AV674">
        <v>0</v>
      </c>
      <c r="AW674">
        <v>2</v>
      </c>
      <c r="AX674">
        <v>27722741</v>
      </c>
      <c r="AY674">
        <v>1</v>
      </c>
      <c r="AZ674">
        <v>0</v>
      </c>
      <c r="BA674">
        <v>694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Y674*Source!I282</f>
        <v>4.7700000000000006E-2</v>
      </c>
      <c r="CY674">
        <f>AB674</f>
        <v>31.26</v>
      </c>
      <c r="CZ674">
        <f>AF674</f>
        <v>31.26</v>
      </c>
      <c r="DA674">
        <f>AJ674</f>
        <v>1</v>
      </c>
      <c r="DB674">
        <v>0</v>
      </c>
    </row>
    <row r="675" spans="1:106" x14ac:dyDescent="0.2">
      <c r="A675">
        <f>ROW(Source!A282)</f>
        <v>282</v>
      </c>
      <c r="B675">
        <v>27721505</v>
      </c>
      <c r="C675">
        <v>27722729</v>
      </c>
      <c r="D675">
        <v>25230679</v>
      </c>
      <c r="E675">
        <v>1</v>
      </c>
      <c r="F675">
        <v>1</v>
      </c>
      <c r="G675">
        <v>1</v>
      </c>
      <c r="H675">
        <v>2</v>
      </c>
      <c r="I675" t="s">
        <v>1172</v>
      </c>
      <c r="J675" t="s">
        <v>1173</v>
      </c>
      <c r="K675" t="s">
        <v>1174</v>
      </c>
      <c r="L675">
        <v>1368</v>
      </c>
      <c r="N675">
        <v>1011</v>
      </c>
      <c r="O675" t="s">
        <v>959</v>
      </c>
      <c r="P675" t="s">
        <v>959</v>
      </c>
      <c r="Q675">
        <v>1</v>
      </c>
      <c r="W675">
        <v>0</v>
      </c>
      <c r="X675">
        <v>983187852</v>
      </c>
      <c r="Y675">
        <v>1.2749999999999999</v>
      </c>
      <c r="AA675">
        <v>0</v>
      </c>
      <c r="AB675">
        <v>12.39</v>
      </c>
      <c r="AC675">
        <v>10.06</v>
      </c>
      <c r="AD675">
        <v>0</v>
      </c>
      <c r="AE675">
        <v>0</v>
      </c>
      <c r="AF675">
        <v>12.39</v>
      </c>
      <c r="AG675">
        <v>10.06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6</v>
      </c>
      <c r="AT675">
        <v>1.02</v>
      </c>
      <c r="AU675" t="s">
        <v>102</v>
      </c>
      <c r="AV675">
        <v>0</v>
      </c>
      <c r="AW675">
        <v>2</v>
      </c>
      <c r="AX675">
        <v>27722742</v>
      </c>
      <c r="AY675">
        <v>1</v>
      </c>
      <c r="AZ675">
        <v>0</v>
      </c>
      <c r="BA675">
        <v>695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Y675*Source!I282</f>
        <v>0.16217999999999999</v>
      </c>
      <c r="CY675">
        <f>AB675</f>
        <v>12.39</v>
      </c>
      <c r="CZ675">
        <f>AF675</f>
        <v>12.39</v>
      </c>
      <c r="DA675">
        <f>AJ675</f>
        <v>1</v>
      </c>
      <c r="DB675">
        <v>0</v>
      </c>
    </row>
    <row r="676" spans="1:106" x14ac:dyDescent="0.2">
      <c r="A676">
        <f>ROW(Source!A282)</f>
        <v>282</v>
      </c>
      <c r="B676">
        <v>27721505</v>
      </c>
      <c r="C676">
        <v>27722729</v>
      </c>
      <c r="D676">
        <v>25149961</v>
      </c>
      <c r="E676">
        <v>1</v>
      </c>
      <c r="F676">
        <v>1</v>
      </c>
      <c r="G676">
        <v>1</v>
      </c>
      <c r="H676">
        <v>3</v>
      </c>
      <c r="I676" t="s">
        <v>963</v>
      </c>
      <c r="J676" t="s">
        <v>964</v>
      </c>
      <c r="K676" t="s">
        <v>965</v>
      </c>
      <c r="L676">
        <v>1339</v>
      </c>
      <c r="N676">
        <v>1007</v>
      </c>
      <c r="O676" t="s">
        <v>64</v>
      </c>
      <c r="P676" t="s">
        <v>64</v>
      </c>
      <c r="Q676">
        <v>1</v>
      </c>
      <c r="W676">
        <v>0</v>
      </c>
      <c r="X676">
        <v>-1660354250</v>
      </c>
      <c r="Y676">
        <v>0.74</v>
      </c>
      <c r="AA676">
        <v>2.44</v>
      </c>
      <c r="AB676">
        <v>0</v>
      </c>
      <c r="AC676">
        <v>0</v>
      </c>
      <c r="AD676">
        <v>0</v>
      </c>
      <c r="AE676">
        <v>2.44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0.74</v>
      </c>
      <c r="AU676" t="s">
        <v>6</v>
      </c>
      <c r="AV676">
        <v>0</v>
      </c>
      <c r="AW676">
        <v>2</v>
      </c>
      <c r="AX676">
        <v>27722743</v>
      </c>
      <c r="AY676">
        <v>1</v>
      </c>
      <c r="AZ676">
        <v>0</v>
      </c>
      <c r="BA676">
        <v>696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Y676*Source!I282</f>
        <v>9.4128000000000003E-2</v>
      </c>
      <c r="CY676">
        <f>AA676</f>
        <v>2.44</v>
      </c>
      <c r="CZ676">
        <f>AE676</f>
        <v>2.44</v>
      </c>
      <c r="DA676">
        <f>AI676</f>
        <v>1</v>
      </c>
      <c r="DB676">
        <v>0</v>
      </c>
    </row>
    <row r="677" spans="1:106" x14ac:dyDescent="0.2">
      <c r="A677">
        <f>ROW(Source!A282)</f>
        <v>282</v>
      </c>
      <c r="B677">
        <v>27721505</v>
      </c>
      <c r="C677">
        <v>27722729</v>
      </c>
      <c r="D677">
        <v>25155670</v>
      </c>
      <c r="E677">
        <v>1</v>
      </c>
      <c r="F677">
        <v>1</v>
      </c>
      <c r="G677">
        <v>1</v>
      </c>
      <c r="H677">
        <v>3</v>
      </c>
      <c r="I677" t="s">
        <v>332</v>
      </c>
      <c r="J677" t="s">
        <v>334</v>
      </c>
      <c r="K677" t="s">
        <v>333</v>
      </c>
      <c r="L677">
        <v>1346</v>
      </c>
      <c r="N677">
        <v>1009</v>
      </c>
      <c r="O677" t="s">
        <v>178</v>
      </c>
      <c r="P677" t="s">
        <v>178</v>
      </c>
      <c r="Q677">
        <v>1</v>
      </c>
      <c r="W677">
        <v>0</v>
      </c>
      <c r="X677">
        <v>-60067644</v>
      </c>
      <c r="Y677">
        <v>1230</v>
      </c>
      <c r="AA677">
        <v>2.0699999999999998</v>
      </c>
      <c r="AB677">
        <v>0</v>
      </c>
      <c r="AC677">
        <v>0</v>
      </c>
      <c r="AD677">
        <v>0</v>
      </c>
      <c r="AE677">
        <v>2.0699999999999998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6</v>
      </c>
      <c r="AT677">
        <v>1230</v>
      </c>
      <c r="AU677" t="s">
        <v>6</v>
      </c>
      <c r="AV677">
        <v>0</v>
      </c>
      <c r="AW677">
        <v>1</v>
      </c>
      <c r="AX677">
        <v>-1</v>
      </c>
      <c r="AY677">
        <v>0</v>
      </c>
      <c r="AZ677">
        <v>0</v>
      </c>
      <c r="BA677" t="s">
        <v>6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Y677*Source!I282</f>
        <v>156.45600000000002</v>
      </c>
      <c r="CY677">
        <f>AA677</f>
        <v>2.0699999999999998</v>
      </c>
      <c r="CZ677">
        <f>AE677</f>
        <v>2.0699999999999998</v>
      </c>
      <c r="DA677">
        <f>AI677</f>
        <v>1</v>
      </c>
      <c r="DB677">
        <v>0</v>
      </c>
    </row>
    <row r="678" spans="1:106" x14ac:dyDescent="0.2">
      <c r="A678">
        <f>ROW(Source!A282)</f>
        <v>282</v>
      </c>
      <c r="B678">
        <v>27721505</v>
      </c>
      <c r="C678">
        <v>27722729</v>
      </c>
      <c r="D678">
        <v>25185843</v>
      </c>
      <c r="E678">
        <v>1</v>
      </c>
      <c r="F678">
        <v>1</v>
      </c>
      <c r="G678">
        <v>1</v>
      </c>
      <c r="H678">
        <v>3</v>
      </c>
      <c r="I678" t="s">
        <v>338</v>
      </c>
      <c r="J678" t="s">
        <v>340</v>
      </c>
      <c r="K678" t="s">
        <v>339</v>
      </c>
      <c r="L678">
        <v>1346</v>
      </c>
      <c r="N678">
        <v>1009</v>
      </c>
      <c r="O678" t="s">
        <v>178</v>
      </c>
      <c r="P678" t="s">
        <v>178</v>
      </c>
      <c r="Q678">
        <v>1</v>
      </c>
      <c r="W678">
        <v>0</v>
      </c>
      <c r="X678">
        <v>1453462043</v>
      </c>
      <c r="Y678">
        <v>13</v>
      </c>
      <c r="AA678">
        <v>15.09</v>
      </c>
      <c r="AB678">
        <v>0</v>
      </c>
      <c r="AC678">
        <v>0</v>
      </c>
      <c r="AD678">
        <v>0</v>
      </c>
      <c r="AE678">
        <v>15.09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0</v>
      </c>
      <c r="AP678">
        <v>0</v>
      </c>
      <c r="AQ678">
        <v>0</v>
      </c>
      <c r="AR678">
        <v>0</v>
      </c>
      <c r="AS678" t="s">
        <v>6</v>
      </c>
      <c r="AT678">
        <v>13</v>
      </c>
      <c r="AU678" t="s">
        <v>6</v>
      </c>
      <c r="AV678">
        <v>0</v>
      </c>
      <c r="AW678">
        <v>1</v>
      </c>
      <c r="AX678">
        <v>-1</v>
      </c>
      <c r="AY678">
        <v>0</v>
      </c>
      <c r="AZ678">
        <v>0</v>
      </c>
      <c r="BA678" t="s">
        <v>6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Y678*Source!I282</f>
        <v>1.6536000000000002</v>
      </c>
      <c r="CY678">
        <f>AA678</f>
        <v>15.09</v>
      </c>
      <c r="CZ678">
        <f>AE678</f>
        <v>15.09</v>
      </c>
      <c r="DA678">
        <f>AI678</f>
        <v>1</v>
      </c>
      <c r="DB678">
        <v>0</v>
      </c>
    </row>
    <row r="679" spans="1:106" x14ac:dyDescent="0.2">
      <c r="A679">
        <f>ROW(Source!A283)</f>
        <v>283</v>
      </c>
      <c r="B679">
        <v>27721504</v>
      </c>
      <c r="C679">
        <v>27722729</v>
      </c>
      <c r="D679">
        <v>25413300</v>
      </c>
      <c r="E679">
        <v>1</v>
      </c>
      <c r="F679">
        <v>1</v>
      </c>
      <c r="G679">
        <v>1</v>
      </c>
      <c r="H679">
        <v>1</v>
      </c>
      <c r="I679" t="s">
        <v>989</v>
      </c>
      <c r="J679" t="s">
        <v>6</v>
      </c>
      <c r="K679" t="s">
        <v>990</v>
      </c>
      <c r="L679">
        <v>1191</v>
      </c>
      <c r="N679">
        <v>1013</v>
      </c>
      <c r="O679" t="s">
        <v>953</v>
      </c>
      <c r="P679" t="s">
        <v>953</v>
      </c>
      <c r="Q679">
        <v>1</v>
      </c>
      <c r="W679">
        <v>0</v>
      </c>
      <c r="X679">
        <v>-400197608</v>
      </c>
      <c r="Y679">
        <v>96.220500000000001</v>
      </c>
      <c r="AA679">
        <v>0</v>
      </c>
      <c r="AB679">
        <v>0</v>
      </c>
      <c r="AC679">
        <v>0</v>
      </c>
      <c r="AD679">
        <v>8.5299999999999994</v>
      </c>
      <c r="AE679">
        <v>0</v>
      </c>
      <c r="AF679">
        <v>0</v>
      </c>
      <c r="AG679">
        <v>0</v>
      </c>
      <c r="AH679">
        <v>8.5299999999999994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6</v>
      </c>
      <c r="AT679">
        <v>83.67</v>
      </c>
      <c r="AU679" t="s">
        <v>103</v>
      </c>
      <c r="AV679">
        <v>1</v>
      </c>
      <c r="AW679">
        <v>2</v>
      </c>
      <c r="AX679">
        <v>27722738</v>
      </c>
      <c r="AY679">
        <v>1</v>
      </c>
      <c r="AZ679">
        <v>0</v>
      </c>
      <c r="BA679">
        <v>699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Y679*Source!I283</f>
        <v>12.239247600000001</v>
      </c>
      <c r="CY679">
        <f>AD679</f>
        <v>8.5299999999999994</v>
      </c>
      <c r="CZ679">
        <f>AH679</f>
        <v>8.5299999999999994</v>
      </c>
      <c r="DA679">
        <f>AL679</f>
        <v>1</v>
      </c>
      <c r="DB679">
        <v>0</v>
      </c>
    </row>
    <row r="680" spans="1:106" x14ac:dyDescent="0.2">
      <c r="A680">
        <f>ROW(Source!A283)</f>
        <v>283</v>
      </c>
      <c r="B680">
        <v>27721504</v>
      </c>
      <c r="C680">
        <v>27722729</v>
      </c>
      <c r="D680">
        <v>25412928</v>
      </c>
      <c r="E680">
        <v>1</v>
      </c>
      <c r="F680">
        <v>1</v>
      </c>
      <c r="G680">
        <v>1</v>
      </c>
      <c r="H680">
        <v>1</v>
      </c>
      <c r="I680" t="s">
        <v>954</v>
      </c>
      <c r="J680" t="s">
        <v>6</v>
      </c>
      <c r="K680" t="s">
        <v>955</v>
      </c>
      <c r="L680">
        <v>1191</v>
      </c>
      <c r="N680">
        <v>1013</v>
      </c>
      <c r="O680" t="s">
        <v>953</v>
      </c>
      <c r="P680" t="s">
        <v>953</v>
      </c>
      <c r="Q680">
        <v>1</v>
      </c>
      <c r="W680">
        <v>0</v>
      </c>
      <c r="X680">
        <v>-1417349443</v>
      </c>
      <c r="Y680">
        <v>1.34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1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1.34</v>
      </c>
      <c r="AU680" t="s">
        <v>6</v>
      </c>
      <c r="AV680">
        <v>2</v>
      </c>
      <c r="AW680">
        <v>2</v>
      </c>
      <c r="AX680">
        <v>27722739</v>
      </c>
      <c r="AY680">
        <v>1</v>
      </c>
      <c r="AZ680">
        <v>2048</v>
      </c>
      <c r="BA680">
        <v>700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Y680*Source!I283</f>
        <v>0.17044800000000002</v>
      </c>
      <c r="CY680">
        <f>AD680</f>
        <v>0</v>
      </c>
      <c r="CZ680">
        <f>AH680</f>
        <v>0</v>
      </c>
      <c r="DA680">
        <f>AL680</f>
        <v>1</v>
      </c>
      <c r="DB680">
        <v>0</v>
      </c>
    </row>
    <row r="681" spans="1:106" x14ac:dyDescent="0.2">
      <c r="A681">
        <f>ROW(Source!A283)</f>
        <v>283</v>
      </c>
      <c r="B681">
        <v>27721504</v>
      </c>
      <c r="C681">
        <v>27722729</v>
      </c>
      <c r="D681">
        <v>25230445</v>
      </c>
      <c r="E681">
        <v>1</v>
      </c>
      <c r="F681">
        <v>1</v>
      </c>
      <c r="G681">
        <v>1</v>
      </c>
      <c r="H681">
        <v>2</v>
      </c>
      <c r="I681" t="s">
        <v>956</v>
      </c>
      <c r="J681" t="s">
        <v>957</v>
      </c>
      <c r="K681" t="s">
        <v>958</v>
      </c>
      <c r="L681">
        <v>1368</v>
      </c>
      <c r="N681">
        <v>1011</v>
      </c>
      <c r="O681" t="s">
        <v>959</v>
      </c>
      <c r="P681" t="s">
        <v>959</v>
      </c>
      <c r="Q681">
        <v>1</v>
      </c>
      <c r="W681">
        <v>0</v>
      </c>
      <c r="X681">
        <v>1225731627</v>
      </c>
      <c r="Y681">
        <v>2.5000000000000001E-2</v>
      </c>
      <c r="AA681">
        <v>0</v>
      </c>
      <c r="AB681">
        <v>89.99</v>
      </c>
      <c r="AC681">
        <v>10.06</v>
      </c>
      <c r="AD681">
        <v>0</v>
      </c>
      <c r="AE681">
        <v>0</v>
      </c>
      <c r="AF681">
        <v>89.99</v>
      </c>
      <c r="AG681">
        <v>10.06</v>
      </c>
      <c r="AH681">
        <v>0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6</v>
      </c>
      <c r="AT681">
        <v>0.02</v>
      </c>
      <c r="AU681" t="s">
        <v>102</v>
      </c>
      <c r="AV681">
        <v>0</v>
      </c>
      <c r="AW681">
        <v>2</v>
      </c>
      <c r="AX681">
        <v>27722740</v>
      </c>
      <c r="AY681">
        <v>1</v>
      </c>
      <c r="AZ681">
        <v>0</v>
      </c>
      <c r="BA681">
        <v>701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Y681*Source!I283</f>
        <v>3.1800000000000005E-3</v>
      </c>
      <c r="CY681">
        <f>AB681</f>
        <v>89.99</v>
      </c>
      <c r="CZ681">
        <f>AF681</f>
        <v>89.99</v>
      </c>
      <c r="DA681">
        <f>AJ681</f>
        <v>1</v>
      </c>
      <c r="DB681">
        <v>0</v>
      </c>
    </row>
    <row r="682" spans="1:106" x14ac:dyDescent="0.2">
      <c r="A682">
        <f>ROW(Source!A283)</f>
        <v>283</v>
      </c>
      <c r="B682">
        <v>27721504</v>
      </c>
      <c r="C682">
        <v>27722729</v>
      </c>
      <c r="D682">
        <v>25230514</v>
      </c>
      <c r="E682">
        <v>1</v>
      </c>
      <c r="F682">
        <v>1</v>
      </c>
      <c r="G682">
        <v>1</v>
      </c>
      <c r="H682">
        <v>2</v>
      </c>
      <c r="I682" t="s">
        <v>960</v>
      </c>
      <c r="J682" t="s">
        <v>961</v>
      </c>
      <c r="K682" t="s">
        <v>962</v>
      </c>
      <c r="L682">
        <v>1368</v>
      </c>
      <c r="N682">
        <v>1011</v>
      </c>
      <c r="O682" t="s">
        <v>959</v>
      </c>
      <c r="P682" t="s">
        <v>959</v>
      </c>
      <c r="Q682">
        <v>1</v>
      </c>
      <c r="W682">
        <v>0</v>
      </c>
      <c r="X682">
        <v>1188625873</v>
      </c>
      <c r="Y682">
        <v>0.375</v>
      </c>
      <c r="AA682">
        <v>0</v>
      </c>
      <c r="AB682">
        <v>31.26</v>
      </c>
      <c r="AC682">
        <v>13.5</v>
      </c>
      <c r="AD682">
        <v>0</v>
      </c>
      <c r="AE682">
        <v>0</v>
      </c>
      <c r="AF682">
        <v>31.26</v>
      </c>
      <c r="AG682">
        <v>13.5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6</v>
      </c>
      <c r="AT682">
        <v>0.3</v>
      </c>
      <c r="AU682" t="s">
        <v>102</v>
      </c>
      <c r="AV682">
        <v>0</v>
      </c>
      <c r="AW682">
        <v>2</v>
      </c>
      <c r="AX682">
        <v>27722741</v>
      </c>
      <c r="AY682">
        <v>1</v>
      </c>
      <c r="AZ682">
        <v>0</v>
      </c>
      <c r="BA682">
        <v>702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Y682*Source!I283</f>
        <v>4.7700000000000006E-2</v>
      </c>
      <c r="CY682">
        <f>AB682</f>
        <v>31.26</v>
      </c>
      <c r="CZ682">
        <f>AF682</f>
        <v>31.26</v>
      </c>
      <c r="DA682">
        <f>AJ682</f>
        <v>1</v>
      </c>
      <c r="DB682">
        <v>0</v>
      </c>
    </row>
    <row r="683" spans="1:106" x14ac:dyDescent="0.2">
      <c r="A683">
        <f>ROW(Source!A283)</f>
        <v>283</v>
      </c>
      <c r="B683">
        <v>27721504</v>
      </c>
      <c r="C683">
        <v>27722729</v>
      </c>
      <c r="D683">
        <v>25230679</v>
      </c>
      <c r="E683">
        <v>1</v>
      </c>
      <c r="F683">
        <v>1</v>
      </c>
      <c r="G683">
        <v>1</v>
      </c>
      <c r="H683">
        <v>2</v>
      </c>
      <c r="I683" t="s">
        <v>1172</v>
      </c>
      <c r="J683" t="s">
        <v>1173</v>
      </c>
      <c r="K683" t="s">
        <v>1174</v>
      </c>
      <c r="L683">
        <v>1368</v>
      </c>
      <c r="N683">
        <v>1011</v>
      </c>
      <c r="O683" t="s">
        <v>959</v>
      </c>
      <c r="P683" t="s">
        <v>959</v>
      </c>
      <c r="Q683">
        <v>1</v>
      </c>
      <c r="W683">
        <v>0</v>
      </c>
      <c r="X683">
        <v>983187852</v>
      </c>
      <c r="Y683">
        <v>1.2749999999999999</v>
      </c>
      <c r="AA683">
        <v>0</v>
      </c>
      <c r="AB683">
        <v>12.39</v>
      </c>
      <c r="AC683">
        <v>10.06</v>
      </c>
      <c r="AD683">
        <v>0</v>
      </c>
      <c r="AE683">
        <v>0</v>
      </c>
      <c r="AF683">
        <v>12.39</v>
      </c>
      <c r="AG683">
        <v>10.06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6</v>
      </c>
      <c r="AT683">
        <v>1.02</v>
      </c>
      <c r="AU683" t="s">
        <v>102</v>
      </c>
      <c r="AV683">
        <v>0</v>
      </c>
      <c r="AW683">
        <v>2</v>
      </c>
      <c r="AX683">
        <v>27722742</v>
      </c>
      <c r="AY683">
        <v>1</v>
      </c>
      <c r="AZ683">
        <v>0</v>
      </c>
      <c r="BA683">
        <v>703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Y683*Source!I283</f>
        <v>0.16217999999999999</v>
      </c>
      <c r="CY683">
        <f>AB683</f>
        <v>12.39</v>
      </c>
      <c r="CZ683">
        <f>AF683</f>
        <v>12.39</v>
      </c>
      <c r="DA683">
        <f>AJ683</f>
        <v>1</v>
      </c>
      <c r="DB683">
        <v>0</v>
      </c>
    </row>
    <row r="684" spans="1:106" x14ac:dyDescent="0.2">
      <c r="A684">
        <f>ROW(Source!A283)</f>
        <v>283</v>
      </c>
      <c r="B684">
        <v>27721504</v>
      </c>
      <c r="C684">
        <v>27722729</v>
      </c>
      <c r="D684">
        <v>25149961</v>
      </c>
      <c r="E684">
        <v>1</v>
      </c>
      <c r="F684">
        <v>1</v>
      </c>
      <c r="G684">
        <v>1</v>
      </c>
      <c r="H684">
        <v>3</v>
      </c>
      <c r="I684" t="s">
        <v>963</v>
      </c>
      <c r="J684" t="s">
        <v>964</v>
      </c>
      <c r="K684" t="s">
        <v>965</v>
      </c>
      <c r="L684">
        <v>1339</v>
      </c>
      <c r="N684">
        <v>1007</v>
      </c>
      <c r="O684" t="s">
        <v>64</v>
      </c>
      <c r="P684" t="s">
        <v>64</v>
      </c>
      <c r="Q684">
        <v>1</v>
      </c>
      <c r="W684">
        <v>0</v>
      </c>
      <c r="X684">
        <v>-1660354250</v>
      </c>
      <c r="Y684">
        <v>0.74</v>
      </c>
      <c r="AA684">
        <v>2.44</v>
      </c>
      <c r="AB684">
        <v>0</v>
      </c>
      <c r="AC684">
        <v>0</v>
      </c>
      <c r="AD684">
        <v>0</v>
      </c>
      <c r="AE684">
        <v>2.44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0.74</v>
      </c>
      <c r="AU684" t="s">
        <v>6</v>
      </c>
      <c r="AV684">
        <v>0</v>
      </c>
      <c r="AW684">
        <v>2</v>
      </c>
      <c r="AX684">
        <v>27722743</v>
      </c>
      <c r="AY684">
        <v>1</v>
      </c>
      <c r="AZ684">
        <v>0</v>
      </c>
      <c r="BA684">
        <v>704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Y684*Source!I283</f>
        <v>9.4128000000000003E-2</v>
      </c>
      <c r="CY684">
        <f>AA684</f>
        <v>2.44</v>
      </c>
      <c r="CZ684">
        <f>AE684</f>
        <v>2.44</v>
      </c>
      <c r="DA684">
        <f>AI684</f>
        <v>1</v>
      </c>
      <c r="DB684">
        <v>0</v>
      </c>
    </row>
    <row r="685" spans="1:106" x14ac:dyDescent="0.2">
      <c r="A685">
        <f>ROW(Source!A283)</f>
        <v>283</v>
      </c>
      <c r="B685">
        <v>27721504</v>
      </c>
      <c r="C685">
        <v>27722729</v>
      </c>
      <c r="D685">
        <v>25155670</v>
      </c>
      <c r="E685">
        <v>1</v>
      </c>
      <c r="F685">
        <v>1</v>
      </c>
      <c r="G685">
        <v>1</v>
      </c>
      <c r="H685">
        <v>3</v>
      </c>
      <c r="I685" t="s">
        <v>332</v>
      </c>
      <c r="J685" t="s">
        <v>334</v>
      </c>
      <c r="K685" t="s">
        <v>333</v>
      </c>
      <c r="L685">
        <v>1346</v>
      </c>
      <c r="N685">
        <v>1009</v>
      </c>
      <c r="O685" t="s">
        <v>178</v>
      </c>
      <c r="P685" t="s">
        <v>178</v>
      </c>
      <c r="Q685">
        <v>1</v>
      </c>
      <c r="W685">
        <v>0</v>
      </c>
      <c r="X685">
        <v>-60067644</v>
      </c>
      <c r="Y685">
        <v>1230</v>
      </c>
      <c r="AA685">
        <v>2.0699999999999998</v>
      </c>
      <c r="AB685">
        <v>0</v>
      </c>
      <c r="AC685">
        <v>0</v>
      </c>
      <c r="AD685">
        <v>0</v>
      </c>
      <c r="AE685">
        <v>2.0699999999999998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0</v>
      </c>
      <c r="AP685">
        <v>0</v>
      </c>
      <c r="AQ685">
        <v>0</v>
      </c>
      <c r="AR685">
        <v>0</v>
      </c>
      <c r="AS685" t="s">
        <v>6</v>
      </c>
      <c r="AT685">
        <v>1230</v>
      </c>
      <c r="AU685" t="s">
        <v>6</v>
      </c>
      <c r="AV685">
        <v>0</v>
      </c>
      <c r="AW685">
        <v>1</v>
      </c>
      <c r="AX685">
        <v>-1</v>
      </c>
      <c r="AY685">
        <v>0</v>
      </c>
      <c r="AZ685">
        <v>0</v>
      </c>
      <c r="BA685" t="s">
        <v>6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Y685*Source!I283</f>
        <v>156.45600000000002</v>
      </c>
      <c r="CY685">
        <f>AA685</f>
        <v>2.0699999999999998</v>
      </c>
      <c r="CZ685">
        <f>AE685</f>
        <v>2.0699999999999998</v>
      </c>
      <c r="DA685">
        <f>AI685</f>
        <v>1</v>
      </c>
      <c r="DB685">
        <v>0</v>
      </c>
    </row>
    <row r="686" spans="1:106" x14ac:dyDescent="0.2">
      <c r="A686">
        <f>ROW(Source!A283)</f>
        <v>283</v>
      </c>
      <c r="B686">
        <v>27721504</v>
      </c>
      <c r="C686">
        <v>27722729</v>
      </c>
      <c r="D686">
        <v>25185843</v>
      </c>
      <c r="E686">
        <v>1</v>
      </c>
      <c r="F686">
        <v>1</v>
      </c>
      <c r="G686">
        <v>1</v>
      </c>
      <c r="H686">
        <v>3</v>
      </c>
      <c r="I686" t="s">
        <v>338</v>
      </c>
      <c r="J686" t="s">
        <v>340</v>
      </c>
      <c r="K686" t="s">
        <v>339</v>
      </c>
      <c r="L686">
        <v>1346</v>
      </c>
      <c r="N686">
        <v>1009</v>
      </c>
      <c r="O686" t="s">
        <v>178</v>
      </c>
      <c r="P686" t="s">
        <v>178</v>
      </c>
      <c r="Q686">
        <v>1</v>
      </c>
      <c r="W686">
        <v>0</v>
      </c>
      <c r="X686">
        <v>1453462043</v>
      </c>
      <c r="Y686">
        <v>13</v>
      </c>
      <c r="AA686">
        <v>15.09</v>
      </c>
      <c r="AB686">
        <v>0</v>
      </c>
      <c r="AC686">
        <v>0</v>
      </c>
      <c r="AD686">
        <v>0</v>
      </c>
      <c r="AE686">
        <v>15.09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0</v>
      </c>
      <c r="AP686">
        <v>0</v>
      </c>
      <c r="AQ686">
        <v>0</v>
      </c>
      <c r="AR686">
        <v>0</v>
      </c>
      <c r="AS686" t="s">
        <v>6</v>
      </c>
      <c r="AT686">
        <v>13</v>
      </c>
      <c r="AU686" t="s">
        <v>6</v>
      </c>
      <c r="AV686">
        <v>0</v>
      </c>
      <c r="AW686">
        <v>1</v>
      </c>
      <c r="AX686">
        <v>-1</v>
      </c>
      <c r="AY686">
        <v>0</v>
      </c>
      <c r="AZ686">
        <v>0</v>
      </c>
      <c r="BA686" t="s">
        <v>6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Y686*Source!I283</f>
        <v>1.6536000000000002</v>
      </c>
      <c r="CY686">
        <f>AA686</f>
        <v>15.09</v>
      </c>
      <c r="CZ686">
        <f>AE686</f>
        <v>15.09</v>
      </c>
      <c r="DA686">
        <f>AI686</f>
        <v>1</v>
      </c>
      <c r="DB686">
        <v>0</v>
      </c>
    </row>
    <row r="687" spans="1:106" x14ac:dyDescent="0.2">
      <c r="A687">
        <f>ROW(Source!A288)</f>
        <v>288</v>
      </c>
      <c r="B687">
        <v>27721505</v>
      </c>
      <c r="C687">
        <v>27722748</v>
      </c>
      <c r="D687">
        <v>25418547</v>
      </c>
      <c r="E687">
        <v>1</v>
      </c>
      <c r="F687">
        <v>1</v>
      </c>
      <c r="G687">
        <v>1</v>
      </c>
      <c r="H687">
        <v>1</v>
      </c>
      <c r="I687" t="s">
        <v>1073</v>
      </c>
      <c r="J687" t="s">
        <v>6</v>
      </c>
      <c r="K687" t="s">
        <v>1074</v>
      </c>
      <c r="L687">
        <v>1191</v>
      </c>
      <c r="N687">
        <v>1013</v>
      </c>
      <c r="O687" t="s">
        <v>953</v>
      </c>
      <c r="P687" t="s">
        <v>953</v>
      </c>
      <c r="Q687">
        <v>1</v>
      </c>
      <c r="W687">
        <v>0</v>
      </c>
      <c r="X687">
        <v>-784637506</v>
      </c>
      <c r="Y687">
        <v>50.094000000000001</v>
      </c>
      <c r="AA687">
        <v>0</v>
      </c>
      <c r="AB687">
        <v>0</v>
      </c>
      <c r="AC687">
        <v>0</v>
      </c>
      <c r="AD687">
        <v>8.74</v>
      </c>
      <c r="AE687">
        <v>0</v>
      </c>
      <c r="AF687">
        <v>0</v>
      </c>
      <c r="AG687">
        <v>0</v>
      </c>
      <c r="AH687">
        <v>8.74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6</v>
      </c>
      <c r="AT687">
        <v>43.56</v>
      </c>
      <c r="AU687" t="s">
        <v>103</v>
      </c>
      <c r="AV687">
        <v>1</v>
      </c>
      <c r="AW687">
        <v>2</v>
      </c>
      <c r="AX687">
        <v>27722758</v>
      </c>
      <c r="AY687">
        <v>1</v>
      </c>
      <c r="AZ687">
        <v>0</v>
      </c>
      <c r="BA687">
        <v>707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Y687*Source!I288</f>
        <v>119.35396440000001</v>
      </c>
      <c r="CY687">
        <f>AD687</f>
        <v>8.74</v>
      </c>
      <c r="CZ687">
        <f>AH687</f>
        <v>8.74</v>
      </c>
      <c r="DA687">
        <f>AL687</f>
        <v>1</v>
      </c>
      <c r="DB687">
        <v>0</v>
      </c>
    </row>
    <row r="688" spans="1:106" x14ac:dyDescent="0.2">
      <c r="A688">
        <f>ROW(Source!A288)</f>
        <v>288</v>
      </c>
      <c r="B688">
        <v>27721505</v>
      </c>
      <c r="C688">
        <v>27722748</v>
      </c>
      <c r="D688">
        <v>25412928</v>
      </c>
      <c r="E688">
        <v>1</v>
      </c>
      <c r="F688">
        <v>1</v>
      </c>
      <c r="G688">
        <v>1</v>
      </c>
      <c r="H688">
        <v>1</v>
      </c>
      <c r="I688" t="s">
        <v>954</v>
      </c>
      <c r="J688" t="s">
        <v>6</v>
      </c>
      <c r="K688" t="s">
        <v>955</v>
      </c>
      <c r="L688">
        <v>1191</v>
      </c>
      <c r="N688">
        <v>1013</v>
      </c>
      <c r="O688" t="s">
        <v>953</v>
      </c>
      <c r="P688" t="s">
        <v>953</v>
      </c>
      <c r="Q688">
        <v>1</v>
      </c>
      <c r="W688">
        <v>0</v>
      </c>
      <c r="X688">
        <v>-1417349443</v>
      </c>
      <c r="Y688">
        <v>0.17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0.17</v>
      </c>
      <c r="AU688" t="s">
        <v>6</v>
      </c>
      <c r="AV688">
        <v>2</v>
      </c>
      <c r="AW688">
        <v>2</v>
      </c>
      <c r="AX688">
        <v>27722759</v>
      </c>
      <c r="AY688">
        <v>1</v>
      </c>
      <c r="AZ688">
        <v>2048</v>
      </c>
      <c r="BA688">
        <v>708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Y688*Source!I288</f>
        <v>0.40504200000000001</v>
      </c>
      <c r="CY688">
        <f>AD688</f>
        <v>0</v>
      </c>
      <c r="CZ688">
        <f>AH688</f>
        <v>0</v>
      </c>
      <c r="DA688">
        <f>AL688</f>
        <v>1</v>
      </c>
      <c r="DB688">
        <v>0</v>
      </c>
    </row>
    <row r="689" spans="1:106" x14ac:dyDescent="0.2">
      <c r="A689">
        <f>ROW(Source!A288)</f>
        <v>288</v>
      </c>
      <c r="B689">
        <v>27721505</v>
      </c>
      <c r="C689">
        <v>27722748</v>
      </c>
      <c r="D689">
        <v>25230510</v>
      </c>
      <c r="E689">
        <v>1</v>
      </c>
      <c r="F689">
        <v>1</v>
      </c>
      <c r="G689">
        <v>1</v>
      </c>
      <c r="H689">
        <v>2</v>
      </c>
      <c r="I689" t="s">
        <v>1175</v>
      </c>
      <c r="J689" t="s">
        <v>1176</v>
      </c>
      <c r="K689" t="s">
        <v>1177</v>
      </c>
      <c r="L689">
        <v>1368</v>
      </c>
      <c r="N689">
        <v>1011</v>
      </c>
      <c r="O689" t="s">
        <v>959</v>
      </c>
      <c r="P689" t="s">
        <v>959</v>
      </c>
      <c r="Q689">
        <v>1</v>
      </c>
      <c r="W689">
        <v>0</v>
      </c>
      <c r="X689">
        <v>368031958</v>
      </c>
      <c r="Y689">
        <v>2.5000000000000001E-2</v>
      </c>
      <c r="AA689">
        <v>0</v>
      </c>
      <c r="AB689">
        <v>27.66</v>
      </c>
      <c r="AC689">
        <v>11.6</v>
      </c>
      <c r="AD689">
        <v>0</v>
      </c>
      <c r="AE689">
        <v>0</v>
      </c>
      <c r="AF689">
        <v>27.66</v>
      </c>
      <c r="AG689">
        <v>11.6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6</v>
      </c>
      <c r="AT689">
        <v>0.02</v>
      </c>
      <c r="AU689" t="s">
        <v>102</v>
      </c>
      <c r="AV689">
        <v>0</v>
      </c>
      <c r="AW689">
        <v>2</v>
      </c>
      <c r="AX689">
        <v>27722760</v>
      </c>
      <c r="AY689">
        <v>1</v>
      </c>
      <c r="AZ689">
        <v>0</v>
      </c>
      <c r="BA689">
        <v>709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Y689*Source!I288</f>
        <v>5.9565000000000007E-2</v>
      </c>
      <c r="CY689">
        <f>AB689</f>
        <v>27.66</v>
      </c>
      <c r="CZ689">
        <f>AF689</f>
        <v>27.66</v>
      </c>
      <c r="DA689">
        <f>AJ689</f>
        <v>1</v>
      </c>
      <c r="DB689">
        <v>0</v>
      </c>
    </row>
    <row r="690" spans="1:106" x14ac:dyDescent="0.2">
      <c r="A690">
        <f>ROW(Source!A288)</f>
        <v>288</v>
      </c>
      <c r="B690">
        <v>27721505</v>
      </c>
      <c r="C690">
        <v>27722748</v>
      </c>
      <c r="D690">
        <v>25231607</v>
      </c>
      <c r="E690">
        <v>1</v>
      </c>
      <c r="F690">
        <v>1</v>
      </c>
      <c r="G690">
        <v>1</v>
      </c>
      <c r="H690">
        <v>2</v>
      </c>
      <c r="I690" t="s">
        <v>997</v>
      </c>
      <c r="J690" t="s">
        <v>998</v>
      </c>
      <c r="K690" t="s">
        <v>999</v>
      </c>
      <c r="L690">
        <v>1368</v>
      </c>
      <c r="N690">
        <v>1011</v>
      </c>
      <c r="O690" t="s">
        <v>959</v>
      </c>
      <c r="P690" t="s">
        <v>959</v>
      </c>
      <c r="Q690">
        <v>1</v>
      </c>
      <c r="W690">
        <v>0</v>
      </c>
      <c r="X690">
        <v>1372534845</v>
      </c>
      <c r="Y690">
        <v>0.1875</v>
      </c>
      <c r="AA690">
        <v>0</v>
      </c>
      <c r="AB690">
        <v>65.709999999999994</v>
      </c>
      <c r="AC690">
        <v>11.6</v>
      </c>
      <c r="AD690">
        <v>0</v>
      </c>
      <c r="AE690">
        <v>0</v>
      </c>
      <c r="AF690">
        <v>65.709999999999994</v>
      </c>
      <c r="AG690">
        <v>11.6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6</v>
      </c>
      <c r="AT690">
        <v>0.15</v>
      </c>
      <c r="AU690" t="s">
        <v>102</v>
      </c>
      <c r="AV690">
        <v>0</v>
      </c>
      <c r="AW690">
        <v>2</v>
      </c>
      <c r="AX690">
        <v>27722761</v>
      </c>
      <c r="AY690">
        <v>1</v>
      </c>
      <c r="AZ690">
        <v>0</v>
      </c>
      <c r="BA690">
        <v>710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Y690*Source!I288</f>
        <v>0.44673750000000001</v>
      </c>
      <c r="CY690">
        <f>AB690</f>
        <v>65.709999999999994</v>
      </c>
      <c r="CZ690">
        <f>AF690</f>
        <v>65.709999999999994</v>
      </c>
      <c r="DA690">
        <f>AJ690</f>
        <v>1</v>
      </c>
      <c r="DB690">
        <v>0</v>
      </c>
    </row>
    <row r="691" spans="1:106" x14ac:dyDescent="0.2">
      <c r="A691">
        <f>ROW(Source!A288)</f>
        <v>288</v>
      </c>
      <c r="B691">
        <v>27721505</v>
      </c>
      <c r="C691">
        <v>27722748</v>
      </c>
      <c r="D691">
        <v>25153356</v>
      </c>
      <c r="E691">
        <v>1</v>
      </c>
      <c r="F691">
        <v>1</v>
      </c>
      <c r="G691">
        <v>1</v>
      </c>
      <c r="H691">
        <v>3</v>
      </c>
      <c r="I691" t="s">
        <v>1136</v>
      </c>
      <c r="J691" t="s">
        <v>1137</v>
      </c>
      <c r="K691" t="s">
        <v>1138</v>
      </c>
      <c r="L691">
        <v>1327</v>
      </c>
      <c r="N691">
        <v>1005</v>
      </c>
      <c r="O691" t="s">
        <v>96</v>
      </c>
      <c r="P691" t="s">
        <v>96</v>
      </c>
      <c r="Q691">
        <v>1</v>
      </c>
      <c r="W691">
        <v>0</v>
      </c>
      <c r="X691">
        <v>-1987926685</v>
      </c>
      <c r="Y691">
        <v>0.84</v>
      </c>
      <c r="AA691">
        <v>72.319999999999993</v>
      </c>
      <c r="AB691">
        <v>0</v>
      </c>
      <c r="AC691">
        <v>0</v>
      </c>
      <c r="AD691">
        <v>0</v>
      </c>
      <c r="AE691">
        <v>72.319999999999993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0.84</v>
      </c>
      <c r="AU691" t="s">
        <v>6</v>
      </c>
      <c r="AV691">
        <v>0</v>
      </c>
      <c r="AW691">
        <v>2</v>
      </c>
      <c r="AX691">
        <v>27722762</v>
      </c>
      <c r="AY691">
        <v>1</v>
      </c>
      <c r="AZ691">
        <v>0</v>
      </c>
      <c r="BA691">
        <v>711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Y691*Source!I288</f>
        <v>2.0013839999999998</v>
      </c>
      <c r="CY691">
        <f>AA691</f>
        <v>72.319999999999993</v>
      </c>
      <c r="CZ691">
        <f>AE691</f>
        <v>72.319999999999993</v>
      </c>
      <c r="DA691">
        <f>AI691</f>
        <v>1</v>
      </c>
      <c r="DB691">
        <v>0</v>
      </c>
    </row>
    <row r="692" spans="1:106" x14ac:dyDescent="0.2">
      <c r="A692">
        <f>ROW(Source!A288)</f>
        <v>288</v>
      </c>
      <c r="B692">
        <v>27721505</v>
      </c>
      <c r="C692">
        <v>27722748</v>
      </c>
      <c r="D692">
        <v>25153690</v>
      </c>
      <c r="E692">
        <v>1</v>
      </c>
      <c r="F692">
        <v>1</v>
      </c>
      <c r="G692">
        <v>1</v>
      </c>
      <c r="H692">
        <v>3</v>
      </c>
      <c r="I692" t="s">
        <v>1122</v>
      </c>
      <c r="J692" t="s">
        <v>1123</v>
      </c>
      <c r="K692" t="s">
        <v>1124</v>
      </c>
      <c r="L692">
        <v>1346</v>
      </c>
      <c r="N692">
        <v>1009</v>
      </c>
      <c r="O692" t="s">
        <v>178</v>
      </c>
      <c r="P692" t="s">
        <v>178</v>
      </c>
      <c r="Q692">
        <v>1</v>
      </c>
      <c r="W692">
        <v>0</v>
      </c>
      <c r="X692">
        <v>813963326</v>
      </c>
      <c r="Y692">
        <v>0.31</v>
      </c>
      <c r="AA692">
        <v>1.82</v>
      </c>
      <c r="AB692">
        <v>0</v>
      </c>
      <c r="AC692">
        <v>0</v>
      </c>
      <c r="AD692">
        <v>0</v>
      </c>
      <c r="AE692">
        <v>1.82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0.31</v>
      </c>
      <c r="AU692" t="s">
        <v>6</v>
      </c>
      <c r="AV692">
        <v>0</v>
      </c>
      <c r="AW692">
        <v>2</v>
      </c>
      <c r="AX692">
        <v>27722763</v>
      </c>
      <c r="AY692">
        <v>1</v>
      </c>
      <c r="AZ692">
        <v>0</v>
      </c>
      <c r="BA692">
        <v>712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Y692*Source!I288</f>
        <v>0.73860599999999998</v>
      </c>
      <c r="CY692">
        <f>AA692</f>
        <v>1.82</v>
      </c>
      <c r="CZ692">
        <f>AE692</f>
        <v>1.82</v>
      </c>
      <c r="DA692">
        <f>AI692</f>
        <v>1</v>
      </c>
      <c r="DB692">
        <v>0</v>
      </c>
    </row>
    <row r="693" spans="1:106" x14ac:dyDescent="0.2">
      <c r="A693">
        <f>ROW(Source!A288)</f>
        <v>288</v>
      </c>
      <c r="B693">
        <v>27721505</v>
      </c>
      <c r="C693">
        <v>27722748</v>
      </c>
      <c r="D693">
        <v>25185882</v>
      </c>
      <c r="E693">
        <v>1</v>
      </c>
      <c r="F693">
        <v>1</v>
      </c>
      <c r="G693">
        <v>1</v>
      </c>
      <c r="H693">
        <v>3</v>
      </c>
      <c r="I693" t="s">
        <v>346</v>
      </c>
      <c r="J693" t="s">
        <v>348</v>
      </c>
      <c r="K693" t="s">
        <v>347</v>
      </c>
      <c r="L693">
        <v>1348</v>
      </c>
      <c r="N693">
        <v>1009</v>
      </c>
      <c r="O693" t="s">
        <v>46</v>
      </c>
      <c r="P693" t="s">
        <v>46</v>
      </c>
      <c r="Q693">
        <v>1000</v>
      </c>
      <c r="W693">
        <v>0</v>
      </c>
      <c r="X693">
        <v>1261407534</v>
      </c>
      <c r="Y693">
        <v>0.03</v>
      </c>
      <c r="AA693">
        <v>13287.69</v>
      </c>
      <c r="AB693">
        <v>0</v>
      </c>
      <c r="AC693">
        <v>0</v>
      </c>
      <c r="AD693">
        <v>0</v>
      </c>
      <c r="AE693">
        <v>13287.69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0</v>
      </c>
      <c r="AP693">
        <v>0</v>
      </c>
      <c r="AQ693">
        <v>0</v>
      </c>
      <c r="AR693">
        <v>0</v>
      </c>
      <c r="AS693" t="s">
        <v>6</v>
      </c>
      <c r="AT693">
        <v>0.03</v>
      </c>
      <c r="AU693" t="s">
        <v>6</v>
      </c>
      <c r="AV693">
        <v>0</v>
      </c>
      <c r="AW693">
        <v>1</v>
      </c>
      <c r="AX693">
        <v>-1</v>
      </c>
      <c r="AY693">
        <v>0</v>
      </c>
      <c r="AZ693">
        <v>0</v>
      </c>
      <c r="BA693" t="s">
        <v>6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Y693*Source!I288</f>
        <v>7.1478E-2</v>
      </c>
      <c r="CY693">
        <f>AA693</f>
        <v>13287.69</v>
      </c>
      <c r="CZ693">
        <f>AE693</f>
        <v>13287.69</v>
      </c>
      <c r="DA693">
        <f>AI693</f>
        <v>1</v>
      </c>
      <c r="DB693">
        <v>0</v>
      </c>
    </row>
    <row r="694" spans="1:106" x14ac:dyDescent="0.2">
      <c r="A694">
        <f>ROW(Source!A288)</f>
        <v>288</v>
      </c>
      <c r="B694">
        <v>27721505</v>
      </c>
      <c r="C694">
        <v>27722748</v>
      </c>
      <c r="D694">
        <v>25186104</v>
      </c>
      <c r="E694">
        <v>1</v>
      </c>
      <c r="F694">
        <v>1</v>
      </c>
      <c r="G694">
        <v>1</v>
      </c>
      <c r="H694">
        <v>3</v>
      </c>
      <c r="I694" t="s">
        <v>350</v>
      </c>
      <c r="J694" t="s">
        <v>353</v>
      </c>
      <c r="K694" t="s">
        <v>351</v>
      </c>
      <c r="L694">
        <v>1296</v>
      </c>
      <c r="N694">
        <v>1002</v>
      </c>
      <c r="O694" t="s">
        <v>352</v>
      </c>
      <c r="P694" t="s">
        <v>352</v>
      </c>
      <c r="Q694">
        <v>1</v>
      </c>
      <c r="W694">
        <v>0</v>
      </c>
      <c r="X694">
        <v>-511336025</v>
      </c>
      <c r="Y694">
        <v>14.3</v>
      </c>
      <c r="AA694">
        <v>30.67</v>
      </c>
      <c r="AB694">
        <v>0</v>
      </c>
      <c r="AC694">
        <v>0</v>
      </c>
      <c r="AD694">
        <v>0</v>
      </c>
      <c r="AE694">
        <v>30.67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0</v>
      </c>
      <c r="AP694">
        <v>0</v>
      </c>
      <c r="AQ694">
        <v>0</v>
      </c>
      <c r="AR694">
        <v>0</v>
      </c>
      <c r="AS694" t="s">
        <v>6</v>
      </c>
      <c r="AT694">
        <v>14.3</v>
      </c>
      <c r="AU694" t="s">
        <v>6</v>
      </c>
      <c r="AV694">
        <v>0</v>
      </c>
      <c r="AW694">
        <v>1</v>
      </c>
      <c r="AX694">
        <v>-1</v>
      </c>
      <c r="AY694">
        <v>0</v>
      </c>
      <c r="AZ694">
        <v>0</v>
      </c>
      <c r="BA694" t="s">
        <v>6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Y694*Source!I288</f>
        <v>34.071180000000005</v>
      </c>
      <c r="CY694">
        <f>AA694</f>
        <v>30.67</v>
      </c>
      <c r="CZ694">
        <f>AE694</f>
        <v>30.67</v>
      </c>
      <c r="DA694">
        <f>AI694</f>
        <v>1</v>
      </c>
      <c r="DB694">
        <v>0</v>
      </c>
    </row>
    <row r="695" spans="1:106" x14ac:dyDescent="0.2">
      <c r="A695">
        <f>ROW(Source!A288)</f>
        <v>288</v>
      </c>
      <c r="B695">
        <v>27721505</v>
      </c>
      <c r="C695">
        <v>27722748</v>
      </c>
      <c r="D695">
        <v>25187360</v>
      </c>
      <c r="E695">
        <v>1</v>
      </c>
      <c r="F695">
        <v>1</v>
      </c>
      <c r="G695">
        <v>1</v>
      </c>
      <c r="H695">
        <v>3</v>
      </c>
      <c r="I695" t="s">
        <v>1178</v>
      </c>
      <c r="J695" t="s">
        <v>1179</v>
      </c>
      <c r="K695" t="s">
        <v>1180</v>
      </c>
      <c r="L695">
        <v>1348</v>
      </c>
      <c r="N695">
        <v>1009</v>
      </c>
      <c r="O695" t="s">
        <v>46</v>
      </c>
      <c r="P695" t="s">
        <v>46</v>
      </c>
      <c r="Q695">
        <v>1000</v>
      </c>
      <c r="W695">
        <v>0</v>
      </c>
      <c r="X695">
        <v>181729109</v>
      </c>
      <c r="Y695">
        <v>5.0999999999999997E-2</v>
      </c>
      <c r="AA695">
        <v>11397.1</v>
      </c>
      <c r="AB695">
        <v>0</v>
      </c>
      <c r="AC695">
        <v>0</v>
      </c>
      <c r="AD695">
        <v>0</v>
      </c>
      <c r="AE695">
        <v>11397.1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5.0999999999999997E-2</v>
      </c>
      <c r="AU695" t="s">
        <v>6</v>
      </c>
      <c r="AV695">
        <v>0</v>
      </c>
      <c r="AW695">
        <v>2</v>
      </c>
      <c r="AX695">
        <v>27722766</v>
      </c>
      <c r="AY695">
        <v>1</v>
      </c>
      <c r="AZ695">
        <v>0</v>
      </c>
      <c r="BA695">
        <v>715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Y695*Source!I288</f>
        <v>0.1215126</v>
      </c>
      <c r="CY695">
        <f>AA695</f>
        <v>11397.1</v>
      </c>
      <c r="CZ695">
        <f>AE695</f>
        <v>11397.1</v>
      </c>
      <c r="DA695">
        <f>AI695</f>
        <v>1</v>
      </c>
      <c r="DB695">
        <v>0</v>
      </c>
    </row>
    <row r="696" spans="1:106" x14ac:dyDescent="0.2">
      <c r="A696">
        <f>ROW(Source!A289)</f>
        <v>289</v>
      </c>
      <c r="B696">
        <v>27721504</v>
      </c>
      <c r="C696">
        <v>27722748</v>
      </c>
      <c r="D696">
        <v>25418547</v>
      </c>
      <c r="E696">
        <v>1</v>
      </c>
      <c r="F696">
        <v>1</v>
      </c>
      <c r="G696">
        <v>1</v>
      </c>
      <c r="H696">
        <v>1</v>
      </c>
      <c r="I696" t="s">
        <v>1073</v>
      </c>
      <c r="J696" t="s">
        <v>6</v>
      </c>
      <c r="K696" t="s">
        <v>1074</v>
      </c>
      <c r="L696">
        <v>1191</v>
      </c>
      <c r="N696">
        <v>1013</v>
      </c>
      <c r="O696" t="s">
        <v>953</v>
      </c>
      <c r="P696" t="s">
        <v>953</v>
      </c>
      <c r="Q696">
        <v>1</v>
      </c>
      <c r="W696">
        <v>0</v>
      </c>
      <c r="X696">
        <v>-784637506</v>
      </c>
      <c r="Y696">
        <v>50.094000000000001</v>
      </c>
      <c r="AA696">
        <v>0</v>
      </c>
      <c r="AB696">
        <v>0</v>
      </c>
      <c r="AC696">
        <v>0</v>
      </c>
      <c r="AD696">
        <v>8.74</v>
      </c>
      <c r="AE696">
        <v>0</v>
      </c>
      <c r="AF696">
        <v>0</v>
      </c>
      <c r="AG696">
        <v>0</v>
      </c>
      <c r="AH696">
        <v>8.74</v>
      </c>
      <c r="AI696">
        <v>1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6</v>
      </c>
      <c r="AT696">
        <v>43.56</v>
      </c>
      <c r="AU696" t="s">
        <v>103</v>
      </c>
      <c r="AV696">
        <v>1</v>
      </c>
      <c r="AW696">
        <v>2</v>
      </c>
      <c r="AX696">
        <v>27722758</v>
      </c>
      <c r="AY696">
        <v>1</v>
      </c>
      <c r="AZ696">
        <v>0</v>
      </c>
      <c r="BA696">
        <v>716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Y696*Source!I289</f>
        <v>119.35396440000001</v>
      </c>
      <c r="CY696">
        <f>AD696</f>
        <v>8.74</v>
      </c>
      <c r="CZ696">
        <f>AH696</f>
        <v>8.74</v>
      </c>
      <c r="DA696">
        <f>AL696</f>
        <v>1</v>
      </c>
      <c r="DB696">
        <v>0</v>
      </c>
    </row>
    <row r="697" spans="1:106" x14ac:dyDescent="0.2">
      <c r="A697">
        <f>ROW(Source!A289)</f>
        <v>289</v>
      </c>
      <c r="B697">
        <v>27721504</v>
      </c>
      <c r="C697">
        <v>27722748</v>
      </c>
      <c r="D697">
        <v>25412928</v>
      </c>
      <c r="E697">
        <v>1</v>
      </c>
      <c r="F697">
        <v>1</v>
      </c>
      <c r="G697">
        <v>1</v>
      </c>
      <c r="H697">
        <v>1</v>
      </c>
      <c r="I697" t="s">
        <v>954</v>
      </c>
      <c r="J697" t="s">
        <v>6</v>
      </c>
      <c r="K697" t="s">
        <v>955</v>
      </c>
      <c r="L697">
        <v>1191</v>
      </c>
      <c r="N697">
        <v>1013</v>
      </c>
      <c r="O697" t="s">
        <v>953</v>
      </c>
      <c r="P697" t="s">
        <v>953</v>
      </c>
      <c r="Q697">
        <v>1</v>
      </c>
      <c r="W697">
        <v>0</v>
      </c>
      <c r="X697">
        <v>-1417349443</v>
      </c>
      <c r="Y697">
        <v>0.17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0.17</v>
      </c>
      <c r="AU697" t="s">
        <v>6</v>
      </c>
      <c r="AV697">
        <v>2</v>
      </c>
      <c r="AW697">
        <v>2</v>
      </c>
      <c r="AX697">
        <v>27722759</v>
      </c>
      <c r="AY697">
        <v>1</v>
      </c>
      <c r="AZ697">
        <v>2048</v>
      </c>
      <c r="BA697">
        <v>717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Y697*Source!I289</f>
        <v>0.40504200000000001</v>
      </c>
      <c r="CY697">
        <f>AD697</f>
        <v>0</v>
      </c>
      <c r="CZ697">
        <f>AH697</f>
        <v>0</v>
      </c>
      <c r="DA697">
        <f>AL697</f>
        <v>1</v>
      </c>
      <c r="DB697">
        <v>0</v>
      </c>
    </row>
    <row r="698" spans="1:106" x14ac:dyDescent="0.2">
      <c r="A698">
        <f>ROW(Source!A289)</f>
        <v>289</v>
      </c>
      <c r="B698">
        <v>27721504</v>
      </c>
      <c r="C698">
        <v>27722748</v>
      </c>
      <c r="D698">
        <v>25230510</v>
      </c>
      <c r="E698">
        <v>1</v>
      </c>
      <c r="F698">
        <v>1</v>
      </c>
      <c r="G698">
        <v>1</v>
      </c>
      <c r="H698">
        <v>2</v>
      </c>
      <c r="I698" t="s">
        <v>1175</v>
      </c>
      <c r="J698" t="s">
        <v>1176</v>
      </c>
      <c r="K698" t="s">
        <v>1177</v>
      </c>
      <c r="L698">
        <v>1368</v>
      </c>
      <c r="N698">
        <v>1011</v>
      </c>
      <c r="O698" t="s">
        <v>959</v>
      </c>
      <c r="P698" t="s">
        <v>959</v>
      </c>
      <c r="Q698">
        <v>1</v>
      </c>
      <c r="W698">
        <v>0</v>
      </c>
      <c r="X698">
        <v>368031958</v>
      </c>
      <c r="Y698">
        <v>2.5000000000000001E-2</v>
      </c>
      <c r="AA698">
        <v>0</v>
      </c>
      <c r="AB698">
        <v>27.66</v>
      </c>
      <c r="AC698">
        <v>11.6</v>
      </c>
      <c r="AD698">
        <v>0</v>
      </c>
      <c r="AE698">
        <v>0</v>
      </c>
      <c r="AF698">
        <v>27.66</v>
      </c>
      <c r="AG698">
        <v>11.6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6</v>
      </c>
      <c r="AT698">
        <v>0.02</v>
      </c>
      <c r="AU698" t="s">
        <v>102</v>
      </c>
      <c r="AV698">
        <v>0</v>
      </c>
      <c r="AW698">
        <v>2</v>
      </c>
      <c r="AX698">
        <v>27722760</v>
      </c>
      <c r="AY698">
        <v>1</v>
      </c>
      <c r="AZ698">
        <v>0</v>
      </c>
      <c r="BA698">
        <v>718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Y698*Source!I289</f>
        <v>5.9565000000000007E-2</v>
      </c>
      <c r="CY698">
        <f>AB698</f>
        <v>27.66</v>
      </c>
      <c r="CZ698">
        <f>AF698</f>
        <v>27.66</v>
      </c>
      <c r="DA698">
        <f>AJ698</f>
        <v>1</v>
      </c>
      <c r="DB698">
        <v>0</v>
      </c>
    </row>
    <row r="699" spans="1:106" x14ac:dyDescent="0.2">
      <c r="A699">
        <f>ROW(Source!A289)</f>
        <v>289</v>
      </c>
      <c r="B699">
        <v>27721504</v>
      </c>
      <c r="C699">
        <v>27722748</v>
      </c>
      <c r="D699">
        <v>25231607</v>
      </c>
      <c r="E699">
        <v>1</v>
      </c>
      <c r="F699">
        <v>1</v>
      </c>
      <c r="G699">
        <v>1</v>
      </c>
      <c r="H699">
        <v>2</v>
      </c>
      <c r="I699" t="s">
        <v>997</v>
      </c>
      <c r="J699" t="s">
        <v>998</v>
      </c>
      <c r="K699" t="s">
        <v>999</v>
      </c>
      <c r="L699">
        <v>1368</v>
      </c>
      <c r="N699">
        <v>1011</v>
      </c>
      <c r="O699" t="s">
        <v>959</v>
      </c>
      <c r="P699" t="s">
        <v>959</v>
      </c>
      <c r="Q699">
        <v>1</v>
      </c>
      <c r="W699">
        <v>0</v>
      </c>
      <c r="X699">
        <v>1372534845</v>
      </c>
      <c r="Y699">
        <v>0.1875</v>
      </c>
      <c r="AA699">
        <v>0</v>
      </c>
      <c r="AB699">
        <v>65.709999999999994</v>
      </c>
      <c r="AC699">
        <v>11.6</v>
      </c>
      <c r="AD699">
        <v>0</v>
      </c>
      <c r="AE699">
        <v>0</v>
      </c>
      <c r="AF699">
        <v>65.709999999999994</v>
      </c>
      <c r="AG699">
        <v>11.6</v>
      </c>
      <c r="AH699">
        <v>0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6</v>
      </c>
      <c r="AT699">
        <v>0.15</v>
      </c>
      <c r="AU699" t="s">
        <v>102</v>
      </c>
      <c r="AV699">
        <v>0</v>
      </c>
      <c r="AW699">
        <v>2</v>
      </c>
      <c r="AX699">
        <v>27722761</v>
      </c>
      <c r="AY699">
        <v>1</v>
      </c>
      <c r="AZ699">
        <v>0</v>
      </c>
      <c r="BA699">
        <v>719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Y699*Source!I289</f>
        <v>0.44673750000000001</v>
      </c>
      <c r="CY699">
        <f>AB699</f>
        <v>65.709999999999994</v>
      </c>
      <c r="CZ699">
        <f>AF699</f>
        <v>65.709999999999994</v>
      </c>
      <c r="DA699">
        <f>AJ699</f>
        <v>1</v>
      </c>
      <c r="DB699">
        <v>0</v>
      </c>
    </row>
    <row r="700" spans="1:106" x14ac:dyDescent="0.2">
      <c r="A700">
        <f>ROW(Source!A289)</f>
        <v>289</v>
      </c>
      <c r="B700">
        <v>27721504</v>
      </c>
      <c r="C700">
        <v>27722748</v>
      </c>
      <c r="D700">
        <v>25153356</v>
      </c>
      <c r="E700">
        <v>1</v>
      </c>
      <c r="F700">
        <v>1</v>
      </c>
      <c r="G700">
        <v>1</v>
      </c>
      <c r="H700">
        <v>3</v>
      </c>
      <c r="I700" t="s">
        <v>1136</v>
      </c>
      <c r="J700" t="s">
        <v>1137</v>
      </c>
      <c r="K700" t="s">
        <v>1138</v>
      </c>
      <c r="L700">
        <v>1327</v>
      </c>
      <c r="N700">
        <v>1005</v>
      </c>
      <c r="O700" t="s">
        <v>96</v>
      </c>
      <c r="P700" t="s">
        <v>96</v>
      </c>
      <c r="Q700">
        <v>1</v>
      </c>
      <c r="W700">
        <v>0</v>
      </c>
      <c r="X700">
        <v>-1987926685</v>
      </c>
      <c r="Y700">
        <v>0.84</v>
      </c>
      <c r="AA700">
        <v>72.319999999999993</v>
      </c>
      <c r="AB700">
        <v>0</v>
      </c>
      <c r="AC700">
        <v>0</v>
      </c>
      <c r="AD700">
        <v>0</v>
      </c>
      <c r="AE700">
        <v>72.319999999999993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0.84</v>
      </c>
      <c r="AU700" t="s">
        <v>6</v>
      </c>
      <c r="AV700">
        <v>0</v>
      </c>
      <c r="AW700">
        <v>2</v>
      </c>
      <c r="AX700">
        <v>27722762</v>
      </c>
      <c r="AY700">
        <v>1</v>
      </c>
      <c r="AZ700">
        <v>0</v>
      </c>
      <c r="BA700">
        <v>720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Y700*Source!I289</f>
        <v>2.0013839999999998</v>
      </c>
      <c r="CY700">
        <f>AA700</f>
        <v>72.319999999999993</v>
      </c>
      <c r="CZ700">
        <f>AE700</f>
        <v>72.319999999999993</v>
      </c>
      <c r="DA700">
        <f>AI700</f>
        <v>1</v>
      </c>
      <c r="DB700">
        <v>0</v>
      </c>
    </row>
    <row r="701" spans="1:106" x14ac:dyDescent="0.2">
      <c r="A701">
        <f>ROW(Source!A289)</f>
        <v>289</v>
      </c>
      <c r="B701">
        <v>27721504</v>
      </c>
      <c r="C701">
        <v>27722748</v>
      </c>
      <c r="D701">
        <v>25153690</v>
      </c>
      <c r="E701">
        <v>1</v>
      </c>
      <c r="F701">
        <v>1</v>
      </c>
      <c r="G701">
        <v>1</v>
      </c>
      <c r="H701">
        <v>3</v>
      </c>
      <c r="I701" t="s">
        <v>1122</v>
      </c>
      <c r="J701" t="s">
        <v>1123</v>
      </c>
      <c r="K701" t="s">
        <v>1124</v>
      </c>
      <c r="L701">
        <v>1346</v>
      </c>
      <c r="N701">
        <v>1009</v>
      </c>
      <c r="O701" t="s">
        <v>178</v>
      </c>
      <c r="P701" t="s">
        <v>178</v>
      </c>
      <c r="Q701">
        <v>1</v>
      </c>
      <c r="W701">
        <v>0</v>
      </c>
      <c r="X701">
        <v>813963326</v>
      </c>
      <c r="Y701">
        <v>0.31</v>
      </c>
      <c r="AA701">
        <v>1.82</v>
      </c>
      <c r="AB701">
        <v>0</v>
      </c>
      <c r="AC701">
        <v>0</v>
      </c>
      <c r="AD701">
        <v>0</v>
      </c>
      <c r="AE701">
        <v>1.82</v>
      </c>
      <c r="AF701">
        <v>0</v>
      </c>
      <c r="AG701">
        <v>0</v>
      </c>
      <c r="AH701">
        <v>0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0.31</v>
      </c>
      <c r="AU701" t="s">
        <v>6</v>
      </c>
      <c r="AV701">
        <v>0</v>
      </c>
      <c r="AW701">
        <v>2</v>
      </c>
      <c r="AX701">
        <v>27722763</v>
      </c>
      <c r="AY701">
        <v>1</v>
      </c>
      <c r="AZ701">
        <v>0</v>
      </c>
      <c r="BA701">
        <v>721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Y701*Source!I289</f>
        <v>0.73860599999999998</v>
      </c>
      <c r="CY701">
        <f>AA701</f>
        <v>1.82</v>
      </c>
      <c r="CZ701">
        <f>AE701</f>
        <v>1.82</v>
      </c>
      <c r="DA701">
        <f>AI701</f>
        <v>1</v>
      </c>
      <c r="DB701">
        <v>0</v>
      </c>
    </row>
    <row r="702" spans="1:106" x14ac:dyDescent="0.2">
      <c r="A702">
        <f>ROW(Source!A289)</f>
        <v>289</v>
      </c>
      <c r="B702">
        <v>27721504</v>
      </c>
      <c r="C702">
        <v>27722748</v>
      </c>
      <c r="D702">
        <v>25185882</v>
      </c>
      <c r="E702">
        <v>1</v>
      </c>
      <c r="F702">
        <v>1</v>
      </c>
      <c r="G702">
        <v>1</v>
      </c>
      <c r="H702">
        <v>3</v>
      </c>
      <c r="I702" t="s">
        <v>346</v>
      </c>
      <c r="J702" t="s">
        <v>348</v>
      </c>
      <c r="K702" t="s">
        <v>347</v>
      </c>
      <c r="L702">
        <v>1348</v>
      </c>
      <c r="N702">
        <v>1009</v>
      </c>
      <c r="O702" t="s">
        <v>46</v>
      </c>
      <c r="P702" t="s">
        <v>46</v>
      </c>
      <c r="Q702">
        <v>1000</v>
      </c>
      <c r="W702">
        <v>0</v>
      </c>
      <c r="X702">
        <v>1261407534</v>
      </c>
      <c r="Y702">
        <v>0.03</v>
      </c>
      <c r="AA702">
        <v>13287.69</v>
      </c>
      <c r="AB702">
        <v>0</v>
      </c>
      <c r="AC702">
        <v>0</v>
      </c>
      <c r="AD702">
        <v>0</v>
      </c>
      <c r="AE702">
        <v>13287.69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0</v>
      </c>
      <c r="AP702">
        <v>0</v>
      </c>
      <c r="AQ702">
        <v>0</v>
      </c>
      <c r="AR702">
        <v>0</v>
      </c>
      <c r="AS702" t="s">
        <v>6</v>
      </c>
      <c r="AT702">
        <v>0.03</v>
      </c>
      <c r="AU702" t="s">
        <v>6</v>
      </c>
      <c r="AV702">
        <v>0</v>
      </c>
      <c r="AW702">
        <v>1</v>
      </c>
      <c r="AX702">
        <v>-1</v>
      </c>
      <c r="AY702">
        <v>0</v>
      </c>
      <c r="AZ702">
        <v>0</v>
      </c>
      <c r="BA702" t="s">
        <v>6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Y702*Source!I289</f>
        <v>7.1478E-2</v>
      </c>
      <c r="CY702">
        <f>AA702</f>
        <v>13287.69</v>
      </c>
      <c r="CZ702">
        <f>AE702</f>
        <v>13287.69</v>
      </c>
      <c r="DA702">
        <f>AI702</f>
        <v>1</v>
      </c>
      <c r="DB702">
        <v>0</v>
      </c>
    </row>
    <row r="703" spans="1:106" x14ac:dyDescent="0.2">
      <c r="A703">
        <f>ROW(Source!A289)</f>
        <v>289</v>
      </c>
      <c r="B703">
        <v>27721504</v>
      </c>
      <c r="C703">
        <v>27722748</v>
      </c>
      <c r="D703">
        <v>25186104</v>
      </c>
      <c r="E703">
        <v>1</v>
      </c>
      <c r="F703">
        <v>1</v>
      </c>
      <c r="G703">
        <v>1</v>
      </c>
      <c r="H703">
        <v>3</v>
      </c>
      <c r="I703" t="s">
        <v>350</v>
      </c>
      <c r="J703" t="s">
        <v>353</v>
      </c>
      <c r="K703" t="s">
        <v>351</v>
      </c>
      <c r="L703">
        <v>1296</v>
      </c>
      <c r="N703">
        <v>1002</v>
      </c>
      <c r="O703" t="s">
        <v>352</v>
      </c>
      <c r="P703" t="s">
        <v>352</v>
      </c>
      <c r="Q703">
        <v>1</v>
      </c>
      <c r="W703">
        <v>0</v>
      </c>
      <c r="X703">
        <v>-511336025</v>
      </c>
      <c r="Y703">
        <v>14.3</v>
      </c>
      <c r="AA703">
        <v>30.67</v>
      </c>
      <c r="AB703">
        <v>0</v>
      </c>
      <c r="AC703">
        <v>0</v>
      </c>
      <c r="AD703">
        <v>0</v>
      </c>
      <c r="AE703">
        <v>30.67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6</v>
      </c>
      <c r="AT703">
        <v>14.3</v>
      </c>
      <c r="AU703" t="s">
        <v>6</v>
      </c>
      <c r="AV703">
        <v>0</v>
      </c>
      <c r="AW703">
        <v>1</v>
      </c>
      <c r="AX703">
        <v>-1</v>
      </c>
      <c r="AY703">
        <v>0</v>
      </c>
      <c r="AZ703">
        <v>0</v>
      </c>
      <c r="BA703" t="s">
        <v>6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Y703*Source!I289</f>
        <v>34.071180000000005</v>
      </c>
      <c r="CY703">
        <f>AA703</f>
        <v>30.67</v>
      </c>
      <c r="CZ703">
        <f>AE703</f>
        <v>30.67</v>
      </c>
      <c r="DA703">
        <f>AI703</f>
        <v>1</v>
      </c>
      <c r="DB703">
        <v>0</v>
      </c>
    </row>
    <row r="704" spans="1:106" x14ac:dyDescent="0.2">
      <c r="A704">
        <f>ROW(Source!A289)</f>
        <v>289</v>
      </c>
      <c r="B704">
        <v>27721504</v>
      </c>
      <c r="C704">
        <v>27722748</v>
      </c>
      <c r="D704">
        <v>25187360</v>
      </c>
      <c r="E704">
        <v>1</v>
      </c>
      <c r="F704">
        <v>1</v>
      </c>
      <c r="G704">
        <v>1</v>
      </c>
      <c r="H704">
        <v>3</v>
      </c>
      <c r="I704" t="s">
        <v>1178</v>
      </c>
      <c r="J704" t="s">
        <v>1179</v>
      </c>
      <c r="K704" t="s">
        <v>1180</v>
      </c>
      <c r="L704">
        <v>1348</v>
      </c>
      <c r="N704">
        <v>1009</v>
      </c>
      <c r="O704" t="s">
        <v>46</v>
      </c>
      <c r="P704" t="s">
        <v>46</v>
      </c>
      <c r="Q704">
        <v>1000</v>
      </c>
      <c r="W704">
        <v>0</v>
      </c>
      <c r="X704">
        <v>181729109</v>
      </c>
      <c r="Y704">
        <v>5.0999999999999997E-2</v>
      </c>
      <c r="AA704">
        <v>11397.1</v>
      </c>
      <c r="AB704">
        <v>0</v>
      </c>
      <c r="AC704">
        <v>0</v>
      </c>
      <c r="AD704">
        <v>0</v>
      </c>
      <c r="AE704">
        <v>11397.1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5.0999999999999997E-2</v>
      </c>
      <c r="AU704" t="s">
        <v>6</v>
      </c>
      <c r="AV704">
        <v>0</v>
      </c>
      <c r="AW704">
        <v>2</v>
      </c>
      <c r="AX704">
        <v>27722766</v>
      </c>
      <c r="AY704">
        <v>1</v>
      </c>
      <c r="AZ704">
        <v>0</v>
      </c>
      <c r="BA704">
        <v>724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Y704*Source!I289</f>
        <v>0.1215126</v>
      </c>
      <c r="CY704">
        <f>AA704</f>
        <v>11397.1</v>
      </c>
      <c r="CZ704">
        <f>AE704</f>
        <v>11397.1</v>
      </c>
      <c r="DA704">
        <f>AI704</f>
        <v>1</v>
      </c>
      <c r="DB704">
        <v>0</v>
      </c>
    </row>
    <row r="705" spans="1:106" x14ac:dyDescent="0.2">
      <c r="A705">
        <f>ROW(Source!A294)</f>
        <v>294</v>
      </c>
      <c r="B705">
        <v>27721505</v>
      </c>
      <c r="C705">
        <v>27722769</v>
      </c>
      <c r="D705">
        <v>25418547</v>
      </c>
      <c r="E705">
        <v>1</v>
      </c>
      <c r="F705">
        <v>1</v>
      </c>
      <c r="G705">
        <v>1</v>
      </c>
      <c r="H705">
        <v>1</v>
      </c>
      <c r="I705" t="s">
        <v>1073</v>
      </c>
      <c r="J705" t="s">
        <v>6</v>
      </c>
      <c r="K705" t="s">
        <v>1074</v>
      </c>
      <c r="L705">
        <v>1191</v>
      </c>
      <c r="N705">
        <v>1013</v>
      </c>
      <c r="O705" t="s">
        <v>953</v>
      </c>
      <c r="P705" t="s">
        <v>953</v>
      </c>
      <c r="Q705">
        <v>1</v>
      </c>
      <c r="W705">
        <v>0</v>
      </c>
      <c r="X705">
        <v>-784637506</v>
      </c>
      <c r="Y705">
        <v>72.449999999999989</v>
      </c>
      <c r="AA705">
        <v>0</v>
      </c>
      <c r="AB705">
        <v>0</v>
      </c>
      <c r="AC705">
        <v>0</v>
      </c>
      <c r="AD705">
        <v>8.74</v>
      </c>
      <c r="AE705">
        <v>0</v>
      </c>
      <c r="AF705">
        <v>0</v>
      </c>
      <c r="AG705">
        <v>0</v>
      </c>
      <c r="AH705">
        <v>8.74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6</v>
      </c>
      <c r="AT705">
        <v>63</v>
      </c>
      <c r="AU705" t="s">
        <v>103</v>
      </c>
      <c r="AV705">
        <v>1</v>
      </c>
      <c r="AW705">
        <v>2</v>
      </c>
      <c r="AX705">
        <v>27722779</v>
      </c>
      <c r="AY705">
        <v>1</v>
      </c>
      <c r="AZ705">
        <v>0</v>
      </c>
      <c r="BA705">
        <v>725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Y705*Source!I294</f>
        <v>55.004039999999989</v>
      </c>
      <c r="CY705">
        <f>AD705</f>
        <v>8.74</v>
      </c>
      <c r="CZ705">
        <f>AH705</f>
        <v>8.74</v>
      </c>
      <c r="DA705">
        <f>AL705</f>
        <v>1</v>
      </c>
      <c r="DB705">
        <v>0</v>
      </c>
    </row>
    <row r="706" spans="1:106" x14ac:dyDescent="0.2">
      <c r="A706">
        <f>ROW(Source!A294)</f>
        <v>294</v>
      </c>
      <c r="B706">
        <v>27721505</v>
      </c>
      <c r="C706">
        <v>27722769</v>
      </c>
      <c r="D706">
        <v>25412928</v>
      </c>
      <c r="E706">
        <v>1</v>
      </c>
      <c r="F706">
        <v>1</v>
      </c>
      <c r="G706">
        <v>1</v>
      </c>
      <c r="H706">
        <v>1</v>
      </c>
      <c r="I706" t="s">
        <v>954</v>
      </c>
      <c r="J706" t="s">
        <v>6</v>
      </c>
      <c r="K706" t="s">
        <v>955</v>
      </c>
      <c r="L706">
        <v>1191</v>
      </c>
      <c r="N706">
        <v>1013</v>
      </c>
      <c r="O706" t="s">
        <v>953</v>
      </c>
      <c r="P706" t="s">
        <v>953</v>
      </c>
      <c r="Q706">
        <v>1</v>
      </c>
      <c r="W706">
        <v>0</v>
      </c>
      <c r="X706">
        <v>-1417349443</v>
      </c>
      <c r="Y706">
        <v>0.18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0.18</v>
      </c>
      <c r="AU706" t="s">
        <v>6</v>
      </c>
      <c r="AV706">
        <v>2</v>
      </c>
      <c r="AW706">
        <v>2</v>
      </c>
      <c r="AX706">
        <v>27722780</v>
      </c>
      <c r="AY706">
        <v>1</v>
      </c>
      <c r="AZ706">
        <v>2048</v>
      </c>
      <c r="BA706">
        <v>726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Y706*Source!I294</f>
        <v>0.136656</v>
      </c>
      <c r="CY706">
        <f>AD706</f>
        <v>0</v>
      </c>
      <c r="CZ706">
        <f>AH706</f>
        <v>0</v>
      </c>
      <c r="DA706">
        <f>AL706</f>
        <v>1</v>
      </c>
      <c r="DB706">
        <v>0</v>
      </c>
    </row>
    <row r="707" spans="1:106" x14ac:dyDescent="0.2">
      <c r="A707">
        <f>ROW(Source!A294)</f>
        <v>294</v>
      </c>
      <c r="B707">
        <v>27721505</v>
      </c>
      <c r="C707">
        <v>27722769</v>
      </c>
      <c r="D707">
        <v>25230510</v>
      </c>
      <c r="E707">
        <v>1</v>
      </c>
      <c r="F707">
        <v>1</v>
      </c>
      <c r="G707">
        <v>1</v>
      </c>
      <c r="H707">
        <v>2</v>
      </c>
      <c r="I707" t="s">
        <v>1175</v>
      </c>
      <c r="J707" t="s">
        <v>1176</v>
      </c>
      <c r="K707" t="s">
        <v>1177</v>
      </c>
      <c r="L707">
        <v>1368</v>
      </c>
      <c r="N707">
        <v>1011</v>
      </c>
      <c r="O707" t="s">
        <v>959</v>
      </c>
      <c r="P707" t="s">
        <v>959</v>
      </c>
      <c r="Q707">
        <v>1</v>
      </c>
      <c r="W707">
        <v>0</v>
      </c>
      <c r="X707">
        <v>368031958</v>
      </c>
      <c r="Y707">
        <v>2.5000000000000001E-2</v>
      </c>
      <c r="AA707">
        <v>0</v>
      </c>
      <c r="AB707">
        <v>27.66</v>
      </c>
      <c r="AC707">
        <v>11.6</v>
      </c>
      <c r="AD707">
        <v>0</v>
      </c>
      <c r="AE707">
        <v>0</v>
      </c>
      <c r="AF707">
        <v>27.66</v>
      </c>
      <c r="AG707">
        <v>11.6</v>
      </c>
      <c r="AH707">
        <v>0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1</v>
      </c>
      <c r="AQ707">
        <v>0</v>
      </c>
      <c r="AR707">
        <v>0</v>
      </c>
      <c r="AS707" t="s">
        <v>6</v>
      </c>
      <c r="AT707">
        <v>0.02</v>
      </c>
      <c r="AU707" t="s">
        <v>102</v>
      </c>
      <c r="AV707">
        <v>0</v>
      </c>
      <c r="AW707">
        <v>2</v>
      </c>
      <c r="AX707">
        <v>27722781</v>
      </c>
      <c r="AY707">
        <v>1</v>
      </c>
      <c r="AZ707">
        <v>0</v>
      </c>
      <c r="BA707">
        <v>727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Y707*Source!I294</f>
        <v>1.898E-2</v>
      </c>
      <c r="CY707">
        <f>AB707</f>
        <v>27.66</v>
      </c>
      <c r="CZ707">
        <f>AF707</f>
        <v>27.66</v>
      </c>
      <c r="DA707">
        <f>AJ707</f>
        <v>1</v>
      </c>
      <c r="DB707">
        <v>0</v>
      </c>
    </row>
    <row r="708" spans="1:106" x14ac:dyDescent="0.2">
      <c r="A708">
        <f>ROW(Source!A294)</f>
        <v>294</v>
      </c>
      <c r="B708">
        <v>27721505</v>
      </c>
      <c r="C708">
        <v>27722769</v>
      </c>
      <c r="D708">
        <v>25231607</v>
      </c>
      <c r="E708">
        <v>1</v>
      </c>
      <c r="F708">
        <v>1</v>
      </c>
      <c r="G708">
        <v>1</v>
      </c>
      <c r="H708">
        <v>2</v>
      </c>
      <c r="I708" t="s">
        <v>997</v>
      </c>
      <c r="J708" t="s">
        <v>998</v>
      </c>
      <c r="K708" t="s">
        <v>999</v>
      </c>
      <c r="L708">
        <v>1368</v>
      </c>
      <c r="N708">
        <v>1011</v>
      </c>
      <c r="O708" t="s">
        <v>959</v>
      </c>
      <c r="P708" t="s">
        <v>959</v>
      </c>
      <c r="Q708">
        <v>1</v>
      </c>
      <c r="W708">
        <v>0</v>
      </c>
      <c r="X708">
        <v>1372534845</v>
      </c>
      <c r="Y708">
        <v>0.2</v>
      </c>
      <c r="AA708">
        <v>0</v>
      </c>
      <c r="AB708">
        <v>65.709999999999994</v>
      </c>
      <c r="AC708">
        <v>11.6</v>
      </c>
      <c r="AD708">
        <v>0</v>
      </c>
      <c r="AE708">
        <v>0</v>
      </c>
      <c r="AF708">
        <v>65.709999999999994</v>
      </c>
      <c r="AG708">
        <v>11.6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1</v>
      </c>
      <c r="AQ708">
        <v>0</v>
      </c>
      <c r="AR708">
        <v>0</v>
      </c>
      <c r="AS708" t="s">
        <v>6</v>
      </c>
      <c r="AT708">
        <v>0.16</v>
      </c>
      <c r="AU708" t="s">
        <v>102</v>
      </c>
      <c r="AV708">
        <v>0</v>
      </c>
      <c r="AW708">
        <v>2</v>
      </c>
      <c r="AX708">
        <v>27722782</v>
      </c>
      <c r="AY708">
        <v>1</v>
      </c>
      <c r="AZ708">
        <v>0</v>
      </c>
      <c r="BA708">
        <v>728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Y708*Source!I294</f>
        <v>0.15184</v>
      </c>
      <c r="CY708">
        <f>AB708</f>
        <v>65.709999999999994</v>
      </c>
      <c r="CZ708">
        <f>AF708</f>
        <v>65.709999999999994</v>
      </c>
      <c r="DA708">
        <f>AJ708</f>
        <v>1</v>
      </c>
      <c r="DB708">
        <v>0</v>
      </c>
    </row>
    <row r="709" spans="1:106" x14ac:dyDescent="0.2">
      <c r="A709">
        <f>ROW(Source!A294)</f>
        <v>294</v>
      </c>
      <c r="B709">
        <v>27721505</v>
      </c>
      <c r="C709">
        <v>27722769</v>
      </c>
      <c r="D709">
        <v>25153356</v>
      </c>
      <c r="E709">
        <v>1</v>
      </c>
      <c r="F709">
        <v>1</v>
      </c>
      <c r="G709">
        <v>1</v>
      </c>
      <c r="H709">
        <v>3</v>
      </c>
      <c r="I709" t="s">
        <v>1136</v>
      </c>
      <c r="J709" t="s">
        <v>1137</v>
      </c>
      <c r="K709" t="s">
        <v>1138</v>
      </c>
      <c r="L709">
        <v>1327</v>
      </c>
      <c r="N709">
        <v>1005</v>
      </c>
      <c r="O709" t="s">
        <v>96</v>
      </c>
      <c r="P709" t="s">
        <v>96</v>
      </c>
      <c r="Q709">
        <v>1</v>
      </c>
      <c r="W709">
        <v>0</v>
      </c>
      <c r="X709">
        <v>-1987926685</v>
      </c>
      <c r="Y709">
        <v>0.84</v>
      </c>
      <c r="AA709">
        <v>72.319999999999993</v>
      </c>
      <c r="AB709">
        <v>0</v>
      </c>
      <c r="AC709">
        <v>0</v>
      </c>
      <c r="AD709">
        <v>0</v>
      </c>
      <c r="AE709">
        <v>72.319999999999993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0.84</v>
      </c>
      <c r="AU709" t="s">
        <v>6</v>
      </c>
      <c r="AV709">
        <v>0</v>
      </c>
      <c r="AW709">
        <v>2</v>
      </c>
      <c r="AX709">
        <v>27722783</v>
      </c>
      <c r="AY709">
        <v>1</v>
      </c>
      <c r="AZ709">
        <v>0</v>
      </c>
      <c r="BA709">
        <v>729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Y709*Source!I294</f>
        <v>0.63772799999999996</v>
      </c>
      <c r="CY709">
        <f>AA709</f>
        <v>72.319999999999993</v>
      </c>
      <c r="CZ709">
        <f>AE709</f>
        <v>72.319999999999993</v>
      </c>
      <c r="DA709">
        <f>AI709</f>
        <v>1</v>
      </c>
      <c r="DB709">
        <v>0</v>
      </c>
    </row>
    <row r="710" spans="1:106" x14ac:dyDescent="0.2">
      <c r="A710">
        <f>ROW(Source!A294)</f>
        <v>294</v>
      </c>
      <c r="B710">
        <v>27721505</v>
      </c>
      <c r="C710">
        <v>27722769</v>
      </c>
      <c r="D710">
        <v>25153690</v>
      </c>
      <c r="E710">
        <v>1</v>
      </c>
      <c r="F710">
        <v>1</v>
      </c>
      <c r="G710">
        <v>1</v>
      </c>
      <c r="H710">
        <v>3</v>
      </c>
      <c r="I710" t="s">
        <v>1122</v>
      </c>
      <c r="J710" t="s">
        <v>1123</v>
      </c>
      <c r="K710" t="s">
        <v>1124</v>
      </c>
      <c r="L710">
        <v>1346</v>
      </c>
      <c r="N710">
        <v>1009</v>
      </c>
      <c r="O710" t="s">
        <v>178</v>
      </c>
      <c r="P710" t="s">
        <v>178</v>
      </c>
      <c r="Q710">
        <v>1</v>
      </c>
      <c r="W710">
        <v>0</v>
      </c>
      <c r="X710">
        <v>813963326</v>
      </c>
      <c r="Y710">
        <v>0.31</v>
      </c>
      <c r="AA710">
        <v>1.82</v>
      </c>
      <c r="AB710">
        <v>0</v>
      </c>
      <c r="AC710">
        <v>0</v>
      </c>
      <c r="AD710">
        <v>0</v>
      </c>
      <c r="AE710">
        <v>1.82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0.31</v>
      </c>
      <c r="AU710" t="s">
        <v>6</v>
      </c>
      <c r="AV710">
        <v>0</v>
      </c>
      <c r="AW710">
        <v>2</v>
      </c>
      <c r="AX710">
        <v>27722784</v>
      </c>
      <c r="AY710">
        <v>1</v>
      </c>
      <c r="AZ710">
        <v>0</v>
      </c>
      <c r="BA710">
        <v>730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Y710*Source!I294</f>
        <v>0.23535200000000001</v>
      </c>
      <c r="CY710">
        <f>AA710</f>
        <v>1.82</v>
      </c>
      <c r="CZ710">
        <f>AE710</f>
        <v>1.82</v>
      </c>
      <c r="DA710">
        <f>AI710</f>
        <v>1</v>
      </c>
      <c r="DB710">
        <v>0</v>
      </c>
    </row>
    <row r="711" spans="1:106" x14ac:dyDescent="0.2">
      <c r="A711">
        <f>ROW(Source!A294)</f>
        <v>294</v>
      </c>
      <c r="B711">
        <v>27721505</v>
      </c>
      <c r="C711">
        <v>27722769</v>
      </c>
      <c r="D711">
        <v>25185882</v>
      </c>
      <c r="E711">
        <v>1</v>
      </c>
      <c r="F711">
        <v>1</v>
      </c>
      <c r="G711">
        <v>1</v>
      </c>
      <c r="H711">
        <v>3</v>
      </c>
      <c r="I711" t="s">
        <v>346</v>
      </c>
      <c r="J711" t="s">
        <v>348</v>
      </c>
      <c r="K711" t="s">
        <v>347</v>
      </c>
      <c r="L711">
        <v>1348</v>
      </c>
      <c r="N711">
        <v>1009</v>
      </c>
      <c r="O711" t="s">
        <v>46</v>
      </c>
      <c r="P711" t="s">
        <v>46</v>
      </c>
      <c r="Q711">
        <v>1000</v>
      </c>
      <c r="W711">
        <v>0</v>
      </c>
      <c r="X711">
        <v>1261407534</v>
      </c>
      <c r="Y711">
        <v>3.3000000000000002E-2</v>
      </c>
      <c r="AA711">
        <v>13287.69</v>
      </c>
      <c r="AB711">
        <v>0</v>
      </c>
      <c r="AC711">
        <v>0</v>
      </c>
      <c r="AD711">
        <v>0</v>
      </c>
      <c r="AE711">
        <v>13287.69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0</v>
      </c>
      <c r="AP711">
        <v>0</v>
      </c>
      <c r="AQ711">
        <v>0</v>
      </c>
      <c r="AR711">
        <v>0</v>
      </c>
      <c r="AS711" t="s">
        <v>6</v>
      </c>
      <c r="AT711">
        <v>3.3000000000000002E-2</v>
      </c>
      <c r="AU711" t="s">
        <v>6</v>
      </c>
      <c r="AV711">
        <v>0</v>
      </c>
      <c r="AW711">
        <v>1</v>
      </c>
      <c r="AX711">
        <v>-1</v>
      </c>
      <c r="AY711">
        <v>0</v>
      </c>
      <c r="AZ711">
        <v>0</v>
      </c>
      <c r="BA711" t="s">
        <v>6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Y711*Source!I294</f>
        <v>2.5053600000000002E-2</v>
      </c>
      <c r="CY711">
        <f>AA711</f>
        <v>13287.69</v>
      </c>
      <c r="CZ711">
        <f>AE711</f>
        <v>13287.69</v>
      </c>
      <c r="DA711">
        <f>AI711</f>
        <v>1</v>
      </c>
      <c r="DB711">
        <v>0</v>
      </c>
    </row>
    <row r="712" spans="1:106" x14ac:dyDescent="0.2">
      <c r="A712">
        <f>ROW(Source!A294)</f>
        <v>294</v>
      </c>
      <c r="B712">
        <v>27721505</v>
      </c>
      <c r="C712">
        <v>27722769</v>
      </c>
      <c r="D712">
        <v>25186104</v>
      </c>
      <c r="E712">
        <v>1</v>
      </c>
      <c r="F712">
        <v>1</v>
      </c>
      <c r="G712">
        <v>1</v>
      </c>
      <c r="H712">
        <v>3</v>
      </c>
      <c r="I712" t="s">
        <v>350</v>
      </c>
      <c r="J712" t="s">
        <v>353</v>
      </c>
      <c r="K712" t="s">
        <v>351</v>
      </c>
      <c r="L712">
        <v>1296</v>
      </c>
      <c r="N712">
        <v>1002</v>
      </c>
      <c r="O712" t="s">
        <v>352</v>
      </c>
      <c r="P712" t="s">
        <v>352</v>
      </c>
      <c r="Q712">
        <v>1</v>
      </c>
      <c r="W712">
        <v>0</v>
      </c>
      <c r="X712">
        <v>-511336025</v>
      </c>
      <c r="Y712">
        <v>15.7</v>
      </c>
      <c r="AA712">
        <v>30.67</v>
      </c>
      <c r="AB712">
        <v>0</v>
      </c>
      <c r="AC712">
        <v>0</v>
      </c>
      <c r="AD712">
        <v>0</v>
      </c>
      <c r="AE712">
        <v>30.67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6</v>
      </c>
      <c r="AT712">
        <v>15.7</v>
      </c>
      <c r="AU712" t="s">
        <v>6</v>
      </c>
      <c r="AV712">
        <v>0</v>
      </c>
      <c r="AW712">
        <v>1</v>
      </c>
      <c r="AX712">
        <v>-1</v>
      </c>
      <c r="AY712">
        <v>0</v>
      </c>
      <c r="AZ712">
        <v>0</v>
      </c>
      <c r="BA712" t="s">
        <v>6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Y712*Source!I294</f>
        <v>11.91944</v>
      </c>
      <c r="CY712">
        <f>AA712</f>
        <v>30.67</v>
      </c>
      <c r="CZ712">
        <f>AE712</f>
        <v>30.67</v>
      </c>
      <c r="DA712">
        <f>AI712</f>
        <v>1</v>
      </c>
      <c r="DB712">
        <v>0</v>
      </c>
    </row>
    <row r="713" spans="1:106" x14ac:dyDescent="0.2">
      <c r="A713">
        <f>ROW(Source!A294)</f>
        <v>294</v>
      </c>
      <c r="B713">
        <v>27721505</v>
      </c>
      <c r="C713">
        <v>27722769</v>
      </c>
      <c r="D713">
        <v>25187360</v>
      </c>
      <c r="E713">
        <v>1</v>
      </c>
      <c r="F713">
        <v>1</v>
      </c>
      <c r="G713">
        <v>1</v>
      </c>
      <c r="H713">
        <v>3</v>
      </c>
      <c r="I713" t="s">
        <v>1178</v>
      </c>
      <c r="J713" t="s">
        <v>1179</v>
      </c>
      <c r="K713" t="s">
        <v>1180</v>
      </c>
      <c r="L713">
        <v>1348</v>
      </c>
      <c r="N713">
        <v>1009</v>
      </c>
      <c r="O713" t="s">
        <v>46</v>
      </c>
      <c r="P713" t="s">
        <v>46</v>
      </c>
      <c r="Q713">
        <v>1000</v>
      </c>
      <c r="W713">
        <v>0</v>
      </c>
      <c r="X713">
        <v>181729109</v>
      </c>
      <c r="Y713">
        <v>5.5E-2</v>
      </c>
      <c r="AA713">
        <v>11397.1</v>
      </c>
      <c r="AB713">
        <v>0</v>
      </c>
      <c r="AC713">
        <v>0</v>
      </c>
      <c r="AD713">
        <v>0</v>
      </c>
      <c r="AE713">
        <v>11397.1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5.5E-2</v>
      </c>
      <c r="AU713" t="s">
        <v>6</v>
      </c>
      <c r="AV713">
        <v>0</v>
      </c>
      <c r="AW713">
        <v>2</v>
      </c>
      <c r="AX713">
        <v>27722787</v>
      </c>
      <c r="AY713">
        <v>1</v>
      </c>
      <c r="AZ713">
        <v>0</v>
      </c>
      <c r="BA713">
        <v>733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Y713*Source!I294</f>
        <v>4.1756000000000001E-2</v>
      </c>
      <c r="CY713">
        <f>AA713</f>
        <v>11397.1</v>
      </c>
      <c r="CZ713">
        <f>AE713</f>
        <v>11397.1</v>
      </c>
      <c r="DA713">
        <f>AI713</f>
        <v>1</v>
      </c>
      <c r="DB713">
        <v>0</v>
      </c>
    </row>
    <row r="714" spans="1:106" x14ac:dyDescent="0.2">
      <c r="A714">
        <f>ROW(Source!A295)</f>
        <v>295</v>
      </c>
      <c r="B714">
        <v>27721504</v>
      </c>
      <c r="C714">
        <v>27722769</v>
      </c>
      <c r="D714">
        <v>25418547</v>
      </c>
      <c r="E714">
        <v>1</v>
      </c>
      <c r="F714">
        <v>1</v>
      </c>
      <c r="G714">
        <v>1</v>
      </c>
      <c r="H714">
        <v>1</v>
      </c>
      <c r="I714" t="s">
        <v>1073</v>
      </c>
      <c r="J714" t="s">
        <v>6</v>
      </c>
      <c r="K714" t="s">
        <v>1074</v>
      </c>
      <c r="L714">
        <v>1191</v>
      </c>
      <c r="N714">
        <v>1013</v>
      </c>
      <c r="O714" t="s">
        <v>953</v>
      </c>
      <c r="P714" t="s">
        <v>953</v>
      </c>
      <c r="Q714">
        <v>1</v>
      </c>
      <c r="W714">
        <v>0</v>
      </c>
      <c r="X714">
        <v>-784637506</v>
      </c>
      <c r="Y714">
        <v>72.449999999999989</v>
      </c>
      <c r="AA714">
        <v>0</v>
      </c>
      <c r="AB714">
        <v>0</v>
      </c>
      <c r="AC714">
        <v>0</v>
      </c>
      <c r="AD714">
        <v>8.74</v>
      </c>
      <c r="AE714">
        <v>0</v>
      </c>
      <c r="AF714">
        <v>0</v>
      </c>
      <c r="AG714">
        <v>0</v>
      </c>
      <c r="AH714">
        <v>8.74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1</v>
      </c>
      <c r="AQ714">
        <v>0</v>
      </c>
      <c r="AR714">
        <v>0</v>
      </c>
      <c r="AS714" t="s">
        <v>6</v>
      </c>
      <c r="AT714">
        <v>63</v>
      </c>
      <c r="AU714" t="s">
        <v>103</v>
      </c>
      <c r="AV714">
        <v>1</v>
      </c>
      <c r="AW714">
        <v>2</v>
      </c>
      <c r="AX714">
        <v>27722779</v>
      </c>
      <c r="AY714">
        <v>1</v>
      </c>
      <c r="AZ714">
        <v>0</v>
      </c>
      <c r="BA714">
        <v>734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Y714*Source!I295</f>
        <v>55.004039999999989</v>
      </c>
      <c r="CY714">
        <f>AD714</f>
        <v>8.74</v>
      </c>
      <c r="CZ714">
        <f>AH714</f>
        <v>8.74</v>
      </c>
      <c r="DA714">
        <f>AL714</f>
        <v>1</v>
      </c>
      <c r="DB714">
        <v>0</v>
      </c>
    </row>
    <row r="715" spans="1:106" x14ac:dyDescent="0.2">
      <c r="A715">
        <f>ROW(Source!A295)</f>
        <v>295</v>
      </c>
      <c r="B715">
        <v>27721504</v>
      </c>
      <c r="C715">
        <v>27722769</v>
      </c>
      <c r="D715">
        <v>25412928</v>
      </c>
      <c r="E715">
        <v>1</v>
      </c>
      <c r="F715">
        <v>1</v>
      </c>
      <c r="G715">
        <v>1</v>
      </c>
      <c r="H715">
        <v>1</v>
      </c>
      <c r="I715" t="s">
        <v>954</v>
      </c>
      <c r="J715" t="s">
        <v>6</v>
      </c>
      <c r="K715" t="s">
        <v>955</v>
      </c>
      <c r="L715">
        <v>1191</v>
      </c>
      <c r="N715">
        <v>1013</v>
      </c>
      <c r="O715" t="s">
        <v>953</v>
      </c>
      <c r="P715" t="s">
        <v>953</v>
      </c>
      <c r="Q715">
        <v>1</v>
      </c>
      <c r="W715">
        <v>0</v>
      </c>
      <c r="X715">
        <v>-1417349443</v>
      </c>
      <c r="Y715">
        <v>0.18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0.18</v>
      </c>
      <c r="AU715" t="s">
        <v>6</v>
      </c>
      <c r="AV715">
        <v>2</v>
      </c>
      <c r="AW715">
        <v>2</v>
      </c>
      <c r="AX715">
        <v>27722780</v>
      </c>
      <c r="AY715">
        <v>1</v>
      </c>
      <c r="AZ715">
        <v>2048</v>
      </c>
      <c r="BA715">
        <v>735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Y715*Source!I295</f>
        <v>0.136656</v>
      </c>
      <c r="CY715">
        <f>AD715</f>
        <v>0</v>
      </c>
      <c r="CZ715">
        <f>AH715</f>
        <v>0</v>
      </c>
      <c r="DA715">
        <f>AL715</f>
        <v>1</v>
      </c>
      <c r="DB715">
        <v>0</v>
      </c>
    </row>
    <row r="716" spans="1:106" x14ac:dyDescent="0.2">
      <c r="A716">
        <f>ROW(Source!A295)</f>
        <v>295</v>
      </c>
      <c r="B716">
        <v>27721504</v>
      </c>
      <c r="C716">
        <v>27722769</v>
      </c>
      <c r="D716">
        <v>25230510</v>
      </c>
      <c r="E716">
        <v>1</v>
      </c>
      <c r="F716">
        <v>1</v>
      </c>
      <c r="G716">
        <v>1</v>
      </c>
      <c r="H716">
        <v>2</v>
      </c>
      <c r="I716" t="s">
        <v>1175</v>
      </c>
      <c r="J716" t="s">
        <v>1176</v>
      </c>
      <c r="K716" t="s">
        <v>1177</v>
      </c>
      <c r="L716">
        <v>1368</v>
      </c>
      <c r="N716">
        <v>1011</v>
      </c>
      <c r="O716" t="s">
        <v>959</v>
      </c>
      <c r="P716" t="s">
        <v>959</v>
      </c>
      <c r="Q716">
        <v>1</v>
      </c>
      <c r="W716">
        <v>0</v>
      </c>
      <c r="X716">
        <v>368031958</v>
      </c>
      <c r="Y716">
        <v>2.5000000000000001E-2</v>
      </c>
      <c r="AA716">
        <v>0</v>
      </c>
      <c r="AB716">
        <v>27.66</v>
      </c>
      <c r="AC716">
        <v>11.6</v>
      </c>
      <c r="AD716">
        <v>0</v>
      </c>
      <c r="AE716">
        <v>0</v>
      </c>
      <c r="AF716">
        <v>27.66</v>
      </c>
      <c r="AG716">
        <v>11.6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1</v>
      </c>
      <c r="AQ716">
        <v>0</v>
      </c>
      <c r="AR716">
        <v>0</v>
      </c>
      <c r="AS716" t="s">
        <v>6</v>
      </c>
      <c r="AT716">
        <v>0.02</v>
      </c>
      <c r="AU716" t="s">
        <v>102</v>
      </c>
      <c r="AV716">
        <v>0</v>
      </c>
      <c r="AW716">
        <v>2</v>
      </c>
      <c r="AX716">
        <v>27722781</v>
      </c>
      <c r="AY716">
        <v>1</v>
      </c>
      <c r="AZ716">
        <v>0</v>
      </c>
      <c r="BA716">
        <v>736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Y716*Source!I295</f>
        <v>1.898E-2</v>
      </c>
      <c r="CY716">
        <f>AB716</f>
        <v>27.66</v>
      </c>
      <c r="CZ716">
        <f>AF716</f>
        <v>27.66</v>
      </c>
      <c r="DA716">
        <f>AJ716</f>
        <v>1</v>
      </c>
      <c r="DB716">
        <v>0</v>
      </c>
    </row>
    <row r="717" spans="1:106" x14ac:dyDescent="0.2">
      <c r="A717">
        <f>ROW(Source!A295)</f>
        <v>295</v>
      </c>
      <c r="B717">
        <v>27721504</v>
      </c>
      <c r="C717">
        <v>27722769</v>
      </c>
      <c r="D717">
        <v>25231607</v>
      </c>
      <c r="E717">
        <v>1</v>
      </c>
      <c r="F717">
        <v>1</v>
      </c>
      <c r="G717">
        <v>1</v>
      </c>
      <c r="H717">
        <v>2</v>
      </c>
      <c r="I717" t="s">
        <v>997</v>
      </c>
      <c r="J717" t="s">
        <v>998</v>
      </c>
      <c r="K717" t="s">
        <v>999</v>
      </c>
      <c r="L717">
        <v>1368</v>
      </c>
      <c r="N717">
        <v>1011</v>
      </c>
      <c r="O717" t="s">
        <v>959</v>
      </c>
      <c r="P717" t="s">
        <v>959</v>
      </c>
      <c r="Q717">
        <v>1</v>
      </c>
      <c r="W717">
        <v>0</v>
      </c>
      <c r="X717">
        <v>1372534845</v>
      </c>
      <c r="Y717">
        <v>0.2</v>
      </c>
      <c r="AA717">
        <v>0</v>
      </c>
      <c r="AB717">
        <v>65.709999999999994</v>
      </c>
      <c r="AC717">
        <v>11.6</v>
      </c>
      <c r="AD717">
        <v>0</v>
      </c>
      <c r="AE717">
        <v>0</v>
      </c>
      <c r="AF717">
        <v>65.709999999999994</v>
      </c>
      <c r="AG717">
        <v>11.6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1</v>
      </c>
      <c r="AQ717">
        <v>0</v>
      </c>
      <c r="AR717">
        <v>0</v>
      </c>
      <c r="AS717" t="s">
        <v>6</v>
      </c>
      <c r="AT717">
        <v>0.16</v>
      </c>
      <c r="AU717" t="s">
        <v>102</v>
      </c>
      <c r="AV717">
        <v>0</v>
      </c>
      <c r="AW717">
        <v>2</v>
      </c>
      <c r="AX717">
        <v>27722782</v>
      </c>
      <c r="AY717">
        <v>1</v>
      </c>
      <c r="AZ717">
        <v>0</v>
      </c>
      <c r="BA717">
        <v>737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Y717*Source!I295</f>
        <v>0.15184</v>
      </c>
      <c r="CY717">
        <f>AB717</f>
        <v>65.709999999999994</v>
      </c>
      <c r="CZ717">
        <f>AF717</f>
        <v>65.709999999999994</v>
      </c>
      <c r="DA717">
        <f>AJ717</f>
        <v>1</v>
      </c>
      <c r="DB717">
        <v>0</v>
      </c>
    </row>
    <row r="718" spans="1:106" x14ac:dyDescent="0.2">
      <c r="A718">
        <f>ROW(Source!A295)</f>
        <v>295</v>
      </c>
      <c r="B718">
        <v>27721504</v>
      </c>
      <c r="C718">
        <v>27722769</v>
      </c>
      <c r="D718">
        <v>25153356</v>
      </c>
      <c r="E718">
        <v>1</v>
      </c>
      <c r="F718">
        <v>1</v>
      </c>
      <c r="G718">
        <v>1</v>
      </c>
      <c r="H718">
        <v>3</v>
      </c>
      <c r="I718" t="s">
        <v>1136</v>
      </c>
      <c r="J718" t="s">
        <v>1137</v>
      </c>
      <c r="K718" t="s">
        <v>1138</v>
      </c>
      <c r="L718">
        <v>1327</v>
      </c>
      <c r="N718">
        <v>1005</v>
      </c>
      <c r="O718" t="s">
        <v>96</v>
      </c>
      <c r="P718" t="s">
        <v>96</v>
      </c>
      <c r="Q718">
        <v>1</v>
      </c>
      <c r="W718">
        <v>0</v>
      </c>
      <c r="X718">
        <v>-1987926685</v>
      </c>
      <c r="Y718">
        <v>0.84</v>
      </c>
      <c r="AA718">
        <v>72.319999999999993</v>
      </c>
      <c r="AB718">
        <v>0</v>
      </c>
      <c r="AC718">
        <v>0</v>
      </c>
      <c r="AD718">
        <v>0</v>
      </c>
      <c r="AE718">
        <v>72.319999999999993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0.84</v>
      </c>
      <c r="AU718" t="s">
        <v>6</v>
      </c>
      <c r="AV718">
        <v>0</v>
      </c>
      <c r="AW718">
        <v>2</v>
      </c>
      <c r="AX718">
        <v>27722783</v>
      </c>
      <c r="AY718">
        <v>1</v>
      </c>
      <c r="AZ718">
        <v>0</v>
      </c>
      <c r="BA718">
        <v>738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Y718*Source!I295</f>
        <v>0.63772799999999996</v>
      </c>
      <c r="CY718">
        <f>AA718</f>
        <v>72.319999999999993</v>
      </c>
      <c r="CZ718">
        <f>AE718</f>
        <v>72.319999999999993</v>
      </c>
      <c r="DA718">
        <f>AI718</f>
        <v>1</v>
      </c>
      <c r="DB718">
        <v>0</v>
      </c>
    </row>
    <row r="719" spans="1:106" x14ac:dyDescent="0.2">
      <c r="A719">
        <f>ROW(Source!A295)</f>
        <v>295</v>
      </c>
      <c r="B719">
        <v>27721504</v>
      </c>
      <c r="C719">
        <v>27722769</v>
      </c>
      <c r="D719">
        <v>25153690</v>
      </c>
      <c r="E719">
        <v>1</v>
      </c>
      <c r="F719">
        <v>1</v>
      </c>
      <c r="G719">
        <v>1</v>
      </c>
      <c r="H719">
        <v>3</v>
      </c>
      <c r="I719" t="s">
        <v>1122</v>
      </c>
      <c r="J719" t="s">
        <v>1123</v>
      </c>
      <c r="K719" t="s">
        <v>1124</v>
      </c>
      <c r="L719">
        <v>1346</v>
      </c>
      <c r="N719">
        <v>1009</v>
      </c>
      <c r="O719" t="s">
        <v>178</v>
      </c>
      <c r="P719" t="s">
        <v>178</v>
      </c>
      <c r="Q719">
        <v>1</v>
      </c>
      <c r="W719">
        <v>0</v>
      </c>
      <c r="X719">
        <v>813963326</v>
      </c>
      <c r="Y719">
        <v>0.31</v>
      </c>
      <c r="AA719">
        <v>1.82</v>
      </c>
      <c r="AB719">
        <v>0</v>
      </c>
      <c r="AC719">
        <v>0</v>
      </c>
      <c r="AD719">
        <v>0</v>
      </c>
      <c r="AE719">
        <v>1.82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0.31</v>
      </c>
      <c r="AU719" t="s">
        <v>6</v>
      </c>
      <c r="AV719">
        <v>0</v>
      </c>
      <c r="AW719">
        <v>2</v>
      </c>
      <c r="AX719">
        <v>27722784</v>
      </c>
      <c r="AY719">
        <v>1</v>
      </c>
      <c r="AZ719">
        <v>0</v>
      </c>
      <c r="BA719">
        <v>739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Y719*Source!I295</f>
        <v>0.23535200000000001</v>
      </c>
      <c r="CY719">
        <f>AA719</f>
        <v>1.82</v>
      </c>
      <c r="CZ719">
        <f>AE719</f>
        <v>1.82</v>
      </c>
      <c r="DA719">
        <f>AI719</f>
        <v>1</v>
      </c>
      <c r="DB719">
        <v>0</v>
      </c>
    </row>
    <row r="720" spans="1:106" x14ac:dyDescent="0.2">
      <c r="A720">
        <f>ROW(Source!A295)</f>
        <v>295</v>
      </c>
      <c r="B720">
        <v>27721504</v>
      </c>
      <c r="C720">
        <v>27722769</v>
      </c>
      <c r="D720">
        <v>25185882</v>
      </c>
      <c r="E720">
        <v>1</v>
      </c>
      <c r="F720">
        <v>1</v>
      </c>
      <c r="G720">
        <v>1</v>
      </c>
      <c r="H720">
        <v>3</v>
      </c>
      <c r="I720" t="s">
        <v>346</v>
      </c>
      <c r="J720" t="s">
        <v>348</v>
      </c>
      <c r="K720" t="s">
        <v>347</v>
      </c>
      <c r="L720">
        <v>1348</v>
      </c>
      <c r="N720">
        <v>1009</v>
      </c>
      <c r="O720" t="s">
        <v>46</v>
      </c>
      <c r="P720" t="s">
        <v>46</v>
      </c>
      <c r="Q720">
        <v>1000</v>
      </c>
      <c r="W720">
        <v>0</v>
      </c>
      <c r="X720">
        <v>1261407534</v>
      </c>
      <c r="Y720">
        <v>3.3000000000000002E-2</v>
      </c>
      <c r="AA720">
        <v>13287.69</v>
      </c>
      <c r="AB720">
        <v>0</v>
      </c>
      <c r="AC720">
        <v>0</v>
      </c>
      <c r="AD720">
        <v>0</v>
      </c>
      <c r="AE720">
        <v>13287.69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6</v>
      </c>
      <c r="AT720">
        <v>3.3000000000000002E-2</v>
      </c>
      <c r="AU720" t="s">
        <v>6</v>
      </c>
      <c r="AV720">
        <v>0</v>
      </c>
      <c r="AW720">
        <v>1</v>
      </c>
      <c r="AX720">
        <v>-1</v>
      </c>
      <c r="AY720">
        <v>0</v>
      </c>
      <c r="AZ720">
        <v>0</v>
      </c>
      <c r="BA720" t="s">
        <v>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Y720*Source!I295</f>
        <v>2.5053600000000002E-2</v>
      </c>
      <c r="CY720">
        <f>AA720</f>
        <v>13287.69</v>
      </c>
      <c r="CZ720">
        <f>AE720</f>
        <v>13287.69</v>
      </c>
      <c r="DA720">
        <f>AI720</f>
        <v>1</v>
      </c>
      <c r="DB720">
        <v>0</v>
      </c>
    </row>
    <row r="721" spans="1:106" x14ac:dyDescent="0.2">
      <c r="A721">
        <f>ROW(Source!A295)</f>
        <v>295</v>
      </c>
      <c r="B721">
        <v>27721504</v>
      </c>
      <c r="C721">
        <v>27722769</v>
      </c>
      <c r="D721">
        <v>25186104</v>
      </c>
      <c r="E721">
        <v>1</v>
      </c>
      <c r="F721">
        <v>1</v>
      </c>
      <c r="G721">
        <v>1</v>
      </c>
      <c r="H721">
        <v>3</v>
      </c>
      <c r="I721" t="s">
        <v>350</v>
      </c>
      <c r="J721" t="s">
        <v>353</v>
      </c>
      <c r="K721" t="s">
        <v>351</v>
      </c>
      <c r="L721">
        <v>1296</v>
      </c>
      <c r="N721">
        <v>1002</v>
      </c>
      <c r="O721" t="s">
        <v>352</v>
      </c>
      <c r="P721" t="s">
        <v>352</v>
      </c>
      <c r="Q721">
        <v>1</v>
      </c>
      <c r="W721">
        <v>0</v>
      </c>
      <c r="X721">
        <v>-511336025</v>
      </c>
      <c r="Y721">
        <v>15.7</v>
      </c>
      <c r="AA721">
        <v>30.67</v>
      </c>
      <c r="AB721">
        <v>0</v>
      </c>
      <c r="AC721">
        <v>0</v>
      </c>
      <c r="AD721">
        <v>0</v>
      </c>
      <c r="AE721">
        <v>30.67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0</v>
      </c>
      <c r="AP721">
        <v>0</v>
      </c>
      <c r="AQ721">
        <v>0</v>
      </c>
      <c r="AR721">
        <v>0</v>
      </c>
      <c r="AS721" t="s">
        <v>6</v>
      </c>
      <c r="AT721">
        <v>15.7</v>
      </c>
      <c r="AU721" t="s">
        <v>6</v>
      </c>
      <c r="AV721">
        <v>0</v>
      </c>
      <c r="AW721">
        <v>1</v>
      </c>
      <c r="AX721">
        <v>-1</v>
      </c>
      <c r="AY721">
        <v>0</v>
      </c>
      <c r="AZ721">
        <v>0</v>
      </c>
      <c r="BA721" t="s">
        <v>6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Y721*Source!I295</f>
        <v>11.91944</v>
      </c>
      <c r="CY721">
        <f>AA721</f>
        <v>30.67</v>
      </c>
      <c r="CZ721">
        <f>AE721</f>
        <v>30.67</v>
      </c>
      <c r="DA721">
        <f>AI721</f>
        <v>1</v>
      </c>
      <c r="DB721">
        <v>0</v>
      </c>
    </row>
    <row r="722" spans="1:106" x14ac:dyDescent="0.2">
      <c r="A722">
        <f>ROW(Source!A295)</f>
        <v>295</v>
      </c>
      <c r="B722">
        <v>27721504</v>
      </c>
      <c r="C722">
        <v>27722769</v>
      </c>
      <c r="D722">
        <v>25187360</v>
      </c>
      <c r="E722">
        <v>1</v>
      </c>
      <c r="F722">
        <v>1</v>
      </c>
      <c r="G722">
        <v>1</v>
      </c>
      <c r="H722">
        <v>3</v>
      </c>
      <c r="I722" t="s">
        <v>1178</v>
      </c>
      <c r="J722" t="s">
        <v>1179</v>
      </c>
      <c r="K722" t="s">
        <v>1180</v>
      </c>
      <c r="L722">
        <v>1348</v>
      </c>
      <c r="N722">
        <v>1009</v>
      </c>
      <c r="O722" t="s">
        <v>46</v>
      </c>
      <c r="P722" t="s">
        <v>46</v>
      </c>
      <c r="Q722">
        <v>1000</v>
      </c>
      <c r="W722">
        <v>0</v>
      </c>
      <c r="X722">
        <v>181729109</v>
      </c>
      <c r="Y722">
        <v>5.5E-2</v>
      </c>
      <c r="AA722">
        <v>11397.1</v>
      </c>
      <c r="AB722">
        <v>0</v>
      </c>
      <c r="AC722">
        <v>0</v>
      </c>
      <c r="AD722">
        <v>0</v>
      </c>
      <c r="AE722">
        <v>11397.1</v>
      </c>
      <c r="AF722">
        <v>0</v>
      </c>
      <c r="AG722">
        <v>0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5.5E-2</v>
      </c>
      <c r="AU722" t="s">
        <v>6</v>
      </c>
      <c r="AV722">
        <v>0</v>
      </c>
      <c r="AW722">
        <v>2</v>
      </c>
      <c r="AX722">
        <v>27722787</v>
      </c>
      <c r="AY722">
        <v>1</v>
      </c>
      <c r="AZ722">
        <v>0</v>
      </c>
      <c r="BA722">
        <v>742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Y722*Source!I295</f>
        <v>4.1756000000000001E-2</v>
      </c>
      <c r="CY722">
        <f>AA722</f>
        <v>11397.1</v>
      </c>
      <c r="CZ722">
        <f>AE722</f>
        <v>11397.1</v>
      </c>
      <c r="DA722">
        <f>AI722</f>
        <v>1</v>
      </c>
      <c r="DB722">
        <v>0</v>
      </c>
    </row>
    <row r="723" spans="1:106" x14ac:dyDescent="0.2">
      <c r="A723">
        <f>ROW(Source!A300)</f>
        <v>300</v>
      </c>
      <c r="B723">
        <v>27721505</v>
      </c>
      <c r="C723">
        <v>27722790</v>
      </c>
      <c r="D723">
        <v>25413300</v>
      </c>
      <c r="E723">
        <v>1</v>
      </c>
      <c r="F723">
        <v>1</v>
      </c>
      <c r="G723">
        <v>1</v>
      </c>
      <c r="H723">
        <v>1</v>
      </c>
      <c r="I723" t="s">
        <v>989</v>
      </c>
      <c r="J723" t="s">
        <v>6</v>
      </c>
      <c r="K723" t="s">
        <v>990</v>
      </c>
      <c r="L723">
        <v>1191</v>
      </c>
      <c r="N723">
        <v>1013</v>
      </c>
      <c r="O723" t="s">
        <v>953</v>
      </c>
      <c r="P723" t="s">
        <v>953</v>
      </c>
      <c r="Q723">
        <v>1</v>
      </c>
      <c r="W723">
        <v>0</v>
      </c>
      <c r="X723">
        <v>-400197608</v>
      </c>
      <c r="Y723">
        <v>35.339500000000001</v>
      </c>
      <c r="AA723">
        <v>0</v>
      </c>
      <c r="AB723">
        <v>0</v>
      </c>
      <c r="AC723">
        <v>0</v>
      </c>
      <c r="AD723">
        <v>8.5299999999999994</v>
      </c>
      <c r="AE723">
        <v>0</v>
      </c>
      <c r="AF723">
        <v>0</v>
      </c>
      <c r="AG723">
        <v>0</v>
      </c>
      <c r="AH723">
        <v>8.5299999999999994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6</v>
      </c>
      <c r="AT723">
        <v>30.73</v>
      </c>
      <c r="AU723" t="s">
        <v>103</v>
      </c>
      <c r="AV723">
        <v>1</v>
      </c>
      <c r="AW723">
        <v>2</v>
      </c>
      <c r="AX723">
        <v>27722798</v>
      </c>
      <c r="AY723">
        <v>1</v>
      </c>
      <c r="AZ723">
        <v>0</v>
      </c>
      <c r="BA723">
        <v>743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Y723*Source!I300</f>
        <v>13.4148742</v>
      </c>
      <c r="CY723">
        <f>AD723</f>
        <v>8.5299999999999994</v>
      </c>
      <c r="CZ723">
        <f>AH723</f>
        <v>8.5299999999999994</v>
      </c>
      <c r="DA723">
        <f>AL723</f>
        <v>1</v>
      </c>
      <c r="DB723">
        <v>0</v>
      </c>
    </row>
    <row r="724" spans="1:106" x14ac:dyDescent="0.2">
      <c r="A724">
        <f>ROW(Source!A300)</f>
        <v>300</v>
      </c>
      <c r="B724">
        <v>27721505</v>
      </c>
      <c r="C724">
        <v>27722790</v>
      </c>
      <c r="D724">
        <v>25412928</v>
      </c>
      <c r="E724">
        <v>1</v>
      </c>
      <c r="F724">
        <v>1</v>
      </c>
      <c r="G724">
        <v>1</v>
      </c>
      <c r="H724">
        <v>1</v>
      </c>
      <c r="I724" t="s">
        <v>954</v>
      </c>
      <c r="J724" t="s">
        <v>6</v>
      </c>
      <c r="K724" t="s">
        <v>955</v>
      </c>
      <c r="L724">
        <v>1191</v>
      </c>
      <c r="N724">
        <v>1013</v>
      </c>
      <c r="O724" t="s">
        <v>953</v>
      </c>
      <c r="P724" t="s">
        <v>953</v>
      </c>
      <c r="Q724">
        <v>1</v>
      </c>
      <c r="W724">
        <v>0</v>
      </c>
      <c r="X724">
        <v>-1417349443</v>
      </c>
      <c r="Y724">
        <v>0.09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0.09</v>
      </c>
      <c r="AU724" t="s">
        <v>6</v>
      </c>
      <c r="AV724">
        <v>2</v>
      </c>
      <c r="AW724">
        <v>2</v>
      </c>
      <c r="AX724">
        <v>27722799</v>
      </c>
      <c r="AY724">
        <v>1</v>
      </c>
      <c r="AZ724">
        <v>2048</v>
      </c>
      <c r="BA724">
        <v>744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Y724*Source!I300</f>
        <v>3.4164E-2</v>
      </c>
      <c r="CY724">
        <f>AD724</f>
        <v>0</v>
      </c>
      <c r="CZ724">
        <f>AH724</f>
        <v>0</v>
      </c>
      <c r="DA724">
        <f>AL724</f>
        <v>1</v>
      </c>
      <c r="DB724">
        <v>0</v>
      </c>
    </row>
    <row r="725" spans="1:106" x14ac:dyDescent="0.2">
      <c r="A725">
        <f>ROW(Source!A300)</f>
        <v>300</v>
      </c>
      <c r="B725">
        <v>27721505</v>
      </c>
      <c r="C725">
        <v>27722790</v>
      </c>
      <c r="D725">
        <v>25230510</v>
      </c>
      <c r="E725">
        <v>1</v>
      </c>
      <c r="F725">
        <v>1</v>
      </c>
      <c r="G725">
        <v>1</v>
      </c>
      <c r="H725">
        <v>2</v>
      </c>
      <c r="I725" t="s">
        <v>1175</v>
      </c>
      <c r="J725" t="s">
        <v>1176</v>
      </c>
      <c r="K725" t="s">
        <v>1177</v>
      </c>
      <c r="L725">
        <v>1368</v>
      </c>
      <c r="N725">
        <v>1011</v>
      </c>
      <c r="O725" t="s">
        <v>959</v>
      </c>
      <c r="P725" t="s">
        <v>959</v>
      </c>
      <c r="Q725">
        <v>1</v>
      </c>
      <c r="W725">
        <v>0</v>
      </c>
      <c r="X725">
        <v>368031958</v>
      </c>
      <c r="Y725">
        <v>8.7500000000000008E-2</v>
      </c>
      <c r="AA725">
        <v>0</v>
      </c>
      <c r="AB725">
        <v>27.66</v>
      </c>
      <c r="AC725">
        <v>11.6</v>
      </c>
      <c r="AD725">
        <v>0</v>
      </c>
      <c r="AE725">
        <v>0</v>
      </c>
      <c r="AF725">
        <v>27.66</v>
      </c>
      <c r="AG725">
        <v>11.6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6</v>
      </c>
      <c r="AT725">
        <v>7.0000000000000007E-2</v>
      </c>
      <c r="AU725" t="s">
        <v>102</v>
      </c>
      <c r="AV725">
        <v>0</v>
      </c>
      <c r="AW725">
        <v>2</v>
      </c>
      <c r="AX725">
        <v>27722800</v>
      </c>
      <c r="AY725">
        <v>1</v>
      </c>
      <c r="AZ725">
        <v>0</v>
      </c>
      <c r="BA725">
        <v>745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Y725*Source!I300</f>
        <v>3.3215000000000001E-2</v>
      </c>
      <c r="CY725">
        <f>AB725</f>
        <v>27.66</v>
      </c>
      <c r="CZ725">
        <f>AF725</f>
        <v>27.66</v>
      </c>
      <c r="DA725">
        <f>AJ725</f>
        <v>1</v>
      </c>
      <c r="DB725">
        <v>0</v>
      </c>
    </row>
    <row r="726" spans="1:106" x14ac:dyDescent="0.2">
      <c r="A726">
        <f>ROW(Source!A300)</f>
        <v>300</v>
      </c>
      <c r="B726">
        <v>27721505</v>
      </c>
      <c r="C726">
        <v>27722790</v>
      </c>
      <c r="D726">
        <v>25231607</v>
      </c>
      <c r="E726">
        <v>1</v>
      </c>
      <c r="F726">
        <v>1</v>
      </c>
      <c r="G726">
        <v>1</v>
      </c>
      <c r="H726">
        <v>2</v>
      </c>
      <c r="I726" t="s">
        <v>997</v>
      </c>
      <c r="J726" t="s">
        <v>998</v>
      </c>
      <c r="K726" t="s">
        <v>999</v>
      </c>
      <c r="L726">
        <v>1368</v>
      </c>
      <c r="N726">
        <v>1011</v>
      </c>
      <c r="O726" t="s">
        <v>959</v>
      </c>
      <c r="P726" t="s">
        <v>959</v>
      </c>
      <c r="Q726">
        <v>1</v>
      </c>
      <c r="W726">
        <v>0</v>
      </c>
      <c r="X726">
        <v>1372534845</v>
      </c>
      <c r="Y726">
        <v>2.5000000000000001E-2</v>
      </c>
      <c r="AA726">
        <v>0</v>
      </c>
      <c r="AB726">
        <v>65.709999999999994</v>
      </c>
      <c r="AC726">
        <v>11.6</v>
      </c>
      <c r="AD726">
        <v>0</v>
      </c>
      <c r="AE726">
        <v>0</v>
      </c>
      <c r="AF726">
        <v>65.709999999999994</v>
      </c>
      <c r="AG726">
        <v>11.6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6</v>
      </c>
      <c r="AT726">
        <v>0.02</v>
      </c>
      <c r="AU726" t="s">
        <v>102</v>
      </c>
      <c r="AV726">
        <v>0</v>
      </c>
      <c r="AW726">
        <v>2</v>
      </c>
      <c r="AX726">
        <v>27722801</v>
      </c>
      <c r="AY726">
        <v>1</v>
      </c>
      <c r="AZ726">
        <v>0</v>
      </c>
      <c r="BA726">
        <v>746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Y726*Source!I300</f>
        <v>9.4900000000000002E-3</v>
      </c>
      <c r="CY726">
        <f>AB726</f>
        <v>65.709999999999994</v>
      </c>
      <c r="CZ726">
        <f>AF726</f>
        <v>65.709999999999994</v>
      </c>
      <c r="DA726">
        <f>AJ726</f>
        <v>1</v>
      </c>
      <c r="DB726">
        <v>0</v>
      </c>
    </row>
    <row r="727" spans="1:106" x14ac:dyDescent="0.2">
      <c r="A727">
        <f>ROW(Source!A300)</f>
        <v>300</v>
      </c>
      <c r="B727">
        <v>27721505</v>
      </c>
      <c r="C727">
        <v>27722790</v>
      </c>
      <c r="D727">
        <v>25149961</v>
      </c>
      <c r="E727">
        <v>1</v>
      </c>
      <c r="F727">
        <v>1</v>
      </c>
      <c r="G727">
        <v>1</v>
      </c>
      <c r="H727">
        <v>3</v>
      </c>
      <c r="I727" t="s">
        <v>963</v>
      </c>
      <c r="J727" t="s">
        <v>964</v>
      </c>
      <c r="K727" t="s">
        <v>965</v>
      </c>
      <c r="L727">
        <v>1339</v>
      </c>
      <c r="N727">
        <v>1007</v>
      </c>
      <c r="O727" t="s">
        <v>64</v>
      </c>
      <c r="P727" t="s">
        <v>64</v>
      </c>
      <c r="Q727">
        <v>1</v>
      </c>
      <c r="W727">
        <v>0</v>
      </c>
      <c r="X727">
        <v>-1660354250</v>
      </c>
      <c r="Y727">
        <v>0.16</v>
      </c>
      <c r="AA727">
        <v>2.44</v>
      </c>
      <c r="AB727">
        <v>0</v>
      </c>
      <c r="AC727">
        <v>0</v>
      </c>
      <c r="AD727">
        <v>0</v>
      </c>
      <c r="AE727">
        <v>2.44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0.16</v>
      </c>
      <c r="AU727" t="s">
        <v>6</v>
      </c>
      <c r="AV727">
        <v>0</v>
      </c>
      <c r="AW727">
        <v>2</v>
      </c>
      <c r="AX727">
        <v>27722802</v>
      </c>
      <c r="AY727">
        <v>1</v>
      </c>
      <c r="AZ727">
        <v>0</v>
      </c>
      <c r="BA727">
        <v>747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Y727*Source!I300</f>
        <v>6.0735999999999998E-2</v>
      </c>
      <c r="CY727">
        <f>AA727</f>
        <v>2.44</v>
      </c>
      <c r="CZ727">
        <f>AE727</f>
        <v>2.44</v>
      </c>
      <c r="DA727">
        <f>AI727</f>
        <v>1</v>
      </c>
      <c r="DB727">
        <v>0</v>
      </c>
    </row>
    <row r="728" spans="1:106" x14ac:dyDescent="0.2">
      <c r="A728">
        <f>ROW(Source!A300)</f>
        <v>300</v>
      </c>
      <c r="B728">
        <v>27721505</v>
      </c>
      <c r="C728">
        <v>27722790</v>
      </c>
      <c r="D728">
        <v>25155571</v>
      </c>
      <c r="E728">
        <v>1</v>
      </c>
      <c r="F728">
        <v>1</v>
      </c>
      <c r="G728">
        <v>1</v>
      </c>
      <c r="H728">
        <v>3</v>
      </c>
      <c r="I728" t="s">
        <v>1234</v>
      </c>
      <c r="J728" t="s">
        <v>1235</v>
      </c>
      <c r="K728" t="s">
        <v>1236</v>
      </c>
      <c r="L728">
        <v>1348</v>
      </c>
      <c r="N728">
        <v>1009</v>
      </c>
      <c r="O728" t="s">
        <v>46</v>
      </c>
      <c r="P728" t="s">
        <v>46</v>
      </c>
      <c r="Q728">
        <v>1000</v>
      </c>
      <c r="W728">
        <v>0</v>
      </c>
      <c r="X728">
        <v>1150528328</v>
      </c>
      <c r="Y728">
        <v>0.45</v>
      </c>
      <c r="AA728">
        <v>11686</v>
      </c>
      <c r="AB728">
        <v>0</v>
      </c>
      <c r="AC728">
        <v>0</v>
      </c>
      <c r="AD728">
        <v>0</v>
      </c>
      <c r="AE728">
        <v>11686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0.45</v>
      </c>
      <c r="AU728" t="s">
        <v>6</v>
      </c>
      <c r="AV728">
        <v>0</v>
      </c>
      <c r="AW728">
        <v>2</v>
      </c>
      <c r="AX728">
        <v>27722803</v>
      </c>
      <c r="AY728">
        <v>1</v>
      </c>
      <c r="AZ728">
        <v>0</v>
      </c>
      <c r="BA728">
        <v>748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Y728*Source!I300</f>
        <v>0.17082</v>
      </c>
      <c r="CY728">
        <f>AA728</f>
        <v>11686</v>
      </c>
      <c r="CZ728">
        <f>AE728</f>
        <v>11686</v>
      </c>
      <c r="DA728">
        <f>AI728</f>
        <v>1</v>
      </c>
      <c r="DB728">
        <v>0</v>
      </c>
    </row>
    <row r="729" spans="1:106" x14ac:dyDescent="0.2">
      <c r="A729">
        <f>ROW(Source!A300)</f>
        <v>300</v>
      </c>
      <c r="B729">
        <v>27721505</v>
      </c>
      <c r="C729">
        <v>27722790</v>
      </c>
      <c r="D729">
        <v>25186115</v>
      </c>
      <c r="E729">
        <v>1</v>
      </c>
      <c r="F729">
        <v>1</v>
      </c>
      <c r="G729">
        <v>1</v>
      </c>
      <c r="H729">
        <v>3</v>
      </c>
      <c r="I729" t="s">
        <v>176</v>
      </c>
      <c r="J729" t="s">
        <v>179</v>
      </c>
      <c r="K729" t="s">
        <v>177</v>
      </c>
      <c r="L729">
        <v>1346</v>
      </c>
      <c r="N729">
        <v>1009</v>
      </c>
      <c r="O729" t="s">
        <v>178</v>
      </c>
      <c r="P729" t="s">
        <v>178</v>
      </c>
      <c r="Q729">
        <v>1</v>
      </c>
      <c r="W729">
        <v>0</v>
      </c>
      <c r="X729">
        <v>303141801</v>
      </c>
      <c r="Y729">
        <v>30</v>
      </c>
      <c r="AA729">
        <v>15.25</v>
      </c>
      <c r="AB729">
        <v>0</v>
      </c>
      <c r="AC729">
        <v>0</v>
      </c>
      <c r="AD729">
        <v>0</v>
      </c>
      <c r="AE729">
        <v>15.25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30</v>
      </c>
      <c r="AU729" t="s">
        <v>6</v>
      </c>
      <c r="AV729">
        <v>0</v>
      </c>
      <c r="AW729">
        <v>2</v>
      </c>
      <c r="AX729">
        <v>27722804</v>
      </c>
      <c r="AY729">
        <v>1</v>
      </c>
      <c r="AZ729">
        <v>0</v>
      </c>
      <c r="BA729">
        <v>749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Y729*Source!I300</f>
        <v>11.388</v>
      </c>
      <c r="CY729">
        <f>AA729</f>
        <v>15.25</v>
      </c>
      <c r="CZ729">
        <f>AE729</f>
        <v>15.25</v>
      </c>
      <c r="DA729">
        <f>AI729</f>
        <v>1</v>
      </c>
      <c r="DB729">
        <v>0</v>
      </c>
    </row>
    <row r="730" spans="1:106" x14ac:dyDescent="0.2">
      <c r="A730">
        <f>ROW(Source!A301)</f>
        <v>301</v>
      </c>
      <c r="B730">
        <v>27721504</v>
      </c>
      <c r="C730">
        <v>27722790</v>
      </c>
      <c r="D730">
        <v>25413300</v>
      </c>
      <c r="E730">
        <v>1</v>
      </c>
      <c r="F730">
        <v>1</v>
      </c>
      <c r="G730">
        <v>1</v>
      </c>
      <c r="H730">
        <v>1</v>
      </c>
      <c r="I730" t="s">
        <v>989</v>
      </c>
      <c r="J730" t="s">
        <v>6</v>
      </c>
      <c r="K730" t="s">
        <v>990</v>
      </c>
      <c r="L730">
        <v>1191</v>
      </c>
      <c r="N730">
        <v>1013</v>
      </c>
      <c r="O730" t="s">
        <v>953</v>
      </c>
      <c r="P730" t="s">
        <v>953</v>
      </c>
      <c r="Q730">
        <v>1</v>
      </c>
      <c r="W730">
        <v>0</v>
      </c>
      <c r="X730">
        <v>-400197608</v>
      </c>
      <c r="Y730">
        <v>35.339500000000001</v>
      </c>
      <c r="AA730">
        <v>0</v>
      </c>
      <c r="AB730">
        <v>0</v>
      </c>
      <c r="AC730">
        <v>0</v>
      </c>
      <c r="AD730">
        <v>8.5299999999999994</v>
      </c>
      <c r="AE730">
        <v>0</v>
      </c>
      <c r="AF730">
        <v>0</v>
      </c>
      <c r="AG730">
        <v>0</v>
      </c>
      <c r="AH730">
        <v>8.5299999999999994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1</v>
      </c>
      <c r="AQ730">
        <v>0</v>
      </c>
      <c r="AR730">
        <v>0</v>
      </c>
      <c r="AS730" t="s">
        <v>6</v>
      </c>
      <c r="AT730">
        <v>30.73</v>
      </c>
      <c r="AU730" t="s">
        <v>103</v>
      </c>
      <c r="AV730">
        <v>1</v>
      </c>
      <c r="AW730">
        <v>2</v>
      </c>
      <c r="AX730">
        <v>27722798</v>
      </c>
      <c r="AY730">
        <v>1</v>
      </c>
      <c r="AZ730">
        <v>0</v>
      </c>
      <c r="BA730">
        <v>750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Y730*Source!I301</f>
        <v>13.4148742</v>
      </c>
      <c r="CY730">
        <f>AD730</f>
        <v>8.5299999999999994</v>
      </c>
      <c r="CZ730">
        <f>AH730</f>
        <v>8.5299999999999994</v>
      </c>
      <c r="DA730">
        <f>AL730</f>
        <v>1</v>
      </c>
      <c r="DB730">
        <v>0</v>
      </c>
    </row>
    <row r="731" spans="1:106" x14ac:dyDescent="0.2">
      <c r="A731">
        <f>ROW(Source!A301)</f>
        <v>301</v>
      </c>
      <c r="B731">
        <v>27721504</v>
      </c>
      <c r="C731">
        <v>27722790</v>
      </c>
      <c r="D731">
        <v>25412928</v>
      </c>
      <c r="E731">
        <v>1</v>
      </c>
      <c r="F731">
        <v>1</v>
      </c>
      <c r="G731">
        <v>1</v>
      </c>
      <c r="H731">
        <v>1</v>
      </c>
      <c r="I731" t="s">
        <v>954</v>
      </c>
      <c r="J731" t="s">
        <v>6</v>
      </c>
      <c r="K731" t="s">
        <v>955</v>
      </c>
      <c r="L731">
        <v>1191</v>
      </c>
      <c r="N731">
        <v>1013</v>
      </c>
      <c r="O731" t="s">
        <v>953</v>
      </c>
      <c r="P731" t="s">
        <v>953</v>
      </c>
      <c r="Q731">
        <v>1</v>
      </c>
      <c r="W731">
        <v>0</v>
      </c>
      <c r="X731">
        <v>-1417349443</v>
      </c>
      <c r="Y731">
        <v>0.09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0.09</v>
      </c>
      <c r="AU731" t="s">
        <v>6</v>
      </c>
      <c r="AV731">
        <v>2</v>
      </c>
      <c r="AW731">
        <v>2</v>
      </c>
      <c r="AX731">
        <v>27722799</v>
      </c>
      <c r="AY731">
        <v>1</v>
      </c>
      <c r="AZ731">
        <v>2048</v>
      </c>
      <c r="BA731">
        <v>751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Y731*Source!I301</f>
        <v>3.4164E-2</v>
      </c>
      <c r="CY731">
        <f>AD731</f>
        <v>0</v>
      </c>
      <c r="CZ731">
        <f>AH731</f>
        <v>0</v>
      </c>
      <c r="DA731">
        <f>AL731</f>
        <v>1</v>
      </c>
      <c r="DB731">
        <v>0</v>
      </c>
    </row>
    <row r="732" spans="1:106" x14ac:dyDescent="0.2">
      <c r="A732">
        <f>ROW(Source!A301)</f>
        <v>301</v>
      </c>
      <c r="B732">
        <v>27721504</v>
      </c>
      <c r="C732">
        <v>27722790</v>
      </c>
      <c r="D732">
        <v>25230510</v>
      </c>
      <c r="E732">
        <v>1</v>
      </c>
      <c r="F732">
        <v>1</v>
      </c>
      <c r="G732">
        <v>1</v>
      </c>
      <c r="H732">
        <v>2</v>
      </c>
      <c r="I732" t="s">
        <v>1175</v>
      </c>
      <c r="J732" t="s">
        <v>1176</v>
      </c>
      <c r="K732" t="s">
        <v>1177</v>
      </c>
      <c r="L732">
        <v>1368</v>
      </c>
      <c r="N732">
        <v>1011</v>
      </c>
      <c r="O732" t="s">
        <v>959</v>
      </c>
      <c r="P732" t="s">
        <v>959</v>
      </c>
      <c r="Q732">
        <v>1</v>
      </c>
      <c r="W732">
        <v>0</v>
      </c>
      <c r="X732">
        <v>368031958</v>
      </c>
      <c r="Y732">
        <v>8.7500000000000008E-2</v>
      </c>
      <c r="AA732">
        <v>0</v>
      </c>
      <c r="AB732">
        <v>27.66</v>
      </c>
      <c r="AC732">
        <v>11.6</v>
      </c>
      <c r="AD732">
        <v>0</v>
      </c>
      <c r="AE732">
        <v>0</v>
      </c>
      <c r="AF732">
        <v>27.66</v>
      </c>
      <c r="AG732">
        <v>11.6</v>
      </c>
      <c r="AH732">
        <v>0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6</v>
      </c>
      <c r="AT732">
        <v>7.0000000000000007E-2</v>
      </c>
      <c r="AU732" t="s">
        <v>102</v>
      </c>
      <c r="AV732">
        <v>0</v>
      </c>
      <c r="AW732">
        <v>2</v>
      </c>
      <c r="AX732">
        <v>27722800</v>
      </c>
      <c r="AY732">
        <v>1</v>
      </c>
      <c r="AZ732">
        <v>0</v>
      </c>
      <c r="BA732">
        <v>752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Y732*Source!I301</f>
        <v>3.3215000000000001E-2</v>
      </c>
      <c r="CY732">
        <f>AB732</f>
        <v>27.66</v>
      </c>
      <c r="CZ732">
        <f>AF732</f>
        <v>27.66</v>
      </c>
      <c r="DA732">
        <f>AJ732</f>
        <v>1</v>
      </c>
      <c r="DB732">
        <v>0</v>
      </c>
    </row>
    <row r="733" spans="1:106" x14ac:dyDescent="0.2">
      <c r="A733">
        <f>ROW(Source!A301)</f>
        <v>301</v>
      </c>
      <c r="B733">
        <v>27721504</v>
      </c>
      <c r="C733">
        <v>27722790</v>
      </c>
      <c r="D733">
        <v>25231607</v>
      </c>
      <c r="E733">
        <v>1</v>
      </c>
      <c r="F733">
        <v>1</v>
      </c>
      <c r="G733">
        <v>1</v>
      </c>
      <c r="H733">
        <v>2</v>
      </c>
      <c r="I733" t="s">
        <v>997</v>
      </c>
      <c r="J733" t="s">
        <v>998</v>
      </c>
      <c r="K733" t="s">
        <v>999</v>
      </c>
      <c r="L733">
        <v>1368</v>
      </c>
      <c r="N733">
        <v>1011</v>
      </c>
      <c r="O733" t="s">
        <v>959</v>
      </c>
      <c r="P733" t="s">
        <v>959</v>
      </c>
      <c r="Q733">
        <v>1</v>
      </c>
      <c r="W733">
        <v>0</v>
      </c>
      <c r="X733">
        <v>1372534845</v>
      </c>
      <c r="Y733">
        <v>2.5000000000000001E-2</v>
      </c>
      <c r="AA733">
        <v>0</v>
      </c>
      <c r="AB733">
        <v>65.709999999999994</v>
      </c>
      <c r="AC733">
        <v>11.6</v>
      </c>
      <c r="AD733">
        <v>0</v>
      </c>
      <c r="AE733">
        <v>0</v>
      </c>
      <c r="AF733">
        <v>65.709999999999994</v>
      </c>
      <c r="AG733">
        <v>11.6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6</v>
      </c>
      <c r="AT733">
        <v>0.02</v>
      </c>
      <c r="AU733" t="s">
        <v>102</v>
      </c>
      <c r="AV733">
        <v>0</v>
      </c>
      <c r="AW733">
        <v>2</v>
      </c>
      <c r="AX733">
        <v>27722801</v>
      </c>
      <c r="AY733">
        <v>1</v>
      </c>
      <c r="AZ733">
        <v>0</v>
      </c>
      <c r="BA733">
        <v>753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Y733*Source!I301</f>
        <v>9.4900000000000002E-3</v>
      </c>
      <c r="CY733">
        <f>AB733</f>
        <v>65.709999999999994</v>
      </c>
      <c r="CZ733">
        <f>AF733</f>
        <v>65.709999999999994</v>
      </c>
      <c r="DA733">
        <f>AJ733</f>
        <v>1</v>
      </c>
      <c r="DB733">
        <v>0</v>
      </c>
    </row>
    <row r="734" spans="1:106" x14ac:dyDescent="0.2">
      <c r="A734">
        <f>ROW(Source!A301)</f>
        <v>301</v>
      </c>
      <c r="B734">
        <v>27721504</v>
      </c>
      <c r="C734">
        <v>27722790</v>
      </c>
      <c r="D734">
        <v>25149961</v>
      </c>
      <c r="E734">
        <v>1</v>
      </c>
      <c r="F734">
        <v>1</v>
      </c>
      <c r="G734">
        <v>1</v>
      </c>
      <c r="H734">
        <v>3</v>
      </c>
      <c r="I734" t="s">
        <v>963</v>
      </c>
      <c r="J734" t="s">
        <v>964</v>
      </c>
      <c r="K734" t="s">
        <v>965</v>
      </c>
      <c r="L734">
        <v>1339</v>
      </c>
      <c r="N734">
        <v>1007</v>
      </c>
      <c r="O734" t="s">
        <v>64</v>
      </c>
      <c r="P734" t="s">
        <v>64</v>
      </c>
      <c r="Q734">
        <v>1</v>
      </c>
      <c r="W734">
        <v>0</v>
      </c>
      <c r="X734">
        <v>-1660354250</v>
      </c>
      <c r="Y734">
        <v>0.16</v>
      </c>
      <c r="AA734">
        <v>2.44</v>
      </c>
      <c r="AB734">
        <v>0</v>
      </c>
      <c r="AC734">
        <v>0</v>
      </c>
      <c r="AD734">
        <v>0</v>
      </c>
      <c r="AE734">
        <v>2.44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0.16</v>
      </c>
      <c r="AU734" t="s">
        <v>6</v>
      </c>
      <c r="AV734">
        <v>0</v>
      </c>
      <c r="AW734">
        <v>2</v>
      </c>
      <c r="AX734">
        <v>27722802</v>
      </c>
      <c r="AY734">
        <v>1</v>
      </c>
      <c r="AZ734">
        <v>0</v>
      </c>
      <c r="BA734">
        <v>754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Y734*Source!I301</f>
        <v>6.0735999999999998E-2</v>
      </c>
      <c r="CY734">
        <f>AA734</f>
        <v>2.44</v>
      </c>
      <c r="CZ734">
        <f>AE734</f>
        <v>2.44</v>
      </c>
      <c r="DA734">
        <f>AI734</f>
        <v>1</v>
      </c>
      <c r="DB734">
        <v>0</v>
      </c>
    </row>
    <row r="735" spans="1:106" x14ac:dyDescent="0.2">
      <c r="A735">
        <f>ROW(Source!A301)</f>
        <v>301</v>
      </c>
      <c r="B735">
        <v>27721504</v>
      </c>
      <c r="C735">
        <v>27722790</v>
      </c>
      <c r="D735">
        <v>25155571</v>
      </c>
      <c r="E735">
        <v>1</v>
      </c>
      <c r="F735">
        <v>1</v>
      </c>
      <c r="G735">
        <v>1</v>
      </c>
      <c r="H735">
        <v>3</v>
      </c>
      <c r="I735" t="s">
        <v>1234</v>
      </c>
      <c r="J735" t="s">
        <v>1235</v>
      </c>
      <c r="K735" t="s">
        <v>1236</v>
      </c>
      <c r="L735">
        <v>1348</v>
      </c>
      <c r="N735">
        <v>1009</v>
      </c>
      <c r="O735" t="s">
        <v>46</v>
      </c>
      <c r="P735" t="s">
        <v>46</v>
      </c>
      <c r="Q735">
        <v>1000</v>
      </c>
      <c r="W735">
        <v>0</v>
      </c>
      <c r="X735">
        <v>1150528328</v>
      </c>
      <c r="Y735">
        <v>0.45</v>
      </c>
      <c r="AA735">
        <v>11686</v>
      </c>
      <c r="AB735">
        <v>0</v>
      </c>
      <c r="AC735">
        <v>0</v>
      </c>
      <c r="AD735">
        <v>0</v>
      </c>
      <c r="AE735">
        <v>11686</v>
      </c>
      <c r="AF735">
        <v>0</v>
      </c>
      <c r="AG735">
        <v>0</v>
      </c>
      <c r="AH735">
        <v>0</v>
      </c>
      <c r="AI735">
        <v>1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0.45</v>
      </c>
      <c r="AU735" t="s">
        <v>6</v>
      </c>
      <c r="AV735">
        <v>0</v>
      </c>
      <c r="AW735">
        <v>2</v>
      </c>
      <c r="AX735">
        <v>27722803</v>
      </c>
      <c r="AY735">
        <v>1</v>
      </c>
      <c r="AZ735">
        <v>0</v>
      </c>
      <c r="BA735">
        <v>755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Y735*Source!I301</f>
        <v>0.17082</v>
      </c>
      <c r="CY735">
        <f>AA735</f>
        <v>11686</v>
      </c>
      <c r="CZ735">
        <f>AE735</f>
        <v>11686</v>
      </c>
      <c r="DA735">
        <f>AI735</f>
        <v>1</v>
      </c>
      <c r="DB735">
        <v>0</v>
      </c>
    </row>
    <row r="736" spans="1:106" x14ac:dyDescent="0.2">
      <c r="A736">
        <f>ROW(Source!A301)</f>
        <v>301</v>
      </c>
      <c r="B736">
        <v>27721504</v>
      </c>
      <c r="C736">
        <v>27722790</v>
      </c>
      <c r="D736">
        <v>25186115</v>
      </c>
      <c r="E736">
        <v>1</v>
      </c>
      <c r="F736">
        <v>1</v>
      </c>
      <c r="G736">
        <v>1</v>
      </c>
      <c r="H736">
        <v>3</v>
      </c>
      <c r="I736" t="s">
        <v>176</v>
      </c>
      <c r="J736" t="s">
        <v>179</v>
      </c>
      <c r="K736" t="s">
        <v>177</v>
      </c>
      <c r="L736">
        <v>1346</v>
      </c>
      <c r="N736">
        <v>1009</v>
      </c>
      <c r="O736" t="s">
        <v>178</v>
      </c>
      <c r="P736" t="s">
        <v>178</v>
      </c>
      <c r="Q736">
        <v>1</v>
      </c>
      <c r="W736">
        <v>0</v>
      </c>
      <c r="X736">
        <v>303141801</v>
      </c>
      <c r="Y736">
        <v>30</v>
      </c>
      <c r="AA736">
        <v>15.25</v>
      </c>
      <c r="AB736">
        <v>0</v>
      </c>
      <c r="AC736">
        <v>0</v>
      </c>
      <c r="AD736">
        <v>0</v>
      </c>
      <c r="AE736">
        <v>15.25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30</v>
      </c>
      <c r="AU736" t="s">
        <v>6</v>
      </c>
      <c r="AV736">
        <v>0</v>
      </c>
      <c r="AW736">
        <v>2</v>
      </c>
      <c r="AX736">
        <v>27722804</v>
      </c>
      <c r="AY736">
        <v>1</v>
      </c>
      <c r="AZ736">
        <v>0</v>
      </c>
      <c r="BA736">
        <v>756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Y736*Source!I301</f>
        <v>11.388</v>
      </c>
      <c r="CY736">
        <f>AA736</f>
        <v>15.25</v>
      </c>
      <c r="CZ736">
        <f>AE736</f>
        <v>15.25</v>
      </c>
      <c r="DA736">
        <f>AI736</f>
        <v>1</v>
      </c>
      <c r="DB736">
        <v>0</v>
      </c>
    </row>
    <row r="737" spans="1:106" x14ac:dyDescent="0.2">
      <c r="A737">
        <f>ROW(Source!A302)</f>
        <v>302</v>
      </c>
      <c r="B737">
        <v>27721505</v>
      </c>
      <c r="C737">
        <v>27722805</v>
      </c>
      <c r="D737">
        <v>25418547</v>
      </c>
      <c r="E737">
        <v>1</v>
      </c>
      <c r="F737">
        <v>1</v>
      </c>
      <c r="G737">
        <v>1</v>
      </c>
      <c r="H737">
        <v>1</v>
      </c>
      <c r="I737" t="s">
        <v>1073</v>
      </c>
      <c r="J737" t="s">
        <v>6</v>
      </c>
      <c r="K737" t="s">
        <v>1074</v>
      </c>
      <c r="L737">
        <v>1191</v>
      </c>
      <c r="N737">
        <v>1013</v>
      </c>
      <c r="O737" t="s">
        <v>953</v>
      </c>
      <c r="P737" t="s">
        <v>953</v>
      </c>
      <c r="Q737">
        <v>1</v>
      </c>
      <c r="W737">
        <v>0</v>
      </c>
      <c r="X737">
        <v>-784637506</v>
      </c>
      <c r="Y737">
        <v>356.983</v>
      </c>
      <c r="AA737">
        <v>0</v>
      </c>
      <c r="AB737">
        <v>0</v>
      </c>
      <c r="AC737">
        <v>0</v>
      </c>
      <c r="AD737">
        <v>8.74</v>
      </c>
      <c r="AE737">
        <v>0</v>
      </c>
      <c r="AF737">
        <v>0</v>
      </c>
      <c r="AG737">
        <v>0</v>
      </c>
      <c r="AH737">
        <v>8.74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6</v>
      </c>
      <c r="AT737">
        <v>310.42</v>
      </c>
      <c r="AU737" t="s">
        <v>103</v>
      </c>
      <c r="AV737">
        <v>1</v>
      </c>
      <c r="AW737">
        <v>2</v>
      </c>
      <c r="AX737">
        <v>27722818</v>
      </c>
      <c r="AY737">
        <v>1</v>
      </c>
      <c r="AZ737">
        <v>0</v>
      </c>
      <c r="BA737">
        <v>757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Y737*Source!I302</f>
        <v>135.51074679999999</v>
      </c>
      <c r="CY737">
        <f>AD737</f>
        <v>8.74</v>
      </c>
      <c r="CZ737">
        <f>AH737</f>
        <v>8.74</v>
      </c>
      <c r="DA737">
        <f>AL737</f>
        <v>1</v>
      </c>
      <c r="DB737">
        <v>0</v>
      </c>
    </row>
    <row r="738" spans="1:106" x14ac:dyDescent="0.2">
      <c r="A738">
        <f>ROW(Source!A302)</f>
        <v>302</v>
      </c>
      <c r="B738">
        <v>27721505</v>
      </c>
      <c r="C738">
        <v>27722805</v>
      </c>
      <c r="D738">
        <v>25412928</v>
      </c>
      <c r="E738">
        <v>1</v>
      </c>
      <c r="F738">
        <v>1</v>
      </c>
      <c r="G738">
        <v>1</v>
      </c>
      <c r="H738">
        <v>1</v>
      </c>
      <c r="I738" t="s">
        <v>954</v>
      </c>
      <c r="J738" t="s">
        <v>6</v>
      </c>
      <c r="K738" t="s">
        <v>955</v>
      </c>
      <c r="L738">
        <v>1191</v>
      </c>
      <c r="N738">
        <v>1013</v>
      </c>
      <c r="O738" t="s">
        <v>953</v>
      </c>
      <c r="P738" t="s">
        <v>953</v>
      </c>
      <c r="Q738">
        <v>1</v>
      </c>
      <c r="W738">
        <v>0</v>
      </c>
      <c r="X738">
        <v>-1417349443</v>
      </c>
      <c r="Y738">
        <v>1.73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1.73</v>
      </c>
      <c r="AU738" t="s">
        <v>6</v>
      </c>
      <c r="AV738">
        <v>2</v>
      </c>
      <c r="AW738">
        <v>2</v>
      </c>
      <c r="AX738">
        <v>27722819</v>
      </c>
      <c r="AY738">
        <v>1</v>
      </c>
      <c r="AZ738">
        <v>2048</v>
      </c>
      <c r="BA738">
        <v>758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Y738*Source!I302</f>
        <v>0.65670799999999996</v>
      </c>
      <c r="CY738">
        <f>AD738</f>
        <v>0</v>
      </c>
      <c r="CZ738">
        <f>AH738</f>
        <v>0</v>
      </c>
      <c r="DA738">
        <f>AL738</f>
        <v>1</v>
      </c>
      <c r="DB738">
        <v>0</v>
      </c>
    </row>
    <row r="739" spans="1:106" x14ac:dyDescent="0.2">
      <c r="A739">
        <f>ROW(Source!A302)</f>
        <v>302</v>
      </c>
      <c r="B739">
        <v>27721505</v>
      </c>
      <c r="C739">
        <v>27722805</v>
      </c>
      <c r="D739">
        <v>25230116</v>
      </c>
      <c r="E739">
        <v>1</v>
      </c>
      <c r="F739">
        <v>1</v>
      </c>
      <c r="G739">
        <v>1</v>
      </c>
      <c r="H739">
        <v>2</v>
      </c>
      <c r="I739" t="s">
        <v>1237</v>
      </c>
      <c r="J739" t="s">
        <v>1238</v>
      </c>
      <c r="K739" t="s">
        <v>1239</v>
      </c>
      <c r="L739">
        <v>1368</v>
      </c>
      <c r="N739">
        <v>1011</v>
      </c>
      <c r="O739" t="s">
        <v>959</v>
      </c>
      <c r="P739" t="s">
        <v>959</v>
      </c>
      <c r="Q739">
        <v>1</v>
      </c>
      <c r="W739">
        <v>0</v>
      </c>
      <c r="X739">
        <v>257150282</v>
      </c>
      <c r="Y739">
        <v>2.5000000000000001E-2</v>
      </c>
      <c r="AA739">
        <v>0</v>
      </c>
      <c r="AB739">
        <v>83.43</v>
      </c>
      <c r="AC739">
        <v>13.5</v>
      </c>
      <c r="AD739">
        <v>0</v>
      </c>
      <c r="AE739">
        <v>0</v>
      </c>
      <c r="AF739">
        <v>83.43</v>
      </c>
      <c r="AG739">
        <v>13.5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6</v>
      </c>
      <c r="AT739">
        <v>0.02</v>
      </c>
      <c r="AU739" t="s">
        <v>102</v>
      </c>
      <c r="AV739">
        <v>0</v>
      </c>
      <c r="AW739">
        <v>2</v>
      </c>
      <c r="AX739">
        <v>27722820</v>
      </c>
      <c r="AY739">
        <v>1</v>
      </c>
      <c r="AZ739">
        <v>0</v>
      </c>
      <c r="BA739">
        <v>759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Y739*Source!I302</f>
        <v>9.4900000000000002E-3</v>
      </c>
      <c r="CY739">
        <f>AB739</f>
        <v>83.43</v>
      </c>
      <c r="CZ739">
        <f>AF739</f>
        <v>83.43</v>
      </c>
      <c r="DA739">
        <f>AJ739</f>
        <v>1</v>
      </c>
      <c r="DB739">
        <v>0</v>
      </c>
    </row>
    <row r="740" spans="1:106" x14ac:dyDescent="0.2">
      <c r="A740">
        <f>ROW(Source!A302)</f>
        <v>302</v>
      </c>
      <c r="B740">
        <v>27721505</v>
      </c>
      <c r="C740">
        <v>27722805</v>
      </c>
      <c r="D740">
        <v>25230218</v>
      </c>
      <c r="E740">
        <v>1</v>
      </c>
      <c r="F740">
        <v>1</v>
      </c>
      <c r="G740">
        <v>1</v>
      </c>
      <c r="H740">
        <v>2</v>
      </c>
      <c r="I740" t="s">
        <v>1240</v>
      </c>
      <c r="J740" t="s">
        <v>1241</v>
      </c>
      <c r="K740" t="s">
        <v>1242</v>
      </c>
      <c r="L740">
        <v>1368</v>
      </c>
      <c r="N740">
        <v>1011</v>
      </c>
      <c r="O740" t="s">
        <v>959</v>
      </c>
      <c r="P740" t="s">
        <v>959</v>
      </c>
      <c r="Q740">
        <v>1</v>
      </c>
      <c r="W740">
        <v>0</v>
      </c>
      <c r="X740">
        <v>1330025190</v>
      </c>
      <c r="Y740">
        <v>1.2500000000000001E-2</v>
      </c>
      <c r="AA740">
        <v>0</v>
      </c>
      <c r="AB740">
        <v>88.01</v>
      </c>
      <c r="AC740">
        <v>11.6</v>
      </c>
      <c r="AD740">
        <v>0</v>
      </c>
      <c r="AE740">
        <v>0</v>
      </c>
      <c r="AF740">
        <v>88.01</v>
      </c>
      <c r="AG740">
        <v>11.6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6</v>
      </c>
      <c r="AT740">
        <v>0.01</v>
      </c>
      <c r="AU740" t="s">
        <v>102</v>
      </c>
      <c r="AV740">
        <v>0</v>
      </c>
      <c r="AW740">
        <v>2</v>
      </c>
      <c r="AX740">
        <v>27722821</v>
      </c>
      <c r="AY740">
        <v>1</v>
      </c>
      <c r="AZ740">
        <v>0</v>
      </c>
      <c r="BA740">
        <v>760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Y740*Source!I302</f>
        <v>4.7450000000000001E-3</v>
      </c>
      <c r="CY740">
        <f>AB740</f>
        <v>88.01</v>
      </c>
      <c r="CZ740">
        <f>AF740</f>
        <v>88.01</v>
      </c>
      <c r="DA740">
        <f>AJ740</f>
        <v>1</v>
      </c>
      <c r="DB740">
        <v>0</v>
      </c>
    </row>
    <row r="741" spans="1:106" x14ac:dyDescent="0.2">
      <c r="A741">
        <f>ROW(Source!A302)</f>
        <v>302</v>
      </c>
      <c r="B741">
        <v>27721505</v>
      </c>
      <c r="C741">
        <v>27722805</v>
      </c>
      <c r="D741">
        <v>25230679</v>
      </c>
      <c r="E741">
        <v>1</v>
      </c>
      <c r="F741">
        <v>1</v>
      </c>
      <c r="G741">
        <v>1</v>
      </c>
      <c r="H741">
        <v>2</v>
      </c>
      <c r="I741" t="s">
        <v>1172</v>
      </c>
      <c r="J741" t="s">
        <v>1173</v>
      </c>
      <c r="K741" t="s">
        <v>1174</v>
      </c>
      <c r="L741">
        <v>1368</v>
      </c>
      <c r="N741">
        <v>1011</v>
      </c>
      <c r="O741" t="s">
        <v>959</v>
      </c>
      <c r="P741" t="s">
        <v>959</v>
      </c>
      <c r="Q741">
        <v>1</v>
      </c>
      <c r="W741">
        <v>0</v>
      </c>
      <c r="X741">
        <v>983187852</v>
      </c>
      <c r="Y741">
        <v>2.1124999999999998</v>
      </c>
      <c r="AA741">
        <v>0</v>
      </c>
      <c r="AB741">
        <v>12.39</v>
      </c>
      <c r="AC741">
        <v>10.06</v>
      </c>
      <c r="AD741">
        <v>0</v>
      </c>
      <c r="AE741">
        <v>0</v>
      </c>
      <c r="AF741">
        <v>12.39</v>
      </c>
      <c r="AG741">
        <v>10.06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1.69</v>
      </c>
      <c r="AU741" t="s">
        <v>102</v>
      </c>
      <c r="AV741">
        <v>0</v>
      </c>
      <c r="AW741">
        <v>2</v>
      </c>
      <c r="AX741">
        <v>27722822</v>
      </c>
      <c r="AY741">
        <v>1</v>
      </c>
      <c r="AZ741">
        <v>0</v>
      </c>
      <c r="BA741">
        <v>761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Y741*Source!I302</f>
        <v>0.80190499999999987</v>
      </c>
      <c r="CY741">
        <f>AB741</f>
        <v>12.39</v>
      </c>
      <c r="CZ741">
        <f>AF741</f>
        <v>12.39</v>
      </c>
      <c r="DA741">
        <f>AJ741</f>
        <v>1</v>
      </c>
      <c r="DB741">
        <v>0</v>
      </c>
    </row>
    <row r="742" spans="1:106" x14ac:dyDescent="0.2">
      <c r="A742">
        <f>ROW(Source!A302)</f>
        <v>302</v>
      </c>
      <c r="B742">
        <v>27721505</v>
      </c>
      <c r="C742">
        <v>27722805</v>
      </c>
      <c r="D742">
        <v>25231607</v>
      </c>
      <c r="E742">
        <v>1</v>
      </c>
      <c r="F742">
        <v>1</v>
      </c>
      <c r="G742">
        <v>1</v>
      </c>
      <c r="H742">
        <v>2</v>
      </c>
      <c r="I742" t="s">
        <v>997</v>
      </c>
      <c r="J742" t="s">
        <v>998</v>
      </c>
      <c r="K742" t="s">
        <v>999</v>
      </c>
      <c r="L742">
        <v>1368</v>
      </c>
      <c r="N742">
        <v>1011</v>
      </c>
      <c r="O742" t="s">
        <v>959</v>
      </c>
      <c r="P742" t="s">
        <v>959</v>
      </c>
      <c r="Q742">
        <v>1</v>
      </c>
      <c r="W742">
        <v>0</v>
      </c>
      <c r="X742">
        <v>1372534845</v>
      </c>
      <c r="Y742">
        <v>1.2500000000000001E-2</v>
      </c>
      <c r="AA742">
        <v>0</v>
      </c>
      <c r="AB742">
        <v>65.709999999999994</v>
      </c>
      <c r="AC742">
        <v>11.6</v>
      </c>
      <c r="AD742">
        <v>0</v>
      </c>
      <c r="AE742">
        <v>0</v>
      </c>
      <c r="AF742">
        <v>65.709999999999994</v>
      </c>
      <c r="AG742">
        <v>11.6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6</v>
      </c>
      <c r="AT742">
        <v>0.01</v>
      </c>
      <c r="AU742" t="s">
        <v>102</v>
      </c>
      <c r="AV742">
        <v>0</v>
      </c>
      <c r="AW742">
        <v>2</v>
      </c>
      <c r="AX742">
        <v>27722823</v>
      </c>
      <c r="AY742">
        <v>1</v>
      </c>
      <c r="AZ742">
        <v>0</v>
      </c>
      <c r="BA742">
        <v>762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Y742*Source!I302</f>
        <v>4.7450000000000001E-3</v>
      </c>
      <c r="CY742">
        <f>AB742</f>
        <v>65.709999999999994</v>
      </c>
      <c r="CZ742">
        <f>AF742</f>
        <v>65.709999999999994</v>
      </c>
      <c r="DA742">
        <f>AJ742</f>
        <v>1</v>
      </c>
      <c r="DB742">
        <v>0</v>
      </c>
    </row>
    <row r="743" spans="1:106" x14ac:dyDescent="0.2">
      <c r="A743">
        <f>ROW(Source!A302)</f>
        <v>302</v>
      </c>
      <c r="B743">
        <v>27721505</v>
      </c>
      <c r="C743">
        <v>27722805</v>
      </c>
      <c r="D743">
        <v>25149961</v>
      </c>
      <c r="E743">
        <v>1</v>
      </c>
      <c r="F743">
        <v>1</v>
      </c>
      <c r="G743">
        <v>1</v>
      </c>
      <c r="H743">
        <v>3</v>
      </c>
      <c r="I743" t="s">
        <v>963</v>
      </c>
      <c r="J743" t="s">
        <v>964</v>
      </c>
      <c r="K743" t="s">
        <v>965</v>
      </c>
      <c r="L743">
        <v>1339</v>
      </c>
      <c r="N743">
        <v>1007</v>
      </c>
      <c r="O743" t="s">
        <v>64</v>
      </c>
      <c r="P743" t="s">
        <v>64</v>
      </c>
      <c r="Q743">
        <v>1</v>
      </c>
      <c r="W743">
        <v>0</v>
      </c>
      <c r="X743">
        <v>-1660354250</v>
      </c>
      <c r="Y743">
        <v>0.44</v>
      </c>
      <c r="AA743">
        <v>2.44</v>
      </c>
      <c r="AB743">
        <v>0</v>
      </c>
      <c r="AC743">
        <v>0</v>
      </c>
      <c r="AD743">
        <v>0</v>
      </c>
      <c r="AE743">
        <v>2.44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0.44</v>
      </c>
      <c r="AU743" t="s">
        <v>6</v>
      </c>
      <c r="AV743">
        <v>0</v>
      </c>
      <c r="AW743">
        <v>2</v>
      </c>
      <c r="AX743">
        <v>27722824</v>
      </c>
      <c r="AY743">
        <v>1</v>
      </c>
      <c r="AZ743">
        <v>0</v>
      </c>
      <c r="BA743">
        <v>763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Y743*Source!I302</f>
        <v>0.16702400000000001</v>
      </c>
      <c r="CY743">
        <f t="shared" ref="CY743:CY748" si="30">AA743</f>
        <v>2.44</v>
      </c>
      <c r="CZ743">
        <f t="shared" ref="CZ743:CZ748" si="31">AE743</f>
        <v>2.44</v>
      </c>
      <c r="DA743">
        <f t="shared" ref="DA743:DA748" si="32">AI743</f>
        <v>1</v>
      </c>
      <c r="DB743">
        <v>0</v>
      </c>
    </row>
    <row r="744" spans="1:106" x14ac:dyDescent="0.2">
      <c r="A744">
        <f>ROW(Source!A302)</f>
        <v>302</v>
      </c>
      <c r="B744">
        <v>27721505</v>
      </c>
      <c r="C744">
        <v>27722805</v>
      </c>
      <c r="D744">
        <v>25155711</v>
      </c>
      <c r="E744">
        <v>1</v>
      </c>
      <c r="F744">
        <v>1</v>
      </c>
      <c r="G744">
        <v>1</v>
      </c>
      <c r="H744">
        <v>3</v>
      </c>
      <c r="I744" t="s">
        <v>1243</v>
      </c>
      <c r="J744" t="s">
        <v>1244</v>
      </c>
      <c r="K744" t="s">
        <v>1245</v>
      </c>
      <c r="L744">
        <v>1348</v>
      </c>
      <c r="N744">
        <v>1009</v>
      </c>
      <c r="O744" t="s">
        <v>46</v>
      </c>
      <c r="P744" t="s">
        <v>46</v>
      </c>
      <c r="Q744">
        <v>1000</v>
      </c>
      <c r="W744">
        <v>0</v>
      </c>
      <c r="X744">
        <v>2108657288</v>
      </c>
      <c r="Y744">
        <v>1.2999999999999999E-2</v>
      </c>
      <c r="AA744">
        <v>6513</v>
      </c>
      <c r="AB744">
        <v>0</v>
      </c>
      <c r="AC744">
        <v>0</v>
      </c>
      <c r="AD744">
        <v>0</v>
      </c>
      <c r="AE744">
        <v>6513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1.2999999999999999E-2</v>
      </c>
      <c r="AU744" t="s">
        <v>6</v>
      </c>
      <c r="AV744">
        <v>0</v>
      </c>
      <c r="AW744">
        <v>2</v>
      </c>
      <c r="AX744">
        <v>27722825</v>
      </c>
      <c r="AY744">
        <v>1</v>
      </c>
      <c r="AZ744">
        <v>0</v>
      </c>
      <c r="BA744">
        <v>764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Y744*Source!I302</f>
        <v>4.9347999999999996E-3</v>
      </c>
      <c r="CY744">
        <f t="shared" si="30"/>
        <v>6513</v>
      </c>
      <c r="CZ744">
        <f t="shared" si="31"/>
        <v>6513</v>
      </c>
      <c r="DA744">
        <f t="shared" si="32"/>
        <v>1</v>
      </c>
      <c r="DB744">
        <v>0</v>
      </c>
    </row>
    <row r="745" spans="1:106" x14ac:dyDescent="0.2">
      <c r="A745">
        <f>ROW(Source!A302)</f>
        <v>302</v>
      </c>
      <c r="B745">
        <v>27721505</v>
      </c>
      <c r="C745">
        <v>27722805</v>
      </c>
      <c r="D745">
        <v>25169756</v>
      </c>
      <c r="E745">
        <v>1</v>
      </c>
      <c r="F745">
        <v>1</v>
      </c>
      <c r="G745">
        <v>1</v>
      </c>
      <c r="H745">
        <v>3</v>
      </c>
      <c r="I745" t="s">
        <v>464</v>
      </c>
      <c r="J745" t="s">
        <v>466</v>
      </c>
      <c r="K745" t="s">
        <v>465</v>
      </c>
      <c r="L745">
        <v>1327</v>
      </c>
      <c r="N745">
        <v>1005</v>
      </c>
      <c r="O745" t="s">
        <v>96</v>
      </c>
      <c r="P745" t="s">
        <v>96</v>
      </c>
      <c r="Q745">
        <v>1</v>
      </c>
      <c r="W745">
        <v>1</v>
      </c>
      <c r="X745">
        <v>2046761779</v>
      </c>
      <c r="Y745">
        <v>-102</v>
      </c>
      <c r="AA745">
        <v>140.44999999999999</v>
      </c>
      <c r="AB745">
        <v>0</v>
      </c>
      <c r="AC745">
        <v>0</v>
      </c>
      <c r="AD745">
        <v>0</v>
      </c>
      <c r="AE745">
        <v>140.44999999999999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-102</v>
      </c>
      <c r="AU745" t="s">
        <v>6</v>
      </c>
      <c r="AV745">
        <v>0</v>
      </c>
      <c r="AW745">
        <v>2</v>
      </c>
      <c r="AX745">
        <v>27722826</v>
      </c>
      <c r="AY745">
        <v>1</v>
      </c>
      <c r="AZ745">
        <v>6144</v>
      </c>
      <c r="BA745">
        <v>765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Y745*Source!I302</f>
        <v>-38.719200000000001</v>
      </c>
      <c r="CY745">
        <f t="shared" si="30"/>
        <v>140.44999999999999</v>
      </c>
      <c r="CZ745">
        <f t="shared" si="31"/>
        <v>140.44999999999999</v>
      </c>
      <c r="DA745">
        <f t="shared" si="32"/>
        <v>1</v>
      </c>
      <c r="DB745">
        <v>0</v>
      </c>
    </row>
    <row r="746" spans="1:106" x14ac:dyDescent="0.2">
      <c r="A746">
        <f>ROW(Source!A302)</f>
        <v>302</v>
      </c>
      <c r="B746">
        <v>27721505</v>
      </c>
      <c r="C746">
        <v>27722805</v>
      </c>
      <c r="D746">
        <v>25169765</v>
      </c>
      <c r="E746">
        <v>1</v>
      </c>
      <c r="F746">
        <v>1</v>
      </c>
      <c r="G746">
        <v>1</v>
      </c>
      <c r="H746">
        <v>3</v>
      </c>
      <c r="I746" t="s">
        <v>468</v>
      </c>
      <c r="J746" t="s">
        <v>470</v>
      </c>
      <c r="K746" t="s">
        <v>469</v>
      </c>
      <c r="L746">
        <v>1327</v>
      </c>
      <c r="N746">
        <v>1005</v>
      </c>
      <c r="O746" t="s">
        <v>96</v>
      </c>
      <c r="P746" t="s">
        <v>96</v>
      </c>
      <c r="Q746">
        <v>1</v>
      </c>
      <c r="W746">
        <v>0</v>
      </c>
      <c r="X746">
        <v>1788761726</v>
      </c>
      <c r="Y746">
        <v>102</v>
      </c>
      <c r="AA746">
        <v>57.79</v>
      </c>
      <c r="AB746">
        <v>0</v>
      </c>
      <c r="AC746">
        <v>0</v>
      </c>
      <c r="AD746">
        <v>0</v>
      </c>
      <c r="AE746">
        <v>57.79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0</v>
      </c>
      <c r="AP746">
        <v>0</v>
      </c>
      <c r="AQ746">
        <v>0</v>
      </c>
      <c r="AR746">
        <v>0</v>
      </c>
      <c r="AS746" t="s">
        <v>6</v>
      </c>
      <c r="AT746">
        <v>102</v>
      </c>
      <c r="AU746" t="s">
        <v>6</v>
      </c>
      <c r="AV746">
        <v>0</v>
      </c>
      <c r="AW746">
        <v>1</v>
      </c>
      <c r="AX746">
        <v>-1</v>
      </c>
      <c r="AY746">
        <v>0</v>
      </c>
      <c r="AZ746">
        <v>0</v>
      </c>
      <c r="BA746" t="s">
        <v>6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Y746*Source!I302</f>
        <v>38.719200000000001</v>
      </c>
      <c r="CY746">
        <f t="shared" si="30"/>
        <v>57.79</v>
      </c>
      <c r="CZ746">
        <f t="shared" si="31"/>
        <v>57.79</v>
      </c>
      <c r="DA746">
        <f t="shared" si="32"/>
        <v>1</v>
      </c>
      <c r="DB746">
        <v>0</v>
      </c>
    </row>
    <row r="747" spans="1:106" x14ac:dyDescent="0.2">
      <c r="A747">
        <f>ROW(Source!A302)</f>
        <v>302</v>
      </c>
      <c r="B747">
        <v>27721505</v>
      </c>
      <c r="C747">
        <v>27722805</v>
      </c>
      <c r="D747">
        <v>25185231</v>
      </c>
      <c r="E747">
        <v>1</v>
      </c>
      <c r="F747">
        <v>1</v>
      </c>
      <c r="G747">
        <v>1</v>
      </c>
      <c r="H747">
        <v>3</v>
      </c>
      <c r="I747" t="s">
        <v>1246</v>
      </c>
      <c r="J747" t="s">
        <v>1247</v>
      </c>
      <c r="K747" t="s">
        <v>1248</v>
      </c>
      <c r="L747">
        <v>1346</v>
      </c>
      <c r="N747">
        <v>1009</v>
      </c>
      <c r="O747" t="s">
        <v>178</v>
      </c>
      <c r="P747" t="s">
        <v>178</v>
      </c>
      <c r="Q747">
        <v>1</v>
      </c>
      <c r="W747">
        <v>0</v>
      </c>
      <c r="X747">
        <v>830044740</v>
      </c>
      <c r="Y747">
        <v>1200</v>
      </c>
      <c r="AA747">
        <v>3.69</v>
      </c>
      <c r="AB747">
        <v>0</v>
      </c>
      <c r="AC747">
        <v>0</v>
      </c>
      <c r="AD747">
        <v>0</v>
      </c>
      <c r="AE747">
        <v>3.69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1200</v>
      </c>
      <c r="AU747" t="s">
        <v>6</v>
      </c>
      <c r="AV747">
        <v>0</v>
      </c>
      <c r="AW747">
        <v>2</v>
      </c>
      <c r="AX747">
        <v>27722828</v>
      </c>
      <c r="AY747">
        <v>1</v>
      </c>
      <c r="AZ747">
        <v>0</v>
      </c>
      <c r="BA747">
        <v>767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Y747*Source!I302</f>
        <v>455.52</v>
      </c>
      <c r="CY747">
        <f t="shared" si="30"/>
        <v>3.69</v>
      </c>
      <c r="CZ747">
        <f t="shared" si="31"/>
        <v>3.69</v>
      </c>
      <c r="DA747">
        <f t="shared" si="32"/>
        <v>1</v>
      </c>
      <c r="DB747">
        <v>0</v>
      </c>
    </row>
    <row r="748" spans="1:106" x14ac:dyDescent="0.2">
      <c r="A748">
        <f>ROW(Source!A302)</f>
        <v>302</v>
      </c>
      <c r="B748">
        <v>27721505</v>
      </c>
      <c r="C748">
        <v>27722805</v>
      </c>
      <c r="D748">
        <v>25185864</v>
      </c>
      <c r="E748">
        <v>1</v>
      </c>
      <c r="F748">
        <v>1</v>
      </c>
      <c r="G748">
        <v>1</v>
      </c>
      <c r="H748">
        <v>3</v>
      </c>
      <c r="I748" t="s">
        <v>460</v>
      </c>
      <c r="J748" t="s">
        <v>462</v>
      </c>
      <c r="K748" t="s">
        <v>461</v>
      </c>
      <c r="L748">
        <v>1296</v>
      </c>
      <c r="N748">
        <v>1002</v>
      </c>
      <c r="O748" t="s">
        <v>352</v>
      </c>
      <c r="P748" t="s">
        <v>352</v>
      </c>
      <c r="Q748">
        <v>1</v>
      </c>
      <c r="W748">
        <v>0</v>
      </c>
      <c r="X748">
        <v>-972933126</v>
      </c>
      <c r="Y748">
        <v>13</v>
      </c>
      <c r="AA748">
        <v>9.14</v>
      </c>
      <c r="AB748">
        <v>0</v>
      </c>
      <c r="AC748">
        <v>0</v>
      </c>
      <c r="AD748">
        <v>0</v>
      </c>
      <c r="AE748">
        <v>9.14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0</v>
      </c>
      <c r="AP748">
        <v>0</v>
      </c>
      <c r="AQ748">
        <v>0</v>
      </c>
      <c r="AR748">
        <v>0</v>
      </c>
      <c r="AS748" t="s">
        <v>6</v>
      </c>
      <c r="AT748">
        <v>13</v>
      </c>
      <c r="AU748" t="s">
        <v>6</v>
      </c>
      <c r="AV748">
        <v>0</v>
      </c>
      <c r="AW748">
        <v>1</v>
      </c>
      <c r="AX748">
        <v>-1</v>
      </c>
      <c r="AY748">
        <v>0</v>
      </c>
      <c r="AZ748">
        <v>0</v>
      </c>
      <c r="BA748" t="s">
        <v>6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Y748*Source!I302</f>
        <v>4.9348000000000001</v>
      </c>
      <c r="CY748">
        <f t="shared" si="30"/>
        <v>9.14</v>
      </c>
      <c r="CZ748">
        <f t="shared" si="31"/>
        <v>9.14</v>
      </c>
      <c r="DA748">
        <f t="shared" si="32"/>
        <v>1</v>
      </c>
      <c r="DB748">
        <v>0</v>
      </c>
    </row>
    <row r="749" spans="1:106" x14ac:dyDescent="0.2">
      <c r="A749">
        <f>ROW(Source!A303)</f>
        <v>303</v>
      </c>
      <c r="B749">
        <v>27721504</v>
      </c>
      <c r="C749">
        <v>27722805</v>
      </c>
      <c r="D749">
        <v>25418547</v>
      </c>
      <c r="E749">
        <v>1</v>
      </c>
      <c r="F749">
        <v>1</v>
      </c>
      <c r="G749">
        <v>1</v>
      </c>
      <c r="H749">
        <v>1</v>
      </c>
      <c r="I749" t="s">
        <v>1073</v>
      </c>
      <c r="J749" t="s">
        <v>6</v>
      </c>
      <c r="K749" t="s">
        <v>1074</v>
      </c>
      <c r="L749">
        <v>1191</v>
      </c>
      <c r="N749">
        <v>1013</v>
      </c>
      <c r="O749" t="s">
        <v>953</v>
      </c>
      <c r="P749" t="s">
        <v>953</v>
      </c>
      <c r="Q749">
        <v>1</v>
      </c>
      <c r="W749">
        <v>0</v>
      </c>
      <c r="X749">
        <v>-784637506</v>
      </c>
      <c r="Y749">
        <v>356.983</v>
      </c>
      <c r="AA749">
        <v>0</v>
      </c>
      <c r="AB749">
        <v>0</v>
      </c>
      <c r="AC749">
        <v>0</v>
      </c>
      <c r="AD749">
        <v>8.74</v>
      </c>
      <c r="AE749">
        <v>0</v>
      </c>
      <c r="AF749">
        <v>0</v>
      </c>
      <c r="AG749">
        <v>0</v>
      </c>
      <c r="AH749">
        <v>8.74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310.42</v>
      </c>
      <c r="AU749" t="s">
        <v>103</v>
      </c>
      <c r="AV749">
        <v>1</v>
      </c>
      <c r="AW749">
        <v>2</v>
      </c>
      <c r="AX749">
        <v>27722818</v>
      </c>
      <c r="AY749">
        <v>1</v>
      </c>
      <c r="AZ749">
        <v>0</v>
      </c>
      <c r="BA749">
        <v>769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Y749*Source!I303</f>
        <v>135.51074679999999</v>
      </c>
      <c r="CY749">
        <f>AD749</f>
        <v>8.74</v>
      </c>
      <c r="CZ749">
        <f>AH749</f>
        <v>8.74</v>
      </c>
      <c r="DA749">
        <f>AL749</f>
        <v>1</v>
      </c>
      <c r="DB749">
        <v>0</v>
      </c>
    </row>
    <row r="750" spans="1:106" x14ac:dyDescent="0.2">
      <c r="A750">
        <f>ROW(Source!A303)</f>
        <v>303</v>
      </c>
      <c r="B750">
        <v>27721504</v>
      </c>
      <c r="C750">
        <v>27722805</v>
      </c>
      <c r="D750">
        <v>25412928</v>
      </c>
      <c r="E750">
        <v>1</v>
      </c>
      <c r="F750">
        <v>1</v>
      </c>
      <c r="G750">
        <v>1</v>
      </c>
      <c r="H750">
        <v>1</v>
      </c>
      <c r="I750" t="s">
        <v>954</v>
      </c>
      <c r="J750" t="s">
        <v>6</v>
      </c>
      <c r="K750" t="s">
        <v>955</v>
      </c>
      <c r="L750">
        <v>1191</v>
      </c>
      <c r="N750">
        <v>1013</v>
      </c>
      <c r="O750" t="s">
        <v>953</v>
      </c>
      <c r="P750" t="s">
        <v>953</v>
      </c>
      <c r="Q750">
        <v>1</v>
      </c>
      <c r="W750">
        <v>0</v>
      </c>
      <c r="X750">
        <v>-1417349443</v>
      </c>
      <c r="Y750">
        <v>1.73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1.73</v>
      </c>
      <c r="AU750" t="s">
        <v>6</v>
      </c>
      <c r="AV750">
        <v>2</v>
      </c>
      <c r="AW750">
        <v>2</v>
      </c>
      <c r="AX750">
        <v>27722819</v>
      </c>
      <c r="AY750">
        <v>1</v>
      </c>
      <c r="AZ750">
        <v>2048</v>
      </c>
      <c r="BA750">
        <v>770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Y750*Source!I303</f>
        <v>0.65670799999999996</v>
      </c>
      <c r="CY750">
        <f>AD750</f>
        <v>0</v>
      </c>
      <c r="CZ750">
        <f>AH750</f>
        <v>0</v>
      </c>
      <c r="DA750">
        <f>AL750</f>
        <v>1</v>
      </c>
      <c r="DB750">
        <v>0</v>
      </c>
    </row>
    <row r="751" spans="1:106" x14ac:dyDescent="0.2">
      <c r="A751">
        <f>ROW(Source!A303)</f>
        <v>303</v>
      </c>
      <c r="B751">
        <v>27721504</v>
      </c>
      <c r="C751">
        <v>27722805</v>
      </c>
      <c r="D751">
        <v>25230116</v>
      </c>
      <c r="E751">
        <v>1</v>
      </c>
      <c r="F751">
        <v>1</v>
      </c>
      <c r="G751">
        <v>1</v>
      </c>
      <c r="H751">
        <v>2</v>
      </c>
      <c r="I751" t="s">
        <v>1237</v>
      </c>
      <c r="J751" t="s">
        <v>1238</v>
      </c>
      <c r="K751" t="s">
        <v>1239</v>
      </c>
      <c r="L751">
        <v>1368</v>
      </c>
      <c r="N751">
        <v>1011</v>
      </c>
      <c r="O751" t="s">
        <v>959</v>
      </c>
      <c r="P751" t="s">
        <v>959</v>
      </c>
      <c r="Q751">
        <v>1</v>
      </c>
      <c r="W751">
        <v>0</v>
      </c>
      <c r="X751">
        <v>257150282</v>
      </c>
      <c r="Y751">
        <v>2.5000000000000001E-2</v>
      </c>
      <c r="AA751">
        <v>0</v>
      </c>
      <c r="AB751">
        <v>83.43</v>
      </c>
      <c r="AC751">
        <v>13.5</v>
      </c>
      <c r="AD751">
        <v>0</v>
      </c>
      <c r="AE751">
        <v>0</v>
      </c>
      <c r="AF751">
        <v>83.43</v>
      </c>
      <c r="AG751">
        <v>13.5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0.02</v>
      </c>
      <c r="AU751" t="s">
        <v>102</v>
      </c>
      <c r="AV751">
        <v>0</v>
      </c>
      <c r="AW751">
        <v>2</v>
      </c>
      <c r="AX751">
        <v>27722820</v>
      </c>
      <c r="AY751">
        <v>1</v>
      </c>
      <c r="AZ751">
        <v>0</v>
      </c>
      <c r="BA751">
        <v>771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Y751*Source!I303</f>
        <v>9.4900000000000002E-3</v>
      </c>
      <c r="CY751">
        <f>AB751</f>
        <v>83.43</v>
      </c>
      <c r="CZ751">
        <f>AF751</f>
        <v>83.43</v>
      </c>
      <c r="DA751">
        <f>AJ751</f>
        <v>1</v>
      </c>
      <c r="DB751">
        <v>0</v>
      </c>
    </row>
    <row r="752" spans="1:106" x14ac:dyDescent="0.2">
      <c r="A752">
        <f>ROW(Source!A303)</f>
        <v>303</v>
      </c>
      <c r="B752">
        <v>27721504</v>
      </c>
      <c r="C752">
        <v>27722805</v>
      </c>
      <c r="D752">
        <v>25230218</v>
      </c>
      <c r="E752">
        <v>1</v>
      </c>
      <c r="F752">
        <v>1</v>
      </c>
      <c r="G752">
        <v>1</v>
      </c>
      <c r="H752">
        <v>2</v>
      </c>
      <c r="I752" t="s">
        <v>1240</v>
      </c>
      <c r="J752" t="s">
        <v>1241</v>
      </c>
      <c r="K752" t="s">
        <v>1242</v>
      </c>
      <c r="L752">
        <v>1368</v>
      </c>
      <c r="N752">
        <v>1011</v>
      </c>
      <c r="O752" t="s">
        <v>959</v>
      </c>
      <c r="P752" t="s">
        <v>959</v>
      </c>
      <c r="Q752">
        <v>1</v>
      </c>
      <c r="W752">
        <v>0</v>
      </c>
      <c r="X752">
        <v>1330025190</v>
      </c>
      <c r="Y752">
        <v>1.2500000000000001E-2</v>
      </c>
      <c r="AA752">
        <v>0</v>
      </c>
      <c r="AB752">
        <v>88.01</v>
      </c>
      <c r="AC752">
        <v>11.6</v>
      </c>
      <c r="AD752">
        <v>0</v>
      </c>
      <c r="AE752">
        <v>0</v>
      </c>
      <c r="AF752">
        <v>88.01</v>
      </c>
      <c r="AG752">
        <v>11.6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1</v>
      </c>
      <c r="AQ752">
        <v>0</v>
      </c>
      <c r="AR752">
        <v>0</v>
      </c>
      <c r="AS752" t="s">
        <v>6</v>
      </c>
      <c r="AT752">
        <v>0.01</v>
      </c>
      <c r="AU752" t="s">
        <v>102</v>
      </c>
      <c r="AV752">
        <v>0</v>
      </c>
      <c r="AW752">
        <v>2</v>
      </c>
      <c r="AX752">
        <v>27722821</v>
      </c>
      <c r="AY752">
        <v>1</v>
      </c>
      <c r="AZ752">
        <v>0</v>
      </c>
      <c r="BA752">
        <v>772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Y752*Source!I303</f>
        <v>4.7450000000000001E-3</v>
      </c>
      <c r="CY752">
        <f>AB752</f>
        <v>88.01</v>
      </c>
      <c r="CZ752">
        <f>AF752</f>
        <v>88.01</v>
      </c>
      <c r="DA752">
        <f>AJ752</f>
        <v>1</v>
      </c>
      <c r="DB752">
        <v>0</v>
      </c>
    </row>
    <row r="753" spans="1:106" x14ac:dyDescent="0.2">
      <c r="A753">
        <f>ROW(Source!A303)</f>
        <v>303</v>
      </c>
      <c r="B753">
        <v>27721504</v>
      </c>
      <c r="C753">
        <v>27722805</v>
      </c>
      <c r="D753">
        <v>25230679</v>
      </c>
      <c r="E753">
        <v>1</v>
      </c>
      <c r="F753">
        <v>1</v>
      </c>
      <c r="G753">
        <v>1</v>
      </c>
      <c r="H753">
        <v>2</v>
      </c>
      <c r="I753" t="s">
        <v>1172</v>
      </c>
      <c r="J753" t="s">
        <v>1173</v>
      </c>
      <c r="K753" t="s">
        <v>1174</v>
      </c>
      <c r="L753">
        <v>1368</v>
      </c>
      <c r="N753">
        <v>1011</v>
      </c>
      <c r="O753" t="s">
        <v>959</v>
      </c>
      <c r="P753" t="s">
        <v>959</v>
      </c>
      <c r="Q753">
        <v>1</v>
      </c>
      <c r="W753">
        <v>0</v>
      </c>
      <c r="X753">
        <v>983187852</v>
      </c>
      <c r="Y753">
        <v>2.1124999999999998</v>
      </c>
      <c r="AA753">
        <v>0</v>
      </c>
      <c r="AB753">
        <v>12.39</v>
      </c>
      <c r="AC753">
        <v>10.06</v>
      </c>
      <c r="AD753">
        <v>0</v>
      </c>
      <c r="AE753">
        <v>0</v>
      </c>
      <c r="AF753">
        <v>12.39</v>
      </c>
      <c r="AG753">
        <v>10.06</v>
      </c>
      <c r="AH753">
        <v>0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6</v>
      </c>
      <c r="AT753">
        <v>1.69</v>
      </c>
      <c r="AU753" t="s">
        <v>102</v>
      </c>
      <c r="AV753">
        <v>0</v>
      </c>
      <c r="AW753">
        <v>2</v>
      </c>
      <c r="AX753">
        <v>27722822</v>
      </c>
      <c r="AY753">
        <v>1</v>
      </c>
      <c r="AZ753">
        <v>0</v>
      </c>
      <c r="BA753">
        <v>773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Y753*Source!I303</f>
        <v>0.80190499999999987</v>
      </c>
      <c r="CY753">
        <f>AB753</f>
        <v>12.39</v>
      </c>
      <c r="CZ753">
        <f>AF753</f>
        <v>12.39</v>
      </c>
      <c r="DA753">
        <f>AJ753</f>
        <v>1</v>
      </c>
      <c r="DB753">
        <v>0</v>
      </c>
    </row>
    <row r="754" spans="1:106" x14ac:dyDescent="0.2">
      <c r="A754">
        <f>ROW(Source!A303)</f>
        <v>303</v>
      </c>
      <c r="B754">
        <v>27721504</v>
      </c>
      <c r="C754">
        <v>27722805</v>
      </c>
      <c r="D754">
        <v>25231607</v>
      </c>
      <c r="E754">
        <v>1</v>
      </c>
      <c r="F754">
        <v>1</v>
      </c>
      <c r="G754">
        <v>1</v>
      </c>
      <c r="H754">
        <v>2</v>
      </c>
      <c r="I754" t="s">
        <v>997</v>
      </c>
      <c r="J754" t="s">
        <v>998</v>
      </c>
      <c r="K754" t="s">
        <v>999</v>
      </c>
      <c r="L754">
        <v>1368</v>
      </c>
      <c r="N754">
        <v>1011</v>
      </c>
      <c r="O754" t="s">
        <v>959</v>
      </c>
      <c r="P754" t="s">
        <v>959</v>
      </c>
      <c r="Q754">
        <v>1</v>
      </c>
      <c r="W754">
        <v>0</v>
      </c>
      <c r="X754">
        <v>1372534845</v>
      </c>
      <c r="Y754">
        <v>1.2500000000000001E-2</v>
      </c>
      <c r="AA754">
        <v>0</v>
      </c>
      <c r="AB754">
        <v>65.709999999999994</v>
      </c>
      <c r="AC754">
        <v>11.6</v>
      </c>
      <c r="AD754">
        <v>0</v>
      </c>
      <c r="AE754">
        <v>0</v>
      </c>
      <c r="AF754">
        <v>65.709999999999994</v>
      </c>
      <c r="AG754">
        <v>11.6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1</v>
      </c>
      <c r="AQ754">
        <v>0</v>
      </c>
      <c r="AR754">
        <v>0</v>
      </c>
      <c r="AS754" t="s">
        <v>6</v>
      </c>
      <c r="AT754">
        <v>0.01</v>
      </c>
      <c r="AU754" t="s">
        <v>102</v>
      </c>
      <c r="AV754">
        <v>0</v>
      </c>
      <c r="AW754">
        <v>2</v>
      </c>
      <c r="AX754">
        <v>27722823</v>
      </c>
      <c r="AY754">
        <v>1</v>
      </c>
      <c r="AZ754">
        <v>0</v>
      </c>
      <c r="BA754">
        <v>774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Y754*Source!I303</f>
        <v>4.7450000000000001E-3</v>
      </c>
      <c r="CY754">
        <f>AB754</f>
        <v>65.709999999999994</v>
      </c>
      <c r="CZ754">
        <f>AF754</f>
        <v>65.709999999999994</v>
      </c>
      <c r="DA754">
        <f>AJ754</f>
        <v>1</v>
      </c>
      <c r="DB754">
        <v>0</v>
      </c>
    </row>
    <row r="755" spans="1:106" x14ac:dyDescent="0.2">
      <c r="A755">
        <f>ROW(Source!A303)</f>
        <v>303</v>
      </c>
      <c r="B755">
        <v>27721504</v>
      </c>
      <c r="C755">
        <v>27722805</v>
      </c>
      <c r="D755">
        <v>25149961</v>
      </c>
      <c r="E755">
        <v>1</v>
      </c>
      <c r="F755">
        <v>1</v>
      </c>
      <c r="G755">
        <v>1</v>
      </c>
      <c r="H755">
        <v>3</v>
      </c>
      <c r="I755" t="s">
        <v>963</v>
      </c>
      <c r="J755" t="s">
        <v>964</v>
      </c>
      <c r="K755" t="s">
        <v>965</v>
      </c>
      <c r="L755">
        <v>1339</v>
      </c>
      <c r="N755">
        <v>1007</v>
      </c>
      <c r="O755" t="s">
        <v>64</v>
      </c>
      <c r="P755" t="s">
        <v>64</v>
      </c>
      <c r="Q755">
        <v>1</v>
      </c>
      <c r="W755">
        <v>0</v>
      </c>
      <c r="X755">
        <v>-1660354250</v>
      </c>
      <c r="Y755">
        <v>0.44</v>
      </c>
      <c r="AA755">
        <v>2.44</v>
      </c>
      <c r="AB755">
        <v>0</v>
      </c>
      <c r="AC755">
        <v>0</v>
      </c>
      <c r="AD755">
        <v>0</v>
      </c>
      <c r="AE755">
        <v>2.44</v>
      </c>
      <c r="AF755">
        <v>0</v>
      </c>
      <c r="AG755">
        <v>0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0.44</v>
      </c>
      <c r="AU755" t="s">
        <v>6</v>
      </c>
      <c r="AV755">
        <v>0</v>
      </c>
      <c r="AW755">
        <v>2</v>
      </c>
      <c r="AX755">
        <v>27722824</v>
      </c>
      <c r="AY755">
        <v>1</v>
      </c>
      <c r="AZ755">
        <v>0</v>
      </c>
      <c r="BA755">
        <v>775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Y755*Source!I303</f>
        <v>0.16702400000000001</v>
      </c>
      <c r="CY755">
        <f t="shared" ref="CY755:CY760" si="33">AA755</f>
        <v>2.44</v>
      </c>
      <c r="CZ755">
        <f t="shared" ref="CZ755:CZ760" si="34">AE755</f>
        <v>2.44</v>
      </c>
      <c r="DA755">
        <f t="shared" ref="DA755:DA760" si="35">AI755</f>
        <v>1</v>
      </c>
      <c r="DB755">
        <v>0</v>
      </c>
    </row>
    <row r="756" spans="1:106" x14ac:dyDescent="0.2">
      <c r="A756">
        <f>ROW(Source!A303)</f>
        <v>303</v>
      </c>
      <c r="B756">
        <v>27721504</v>
      </c>
      <c r="C756">
        <v>27722805</v>
      </c>
      <c r="D756">
        <v>25155711</v>
      </c>
      <c r="E756">
        <v>1</v>
      </c>
      <c r="F756">
        <v>1</v>
      </c>
      <c r="G756">
        <v>1</v>
      </c>
      <c r="H756">
        <v>3</v>
      </c>
      <c r="I756" t="s">
        <v>1243</v>
      </c>
      <c r="J756" t="s">
        <v>1244</v>
      </c>
      <c r="K756" t="s">
        <v>1245</v>
      </c>
      <c r="L756">
        <v>1348</v>
      </c>
      <c r="N756">
        <v>1009</v>
      </c>
      <c r="O756" t="s">
        <v>46</v>
      </c>
      <c r="P756" t="s">
        <v>46</v>
      </c>
      <c r="Q756">
        <v>1000</v>
      </c>
      <c r="W756">
        <v>0</v>
      </c>
      <c r="X756">
        <v>2108657288</v>
      </c>
      <c r="Y756">
        <v>1.2999999999999999E-2</v>
      </c>
      <c r="AA756">
        <v>6513</v>
      </c>
      <c r="AB756">
        <v>0</v>
      </c>
      <c r="AC756">
        <v>0</v>
      </c>
      <c r="AD756">
        <v>0</v>
      </c>
      <c r="AE756">
        <v>6513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1.2999999999999999E-2</v>
      </c>
      <c r="AU756" t="s">
        <v>6</v>
      </c>
      <c r="AV756">
        <v>0</v>
      </c>
      <c r="AW756">
        <v>2</v>
      </c>
      <c r="AX756">
        <v>27722825</v>
      </c>
      <c r="AY756">
        <v>1</v>
      </c>
      <c r="AZ756">
        <v>0</v>
      </c>
      <c r="BA756">
        <v>776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Y756*Source!I303</f>
        <v>4.9347999999999996E-3</v>
      </c>
      <c r="CY756">
        <f t="shared" si="33"/>
        <v>6513</v>
      </c>
      <c r="CZ756">
        <f t="shared" si="34"/>
        <v>6513</v>
      </c>
      <c r="DA756">
        <f t="shared" si="35"/>
        <v>1</v>
      </c>
      <c r="DB756">
        <v>0</v>
      </c>
    </row>
    <row r="757" spans="1:106" x14ac:dyDescent="0.2">
      <c r="A757">
        <f>ROW(Source!A303)</f>
        <v>303</v>
      </c>
      <c r="B757">
        <v>27721504</v>
      </c>
      <c r="C757">
        <v>27722805</v>
      </c>
      <c r="D757">
        <v>25169756</v>
      </c>
      <c r="E757">
        <v>1</v>
      </c>
      <c r="F757">
        <v>1</v>
      </c>
      <c r="G757">
        <v>1</v>
      </c>
      <c r="H757">
        <v>3</v>
      </c>
      <c r="I757" t="s">
        <v>464</v>
      </c>
      <c r="J757" t="s">
        <v>466</v>
      </c>
      <c r="K757" t="s">
        <v>465</v>
      </c>
      <c r="L757">
        <v>1327</v>
      </c>
      <c r="N757">
        <v>1005</v>
      </c>
      <c r="O757" t="s">
        <v>96</v>
      </c>
      <c r="P757" t="s">
        <v>96</v>
      </c>
      <c r="Q757">
        <v>1</v>
      </c>
      <c r="W757">
        <v>1</v>
      </c>
      <c r="X757">
        <v>2046761779</v>
      </c>
      <c r="Y757">
        <v>-102</v>
      </c>
      <c r="AA757">
        <v>140.44999999999999</v>
      </c>
      <c r="AB757">
        <v>0</v>
      </c>
      <c r="AC757">
        <v>0</v>
      </c>
      <c r="AD757">
        <v>0</v>
      </c>
      <c r="AE757">
        <v>140.44999999999999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-102</v>
      </c>
      <c r="AU757" t="s">
        <v>6</v>
      </c>
      <c r="AV757">
        <v>0</v>
      </c>
      <c r="AW757">
        <v>2</v>
      </c>
      <c r="AX757">
        <v>27722826</v>
      </c>
      <c r="AY757">
        <v>1</v>
      </c>
      <c r="AZ757">
        <v>6144</v>
      </c>
      <c r="BA757">
        <v>777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Y757*Source!I303</f>
        <v>-38.719200000000001</v>
      </c>
      <c r="CY757">
        <f t="shared" si="33"/>
        <v>140.44999999999999</v>
      </c>
      <c r="CZ757">
        <f t="shared" si="34"/>
        <v>140.44999999999999</v>
      </c>
      <c r="DA757">
        <f t="shared" si="35"/>
        <v>1</v>
      </c>
      <c r="DB757">
        <v>0</v>
      </c>
    </row>
    <row r="758" spans="1:106" x14ac:dyDescent="0.2">
      <c r="A758">
        <f>ROW(Source!A303)</f>
        <v>303</v>
      </c>
      <c r="B758">
        <v>27721504</v>
      </c>
      <c r="C758">
        <v>27722805</v>
      </c>
      <c r="D758">
        <v>25169765</v>
      </c>
      <c r="E758">
        <v>1</v>
      </c>
      <c r="F758">
        <v>1</v>
      </c>
      <c r="G758">
        <v>1</v>
      </c>
      <c r="H758">
        <v>3</v>
      </c>
      <c r="I758" t="s">
        <v>468</v>
      </c>
      <c r="J758" t="s">
        <v>470</v>
      </c>
      <c r="K758" t="s">
        <v>469</v>
      </c>
      <c r="L758">
        <v>1327</v>
      </c>
      <c r="N758">
        <v>1005</v>
      </c>
      <c r="O758" t="s">
        <v>96</v>
      </c>
      <c r="P758" t="s">
        <v>96</v>
      </c>
      <c r="Q758">
        <v>1</v>
      </c>
      <c r="W758">
        <v>0</v>
      </c>
      <c r="X758">
        <v>1788761726</v>
      </c>
      <c r="Y758">
        <v>102</v>
      </c>
      <c r="AA758">
        <v>57.79</v>
      </c>
      <c r="AB758">
        <v>0</v>
      </c>
      <c r="AC758">
        <v>0</v>
      </c>
      <c r="AD758">
        <v>0</v>
      </c>
      <c r="AE758">
        <v>57.79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102</v>
      </c>
      <c r="AU758" t="s">
        <v>6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Y758*Source!I303</f>
        <v>38.719200000000001</v>
      </c>
      <c r="CY758">
        <f t="shared" si="33"/>
        <v>57.79</v>
      </c>
      <c r="CZ758">
        <f t="shared" si="34"/>
        <v>57.79</v>
      </c>
      <c r="DA758">
        <f t="shared" si="35"/>
        <v>1</v>
      </c>
      <c r="DB758">
        <v>0</v>
      </c>
    </row>
    <row r="759" spans="1:106" x14ac:dyDescent="0.2">
      <c r="A759">
        <f>ROW(Source!A303)</f>
        <v>303</v>
      </c>
      <c r="B759">
        <v>27721504</v>
      </c>
      <c r="C759">
        <v>27722805</v>
      </c>
      <c r="D759">
        <v>25185231</v>
      </c>
      <c r="E759">
        <v>1</v>
      </c>
      <c r="F759">
        <v>1</v>
      </c>
      <c r="G759">
        <v>1</v>
      </c>
      <c r="H759">
        <v>3</v>
      </c>
      <c r="I759" t="s">
        <v>1246</v>
      </c>
      <c r="J759" t="s">
        <v>1247</v>
      </c>
      <c r="K759" t="s">
        <v>1248</v>
      </c>
      <c r="L759">
        <v>1346</v>
      </c>
      <c r="N759">
        <v>1009</v>
      </c>
      <c r="O759" t="s">
        <v>178</v>
      </c>
      <c r="P759" t="s">
        <v>178</v>
      </c>
      <c r="Q759">
        <v>1</v>
      </c>
      <c r="W759">
        <v>0</v>
      </c>
      <c r="X759">
        <v>830044740</v>
      </c>
      <c r="Y759">
        <v>1200</v>
      </c>
      <c r="AA759">
        <v>3.69</v>
      </c>
      <c r="AB759">
        <v>0</v>
      </c>
      <c r="AC759">
        <v>0</v>
      </c>
      <c r="AD759">
        <v>0</v>
      </c>
      <c r="AE759">
        <v>3.69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6</v>
      </c>
      <c r="AT759">
        <v>1200</v>
      </c>
      <c r="AU759" t="s">
        <v>6</v>
      </c>
      <c r="AV759">
        <v>0</v>
      </c>
      <c r="AW759">
        <v>2</v>
      </c>
      <c r="AX759">
        <v>27722828</v>
      </c>
      <c r="AY759">
        <v>1</v>
      </c>
      <c r="AZ759">
        <v>0</v>
      </c>
      <c r="BA759">
        <v>779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Y759*Source!I303</f>
        <v>455.52</v>
      </c>
      <c r="CY759">
        <f t="shared" si="33"/>
        <v>3.69</v>
      </c>
      <c r="CZ759">
        <f t="shared" si="34"/>
        <v>3.69</v>
      </c>
      <c r="DA759">
        <f t="shared" si="35"/>
        <v>1</v>
      </c>
      <c r="DB759">
        <v>0</v>
      </c>
    </row>
    <row r="760" spans="1:106" x14ac:dyDescent="0.2">
      <c r="A760">
        <f>ROW(Source!A303)</f>
        <v>303</v>
      </c>
      <c r="B760">
        <v>27721504</v>
      </c>
      <c r="C760">
        <v>27722805</v>
      </c>
      <c r="D760">
        <v>25185864</v>
      </c>
      <c r="E760">
        <v>1</v>
      </c>
      <c r="F760">
        <v>1</v>
      </c>
      <c r="G760">
        <v>1</v>
      </c>
      <c r="H760">
        <v>3</v>
      </c>
      <c r="I760" t="s">
        <v>460</v>
      </c>
      <c r="J760" t="s">
        <v>462</v>
      </c>
      <c r="K760" t="s">
        <v>461</v>
      </c>
      <c r="L760">
        <v>1296</v>
      </c>
      <c r="N760">
        <v>1002</v>
      </c>
      <c r="O760" t="s">
        <v>352</v>
      </c>
      <c r="P760" t="s">
        <v>352</v>
      </c>
      <c r="Q760">
        <v>1</v>
      </c>
      <c r="W760">
        <v>0</v>
      </c>
      <c r="X760">
        <v>-972933126</v>
      </c>
      <c r="Y760">
        <v>13</v>
      </c>
      <c r="AA760">
        <v>9.14</v>
      </c>
      <c r="AB760">
        <v>0</v>
      </c>
      <c r="AC760">
        <v>0</v>
      </c>
      <c r="AD760">
        <v>0</v>
      </c>
      <c r="AE760">
        <v>9.14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6</v>
      </c>
      <c r="AT760">
        <v>13</v>
      </c>
      <c r="AU760" t="s">
        <v>6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Y760*Source!I303</f>
        <v>4.9348000000000001</v>
      </c>
      <c r="CY760">
        <f t="shared" si="33"/>
        <v>9.14</v>
      </c>
      <c r="CZ760">
        <f t="shared" si="34"/>
        <v>9.14</v>
      </c>
      <c r="DA760">
        <f t="shared" si="35"/>
        <v>1</v>
      </c>
      <c r="DB760">
        <v>0</v>
      </c>
    </row>
    <row r="761" spans="1:106" x14ac:dyDescent="0.2">
      <c r="A761">
        <f>ROW(Source!A310)</f>
        <v>310</v>
      </c>
      <c r="B761">
        <v>27721505</v>
      </c>
      <c r="C761">
        <v>27722833</v>
      </c>
      <c r="D761">
        <v>25418547</v>
      </c>
      <c r="E761">
        <v>1</v>
      </c>
      <c r="F761">
        <v>1</v>
      </c>
      <c r="G761">
        <v>1</v>
      </c>
      <c r="H761">
        <v>1</v>
      </c>
      <c r="I761" t="s">
        <v>1073</v>
      </c>
      <c r="J761" t="s">
        <v>6</v>
      </c>
      <c r="K761" t="s">
        <v>1074</v>
      </c>
      <c r="L761">
        <v>1191</v>
      </c>
      <c r="N761">
        <v>1013</v>
      </c>
      <c r="O761" t="s">
        <v>953</v>
      </c>
      <c r="P761" t="s">
        <v>953</v>
      </c>
      <c r="Q761">
        <v>1</v>
      </c>
      <c r="W761">
        <v>0</v>
      </c>
      <c r="X761">
        <v>-784637506</v>
      </c>
      <c r="Y761">
        <v>167.57799999999997</v>
      </c>
      <c r="AA761">
        <v>0</v>
      </c>
      <c r="AB761">
        <v>0</v>
      </c>
      <c r="AC761">
        <v>0</v>
      </c>
      <c r="AD761">
        <v>8.74</v>
      </c>
      <c r="AE761">
        <v>0</v>
      </c>
      <c r="AF761">
        <v>0</v>
      </c>
      <c r="AG761">
        <v>0</v>
      </c>
      <c r="AH761">
        <v>8.74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145.72</v>
      </c>
      <c r="AU761" t="s">
        <v>103</v>
      </c>
      <c r="AV761">
        <v>1</v>
      </c>
      <c r="AW761">
        <v>2</v>
      </c>
      <c r="AX761">
        <v>27722845</v>
      </c>
      <c r="AY761">
        <v>1</v>
      </c>
      <c r="AZ761">
        <v>0</v>
      </c>
      <c r="BA761">
        <v>781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Y761*Source!I310</f>
        <v>11.529366399999999</v>
      </c>
      <c r="CY761">
        <f>AD761</f>
        <v>8.74</v>
      </c>
      <c r="CZ761">
        <f>AH761</f>
        <v>8.74</v>
      </c>
      <c r="DA761">
        <f>AL761</f>
        <v>1</v>
      </c>
      <c r="DB761">
        <v>0</v>
      </c>
    </row>
    <row r="762" spans="1:106" x14ac:dyDescent="0.2">
      <c r="A762">
        <f>ROW(Source!A310)</f>
        <v>310</v>
      </c>
      <c r="B762">
        <v>27721505</v>
      </c>
      <c r="C762">
        <v>27722833</v>
      </c>
      <c r="D762">
        <v>25412928</v>
      </c>
      <c r="E762">
        <v>1</v>
      </c>
      <c r="F762">
        <v>1</v>
      </c>
      <c r="G762">
        <v>1</v>
      </c>
      <c r="H762">
        <v>1</v>
      </c>
      <c r="I762" t="s">
        <v>954</v>
      </c>
      <c r="J762" t="s">
        <v>6</v>
      </c>
      <c r="K762" t="s">
        <v>955</v>
      </c>
      <c r="L762">
        <v>1191</v>
      </c>
      <c r="N762">
        <v>1013</v>
      </c>
      <c r="O762" t="s">
        <v>953</v>
      </c>
      <c r="P762" t="s">
        <v>953</v>
      </c>
      <c r="Q762">
        <v>1</v>
      </c>
      <c r="W762">
        <v>0</v>
      </c>
      <c r="X762">
        <v>-1417349443</v>
      </c>
      <c r="Y762">
        <v>4.2300000000000004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4.2300000000000004</v>
      </c>
      <c r="AU762" t="s">
        <v>6</v>
      </c>
      <c r="AV762">
        <v>2</v>
      </c>
      <c r="AW762">
        <v>2</v>
      </c>
      <c r="AX762">
        <v>27722846</v>
      </c>
      <c r="AY762">
        <v>1</v>
      </c>
      <c r="AZ762">
        <v>2048</v>
      </c>
      <c r="BA762">
        <v>782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Y762*Source!I310</f>
        <v>0.291024</v>
      </c>
      <c r="CY762">
        <f>AD762</f>
        <v>0</v>
      </c>
      <c r="CZ762">
        <f>AH762</f>
        <v>0</v>
      </c>
      <c r="DA762">
        <f>AL762</f>
        <v>1</v>
      </c>
      <c r="DB762">
        <v>0</v>
      </c>
    </row>
    <row r="763" spans="1:106" x14ac:dyDescent="0.2">
      <c r="A763">
        <f>ROW(Source!A310)</f>
        <v>310</v>
      </c>
      <c r="B763">
        <v>27721505</v>
      </c>
      <c r="C763">
        <v>27722833</v>
      </c>
      <c r="D763">
        <v>25230514</v>
      </c>
      <c r="E763">
        <v>1</v>
      </c>
      <c r="F763">
        <v>1</v>
      </c>
      <c r="G763">
        <v>1</v>
      </c>
      <c r="H763">
        <v>2</v>
      </c>
      <c r="I763" t="s">
        <v>960</v>
      </c>
      <c r="J763" t="s">
        <v>961</v>
      </c>
      <c r="K763" t="s">
        <v>962</v>
      </c>
      <c r="L763">
        <v>1368</v>
      </c>
      <c r="N763">
        <v>1011</v>
      </c>
      <c r="O763" t="s">
        <v>959</v>
      </c>
      <c r="P763" t="s">
        <v>959</v>
      </c>
      <c r="Q763">
        <v>1</v>
      </c>
      <c r="W763">
        <v>0</v>
      </c>
      <c r="X763">
        <v>1188625873</v>
      </c>
      <c r="Y763">
        <v>0.82500000000000007</v>
      </c>
      <c r="AA763">
        <v>0</v>
      </c>
      <c r="AB763">
        <v>31.26</v>
      </c>
      <c r="AC763">
        <v>13.5</v>
      </c>
      <c r="AD763">
        <v>0</v>
      </c>
      <c r="AE763">
        <v>0</v>
      </c>
      <c r="AF763">
        <v>31.26</v>
      </c>
      <c r="AG763">
        <v>13.5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0.66</v>
      </c>
      <c r="AU763" t="s">
        <v>102</v>
      </c>
      <c r="AV763">
        <v>0</v>
      </c>
      <c r="AW763">
        <v>2</v>
      </c>
      <c r="AX763">
        <v>27722847</v>
      </c>
      <c r="AY763">
        <v>1</v>
      </c>
      <c r="AZ763">
        <v>0</v>
      </c>
      <c r="BA763">
        <v>783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Y763*Source!I310</f>
        <v>5.6760000000000005E-2</v>
      </c>
      <c r="CY763">
        <f>AB763</f>
        <v>31.26</v>
      </c>
      <c r="CZ763">
        <f>AF763</f>
        <v>31.26</v>
      </c>
      <c r="DA763">
        <f>AJ763</f>
        <v>1</v>
      </c>
      <c r="DB763">
        <v>0</v>
      </c>
    </row>
    <row r="764" spans="1:106" x14ac:dyDescent="0.2">
      <c r="A764">
        <f>ROW(Source!A310)</f>
        <v>310</v>
      </c>
      <c r="B764">
        <v>27721505</v>
      </c>
      <c r="C764">
        <v>27722833</v>
      </c>
      <c r="D764">
        <v>25231607</v>
      </c>
      <c r="E764">
        <v>1</v>
      </c>
      <c r="F764">
        <v>1</v>
      </c>
      <c r="G764">
        <v>1</v>
      </c>
      <c r="H764">
        <v>2</v>
      </c>
      <c r="I764" t="s">
        <v>997</v>
      </c>
      <c r="J764" t="s">
        <v>998</v>
      </c>
      <c r="K764" t="s">
        <v>999</v>
      </c>
      <c r="L764">
        <v>1368</v>
      </c>
      <c r="N764">
        <v>1011</v>
      </c>
      <c r="O764" t="s">
        <v>959</v>
      </c>
      <c r="P764" t="s">
        <v>959</v>
      </c>
      <c r="Q764">
        <v>1</v>
      </c>
      <c r="W764">
        <v>0</v>
      </c>
      <c r="X764">
        <v>1372534845</v>
      </c>
      <c r="Y764">
        <v>4.4624999999999995</v>
      </c>
      <c r="AA764">
        <v>0</v>
      </c>
      <c r="AB764">
        <v>65.709999999999994</v>
      </c>
      <c r="AC764">
        <v>11.6</v>
      </c>
      <c r="AD764">
        <v>0</v>
      </c>
      <c r="AE764">
        <v>0</v>
      </c>
      <c r="AF764">
        <v>65.709999999999994</v>
      </c>
      <c r="AG764">
        <v>11.6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6</v>
      </c>
      <c r="AT764">
        <v>3.57</v>
      </c>
      <c r="AU764" t="s">
        <v>102</v>
      </c>
      <c r="AV764">
        <v>0</v>
      </c>
      <c r="AW764">
        <v>2</v>
      </c>
      <c r="AX764">
        <v>27722848</v>
      </c>
      <c r="AY764">
        <v>1</v>
      </c>
      <c r="AZ764">
        <v>0</v>
      </c>
      <c r="BA764">
        <v>784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Y764*Source!I310</f>
        <v>0.30701999999999996</v>
      </c>
      <c r="CY764">
        <f>AB764</f>
        <v>65.709999999999994</v>
      </c>
      <c r="CZ764">
        <f>AF764</f>
        <v>65.709999999999994</v>
      </c>
      <c r="DA764">
        <f>AJ764</f>
        <v>1</v>
      </c>
      <c r="DB764">
        <v>0</v>
      </c>
    </row>
    <row r="765" spans="1:106" x14ac:dyDescent="0.2">
      <c r="A765">
        <f>ROW(Source!A310)</f>
        <v>310</v>
      </c>
      <c r="B765">
        <v>27721505</v>
      </c>
      <c r="C765">
        <v>27722833</v>
      </c>
      <c r="D765">
        <v>25150226</v>
      </c>
      <c r="E765">
        <v>1</v>
      </c>
      <c r="F765">
        <v>1</v>
      </c>
      <c r="G765">
        <v>1</v>
      </c>
      <c r="H765">
        <v>3</v>
      </c>
      <c r="I765" t="s">
        <v>1249</v>
      </c>
      <c r="J765" t="s">
        <v>1250</v>
      </c>
      <c r="K765" t="s">
        <v>1251</v>
      </c>
      <c r="L765">
        <v>1301</v>
      </c>
      <c r="N765">
        <v>1003</v>
      </c>
      <c r="O765" t="s">
        <v>501</v>
      </c>
      <c r="P765" t="s">
        <v>501</v>
      </c>
      <c r="Q765">
        <v>1</v>
      </c>
      <c r="W765">
        <v>0</v>
      </c>
      <c r="X765">
        <v>751777312</v>
      </c>
      <c r="Y765">
        <v>244</v>
      </c>
      <c r="AA765">
        <v>6.38</v>
      </c>
      <c r="AB765">
        <v>0</v>
      </c>
      <c r="AC765">
        <v>0</v>
      </c>
      <c r="AD765">
        <v>0</v>
      </c>
      <c r="AE765">
        <v>6.38</v>
      </c>
      <c r="AF765">
        <v>0</v>
      </c>
      <c r="AG765">
        <v>0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244</v>
      </c>
      <c r="AU765" t="s">
        <v>6</v>
      </c>
      <c r="AV765">
        <v>0</v>
      </c>
      <c r="AW765">
        <v>2</v>
      </c>
      <c r="AX765">
        <v>27722849</v>
      </c>
      <c r="AY765">
        <v>1</v>
      </c>
      <c r="AZ765">
        <v>0</v>
      </c>
      <c r="BA765">
        <v>785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Y765*Source!I310</f>
        <v>16.787199999999999</v>
      </c>
      <c r="CY765">
        <f t="shared" ref="CY765:CY771" si="36">AA765</f>
        <v>6.38</v>
      </c>
      <c r="CZ765">
        <f t="shared" ref="CZ765:CZ771" si="37">AE765</f>
        <v>6.38</v>
      </c>
      <c r="DA765">
        <f t="shared" ref="DA765:DA771" si="38">AI765</f>
        <v>1</v>
      </c>
      <c r="DB765">
        <v>0</v>
      </c>
    </row>
    <row r="766" spans="1:106" x14ac:dyDescent="0.2">
      <c r="A766">
        <f>ROW(Source!A310)</f>
        <v>310</v>
      </c>
      <c r="B766">
        <v>27721505</v>
      </c>
      <c r="C766">
        <v>27722833</v>
      </c>
      <c r="D766">
        <v>25150227</v>
      </c>
      <c r="E766">
        <v>1</v>
      </c>
      <c r="F766">
        <v>1</v>
      </c>
      <c r="G766">
        <v>1</v>
      </c>
      <c r="H766">
        <v>3</v>
      </c>
      <c r="I766" t="s">
        <v>1252</v>
      </c>
      <c r="J766" t="s">
        <v>1253</v>
      </c>
      <c r="K766" t="s">
        <v>1254</v>
      </c>
      <c r="L766">
        <v>1301</v>
      </c>
      <c r="N766">
        <v>1003</v>
      </c>
      <c r="O766" t="s">
        <v>501</v>
      </c>
      <c r="P766" t="s">
        <v>501</v>
      </c>
      <c r="Q766">
        <v>1</v>
      </c>
      <c r="W766">
        <v>0</v>
      </c>
      <c r="X766">
        <v>1744203244</v>
      </c>
      <c r="Y766">
        <v>56</v>
      </c>
      <c r="AA766">
        <v>7.95</v>
      </c>
      <c r="AB766">
        <v>0</v>
      </c>
      <c r="AC766">
        <v>0</v>
      </c>
      <c r="AD766">
        <v>0</v>
      </c>
      <c r="AE766">
        <v>7.95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56</v>
      </c>
      <c r="AU766" t="s">
        <v>6</v>
      </c>
      <c r="AV766">
        <v>0</v>
      </c>
      <c r="AW766">
        <v>2</v>
      </c>
      <c r="AX766">
        <v>27722850</v>
      </c>
      <c r="AY766">
        <v>1</v>
      </c>
      <c r="AZ766">
        <v>0</v>
      </c>
      <c r="BA766">
        <v>786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Y766*Source!I310</f>
        <v>3.8528000000000002</v>
      </c>
      <c r="CY766">
        <f t="shared" si="36"/>
        <v>7.95</v>
      </c>
      <c r="CZ766">
        <f t="shared" si="37"/>
        <v>7.95</v>
      </c>
      <c r="DA766">
        <f t="shared" si="38"/>
        <v>1</v>
      </c>
      <c r="DB766">
        <v>0</v>
      </c>
    </row>
    <row r="767" spans="1:106" x14ac:dyDescent="0.2">
      <c r="A767">
        <f>ROW(Source!A310)</f>
        <v>310</v>
      </c>
      <c r="B767">
        <v>27721505</v>
      </c>
      <c r="C767">
        <v>27722833</v>
      </c>
      <c r="D767">
        <v>25150315</v>
      </c>
      <c r="E767">
        <v>1</v>
      </c>
      <c r="F767">
        <v>1</v>
      </c>
      <c r="G767">
        <v>1</v>
      </c>
      <c r="H767">
        <v>3</v>
      </c>
      <c r="I767" t="s">
        <v>1255</v>
      </c>
      <c r="J767" t="s">
        <v>1256</v>
      </c>
      <c r="K767" t="s">
        <v>1257</v>
      </c>
      <c r="L767">
        <v>1302</v>
      </c>
      <c r="N767">
        <v>1003</v>
      </c>
      <c r="O767" t="s">
        <v>751</v>
      </c>
      <c r="P767" t="s">
        <v>751</v>
      </c>
      <c r="Q767">
        <v>10</v>
      </c>
      <c r="W767">
        <v>0</v>
      </c>
      <c r="X767">
        <v>-405326455</v>
      </c>
      <c r="Y767">
        <v>15.6</v>
      </c>
      <c r="AA767">
        <v>64.099999999999994</v>
      </c>
      <c r="AB767">
        <v>0</v>
      </c>
      <c r="AC767">
        <v>0</v>
      </c>
      <c r="AD767">
        <v>0</v>
      </c>
      <c r="AE767">
        <v>64.099999999999994</v>
      </c>
      <c r="AF767">
        <v>0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15.6</v>
      </c>
      <c r="AU767" t="s">
        <v>6</v>
      </c>
      <c r="AV767">
        <v>0</v>
      </c>
      <c r="AW767">
        <v>2</v>
      </c>
      <c r="AX767">
        <v>27722851</v>
      </c>
      <c r="AY767">
        <v>1</v>
      </c>
      <c r="AZ767">
        <v>0</v>
      </c>
      <c r="BA767">
        <v>787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Y767*Source!I310</f>
        <v>1.07328</v>
      </c>
      <c r="CY767">
        <f t="shared" si="36"/>
        <v>64.099999999999994</v>
      </c>
      <c r="CZ767">
        <f t="shared" si="37"/>
        <v>64.099999999999994</v>
      </c>
      <c r="DA767">
        <f t="shared" si="38"/>
        <v>1</v>
      </c>
      <c r="DB767">
        <v>0</v>
      </c>
    </row>
    <row r="768" spans="1:106" x14ac:dyDescent="0.2">
      <c r="A768">
        <f>ROW(Source!A310)</f>
        <v>310</v>
      </c>
      <c r="B768">
        <v>27721505</v>
      </c>
      <c r="C768">
        <v>27722833</v>
      </c>
      <c r="D768">
        <v>25152739</v>
      </c>
      <c r="E768">
        <v>1</v>
      </c>
      <c r="F768">
        <v>1</v>
      </c>
      <c r="G768">
        <v>1</v>
      </c>
      <c r="H768">
        <v>3</v>
      </c>
      <c r="I768" t="s">
        <v>1258</v>
      </c>
      <c r="J768" t="s">
        <v>1259</v>
      </c>
      <c r="K768" t="s">
        <v>1260</v>
      </c>
      <c r="L768">
        <v>1358</v>
      </c>
      <c r="N768">
        <v>1010</v>
      </c>
      <c r="O768" t="s">
        <v>553</v>
      </c>
      <c r="P768" t="s">
        <v>553</v>
      </c>
      <c r="Q768">
        <v>10</v>
      </c>
      <c r="W768">
        <v>0</v>
      </c>
      <c r="X768">
        <v>-858120743</v>
      </c>
      <c r="Y768">
        <v>38.9</v>
      </c>
      <c r="AA768">
        <v>7.03</v>
      </c>
      <c r="AB768">
        <v>0</v>
      </c>
      <c r="AC768">
        <v>0</v>
      </c>
      <c r="AD768">
        <v>0</v>
      </c>
      <c r="AE768">
        <v>7.03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38.9</v>
      </c>
      <c r="AU768" t="s">
        <v>6</v>
      </c>
      <c r="AV768">
        <v>0</v>
      </c>
      <c r="AW768">
        <v>2</v>
      </c>
      <c r="AX768">
        <v>27722852</v>
      </c>
      <c r="AY768">
        <v>1</v>
      </c>
      <c r="AZ768">
        <v>0</v>
      </c>
      <c r="BA768">
        <v>788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Y768*Source!I310</f>
        <v>2.67632</v>
      </c>
      <c r="CY768">
        <f t="shared" si="36"/>
        <v>7.03</v>
      </c>
      <c r="CZ768">
        <f t="shared" si="37"/>
        <v>7.03</v>
      </c>
      <c r="DA768">
        <f t="shared" si="38"/>
        <v>1</v>
      </c>
      <c r="DB768">
        <v>0</v>
      </c>
    </row>
    <row r="769" spans="1:106" x14ac:dyDescent="0.2">
      <c r="A769">
        <f>ROW(Source!A310)</f>
        <v>310</v>
      </c>
      <c r="B769">
        <v>27721505</v>
      </c>
      <c r="C769">
        <v>27722833</v>
      </c>
      <c r="D769">
        <v>25180423</v>
      </c>
      <c r="E769">
        <v>1</v>
      </c>
      <c r="F769">
        <v>1</v>
      </c>
      <c r="G769">
        <v>1</v>
      </c>
      <c r="H769">
        <v>3</v>
      </c>
      <c r="I769" t="s">
        <v>1261</v>
      </c>
      <c r="J769" t="s">
        <v>1262</v>
      </c>
      <c r="K769" t="s">
        <v>1263</v>
      </c>
      <c r="L769">
        <v>1355</v>
      </c>
      <c r="N769">
        <v>1010</v>
      </c>
      <c r="O769" t="s">
        <v>519</v>
      </c>
      <c r="P769" t="s">
        <v>519</v>
      </c>
      <c r="Q769">
        <v>100</v>
      </c>
      <c r="W769">
        <v>0</v>
      </c>
      <c r="X769">
        <v>1709713925</v>
      </c>
      <c r="Y769">
        <v>8</v>
      </c>
      <c r="AA769">
        <v>50</v>
      </c>
      <c r="AB769">
        <v>0</v>
      </c>
      <c r="AC769">
        <v>0</v>
      </c>
      <c r="AD769">
        <v>0</v>
      </c>
      <c r="AE769">
        <v>50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8</v>
      </c>
      <c r="AU769" t="s">
        <v>6</v>
      </c>
      <c r="AV769">
        <v>0</v>
      </c>
      <c r="AW769">
        <v>2</v>
      </c>
      <c r="AX769">
        <v>27722854</v>
      </c>
      <c r="AY769">
        <v>1</v>
      </c>
      <c r="AZ769">
        <v>0</v>
      </c>
      <c r="BA769">
        <v>790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Y769*Source!I310</f>
        <v>0.5504</v>
      </c>
      <c r="CY769">
        <f t="shared" si="36"/>
        <v>50</v>
      </c>
      <c r="CZ769">
        <f t="shared" si="37"/>
        <v>50</v>
      </c>
      <c r="DA769">
        <f t="shared" si="38"/>
        <v>1</v>
      </c>
      <c r="DB769">
        <v>0</v>
      </c>
    </row>
    <row r="770" spans="1:106" x14ac:dyDescent="0.2">
      <c r="A770">
        <f>ROW(Source!A310)</f>
        <v>310</v>
      </c>
      <c r="B770">
        <v>27721505</v>
      </c>
      <c r="C770">
        <v>27722833</v>
      </c>
      <c r="D770">
        <v>25186863</v>
      </c>
      <c r="E770">
        <v>1</v>
      </c>
      <c r="F770">
        <v>1</v>
      </c>
      <c r="G770">
        <v>1</v>
      </c>
      <c r="H770">
        <v>3</v>
      </c>
      <c r="I770" t="s">
        <v>1264</v>
      </c>
      <c r="J770" t="s">
        <v>1265</v>
      </c>
      <c r="K770" t="s">
        <v>1266</v>
      </c>
      <c r="L770">
        <v>1354</v>
      </c>
      <c r="N770">
        <v>1010</v>
      </c>
      <c r="O770" t="s">
        <v>252</v>
      </c>
      <c r="P770" t="s">
        <v>252</v>
      </c>
      <c r="Q770">
        <v>1</v>
      </c>
      <c r="W770">
        <v>0</v>
      </c>
      <c r="X770">
        <v>-1018551266</v>
      </c>
      <c r="Y770">
        <v>69</v>
      </c>
      <c r="AA770">
        <v>67</v>
      </c>
      <c r="AB770">
        <v>0</v>
      </c>
      <c r="AC770">
        <v>0</v>
      </c>
      <c r="AD770">
        <v>0</v>
      </c>
      <c r="AE770">
        <v>67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69</v>
      </c>
      <c r="AU770" t="s">
        <v>6</v>
      </c>
      <c r="AV770">
        <v>0</v>
      </c>
      <c r="AW770">
        <v>2</v>
      </c>
      <c r="AX770">
        <v>27722855</v>
      </c>
      <c r="AY770">
        <v>1</v>
      </c>
      <c r="AZ770">
        <v>0</v>
      </c>
      <c r="BA770">
        <v>791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Y770*Source!I310</f>
        <v>4.7472000000000003</v>
      </c>
      <c r="CY770">
        <f t="shared" si="36"/>
        <v>67</v>
      </c>
      <c r="CZ770">
        <f t="shared" si="37"/>
        <v>67</v>
      </c>
      <c r="DA770">
        <f t="shared" si="38"/>
        <v>1</v>
      </c>
      <c r="DB770">
        <v>0</v>
      </c>
    </row>
    <row r="771" spans="1:106" x14ac:dyDescent="0.2">
      <c r="A771">
        <f>ROW(Source!A310)</f>
        <v>310</v>
      </c>
      <c r="B771">
        <v>27721505</v>
      </c>
      <c r="C771">
        <v>27722833</v>
      </c>
      <c r="D771">
        <v>0</v>
      </c>
      <c r="E771">
        <v>1</v>
      </c>
      <c r="F771">
        <v>1</v>
      </c>
      <c r="G771">
        <v>1</v>
      </c>
      <c r="H771">
        <v>3</v>
      </c>
      <c r="I771" t="s">
        <v>478</v>
      </c>
      <c r="J771" t="s">
        <v>6</v>
      </c>
      <c r="K771" t="s">
        <v>479</v>
      </c>
      <c r="L771">
        <v>1327</v>
      </c>
      <c r="N771">
        <v>1005</v>
      </c>
      <c r="O771" t="s">
        <v>96</v>
      </c>
      <c r="P771" t="s">
        <v>96</v>
      </c>
      <c r="Q771">
        <v>1</v>
      </c>
      <c r="W771">
        <v>0</v>
      </c>
      <c r="X771">
        <v>1051178621</v>
      </c>
      <c r="Y771">
        <v>100</v>
      </c>
      <c r="AA771">
        <v>586.71</v>
      </c>
      <c r="AB771">
        <v>0</v>
      </c>
      <c r="AC771">
        <v>0</v>
      </c>
      <c r="AD771">
        <v>0</v>
      </c>
      <c r="AE771">
        <v>586.71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6</v>
      </c>
      <c r="AT771">
        <v>100</v>
      </c>
      <c r="AU771" t="s">
        <v>6</v>
      </c>
      <c r="AV771">
        <v>0</v>
      </c>
      <c r="AW771">
        <v>1</v>
      </c>
      <c r="AX771">
        <v>-1</v>
      </c>
      <c r="AY771">
        <v>0</v>
      </c>
      <c r="AZ771">
        <v>0</v>
      </c>
      <c r="BA771" t="s">
        <v>6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Y771*Source!I310</f>
        <v>6.88</v>
      </c>
      <c r="CY771">
        <f t="shared" si="36"/>
        <v>586.71</v>
      </c>
      <c r="CZ771">
        <f t="shared" si="37"/>
        <v>586.71</v>
      </c>
      <c r="DA771">
        <f t="shared" si="38"/>
        <v>1</v>
      </c>
      <c r="DB771">
        <v>0</v>
      </c>
    </row>
    <row r="772" spans="1:106" x14ac:dyDescent="0.2">
      <c r="A772">
        <f>ROW(Source!A311)</f>
        <v>311</v>
      </c>
      <c r="B772">
        <v>27721504</v>
      </c>
      <c r="C772">
        <v>27722833</v>
      </c>
      <c r="D772">
        <v>25418547</v>
      </c>
      <c r="E772">
        <v>1</v>
      </c>
      <c r="F772">
        <v>1</v>
      </c>
      <c r="G772">
        <v>1</v>
      </c>
      <c r="H772">
        <v>1</v>
      </c>
      <c r="I772" t="s">
        <v>1073</v>
      </c>
      <c r="J772" t="s">
        <v>6</v>
      </c>
      <c r="K772" t="s">
        <v>1074</v>
      </c>
      <c r="L772">
        <v>1191</v>
      </c>
      <c r="N772">
        <v>1013</v>
      </c>
      <c r="O772" t="s">
        <v>953</v>
      </c>
      <c r="P772" t="s">
        <v>953</v>
      </c>
      <c r="Q772">
        <v>1</v>
      </c>
      <c r="W772">
        <v>0</v>
      </c>
      <c r="X772">
        <v>-784637506</v>
      </c>
      <c r="Y772">
        <v>167.57799999999997</v>
      </c>
      <c r="AA772">
        <v>0</v>
      </c>
      <c r="AB772">
        <v>0</v>
      </c>
      <c r="AC772">
        <v>0</v>
      </c>
      <c r="AD772">
        <v>8.74</v>
      </c>
      <c r="AE772">
        <v>0</v>
      </c>
      <c r="AF772">
        <v>0</v>
      </c>
      <c r="AG772">
        <v>0</v>
      </c>
      <c r="AH772">
        <v>8.74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1</v>
      </c>
      <c r="AQ772">
        <v>0</v>
      </c>
      <c r="AR772">
        <v>0</v>
      </c>
      <c r="AS772" t="s">
        <v>6</v>
      </c>
      <c r="AT772">
        <v>145.72</v>
      </c>
      <c r="AU772" t="s">
        <v>103</v>
      </c>
      <c r="AV772">
        <v>1</v>
      </c>
      <c r="AW772">
        <v>2</v>
      </c>
      <c r="AX772">
        <v>27722845</v>
      </c>
      <c r="AY772">
        <v>1</v>
      </c>
      <c r="AZ772">
        <v>0</v>
      </c>
      <c r="BA772">
        <v>792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Y772*Source!I311</f>
        <v>11.529366399999999</v>
      </c>
      <c r="CY772">
        <f>AD772</f>
        <v>8.74</v>
      </c>
      <c r="CZ772">
        <f>AH772</f>
        <v>8.74</v>
      </c>
      <c r="DA772">
        <f>AL772</f>
        <v>1</v>
      </c>
      <c r="DB772">
        <v>0</v>
      </c>
    </row>
    <row r="773" spans="1:106" x14ac:dyDescent="0.2">
      <c r="A773">
        <f>ROW(Source!A311)</f>
        <v>311</v>
      </c>
      <c r="B773">
        <v>27721504</v>
      </c>
      <c r="C773">
        <v>27722833</v>
      </c>
      <c r="D773">
        <v>25412928</v>
      </c>
      <c r="E773">
        <v>1</v>
      </c>
      <c r="F773">
        <v>1</v>
      </c>
      <c r="G773">
        <v>1</v>
      </c>
      <c r="H773">
        <v>1</v>
      </c>
      <c r="I773" t="s">
        <v>954</v>
      </c>
      <c r="J773" t="s">
        <v>6</v>
      </c>
      <c r="K773" t="s">
        <v>955</v>
      </c>
      <c r="L773">
        <v>1191</v>
      </c>
      <c r="N773">
        <v>1013</v>
      </c>
      <c r="O773" t="s">
        <v>953</v>
      </c>
      <c r="P773" t="s">
        <v>953</v>
      </c>
      <c r="Q773">
        <v>1</v>
      </c>
      <c r="W773">
        <v>0</v>
      </c>
      <c r="X773">
        <v>-1417349443</v>
      </c>
      <c r="Y773">
        <v>4.2300000000000004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6</v>
      </c>
      <c r="AT773">
        <v>4.2300000000000004</v>
      </c>
      <c r="AU773" t="s">
        <v>6</v>
      </c>
      <c r="AV773">
        <v>2</v>
      </c>
      <c r="AW773">
        <v>2</v>
      </c>
      <c r="AX773">
        <v>27722846</v>
      </c>
      <c r="AY773">
        <v>1</v>
      </c>
      <c r="AZ773">
        <v>2048</v>
      </c>
      <c r="BA773">
        <v>793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Y773*Source!I311</f>
        <v>0.291024</v>
      </c>
      <c r="CY773">
        <f>AD773</f>
        <v>0</v>
      </c>
      <c r="CZ773">
        <f>AH773</f>
        <v>0</v>
      </c>
      <c r="DA773">
        <f>AL773</f>
        <v>1</v>
      </c>
      <c r="DB773">
        <v>0</v>
      </c>
    </row>
    <row r="774" spans="1:106" x14ac:dyDescent="0.2">
      <c r="A774">
        <f>ROW(Source!A311)</f>
        <v>311</v>
      </c>
      <c r="B774">
        <v>27721504</v>
      </c>
      <c r="C774">
        <v>27722833</v>
      </c>
      <c r="D774">
        <v>25230514</v>
      </c>
      <c r="E774">
        <v>1</v>
      </c>
      <c r="F774">
        <v>1</v>
      </c>
      <c r="G774">
        <v>1</v>
      </c>
      <c r="H774">
        <v>2</v>
      </c>
      <c r="I774" t="s">
        <v>960</v>
      </c>
      <c r="J774" t="s">
        <v>961</v>
      </c>
      <c r="K774" t="s">
        <v>962</v>
      </c>
      <c r="L774">
        <v>1368</v>
      </c>
      <c r="N774">
        <v>1011</v>
      </c>
      <c r="O774" t="s">
        <v>959</v>
      </c>
      <c r="P774" t="s">
        <v>959</v>
      </c>
      <c r="Q774">
        <v>1</v>
      </c>
      <c r="W774">
        <v>0</v>
      </c>
      <c r="X774">
        <v>1188625873</v>
      </c>
      <c r="Y774">
        <v>0.82500000000000007</v>
      </c>
      <c r="AA774">
        <v>0</v>
      </c>
      <c r="AB774">
        <v>31.26</v>
      </c>
      <c r="AC774">
        <v>13.5</v>
      </c>
      <c r="AD774">
        <v>0</v>
      </c>
      <c r="AE774">
        <v>0</v>
      </c>
      <c r="AF774">
        <v>31.26</v>
      </c>
      <c r="AG774">
        <v>13.5</v>
      </c>
      <c r="AH774">
        <v>0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6</v>
      </c>
      <c r="AT774">
        <v>0.66</v>
      </c>
      <c r="AU774" t="s">
        <v>102</v>
      </c>
      <c r="AV774">
        <v>0</v>
      </c>
      <c r="AW774">
        <v>2</v>
      </c>
      <c r="AX774">
        <v>27722847</v>
      </c>
      <c r="AY774">
        <v>1</v>
      </c>
      <c r="AZ774">
        <v>0</v>
      </c>
      <c r="BA774">
        <v>794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Y774*Source!I311</f>
        <v>5.6760000000000005E-2</v>
      </c>
      <c r="CY774">
        <f>AB774</f>
        <v>31.26</v>
      </c>
      <c r="CZ774">
        <f>AF774</f>
        <v>31.26</v>
      </c>
      <c r="DA774">
        <f>AJ774</f>
        <v>1</v>
      </c>
      <c r="DB774">
        <v>0</v>
      </c>
    </row>
    <row r="775" spans="1:106" x14ac:dyDescent="0.2">
      <c r="A775">
        <f>ROW(Source!A311)</f>
        <v>311</v>
      </c>
      <c r="B775">
        <v>27721504</v>
      </c>
      <c r="C775">
        <v>27722833</v>
      </c>
      <c r="D775">
        <v>25231607</v>
      </c>
      <c r="E775">
        <v>1</v>
      </c>
      <c r="F775">
        <v>1</v>
      </c>
      <c r="G775">
        <v>1</v>
      </c>
      <c r="H775">
        <v>2</v>
      </c>
      <c r="I775" t="s">
        <v>997</v>
      </c>
      <c r="J775" t="s">
        <v>998</v>
      </c>
      <c r="K775" t="s">
        <v>999</v>
      </c>
      <c r="L775">
        <v>1368</v>
      </c>
      <c r="N775">
        <v>1011</v>
      </c>
      <c r="O775" t="s">
        <v>959</v>
      </c>
      <c r="P775" t="s">
        <v>959</v>
      </c>
      <c r="Q775">
        <v>1</v>
      </c>
      <c r="W775">
        <v>0</v>
      </c>
      <c r="X775">
        <v>1372534845</v>
      </c>
      <c r="Y775">
        <v>4.4624999999999995</v>
      </c>
      <c r="AA775">
        <v>0</v>
      </c>
      <c r="AB775">
        <v>65.709999999999994</v>
      </c>
      <c r="AC775">
        <v>11.6</v>
      </c>
      <c r="AD775">
        <v>0</v>
      </c>
      <c r="AE775">
        <v>0</v>
      </c>
      <c r="AF775">
        <v>65.709999999999994</v>
      </c>
      <c r="AG775">
        <v>11.6</v>
      </c>
      <c r="AH775">
        <v>0</v>
      </c>
      <c r="AI775">
        <v>1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6</v>
      </c>
      <c r="AT775">
        <v>3.57</v>
      </c>
      <c r="AU775" t="s">
        <v>102</v>
      </c>
      <c r="AV775">
        <v>0</v>
      </c>
      <c r="AW775">
        <v>2</v>
      </c>
      <c r="AX775">
        <v>27722848</v>
      </c>
      <c r="AY775">
        <v>1</v>
      </c>
      <c r="AZ775">
        <v>0</v>
      </c>
      <c r="BA775">
        <v>795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Y775*Source!I311</f>
        <v>0.30701999999999996</v>
      </c>
      <c r="CY775">
        <f>AB775</f>
        <v>65.709999999999994</v>
      </c>
      <c r="CZ775">
        <f>AF775</f>
        <v>65.709999999999994</v>
      </c>
      <c r="DA775">
        <f>AJ775</f>
        <v>1</v>
      </c>
      <c r="DB775">
        <v>0</v>
      </c>
    </row>
    <row r="776" spans="1:106" x14ac:dyDescent="0.2">
      <c r="A776">
        <f>ROW(Source!A311)</f>
        <v>311</v>
      </c>
      <c r="B776">
        <v>27721504</v>
      </c>
      <c r="C776">
        <v>27722833</v>
      </c>
      <c r="D776">
        <v>25150226</v>
      </c>
      <c r="E776">
        <v>1</v>
      </c>
      <c r="F776">
        <v>1</v>
      </c>
      <c r="G776">
        <v>1</v>
      </c>
      <c r="H776">
        <v>3</v>
      </c>
      <c r="I776" t="s">
        <v>1249</v>
      </c>
      <c r="J776" t="s">
        <v>1250</v>
      </c>
      <c r="K776" t="s">
        <v>1251</v>
      </c>
      <c r="L776">
        <v>1301</v>
      </c>
      <c r="N776">
        <v>1003</v>
      </c>
      <c r="O776" t="s">
        <v>501</v>
      </c>
      <c r="P776" t="s">
        <v>501</v>
      </c>
      <c r="Q776">
        <v>1</v>
      </c>
      <c r="W776">
        <v>0</v>
      </c>
      <c r="X776">
        <v>751777312</v>
      </c>
      <c r="Y776">
        <v>244</v>
      </c>
      <c r="AA776">
        <v>6.38</v>
      </c>
      <c r="AB776">
        <v>0</v>
      </c>
      <c r="AC776">
        <v>0</v>
      </c>
      <c r="AD776">
        <v>0</v>
      </c>
      <c r="AE776">
        <v>6.38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244</v>
      </c>
      <c r="AU776" t="s">
        <v>6</v>
      </c>
      <c r="AV776">
        <v>0</v>
      </c>
      <c r="AW776">
        <v>2</v>
      </c>
      <c r="AX776">
        <v>27722849</v>
      </c>
      <c r="AY776">
        <v>1</v>
      </c>
      <c r="AZ776">
        <v>0</v>
      </c>
      <c r="BA776">
        <v>796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Y776*Source!I311</f>
        <v>16.787199999999999</v>
      </c>
      <c r="CY776">
        <f t="shared" ref="CY776:CY782" si="39">AA776</f>
        <v>6.38</v>
      </c>
      <c r="CZ776">
        <f t="shared" ref="CZ776:CZ782" si="40">AE776</f>
        <v>6.38</v>
      </c>
      <c r="DA776">
        <f t="shared" ref="DA776:DA782" si="41">AI776</f>
        <v>1</v>
      </c>
      <c r="DB776">
        <v>0</v>
      </c>
    </row>
    <row r="777" spans="1:106" x14ac:dyDescent="0.2">
      <c r="A777">
        <f>ROW(Source!A311)</f>
        <v>311</v>
      </c>
      <c r="B777">
        <v>27721504</v>
      </c>
      <c r="C777">
        <v>27722833</v>
      </c>
      <c r="D777">
        <v>25150227</v>
      </c>
      <c r="E777">
        <v>1</v>
      </c>
      <c r="F777">
        <v>1</v>
      </c>
      <c r="G777">
        <v>1</v>
      </c>
      <c r="H777">
        <v>3</v>
      </c>
      <c r="I777" t="s">
        <v>1252</v>
      </c>
      <c r="J777" t="s">
        <v>1253</v>
      </c>
      <c r="K777" t="s">
        <v>1254</v>
      </c>
      <c r="L777">
        <v>1301</v>
      </c>
      <c r="N777">
        <v>1003</v>
      </c>
      <c r="O777" t="s">
        <v>501</v>
      </c>
      <c r="P777" t="s">
        <v>501</v>
      </c>
      <c r="Q777">
        <v>1</v>
      </c>
      <c r="W777">
        <v>0</v>
      </c>
      <c r="X777">
        <v>1744203244</v>
      </c>
      <c r="Y777">
        <v>56</v>
      </c>
      <c r="AA777">
        <v>7.95</v>
      </c>
      <c r="AB777">
        <v>0</v>
      </c>
      <c r="AC777">
        <v>0</v>
      </c>
      <c r="AD777">
        <v>0</v>
      </c>
      <c r="AE777">
        <v>7.95</v>
      </c>
      <c r="AF777">
        <v>0</v>
      </c>
      <c r="AG777">
        <v>0</v>
      </c>
      <c r="AH777">
        <v>0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56</v>
      </c>
      <c r="AU777" t="s">
        <v>6</v>
      </c>
      <c r="AV777">
        <v>0</v>
      </c>
      <c r="AW777">
        <v>2</v>
      </c>
      <c r="AX777">
        <v>27722850</v>
      </c>
      <c r="AY777">
        <v>1</v>
      </c>
      <c r="AZ777">
        <v>0</v>
      </c>
      <c r="BA777">
        <v>797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Y777*Source!I311</f>
        <v>3.8528000000000002</v>
      </c>
      <c r="CY777">
        <f t="shared" si="39"/>
        <v>7.95</v>
      </c>
      <c r="CZ777">
        <f t="shared" si="40"/>
        <v>7.95</v>
      </c>
      <c r="DA777">
        <f t="shared" si="41"/>
        <v>1</v>
      </c>
      <c r="DB777">
        <v>0</v>
      </c>
    </row>
    <row r="778" spans="1:106" x14ac:dyDescent="0.2">
      <c r="A778">
        <f>ROW(Source!A311)</f>
        <v>311</v>
      </c>
      <c r="B778">
        <v>27721504</v>
      </c>
      <c r="C778">
        <v>27722833</v>
      </c>
      <c r="D778">
        <v>25150315</v>
      </c>
      <c r="E778">
        <v>1</v>
      </c>
      <c r="F778">
        <v>1</v>
      </c>
      <c r="G778">
        <v>1</v>
      </c>
      <c r="H778">
        <v>3</v>
      </c>
      <c r="I778" t="s">
        <v>1255</v>
      </c>
      <c r="J778" t="s">
        <v>1256</v>
      </c>
      <c r="K778" t="s">
        <v>1257</v>
      </c>
      <c r="L778">
        <v>1302</v>
      </c>
      <c r="N778">
        <v>1003</v>
      </c>
      <c r="O778" t="s">
        <v>751</v>
      </c>
      <c r="P778" t="s">
        <v>751</v>
      </c>
      <c r="Q778">
        <v>10</v>
      </c>
      <c r="W778">
        <v>0</v>
      </c>
      <c r="X778">
        <v>-405326455</v>
      </c>
      <c r="Y778">
        <v>15.6</v>
      </c>
      <c r="AA778">
        <v>64.099999999999994</v>
      </c>
      <c r="AB778">
        <v>0</v>
      </c>
      <c r="AC778">
        <v>0</v>
      </c>
      <c r="AD778">
        <v>0</v>
      </c>
      <c r="AE778">
        <v>64.099999999999994</v>
      </c>
      <c r="AF778">
        <v>0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15.6</v>
      </c>
      <c r="AU778" t="s">
        <v>6</v>
      </c>
      <c r="AV778">
        <v>0</v>
      </c>
      <c r="AW778">
        <v>2</v>
      </c>
      <c r="AX778">
        <v>27722851</v>
      </c>
      <c r="AY778">
        <v>1</v>
      </c>
      <c r="AZ778">
        <v>0</v>
      </c>
      <c r="BA778">
        <v>798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Y778*Source!I311</f>
        <v>1.07328</v>
      </c>
      <c r="CY778">
        <f t="shared" si="39"/>
        <v>64.099999999999994</v>
      </c>
      <c r="CZ778">
        <f t="shared" si="40"/>
        <v>64.099999999999994</v>
      </c>
      <c r="DA778">
        <f t="shared" si="41"/>
        <v>1</v>
      </c>
      <c r="DB778">
        <v>0</v>
      </c>
    </row>
    <row r="779" spans="1:106" x14ac:dyDescent="0.2">
      <c r="A779">
        <f>ROW(Source!A311)</f>
        <v>311</v>
      </c>
      <c r="B779">
        <v>27721504</v>
      </c>
      <c r="C779">
        <v>27722833</v>
      </c>
      <c r="D779">
        <v>25152739</v>
      </c>
      <c r="E779">
        <v>1</v>
      </c>
      <c r="F779">
        <v>1</v>
      </c>
      <c r="G779">
        <v>1</v>
      </c>
      <c r="H779">
        <v>3</v>
      </c>
      <c r="I779" t="s">
        <v>1258</v>
      </c>
      <c r="J779" t="s">
        <v>1259</v>
      </c>
      <c r="K779" t="s">
        <v>1260</v>
      </c>
      <c r="L779">
        <v>1358</v>
      </c>
      <c r="N779">
        <v>1010</v>
      </c>
      <c r="O779" t="s">
        <v>553</v>
      </c>
      <c r="P779" t="s">
        <v>553</v>
      </c>
      <c r="Q779">
        <v>10</v>
      </c>
      <c r="W779">
        <v>0</v>
      </c>
      <c r="X779">
        <v>-858120743</v>
      </c>
      <c r="Y779">
        <v>38.9</v>
      </c>
      <c r="AA779">
        <v>7.03</v>
      </c>
      <c r="AB779">
        <v>0</v>
      </c>
      <c r="AC779">
        <v>0</v>
      </c>
      <c r="AD779">
        <v>0</v>
      </c>
      <c r="AE779">
        <v>7.03</v>
      </c>
      <c r="AF779">
        <v>0</v>
      </c>
      <c r="AG779">
        <v>0</v>
      </c>
      <c r="AH779">
        <v>0</v>
      </c>
      <c r="AI779">
        <v>1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38.9</v>
      </c>
      <c r="AU779" t="s">
        <v>6</v>
      </c>
      <c r="AV779">
        <v>0</v>
      </c>
      <c r="AW779">
        <v>2</v>
      </c>
      <c r="AX779">
        <v>27722852</v>
      </c>
      <c r="AY779">
        <v>1</v>
      </c>
      <c r="AZ779">
        <v>0</v>
      </c>
      <c r="BA779">
        <v>799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Y779*Source!I311</f>
        <v>2.67632</v>
      </c>
      <c r="CY779">
        <f t="shared" si="39"/>
        <v>7.03</v>
      </c>
      <c r="CZ779">
        <f t="shared" si="40"/>
        <v>7.03</v>
      </c>
      <c r="DA779">
        <f t="shared" si="41"/>
        <v>1</v>
      </c>
      <c r="DB779">
        <v>0</v>
      </c>
    </row>
    <row r="780" spans="1:106" x14ac:dyDescent="0.2">
      <c r="A780">
        <f>ROW(Source!A311)</f>
        <v>311</v>
      </c>
      <c r="B780">
        <v>27721504</v>
      </c>
      <c r="C780">
        <v>27722833</v>
      </c>
      <c r="D780">
        <v>25180423</v>
      </c>
      <c r="E780">
        <v>1</v>
      </c>
      <c r="F780">
        <v>1</v>
      </c>
      <c r="G780">
        <v>1</v>
      </c>
      <c r="H780">
        <v>3</v>
      </c>
      <c r="I780" t="s">
        <v>1261</v>
      </c>
      <c r="J780" t="s">
        <v>1262</v>
      </c>
      <c r="K780" t="s">
        <v>1263</v>
      </c>
      <c r="L780">
        <v>1355</v>
      </c>
      <c r="N780">
        <v>1010</v>
      </c>
      <c r="O780" t="s">
        <v>519</v>
      </c>
      <c r="P780" t="s">
        <v>519</v>
      </c>
      <c r="Q780">
        <v>100</v>
      </c>
      <c r="W780">
        <v>0</v>
      </c>
      <c r="X780">
        <v>1709713925</v>
      </c>
      <c r="Y780">
        <v>8</v>
      </c>
      <c r="AA780">
        <v>50</v>
      </c>
      <c r="AB780">
        <v>0</v>
      </c>
      <c r="AC780">
        <v>0</v>
      </c>
      <c r="AD780">
        <v>0</v>
      </c>
      <c r="AE780">
        <v>50</v>
      </c>
      <c r="AF780">
        <v>0</v>
      </c>
      <c r="AG780">
        <v>0</v>
      </c>
      <c r="AH780">
        <v>0</v>
      </c>
      <c r="AI780">
        <v>1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6</v>
      </c>
      <c r="AT780">
        <v>8</v>
      </c>
      <c r="AU780" t="s">
        <v>6</v>
      </c>
      <c r="AV780">
        <v>0</v>
      </c>
      <c r="AW780">
        <v>2</v>
      </c>
      <c r="AX780">
        <v>27722854</v>
      </c>
      <c r="AY780">
        <v>1</v>
      </c>
      <c r="AZ780">
        <v>0</v>
      </c>
      <c r="BA780">
        <v>801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Y780*Source!I311</f>
        <v>0.5504</v>
      </c>
      <c r="CY780">
        <f t="shared" si="39"/>
        <v>50</v>
      </c>
      <c r="CZ780">
        <f t="shared" si="40"/>
        <v>50</v>
      </c>
      <c r="DA780">
        <f t="shared" si="41"/>
        <v>1</v>
      </c>
      <c r="DB780">
        <v>0</v>
      </c>
    </row>
    <row r="781" spans="1:106" x14ac:dyDescent="0.2">
      <c r="A781">
        <f>ROW(Source!A311)</f>
        <v>311</v>
      </c>
      <c r="B781">
        <v>27721504</v>
      </c>
      <c r="C781">
        <v>27722833</v>
      </c>
      <c r="D781">
        <v>25186863</v>
      </c>
      <c r="E781">
        <v>1</v>
      </c>
      <c r="F781">
        <v>1</v>
      </c>
      <c r="G781">
        <v>1</v>
      </c>
      <c r="H781">
        <v>3</v>
      </c>
      <c r="I781" t="s">
        <v>1264</v>
      </c>
      <c r="J781" t="s">
        <v>1265</v>
      </c>
      <c r="K781" t="s">
        <v>1266</v>
      </c>
      <c r="L781">
        <v>1354</v>
      </c>
      <c r="N781">
        <v>1010</v>
      </c>
      <c r="O781" t="s">
        <v>252</v>
      </c>
      <c r="P781" t="s">
        <v>252</v>
      </c>
      <c r="Q781">
        <v>1</v>
      </c>
      <c r="W781">
        <v>0</v>
      </c>
      <c r="X781">
        <v>-1018551266</v>
      </c>
      <c r="Y781">
        <v>69</v>
      </c>
      <c r="AA781">
        <v>67</v>
      </c>
      <c r="AB781">
        <v>0</v>
      </c>
      <c r="AC781">
        <v>0</v>
      </c>
      <c r="AD781">
        <v>0</v>
      </c>
      <c r="AE781">
        <v>67</v>
      </c>
      <c r="AF781">
        <v>0</v>
      </c>
      <c r="AG781">
        <v>0</v>
      </c>
      <c r="AH781">
        <v>0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69</v>
      </c>
      <c r="AU781" t="s">
        <v>6</v>
      </c>
      <c r="AV781">
        <v>0</v>
      </c>
      <c r="AW781">
        <v>2</v>
      </c>
      <c r="AX781">
        <v>27722855</v>
      </c>
      <c r="AY781">
        <v>1</v>
      </c>
      <c r="AZ781">
        <v>0</v>
      </c>
      <c r="BA781">
        <v>802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Y781*Source!I311</f>
        <v>4.7472000000000003</v>
      </c>
      <c r="CY781">
        <f t="shared" si="39"/>
        <v>67</v>
      </c>
      <c r="CZ781">
        <f t="shared" si="40"/>
        <v>67</v>
      </c>
      <c r="DA781">
        <f t="shared" si="41"/>
        <v>1</v>
      </c>
      <c r="DB781">
        <v>0</v>
      </c>
    </row>
    <row r="782" spans="1:106" x14ac:dyDescent="0.2">
      <c r="A782">
        <f>ROW(Source!A311)</f>
        <v>311</v>
      </c>
      <c r="B782">
        <v>27721504</v>
      </c>
      <c r="C782">
        <v>27722833</v>
      </c>
      <c r="D782">
        <v>0</v>
      </c>
      <c r="E782">
        <v>1</v>
      </c>
      <c r="F782">
        <v>1</v>
      </c>
      <c r="G782">
        <v>1</v>
      </c>
      <c r="H782">
        <v>3</v>
      </c>
      <c r="I782" t="s">
        <v>478</v>
      </c>
      <c r="J782" t="s">
        <v>6</v>
      </c>
      <c r="K782" t="s">
        <v>479</v>
      </c>
      <c r="L782">
        <v>1327</v>
      </c>
      <c r="N782">
        <v>1005</v>
      </c>
      <c r="O782" t="s">
        <v>96</v>
      </c>
      <c r="P782" t="s">
        <v>96</v>
      </c>
      <c r="Q782">
        <v>1</v>
      </c>
      <c r="W782">
        <v>0</v>
      </c>
      <c r="X782">
        <v>1051178621</v>
      </c>
      <c r="Y782">
        <v>100</v>
      </c>
      <c r="AA782">
        <v>586.71</v>
      </c>
      <c r="AB782">
        <v>0</v>
      </c>
      <c r="AC782">
        <v>0</v>
      </c>
      <c r="AD782">
        <v>0</v>
      </c>
      <c r="AE782">
        <v>586.71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0</v>
      </c>
      <c r="AP782">
        <v>0</v>
      </c>
      <c r="AQ782">
        <v>0</v>
      </c>
      <c r="AR782">
        <v>0</v>
      </c>
      <c r="AS782" t="s">
        <v>6</v>
      </c>
      <c r="AT782">
        <v>100</v>
      </c>
      <c r="AU782" t="s">
        <v>6</v>
      </c>
      <c r="AV782">
        <v>0</v>
      </c>
      <c r="AW782">
        <v>1</v>
      </c>
      <c r="AX782">
        <v>-1</v>
      </c>
      <c r="AY782">
        <v>0</v>
      </c>
      <c r="AZ782">
        <v>0</v>
      </c>
      <c r="BA782" t="s">
        <v>6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Y782*Source!I311</f>
        <v>6.88</v>
      </c>
      <c r="CY782">
        <f t="shared" si="39"/>
        <v>586.71</v>
      </c>
      <c r="CZ782">
        <f t="shared" si="40"/>
        <v>586.71</v>
      </c>
      <c r="DA782">
        <f t="shared" si="41"/>
        <v>1</v>
      </c>
      <c r="DB782">
        <v>0</v>
      </c>
    </row>
    <row r="783" spans="1:106" x14ac:dyDescent="0.2">
      <c r="A783">
        <f>ROW(Source!A314)</f>
        <v>314</v>
      </c>
      <c r="B783">
        <v>27721505</v>
      </c>
      <c r="C783">
        <v>27722857</v>
      </c>
      <c r="D783">
        <v>25428833</v>
      </c>
      <c r="E783">
        <v>1</v>
      </c>
      <c r="F783">
        <v>1</v>
      </c>
      <c r="G783">
        <v>1</v>
      </c>
      <c r="H783">
        <v>1</v>
      </c>
      <c r="I783" t="s">
        <v>1059</v>
      </c>
      <c r="J783" t="s">
        <v>6</v>
      </c>
      <c r="K783" t="s">
        <v>1060</v>
      </c>
      <c r="L783">
        <v>1191</v>
      </c>
      <c r="N783">
        <v>1013</v>
      </c>
      <c r="O783" t="s">
        <v>953</v>
      </c>
      <c r="P783" t="s">
        <v>953</v>
      </c>
      <c r="Q783">
        <v>1</v>
      </c>
      <c r="W783">
        <v>0</v>
      </c>
      <c r="X783">
        <v>912892513</v>
      </c>
      <c r="Y783">
        <v>225.911</v>
      </c>
      <c r="AA783">
        <v>0</v>
      </c>
      <c r="AB783">
        <v>0</v>
      </c>
      <c r="AC783">
        <v>0</v>
      </c>
      <c r="AD783">
        <v>9.92</v>
      </c>
      <c r="AE783">
        <v>0</v>
      </c>
      <c r="AF783">
        <v>0</v>
      </c>
      <c r="AG783">
        <v>0</v>
      </c>
      <c r="AH783">
        <v>9.92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6</v>
      </c>
      <c r="AT783">
        <v>322.73</v>
      </c>
      <c r="AU783" t="s">
        <v>53</v>
      </c>
      <c r="AV783">
        <v>1</v>
      </c>
      <c r="AW783">
        <v>2</v>
      </c>
      <c r="AX783">
        <v>27722865</v>
      </c>
      <c r="AY783">
        <v>1</v>
      </c>
      <c r="AZ783">
        <v>0</v>
      </c>
      <c r="BA783">
        <v>803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Y783*Source!I314</f>
        <v>88.557112000000004</v>
      </c>
      <c r="CY783">
        <f>AD783</f>
        <v>9.92</v>
      </c>
      <c r="CZ783">
        <f>AH783</f>
        <v>9.92</v>
      </c>
      <c r="DA783">
        <f>AL783</f>
        <v>1</v>
      </c>
      <c r="DB783">
        <v>0</v>
      </c>
    </row>
    <row r="784" spans="1:106" x14ac:dyDescent="0.2">
      <c r="A784">
        <f>ROW(Source!A314)</f>
        <v>314</v>
      </c>
      <c r="B784">
        <v>27721505</v>
      </c>
      <c r="C784">
        <v>27722857</v>
      </c>
      <c r="D784">
        <v>25412928</v>
      </c>
      <c r="E784">
        <v>1</v>
      </c>
      <c r="F784">
        <v>1</v>
      </c>
      <c r="G784">
        <v>1</v>
      </c>
      <c r="H784">
        <v>1</v>
      </c>
      <c r="I784" t="s">
        <v>954</v>
      </c>
      <c r="J784" t="s">
        <v>6</v>
      </c>
      <c r="K784" t="s">
        <v>955</v>
      </c>
      <c r="L784">
        <v>1191</v>
      </c>
      <c r="N784">
        <v>1013</v>
      </c>
      <c r="O784" t="s">
        <v>953</v>
      </c>
      <c r="P784" t="s">
        <v>953</v>
      </c>
      <c r="Q784">
        <v>1</v>
      </c>
      <c r="W784">
        <v>0</v>
      </c>
      <c r="X784">
        <v>-1417349443</v>
      </c>
      <c r="Y784">
        <v>19.95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19.95</v>
      </c>
      <c r="AU784" t="s">
        <v>6</v>
      </c>
      <c r="AV784">
        <v>2</v>
      </c>
      <c r="AW784">
        <v>2</v>
      </c>
      <c r="AX784">
        <v>27722866</v>
      </c>
      <c r="AY784">
        <v>1</v>
      </c>
      <c r="AZ784">
        <v>2048</v>
      </c>
      <c r="BA784">
        <v>804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Y784*Source!I314</f>
        <v>7.8204000000000002</v>
      </c>
      <c r="CY784">
        <f>AD784</f>
        <v>0</v>
      </c>
      <c r="CZ784">
        <f>AH784</f>
        <v>0</v>
      </c>
      <c r="DA784">
        <f>AL784</f>
        <v>1</v>
      </c>
      <c r="DB784">
        <v>0</v>
      </c>
    </row>
    <row r="785" spans="1:106" x14ac:dyDescent="0.2">
      <c r="A785">
        <f>ROW(Source!A314)</f>
        <v>314</v>
      </c>
      <c r="B785">
        <v>27721505</v>
      </c>
      <c r="C785">
        <v>27722857</v>
      </c>
      <c r="D785">
        <v>25230242</v>
      </c>
      <c r="E785">
        <v>1</v>
      </c>
      <c r="F785">
        <v>1</v>
      </c>
      <c r="G785">
        <v>1</v>
      </c>
      <c r="H785">
        <v>2</v>
      </c>
      <c r="I785" t="s">
        <v>1267</v>
      </c>
      <c r="J785" t="s">
        <v>1268</v>
      </c>
      <c r="K785" t="s">
        <v>1269</v>
      </c>
      <c r="L785">
        <v>1368</v>
      </c>
      <c r="N785">
        <v>1011</v>
      </c>
      <c r="O785" t="s">
        <v>959</v>
      </c>
      <c r="P785" t="s">
        <v>959</v>
      </c>
      <c r="Q785">
        <v>1</v>
      </c>
      <c r="W785">
        <v>0</v>
      </c>
      <c r="X785">
        <v>92482457</v>
      </c>
      <c r="Y785">
        <v>1.68</v>
      </c>
      <c r="AA785">
        <v>0</v>
      </c>
      <c r="AB785">
        <v>96.89</v>
      </c>
      <c r="AC785">
        <v>13.5</v>
      </c>
      <c r="AD785">
        <v>0</v>
      </c>
      <c r="AE785">
        <v>0</v>
      </c>
      <c r="AF785">
        <v>96.89</v>
      </c>
      <c r="AG785">
        <v>13.5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6</v>
      </c>
      <c r="AT785">
        <v>2.4</v>
      </c>
      <c r="AU785" t="s">
        <v>53</v>
      </c>
      <c r="AV785">
        <v>0</v>
      </c>
      <c r="AW785">
        <v>2</v>
      </c>
      <c r="AX785">
        <v>27722867</v>
      </c>
      <c r="AY785">
        <v>1</v>
      </c>
      <c r="AZ785">
        <v>0</v>
      </c>
      <c r="BA785">
        <v>805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Y785*Source!I314</f>
        <v>0.65856000000000003</v>
      </c>
      <c r="CY785">
        <f>AB785</f>
        <v>96.89</v>
      </c>
      <c r="CZ785">
        <f>AF785</f>
        <v>96.89</v>
      </c>
      <c r="DA785">
        <f>AJ785</f>
        <v>1</v>
      </c>
      <c r="DB785">
        <v>0</v>
      </c>
    </row>
    <row r="786" spans="1:106" x14ac:dyDescent="0.2">
      <c r="A786">
        <f>ROW(Source!A314)</f>
        <v>314</v>
      </c>
      <c r="B786">
        <v>27721505</v>
      </c>
      <c r="C786">
        <v>27722857</v>
      </c>
      <c r="D786">
        <v>25230514</v>
      </c>
      <c r="E786">
        <v>1</v>
      </c>
      <c r="F786">
        <v>1</v>
      </c>
      <c r="G786">
        <v>1</v>
      </c>
      <c r="H786">
        <v>2</v>
      </c>
      <c r="I786" t="s">
        <v>960</v>
      </c>
      <c r="J786" t="s">
        <v>961</v>
      </c>
      <c r="K786" t="s">
        <v>962</v>
      </c>
      <c r="L786">
        <v>1368</v>
      </c>
      <c r="N786">
        <v>1011</v>
      </c>
      <c r="O786" t="s">
        <v>959</v>
      </c>
      <c r="P786" t="s">
        <v>959</v>
      </c>
      <c r="Q786">
        <v>1</v>
      </c>
      <c r="W786">
        <v>0</v>
      </c>
      <c r="X786">
        <v>1188625873</v>
      </c>
      <c r="Y786">
        <v>11.899999999999999</v>
      </c>
      <c r="AA786">
        <v>0</v>
      </c>
      <c r="AB786">
        <v>31.26</v>
      </c>
      <c r="AC786">
        <v>13.5</v>
      </c>
      <c r="AD786">
        <v>0</v>
      </c>
      <c r="AE786">
        <v>0</v>
      </c>
      <c r="AF786">
        <v>31.26</v>
      </c>
      <c r="AG786">
        <v>13.5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6</v>
      </c>
      <c r="AT786">
        <v>17</v>
      </c>
      <c r="AU786" t="s">
        <v>53</v>
      </c>
      <c r="AV786">
        <v>0</v>
      </c>
      <c r="AW786">
        <v>2</v>
      </c>
      <c r="AX786">
        <v>27722868</v>
      </c>
      <c r="AY786">
        <v>1</v>
      </c>
      <c r="AZ786">
        <v>0</v>
      </c>
      <c r="BA786">
        <v>806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Y786*Source!I314</f>
        <v>4.6647999999999996</v>
      </c>
      <c r="CY786">
        <f>AB786</f>
        <v>31.26</v>
      </c>
      <c r="CZ786">
        <f>AF786</f>
        <v>31.26</v>
      </c>
      <c r="DA786">
        <f>AJ786</f>
        <v>1</v>
      </c>
      <c r="DB786">
        <v>0</v>
      </c>
    </row>
    <row r="787" spans="1:106" x14ac:dyDescent="0.2">
      <c r="A787">
        <f>ROW(Source!A314)</f>
        <v>314</v>
      </c>
      <c r="B787">
        <v>27721505</v>
      </c>
      <c r="C787">
        <v>27722857</v>
      </c>
      <c r="D787">
        <v>25231607</v>
      </c>
      <c r="E787">
        <v>1</v>
      </c>
      <c r="F787">
        <v>1</v>
      </c>
      <c r="G787">
        <v>1</v>
      </c>
      <c r="H787">
        <v>2</v>
      </c>
      <c r="I787" t="s">
        <v>997</v>
      </c>
      <c r="J787" t="s">
        <v>998</v>
      </c>
      <c r="K787" t="s">
        <v>999</v>
      </c>
      <c r="L787">
        <v>1368</v>
      </c>
      <c r="N787">
        <v>1011</v>
      </c>
      <c r="O787" t="s">
        <v>959</v>
      </c>
      <c r="P787" t="s">
        <v>959</v>
      </c>
      <c r="Q787">
        <v>1</v>
      </c>
      <c r="W787">
        <v>0</v>
      </c>
      <c r="X787">
        <v>1372534845</v>
      </c>
      <c r="Y787">
        <v>0.38500000000000001</v>
      </c>
      <c r="AA787">
        <v>0</v>
      </c>
      <c r="AB787">
        <v>65.709999999999994</v>
      </c>
      <c r="AC787">
        <v>11.6</v>
      </c>
      <c r="AD787">
        <v>0</v>
      </c>
      <c r="AE787">
        <v>0</v>
      </c>
      <c r="AF787">
        <v>65.709999999999994</v>
      </c>
      <c r="AG787">
        <v>11.6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6</v>
      </c>
      <c r="AT787">
        <v>0.55000000000000004</v>
      </c>
      <c r="AU787" t="s">
        <v>53</v>
      </c>
      <c r="AV787">
        <v>0</v>
      </c>
      <c r="AW787">
        <v>2</v>
      </c>
      <c r="AX787">
        <v>27722869</v>
      </c>
      <c r="AY787">
        <v>1</v>
      </c>
      <c r="AZ787">
        <v>0</v>
      </c>
      <c r="BA787">
        <v>807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Y787*Source!I314</f>
        <v>0.15092</v>
      </c>
      <c r="CY787">
        <f>AB787</f>
        <v>65.709999999999994</v>
      </c>
      <c r="CZ787">
        <f>AF787</f>
        <v>65.709999999999994</v>
      </c>
      <c r="DA787">
        <f>AJ787</f>
        <v>1</v>
      </c>
      <c r="DB787">
        <v>0</v>
      </c>
    </row>
    <row r="788" spans="1:106" x14ac:dyDescent="0.2">
      <c r="A788">
        <f>ROW(Source!A314)</f>
        <v>314</v>
      </c>
      <c r="B788">
        <v>27721505</v>
      </c>
      <c r="C788">
        <v>27722857</v>
      </c>
      <c r="D788">
        <v>25152615</v>
      </c>
      <c r="E788">
        <v>1</v>
      </c>
      <c r="F788">
        <v>1</v>
      </c>
      <c r="G788">
        <v>1</v>
      </c>
      <c r="H788">
        <v>3</v>
      </c>
      <c r="I788" t="s">
        <v>1015</v>
      </c>
      <c r="J788" t="s">
        <v>1016</v>
      </c>
      <c r="K788" t="s">
        <v>1017</v>
      </c>
      <c r="L788">
        <v>1348</v>
      </c>
      <c r="N788">
        <v>1009</v>
      </c>
      <c r="O788" t="s">
        <v>46</v>
      </c>
      <c r="P788" t="s">
        <v>46</v>
      </c>
      <c r="Q788">
        <v>1000</v>
      </c>
      <c r="W788">
        <v>0</v>
      </c>
      <c r="X788">
        <v>-437906794</v>
      </c>
      <c r="Y788">
        <v>0</v>
      </c>
      <c r="AA788">
        <v>9040.01</v>
      </c>
      <c r="AB788">
        <v>0</v>
      </c>
      <c r="AC788">
        <v>0</v>
      </c>
      <c r="AD788">
        <v>0</v>
      </c>
      <c r="AE788">
        <v>9040.01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1</v>
      </c>
      <c r="AQ788">
        <v>0</v>
      </c>
      <c r="AR788">
        <v>0</v>
      </c>
      <c r="AS788" t="s">
        <v>6</v>
      </c>
      <c r="AT788">
        <v>1E-3</v>
      </c>
      <c r="AU788" t="s">
        <v>21</v>
      </c>
      <c r="AV788">
        <v>0</v>
      </c>
      <c r="AW788">
        <v>2</v>
      </c>
      <c r="AX788">
        <v>27722870</v>
      </c>
      <c r="AY788">
        <v>1</v>
      </c>
      <c r="AZ788">
        <v>0</v>
      </c>
      <c r="BA788">
        <v>808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Y788*Source!I314</f>
        <v>0</v>
      </c>
      <c r="CY788">
        <f>AA788</f>
        <v>9040.01</v>
      </c>
      <c r="CZ788">
        <f>AE788</f>
        <v>9040.01</v>
      </c>
      <c r="DA788">
        <f>AI788</f>
        <v>1</v>
      </c>
      <c r="DB788">
        <v>0</v>
      </c>
    </row>
    <row r="789" spans="1:106" x14ac:dyDescent="0.2">
      <c r="A789">
        <f>ROW(Source!A314)</f>
        <v>314</v>
      </c>
      <c r="B789">
        <v>27721505</v>
      </c>
      <c r="C789">
        <v>27722857</v>
      </c>
      <c r="D789">
        <v>0</v>
      </c>
      <c r="E789">
        <v>0</v>
      </c>
      <c r="F789">
        <v>1</v>
      </c>
      <c r="G789">
        <v>1</v>
      </c>
      <c r="H789">
        <v>3</v>
      </c>
      <c r="I789" t="s">
        <v>478</v>
      </c>
      <c r="J789" t="s">
        <v>6</v>
      </c>
      <c r="K789" t="s">
        <v>486</v>
      </c>
      <c r="L789">
        <v>1327</v>
      </c>
      <c r="N789">
        <v>1005</v>
      </c>
      <c r="O789" t="s">
        <v>96</v>
      </c>
      <c r="P789" t="s">
        <v>96</v>
      </c>
      <c r="Q789">
        <v>1</v>
      </c>
      <c r="W789">
        <v>0</v>
      </c>
      <c r="X789">
        <v>1236302811</v>
      </c>
      <c r="Y789">
        <v>100</v>
      </c>
      <c r="AA789">
        <v>796.86</v>
      </c>
      <c r="AB789">
        <v>0</v>
      </c>
      <c r="AC789">
        <v>0</v>
      </c>
      <c r="AD789">
        <v>0</v>
      </c>
      <c r="AE789">
        <v>796.86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0</v>
      </c>
      <c r="AP789">
        <v>1</v>
      </c>
      <c r="AQ789">
        <v>0</v>
      </c>
      <c r="AR789">
        <v>0</v>
      </c>
      <c r="AS789" t="s">
        <v>6</v>
      </c>
      <c r="AT789">
        <v>100</v>
      </c>
      <c r="AU789" t="s">
        <v>6</v>
      </c>
      <c r="AV789">
        <v>0</v>
      </c>
      <c r="AW789">
        <v>1</v>
      </c>
      <c r="AX789">
        <v>-1</v>
      </c>
      <c r="AY789">
        <v>0</v>
      </c>
      <c r="AZ789">
        <v>0</v>
      </c>
      <c r="BA789" t="s">
        <v>6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Y789*Source!I314</f>
        <v>39.200000000000003</v>
      </c>
      <c r="CY789">
        <f>AA789</f>
        <v>796.86</v>
      </c>
      <c r="CZ789">
        <f>AE789</f>
        <v>796.86</v>
      </c>
      <c r="DA789">
        <f>AI789</f>
        <v>1</v>
      </c>
      <c r="DB789">
        <v>0</v>
      </c>
    </row>
    <row r="790" spans="1:106" x14ac:dyDescent="0.2">
      <c r="A790">
        <f>ROW(Source!A315)</f>
        <v>315</v>
      </c>
      <c r="B790">
        <v>27721504</v>
      </c>
      <c r="C790">
        <v>27722857</v>
      </c>
      <c r="D790">
        <v>25428833</v>
      </c>
      <c r="E790">
        <v>1</v>
      </c>
      <c r="F790">
        <v>1</v>
      </c>
      <c r="G790">
        <v>1</v>
      </c>
      <c r="H790">
        <v>1</v>
      </c>
      <c r="I790" t="s">
        <v>1059</v>
      </c>
      <c r="J790" t="s">
        <v>6</v>
      </c>
      <c r="K790" t="s">
        <v>1060</v>
      </c>
      <c r="L790">
        <v>1191</v>
      </c>
      <c r="N790">
        <v>1013</v>
      </c>
      <c r="O790" t="s">
        <v>953</v>
      </c>
      <c r="P790" t="s">
        <v>953</v>
      </c>
      <c r="Q790">
        <v>1</v>
      </c>
      <c r="W790">
        <v>0</v>
      </c>
      <c r="X790">
        <v>912892513</v>
      </c>
      <c r="Y790">
        <v>225.911</v>
      </c>
      <c r="AA790">
        <v>0</v>
      </c>
      <c r="AB790">
        <v>0</v>
      </c>
      <c r="AC790">
        <v>0</v>
      </c>
      <c r="AD790">
        <v>9.92</v>
      </c>
      <c r="AE790">
        <v>0</v>
      </c>
      <c r="AF790">
        <v>0</v>
      </c>
      <c r="AG790">
        <v>0</v>
      </c>
      <c r="AH790">
        <v>9.92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6</v>
      </c>
      <c r="AT790">
        <v>322.73</v>
      </c>
      <c r="AU790" t="s">
        <v>53</v>
      </c>
      <c r="AV790">
        <v>1</v>
      </c>
      <c r="AW790">
        <v>2</v>
      </c>
      <c r="AX790">
        <v>27722865</v>
      </c>
      <c r="AY790">
        <v>1</v>
      </c>
      <c r="AZ790">
        <v>0</v>
      </c>
      <c r="BA790">
        <v>812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Y790*Source!I315</f>
        <v>88.557112000000004</v>
      </c>
      <c r="CY790">
        <f>AD790</f>
        <v>9.92</v>
      </c>
      <c r="CZ790">
        <f>AH790</f>
        <v>9.92</v>
      </c>
      <c r="DA790">
        <f>AL790</f>
        <v>1</v>
      </c>
      <c r="DB790">
        <v>0</v>
      </c>
    </row>
    <row r="791" spans="1:106" x14ac:dyDescent="0.2">
      <c r="A791">
        <f>ROW(Source!A315)</f>
        <v>315</v>
      </c>
      <c r="B791">
        <v>27721504</v>
      </c>
      <c r="C791">
        <v>27722857</v>
      </c>
      <c r="D791">
        <v>25412928</v>
      </c>
      <c r="E791">
        <v>1</v>
      </c>
      <c r="F791">
        <v>1</v>
      </c>
      <c r="G791">
        <v>1</v>
      </c>
      <c r="H791">
        <v>1</v>
      </c>
      <c r="I791" t="s">
        <v>954</v>
      </c>
      <c r="J791" t="s">
        <v>6</v>
      </c>
      <c r="K791" t="s">
        <v>955</v>
      </c>
      <c r="L791">
        <v>1191</v>
      </c>
      <c r="N791">
        <v>1013</v>
      </c>
      <c r="O791" t="s">
        <v>953</v>
      </c>
      <c r="P791" t="s">
        <v>953</v>
      </c>
      <c r="Q791">
        <v>1</v>
      </c>
      <c r="W791">
        <v>0</v>
      </c>
      <c r="X791">
        <v>-1417349443</v>
      </c>
      <c r="Y791">
        <v>19.95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6</v>
      </c>
      <c r="AT791">
        <v>19.95</v>
      </c>
      <c r="AU791" t="s">
        <v>6</v>
      </c>
      <c r="AV791">
        <v>2</v>
      </c>
      <c r="AW791">
        <v>2</v>
      </c>
      <c r="AX791">
        <v>27722866</v>
      </c>
      <c r="AY791">
        <v>1</v>
      </c>
      <c r="AZ791">
        <v>2048</v>
      </c>
      <c r="BA791">
        <v>813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Y791*Source!I315</f>
        <v>7.8204000000000002</v>
      </c>
      <c r="CY791">
        <f>AD791</f>
        <v>0</v>
      </c>
      <c r="CZ791">
        <f>AH791</f>
        <v>0</v>
      </c>
      <c r="DA791">
        <f>AL791</f>
        <v>1</v>
      </c>
      <c r="DB791">
        <v>0</v>
      </c>
    </row>
    <row r="792" spans="1:106" x14ac:dyDescent="0.2">
      <c r="A792">
        <f>ROW(Source!A315)</f>
        <v>315</v>
      </c>
      <c r="B792">
        <v>27721504</v>
      </c>
      <c r="C792">
        <v>27722857</v>
      </c>
      <c r="D792">
        <v>25230242</v>
      </c>
      <c r="E792">
        <v>1</v>
      </c>
      <c r="F792">
        <v>1</v>
      </c>
      <c r="G792">
        <v>1</v>
      </c>
      <c r="H792">
        <v>2</v>
      </c>
      <c r="I792" t="s">
        <v>1267</v>
      </c>
      <c r="J792" t="s">
        <v>1268</v>
      </c>
      <c r="K792" t="s">
        <v>1269</v>
      </c>
      <c r="L792">
        <v>1368</v>
      </c>
      <c r="N792">
        <v>1011</v>
      </c>
      <c r="O792" t="s">
        <v>959</v>
      </c>
      <c r="P792" t="s">
        <v>959</v>
      </c>
      <c r="Q792">
        <v>1</v>
      </c>
      <c r="W792">
        <v>0</v>
      </c>
      <c r="X792">
        <v>92482457</v>
      </c>
      <c r="Y792">
        <v>1.68</v>
      </c>
      <c r="AA792">
        <v>0</v>
      </c>
      <c r="AB792">
        <v>96.89</v>
      </c>
      <c r="AC792">
        <v>13.5</v>
      </c>
      <c r="AD792">
        <v>0</v>
      </c>
      <c r="AE792">
        <v>0</v>
      </c>
      <c r="AF792">
        <v>96.89</v>
      </c>
      <c r="AG792">
        <v>13.5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2.4</v>
      </c>
      <c r="AU792" t="s">
        <v>53</v>
      </c>
      <c r="AV792">
        <v>0</v>
      </c>
      <c r="AW792">
        <v>2</v>
      </c>
      <c r="AX792">
        <v>27722867</v>
      </c>
      <c r="AY792">
        <v>1</v>
      </c>
      <c r="AZ792">
        <v>0</v>
      </c>
      <c r="BA792">
        <v>814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Y792*Source!I315</f>
        <v>0.65856000000000003</v>
      </c>
      <c r="CY792">
        <f>AB792</f>
        <v>96.89</v>
      </c>
      <c r="CZ792">
        <f>AF792</f>
        <v>96.89</v>
      </c>
      <c r="DA792">
        <f>AJ792</f>
        <v>1</v>
      </c>
      <c r="DB792">
        <v>0</v>
      </c>
    </row>
    <row r="793" spans="1:106" x14ac:dyDescent="0.2">
      <c r="A793">
        <f>ROW(Source!A315)</f>
        <v>315</v>
      </c>
      <c r="B793">
        <v>27721504</v>
      </c>
      <c r="C793">
        <v>27722857</v>
      </c>
      <c r="D793">
        <v>25230514</v>
      </c>
      <c r="E793">
        <v>1</v>
      </c>
      <c r="F793">
        <v>1</v>
      </c>
      <c r="G793">
        <v>1</v>
      </c>
      <c r="H793">
        <v>2</v>
      </c>
      <c r="I793" t="s">
        <v>960</v>
      </c>
      <c r="J793" t="s">
        <v>961</v>
      </c>
      <c r="K793" t="s">
        <v>962</v>
      </c>
      <c r="L793">
        <v>1368</v>
      </c>
      <c r="N793">
        <v>1011</v>
      </c>
      <c r="O793" t="s">
        <v>959</v>
      </c>
      <c r="P793" t="s">
        <v>959</v>
      </c>
      <c r="Q793">
        <v>1</v>
      </c>
      <c r="W793">
        <v>0</v>
      </c>
      <c r="X793">
        <v>1188625873</v>
      </c>
      <c r="Y793">
        <v>11.899999999999999</v>
      </c>
      <c r="AA793">
        <v>0</v>
      </c>
      <c r="AB793">
        <v>31.26</v>
      </c>
      <c r="AC793">
        <v>13.5</v>
      </c>
      <c r="AD793">
        <v>0</v>
      </c>
      <c r="AE793">
        <v>0</v>
      </c>
      <c r="AF793">
        <v>31.26</v>
      </c>
      <c r="AG793">
        <v>13.5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1</v>
      </c>
      <c r="AQ793">
        <v>0</v>
      </c>
      <c r="AR793">
        <v>0</v>
      </c>
      <c r="AS793" t="s">
        <v>6</v>
      </c>
      <c r="AT793">
        <v>17</v>
      </c>
      <c r="AU793" t="s">
        <v>53</v>
      </c>
      <c r="AV793">
        <v>0</v>
      </c>
      <c r="AW793">
        <v>2</v>
      </c>
      <c r="AX793">
        <v>27722868</v>
      </c>
      <c r="AY793">
        <v>1</v>
      </c>
      <c r="AZ793">
        <v>0</v>
      </c>
      <c r="BA793">
        <v>815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Y793*Source!I315</f>
        <v>4.6647999999999996</v>
      </c>
      <c r="CY793">
        <f>AB793</f>
        <v>31.26</v>
      </c>
      <c r="CZ793">
        <f>AF793</f>
        <v>31.26</v>
      </c>
      <c r="DA793">
        <f>AJ793</f>
        <v>1</v>
      </c>
      <c r="DB793">
        <v>0</v>
      </c>
    </row>
    <row r="794" spans="1:106" x14ac:dyDescent="0.2">
      <c r="A794">
        <f>ROW(Source!A315)</f>
        <v>315</v>
      </c>
      <c r="B794">
        <v>27721504</v>
      </c>
      <c r="C794">
        <v>27722857</v>
      </c>
      <c r="D794">
        <v>25231607</v>
      </c>
      <c r="E794">
        <v>1</v>
      </c>
      <c r="F794">
        <v>1</v>
      </c>
      <c r="G794">
        <v>1</v>
      </c>
      <c r="H794">
        <v>2</v>
      </c>
      <c r="I794" t="s">
        <v>997</v>
      </c>
      <c r="J794" t="s">
        <v>998</v>
      </c>
      <c r="K794" t="s">
        <v>999</v>
      </c>
      <c r="L794">
        <v>1368</v>
      </c>
      <c r="N794">
        <v>1011</v>
      </c>
      <c r="O794" t="s">
        <v>959</v>
      </c>
      <c r="P794" t="s">
        <v>959</v>
      </c>
      <c r="Q794">
        <v>1</v>
      </c>
      <c r="W794">
        <v>0</v>
      </c>
      <c r="X794">
        <v>1372534845</v>
      </c>
      <c r="Y794">
        <v>0.38500000000000001</v>
      </c>
      <c r="AA794">
        <v>0</v>
      </c>
      <c r="AB794">
        <v>65.709999999999994</v>
      </c>
      <c r="AC794">
        <v>11.6</v>
      </c>
      <c r="AD794">
        <v>0</v>
      </c>
      <c r="AE794">
        <v>0</v>
      </c>
      <c r="AF794">
        <v>65.709999999999994</v>
      </c>
      <c r="AG794">
        <v>11.6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6</v>
      </c>
      <c r="AT794">
        <v>0.55000000000000004</v>
      </c>
      <c r="AU794" t="s">
        <v>53</v>
      </c>
      <c r="AV794">
        <v>0</v>
      </c>
      <c r="AW794">
        <v>2</v>
      </c>
      <c r="AX794">
        <v>27722869</v>
      </c>
      <c r="AY794">
        <v>1</v>
      </c>
      <c r="AZ794">
        <v>0</v>
      </c>
      <c r="BA794">
        <v>816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Y794*Source!I315</f>
        <v>0.15092</v>
      </c>
      <c r="CY794">
        <f>AB794</f>
        <v>65.709999999999994</v>
      </c>
      <c r="CZ794">
        <f>AF794</f>
        <v>65.709999999999994</v>
      </c>
      <c r="DA794">
        <f>AJ794</f>
        <v>1</v>
      </c>
      <c r="DB794">
        <v>0</v>
      </c>
    </row>
    <row r="795" spans="1:106" x14ac:dyDescent="0.2">
      <c r="A795">
        <f>ROW(Source!A315)</f>
        <v>315</v>
      </c>
      <c r="B795">
        <v>27721504</v>
      </c>
      <c r="C795">
        <v>27722857</v>
      </c>
      <c r="D795">
        <v>25152615</v>
      </c>
      <c r="E795">
        <v>1</v>
      </c>
      <c r="F795">
        <v>1</v>
      </c>
      <c r="G795">
        <v>1</v>
      </c>
      <c r="H795">
        <v>3</v>
      </c>
      <c r="I795" t="s">
        <v>1015</v>
      </c>
      <c r="J795" t="s">
        <v>1016</v>
      </c>
      <c r="K795" t="s">
        <v>1017</v>
      </c>
      <c r="L795">
        <v>1348</v>
      </c>
      <c r="N795">
        <v>1009</v>
      </c>
      <c r="O795" t="s">
        <v>46</v>
      </c>
      <c r="P795" t="s">
        <v>46</v>
      </c>
      <c r="Q795">
        <v>1000</v>
      </c>
      <c r="W795">
        <v>0</v>
      </c>
      <c r="X795">
        <v>-437906794</v>
      </c>
      <c r="Y795">
        <v>0</v>
      </c>
      <c r="AA795">
        <v>9040.01</v>
      </c>
      <c r="AB795">
        <v>0</v>
      </c>
      <c r="AC795">
        <v>0</v>
      </c>
      <c r="AD795">
        <v>0</v>
      </c>
      <c r="AE795">
        <v>9040.01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1</v>
      </c>
      <c r="AQ795">
        <v>0</v>
      </c>
      <c r="AR795">
        <v>0</v>
      </c>
      <c r="AS795" t="s">
        <v>6</v>
      </c>
      <c r="AT795">
        <v>1E-3</v>
      </c>
      <c r="AU795" t="s">
        <v>21</v>
      </c>
      <c r="AV795">
        <v>0</v>
      </c>
      <c r="AW795">
        <v>2</v>
      </c>
      <c r="AX795">
        <v>27722870</v>
      </c>
      <c r="AY795">
        <v>1</v>
      </c>
      <c r="AZ795">
        <v>0</v>
      </c>
      <c r="BA795">
        <v>817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Y795*Source!I315</f>
        <v>0</v>
      </c>
      <c r="CY795">
        <f>AA795</f>
        <v>9040.01</v>
      </c>
      <c r="CZ795">
        <f>AE795</f>
        <v>9040.01</v>
      </c>
      <c r="DA795">
        <f>AI795</f>
        <v>1</v>
      </c>
      <c r="DB795">
        <v>0</v>
      </c>
    </row>
    <row r="796" spans="1:106" x14ac:dyDescent="0.2">
      <c r="A796">
        <f>ROW(Source!A315)</f>
        <v>315</v>
      </c>
      <c r="B796">
        <v>27721504</v>
      </c>
      <c r="C796">
        <v>27722857</v>
      </c>
      <c r="D796">
        <v>0</v>
      </c>
      <c r="E796">
        <v>0</v>
      </c>
      <c r="F796">
        <v>1</v>
      </c>
      <c r="G796">
        <v>1</v>
      </c>
      <c r="H796">
        <v>3</v>
      </c>
      <c r="I796" t="s">
        <v>478</v>
      </c>
      <c r="J796" t="s">
        <v>6</v>
      </c>
      <c r="K796" t="s">
        <v>486</v>
      </c>
      <c r="L796">
        <v>1327</v>
      </c>
      <c r="N796">
        <v>1005</v>
      </c>
      <c r="O796" t="s">
        <v>96</v>
      </c>
      <c r="P796" t="s">
        <v>96</v>
      </c>
      <c r="Q796">
        <v>1</v>
      </c>
      <c r="W796">
        <v>0</v>
      </c>
      <c r="X796">
        <v>1236302811</v>
      </c>
      <c r="Y796">
        <v>100</v>
      </c>
      <c r="AA796">
        <v>796.86</v>
      </c>
      <c r="AB796">
        <v>0</v>
      </c>
      <c r="AC796">
        <v>0</v>
      </c>
      <c r="AD796">
        <v>0</v>
      </c>
      <c r="AE796">
        <v>796.86</v>
      </c>
      <c r="AF796">
        <v>0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N796">
        <v>0</v>
      </c>
      <c r="AO796">
        <v>0</v>
      </c>
      <c r="AP796">
        <v>1</v>
      </c>
      <c r="AQ796">
        <v>0</v>
      </c>
      <c r="AR796">
        <v>0</v>
      </c>
      <c r="AS796" t="s">
        <v>6</v>
      </c>
      <c r="AT796">
        <v>100</v>
      </c>
      <c r="AU796" t="s">
        <v>6</v>
      </c>
      <c r="AV796">
        <v>0</v>
      </c>
      <c r="AW796">
        <v>1</v>
      </c>
      <c r="AX796">
        <v>-1</v>
      </c>
      <c r="AY796">
        <v>0</v>
      </c>
      <c r="AZ796">
        <v>0</v>
      </c>
      <c r="BA796" t="s">
        <v>6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Y796*Source!I315</f>
        <v>39.200000000000003</v>
      </c>
      <c r="CY796">
        <f>AA796</f>
        <v>796.86</v>
      </c>
      <c r="CZ796">
        <f>AE796</f>
        <v>796.86</v>
      </c>
      <c r="DA796">
        <f>AI796</f>
        <v>1</v>
      </c>
      <c r="DB796">
        <v>0</v>
      </c>
    </row>
    <row r="797" spans="1:106" x14ac:dyDescent="0.2">
      <c r="A797">
        <f>ROW(Source!A318)</f>
        <v>318</v>
      </c>
      <c r="B797">
        <v>27721505</v>
      </c>
      <c r="C797">
        <v>27722875</v>
      </c>
      <c r="D797">
        <v>25418547</v>
      </c>
      <c r="E797">
        <v>1</v>
      </c>
      <c r="F797">
        <v>1</v>
      </c>
      <c r="G797">
        <v>1</v>
      </c>
      <c r="H797">
        <v>1</v>
      </c>
      <c r="I797" t="s">
        <v>1073</v>
      </c>
      <c r="J797" t="s">
        <v>6</v>
      </c>
      <c r="K797" t="s">
        <v>1074</v>
      </c>
      <c r="L797">
        <v>1191</v>
      </c>
      <c r="N797">
        <v>1013</v>
      </c>
      <c r="O797" t="s">
        <v>953</v>
      </c>
      <c r="P797" t="s">
        <v>953</v>
      </c>
      <c r="Q797">
        <v>1</v>
      </c>
      <c r="W797">
        <v>0</v>
      </c>
      <c r="X797">
        <v>-784637506</v>
      </c>
      <c r="Y797">
        <v>171.53399999999999</v>
      </c>
      <c r="AA797">
        <v>0</v>
      </c>
      <c r="AB797">
        <v>0</v>
      </c>
      <c r="AC797">
        <v>0</v>
      </c>
      <c r="AD797">
        <v>8.74</v>
      </c>
      <c r="AE797">
        <v>0</v>
      </c>
      <c r="AF797">
        <v>0</v>
      </c>
      <c r="AG797">
        <v>0</v>
      </c>
      <c r="AH797">
        <v>8.74</v>
      </c>
      <c r="AI797">
        <v>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1</v>
      </c>
      <c r="AQ797">
        <v>0</v>
      </c>
      <c r="AR797">
        <v>0</v>
      </c>
      <c r="AS797" t="s">
        <v>6</v>
      </c>
      <c r="AT797">
        <v>149.16</v>
      </c>
      <c r="AU797" t="s">
        <v>103</v>
      </c>
      <c r="AV797">
        <v>1</v>
      </c>
      <c r="AW797">
        <v>2</v>
      </c>
      <c r="AX797">
        <v>27722887</v>
      </c>
      <c r="AY797">
        <v>1</v>
      </c>
      <c r="AZ797">
        <v>0</v>
      </c>
      <c r="BA797">
        <v>821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Y797*Source!I318</f>
        <v>11.7329256</v>
      </c>
      <c r="CY797">
        <f>AD797</f>
        <v>8.74</v>
      </c>
      <c r="CZ797">
        <f>AH797</f>
        <v>8.74</v>
      </c>
      <c r="DA797">
        <f>AL797</f>
        <v>1</v>
      </c>
      <c r="DB797">
        <v>0</v>
      </c>
    </row>
    <row r="798" spans="1:106" x14ac:dyDescent="0.2">
      <c r="A798">
        <f>ROW(Source!A318)</f>
        <v>318</v>
      </c>
      <c r="B798">
        <v>27721505</v>
      </c>
      <c r="C798">
        <v>27722875</v>
      </c>
      <c r="D798">
        <v>25412928</v>
      </c>
      <c r="E798">
        <v>1</v>
      </c>
      <c r="F798">
        <v>1</v>
      </c>
      <c r="G798">
        <v>1</v>
      </c>
      <c r="H798">
        <v>1</v>
      </c>
      <c r="I798" t="s">
        <v>954</v>
      </c>
      <c r="J798" t="s">
        <v>6</v>
      </c>
      <c r="K798" t="s">
        <v>955</v>
      </c>
      <c r="L798">
        <v>1191</v>
      </c>
      <c r="N798">
        <v>1013</v>
      </c>
      <c r="O798" t="s">
        <v>953</v>
      </c>
      <c r="P798" t="s">
        <v>953</v>
      </c>
      <c r="Q798">
        <v>1</v>
      </c>
      <c r="W798">
        <v>0</v>
      </c>
      <c r="X798">
        <v>-1417349443</v>
      </c>
      <c r="Y798">
        <v>4.2300000000000004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4.2300000000000004</v>
      </c>
      <c r="AU798" t="s">
        <v>6</v>
      </c>
      <c r="AV798">
        <v>2</v>
      </c>
      <c r="AW798">
        <v>2</v>
      </c>
      <c r="AX798">
        <v>27722888</v>
      </c>
      <c r="AY798">
        <v>1</v>
      </c>
      <c r="AZ798">
        <v>2048</v>
      </c>
      <c r="BA798">
        <v>822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Y798*Source!I318</f>
        <v>0.28933200000000003</v>
      </c>
      <c r="CY798">
        <f>AD798</f>
        <v>0</v>
      </c>
      <c r="CZ798">
        <f>AH798</f>
        <v>0</v>
      </c>
      <c r="DA798">
        <f>AL798</f>
        <v>1</v>
      </c>
      <c r="DB798">
        <v>0</v>
      </c>
    </row>
    <row r="799" spans="1:106" x14ac:dyDescent="0.2">
      <c r="A799">
        <f>ROW(Source!A318)</f>
        <v>318</v>
      </c>
      <c r="B799">
        <v>27721505</v>
      </c>
      <c r="C799">
        <v>27722875</v>
      </c>
      <c r="D799">
        <v>25230514</v>
      </c>
      <c r="E799">
        <v>1</v>
      </c>
      <c r="F799">
        <v>1</v>
      </c>
      <c r="G799">
        <v>1</v>
      </c>
      <c r="H799">
        <v>2</v>
      </c>
      <c r="I799" t="s">
        <v>960</v>
      </c>
      <c r="J799" t="s">
        <v>961</v>
      </c>
      <c r="K799" t="s">
        <v>962</v>
      </c>
      <c r="L799">
        <v>1368</v>
      </c>
      <c r="N799">
        <v>1011</v>
      </c>
      <c r="O799" t="s">
        <v>959</v>
      </c>
      <c r="P799" t="s">
        <v>959</v>
      </c>
      <c r="Q799">
        <v>1</v>
      </c>
      <c r="W799">
        <v>0</v>
      </c>
      <c r="X799">
        <v>1188625873</v>
      </c>
      <c r="Y799">
        <v>0.82500000000000007</v>
      </c>
      <c r="AA799">
        <v>0</v>
      </c>
      <c r="AB799">
        <v>31.26</v>
      </c>
      <c r="AC799">
        <v>13.5</v>
      </c>
      <c r="AD799">
        <v>0</v>
      </c>
      <c r="AE799">
        <v>0</v>
      </c>
      <c r="AF799">
        <v>31.26</v>
      </c>
      <c r="AG799">
        <v>13.5</v>
      </c>
      <c r="AH799">
        <v>0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6</v>
      </c>
      <c r="AT799">
        <v>0.66</v>
      </c>
      <c r="AU799" t="s">
        <v>102</v>
      </c>
      <c r="AV799">
        <v>0</v>
      </c>
      <c r="AW799">
        <v>2</v>
      </c>
      <c r="AX799">
        <v>27722889</v>
      </c>
      <c r="AY799">
        <v>1</v>
      </c>
      <c r="AZ799">
        <v>0</v>
      </c>
      <c r="BA799">
        <v>823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Y799*Source!I318</f>
        <v>5.6430000000000008E-2</v>
      </c>
      <c r="CY799">
        <f>AB799</f>
        <v>31.26</v>
      </c>
      <c r="CZ799">
        <f>AF799</f>
        <v>31.26</v>
      </c>
      <c r="DA799">
        <f>AJ799</f>
        <v>1</v>
      </c>
      <c r="DB799">
        <v>0</v>
      </c>
    </row>
    <row r="800" spans="1:106" x14ac:dyDescent="0.2">
      <c r="A800">
        <f>ROW(Source!A318)</f>
        <v>318</v>
      </c>
      <c r="B800">
        <v>27721505</v>
      </c>
      <c r="C800">
        <v>27722875</v>
      </c>
      <c r="D800">
        <v>25231607</v>
      </c>
      <c r="E800">
        <v>1</v>
      </c>
      <c r="F800">
        <v>1</v>
      </c>
      <c r="G800">
        <v>1</v>
      </c>
      <c r="H800">
        <v>2</v>
      </c>
      <c r="I800" t="s">
        <v>997</v>
      </c>
      <c r="J800" t="s">
        <v>998</v>
      </c>
      <c r="K800" t="s">
        <v>999</v>
      </c>
      <c r="L800">
        <v>1368</v>
      </c>
      <c r="N800">
        <v>1011</v>
      </c>
      <c r="O800" t="s">
        <v>959</v>
      </c>
      <c r="P800" t="s">
        <v>959</v>
      </c>
      <c r="Q800">
        <v>1</v>
      </c>
      <c r="W800">
        <v>0</v>
      </c>
      <c r="X800">
        <v>1372534845</v>
      </c>
      <c r="Y800">
        <v>4.4624999999999995</v>
      </c>
      <c r="AA800">
        <v>0</v>
      </c>
      <c r="AB800">
        <v>65.709999999999994</v>
      </c>
      <c r="AC800">
        <v>11.6</v>
      </c>
      <c r="AD800">
        <v>0</v>
      </c>
      <c r="AE800">
        <v>0</v>
      </c>
      <c r="AF800">
        <v>65.709999999999994</v>
      </c>
      <c r="AG800">
        <v>11.6</v>
      </c>
      <c r="AH800">
        <v>0</v>
      </c>
      <c r="AI800">
        <v>1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1</v>
      </c>
      <c r="AQ800">
        <v>0</v>
      </c>
      <c r="AR800">
        <v>0</v>
      </c>
      <c r="AS800" t="s">
        <v>6</v>
      </c>
      <c r="AT800">
        <v>3.57</v>
      </c>
      <c r="AU800" t="s">
        <v>102</v>
      </c>
      <c r="AV800">
        <v>0</v>
      </c>
      <c r="AW800">
        <v>2</v>
      </c>
      <c r="AX800">
        <v>27722890</v>
      </c>
      <c r="AY800">
        <v>1</v>
      </c>
      <c r="AZ800">
        <v>0</v>
      </c>
      <c r="BA800">
        <v>824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Y800*Source!I318</f>
        <v>0.30523499999999998</v>
      </c>
      <c r="CY800">
        <f>AB800</f>
        <v>65.709999999999994</v>
      </c>
      <c r="CZ800">
        <f>AF800</f>
        <v>65.709999999999994</v>
      </c>
      <c r="DA800">
        <f>AJ800</f>
        <v>1</v>
      </c>
      <c r="DB800">
        <v>0</v>
      </c>
    </row>
    <row r="801" spans="1:106" x14ac:dyDescent="0.2">
      <c r="A801">
        <f>ROW(Source!A318)</f>
        <v>318</v>
      </c>
      <c r="B801">
        <v>27721505</v>
      </c>
      <c r="C801">
        <v>27722875</v>
      </c>
      <c r="D801">
        <v>25150226</v>
      </c>
      <c r="E801">
        <v>1</v>
      </c>
      <c r="F801">
        <v>1</v>
      </c>
      <c r="G801">
        <v>1</v>
      </c>
      <c r="H801">
        <v>3</v>
      </c>
      <c r="I801" t="s">
        <v>1249</v>
      </c>
      <c r="J801" t="s">
        <v>1250</v>
      </c>
      <c r="K801" t="s">
        <v>1251</v>
      </c>
      <c r="L801">
        <v>1301</v>
      </c>
      <c r="N801">
        <v>1003</v>
      </c>
      <c r="O801" t="s">
        <v>501</v>
      </c>
      <c r="P801" t="s">
        <v>501</v>
      </c>
      <c r="Q801">
        <v>1</v>
      </c>
      <c r="W801">
        <v>0</v>
      </c>
      <c r="X801">
        <v>751777312</v>
      </c>
      <c r="Y801">
        <v>253</v>
      </c>
      <c r="AA801">
        <v>6.38</v>
      </c>
      <c r="AB801">
        <v>0</v>
      </c>
      <c r="AC801">
        <v>0</v>
      </c>
      <c r="AD801">
        <v>0</v>
      </c>
      <c r="AE801">
        <v>6.38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253</v>
      </c>
      <c r="AU801" t="s">
        <v>6</v>
      </c>
      <c r="AV801">
        <v>0</v>
      </c>
      <c r="AW801">
        <v>2</v>
      </c>
      <c r="AX801">
        <v>27722891</v>
      </c>
      <c r="AY801">
        <v>1</v>
      </c>
      <c r="AZ801">
        <v>0</v>
      </c>
      <c r="BA801">
        <v>825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Y801*Source!I318</f>
        <v>17.305199999999999</v>
      </c>
      <c r="CY801">
        <f t="shared" ref="CY801:CY807" si="42">AA801</f>
        <v>6.38</v>
      </c>
      <c r="CZ801">
        <f t="shared" ref="CZ801:CZ807" si="43">AE801</f>
        <v>6.38</v>
      </c>
      <c r="DA801">
        <f t="shared" ref="DA801:DA807" si="44">AI801</f>
        <v>1</v>
      </c>
      <c r="DB801">
        <v>0</v>
      </c>
    </row>
    <row r="802" spans="1:106" x14ac:dyDescent="0.2">
      <c r="A802">
        <f>ROW(Source!A318)</f>
        <v>318</v>
      </c>
      <c r="B802">
        <v>27721505</v>
      </c>
      <c r="C802">
        <v>27722875</v>
      </c>
      <c r="D802">
        <v>25150227</v>
      </c>
      <c r="E802">
        <v>1</v>
      </c>
      <c r="F802">
        <v>1</v>
      </c>
      <c r="G802">
        <v>1</v>
      </c>
      <c r="H802">
        <v>3</v>
      </c>
      <c r="I802" t="s">
        <v>1252</v>
      </c>
      <c r="J802" t="s">
        <v>1253</v>
      </c>
      <c r="K802" t="s">
        <v>1254</v>
      </c>
      <c r="L802">
        <v>1301</v>
      </c>
      <c r="N802">
        <v>1003</v>
      </c>
      <c r="O802" t="s">
        <v>501</v>
      </c>
      <c r="P802" t="s">
        <v>501</v>
      </c>
      <c r="Q802">
        <v>1</v>
      </c>
      <c r="W802">
        <v>0</v>
      </c>
      <c r="X802">
        <v>1744203244</v>
      </c>
      <c r="Y802">
        <v>59</v>
      </c>
      <c r="AA802">
        <v>7.95</v>
      </c>
      <c r="AB802">
        <v>0</v>
      </c>
      <c r="AC802">
        <v>0</v>
      </c>
      <c r="AD802">
        <v>0</v>
      </c>
      <c r="AE802">
        <v>7.95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59</v>
      </c>
      <c r="AU802" t="s">
        <v>6</v>
      </c>
      <c r="AV802">
        <v>0</v>
      </c>
      <c r="AW802">
        <v>2</v>
      </c>
      <c r="AX802">
        <v>27722892</v>
      </c>
      <c r="AY802">
        <v>1</v>
      </c>
      <c r="AZ802">
        <v>0</v>
      </c>
      <c r="BA802">
        <v>826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Y802*Source!I318</f>
        <v>4.0356000000000005</v>
      </c>
      <c r="CY802">
        <f t="shared" si="42"/>
        <v>7.95</v>
      </c>
      <c r="CZ802">
        <f t="shared" si="43"/>
        <v>7.95</v>
      </c>
      <c r="DA802">
        <f t="shared" si="44"/>
        <v>1</v>
      </c>
      <c r="DB802">
        <v>0</v>
      </c>
    </row>
    <row r="803" spans="1:106" x14ac:dyDescent="0.2">
      <c r="A803">
        <f>ROW(Source!A318)</f>
        <v>318</v>
      </c>
      <c r="B803">
        <v>27721505</v>
      </c>
      <c r="C803">
        <v>27722875</v>
      </c>
      <c r="D803">
        <v>25150315</v>
      </c>
      <c r="E803">
        <v>1</v>
      </c>
      <c r="F803">
        <v>1</v>
      </c>
      <c r="G803">
        <v>1</v>
      </c>
      <c r="H803">
        <v>3</v>
      </c>
      <c r="I803" t="s">
        <v>1255</v>
      </c>
      <c r="J803" t="s">
        <v>1256</v>
      </c>
      <c r="K803" t="s">
        <v>1257</v>
      </c>
      <c r="L803">
        <v>1302</v>
      </c>
      <c r="N803">
        <v>1003</v>
      </c>
      <c r="O803" t="s">
        <v>751</v>
      </c>
      <c r="P803" t="s">
        <v>751</v>
      </c>
      <c r="Q803">
        <v>10</v>
      </c>
      <c r="W803">
        <v>0</v>
      </c>
      <c r="X803">
        <v>-405326455</v>
      </c>
      <c r="Y803">
        <v>15.9</v>
      </c>
      <c r="AA803">
        <v>64.099999999999994</v>
      </c>
      <c r="AB803">
        <v>0</v>
      </c>
      <c r="AC803">
        <v>0</v>
      </c>
      <c r="AD803">
        <v>0</v>
      </c>
      <c r="AE803">
        <v>64.099999999999994</v>
      </c>
      <c r="AF803">
        <v>0</v>
      </c>
      <c r="AG803">
        <v>0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15.9</v>
      </c>
      <c r="AU803" t="s">
        <v>6</v>
      </c>
      <c r="AV803">
        <v>0</v>
      </c>
      <c r="AW803">
        <v>2</v>
      </c>
      <c r="AX803">
        <v>27722893</v>
      </c>
      <c r="AY803">
        <v>1</v>
      </c>
      <c r="AZ803">
        <v>0</v>
      </c>
      <c r="BA803">
        <v>827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Y803*Source!I318</f>
        <v>1.0875600000000001</v>
      </c>
      <c r="CY803">
        <f t="shared" si="42"/>
        <v>64.099999999999994</v>
      </c>
      <c r="CZ803">
        <f t="shared" si="43"/>
        <v>64.099999999999994</v>
      </c>
      <c r="DA803">
        <f t="shared" si="44"/>
        <v>1</v>
      </c>
      <c r="DB803">
        <v>0</v>
      </c>
    </row>
    <row r="804" spans="1:106" x14ac:dyDescent="0.2">
      <c r="A804">
        <f>ROW(Source!A318)</f>
        <v>318</v>
      </c>
      <c r="B804">
        <v>27721505</v>
      </c>
      <c r="C804">
        <v>27722875</v>
      </c>
      <c r="D804">
        <v>25152739</v>
      </c>
      <c r="E804">
        <v>1</v>
      </c>
      <c r="F804">
        <v>1</v>
      </c>
      <c r="G804">
        <v>1</v>
      </c>
      <c r="H804">
        <v>3</v>
      </c>
      <c r="I804" t="s">
        <v>1258</v>
      </c>
      <c r="J804" t="s">
        <v>1259</v>
      </c>
      <c r="K804" t="s">
        <v>1260</v>
      </c>
      <c r="L804">
        <v>1358</v>
      </c>
      <c r="N804">
        <v>1010</v>
      </c>
      <c r="O804" t="s">
        <v>553</v>
      </c>
      <c r="P804" t="s">
        <v>553</v>
      </c>
      <c r="Q804">
        <v>10</v>
      </c>
      <c r="W804">
        <v>0</v>
      </c>
      <c r="X804">
        <v>-858120743</v>
      </c>
      <c r="Y804">
        <v>41.2</v>
      </c>
      <c r="AA804">
        <v>7.03</v>
      </c>
      <c r="AB804">
        <v>0</v>
      </c>
      <c r="AC804">
        <v>0</v>
      </c>
      <c r="AD804">
        <v>0</v>
      </c>
      <c r="AE804">
        <v>7.03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41.2</v>
      </c>
      <c r="AU804" t="s">
        <v>6</v>
      </c>
      <c r="AV804">
        <v>0</v>
      </c>
      <c r="AW804">
        <v>2</v>
      </c>
      <c r="AX804">
        <v>27722894</v>
      </c>
      <c r="AY804">
        <v>1</v>
      </c>
      <c r="AZ804">
        <v>0</v>
      </c>
      <c r="BA804">
        <v>828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Y804*Source!I318</f>
        <v>2.8180800000000001</v>
      </c>
      <c r="CY804">
        <f t="shared" si="42"/>
        <v>7.03</v>
      </c>
      <c r="CZ804">
        <f t="shared" si="43"/>
        <v>7.03</v>
      </c>
      <c r="DA804">
        <f t="shared" si="44"/>
        <v>1</v>
      </c>
      <c r="DB804">
        <v>0</v>
      </c>
    </row>
    <row r="805" spans="1:106" x14ac:dyDescent="0.2">
      <c r="A805">
        <f>ROW(Source!A318)</f>
        <v>318</v>
      </c>
      <c r="B805">
        <v>27721505</v>
      </c>
      <c r="C805">
        <v>27722875</v>
      </c>
      <c r="D805">
        <v>25180225</v>
      </c>
      <c r="E805">
        <v>1</v>
      </c>
      <c r="F805">
        <v>1</v>
      </c>
      <c r="G805">
        <v>1</v>
      </c>
      <c r="H805">
        <v>3</v>
      </c>
      <c r="I805" t="s">
        <v>491</v>
      </c>
      <c r="J805" t="s">
        <v>493</v>
      </c>
      <c r="K805" t="s">
        <v>492</v>
      </c>
      <c r="L805">
        <v>1327</v>
      </c>
      <c r="N805">
        <v>1005</v>
      </c>
      <c r="O805" t="s">
        <v>96</v>
      </c>
      <c r="P805" t="s">
        <v>96</v>
      </c>
      <c r="Q805">
        <v>1</v>
      </c>
      <c r="W805">
        <v>0</v>
      </c>
      <c r="X805">
        <v>1973470869</v>
      </c>
      <c r="Y805">
        <v>100</v>
      </c>
      <c r="AA805">
        <v>2737.08</v>
      </c>
      <c r="AB805">
        <v>0</v>
      </c>
      <c r="AC805">
        <v>0</v>
      </c>
      <c r="AD805">
        <v>0</v>
      </c>
      <c r="AE805">
        <v>2737.08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0</v>
      </c>
      <c r="AP805">
        <v>0</v>
      </c>
      <c r="AQ805">
        <v>0</v>
      </c>
      <c r="AR805">
        <v>0</v>
      </c>
      <c r="AS805" t="s">
        <v>6</v>
      </c>
      <c r="AT805">
        <v>100</v>
      </c>
      <c r="AU805" t="s">
        <v>6</v>
      </c>
      <c r="AV805">
        <v>0</v>
      </c>
      <c r="AW805">
        <v>1</v>
      </c>
      <c r="AX805">
        <v>-1</v>
      </c>
      <c r="AY805">
        <v>0</v>
      </c>
      <c r="AZ805">
        <v>0</v>
      </c>
      <c r="BA805" t="s">
        <v>6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Y805*Source!I318</f>
        <v>6.84</v>
      </c>
      <c r="CY805">
        <f t="shared" si="42"/>
        <v>2737.08</v>
      </c>
      <c r="CZ805">
        <f t="shared" si="43"/>
        <v>2737.08</v>
      </c>
      <c r="DA805">
        <f t="shared" si="44"/>
        <v>1</v>
      </c>
      <c r="DB805">
        <v>0</v>
      </c>
    </row>
    <row r="806" spans="1:106" x14ac:dyDescent="0.2">
      <c r="A806">
        <f>ROW(Source!A318)</f>
        <v>318</v>
      </c>
      <c r="B806">
        <v>27721505</v>
      </c>
      <c r="C806">
        <v>27722875</v>
      </c>
      <c r="D806">
        <v>25180423</v>
      </c>
      <c r="E806">
        <v>1</v>
      </c>
      <c r="F806">
        <v>1</v>
      </c>
      <c r="G806">
        <v>1</v>
      </c>
      <c r="H806">
        <v>3</v>
      </c>
      <c r="I806" t="s">
        <v>1261</v>
      </c>
      <c r="J806" t="s">
        <v>1262</v>
      </c>
      <c r="K806" t="s">
        <v>1263</v>
      </c>
      <c r="L806">
        <v>1355</v>
      </c>
      <c r="N806">
        <v>1010</v>
      </c>
      <c r="O806" t="s">
        <v>519</v>
      </c>
      <c r="P806" t="s">
        <v>519</v>
      </c>
      <c r="Q806">
        <v>100</v>
      </c>
      <c r="W806">
        <v>0</v>
      </c>
      <c r="X806">
        <v>1709713925</v>
      </c>
      <c r="Y806">
        <v>8</v>
      </c>
      <c r="AA806">
        <v>50</v>
      </c>
      <c r="AB806">
        <v>0</v>
      </c>
      <c r="AC806">
        <v>0</v>
      </c>
      <c r="AD806">
        <v>0</v>
      </c>
      <c r="AE806">
        <v>50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8</v>
      </c>
      <c r="AU806" t="s">
        <v>6</v>
      </c>
      <c r="AV806">
        <v>0</v>
      </c>
      <c r="AW806">
        <v>2</v>
      </c>
      <c r="AX806">
        <v>27722896</v>
      </c>
      <c r="AY806">
        <v>1</v>
      </c>
      <c r="AZ806">
        <v>0</v>
      </c>
      <c r="BA806">
        <v>830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Y806*Source!I318</f>
        <v>0.54720000000000002</v>
      </c>
      <c r="CY806">
        <f t="shared" si="42"/>
        <v>50</v>
      </c>
      <c r="CZ806">
        <f t="shared" si="43"/>
        <v>50</v>
      </c>
      <c r="DA806">
        <f t="shared" si="44"/>
        <v>1</v>
      </c>
      <c r="DB806">
        <v>0</v>
      </c>
    </row>
    <row r="807" spans="1:106" x14ac:dyDescent="0.2">
      <c r="A807">
        <f>ROW(Source!A318)</f>
        <v>318</v>
      </c>
      <c r="B807">
        <v>27721505</v>
      </c>
      <c r="C807">
        <v>27722875</v>
      </c>
      <c r="D807">
        <v>25186863</v>
      </c>
      <c r="E807">
        <v>1</v>
      </c>
      <c r="F807">
        <v>1</v>
      </c>
      <c r="G807">
        <v>1</v>
      </c>
      <c r="H807">
        <v>3</v>
      </c>
      <c r="I807" t="s">
        <v>1264</v>
      </c>
      <c r="J807" t="s">
        <v>1265</v>
      </c>
      <c r="K807" t="s">
        <v>1266</v>
      </c>
      <c r="L807">
        <v>1354</v>
      </c>
      <c r="N807">
        <v>1010</v>
      </c>
      <c r="O807" t="s">
        <v>252</v>
      </c>
      <c r="P807" t="s">
        <v>252</v>
      </c>
      <c r="Q807">
        <v>1</v>
      </c>
      <c r="W807">
        <v>0</v>
      </c>
      <c r="X807">
        <v>-1018551266</v>
      </c>
      <c r="Y807">
        <v>71</v>
      </c>
      <c r="AA807">
        <v>67</v>
      </c>
      <c r="AB807">
        <v>0</v>
      </c>
      <c r="AC807">
        <v>0</v>
      </c>
      <c r="AD807">
        <v>0</v>
      </c>
      <c r="AE807">
        <v>67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6</v>
      </c>
      <c r="AT807">
        <v>71</v>
      </c>
      <c r="AU807" t="s">
        <v>6</v>
      </c>
      <c r="AV807">
        <v>0</v>
      </c>
      <c r="AW807">
        <v>2</v>
      </c>
      <c r="AX807">
        <v>27722897</v>
      </c>
      <c r="AY807">
        <v>1</v>
      </c>
      <c r="AZ807">
        <v>0</v>
      </c>
      <c r="BA807">
        <v>831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Y807*Source!I318</f>
        <v>4.8563999999999998</v>
      </c>
      <c r="CY807">
        <f t="shared" si="42"/>
        <v>67</v>
      </c>
      <c r="CZ807">
        <f t="shared" si="43"/>
        <v>67</v>
      </c>
      <c r="DA807">
        <f t="shared" si="44"/>
        <v>1</v>
      </c>
      <c r="DB807">
        <v>0</v>
      </c>
    </row>
    <row r="808" spans="1:106" x14ac:dyDescent="0.2">
      <c r="A808">
        <f>ROW(Source!A319)</f>
        <v>319</v>
      </c>
      <c r="B808">
        <v>27721504</v>
      </c>
      <c r="C808">
        <v>27722875</v>
      </c>
      <c r="D808">
        <v>25418547</v>
      </c>
      <c r="E808">
        <v>1</v>
      </c>
      <c r="F808">
        <v>1</v>
      </c>
      <c r="G808">
        <v>1</v>
      </c>
      <c r="H808">
        <v>1</v>
      </c>
      <c r="I808" t="s">
        <v>1073</v>
      </c>
      <c r="J808" t="s">
        <v>6</v>
      </c>
      <c r="K808" t="s">
        <v>1074</v>
      </c>
      <c r="L808">
        <v>1191</v>
      </c>
      <c r="N808">
        <v>1013</v>
      </c>
      <c r="O808" t="s">
        <v>953</v>
      </c>
      <c r="P808" t="s">
        <v>953</v>
      </c>
      <c r="Q808">
        <v>1</v>
      </c>
      <c r="W808">
        <v>0</v>
      </c>
      <c r="X808">
        <v>-784637506</v>
      </c>
      <c r="Y808">
        <v>171.53399999999999</v>
      </c>
      <c r="AA808">
        <v>0</v>
      </c>
      <c r="AB808">
        <v>0</v>
      </c>
      <c r="AC808">
        <v>0</v>
      </c>
      <c r="AD808">
        <v>8.74</v>
      </c>
      <c r="AE808">
        <v>0</v>
      </c>
      <c r="AF808">
        <v>0</v>
      </c>
      <c r="AG808">
        <v>0</v>
      </c>
      <c r="AH808">
        <v>8.74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6</v>
      </c>
      <c r="AT808">
        <v>149.16</v>
      </c>
      <c r="AU808" t="s">
        <v>103</v>
      </c>
      <c r="AV808">
        <v>1</v>
      </c>
      <c r="AW808">
        <v>2</v>
      </c>
      <c r="AX808">
        <v>27722887</v>
      </c>
      <c r="AY808">
        <v>1</v>
      </c>
      <c r="AZ808">
        <v>0</v>
      </c>
      <c r="BA808">
        <v>832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Y808*Source!I319</f>
        <v>11.7329256</v>
      </c>
      <c r="CY808">
        <f>AD808</f>
        <v>8.74</v>
      </c>
      <c r="CZ808">
        <f>AH808</f>
        <v>8.74</v>
      </c>
      <c r="DA808">
        <f>AL808</f>
        <v>1</v>
      </c>
      <c r="DB808">
        <v>0</v>
      </c>
    </row>
    <row r="809" spans="1:106" x14ac:dyDescent="0.2">
      <c r="A809">
        <f>ROW(Source!A319)</f>
        <v>319</v>
      </c>
      <c r="B809">
        <v>27721504</v>
      </c>
      <c r="C809">
        <v>27722875</v>
      </c>
      <c r="D809">
        <v>25412928</v>
      </c>
      <c r="E809">
        <v>1</v>
      </c>
      <c r="F809">
        <v>1</v>
      </c>
      <c r="G809">
        <v>1</v>
      </c>
      <c r="H809">
        <v>1</v>
      </c>
      <c r="I809" t="s">
        <v>954</v>
      </c>
      <c r="J809" t="s">
        <v>6</v>
      </c>
      <c r="K809" t="s">
        <v>955</v>
      </c>
      <c r="L809">
        <v>1191</v>
      </c>
      <c r="N809">
        <v>1013</v>
      </c>
      <c r="O809" t="s">
        <v>953</v>
      </c>
      <c r="P809" t="s">
        <v>953</v>
      </c>
      <c r="Q809">
        <v>1</v>
      </c>
      <c r="W809">
        <v>0</v>
      </c>
      <c r="X809">
        <v>-1417349443</v>
      </c>
      <c r="Y809">
        <v>4.2300000000000004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4.2300000000000004</v>
      </c>
      <c r="AU809" t="s">
        <v>6</v>
      </c>
      <c r="AV809">
        <v>2</v>
      </c>
      <c r="AW809">
        <v>2</v>
      </c>
      <c r="AX809">
        <v>27722888</v>
      </c>
      <c r="AY809">
        <v>1</v>
      </c>
      <c r="AZ809">
        <v>2048</v>
      </c>
      <c r="BA809">
        <v>833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Y809*Source!I319</f>
        <v>0.28933200000000003</v>
      </c>
      <c r="CY809">
        <f>AD809</f>
        <v>0</v>
      </c>
      <c r="CZ809">
        <f>AH809</f>
        <v>0</v>
      </c>
      <c r="DA809">
        <f>AL809</f>
        <v>1</v>
      </c>
      <c r="DB809">
        <v>0</v>
      </c>
    </row>
    <row r="810" spans="1:106" x14ac:dyDescent="0.2">
      <c r="A810">
        <f>ROW(Source!A319)</f>
        <v>319</v>
      </c>
      <c r="B810">
        <v>27721504</v>
      </c>
      <c r="C810">
        <v>27722875</v>
      </c>
      <c r="D810">
        <v>25230514</v>
      </c>
      <c r="E810">
        <v>1</v>
      </c>
      <c r="F810">
        <v>1</v>
      </c>
      <c r="G810">
        <v>1</v>
      </c>
      <c r="H810">
        <v>2</v>
      </c>
      <c r="I810" t="s">
        <v>960</v>
      </c>
      <c r="J810" t="s">
        <v>961</v>
      </c>
      <c r="K810" t="s">
        <v>962</v>
      </c>
      <c r="L810">
        <v>1368</v>
      </c>
      <c r="N810">
        <v>1011</v>
      </c>
      <c r="O810" t="s">
        <v>959</v>
      </c>
      <c r="P810" t="s">
        <v>959</v>
      </c>
      <c r="Q810">
        <v>1</v>
      </c>
      <c r="W810">
        <v>0</v>
      </c>
      <c r="X810">
        <v>1188625873</v>
      </c>
      <c r="Y810">
        <v>0.82500000000000007</v>
      </c>
      <c r="AA810">
        <v>0</v>
      </c>
      <c r="AB810">
        <v>31.26</v>
      </c>
      <c r="AC810">
        <v>13.5</v>
      </c>
      <c r="AD810">
        <v>0</v>
      </c>
      <c r="AE810">
        <v>0</v>
      </c>
      <c r="AF810">
        <v>31.26</v>
      </c>
      <c r="AG810">
        <v>13.5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1</v>
      </c>
      <c r="AQ810">
        <v>0</v>
      </c>
      <c r="AR810">
        <v>0</v>
      </c>
      <c r="AS810" t="s">
        <v>6</v>
      </c>
      <c r="AT810">
        <v>0.66</v>
      </c>
      <c r="AU810" t="s">
        <v>102</v>
      </c>
      <c r="AV810">
        <v>0</v>
      </c>
      <c r="AW810">
        <v>2</v>
      </c>
      <c r="AX810">
        <v>27722889</v>
      </c>
      <c r="AY810">
        <v>1</v>
      </c>
      <c r="AZ810">
        <v>0</v>
      </c>
      <c r="BA810">
        <v>834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Y810*Source!I319</f>
        <v>5.6430000000000008E-2</v>
      </c>
      <c r="CY810">
        <f>AB810</f>
        <v>31.26</v>
      </c>
      <c r="CZ810">
        <f>AF810</f>
        <v>31.26</v>
      </c>
      <c r="DA810">
        <f>AJ810</f>
        <v>1</v>
      </c>
      <c r="DB810">
        <v>0</v>
      </c>
    </row>
    <row r="811" spans="1:106" x14ac:dyDescent="0.2">
      <c r="A811">
        <f>ROW(Source!A319)</f>
        <v>319</v>
      </c>
      <c r="B811">
        <v>27721504</v>
      </c>
      <c r="C811">
        <v>27722875</v>
      </c>
      <c r="D811">
        <v>25231607</v>
      </c>
      <c r="E811">
        <v>1</v>
      </c>
      <c r="F811">
        <v>1</v>
      </c>
      <c r="G811">
        <v>1</v>
      </c>
      <c r="H811">
        <v>2</v>
      </c>
      <c r="I811" t="s">
        <v>997</v>
      </c>
      <c r="J811" t="s">
        <v>998</v>
      </c>
      <c r="K811" t="s">
        <v>999</v>
      </c>
      <c r="L811">
        <v>1368</v>
      </c>
      <c r="N811">
        <v>1011</v>
      </c>
      <c r="O811" t="s">
        <v>959</v>
      </c>
      <c r="P811" t="s">
        <v>959</v>
      </c>
      <c r="Q811">
        <v>1</v>
      </c>
      <c r="W811">
        <v>0</v>
      </c>
      <c r="X811">
        <v>1372534845</v>
      </c>
      <c r="Y811">
        <v>4.4624999999999995</v>
      </c>
      <c r="AA811">
        <v>0</v>
      </c>
      <c r="AB811">
        <v>65.709999999999994</v>
      </c>
      <c r="AC811">
        <v>11.6</v>
      </c>
      <c r="AD811">
        <v>0</v>
      </c>
      <c r="AE811">
        <v>0</v>
      </c>
      <c r="AF811">
        <v>65.709999999999994</v>
      </c>
      <c r="AG811">
        <v>11.6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6</v>
      </c>
      <c r="AT811">
        <v>3.57</v>
      </c>
      <c r="AU811" t="s">
        <v>102</v>
      </c>
      <c r="AV811">
        <v>0</v>
      </c>
      <c r="AW811">
        <v>2</v>
      </c>
      <c r="AX811">
        <v>27722890</v>
      </c>
      <c r="AY811">
        <v>1</v>
      </c>
      <c r="AZ811">
        <v>0</v>
      </c>
      <c r="BA811">
        <v>835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Y811*Source!I319</f>
        <v>0.30523499999999998</v>
      </c>
      <c r="CY811">
        <f>AB811</f>
        <v>65.709999999999994</v>
      </c>
      <c r="CZ811">
        <f>AF811</f>
        <v>65.709999999999994</v>
      </c>
      <c r="DA811">
        <f>AJ811</f>
        <v>1</v>
      </c>
      <c r="DB811">
        <v>0</v>
      </c>
    </row>
    <row r="812" spans="1:106" x14ac:dyDescent="0.2">
      <c r="A812">
        <f>ROW(Source!A319)</f>
        <v>319</v>
      </c>
      <c r="B812">
        <v>27721504</v>
      </c>
      <c r="C812">
        <v>27722875</v>
      </c>
      <c r="D812">
        <v>25150226</v>
      </c>
      <c r="E812">
        <v>1</v>
      </c>
      <c r="F812">
        <v>1</v>
      </c>
      <c r="G812">
        <v>1</v>
      </c>
      <c r="H812">
        <v>3</v>
      </c>
      <c r="I812" t="s">
        <v>1249</v>
      </c>
      <c r="J812" t="s">
        <v>1250</v>
      </c>
      <c r="K812" t="s">
        <v>1251</v>
      </c>
      <c r="L812">
        <v>1301</v>
      </c>
      <c r="N812">
        <v>1003</v>
      </c>
      <c r="O812" t="s">
        <v>501</v>
      </c>
      <c r="P812" t="s">
        <v>501</v>
      </c>
      <c r="Q812">
        <v>1</v>
      </c>
      <c r="W812">
        <v>0</v>
      </c>
      <c r="X812">
        <v>751777312</v>
      </c>
      <c r="Y812">
        <v>253</v>
      </c>
      <c r="AA812">
        <v>6.38</v>
      </c>
      <c r="AB812">
        <v>0</v>
      </c>
      <c r="AC812">
        <v>0</v>
      </c>
      <c r="AD812">
        <v>0</v>
      </c>
      <c r="AE812">
        <v>6.38</v>
      </c>
      <c r="AF812">
        <v>0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253</v>
      </c>
      <c r="AU812" t="s">
        <v>6</v>
      </c>
      <c r="AV812">
        <v>0</v>
      </c>
      <c r="AW812">
        <v>2</v>
      </c>
      <c r="AX812">
        <v>27722891</v>
      </c>
      <c r="AY812">
        <v>1</v>
      </c>
      <c r="AZ812">
        <v>0</v>
      </c>
      <c r="BA812">
        <v>836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Y812*Source!I319</f>
        <v>17.305199999999999</v>
      </c>
      <c r="CY812">
        <f t="shared" ref="CY812:CY818" si="45">AA812</f>
        <v>6.38</v>
      </c>
      <c r="CZ812">
        <f t="shared" ref="CZ812:CZ818" si="46">AE812</f>
        <v>6.38</v>
      </c>
      <c r="DA812">
        <f t="shared" ref="DA812:DA818" si="47">AI812</f>
        <v>1</v>
      </c>
      <c r="DB812">
        <v>0</v>
      </c>
    </row>
    <row r="813" spans="1:106" x14ac:dyDescent="0.2">
      <c r="A813">
        <f>ROW(Source!A319)</f>
        <v>319</v>
      </c>
      <c r="B813">
        <v>27721504</v>
      </c>
      <c r="C813">
        <v>27722875</v>
      </c>
      <c r="D813">
        <v>25150227</v>
      </c>
      <c r="E813">
        <v>1</v>
      </c>
      <c r="F813">
        <v>1</v>
      </c>
      <c r="G813">
        <v>1</v>
      </c>
      <c r="H813">
        <v>3</v>
      </c>
      <c r="I813" t="s">
        <v>1252</v>
      </c>
      <c r="J813" t="s">
        <v>1253</v>
      </c>
      <c r="K813" t="s">
        <v>1254</v>
      </c>
      <c r="L813">
        <v>1301</v>
      </c>
      <c r="N813">
        <v>1003</v>
      </c>
      <c r="O813" t="s">
        <v>501</v>
      </c>
      <c r="P813" t="s">
        <v>501</v>
      </c>
      <c r="Q813">
        <v>1</v>
      </c>
      <c r="W813">
        <v>0</v>
      </c>
      <c r="X813">
        <v>1744203244</v>
      </c>
      <c r="Y813">
        <v>59</v>
      </c>
      <c r="AA813">
        <v>7.95</v>
      </c>
      <c r="AB813">
        <v>0</v>
      </c>
      <c r="AC813">
        <v>0</v>
      </c>
      <c r="AD813">
        <v>0</v>
      </c>
      <c r="AE813">
        <v>7.95</v>
      </c>
      <c r="AF813">
        <v>0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59</v>
      </c>
      <c r="AU813" t="s">
        <v>6</v>
      </c>
      <c r="AV813">
        <v>0</v>
      </c>
      <c r="AW813">
        <v>2</v>
      </c>
      <c r="AX813">
        <v>27722892</v>
      </c>
      <c r="AY813">
        <v>1</v>
      </c>
      <c r="AZ813">
        <v>0</v>
      </c>
      <c r="BA813">
        <v>837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Y813*Source!I319</f>
        <v>4.0356000000000005</v>
      </c>
      <c r="CY813">
        <f t="shared" si="45"/>
        <v>7.95</v>
      </c>
      <c r="CZ813">
        <f t="shared" si="46"/>
        <v>7.95</v>
      </c>
      <c r="DA813">
        <f t="shared" si="47"/>
        <v>1</v>
      </c>
      <c r="DB813">
        <v>0</v>
      </c>
    </row>
    <row r="814" spans="1:106" x14ac:dyDescent="0.2">
      <c r="A814">
        <f>ROW(Source!A319)</f>
        <v>319</v>
      </c>
      <c r="B814">
        <v>27721504</v>
      </c>
      <c r="C814">
        <v>27722875</v>
      </c>
      <c r="D814">
        <v>25150315</v>
      </c>
      <c r="E814">
        <v>1</v>
      </c>
      <c r="F814">
        <v>1</v>
      </c>
      <c r="G814">
        <v>1</v>
      </c>
      <c r="H814">
        <v>3</v>
      </c>
      <c r="I814" t="s">
        <v>1255</v>
      </c>
      <c r="J814" t="s">
        <v>1256</v>
      </c>
      <c r="K814" t="s">
        <v>1257</v>
      </c>
      <c r="L814">
        <v>1302</v>
      </c>
      <c r="N814">
        <v>1003</v>
      </c>
      <c r="O814" t="s">
        <v>751</v>
      </c>
      <c r="P814" t="s">
        <v>751</v>
      </c>
      <c r="Q814">
        <v>10</v>
      </c>
      <c r="W814">
        <v>0</v>
      </c>
      <c r="X814">
        <v>-405326455</v>
      </c>
      <c r="Y814">
        <v>15.9</v>
      </c>
      <c r="AA814">
        <v>64.099999999999994</v>
      </c>
      <c r="AB814">
        <v>0</v>
      </c>
      <c r="AC814">
        <v>0</v>
      </c>
      <c r="AD814">
        <v>0</v>
      </c>
      <c r="AE814">
        <v>64.099999999999994</v>
      </c>
      <c r="AF814">
        <v>0</v>
      </c>
      <c r="AG814">
        <v>0</v>
      </c>
      <c r="AH814">
        <v>0</v>
      </c>
      <c r="AI814">
        <v>1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15.9</v>
      </c>
      <c r="AU814" t="s">
        <v>6</v>
      </c>
      <c r="AV814">
        <v>0</v>
      </c>
      <c r="AW814">
        <v>2</v>
      </c>
      <c r="AX814">
        <v>27722893</v>
      </c>
      <c r="AY814">
        <v>1</v>
      </c>
      <c r="AZ814">
        <v>0</v>
      </c>
      <c r="BA814">
        <v>838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Y814*Source!I319</f>
        <v>1.0875600000000001</v>
      </c>
      <c r="CY814">
        <f t="shared" si="45"/>
        <v>64.099999999999994</v>
      </c>
      <c r="CZ814">
        <f t="shared" si="46"/>
        <v>64.099999999999994</v>
      </c>
      <c r="DA814">
        <f t="shared" si="47"/>
        <v>1</v>
      </c>
      <c r="DB814">
        <v>0</v>
      </c>
    </row>
    <row r="815" spans="1:106" x14ac:dyDescent="0.2">
      <c r="A815">
        <f>ROW(Source!A319)</f>
        <v>319</v>
      </c>
      <c r="B815">
        <v>27721504</v>
      </c>
      <c r="C815">
        <v>27722875</v>
      </c>
      <c r="D815">
        <v>25152739</v>
      </c>
      <c r="E815">
        <v>1</v>
      </c>
      <c r="F815">
        <v>1</v>
      </c>
      <c r="G815">
        <v>1</v>
      </c>
      <c r="H815">
        <v>3</v>
      </c>
      <c r="I815" t="s">
        <v>1258</v>
      </c>
      <c r="J815" t="s">
        <v>1259</v>
      </c>
      <c r="K815" t="s">
        <v>1260</v>
      </c>
      <c r="L815">
        <v>1358</v>
      </c>
      <c r="N815">
        <v>1010</v>
      </c>
      <c r="O815" t="s">
        <v>553</v>
      </c>
      <c r="P815" t="s">
        <v>553</v>
      </c>
      <c r="Q815">
        <v>10</v>
      </c>
      <c r="W815">
        <v>0</v>
      </c>
      <c r="X815">
        <v>-858120743</v>
      </c>
      <c r="Y815">
        <v>41.2</v>
      </c>
      <c r="AA815">
        <v>7.03</v>
      </c>
      <c r="AB815">
        <v>0</v>
      </c>
      <c r="AC815">
        <v>0</v>
      </c>
      <c r="AD815">
        <v>0</v>
      </c>
      <c r="AE815">
        <v>7.03</v>
      </c>
      <c r="AF815">
        <v>0</v>
      </c>
      <c r="AG815">
        <v>0</v>
      </c>
      <c r="AH815">
        <v>0</v>
      </c>
      <c r="AI815">
        <v>1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6</v>
      </c>
      <c r="AT815">
        <v>41.2</v>
      </c>
      <c r="AU815" t="s">
        <v>6</v>
      </c>
      <c r="AV815">
        <v>0</v>
      </c>
      <c r="AW815">
        <v>2</v>
      </c>
      <c r="AX815">
        <v>27722894</v>
      </c>
      <c r="AY815">
        <v>1</v>
      </c>
      <c r="AZ815">
        <v>0</v>
      </c>
      <c r="BA815">
        <v>839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Y815*Source!I319</f>
        <v>2.8180800000000001</v>
      </c>
      <c r="CY815">
        <f t="shared" si="45"/>
        <v>7.03</v>
      </c>
      <c r="CZ815">
        <f t="shared" si="46"/>
        <v>7.03</v>
      </c>
      <c r="DA815">
        <f t="shared" si="47"/>
        <v>1</v>
      </c>
      <c r="DB815">
        <v>0</v>
      </c>
    </row>
    <row r="816" spans="1:106" x14ac:dyDescent="0.2">
      <c r="A816">
        <f>ROW(Source!A319)</f>
        <v>319</v>
      </c>
      <c r="B816">
        <v>27721504</v>
      </c>
      <c r="C816">
        <v>27722875</v>
      </c>
      <c r="D816">
        <v>25180225</v>
      </c>
      <c r="E816">
        <v>1</v>
      </c>
      <c r="F816">
        <v>1</v>
      </c>
      <c r="G816">
        <v>1</v>
      </c>
      <c r="H816">
        <v>3</v>
      </c>
      <c r="I816" t="s">
        <v>491</v>
      </c>
      <c r="J816" t="s">
        <v>493</v>
      </c>
      <c r="K816" t="s">
        <v>492</v>
      </c>
      <c r="L816">
        <v>1327</v>
      </c>
      <c r="N816">
        <v>1005</v>
      </c>
      <c r="O816" t="s">
        <v>96</v>
      </c>
      <c r="P816" t="s">
        <v>96</v>
      </c>
      <c r="Q816">
        <v>1</v>
      </c>
      <c r="W816">
        <v>0</v>
      </c>
      <c r="X816">
        <v>1973470869</v>
      </c>
      <c r="Y816">
        <v>100</v>
      </c>
      <c r="AA816">
        <v>2737.08</v>
      </c>
      <c r="AB816">
        <v>0</v>
      </c>
      <c r="AC816">
        <v>0</v>
      </c>
      <c r="AD816">
        <v>0</v>
      </c>
      <c r="AE816">
        <v>2737.08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N816">
        <v>0</v>
      </c>
      <c r="AO816">
        <v>0</v>
      </c>
      <c r="AP816">
        <v>0</v>
      </c>
      <c r="AQ816">
        <v>0</v>
      </c>
      <c r="AR816">
        <v>0</v>
      </c>
      <c r="AS816" t="s">
        <v>6</v>
      </c>
      <c r="AT816">
        <v>100</v>
      </c>
      <c r="AU816" t="s">
        <v>6</v>
      </c>
      <c r="AV816">
        <v>0</v>
      </c>
      <c r="AW816">
        <v>1</v>
      </c>
      <c r="AX816">
        <v>-1</v>
      </c>
      <c r="AY816">
        <v>0</v>
      </c>
      <c r="AZ816">
        <v>0</v>
      </c>
      <c r="BA816" t="s">
        <v>6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Y816*Source!I319</f>
        <v>6.84</v>
      </c>
      <c r="CY816">
        <f t="shared" si="45"/>
        <v>2737.08</v>
      </c>
      <c r="CZ816">
        <f t="shared" si="46"/>
        <v>2737.08</v>
      </c>
      <c r="DA816">
        <f t="shared" si="47"/>
        <v>1</v>
      </c>
      <c r="DB816">
        <v>0</v>
      </c>
    </row>
    <row r="817" spans="1:106" x14ac:dyDescent="0.2">
      <c r="A817">
        <f>ROW(Source!A319)</f>
        <v>319</v>
      </c>
      <c r="B817">
        <v>27721504</v>
      </c>
      <c r="C817">
        <v>27722875</v>
      </c>
      <c r="D817">
        <v>25180423</v>
      </c>
      <c r="E817">
        <v>1</v>
      </c>
      <c r="F817">
        <v>1</v>
      </c>
      <c r="G817">
        <v>1</v>
      </c>
      <c r="H817">
        <v>3</v>
      </c>
      <c r="I817" t="s">
        <v>1261</v>
      </c>
      <c r="J817" t="s">
        <v>1262</v>
      </c>
      <c r="K817" t="s">
        <v>1263</v>
      </c>
      <c r="L817">
        <v>1355</v>
      </c>
      <c r="N817">
        <v>1010</v>
      </c>
      <c r="O817" t="s">
        <v>519</v>
      </c>
      <c r="P817" t="s">
        <v>519</v>
      </c>
      <c r="Q817">
        <v>100</v>
      </c>
      <c r="W817">
        <v>0</v>
      </c>
      <c r="X817">
        <v>1709713925</v>
      </c>
      <c r="Y817">
        <v>8</v>
      </c>
      <c r="AA817">
        <v>50</v>
      </c>
      <c r="AB817">
        <v>0</v>
      </c>
      <c r="AC817">
        <v>0</v>
      </c>
      <c r="AD817">
        <v>0</v>
      </c>
      <c r="AE817">
        <v>50</v>
      </c>
      <c r="AF817">
        <v>0</v>
      </c>
      <c r="AG817">
        <v>0</v>
      </c>
      <c r="AH817">
        <v>0</v>
      </c>
      <c r="AI817">
        <v>1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6</v>
      </c>
      <c r="AT817">
        <v>8</v>
      </c>
      <c r="AU817" t="s">
        <v>6</v>
      </c>
      <c r="AV817">
        <v>0</v>
      </c>
      <c r="AW817">
        <v>2</v>
      </c>
      <c r="AX817">
        <v>27722896</v>
      </c>
      <c r="AY817">
        <v>1</v>
      </c>
      <c r="AZ817">
        <v>0</v>
      </c>
      <c r="BA817">
        <v>841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Y817*Source!I319</f>
        <v>0.54720000000000002</v>
      </c>
      <c r="CY817">
        <f t="shared" si="45"/>
        <v>50</v>
      </c>
      <c r="CZ817">
        <f t="shared" si="46"/>
        <v>50</v>
      </c>
      <c r="DA817">
        <f t="shared" si="47"/>
        <v>1</v>
      </c>
      <c r="DB817">
        <v>0</v>
      </c>
    </row>
    <row r="818" spans="1:106" x14ac:dyDescent="0.2">
      <c r="A818">
        <f>ROW(Source!A319)</f>
        <v>319</v>
      </c>
      <c r="B818">
        <v>27721504</v>
      </c>
      <c r="C818">
        <v>27722875</v>
      </c>
      <c r="D818">
        <v>25186863</v>
      </c>
      <c r="E818">
        <v>1</v>
      </c>
      <c r="F818">
        <v>1</v>
      </c>
      <c r="G818">
        <v>1</v>
      </c>
      <c r="H818">
        <v>3</v>
      </c>
      <c r="I818" t="s">
        <v>1264</v>
      </c>
      <c r="J818" t="s">
        <v>1265</v>
      </c>
      <c r="K818" t="s">
        <v>1266</v>
      </c>
      <c r="L818">
        <v>1354</v>
      </c>
      <c r="N818">
        <v>1010</v>
      </c>
      <c r="O818" t="s">
        <v>252</v>
      </c>
      <c r="P818" t="s">
        <v>252</v>
      </c>
      <c r="Q818">
        <v>1</v>
      </c>
      <c r="W818">
        <v>0</v>
      </c>
      <c r="X818">
        <v>-1018551266</v>
      </c>
      <c r="Y818">
        <v>71</v>
      </c>
      <c r="AA818">
        <v>67</v>
      </c>
      <c r="AB818">
        <v>0</v>
      </c>
      <c r="AC818">
        <v>0</v>
      </c>
      <c r="AD818">
        <v>0</v>
      </c>
      <c r="AE818">
        <v>67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71</v>
      </c>
      <c r="AU818" t="s">
        <v>6</v>
      </c>
      <c r="AV818">
        <v>0</v>
      </c>
      <c r="AW818">
        <v>2</v>
      </c>
      <c r="AX818">
        <v>27722897</v>
      </c>
      <c r="AY818">
        <v>1</v>
      </c>
      <c r="AZ818">
        <v>0</v>
      </c>
      <c r="BA818">
        <v>842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Y818*Source!I319</f>
        <v>4.8563999999999998</v>
      </c>
      <c r="CY818">
        <f t="shared" si="45"/>
        <v>67</v>
      </c>
      <c r="CZ818">
        <f t="shared" si="46"/>
        <v>67</v>
      </c>
      <c r="DA818">
        <f t="shared" si="47"/>
        <v>1</v>
      </c>
      <c r="DB818">
        <v>0</v>
      </c>
    </row>
    <row r="819" spans="1:106" x14ac:dyDescent="0.2">
      <c r="A819">
        <f>ROW(Source!A322)</f>
        <v>322</v>
      </c>
      <c r="B819">
        <v>27721505</v>
      </c>
      <c r="C819">
        <v>27722899</v>
      </c>
      <c r="D819">
        <v>25413300</v>
      </c>
      <c r="E819">
        <v>1</v>
      </c>
      <c r="F819">
        <v>1</v>
      </c>
      <c r="G819">
        <v>1</v>
      </c>
      <c r="H819">
        <v>1</v>
      </c>
      <c r="I819" t="s">
        <v>989</v>
      </c>
      <c r="J819" t="s">
        <v>6</v>
      </c>
      <c r="K819" t="s">
        <v>990</v>
      </c>
      <c r="L819">
        <v>1191</v>
      </c>
      <c r="N819">
        <v>1013</v>
      </c>
      <c r="O819" t="s">
        <v>953</v>
      </c>
      <c r="P819" t="s">
        <v>953</v>
      </c>
      <c r="Q819">
        <v>1</v>
      </c>
      <c r="W819">
        <v>0</v>
      </c>
      <c r="X819">
        <v>-400197608</v>
      </c>
      <c r="Y819">
        <v>24.586999999999996</v>
      </c>
      <c r="AA819">
        <v>0</v>
      </c>
      <c r="AB819">
        <v>0</v>
      </c>
      <c r="AC819">
        <v>0</v>
      </c>
      <c r="AD819">
        <v>8.5299999999999994</v>
      </c>
      <c r="AE819">
        <v>0</v>
      </c>
      <c r="AF819">
        <v>0</v>
      </c>
      <c r="AG819">
        <v>0</v>
      </c>
      <c r="AH819">
        <v>8.5299999999999994</v>
      </c>
      <c r="AI819">
        <v>1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1</v>
      </c>
      <c r="AQ819">
        <v>0</v>
      </c>
      <c r="AR819">
        <v>0</v>
      </c>
      <c r="AS819" t="s">
        <v>6</v>
      </c>
      <c r="AT819">
        <v>21.38</v>
      </c>
      <c r="AU819" t="s">
        <v>103</v>
      </c>
      <c r="AV819">
        <v>1</v>
      </c>
      <c r="AW819">
        <v>2</v>
      </c>
      <c r="AX819">
        <v>27722907</v>
      </c>
      <c r="AY819">
        <v>1</v>
      </c>
      <c r="AZ819">
        <v>0</v>
      </c>
      <c r="BA819">
        <v>843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Y819*Source!I322</f>
        <v>2.2620039999999997</v>
      </c>
      <c r="CY819">
        <f>AD819</f>
        <v>8.5299999999999994</v>
      </c>
      <c r="CZ819">
        <f>AH819</f>
        <v>8.5299999999999994</v>
      </c>
      <c r="DA819">
        <f>AL819</f>
        <v>1</v>
      </c>
      <c r="DB819">
        <v>0</v>
      </c>
    </row>
    <row r="820" spans="1:106" x14ac:dyDescent="0.2">
      <c r="A820">
        <f>ROW(Source!A322)</f>
        <v>322</v>
      </c>
      <c r="B820">
        <v>27721505</v>
      </c>
      <c r="C820">
        <v>27722899</v>
      </c>
      <c r="D820">
        <v>25412928</v>
      </c>
      <c r="E820">
        <v>1</v>
      </c>
      <c r="F820">
        <v>1</v>
      </c>
      <c r="G820">
        <v>1</v>
      </c>
      <c r="H820">
        <v>1</v>
      </c>
      <c r="I820" t="s">
        <v>954</v>
      </c>
      <c r="J820" t="s">
        <v>6</v>
      </c>
      <c r="K820" t="s">
        <v>955</v>
      </c>
      <c r="L820">
        <v>1191</v>
      </c>
      <c r="N820">
        <v>1013</v>
      </c>
      <c r="O820" t="s">
        <v>953</v>
      </c>
      <c r="P820" t="s">
        <v>953</v>
      </c>
      <c r="Q820">
        <v>1</v>
      </c>
      <c r="W820">
        <v>0</v>
      </c>
      <c r="X820">
        <v>-1417349443</v>
      </c>
      <c r="Y820">
        <v>0.37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0.37</v>
      </c>
      <c r="AU820" t="s">
        <v>6</v>
      </c>
      <c r="AV820">
        <v>2</v>
      </c>
      <c r="AW820">
        <v>2</v>
      </c>
      <c r="AX820">
        <v>27722908</v>
      </c>
      <c r="AY820">
        <v>1</v>
      </c>
      <c r="AZ820">
        <v>2048</v>
      </c>
      <c r="BA820">
        <v>844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Y820*Source!I322</f>
        <v>3.4040000000000001E-2</v>
      </c>
      <c r="CY820">
        <f>AD820</f>
        <v>0</v>
      </c>
      <c r="CZ820">
        <f>AH820</f>
        <v>0</v>
      </c>
      <c r="DA820">
        <f>AL820</f>
        <v>1</v>
      </c>
      <c r="DB820">
        <v>0</v>
      </c>
    </row>
    <row r="821" spans="1:106" x14ac:dyDescent="0.2">
      <c r="A821">
        <f>ROW(Source!A322)</f>
        <v>322</v>
      </c>
      <c r="B821">
        <v>27721505</v>
      </c>
      <c r="C821">
        <v>27722899</v>
      </c>
      <c r="D821">
        <v>25230514</v>
      </c>
      <c r="E821">
        <v>1</v>
      </c>
      <c r="F821">
        <v>1</v>
      </c>
      <c r="G821">
        <v>1</v>
      </c>
      <c r="H821">
        <v>2</v>
      </c>
      <c r="I821" t="s">
        <v>960</v>
      </c>
      <c r="J821" t="s">
        <v>961</v>
      </c>
      <c r="K821" t="s">
        <v>962</v>
      </c>
      <c r="L821">
        <v>1368</v>
      </c>
      <c r="N821">
        <v>1011</v>
      </c>
      <c r="O821" t="s">
        <v>959</v>
      </c>
      <c r="P821" t="s">
        <v>959</v>
      </c>
      <c r="Q821">
        <v>1</v>
      </c>
      <c r="W821">
        <v>0</v>
      </c>
      <c r="X821">
        <v>1188625873</v>
      </c>
      <c r="Y821">
        <v>8.7500000000000008E-2</v>
      </c>
      <c r="AA821">
        <v>0</v>
      </c>
      <c r="AB821">
        <v>31.26</v>
      </c>
      <c r="AC821">
        <v>13.5</v>
      </c>
      <c r="AD821">
        <v>0</v>
      </c>
      <c r="AE821">
        <v>0</v>
      </c>
      <c r="AF821">
        <v>31.26</v>
      </c>
      <c r="AG821">
        <v>13.5</v>
      </c>
      <c r="AH821">
        <v>0</v>
      </c>
      <c r="AI821">
        <v>1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1</v>
      </c>
      <c r="AQ821">
        <v>0</v>
      </c>
      <c r="AR821">
        <v>0</v>
      </c>
      <c r="AS821" t="s">
        <v>6</v>
      </c>
      <c r="AT821">
        <v>7.0000000000000007E-2</v>
      </c>
      <c r="AU821" t="s">
        <v>102</v>
      </c>
      <c r="AV821">
        <v>0</v>
      </c>
      <c r="AW821">
        <v>2</v>
      </c>
      <c r="AX821">
        <v>27722909</v>
      </c>
      <c r="AY821">
        <v>1</v>
      </c>
      <c r="AZ821">
        <v>0</v>
      </c>
      <c r="BA821">
        <v>845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Y821*Source!I322</f>
        <v>8.0499999999999999E-3</v>
      </c>
      <c r="CY821">
        <f>AB821</f>
        <v>31.26</v>
      </c>
      <c r="CZ821">
        <f>AF821</f>
        <v>31.26</v>
      </c>
      <c r="DA821">
        <f>AJ821</f>
        <v>1</v>
      </c>
      <c r="DB821">
        <v>0</v>
      </c>
    </row>
    <row r="822" spans="1:106" x14ac:dyDescent="0.2">
      <c r="A822">
        <f>ROW(Source!A322)</f>
        <v>322</v>
      </c>
      <c r="B822">
        <v>27721505</v>
      </c>
      <c r="C822">
        <v>27722899</v>
      </c>
      <c r="D822">
        <v>25231607</v>
      </c>
      <c r="E822">
        <v>1</v>
      </c>
      <c r="F822">
        <v>1</v>
      </c>
      <c r="G822">
        <v>1</v>
      </c>
      <c r="H822">
        <v>2</v>
      </c>
      <c r="I822" t="s">
        <v>997</v>
      </c>
      <c r="J822" t="s">
        <v>998</v>
      </c>
      <c r="K822" t="s">
        <v>999</v>
      </c>
      <c r="L822">
        <v>1368</v>
      </c>
      <c r="N822">
        <v>1011</v>
      </c>
      <c r="O822" t="s">
        <v>959</v>
      </c>
      <c r="P822" t="s">
        <v>959</v>
      </c>
      <c r="Q822">
        <v>1</v>
      </c>
      <c r="W822">
        <v>0</v>
      </c>
      <c r="X822">
        <v>1372534845</v>
      </c>
      <c r="Y822">
        <v>0.375</v>
      </c>
      <c r="AA822">
        <v>0</v>
      </c>
      <c r="AB822">
        <v>65.709999999999994</v>
      </c>
      <c r="AC822">
        <v>11.6</v>
      </c>
      <c r="AD822">
        <v>0</v>
      </c>
      <c r="AE822">
        <v>0</v>
      </c>
      <c r="AF822">
        <v>65.709999999999994</v>
      </c>
      <c r="AG822">
        <v>11.6</v>
      </c>
      <c r="AH822">
        <v>0</v>
      </c>
      <c r="AI822">
        <v>1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1</v>
      </c>
      <c r="AQ822">
        <v>0</v>
      </c>
      <c r="AR822">
        <v>0</v>
      </c>
      <c r="AS822" t="s">
        <v>6</v>
      </c>
      <c r="AT822">
        <v>0.3</v>
      </c>
      <c r="AU822" t="s">
        <v>102</v>
      </c>
      <c r="AV822">
        <v>0</v>
      </c>
      <c r="AW822">
        <v>2</v>
      </c>
      <c r="AX822">
        <v>27722910</v>
      </c>
      <c r="AY822">
        <v>1</v>
      </c>
      <c r="AZ822">
        <v>0</v>
      </c>
      <c r="BA822">
        <v>846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Y822*Source!I322</f>
        <v>3.4500000000000003E-2</v>
      </c>
      <c r="CY822">
        <f>AB822</f>
        <v>65.709999999999994</v>
      </c>
      <c r="CZ822">
        <f>AF822</f>
        <v>65.709999999999994</v>
      </c>
      <c r="DA822">
        <f>AJ822</f>
        <v>1</v>
      </c>
      <c r="DB822">
        <v>0</v>
      </c>
    </row>
    <row r="823" spans="1:106" x14ac:dyDescent="0.2">
      <c r="A823">
        <f>ROW(Source!A322)</f>
        <v>322</v>
      </c>
      <c r="B823">
        <v>27721505</v>
      </c>
      <c r="C823">
        <v>27722899</v>
      </c>
      <c r="D823">
        <v>25180270</v>
      </c>
      <c r="E823">
        <v>1</v>
      </c>
      <c r="F823">
        <v>1</v>
      </c>
      <c r="G823">
        <v>1</v>
      </c>
      <c r="H823">
        <v>3</v>
      </c>
      <c r="I823" t="s">
        <v>499</v>
      </c>
      <c r="J823" t="s">
        <v>502</v>
      </c>
      <c r="K823" t="s">
        <v>500</v>
      </c>
      <c r="L823">
        <v>1301</v>
      </c>
      <c r="N823">
        <v>1003</v>
      </c>
      <c r="O823" t="s">
        <v>501</v>
      </c>
      <c r="P823" t="s">
        <v>501</v>
      </c>
      <c r="Q823">
        <v>1</v>
      </c>
      <c r="W823">
        <v>0</v>
      </c>
      <c r="X823">
        <v>-451614110</v>
      </c>
      <c r="Y823">
        <v>100</v>
      </c>
      <c r="AA823">
        <v>49.56</v>
      </c>
      <c r="AB823">
        <v>0</v>
      </c>
      <c r="AC823">
        <v>0</v>
      </c>
      <c r="AD823">
        <v>0</v>
      </c>
      <c r="AE823">
        <v>49.56</v>
      </c>
      <c r="AF823">
        <v>0</v>
      </c>
      <c r="AG823">
        <v>0</v>
      </c>
      <c r="AH823">
        <v>0</v>
      </c>
      <c r="AI823">
        <v>1</v>
      </c>
      <c r="AJ823">
        <v>1</v>
      </c>
      <c r="AK823">
        <v>1</v>
      </c>
      <c r="AL823">
        <v>1</v>
      </c>
      <c r="AN823">
        <v>0</v>
      </c>
      <c r="AO823">
        <v>0</v>
      </c>
      <c r="AP823">
        <v>0</v>
      </c>
      <c r="AQ823">
        <v>0</v>
      </c>
      <c r="AR823">
        <v>0</v>
      </c>
      <c r="AS823" t="s">
        <v>6</v>
      </c>
      <c r="AT823">
        <v>100</v>
      </c>
      <c r="AU823" t="s">
        <v>6</v>
      </c>
      <c r="AV823">
        <v>0</v>
      </c>
      <c r="AW823">
        <v>1</v>
      </c>
      <c r="AX823">
        <v>-1</v>
      </c>
      <c r="AY823">
        <v>0</v>
      </c>
      <c r="AZ823">
        <v>0</v>
      </c>
      <c r="BA823" t="s">
        <v>6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Y823*Source!I322</f>
        <v>9.1999999999999993</v>
      </c>
      <c r="CY823">
        <f>AA823</f>
        <v>49.56</v>
      </c>
      <c r="CZ823">
        <f>AE823</f>
        <v>49.56</v>
      </c>
      <c r="DA823">
        <f>AI823</f>
        <v>1</v>
      </c>
      <c r="DB823">
        <v>0</v>
      </c>
    </row>
    <row r="824" spans="1:106" x14ac:dyDescent="0.2">
      <c r="A824">
        <f>ROW(Source!A322)</f>
        <v>322</v>
      </c>
      <c r="B824">
        <v>27721505</v>
      </c>
      <c r="C824">
        <v>27722899</v>
      </c>
      <c r="D824">
        <v>25180423</v>
      </c>
      <c r="E824">
        <v>1</v>
      </c>
      <c r="F824">
        <v>1</v>
      </c>
      <c r="G824">
        <v>1</v>
      </c>
      <c r="H824">
        <v>3</v>
      </c>
      <c r="I824" t="s">
        <v>1261</v>
      </c>
      <c r="J824" t="s">
        <v>1262</v>
      </c>
      <c r="K824" t="s">
        <v>1263</v>
      </c>
      <c r="L824">
        <v>1355</v>
      </c>
      <c r="N824">
        <v>1010</v>
      </c>
      <c r="O824" t="s">
        <v>519</v>
      </c>
      <c r="P824" t="s">
        <v>519</v>
      </c>
      <c r="Q824">
        <v>100</v>
      </c>
      <c r="W824">
        <v>0</v>
      </c>
      <c r="X824">
        <v>1709713925</v>
      </c>
      <c r="Y824">
        <v>4</v>
      </c>
      <c r="AA824">
        <v>50</v>
      </c>
      <c r="AB824">
        <v>0</v>
      </c>
      <c r="AC824">
        <v>0</v>
      </c>
      <c r="AD824">
        <v>0</v>
      </c>
      <c r="AE824">
        <v>50</v>
      </c>
      <c r="AF824">
        <v>0</v>
      </c>
      <c r="AG824">
        <v>0</v>
      </c>
      <c r="AH824">
        <v>0</v>
      </c>
      <c r="AI824">
        <v>1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6</v>
      </c>
      <c r="AT824">
        <v>4</v>
      </c>
      <c r="AU824" t="s">
        <v>6</v>
      </c>
      <c r="AV824">
        <v>0</v>
      </c>
      <c r="AW824">
        <v>2</v>
      </c>
      <c r="AX824">
        <v>27722912</v>
      </c>
      <c r="AY824">
        <v>1</v>
      </c>
      <c r="AZ824">
        <v>0</v>
      </c>
      <c r="BA824">
        <v>848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Y824*Source!I322</f>
        <v>0.36799999999999999</v>
      </c>
      <c r="CY824">
        <f>AA824</f>
        <v>50</v>
      </c>
      <c r="CZ824">
        <f>AE824</f>
        <v>50</v>
      </c>
      <c r="DA824">
        <f>AI824</f>
        <v>1</v>
      </c>
      <c r="DB824">
        <v>0</v>
      </c>
    </row>
    <row r="825" spans="1:106" x14ac:dyDescent="0.2">
      <c r="A825">
        <f>ROW(Source!A322)</f>
        <v>322</v>
      </c>
      <c r="B825">
        <v>27721505</v>
      </c>
      <c r="C825">
        <v>27722899</v>
      </c>
      <c r="D825">
        <v>25186863</v>
      </c>
      <c r="E825">
        <v>1</v>
      </c>
      <c r="F825">
        <v>1</v>
      </c>
      <c r="G825">
        <v>1</v>
      </c>
      <c r="H825">
        <v>3</v>
      </c>
      <c r="I825" t="s">
        <v>1264</v>
      </c>
      <c r="J825" t="s">
        <v>1265</v>
      </c>
      <c r="K825" t="s">
        <v>1266</v>
      </c>
      <c r="L825">
        <v>1354</v>
      </c>
      <c r="N825">
        <v>1010</v>
      </c>
      <c r="O825" t="s">
        <v>252</v>
      </c>
      <c r="P825" t="s">
        <v>252</v>
      </c>
      <c r="Q825">
        <v>1</v>
      </c>
      <c r="W825">
        <v>0</v>
      </c>
      <c r="X825">
        <v>-1018551266</v>
      </c>
      <c r="Y825">
        <v>90.7</v>
      </c>
      <c r="AA825">
        <v>67</v>
      </c>
      <c r="AB825">
        <v>0</v>
      </c>
      <c r="AC825">
        <v>0</v>
      </c>
      <c r="AD825">
        <v>0</v>
      </c>
      <c r="AE825">
        <v>67</v>
      </c>
      <c r="AF825">
        <v>0</v>
      </c>
      <c r="AG825">
        <v>0</v>
      </c>
      <c r="AH825">
        <v>0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6</v>
      </c>
      <c r="AT825">
        <v>90.7</v>
      </c>
      <c r="AU825" t="s">
        <v>6</v>
      </c>
      <c r="AV825">
        <v>0</v>
      </c>
      <c r="AW825">
        <v>2</v>
      </c>
      <c r="AX825">
        <v>27722913</v>
      </c>
      <c r="AY825">
        <v>1</v>
      </c>
      <c r="AZ825">
        <v>0</v>
      </c>
      <c r="BA825">
        <v>849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Y825*Source!I322</f>
        <v>8.3444000000000003</v>
      </c>
      <c r="CY825">
        <f>AA825</f>
        <v>67</v>
      </c>
      <c r="CZ825">
        <f>AE825</f>
        <v>67</v>
      </c>
      <c r="DA825">
        <f>AI825</f>
        <v>1</v>
      </c>
      <c r="DB825">
        <v>0</v>
      </c>
    </row>
    <row r="826" spans="1:106" x14ac:dyDescent="0.2">
      <c r="A826">
        <f>ROW(Source!A323)</f>
        <v>323</v>
      </c>
      <c r="B826">
        <v>27721504</v>
      </c>
      <c r="C826">
        <v>27722899</v>
      </c>
      <c r="D826">
        <v>25413300</v>
      </c>
      <c r="E826">
        <v>1</v>
      </c>
      <c r="F826">
        <v>1</v>
      </c>
      <c r="G826">
        <v>1</v>
      </c>
      <c r="H826">
        <v>1</v>
      </c>
      <c r="I826" t="s">
        <v>989</v>
      </c>
      <c r="J826" t="s">
        <v>6</v>
      </c>
      <c r="K826" t="s">
        <v>990</v>
      </c>
      <c r="L826">
        <v>1191</v>
      </c>
      <c r="N826">
        <v>1013</v>
      </c>
      <c r="O826" t="s">
        <v>953</v>
      </c>
      <c r="P826" t="s">
        <v>953</v>
      </c>
      <c r="Q826">
        <v>1</v>
      </c>
      <c r="W826">
        <v>0</v>
      </c>
      <c r="X826">
        <v>-400197608</v>
      </c>
      <c r="Y826">
        <v>24.586999999999996</v>
      </c>
      <c r="AA826">
        <v>0</v>
      </c>
      <c r="AB826">
        <v>0</v>
      </c>
      <c r="AC826">
        <v>0</v>
      </c>
      <c r="AD826">
        <v>8.5299999999999994</v>
      </c>
      <c r="AE826">
        <v>0</v>
      </c>
      <c r="AF826">
        <v>0</v>
      </c>
      <c r="AG826">
        <v>0</v>
      </c>
      <c r="AH826">
        <v>8.5299999999999994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1</v>
      </c>
      <c r="AQ826">
        <v>0</v>
      </c>
      <c r="AR826">
        <v>0</v>
      </c>
      <c r="AS826" t="s">
        <v>6</v>
      </c>
      <c r="AT826">
        <v>21.38</v>
      </c>
      <c r="AU826" t="s">
        <v>103</v>
      </c>
      <c r="AV826">
        <v>1</v>
      </c>
      <c r="AW826">
        <v>2</v>
      </c>
      <c r="AX826">
        <v>27722907</v>
      </c>
      <c r="AY826">
        <v>1</v>
      </c>
      <c r="AZ826">
        <v>0</v>
      </c>
      <c r="BA826">
        <v>850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Y826*Source!I323</f>
        <v>2.2620039999999997</v>
      </c>
      <c r="CY826">
        <f>AD826</f>
        <v>8.5299999999999994</v>
      </c>
      <c r="CZ826">
        <f>AH826</f>
        <v>8.5299999999999994</v>
      </c>
      <c r="DA826">
        <f>AL826</f>
        <v>1</v>
      </c>
      <c r="DB826">
        <v>0</v>
      </c>
    </row>
    <row r="827" spans="1:106" x14ac:dyDescent="0.2">
      <c r="A827">
        <f>ROW(Source!A323)</f>
        <v>323</v>
      </c>
      <c r="B827">
        <v>27721504</v>
      </c>
      <c r="C827">
        <v>27722899</v>
      </c>
      <c r="D827">
        <v>25412928</v>
      </c>
      <c r="E827">
        <v>1</v>
      </c>
      <c r="F827">
        <v>1</v>
      </c>
      <c r="G827">
        <v>1</v>
      </c>
      <c r="H827">
        <v>1</v>
      </c>
      <c r="I827" t="s">
        <v>954</v>
      </c>
      <c r="J827" t="s">
        <v>6</v>
      </c>
      <c r="K827" t="s">
        <v>955</v>
      </c>
      <c r="L827">
        <v>1191</v>
      </c>
      <c r="N827">
        <v>1013</v>
      </c>
      <c r="O827" t="s">
        <v>953</v>
      </c>
      <c r="P827" t="s">
        <v>953</v>
      </c>
      <c r="Q827">
        <v>1</v>
      </c>
      <c r="W827">
        <v>0</v>
      </c>
      <c r="X827">
        <v>-1417349443</v>
      </c>
      <c r="Y827">
        <v>0.37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0.37</v>
      </c>
      <c r="AU827" t="s">
        <v>6</v>
      </c>
      <c r="AV827">
        <v>2</v>
      </c>
      <c r="AW827">
        <v>2</v>
      </c>
      <c r="AX827">
        <v>27722908</v>
      </c>
      <c r="AY827">
        <v>1</v>
      </c>
      <c r="AZ827">
        <v>2048</v>
      </c>
      <c r="BA827">
        <v>851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Y827*Source!I323</f>
        <v>3.4040000000000001E-2</v>
      </c>
      <c r="CY827">
        <f>AD827</f>
        <v>0</v>
      </c>
      <c r="CZ827">
        <f>AH827</f>
        <v>0</v>
      </c>
      <c r="DA827">
        <f>AL827</f>
        <v>1</v>
      </c>
      <c r="DB827">
        <v>0</v>
      </c>
    </row>
    <row r="828" spans="1:106" x14ac:dyDescent="0.2">
      <c r="A828">
        <f>ROW(Source!A323)</f>
        <v>323</v>
      </c>
      <c r="B828">
        <v>27721504</v>
      </c>
      <c r="C828">
        <v>27722899</v>
      </c>
      <c r="D828">
        <v>25230514</v>
      </c>
      <c r="E828">
        <v>1</v>
      </c>
      <c r="F828">
        <v>1</v>
      </c>
      <c r="G828">
        <v>1</v>
      </c>
      <c r="H828">
        <v>2</v>
      </c>
      <c r="I828" t="s">
        <v>960</v>
      </c>
      <c r="J828" t="s">
        <v>961</v>
      </c>
      <c r="K828" t="s">
        <v>962</v>
      </c>
      <c r="L828">
        <v>1368</v>
      </c>
      <c r="N828">
        <v>1011</v>
      </c>
      <c r="O828" t="s">
        <v>959</v>
      </c>
      <c r="P828" t="s">
        <v>959</v>
      </c>
      <c r="Q828">
        <v>1</v>
      </c>
      <c r="W828">
        <v>0</v>
      </c>
      <c r="X828">
        <v>1188625873</v>
      </c>
      <c r="Y828">
        <v>8.7500000000000008E-2</v>
      </c>
      <c r="AA828">
        <v>0</v>
      </c>
      <c r="AB828">
        <v>31.26</v>
      </c>
      <c r="AC828">
        <v>13.5</v>
      </c>
      <c r="AD828">
        <v>0</v>
      </c>
      <c r="AE828">
        <v>0</v>
      </c>
      <c r="AF828">
        <v>31.26</v>
      </c>
      <c r="AG828">
        <v>13.5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1</v>
      </c>
      <c r="AQ828">
        <v>0</v>
      </c>
      <c r="AR828">
        <v>0</v>
      </c>
      <c r="AS828" t="s">
        <v>6</v>
      </c>
      <c r="AT828">
        <v>7.0000000000000007E-2</v>
      </c>
      <c r="AU828" t="s">
        <v>102</v>
      </c>
      <c r="AV828">
        <v>0</v>
      </c>
      <c r="AW828">
        <v>2</v>
      </c>
      <c r="AX828">
        <v>27722909</v>
      </c>
      <c r="AY828">
        <v>1</v>
      </c>
      <c r="AZ828">
        <v>0</v>
      </c>
      <c r="BA828">
        <v>852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Y828*Source!I323</f>
        <v>8.0499999999999999E-3</v>
      </c>
      <c r="CY828">
        <f>AB828</f>
        <v>31.26</v>
      </c>
      <c r="CZ828">
        <f>AF828</f>
        <v>31.26</v>
      </c>
      <c r="DA828">
        <f>AJ828</f>
        <v>1</v>
      </c>
      <c r="DB828">
        <v>0</v>
      </c>
    </row>
    <row r="829" spans="1:106" x14ac:dyDescent="0.2">
      <c r="A829">
        <f>ROW(Source!A323)</f>
        <v>323</v>
      </c>
      <c r="B829">
        <v>27721504</v>
      </c>
      <c r="C829">
        <v>27722899</v>
      </c>
      <c r="D829">
        <v>25231607</v>
      </c>
      <c r="E829">
        <v>1</v>
      </c>
      <c r="F829">
        <v>1</v>
      </c>
      <c r="G829">
        <v>1</v>
      </c>
      <c r="H829">
        <v>2</v>
      </c>
      <c r="I829" t="s">
        <v>997</v>
      </c>
      <c r="J829" t="s">
        <v>998</v>
      </c>
      <c r="K829" t="s">
        <v>999</v>
      </c>
      <c r="L829">
        <v>1368</v>
      </c>
      <c r="N829">
        <v>1011</v>
      </c>
      <c r="O829" t="s">
        <v>959</v>
      </c>
      <c r="P829" t="s">
        <v>959</v>
      </c>
      <c r="Q829">
        <v>1</v>
      </c>
      <c r="W829">
        <v>0</v>
      </c>
      <c r="X829">
        <v>1372534845</v>
      </c>
      <c r="Y829">
        <v>0.375</v>
      </c>
      <c r="AA829">
        <v>0</v>
      </c>
      <c r="AB829">
        <v>65.709999999999994</v>
      </c>
      <c r="AC829">
        <v>11.6</v>
      </c>
      <c r="AD829">
        <v>0</v>
      </c>
      <c r="AE829">
        <v>0</v>
      </c>
      <c r="AF829">
        <v>65.709999999999994</v>
      </c>
      <c r="AG829">
        <v>11.6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1</v>
      </c>
      <c r="AQ829">
        <v>0</v>
      </c>
      <c r="AR829">
        <v>0</v>
      </c>
      <c r="AS829" t="s">
        <v>6</v>
      </c>
      <c r="AT829">
        <v>0.3</v>
      </c>
      <c r="AU829" t="s">
        <v>102</v>
      </c>
      <c r="AV829">
        <v>0</v>
      </c>
      <c r="AW829">
        <v>2</v>
      </c>
      <c r="AX829">
        <v>27722910</v>
      </c>
      <c r="AY829">
        <v>1</v>
      </c>
      <c r="AZ829">
        <v>0</v>
      </c>
      <c r="BA829">
        <v>853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Y829*Source!I323</f>
        <v>3.4500000000000003E-2</v>
      </c>
      <c r="CY829">
        <f>AB829</f>
        <v>65.709999999999994</v>
      </c>
      <c r="CZ829">
        <f>AF829</f>
        <v>65.709999999999994</v>
      </c>
      <c r="DA829">
        <f>AJ829</f>
        <v>1</v>
      </c>
      <c r="DB829">
        <v>0</v>
      </c>
    </row>
    <row r="830" spans="1:106" x14ac:dyDescent="0.2">
      <c r="A830">
        <f>ROW(Source!A323)</f>
        <v>323</v>
      </c>
      <c r="B830">
        <v>27721504</v>
      </c>
      <c r="C830">
        <v>27722899</v>
      </c>
      <c r="D830">
        <v>25180270</v>
      </c>
      <c r="E830">
        <v>1</v>
      </c>
      <c r="F830">
        <v>1</v>
      </c>
      <c r="G830">
        <v>1</v>
      </c>
      <c r="H830">
        <v>3</v>
      </c>
      <c r="I830" t="s">
        <v>499</v>
      </c>
      <c r="J830" t="s">
        <v>502</v>
      </c>
      <c r="K830" t="s">
        <v>500</v>
      </c>
      <c r="L830">
        <v>1301</v>
      </c>
      <c r="N830">
        <v>1003</v>
      </c>
      <c r="O830" t="s">
        <v>501</v>
      </c>
      <c r="P830" t="s">
        <v>501</v>
      </c>
      <c r="Q830">
        <v>1</v>
      </c>
      <c r="W830">
        <v>0</v>
      </c>
      <c r="X830">
        <v>-451614110</v>
      </c>
      <c r="Y830">
        <v>100</v>
      </c>
      <c r="AA830">
        <v>49.56</v>
      </c>
      <c r="AB830">
        <v>0</v>
      </c>
      <c r="AC830">
        <v>0</v>
      </c>
      <c r="AD830">
        <v>0</v>
      </c>
      <c r="AE830">
        <v>49.56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0</v>
      </c>
      <c r="AP830">
        <v>0</v>
      </c>
      <c r="AQ830">
        <v>0</v>
      </c>
      <c r="AR830">
        <v>0</v>
      </c>
      <c r="AS830" t="s">
        <v>6</v>
      </c>
      <c r="AT830">
        <v>100</v>
      </c>
      <c r="AU830" t="s">
        <v>6</v>
      </c>
      <c r="AV830">
        <v>0</v>
      </c>
      <c r="AW830">
        <v>1</v>
      </c>
      <c r="AX830">
        <v>-1</v>
      </c>
      <c r="AY830">
        <v>0</v>
      </c>
      <c r="AZ830">
        <v>0</v>
      </c>
      <c r="BA830" t="s">
        <v>6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Y830*Source!I323</f>
        <v>9.1999999999999993</v>
      </c>
      <c r="CY830">
        <f>AA830</f>
        <v>49.56</v>
      </c>
      <c r="CZ830">
        <f>AE830</f>
        <v>49.56</v>
      </c>
      <c r="DA830">
        <f>AI830</f>
        <v>1</v>
      </c>
      <c r="DB830">
        <v>0</v>
      </c>
    </row>
    <row r="831" spans="1:106" x14ac:dyDescent="0.2">
      <c r="A831">
        <f>ROW(Source!A323)</f>
        <v>323</v>
      </c>
      <c r="B831">
        <v>27721504</v>
      </c>
      <c r="C831">
        <v>27722899</v>
      </c>
      <c r="D831">
        <v>25180423</v>
      </c>
      <c r="E831">
        <v>1</v>
      </c>
      <c r="F831">
        <v>1</v>
      </c>
      <c r="G831">
        <v>1</v>
      </c>
      <c r="H831">
        <v>3</v>
      </c>
      <c r="I831" t="s">
        <v>1261</v>
      </c>
      <c r="J831" t="s">
        <v>1262</v>
      </c>
      <c r="K831" t="s">
        <v>1263</v>
      </c>
      <c r="L831">
        <v>1355</v>
      </c>
      <c r="N831">
        <v>1010</v>
      </c>
      <c r="O831" t="s">
        <v>519</v>
      </c>
      <c r="P831" t="s">
        <v>519</v>
      </c>
      <c r="Q831">
        <v>100</v>
      </c>
      <c r="W831">
        <v>0</v>
      </c>
      <c r="X831">
        <v>1709713925</v>
      </c>
      <c r="Y831">
        <v>4</v>
      </c>
      <c r="AA831">
        <v>50</v>
      </c>
      <c r="AB831">
        <v>0</v>
      </c>
      <c r="AC831">
        <v>0</v>
      </c>
      <c r="AD831">
        <v>0</v>
      </c>
      <c r="AE831">
        <v>50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6</v>
      </c>
      <c r="AT831">
        <v>4</v>
      </c>
      <c r="AU831" t="s">
        <v>6</v>
      </c>
      <c r="AV831">
        <v>0</v>
      </c>
      <c r="AW831">
        <v>2</v>
      </c>
      <c r="AX831">
        <v>27722912</v>
      </c>
      <c r="AY831">
        <v>1</v>
      </c>
      <c r="AZ831">
        <v>0</v>
      </c>
      <c r="BA831">
        <v>855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Y831*Source!I323</f>
        <v>0.36799999999999999</v>
      </c>
      <c r="CY831">
        <f>AA831</f>
        <v>50</v>
      </c>
      <c r="CZ831">
        <f>AE831</f>
        <v>50</v>
      </c>
      <c r="DA831">
        <f>AI831</f>
        <v>1</v>
      </c>
      <c r="DB831">
        <v>0</v>
      </c>
    </row>
    <row r="832" spans="1:106" x14ac:dyDescent="0.2">
      <c r="A832">
        <f>ROW(Source!A323)</f>
        <v>323</v>
      </c>
      <c r="B832">
        <v>27721504</v>
      </c>
      <c r="C832">
        <v>27722899</v>
      </c>
      <c r="D832">
        <v>25186863</v>
      </c>
      <c r="E832">
        <v>1</v>
      </c>
      <c r="F832">
        <v>1</v>
      </c>
      <c r="G832">
        <v>1</v>
      </c>
      <c r="H832">
        <v>3</v>
      </c>
      <c r="I832" t="s">
        <v>1264</v>
      </c>
      <c r="J832" t="s">
        <v>1265</v>
      </c>
      <c r="K832" t="s">
        <v>1266</v>
      </c>
      <c r="L832">
        <v>1354</v>
      </c>
      <c r="N832">
        <v>1010</v>
      </c>
      <c r="O832" t="s">
        <v>252</v>
      </c>
      <c r="P832" t="s">
        <v>252</v>
      </c>
      <c r="Q832">
        <v>1</v>
      </c>
      <c r="W832">
        <v>0</v>
      </c>
      <c r="X832">
        <v>-1018551266</v>
      </c>
      <c r="Y832">
        <v>90.7</v>
      </c>
      <c r="AA832">
        <v>67</v>
      </c>
      <c r="AB832">
        <v>0</v>
      </c>
      <c r="AC832">
        <v>0</v>
      </c>
      <c r="AD832">
        <v>0</v>
      </c>
      <c r="AE832">
        <v>67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6</v>
      </c>
      <c r="AT832">
        <v>90.7</v>
      </c>
      <c r="AU832" t="s">
        <v>6</v>
      </c>
      <c r="AV832">
        <v>0</v>
      </c>
      <c r="AW832">
        <v>2</v>
      </c>
      <c r="AX832">
        <v>27722913</v>
      </c>
      <c r="AY832">
        <v>1</v>
      </c>
      <c r="AZ832">
        <v>0</v>
      </c>
      <c r="BA832">
        <v>856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Y832*Source!I323</f>
        <v>8.3444000000000003</v>
      </c>
      <c r="CY832">
        <f>AA832</f>
        <v>67</v>
      </c>
      <c r="CZ832">
        <f>AE832</f>
        <v>67</v>
      </c>
      <c r="DA832">
        <f>AI832</f>
        <v>1</v>
      </c>
      <c r="DB832">
        <v>0</v>
      </c>
    </row>
    <row r="833" spans="1:106" x14ac:dyDescent="0.2">
      <c r="A833">
        <f>ROW(Source!A326)</f>
        <v>326</v>
      </c>
      <c r="B833">
        <v>27721505</v>
      </c>
      <c r="C833">
        <v>27722915</v>
      </c>
      <c r="D833">
        <v>25412980</v>
      </c>
      <c r="E833">
        <v>1</v>
      </c>
      <c r="F833">
        <v>1</v>
      </c>
      <c r="G833">
        <v>1</v>
      </c>
      <c r="H833">
        <v>1</v>
      </c>
      <c r="I833" t="s">
        <v>1159</v>
      </c>
      <c r="J833" t="s">
        <v>6</v>
      </c>
      <c r="K833" t="s">
        <v>1160</v>
      </c>
      <c r="L833">
        <v>1191</v>
      </c>
      <c r="N833">
        <v>1013</v>
      </c>
      <c r="O833" t="s">
        <v>953</v>
      </c>
      <c r="P833" t="s">
        <v>953</v>
      </c>
      <c r="Q833">
        <v>1</v>
      </c>
      <c r="W833">
        <v>0</v>
      </c>
      <c r="X833">
        <v>145020957</v>
      </c>
      <c r="Y833">
        <v>135.37799999999999</v>
      </c>
      <c r="AA833">
        <v>0</v>
      </c>
      <c r="AB833">
        <v>0</v>
      </c>
      <c r="AC833">
        <v>0</v>
      </c>
      <c r="AD833">
        <v>9.07</v>
      </c>
      <c r="AE833">
        <v>0</v>
      </c>
      <c r="AF833">
        <v>0</v>
      </c>
      <c r="AG833">
        <v>0</v>
      </c>
      <c r="AH833">
        <v>9.07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1</v>
      </c>
      <c r="AQ833">
        <v>0</v>
      </c>
      <c r="AR833">
        <v>0</v>
      </c>
      <c r="AS833" t="s">
        <v>6</v>
      </c>
      <c r="AT833">
        <v>117.72</v>
      </c>
      <c r="AU833" t="s">
        <v>103</v>
      </c>
      <c r="AV833">
        <v>1</v>
      </c>
      <c r="AW833">
        <v>2</v>
      </c>
      <c r="AX833">
        <v>27722922</v>
      </c>
      <c r="AY833">
        <v>1</v>
      </c>
      <c r="AZ833">
        <v>0</v>
      </c>
      <c r="BA833">
        <v>857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Y833*Source!I326</f>
        <v>211.18967999999998</v>
      </c>
      <c r="CY833">
        <f>AD833</f>
        <v>9.07</v>
      </c>
      <c r="CZ833">
        <f>AH833</f>
        <v>9.07</v>
      </c>
      <c r="DA833">
        <f>AL833</f>
        <v>1</v>
      </c>
      <c r="DB833">
        <v>0</v>
      </c>
    </row>
    <row r="834" spans="1:106" x14ac:dyDescent="0.2">
      <c r="A834">
        <f>ROW(Source!A326)</f>
        <v>326</v>
      </c>
      <c r="B834">
        <v>27721505</v>
      </c>
      <c r="C834">
        <v>27722915</v>
      </c>
      <c r="D834">
        <v>25412928</v>
      </c>
      <c r="E834">
        <v>1</v>
      </c>
      <c r="F834">
        <v>1</v>
      </c>
      <c r="G834">
        <v>1</v>
      </c>
      <c r="H834">
        <v>1</v>
      </c>
      <c r="I834" t="s">
        <v>954</v>
      </c>
      <c r="J834" t="s">
        <v>6</v>
      </c>
      <c r="K834" t="s">
        <v>955</v>
      </c>
      <c r="L834">
        <v>1191</v>
      </c>
      <c r="N834">
        <v>1013</v>
      </c>
      <c r="O834" t="s">
        <v>953</v>
      </c>
      <c r="P834" t="s">
        <v>953</v>
      </c>
      <c r="Q834">
        <v>1</v>
      </c>
      <c r="W834">
        <v>0</v>
      </c>
      <c r="X834">
        <v>-1417349443</v>
      </c>
      <c r="Y834">
        <v>1.47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1.47</v>
      </c>
      <c r="AU834" t="s">
        <v>6</v>
      </c>
      <c r="AV834">
        <v>2</v>
      </c>
      <c r="AW834">
        <v>2</v>
      </c>
      <c r="AX834">
        <v>27722923</v>
      </c>
      <c r="AY834">
        <v>1</v>
      </c>
      <c r="AZ834">
        <v>2048</v>
      </c>
      <c r="BA834">
        <v>858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Y834*Source!I326</f>
        <v>2.2932000000000001</v>
      </c>
      <c r="CY834">
        <f>AD834</f>
        <v>0</v>
      </c>
      <c r="CZ834">
        <f>AH834</f>
        <v>0</v>
      </c>
      <c r="DA834">
        <f>AL834</f>
        <v>1</v>
      </c>
      <c r="DB834">
        <v>0</v>
      </c>
    </row>
    <row r="835" spans="1:106" x14ac:dyDescent="0.2">
      <c r="A835">
        <f>ROW(Source!A326)</f>
        <v>326</v>
      </c>
      <c r="B835">
        <v>27721505</v>
      </c>
      <c r="C835">
        <v>27722915</v>
      </c>
      <c r="D835">
        <v>25230220</v>
      </c>
      <c r="E835">
        <v>1</v>
      </c>
      <c r="F835">
        <v>1</v>
      </c>
      <c r="G835">
        <v>1</v>
      </c>
      <c r="H835">
        <v>2</v>
      </c>
      <c r="I835" t="s">
        <v>991</v>
      </c>
      <c r="J835" t="s">
        <v>992</v>
      </c>
      <c r="K835" t="s">
        <v>993</v>
      </c>
      <c r="L835">
        <v>1368</v>
      </c>
      <c r="N835">
        <v>1011</v>
      </c>
      <c r="O835" t="s">
        <v>959</v>
      </c>
      <c r="P835" t="s">
        <v>959</v>
      </c>
      <c r="Q835">
        <v>1</v>
      </c>
      <c r="W835">
        <v>0</v>
      </c>
      <c r="X835">
        <v>-1718674368</v>
      </c>
      <c r="Y835">
        <v>0.73749999999999993</v>
      </c>
      <c r="AA835">
        <v>0</v>
      </c>
      <c r="AB835">
        <v>111.99</v>
      </c>
      <c r="AC835">
        <v>13.5</v>
      </c>
      <c r="AD835">
        <v>0</v>
      </c>
      <c r="AE835">
        <v>0</v>
      </c>
      <c r="AF835">
        <v>111.99</v>
      </c>
      <c r="AG835">
        <v>13.5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1</v>
      </c>
      <c r="AQ835">
        <v>0</v>
      </c>
      <c r="AR835">
        <v>0</v>
      </c>
      <c r="AS835" t="s">
        <v>6</v>
      </c>
      <c r="AT835">
        <v>0.59</v>
      </c>
      <c r="AU835" t="s">
        <v>102</v>
      </c>
      <c r="AV835">
        <v>0</v>
      </c>
      <c r="AW835">
        <v>2</v>
      </c>
      <c r="AX835">
        <v>27722924</v>
      </c>
      <c r="AY835">
        <v>1</v>
      </c>
      <c r="AZ835">
        <v>0</v>
      </c>
      <c r="BA835">
        <v>859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Y835*Source!I326</f>
        <v>1.1504999999999999</v>
      </c>
      <c r="CY835">
        <f>AB835</f>
        <v>111.99</v>
      </c>
      <c r="CZ835">
        <f>AF835</f>
        <v>111.99</v>
      </c>
      <c r="DA835">
        <f>AJ835</f>
        <v>1</v>
      </c>
      <c r="DB835">
        <v>0</v>
      </c>
    </row>
    <row r="836" spans="1:106" x14ac:dyDescent="0.2">
      <c r="A836">
        <f>ROW(Source!A326)</f>
        <v>326</v>
      </c>
      <c r="B836">
        <v>27721505</v>
      </c>
      <c r="C836">
        <v>27722915</v>
      </c>
      <c r="D836">
        <v>25231607</v>
      </c>
      <c r="E836">
        <v>1</v>
      </c>
      <c r="F836">
        <v>1</v>
      </c>
      <c r="G836">
        <v>1</v>
      </c>
      <c r="H836">
        <v>2</v>
      </c>
      <c r="I836" t="s">
        <v>997</v>
      </c>
      <c r="J836" t="s">
        <v>998</v>
      </c>
      <c r="K836" t="s">
        <v>999</v>
      </c>
      <c r="L836">
        <v>1368</v>
      </c>
      <c r="N836">
        <v>1011</v>
      </c>
      <c r="O836" t="s">
        <v>959</v>
      </c>
      <c r="P836" t="s">
        <v>959</v>
      </c>
      <c r="Q836">
        <v>1</v>
      </c>
      <c r="W836">
        <v>0</v>
      </c>
      <c r="X836">
        <v>1372534845</v>
      </c>
      <c r="Y836">
        <v>1.1000000000000001</v>
      </c>
      <c r="AA836">
        <v>0</v>
      </c>
      <c r="AB836">
        <v>65.709999999999994</v>
      </c>
      <c r="AC836">
        <v>11.6</v>
      </c>
      <c r="AD836">
        <v>0</v>
      </c>
      <c r="AE836">
        <v>0</v>
      </c>
      <c r="AF836">
        <v>65.709999999999994</v>
      </c>
      <c r="AG836">
        <v>11.6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1</v>
      </c>
      <c r="AQ836">
        <v>0</v>
      </c>
      <c r="AR836">
        <v>0</v>
      </c>
      <c r="AS836" t="s">
        <v>6</v>
      </c>
      <c r="AT836">
        <v>0.88</v>
      </c>
      <c r="AU836" t="s">
        <v>102</v>
      </c>
      <c r="AV836">
        <v>0</v>
      </c>
      <c r="AW836">
        <v>2</v>
      </c>
      <c r="AX836">
        <v>27722925</v>
      </c>
      <c r="AY836">
        <v>1</v>
      </c>
      <c r="AZ836">
        <v>0</v>
      </c>
      <c r="BA836">
        <v>860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Y836*Source!I326</f>
        <v>1.7160000000000002</v>
      </c>
      <c r="CY836">
        <f>AB836</f>
        <v>65.709999999999994</v>
      </c>
      <c r="CZ836">
        <f>AF836</f>
        <v>65.709999999999994</v>
      </c>
      <c r="DA836">
        <f>AJ836</f>
        <v>1</v>
      </c>
      <c r="DB836">
        <v>0</v>
      </c>
    </row>
    <row r="837" spans="1:106" x14ac:dyDescent="0.2">
      <c r="A837">
        <f>ROW(Source!A326)</f>
        <v>326</v>
      </c>
      <c r="B837">
        <v>27721505</v>
      </c>
      <c r="C837">
        <v>27722915</v>
      </c>
      <c r="D837">
        <v>25155503</v>
      </c>
      <c r="E837">
        <v>1</v>
      </c>
      <c r="F837">
        <v>1</v>
      </c>
      <c r="G837">
        <v>1</v>
      </c>
      <c r="H837">
        <v>3</v>
      </c>
      <c r="I837" t="s">
        <v>1229</v>
      </c>
      <c r="J837" t="s">
        <v>1230</v>
      </c>
      <c r="K837" t="s">
        <v>1231</v>
      </c>
      <c r="L837">
        <v>1339</v>
      </c>
      <c r="N837">
        <v>1007</v>
      </c>
      <c r="O837" t="s">
        <v>64</v>
      </c>
      <c r="P837" t="s">
        <v>64</v>
      </c>
      <c r="Q837">
        <v>1</v>
      </c>
      <c r="W837">
        <v>0</v>
      </c>
      <c r="X837">
        <v>-1019936957</v>
      </c>
      <c r="Y837">
        <v>0.25</v>
      </c>
      <c r="AA837">
        <v>485.9</v>
      </c>
      <c r="AB837">
        <v>0</v>
      </c>
      <c r="AC837">
        <v>0</v>
      </c>
      <c r="AD837">
        <v>0</v>
      </c>
      <c r="AE837">
        <v>485.9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6</v>
      </c>
      <c r="AT837">
        <v>0.25</v>
      </c>
      <c r="AU837" t="s">
        <v>6</v>
      </c>
      <c r="AV837">
        <v>0</v>
      </c>
      <c r="AW837">
        <v>2</v>
      </c>
      <c r="AX837">
        <v>27722926</v>
      </c>
      <c r="AY837">
        <v>1</v>
      </c>
      <c r="AZ837">
        <v>0</v>
      </c>
      <c r="BA837">
        <v>861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Y837*Source!I326</f>
        <v>0.39</v>
      </c>
      <c r="CY837">
        <f>AA837</f>
        <v>485.9</v>
      </c>
      <c r="CZ837">
        <f>AE837</f>
        <v>485.9</v>
      </c>
      <c r="DA837">
        <f>AI837</f>
        <v>1</v>
      </c>
      <c r="DB837">
        <v>0</v>
      </c>
    </row>
    <row r="838" spans="1:106" x14ac:dyDescent="0.2">
      <c r="A838">
        <f>ROW(Source!A326)</f>
        <v>326</v>
      </c>
      <c r="B838">
        <v>27721505</v>
      </c>
      <c r="C838">
        <v>27722915</v>
      </c>
      <c r="D838">
        <v>25167758</v>
      </c>
      <c r="E838">
        <v>1</v>
      </c>
      <c r="F838">
        <v>1</v>
      </c>
      <c r="G838">
        <v>1</v>
      </c>
      <c r="H838">
        <v>3</v>
      </c>
      <c r="I838" t="s">
        <v>506</v>
      </c>
      <c r="J838" t="s">
        <v>508</v>
      </c>
      <c r="K838" t="s">
        <v>507</v>
      </c>
      <c r="L838">
        <v>1354</v>
      </c>
      <c r="N838">
        <v>1010</v>
      </c>
      <c r="O838" t="s">
        <v>252</v>
      </c>
      <c r="P838" t="s">
        <v>252</v>
      </c>
      <c r="Q838">
        <v>1</v>
      </c>
      <c r="W838">
        <v>0</v>
      </c>
      <c r="X838">
        <v>-870017900</v>
      </c>
      <c r="Y838">
        <v>74.358974000000003</v>
      </c>
      <c r="AA838">
        <v>47.71</v>
      </c>
      <c r="AB838">
        <v>0</v>
      </c>
      <c r="AC838">
        <v>0</v>
      </c>
      <c r="AD838">
        <v>0</v>
      </c>
      <c r="AE838">
        <v>47.71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0</v>
      </c>
      <c r="AP838">
        <v>0</v>
      </c>
      <c r="AQ838">
        <v>0</v>
      </c>
      <c r="AR838">
        <v>0</v>
      </c>
      <c r="AS838" t="s">
        <v>6</v>
      </c>
      <c r="AT838">
        <v>74.358974000000003</v>
      </c>
      <c r="AU838" t="s">
        <v>6</v>
      </c>
      <c r="AV838">
        <v>0</v>
      </c>
      <c r="AW838">
        <v>1</v>
      </c>
      <c r="AX838">
        <v>-1</v>
      </c>
      <c r="AY838">
        <v>0</v>
      </c>
      <c r="AZ838">
        <v>0</v>
      </c>
      <c r="BA838" t="s">
        <v>6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Y838*Source!I326</f>
        <v>115.99999944000001</v>
      </c>
      <c r="CY838">
        <f>AA838</f>
        <v>47.71</v>
      </c>
      <c r="CZ838">
        <f>AE838</f>
        <v>47.71</v>
      </c>
      <c r="DA838">
        <f>AI838</f>
        <v>1</v>
      </c>
      <c r="DB838">
        <v>0</v>
      </c>
    </row>
    <row r="839" spans="1:106" x14ac:dyDescent="0.2">
      <c r="A839">
        <f>ROW(Source!A327)</f>
        <v>327</v>
      </c>
      <c r="B839">
        <v>27721504</v>
      </c>
      <c r="C839">
        <v>27722915</v>
      </c>
      <c r="D839">
        <v>25412980</v>
      </c>
      <c r="E839">
        <v>1</v>
      </c>
      <c r="F839">
        <v>1</v>
      </c>
      <c r="G839">
        <v>1</v>
      </c>
      <c r="H839">
        <v>1</v>
      </c>
      <c r="I839" t="s">
        <v>1159</v>
      </c>
      <c r="J839" t="s">
        <v>6</v>
      </c>
      <c r="K839" t="s">
        <v>1160</v>
      </c>
      <c r="L839">
        <v>1191</v>
      </c>
      <c r="N839">
        <v>1013</v>
      </c>
      <c r="O839" t="s">
        <v>953</v>
      </c>
      <c r="P839" t="s">
        <v>953</v>
      </c>
      <c r="Q839">
        <v>1</v>
      </c>
      <c r="W839">
        <v>0</v>
      </c>
      <c r="X839">
        <v>145020957</v>
      </c>
      <c r="Y839">
        <v>135.37799999999999</v>
      </c>
      <c r="AA839">
        <v>0</v>
      </c>
      <c r="AB839">
        <v>0</v>
      </c>
      <c r="AC839">
        <v>0</v>
      </c>
      <c r="AD839">
        <v>9.07</v>
      </c>
      <c r="AE839">
        <v>0</v>
      </c>
      <c r="AF839">
        <v>0</v>
      </c>
      <c r="AG839">
        <v>0</v>
      </c>
      <c r="AH839">
        <v>9.07</v>
      </c>
      <c r="AI839">
        <v>1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1</v>
      </c>
      <c r="AQ839">
        <v>0</v>
      </c>
      <c r="AR839">
        <v>0</v>
      </c>
      <c r="AS839" t="s">
        <v>6</v>
      </c>
      <c r="AT839">
        <v>117.72</v>
      </c>
      <c r="AU839" t="s">
        <v>103</v>
      </c>
      <c r="AV839">
        <v>1</v>
      </c>
      <c r="AW839">
        <v>2</v>
      </c>
      <c r="AX839">
        <v>27722922</v>
      </c>
      <c r="AY839">
        <v>1</v>
      </c>
      <c r="AZ839">
        <v>0</v>
      </c>
      <c r="BA839">
        <v>863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Y839*Source!I327</f>
        <v>211.18967999999998</v>
      </c>
      <c r="CY839">
        <f>AD839</f>
        <v>9.07</v>
      </c>
      <c r="CZ839">
        <f>AH839</f>
        <v>9.07</v>
      </c>
      <c r="DA839">
        <f>AL839</f>
        <v>1</v>
      </c>
      <c r="DB839">
        <v>0</v>
      </c>
    </row>
    <row r="840" spans="1:106" x14ac:dyDescent="0.2">
      <c r="A840">
        <f>ROW(Source!A327)</f>
        <v>327</v>
      </c>
      <c r="B840">
        <v>27721504</v>
      </c>
      <c r="C840">
        <v>27722915</v>
      </c>
      <c r="D840">
        <v>25412928</v>
      </c>
      <c r="E840">
        <v>1</v>
      </c>
      <c r="F840">
        <v>1</v>
      </c>
      <c r="G840">
        <v>1</v>
      </c>
      <c r="H840">
        <v>1</v>
      </c>
      <c r="I840" t="s">
        <v>954</v>
      </c>
      <c r="J840" t="s">
        <v>6</v>
      </c>
      <c r="K840" t="s">
        <v>955</v>
      </c>
      <c r="L840">
        <v>1191</v>
      </c>
      <c r="N840">
        <v>1013</v>
      </c>
      <c r="O840" t="s">
        <v>953</v>
      </c>
      <c r="P840" t="s">
        <v>953</v>
      </c>
      <c r="Q840">
        <v>1</v>
      </c>
      <c r="W840">
        <v>0</v>
      </c>
      <c r="X840">
        <v>-1417349443</v>
      </c>
      <c r="Y840">
        <v>1.47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1</v>
      </c>
      <c r="AJ840">
        <v>1</v>
      </c>
      <c r="AK840">
        <v>1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6</v>
      </c>
      <c r="AT840">
        <v>1.47</v>
      </c>
      <c r="AU840" t="s">
        <v>6</v>
      </c>
      <c r="AV840">
        <v>2</v>
      </c>
      <c r="AW840">
        <v>2</v>
      </c>
      <c r="AX840">
        <v>27722923</v>
      </c>
      <c r="AY840">
        <v>1</v>
      </c>
      <c r="AZ840">
        <v>2048</v>
      </c>
      <c r="BA840">
        <v>864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Y840*Source!I327</f>
        <v>2.2932000000000001</v>
      </c>
      <c r="CY840">
        <f>AD840</f>
        <v>0</v>
      </c>
      <c r="CZ840">
        <f>AH840</f>
        <v>0</v>
      </c>
      <c r="DA840">
        <f>AL840</f>
        <v>1</v>
      </c>
      <c r="DB840">
        <v>0</v>
      </c>
    </row>
    <row r="841" spans="1:106" x14ac:dyDescent="0.2">
      <c r="A841">
        <f>ROW(Source!A327)</f>
        <v>327</v>
      </c>
      <c r="B841">
        <v>27721504</v>
      </c>
      <c r="C841">
        <v>27722915</v>
      </c>
      <c r="D841">
        <v>25230220</v>
      </c>
      <c r="E841">
        <v>1</v>
      </c>
      <c r="F841">
        <v>1</v>
      </c>
      <c r="G841">
        <v>1</v>
      </c>
      <c r="H841">
        <v>2</v>
      </c>
      <c r="I841" t="s">
        <v>991</v>
      </c>
      <c r="J841" t="s">
        <v>992</v>
      </c>
      <c r="K841" t="s">
        <v>993</v>
      </c>
      <c r="L841">
        <v>1368</v>
      </c>
      <c r="N841">
        <v>1011</v>
      </c>
      <c r="O841" t="s">
        <v>959</v>
      </c>
      <c r="P841" t="s">
        <v>959</v>
      </c>
      <c r="Q841">
        <v>1</v>
      </c>
      <c r="W841">
        <v>0</v>
      </c>
      <c r="X841">
        <v>-1718674368</v>
      </c>
      <c r="Y841">
        <v>0.73749999999999993</v>
      </c>
      <c r="AA841">
        <v>0</v>
      </c>
      <c r="AB841">
        <v>111.99</v>
      </c>
      <c r="AC841">
        <v>13.5</v>
      </c>
      <c r="AD841">
        <v>0</v>
      </c>
      <c r="AE841">
        <v>0</v>
      </c>
      <c r="AF841">
        <v>111.99</v>
      </c>
      <c r="AG841">
        <v>13.5</v>
      </c>
      <c r="AH841">
        <v>0</v>
      </c>
      <c r="AI841">
        <v>1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6</v>
      </c>
      <c r="AT841">
        <v>0.59</v>
      </c>
      <c r="AU841" t="s">
        <v>102</v>
      </c>
      <c r="AV841">
        <v>0</v>
      </c>
      <c r="AW841">
        <v>2</v>
      </c>
      <c r="AX841">
        <v>27722924</v>
      </c>
      <c r="AY841">
        <v>1</v>
      </c>
      <c r="AZ841">
        <v>0</v>
      </c>
      <c r="BA841">
        <v>865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Y841*Source!I327</f>
        <v>1.1504999999999999</v>
      </c>
      <c r="CY841">
        <f>AB841</f>
        <v>111.99</v>
      </c>
      <c r="CZ841">
        <f>AF841</f>
        <v>111.99</v>
      </c>
      <c r="DA841">
        <f>AJ841</f>
        <v>1</v>
      </c>
      <c r="DB841">
        <v>0</v>
      </c>
    </row>
    <row r="842" spans="1:106" x14ac:dyDescent="0.2">
      <c r="A842">
        <f>ROW(Source!A327)</f>
        <v>327</v>
      </c>
      <c r="B842">
        <v>27721504</v>
      </c>
      <c r="C842">
        <v>27722915</v>
      </c>
      <c r="D842">
        <v>25231607</v>
      </c>
      <c r="E842">
        <v>1</v>
      </c>
      <c r="F842">
        <v>1</v>
      </c>
      <c r="G842">
        <v>1</v>
      </c>
      <c r="H842">
        <v>2</v>
      </c>
      <c r="I842" t="s">
        <v>997</v>
      </c>
      <c r="J842" t="s">
        <v>998</v>
      </c>
      <c r="K842" t="s">
        <v>999</v>
      </c>
      <c r="L842">
        <v>1368</v>
      </c>
      <c r="N842">
        <v>1011</v>
      </c>
      <c r="O842" t="s">
        <v>959</v>
      </c>
      <c r="P842" t="s">
        <v>959</v>
      </c>
      <c r="Q842">
        <v>1</v>
      </c>
      <c r="W842">
        <v>0</v>
      </c>
      <c r="X842">
        <v>1372534845</v>
      </c>
      <c r="Y842">
        <v>1.1000000000000001</v>
      </c>
      <c r="AA842">
        <v>0</v>
      </c>
      <c r="AB842">
        <v>65.709999999999994</v>
      </c>
      <c r="AC842">
        <v>11.6</v>
      </c>
      <c r="AD842">
        <v>0</v>
      </c>
      <c r="AE842">
        <v>0</v>
      </c>
      <c r="AF842">
        <v>65.709999999999994</v>
      </c>
      <c r="AG842">
        <v>11.6</v>
      </c>
      <c r="AH842">
        <v>0</v>
      </c>
      <c r="AI842">
        <v>1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1</v>
      </c>
      <c r="AQ842">
        <v>0</v>
      </c>
      <c r="AR842">
        <v>0</v>
      </c>
      <c r="AS842" t="s">
        <v>6</v>
      </c>
      <c r="AT842">
        <v>0.88</v>
      </c>
      <c r="AU842" t="s">
        <v>102</v>
      </c>
      <c r="AV842">
        <v>0</v>
      </c>
      <c r="AW842">
        <v>2</v>
      </c>
      <c r="AX842">
        <v>27722925</v>
      </c>
      <c r="AY842">
        <v>1</v>
      </c>
      <c r="AZ842">
        <v>0</v>
      </c>
      <c r="BA842">
        <v>866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Y842*Source!I327</f>
        <v>1.7160000000000002</v>
      </c>
      <c r="CY842">
        <f>AB842</f>
        <v>65.709999999999994</v>
      </c>
      <c r="CZ842">
        <f>AF842</f>
        <v>65.709999999999994</v>
      </c>
      <c r="DA842">
        <f>AJ842</f>
        <v>1</v>
      </c>
      <c r="DB842">
        <v>0</v>
      </c>
    </row>
    <row r="843" spans="1:106" x14ac:dyDescent="0.2">
      <c r="A843">
        <f>ROW(Source!A327)</f>
        <v>327</v>
      </c>
      <c r="B843">
        <v>27721504</v>
      </c>
      <c r="C843">
        <v>27722915</v>
      </c>
      <c r="D843">
        <v>25155503</v>
      </c>
      <c r="E843">
        <v>1</v>
      </c>
      <c r="F843">
        <v>1</v>
      </c>
      <c r="G843">
        <v>1</v>
      </c>
      <c r="H843">
        <v>3</v>
      </c>
      <c r="I843" t="s">
        <v>1229</v>
      </c>
      <c r="J843" t="s">
        <v>1230</v>
      </c>
      <c r="K843" t="s">
        <v>1231</v>
      </c>
      <c r="L843">
        <v>1339</v>
      </c>
      <c r="N843">
        <v>1007</v>
      </c>
      <c r="O843" t="s">
        <v>64</v>
      </c>
      <c r="P843" t="s">
        <v>64</v>
      </c>
      <c r="Q843">
        <v>1</v>
      </c>
      <c r="W843">
        <v>0</v>
      </c>
      <c r="X843">
        <v>-1019936957</v>
      </c>
      <c r="Y843">
        <v>0.25</v>
      </c>
      <c r="AA843">
        <v>485.9</v>
      </c>
      <c r="AB843">
        <v>0</v>
      </c>
      <c r="AC843">
        <v>0</v>
      </c>
      <c r="AD843">
        <v>0</v>
      </c>
      <c r="AE843">
        <v>485.9</v>
      </c>
      <c r="AF843">
        <v>0</v>
      </c>
      <c r="AG843">
        <v>0</v>
      </c>
      <c r="AH843">
        <v>0</v>
      </c>
      <c r="AI843">
        <v>1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6</v>
      </c>
      <c r="AT843">
        <v>0.25</v>
      </c>
      <c r="AU843" t="s">
        <v>6</v>
      </c>
      <c r="AV843">
        <v>0</v>
      </c>
      <c r="AW843">
        <v>2</v>
      </c>
      <c r="AX843">
        <v>27722926</v>
      </c>
      <c r="AY843">
        <v>1</v>
      </c>
      <c r="AZ843">
        <v>0</v>
      </c>
      <c r="BA843">
        <v>867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Y843*Source!I327</f>
        <v>0.39</v>
      </c>
      <c r="CY843">
        <f>AA843</f>
        <v>485.9</v>
      </c>
      <c r="CZ843">
        <f>AE843</f>
        <v>485.9</v>
      </c>
      <c r="DA843">
        <f>AI843</f>
        <v>1</v>
      </c>
      <c r="DB843">
        <v>0</v>
      </c>
    </row>
    <row r="844" spans="1:106" x14ac:dyDescent="0.2">
      <c r="A844">
        <f>ROW(Source!A327)</f>
        <v>327</v>
      </c>
      <c r="B844">
        <v>27721504</v>
      </c>
      <c r="C844">
        <v>27722915</v>
      </c>
      <c r="D844">
        <v>25167758</v>
      </c>
      <c r="E844">
        <v>1</v>
      </c>
      <c r="F844">
        <v>1</v>
      </c>
      <c r="G844">
        <v>1</v>
      </c>
      <c r="H844">
        <v>3</v>
      </c>
      <c r="I844" t="s">
        <v>506</v>
      </c>
      <c r="J844" t="s">
        <v>508</v>
      </c>
      <c r="K844" t="s">
        <v>507</v>
      </c>
      <c r="L844">
        <v>1354</v>
      </c>
      <c r="N844">
        <v>1010</v>
      </c>
      <c r="O844" t="s">
        <v>252</v>
      </c>
      <c r="P844" t="s">
        <v>252</v>
      </c>
      <c r="Q844">
        <v>1</v>
      </c>
      <c r="W844">
        <v>0</v>
      </c>
      <c r="X844">
        <v>-870017900</v>
      </c>
      <c r="Y844">
        <v>74.358974000000003</v>
      </c>
      <c r="AA844">
        <v>47.71</v>
      </c>
      <c r="AB844">
        <v>0</v>
      </c>
      <c r="AC844">
        <v>0</v>
      </c>
      <c r="AD844">
        <v>0</v>
      </c>
      <c r="AE844">
        <v>47.71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1</v>
      </c>
      <c r="AL844">
        <v>1</v>
      </c>
      <c r="AN844">
        <v>0</v>
      </c>
      <c r="AO844">
        <v>0</v>
      </c>
      <c r="AP844">
        <v>0</v>
      </c>
      <c r="AQ844">
        <v>0</v>
      </c>
      <c r="AR844">
        <v>0</v>
      </c>
      <c r="AS844" t="s">
        <v>6</v>
      </c>
      <c r="AT844">
        <v>74.358974000000003</v>
      </c>
      <c r="AU844" t="s">
        <v>6</v>
      </c>
      <c r="AV844">
        <v>0</v>
      </c>
      <c r="AW844">
        <v>1</v>
      </c>
      <c r="AX844">
        <v>-1</v>
      </c>
      <c r="AY844">
        <v>0</v>
      </c>
      <c r="AZ844">
        <v>0</v>
      </c>
      <c r="BA844" t="s">
        <v>6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Y844*Source!I327</f>
        <v>115.99999944000001</v>
      </c>
      <c r="CY844">
        <f>AA844</f>
        <v>47.71</v>
      </c>
      <c r="CZ844">
        <f>AE844</f>
        <v>47.71</v>
      </c>
      <c r="DA844">
        <f>AI844</f>
        <v>1</v>
      </c>
      <c r="DB844">
        <v>0</v>
      </c>
    </row>
    <row r="845" spans="1:106" x14ac:dyDescent="0.2">
      <c r="A845">
        <f>ROW(Source!A330)</f>
        <v>330</v>
      </c>
      <c r="B845">
        <v>27721505</v>
      </c>
      <c r="C845">
        <v>27722929</v>
      </c>
      <c r="D845">
        <v>25418142</v>
      </c>
      <c r="E845">
        <v>1</v>
      </c>
      <c r="F845">
        <v>1</v>
      </c>
      <c r="G845">
        <v>1</v>
      </c>
      <c r="H845">
        <v>1</v>
      </c>
      <c r="I845" t="s">
        <v>1270</v>
      </c>
      <c r="J845" t="s">
        <v>6</v>
      </c>
      <c r="K845" t="s">
        <v>1271</v>
      </c>
      <c r="L845">
        <v>1191</v>
      </c>
      <c r="N845">
        <v>1013</v>
      </c>
      <c r="O845" t="s">
        <v>953</v>
      </c>
      <c r="P845" t="s">
        <v>953</v>
      </c>
      <c r="Q845">
        <v>1</v>
      </c>
      <c r="W845">
        <v>0</v>
      </c>
      <c r="X845">
        <v>-814890593</v>
      </c>
      <c r="Y845">
        <v>75.439999999999984</v>
      </c>
      <c r="AA845">
        <v>0</v>
      </c>
      <c r="AB845">
        <v>0</v>
      </c>
      <c r="AC845">
        <v>0</v>
      </c>
      <c r="AD845">
        <v>8.9700000000000006</v>
      </c>
      <c r="AE845">
        <v>0</v>
      </c>
      <c r="AF845">
        <v>0</v>
      </c>
      <c r="AG845">
        <v>0</v>
      </c>
      <c r="AH845">
        <v>8.9700000000000006</v>
      </c>
      <c r="AI845">
        <v>1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1</v>
      </c>
      <c r="AQ845">
        <v>0</v>
      </c>
      <c r="AR845">
        <v>0</v>
      </c>
      <c r="AS845" t="s">
        <v>6</v>
      </c>
      <c r="AT845">
        <v>65.599999999999994</v>
      </c>
      <c r="AU845" t="s">
        <v>103</v>
      </c>
      <c r="AV845">
        <v>1</v>
      </c>
      <c r="AW845">
        <v>2</v>
      </c>
      <c r="AX845">
        <v>27722941</v>
      </c>
      <c r="AY845">
        <v>1</v>
      </c>
      <c r="AZ845">
        <v>0</v>
      </c>
      <c r="BA845">
        <v>869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Y845*Source!I330</f>
        <v>21.545663999999999</v>
      </c>
      <c r="CY845">
        <f>AD845</f>
        <v>8.9700000000000006</v>
      </c>
      <c r="CZ845">
        <f>AH845</f>
        <v>8.9700000000000006</v>
      </c>
      <c r="DA845">
        <f>AL845</f>
        <v>1</v>
      </c>
      <c r="DB845">
        <v>0</v>
      </c>
    </row>
    <row r="846" spans="1:106" x14ac:dyDescent="0.2">
      <c r="A846">
        <f>ROW(Source!A330)</f>
        <v>330</v>
      </c>
      <c r="B846">
        <v>27721505</v>
      </c>
      <c r="C846">
        <v>27722929</v>
      </c>
      <c r="D846">
        <v>25412928</v>
      </c>
      <c r="E846">
        <v>1</v>
      </c>
      <c r="F846">
        <v>1</v>
      </c>
      <c r="G846">
        <v>1</v>
      </c>
      <c r="H846">
        <v>1</v>
      </c>
      <c r="I846" t="s">
        <v>954</v>
      </c>
      <c r="J846" t="s">
        <v>6</v>
      </c>
      <c r="K846" t="s">
        <v>955</v>
      </c>
      <c r="L846">
        <v>1191</v>
      </c>
      <c r="N846">
        <v>1013</v>
      </c>
      <c r="O846" t="s">
        <v>953</v>
      </c>
      <c r="P846" t="s">
        <v>953</v>
      </c>
      <c r="Q846">
        <v>1</v>
      </c>
      <c r="W846">
        <v>0</v>
      </c>
      <c r="X846">
        <v>-1417349443</v>
      </c>
      <c r="Y846">
        <v>3.13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1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6</v>
      </c>
      <c r="AT846">
        <v>3.13</v>
      </c>
      <c r="AU846" t="s">
        <v>6</v>
      </c>
      <c r="AV846">
        <v>2</v>
      </c>
      <c r="AW846">
        <v>2</v>
      </c>
      <c r="AX846">
        <v>27722942</v>
      </c>
      <c r="AY846">
        <v>1</v>
      </c>
      <c r="AZ846">
        <v>2048</v>
      </c>
      <c r="BA846">
        <v>870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Y846*Source!I330</f>
        <v>0.89392800000000006</v>
      </c>
      <c r="CY846">
        <f>AD846</f>
        <v>0</v>
      </c>
      <c r="CZ846">
        <f>AH846</f>
        <v>0</v>
      </c>
      <c r="DA846">
        <f>AL846</f>
        <v>1</v>
      </c>
      <c r="DB846">
        <v>0</v>
      </c>
    </row>
    <row r="847" spans="1:106" x14ac:dyDescent="0.2">
      <c r="A847">
        <f>ROW(Source!A330)</f>
        <v>330</v>
      </c>
      <c r="B847">
        <v>27721505</v>
      </c>
      <c r="C847">
        <v>27722929</v>
      </c>
      <c r="D847">
        <v>25230220</v>
      </c>
      <c r="E847">
        <v>1</v>
      </c>
      <c r="F847">
        <v>1</v>
      </c>
      <c r="G847">
        <v>1</v>
      </c>
      <c r="H847">
        <v>2</v>
      </c>
      <c r="I847" t="s">
        <v>991</v>
      </c>
      <c r="J847" t="s">
        <v>992</v>
      </c>
      <c r="K847" t="s">
        <v>993</v>
      </c>
      <c r="L847">
        <v>1368</v>
      </c>
      <c r="N847">
        <v>1011</v>
      </c>
      <c r="O847" t="s">
        <v>959</v>
      </c>
      <c r="P847" t="s">
        <v>959</v>
      </c>
      <c r="Q847">
        <v>1</v>
      </c>
      <c r="W847">
        <v>0</v>
      </c>
      <c r="X847">
        <v>-1718674368</v>
      </c>
      <c r="Y847">
        <v>0.11249999999999999</v>
      </c>
      <c r="AA847">
        <v>0</v>
      </c>
      <c r="AB847">
        <v>111.99</v>
      </c>
      <c r="AC847">
        <v>13.5</v>
      </c>
      <c r="AD847">
        <v>0</v>
      </c>
      <c r="AE847">
        <v>0</v>
      </c>
      <c r="AF847">
        <v>111.99</v>
      </c>
      <c r="AG847">
        <v>13.5</v>
      </c>
      <c r="AH847">
        <v>0</v>
      </c>
      <c r="AI847">
        <v>1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1</v>
      </c>
      <c r="AQ847">
        <v>0</v>
      </c>
      <c r="AR847">
        <v>0</v>
      </c>
      <c r="AS847" t="s">
        <v>6</v>
      </c>
      <c r="AT847">
        <v>0.09</v>
      </c>
      <c r="AU847" t="s">
        <v>102</v>
      </c>
      <c r="AV847">
        <v>0</v>
      </c>
      <c r="AW847">
        <v>2</v>
      </c>
      <c r="AX847">
        <v>27722943</v>
      </c>
      <c r="AY847">
        <v>1</v>
      </c>
      <c r="AZ847">
        <v>0</v>
      </c>
      <c r="BA847">
        <v>871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Y847*Source!I330</f>
        <v>3.2129999999999999E-2</v>
      </c>
      <c r="CY847">
        <f>AB847</f>
        <v>111.99</v>
      </c>
      <c r="CZ847">
        <f>AF847</f>
        <v>111.99</v>
      </c>
      <c r="DA847">
        <f>AJ847</f>
        <v>1</v>
      </c>
      <c r="DB847">
        <v>0</v>
      </c>
    </row>
    <row r="848" spans="1:106" x14ac:dyDescent="0.2">
      <c r="A848">
        <f>ROW(Source!A330)</f>
        <v>330</v>
      </c>
      <c r="B848">
        <v>27721505</v>
      </c>
      <c r="C848">
        <v>27722929</v>
      </c>
      <c r="D848">
        <v>25230514</v>
      </c>
      <c r="E848">
        <v>1</v>
      </c>
      <c r="F848">
        <v>1</v>
      </c>
      <c r="G848">
        <v>1</v>
      </c>
      <c r="H848">
        <v>2</v>
      </c>
      <c r="I848" t="s">
        <v>960</v>
      </c>
      <c r="J848" t="s">
        <v>961</v>
      </c>
      <c r="K848" t="s">
        <v>962</v>
      </c>
      <c r="L848">
        <v>1368</v>
      </c>
      <c r="N848">
        <v>1011</v>
      </c>
      <c r="O848" t="s">
        <v>959</v>
      </c>
      <c r="P848" t="s">
        <v>959</v>
      </c>
      <c r="Q848">
        <v>1</v>
      </c>
      <c r="W848">
        <v>0</v>
      </c>
      <c r="X848">
        <v>1188625873</v>
      </c>
      <c r="Y848">
        <v>1.4874999999999998</v>
      </c>
      <c r="AA848">
        <v>0</v>
      </c>
      <c r="AB848">
        <v>31.26</v>
      </c>
      <c r="AC848">
        <v>13.5</v>
      </c>
      <c r="AD848">
        <v>0</v>
      </c>
      <c r="AE848">
        <v>0</v>
      </c>
      <c r="AF848">
        <v>31.26</v>
      </c>
      <c r="AG848">
        <v>13.5</v>
      </c>
      <c r="AH848">
        <v>0</v>
      </c>
      <c r="AI848">
        <v>1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6</v>
      </c>
      <c r="AT848">
        <v>1.19</v>
      </c>
      <c r="AU848" t="s">
        <v>102</v>
      </c>
      <c r="AV848">
        <v>0</v>
      </c>
      <c r="AW848">
        <v>2</v>
      </c>
      <c r="AX848">
        <v>27722944</v>
      </c>
      <c r="AY848">
        <v>1</v>
      </c>
      <c r="AZ848">
        <v>0</v>
      </c>
      <c r="BA848">
        <v>872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Y848*Source!I330</f>
        <v>0.42482999999999999</v>
      </c>
      <c r="CY848">
        <f>AB848</f>
        <v>31.26</v>
      </c>
      <c r="CZ848">
        <f>AF848</f>
        <v>31.26</v>
      </c>
      <c r="DA848">
        <f>AJ848</f>
        <v>1</v>
      </c>
      <c r="DB848">
        <v>0</v>
      </c>
    </row>
    <row r="849" spans="1:106" x14ac:dyDescent="0.2">
      <c r="A849">
        <f>ROW(Source!A330)</f>
        <v>330</v>
      </c>
      <c r="B849">
        <v>27721505</v>
      </c>
      <c r="C849">
        <v>27722929</v>
      </c>
      <c r="D849">
        <v>25231327</v>
      </c>
      <c r="E849">
        <v>1</v>
      </c>
      <c r="F849">
        <v>1</v>
      </c>
      <c r="G849">
        <v>1</v>
      </c>
      <c r="H849">
        <v>2</v>
      </c>
      <c r="I849" t="s">
        <v>1272</v>
      </c>
      <c r="J849" t="s">
        <v>1273</v>
      </c>
      <c r="K849" t="s">
        <v>1274</v>
      </c>
      <c r="L849">
        <v>1368</v>
      </c>
      <c r="N849">
        <v>1011</v>
      </c>
      <c r="O849" t="s">
        <v>959</v>
      </c>
      <c r="P849" t="s">
        <v>959</v>
      </c>
      <c r="Q849">
        <v>1</v>
      </c>
      <c r="W849">
        <v>0</v>
      </c>
      <c r="X849">
        <v>-1347092713</v>
      </c>
      <c r="Y849">
        <v>1</v>
      </c>
      <c r="AA849">
        <v>0</v>
      </c>
      <c r="AB849">
        <v>29.67</v>
      </c>
      <c r="AC849">
        <v>0</v>
      </c>
      <c r="AD849">
        <v>0</v>
      </c>
      <c r="AE849">
        <v>0</v>
      </c>
      <c r="AF849">
        <v>29.67</v>
      </c>
      <c r="AG849">
        <v>0</v>
      </c>
      <c r="AH849">
        <v>0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1</v>
      </c>
      <c r="AQ849">
        <v>0</v>
      </c>
      <c r="AR849">
        <v>0</v>
      </c>
      <c r="AS849" t="s">
        <v>6</v>
      </c>
      <c r="AT849">
        <v>0.8</v>
      </c>
      <c r="AU849" t="s">
        <v>102</v>
      </c>
      <c r="AV849">
        <v>0</v>
      </c>
      <c r="AW849">
        <v>2</v>
      </c>
      <c r="AX849">
        <v>27722945</v>
      </c>
      <c r="AY849">
        <v>1</v>
      </c>
      <c r="AZ849">
        <v>0</v>
      </c>
      <c r="BA849">
        <v>873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Y849*Source!I330</f>
        <v>0.28560000000000002</v>
      </c>
      <c r="CY849">
        <f>AB849</f>
        <v>29.67</v>
      </c>
      <c r="CZ849">
        <f>AF849</f>
        <v>29.67</v>
      </c>
      <c r="DA849">
        <f>AJ849</f>
        <v>1</v>
      </c>
      <c r="DB849">
        <v>0</v>
      </c>
    </row>
    <row r="850" spans="1:106" x14ac:dyDescent="0.2">
      <c r="A850">
        <f>ROW(Source!A330)</f>
        <v>330</v>
      </c>
      <c r="B850">
        <v>27721505</v>
      </c>
      <c r="C850">
        <v>27722929</v>
      </c>
      <c r="D850">
        <v>25231607</v>
      </c>
      <c r="E850">
        <v>1</v>
      </c>
      <c r="F850">
        <v>1</v>
      </c>
      <c r="G850">
        <v>1</v>
      </c>
      <c r="H850">
        <v>2</v>
      </c>
      <c r="I850" t="s">
        <v>997</v>
      </c>
      <c r="J850" t="s">
        <v>998</v>
      </c>
      <c r="K850" t="s">
        <v>999</v>
      </c>
      <c r="L850">
        <v>1368</v>
      </c>
      <c r="N850">
        <v>1011</v>
      </c>
      <c r="O850" t="s">
        <v>959</v>
      </c>
      <c r="P850" t="s">
        <v>959</v>
      </c>
      <c r="Q850">
        <v>1</v>
      </c>
      <c r="W850">
        <v>0</v>
      </c>
      <c r="X850">
        <v>1372534845</v>
      </c>
      <c r="Y850">
        <v>2.3125</v>
      </c>
      <c r="AA850">
        <v>0</v>
      </c>
      <c r="AB850">
        <v>65.709999999999994</v>
      </c>
      <c r="AC850">
        <v>11.6</v>
      </c>
      <c r="AD850">
        <v>0</v>
      </c>
      <c r="AE850">
        <v>0</v>
      </c>
      <c r="AF850">
        <v>65.709999999999994</v>
      </c>
      <c r="AG850">
        <v>11.6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1</v>
      </c>
      <c r="AQ850">
        <v>0</v>
      </c>
      <c r="AR850">
        <v>0</v>
      </c>
      <c r="AS850" t="s">
        <v>6</v>
      </c>
      <c r="AT850">
        <v>1.85</v>
      </c>
      <c r="AU850" t="s">
        <v>102</v>
      </c>
      <c r="AV850">
        <v>0</v>
      </c>
      <c r="AW850">
        <v>2</v>
      </c>
      <c r="AX850">
        <v>27722946</v>
      </c>
      <c r="AY850">
        <v>1</v>
      </c>
      <c r="AZ850">
        <v>0</v>
      </c>
      <c r="BA850">
        <v>874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Y850*Source!I330</f>
        <v>0.66045000000000009</v>
      </c>
      <c r="CY850">
        <f>AB850</f>
        <v>65.709999999999994</v>
      </c>
      <c r="CZ850">
        <f>AF850</f>
        <v>65.709999999999994</v>
      </c>
      <c r="DA850">
        <f>AJ850</f>
        <v>1</v>
      </c>
      <c r="DB850">
        <v>0</v>
      </c>
    </row>
    <row r="851" spans="1:106" x14ac:dyDescent="0.2">
      <c r="A851">
        <f>ROW(Source!A330)</f>
        <v>330</v>
      </c>
      <c r="B851">
        <v>27721505</v>
      </c>
      <c r="C851">
        <v>27722929</v>
      </c>
      <c r="D851">
        <v>25148759</v>
      </c>
      <c r="E851">
        <v>1</v>
      </c>
      <c r="F851">
        <v>1</v>
      </c>
      <c r="G851">
        <v>1</v>
      </c>
      <c r="H851">
        <v>3</v>
      </c>
      <c r="I851" t="s">
        <v>1275</v>
      </c>
      <c r="J851" t="s">
        <v>1276</v>
      </c>
      <c r="K851" t="s">
        <v>1277</v>
      </c>
      <c r="L851">
        <v>1339</v>
      </c>
      <c r="N851">
        <v>1007</v>
      </c>
      <c r="O851" t="s">
        <v>64</v>
      </c>
      <c r="P851" t="s">
        <v>64</v>
      </c>
      <c r="Q851">
        <v>1</v>
      </c>
      <c r="W851">
        <v>0</v>
      </c>
      <c r="X851">
        <v>2048996427</v>
      </c>
      <c r="Y851">
        <v>0.67</v>
      </c>
      <c r="AA851">
        <v>45.83</v>
      </c>
      <c r="AB851">
        <v>0</v>
      </c>
      <c r="AC851">
        <v>0</v>
      </c>
      <c r="AD851">
        <v>0</v>
      </c>
      <c r="AE851">
        <v>45.83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6</v>
      </c>
      <c r="AT851">
        <v>0.67</v>
      </c>
      <c r="AU851" t="s">
        <v>6</v>
      </c>
      <c r="AV851">
        <v>0</v>
      </c>
      <c r="AW851">
        <v>2</v>
      </c>
      <c r="AX851">
        <v>27722947</v>
      </c>
      <c r="AY851">
        <v>1</v>
      </c>
      <c r="AZ851">
        <v>0</v>
      </c>
      <c r="BA851">
        <v>875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Y851*Source!I330</f>
        <v>0.19135200000000002</v>
      </c>
      <c r="CY851">
        <f>AA851</f>
        <v>45.83</v>
      </c>
      <c r="CZ851">
        <f>AE851</f>
        <v>45.83</v>
      </c>
      <c r="DA851">
        <f>AI851</f>
        <v>1</v>
      </c>
      <c r="DB851">
        <v>0</v>
      </c>
    </row>
    <row r="852" spans="1:106" x14ac:dyDescent="0.2">
      <c r="A852">
        <f>ROW(Source!A330)</f>
        <v>330</v>
      </c>
      <c r="B852">
        <v>27721505</v>
      </c>
      <c r="C852">
        <v>27722929</v>
      </c>
      <c r="D852">
        <v>25149961</v>
      </c>
      <c r="E852">
        <v>1</v>
      </c>
      <c r="F852">
        <v>1</v>
      </c>
      <c r="G852">
        <v>1</v>
      </c>
      <c r="H852">
        <v>3</v>
      </c>
      <c r="I852" t="s">
        <v>963</v>
      </c>
      <c r="J852" t="s">
        <v>964</v>
      </c>
      <c r="K852" t="s">
        <v>965</v>
      </c>
      <c r="L852">
        <v>1339</v>
      </c>
      <c r="N852">
        <v>1007</v>
      </c>
      <c r="O852" t="s">
        <v>64</v>
      </c>
      <c r="P852" t="s">
        <v>64</v>
      </c>
      <c r="Q852">
        <v>1</v>
      </c>
      <c r="W852">
        <v>0</v>
      </c>
      <c r="X852">
        <v>-1660354250</v>
      </c>
      <c r="Y852">
        <v>15</v>
      </c>
      <c r="AA852">
        <v>2.44</v>
      </c>
      <c r="AB852">
        <v>0</v>
      </c>
      <c r="AC852">
        <v>0</v>
      </c>
      <c r="AD852">
        <v>0</v>
      </c>
      <c r="AE852">
        <v>2.44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6</v>
      </c>
      <c r="AT852">
        <v>15</v>
      </c>
      <c r="AU852" t="s">
        <v>6</v>
      </c>
      <c r="AV852">
        <v>0</v>
      </c>
      <c r="AW852">
        <v>2</v>
      </c>
      <c r="AX852">
        <v>27722948</v>
      </c>
      <c r="AY852">
        <v>1</v>
      </c>
      <c r="AZ852">
        <v>0</v>
      </c>
      <c r="BA852">
        <v>876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Y852*Source!I330</f>
        <v>4.2840000000000007</v>
      </c>
      <c r="CY852">
        <f>AA852</f>
        <v>2.44</v>
      </c>
      <c r="CZ852">
        <f>AE852</f>
        <v>2.44</v>
      </c>
      <c r="DA852">
        <f>AI852</f>
        <v>1</v>
      </c>
      <c r="DB852">
        <v>0</v>
      </c>
    </row>
    <row r="853" spans="1:106" x14ac:dyDescent="0.2">
      <c r="A853">
        <f>ROW(Source!A330)</f>
        <v>330</v>
      </c>
      <c r="B853">
        <v>27721505</v>
      </c>
      <c r="C853">
        <v>27722929</v>
      </c>
      <c r="D853">
        <v>25152743</v>
      </c>
      <c r="E853">
        <v>1</v>
      </c>
      <c r="F853">
        <v>1</v>
      </c>
      <c r="G853">
        <v>1</v>
      </c>
      <c r="H853">
        <v>3</v>
      </c>
      <c r="I853" t="s">
        <v>517</v>
      </c>
      <c r="J853" t="s">
        <v>520</v>
      </c>
      <c r="K853" t="s">
        <v>518</v>
      </c>
      <c r="L853">
        <v>1355</v>
      </c>
      <c r="N853">
        <v>1010</v>
      </c>
      <c r="O853" t="s">
        <v>519</v>
      </c>
      <c r="P853" t="s">
        <v>519</v>
      </c>
      <c r="Q853">
        <v>100</v>
      </c>
      <c r="W853">
        <v>0</v>
      </c>
      <c r="X853">
        <v>-1390362517</v>
      </c>
      <c r="Y853">
        <v>1.40056</v>
      </c>
      <c r="AA853">
        <v>29.6</v>
      </c>
      <c r="AB853">
        <v>0</v>
      </c>
      <c r="AC853">
        <v>0</v>
      </c>
      <c r="AD853">
        <v>0</v>
      </c>
      <c r="AE853">
        <v>29.6</v>
      </c>
      <c r="AF853">
        <v>0</v>
      </c>
      <c r="AG853">
        <v>0</v>
      </c>
      <c r="AH853">
        <v>0</v>
      </c>
      <c r="AI853">
        <v>1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6</v>
      </c>
      <c r="AT853">
        <v>1.40056</v>
      </c>
      <c r="AU853" t="s">
        <v>6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6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Y853*Source!I330</f>
        <v>0.39999993600000006</v>
      </c>
      <c r="CY853">
        <f>AA853</f>
        <v>29.6</v>
      </c>
      <c r="CZ853">
        <f>AE853</f>
        <v>29.6</v>
      </c>
      <c r="DA853">
        <f>AI853</f>
        <v>1</v>
      </c>
      <c r="DB853">
        <v>0</v>
      </c>
    </row>
    <row r="854" spans="1:106" x14ac:dyDescent="0.2">
      <c r="A854">
        <f>ROW(Source!A330)</f>
        <v>330</v>
      </c>
      <c r="B854">
        <v>27721505</v>
      </c>
      <c r="C854">
        <v>27722929</v>
      </c>
      <c r="D854">
        <v>25195436</v>
      </c>
      <c r="E854">
        <v>1</v>
      </c>
      <c r="F854">
        <v>1</v>
      </c>
      <c r="G854">
        <v>1</v>
      </c>
      <c r="H854">
        <v>3</v>
      </c>
      <c r="I854" t="s">
        <v>1278</v>
      </c>
      <c r="J854" t="s">
        <v>1279</v>
      </c>
      <c r="K854" t="s">
        <v>1280</v>
      </c>
      <c r="L854">
        <v>1035</v>
      </c>
      <c r="N854">
        <v>1013</v>
      </c>
      <c r="O854" t="s">
        <v>661</v>
      </c>
      <c r="P854" t="s">
        <v>661</v>
      </c>
      <c r="Q854">
        <v>1</v>
      </c>
      <c r="W854">
        <v>0</v>
      </c>
      <c r="X854">
        <v>-1223829238</v>
      </c>
      <c r="Y854">
        <v>44.2</v>
      </c>
      <c r="AA854">
        <v>24.75</v>
      </c>
      <c r="AB854">
        <v>0</v>
      </c>
      <c r="AC854">
        <v>0</v>
      </c>
      <c r="AD854">
        <v>0</v>
      </c>
      <c r="AE854">
        <v>24.75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6</v>
      </c>
      <c r="AT854">
        <v>44.2</v>
      </c>
      <c r="AU854" t="s">
        <v>6</v>
      </c>
      <c r="AV854">
        <v>0</v>
      </c>
      <c r="AW854">
        <v>2</v>
      </c>
      <c r="AX854">
        <v>27722951</v>
      </c>
      <c r="AY854">
        <v>1</v>
      </c>
      <c r="AZ854">
        <v>0</v>
      </c>
      <c r="BA854">
        <v>879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Y854*Source!I330</f>
        <v>12.623520000000001</v>
      </c>
      <c r="CY854">
        <f>AA854</f>
        <v>24.75</v>
      </c>
      <c r="CZ854">
        <f>AE854</f>
        <v>24.75</v>
      </c>
      <c r="DA854">
        <f>AI854</f>
        <v>1</v>
      </c>
      <c r="DB854">
        <v>0</v>
      </c>
    </row>
    <row r="855" spans="1:106" x14ac:dyDescent="0.2">
      <c r="A855">
        <f>ROW(Source!A330)</f>
        <v>330</v>
      </c>
      <c r="B855">
        <v>27721505</v>
      </c>
      <c r="C855">
        <v>27722929</v>
      </c>
      <c r="D855">
        <v>25195778</v>
      </c>
      <c r="E855">
        <v>1</v>
      </c>
      <c r="F855">
        <v>1</v>
      </c>
      <c r="G855">
        <v>1</v>
      </c>
      <c r="H855">
        <v>3</v>
      </c>
      <c r="I855" t="s">
        <v>522</v>
      </c>
      <c r="J855" t="s">
        <v>524</v>
      </c>
      <c r="K855" t="s">
        <v>523</v>
      </c>
      <c r="L855">
        <v>1354</v>
      </c>
      <c r="N855">
        <v>1010</v>
      </c>
      <c r="O855" t="s">
        <v>252</v>
      </c>
      <c r="P855" t="s">
        <v>252</v>
      </c>
      <c r="Q855">
        <v>1</v>
      </c>
      <c r="W855">
        <v>0</v>
      </c>
      <c r="X855">
        <v>-343214198</v>
      </c>
      <c r="Y855">
        <v>122.54902</v>
      </c>
      <c r="AA855">
        <v>571.42999999999995</v>
      </c>
      <c r="AB855">
        <v>0</v>
      </c>
      <c r="AC855">
        <v>0</v>
      </c>
      <c r="AD855">
        <v>0</v>
      </c>
      <c r="AE855">
        <v>571.42999999999995</v>
      </c>
      <c r="AF855">
        <v>0</v>
      </c>
      <c r="AG855">
        <v>0</v>
      </c>
      <c r="AH855">
        <v>0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0</v>
      </c>
      <c r="AP855">
        <v>0</v>
      </c>
      <c r="AQ855">
        <v>0</v>
      </c>
      <c r="AR855">
        <v>0</v>
      </c>
      <c r="AS855" t="s">
        <v>6</v>
      </c>
      <c r="AT855">
        <v>122.54902</v>
      </c>
      <c r="AU855" t="s">
        <v>6</v>
      </c>
      <c r="AV855">
        <v>0</v>
      </c>
      <c r="AW855">
        <v>1</v>
      </c>
      <c r="AX855">
        <v>-1</v>
      </c>
      <c r="AY855">
        <v>0</v>
      </c>
      <c r="AZ855">
        <v>0</v>
      </c>
      <c r="BA855" t="s">
        <v>6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Y855*Source!I330</f>
        <v>35.000000112000002</v>
      </c>
      <c r="CY855">
        <f>AA855</f>
        <v>571.42999999999995</v>
      </c>
      <c r="CZ855">
        <f>AE855</f>
        <v>571.42999999999995</v>
      </c>
      <c r="DA855">
        <f>AI855</f>
        <v>1</v>
      </c>
      <c r="DB855">
        <v>0</v>
      </c>
    </row>
    <row r="856" spans="1:106" x14ac:dyDescent="0.2">
      <c r="A856">
        <f>ROW(Source!A331)</f>
        <v>331</v>
      </c>
      <c r="B856">
        <v>27721504</v>
      </c>
      <c r="C856">
        <v>27722929</v>
      </c>
      <c r="D856">
        <v>25418142</v>
      </c>
      <c r="E856">
        <v>1</v>
      </c>
      <c r="F856">
        <v>1</v>
      </c>
      <c r="G856">
        <v>1</v>
      </c>
      <c r="H856">
        <v>1</v>
      </c>
      <c r="I856" t="s">
        <v>1270</v>
      </c>
      <c r="J856" t="s">
        <v>6</v>
      </c>
      <c r="K856" t="s">
        <v>1271</v>
      </c>
      <c r="L856">
        <v>1191</v>
      </c>
      <c r="N856">
        <v>1013</v>
      </c>
      <c r="O856" t="s">
        <v>953</v>
      </c>
      <c r="P856" t="s">
        <v>953</v>
      </c>
      <c r="Q856">
        <v>1</v>
      </c>
      <c r="W856">
        <v>0</v>
      </c>
      <c r="X856">
        <v>-814890593</v>
      </c>
      <c r="Y856">
        <v>75.439999999999984</v>
      </c>
      <c r="AA856">
        <v>0</v>
      </c>
      <c r="AB856">
        <v>0</v>
      </c>
      <c r="AC856">
        <v>0</v>
      </c>
      <c r="AD856">
        <v>8.9700000000000006</v>
      </c>
      <c r="AE856">
        <v>0</v>
      </c>
      <c r="AF856">
        <v>0</v>
      </c>
      <c r="AG856">
        <v>0</v>
      </c>
      <c r="AH856">
        <v>8.9700000000000006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1</v>
      </c>
      <c r="AQ856">
        <v>0</v>
      </c>
      <c r="AR856">
        <v>0</v>
      </c>
      <c r="AS856" t="s">
        <v>6</v>
      </c>
      <c r="AT856">
        <v>65.599999999999994</v>
      </c>
      <c r="AU856" t="s">
        <v>103</v>
      </c>
      <c r="AV856">
        <v>1</v>
      </c>
      <c r="AW856">
        <v>2</v>
      </c>
      <c r="AX856">
        <v>27722941</v>
      </c>
      <c r="AY856">
        <v>1</v>
      </c>
      <c r="AZ856">
        <v>0</v>
      </c>
      <c r="BA856">
        <v>881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Y856*Source!I331</f>
        <v>21.545663999999999</v>
      </c>
      <c r="CY856">
        <f>AD856</f>
        <v>8.9700000000000006</v>
      </c>
      <c r="CZ856">
        <f>AH856</f>
        <v>8.9700000000000006</v>
      </c>
      <c r="DA856">
        <f>AL856</f>
        <v>1</v>
      </c>
      <c r="DB856">
        <v>0</v>
      </c>
    </row>
    <row r="857" spans="1:106" x14ac:dyDescent="0.2">
      <c r="A857">
        <f>ROW(Source!A331)</f>
        <v>331</v>
      </c>
      <c r="B857">
        <v>27721504</v>
      </c>
      <c r="C857">
        <v>27722929</v>
      </c>
      <c r="D857">
        <v>25412928</v>
      </c>
      <c r="E857">
        <v>1</v>
      </c>
      <c r="F857">
        <v>1</v>
      </c>
      <c r="G857">
        <v>1</v>
      </c>
      <c r="H857">
        <v>1</v>
      </c>
      <c r="I857" t="s">
        <v>954</v>
      </c>
      <c r="J857" t="s">
        <v>6</v>
      </c>
      <c r="K857" t="s">
        <v>955</v>
      </c>
      <c r="L857">
        <v>1191</v>
      </c>
      <c r="N857">
        <v>1013</v>
      </c>
      <c r="O857" t="s">
        <v>953</v>
      </c>
      <c r="P857" t="s">
        <v>953</v>
      </c>
      <c r="Q857">
        <v>1</v>
      </c>
      <c r="W857">
        <v>0</v>
      </c>
      <c r="X857">
        <v>-1417349443</v>
      </c>
      <c r="Y857">
        <v>3.13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6</v>
      </c>
      <c r="AT857">
        <v>3.13</v>
      </c>
      <c r="AU857" t="s">
        <v>6</v>
      </c>
      <c r="AV857">
        <v>2</v>
      </c>
      <c r="AW857">
        <v>2</v>
      </c>
      <c r="AX857">
        <v>27722942</v>
      </c>
      <c r="AY857">
        <v>1</v>
      </c>
      <c r="AZ857">
        <v>2048</v>
      </c>
      <c r="BA857">
        <v>882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Y857*Source!I331</f>
        <v>0.89392800000000006</v>
      </c>
      <c r="CY857">
        <f>AD857</f>
        <v>0</v>
      </c>
      <c r="CZ857">
        <f>AH857</f>
        <v>0</v>
      </c>
      <c r="DA857">
        <f>AL857</f>
        <v>1</v>
      </c>
      <c r="DB857">
        <v>0</v>
      </c>
    </row>
    <row r="858" spans="1:106" x14ac:dyDescent="0.2">
      <c r="A858">
        <f>ROW(Source!A331)</f>
        <v>331</v>
      </c>
      <c r="B858">
        <v>27721504</v>
      </c>
      <c r="C858">
        <v>27722929</v>
      </c>
      <c r="D858">
        <v>25230220</v>
      </c>
      <c r="E858">
        <v>1</v>
      </c>
      <c r="F858">
        <v>1</v>
      </c>
      <c r="G858">
        <v>1</v>
      </c>
      <c r="H858">
        <v>2</v>
      </c>
      <c r="I858" t="s">
        <v>991</v>
      </c>
      <c r="J858" t="s">
        <v>992</v>
      </c>
      <c r="K858" t="s">
        <v>993</v>
      </c>
      <c r="L858">
        <v>1368</v>
      </c>
      <c r="N858">
        <v>1011</v>
      </c>
      <c r="O858" t="s">
        <v>959</v>
      </c>
      <c r="P858" t="s">
        <v>959</v>
      </c>
      <c r="Q858">
        <v>1</v>
      </c>
      <c r="W858">
        <v>0</v>
      </c>
      <c r="X858">
        <v>-1718674368</v>
      </c>
      <c r="Y858">
        <v>0.11249999999999999</v>
      </c>
      <c r="AA858">
        <v>0</v>
      </c>
      <c r="AB858">
        <v>111.99</v>
      </c>
      <c r="AC858">
        <v>13.5</v>
      </c>
      <c r="AD858">
        <v>0</v>
      </c>
      <c r="AE858">
        <v>0</v>
      </c>
      <c r="AF858">
        <v>111.99</v>
      </c>
      <c r="AG858">
        <v>13.5</v>
      </c>
      <c r="AH858">
        <v>0</v>
      </c>
      <c r="AI858">
        <v>1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1</v>
      </c>
      <c r="AQ858">
        <v>0</v>
      </c>
      <c r="AR858">
        <v>0</v>
      </c>
      <c r="AS858" t="s">
        <v>6</v>
      </c>
      <c r="AT858">
        <v>0.09</v>
      </c>
      <c r="AU858" t="s">
        <v>102</v>
      </c>
      <c r="AV858">
        <v>0</v>
      </c>
      <c r="AW858">
        <v>2</v>
      </c>
      <c r="AX858">
        <v>27722943</v>
      </c>
      <c r="AY858">
        <v>1</v>
      </c>
      <c r="AZ858">
        <v>0</v>
      </c>
      <c r="BA858">
        <v>883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Y858*Source!I331</f>
        <v>3.2129999999999999E-2</v>
      </c>
      <c r="CY858">
        <f>AB858</f>
        <v>111.99</v>
      </c>
      <c r="CZ858">
        <f>AF858</f>
        <v>111.99</v>
      </c>
      <c r="DA858">
        <f>AJ858</f>
        <v>1</v>
      </c>
      <c r="DB858">
        <v>0</v>
      </c>
    </row>
    <row r="859" spans="1:106" x14ac:dyDescent="0.2">
      <c r="A859">
        <f>ROW(Source!A331)</f>
        <v>331</v>
      </c>
      <c r="B859">
        <v>27721504</v>
      </c>
      <c r="C859">
        <v>27722929</v>
      </c>
      <c r="D859">
        <v>25230514</v>
      </c>
      <c r="E859">
        <v>1</v>
      </c>
      <c r="F859">
        <v>1</v>
      </c>
      <c r="G859">
        <v>1</v>
      </c>
      <c r="H859">
        <v>2</v>
      </c>
      <c r="I859" t="s">
        <v>960</v>
      </c>
      <c r="J859" t="s">
        <v>961</v>
      </c>
      <c r="K859" t="s">
        <v>962</v>
      </c>
      <c r="L859">
        <v>1368</v>
      </c>
      <c r="N859">
        <v>1011</v>
      </c>
      <c r="O859" t="s">
        <v>959</v>
      </c>
      <c r="P859" t="s">
        <v>959</v>
      </c>
      <c r="Q859">
        <v>1</v>
      </c>
      <c r="W859">
        <v>0</v>
      </c>
      <c r="X859">
        <v>1188625873</v>
      </c>
      <c r="Y859">
        <v>1.4874999999999998</v>
      </c>
      <c r="AA859">
        <v>0</v>
      </c>
      <c r="AB859">
        <v>31.26</v>
      </c>
      <c r="AC859">
        <v>13.5</v>
      </c>
      <c r="AD859">
        <v>0</v>
      </c>
      <c r="AE859">
        <v>0</v>
      </c>
      <c r="AF859">
        <v>31.26</v>
      </c>
      <c r="AG859">
        <v>13.5</v>
      </c>
      <c r="AH859">
        <v>0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1</v>
      </c>
      <c r="AQ859">
        <v>0</v>
      </c>
      <c r="AR859">
        <v>0</v>
      </c>
      <c r="AS859" t="s">
        <v>6</v>
      </c>
      <c r="AT859">
        <v>1.19</v>
      </c>
      <c r="AU859" t="s">
        <v>102</v>
      </c>
      <c r="AV859">
        <v>0</v>
      </c>
      <c r="AW859">
        <v>2</v>
      </c>
      <c r="AX859">
        <v>27722944</v>
      </c>
      <c r="AY859">
        <v>1</v>
      </c>
      <c r="AZ859">
        <v>0</v>
      </c>
      <c r="BA859">
        <v>884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Y859*Source!I331</f>
        <v>0.42482999999999999</v>
      </c>
      <c r="CY859">
        <f>AB859</f>
        <v>31.26</v>
      </c>
      <c r="CZ859">
        <f>AF859</f>
        <v>31.26</v>
      </c>
      <c r="DA859">
        <f>AJ859</f>
        <v>1</v>
      </c>
      <c r="DB859">
        <v>0</v>
      </c>
    </row>
    <row r="860" spans="1:106" x14ac:dyDescent="0.2">
      <c r="A860">
        <f>ROW(Source!A331)</f>
        <v>331</v>
      </c>
      <c r="B860">
        <v>27721504</v>
      </c>
      <c r="C860">
        <v>27722929</v>
      </c>
      <c r="D860">
        <v>25231327</v>
      </c>
      <c r="E860">
        <v>1</v>
      </c>
      <c r="F860">
        <v>1</v>
      </c>
      <c r="G860">
        <v>1</v>
      </c>
      <c r="H860">
        <v>2</v>
      </c>
      <c r="I860" t="s">
        <v>1272</v>
      </c>
      <c r="J860" t="s">
        <v>1273</v>
      </c>
      <c r="K860" t="s">
        <v>1274</v>
      </c>
      <c r="L860">
        <v>1368</v>
      </c>
      <c r="N860">
        <v>1011</v>
      </c>
      <c r="O860" t="s">
        <v>959</v>
      </c>
      <c r="P860" t="s">
        <v>959</v>
      </c>
      <c r="Q860">
        <v>1</v>
      </c>
      <c r="W860">
        <v>0</v>
      </c>
      <c r="X860">
        <v>-1347092713</v>
      </c>
      <c r="Y860">
        <v>1</v>
      </c>
      <c r="AA860">
        <v>0</v>
      </c>
      <c r="AB860">
        <v>29.67</v>
      </c>
      <c r="AC860">
        <v>0</v>
      </c>
      <c r="AD860">
        <v>0</v>
      </c>
      <c r="AE860">
        <v>0</v>
      </c>
      <c r="AF860">
        <v>29.67</v>
      </c>
      <c r="AG860">
        <v>0</v>
      </c>
      <c r="AH860">
        <v>0</v>
      </c>
      <c r="AI860">
        <v>1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1</v>
      </c>
      <c r="AQ860">
        <v>0</v>
      </c>
      <c r="AR860">
        <v>0</v>
      </c>
      <c r="AS860" t="s">
        <v>6</v>
      </c>
      <c r="AT860">
        <v>0.8</v>
      </c>
      <c r="AU860" t="s">
        <v>102</v>
      </c>
      <c r="AV860">
        <v>0</v>
      </c>
      <c r="AW860">
        <v>2</v>
      </c>
      <c r="AX860">
        <v>27722945</v>
      </c>
      <c r="AY860">
        <v>1</v>
      </c>
      <c r="AZ860">
        <v>0</v>
      </c>
      <c r="BA860">
        <v>885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Y860*Source!I331</f>
        <v>0.28560000000000002</v>
      </c>
      <c r="CY860">
        <f>AB860</f>
        <v>29.67</v>
      </c>
      <c r="CZ860">
        <f>AF860</f>
        <v>29.67</v>
      </c>
      <c r="DA860">
        <f>AJ860</f>
        <v>1</v>
      </c>
      <c r="DB860">
        <v>0</v>
      </c>
    </row>
    <row r="861" spans="1:106" x14ac:dyDescent="0.2">
      <c r="A861">
        <f>ROW(Source!A331)</f>
        <v>331</v>
      </c>
      <c r="B861">
        <v>27721504</v>
      </c>
      <c r="C861">
        <v>27722929</v>
      </c>
      <c r="D861">
        <v>25231607</v>
      </c>
      <c r="E861">
        <v>1</v>
      </c>
      <c r="F861">
        <v>1</v>
      </c>
      <c r="G861">
        <v>1</v>
      </c>
      <c r="H861">
        <v>2</v>
      </c>
      <c r="I861" t="s">
        <v>997</v>
      </c>
      <c r="J861" t="s">
        <v>998</v>
      </c>
      <c r="K861" t="s">
        <v>999</v>
      </c>
      <c r="L861">
        <v>1368</v>
      </c>
      <c r="N861">
        <v>1011</v>
      </c>
      <c r="O861" t="s">
        <v>959</v>
      </c>
      <c r="P861" t="s">
        <v>959</v>
      </c>
      <c r="Q861">
        <v>1</v>
      </c>
      <c r="W861">
        <v>0</v>
      </c>
      <c r="X861">
        <v>1372534845</v>
      </c>
      <c r="Y861">
        <v>2.3125</v>
      </c>
      <c r="AA861">
        <v>0</v>
      </c>
      <c r="AB861">
        <v>65.709999999999994</v>
      </c>
      <c r="AC861">
        <v>11.6</v>
      </c>
      <c r="AD861">
        <v>0</v>
      </c>
      <c r="AE861">
        <v>0</v>
      </c>
      <c r="AF861">
        <v>65.709999999999994</v>
      </c>
      <c r="AG861">
        <v>11.6</v>
      </c>
      <c r="AH861">
        <v>0</v>
      </c>
      <c r="AI861">
        <v>1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6</v>
      </c>
      <c r="AT861">
        <v>1.85</v>
      </c>
      <c r="AU861" t="s">
        <v>102</v>
      </c>
      <c r="AV861">
        <v>0</v>
      </c>
      <c r="AW861">
        <v>2</v>
      </c>
      <c r="AX861">
        <v>27722946</v>
      </c>
      <c r="AY861">
        <v>1</v>
      </c>
      <c r="AZ861">
        <v>0</v>
      </c>
      <c r="BA861">
        <v>886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Y861*Source!I331</f>
        <v>0.66045000000000009</v>
      </c>
      <c r="CY861">
        <f>AB861</f>
        <v>65.709999999999994</v>
      </c>
      <c r="CZ861">
        <f>AF861</f>
        <v>65.709999999999994</v>
      </c>
      <c r="DA861">
        <f>AJ861</f>
        <v>1</v>
      </c>
      <c r="DB861">
        <v>0</v>
      </c>
    </row>
    <row r="862" spans="1:106" x14ac:dyDescent="0.2">
      <c r="A862">
        <f>ROW(Source!A331)</f>
        <v>331</v>
      </c>
      <c r="B862">
        <v>27721504</v>
      </c>
      <c r="C862">
        <v>27722929</v>
      </c>
      <c r="D862">
        <v>25148759</v>
      </c>
      <c r="E862">
        <v>1</v>
      </c>
      <c r="F862">
        <v>1</v>
      </c>
      <c r="G862">
        <v>1</v>
      </c>
      <c r="H862">
        <v>3</v>
      </c>
      <c r="I862" t="s">
        <v>1275</v>
      </c>
      <c r="J862" t="s">
        <v>1276</v>
      </c>
      <c r="K862" t="s">
        <v>1277</v>
      </c>
      <c r="L862">
        <v>1339</v>
      </c>
      <c r="N862">
        <v>1007</v>
      </c>
      <c r="O862" t="s">
        <v>64</v>
      </c>
      <c r="P862" t="s">
        <v>64</v>
      </c>
      <c r="Q862">
        <v>1</v>
      </c>
      <c r="W862">
        <v>0</v>
      </c>
      <c r="X862">
        <v>2048996427</v>
      </c>
      <c r="Y862">
        <v>0.67</v>
      </c>
      <c r="AA862">
        <v>45.83</v>
      </c>
      <c r="AB862">
        <v>0</v>
      </c>
      <c r="AC862">
        <v>0</v>
      </c>
      <c r="AD862">
        <v>0</v>
      </c>
      <c r="AE862">
        <v>45.83</v>
      </c>
      <c r="AF862">
        <v>0</v>
      </c>
      <c r="AG862">
        <v>0</v>
      </c>
      <c r="AH862">
        <v>0</v>
      </c>
      <c r="AI862">
        <v>1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0.67</v>
      </c>
      <c r="AU862" t="s">
        <v>6</v>
      </c>
      <c r="AV862">
        <v>0</v>
      </c>
      <c r="AW862">
        <v>2</v>
      </c>
      <c r="AX862">
        <v>27722947</v>
      </c>
      <c r="AY862">
        <v>1</v>
      </c>
      <c r="AZ862">
        <v>0</v>
      </c>
      <c r="BA862">
        <v>887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Y862*Source!I331</f>
        <v>0.19135200000000002</v>
      </c>
      <c r="CY862">
        <f>AA862</f>
        <v>45.83</v>
      </c>
      <c r="CZ862">
        <f>AE862</f>
        <v>45.83</v>
      </c>
      <c r="DA862">
        <f>AI862</f>
        <v>1</v>
      </c>
      <c r="DB862">
        <v>0</v>
      </c>
    </row>
    <row r="863" spans="1:106" x14ac:dyDescent="0.2">
      <c r="A863">
        <f>ROW(Source!A331)</f>
        <v>331</v>
      </c>
      <c r="B863">
        <v>27721504</v>
      </c>
      <c r="C863">
        <v>27722929</v>
      </c>
      <c r="D863">
        <v>25149961</v>
      </c>
      <c r="E863">
        <v>1</v>
      </c>
      <c r="F863">
        <v>1</v>
      </c>
      <c r="G863">
        <v>1</v>
      </c>
      <c r="H863">
        <v>3</v>
      </c>
      <c r="I863" t="s">
        <v>963</v>
      </c>
      <c r="J863" t="s">
        <v>964</v>
      </c>
      <c r="K863" t="s">
        <v>965</v>
      </c>
      <c r="L863">
        <v>1339</v>
      </c>
      <c r="N863">
        <v>1007</v>
      </c>
      <c r="O863" t="s">
        <v>64</v>
      </c>
      <c r="P863" t="s">
        <v>64</v>
      </c>
      <c r="Q863">
        <v>1</v>
      </c>
      <c r="W863">
        <v>0</v>
      </c>
      <c r="X863">
        <v>-1660354250</v>
      </c>
      <c r="Y863">
        <v>15</v>
      </c>
      <c r="AA863">
        <v>2.44</v>
      </c>
      <c r="AB863">
        <v>0</v>
      </c>
      <c r="AC863">
        <v>0</v>
      </c>
      <c r="AD863">
        <v>0</v>
      </c>
      <c r="AE863">
        <v>2.44</v>
      </c>
      <c r="AF863">
        <v>0</v>
      </c>
      <c r="AG863">
        <v>0</v>
      </c>
      <c r="AH863">
        <v>0</v>
      </c>
      <c r="AI863">
        <v>1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6</v>
      </c>
      <c r="AT863">
        <v>15</v>
      </c>
      <c r="AU863" t="s">
        <v>6</v>
      </c>
      <c r="AV863">
        <v>0</v>
      </c>
      <c r="AW863">
        <v>2</v>
      </c>
      <c r="AX863">
        <v>27722948</v>
      </c>
      <c r="AY863">
        <v>1</v>
      </c>
      <c r="AZ863">
        <v>0</v>
      </c>
      <c r="BA863">
        <v>888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Y863*Source!I331</f>
        <v>4.2840000000000007</v>
      </c>
      <c r="CY863">
        <f>AA863</f>
        <v>2.44</v>
      </c>
      <c r="CZ863">
        <f>AE863</f>
        <v>2.44</v>
      </c>
      <c r="DA863">
        <f>AI863</f>
        <v>1</v>
      </c>
      <c r="DB863">
        <v>0</v>
      </c>
    </row>
    <row r="864" spans="1:106" x14ac:dyDescent="0.2">
      <c r="A864">
        <f>ROW(Source!A331)</f>
        <v>331</v>
      </c>
      <c r="B864">
        <v>27721504</v>
      </c>
      <c r="C864">
        <v>27722929</v>
      </c>
      <c r="D864">
        <v>25152743</v>
      </c>
      <c r="E864">
        <v>1</v>
      </c>
      <c r="F864">
        <v>1</v>
      </c>
      <c r="G864">
        <v>1</v>
      </c>
      <c r="H864">
        <v>3</v>
      </c>
      <c r="I864" t="s">
        <v>517</v>
      </c>
      <c r="J864" t="s">
        <v>520</v>
      </c>
      <c r="K864" t="s">
        <v>518</v>
      </c>
      <c r="L864">
        <v>1355</v>
      </c>
      <c r="N864">
        <v>1010</v>
      </c>
      <c r="O864" t="s">
        <v>519</v>
      </c>
      <c r="P864" t="s">
        <v>519</v>
      </c>
      <c r="Q864">
        <v>100</v>
      </c>
      <c r="W864">
        <v>0</v>
      </c>
      <c r="X864">
        <v>-1390362517</v>
      </c>
      <c r="Y864">
        <v>1.40056</v>
      </c>
      <c r="AA864">
        <v>29.6</v>
      </c>
      <c r="AB864">
        <v>0</v>
      </c>
      <c r="AC864">
        <v>0</v>
      </c>
      <c r="AD864">
        <v>0</v>
      </c>
      <c r="AE864">
        <v>29.6</v>
      </c>
      <c r="AF864">
        <v>0</v>
      </c>
      <c r="AG864">
        <v>0</v>
      </c>
      <c r="AH864">
        <v>0</v>
      </c>
      <c r="AI864">
        <v>1</v>
      </c>
      <c r="AJ864">
        <v>1</v>
      </c>
      <c r="AK864">
        <v>1</v>
      </c>
      <c r="AL864">
        <v>1</v>
      </c>
      <c r="AN864">
        <v>0</v>
      </c>
      <c r="AO864">
        <v>0</v>
      </c>
      <c r="AP864">
        <v>0</v>
      </c>
      <c r="AQ864">
        <v>0</v>
      </c>
      <c r="AR864">
        <v>0</v>
      </c>
      <c r="AS864" t="s">
        <v>6</v>
      </c>
      <c r="AT864">
        <v>1.40056</v>
      </c>
      <c r="AU864" t="s">
        <v>6</v>
      </c>
      <c r="AV864">
        <v>0</v>
      </c>
      <c r="AW864">
        <v>1</v>
      </c>
      <c r="AX864">
        <v>-1</v>
      </c>
      <c r="AY864">
        <v>0</v>
      </c>
      <c r="AZ864">
        <v>0</v>
      </c>
      <c r="BA864" t="s">
        <v>6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Y864*Source!I331</f>
        <v>0.39999993600000006</v>
      </c>
      <c r="CY864">
        <f>AA864</f>
        <v>29.6</v>
      </c>
      <c r="CZ864">
        <f>AE864</f>
        <v>29.6</v>
      </c>
      <c r="DA864">
        <f>AI864</f>
        <v>1</v>
      </c>
      <c r="DB864">
        <v>0</v>
      </c>
    </row>
    <row r="865" spans="1:106" x14ac:dyDescent="0.2">
      <c r="A865">
        <f>ROW(Source!A331)</f>
        <v>331</v>
      </c>
      <c r="B865">
        <v>27721504</v>
      </c>
      <c r="C865">
        <v>27722929</v>
      </c>
      <c r="D865">
        <v>25195436</v>
      </c>
      <c r="E865">
        <v>1</v>
      </c>
      <c r="F865">
        <v>1</v>
      </c>
      <c r="G865">
        <v>1</v>
      </c>
      <c r="H865">
        <v>3</v>
      </c>
      <c r="I865" t="s">
        <v>1278</v>
      </c>
      <c r="J865" t="s">
        <v>1279</v>
      </c>
      <c r="K865" t="s">
        <v>1280</v>
      </c>
      <c r="L865">
        <v>1035</v>
      </c>
      <c r="N865">
        <v>1013</v>
      </c>
      <c r="O865" t="s">
        <v>661</v>
      </c>
      <c r="P865" t="s">
        <v>661</v>
      </c>
      <c r="Q865">
        <v>1</v>
      </c>
      <c r="W865">
        <v>0</v>
      </c>
      <c r="X865">
        <v>-1223829238</v>
      </c>
      <c r="Y865">
        <v>44.2</v>
      </c>
      <c r="AA865">
        <v>24.75</v>
      </c>
      <c r="AB865">
        <v>0</v>
      </c>
      <c r="AC865">
        <v>0</v>
      </c>
      <c r="AD865">
        <v>0</v>
      </c>
      <c r="AE865">
        <v>24.75</v>
      </c>
      <c r="AF865">
        <v>0</v>
      </c>
      <c r="AG865">
        <v>0</v>
      </c>
      <c r="AH865">
        <v>0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6</v>
      </c>
      <c r="AT865">
        <v>44.2</v>
      </c>
      <c r="AU865" t="s">
        <v>6</v>
      </c>
      <c r="AV865">
        <v>0</v>
      </c>
      <c r="AW865">
        <v>2</v>
      </c>
      <c r="AX865">
        <v>27722951</v>
      </c>
      <c r="AY865">
        <v>1</v>
      </c>
      <c r="AZ865">
        <v>0</v>
      </c>
      <c r="BA865">
        <v>891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Y865*Source!I331</f>
        <v>12.623520000000001</v>
      </c>
      <c r="CY865">
        <f>AA865</f>
        <v>24.75</v>
      </c>
      <c r="CZ865">
        <f>AE865</f>
        <v>24.75</v>
      </c>
      <c r="DA865">
        <f>AI865</f>
        <v>1</v>
      </c>
      <c r="DB865">
        <v>0</v>
      </c>
    </row>
    <row r="866" spans="1:106" x14ac:dyDescent="0.2">
      <c r="A866">
        <f>ROW(Source!A331)</f>
        <v>331</v>
      </c>
      <c r="B866">
        <v>27721504</v>
      </c>
      <c r="C866">
        <v>27722929</v>
      </c>
      <c r="D866">
        <v>25195778</v>
      </c>
      <c r="E866">
        <v>1</v>
      </c>
      <c r="F866">
        <v>1</v>
      </c>
      <c r="G866">
        <v>1</v>
      </c>
      <c r="H866">
        <v>3</v>
      </c>
      <c r="I866" t="s">
        <v>522</v>
      </c>
      <c r="J866" t="s">
        <v>524</v>
      </c>
      <c r="K866" t="s">
        <v>523</v>
      </c>
      <c r="L866">
        <v>1354</v>
      </c>
      <c r="N866">
        <v>1010</v>
      </c>
      <c r="O866" t="s">
        <v>252</v>
      </c>
      <c r="P866" t="s">
        <v>252</v>
      </c>
      <c r="Q866">
        <v>1</v>
      </c>
      <c r="W866">
        <v>0</v>
      </c>
      <c r="X866">
        <v>-343214198</v>
      </c>
      <c r="Y866">
        <v>122.54902</v>
      </c>
      <c r="AA866">
        <v>571.42999999999995</v>
      </c>
      <c r="AB866">
        <v>0</v>
      </c>
      <c r="AC866">
        <v>0</v>
      </c>
      <c r="AD866">
        <v>0</v>
      </c>
      <c r="AE866">
        <v>571.42999999999995</v>
      </c>
      <c r="AF866">
        <v>0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0</v>
      </c>
      <c r="AP866">
        <v>0</v>
      </c>
      <c r="AQ866">
        <v>0</v>
      </c>
      <c r="AR866">
        <v>0</v>
      </c>
      <c r="AS866" t="s">
        <v>6</v>
      </c>
      <c r="AT866">
        <v>122.54902</v>
      </c>
      <c r="AU866" t="s">
        <v>6</v>
      </c>
      <c r="AV866">
        <v>0</v>
      </c>
      <c r="AW866">
        <v>1</v>
      </c>
      <c r="AX866">
        <v>-1</v>
      </c>
      <c r="AY866">
        <v>0</v>
      </c>
      <c r="AZ866">
        <v>0</v>
      </c>
      <c r="BA866" t="s">
        <v>6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Y866*Source!I331</f>
        <v>35.000000112000002</v>
      </c>
      <c r="CY866">
        <f>AA866</f>
        <v>571.42999999999995</v>
      </c>
      <c r="CZ866">
        <f>AE866</f>
        <v>571.42999999999995</v>
      </c>
      <c r="DA866">
        <f>AI866</f>
        <v>1</v>
      </c>
      <c r="DB866">
        <v>0</v>
      </c>
    </row>
    <row r="867" spans="1:106" x14ac:dyDescent="0.2">
      <c r="A867">
        <f>ROW(Source!A336)</f>
        <v>336</v>
      </c>
      <c r="B867">
        <v>27721505</v>
      </c>
      <c r="C867">
        <v>27722955</v>
      </c>
      <c r="D867">
        <v>25419089</v>
      </c>
      <c r="E867">
        <v>1</v>
      </c>
      <c r="F867">
        <v>1</v>
      </c>
      <c r="G867">
        <v>1</v>
      </c>
      <c r="H867">
        <v>1</v>
      </c>
      <c r="I867" t="s">
        <v>1120</v>
      </c>
      <c r="J867" t="s">
        <v>6</v>
      </c>
      <c r="K867" t="s">
        <v>1121</v>
      </c>
      <c r="L867">
        <v>1191</v>
      </c>
      <c r="N867">
        <v>1013</v>
      </c>
      <c r="O867" t="s">
        <v>953</v>
      </c>
      <c r="P867" t="s">
        <v>953</v>
      </c>
      <c r="Q867">
        <v>1</v>
      </c>
      <c r="W867">
        <v>0</v>
      </c>
      <c r="X867">
        <v>1069510174</v>
      </c>
      <c r="Y867">
        <v>42.630499999999998</v>
      </c>
      <c r="AA867">
        <v>0</v>
      </c>
      <c r="AB867">
        <v>0</v>
      </c>
      <c r="AC867">
        <v>0</v>
      </c>
      <c r="AD867">
        <v>9.6199999999999992</v>
      </c>
      <c r="AE867">
        <v>0</v>
      </c>
      <c r="AF867">
        <v>0</v>
      </c>
      <c r="AG867">
        <v>0</v>
      </c>
      <c r="AH867">
        <v>9.6199999999999992</v>
      </c>
      <c r="AI867">
        <v>1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1</v>
      </c>
      <c r="AQ867">
        <v>0</v>
      </c>
      <c r="AR867">
        <v>0</v>
      </c>
      <c r="AS867" t="s">
        <v>6</v>
      </c>
      <c r="AT867">
        <v>37.07</v>
      </c>
      <c r="AU867" t="s">
        <v>103</v>
      </c>
      <c r="AV867">
        <v>1</v>
      </c>
      <c r="AW867">
        <v>2</v>
      </c>
      <c r="AX867">
        <v>27722971</v>
      </c>
      <c r="AY867">
        <v>1</v>
      </c>
      <c r="AZ867">
        <v>0</v>
      </c>
      <c r="BA867">
        <v>893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Y867*Source!I336</f>
        <v>8.5260999999999996</v>
      </c>
      <c r="CY867">
        <f>AD867</f>
        <v>9.6199999999999992</v>
      </c>
      <c r="CZ867">
        <f>AH867</f>
        <v>9.6199999999999992</v>
      </c>
      <c r="DA867">
        <f>AL867</f>
        <v>1</v>
      </c>
      <c r="DB867">
        <v>0</v>
      </c>
    </row>
    <row r="868" spans="1:106" x14ac:dyDescent="0.2">
      <c r="A868">
        <f>ROW(Source!A336)</f>
        <v>336</v>
      </c>
      <c r="B868">
        <v>27721505</v>
      </c>
      <c r="C868">
        <v>27722955</v>
      </c>
      <c r="D868">
        <v>25412928</v>
      </c>
      <c r="E868">
        <v>1</v>
      </c>
      <c r="F868">
        <v>1</v>
      </c>
      <c r="G868">
        <v>1</v>
      </c>
      <c r="H868">
        <v>1</v>
      </c>
      <c r="I868" t="s">
        <v>954</v>
      </c>
      <c r="J868" t="s">
        <v>6</v>
      </c>
      <c r="K868" t="s">
        <v>955</v>
      </c>
      <c r="L868">
        <v>1191</v>
      </c>
      <c r="N868">
        <v>1013</v>
      </c>
      <c r="O868" t="s">
        <v>953</v>
      </c>
      <c r="P868" t="s">
        <v>953</v>
      </c>
      <c r="Q868">
        <v>1</v>
      </c>
      <c r="W868">
        <v>0</v>
      </c>
      <c r="X868">
        <v>-1417349443</v>
      </c>
      <c r="Y868">
        <v>0.59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0.59</v>
      </c>
      <c r="AU868" t="s">
        <v>6</v>
      </c>
      <c r="AV868">
        <v>2</v>
      </c>
      <c r="AW868">
        <v>2</v>
      </c>
      <c r="AX868">
        <v>27722972</v>
      </c>
      <c r="AY868">
        <v>1</v>
      </c>
      <c r="AZ868">
        <v>2048</v>
      </c>
      <c r="BA868">
        <v>894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Y868*Source!I336</f>
        <v>0.11799999999999999</v>
      </c>
      <c r="CY868">
        <f>AD868</f>
        <v>0</v>
      </c>
      <c r="CZ868">
        <f>AH868</f>
        <v>0</v>
      </c>
      <c r="DA868">
        <f>AL868</f>
        <v>1</v>
      </c>
      <c r="DB868">
        <v>0</v>
      </c>
    </row>
    <row r="869" spans="1:106" x14ac:dyDescent="0.2">
      <c r="A869">
        <f>ROW(Source!A336)</f>
        <v>336</v>
      </c>
      <c r="B869">
        <v>27721505</v>
      </c>
      <c r="C869">
        <v>27722955</v>
      </c>
      <c r="D869">
        <v>25230118</v>
      </c>
      <c r="E869">
        <v>1</v>
      </c>
      <c r="F869">
        <v>1</v>
      </c>
      <c r="G869">
        <v>1</v>
      </c>
      <c r="H869">
        <v>2</v>
      </c>
      <c r="I869" t="s">
        <v>1050</v>
      </c>
      <c r="J869" t="s">
        <v>1051</v>
      </c>
      <c r="K869" t="s">
        <v>1052</v>
      </c>
      <c r="L869">
        <v>1368</v>
      </c>
      <c r="N869">
        <v>1011</v>
      </c>
      <c r="O869" t="s">
        <v>959</v>
      </c>
      <c r="P869" t="s">
        <v>959</v>
      </c>
      <c r="Q869">
        <v>1</v>
      </c>
      <c r="W869">
        <v>0</v>
      </c>
      <c r="X869">
        <v>-1460065968</v>
      </c>
      <c r="Y869">
        <v>0.1</v>
      </c>
      <c r="AA869">
        <v>0</v>
      </c>
      <c r="AB869">
        <v>86.4</v>
      </c>
      <c r="AC869">
        <v>13.5</v>
      </c>
      <c r="AD869">
        <v>0</v>
      </c>
      <c r="AE869">
        <v>0</v>
      </c>
      <c r="AF869">
        <v>86.4</v>
      </c>
      <c r="AG869">
        <v>13.5</v>
      </c>
      <c r="AH869">
        <v>0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1</v>
      </c>
      <c r="AQ869">
        <v>0</v>
      </c>
      <c r="AR869">
        <v>0</v>
      </c>
      <c r="AS869" t="s">
        <v>6</v>
      </c>
      <c r="AT869">
        <v>0.08</v>
      </c>
      <c r="AU869" t="s">
        <v>102</v>
      </c>
      <c r="AV869">
        <v>0</v>
      </c>
      <c r="AW869">
        <v>2</v>
      </c>
      <c r="AX869">
        <v>27722973</v>
      </c>
      <c r="AY869">
        <v>1</v>
      </c>
      <c r="AZ869">
        <v>0</v>
      </c>
      <c r="BA869">
        <v>895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Y869*Source!I336</f>
        <v>2.0000000000000004E-2</v>
      </c>
      <c r="CY869">
        <f>AB869</f>
        <v>86.4</v>
      </c>
      <c r="CZ869">
        <f>AF869</f>
        <v>86.4</v>
      </c>
      <c r="DA869">
        <f>AJ869</f>
        <v>1</v>
      </c>
      <c r="DB869">
        <v>0</v>
      </c>
    </row>
    <row r="870" spans="1:106" x14ac:dyDescent="0.2">
      <c r="A870">
        <f>ROW(Source!A336)</f>
        <v>336</v>
      </c>
      <c r="B870">
        <v>27721505</v>
      </c>
      <c r="C870">
        <v>27722955</v>
      </c>
      <c r="D870">
        <v>25230220</v>
      </c>
      <c r="E870">
        <v>1</v>
      </c>
      <c r="F870">
        <v>1</v>
      </c>
      <c r="G870">
        <v>1</v>
      </c>
      <c r="H870">
        <v>2</v>
      </c>
      <c r="I870" t="s">
        <v>991</v>
      </c>
      <c r="J870" t="s">
        <v>992</v>
      </c>
      <c r="K870" t="s">
        <v>993</v>
      </c>
      <c r="L870">
        <v>1368</v>
      </c>
      <c r="N870">
        <v>1011</v>
      </c>
      <c r="O870" t="s">
        <v>959</v>
      </c>
      <c r="P870" t="s">
        <v>959</v>
      </c>
      <c r="Q870">
        <v>1</v>
      </c>
      <c r="W870">
        <v>0</v>
      </c>
      <c r="X870">
        <v>-1718674368</v>
      </c>
      <c r="Y870">
        <v>8.7500000000000008E-2</v>
      </c>
      <c r="AA870">
        <v>0</v>
      </c>
      <c r="AB870">
        <v>111.99</v>
      </c>
      <c r="AC870">
        <v>13.5</v>
      </c>
      <c r="AD870">
        <v>0</v>
      </c>
      <c r="AE870">
        <v>0</v>
      </c>
      <c r="AF870">
        <v>111.99</v>
      </c>
      <c r="AG870">
        <v>13.5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1</v>
      </c>
      <c r="AQ870">
        <v>0</v>
      </c>
      <c r="AR870">
        <v>0</v>
      </c>
      <c r="AS870" t="s">
        <v>6</v>
      </c>
      <c r="AT870">
        <v>7.0000000000000007E-2</v>
      </c>
      <c r="AU870" t="s">
        <v>102</v>
      </c>
      <c r="AV870">
        <v>0</v>
      </c>
      <c r="AW870">
        <v>2</v>
      </c>
      <c r="AX870">
        <v>27722974</v>
      </c>
      <c r="AY870">
        <v>1</v>
      </c>
      <c r="AZ870">
        <v>0</v>
      </c>
      <c r="BA870">
        <v>896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Y870*Source!I336</f>
        <v>1.7500000000000002E-2</v>
      </c>
      <c r="CY870">
        <f>AB870</f>
        <v>111.99</v>
      </c>
      <c r="CZ870">
        <f>AF870</f>
        <v>111.99</v>
      </c>
      <c r="DA870">
        <f>AJ870</f>
        <v>1</v>
      </c>
      <c r="DB870">
        <v>0</v>
      </c>
    </row>
    <row r="871" spans="1:106" x14ac:dyDescent="0.2">
      <c r="A871">
        <f>ROW(Source!A336)</f>
        <v>336</v>
      </c>
      <c r="B871">
        <v>27721505</v>
      </c>
      <c r="C871">
        <v>27722955</v>
      </c>
      <c r="D871">
        <v>25231607</v>
      </c>
      <c r="E871">
        <v>1</v>
      </c>
      <c r="F871">
        <v>1</v>
      </c>
      <c r="G871">
        <v>1</v>
      </c>
      <c r="H871">
        <v>2</v>
      </c>
      <c r="I871" t="s">
        <v>997</v>
      </c>
      <c r="J871" t="s">
        <v>998</v>
      </c>
      <c r="K871" t="s">
        <v>999</v>
      </c>
      <c r="L871">
        <v>1368</v>
      </c>
      <c r="N871">
        <v>1011</v>
      </c>
      <c r="O871" t="s">
        <v>959</v>
      </c>
      <c r="P871" t="s">
        <v>959</v>
      </c>
      <c r="Q871">
        <v>1</v>
      </c>
      <c r="W871">
        <v>0</v>
      </c>
      <c r="X871">
        <v>1372534845</v>
      </c>
      <c r="Y871">
        <v>0.55000000000000004</v>
      </c>
      <c r="AA871">
        <v>0</v>
      </c>
      <c r="AB871">
        <v>65.709999999999994</v>
      </c>
      <c r="AC871">
        <v>11.6</v>
      </c>
      <c r="AD871">
        <v>0</v>
      </c>
      <c r="AE871">
        <v>0</v>
      </c>
      <c r="AF871">
        <v>65.709999999999994</v>
      </c>
      <c r="AG871">
        <v>11.6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1</v>
      </c>
      <c r="AQ871">
        <v>0</v>
      </c>
      <c r="AR871">
        <v>0</v>
      </c>
      <c r="AS871" t="s">
        <v>6</v>
      </c>
      <c r="AT871">
        <v>0.44</v>
      </c>
      <c r="AU871" t="s">
        <v>102</v>
      </c>
      <c r="AV871">
        <v>0</v>
      </c>
      <c r="AW871">
        <v>2</v>
      </c>
      <c r="AX871">
        <v>27722975</v>
      </c>
      <c r="AY871">
        <v>1</v>
      </c>
      <c r="AZ871">
        <v>0</v>
      </c>
      <c r="BA871">
        <v>897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Y871*Source!I336</f>
        <v>0.11000000000000001</v>
      </c>
      <c r="CY871">
        <f>AB871</f>
        <v>65.709999999999994</v>
      </c>
      <c r="CZ871">
        <f>AF871</f>
        <v>65.709999999999994</v>
      </c>
      <c r="DA871">
        <f>AJ871</f>
        <v>1</v>
      </c>
      <c r="DB871">
        <v>0</v>
      </c>
    </row>
    <row r="872" spans="1:106" x14ac:dyDescent="0.2">
      <c r="A872">
        <f>ROW(Source!A336)</f>
        <v>336</v>
      </c>
      <c r="B872">
        <v>27721505</v>
      </c>
      <c r="C872">
        <v>27722955</v>
      </c>
      <c r="D872">
        <v>25231842</v>
      </c>
      <c r="E872">
        <v>1</v>
      </c>
      <c r="F872">
        <v>1</v>
      </c>
      <c r="G872">
        <v>1</v>
      </c>
      <c r="H872">
        <v>2</v>
      </c>
      <c r="I872" t="s">
        <v>1000</v>
      </c>
      <c r="J872" t="s">
        <v>1001</v>
      </c>
      <c r="K872" t="s">
        <v>1002</v>
      </c>
      <c r="L872">
        <v>1368</v>
      </c>
      <c r="N872">
        <v>1011</v>
      </c>
      <c r="O872" t="s">
        <v>959</v>
      </c>
      <c r="P872" t="s">
        <v>959</v>
      </c>
      <c r="Q872">
        <v>1</v>
      </c>
      <c r="W872">
        <v>0</v>
      </c>
      <c r="X872">
        <v>792402865</v>
      </c>
      <c r="Y872">
        <v>1.7374999999999998</v>
      </c>
      <c r="AA872">
        <v>0</v>
      </c>
      <c r="AB872">
        <v>1.2</v>
      </c>
      <c r="AC872">
        <v>0</v>
      </c>
      <c r="AD872">
        <v>0</v>
      </c>
      <c r="AE872">
        <v>0</v>
      </c>
      <c r="AF872">
        <v>1.2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1</v>
      </c>
      <c r="AQ872">
        <v>0</v>
      </c>
      <c r="AR872">
        <v>0</v>
      </c>
      <c r="AS872" t="s">
        <v>6</v>
      </c>
      <c r="AT872">
        <v>1.39</v>
      </c>
      <c r="AU872" t="s">
        <v>102</v>
      </c>
      <c r="AV872">
        <v>0</v>
      </c>
      <c r="AW872">
        <v>2</v>
      </c>
      <c r="AX872">
        <v>27722976</v>
      </c>
      <c r="AY872">
        <v>1</v>
      </c>
      <c r="AZ872">
        <v>0</v>
      </c>
      <c r="BA872">
        <v>898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Y872*Source!I336</f>
        <v>0.34749999999999998</v>
      </c>
      <c r="CY872">
        <f>AB872</f>
        <v>1.2</v>
      </c>
      <c r="CZ872">
        <f>AF872</f>
        <v>1.2</v>
      </c>
      <c r="DA872">
        <f>AJ872</f>
        <v>1</v>
      </c>
      <c r="DB872">
        <v>0</v>
      </c>
    </row>
    <row r="873" spans="1:106" x14ac:dyDescent="0.2">
      <c r="A873">
        <f>ROW(Source!A336)</f>
        <v>336</v>
      </c>
      <c r="B873">
        <v>27721505</v>
      </c>
      <c r="C873">
        <v>27722955</v>
      </c>
      <c r="D873">
        <v>25148310</v>
      </c>
      <c r="E873">
        <v>1</v>
      </c>
      <c r="F873">
        <v>1</v>
      </c>
      <c r="G873">
        <v>1</v>
      </c>
      <c r="H873">
        <v>3</v>
      </c>
      <c r="I873" t="s">
        <v>1281</v>
      </c>
      <c r="J873" t="s">
        <v>1282</v>
      </c>
      <c r="K873" t="s">
        <v>1283</v>
      </c>
      <c r="L873">
        <v>1348</v>
      </c>
      <c r="N873">
        <v>1009</v>
      </c>
      <c r="O873" t="s">
        <v>46</v>
      </c>
      <c r="P873" t="s">
        <v>46</v>
      </c>
      <c r="Q873">
        <v>1000</v>
      </c>
      <c r="W873">
        <v>0</v>
      </c>
      <c r="X873">
        <v>993149205</v>
      </c>
      <c r="Y873">
        <v>1.9000000000000001E-4</v>
      </c>
      <c r="AA873">
        <v>32830</v>
      </c>
      <c r="AB873">
        <v>0</v>
      </c>
      <c r="AC873">
        <v>0</v>
      </c>
      <c r="AD873">
        <v>0</v>
      </c>
      <c r="AE873">
        <v>32830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6</v>
      </c>
      <c r="AT873">
        <v>1.9000000000000001E-4</v>
      </c>
      <c r="AU873" t="s">
        <v>6</v>
      </c>
      <c r="AV873">
        <v>0</v>
      </c>
      <c r="AW873">
        <v>2</v>
      </c>
      <c r="AX873">
        <v>27722977</v>
      </c>
      <c r="AY873">
        <v>1</v>
      </c>
      <c r="AZ873">
        <v>0</v>
      </c>
      <c r="BA873">
        <v>899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Y873*Source!I336</f>
        <v>3.8000000000000002E-5</v>
      </c>
      <c r="CY873">
        <f t="shared" ref="CY873:CY881" si="48">AA873</f>
        <v>32830</v>
      </c>
      <c r="CZ873">
        <f t="shared" ref="CZ873:CZ881" si="49">AE873</f>
        <v>32830</v>
      </c>
      <c r="DA873">
        <f t="shared" ref="DA873:DA881" si="50">AI873</f>
        <v>1</v>
      </c>
      <c r="DB873">
        <v>0</v>
      </c>
    </row>
    <row r="874" spans="1:106" x14ac:dyDescent="0.2">
      <c r="A874">
        <f>ROW(Source!A336)</f>
        <v>336</v>
      </c>
      <c r="B874">
        <v>27721505</v>
      </c>
      <c r="C874">
        <v>27722955</v>
      </c>
      <c r="D874">
        <v>25148328</v>
      </c>
      <c r="E874">
        <v>1</v>
      </c>
      <c r="F874">
        <v>1</v>
      </c>
      <c r="G874">
        <v>1</v>
      </c>
      <c r="H874">
        <v>3</v>
      </c>
      <c r="I874" t="s">
        <v>1006</v>
      </c>
      <c r="J874" t="s">
        <v>1007</v>
      </c>
      <c r="K874" t="s">
        <v>1008</v>
      </c>
      <c r="L874">
        <v>1339</v>
      </c>
      <c r="N874">
        <v>1007</v>
      </c>
      <c r="O874" t="s">
        <v>64</v>
      </c>
      <c r="P874" t="s">
        <v>64</v>
      </c>
      <c r="Q874">
        <v>1</v>
      </c>
      <c r="W874">
        <v>0</v>
      </c>
      <c r="X874">
        <v>1262771840</v>
      </c>
      <c r="Y874">
        <v>0.34200000000000003</v>
      </c>
      <c r="AA874">
        <v>6.22</v>
      </c>
      <c r="AB874">
        <v>0</v>
      </c>
      <c r="AC874">
        <v>0</v>
      </c>
      <c r="AD874">
        <v>0</v>
      </c>
      <c r="AE874">
        <v>6.22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0</v>
      </c>
      <c r="AQ874">
        <v>0</v>
      </c>
      <c r="AR874">
        <v>0</v>
      </c>
      <c r="AS874" t="s">
        <v>6</v>
      </c>
      <c r="AT874">
        <v>0.34200000000000003</v>
      </c>
      <c r="AU874" t="s">
        <v>6</v>
      </c>
      <c r="AV874">
        <v>0</v>
      </c>
      <c r="AW874">
        <v>2</v>
      </c>
      <c r="AX874">
        <v>27722978</v>
      </c>
      <c r="AY874">
        <v>1</v>
      </c>
      <c r="AZ874">
        <v>0</v>
      </c>
      <c r="BA874">
        <v>900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Y874*Source!I336</f>
        <v>6.8400000000000002E-2</v>
      </c>
      <c r="CY874">
        <f t="shared" si="48"/>
        <v>6.22</v>
      </c>
      <c r="CZ874">
        <f t="shared" si="49"/>
        <v>6.22</v>
      </c>
      <c r="DA874">
        <f t="shared" si="50"/>
        <v>1</v>
      </c>
      <c r="DB874">
        <v>0</v>
      </c>
    </row>
    <row r="875" spans="1:106" x14ac:dyDescent="0.2">
      <c r="A875">
        <f>ROW(Source!A336)</f>
        <v>336</v>
      </c>
      <c r="B875">
        <v>27721505</v>
      </c>
      <c r="C875">
        <v>27722955</v>
      </c>
      <c r="D875">
        <v>25149961</v>
      </c>
      <c r="E875">
        <v>1</v>
      </c>
      <c r="F875">
        <v>1</v>
      </c>
      <c r="G875">
        <v>1</v>
      </c>
      <c r="H875">
        <v>3</v>
      </c>
      <c r="I875" t="s">
        <v>963</v>
      </c>
      <c r="J875" t="s">
        <v>964</v>
      </c>
      <c r="K875" t="s">
        <v>965</v>
      </c>
      <c r="L875">
        <v>1339</v>
      </c>
      <c r="N875">
        <v>1007</v>
      </c>
      <c r="O875" t="s">
        <v>64</v>
      </c>
      <c r="P875" t="s">
        <v>64</v>
      </c>
      <c r="Q875">
        <v>1</v>
      </c>
      <c r="W875">
        <v>0</v>
      </c>
      <c r="X875">
        <v>-1660354250</v>
      </c>
      <c r="Y875">
        <v>0.69</v>
      </c>
      <c r="AA875">
        <v>2.44</v>
      </c>
      <c r="AB875">
        <v>0</v>
      </c>
      <c r="AC875">
        <v>0</v>
      </c>
      <c r="AD875">
        <v>0</v>
      </c>
      <c r="AE875">
        <v>2.44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6</v>
      </c>
      <c r="AT875">
        <v>0.69</v>
      </c>
      <c r="AU875" t="s">
        <v>6</v>
      </c>
      <c r="AV875">
        <v>0</v>
      </c>
      <c r="AW875">
        <v>2</v>
      </c>
      <c r="AX875">
        <v>27722979</v>
      </c>
      <c r="AY875">
        <v>1</v>
      </c>
      <c r="AZ875">
        <v>0</v>
      </c>
      <c r="BA875">
        <v>901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Y875*Source!I336</f>
        <v>0.13799999999999998</v>
      </c>
      <c r="CY875">
        <f t="shared" si="48"/>
        <v>2.44</v>
      </c>
      <c r="CZ875">
        <f t="shared" si="49"/>
        <v>2.44</v>
      </c>
      <c r="DA875">
        <f t="shared" si="50"/>
        <v>1</v>
      </c>
      <c r="DB875">
        <v>0</v>
      </c>
    </row>
    <row r="876" spans="1:106" x14ac:dyDescent="0.2">
      <c r="A876">
        <f>ROW(Source!A336)</f>
        <v>336</v>
      </c>
      <c r="B876">
        <v>27721505</v>
      </c>
      <c r="C876">
        <v>27722955</v>
      </c>
      <c r="D876">
        <v>25150638</v>
      </c>
      <c r="E876">
        <v>1</v>
      </c>
      <c r="F876">
        <v>1</v>
      </c>
      <c r="G876">
        <v>1</v>
      </c>
      <c r="H876">
        <v>3</v>
      </c>
      <c r="I876" t="s">
        <v>1284</v>
      </c>
      <c r="J876" t="s">
        <v>1285</v>
      </c>
      <c r="K876" t="s">
        <v>1286</v>
      </c>
      <c r="L876">
        <v>1346</v>
      </c>
      <c r="N876">
        <v>1009</v>
      </c>
      <c r="O876" t="s">
        <v>178</v>
      </c>
      <c r="P876" t="s">
        <v>178</v>
      </c>
      <c r="Q876">
        <v>1</v>
      </c>
      <c r="W876">
        <v>0</v>
      </c>
      <c r="X876">
        <v>-490687590</v>
      </c>
      <c r="Y876">
        <v>0.05</v>
      </c>
      <c r="AA876">
        <v>37.29</v>
      </c>
      <c r="AB876">
        <v>0</v>
      </c>
      <c r="AC876">
        <v>0</v>
      </c>
      <c r="AD876">
        <v>0</v>
      </c>
      <c r="AE876">
        <v>37.29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6</v>
      </c>
      <c r="AT876">
        <v>0.05</v>
      </c>
      <c r="AU876" t="s">
        <v>6</v>
      </c>
      <c r="AV876">
        <v>0</v>
      </c>
      <c r="AW876">
        <v>2</v>
      </c>
      <c r="AX876">
        <v>27722980</v>
      </c>
      <c r="AY876">
        <v>1</v>
      </c>
      <c r="AZ876">
        <v>0</v>
      </c>
      <c r="BA876">
        <v>902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Y876*Source!I336</f>
        <v>1.0000000000000002E-2</v>
      </c>
      <c r="CY876">
        <f t="shared" si="48"/>
        <v>37.29</v>
      </c>
      <c r="CZ876">
        <f t="shared" si="49"/>
        <v>37.29</v>
      </c>
      <c r="DA876">
        <f t="shared" si="50"/>
        <v>1</v>
      </c>
      <c r="DB876">
        <v>0</v>
      </c>
    </row>
    <row r="877" spans="1:106" x14ac:dyDescent="0.2">
      <c r="A877">
        <f>ROW(Source!A336)</f>
        <v>336</v>
      </c>
      <c r="B877">
        <v>27721505</v>
      </c>
      <c r="C877">
        <v>27722955</v>
      </c>
      <c r="D877">
        <v>25151370</v>
      </c>
      <c r="E877">
        <v>1</v>
      </c>
      <c r="F877">
        <v>1</v>
      </c>
      <c r="G877">
        <v>1</v>
      </c>
      <c r="H877">
        <v>3</v>
      </c>
      <c r="I877" t="s">
        <v>1287</v>
      </c>
      <c r="J877" t="s">
        <v>1288</v>
      </c>
      <c r="K877" t="s">
        <v>1289</v>
      </c>
      <c r="L877">
        <v>1348</v>
      </c>
      <c r="N877">
        <v>1009</v>
      </c>
      <c r="O877" t="s">
        <v>46</v>
      </c>
      <c r="P877" t="s">
        <v>46</v>
      </c>
      <c r="Q877">
        <v>1000</v>
      </c>
      <c r="W877">
        <v>0</v>
      </c>
      <c r="X877">
        <v>-531507062</v>
      </c>
      <c r="Y877">
        <v>4.0000000000000002E-4</v>
      </c>
      <c r="AA877">
        <v>13560</v>
      </c>
      <c r="AB877">
        <v>0</v>
      </c>
      <c r="AC877">
        <v>0</v>
      </c>
      <c r="AD877">
        <v>0</v>
      </c>
      <c r="AE877">
        <v>13560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6</v>
      </c>
      <c r="AT877">
        <v>4.0000000000000002E-4</v>
      </c>
      <c r="AU877" t="s">
        <v>6</v>
      </c>
      <c r="AV877">
        <v>0</v>
      </c>
      <c r="AW877">
        <v>2</v>
      </c>
      <c r="AX877">
        <v>27722981</v>
      </c>
      <c r="AY877">
        <v>1</v>
      </c>
      <c r="AZ877">
        <v>0</v>
      </c>
      <c r="BA877">
        <v>903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Y877*Source!I336</f>
        <v>8.0000000000000007E-5</v>
      </c>
      <c r="CY877">
        <f t="shared" si="48"/>
        <v>13560</v>
      </c>
      <c r="CZ877">
        <f t="shared" si="49"/>
        <v>13560</v>
      </c>
      <c r="DA877">
        <f t="shared" si="50"/>
        <v>1</v>
      </c>
      <c r="DB877">
        <v>0</v>
      </c>
    </row>
    <row r="878" spans="1:106" x14ac:dyDescent="0.2">
      <c r="A878">
        <f>ROW(Source!A336)</f>
        <v>336</v>
      </c>
      <c r="B878">
        <v>27721505</v>
      </c>
      <c r="C878">
        <v>27722955</v>
      </c>
      <c r="D878">
        <v>25154689</v>
      </c>
      <c r="E878">
        <v>1</v>
      </c>
      <c r="F878">
        <v>1</v>
      </c>
      <c r="G878">
        <v>1</v>
      </c>
      <c r="H878">
        <v>3</v>
      </c>
      <c r="I878" t="s">
        <v>1290</v>
      </c>
      <c r="J878" t="s">
        <v>1291</v>
      </c>
      <c r="K878" t="s">
        <v>1292</v>
      </c>
      <c r="L878">
        <v>1346</v>
      </c>
      <c r="N878">
        <v>1009</v>
      </c>
      <c r="O878" t="s">
        <v>178</v>
      </c>
      <c r="P878" t="s">
        <v>178</v>
      </c>
      <c r="Q878">
        <v>1</v>
      </c>
      <c r="W878">
        <v>0</v>
      </c>
      <c r="X878">
        <v>450790165</v>
      </c>
      <c r="Y878">
        <v>2.5000000000000001E-3</v>
      </c>
      <c r="AA878">
        <v>2.15</v>
      </c>
      <c r="AB878">
        <v>0</v>
      </c>
      <c r="AC878">
        <v>0</v>
      </c>
      <c r="AD878">
        <v>0</v>
      </c>
      <c r="AE878">
        <v>2.15</v>
      </c>
      <c r="AF878">
        <v>0</v>
      </c>
      <c r="AG878">
        <v>0</v>
      </c>
      <c r="AH878">
        <v>0</v>
      </c>
      <c r="AI878">
        <v>1</v>
      </c>
      <c r="AJ878">
        <v>1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6</v>
      </c>
      <c r="AT878">
        <v>2.5000000000000001E-3</v>
      </c>
      <c r="AU878" t="s">
        <v>6</v>
      </c>
      <c r="AV878">
        <v>0</v>
      </c>
      <c r="AW878">
        <v>2</v>
      </c>
      <c r="AX878">
        <v>27722982</v>
      </c>
      <c r="AY878">
        <v>1</v>
      </c>
      <c r="AZ878">
        <v>0</v>
      </c>
      <c r="BA878">
        <v>904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Y878*Source!I336</f>
        <v>5.0000000000000001E-4</v>
      </c>
      <c r="CY878">
        <f t="shared" si="48"/>
        <v>2.15</v>
      </c>
      <c r="CZ878">
        <f t="shared" si="49"/>
        <v>2.15</v>
      </c>
      <c r="DA878">
        <f t="shared" si="50"/>
        <v>1</v>
      </c>
      <c r="DB878">
        <v>0</v>
      </c>
    </row>
    <row r="879" spans="1:106" x14ac:dyDescent="0.2">
      <c r="A879">
        <f>ROW(Source!A336)</f>
        <v>336</v>
      </c>
      <c r="B879">
        <v>27721505</v>
      </c>
      <c r="C879">
        <v>27722955</v>
      </c>
      <c r="D879">
        <v>25186365</v>
      </c>
      <c r="E879">
        <v>1</v>
      </c>
      <c r="F879">
        <v>1</v>
      </c>
      <c r="G879">
        <v>1</v>
      </c>
      <c r="H879">
        <v>3</v>
      </c>
      <c r="I879" t="s">
        <v>1293</v>
      </c>
      <c r="J879" t="s">
        <v>1294</v>
      </c>
      <c r="K879" t="s">
        <v>1295</v>
      </c>
      <c r="L879">
        <v>1348</v>
      </c>
      <c r="N879">
        <v>1009</v>
      </c>
      <c r="O879" t="s">
        <v>46</v>
      </c>
      <c r="P879" t="s">
        <v>46</v>
      </c>
      <c r="Q879">
        <v>1000</v>
      </c>
      <c r="W879">
        <v>0</v>
      </c>
      <c r="X879">
        <v>570223526</v>
      </c>
      <c r="Y879">
        <v>4.4000000000000002E-4</v>
      </c>
      <c r="AA879">
        <v>15119</v>
      </c>
      <c r="AB879">
        <v>0</v>
      </c>
      <c r="AC879">
        <v>0</v>
      </c>
      <c r="AD879">
        <v>0</v>
      </c>
      <c r="AE879">
        <v>15119</v>
      </c>
      <c r="AF879">
        <v>0</v>
      </c>
      <c r="AG879">
        <v>0</v>
      </c>
      <c r="AH879">
        <v>0</v>
      </c>
      <c r="AI879">
        <v>1</v>
      </c>
      <c r="AJ879">
        <v>1</v>
      </c>
      <c r="AK879">
        <v>1</v>
      </c>
      <c r="AL879">
        <v>1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6</v>
      </c>
      <c r="AT879">
        <v>4.4000000000000002E-4</v>
      </c>
      <c r="AU879" t="s">
        <v>6</v>
      </c>
      <c r="AV879">
        <v>0</v>
      </c>
      <c r="AW879">
        <v>2</v>
      </c>
      <c r="AX879">
        <v>27722983</v>
      </c>
      <c r="AY879">
        <v>1</v>
      </c>
      <c r="AZ879">
        <v>0</v>
      </c>
      <c r="BA879">
        <v>905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Y879*Source!I336</f>
        <v>8.8000000000000011E-5</v>
      </c>
      <c r="CY879">
        <f t="shared" si="48"/>
        <v>15119</v>
      </c>
      <c r="CZ879">
        <f t="shared" si="49"/>
        <v>15119</v>
      </c>
      <c r="DA879">
        <f t="shared" si="50"/>
        <v>1</v>
      </c>
      <c r="DB879">
        <v>0</v>
      </c>
    </row>
    <row r="880" spans="1:106" x14ac:dyDescent="0.2">
      <c r="A880">
        <f>ROW(Source!A336)</f>
        <v>336</v>
      </c>
      <c r="B880">
        <v>27721505</v>
      </c>
      <c r="C880">
        <v>27722955</v>
      </c>
      <c r="D880">
        <v>25187091</v>
      </c>
      <c r="E880">
        <v>1</v>
      </c>
      <c r="F880">
        <v>1</v>
      </c>
      <c r="G880">
        <v>1</v>
      </c>
      <c r="H880">
        <v>3</v>
      </c>
      <c r="I880" t="s">
        <v>1167</v>
      </c>
      <c r="J880" t="s">
        <v>1168</v>
      </c>
      <c r="K880" t="s">
        <v>1169</v>
      </c>
      <c r="L880">
        <v>1348</v>
      </c>
      <c r="N880">
        <v>1009</v>
      </c>
      <c r="O880" t="s">
        <v>46</v>
      </c>
      <c r="P880" t="s">
        <v>46</v>
      </c>
      <c r="Q880">
        <v>1000</v>
      </c>
      <c r="W880">
        <v>0</v>
      </c>
      <c r="X880">
        <v>-909021926</v>
      </c>
      <c r="Y880">
        <v>5.2999999999999998E-4</v>
      </c>
      <c r="AA880">
        <v>16950</v>
      </c>
      <c r="AB880">
        <v>0</v>
      </c>
      <c r="AC880">
        <v>0</v>
      </c>
      <c r="AD880">
        <v>0</v>
      </c>
      <c r="AE880">
        <v>16950</v>
      </c>
      <c r="AF880">
        <v>0</v>
      </c>
      <c r="AG880">
        <v>0</v>
      </c>
      <c r="AH880">
        <v>0</v>
      </c>
      <c r="AI880">
        <v>1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6</v>
      </c>
      <c r="AT880">
        <v>5.2999999999999998E-4</v>
      </c>
      <c r="AU880" t="s">
        <v>6</v>
      </c>
      <c r="AV880">
        <v>0</v>
      </c>
      <c r="AW880">
        <v>2</v>
      </c>
      <c r="AX880">
        <v>27722984</v>
      </c>
      <c r="AY880">
        <v>1</v>
      </c>
      <c r="AZ880">
        <v>0</v>
      </c>
      <c r="BA880">
        <v>906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Y880*Source!I336</f>
        <v>1.06E-4</v>
      </c>
      <c r="CY880">
        <f t="shared" si="48"/>
        <v>16950</v>
      </c>
      <c r="CZ880">
        <f t="shared" si="49"/>
        <v>16950</v>
      </c>
      <c r="DA880">
        <f t="shared" si="50"/>
        <v>1</v>
      </c>
      <c r="DB880">
        <v>0</v>
      </c>
    </row>
    <row r="881" spans="1:106" x14ac:dyDescent="0.2">
      <c r="A881">
        <f>ROW(Source!A336)</f>
        <v>336</v>
      </c>
      <c r="B881">
        <v>27721505</v>
      </c>
      <c r="C881">
        <v>27722955</v>
      </c>
      <c r="D881">
        <v>25194626</v>
      </c>
      <c r="E881">
        <v>1</v>
      </c>
      <c r="F881">
        <v>1</v>
      </c>
      <c r="G881">
        <v>1</v>
      </c>
      <c r="H881">
        <v>3</v>
      </c>
      <c r="I881" t="s">
        <v>532</v>
      </c>
      <c r="J881" t="s">
        <v>534</v>
      </c>
      <c r="K881" t="s">
        <v>533</v>
      </c>
      <c r="L881">
        <v>1301</v>
      </c>
      <c r="N881">
        <v>1003</v>
      </c>
      <c r="O881" t="s">
        <v>501</v>
      </c>
      <c r="P881" t="s">
        <v>501</v>
      </c>
      <c r="Q881">
        <v>1</v>
      </c>
      <c r="W881">
        <v>0</v>
      </c>
      <c r="X881">
        <v>1870229810</v>
      </c>
      <c r="Y881">
        <v>100</v>
      </c>
      <c r="AA881">
        <v>35.71</v>
      </c>
      <c r="AB881">
        <v>0</v>
      </c>
      <c r="AC881">
        <v>0</v>
      </c>
      <c r="AD881">
        <v>0</v>
      </c>
      <c r="AE881">
        <v>35.71</v>
      </c>
      <c r="AF881">
        <v>0</v>
      </c>
      <c r="AG881">
        <v>0</v>
      </c>
      <c r="AH881">
        <v>0</v>
      </c>
      <c r="AI881">
        <v>1</v>
      </c>
      <c r="AJ881">
        <v>1</v>
      </c>
      <c r="AK881">
        <v>1</v>
      </c>
      <c r="AL881">
        <v>1</v>
      </c>
      <c r="AN881">
        <v>0</v>
      </c>
      <c r="AO881">
        <v>0</v>
      </c>
      <c r="AP881">
        <v>0</v>
      </c>
      <c r="AQ881">
        <v>0</v>
      </c>
      <c r="AR881">
        <v>0</v>
      </c>
      <c r="AS881" t="s">
        <v>6</v>
      </c>
      <c r="AT881">
        <v>100</v>
      </c>
      <c r="AU881" t="s">
        <v>6</v>
      </c>
      <c r="AV881">
        <v>0</v>
      </c>
      <c r="AW881">
        <v>1</v>
      </c>
      <c r="AX881">
        <v>-1</v>
      </c>
      <c r="AY881">
        <v>0</v>
      </c>
      <c r="AZ881">
        <v>0</v>
      </c>
      <c r="BA881" t="s">
        <v>6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Y881*Source!I336</f>
        <v>20</v>
      </c>
      <c r="CY881">
        <f t="shared" si="48"/>
        <v>35.71</v>
      </c>
      <c r="CZ881">
        <f t="shared" si="49"/>
        <v>35.71</v>
      </c>
      <c r="DA881">
        <f t="shared" si="50"/>
        <v>1</v>
      </c>
      <c r="DB881">
        <v>0</v>
      </c>
    </row>
    <row r="882" spans="1:106" x14ac:dyDescent="0.2">
      <c r="A882">
        <f>ROW(Source!A337)</f>
        <v>337</v>
      </c>
      <c r="B882">
        <v>27721504</v>
      </c>
      <c r="C882">
        <v>27722955</v>
      </c>
      <c r="D882">
        <v>25419089</v>
      </c>
      <c r="E882">
        <v>1</v>
      </c>
      <c r="F882">
        <v>1</v>
      </c>
      <c r="G882">
        <v>1</v>
      </c>
      <c r="H882">
        <v>1</v>
      </c>
      <c r="I882" t="s">
        <v>1120</v>
      </c>
      <c r="J882" t="s">
        <v>6</v>
      </c>
      <c r="K882" t="s">
        <v>1121</v>
      </c>
      <c r="L882">
        <v>1191</v>
      </c>
      <c r="N882">
        <v>1013</v>
      </c>
      <c r="O882" t="s">
        <v>953</v>
      </c>
      <c r="P882" t="s">
        <v>953</v>
      </c>
      <c r="Q882">
        <v>1</v>
      </c>
      <c r="W882">
        <v>0</v>
      </c>
      <c r="X882">
        <v>1069510174</v>
      </c>
      <c r="Y882">
        <v>42.630499999999998</v>
      </c>
      <c r="AA882">
        <v>0</v>
      </c>
      <c r="AB882">
        <v>0</v>
      </c>
      <c r="AC882">
        <v>0</v>
      </c>
      <c r="AD882">
        <v>9.6199999999999992</v>
      </c>
      <c r="AE882">
        <v>0</v>
      </c>
      <c r="AF882">
        <v>0</v>
      </c>
      <c r="AG882">
        <v>0</v>
      </c>
      <c r="AH882">
        <v>9.6199999999999992</v>
      </c>
      <c r="AI882">
        <v>1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1</v>
      </c>
      <c r="AQ882">
        <v>0</v>
      </c>
      <c r="AR882">
        <v>0</v>
      </c>
      <c r="AS882" t="s">
        <v>6</v>
      </c>
      <c r="AT882">
        <v>37.07</v>
      </c>
      <c r="AU882" t="s">
        <v>103</v>
      </c>
      <c r="AV882">
        <v>1</v>
      </c>
      <c r="AW882">
        <v>2</v>
      </c>
      <c r="AX882">
        <v>27722971</v>
      </c>
      <c r="AY882">
        <v>1</v>
      </c>
      <c r="AZ882">
        <v>0</v>
      </c>
      <c r="BA882">
        <v>910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Y882*Source!I337</f>
        <v>8.5260999999999996</v>
      </c>
      <c r="CY882">
        <f>AD882</f>
        <v>9.6199999999999992</v>
      </c>
      <c r="CZ882">
        <f>AH882</f>
        <v>9.6199999999999992</v>
      </c>
      <c r="DA882">
        <f>AL882</f>
        <v>1</v>
      </c>
      <c r="DB882">
        <v>0</v>
      </c>
    </row>
    <row r="883" spans="1:106" x14ac:dyDescent="0.2">
      <c r="A883">
        <f>ROW(Source!A337)</f>
        <v>337</v>
      </c>
      <c r="B883">
        <v>27721504</v>
      </c>
      <c r="C883">
        <v>27722955</v>
      </c>
      <c r="D883">
        <v>25412928</v>
      </c>
      <c r="E883">
        <v>1</v>
      </c>
      <c r="F883">
        <v>1</v>
      </c>
      <c r="G883">
        <v>1</v>
      </c>
      <c r="H883">
        <v>1</v>
      </c>
      <c r="I883" t="s">
        <v>954</v>
      </c>
      <c r="J883" t="s">
        <v>6</v>
      </c>
      <c r="K883" t="s">
        <v>955</v>
      </c>
      <c r="L883">
        <v>1191</v>
      </c>
      <c r="N883">
        <v>1013</v>
      </c>
      <c r="O883" t="s">
        <v>953</v>
      </c>
      <c r="P883" t="s">
        <v>953</v>
      </c>
      <c r="Q883">
        <v>1</v>
      </c>
      <c r="W883">
        <v>0</v>
      </c>
      <c r="X883">
        <v>-1417349443</v>
      </c>
      <c r="Y883">
        <v>0.59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1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6</v>
      </c>
      <c r="AT883">
        <v>0.59</v>
      </c>
      <c r="AU883" t="s">
        <v>6</v>
      </c>
      <c r="AV883">
        <v>2</v>
      </c>
      <c r="AW883">
        <v>2</v>
      </c>
      <c r="AX883">
        <v>27722972</v>
      </c>
      <c r="AY883">
        <v>1</v>
      </c>
      <c r="AZ883">
        <v>2048</v>
      </c>
      <c r="BA883">
        <v>911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Y883*Source!I337</f>
        <v>0.11799999999999999</v>
      </c>
      <c r="CY883">
        <f>AD883</f>
        <v>0</v>
      </c>
      <c r="CZ883">
        <f>AH883</f>
        <v>0</v>
      </c>
      <c r="DA883">
        <f>AL883</f>
        <v>1</v>
      </c>
      <c r="DB883">
        <v>0</v>
      </c>
    </row>
    <row r="884" spans="1:106" x14ac:dyDescent="0.2">
      <c r="A884">
        <f>ROW(Source!A337)</f>
        <v>337</v>
      </c>
      <c r="B884">
        <v>27721504</v>
      </c>
      <c r="C884">
        <v>27722955</v>
      </c>
      <c r="D884">
        <v>25230118</v>
      </c>
      <c r="E884">
        <v>1</v>
      </c>
      <c r="F884">
        <v>1</v>
      </c>
      <c r="G884">
        <v>1</v>
      </c>
      <c r="H884">
        <v>2</v>
      </c>
      <c r="I884" t="s">
        <v>1050</v>
      </c>
      <c r="J884" t="s">
        <v>1051</v>
      </c>
      <c r="K884" t="s">
        <v>1052</v>
      </c>
      <c r="L884">
        <v>1368</v>
      </c>
      <c r="N884">
        <v>1011</v>
      </c>
      <c r="O884" t="s">
        <v>959</v>
      </c>
      <c r="P884" t="s">
        <v>959</v>
      </c>
      <c r="Q884">
        <v>1</v>
      </c>
      <c r="W884">
        <v>0</v>
      </c>
      <c r="X884">
        <v>-1460065968</v>
      </c>
      <c r="Y884">
        <v>0.1</v>
      </c>
      <c r="AA884">
        <v>0</v>
      </c>
      <c r="AB884">
        <v>86.4</v>
      </c>
      <c r="AC884">
        <v>13.5</v>
      </c>
      <c r="AD884">
        <v>0</v>
      </c>
      <c r="AE884">
        <v>0</v>
      </c>
      <c r="AF884">
        <v>86.4</v>
      </c>
      <c r="AG884">
        <v>13.5</v>
      </c>
      <c r="AH884">
        <v>0</v>
      </c>
      <c r="AI884">
        <v>1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1</v>
      </c>
      <c r="AQ884">
        <v>0</v>
      </c>
      <c r="AR884">
        <v>0</v>
      </c>
      <c r="AS884" t="s">
        <v>6</v>
      </c>
      <c r="AT884">
        <v>0.08</v>
      </c>
      <c r="AU884" t="s">
        <v>102</v>
      </c>
      <c r="AV884">
        <v>0</v>
      </c>
      <c r="AW884">
        <v>2</v>
      </c>
      <c r="AX884">
        <v>27722973</v>
      </c>
      <c r="AY884">
        <v>1</v>
      </c>
      <c r="AZ884">
        <v>0</v>
      </c>
      <c r="BA884">
        <v>912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Y884*Source!I337</f>
        <v>2.0000000000000004E-2</v>
      </c>
      <c r="CY884">
        <f>AB884</f>
        <v>86.4</v>
      </c>
      <c r="CZ884">
        <f>AF884</f>
        <v>86.4</v>
      </c>
      <c r="DA884">
        <f>AJ884</f>
        <v>1</v>
      </c>
      <c r="DB884">
        <v>0</v>
      </c>
    </row>
    <row r="885" spans="1:106" x14ac:dyDescent="0.2">
      <c r="A885">
        <f>ROW(Source!A337)</f>
        <v>337</v>
      </c>
      <c r="B885">
        <v>27721504</v>
      </c>
      <c r="C885">
        <v>27722955</v>
      </c>
      <c r="D885">
        <v>25230220</v>
      </c>
      <c r="E885">
        <v>1</v>
      </c>
      <c r="F885">
        <v>1</v>
      </c>
      <c r="G885">
        <v>1</v>
      </c>
      <c r="H885">
        <v>2</v>
      </c>
      <c r="I885" t="s">
        <v>991</v>
      </c>
      <c r="J885" t="s">
        <v>992</v>
      </c>
      <c r="K885" t="s">
        <v>993</v>
      </c>
      <c r="L885">
        <v>1368</v>
      </c>
      <c r="N885">
        <v>1011</v>
      </c>
      <c r="O885" t="s">
        <v>959</v>
      </c>
      <c r="P885" t="s">
        <v>959</v>
      </c>
      <c r="Q885">
        <v>1</v>
      </c>
      <c r="W885">
        <v>0</v>
      </c>
      <c r="X885">
        <v>-1718674368</v>
      </c>
      <c r="Y885">
        <v>8.7500000000000008E-2</v>
      </c>
      <c r="AA885">
        <v>0</v>
      </c>
      <c r="AB885">
        <v>111.99</v>
      </c>
      <c r="AC885">
        <v>13.5</v>
      </c>
      <c r="AD885">
        <v>0</v>
      </c>
      <c r="AE885">
        <v>0</v>
      </c>
      <c r="AF885">
        <v>111.99</v>
      </c>
      <c r="AG885">
        <v>13.5</v>
      </c>
      <c r="AH885">
        <v>0</v>
      </c>
      <c r="AI885">
        <v>1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1</v>
      </c>
      <c r="AQ885">
        <v>0</v>
      </c>
      <c r="AR885">
        <v>0</v>
      </c>
      <c r="AS885" t="s">
        <v>6</v>
      </c>
      <c r="AT885">
        <v>7.0000000000000007E-2</v>
      </c>
      <c r="AU885" t="s">
        <v>102</v>
      </c>
      <c r="AV885">
        <v>0</v>
      </c>
      <c r="AW885">
        <v>2</v>
      </c>
      <c r="AX885">
        <v>27722974</v>
      </c>
      <c r="AY885">
        <v>1</v>
      </c>
      <c r="AZ885">
        <v>0</v>
      </c>
      <c r="BA885">
        <v>913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Y885*Source!I337</f>
        <v>1.7500000000000002E-2</v>
      </c>
      <c r="CY885">
        <f>AB885</f>
        <v>111.99</v>
      </c>
      <c r="CZ885">
        <f>AF885</f>
        <v>111.99</v>
      </c>
      <c r="DA885">
        <f>AJ885</f>
        <v>1</v>
      </c>
      <c r="DB885">
        <v>0</v>
      </c>
    </row>
    <row r="886" spans="1:106" x14ac:dyDescent="0.2">
      <c r="A886">
        <f>ROW(Source!A337)</f>
        <v>337</v>
      </c>
      <c r="B886">
        <v>27721504</v>
      </c>
      <c r="C886">
        <v>27722955</v>
      </c>
      <c r="D886">
        <v>25231607</v>
      </c>
      <c r="E886">
        <v>1</v>
      </c>
      <c r="F886">
        <v>1</v>
      </c>
      <c r="G886">
        <v>1</v>
      </c>
      <c r="H886">
        <v>2</v>
      </c>
      <c r="I886" t="s">
        <v>997</v>
      </c>
      <c r="J886" t="s">
        <v>998</v>
      </c>
      <c r="K886" t="s">
        <v>999</v>
      </c>
      <c r="L886">
        <v>1368</v>
      </c>
      <c r="N886">
        <v>1011</v>
      </c>
      <c r="O886" t="s">
        <v>959</v>
      </c>
      <c r="P886" t="s">
        <v>959</v>
      </c>
      <c r="Q886">
        <v>1</v>
      </c>
      <c r="W886">
        <v>0</v>
      </c>
      <c r="X886">
        <v>1372534845</v>
      </c>
      <c r="Y886">
        <v>0.55000000000000004</v>
      </c>
      <c r="AA886">
        <v>0</v>
      </c>
      <c r="AB886">
        <v>65.709999999999994</v>
      </c>
      <c r="AC886">
        <v>11.6</v>
      </c>
      <c r="AD886">
        <v>0</v>
      </c>
      <c r="AE886">
        <v>0</v>
      </c>
      <c r="AF886">
        <v>65.709999999999994</v>
      </c>
      <c r="AG886">
        <v>11.6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1</v>
      </c>
      <c r="AQ886">
        <v>0</v>
      </c>
      <c r="AR886">
        <v>0</v>
      </c>
      <c r="AS886" t="s">
        <v>6</v>
      </c>
      <c r="AT886">
        <v>0.44</v>
      </c>
      <c r="AU886" t="s">
        <v>102</v>
      </c>
      <c r="AV886">
        <v>0</v>
      </c>
      <c r="AW886">
        <v>2</v>
      </c>
      <c r="AX886">
        <v>27722975</v>
      </c>
      <c r="AY886">
        <v>1</v>
      </c>
      <c r="AZ886">
        <v>0</v>
      </c>
      <c r="BA886">
        <v>914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Y886*Source!I337</f>
        <v>0.11000000000000001</v>
      </c>
      <c r="CY886">
        <f>AB886</f>
        <v>65.709999999999994</v>
      </c>
      <c r="CZ886">
        <f>AF886</f>
        <v>65.709999999999994</v>
      </c>
      <c r="DA886">
        <f>AJ886</f>
        <v>1</v>
      </c>
      <c r="DB886">
        <v>0</v>
      </c>
    </row>
    <row r="887" spans="1:106" x14ac:dyDescent="0.2">
      <c r="A887">
        <f>ROW(Source!A337)</f>
        <v>337</v>
      </c>
      <c r="B887">
        <v>27721504</v>
      </c>
      <c r="C887">
        <v>27722955</v>
      </c>
      <c r="D887">
        <v>25231842</v>
      </c>
      <c r="E887">
        <v>1</v>
      </c>
      <c r="F887">
        <v>1</v>
      </c>
      <c r="G887">
        <v>1</v>
      </c>
      <c r="H887">
        <v>2</v>
      </c>
      <c r="I887" t="s">
        <v>1000</v>
      </c>
      <c r="J887" t="s">
        <v>1001</v>
      </c>
      <c r="K887" t="s">
        <v>1002</v>
      </c>
      <c r="L887">
        <v>1368</v>
      </c>
      <c r="N887">
        <v>1011</v>
      </c>
      <c r="O887" t="s">
        <v>959</v>
      </c>
      <c r="P887" t="s">
        <v>959</v>
      </c>
      <c r="Q887">
        <v>1</v>
      </c>
      <c r="W887">
        <v>0</v>
      </c>
      <c r="X887">
        <v>792402865</v>
      </c>
      <c r="Y887">
        <v>1.7374999999999998</v>
      </c>
      <c r="AA887">
        <v>0</v>
      </c>
      <c r="AB887">
        <v>1.2</v>
      </c>
      <c r="AC887">
        <v>0</v>
      </c>
      <c r="AD887">
        <v>0</v>
      </c>
      <c r="AE887">
        <v>0</v>
      </c>
      <c r="AF887">
        <v>1.2</v>
      </c>
      <c r="AG887">
        <v>0</v>
      </c>
      <c r="AH887">
        <v>0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1</v>
      </c>
      <c r="AQ887">
        <v>0</v>
      </c>
      <c r="AR887">
        <v>0</v>
      </c>
      <c r="AS887" t="s">
        <v>6</v>
      </c>
      <c r="AT887">
        <v>1.39</v>
      </c>
      <c r="AU887" t="s">
        <v>102</v>
      </c>
      <c r="AV887">
        <v>0</v>
      </c>
      <c r="AW887">
        <v>2</v>
      </c>
      <c r="AX887">
        <v>27722976</v>
      </c>
      <c r="AY887">
        <v>1</v>
      </c>
      <c r="AZ887">
        <v>0</v>
      </c>
      <c r="BA887">
        <v>915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Y887*Source!I337</f>
        <v>0.34749999999999998</v>
      </c>
      <c r="CY887">
        <f>AB887</f>
        <v>1.2</v>
      </c>
      <c r="CZ887">
        <f>AF887</f>
        <v>1.2</v>
      </c>
      <c r="DA887">
        <f>AJ887</f>
        <v>1</v>
      </c>
      <c r="DB887">
        <v>0</v>
      </c>
    </row>
    <row r="888" spans="1:106" x14ac:dyDescent="0.2">
      <c r="A888">
        <f>ROW(Source!A337)</f>
        <v>337</v>
      </c>
      <c r="B888">
        <v>27721504</v>
      </c>
      <c r="C888">
        <v>27722955</v>
      </c>
      <c r="D888">
        <v>25148310</v>
      </c>
      <c r="E888">
        <v>1</v>
      </c>
      <c r="F888">
        <v>1</v>
      </c>
      <c r="G888">
        <v>1</v>
      </c>
      <c r="H888">
        <v>3</v>
      </c>
      <c r="I888" t="s">
        <v>1281</v>
      </c>
      <c r="J888" t="s">
        <v>1282</v>
      </c>
      <c r="K888" t="s">
        <v>1283</v>
      </c>
      <c r="L888">
        <v>1348</v>
      </c>
      <c r="N888">
        <v>1009</v>
      </c>
      <c r="O888" t="s">
        <v>46</v>
      </c>
      <c r="P888" t="s">
        <v>46</v>
      </c>
      <c r="Q888">
        <v>1000</v>
      </c>
      <c r="W888">
        <v>0</v>
      </c>
      <c r="X888">
        <v>993149205</v>
      </c>
      <c r="Y888">
        <v>1.9000000000000001E-4</v>
      </c>
      <c r="AA888">
        <v>32830</v>
      </c>
      <c r="AB888">
        <v>0</v>
      </c>
      <c r="AC888">
        <v>0</v>
      </c>
      <c r="AD888">
        <v>0</v>
      </c>
      <c r="AE888">
        <v>32830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6</v>
      </c>
      <c r="AT888">
        <v>1.9000000000000001E-4</v>
      </c>
      <c r="AU888" t="s">
        <v>6</v>
      </c>
      <c r="AV888">
        <v>0</v>
      </c>
      <c r="AW888">
        <v>2</v>
      </c>
      <c r="AX888">
        <v>27722977</v>
      </c>
      <c r="AY888">
        <v>1</v>
      </c>
      <c r="AZ888">
        <v>0</v>
      </c>
      <c r="BA888">
        <v>916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Y888*Source!I337</f>
        <v>3.8000000000000002E-5</v>
      </c>
      <c r="CY888">
        <f t="shared" ref="CY888:CY896" si="51">AA888</f>
        <v>32830</v>
      </c>
      <c r="CZ888">
        <f t="shared" ref="CZ888:CZ896" si="52">AE888</f>
        <v>32830</v>
      </c>
      <c r="DA888">
        <f t="shared" ref="DA888:DA896" si="53">AI888</f>
        <v>1</v>
      </c>
      <c r="DB888">
        <v>0</v>
      </c>
    </row>
    <row r="889" spans="1:106" x14ac:dyDescent="0.2">
      <c r="A889">
        <f>ROW(Source!A337)</f>
        <v>337</v>
      </c>
      <c r="B889">
        <v>27721504</v>
      </c>
      <c r="C889">
        <v>27722955</v>
      </c>
      <c r="D889">
        <v>25148328</v>
      </c>
      <c r="E889">
        <v>1</v>
      </c>
      <c r="F889">
        <v>1</v>
      </c>
      <c r="G889">
        <v>1</v>
      </c>
      <c r="H889">
        <v>3</v>
      </c>
      <c r="I889" t="s">
        <v>1006</v>
      </c>
      <c r="J889" t="s">
        <v>1007</v>
      </c>
      <c r="K889" t="s">
        <v>1008</v>
      </c>
      <c r="L889">
        <v>1339</v>
      </c>
      <c r="N889">
        <v>1007</v>
      </c>
      <c r="O889" t="s">
        <v>64</v>
      </c>
      <c r="P889" t="s">
        <v>64</v>
      </c>
      <c r="Q889">
        <v>1</v>
      </c>
      <c r="W889">
        <v>0</v>
      </c>
      <c r="X889">
        <v>1262771840</v>
      </c>
      <c r="Y889">
        <v>0.34200000000000003</v>
      </c>
      <c r="AA889">
        <v>6.22</v>
      </c>
      <c r="AB889">
        <v>0</v>
      </c>
      <c r="AC889">
        <v>0</v>
      </c>
      <c r="AD889">
        <v>0</v>
      </c>
      <c r="AE889">
        <v>6.22</v>
      </c>
      <c r="AF889">
        <v>0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6</v>
      </c>
      <c r="AT889">
        <v>0.34200000000000003</v>
      </c>
      <c r="AU889" t="s">
        <v>6</v>
      </c>
      <c r="AV889">
        <v>0</v>
      </c>
      <c r="AW889">
        <v>2</v>
      </c>
      <c r="AX889">
        <v>27722978</v>
      </c>
      <c r="AY889">
        <v>1</v>
      </c>
      <c r="AZ889">
        <v>0</v>
      </c>
      <c r="BA889">
        <v>917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Y889*Source!I337</f>
        <v>6.8400000000000002E-2</v>
      </c>
      <c r="CY889">
        <f t="shared" si="51"/>
        <v>6.22</v>
      </c>
      <c r="CZ889">
        <f t="shared" si="52"/>
        <v>6.22</v>
      </c>
      <c r="DA889">
        <f t="shared" si="53"/>
        <v>1</v>
      </c>
      <c r="DB889">
        <v>0</v>
      </c>
    </row>
    <row r="890" spans="1:106" x14ac:dyDescent="0.2">
      <c r="A890">
        <f>ROW(Source!A337)</f>
        <v>337</v>
      </c>
      <c r="B890">
        <v>27721504</v>
      </c>
      <c r="C890">
        <v>27722955</v>
      </c>
      <c r="D890">
        <v>25149961</v>
      </c>
      <c r="E890">
        <v>1</v>
      </c>
      <c r="F890">
        <v>1</v>
      </c>
      <c r="G890">
        <v>1</v>
      </c>
      <c r="H890">
        <v>3</v>
      </c>
      <c r="I890" t="s">
        <v>963</v>
      </c>
      <c r="J890" t="s">
        <v>964</v>
      </c>
      <c r="K890" t="s">
        <v>965</v>
      </c>
      <c r="L890">
        <v>1339</v>
      </c>
      <c r="N890">
        <v>1007</v>
      </c>
      <c r="O890" t="s">
        <v>64</v>
      </c>
      <c r="P890" t="s">
        <v>64</v>
      </c>
      <c r="Q890">
        <v>1</v>
      </c>
      <c r="W890">
        <v>0</v>
      </c>
      <c r="X890">
        <v>-1660354250</v>
      </c>
      <c r="Y890">
        <v>0.69</v>
      </c>
      <c r="AA890">
        <v>2.44</v>
      </c>
      <c r="AB890">
        <v>0</v>
      </c>
      <c r="AC890">
        <v>0</v>
      </c>
      <c r="AD890">
        <v>0</v>
      </c>
      <c r="AE890">
        <v>2.44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6</v>
      </c>
      <c r="AT890">
        <v>0.69</v>
      </c>
      <c r="AU890" t="s">
        <v>6</v>
      </c>
      <c r="AV890">
        <v>0</v>
      </c>
      <c r="AW890">
        <v>2</v>
      </c>
      <c r="AX890">
        <v>27722979</v>
      </c>
      <c r="AY890">
        <v>1</v>
      </c>
      <c r="AZ890">
        <v>0</v>
      </c>
      <c r="BA890">
        <v>918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Y890*Source!I337</f>
        <v>0.13799999999999998</v>
      </c>
      <c r="CY890">
        <f t="shared" si="51"/>
        <v>2.44</v>
      </c>
      <c r="CZ890">
        <f t="shared" si="52"/>
        <v>2.44</v>
      </c>
      <c r="DA890">
        <f t="shared" si="53"/>
        <v>1</v>
      </c>
      <c r="DB890">
        <v>0</v>
      </c>
    </row>
    <row r="891" spans="1:106" x14ac:dyDescent="0.2">
      <c r="A891">
        <f>ROW(Source!A337)</f>
        <v>337</v>
      </c>
      <c r="B891">
        <v>27721504</v>
      </c>
      <c r="C891">
        <v>27722955</v>
      </c>
      <c r="D891">
        <v>25150638</v>
      </c>
      <c r="E891">
        <v>1</v>
      </c>
      <c r="F891">
        <v>1</v>
      </c>
      <c r="G891">
        <v>1</v>
      </c>
      <c r="H891">
        <v>3</v>
      </c>
      <c r="I891" t="s">
        <v>1284</v>
      </c>
      <c r="J891" t="s">
        <v>1285</v>
      </c>
      <c r="K891" t="s">
        <v>1286</v>
      </c>
      <c r="L891">
        <v>1346</v>
      </c>
      <c r="N891">
        <v>1009</v>
      </c>
      <c r="O891" t="s">
        <v>178</v>
      </c>
      <c r="P891" t="s">
        <v>178</v>
      </c>
      <c r="Q891">
        <v>1</v>
      </c>
      <c r="W891">
        <v>0</v>
      </c>
      <c r="X891">
        <v>-490687590</v>
      </c>
      <c r="Y891">
        <v>0.05</v>
      </c>
      <c r="AA891">
        <v>37.29</v>
      </c>
      <c r="AB891">
        <v>0</v>
      </c>
      <c r="AC891">
        <v>0</v>
      </c>
      <c r="AD891">
        <v>0</v>
      </c>
      <c r="AE891">
        <v>37.29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6</v>
      </c>
      <c r="AT891">
        <v>0.05</v>
      </c>
      <c r="AU891" t="s">
        <v>6</v>
      </c>
      <c r="AV891">
        <v>0</v>
      </c>
      <c r="AW891">
        <v>2</v>
      </c>
      <c r="AX891">
        <v>27722980</v>
      </c>
      <c r="AY891">
        <v>1</v>
      </c>
      <c r="AZ891">
        <v>0</v>
      </c>
      <c r="BA891">
        <v>919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Y891*Source!I337</f>
        <v>1.0000000000000002E-2</v>
      </c>
      <c r="CY891">
        <f t="shared" si="51"/>
        <v>37.29</v>
      </c>
      <c r="CZ891">
        <f t="shared" si="52"/>
        <v>37.29</v>
      </c>
      <c r="DA891">
        <f t="shared" si="53"/>
        <v>1</v>
      </c>
      <c r="DB891">
        <v>0</v>
      </c>
    </row>
    <row r="892" spans="1:106" x14ac:dyDescent="0.2">
      <c r="A892">
        <f>ROW(Source!A337)</f>
        <v>337</v>
      </c>
      <c r="B892">
        <v>27721504</v>
      </c>
      <c r="C892">
        <v>27722955</v>
      </c>
      <c r="D892">
        <v>25151370</v>
      </c>
      <c r="E892">
        <v>1</v>
      </c>
      <c r="F892">
        <v>1</v>
      </c>
      <c r="G892">
        <v>1</v>
      </c>
      <c r="H892">
        <v>3</v>
      </c>
      <c r="I892" t="s">
        <v>1287</v>
      </c>
      <c r="J892" t="s">
        <v>1288</v>
      </c>
      <c r="K892" t="s">
        <v>1289</v>
      </c>
      <c r="L892">
        <v>1348</v>
      </c>
      <c r="N892">
        <v>1009</v>
      </c>
      <c r="O892" t="s">
        <v>46</v>
      </c>
      <c r="P892" t="s">
        <v>46</v>
      </c>
      <c r="Q892">
        <v>1000</v>
      </c>
      <c r="W892">
        <v>0</v>
      </c>
      <c r="X892">
        <v>-531507062</v>
      </c>
      <c r="Y892">
        <v>4.0000000000000002E-4</v>
      </c>
      <c r="AA892">
        <v>13560</v>
      </c>
      <c r="AB892">
        <v>0</v>
      </c>
      <c r="AC892">
        <v>0</v>
      </c>
      <c r="AD892">
        <v>0</v>
      </c>
      <c r="AE892">
        <v>13560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6</v>
      </c>
      <c r="AT892">
        <v>4.0000000000000002E-4</v>
      </c>
      <c r="AU892" t="s">
        <v>6</v>
      </c>
      <c r="AV892">
        <v>0</v>
      </c>
      <c r="AW892">
        <v>2</v>
      </c>
      <c r="AX892">
        <v>27722981</v>
      </c>
      <c r="AY892">
        <v>1</v>
      </c>
      <c r="AZ892">
        <v>0</v>
      </c>
      <c r="BA892">
        <v>920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Y892*Source!I337</f>
        <v>8.0000000000000007E-5</v>
      </c>
      <c r="CY892">
        <f t="shared" si="51"/>
        <v>13560</v>
      </c>
      <c r="CZ892">
        <f t="shared" si="52"/>
        <v>13560</v>
      </c>
      <c r="DA892">
        <f t="shared" si="53"/>
        <v>1</v>
      </c>
      <c r="DB892">
        <v>0</v>
      </c>
    </row>
    <row r="893" spans="1:106" x14ac:dyDescent="0.2">
      <c r="A893">
        <f>ROW(Source!A337)</f>
        <v>337</v>
      </c>
      <c r="B893">
        <v>27721504</v>
      </c>
      <c r="C893">
        <v>27722955</v>
      </c>
      <c r="D893">
        <v>25154689</v>
      </c>
      <c r="E893">
        <v>1</v>
      </c>
      <c r="F893">
        <v>1</v>
      </c>
      <c r="G893">
        <v>1</v>
      </c>
      <c r="H893">
        <v>3</v>
      </c>
      <c r="I893" t="s">
        <v>1290</v>
      </c>
      <c r="J893" t="s">
        <v>1291</v>
      </c>
      <c r="K893" t="s">
        <v>1292</v>
      </c>
      <c r="L893">
        <v>1346</v>
      </c>
      <c r="N893">
        <v>1009</v>
      </c>
      <c r="O893" t="s">
        <v>178</v>
      </c>
      <c r="P893" t="s">
        <v>178</v>
      </c>
      <c r="Q893">
        <v>1</v>
      </c>
      <c r="W893">
        <v>0</v>
      </c>
      <c r="X893">
        <v>450790165</v>
      </c>
      <c r="Y893">
        <v>2.5000000000000001E-3</v>
      </c>
      <c r="AA893">
        <v>2.15</v>
      </c>
      <c r="AB893">
        <v>0</v>
      </c>
      <c r="AC893">
        <v>0</v>
      </c>
      <c r="AD893">
        <v>0</v>
      </c>
      <c r="AE893">
        <v>2.15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6</v>
      </c>
      <c r="AT893">
        <v>2.5000000000000001E-3</v>
      </c>
      <c r="AU893" t="s">
        <v>6</v>
      </c>
      <c r="AV893">
        <v>0</v>
      </c>
      <c r="AW893">
        <v>2</v>
      </c>
      <c r="AX893">
        <v>27722982</v>
      </c>
      <c r="AY893">
        <v>1</v>
      </c>
      <c r="AZ893">
        <v>0</v>
      </c>
      <c r="BA893">
        <v>921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Y893*Source!I337</f>
        <v>5.0000000000000001E-4</v>
      </c>
      <c r="CY893">
        <f t="shared" si="51"/>
        <v>2.15</v>
      </c>
      <c r="CZ893">
        <f t="shared" si="52"/>
        <v>2.15</v>
      </c>
      <c r="DA893">
        <f t="shared" si="53"/>
        <v>1</v>
      </c>
      <c r="DB893">
        <v>0</v>
      </c>
    </row>
    <row r="894" spans="1:106" x14ac:dyDescent="0.2">
      <c r="A894">
        <f>ROW(Source!A337)</f>
        <v>337</v>
      </c>
      <c r="B894">
        <v>27721504</v>
      </c>
      <c r="C894">
        <v>27722955</v>
      </c>
      <c r="D894">
        <v>25186365</v>
      </c>
      <c r="E894">
        <v>1</v>
      </c>
      <c r="F894">
        <v>1</v>
      </c>
      <c r="G894">
        <v>1</v>
      </c>
      <c r="H894">
        <v>3</v>
      </c>
      <c r="I894" t="s">
        <v>1293</v>
      </c>
      <c r="J894" t="s">
        <v>1294</v>
      </c>
      <c r="K894" t="s">
        <v>1295</v>
      </c>
      <c r="L894">
        <v>1348</v>
      </c>
      <c r="N894">
        <v>1009</v>
      </c>
      <c r="O894" t="s">
        <v>46</v>
      </c>
      <c r="P894" t="s">
        <v>46</v>
      </c>
      <c r="Q894">
        <v>1000</v>
      </c>
      <c r="W894">
        <v>0</v>
      </c>
      <c r="X894">
        <v>570223526</v>
      </c>
      <c r="Y894">
        <v>4.4000000000000002E-4</v>
      </c>
      <c r="AA894">
        <v>15119</v>
      </c>
      <c r="AB894">
        <v>0</v>
      </c>
      <c r="AC894">
        <v>0</v>
      </c>
      <c r="AD894">
        <v>0</v>
      </c>
      <c r="AE894">
        <v>15119</v>
      </c>
      <c r="AF894">
        <v>0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6</v>
      </c>
      <c r="AT894">
        <v>4.4000000000000002E-4</v>
      </c>
      <c r="AU894" t="s">
        <v>6</v>
      </c>
      <c r="AV894">
        <v>0</v>
      </c>
      <c r="AW894">
        <v>2</v>
      </c>
      <c r="AX894">
        <v>27722983</v>
      </c>
      <c r="AY894">
        <v>1</v>
      </c>
      <c r="AZ894">
        <v>0</v>
      </c>
      <c r="BA894">
        <v>922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Y894*Source!I337</f>
        <v>8.8000000000000011E-5</v>
      </c>
      <c r="CY894">
        <f t="shared" si="51"/>
        <v>15119</v>
      </c>
      <c r="CZ894">
        <f t="shared" si="52"/>
        <v>15119</v>
      </c>
      <c r="DA894">
        <f t="shared" si="53"/>
        <v>1</v>
      </c>
      <c r="DB894">
        <v>0</v>
      </c>
    </row>
    <row r="895" spans="1:106" x14ac:dyDescent="0.2">
      <c r="A895">
        <f>ROW(Source!A337)</f>
        <v>337</v>
      </c>
      <c r="B895">
        <v>27721504</v>
      </c>
      <c r="C895">
        <v>27722955</v>
      </c>
      <c r="D895">
        <v>25187091</v>
      </c>
      <c r="E895">
        <v>1</v>
      </c>
      <c r="F895">
        <v>1</v>
      </c>
      <c r="G895">
        <v>1</v>
      </c>
      <c r="H895">
        <v>3</v>
      </c>
      <c r="I895" t="s">
        <v>1167</v>
      </c>
      <c r="J895" t="s">
        <v>1168</v>
      </c>
      <c r="K895" t="s">
        <v>1169</v>
      </c>
      <c r="L895">
        <v>1348</v>
      </c>
      <c r="N895">
        <v>1009</v>
      </c>
      <c r="O895" t="s">
        <v>46</v>
      </c>
      <c r="P895" t="s">
        <v>46</v>
      </c>
      <c r="Q895">
        <v>1000</v>
      </c>
      <c r="W895">
        <v>0</v>
      </c>
      <c r="X895">
        <v>-909021926</v>
      </c>
      <c r="Y895">
        <v>5.2999999999999998E-4</v>
      </c>
      <c r="AA895">
        <v>16950</v>
      </c>
      <c r="AB895">
        <v>0</v>
      </c>
      <c r="AC895">
        <v>0</v>
      </c>
      <c r="AD895">
        <v>0</v>
      </c>
      <c r="AE895">
        <v>16950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6</v>
      </c>
      <c r="AT895">
        <v>5.2999999999999998E-4</v>
      </c>
      <c r="AU895" t="s">
        <v>6</v>
      </c>
      <c r="AV895">
        <v>0</v>
      </c>
      <c r="AW895">
        <v>2</v>
      </c>
      <c r="AX895">
        <v>27722984</v>
      </c>
      <c r="AY895">
        <v>1</v>
      </c>
      <c r="AZ895">
        <v>0</v>
      </c>
      <c r="BA895">
        <v>923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Y895*Source!I337</f>
        <v>1.06E-4</v>
      </c>
      <c r="CY895">
        <f t="shared" si="51"/>
        <v>16950</v>
      </c>
      <c r="CZ895">
        <f t="shared" si="52"/>
        <v>16950</v>
      </c>
      <c r="DA895">
        <f t="shared" si="53"/>
        <v>1</v>
      </c>
      <c r="DB895">
        <v>0</v>
      </c>
    </row>
    <row r="896" spans="1:106" x14ac:dyDescent="0.2">
      <c r="A896">
        <f>ROW(Source!A337)</f>
        <v>337</v>
      </c>
      <c r="B896">
        <v>27721504</v>
      </c>
      <c r="C896">
        <v>27722955</v>
      </c>
      <c r="D896">
        <v>25194626</v>
      </c>
      <c r="E896">
        <v>1</v>
      </c>
      <c r="F896">
        <v>1</v>
      </c>
      <c r="G896">
        <v>1</v>
      </c>
      <c r="H896">
        <v>3</v>
      </c>
      <c r="I896" t="s">
        <v>532</v>
      </c>
      <c r="J896" t="s">
        <v>534</v>
      </c>
      <c r="K896" t="s">
        <v>533</v>
      </c>
      <c r="L896">
        <v>1301</v>
      </c>
      <c r="N896">
        <v>1003</v>
      </c>
      <c r="O896" t="s">
        <v>501</v>
      </c>
      <c r="P896" t="s">
        <v>501</v>
      </c>
      <c r="Q896">
        <v>1</v>
      </c>
      <c r="W896">
        <v>0</v>
      </c>
      <c r="X896">
        <v>1870229810</v>
      </c>
      <c r="Y896">
        <v>100</v>
      </c>
      <c r="AA896">
        <v>35.71</v>
      </c>
      <c r="AB896">
        <v>0</v>
      </c>
      <c r="AC896">
        <v>0</v>
      </c>
      <c r="AD896">
        <v>0</v>
      </c>
      <c r="AE896">
        <v>35.71</v>
      </c>
      <c r="AF896">
        <v>0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0</v>
      </c>
      <c r="AP896">
        <v>0</v>
      </c>
      <c r="AQ896">
        <v>0</v>
      </c>
      <c r="AR896">
        <v>0</v>
      </c>
      <c r="AS896" t="s">
        <v>6</v>
      </c>
      <c r="AT896">
        <v>100</v>
      </c>
      <c r="AU896" t="s">
        <v>6</v>
      </c>
      <c r="AV896">
        <v>0</v>
      </c>
      <c r="AW896">
        <v>1</v>
      </c>
      <c r="AX896">
        <v>-1</v>
      </c>
      <c r="AY896">
        <v>0</v>
      </c>
      <c r="AZ896">
        <v>0</v>
      </c>
      <c r="BA896" t="s">
        <v>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Y896*Source!I337</f>
        <v>20</v>
      </c>
      <c r="CY896">
        <f t="shared" si="51"/>
        <v>35.71</v>
      </c>
      <c r="CZ896">
        <f t="shared" si="52"/>
        <v>35.71</v>
      </c>
      <c r="DA896">
        <f t="shared" si="53"/>
        <v>1</v>
      </c>
      <c r="DB896">
        <v>0</v>
      </c>
    </row>
    <row r="897" spans="1:106" x14ac:dyDescent="0.2">
      <c r="A897">
        <f>ROW(Source!A340)</f>
        <v>340</v>
      </c>
      <c r="B897">
        <v>27721505</v>
      </c>
      <c r="C897">
        <v>27722989</v>
      </c>
      <c r="D897">
        <v>25418254</v>
      </c>
      <c r="E897">
        <v>1</v>
      </c>
      <c r="F897">
        <v>1</v>
      </c>
      <c r="G897">
        <v>1</v>
      </c>
      <c r="H897">
        <v>1</v>
      </c>
      <c r="I897" t="s">
        <v>1207</v>
      </c>
      <c r="J897" t="s">
        <v>6</v>
      </c>
      <c r="K897" t="s">
        <v>1208</v>
      </c>
      <c r="L897">
        <v>1191</v>
      </c>
      <c r="N897">
        <v>1013</v>
      </c>
      <c r="O897" t="s">
        <v>953</v>
      </c>
      <c r="P897" t="s">
        <v>953</v>
      </c>
      <c r="Q897">
        <v>1</v>
      </c>
      <c r="W897">
        <v>0</v>
      </c>
      <c r="X897">
        <v>1983201532</v>
      </c>
      <c r="Y897">
        <v>1.56</v>
      </c>
      <c r="AA897">
        <v>0</v>
      </c>
      <c r="AB897">
        <v>0</v>
      </c>
      <c r="AC897">
        <v>0</v>
      </c>
      <c r="AD897">
        <v>9.51</v>
      </c>
      <c r="AE897">
        <v>0</v>
      </c>
      <c r="AF897">
        <v>0</v>
      </c>
      <c r="AG897">
        <v>0</v>
      </c>
      <c r="AH897">
        <v>9.51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6</v>
      </c>
      <c r="AT897">
        <v>1.56</v>
      </c>
      <c r="AU897" t="s">
        <v>6</v>
      </c>
      <c r="AV897">
        <v>1</v>
      </c>
      <c r="AW897">
        <v>2</v>
      </c>
      <c r="AX897">
        <v>27723005</v>
      </c>
      <c r="AY897">
        <v>1</v>
      </c>
      <c r="AZ897">
        <v>0</v>
      </c>
      <c r="BA897">
        <v>927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Y897*Source!I340</f>
        <v>1.56</v>
      </c>
      <c r="CY897">
        <f>AD897</f>
        <v>9.51</v>
      </c>
      <c r="CZ897">
        <f>AH897</f>
        <v>9.51</v>
      </c>
      <c r="DA897">
        <f>AL897</f>
        <v>1</v>
      </c>
      <c r="DB897">
        <v>0</v>
      </c>
    </row>
    <row r="898" spans="1:106" x14ac:dyDescent="0.2">
      <c r="A898">
        <f>ROW(Source!A340)</f>
        <v>340</v>
      </c>
      <c r="B898">
        <v>27721505</v>
      </c>
      <c r="C898">
        <v>27722989</v>
      </c>
      <c r="D898">
        <v>25231911</v>
      </c>
      <c r="E898">
        <v>1</v>
      </c>
      <c r="F898">
        <v>1</v>
      </c>
      <c r="G898">
        <v>1</v>
      </c>
      <c r="H898">
        <v>2</v>
      </c>
      <c r="I898" t="s">
        <v>1061</v>
      </c>
      <c r="J898" t="s">
        <v>1062</v>
      </c>
      <c r="K898" t="s">
        <v>1063</v>
      </c>
      <c r="L898">
        <v>1368</v>
      </c>
      <c r="N898">
        <v>1011</v>
      </c>
      <c r="O898" t="s">
        <v>959</v>
      </c>
      <c r="P898" t="s">
        <v>959</v>
      </c>
      <c r="Q898">
        <v>1</v>
      </c>
      <c r="W898">
        <v>0</v>
      </c>
      <c r="X898">
        <v>-353815937</v>
      </c>
      <c r="Y898">
        <v>0.13</v>
      </c>
      <c r="AA898">
        <v>0</v>
      </c>
      <c r="AB898">
        <v>8.1</v>
      </c>
      <c r="AC898">
        <v>0</v>
      </c>
      <c r="AD898">
        <v>0</v>
      </c>
      <c r="AE898">
        <v>0</v>
      </c>
      <c r="AF898">
        <v>8.1</v>
      </c>
      <c r="AG898">
        <v>0</v>
      </c>
      <c r="AH898">
        <v>0</v>
      </c>
      <c r="AI898">
        <v>1</v>
      </c>
      <c r="AJ898">
        <v>1</v>
      </c>
      <c r="AK898">
        <v>1</v>
      </c>
      <c r="AL898">
        <v>1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6</v>
      </c>
      <c r="AT898">
        <v>0.13</v>
      </c>
      <c r="AU898" t="s">
        <v>6</v>
      </c>
      <c r="AV898">
        <v>0</v>
      </c>
      <c r="AW898">
        <v>2</v>
      </c>
      <c r="AX898">
        <v>27723006</v>
      </c>
      <c r="AY898">
        <v>1</v>
      </c>
      <c r="AZ898">
        <v>0</v>
      </c>
      <c r="BA898">
        <v>928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Y898*Source!I340</f>
        <v>0.13</v>
      </c>
      <c r="CY898">
        <f>AB898</f>
        <v>8.1</v>
      </c>
      <c r="CZ898">
        <f>AF898</f>
        <v>8.1</v>
      </c>
      <c r="DA898">
        <f>AJ898</f>
        <v>1</v>
      </c>
      <c r="DB898">
        <v>0</v>
      </c>
    </row>
    <row r="899" spans="1:106" x14ac:dyDescent="0.2">
      <c r="A899">
        <f>ROW(Source!A340)</f>
        <v>340</v>
      </c>
      <c r="B899">
        <v>27721505</v>
      </c>
      <c r="C899">
        <v>27722989</v>
      </c>
      <c r="D899">
        <v>25148213</v>
      </c>
      <c r="E899">
        <v>1</v>
      </c>
      <c r="F899">
        <v>1</v>
      </c>
      <c r="G899">
        <v>1</v>
      </c>
      <c r="H899">
        <v>3</v>
      </c>
      <c r="I899" t="s">
        <v>1296</v>
      </c>
      <c r="J899" t="s">
        <v>1297</v>
      </c>
      <c r="K899" t="s">
        <v>1298</v>
      </c>
      <c r="L899">
        <v>1346</v>
      </c>
      <c r="N899">
        <v>1009</v>
      </c>
      <c r="O899" t="s">
        <v>178</v>
      </c>
      <c r="P899" t="s">
        <v>178</v>
      </c>
      <c r="Q899">
        <v>1</v>
      </c>
      <c r="W899">
        <v>0</v>
      </c>
      <c r="X899">
        <v>618806536</v>
      </c>
      <c r="Y899">
        <v>6.0000000000000001E-3</v>
      </c>
      <c r="AA899">
        <v>44.97</v>
      </c>
      <c r="AB899">
        <v>0</v>
      </c>
      <c r="AC899">
        <v>0</v>
      </c>
      <c r="AD899">
        <v>0</v>
      </c>
      <c r="AE899">
        <v>44.97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6</v>
      </c>
      <c r="AT899">
        <v>6.0000000000000001E-3</v>
      </c>
      <c r="AU899" t="s">
        <v>6</v>
      </c>
      <c r="AV899">
        <v>0</v>
      </c>
      <c r="AW899">
        <v>2</v>
      </c>
      <c r="AX899">
        <v>27723007</v>
      </c>
      <c r="AY899">
        <v>1</v>
      </c>
      <c r="AZ899">
        <v>0</v>
      </c>
      <c r="BA899">
        <v>929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Y899*Source!I340</f>
        <v>6.0000000000000001E-3</v>
      </c>
      <c r="CY899">
        <f t="shared" ref="CY899:CY911" si="54">AA899</f>
        <v>44.97</v>
      </c>
      <c r="CZ899">
        <f t="shared" ref="CZ899:CZ911" si="55">AE899</f>
        <v>44.97</v>
      </c>
      <c r="DA899">
        <f t="shared" ref="DA899:DA911" si="56">AI899</f>
        <v>1</v>
      </c>
      <c r="DB899">
        <v>0</v>
      </c>
    </row>
    <row r="900" spans="1:106" x14ac:dyDescent="0.2">
      <c r="A900">
        <f>ROW(Source!A340)</f>
        <v>340</v>
      </c>
      <c r="B900">
        <v>27721505</v>
      </c>
      <c r="C900">
        <v>27722989</v>
      </c>
      <c r="D900">
        <v>25149944</v>
      </c>
      <c r="E900">
        <v>1</v>
      </c>
      <c r="F900">
        <v>1</v>
      </c>
      <c r="G900">
        <v>1</v>
      </c>
      <c r="H900">
        <v>3</v>
      </c>
      <c r="I900" t="s">
        <v>1299</v>
      </c>
      <c r="J900" t="s">
        <v>1300</v>
      </c>
      <c r="K900" t="s">
        <v>1301</v>
      </c>
      <c r="L900">
        <v>1346</v>
      </c>
      <c r="N900">
        <v>1009</v>
      </c>
      <c r="O900" t="s">
        <v>178</v>
      </c>
      <c r="P900" t="s">
        <v>178</v>
      </c>
      <c r="Q900">
        <v>1</v>
      </c>
      <c r="W900">
        <v>0</v>
      </c>
      <c r="X900">
        <v>56922527</v>
      </c>
      <c r="Y900">
        <v>1E-3</v>
      </c>
      <c r="AA900">
        <v>11.5</v>
      </c>
      <c r="AB900">
        <v>0</v>
      </c>
      <c r="AC900">
        <v>0</v>
      </c>
      <c r="AD900">
        <v>0</v>
      </c>
      <c r="AE900">
        <v>11.5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6</v>
      </c>
      <c r="AT900">
        <v>1E-3</v>
      </c>
      <c r="AU900" t="s">
        <v>6</v>
      </c>
      <c r="AV900">
        <v>0</v>
      </c>
      <c r="AW900">
        <v>2</v>
      </c>
      <c r="AX900">
        <v>27723008</v>
      </c>
      <c r="AY900">
        <v>1</v>
      </c>
      <c r="AZ900">
        <v>0</v>
      </c>
      <c r="BA900">
        <v>930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Y900*Source!I340</f>
        <v>1E-3</v>
      </c>
      <c r="CY900">
        <f t="shared" si="54"/>
        <v>11.5</v>
      </c>
      <c r="CZ900">
        <f t="shared" si="55"/>
        <v>11.5</v>
      </c>
      <c r="DA900">
        <f t="shared" si="56"/>
        <v>1</v>
      </c>
      <c r="DB900">
        <v>0</v>
      </c>
    </row>
    <row r="901" spans="1:106" x14ac:dyDescent="0.2">
      <c r="A901">
        <f>ROW(Source!A340)</f>
        <v>340</v>
      </c>
      <c r="B901">
        <v>27721505</v>
      </c>
      <c r="C901">
        <v>27722989</v>
      </c>
      <c r="D901">
        <v>25150263</v>
      </c>
      <c r="E901">
        <v>1</v>
      </c>
      <c r="F901">
        <v>1</v>
      </c>
      <c r="G901">
        <v>1</v>
      </c>
      <c r="H901">
        <v>3</v>
      </c>
      <c r="I901" t="s">
        <v>1184</v>
      </c>
      <c r="J901" t="s">
        <v>1185</v>
      </c>
      <c r="K901" t="s">
        <v>1186</v>
      </c>
      <c r="L901">
        <v>1346</v>
      </c>
      <c r="N901">
        <v>1009</v>
      </c>
      <c r="O901" t="s">
        <v>178</v>
      </c>
      <c r="P901" t="s">
        <v>178</v>
      </c>
      <c r="Q901">
        <v>1</v>
      </c>
      <c r="W901">
        <v>0</v>
      </c>
      <c r="X901">
        <v>-1088866022</v>
      </c>
      <c r="Y901">
        <v>1.2E-2</v>
      </c>
      <c r="AA901">
        <v>30.4</v>
      </c>
      <c r="AB901">
        <v>0</v>
      </c>
      <c r="AC901">
        <v>0</v>
      </c>
      <c r="AD901">
        <v>0</v>
      </c>
      <c r="AE901">
        <v>30.4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6</v>
      </c>
      <c r="AT901">
        <v>1.2E-2</v>
      </c>
      <c r="AU901" t="s">
        <v>6</v>
      </c>
      <c r="AV901">
        <v>0</v>
      </c>
      <c r="AW901">
        <v>2</v>
      </c>
      <c r="AX901">
        <v>27723009</v>
      </c>
      <c r="AY901">
        <v>1</v>
      </c>
      <c r="AZ901">
        <v>0</v>
      </c>
      <c r="BA901">
        <v>931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Y901*Source!I340</f>
        <v>1.2E-2</v>
      </c>
      <c r="CY901">
        <f t="shared" si="54"/>
        <v>30.4</v>
      </c>
      <c r="CZ901">
        <f t="shared" si="55"/>
        <v>30.4</v>
      </c>
      <c r="DA901">
        <f t="shared" si="56"/>
        <v>1</v>
      </c>
      <c r="DB901">
        <v>0</v>
      </c>
    </row>
    <row r="902" spans="1:106" x14ac:dyDescent="0.2">
      <c r="A902">
        <f>ROW(Source!A340)</f>
        <v>340</v>
      </c>
      <c r="B902">
        <v>27721505</v>
      </c>
      <c r="C902">
        <v>27722989</v>
      </c>
      <c r="D902">
        <v>25151427</v>
      </c>
      <c r="E902">
        <v>1</v>
      </c>
      <c r="F902">
        <v>1</v>
      </c>
      <c r="G902">
        <v>1</v>
      </c>
      <c r="H902">
        <v>3</v>
      </c>
      <c r="I902" t="s">
        <v>1190</v>
      </c>
      <c r="J902" t="s">
        <v>1191</v>
      </c>
      <c r="K902" t="s">
        <v>1192</v>
      </c>
      <c r="L902">
        <v>1346</v>
      </c>
      <c r="N902">
        <v>1009</v>
      </c>
      <c r="O902" t="s">
        <v>178</v>
      </c>
      <c r="P902" t="s">
        <v>178</v>
      </c>
      <c r="Q902">
        <v>1</v>
      </c>
      <c r="W902">
        <v>0</v>
      </c>
      <c r="X902">
        <v>586013393</v>
      </c>
      <c r="Y902">
        <v>7.0000000000000007E-2</v>
      </c>
      <c r="AA902">
        <v>10.57</v>
      </c>
      <c r="AB902">
        <v>0</v>
      </c>
      <c r="AC902">
        <v>0</v>
      </c>
      <c r="AD902">
        <v>0</v>
      </c>
      <c r="AE902">
        <v>10.57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6</v>
      </c>
      <c r="AT902">
        <v>7.0000000000000007E-2</v>
      </c>
      <c r="AU902" t="s">
        <v>6</v>
      </c>
      <c r="AV902">
        <v>0</v>
      </c>
      <c r="AW902">
        <v>2</v>
      </c>
      <c r="AX902">
        <v>27723010</v>
      </c>
      <c r="AY902">
        <v>1</v>
      </c>
      <c r="AZ902">
        <v>0</v>
      </c>
      <c r="BA902">
        <v>932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Y902*Source!I340</f>
        <v>7.0000000000000007E-2</v>
      </c>
      <c r="CY902">
        <f t="shared" si="54"/>
        <v>10.57</v>
      </c>
      <c r="CZ902">
        <f t="shared" si="55"/>
        <v>10.57</v>
      </c>
      <c r="DA902">
        <f t="shared" si="56"/>
        <v>1</v>
      </c>
      <c r="DB902">
        <v>0</v>
      </c>
    </row>
    <row r="903" spans="1:106" x14ac:dyDescent="0.2">
      <c r="A903">
        <f>ROW(Source!A340)</f>
        <v>340</v>
      </c>
      <c r="B903">
        <v>27721505</v>
      </c>
      <c r="C903">
        <v>27722989</v>
      </c>
      <c r="D903">
        <v>25152616</v>
      </c>
      <c r="E903">
        <v>1</v>
      </c>
      <c r="F903">
        <v>1</v>
      </c>
      <c r="G903">
        <v>1</v>
      </c>
      <c r="H903">
        <v>3</v>
      </c>
      <c r="I903" t="s">
        <v>1193</v>
      </c>
      <c r="J903" t="s">
        <v>1194</v>
      </c>
      <c r="K903" t="s">
        <v>1017</v>
      </c>
      <c r="L903">
        <v>1346</v>
      </c>
      <c r="N903">
        <v>1009</v>
      </c>
      <c r="O903" t="s">
        <v>178</v>
      </c>
      <c r="P903" t="s">
        <v>178</v>
      </c>
      <c r="Q903">
        <v>1</v>
      </c>
      <c r="W903">
        <v>0</v>
      </c>
      <c r="X903">
        <v>103900845</v>
      </c>
      <c r="Y903">
        <v>4.9000000000000002E-2</v>
      </c>
      <c r="AA903">
        <v>9.0399999999999991</v>
      </c>
      <c r="AB903">
        <v>0</v>
      </c>
      <c r="AC903">
        <v>0</v>
      </c>
      <c r="AD903">
        <v>0</v>
      </c>
      <c r="AE903">
        <v>9.0399999999999991</v>
      </c>
      <c r="AF903">
        <v>0</v>
      </c>
      <c r="AG903">
        <v>0</v>
      </c>
      <c r="AH903">
        <v>0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6</v>
      </c>
      <c r="AT903">
        <v>4.9000000000000002E-2</v>
      </c>
      <c r="AU903" t="s">
        <v>6</v>
      </c>
      <c r="AV903">
        <v>0</v>
      </c>
      <c r="AW903">
        <v>2</v>
      </c>
      <c r="AX903">
        <v>27723011</v>
      </c>
      <c r="AY903">
        <v>1</v>
      </c>
      <c r="AZ903">
        <v>0</v>
      </c>
      <c r="BA903">
        <v>933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Y903*Source!I340</f>
        <v>4.9000000000000002E-2</v>
      </c>
      <c r="CY903">
        <f t="shared" si="54"/>
        <v>9.0399999999999991</v>
      </c>
      <c r="CZ903">
        <f t="shared" si="55"/>
        <v>9.0399999999999991</v>
      </c>
      <c r="DA903">
        <f t="shared" si="56"/>
        <v>1</v>
      </c>
      <c r="DB903">
        <v>0</v>
      </c>
    </row>
    <row r="904" spans="1:106" x14ac:dyDescent="0.2">
      <c r="A904">
        <f>ROW(Source!A340)</f>
        <v>340</v>
      </c>
      <c r="B904">
        <v>27721505</v>
      </c>
      <c r="C904">
        <v>27722989</v>
      </c>
      <c r="D904">
        <v>25152748</v>
      </c>
      <c r="E904">
        <v>1</v>
      </c>
      <c r="F904">
        <v>1</v>
      </c>
      <c r="G904">
        <v>1</v>
      </c>
      <c r="H904">
        <v>3</v>
      </c>
      <c r="I904" t="s">
        <v>1302</v>
      </c>
      <c r="J904" t="s">
        <v>1303</v>
      </c>
      <c r="K904" t="s">
        <v>1304</v>
      </c>
      <c r="L904">
        <v>1355</v>
      </c>
      <c r="N904">
        <v>1010</v>
      </c>
      <c r="O904" t="s">
        <v>519</v>
      </c>
      <c r="P904" t="s">
        <v>519</v>
      </c>
      <c r="Q904">
        <v>100</v>
      </c>
      <c r="W904">
        <v>0</v>
      </c>
      <c r="X904">
        <v>1794244060</v>
      </c>
      <c r="Y904">
        <v>1.4E-2</v>
      </c>
      <c r="AA904">
        <v>86</v>
      </c>
      <c r="AB904">
        <v>0</v>
      </c>
      <c r="AC904">
        <v>0</v>
      </c>
      <c r="AD904">
        <v>0</v>
      </c>
      <c r="AE904">
        <v>86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1.4E-2</v>
      </c>
      <c r="AU904" t="s">
        <v>6</v>
      </c>
      <c r="AV904">
        <v>0</v>
      </c>
      <c r="AW904">
        <v>2</v>
      </c>
      <c r="AX904">
        <v>27723012</v>
      </c>
      <c r="AY904">
        <v>1</v>
      </c>
      <c r="AZ904">
        <v>0</v>
      </c>
      <c r="BA904">
        <v>934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Y904*Source!I340</f>
        <v>1.4E-2</v>
      </c>
      <c r="CY904">
        <f t="shared" si="54"/>
        <v>86</v>
      </c>
      <c r="CZ904">
        <f t="shared" si="55"/>
        <v>86</v>
      </c>
      <c r="DA904">
        <f t="shared" si="56"/>
        <v>1</v>
      </c>
      <c r="DB904">
        <v>0</v>
      </c>
    </row>
    <row r="905" spans="1:106" x14ac:dyDescent="0.2">
      <c r="A905">
        <f>ROW(Source!A340)</f>
        <v>340</v>
      </c>
      <c r="B905">
        <v>27721505</v>
      </c>
      <c r="C905">
        <v>27722989</v>
      </c>
      <c r="D905">
        <v>25153666</v>
      </c>
      <c r="E905">
        <v>1</v>
      </c>
      <c r="F905">
        <v>1</v>
      </c>
      <c r="G905">
        <v>1</v>
      </c>
      <c r="H905">
        <v>3</v>
      </c>
      <c r="I905" t="s">
        <v>1305</v>
      </c>
      <c r="J905" t="s">
        <v>1306</v>
      </c>
      <c r="K905" t="s">
        <v>1307</v>
      </c>
      <c r="L905">
        <v>1346</v>
      </c>
      <c r="N905">
        <v>1009</v>
      </c>
      <c r="O905" t="s">
        <v>178</v>
      </c>
      <c r="P905" t="s">
        <v>178</v>
      </c>
      <c r="Q905">
        <v>1</v>
      </c>
      <c r="W905">
        <v>0</v>
      </c>
      <c r="X905">
        <v>-856710481</v>
      </c>
      <c r="Y905">
        <v>1E-3</v>
      </c>
      <c r="AA905">
        <v>133.05000000000001</v>
      </c>
      <c r="AB905">
        <v>0</v>
      </c>
      <c r="AC905">
        <v>0</v>
      </c>
      <c r="AD905">
        <v>0</v>
      </c>
      <c r="AE905">
        <v>133.05000000000001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6</v>
      </c>
      <c r="AT905">
        <v>1E-3</v>
      </c>
      <c r="AU905" t="s">
        <v>6</v>
      </c>
      <c r="AV905">
        <v>0</v>
      </c>
      <c r="AW905">
        <v>2</v>
      </c>
      <c r="AX905">
        <v>27723013</v>
      </c>
      <c r="AY905">
        <v>1</v>
      </c>
      <c r="AZ905">
        <v>0</v>
      </c>
      <c r="BA905">
        <v>935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Y905*Source!I340</f>
        <v>1E-3</v>
      </c>
      <c r="CY905">
        <f t="shared" si="54"/>
        <v>133.05000000000001</v>
      </c>
      <c r="CZ905">
        <f t="shared" si="55"/>
        <v>133.05000000000001</v>
      </c>
      <c r="DA905">
        <f t="shared" si="56"/>
        <v>1</v>
      </c>
      <c r="DB905">
        <v>0</v>
      </c>
    </row>
    <row r="906" spans="1:106" x14ac:dyDescent="0.2">
      <c r="A906">
        <f>ROW(Source!A340)</f>
        <v>340</v>
      </c>
      <c r="B906">
        <v>27721505</v>
      </c>
      <c r="C906">
        <v>27722989</v>
      </c>
      <c r="D906">
        <v>25171300</v>
      </c>
      <c r="E906">
        <v>1</v>
      </c>
      <c r="F906">
        <v>1</v>
      </c>
      <c r="G906">
        <v>1</v>
      </c>
      <c r="H906">
        <v>3</v>
      </c>
      <c r="I906" t="s">
        <v>1308</v>
      </c>
      <c r="J906" t="s">
        <v>1309</v>
      </c>
      <c r="K906" t="s">
        <v>1310</v>
      </c>
      <c r="L906">
        <v>1348</v>
      </c>
      <c r="N906">
        <v>1009</v>
      </c>
      <c r="O906" t="s">
        <v>46</v>
      </c>
      <c r="P906" t="s">
        <v>46</v>
      </c>
      <c r="Q906">
        <v>1000</v>
      </c>
      <c r="W906">
        <v>0</v>
      </c>
      <c r="X906">
        <v>426000481</v>
      </c>
      <c r="Y906">
        <v>1E-3</v>
      </c>
      <c r="AA906">
        <v>11500</v>
      </c>
      <c r="AB906">
        <v>0</v>
      </c>
      <c r="AC906">
        <v>0</v>
      </c>
      <c r="AD906">
        <v>0</v>
      </c>
      <c r="AE906">
        <v>11500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6</v>
      </c>
      <c r="AT906">
        <v>1E-3</v>
      </c>
      <c r="AU906" t="s">
        <v>6</v>
      </c>
      <c r="AV906">
        <v>0</v>
      </c>
      <c r="AW906">
        <v>2</v>
      </c>
      <c r="AX906">
        <v>27723014</v>
      </c>
      <c r="AY906">
        <v>1</v>
      </c>
      <c r="AZ906">
        <v>0</v>
      </c>
      <c r="BA906">
        <v>936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Y906*Source!I340</f>
        <v>1E-3</v>
      </c>
      <c r="CY906">
        <f t="shared" si="54"/>
        <v>11500</v>
      </c>
      <c r="CZ906">
        <f t="shared" si="55"/>
        <v>11500</v>
      </c>
      <c r="DA906">
        <f t="shared" si="56"/>
        <v>1</v>
      </c>
      <c r="DB906">
        <v>0</v>
      </c>
    </row>
    <row r="907" spans="1:106" x14ac:dyDescent="0.2">
      <c r="A907">
        <f>ROW(Source!A340)</f>
        <v>340</v>
      </c>
      <c r="B907">
        <v>27721505</v>
      </c>
      <c r="C907">
        <v>27722989</v>
      </c>
      <c r="D907">
        <v>25186459</v>
      </c>
      <c r="E907">
        <v>1</v>
      </c>
      <c r="F907">
        <v>1</v>
      </c>
      <c r="G907">
        <v>1</v>
      </c>
      <c r="H907">
        <v>3</v>
      </c>
      <c r="I907" t="s">
        <v>1201</v>
      </c>
      <c r="J907" t="s">
        <v>1202</v>
      </c>
      <c r="K907" t="s">
        <v>1203</v>
      </c>
      <c r="L907">
        <v>1346</v>
      </c>
      <c r="N907">
        <v>1009</v>
      </c>
      <c r="O907" t="s">
        <v>178</v>
      </c>
      <c r="P907" t="s">
        <v>178</v>
      </c>
      <c r="Q907">
        <v>1</v>
      </c>
      <c r="W907">
        <v>0</v>
      </c>
      <c r="X907">
        <v>210558753</v>
      </c>
      <c r="Y907">
        <v>3.5999999999999997E-2</v>
      </c>
      <c r="AA907">
        <v>28.6</v>
      </c>
      <c r="AB907">
        <v>0</v>
      </c>
      <c r="AC907">
        <v>0</v>
      </c>
      <c r="AD907">
        <v>0</v>
      </c>
      <c r="AE907">
        <v>28.6</v>
      </c>
      <c r="AF907">
        <v>0</v>
      </c>
      <c r="AG907">
        <v>0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6</v>
      </c>
      <c r="AT907">
        <v>3.5999999999999997E-2</v>
      </c>
      <c r="AU907" t="s">
        <v>6</v>
      </c>
      <c r="AV907">
        <v>0</v>
      </c>
      <c r="AW907">
        <v>2</v>
      </c>
      <c r="AX907">
        <v>27723015</v>
      </c>
      <c r="AY907">
        <v>1</v>
      </c>
      <c r="AZ907">
        <v>0</v>
      </c>
      <c r="BA907">
        <v>937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Y907*Source!I340</f>
        <v>3.5999999999999997E-2</v>
      </c>
      <c r="CY907">
        <f t="shared" si="54"/>
        <v>28.6</v>
      </c>
      <c r="CZ907">
        <f t="shared" si="55"/>
        <v>28.6</v>
      </c>
      <c r="DA907">
        <f t="shared" si="56"/>
        <v>1</v>
      </c>
      <c r="DB907">
        <v>0</v>
      </c>
    </row>
    <row r="908" spans="1:106" x14ac:dyDescent="0.2">
      <c r="A908">
        <f>ROW(Source!A340)</f>
        <v>340</v>
      </c>
      <c r="B908">
        <v>27721505</v>
      </c>
      <c r="C908">
        <v>27722989</v>
      </c>
      <c r="D908">
        <v>25186612</v>
      </c>
      <c r="E908">
        <v>1</v>
      </c>
      <c r="F908">
        <v>1</v>
      </c>
      <c r="G908">
        <v>1</v>
      </c>
      <c r="H908">
        <v>3</v>
      </c>
      <c r="I908" t="s">
        <v>1311</v>
      </c>
      <c r="J908" t="s">
        <v>1312</v>
      </c>
      <c r="K908" t="s">
        <v>1313</v>
      </c>
      <c r="L908">
        <v>1346</v>
      </c>
      <c r="N908">
        <v>1009</v>
      </c>
      <c r="O908" t="s">
        <v>178</v>
      </c>
      <c r="P908" t="s">
        <v>178</v>
      </c>
      <c r="Q908">
        <v>1</v>
      </c>
      <c r="W908">
        <v>0</v>
      </c>
      <c r="X908">
        <v>-1274984028</v>
      </c>
      <c r="Y908">
        <v>6.0000000000000001E-3</v>
      </c>
      <c r="AA908">
        <v>35.630000000000003</v>
      </c>
      <c r="AB908">
        <v>0</v>
      </c>
      <c r="AC908">
        <v>0</v>
      </c>
      <c r="AD908">
        <v>0</v>
      </c>
      <c r="AE908">
        <v>35.630000000000003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6</v>
      </c>
      <c r="AT908">
        <v>6.0000000000000001E-3</v>
      </c>
      <c r="AU908" t="s">
        <v>6</v>
      </c>
      <c r="AV908">
        <v>0</v>
      </c>
      <c r="AW908">
        <v>2</v>
      </c>
      <c r="AX908">
        <v>27723016</v>
      </c>
      <c r="AY908">
        <v>1</v>
      </c>
      <c r="AZ908">
        <v>0</v>
      </c>
      <c r="BA908">
        <v>938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Y908*Source!I340</f>
        <v>6.0000000000000001E-3</v>
      </c>
      <c r="CY908">
        <f t="shared" si="54"/>
        <v>35.630000000000003</v>
      </c>
      <c r="CZ908">
        <f t="shared" si="55"/>
        <v>35.630000000000003</v>
      </c>
      <c r="DA908">
        <f t="shared" si="56"/>
        <v>1</v>
      </c>
      <c r="DB908">
        <v>0</v>
      </c>
    </row>
    <row r="909" spans="1:106" x14ac:dyDescent="0.2">
      <c r="A909">
        <f>ROW(Source!A340)</f>
        <v>340</v>
      </c>
      <c r="B909">
        <v>27721505</v>
      </c>
      <c r="C909">
        <v>27722989</v>
      </c>
      <c r="D909">
        <v>25200071</v>
      </c>
      <c r="E909">
        <v>1</v>
      </c>
      <c r="F909">
        <v>1</v>
      </c>
      <c r="G909">
        <v>1</v>
      </c>
      <c r="H909">
        <v>3</v>
      </c>
      <c r="I909" t="s">
        <v>1314</v>
      </c>
      <c r="J909" t="s">
        <v>1315</v>
      </c>
      <c r="K909" t="s">
        <v>1316</v>
      </c>
      <c r="L909">
        <v>1358</v>
      </c>
      <c r="N909">
        <v>1010</v>
      </c>
      <c r="O909" t="s">
        <v>553</v>
      </c>
      <c r="P909" t="s">
        <v>553</v>
      </c>
      <c r="Q909">
        <v>10</v>
      </c>
      <c r="W909">
        <v>0</v>
      </c>
      <c r="X909">
        <v>1386890308</v>
      </c>
      <c r="Y909">
        <v>0.1</v>
      </c>
      <c r="AA909">
        <v>39</v>
      </c>
      <c r="AB909">
        <v>0</v>
      </c>
      <c r="AC909">
        <v>0</v>
      </c>
      <c r="AD909">
        <v>0</v>
      </c>
      <c r="AE909">
        <v>39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6</v>
      </c>
      <c r="AT909">
        <v>0.1</v>
      </c>
      <c r="AU909" t="s">
        <v>6</v>
      </c>
      <c r="AV909">
        <v>0</v>
      </c>
      <c r="AW909">
        <v>2</v>
      </c>
      <c r="AX909">
        <v>27723017</v>
      </c>
      <c r="AY909">
        <v>1</v>
      </c>
      <c r="AZ909">
        <v>0</v>
      </c>
      <c r="BA909">
        <v>939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Y909*Source!I340</f>
        <v>0.1</v>
      </c>
      <c r="CY909">
        <f t="shared" si="54"/>
        <v>39</v>
      </c>
      <c r="CZ909">
        <f t="shared" si="55"/>
        <v>39</v>
      </c>
      <c r="DA909">
        <f t="shared" si="56"/>
        <v>1</v>
      </c>
      <c r="DB909">
        <v>0</v>
      </c>
    </row>
    <row r="910" spans="1:106" x14ac:dyDescent="0.2">
      <c r="A910">
        <f>ROW(Source!A340)</f>
        <v>340</v>
      </c>
      <c r="B910">
        <v>27721505</v>
      </c>
      <c r="C910">
        <v>27722989</v>
      </c>
      <c r="D910">
        <v>25221562</v>
      </c>
      <c r="E910">
        <v>1</v>
      </c>
      <c r="F910">
        <v>1</v>
      </c>
      <c r="G910">
        <v>1</v>
      </c>
      <c r="H910">
        <v>3</v>
      </c>
      <c r="I910" t="s">
        <v>541</v>
      </c>
      <c r="J910" t="s">
        <v>543</v>
      </c>
      <c r="K910" t="s">
        <v>542</v>
      </c>
      <c r="L910">
        <v>1354</v>
      </c>
      <c r="N910">
        <v>1010</v>
      </c>
      <c r="O910" t="s">
        <v>252</v>
      </c>
      <c r="P910" t="s">
        <v>252</v>
      </c>
      <c r="Q910">
        <v>1</v>
      </c>
      <c r="W910">
        <v>0</v>
      </c>
      <c r="X910">
        <v>-831428471</v>
      </c>
      <c r="Y910">
        <v>1</v>
      </c>
      <c r="AA910">
        <v>159.06</v>
      </c>
      <c r="AB910">
        <v>0</v>
      </c>
      <c r="AC910">
        <v>0</v>
      </c>
      <c r="AD910">
        <v>0</v>
      </c>
      <c r="AE910">
        <v>159.06</v>
      </c>
      <c r="AF910">
        <v>0</v>
      </c>
      <c r="AG910">
        <v>0</v>
      </c>
      <c r="AH910">
        <v>0</v>
      </c>
      <c r="AI910">
        <v>1</v>
      </c>
      <c r="AJ910">
        <v>1</v>
      </c>
      <c r="AK910">
        <v>1</v>
      </c>
      <c r="AL910">
        <v>1</v>
      </c>
      <c r="AN910">
        <v>0</v>
      </c>
      <c r="AO910">
        <v>0</v>
      </c>
      <c r="AP910">
        <v>0</v>
      </c>
      <c r="AQ910">
        <v>0</v>
      </c>
      <c r="AR910">
        <v>0</v>
      </c>
      <c r="AS910" t="s">
        <v>6</v>
      </c>
      <c r="AT910">
        <v>1</v>
      </c>
      <c r="AU910" t="s">
        <v>6</v>
      </c>
      <c r="AV910">
        <v>0</v>
      </c>
      <c r="AW910">
        <v>1</v>
      </c>
      <c r="AX910">
        <v>-1</v>
      </c>
      <c r="AY910">
        <v>0</v>
      </c>
      <c r="AZ910">
        <v>0</v>
      </c>
      <c r="BA910" t="s">
        <v>6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Y910*Source!I340</f>
        <v>1</v>
      </c>
      <c r="CY910">
        <f t="shared" si="54"/>
        <v>159.06</v>
      </c>
      <c r="CZ910">
        <f t="shared" si="55"/>
        <v>159.06</v>
      </c>
      <c r="DA910">
        <f t="shared" si="56"/>
        <v>1</v>
      </c>
      <c r="DB910">
        <v>0</v>
      </c>
    </row>
    <row r="911" spans="1:106" x14ac:dyDescent="0.2">
      <c r="A911">
        <f>ROW(Source!A340)</f>
        <v>340</v>
      </c>
      <c r="B911">
        <v>27721505</v>
      </c>
      <c r="C911">
        <v>27722989</v>
      </c>
      <c r="D911">
        <v>25147235</v>
      </c>
      <c r="E911">
        <v>17</v>
      </c>
      <c r="F911">
        <v>1</v>
      </c>
      <c r="G911">
        <v>1</v>
      </c>
      <c r="H911">
        <v>3</v>
      </c>
      <c r="I911" t="s">
        <v>1204</v>
      </c>
      <c r="J911" t="s">
        <v>6</v>
      </c>
      <c r="K911" t="s">
        <v>1205</v>
      </c>
      <c r="L911">
        <v>1374</v>
      </c>
      <c r="N911">
        <v>1013</v>
      </c>
      <c r="O911" t="s">
        <v>1206</v>
      </c>
      <c r="P911" t="s">
        <v>1206</v>
      </c>
      <c r="Q911">
        <v>1</v>
      </c>
      <c r="W911">
        <v>0</v>
      </c>
      <c r="X911">
        <v>-1731369543</v>
      </c>
      <c r="Y911">
        <v>0.3</v>
      </c>
      <c r="AA911">
        <v>1</v>
      </c>
      <c r="AB911">
        <v>0</v>
      </c>
      <c r="AC911">
        <v>0</v>
      </c>
      <c r="AD911">
        <v>0</v>
      </c>
      <c r="AE911">
        <v>1</v>
      </c>
      <c r="AF911">
        <v>0</v>
      </c>
      <c r="AG911">
        <v>0</v>
      </c>
      <c r="AH911">
        <v>0</v>
      </c>
      <c r="AI911">
        <v>1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6</v>
      </c>
      <c r="AT911">
        <v>0.3</v>
      </c>
      <c r="AU911" t="s">
        <v>6</v>
      </c>
      <c r="AV911">
        <v>0</v>
      </c>
      <c r="AW911">
        <v>2</v>
      </c>
      <c r="AX911">
        <v>27723018</v>
      </c>
      <c r="AY911">
        <v>1</v>
      </c>
      <c r="AZ911">
        <v>0</v>
      </c>
      <c r="BA911">
        <v>940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Y911*Source!I340</f>
        <v>0.3</v>
      </c>
      <c r="CY911">
        <f t="shared" si="54"/>
        <v>1</v>
      </c>
      <c r="CZ911">
        <f t="shared" si="55"/>
        <v>1</v>
      </c>
      <c r="DA911">
        <f t="shared" si="56"/>
        <v>1</v>
      </c>
      <c r="DB911">
        <v>0</v>
      </c>
    </row>
    <row r="912" spans="1:106" x14ac:dyDescent="0.2">
      <c r="A912">
        <f>ROW(Source!A341)</f>
        <v>341</v>
      </c>
      <c r="B912">
        <v>27721504</v>
      </c>
      <c r="C912">
        <v>27722989</v>
      </c>
      <c r="D912">
        <v>25418254</v>
      </c>
      <c r="E912">
        <v>1</v>
      </c>
      <c r="F912">
        <v>1</v>
      </c>
      <c r="G912">
        <v>1</v>
      </c>
      <c r="H912">
        <v>1</v>
      </c>
      <c r="I912" t="s">
        <v>1207</v>
      </c>
      <c r="J912" t="s">
        <v>6</v>
      </c>
      <c r="K912" t="s">
        <v>1208</v>
      </c>
      <c r="L912">
        <v>1191</v>
      </c>
      <c r="N912">
        <v>1013</v>
      </c>
      <c r="O912" t="s">
        <v>953</v>
      </c>
      <c r="P912" t="s">
        <v>953</v>
      </c>
      <c r="Q912">
        <v>1</v>
      </c>
      <c r="W912">
        <v>0</v>
      </c>
      <c r="X912">
        <v>1983201532</v>
      </c>
      <c r="Y912">
        <v>1.56</v>
      </c>
      <c r="AA912">
        <v>0</v>
      </c>
      <c r="AB912">
        <v>0</v>
      </c>
      <c r="AC912">
        <v>0</v>
      </c>
      <c r="AD912">
        <v>9.51</v>
      </c>
      <c r="AE912">
        <v>0</v>
      </c>
      <c r="AF912">
        <v>0</v>
      </c>
      <c r="AG912">
        <v>0</v>
      </c>
      <c r="AH912">
        <v>9.51</v>
      </c>
      <c r="AI912">
        <v>1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6</v>
      </c>
      <c r="AT912">
        <v>1.56</v>
      </c>
      <c r="AU912" t="s">
        <v>6</v>
      </c>
      <c r="AV912">
        <v>1</v>
      </c>
      <c r="AW912">
        <v>2</v>
      </c>
      <c r="AX912">
        <v>27723005</v>
      </c>
      <c r="AY912">
        <v>1</v>
      </c>
      <c r="AZ912">
        <v>0</v>
      </c>
      <c r="BA912">
        <v>941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Y912*Source!I341</f>
        <v>1.56</v>
      </c>
      <c r="CY912">
        <f>AD912</f>
        <v>9.51</v>
      </c>
      <c r="CZ912">
        <f>AH912</f>
        <v>9.51</v>
      </c>
      <c r="DA912">
        <f>AL912</f>
        <v>1</v>
      </c>
      <c r="DB912">
        <v>0</v>
      </c>
    </row>
    <row r="913" spans="1:106" x14ac:dyDescent="0.2">
      <c r="A913">
        <f>ROW(Source!A341)</f>
        <v>341</v>
      </c>
      <c r="B913">
        <v>27721504</v>
      </c>
      <c r="C913">
        <v>27722989</v>
      </c>
      <c r="D913">
        <v>25231911</v>
      </c>
      <c r="E913">
        <v>1</v>
      </c>
      <c r="F913">
        <v>1</v>
      </c>
      <c r="G913">
        <v>1</v>
      </c>
      <c r="H913">
        <v>2</v>
      </c>
      <c r="I913" t="s">
        <v>1061</v>
      </c>
      <c r="J913" t="s">
        <v>1062</v>
      </c>
      <c r="K913" t="s">
        <v>1063</v>
      </c>
      <c r="L913">
        <v>1368</v>
      </c>
      <c r="N913">
        <v>1011</v>
      </c>
      <c r="O913" t="s">
        <v>959</v>
      </c>
      <c r="P913" t="s">
        <v>959</v>
      </c>
      <c r="Q913">
        <v>1</v>
      </c>
      <c r="W913">
        <v>0</v>
      </c>
      <c r="X913">
        <v>-353815937</v>
      </c>
      <c r="Y913">
        <v>0.13</v>
      </c>
      <c r="AA913">
        <v>0</v>
      </c>
      <c r="AB913">
        <v>8.1</v>
      </c>
      <c r="AC913">
        <v>0</v>
      </c>
      <c r="AD913">
        <v>0</v>
      </c>
      <c r="AE913">
        <v>0</v>
      </c>
      <c r="AF913">
        <v>8.1</v>
      </c>
      <c r="AG913">
        <v>0</v>
      </c>
      <c r="AH913">
        <v>0</v>
      </c>
      <c r="AI913">
        <v>1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6</v>
      </c>
      <c r="AT913">
        <v>0.13</v>
      </c>
      <c r="AU913" t="s">
        <v>6</v>
      </c>
      <c r="AV913">
        <v>0</v>
      </c>
      <c r="AW913">
        <v>2</v>
      </c>
      <c r="AX913">
        <v>27723006</v>
      </c>
      <c r="AY913">
        <v>1</v>
      </c>
      <c r="AZ913">
        <v>0</v>
      </c>
      <c r="BA913">
        <v>942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Y913*Source!I341</f>
        <v>0.13</v>
      </c>
      <c r="CY913">
        <f>AB913</f>
        <v>8.1</v>
      </c>
      <c r="CZ913">
        <f>AF913</f>
        <v>8.1</v>
      </c>
      <c r="DA913">
        <f>AJ913</f>
        <v>1</v>
      </c>
      <c r="DB913">
        <v>0</v>
      </c>
    </row>
    <row r="914" spans="1:106" x14ac:dyDescent="0.2">
      <c r="A914">
        <f>ROW(Source!A341)</f>
        <v>341</v>
      </c>
      <c r="B914">
        <v>27721504</v>
      </c>
      <c r="C914">
        <v>27722989</v>
      </c>
      <c r="D914">
        <v>25148213</v>
      </c>
      <c r="E914">
        <v>1</v>
      </c>
      <c r="F914">
        <v>1</v>
      </c>
      <c r="G914">
        <v>1</v>
      </c>
      <c r="H914">
        <v>3</v>
      </c>
      <c r="I914" t="s">
        <v>1296</v>
      </c>
      <c r="J914" t="s">
        <v>1297</v>
      </c>
      <c r="K914" t="s">
        <v>1298</v>
      </c>
      <c r="L914">
        <v>1346</v>
      </c>
      <c r="N914">
        <v>1009</v>
      </c>
      <c r="O914" t="s">
        <v>178</v>
      </c>
      <c r="P914" t="s">
        <v>178</v>
      </c>
      <c r="Q914">
        <v>1</v>
      </c>
      <c r="W914">
        <v>0</v>
      </c>
      <c r="X914">
        <v>618806536</v>
      </c>
      <c r="Y914">
        <v>6.0000000000000001E-3</v>
      </c>
      <c r="AA914">
        <v>44.97</v>
      </c>
      <c r="AB914">
        <v>0</v>
      </c>
      <c r="AC914">
        <v>0</v>
      </c>
      <c r="AD914">
        <v>0</v>
      </c>
      <c r="AE914">
        <v>44.97</v>
      </c>
      <c r="AF914">
        <v>0</v>
      </c>
      <c r="AG914">
        <v>0</v>
      </c>
      <c r="AH914">
        <v>0</v>
      </c>
      <c r="AI914">
        <v>1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6</v>
      </c>
      <c r="AT914">
        <v>6.0000000000000001E-3</v>
      </c>
      <c r="AU914" t="s">
        <v>6</v>
      </c>
      <c r="AV914">
        <v>0</v>
      </c>
      <c r="AW914">
        <v>2</v>
      </c>
      <c r="AX914">
        <v>27723007</v>
      </c>
      <c r="AY914">
        <v>1</v>
      </c>
      <c r="AZ914">
        <v>0</v>
      </c>
      <c r="BA914">
        <v>943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Y914*Source!I341</f>
        <v>6.0000000000000001E-3</v>
      </c>
      <c r="CY914">
        <f t="shared" ref="CY914:CY926" si="57">AA914</f>
        <v>44.97</v>
      </c>
      <c r="CZ914">
        <f t="shared" ref="CZ914:CZ926" si="58">AE914</f>
        <v>44.97</v>
      </c>
      <c r="DA914">
        <f t="shared" ref="DA914:DA926" si="59">AI914</f>
        <v>1</v>
      </c>
      <c r="DB914">
        <v>0</v>
      </c>
    </row>
    <row r="915" spans="1:106" x14ac:dyDescent="0.2">
      <c r="A915">
        <f>ROW(Source!A341)</f>
        <v>341</v>
      </c>
      <c r="B915">
        <v>27721504</v>
      </c>
      <c r="C915">
        <v>27722989</v>
      </c>
      <c r="D915">
        <v>25149944</v>
      </c>
      <c r="E915">
        <v>1</v>
      </c>
      <c r="F915">
        <v>1</v>
      </c>
      <c r="G915">
        <v>1</v>
      </c>
      <c r="H915">
        <v>3</v>
      </c>
      <c r="I915" t="s">
        <v>1299</v>
      </c>
      <c r="J915" t="s">
        <v>1300</v>
      </c>
      <c r="K915" t="s">
        <v>1301</v>
      </c>
      <c r="L915">
        <v>1346</v>
      </c>
      <c r="N915">
        <v>1009</v>
      </c>
      <c r="O915" t="s">
        <v>178</v>
      </c>
      <c r="P915" t="s">
        <v>178</v>
      </c>
      <c r="Q915">
        <v>1</v>
      </c>
      <c r="W915">
        <v>0</v>
      </c>
      <c r="X915">
        <v>56922527</v>
      </c>
      <c r="Y915">
        <v>1E-3</v>
      </c>
      <c r="AA915">
        <v>11.5</v>
      </c>
      <c r="AB915">
        <v>0</v>
      </c>
      <c r="AC915">
        <v>0</v>
      </c>
      <c r="AD915">
        <v>0</v>
      </c>
      <c r="AE915">
        <v>11.5</v>
      </c>
      <c r="AF915">
        <v>0</v>
      </c>
      <c r="AG915">
        <v>0</v>
      </c>
      <c r="AH915">
        <v>0</v>
      </c>
      <c r="AI915">
        <v>1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6</v>
      </c>
      <c r="AT915">
        <v>1E-3</v>
      </c>
      <c r="AU915" t="s">
        <v>6</v>
      </c>
      <c r="AV915">
        <v>0</v>
      </c>
      <c r="AW915">
        <v>2</v>
      </c>
      <c r="AX915">
        <v>27723008</v>
      </c>
      <c r="AY915">
        <v>1</v>
      </c>
      <c r="AZ915">
        <v>0</v>
      </c>
      <c r="BA915">
        <v>944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Y915*Source!I341</f>
        <v>1E-3</v>
      </c>
      <c r="CY915">
        <f t="shared" si="57"/>
        <v>11.5</v>
      </c>
      <c r="CZ915">
        <f t="shared" si="58"/>
        <v>11.5</v>
      </c>
      <c r="DA915">
        <f t="shared" si="59"/>
        <v>1</v>
      </c>
      <c r="DB915">
        <v>0</v>
      </c>
    </row>
    <row r="916" spans="1:106" x14ac:dyDescent="0.2">
      <c r="A916">
        <f>ROW(Source!A341)</f>
        <v>341</v>
      </c>
      <c r="B916">
        <v>27721504</v>
      </c>
      <c r="C916">
        <v>27722989</v>
      </c>
      <c r="D916">
        <v>25150263</v>
      </c>
      <c r="E916">
        <v>1</v>
      </c>
      <c r="F916">
        <v>1</v>
      </c>
      <c r="G916">
        <v>1</v>
      </c>
      <c r="H916">
        <v>3</v>
      </c>
      <c r="I916" t="s">
        <v>1184</v>
      </c>
      <c r="J916" t="s">
        <v>1185</v>
      </c>
      <c r="K916" t="s">
        <v>1186</v>
      </c>
      <c r="L916">
        <v>1346</v>
      </c>
      <c r="N916">
        <v>1009</v>
      </c>
      <c r="O916" t="s">
        <v>178</v>
      </c>
      <c r="P916" t="s">
        <v>178</v>
      </c>
      <c r="Q916">
        <v>1</v>
      </c>
      <c r="W916">
        <v>0</v>
      </c>
      <c r="X916">
        <v>-1088866022</v>
      </c>
      <c r="Y916">
        <v>1.2E-2</v>
      </c>
      <c r="AA916">
        <v>30.4</v>
      </c>
      <c r="AB916">
        <v>0</v>
      </c>
      <c r="AC916">
        <v>0</v>
      </c>
      <c r="AD916">
        <v>0</v>
      </c>
      <c r="AE916">
        <v>30.4</v>
      </c>
      <c r="AF916">
        <v>0</v>
      </c>
      <c r="AG916">
        <v>0</v>
      </c>
      <c r="AH916">
        <v>0</v>
      </c>
      <c r="AI916">
        <v>1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6</v>
      </c>
      <c r="AT916">
        <v>1.2E-2</v>
      </c>
      <c r="AU916" t="s">
        <v>6</v>
      </c>
      <c r="AV916">
        <v>0</v>
      </c>
      <c r="AW916">
        <v>2</v>
      </c>
      <c r="AX916">
        <v>27723009</v>
      </c>
      <c r="AY916">
        <v>1</v>
      </c>
      <c r="AZ916">
        <v>0</v>
      </c>
      <c r="BA916">
        <v>945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Y916*Source!I341</f>
        <v>1.2E-2</v>
      </c>
      <c r="CY916">
        <f t="shared" si="57"/>
        <v>30.4</v>
      </c>
      <c r="CZ916">
        <f t="shared" si="58"/>
        <v>30.4</v>
      </c>
      <c r="DA916">
        <f t="shared" si="59"/>
        <v>1</v>
      </c>
      <c r="DB916">
        <v>0</v>
      </c>
    </row>
    <row r="917" spans="1:106" x14ac:dyDescent="0.2">
      <c r="A917">
        <f>ROW(Source!A341)</f>
        <v>341</v>
      </c>
      <c r="B917">
        <v>27721504</v>
      </c>
      <c r="C917">
        <v>27722989</v>
      </c>
      <c r="D917">
        <v>25151427</v>
      </c>
      <c r="E917">
        <v>1</v>
      </c>
      <c r="F917">
        <v>1</v>
      </c>
      <c r="G917">
        <v>1</v>
      </c>
      <c r="H917">
        <v>3</v>
      </c>
      <c r="I917" t="s">
        <v>1190</v>
      </c>
      <c r="J917" t="s">
        <v>1191</v>
      </c>
      <c r="K917" t="s">
        <v>1192</v>
      </c>
      <c r="L917">
        <v>1346</v>
      </c>
      <c r="N917">
        <v>1009</v>
      </c>
      <c r="O917" t="s">
        <v>178</v>
      </c>
      <c r="P917" t="s">
        <v>178</v>
      </c>
      <c r="Q917">
        <v>1</v>
      </c>
      <c r="W917">
        <v>0</v>
      </c>
      <c r="X917">
        <v>586013393</v>
      </c>
      <c r="Y917">
        <v>7.0000000000000007E-2</v>
      </c>
      <c r="AA917">
        <v>10.57</v>
      </c>
      <c r="AB917">
        <v>0</v>
      </c>
      <c r="AC917">
        <v>0</v>
      </c>
      <c r="AD917">
        <v>0</v>
      </c>
      <c r="AE917">
        <v>10.57</v>
      </c>
      <c r="AF917">
        <v>0</v>
      </c>
      <c r="AG917">
        <v>0</v>
      </c>
      <c r="AH917">
        <v>0</v>
      </c>
      <c r="AI917">
        <v>1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6</v>
      </c>
      <c r="AT917">
        <v>7.0000000000000007E-2</v>
      </c>
      <c r="AU917" t="s">
        <v>6</v>
      </c>
      <c r="AV917">
        <v>0</v>
      </c>
      <c r="AW917">
        <v>2</v>
      </c>
      <c r="AX917">
        <v>27723010</v>
      </c>
      <c r="AY917">
        <v>1</v>
      </c>
      <c r="AZ917">
        <v>0</v>
      </c>
      <c r="BA917">
        <v>946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Y917*Source!I341</f>
        <v>7.0000000000000007E-2</v>
      </c>
      <c r="CY917">
        <f t="shared" si="57"/>
        <v>10.57</v>
      </c>
      <c r="CZ917">
        <f t="shared" si="58"/>
        <v>10.57</v>
      </c>
      <c r="DA917">
        <f t="shared" si="59"/>
        <v>1</v>
      </c>
      <c r="DB917">
        <v>0</v>
      </c>
    </row>
    <row r="918" spans="1:106" x14ac:dyDescent="0.2">
      <c r="A918">
        <f>ROW(Source!A341)</f>
        <v>341</v>
      </c>
      <c r="B918">
        <v>27721504</v>
      </c>
      <c r="C918">
        <v>27722989</v>
      </c>
      <c r="D918">
        <v>25152616</v>
      </c>
      <c r="E918">
        <v>1</v>
      </c>
      <c r="F918">
        <v>1</v>
      </c>
      <c r="G918">
        <v>1</v>
      </c>
      <c r="H918">
        <v>3</v>
      </c>
      <c r="I918" t="s">
        <v>1193</v>
      </c>
      <c r="J918" t="s">
        <v>1194</v>
      </c>
      <c r="K918" t="s">
        <v>1017</v>
      </c>
      <c r="L918">
        <v>1346</v>
      </c>
      <c r="N918">
        <v>1009</v>
      </c>
      <c r="O918" t="s">
        <v>178</v>
      </c>
      <c r="P918" t="s">
        <v>178</v>
      </c>
      <c r="Q918">
        <v>1</v>
      </c>
      <c r="W918">
        <v>0</v>
      </c>
      <c r="X918">
        <v>103900845</v>
      </c>
      <c r="Y918">
        <v>4.9000000000000002E-2</v>
      </c>
      <c r="AA918">
        <v>9.0399999999999991</v>
      </c>
      <c r="AB918">
        <v>0</v>
      </c>
      <c r="AC918">
        <v>0</v>
      </c>
      <c r="AD918">
        <v>0</v>
      </c>
      <c r="AE918">
        <v>9.0399999999999991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6</v>
      </c>
      <c r="AT918">
        <v>4.9000000000000002E-2</v>
      </c>
      <c r="AU918" t="s">
        <v>6</v>
      </c>
      <c r="AV918">
        <v>0</v>
      </c>
      <c r="AW918">
        <v>2</v>
      </c>
      <c r="AX918">
        <v>27723011</v>
      </c>
      <c r="AY918">
        <v>1</v>
      </c>
      <c r="AZ918">
        <v>0</v>
      </c>
      <c r="BA918">
        <v>947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Y918*Source!I341</f>
        <v>4.9000000000000002E-2</v>
      </c>
      <c r="CY918">
        <f t="shared" si="57"/>
        <v>9.0399999999999991</v>
      </c>
      <c r="CZ918">
        <f t="shared" si="58"/>
        <v>9.0399999999999991</v>
      </c>
      <c r="DA918">
        <f t="shared" si="59"/>
        <v>1</v>
      </c>
      <c r="DB918">
        <v>0</v>
      </c>
    </row>
    <row r="919" spans="1:106" x14ac:dyDescent="0.2">
      <c r="A919">
        <f>ROW(Source!A341)</f>
        <v>341</v>
      </c>
      <c r="B919">
        <v>27721504</v>
      </c>
      <c r="C919">
        <v>27722989</v>
      </c>
      <c r="D919">
        <v>25152748</v>
      </c>
      <c r="E919">
        <v>1</v>
      </c>
      <c r="F919">
        <v>1</v>
      </c>
      <c r="G919">
        <v>1</v>
      </c>
      <c r="H919">
        <v>3</v>
      </c>
      <c r="I919" t="s">
        <v>1302</v>
      </c>
      <c r="J919" t="s">
        <v>1303</v>
      </c>
      <c r="K919" t="s">
        <v>1304</v>
      </c>
      <c r="L919">
        <v>1355</v>
      </c>
      <c r="N919">
        <v>1010</v>
      </c>
      <c r="O919" t="s">
        <v>519</v>
      </c>
      <c r="P919" t="s">
        <v>519</v>
      </c>
      <c r="Q919">
        <v>100</v>
      </c>
      <c r="W919">
        <v>0</v>
      </c>
      <c r="X919">
        <v>1794244060</v>
      </c>
      <c r="Y919">
        <v>1.4E-2</v>
      </c>
      <c r="AA919">
        <v>86</v>
      </c>
      <c r="AB919">
        <v>0</v>
      </c>
      <c r="AC919">
        <v>0</v>
      </c>
      <c r="AD919">
        <v>0</v>
      </c>
      <c r="AE919">
        <v>86</v>
      </c>
      <c r="AF919">
        <v>0</v>
      </c>
      <c r="AG919">
        <v>0</v>
      </c>
      <c r="AH919">
        <v>0</v>
      </c>
      <c r="AI919">
        <v>1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6</v>
      </c>
      <c r="AT919">
        <v>1.4E-2</v>
      </c>
      <c r="AU919" t="s">
        <v>6</v>
      </c>
      <c r="AV919">
        <v>0</v>
      </c>
      <c r="AW919">
        <v>2</v>
      </c>
      <c r="AX919">
        <v>27723012</v>
      </c>
      <c r="AY919">
        <v>1</v>
      </c>
      <c r="AZ919">
        <v>0</v>
      </c>
      <c r="BA919">
        <v>948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Y919*Source!I341</f>
        <v>1.4E-2</v>
      </c>
      <c r="CY919">
        <f t="shared" si="57"/>
        <v>86</v>
      </c>
      <c r="CZ919">
        <f t="shared" si="58"/>
        <v>86</v>
      </c>
      <c r="DA919">
        <f t="shared" si="59"/>
        <v>1</v>
      </c>
      <c r="DB919">
        <v>0</v>
      </c>
    </row>
    <row r="920" spans="1:106" x14ac:dyDescent="0.2">
      <c r="A920">
        <f>ROW(Source!A341)</f>
        <v>341</v>
      </c>
      <c r="B920">
        <v>27721504</v>
      </c>
      <c r="C920">
        <v>27722989</v>
      </c>
      <c r="D920">
        <v>25153666</v>
      </c>
      <c r="E920">
        <v>1</v>
      </c>
      <c r="F920">
        <v>1</v>
      </c>
      <c r="G920">
        <v>1</v>
      </c>
      <c r="H920">
        <v>3</v>
      </c>
      <c r="I920" t="s">
        <v>1305</v>
      </c>
      <c r="J920" t="s">
        <v>1306</v>
      </c>
      <c r="K920" t="s">
        <v>1307</v>
      </c>
      <c r="L920">
        <v>1346</v>
      </c>
      <c r="N920">
        <v>1009</v>
      </c>
      <c r="O920" t="s">
        <v>178</v>
      </c>
      <c r="P920" t="s">
        <v>178</v>
      </c>
      <c r="Q920">
        <v>1</v>
      </c>
      <c r="W920">
        <v>0</v>
      </c>
      <c r="X920">
        <v>-856710481</v>
      </c>
      <c r="Y920">
        <v>1E-3</v>
      </c>
      <c r="AA920">
        <v>133.05000000000001</v>
      </c>
      <c r="AB920">
        <v>0</v>
      </c>
      <c r="AC920">
        <v>0</v>
      </c>
      <c r="AD920">
        <v>0</v>
      </c>
      <c r="AE920">
        <v>133.05000000000001</v>
      </c>
      <c r="AF920">
        <v>0</v>
      </c>
      <c r="AG920">
        <v>0</v>
      </c>
      <c r="AH920">
        <v>0</v>
      </c>
      <c r="AI920">
        <v>1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6</v>
      </c>
      <c r="AT920">
        <v>1E-3</v>
      </c>
      <c r="AU920" t="s">
        <v>6</v>
      </c>
      <c r="AV920">
        <v>0</v>
      </c>
      <c r="AW920">
        <v>2</v>
      </c>
      <c r="AX920">
        <v>27723013</v>
      </c>
      <c r="AY920">
        <v>1</v>
      </c>
      <c r="AZ920">
        <v>0</v>
      </c>
      <c r="BA920">
        <v>949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Y920*Source!I341</f>
        <v>1E-3</v>
      </c>
      <c r="CY920">
        <f t="shared" si="57"/>
        <v>133.05000000000001</v>
      </c>
      <c r="CZ920">
        <f t="shared" si="58"/>
        <v>133.05000000000001</v>
      </c>
      <c r="DA920">
        <f t="shared" si="59"/>
        <v>1</v>
      </c>
      <c r="DB920">
        <v>0</v>
      </c>
    </row>
    <row r="921" spans="1:106" x14ac:dyDescent="0.2">
      <c r="A921">
        <f>ROW(Source!A341)</f>
        <v>341</v>
      </c>
      <c r="B921">
        <v>27721504</v>
      </c>
      <c r="C921">
        <v>27722989</v>
      </c>
      <c r="D921">
        <v>25171300</v>
      </c>
      <c r="E921">
        <v>1</v>
      </c>
      <c r="F921">
        <v>1</v>
      </c>
      <c r="G921">
        <v>1</v>
      </c>
      <c r="H921">
        <v>3</v>
      </c>
      <c r="I921" t="s">
        <v>1308</v>
      </c>
      <c r="J921" t="s">
        <v>1309</v>
      </c>
      <c r="K921" t="s">
        <v>1310</v>
      </c>
      <c r="L921">
        <v>1348</v>
      </c>
      <c r="N921">
        <v>1009</v>
      </c>
      <c r="O921" t="s">
        <v>46</v>
      </c>
      <c r="P921" t="s">
        <v>46</v>
      </c>
      <c r="Q921">
        <v>1000</v>
      </c>
      <c r="W921">
        <v>0</v>
      </c>
      <c r="X921">
        <v>426000481</v>
      </c>
      <c r="Y921">
        <v>1E-3</v>
      </c>
      <c r="AA921">
        <v>11500</v>
      </c>
      <c r="AB921">
        <v>0</v>
      </c>
      <c r="AC921">
        <v>0</v>
      </c>
      <c r="AD921">
        <v>0</v>
      </c>
      <c r="AE921">
        <v>11500</v>
      </c>
      <c r="AF921">
        <v>0</v>
      </c>
      <c r="AG921">
        <v>0</v>
      </c>
      <c r="AH921">
        <v>0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6</v>
      </c>
      <c r="AT921">
        <v>1E-3</v>
      </c>
      <c r="AU921" t="s">
        <v>6</v>
      </c>
      <c r="AV921">
        <v>0</v>
      </c>
      <c r="AW921">
        <v>2</v>
      </c>
      <c r="AX921">
        <v>27723014</v>
      </c>
      <c r="AY921">
        <v>1</v>
      </c>
      <c r="AZ921">
        <v>0</v>
      </c>
      <c r="BA921">
        <v>950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Y921*Source!I341</f>
        <v>1E-3</v>
      </c>
      <c r="CY921">
        <f t="shared" si="57"/>
        <v>11500</v>
      </c>
      <c r="CZ921">
        <f t="shared" si="58"/>
        <v>11500</v>
      </c>
      <c r="DA921">
        <f t="shared" si="59"/>
        <v>1</v>
      </c>
      <c r="DB921">
        <v>0</v>
      </c>
    </row>
    <row r="922" spans="1:106" x14ac:dyDescent="0.2">
      <c r="A922">
        <f>ROW(Source!A341)</f>
        <v>341</v>
      </c>
      <c r="B922">
        <v>27721504</v>
      </c>
      <c r="C922">
        <v>27722989</v>
      </c>
      <c r="D922">
        <v>25186459</v>
      </c>
      <c r="E922">
        <v>1</v>
      </c>
      <c r="F922">
        <v>1</v>
      </c>
      <c r="G922">
        <v>1</v>
      </c>
      <c r="H922">
        <v>3</v>
      </c>
      <c r="I922" t="s">
        <v>1201</v>
      </c>
      <c r="J922" t="s">
        <v>1202</v>
      </c>
      <c r="K922" t="s">
        <v>1203</v>
      </c>
      <c r="L922">
        <v>1346</v>
      </c>
      <c r="N922">
        <v>1009</v>
      </c>
      <c r="O922" t="s">
        <v>178</v>
      </c>
      <c r="P922" t="s">
        <v>178</v>
      </c>
      <c r="Q922">
        <v>1</v>
      </c>
      <c r="W922">
        <v>0</v>
      </c>
      <c r="X922">
        <v>210558753</v>
      </c>
      <c r="Y922">
        <v>3.5999999999999997E-2</v>
      </c>
      <c r="AA922">
        <v>28.6</v>
      </c>
      <c r="AB922">
        <v>0</v>
      </c>
      <c r="AC922">
        <v>0</v>
      </c>
      <c r="AD922">
        <v>0</v>
      </c>
      <c r="AE922">
        <v>28.6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6</v>
      </c>
      <c r="AT922">
        <v>3.5999999999999997E-2</v>
      </c>
      <c r="AU922" t="s">
        <v>6</v>
      </c>
      <c r="AV922">
        <v>0</v>
      </c>
      <c r="AW922">
        <v>2</v>
      </c>
      <c r="AX922">
        <v>27723015</v>
      </c>
      <c r="AY922">
        <v>1</v>
      </c>
      <c r="AZ922">
        <v>0</v>
      </c>
      <c r="BA922">
        <v>951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Y922*Source!I341</f>
        <v>3.5999999999999997E-2</v>
      </c>
      <c r="CY922">
        <f t="shared" si="57"/>
        <v>28.6</v>
      </c>
      <c r="CZ922">
        <f t="shared" si="58"/>
        <v>28.6</v>
      </c>
      <c r="DA922">
        <f t="shared" si="59"/>
        <v>1</v>
      </c>
      <c r="DB922">
        <v>0</v>
      </c>
    </row>
    <row r="923" spans="1:106" x14ac:dyDescent="0.2">
      <c r="A923">
        <f>ROW(Source!A341)</f>
        <v>341</v>
      </c>
      <c r="B923">
        <v>27721504</v>
      </c>
      <c r="C923">
        <v>27722989</v>
      </c>
      <c r="D923">
        <v>25186612</v>
      </c>
      <c r="E923">
        <v>1</v>
      </c>
      <c r="F923">
        <v>1</v>
      </c>
      <c r="G923">
        <v>1</v>
      </c>
      <c r="H923">
        <v>3</v>
      </c>
      <c r="I923" t="s">
        <v>1311</v>
      </c>
      <c r="J923" t="s">
        <v>1312</v>
      </c>
      <c r="K923" t="s">
        <v>1313</v>
      </c>
      <c r="L923">
        <v>1346</v>
      </c>
      <c r="N923">
        <v>1009</v>
      </c>
      <c r="O923" t="s">
        <v>178</v>
      </c>
      <c r="P923" t="s">
        <v>178</v>
      </c>
      <c r="Q923">
        <v>1</v>
      </c>
      <c r="W923">
        <v>0</v>
      </c>
      <c r="X923">
        <v>-1274984028</v>
      </c>
      <c r="Y923">
        <v>6.0000000000000001E-3</v>
      </c>
      <c r="AA923">
        <v>35.630000000000003</v>
      </c>
      <c r="AB923">
        <v>0</v>
      </c>
      <c r="AC923">
        <v>0</v>
      </c>
      <c r="AD923">
        <v>0</v>
      </c>
      <c r="AE923">
        <v>35.630000000000003</v>
      </c>
      <c r="AF923">
        <v>0</v>
      </c>
      <c r="AG923">
        <v>0</v>
      </c>
      <c r="AH923">
        <v>0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6</v>
      </c>
      <c r="AT923">
        <v>6.0000000000000001E-3</v>
      </c>
      <c r="AU923" t="s">
        <v>6</v>
      </c>
      <c r="AV923">
        <v>0</v>
      </c>
      <c r="AW923">
        <v>2</v>
      </c>
      <c r="AX923">
        <v>27723016</v>
      </c>
      <c r="AY923">
        <v>1</v>
      </c>
      <c r="AZ923">
        <v>0</v>
      </c>
      <c r="BA923">
        <v>952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Y923*Source!I341</f>
        <v>6.0000000000000001E-3</v>
      </c>
      <c r="CY923">
        <f t="shared" si="57"/>
        <v>35.630000000000003</v>
      </c>
      <c r="CZ923">
        <f t="shared" si="58"/>
        <v>35.630000000000003</v>
      </c>
      <c r="DA923">
        <f t="shared" si="59"/>
        <v>1</v>
      </c>
      <c r="DB923">
        <v>0</v>
      </c>
    </row>
    <row r="924" spans="1:106" x14ac:dyDescent="0.2">
      <c r="A924">
        <f>ROW(Source!A341)</f>
        <v>341</v>
      </c>
      <c r="B924">
        <v>27721504</v>
      </c>
      <c r="C924">
        <v>27722989</v>
      </c>
      <c r="D924">
        <v>25200071</v>
      </c>
      <c r="E924">
        <v>1</v>
      </c>
      <c r="F924">
        <v>1</v>
      </c>
      <c r="G924">
        <v>1</v>
      </c>
      <c r="H924">
        <v>3</v>
      </c>
      <c r="I924" t="s">
        <v>1314</v>
      </c>
      <c r="J924" t="s">
        <v>1315</v>
      </c>
      <c r="K924" t="s">
        <v>1316</v>
      </c>
      <c r="L924">
        <v>1358</v>
      </c>
      <c r="N924">
        <v>1010</v>
      </c>
      <c r="O924" t="s">
        <v>553</v>
      </c>
      <c r="P924" t="s">
        <v>553</v>
      </c>
      <c r="Q924">
        <v>10</v>
      </c>
      <c r="W924">
        <v>0</v>
      </c>
      <c r="X924">
        <v>1386890308</v>
      </c>
      <c r="Y924">
        <v>0.1</v>
      </c>
      <c r="AA924">
        <v>39</v>
      </c>
      <c r="AB924">
        <v>0</v>
      </c>
      <c r="AC924">
        <v>0</v>
      </c>
      <c r="AD924">
        <v>0</v>
      </c>
      <c r="AE924">
        <v>39</v>
      </c>
      <c r="AF924">
        <v>0</v>
      </c>
      <c r="AG924">
        <v>0</v>
      </c>
      <c r="AH924">
        <v>0</v>
      </c>
      <c r="AI924">
        <v>1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6</v>
      </c>
      <c r="AT924">
        <v>0.1</v>
      </c>
      <c r="AU924" t="s">
        <v>6</v>
      </c>
      <c r="AV924">
        <v>0</v>
      </c>
      <c r="AW924">
        <v>2</v>
      </c>
      <c r="AX924">
        <v>27723017</v>
      </c>
      <c r="AY924">
        <v>1</v>
      </c>
      <c r="AZ924">
        <v>0</v>
      </c>
      <c r="BA924">
        <v>953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Y924*Source!I341</f>
        <v>0.1</v>
      </c>
      <c r="CY924">
        <f t="shared" si="57"/>
        <v>39</v>
      </c>
      <c r="CZ924">
        <f t="shared" si="58"/>
        <v>39</v>
      </c>
      <c r="DA924">
        <f t="shared" si="59"/>
        <v>1</v>
      </c>
      <c r="DB924">
        <v>0</v>
      </c>
    </row>
    <row r="925" spans="1:106" x14ac:dyDescent="0.2">
      <c r="A925">
        <f>ROW(Source!A341)</f>
        <v>341</v>
      </c>
      <c r="B925">
        <v>27721504</v>
      </c>
      <c r="C925">
        <v>27722989</v>
      </c>
      <c r="D925">
        <v>25221562</v>
      </c>
      <c r="E925">
        <v>1</v>
      </c>
      <c r="F925">
        <v>1</v>
      </c>
      <c r="G925">
        <v>1</v>
      </c>
      <c r="H925">
        <v>3</v>
      </c>
      <c r="I925" t="s">
        <v>541</v>
      </c>
      <c r="J925" t="s">
        <v>543</v>
      </c>
      <c r="K925" t="s">
        <v>542</v>
      </c>
      <c r="L925">
        <v>1354</v>
      </c>
      <c r="N925">
        <v>1010</v>
      </c>
      <c r="O925" t="s">
        <v>252</v>
      </c>
      <c r="P925" t="s">
        <v>252</v>
      </c>
      <c r="Q925">
        <v>1</v>
      </c>
      <c r="W925">
        <v>0</v>
      </c>
      <c r="X925">
        <v>-831428471</v>
      </c>
      <c r="Y925">
        <v>1</v>
      </c>
      <c r="AA925">
        <v>159.06</v>
      </c>
      <c r="AB925">
        <v>0</v>
      </c>
      <c r="AC925">
        <v>0</v>
      </c>
      <c r="AD925">
        <v>0</v>
      </c>
      <c r="AE925">
        <v>159.06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1</v>
      </c>
      <c r="AL925">
        <v>1</v>
      </c>
      <c r="AN925">
        <v>0</v>
      </c>
      <c r="AO925">
        <v>0</v>
      </c>
      <c r="AP925">
        <v>0</v>
      </c>
      <c r="AQ925">
        <v>0</v>
      </c>
      <c r="AR925">
        <v>0</v>
      </c>
      <c r="AS925" t="s">
        <v>6</v>
      </c>
      <c r="AT925">
        <v>1</v>
      </c>
      <c r="AU925" t="s">
        <v>6</v>
      </c>
      <c r="AV925">
        <v>0</v>
      </c>
      <c r="AW925">
        <v>1</v>
      </c>
      <c r="AX925">
        <v>-1</v>
      </c>
      <c r="AY925">
        <v>0</v>
      </c>
      <c r="AZ925">
        <v>0</v>
      </c>
      <c r="BA925" t="s">
        <v>6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Y925*Source!I341</f>
        <v>1</v>
      </c>
      <c r="CY925">
        <f t="shared" si="57"/>
        <v>159.06</v>
      </c>
      <c r="CZ925">
        <f t="shared" si="58"/>
        <v>159.06</v>
      </c>
      <c r="DA925">
        <f t="shared" si="59"/>
        <v>1</v>
      </c>
      <c r="DB925">
        <v>0</v>
      </c>
    </row>
    <row r="926" spans="1:106" x14ac:dyDescent="0.2">
      <c r="A926">
        <f>ROW(Source!A341)</f>
        <v>341</v>
      </c>
      <c r="B926">
        <v>27721504</v>
      </c>
      <c r="C926">
        <v>27722989</v>
      </c>
      <c r="D926">
        <v>25147235</v>
      </c>
      <c r="E926">
        <v>17</v>
      </c>
      <c r="F926">
        <v>1</v>
      </c>
      <c r="G926">
        <v>1</v>
      </c>
      <c r="H926">
        <v>3</v>
      </c>
      <c r="I926" t="s">
        <v>1204</v>
      </c>
      <c r="J926" t="s">
        <v>6</v>
      </c>
      <c r="K926" t="s">
        <v>1205</v>
      </c>
      <c r="L926">
        <v>1374</v>
      </c>
      <c r="N926">
        <v>1013</v>
      </c>
      <c r="O926" t="s">
        <v>1206</v>
      </c>
      <c r="P926" t="s">
        <v>1206</v>
      </c>
      <c r="Q926">
        <v>1</v>
      </c>
      <c r="W926">
        <v>0</v>
      </c>
      <c r="X926">
        <v>-1731369543</v>
      </c>
      <c r="Y926">
        <v>0.3</v>
      </c>
      <c r="AA926">
        <v>1</v>
      </c>
      <c r="AB926">
        <v>0</v>
      </c>
      <c r="AC926">
        <v>0</v>
      </c>
      <c r="AD926">
        <v>0</v>
      </c>
      <c r="AE926">
        <v>1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6</v>
      </c>
      <c r="AT926">
        <v>0.3</v>
      </c>
      <c r="AU926" t="s">
        <v>6</v>
      </c>
      <c r="AV926">
        <v>0</v>
      </c>
      <c r="AW926">
        <v>2</v>
      </c>
      <c r="AX926">
        <v>27723018</v>
      </c>
      <c r="AY926">
        <v>1</v>
      </c>
      <c r="AZ926">
        <v>0</v>
      </c>
      <c r="BA926">
        <v>954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Y926*Source!I341</f>
        <v>0.3</v>
      </c>
      <c r="CY926">
        <f t="shared" si="57"/>
        <v>1</v>
      </c>
      <c r="CZ926">
        <f t="shared" si="58"/>
        <v>1</v>
      </c>
      <c r="DA926">
        <f t="shared" si="59"/>
        <v>1</v>
      </c>
      <c r="DB926">
        <v>0</v>
      </c>
    </row>
    <row r="927" spans="1:106" x14ac:dyDescent="0.2">
      <c r="A927">
        <f>ROW(Source!A344)</f>
        <v>344</v>
      </c>
      <c r="B927">
        <v>27721505</v>
      </c>
      <c r="C927">
        <v>27723020</v>
      </c>
      <c r="D927">
        <v>25428833</v>
      </c>
      <c r="E927">
        <v>1</v>
      </c>
      <c r="F927">
        <v>1</v>
      </c>
      <c r="G927">
        <v>1</v>
      </c>
      <c r="H927">
        <v>1</v>
      </c>
      <c r="I927" t="s">
        <v>1059</v>
      </c>
      <c r="J927" t="s">
        <v>6</v>
      </c>
      <c r="K927" t="s">
        <v>1060</v>
      </c>
      <c r="L927">
        <v>1191</v>
      </c>
      <c r="N927">
        <v>1013</v>
      </c>
      <c r="O927" t="s">
        <v>953</v>
      </c>
      <c r="P927" t="s">
        <v>953</v>
      </c>
      <c r="Q927">
        <v>1</v>
      </c>
      <c r="W927">
        <v>0</v>
      </c>
      <c r="X927">
        <v>912892513</v>
      </c>
      <c r="Y927">
        <v>253.6</v>
      </c>
      <c r="AA927">
        <v>0</v>
      </c>
      <c r="AB927">
        <v>0</v>
      </c>
      <c r="AC927">
        <v>0</v>
      </c>
      <c r="AD927">
        <v>9.92</v>
      </c>
      <c r="AE927">
        <v>0</v>
      </c>
      <c r="AF927">
        <v>0</v>
      </c>
      <c r="AG927">
        <v>0</v>
      </c>
      <c r="AH927">
        <v>9.92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6</v>
      </c>
      <c r="AT927">
        <v>253.6</v>
      </c>
      <c r="AU927" t="s">
        <v>6</v>
      </c>
      <c r="AV927">
        <v>1</v>
      </c>
      <c r="AW927">
        <v>2</v>
      </c>
      <c r="AX927">
        <v>27723036</v>
      </c>
      <c r="AY927">
        <v>1</v>
      </c>
      <c r="AZ927">
        <v>0</v>
      </c>
      <c r="BA927">
        <v>955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Y927*Source!I344</f>
        <v>15.215999999999999</v>
      </c>
      <c r="CY927">
        <f>AD927</f>
        <v>9.92</v>
      </c>
      <c r="CZ927">
        <f>AH927</f>
        <v>9.92</v>
      </c>
      <c r="DA927">
        <f>AL927</f>
        <v>1</v>
      </c>
      <c r="DB927">
        <v>0</v>
      </c>
    </row>
    <row r="928" spans="1:106" x14ac:dyDescent="0.2">
      <c r="A928">
        <f>ROW(Source!A344)</f>
        <v>344</v>
      </c>
      <c r="B928">
        <v>27721505</v>
      </c>
      <c r="C928">
        <v>27723020</v>
      </c>
      <c r="D928">
        <v>25412928</v>
      </c>
      <c r="E928">
        <v>1</v>
      </c>
      <c r="F928">
        <v>1</v>
      </c>
      <c r="G928">
        <v>1</v>
      </c>
      <c r="H928">
        <v>1</v>
      </c>
      <c r="I928" t="s">
        <v>954</v>
      </c>
      <c r="J928" t="s">
        <v>6</v>
      </c>
      <c r="K928" t="s">
        <v>955</v>
      </c>
      <c r="L928">
        <v>1191</v>
      </c>
      <c r="N928">
        <v>1013</v>
      </c>
      <c r="O928" t="s">
        <v>953</v>
      </c>
      <c r="P928" t="s">
        <v>953</v>
      </c>
      <c r="Q928">
        <v>1</v>
      </c>
      <c r="W928">
        <v>0</v>
      </c>
      <c r="X928">
        <v>-1417349443</v>
      </c>
      <c r="Y928">
        <v>1.98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6</v>
      </c>
      <c r="AT928">
        <v>1.98</v>
      </c>
      <c r="AU928" t="s">
        <v>6</v>
      </c>
      <c r="AV928">
        <v>2</v>
      </c>
      <c r="AW928">
        <v>2</v>
      </c>
      <c r="AX928">
        <v>27723037</v>
      </c>
      <c r="AY928">
        <v>1</v>
      </c>
      <c r="AZ928">
        <v>0</v>
      </c>
      <c r="BA928">
        <v>956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Y928*Source!I344</f>
        <v>0.11879999999999999</v>
      </c>
      <c r="CY928">
        <f>AD928</f>
        <v>0</v>
      </c>
      <c r="CZ928">
        <f>AH928</f>
        <v>0</v>
      </c>
      <c r="DA928">
        <f>AL928</f>
        <v>1</v>
      </c>
      <c r="DB928">
        <v>0</v>
      </c>
    </row>
    <row r="929" spans="1:106" x14ac:dyDescent="0.2">
      <c r="A929">
        <f>ROW(Source!A344)</f>
        <v>344</v>
      </c>
      <c r="B929">
        <v>27721505</v>
      </c>
      <c r="C929">
        <v>27723020</v>
      </c>
      <c r="D929">
        <v>25230220</v>
      </c>
      <c r="E929">
        <v>1</v>
      </c>
      <c r="F929">
        <v>1</v>
      </c>
      <c r="G929">
        <v>1</v>
      </c>
      <c r="H929">
        <v>2</v>
      </c>
      <c r="I929" t="s">
        <v>991</v>
      </c>
      <c r="J929" t="s">
        <v>992</v>
      </c>
      <c r="K929" t="s">
        <v>993</v>
      </c>
      <c r="L929">
        <v>1368</v>
      </c>
      <c r="N929">
        <v>1011</v>
      </c>
      <c r="O929" t="s">
        <v>959</v>
      </c>
      <c r="P929" t="s">
        <v>959</v>
      </c>
      <c r="Q929">
        <v>1</v>
      </c>
      <c r="W929">
        <v>0</v>
      </c>
      <c r="X929">
        <v>-1718674368</v>
      </c>
      <c r="Y929">
        <v>0.99</v>
      </c>
      <c r="AA929">
        <v>0</v>
      </c>
      <c r="AB929">
        <v>111.99</v>
      </c>
      <c r="AC929">
        <v>13.5</v>
      </c>
      <c r="AD929">
        <v>0</v>
      </c>
      <c r="AE929">
        <v>0</v>
      </c>
      <c r="AF929">
        <v>111.99</v>
      </c>
      <c r="AG929">
        <v>13.5</v>
      </c>
      <c r="AH929">
        <v>0</v>
      </c>
      <c r="AI929">
        <v>1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6</v>
      </c>
      <c r="AT929">
        <v>0.99</v>
      </c>
      <c r="AU929" t="s">
        <v>6</v>
      </c>
      <c r="AV929">
        <v>0</v>
      </c>
      <c r="AW929">
        <v>2</v>
      </c>
      <c r="AX929">
        <v>27723038</v>
      </c>
      <c r="AY929">
        <v>1</v>
      </c>
      <c r="AZ929">
        <v>0</v>
      </c>
      <c r="BA929">
        <v>957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Y929*Source!I344</f>
        <v>5.9399999999999994E-2</v>
      </c>
      <c r="CY929">
        <f>AB929</f>
        <v>111.99</v>
      </c>
      <c r="CZ929">
        <f>AF929</f>
        <v>111.99</v>
      </c>
      <c r="DA929">
        <f>AJ929</f>
        <v>1</v>
      </c>
      <c r="DB929">
        <v>0</v>
      </c>
    </row>
    <row r="930" spans="1:106" x14ac:dyDescent="0.2">
      <c r="A930">
        <f>ROW(Source!A344)</f>
        <v>344</v>
      </c>
      <c r="B930">
        <v>27721505</v>
      </c>
      <c r="C930">
        <v>27723020</v>
      </c>
      <c r="D930">
        <v>25231607</v>
      </c>
      <c r="E930">
        <v>1</v>
      </c>
      <c r="F930">
        <v>1</v>
      </c>
      <c r="G930">
        <v>1</v>
      </c>
      <c r="H930">
        <v>2</v>
      </c>
      <c r="I930" t="s">
        <v>997</v>
      </c>
      <c r="J930" t="s">
        <v>998</v>
      </c>
      <c r="K930" t="s">
        <v>999</v>
      </c>
      <c r="L930">
        <v>1368</v>
      </c>
      <c r="N930">
        <v>1011</v>
      </c>
      <c r="O930" t="s">
        <v>959</v>
      </c>
      <c r="P930" t="s">
        <v>959</v>
      </c>
      <c r="Q930">
        <v>1</v>
      </c>
      <c r="W930">
        <v>0</v>
      </c>
      <c r="X930">
        <v>1372534845</v>
      </c>
      <c r="Y930">
        <v>0.99</v>
      </c>
      <c r="AA930">
        <v>0</v>
      </c>
      <c r="AB930">
        <v>65.709999999999994</v>
      </c>
      <c r="AC930">
        <v>11.6</v>
      </c>
      <c r="AD930">
        <v>0</v>
      </c>
      <c r="AE930">
        <v>0</v>
      </c>
      <c r="AF930">
        <v>65.709999999999994</v>
      </c>
      <c r="AG930">
        <v>11.6</v>
      </c>
      <c r="AH930">
        <v>0</v>
      </c>
      <c r="AI930">
        <v>1</v>
      </c>
      <c r="AJ930">
        <v>1</v>
      </c>
      <c r="AK930">
        <v>1</v>
      </c>
      <c r="AL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6</v>
      </c>
      <c r="AT930">
        <v>0.99</v>
      </c>
      <c r="AU930" t="s">
        <v>6</v>
      </c>
      <c r="AV930">
        <v>0</v>
      </c>
      <c r="AW930">
        <v>2</v>
      </c>
      <c r="AX930">
        <v>27723039</v>
      </c>
      <c r="AY930">
        <v>1</v>
      </c>
      <c r="AZ930">
        <v>0</v>
      </c>
      <c r="BA930">
        <v>958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Y930*Source!I344</f>
        <v>5.9399999999999994E-2</v>
      </c>
      <c r="CY930">
        <f>AB930</f>
        <v>65.709999999999994</v>
      </c>
      <c r="CZ930">
        <f>AF930</f>
        <v>65.709999999999994</v>
      </c>
      <c r="DA930">
        <f>AJ930</f>
        <v>1</v>
      </c>
      <c r="DB930">
        <v>0</v>
      </c>
    </row>
    <row r="931" spans="1:106" x14ac:dyDescent="0.2">
      <c r="A931">
        <f>ROW(Source!A344)</f>
        <v>344</v>
      </c>
      <c r="B931">
        <v>27721505</v>
      </c>
      <c r="C931">
        <v>27723020</v>
      </c>
      <c r="D931">
        <v>25231911</v>
      </c>
      <c r="E931">
        <v>1</v>
      </c>
      <c r="F931">
        <v>1</v>
      </c>
      <c r="G931">
        <v>1</v>
      </c>
      <c r="H931">
        <v>2</v>
      </c>
      <c r="I931" t="s">
        <v>1061</v>
      </c>
      <c r="J931" t="s">
        <v>1062</v>
      </c>
      <c r="K931" t="s">
        <v>1063</v>
      </c>
      <c r="L931">
        <v>1368</v>
      </c>
      <c r="N931">
        <v>1011</v>
      </c>
      <c r="O931" t="s">
        <v>959</v>
      </c>
      <c r="P931" t="s">
        <v>959</v>
      </c>
      <c r="Q931">
        <v>1</v>
      </c>
      <c r="W931">
        <v>0</v>
      </c>
      <c r="X931">
        <v>-353815937</v>
      </c>
      <c r="Y931">
        <v>1.1399999999999999</v>
      </c>
      <c r="AA931">
        <v>0</v>
      </c>
      <c r="AB931">
        <v>8.1</v>
      </c>
      <c r="AC931">
        <v>0</v>
      </c>
      <c r="AD931">
        <v>0</v>
      </c>
      <c r="AE931">
        <v>0</v>
      </c>
      <c r="AF931">
        <v>8.1</v>
      </c>
      <c r="AG931">
        <v>0</v>
      </c>
      <c r="AH931">
        <v>0</v>
      </c>
      <c r="AI931">
        <v>1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6</v>
      </c>
      <c r="AT931">
        <v>1.1399999999999999</v>
      </c>
      <c r="AU931" t="s">
        <v>6</v>
      </c>
      <c r="AV931">
        <v>0</v>
      </c>
      <c r="AW931">
        <v>2</v>
      </c>
      <c r="AX931">
        <v>27723040</v>
      </c>
      <c r="AY931">
        <v>1</v>
      </c>
      <c r="AZ931">
        <v>0</v>
      </c>
      <c r="BA931">
        <v>959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Y931*Source!I344</f>
        <v>6.8399999999999989E-2</v>
      </c>
      <c r="CY931">
        <f>AB931</f>
        <v>8.1</v>
      </c>
      <c r="CZ931">
        <f>AF931</f>
        <v>8.1</v>
      </c>
      <c r="DA931">
        <f>AJ931</f>
        <v>1</v>
      </c>
      <c r="DB931">
        <v>0</v>
      </c>
    </row>
    <row r="932" spans="1:106" x14ac:dyDescent="0.2">
      <c r="A932">
        <f>ROW(Source!A344)</f>
        <v>344</v>
      </c>
      <c r="B932">
        <v>27721505</v>
      </c>
      <c r="C932">
        <v>27723020</v>
      </c>
      <c r="D932">
        <v>25232639</v>
      </c>
      <c r="E932">
        <v>1</v>
      </c>
      <c r="F932">
        <v>1</v>
      </c>
      <c r="G932">
        <v>1</v>
      </c>
      <c r="H932">
        <v>2</v>
      </c>
      <c r="I932" t="s">
        <v>1181</v>
      </c>
      <c r="J932" t="s">
        <v>1182</v>
      </c>
      <c r="K932" t="s">
        <v>1183</v>
      </c>
      <c r="L932">
        <v>1368</v>
      </c>
      <c r="N932">
        <v>1011</v>
      </c>
      <c r="O932" t="s">
        <v>959</v>
      </c>
      <c r="P932" t="s">
        <v>959</v>
      </c>
      <c r="Q932">
        <v>1</v>
      </c>
      <c r="W932">
        <v>0</v>
      </c>
      <c r="X932">
        <v>917395980</v>
      </c>
      <c r="Y932">
        <v>0.7</v>
      </c>
      <c r="AA932">
        <v>0</v>
      </c>
      <c r="AB932">
        <v>2.36</v>
      </c>
      <c r="AC932">
        <v>0</v>
      </c>
      <c r="AD932">
        <v>0</v>
      </c>
      <c r="AE932">
        <v>0</v>
      </c>
      <c r="AF932">
        <v>2.36</v>
      </c>
      <c r="AG932">
        <v>0</v>
      </c>
      <c r="AH932">
        <v>0</v>
      </c>
      <c r="AI932">
        <v>1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6</v>
      </c>
      <c r="AT932">
        <v>0.7</v>
      </c>
      <c r="AU932" t="s">
        <v>6</v>
      </c>
      <c r="AV932">
        <v>0</v>
      </c>
      <c r="AW932">
        <v>2</v>
      </c>
      <c r="AX932">
        <v>27723041</v>
      </c>
      <c r="AY932">
        <v>1</v>
      </c>
      <c r="AZ932">
        <v>0</v>
      </c>
      <c r="BA932">
        <v>960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Y932*Source!I344</f>
        <v>4.1999999999999996E-2</v>
      </c>
      <c r="CY932">
        <f>AB932</f>
        <v>2.36</v>
      </c>
      <c r="CZ932">
        <f>AF932</f>
        <v>2.36</v>
      </c>
      <c r="DA932">
        <f>AJ932</f>
        <v>1</v>
      </c>
      <c r="DB932">
        <v>0</v>
      </c>
    </row>
    <row r="933" spans="1:106" x14ac:dyDescent="0.2">
      <c r="A933">
        <f>ROW(Source!A344)</f>
        <v>344</v>
      </c>
      <c r="B933">
        <v>27721505</v>
      </c>
      <c r="C933">
        <v>27723020</v>
      </c>
      <c r="D933">
        <v>25150263</v>
      </c>
      <c r="E933">
        <v>1</v>
      </c>
      <c r="F933">
        <v>1</v>
      </c>
      <c r="G933">
        <v>1</v>
      </c>
      <c r="H933">
        <v>3</v>
      </c>
      <c r="I933" t="s">
        <v>1184</v>
      </c>
      <c r="J933" t="s">
        <v>1185</v>
      </c>
      <c r="K933" t="s">
        <v>1186</v>
      </c>
      <c r="L933">
        <v>1346</v>
      </c>
      <c r="N933">
        <v>1009</v>
      </c>
      <c r="O933" t="s">
        <v>178</v>
      </c>
      <c r="P933" t="s">
        <v>178</v>
      </c>
      <c r="Q933">
        <v>1</v>
      </c>
      <c r="W933">
        <v>0</v>
      </c>
      <c r="X933">
        <v>-1088866022</v>
      </c>
      <c r="Y933">
        <v>0.42</v>
      </c>
      <c r="AA933">
        <v>30.4</v>
      </c>
      <c r="AB933">
        <v>0</v>
      </c>
      <c r="AC933">
        <v>0</v>
      </c>
      <c r="AD933">
        <v>0</v>
      </c>
      <c r="AE933">
        <v>30.4</v>
      </c>
      <c r="AF933">
        <v>0</v>
      </c>
      <c r="AG933">
        <v>0</v>
      </c>
      <c r="AH933">
        <v>0</v>
      </c>
      <c r="AI933">
        <v>1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6</v>
      </c>
      <c r="AT933">
        <v>0.42</v>
      </c>
      <c r="AU933" t="s">
        <v>6</v>
      </c>
      <c r="AV933">
        <v>0</v>
      </c>
      <c r="AW933">
        <v>2</v>
      </c>
      <c r="AX933">
        <v>27723042</v>
      </c>
      <c r="AY933">
        <v>1</v>
      </c>
      <c r="AZ933">
        <v>0</v>
      </c>
      <c r="BA933">
        <v>961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Y933*Source!I344</f>
        <v>2.5199999999999997E-2</v>
      </c>
      <c r="CY933">
        <f t="shared" ref="CY933:CY941" si="60">AA933</f>
        <v>30.4</v>
      </c>
      <c r="CZ933">
        <f t="shared" ref="CZ933:CZ941" si="61">AE933</f>
        <v>30.4</v>
      </c>
      <c r="DA933">
        <f t="shared" ref="DA933:DA941" si="62">AI933</f>
        <v>1</v>
      </c>
      <c r="DB933">
        <v>0</v>
      </c>
    </row>
    <row r="934" spans="1:106" x14ac:dyDescent="0.2">
      <c r="A934">
        <f>ROW(Source!A344)</f>
        <v>344</v>
      </c>
      <c r="B934">
        <v>27721505</v>
      </c>
      <c r="C934">
        <v>27723020</v>
      </c>
      <c r="D934">
        <v>25150275</v>
      </c>
      <c r="E934">
        <v>1</v>
      </c>
      <c r="F934">
        <v>1</v>
      </c>
      <c r="G934">
        <v>1</v>
      </c>
      <c r="H934">
        <v>3</v>
      </c>
      <c r="I934" t="s">
        <v>1187</v>
      </c>
      <c r="J934" t="s">
        <v>1188</v>
      </c>
      <c r="K934" t="s">
        <v>1189</v>
      </c>
      <c r="L934">
        <v>1308</v>
      </c>
      <c r="N934">
        <v>1003</v>
      </c>
      <c r="O934" t="s">
        <v>18</v>
      </c>
      <c r="P934" t="s">
        <v>18</v>
      </c>
      <c r="Q934">
        <v>100</v>
      </c>
      <c r="W934">
        <v>0</v>
      </c>
      <c r="X934">
        <v>568244124</v>
      </c>
      <c r="Y934">
        <v>0.1</v>
      </c>
      <c r="AA934">
        <v>120</v>
      </c>
      <c r="AB934">
        <v>0</v>
      </c>
      <c r="AC934">
        <v>0</v>
      </c>
      <c r="AD934">
        <v>0</v>
      </c>
      <c r="AE934">
        <v>120</v>
      </c>
      <c r="AF934">
        <v>0</v>
      </c>
      <c r="AG934">
        <v>0</v>
      </c>
      <c r="AH934">
        <v>0</v>
      </c>
      <c r="AI934">
        <v>1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6</v>
      </c>
      <c r="AT934">
        <v>0.1</v>
      </c>
      <c r="AU934" t="s">
        <v>6</v>
      </c>
      <c r="AV934">
        <v>0</v>
      </c>
      <c r="AW934">
        <v>2</v>
      </c>
      <c r="AX934">
        <v>27723043</v>
      </c>
      <c r="AY934">
        <v>1</v>
      </c>
      <c r="AZ934">
        <v>0</v>
      </c>
      <c r="BA934">
        <v>962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Y934*Source!I344</f>
        <v>6.0000000000000001E-3</v>
      </c>
      <c r="CY934">
        <f t="shared" si="60"/>
        <v>120</v>
      </c>
      <c r="CZ934">
        <f t="shared" si="61"/>
        <v>120</v>
      </c>
      <c r="DA934">
        <f t="shared" si="62"/>
        <v>1</v>
      </c>
      <c r="DB934">
        <v>0</v>
      </c>
    </row>
    <row r="935" spans="1:106" x14ac:dyDescent="0.2">
      <c r="A935">
        <f>ROW(Source!A344)</f>
        <v>344</v>
      </c>
      <c r="B935">
        <v>27721505</v>
      </c>
      <c r="C935">
        <v>27723020</v>
      </c>
      <c r="D935">
        <v>25151427</v>
      </c>
      <c r="E935">
        <v>1</v>
      </c>
      <c r="F935">
        <v>1</v>
      </c>
      <c r="G935">
        <v>1</v>
      </c>
      <c r="H935">
        <v>3</v>
      </c>
      <c r="I935" t="s">
        <v>1190</v>
      </c>
      <c r="J935" t="s">
        <v>1191</v>
      </c>
      <c r="K935" t="s">
        <v>1192</v>
      </c>
      <c r="L935">
        <v>1346</v>
      </c>
      <c r="N935">
        <v>1009</v>
      </c>
      <c r="O935" t="s">
        <v>178</v>
      </c>
      <c r="P935" t="s">
        <v>178</v>
      </c>
      <c r="Q935">
        <v>1</v>
      </c>
      <c r="W935">
        <v>0</v>
      </c>
      <c r="X935">
        <v>586013393</v>
      </c>
      <c r="Y935">
        <v>2.1</v>
      </c>
      <c r="AA935">
        <v>10.57</v>
      </c>
      <c r="AB935">
        <v>0</v>
      </c>
      <c r="AC935">
        <v>0</v>
      </c>
      <c r="AD935">
        <v>0</v>
      </c>
      <c r="AE935">
        <v>10.57</v>
      </c>
      <c r="AF935">
        <v>0</v>
      </c>
      <c r="AG935">
        <v>0</v>
      </c>
      <c r="AH935">
        <v>0</v>
      </c>
      <c r="AI935">
        <v>1</v>
      </c>
      <c r="AJ935">
        <v>1</v>
      </c>
      <c r="AK935">
        <v>1</v>
      </c>
      <c r="AL935">
        <v>1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6</v>
      </c>
      <c r="AT935">
        <v>2.1</v>
      </c>
      <c r="AU935" t="s">
        <v>6</v>
      </c>
      <c r="AV935">
        <v>0</v>
      </c>
      <c r="AW935">
        <v>2</v>
      </c>
      <c r="AX935">
        <v>27723044</v>
      </c>
      <c r="AY935">
        <v>1</v>
      </c>
      <c r="AZ935">
        <v>0</v>
      </c>
      <c r="BA935">
        <v>963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Y935*Source!I344</f>
        <v>0.126</v>
      </c>
      <c r="CY935">
        <f t="shared" si="60"/>
        <v>10.57</v>
      </c>
      <c r="CZ935">
        <f t="shared" si="61"/>
        <v>10.57</v>
      </c>
      <c r="DA935">
        <f t="shared" si="62"/>
        <v>1</v>
      </c>
      <c r="DB935">
        <v>0</v>
      </c>
    </row>
    <row r="936" spans="1:106" x14ac:dyDescent="0.2">
      <c r="A936">
        <f>ROW(Source!A344)</f>
        <v>344</v>
      </c>
      <c r="B936">
        <v>27721505</v>
      </c>
      <c r="C936">
        <v>27723020</v>
      </c>
      <c r="D936">
        <v>25152616</v>
      </c>
      <c r="E936">
        <v>1</v>
      </c>
      <c r="F936">
        <v>1</v>
      </c>
      <c r="G936">
        <v>1</v>
      </c>
      <c r="H936">
        <v>3</v>
      </c>
      <c r="I936" t="s">
        <v>1193</v>
      </c>
      <c r="J936" t="s">
        <v>1194</v>
      </c>
      <c r="K936" t="s">
        <v>1017</v>
      </c>
      <c r="L936">
        <v>1346</v>
      </c>
      <c r="N936">
        <v>1009</v>
      </c>
      <c r="O936" t="s">
        <v>178</v>
      </c>
      <c r="P936" t="s">
        <v>178</v>
      </c>
      <c r="Q936">
        <v>1</v>
      </c>
      <c r="W936">
        <v>0</v>
      </c>
      <c r="X936">
        <v>103900845</v>
      </c>
      <c r="Y936">
        <v>10.4</v>
      </c>
      <c r="AA936">
        <v>9.0399999999999991</v>
      </c>
      <c r="AB936">
        <v>0</v>
      </c>
      <c r="AC936">
        <v>0</v>
      </c>
      <c r="AD936">
        <v>0</v>
      </c>
      <c r="AE936">
        <v>9.0399999999999991</v>
      </c>
      <c r="AF936">
        <v>0</v>
      </c>
      <c r="AG936">
        <v>0</v>
      </c>
      <c r="AH936">
        <v>0</v>
      </c>
      <c r="AI936">
        <v>1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6</v>
      </c>
      <c r="AT936">
        <v>10.4</v>
      </c>
      <c r="AU936" t="s">
        <v>6</v>
      </c>
      <c r="AV936">
        <v>0</v>
      </c>
      <c r="AW936">
        <v>2</v>
      </c>
      <c r="AX936">
        <v>27723045</v>
      </c>
      <c r="AY936">
        <v>1</v>
      </c>
      <c r="AZ936">
        <v>0</v>
      </c>
      <c r="BA936">
        <v>964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Y936*Source!I344</f>
        <v>0.624</v>
      </c>
      <c r="CY936">
        <f t="shared" si="60"/>
        <v>9.0399999999999991</v>
      </c>
      <c r="CZ936">
        <f t="shared" si="61"/>
        <v>9.0399999999999991</v>
      </c>
      <c r="DA936">
        <f t="shared" si="62"/>
        <v>1</v>
      </c>
      <c r="DB936">
        <v>0</v>
      </c>
    </row>
    <row r="937" spans="1:106" x14ac:dyDescent="0.2">
      <c r="A937">
        <f>ROW(Source!A344)</f>
        <v>344</v>
      </c>
      <c r="B937">
        <v>27721505</v>
      </c>
      <c r="C937">
        <v>27723020</v>
      </c>
      <c r="D937">
        <v>25156053</v>
      </c>
      <c r="E937">
        <v>1</v>
      </c>
      <c r="F937">
        <v>1</v>
      </c>
      <c r="G937">
        <v>1</v>
      </c>
      <c r="H937">
        <v>3</v>
      </c>
      <c r="I937" t="s">
        <v>1195</v>
      </c>
      <c r="J937" t="s">
        <v>1196</v>
      </c>
      <c r="K937" t="s">
        <v>1197</v>
      </c>
      <c r="L937">
        <v>1348</v>
      </c>
      <c r="N937">
        <v>1009</v>
      </c>
      <c r="O937" t="s">
        <v>46</v>
      </c>
      <c r="P937" t="s">
        <v>46</v>
      </c>
      <c r="Q937">
        <v>1000</v>
      </c>
      <c r="W937">
        <v>0</v>
      </c>
      <c r="X937">
        <v>129706501</v>
      </c>
      <c r="Y937">
        <v>5.0000000000000001E-3</v>
      </c>
      <c r="AA937">
        <v>1470</v>
      </c>
      <c r="AB937">
        <v>0</v>
      </c>
      <c r="AC937">
        <v>0</v>
      </c>
      <c r="AD937">
        <v>0</v>
      </c>
      <c r="AE937">
        <v>1470</v>
      </c>
      <c r="AF937">
        <v>0</v>
      </c>
      <c r="AG937">
        <v>0</v>
      </c>
      <c r="AH937">
        <v>0</v>
      </c>
      <c r="AI937">
        <v>1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6</v>
      </c>
      <c r="AT937">
        <v>5.0000000000000001E-3</v>
      </c>
      <c r="AU937" t="s">
        <v>6</v>
      </c>
      <c r="AV937">
        <v>0</v>
      </c>
      <c r="AW937">
        <v>2</v>
      </c>
      <c r="AX937">
        <v>27723046</v>
      </c>
      <c r="AY937">
        <v>1</v>
      </c>
      <c r="AZ937">
        <v>0</v>
      </c>
      <c r="BA937">
        <v>965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Y937*Source!I344</f>
        <v>2.9999999999999997E-4</v>
      </c>
      <c r="CY937">
        <f t="shared" si="60"/>
        <v>1470</v>
      </c>
      <c r="CZ937">
        <f t="shared" si="61"/>
        <v>1470</v>
      </c>
      <c r="DA937">
        <f t="shared" si="62"/>
        <v>1</v>
      </c>
      <c r="DB937">
        <v>0</v>
      </c>
    </row>
    <row r="938" spans="1:106" x14ac:dyDescent="0.2">
      <c r="A938">
        <f>ROW(Source!A344)</f>
        <v>344</v>
      </c>
      <c r="B938">
        <v>27721505</v>
      </c>
      <c r="C938">
        <v>27723020</v>
      </c>
      <c r="D938">
        <v>25173859</v>
      </c>
      <c r="E938">
        <v>1</v>
      </c>
      <c r="F938">
        <v>1</v>
      </c>
      <c r="G938">
        <v>1</v>
      </c>
      <c r="H938">
        <v>3</v>
      </c>
      <c r="I938" t="s">
        <v>1198</v>
      </c>
      <c r="J938" t="s">
        <v>1199</v>
      </c>
      <c r="K938" t="s">
        <v>1200</v>
      </c>
      <c r="L938">
        <v>1348</v>
      </c>
      <c r="N938">
        <v>1009</v>
      </c>
      <c r="O938" t="s">
        <v>46</v>
      </c>
      <c r="P938" t="s">
        <v>46</v>
      </c>
      <c r="Q938">
        <v>1000</v>
      </c>
      <c r="W938">
        <v>0</v>
      </c>
      <c r="X938">
        <v>-2055000017</v>
      </c>
      <c r="Y938">
        <v>0.56000000000000005</v>
      </c>
      <c r="AA938">
        <v>5230.01</v>
      </c>
      <c r="AB938">
        <v>0</v>
      </c>
      <c r="AC938">
        <v>0</v>
      </c>
      <c r="AD938">
        <v>0</v>
      </c>
      <c r="AE938">
        <v>5230.01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6</v>
      </c>
      <c r="AT938">
        <v>0.56000000000000005</v>
      </c>
      <c r="AU938" t="s">
        <v>6</v>
      </c>
      <c r="AV938">
        <v>0</v>
      </c>
      <c r="AW938">
        <v>2</v>
      </c>
      <c r="AX938">
        <v>27723047</v>
      </c>
      <c r="AY938">
        <v>1</v>
      </c>
      <c r="AZ938">
        <v>0</v>
      </c>
      <c r="BA938">
        <v>966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Y938*Source!I344</f>
        <v>3.3600000000000005E-2</v>
      </c>
      <c r="CY938">
        <f t="shared" si="60"/>
        <v>5230.01</v>
      </c>
      <c r="CZ938">
        <f t="shared" si="61"/>
        <v>5230.01</v>
      </c>
      <c r="DA938">
        <f t="shared" si="62"/>
        <v>1</v>
      </c>
      <c r="DB938">
        <v>0</v>
      </c>
    </row>
    <row r="939" spans="1:106" x14ac:dyDescent="0.2">
      <c r="A939">
        <f>ROW(Source!A344)</f>
        <v>344</v>
      </c>
      <c r="B939">
        <v>27721505</v>
      </c>
      <c r="C939">
        <v>27723020</v>
      </c>
      <c r="D939">
        <v>25186459</v>
      </c>
      <c r="E939">
        <v>1</v>
      </c>
      <c r="F939">
        <v>1</v>
      </c>
      <c r="G939">
        <v>1</v>
      </c>
      <c r="H939">
        <v>3</v>
      </c>
      <c r="I939" t="s">
        <v>1201</v>
      </c>
      <c r="J939" t="s">
        <v>1202</v>
      </c>
      <c r="K939" t="s">
        <v>1203</v>
      </c>
      <c r="L939">
        <v>1346</v>
      </c>
      <c r="N939">
        <v>1009</v>
      </c>
      <c r="O939" t="s">
        <v>178</v>
      </c>
      <c r="P939" t="s">
        <v>178</v>
      </c>
      <c r="Q939">
        <v>1</v>
      </c>
      <c r="W939">
        <v>0</v>
      </c>
      <c r="X939">
        <v>210558753</v>
      </c>
      <c r="Y939">
        <v>3</v>
      </c>
      <c r="AA939">
        <v>28.6</v>
      </c>
      <c r="AB939">
        <v>0</v>
      </c>
      <c r="AC939">
        <v>0</v>
      </c>
      <c r="AD939">
        <v>0</v>
      </c>
      <c r="AE939">
        <v>28.6</v>
      </c>
      <c r="AF939">
        <v>0</v>
      </c>
      <c r="AG939">
        <v>0</v>
      </c>
      <c r="AH939">
        <v>0</v>
      </c>
      <c r="AI939">
        <v>1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6</v>
      </c>
      <c r="AT939">
        <v>3</v>
      </c>
      <c r="AU939" t="s">
        <v>6</v>
      </c>
      <c r="AV939">
        <v>0</v>
      </c>
      <c r="AW939">
        <v>2</v>
      </c>
      <c r="AX939">
        <v>27723048</v>
      </c>
      <c r="AY939">
        <v>1</v>
      </c>
      <c r="AZ939">
        <v>0</v>
      </c>
      <c r="BA939">
        <v>967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Y939*Source!I344</f>
        <v>0.18</v>
      </c>
      <c r="CY939">
        <f t="shared" si="60"/>
        <v>28.6</v>
      </c>
      <c r="CZ939">
        <f t="shared" si="61"/>
        <v>28.6</v>
      </c>
      <c r="DA939">
        <f t="shared" si="62"/>
        <v>1</v>
      </c>
      <c r="DB939">
        <v>0</v>
      </c>
    </row>
    <row r="940" spans="1:106" x14ac:dyDescent="0.2">
      <c r="A940">
        <f>ROW(Source!A344)</f>
        <v>344</v>
      </c>
      <c r="B940">
        <v>27721505</v>
      </c>
      <c r="C940">
        <v>27723020</v>
      </c>
      <c r="D940">
        <v>25202674</v>
      </c>
      <c r="E940">
        <v>1</v>
      </c>
      <c r="F940">
        <v>1</v>
      </c>
      <c r="G940">
        <v>1</v>
      </c>
      <c r="H940">
        <v>3</v>
      </c>
      <c r="I940" t="s">
        <v>371</v>
      </c>
      <c r="J940" t="s">
        <v>373</v>
      </c>
      <c r="K940" t="s">
        <v>372</v>
      </c>
      <c r="L940">
        <v>1354</v>
      </c>
      <c r="N940">
        <v>1010</v>
      </c>
      <c r="O940" t="s">
        <v>252</v>
      </c>
      <c r="P940" t="s">
        <v>252</v>
      </c>
      <c r="Q940">
        <v>1</v>
      </c>
      <c r="W940">
        <v>0</v>
      </c>
      <c r="X940">
        <v>-79161026</v>
      </c>
      <c r="Y940">
        <v>100</v>
      </c>
      <c r="AA940">
        <v>331.52</v>
      </c>
      <c r="AB940">
        <v>0</v>
      </c>
      <c r="AC940">
        <v>0</v>
      </c>
      <c r="AD940">
        <v>0</v>
      </c>
      <c r="AE940">
        <v>331.52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1</v>
      </c>
      <c r="AL940">
        <v>1</v>
      </c>
      <c r="AN940">
        <v>0</v>
      </c>
      <c r="AO940">
        <v>0</v>
      </c>
      <c r="AP940">
        <v>0</v>
      </c>
      <c r="AQ940">
        <v>0</v>
      </c>
      <c r="AR940">
        <v>0</v>
      </c>
      <c r="AS940" t="s">
        <v>6</v>
      </c>
      <c r="AT940">
        <v>100</v>
      </c>
      <c r="AU940" t="s">
        <v>6</v>
      </c>
      <c r="AV940">
        <v>0</v>
      </c>
      <c r="AW940">
        <v>1</v>
      </c>
      <c r="AX940">
        <v>-1</v>
      </c>
      <c r="AY940">
        <v>0</v>
      </c>
      <c r="AZ940">
        <v>0</v>
      </c>
      <c r="BA940" t="s">
        <v>6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Y940*Source!I344</f>
        <v>6</v>
      </c>
      <c r="CY940">
        <f t="shared" si="60"/>
        <v>331.52</v>
      </c>
      <c r="CZ940">
        <f t="shared" si="61"/>
        <v>331.52</v>
      </c>
      <c r="DA940">
        <f t="shared" si="62"/>
        <v>1</v>
      </c>
      <c r="DB940">
        <v>0</v>
      </c>
    </row>
    <row r="941" spans="1:106" x14ac:dyDescent="0.2">
      <c r="A941">
        <f>ROW(Source!A344)</f>
        <v>344</v>
      </c>
      <c r="B941">
        <v>27721505</v>
      </c>
      <c r="C941">
        <v>27723020</v>
      </c>
      <c r="D941">
        <v>25147235</v>
      </c>
      <c r="E941">
        <v>17</v>
      </c>
      <c r="F941">
        <v>1</v>
      </c>
      <c r="G941">
        <v>1</v>
      </c>
      <c r="H941">
        <v>3</v>
      </c>
      <c r="I941" t="s">
        <v>1204</v>
      </c>
      <c r="J941" t="s">
        <v>6</v>
      </c>
      <c r="K941" t="s">
        <v>1205</v>
      </c>
      <c r="L941">
        <v>1374</v>
      </c>
      <c r="N941">
        <v>1013</v>
      </c>
      <c r="O941" t="s">
        <v>1206</v>
      </c>
      <c r="P941" t="s">
        <v>1206</v>
      </c>
      <c r="Q941">
        <v>1</v>
      </c>
      <c r="W941">
        <v>0</v>
      </c>
      <c r="X941">
        <v>-1731369543</v>
      </c>
      <c r="Y941">
        <v>50.31</v>
      </c>
      <c r="AA941">
        <v>1</v>
      </c>
      <c r="AB941">
        <v>0</v>
      </c>
      <c r="AC941">
        <v>0</v>
      </c>
      <c r="AD941">
        <v>0</v>
      </c>
      <c r="AE941">
        <v>1</v>
      </c>
      <c r="AF941">
        <v>0</v>
      </c>
      <c r="AG941">
        <v>0</v>
      </c>
      <c r="AH941">
        <v>0</v>
      </c>
      <c r="AI941">
        <v>1</v>
      </c>
      <c r="AJ941">
        <v>1</v>
      </c>
      <c r="AK941">
        <v>1</v>
      </c>
      <c r="AL941">
        <v>1</v>
      </c>
      <c r="AN941">
        <v>0</v>
      </c>
      <c r="AO941">
        <v>1</v>
      </c>
      <c r="AP941">
        <v>0</v>
      </c>
      <c r="AQ941">
        <v>0</v>
      </c>
      <c r="AR941">
        <v>0</v>
      </c>
      <c r="AS941" t="s">
        <v>6</v>
      </c>
      <c r="AT941">
        <v>50.31</v>
      </c>
      <c r="AU941" t="s">
        <v>6</v>
      </c>
      <c r="AV941">
        <v>0</v>
      </c>
      <c r="AW941">
        <v>2</v>
      </c>
      <c r="AX941">
        <v>27723049</v>
      </c>
      <c r="AY941">
        <v>1</v>
      </c>
      <c r="AZ941">
        <v>0</v>
      </c>
      <c r="BA941">
        <v>968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Y941*Source!I344</f>
        <v>3.0186000000000002</v>
      </c>
      <c r="CY941">
        <f t="shared" si="60"/>
        <v>1</v>
      </c>
      <c r="CZ941">
        <f t="shared" si="61"/>
        <v>1</v>
      </c>
      <c r="DA941">
        <f t="shared" si="62"/>
        <v>1</v>
      </c>
      <c r="DB941">
        <v>0</v>
      </c>
    </row>
    <row r="942" spans="1:106" x14ac:dyDescent="0.2">
      <c r="A942">
        <f>ROW(Source!A345)</f>
        <v>345</v>
      </c>
      <c r="B942">
        <v>27721504</v>
      </c>
      <c r="C942">
        <v>27723020</v>
      </c>
      <c r="D942">
        <v>25428833</v>
      </c>
      <c r="E942">
        <v>1</v>
      </c>
      <c r="F942">
        <v>1</v>
      </c>
      <c r="G942">
        <v>1</v>
      </c>
      <c r="H942">
        <v>1</v>
      </c>
      <c r="I942" t="s">
        <v>1059</v>
      </c>
      <c r="J942" t="s">
        <v>6</v>
      </c>
      <c r="K942" t="s">
        <v>1060</v>
      </c>
      <c r="L942">
        <v>1191</v>
      </c>
      <c r="N942">
        <v>1013</v>
      </c>
      <c r="O942" t="s">
        <v>953</v>
      </c>
      <c r="P942" t="s">
        <v>953</v>
      </c>
      <c r="Q942">
        <v>1</v>
      </c>
      <c r="W942">
        <v>0</v>
      </c>
      <c r="X942">
        <v>912892513</v>
      </c>
      <c r="Y942">
        <v>253.6</v>
      </c>
      <c r="AA942">
        <v>0</v>
      </c>
      <c r="AB942">
        <v>0</v>
      </c>
      <c r="AC942">
        <v>0</v>
      </c>
      <c r="AD942">
        <v>9.92</v>
      </c>
      <c r="AE942">
        <v>0</v>
      </c>
      <c r="AF942">
        <v>0</v>
      </c>
      <c r="AG942">
        <v>0</v>
      </c>
      <c r="AH942">
        <v>9.92</v>
      </c>
      <c r="AI942">
        <v>1</v>
      </c>
      <c r="AJ942">
        <v>1</v>
      </c>
      <c r="AK942">
        <v>1</v>
      </c>
      <c r="AL942">
        <v>1</v>
      </c>
      <c r="AN942">
        <v>0</v>
      </c>
      <c r="AO942">
        <v>1</v>
      </c>
      <c r="AP942">
        <v>0</v>
      </c>
      <c r="AQ942">
        <v>0</v>
      </c>
      <c r="AR942">
        <v>0</v>
      </c>
      <c r="AS942" t="s">
        <v>6</v>
      </c>
      <c r="AT942">
        <v>253.6</v>
      </c>
      <c r="AU942" t="s">
        <v>6</v>
      </c>
      <c r="AV942">
        <v>1</v>
      </c>
      <c r="AW942">
        <v>2</v>
      </c>
      <c r="AX942">
        <v>27723036</v>
      </c>
      <c r="AY942">
        <v>1</v>
      </c>
      <c r="AZ942">
        <v>0</v>
      </c>
      <c r="BA942">
        <v>969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Y942*Source!I345</f>
        <v>15.215999999999999</v>
      </c>
      <c r="CY942">
        <f>AD942</f>
        <v>9.92</v>
      </c>
      <c r="CZ942">
        <f>AH942</f>
        <v>9.92</v>
      </c>
      <c r="DA942">
        <f>AL942</f>
        <v>1</v>
      </c>
      <c r="DB942">
        <v>0</v>
      </c>
    </row>
    <row r="943" spans="1:106" x14ac:dyDescent="0.2">
      <c r="A943">
        <f>ROW(Source!A345)</f>
        <v>345</v>
      </c>
      <c r="B943">
        <v>27721504</v>
      </c>
      <c r="C943">
        <v>27723020</v>
      </c>
      <c r="D943">
        <v>25412928</v>
      </c>
      <c r="E943">
        <v>1</v>
      </c>
      <c r="F943">
        <v>1</v>
      </c>
      <c r="G943">
        <v>1</v>
      </c>
      <c r="H943">
        <v>1</v>
      </c>
      <c r="I943" t="s">
        <v>954</v>
      </c>
      <c r="J943" t="s">
        <v>6</v>
      </c>
      <c r="K943" t="s">
        <v>955</v>
      </c>
      <c r="L943">
        <v>1191</v>
      </c>
      <c r="N943">
        <v>1013</v>
      </c>
      <c r="O943" t="s">
        <v>953</v>
      </c>
      <c r="P943" t="s">
        <v>953</v>
      </c>
      <c r="Q943">
        <v>1</v>
      </c>
      <c r="W943">
        <v>0</v>
      </c>
      <c r="X943">
        <v>-1417349443</v>
      </c>
      <c r="Y943">
        <v>1.98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1</v>
      </c>
      <c r="AL943">
        <v>1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6</v>
      </c>
      <c r="AT943">
        <v>1.98</v>
      </c>
      <c r="AU943" t="s">
        <v>6</v>
      </c>
      <c r="AV943">
        <v>2</v>
      </c>
      <c r="AW943">
        <v>2</v>
      </c>
      <c r="AX943">
        <v>27723037</v>
      </c>
      <c r="AY943">
        <v>1</v>
      </c>
      <c r="AZ943">
        <v>0</v>
      </c>
      <c r="BA943">
        <v>970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Y943*Source!I345</f>
        <v>0.11879999999999999</v>
      </c>
      <c r="CY943">
        <f>AD943</f>
        <v>0</v>
      </c>
      <c r="CZ943">
        <f>AH943</f>
        <v>0</v>
      </c>
      <c r="DA943">
        <f>AL943</f>
        <v>1</v>
      </c>
      <c r="DB943">
        <v>0</v>
      </c>
    </row>
    <row r="944" spans="1:106" x14ac:dyDescent="0.2">
      <c r="A944">
        <f>ROW(Source!A345)</f>
        <v>345</v>
      </c>
      <c r="B944">
        <v>27721504</v>
      </c>
      <c r="C944">
        <v>27723020</v>
      </c>
      <c r="D944">
        <v>25230220</v>
      </c>
      <c r="E944">
        <v>1</v>
      </c>
      <c r="F944">
        <v>1</v>
      </c>
      <c r="G944">
        <v>1</v>
      </c>
      <c r="H944">
        <v>2</v>
      </c>
      <c r="I944" t="s">
        <v>991</v>
      </c>
      <c r="J944" t="s">
        <v>992</v>
      </c>
      <c r="K944" t="s">
        <v>993</v>
      </c>
      <c r="L944">
        <v>1368</v>
      </c>
      <c r="N944">
        <v>1011</v>
      </c>
      <c r="O944" t="s">
        <v>959</v>
      </c>
      <c r="P944" t="s">
        <v>959</v>
      </c>
      <c r="Q944">
        <v>1</v>
      </c>
      <c r="W944">
        <v>0</v>
      </c>
      <c r="X944">
        <v>-1718674368</v>
      </c>
      <c r="Y944">
        <v>0.99</v>
      </c>
      <c r="AA944">
        <v>0</v>
      </c>
      <c r="AB944">
        <v>111.99</v>
      </c>
      <c r="AC944">
        <v>13.5</v>
      </c>
      <c r="AD944">
        <v>0</v>
      </c>
      <c r="AE944">
        <v>0</v>
      </c>
      <c r="AF944">
        <v>111.99</v>
      </c>
      <c r="AG944">
        <v>13.5</v>
      </c>
      <c r="AH944">
        <v>0</v>
      </c>
      <c r="AI944">
        <v>1</v>
      </c>
      <c r="AJ944">
        <v>1</v>
      </c>
      <c r="AK944">
        <v>1</v>
      </c>
      <c r="AL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6</v>
      </c>
      <c r="AT944">
        <v>0.99</v>
      </c>
      <c r="AU944" t="s">
        <v>6</v>
      </c>
      <c r="AV944">
        <v>0</v>
      </c>
      <c r="AW944">
        <v>2</v>
      </c>
      <c r="AX944">
        <v>27723038</v>
      </c>
      <c r="AY944">
        <v>1</v>
      </c>
      <c r="AZ944">
        <v>0</v>
      </c>
      <c r="BA944">
        <v>971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Y944*Source!I345</f>
        <v>5.9399999999999994E-2</v>
      </c>
      <c r="CY944">
        <f>AB944</f>
        <v>111.99</v>
      </c>
      <c r="CZ944">
        <f>AF944</f>
        <v>111.99</v>
      </c>
      <c r="DA944">
        <f>AJ944</f>
        <v>1</v>
      </c>
      <c r="DB944">
        <v>0</v>
      </c>
    </row>
    <row r="945" spans="1:106" x14ac:dyDescent="0.2">
      <c r="A945">
        <f>ROW(Source!A345)</f>
        <v>345</v>
      </c>
      <c r="B945">
        <v>27721504</v>
      </c>
      <c r="C945">
        <v>27723020</v>
      </c>
      <c r="D945">
        <v>25231607</v>
      </c>
      <c r="E945">
        <v>1</v>
      </c>
      <c r="F945">
        <v>1</v>
      </c>
      <c r="G945">
        <v>1</v>
      </c>
      <c r="H945">
        <v>2</v>
      </c>
      <c r="I945" t="s">
        <v>997</v>
      </c>
      <c r="J945" t="s">
        <v>998</v>
      </c>
      <c r="K945" t="s">
        <v>999</v>
      </c>
      <c r="L945">
        <v>1368</v>
      </c>
      <c r="N945">
        <v>1011</v>
      </c>
      <c r="O945" t="s">
        <v>959</v>
      </c>
      <c r="P945" t="s">
        <v>959</v>
      </c>
      <c r="Q945">
        <v>1</v>
      </c>
      <c r="W945">
        <v>0</v>
      </c>
      <c r="X945">
        <v>1372534845</v>
      </c>
      <c r="Y945">
        <v>0.99</v>
      </c>
      <c r="AA945">
        <v>0</v>
      </c>
      <c r="AB945">
        <v>65.709999999999994</v>
      </c>
      <c r="AC945">
        <v>11.6</v>
      </c>
      <c r="AD945">
        <v>0</v>
      </c>
      <c r="AE945">
        <v>0</v>
      </c>
      <c r="AF945">
        <v>65.709999999999994</v>
      </c>
      <c r="AG945">
        <v>11.6</v>
      </c>
      <c r="AH945">
        <v>0</v>
      </c>
      <c r="AI945">
        <v>1</v>
      </c>
      <c r="AJ945">
        <v>1</v>
      </c>
      <c r="AK945">
        <v>1</v>
      </c>
      <c r="AL945">
        <v>1</v>
      </c>
      <c r="AN945">
        <v>0</v>
      </c>
      <c r="AO945">
        <v>1</v>
      </c>
      <c r="AP945">
        <v>0</v>
      </c>
      <c r="AQ945">
        <v>0</v>
      </c>
      <c r="AR945">
        <v>0</v>
      </c>
      <c r="AS945" t="s">
        <v>6</v>
      </c>
      <c r="AT945">
        <v>0.99</v>
      </c>
      <c r="AU945" t="s">
        <v>6</v>
      </c>
      <c r="AV945">
        <v>0</v>
      </c>
      <c r="AW945">
        <v>2</v>
      </c>
      <c r="AX945">
        <v>27723039</v>
      </c>
      <c r="AY945">
        <v>1</v>
      </c>
      <c r="AZ945">
        <v>0</v>
      </c>
      <c r="BA945">
        <v>972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Y945*Source!I345</f>
        <v>5.9399999999999994E-2</v>
      </c>
      <c r="CY945">
        <f>AB945</f>
        <v>65.709999999999994</v>
      </c>
      <c r="CZ945">
        <f>AF945</f>
        <v>65.709999999999994</v>
      </c>
      <c r="DA945">
        <f>AJ945</f>
        <v>1</v>
      </c>
      <c r="DB945">
        <v>0</v>
      </c>
    </row>
    <row r="946" spans="1:106" x14ac:dyDescent="0.2">
      <c r="A946">
        <f>ROW(Source!A345)</f>
        <v>345</v>
      </c>
      <c r="B946">
        <v>27721504</v>
      </c>
      <c r="C946">
        <v>27723020</v>
      </c>
      <c r="D946">
        <v>25231911</v>
      </c>
      <c r="E946">
        <v>1</v>
      </c>
      <c r="F946">
        <v>1</v>
      </c>
      <c r="G946">
        <v>1</v>
      </c>
      <c r="H946">
        <v>2</v>
      </c>
      <c r="I946" t="s">
        <v>1061</v>
      </c>
      <c r="J946" t="s">
        <v>1062</v>
      </c>
      <c r="K946" t="s">
        <v>1063</v>
      </c>
      <c r="L946">
        <v>1368</v>
      </c>
      <c r="N946">
        <v>1011</v>
      </c>
      <c r="O946" t="s">
        <v>959</v>
      </c>
      <c r="P946" t="s">
        <v>959</v>
      </c>
      <c r="Q946">
        <v>1</v>
      </c>
      <c r="W946">
        <v>0</v>
      </c>
      <c r="X946">
        <v>-353815937</v>
      </c>
      <c r="Y946">
        <v>1.1399999999999999</v>
      </c>
      <c r="AA946">
        <v>0</v>
      </c>
      <c r="AB946">
        <v>8.1</v>
      </c>
      <c r="AC946">
        <v>0</v>
      </c>
      <c r="AD946">
        <v>0</v>
      </c>
      <c r="AE946">
        <v>0</v>
      </c>
      <c r="AF946">
        <v>8.1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6</v>
      </c>
      <c r="AT946">
        <v>1.1399999999999999</v>
      </c>
      <c r="AU946" t="s">
        <v>6</v>
      </c>
      <c r="AV946">
        <v>0</v>
      </c>
      <c r="AW946">
        <v>2</v>
      </c>
      <c r="AX946">
        <v>27723040</v>
      </c>
      <c r="AY946">
        <v>1</v>
      </c>
      <c r="AZ946">
        <v>0</v>
      </c>
      <c r="BA946">
        <v>973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Y946*Source!I345</f>
        <v>6.8399999999999989E-2</v>
      </c>
      <c r="CY946">
        <f>AB946</f>
        <v>8.1</v>
      </c>
      <c r="CZ946">
        <f>AF946</f>
        <v>8.1</v>
      </c>
      <c r="DA946">
        <f>AJ946</f>
        <v>1</v>
      </c>
      <c r="DB946">
        <v>0</v>
      </c>
    </row>
    <row r="947" spans="1:106" x14ac:dyDescent="0.2">
      <c r="A947">
        <f>ROW(Source!A345)</f>
        <v>345</v>
      </c>
      <c r="B947">
        <v>27721504</v>
      </c>
      <c r="C947">
        <v>27723020</v>
      </c>
      <c r="D947">
        <v>25232639</v>
      </c>
      <c r="E947">
        <v>1</v>
      </c>
      <c r="F947">
        <v>1</v>
      </c>
      <c r="G947">
        <v>1</v>
      </c>
      <c r="H947">
        <v>2</v>
      </c>
      <c r="I947" t="s">
        <v>1181</v>
      </c>
      <c r="J947" t="s">
        <v>1182</v>
      </c>
      <c r="K947" t="s">
        <v>1183</v>
      </c>
      <c r="L947">
        <v>1368</v>
      </c>
      <c r="N947">
        <v>1011</v>
      </c>
      <c r="O947" t="s">
        <v>959</v>
      </c>
      <c r="P947" t="s">
        <v>959</v>
      </c>
      <c r="Q947">
        <v>1</v>
      </c>
      <c r="W947">
        <v>0</v>
      </c>
      <c r="X947">
        <v>917395980</v>
      </c>
      <c r="Y947">
        <v>0.7</v>
      </c>
      <c r="AA947">
        <v>0</v>
      </c>
      <c r="AB947">
        <v>2.36</v>
      </c>
      <c r="AC947">
        <v>0</v>
      </c>
      <c r="AD947">
        <v>0</v>
      </c>
      <c r="AE947">
        <v>0</v>
      </c>
      <c r="AF947">
        <v>2.36</v>
      </c>
      <c r="AG947">
        <v>0</v>
      </c>
      <c r="AH947">
        <v>0</v>
      </c>
      <c r="AI947">
        <v>1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6</v>
      </c>
      <c r="AT947">
        <v>0.7</v>
      </c>
      <c r="AU947" t="s">
        <v>6</v>
      </c>
      <c r="AV947">
        <v>0</v>
      </c>
      <c r="AW947">
        <v>2</v>
      </c>
      <c r="AX947">
        <v>27723041</v>
      </c>
      <c r="AY947">
        <v>1</v>
      </c>
      <c r="AZ947">
        <v>0</v>
      </c>
      <c r="BA947">
        <v>974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Y947*Source!I345</f>
        <v>4.1999999999999996E-2</v>
      </c>
      <c r="CY947">
        <f>AB947</f>
        <v>2.36</v>
      </c>
      <c r="CZ947">
        <f>AF947</f>
        <v>2.36</v>
      </c>
      <c r="DA947">
        <f>AJ947</f>
        <v>1</v>
      </c>
      <c r="DB947">
        <v>0</v>
      </c>
    </row>
    <row r="948" spans="1:106" x14ac:dyDescent="0.2">
      <c r="A948">
        <f>ROW(Source!A345)</f>
        <v>345</v>
      </c>
      <c r="B948">
        <v>27721504</v>
      </c>
      <c r="C948">
        <v>27723020</v>
      </c>
      <c r="D948">
        <v>25150263</v>
      </c>
      <c r="E948">
        <v>1</v>
      </c>
      <c r="F948">
        <v>1</v>
      </c>
      <c r="G948">
        <v>1</v>
      </c>
      <c r="H948">
        <v>3</v>
      </c>
      <c r="I948" t="s">
        <v>1184</v>
      </c>
      <c r="J948" t="s">
        <v>1185</v>
      </c>
      <c r="K948" t="s">
        <v>1186</v>
      </c>
      <c r="L948">
        <v>1346</v>
      </c>
      <c r="N948">
        <v>1009</v>
      </c>
      <c r="O948" t="s">
        <v>178</v>
      </c>
      <c r="P948" t="s">
        <v>178</v>
      </c>
      <c r="Q948">
        <v>1</v>
      </c>
      <c r="W948">
        <v>0</v>
      </c>
      <c r="X948">
        <v>-1088866022</v>
      </c>
      <c r="Y948">
        <v>0.42</v>
      </c>
      <c r="AA948">
        <v>30.4</v>
      </c>
      <c r="AB948">
        <v>0</v>
      </c>
      <c r="AC948">
        <v>0</v>
      </c>
      <c r="AD948">
        <v>0</v>
      </c>
      <c r="AE948">
        <v>30.4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6</v>
      </c>
      <c r="AT948">
        <v>0.42</v>
      </c>
      <c r="AU948" t="s">
        <v>6</v>
      </c>
      <c r="AV948">
        <v>0</v>
      </c>
      <c r="AW948">
        <v>2</v>
      </c>
      <c r="AX948">
        <v>27723042</v>
      </c>
      <c r="AY948">
        <v>1</v>
      </c>
      <c r="AZ948">
        <v>0</v>
      </c>
      <c r="BA948">
        <v>975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Y948*Source!I345</f>
        <v>2.5199999999999997E-2</v>
      </c>
      <c r="CY948">
        <f t="shared" ref="CY948:CY956" si="63">AA948</f>
        <v>30.4</v>
      </c>
      <c r="CZ948">
        <f t="shared" ref="CZ948:CZ956" si="64">AE948</f>
        <v>30.4</v>
      </c>
      <c r="DA948">
        <f t="shared" ref="DA948:DA956" si="65">AI948</f>
        <v>1</v>
      </c>
      <c r="DB948">
        <v>0</v>
      </c>
    </row>
    <row r="949" spans="1:106" x14ac:dyDescent="0.2">
      <c r="A949">
        <f>ROW(Source!A345)</f>
        <v>345</v>
      </c>
      <c r="B949">
        <v>27721504</v>
      </c>
      <c r="C949">
        <v>27723020</v>
      </c>
      <c r="D949">
        <v>25150275</v>
      </c>
      <c r="E949">
        <v>1</v>
      </c>
      <c r="F949">
        <v>1</v>
      </c>
      <c r="G949">
        <v>1</v>
      </c>
      <c r="H949">
        <v>3</v>
      </c>
      <c r="I949" t="s">
        <v>1187</v>
      </c>
      <c r="J949" t="s">
        <v>1188</v>
      </c>
      <c r="K949" t="s">
        <v>1189</v>
      </c>
      <c r="L949">
        <v>1308</v>
      </c>
      <c r="N949">
        <v>1003</v>
      </c>
      <c r="O949" t="s">
        <v>18</v>
      </c>
      <c r="P949" t="s">
        <v>18</v>
      </c>
      <c r="Q949">
        <v>100</v>
      </c>
      <c r="W949">
        <v>0</v>
      </c>
      <c r="X949">
        <v>568244124</v>
      </c>
      <c r="Y949">
        <v>0.1</v>
      </c>
      <c r="AA949">
        <v>120</v>
      </c>
      <c r="AB949">
        <v>0</v>
      </c>
      <c r="AC949">
        <v>0</v>
      </c>
      <c r="AD949">
        <v>0</v>
      </c>
      <c r="AE949">
        <v>120</v>
      </c>
      <c r="AF949">
        <v>0</v>
      </c>
      <c r="AG949">
        <v>0</v>
      </c>
      <c r="AH949">
        <v>0</v>
      </c>
      <c r="AI949">
        <v>1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6</v>
      </c>
      <c r="AT949">
        <v>0.1</v>
      </c>
      <c r="AU949" t="s">
        <v>6</v>
      </c>
      <c r="AV949">
        <v>0</v>
      </c>
      <c r="AW949">
        <v>2</v>
      </c>
      <c r="AX949">
        <v>27723043</v>
      </c>
      <c r="AY949">
        <v>1</v>
      </c>
      <c r="AZ949">
        <v>0</v>
      </c>
      <c r="BA949">
        <v>976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Y949*Source!I345</f>
        <v>6.0000000000000001E-3</v>
      </c>
      <c r="CY949">
        <f t="shared" si="63"/>
        <v>120</v>
      </c>
      <c r="CZ949">
        <f t="shared" si="64"/>
        <v>120</v>
      </c>
      <c r="DA949">
        <f t="shared" si="65"/>
        <v>1</v>
      </c>
      <c r="DB949">
        <v>0</v>
      </c>
    </row>
    <row r="950" spans="1:106" x14ac:dyDescent="0.2">
      <c r="A950">
        <f>ROW(Source!A345)</f>
        <v>345</v>
      </c>
      <c r="B950">
        <v>27721504</v>
      </c>
      <c r="C950">
        <v>27723020</v>
      </c>
      <c r="D950">
        <v>25151427</v>
      </c>
      <c r="E950">
        <v>1</v>
      </c>
      <c r="F950">
        <v>1</v>
      </c>
      <c r="G950">
        <v>1</v>
      </c>
      <c r="H950">
        <v>3</v>
      </c>
      <c r="I950" t="s">
        <v>1190</v>
      </c>
      <c r="J950" t="s">
        <v>1191</v>
      </c>
      <c r="K950" t="s">
        <v>1192</v>
      </c>
      <c r="L950">
        <v>1346</v>
      </c>
      <c r="N950">
        <v>1009</v>
      </c>
      <c r="O950" t="s">
        <v>178</v>
      </c>
      <c r="P950" t="s">
        <v>178</v>
      </c>
      <c r="Q950">
        <v>1</v>
      </c>
      <c r="W950">
        <v>0</v>
      </c>
      <c r="X950">
        <v>586013393</v>
      </c>
      <c r="Y950">
        <v>2.1</v>
      </c>
      <c r="AA950">
        <v>10.57</v>
      </c>
      <c r="AB950">
        <v>0</v>
      </c>
      <c r="AC950">
        <v>0</v>
      </c>
      <c r="AD950">
        <v>0</v>
      </c>
      <c r="AE950">
        <v>10.57</v>
      </c>
      <c r="AF950">
        <v>0</v>
      </c>
      <c r="AG950">
        <v>0</v>
      </c>
      <c r="AH950">
        <v>0</v>
      </c>
      <c r="AI950">
        <v>1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6</v>
      </c>
      <c r="AT950">
        <v>2.1</v>
      </c>
      <c r="AU950" t="s">
        <v>6</v>
      </c>
      <c r="AV950">
        <v>0</v>
      </c>
      <c r="AW950">
        <v>2</v>
      </c>
      <c r="AX950">
        <v>27723044</v>
      </c>
      <c r="AY950">
        <v>1</v>
      </c>
      <c r="AZ950">
        <v>0</v>
      </c>
      <c r="BA950">
        <v>977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Y950*Source!I345</f>
        <v>0.126</v>
      </c>
      <c r="CY950">
        <f t="shared" si="63"/>
        <v>10.57</v>
      </c>
      <c r="CZ950">
        <f t="shared" si="64"/>
        <v>10.57</v>
      </c>
      <c r="DA950">
        <f t="shared" si="65"/>
        <v>1</v>
      </c>
      <c r="DB950">
        <v>0</v>
      </c>
    </row>
    <row r="951" spans="1:106" x14ac:dyDescent="0.2">
      <c r="A951">
        <f>ROW(Source!A345)</f>
        <v>345</v>
      </c>
      <c r="B951">
        <v>27721504</v>
      </c>
      <c r="C951">
        <v>27723020</v>
      </c>
      <c r="D951">
        <v>25152616</v>
      </c>
      <c r="E951">
        <v>1</v>
      </c>
      <c r="F951">
        <v>1</v>
      </c>
      <c r="G951">
        <v>1</v>
      </c>
      <c r="H951">
        <v>3</v>
      </c>
      <c r="I951" t="s">
        <v>1193</v>
      </c>
      <c r="J951" t="s">
        <v>1194</v>
      </c>
      <c r="K951" t="s">
        <v>1017</v>
      </c>
      <c r="L951">
        <v>1346</v>
      </c>
      <c r="N951">
        <v>1009</v>
      </c>
      <c r="O951" t="s">
        <v>178</v>
      </c>
      <c r="P951" t="s">
        <v>178</v>
      </c>
      <c r="Q951">
        <v>1</v>
      </c>
      <c r="W951">
        <v>0</v>
      </c>
      <c r="X951">
        <v>103900845</v>
      </c>
      <c r="Y951">
        <v>10.4</v>
      </c>
      <c r="AA951">
        <v>9.0399999999999991</v>
      </c>
      <c r="AB951">
        <v>0</v>
      </c>
      <c r="AC951">
        <v>0</v>
      </c>
      <c r="AD951">
        <v>0</v>
      </c>
      <c r="AE951">
        <v>9.0399999999999991</v>
      </c>
      <c r="AF951">
        <v>0</v>
      </c>
      <c r="AG951">
        <v>0</v>
      </c>
      <c r="AH951">
        <v>0</v>
      </c>
      <c r="AI951">
        <v>1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6</v>
      </c>
      <c r="AT951">
        <v>10.4</v>
      </c>
      <c r="AU951" t="s">
        <v>6</v>
      </c>
      <c r="AV951">
        <v>0</v>
      </c>
      <c r="AW951">
        <v>2</v>
      </c>
      <c r="AX951">
        <v>27723045</v>
      </c>
      <c r="AY951">
        <v>1</v>
      </c>
      <c r="AZ951">
        <v>0</v>
      </c>
      <c r="BA951">
        <v>978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Y951*Source!I345</f>
        <v>0.624</v>
      </c>
      <c r="CY951">
        <f t="shared" si="63"/>
        <v>9.0399999999999991</v>
      </c>
      <c r="CZ951">
        <f t="shared" si="64"/>
        <v>9.0399999999999991</v>
      </c>
      <c r="DA951">
        <f t="shared" si="65"/>
        <v>1</v>
      </c>
      <c r="DB951">
        <v>0</v>
      </c>
    </row>
    <row r="952" spans="1:106" x14ac:dyDescent="0.2">
      <c r="A952">
        <f>ROW(Source!A345)</f>
        <v>345</v>
      </c>
      <c r="B952">
        <v>27721504</v>
      </c>
      <c r="C952">
        <v>27723020</v>
      </c>
      <c r="D952">
        <v>25156053</v>
      </c>
      <c r="E952">
        <v>1</v>
      </c>
      <c r="F952">
        <v>1</v>
      </c>
      <c r="G952">
        <v>1</v>
      </c>
      <c r="H952">
        <v>3</v>
      </c>
      <c r="I952" t="s">
        <v>1195</v>
      </c>
      <c r="J952" t="s">
        <v>1196</v>
      </c>
      <c r="K952" t="s">
        <v>1197</v>
      </c>
      <c r="L952">
        <v>1348</v>
      </c>
      <c r="N952">
        <v>1009</v>
      </c>
      <c r="O952" t="s">
        <v>46</v>
      </c>
      <c r="P952" t="s">
        <v>46</v>
      </c>
      <c r="Q952">
        <v>1000</v>
      </c>
      <c r="W952">
        <v>0</v>
      </c>
      <c r="X952">
        <v>129706501</v>
      </c>
      <c r="Y952">
        <v>5.0000000000000001E-3</v>
      </c>
      <c r="AA952">
        <v>1470</v>
      </c>
      <c r="AB952">
        <v>0</v>
      </c>
      <c r="AC952">
        <v>0</v>
      </c>
      <c r="AD952">
        <v>0</v>
      </c>
      <c r="AE952">
        <v>1470</v>
      </c>
      <c r="AF952">
        <v>0</v>
      </c>
      <c r="AG952">
        <v>0</v>
      </c>
      <c r="AH952">
        <v>0</v>
      </c>
      <c r="AI952">
        <v>1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6</v>
      </c>
      <c r="AT952">
        <v>5.0000000000000001E-3</v>
      </c>
      <c r="AU952" t="s">
        <v>6</v>
      </c>
      <c r="AV952">
        <v>0</v>
      </c>
      <c r="AW952">
        <v>2</v>
      </c>
      <c r="AX952">
        <v>27723046</v>
      </c>
      <c r="AY952">
        <v>1</v>
      </c>
      <c r="AZ952">
        <v>0</v>
      </c>
      <c r="BA952">
        <v>979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Y952*Source!I345</f>
        <v>2.9999999999999997E-4</v>
      </c>
      <c r="CY952">
        <f t="shared" si="63"/>
        <v>1470</v>
      </c>
      <c r="CZ952">
        <f t="shared" si="64"/>
        <v>1470</v>
      </c>
      <c r="DA952">
        <f t="shared" si="65"/>
        <v>1</v>
      </c>
      <c r="DB952">
        <v>0</v>
      </c>
    </row>
    <row r="953" spans="1:106" x14ac:dyDescent="0.2">
      <c r="A953">
        <f>ROW(Source!A345)</f>
        <v>345</v>
      </c>
      <c r="B953">
        <v>27721504</v>
      </c>
      <c r="C953">
        <v>27723020</v>
      </c>
      <c r="D953">
        <v>25173859</v>
      </c>
      <c r="E953">
        <v>1</v>
      </c>
      <c r="F953">
        <v>1</v>
      </c>
      <c r="G953">
        <v>1</v>
      </c>
      <c r="H953">
        <v>3</v>
      </c>
      <c r="I953" t="s">
        <v>1198</v>
      </c>
      <c r="J953" t="s">
        <v>1199</v>
      </c>
      <c r="K953" t="s">
        <v>1200</v>
      </c>
      <c r="L953">
        <v>1348</v>
      </c>
      <c r="N953">
        <v>1009</v>
      </c>
      <c r="O953" t="s">
        <v>46</v>
      </c>
      <c r="P953" t="s">
        <v>46</v>
      </c>
      <c r="Q953">
        <v>1000</v>
      </c>
      <c r="W953">
        <v>0</v>
      </c>
      <c r="X953">
        <v>-2055000017</v>
      </c>
      <c r="Y953">
        <v>0.56000000000000005</v>
      </c>
      <c r="AA953">
        <v>5230.01</v>
      </c>
      <c r="AB953">
        <v>0</v>
      </c>
      <c r="AC953">
        <v>0</v>
      </c>
      <c r="AD953">
        <v>0</v>
      </c>
      <c r="AE953">
        <v>5230.01</v>
      </c>
      <c r="AF953">
        <v>0</v>
      </c>
      <c r="AG953">
        <v>0</v>
      </c>
      <c r="AH953">
        <v>0</v>
      </c>
      <c r="AI953">
        <v>1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6</v>
      </c>
      <c r="AT953">
        <v>0.56000000000000005</v>
      </c>
      <c r="AU953" t="s">
        <v>6</v>
      </c>
      <c r="AV953">
        <v>0</v>
      </c>
      <c r="AW953">
        <v>2</v>
      </c>
      <c r="AX953">
        <v>27723047</v>
      </c>
      <c r="AY953">
        <v>1</v>
      </c>
      <c r="AZ953">
        <v>0</v>
      </c>
      <c r="BA953">
        <v>980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Y953*Source!I345</f>
        <v>3.3600000000000005E-2</v>
      </c>
      <c r="CY953">
        <f t="shared" si="63"/>
        <v>5230.01</v>
      </c>
      <c r="CZ953">
        <f t="shared" si="64"/>
        <v>5230.01</v>
      </c>
      <c r="DA953">
        <f t="shared" si="65"/>
        <v>1</v>
      </c>
      <c r="DB953">
        <v>0</v>
      </c>
    </row>
    <row r="954" spans="1:106" x14ac:dyDescent="0.2">
      <c r="A954">
        <f>ROW(Source!A345)</f>
        <v>345</v>
      </c>
      <c r="B954">
        <v>27721504</v>
      </c>
      <c r="C954">
        <v>27723020</v>
      </c>
      <c r="D954">
        <v>25186459</v>
      </c>
      <c r="E954">
        <v>1</v>
      </c>
      <c r="F954">
        <v>1</v>
      </c>
      <c r="G954">
        <v>1</v>
      </c>
      <c r="H954">
        <v>3</v>
      </c>
      <c r="I954" t="s">
        <v>1201</v>
      </c>
      <c r="J954" t="s">
        <v>1202</v>
      </c>
      <c r="K954" t="s">
        <v>1203</v>
      </c>
      <c r="L954">
        <v>1346</v>
      </c>
      <c r="N954">
        <v>1009</v>
      </c>
      <c r="O954" t="s">
        <v>178</v>
      </c>
      <c r="P954" t="s">
        <v>178</v>
      </c>
      <c r="Q954">
        <v>1</v>
      </c>
      <c r="W954">
        <v>0</v>
      </c>
      <c r="X954">
        <v>210558753</v>
      </c>
      <c r="Y954">
        <v>3</v>
      </c>
      <c r="AA954">
        <v>28.6</v>
      </c>
      <c r="AB954">
        <v>0</v>
      </c>
      <c r="AC954">
        <v>0</v>
      </c>
      <c r="AD954">
        <v>0</v>
      </c>
      <c r="AE954">
        <v>28.6</v>
      </c>
      <c r="AF954">
        <v>0</v>
      </c>
      <c r="AG954">
        <v>0</v>
      </c>
      <c r="AH954">
        <v>0</v>
      </c>
      <c r="AI954">
        <v>1</v>
      </c>
      <c r="AJ954">
        <v>1</v>
      </c>
      <c r="AK954">
        <v>1</v>
      </c>
      <c r="AL954">
        <v>1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6</v>
      </c>
      <c r="AT954">
        <v>3</v>
      </c>
      <c r="AU954" t="s">
        <v>6</v>
      </c>
      <c r="AV954">
        <v>0</v>
      </c>
      <c r="AW954">
        <v>2</v>
      </c>
      <c r="AX954">
        <v>27723048</v>
      </c>
      <c r="AY954">
        <v>1</v>
      </c>
      <c r="AZ954">
        <v>0</v>
      </c>
      <c r="BA954">
        <v>981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Y954*Source!I345</f>
        <v>0.18</v>
      </c>
      <c r="CY954">
        <f t="shared" si="63"/>
        <v>28.6</v>
      </c>
      <c r="CZ954">
        <f t="shared" si="64"/>
        <v>28.6</v>
      </c>
      <c r="DA954">
        <f t="shared" si="65"/>
        <v>1</v>
      </c>
      <c r="DB954">
        <v>0</v>
      </c>
    </row>
    <row r="955" spans="1:106" x14ac:dyDescent="0.2">
      <c r="A955">
        <f>ROW(Source!A345)</f>
        <v>345</v>
      </c>
      <c r="B955">
        <v>27721504</v>
      </c>
      <c r="C955">
        <v>27723020</v>
      </c>
      <c r="D955">
        <v>25202674</v>
      </c>
      <c r="E955">
        <v>1</v>
      </c>
      <c r="F955">
        <v>1</v>
      </c>
      <c r="G955">
        <v>1</v>
      </c>
      <c r="H955">
        <v>3</v>
      </c>
      <c r="I955" t="s">
        <v>371</v>
      </c>
      <c r="J955" t="s">
        <v>373</v>
      </c>
      <c r="K955" t="s">
        <v>372</v>
      </c>
      <c r="L955">
        <v>1354</v>
      </c>
      <c r="N955">
        <v>1010</v>
      </c>
      <c r="O955" t="s">
        <v>252</v>
      </c>
      <c r="P955" t="s">
        <v>252</v>
      </c>
      <c r="Q955">
        <v>1</v>
      </c>
      <c r="W955">
        <v>0</v>
      </c>
      <c r="X955">
        <v>-79161026</v>
      </c>
      <c r="Y955">
        <v>100</v>
      </c>
      <c r="AA955">
        <v>331.52</v>
      </c>
      <c r="AB955">
        <v>0</v>
      </c>
      <c r="AC955">
        <v>0</v>
      </c>
      <c r="AD955">
        <v>0</v>
      </c>
      <c r="AE955">
        <v>331.52</v>
      </c>
      <c r="AF955">
        <v>0</v>
      </c>
      <c r="AG955">
        <v>0</v>
      </c>
      <c r="AH955">
        <v>0</v>
      </c>
      <c r="AI955">
        <v>1</v>
      </c>
      <c r="AJ955">
        <v>1</v>
      </c>
      <c r="AK955">
        <v>1</v>
      </c>
      <c r="AL955">
        <v>1</v>
      </c>
      <c r="AN955">
        <v>0</v>
      </c>
      <c r="AO955">
        <v>0</v>
      </c>
      <c r="AP955">
        <v>0</v>
      </c>
      <c r="AQ955">
        <v>0</v>
      </c>
      <c r="AR955">
        <v>0</v>
      </c>
      <c r="AS955" t="s">
        <v>6</v>
      </c>
      <c r="AT955">
        <v>100</v>
      </c>
      <c r="AU955" t="s">
        <v>6</v>
      </c>
      <c r="AV955">
        <v>0</v>
      </c>
      <c r="AW955">
        <v>1</v>
      </c>
      <c r="AX955">
        <v>-1</v>
      </c>
      <c r="AY955">
        <v>0</v>
      </c>
      <c r="AZ955">
        <v>0</v>
      </c>
      <c r="BA955" t="s">
        <v>6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Y955*Source!I345</f>
        <v>6</v>
      </c>
      <c r="CY955">
        <f t="shared" si="63"/>
        <v>331.52</v>
      </c>
      <c r="CZ955">
        <f t="shared" si="64"/>
        <v>331.52</v>
      </c>
      <c r="DA955">
        <f t="shared" si="65"/>
        <v>1</v>
      </c>
      <c r="DB955">
        <v>0</v>
      </c>
    </row>
    <row r="956" spans="1:106" x14ac:dyDescent="0.2">
      <c r="A956">
        <f>ROW(Source!A345)</f>
        <v>345</v>
      </c>
      <c r="B956">
        <v>27721504</v>
      </c>
      <c r="C956">
        <v>27723020</v>
      </c>
      <c r="D956">
        <v>25147235</v>
      </c>
      <c r="E956">
        <v>17</v>
      </c>
      <c r="F956">
        <v>1</v>
      </c>
      <c r="G956">
        <v>1</v>
      </c>
      <c r="H956">
        <v>3</v>
      </c>
      <c r="I956" t="s">
        <v>1204</v>
      </c>
      <c r="J956" t="s">
        <v>6</v>
      </c>
      <c r="K956" t="s">
        <v>1205</v>
      </c>
      <c r="L956">
        <v>1374</v>
      </c>
      <c r="N956">
        <v>1013</v>
      </c>
      <c r="O956" t="s">
        <v>1206</v>
      </c>
      <c r="P956" t="s">
        <v>1206</v>
      </c>
      <c r="Q956">
        <v>1</v>
      </c>
      <c r="W956">
        <v>0</v>
      </c>
      <c r="X956">
        <v>-1731369543</v>
      </c>
      <c r="Y956">
        <v>50.31</v>
      </c>
      <c r="AA956">
        <v>1</v>
      </c>
      <c r="AB956">
        <v>0</v>
      </c>
      <c r="AC956">
        <v>0</v>
      </c>
      <c r="AD956">
        <v>0</v>
      </c>
      <c r="AE956">
        <v>1</v>
      </c>
      <c r="AF956">
        <v>0</v>
      </c>
      <c r="AG956">
        <v>0</v>
      </c>
      <c r="AH956">
        <v>0</v>
      </c>
      <c r="AI956">
        <v>1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6</v>
      </c>
      <c r="AT956">
        <v>50.31</v>
      </c>
      <c r="AU956" t="s">
        <v>6</v>
      </c>
      <c r="AV956">
        <v>0</v>
      </c>
      <c r="AW956">
        <v>2</v>
      </c>
      <c r="AX956">
        <v>27723049</v>
      </c>
      <c r="AY956">
        <v>1</v>
      </c>
      <c r="AZ956">
        <v>0</v>
      </c>
      <c r="BA956">
        <v>982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Y956*Source!I345</f>
        <v>3.0186000000000002</v>
      </c>
      <c r="CY956">
        <f t="shared" si="63"/>
        <v>1</v>
      </c>
      <c r="CZ956">
        <f t="shared" si="64"/>
        <v>1</v>
      </c>
      <c r="DA956">
        <f t="shared" si="65"/>
        <v>1</v>
      </c>
      <c r="DB956">
        <v>0</v>
      </c>
    </row>
    <row r="957" spans="1:106" x14ac:dyDescent="0.2">
      <c r="A957">
        <f>ROW(Source!A348)</f>
        <v>348</v>
      </c>
      <c r="B957">
        <v>27721505</v>
      </c>
      <c r="C957">
        <v>27723051</v>
      </c>
      <c r="D957">
        <v>25428833</v>
      </c>
      <c r="E957">
        <v>1</v>
      </c>
      <c r="F957">
        <v>1</v>
      </c>
      <c r="G957">
        <v>1</v>
      </c>
      <c r="H957">
        <v>1</v>
      </c>
      <c r="I957" t="s">
        <v>1059</v>
      </c>
      <c r="J957" t="s">
        <v>6</v>
      </c>
      <c r="K957" t="s">
        <v>1060</v>
      </c>
      <c r="L957">
        <v>1191</v>
      </c>
      <c r="N957">
        <v>1013</v>
      </c>
      <c r="O957" t="s">
        <v>953</v>
      </c>
      <c r="P957" t="s">
        <v>953</v>
      </c>
      <c r="Q957">
        <v>1</v>
      </c>
      <c r="W957">
        <v>0</v>
      </c>
      <c r="X957">
        <v>912892513</v>
      </c>
      <c r="Y957">
        <v>31.6</v>
      </c>
      <c r="AA957">
        <v>0</v>
      </c>
      <c r="AB957">
        <v>0</v>
      </c>
      <c r="AC957">
        <v>0</v>
      </c>
      <c r="AD957">
        <v>9.92</v>
      </c>
      <c r="AE957">
        <v>0</v>
      </c>
      <c r="AF957">
        <v>0</v>
      </c>
      <c r="AG957">
        <v>0</v>
      </c>
      <c r="AH957">
        <v>9.92</v>
      </c>
      <c r="AI957">
        <v>1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0</v>
      </c>
      <c r="AQ957">
        <v>0</v>
      </c>
      <c r="AR957">
        <v>0</v>
      </c>
      <c r="AS957" t="s">
        <v>6</v>
      </c>
      <c r="AT957">
        <v>31.6</v>
      </c>
      <c r="AU957" t="s">
        <v>6</v>
      </c>
      <c r="AV957">
        <v>1</v>
      </c>
      <c r="AW957">
        <v>2</v>
      </c>
      <c r="AX957">
        <v>27723062</v>
      </c>
      <c r="AY957">
        <v>1</v>
      </c>
      <c r="AZ957">
        <v>0</v>
      </c>
      <c r="BA957">
        <v>983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Y957*Source!I348</f>
        <v>1.264</v>
      </c>
      <c r="CY957">
        <f>AD957</f>
        <v>9.92</v>
      </c>
      <c r="CZ957">
        <f>AH957</f>
        <v>9.92</v>
      </c>
      <c r="DA957">
        <f>AL957</f>
        <v>1</v>
      </c>
      <c r="DB957">
        <v>0</v>
      </c>
    </row>
    <row r="958" spans="1:106" x14ac:dyDescent="0.2">
      <c r="A958">
        <f>ROW(Source!A348)</f>
        <v>348</v>
      </c>
      <c r="B958">
        <v>27721505</v>
      </c>
      <c r="C958">
        <v>27723051</v>
      </c>
      <c r="D958">
        <v>25412928</v>
      </c>
      <c r="E958">
        <v>1</v>
      </c>
      <c r="F958">
        <v>1</v>
      </c>
      <c r="G958">
        <v>1</v>
      </c>
      <c r="H958">
        <v>1</v>
      </c>
      <c r="I958" t="s">
        <v>954</v>
      </c>
      <c r="J958" t="s">
        <v>6</v>
      </c>
      <c r="K958" t="s">
        <v>955</v>
      </c>
      <c r="L958">
        <v>1191</v>
      </c>
      <c r="N958">
        <v>1013</v>
      </c>
      <c r="O958" t="s">
        <v>953</v>
      </c>
      <c r="P958" t="s">
        <v>953</v>
      </c>
      <c r="Q958">
        <v>1</v>
      </c>
      <c r="W958">
        <v>0</v>
      </c>
      <c r="X958">
        <v>-1417349443</v>
      </c>
      <c r="Y958">
        <v>0.05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1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6</v>
      </c>
      <c r="AT958">
        <v>0.05</v>
      </c>
      <c r="AU958" t="s">
        <v>6</v>
      </c>
      <c r="AV958">
        <v>2</v>
      </c>
      <c r="AW958">
        <v>2</v>
      </c>
      <c r="AX958">
        <v>27723063</v>
      </c>
      <c r="AY958">
        <v>1</v>
      </c>
      <c r="AZ958">
        <v>0</v>
      </c>
      <c r="BA958">
        <v>984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Y958*Source!I348</f>
        <v>2E-3</v>
      </c>
      <c r="CY958">
        <f>AD958</f>
        <v>0</v>
      </c>
      <c r="CZ958">
        <f>AH958</f>
        <v>0</v>
      </c>
      <c r="DA958">
        <f>AL958</f>
        <v>1</v>
      </c>
      <c r="DB958">
        <v>0</v>
      </c>
    </row>
    <row r="959" spans="1:106" x14ac:dyDescent="0.2">
      <c r="A959">
        <f>ROW(Source!A348)</f>
        <v>348</v>
      </c>
      <c r="B959">
        <v>27721505</v>
      </c>
      <c r="C959">
        <v>27723051</v>
      </c>
      <c r="D959">
        <v>25230220</v>
      </c>
      <c r="E959">
        <v>1</v>
      </c>
      <c r="F959">
        <v>1</v>
      </c>
      <c r="G959">
        <v>1</v>
      </c>
      <c r="H959">
        <v>2</v>
      </c>
      <c r="I959" t="s">
        <v>991</v>
      </c>
      <c r="J959" t="s">
        <v>992</v>
      </c>
      <c r="K959" t="s">
        <v>993</v>
      </c>
      <c r="L959">
        <v>1368</v>
      </c>
      <c r="N959">
        <v>1011</v>
      </c>
      <c r="O959" t="s">
        <v>959</v>
      </c>
      <c r="P959" t="s">
        <v>959</v>
      </c>
      <c r="Q959">
        <v>1</v>
      </c>
      <c r="W959">
        <v>0</v>
      </c>
      <c r="X959">
        <v>-1718674368</v>
      </c>
      <c r="Y959">
        <v>0.03</v>
      </c>
      <c r="AA959">
        <v>0</v>
      </c>
      <c r="AB959">
        <v>111.99</v>
      </c>
      <c r="AC959">
        <v>13.5</v>
      </c>
      <c r="AD959">
        <v>0</v>
      </c>
      <c r="AE959">
        <v>0</v>
      </c>
      <c r="AF959">
        <v>111.99</v>
      </c>
      <c r="AG959">
        <v>13.5</v>
      </c>
      <c r="AH959">
        <v>0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6</v>
      </c>
      <c r="AT959">
        <v>0.03</v>
      </c>
      <c r="AU959" t="s">
        <v>6</v>
      </c>
      <c r="AV959">
        <v>0</v>
      </c>
      <c r="AW959">
        <v>2</v>
      </c>
      <c r="AX959">
        <v>27723064</v>
      </c>
      <c r="AY959">
        <v>1</v>
      </c>
      <c r="AZ959">
        <v>0</v>
      </c>
      <c r="BA959">
        <v>985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Y959*Source!I348</f>
        <v>1.1999999999999999E-3</v>
      </c>
      <c r="CY959">
        <f>AB959</f>
        <v>111.99</v>
      </c>
      <c r="CZ959">
        <f>AF959</f>
        <v>111.99</v>
      </c>
      <c r="DA959">
        <f>AJ959</f>
        <v>1</v>
      </c>
      <c r="DB959">
        <v>0</v>
      </c>
    </row>
    <row r="960" spans="1:106" x14ac:dyDescent="0.2">
      <c r="A960">
        <f>ROW(Source!A348)</f>
        <v>348</v>
      </c>
      <c r="B960">
        <v>27721505</v>
      </c>
      <c r="C960">
        <v>27723051</v>
      </c>
      <c r="D960">
        <v>25231607</v>
      </c>
      <c r="E960">
        <v>1</v>
      </c>
      <c r="F960">
        <v>1</v>
      </c>
      <c r="G960">
        <v>1</v>
      </c>
      <c r="H960">
        <v>2</v>
      </c>
      <c r="I960" t="s">
        <v>997</v>
      </c>
      <c r="J960" t="s">
        <v>998</v>
      </c>
      <c r="K960" t="s">
        <v>999</v>
      </c>
      <c r="L960">
        <v>1368</v>
      </c>
      <c r="N960">
        <v>1011</v>
      </c>
      <c r="O960" t="s">
        <v>959</v>
      </c>
      <c r="P960" t="s">
        <v>959</v>
      </c>
      <c r="Q960">
        <v>1</v>
      </c>
      <c r="W960">
        <v>0</v>
      </c>
      <c r="X960">
        <v>1372534845</v>
      </c>
      <c r="Y960">
        <v>0.02</v>
      </c>
      <c r="AA960">
        <v>0</v>
      </c>
      <c r="AB960">
        <v>65.709999999999994</v>
      </c>
      <c r="AC960">
        <v>11.6</v>
      </c>
      <c r="AD960">
        <v>0</v>
      </c>
      <c r="AE960">
        <v>0</v>
      </c>
      <c r="AF960">
        <v>65.709999999999994</v>
      </c>
      <c r="AG960">
        <v>11.6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6</v>
      </c>
      <c r="AT960">
        <v>0.02</v>
      </c>
      <c r="AU960" t="s">
        <v>6</v>
      </c>
      <c r="AV960">
        <v>0</v>
      </c>
      <c r="AW960">
        <v>2</v>
      </c>
      <c r="AX960">
        <v>27723065</v>
      </c>
      <c r="AY960">
        <v>1</v>
      </c>
      <c r="AZ960">
        <v>0</v>
      </c>
      <c r="BA960">
        <v>986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Y960*Source!I348</f>
        <v>8.0000000000000004E-4</v>
      </c>
      <c r="CY960">
        <f>AB960</f>
        <v>65.709999999999994</v>
      </c>
      <c r="CZ960">
        <f>AF960</f>
        <v>65.709999999999994</v>
      </c>
      <c r="DA960">
        <f>AJ960</f>
        <v>1</v>
      </c>
      <c r="DB960">
        <v>0</v>
      </c>
    </row>
    <row r="961" spans="1:106" x14ac:dyDescent="0.2">
      <c r="A961">
        <f>ROW(Source!A348)</f>
        <v>348</v>
      </c>
      <c r="B961">
        <v>27721505</v>
      </c>
      <c r="C961">
        <v>27723051</v>
      </c>
      <c r="D961">
        <v>25150263</v>
      </c>
      <c r="E961">
        <v>1</v>
      </c>
      <c r="F961">
        <v>1</v>
      </c>
      <c r="G961">
        <v>1</v>
      </c>
      <c r="H961">
        <v>3</v>
      </c>
      <c r="I961" t="s">
        <v>1184</v>
      </c>
      <c r="J961" t="s">
        <v>1185</v>
      </c>
      <c r="K961" t="s">
        <v>1186</v>
      </c>
      <c r="L961">
        <v>1346</v>
      </c>
      <c r="N961">
        <v>1009</v>
      </c>
      <c r="O961" t="s">
        <v>178</v>
      </c>
      <c r="P961" t="s">
        <v>178</v>
      </c>
      <c r="Q961">
        <v>1</v>
      </c>
      <c r="W961">
        <v>0</v>
      </c>
      <c r="X961">
        <v>-1088866022</v>
      </c>
      <c r="Y961">
        <v>0.11</v>
      </c>
      <c r="AA961">
        <v>30.4</v>
      </c>
      <c r="AB961">
        <v>0</v>
      </c>
      <c r="AC961">
        <v>0</v>
      </c>
      <c r="AD961">
        <v>0</v>
      </c>
      <c r="AE961">
        <v>30.4</v>
      </c>
      <c r="AF961">
        <v>0</v>
      </c>
      <c r="AG961">
        <v>0</v>
      </c>
      <c r="AH961">
        <v>0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0</v>
      </c>
      <c r="AQ961">
        <v>0</v>
      </c>
      <c r="AR961">
        <v>0</v>
      </c>
      <c r="AS961" t="s">
        <v>6</v>
      </c>
      <c r="AT961">
        <v>0.11</v>
      </c>
      <c r="AU961" t="s">
        <v>6</v>
      </c>
      <c r="AV961">
        <v>0</v>
      </c>
      <c r="AW961">
        <v>2</v>
      </c>
      <c r="AX961">
        <v>27723066</v>
      </c>
      <c r="AY961">
        <v>1</v>
      </c>
      <c r="AZ961">
        <v>0</v>
      </c>
      <c r="BA961">
        <v>987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Y961*Source!I348</f>
        <v>4.4000000000000003E-3</v>
      </c>
      <c r="CY961">
        <f t="shared" ref="CY961:CY966" si="66">AA961</f>
        <v>30.4</v>
      </c>
      <c r="CZ961">
        <f t="shared" ref="CZ961:CZ966" si="67">AE961</f>
        <v>30.4</v>
      </c>
      <c r="DA961">
        <f t="shared" ref="DA961:DA966" si="68">AI961</f>
        <v>1</v>
      </c>
      <c r="DB961">
        <v>0</v>
      </c>
    </row>
    <row r="962" spans="1:106" x14ac:dyDescent="0.2">
      <c r="A962">
        <f>ROW(Source!A348)</f>
        <v>348</v>
      </c>
      <c r="B962">
        <v>27721505</v>
      </c>
      <c r="C962">
        <v>27723051</v>
      </c>
      <c r="D962">
        <v>25152748</v>
      </c>
      <c r="E962">
        <v>1</v>
      </c>
      <c r="F962">
        <v>1</v>
      </c>
      <c r="G962">
        <v>1</v>
      </c>
      <c r="H962">
        <v>3</v>
      </c>
      <c r="I962" t="s">
        <v>1302</v>
      </c>
      <c r="J962" t="s">
        <v>1303</v>
      </c>
      <c r="K962" t="s">
        <v>1304</v>
      </c>
      <c r="L962">
        <v>1355</v>
      </c>
      <c r="N962">
        <v>1010</v>
      </c>
      <c r="O962" t="s">
        <v>519</v>
      </c>
      <c r="P962" t="s">
        <v>519</v>
      </c>
      <c r="Q962">
        <v>100</v>
      </c>
      <c r="W962">
        <v>0</v>
      </c>
      <c r="X962">
        <v>1794244060</v>
      </c>
      <c r="Y962">
        <v>1.02</v>
      </c>
      <c r="AA962">
        <v>86</v>
      </c>
      <c r="AB962">
        <v>0</v>
      </c>
      <c r="AC962">
        <v>0</v>
      </c>
      <c r="AD962">
        <v>0</v>
      </c>
      <c r="AE962">
        <v>86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6</v>
      </c>
      <c r="AT962">
        <v>1.02</v>
      </c>
      <c r="AU962" t="s">
        <v>6</v>
      </c>
      <c r="AV962">
        <v>0</v>
      </c>
      <c r="AW962">
        <v>2</v>
      </c>
      <c r="AX962">
        <v>27723067</v>
      </c>
      <c r="AY962">
        <v>1</v>
      </c>
      <c r="AZ962">
        <v>0</v>
      </c>
      <c r="BA962">
        <v>988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Y962*Source!I348</f>
        <v>4.0800000000000003E-2</v>
      </c>
      <c r="CY962">
        <f t="shared" si="66"/>
        <v>86</v>
      </c>
      <c r="CZ962">
        <f t="shared" si="67"/>
        <v>86</v>
      </c>
      <c r="DA962">
        <f t="shared" si="68"/>
        <v>1</v>
      </c>
      <c r="DB962">
        <v>0</v>
      </c>
    </row>
    <row r="963" spans="1:106" x14ac:dyDescent="0.2">
      <c r="A963">
        <f>ROW(Source!A348)</f>
        <v>348</v>
      </c>
      <c r="B963">
        <v>27721505</v>
      </c>
      <c r="C963">
        <v>27723051</v>
      </c>
      <c r="D963">
        <v>25153108</v>
      </c>
      <c r="E963">
        <v>1</v>
      </c>
      <c r="F963">
        <v>1</v>
      </c>
      <c r="G963">
        <v>1</v>
      </c>
      <c r="H963">
        <v>3</v>
      </c>
      <c r="I963" t="s">
        <v>1317</v>
      </c>
      <c r="J963" t="s">
        <v>1318</v>
      </c>
      <c r="K963" t="s">
        <v>1319</v>
      </c>
      <c r="L963">
        <v>1348</v>
      </c>
      <c r="N963">
        <v>1009</v>
      </c>
      <c r="O963" t="s">
        <v>46</v>
      </c>
      <c r="P963" t="s">
        <v>46</v>
      </c>
      <c r="Q963">
        <v>1000</v>
      </c>
      <c r="W963">
        <v>0</v>
      </c>
      <c r="X963">
        <v>797358079</v>
      </c>
      <c r="Y963">
        <v>1.6000000000000001E-4</v>
      </c>
      <c r="AA963">
        <v>29800</v>
      </c>
      <c r="AB963">
        <v>0</v>
      </c>
      <c r="AC963">
        <v>0</v>
      </c>
      <c r="AD963">
        <v>0</v>
      </c>
      <c r="AE963">
        <v>29800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1</v>
      </c>
      <c r="AL963">
        <v>1</v>
      </c>
      <c r="AN963">
        <v>0</v>
      </c>
      <c r="AO963">
        <v>1</v>
      </c>
      <c r="AP963">
        <v>0</v>
      </c>
      <c r="AQ963">
        <v>0</v>
      </c>
      <c r="AR963">
        <v>0</v>
      </c>
      <c r="AS963" t="s">
        <v>6</v>
      </c>
      <c r="AT963">
        <v>1.6000000000000001E-4</v>
      </c>
      <c r="AU963" t="s">
        <v>6</v>
      </c>
      <c r="AV963">
        <v>0</v>
      </c>
      <c r="AW963">
        <v>2</v>
      </c>
      <c r="AX963">
        <v>27723068</v>
      </c>
      <c r="AY963">
        <v>1</v>
      </c>
      <c r="AZ963">
        <v>0</v>
      </c>
      <c r="BA963">
        <v>989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Y963*Source!I348</f>
        <v>6.4000000000000006E-6</v>
      </c>
      <c r="CY963">
        <f t="shared" si="66"/>
        <v>29800</v>
      </c>
      <c r="CZ963">
        <f t="shared" si="67"/>
        <v>29800</v>
      </c>
      <c r="DA963">
        <f t="shared" si="68"/>
        <v>1</v>
      </c>
      <c r="DB963">
        <v>0</v>
      </c>
    </row>
    <row r="964" spans="1:106" x14ac:dyDescent="0.2">
      <c r="A964">
        <f>ROW(Source!A348)</f>
        <v>348</v>
      </c>
      <c r="B964">
        <v>27721505</v>
      </c>
      <c r="C964">
        <v>27723051</v>
      </c>
      <c r="D964">
        <v>25153112</v>
      </c>
      <c r="E964">
        <v>1</v>
      </c>
      <c r="F964">
        <v>1</v>
      </c>
      <c r="G964">
        <v>1</v>
      </c>
      <c r="H964">
        <v>3</v>
      </c>
      <c r="I964" t="s">
        <v>1213</v>
      </c>
      <c r="J964" t="s">
        <v>1214</v>
      </c>
      <c r="K964" t="s">
        <v>1215</v>
      </c>
      <c r="L964">
        <v>1348</v>
      </c>
      <c r="N964">
        <v>1009</v>
      </c>
      <c r="O964" t="s">
        <v>46</v>
      </c>
      <c r="P964" t="s">
        <v>46</v>
      </c>
      <c r="Q964">
        <v>1000</v>
      </c>
      <c r="W964">
        <v>0</v>
      </c>
      <c r="X964">
        <v>-1755229539</v>
      </c>
      <c r="Y964">
        <v>2.9999999999999997E-4</v>
      </c>
      <c r="AA964">
        <v>12430</v>
      </c>
      <c r="AB964">
        <v>0</v>
      </c>
      <c r="AC964">
        <v>0</v>
      </c>
      <c r="AD964">
        <v>0</v>
      </c>
      <c r="AE964">
        <v>12430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1</v>
      </c>
      <c r="AP964">
        <v>0</v>
      </c>
      <c r="AQ964">
        <v>0</v>
      </c>
      <c r="AR964">
        <v>0</v>
      </c>
      <c r="AS964" t="s">
        <v>6</v>
      </c>
      <c r="AT964">
        <v>2.9999999999999997E-4</v>
      </c>
      <c r="AU964" t="s">
        <v>6</v>
      </c>
      <c r="AV964">
        <v>0</v>
      </c>
      <c r="AW964">
        <v>2</v>
      </c>
      <c r="AX964">
        <v>27723069</v>
      </c>
      <c r="AY964">
        <v>1</v>
      </c>
      <c r="AZ964">
        <v>0</v>
      </c>
      <c r="BA964">
        <v>990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Y964*Source!I348</f>
        <v>1.1999999999999999E-5</v>
      </c>
      <c r="CY964">
        <f t="shared" si="66"/>
        <v>12430</v>
      </c>
      <c r="CZ964">
        <f t="shared" si="67"/>
        <v>12430</v>
      </c>
      <c r="DA964">
        <f t="shared" si="68"/>
        <v>1</v>
      </c>
      <c r="DB964">
        <v>0</v>
      </c>
    </row>
    <row r="965" spans="1:106" x14ac:dyDescent="0.2">
      <c r="A965">
        <f>ROW(Source!A348)</f>
        <v>348</v>
      </c>
      <c r="B965">
        <v>27721505</v>
      </c>
      <c r="C965">
        <v>27723051</v>
      </c>
      <c r="D965">
        <v>25203179</v>
      </c>
      <c r="E965">
        <v>1</v>
      </c>
      <c r="F965">
        <v>1</v>
      </c>
      <c r="G965">
        <v>1</v>
      </c>
      <c r="H965">
        <v>3</v>
      </c>
      <c r="I965" t="s">
        <v>551</v>
      </c>
      <c r="J965" t="s">
        <v>554</v>
      </c>
      <c r="K965" t="s">
        <v>552</v>
      </c>
      <c r="L965">
        <v>1358</v>
      </c>
      <c r="N965">
        <v>1010</v>
      </c>
      <c r="O965" t="s">
        <v>553</v>
      </c>
      <c r="P965" t="s">
        <v>553</v>
      </c>
      <c r="Q965">
        <v>10</v>
      </c>
      <c r="W965">
        <v>0</v>
      </c>
      <c r="X965">
        <v>-80855738</v>
      </c>
      <c r="Y965">
        <v>10</v>
      </c>
      <c r="AA965">
        <v>68</v>
      </c>
      <c r="AB965">
        <v>0</v>
      </c>
      <c r="AC965">
        <v>0</v>
      </c>
      <c r="AD965">
        <v>0</v>
      </c>
      <c r="AE965">
        <v>68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0</v>
      </c>
      <c r="AP965">
        <v>0</v>
      </c>
      <c r="AQ965">
        <v>0</v>
      </c>
      <c r="AR965">
        <v>0</v>
      </c>
      <c r="AS965" t="s">
        <v>6</v>
      </c>
      <c r="AT965">
        <v>10</v>
      </c>
      <c r="AU965" t="s">
        <v>6</v>
      </c>
      <c r="AV965">
        <v>0</v>
      </c>
      <c r="AW965">
        <v>1</v>
      </c>
      <c r="AX965">
        <v>-1</v>
      </c>
      <c r="AY965">
        <v>0</v>
      </c>
      <c r="AZ965">
        <v>0</v>
      </c>
      <c r="BA965" t="s">
        <v>6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Y965*Source!I348</f>
        <v>0.4</v>
      </c>
      <c r="CY965">
        <f t="shared" si="66"/>
        <v>68</v>
      </c>
      <c r="CZ965">
        <f t="shared" si="67"/>
        <v>68</v>
      </c>
      <c r="DA965">
        <f t="shared" si="68"/>
        <v>1</v>
      </c>
      <c r="DB965">
        <v>0</v>
      </c>
    </row>
    <row r="966" spans="1:106" x14ac:dyDescent="0.2">
      <c r="A966">
        <f>ROW(Source!A348)</f>
        <v>348</v>
      </c>
      <c r="B966">
        <v>27721505</v>
      </c>
      <c r="C966">
        <v>27723051</v>
      </c>
      <c r="D966">
        <v>25147235</v>
      </c>
      <c r="E966">
        <v>17</v>
      </c>
      <c r="F966">
        <v>1</v>
      </c>
      <c r="G966">
        <v>1</v>
      </c>
      <c r="H966">
        <v>3</v>
      </c>
      <c r="I966" t="s">
        <v>1204</v>
      </c>
      <c r="J966" t="s">
        <v>6</v>
      </c>
      <c r="K966" t="s">
        <v>1205</v>
      </c>
      <c r="L966">
        <v>1374</v>
      </c>
      <c r="N966">
        <v>1013</v>
      </c>
      <c r="O966" t="s">
        <v>1206</v>
      </c>
      <c r="P966" t="s">
        <v>1206</v>
      </c>
      <c r="Q966">
        <v>1</v>
      </c>
      <c r="W966">
        <v>0</v>
      </c>
      <c r="X966">
        <v>-1731369543</v>
      </c>
      <c r="Y966">
        <v>6.27</v>
      </c>
      <c r="AA966">
        <v>1</v>
      </c>
      <c r="AB966">
        <v>0</v>
      </c>
      <c r="AC966">
        <v>0</v>
      </c>
      <c r="AD966">
        <v>0</v>
      </c>
      <c r="AE966">
        <v>1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0</v>
      </c>
      <c r="AQ966">
        <v>0</v>
      </c>
      <c r="AR966">
        <v>0</v>
      </c>
      <c r="AS966" t="s">
        <v>6</v>
      </c>
      <c r="AT966">
        <v>6.27</v>
      </c>
      <c r="AU966" t="s">
        <v>6</v>
      </c>
      <c r="AV966">
        <v>0</v>
      </c>
      <c r="AW966">
        <v>2</v>
      </c>
      <c r="AX966">
        <v>27723070</v>
      </c>
      <c r="AY966">
        <v>1</v>
      </c>
      <c r="AZ966">
        <v>0</v>
      </c>
      <c r="BA966">
        <v>991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Y966*Source!I348</f>
        <v>0.25079999999999997</v>
      </c>
      <c r="CY966">
        <f t="shared" si="66"/>
        <v>1</v>
      </c>
      <c r="CZ966">
        <f t="shared" si="67"/>
        <v>1</v>
      </c>
      <c r="DA966">
        <f t="shared" si="68"/>
        <v>1</v>
      </c>
      <c r="DB966">
        <v>0</v>
      </c>
    </row>
    <row r="967" spans="1:106" x14ac:dyDescent="0.2">
      <c r="A967">
        <f>ROW(Source!A349)</f>
        <v>349</v>
      </c>
      <c r="B967">
        <v>27721504</v>
      </c>
      <c r="C967">
        <v>27723051</v>
      </c>
      <c r="D967">
        <v>25428833</v>
      </c>
      <c r="E967">
        <v>1</v>
      </c>
      <c r="F967">
        <v>1</v>
      </c>
      <c r="G967">
        <v>1</v>
      </c>
      <c r="H967">
        <v>1</v>
      </c>
      <c r="I967" t="s">
        <v>1059</v>
      </c>
      <c r="J967" t="s">
        <v>6</v>
      </c>
      <c r="K967" t="s">
        <v>1060</v>
      </c>
      <c r="L967">
        <v>1191</v>
      </c>
      <c r="N967">
        <v>1013</v>
      </c>
      <c r="O967" t="s">
        <v>953</v>
      </c>
      <c r="P967" t="s">
        <v>953</v>
      </c>
      <c r="Q967">
        <v>1</v>
      </c>
      <c r="W967">
        <v>0</v>
      </c>
      <c r="X967">
        <v>912892513</v>
      </c>
      <c r="Y967">
        <v>31.6</v>
      </c>
      <c r="AA967">
        <v>0</v>
      </c>
      <c r="AB967">
        <v>0</v>
      </c>
      <c r="AC967">
        <v>0</v>
      </c>
      <c r="AD967">
        <v>9.92</v>
      </c>
      <c r="AE967">
        <v>0</v>
      </c>
      <c r="AF967">
        <v>0</v>
      </c>
      <c r="AG967">
        <v>0</v>
      </c>
      <c r="AH967">
        <v>9.92</v>
      </c>
      <c r="AI967">
        <v>1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6</v>
      </c>
      <c r="AT967">
        <v>31.6</v>
      </c>
      <c r="AU967" t="s">
        <v>6</v>
      </c>
      <c r="AV967">
        <v>1</v>
      </c>
      <c r="AW967">
        <v>2</v>
      </c>
      <c r="AX967">
        <v>27723062</v>
      </c>
      <c r="AY967">
        <v>1</v>
      </c>
      <c r="AZ967">
        <v>0</v>
      </c>
      <c r="BA967">
        <v>992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Y967*Source!I349</f>
        <v>1.264</v>
      </c>
      <c r="CY967">
        <f>AD967</f>
        <v>9.92</v>
      </c>
      <c r="CZ967">
        <f>AH967</f>
        <v>9.92</v>
      </c>
      <c r="DA967">
        <f>AL967</f>
        <v>1</v>
      </c>
      <c r="DB967">
        <v>0</v>
      </c>
    </row>
    <row r="968" spans="1:106" x14ac:dyDescent="0.2">
      <c r="A968">
        <f>ROW(Source!A349)</f>
        <v>349</v>
      </c>
      <c r="B968">
        <v>27721504</v>
      </c>
      <c r="C968">
        <v>27723051</v>
      </c>
      <c r="D968">
        <v>25412928</v>
      </c>
      <c r="E968">
        <v>1</v>
      </c>
      <c r="F968">
        <v>1</v>
      </c>
      <c r="G968">
        <v>1</v>
      </c>
      <c r="H968">
        <v>1</v>
      </c>
      <c r="I968" t="s">
        <v>954</v>
      </c>
      <c r="J968" t="s">
        <v>6</v>
      </c>
      <c r="K968" t="s">
        <v>955</v>
      </c>
      <c r="L968">
        <v>1191</v>
      </c>
      <c r="N968">
        <v>1013</v>
      </c>
      <c r="O968" t="s">
        <v>953</v>
      </c>
      <c r="P968" t="s">
        <v>953</v>
      </c>
      <c r="Q968">
        <v>1</v>
      </c>
      <c r="W968">
        <v>0</v>
      </c>
      <c r="X968">
        <v>-1417349443</v>
      </c>
      <c r="Y968">
        <v>0.05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1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6</v>
      </c>
      <c r="AT968">
        <v>0.05</v>
      </c>
      <c r="AU968" t="s">
        <v>6</v>
      </c>
      <c r="AV968">
        <v>2</v>
      </c>
      <c r="AW968">
        <v>2</v>
      </c>
      <c r="AX968">
        <v>27723063</v>
      </c>
      <c r="AY968">
        <v>1</v>
      </c>
      <c r="AZ968">
        <v>0</v>
      </c>
      <c r="BA968">
        <v>993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Y968*Source!I349</f>
        <v>2E-3</v>
      </c>
      <c r="CY968">
        <f>AD968</f>
        <v>0</v>
      </c>
      <c r="CZ968">
        <f>AH968</f>
        <v>0</v>
      </c>
      <c r="DA968">
        <f>AL968</f>
        <v>1</v>
      </c>
      <c r="DB968">
        <v>0</v>
      </c>
    </row>
    <row r="969" spans="1:106" x14ac:dyDescent="0.2">
      <c r="A969">
        <f>ROW(Source!A349)</f>
        <v>349</v>
      </c>
      <c r="B969">
        <v>27721504</v>
      </c>
      <c r="C969">
        <v>27723051</v>
      </c>
      <c r="D969">
        <v>25230220</v>
      </c>
      <c r="E969">
        <v>1</v>
      </c>
      <c r="F969">
        <v>1</v>
      </c>
      <c r="G969">
        <v>1</v>
      </c>
      <c r="H969">
        <v>2</v>
      </c>
      <c r="I969" t="s">
        <v>991</v>
      </c>
      <c r="J969" t="s">
        <v>992</v>
      </c>
      <c r="K969" t="s">
        <v>993</v>
      </c>
      <c r="L969">
        <v>1368</v>
      </c>
      <c r="N969">
        <v>1011</v>
      </c>
      <c r="O969" t="s">
        <v>959</v>
      </c>
      <c r="P969" t="s">
        <v>959</v>
      </c>
      <c r="Q969">
        <v>1</v>
      </c>
      <c r="W969">
        <v>0</v>
      </c>
      <c r="X969">
        <v>-1718674368</v>
      </c>
      <c r="Y969">
        <v>0.03</v>
      </c>
      <c r="AA969">
        <v>0</v>
      </c>
      <c r="AB969">
        <v>111.99</v>
      </c>
      <c r="AC969">
        <v>13.5</v>
      </c>
      <c r="AD969">
        <v>0</v>
      </c>
      <c r="AE969">
        <v>0</v>
      </c>
      <c r="AF969">
        <v>111.99</v>
      </c>
      <c r="AG969">
        <v>13.5</v>
      </c>
      <c r="AH969">
        <v>0</v>
      </c>
      <c r="AI969">
        <v>1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6</v>
      </c>
      <c r="AT969">
        <v>0.03</v>
      </c>
      <c r="AU969" t="s">
        <v>6</v>
      </c>
      <c r="AV969">
        <v>0</v>
      </c>
      <c r="AW969">
        <v>2</v>
      </c>
      <c r="AX969">
        <v>27723064</v>
      </c>
      <c r="AY969">
        <v>1</v>
      </c>
      <c r="AZ969">
        <v>0</v>
      </c>
      <c r="BA969">
        <v>994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Y969*Source!I349</f>
        <v>1.1999999999999999E-3</v>
      </c>
      <c r="CY969">
        <f>AB969</f>
        <v>111.99</v>
      </c>
      <c r="CZ969">
        <f>AF969</f>
        <v>111.99</v>
      </c>
      <c r="DA969">
        <f>AJ969</f>
        <v>1</v>
      </c>
      <c r="DB969">
        <v>0</v>
      </c>
    </row>
    <row r="970" spans="1:106" x14ac:dyDescent="0.2">
      <c r="A970">
        <f>ROW(Source!A349)</f>
        <v>349</v>
      </c>
      <c r="B970">
        <v>27721504</v>
      </c>
      <c r="C970">
        <v>27723051</v>
      </c>
      <c r="D970">
        <v>25231607</v>
      </c>
      <c r="E970">
        <v>1</v>
      </c>
      <c r="F970">
        <v>1</v>
      </c>
      <c r="G970">
        <v>1</v>
      </c>
      <c r="H970">
        <v>2</v>
      </c>
      <c r="I970" t="s">
        <v>997</v>
      </c>
      <c r="J970" t="s">
        <v>998</v>
      </c>
      <c r="K970" t="s">
        <v>999</v>
      </c>
      <c r="L970">
        <v>1368</v>
      </c>
      <c r="N970">
        <v>1011</v>
      </c>
      <c r="O970" t="s">
        <v>959</v>
      </c>
      <c r="P970" t="s">
        <v>959</v>
      </c>
      <c r="Q970">
        <v>1</v>
      </c>
      <c r="W970">
        <v>0</v>
      </c>
      <c r="X970">
        <v>1372534845</v>
      </c>
      <c r="Y970">
        <v>0.02</v>
      </c>
      <c r="AA970">
        <v>0</v>
      </c>
      <c r="AB970">
        <v>65.709999999999994</v>
      </c>
      <c r="AC970">
        <v>11.6</v>
      </c>
      <c r="AD970">
        <v>0</v>
      </c>
      <c r="AE970">
        <v>0</v>
      </c>
      <c r="AF970">
        <v>65.709999999999994</v>
      </c>
      <c r="AG970">
        <v>11.6</v>
      </c>
      <c r="AH970">
        <v>0</v>
      </c>
      <c r="AI970">
        <v>1</v>
      </c>
      <c r="AJ970">
        <v>1</v>
      </c>
      <c r="AK970">
        <v>1</v>
      </c>
      <c r="AL970">
        <v>1</v>
      </c>
      <c r="AN970">
        <v>0</v>
      </c>
      <c r="AO970">
        <v>1</v>
      </c>
      <c r="AP970">
        <v>0</v>
      </c>
      <c r="AQ970">
        <v>0</v>
      </c>
      <c r="AR970">
        <v>0</v>
      </c>
      <c r="AS970" t="s">
        <v>6</v>
      </c>
      <c r="AT970">
        <v>0.02</v>
      </c>
      <c r="AU970" t="s">
        <v>6</v>
      </c>
      <c r="AV970">
        <v>0</v>
      </c>
      <c r="AW970">
        <v>2</v>
      </c>
      <c r="AX970">
        <v>27723065</v>
      </c>
      <c r="AY970">
        <v>1</v>
      </c>
      <c r="AZ970">
        <v>0</v>
      </c>
      <c r="BA970">
        <v>995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Y970*Source!I349</f>
        <v>8.0000000000000004E-4</v>
      </c>
      <c r="CY970">
        <f>AB970</f>
        <v>65.709999999999994</v>
      </c>
      <c r="CZ970">
        <f>AF970</f>
        <v>65.709999999999994</v>
      </c>
      <c r="DA970">
        <f>AJ970</f>
        <v>1</v>
      </c>
      <c r="DB970">
        <v>0</v>
      </c>
    </row>
    <row r="971" spans="1:106" x14ac:dyDescent="0.2">
      <c r="A971">
        <f>ROW(Source!A349)</f>
        <v>349</v>
      </c>
      <c r="B971">
        <v>27721504</v>
      </c>
      <c r="C971">
        <v>27723051</v>
      </c>
      <c r="D971">
        <v>25150263</v>
      </c>
      <c r="E971">
        <v>1</v>
      </c>
      <c r="F971">
        <v>1</v>
      </c>
      <c r="G971">
        <v>1</v>
      </c>
      <c r="H971">
        <v>3</v>
      </c>
      <c r="I971" t="s">
        <v>1184</v>
      </c>
      <c r="J971" t="s">
        <v>1185</v>
      </c>
      <c r="K971" t="s">
        <v>1186</v>
      </c>
      <c r="L971">
        <v>1346</v>
      </c>
      <c r="N971">
        <v>1009</v>
      </c>
      <c r="O971" t="s">
        <v>178</v>
      </c>
      <c r="P971" t="s">
        <v>178</v>
      </c>
      <c r="Q971">
        <v>1</v>
      </c>
      <c r="W971">
        <v>0</v>
      </c>
      <c r="X971">
        <v>-1088866022</v>
      </c>
      <c r="Y971">
        <v>0.11</v>
      </c>
      <c r="AA971">
        <v>30.4</v>
      </c>
      <c r="AB971">
        <v>0</v>
      </c>
      <c r="AC971">
        <v>0</v>
      </c>
      <c r="AD971">
        <v>0</v>
      </c>
      <c r="AE971">
        <v>30.4</v>
      </c>
      <c r="AF971">
        <v>0</v>
      </c>
      <c r="AG971">
        <v>0</v>
      </c>
      <c r="AH971">
        <v>0</v>
      </c>
      <c r="AI971">
        <v>1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6</v>
      </c>
      <c r="AT971">
        <v>0.11</v>
      </c>
      <c r="AU971" t="s">
        <v>6</v>
      </c>
      <c r="AV971">
        <v>0</v>
      </c>
      <c r="AW971">
        <v>2</v>
      </c>
      <c r="AX971">
        <v>27723066</v>
      </c>
      <c r="AY971">
        <v>1</v>
      </c>
      <c r="AZ971">
        <v>0</v>
      </c>
      <c r="BA971">
        <v>996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Y971*Source!I349</f>
        <v>4.4000000000000003E-3</v>
      </c>
      <c r="CY971">
        <f t="shared" ref="CY971:CY976" si="69">AA971</f>
        <v>30.4</v>
      </c>
      <c r="CZ971">
        <f t="shared" ref="CZ971:CZ976" si="70">AE971</f>
        <v>30.4</v>
      </c>
      <c r="DA971">
        <f t="shared" ref="DA971:DA976" si="71">AI971</f>
        <v>1</v>
      </c>
      <c r="DB971">
        <v>0</v>
      </c>
    </row>
    <row r="972" spans="1:106" x14ac:dyDescent="0.2">
      <c r="A972">
        <f>ROW(Source!A349)</f>
        <v>349</v>
      </c>
      <c r="B972">
        <v>27721504</v>
      </c>
      <c r="C972">
        <v>27723051</v>
      </c>
      <c r="D972">
        <v>25152748</v>
      </c>
      <c r="E972">
        <v>1</v>
      </c>
      <c r="F972">
        <v>1</v>
      </c>
      <c r="G972">
        <v>1</v>
      </c>
      <c r="H972">
        <v>3</v>
      </c>
      <c r="I972" t="s">
        <v>1302</v>
      </c>
      <c r="J972" t="s">
        <v>1303</v>
      </c>
      <c r="K972" t="s">
        <v>1304</v>
      </c>
      <c r="L972">
        <v>1355</v>
      </c>
      <c r="N972">
        <v>1010</v>
      </c>
      <c r="O972" t="s">
        <v>519</v>
      </c>
      <c r="P972" t="s">
        <v>519</v>
      </c>
      <c r="Q972">
        <v>100</v>
      </c>
      <c r="W972">
        <v>0</v>
      </c>
      <c r="X972">
        <v>1794244060</v>
      </c>
      <c r="Y972">
        <v>1.02</v>
      </c>
      <c r="AA972">
        <v>86</v>
      </c>
      <c r="AB972">
        <v>0</v>
      </c>
      <c r="AC972">
        <v>0</v>
      </c>
      <c r="AD972">
        <v>0</v>
      </c>
      <c r="AE972">
        <v>86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6</v>
      </c>
      <c r="AT972">
        <v>1.02</v>
      </c>
      <c r="AU972" t="s">
        <v>6</v>
      </c>
      <c r="AV972">
        <v>0</v>
      </c>
      <c r="AW972">
        <v>2</v>
      </c>
      <c r="AX972">
        <v>27723067</v>
      </c>
      <c r="AY972">
        <v>1</v>
      </c>
      <c r="AZ972">
        <v>0</v>
      </c>
      <c r="BA972">
        <v>997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Y972*Source!I349</f>
        <v>4.0800000000000003E-2</v>
      </c>
      <c r="CY972">
        <f t="shared" si="69"/>
        <v>86</v>
      </c>
      <c r="CZ972">
        <f t="shared" si="70"/>
        <v>86</v>
      </c>
      <c r="DA972">
        <f t="shared" si="71"/>
        <v>1</v>
      </c>
      <c r="DB972">
        <v>0</v>
      </c>
    </row>
    <row r="973" spans="1:106" x14ac:dyDescent="0.2">
      <c r="A973">
        <f>ROW(Source!A349)</f>
        <v>349</v>
      </c>
      <c r="B973">
        <v>27721504</v>
      </c>
      <c r="C973">
        <v>27723051</v>
      </c>
      <c r="D973">
        <v>25153108</v>
      </c>
      <c r="E973">
        <v>1</v>
      </c>
      <c r="F973">
        <v>1</v>
      </c>
      <c r="G973">
        <v>1</v>
      </c>
      <c r="H973">
        <v>3</v>
      </c>
      <c r="I973" t="s">
        <v>1317</v>
      </c>
      <c r="J973" t="s">
        <v>1318</v>
      </c>
      <c r="K973" t="s">
        <v>1319</v>
      </c>
      <c r="L973">
        <v>1348</v>
      </c>
      <c r="N973">
        <v>1009</v>
      </c>
      <c r="O973" t="s">
        <v>46</v>
      </c>
      <c r="P973" t="s">
        <v>46</v>
      </c>
      <c r="Q973">
        <v>1000</v>
      </c>
      <c r="W973">
        <v>0</v>
      </c>
      <c r="X973">
        <v>797358079</v>
      </c>
      <c r="Y973">
        <v>1.6000000000000001E-4</v>
      </c>
      <c r="AA973">
        <v>29800</v>
      </c>
      <c r="AB973">
        <v>0</v>
      </c>
      <c r="AC973">
        <v>0</v>
      </c>
      <c r="AD973">
        <v>0</v>
      </c>
      <c r="AE973">
        <v>29800</v>
      </c>
      <c r="AF973">
        <v>0</v>
      </c>
      <c r="AG973">
        <v>0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0</v>
      </c>
      <c r="AQ973">
        <v>0</v>
      </c>
      <c r="AR973">
        <v>0</v>
      </c>
      <c r="AS973" t="s">
        <v>6</v>
      </c>
      <c r="AT973">
        <v>1.6000000000000001E-4</v>
      </c>
      <c r="AU973" t="s">
        <v>6</v>
      </c>
      <c r="AV973">
        <v>0</v>
      </c>
      <c r="AW973">
        <v>2</v>
      </c>
      <c r="AX973">
        <v>27723068</v>
      </c>
      <c r="AY973">
        <v>1</v>
      </c>
      <c r="AZ973">
        <v>0</v>
      </c>
      <c r="BA973">
        <v>998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Y973*Source!I349</f>
        <v>6.4000000000000006E-6</v>
      </c>
      <c r="CY973">
        <f t="shared" si="69"/>
        <v>29800</v>
      </c>
      <c r="CZ973">
        <f t="shared" si="70"/>
        <v>29800</v>
      </c>
      <c r="DA973">
        <f t="shared" si="71"/>
        <v>1</v>
      </c>
      <c r="DB973">
        <v>0</v>
      </c>
    </row>
    <row r="974" spans="1:106" x14ac:dyDescent="0.2">
      <c r="A974">
        <f>ROW(Source!A349)</f>
        <v>349</v>
      </c>
      <c r="B974">
        <v>27721504</v>
      </c>
      <c r="C974">
        <v>27723051</v>
      </c>
      <c r="D974">
        <v>25153112</v>
      </c>
      <c r="E974">
        <v>1</v>
      </c>
      <c r="F974">
        <v>1</v>
      </c>
      <c r="G974">
        <v>1</v>
      </c>
      <c r="H974">
        <v>3</v>
      </c>
      <c r="I974" t="s">
        <v>1213</v>
      </c>
      <c r="J974" t="s">
        <v>1214</v>
      </c>
      <c r="K974" t="s">
        <v>1215</v>
      </c>
      <c r="L974">
        <v>1348</v>
      </c>
      <c r="N974">
        <v>1009</v>
      </c>
      <c r="O974" t="s">
        <v>46</v>
      </c>
      <c r="P974" t="s">
        <v>46</v>
      </c>
      <c r="Q974">
        <v>1000</v>
      </c>
      <c r="W974">
        <v>0</v>
      </c>
      <c r="X974">
        <v>-1755229539</v>
      </c>
      <c r="Y974">
        <v>2.9999999999999997E-4</v>
      </c>
      <c r="AA974">
        <v>12430</v>
      </c>
      <c r="AB974">
        <v>0</v>
      </c>
      <c r="AC974">
        <v>0</v>
      </c>
      <c r="AD974">
        <v>0</v>
      </c>
      <c r="AE974">
        <v>12430</v>
      </c>
      <c r="AF974">
        <v>0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6</v>
      </c>
      <c r="AT974">
        <v>2.9999999999999997E-4</v>
      </c>
      <c r="AU974" t="s">
        <v>6</v>
      </c>
      <c r="AV974">
        <v>0</v>
      </c>
      <c r="AW974">
        <v>2</v>
      </c>
      <c r="AX974">
        <v>27723069</v>
      </c>
      <c r="AY974">
        <v>1</v>
      </c>
      <c r="AZ974">
        <v>0</v>
      </c>
      <c r="BA974">
        <v>999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Y974*Source!I349</f>
        <v>1.1999999999999999E-5</v>
      </c>
      <c r="CY974">
        <f t="shared" si="69"/>
        <v>12430</v>
      </c>
      <c r="CZ974">
        <f t="shared" si="70"/>
        <v>12430</v>
      </c>
      <c r="DA974">
        <f t="shared" si="71"/>
        <v>1</v>
      </c>
      <c r="DB974">
        <v>0</v>
      </c>
    </row>
    <row r="975" spans="1:106" x14ac:dyDescent="0.2">
      <c r="A975">
        <f>ROW(Source!A349)</f>
        <v>349</v>
      </c>
      <c r="B975">
        <v>27721504</v>
      </c>
      <c r="C975">
        <v>27723051</v>
      </c>
      <c r="D975">
        <v>25203179</v>
      </c>
      <c r="E975">
        <v>1</v>
      </c>
      <c r="F975">
        <v>1</v>
      </c>
      <c r="G975">
        <v>1</v>
      </c>
      <c r="H975">
        <v>3</v>
      </c>
      <c r="I975" t="s">
        <v>551</v>
      </c>
      <c r="J975" t="s">
        <v>554</v>
      </c>
      <c r="K975" t="s">
        <v>552</v>
      </c>
      <c r="L975">
        <v>1358</v>
      </c>
      <c r="N975">
        <v>1010</v>
      </c>
      <c r="O975" t="s">
        <v>553</v>
      </c>
      <c r="P975" t="s">
        <v>553</v>
      </c>
      <c r="Q975">
        <v>10</v>
      </c>
      <c r="W975">
        <v>0</v>
      </c>
      <c r="X975">
        <v>-80855738</v>
      </c>
      <c r="Y975">
        <v>10</v>
      </c>
      <c r="AA975">
        <v>68</v>
      </c>
      <c r="AB975">
        <v>0</v>
      </c>
      <c r="AC975">
        <v>0</v>
      </c>
      <c r="AD975">
        <v>0</v>
      </c>
      <c r="AE975">
        <v>68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0</v>
      </c>
      <c r="AP975">
        <v>0</v>
      </c>
      <c r="AQ975">
        <v>0</v>
      </c>
      <c r="AR975">
        <v>0</v>
      </c>
      <c r="AS975" t="s">
        <v>6</v>
      </c>
      <c r="AT975">
        <v>10</v>
      </c>
      <c r="AU975" t="s">
        <v>6</v>
      </c>
      <c r="AV975">
        <v>0</v>
      </c>
      <c r="AW975">
        <v>1</v>
      </c>
      <c r="AX975">
        <v>-1</v>
      </c>
      <c r="AY975">
        <v>0</v>
      </c>
      <c r="AZ975">
        <v>0</v>
      </c>
      <c r="BA975" t="s">
        <v>6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Y975*Source!I349</f>
        <v>0.4</v>
      </c>
      <c r="CY975">
        <f t="shared" si="69"/>
        <v>68</v>
      </c>
      <c r="CZ975">
        <f t="shared" si="70"/>
        <v>68</v>
      </c>
      <c r="DA975">
        <f t="shared" si="71"/>
        <v>1</v>
      </c>
      <c r="DB975">
        <v>0</v>
      </c>
    </row>
    <row r="976" spans="1:106" x14ac:dyDescent="0.2">
      <c r="A976">
        <f>ROW(Source!A349)</f>
        <v>349</v>
      </c>
      <c r="B976">
        <v>27721504</v>
      </c>
      <c r="C976">
        <v>27723051</v>
      </c>
      <c r="D976">
        <v>25147235</v>
      </c>
      <c r="E976">
        <v>17</v>
      </c>
      <c r="F976">
        <v>1</v>
      </c>
      <c r="G976">
        <v>1</v>
      </c>
      <c r="H976">
        <v>3</v>
      </c>
      <c r="I976" t="s">
        <v>1204</v>
      </c>
      <c r="J976" t="s">
        <v>6</v>
      </c>
      <c r="K976" t="s">
        <v>1205</v>
      </c>
      <c r="L976">
        <v>1374</v>
      </c>
      <c r="N976">
        <v>1013</v>
      </c>
      <c r="O976" t="s">
        <v>1206</v>
      </c>
      <c r="P976" t="s">
        <v>1206</v>
      </c>
      <c r="Q976">
        <v>1</v>
      </c>
      <c r="W976">
        <v>0</v>
      </c>
      <c r="X976">
        <v>-1731369543</v>
      </c>
      <c r="Y976">
        <v>6.27</v>
      </c>
      <c r="AA976">
        <v>1</v>
      </c>
      <c r="AB976">
        <v>0</v>
      </c>
      <c r="AC976">
        <v>0</v>
      </c>
      <c r="AD976">
        <v>0</v>
      </c>
      <c r="AE976">
        <v>1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6</v>
      </c>
      <c r="AT976">
        <v>6.27</v>
      </c>
      <c r="AU976" t="s">
        <v>6</v>
      </c>
      <c r="AV976">
        <v>0</v>
      </c>
      <c r="AW976">
        <v>2</v>
      </c>
      <c r="AX976">
        <v>27723070</v>
      </c>
      <c r="AY976">
        <v>1</v>
      </c>
      <c r="AZ976">
        <v>0</v>
      </c>
      <c r="BA976">
        <v>1000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Y976*Source!I349</f>
        <v>0.25079999999999997</v>
      </c>
      <c r="CY976">
        <f t="shared" si="69"/>
        <v>1</v>
      </c>
      <c r="CZ976">
        <f t="shared" si="70"/>
        <v>1</v>
      </c>
      <c r="DA976">
        <f t="shared" si="71"/>
        <v>1</v>
      </c>
      <c r="DB976">
        <v>0</v>
      </c>
    </row>
    <row r="977" spans="1:106" x14ac:dyDescent="0.2">
      <c r="A977">
        <f>ROW(Source!A352)</f>
        <v>352</v>
      </c>
      <c r="B977">
        <v>27721505</v>
      </c>
      <c r="C977">
        <v>27723072</v>
      </c>
      <c r="D977">
        <v>25412930</v>
      </c>
      <c r="E977">
        <v>1</v>
      </c>
      <c r="F977">
        <v>1</v>
      </c>
      <c r="G977">
        <v>1</v>
      </c>
      <c r="H977">
        <v>1</v>
      </c>
      <c r="I977" t="s">
        <v>1107</v>
      </c>
      <c r="J977" t="s">
        <v>6</v>
      </c>
      <c r="K977" t="s">
        <v>1108</v>
      </c>
      <c r="L977">
        <v>1191</v>
      </c>
      <c r="N977">
        <v>1013</v>
      </c>
      <c r="O977" t="s">
        <v>953</v>
      </c>
      <c r="P977" t="s">
        <v>953</v>
      </c>
      <c r="Q977">
        <v>1</v>
      </c>
      <c r="W977">
        <v>0</v>
      </c>
      <c r="X977">
        <v>-1081351934</v>
      </c>
      <c r="Y977">
        <v>3.76</v>
      </c>
      <c r="AA977">
        <v>0</v>
      </c>
      <c r="AB977">
        <v>0</v>
      </c>
      <c r="AC977">
        <v>0</v>
      </c>
      <c r="AD977">
        <v>9.4</v>
      </c>
      <c r="AE977">
        <v>0</v>
      </c>
      <c r="AF977">
        <v>0</v>
      </c>
      <c r="AG977">
        <v>0</v>
      </c>
      <c r="AH977">
        <v>9.4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0</v>
      </c>
      <c r="AQ977">
        <v>0</v>
      </c>
      <c r="AR977">
        <v>0</v>
      </c>
      <c r="AS977" t="s">
        <v>6</v>
      </c>
      <c r="AT977">
        <v>3.76</v>
      </c>
      <c r="AU977" t="s">
        <v>6</v>
      </c>
      <c r="AV977">
        <v>1</v>
      </c>
      <c r="AW977">
        <v>2</v>
      </c>
      <c r="AX977">
        <v>27723082</v>
      </c>
      <c r="AY977">
        <v>1</v>
      </c>
      <c r="AZ977">
        <v>0</v>
      </c>
      <c r="BA977">
        <v>1001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Y977*Source!I352</f>
        <v>2.5568</v>
      </c>
      <c r="CY977">
        <f>AD977</f>
        <v>9.4</v>
      </c>
      <c r="CZ977">
        <f>AH977</f>
        <v>9.4</v>
      </c>
      <c r="DA977">
        <f>AL977</f>
        <v>1</v>
      </c>
      <c r="DB977">
        <v>0</v>
      </c>
    </row>
    <row r="978" spans="1:106" x14ac:dyDescent="0.2">
      <c r="A978">
        <f>ROW(Source!A352)</f>
        <v>352</v>
      </c>
      <c r="B978">
        <v>27721505</v>
      </c>
      <c r="C978">
        <v>27723072</v>
      </c>
      <c r="D978">
        <v>25412928</v>
      </c>
      <c r="E978">
        <v>1</v>
      </c>
      <c r="F978">
        <v>1</v>
      </c>
      <c r="G978">
        <v>1</v>
      </c>
      <c r="H978">
        <v>1</v>
      </c>
      <c r="I978" t="s">
        <v>954</v>
      </c>
      <c r="J978" t="s">
        <v>6</v>
      </c>
      <c r="K978" t="s">
        <v>955</v>
      </c>
      <c r="L978">
        <v>1191</v>
      </c>
      <c r="N978">
        <v>1013</v>
      </c>
      <c r="O978" t="s">
        <v>953</v>
      </c>
      <c r="P978" t="s">
        <v>953</v>
      </c>
      <c r="Q978">
        <v>1</v>
      </c>
      <c r="W978">
        <v>0</v>
      </c>
      <c r="X978">
        <v>-1417349443</v>
      </c>
      <c r="Y978">
        <v>0.02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1</v>
      </c>
      <c r="AP978">
        <v>0</v>
      </c>
      <c r="AQ978">
        <v>0</v>
      </c>
      <c r="AR978">
        <v>0</v>
      </c>
      <c r="AS978" t="s">
        <v>6</v>
      </c>
      <c r="AT978">
        <v>0.02</v>
      </c>
      <c r="AU978" t="s">
        <v>6</v>
      </c>
      <c r="AV978">
        <v>2</v>
      </c>
      <c r="AW978">
        <v>2</v>
      </c>
      <c r="AX978">
        <v>27723083</v>
      </c>
      <c r="AY978">
        <v>1</v>
      </c>
      <c r="AZ978">
        <v>0</v>
      </c>
      <c r="BA978">
        <v>1002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Y978*Source!I352</f>
        <v>1.3600000000000001E-2</v>
      </c>
      <c r="CY978">
        <f>AD978</f>
        <v>0</v>
      </c>
      <c r="CZ978">
        <f>AH978</f>
        <v>0</v>
      </c>
      <c r="DA978">
        <f>AL978</f>
        <v>1</v>
      </c>
      <c r="DB978">
        <v>0</v>
      </c>
    </row>
    <row r="979" spans="1:106" x14ac:dyDescent="0.2">
      <c r="A979">
        <f>ROW(Source!A352)</f>
        <v>352</v>
      </c>
      <c r="B979">
        <v>27721505</v>
      </c>
      <c r="C979">
        <v>27723072</v>
      </c>
      <c r="D979">
        <v>25230220</v>
      </c>
      <c r="E979">
        <v>1</v>
      </c>
      <c r="F979">
        <v>1</v>
      </c>
      <c r="G979">
        <v>1</v>
      </c>
      <c r="H979">
        <v>2</v>
      </c>
      <c r="I979" t="s">
        <v>991</v>
      </c>
      <c r="J979" t="s">
        <v>992</v>
      </c>
      <c r="K979" t="s">
        <v>993</v>
      </c>
      <c r="L979">
        <v>1368</v>
      </c>
      <c r="N979">
        <v>1011</v>
      </c>
      <c r="O979" t="s">
        <v>959</v>
      </c>
      <c r="P979" t="s">
        <v>959</v>
      </c>
      <c r="Q979">
        <v>1</v>
      </c>
      <c r="W979">
        <v>0</v>
      </c>
      <c r="X979">
        <v>-1718674368</v>
      </c>
      <c r="Y979">
        <v>0.01</v>
      </c>
      <c r="AA979">
        <v>0</v>
      </c>
      <c r="AB979">
        <v>111.99</v>
      </c>
      <c r="AC979">
        <v>13.5</v>
      </c>
      <c r="AD979">
        <v>0</v>
      </c>
      <c r="AE979">
        <v>0</v>
      </c>
      <c r="AF979">
        <v>111.99</v>
      </c>
      <c r="AG979">
        <v>13.5</v>
      </c>
      <c r="AH979">
        <v>0</v>
      </c>
      <c r="AI979">
        <v>1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6</v>
      </c>
      <c r="AT979">
        <v>0.01</v>
      </c>
      <c r="AU979" t="s">
        <v>6</v>
      </c>
      <c r="AV979">
        <v>0</v>
      </c>
      <c r="AW979">
        <v>2</v>
      </c>
      <c r="AX979">
        <v>27723084</v>
      </c>
      <c r="AY979">
        <v>1</v>
      </c>
      <c r="AZ979">
        <v>0</v>
      </c>
      <c r="BA979">
        <v>1003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Y979*Source!I352</f>
        <v>6.8000000000000005E-3</v>
      </c>
      <c r="CY979">
        <f>AB979</f>
        <v>111.99</v>
      </c>
      <c r="CZ979">
        <f>AF979</f>
        <v>111.99</v>
      </c>
      <c r="DA979">
        <f>AJ979</f>
        <v>1</v>
      </c>
      <c r="DB979">
        <v>0</v>
      </c>
    </row>
    <row r="980" spans="1:106" x14ac:dyDescent="0.2">
      <c r="A980">
        <f>ROW(Source!A352)</f>
        <v>352</v>
      </c>
      <c r="B980">
        <v>27721505</v>
      </c>
      <c r="C980">
        <v>27723072</v>
      </c>
      <c r="D980">
        <v>25231607</v>
      </c>
      <c r="E980">
        <v>1</v>
      </c>
      <c r="F980">
        <v>1</v>
      </c>
      <c r="G980">
        <v>1</v>
      </c>
      <c r="H980">
        <v>2</v>
      </c>
      <c r="I980" t="s">
        <v>997</v>
      </c>
      <c r="J980" t="s">
        <v>998</v>
      </c>
      <c r="K980" t="s">
        <v>999</v>
      </c>
      <c r="L980">
        <v>1368</v>
      </c>
      <c r="N980">
        <v>1011</v>
      </c>
      <c r="O980" t="s">
        <v>959</v>
      </c>
      <c r="P980" t="s">
        <v>959</v>
      </c>
      <c r="Q980">
        <v>1</v>
      </c>
      <c r="W980">
        <v>0</v>
      </c>
      <c r="X980">
        <v>1372534845</v>
      </c>
      <c r="Y980">
        <v>0.01</v>
      </c>
      <c r="AA980">
        <v>0</v>
      </c>
      <c r="AB980">
        <v>65.709999999999994</v>
      </c>
      <c r="AC980">
        <v>11.6</v>
      </c>
      <c r="AD980">
        <v>0</v>
      </c>
      <c r="AE980">
        <v>0</v>
      </c>
      <c r="AF980">
        <v>65.709999999999994</v>
      </c>
      <c r="AG980">
        <v>11.6</v>
      </c>
      <c r="AH980">
        <v>0</v>
      </c>
      <c r="AI980">
        <v>1</v>
      </c>
      <c r="AJ980">
        <v>1</v>
      </c>
      <c r="AK980">
        <v>1</v>
      </c>
      <c r="AL980">
        <v>1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6</v>
      </c>
      <c r="AT980">
        <v>0.01</v>
      </c>
      <c r="AU980" t="s">
        <v>6</v>
      </c>
      <c r="AV980">
        <v>0</v>
      </c>
      <c r="AW980">
        <v>2</v>
      </c>
      <c r="AX980">
        <v>27723085</v>
      </c>
      <c r="AY980">
        <v>1</v>
      </c>
      <c r="AZ980">
        <v>0</v>
      </c>
      <c r="BA980">
        <v>1004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Y980*Source!I352</f>
        <v>6.8000000000000005E-3</v>
      </c>
      <c r="CY980">
        <f>AB980</f>
        <v>65.709999999999994</v>
      </c>
      <c r="CZ980">
        <f>AF980</f>
        <v>65.709999999999994</v>
      </c>
      <c r="DA980">
        <f>AJ980</f>
        <v>1</v>
      </c>
      <c r="DB980">
        <v>0</v>
      </c>
    </row>
    <row r="981" spans="1:106" x14ac:dyDescent="0.2">
      <c r="A981">
        <f>ROW(Source!A352)</f>
        <v>352</v>
      </c>
      <c r="B981">
        <v>27721505</v>
      </c>
      <c r="C981">
        <v>27723072</v>
      </c>
      <c r="D981">
        <v>25150263</v>
      </c>
      <c r="E981">
        <v>1</v>
      </c>
      <c r="F981">
        <v>1</v>
      </c>
      <c r="G981">
        <v>1</v>
      </c>
      <c r="H981">
        <v>3</v>
      </c>
      <c r="I981" t="s">
        <v>1184</v>
      </c>
      <c r="J981" t="s">
        <v>1185</v>
      </c>
      <c r="K981" t="s">
        <v>1186</v>
      </c>
      <c r="L981">
        <v>1346</v>
      </c>
      <c r="N981">
        <v>1009</v>
      </c>
      <c r="O981" t="s">
        <v>178</v>
      </c>
      <c r="P981" t="s">
        <v>178</v>
      </c>
      <c r="Q981">
        <v>1</v>
      </c>
      <c r="W981">
        <v>0</v>
      </c>
      <c r="X981">
        <v>-1088866022</v>
      </c>
      <c r="Y981">
        <v>0.16</v>
      </c>
      <c r="AA981">
        <v>30.4</v>
      </c>
      <c r="AB981">
        <v>0</v>
      </c>
      <c r="AC981">
        <v>0</v>
      </c>
      <c r="AD981">
        <v>0</v>
      </c>
      <c r="AE981">
        <v>30.4</v>
      </c>
      <c r="AF981">
        <v>0</v>
      </c>
      <c r="AG981">
        <v>0</v>
      </c>
      <c r="AH981">
        <v>0</v>
      </c>
      <c r="AI981">
        <v>1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0</v>
      </c>
      <c r="AQ981">
        <v>0</v>
      </c>
      <c r="AR981">
        <v>0</v>
      </c>
      <c r="AS981" t="s">
        <v>6</v>
      </c>
      <c r="AT981">
        <v>0.16</v>
      </c>
      <c r="AU981" t="s">
        <v>6</v>
      </c>
      <c r="AV981">
        <v>0</v>
      </c>
      <c r="AW981">
        <v>2</v>
      </c>
      <c r="AX981">
        <v>27723086</v>
      </c>
      <c r="AY981">
        <v>1</v>
      </c>
      <c r="AZ981">
        <v>0</v>
      </c>
      <c r="BA981">
        <v>1005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Y981*Source!I352</f>
        <v>0.10880000000000001</v>
      </c>
      <c r="CY981">
        <f>AA981</f>
        <v>30.4</v>
      </c>
      <c r="CZ981">
        <f>AE981</f>
        <v>30.4</v>
      </c>
      <c r="DA981">
        <f>AI981</f>
        <v>1</v>
      </c>
      <c r="DB981">
        <v>0</v>
      </c>
    </row>
    <row r="982" spans="1:106" x14ac:dyDescent="0.2">
      <c r="A982">
        <f>ROW(Source!A352)</f>
        <v>352</v>
      </c>
      <c r="B982">
        <v>27721505</v>
      </c>
      <c r="C982">
        <v>27723072</v>
      </c>
      <c r="D982">
        <v>25150275</v>
      </c>
      <c r="E982">
        <v>1</v>
      </c>
      <c r="F982">
        <v>1</v>
      </c>
      <c r="G982">
        <v>1</v>
      </c>
      <c r="H982">
        <v>3</v>
      </c>
      <c r="I982" t="s">
        <v>1187</v>
      </c>
      <c r="J982" t="s">
        <v>1188</v>
      </c>
      <c r="K982" t="s">
        <v>1189</v>
      </c>
      <c r="L982">
        <v>1308</v>
      </c>
      <c r="N982">
        <v>1003</v>
      </c>
      <c r="O982" t="s">
        <v>18</v>
      </c>
      <c r="P982" t="s">
        <v>18</v>
      </c>
      <c r="Q982">
        <v>100</v>
      </c>
      <c r="W982">
        <v>0</v>
      </c>
      <c r="X982">
        <v>568244124</v>
      </c>
      <c r="Y982">
        <v>5.5E-2</v>
      </c>
      <c r="AA982">
        <v>120</v>
      </c>
      <c r="AB982">
        <v>0</v>
      </c>
      <c r="AC982">
        <v>0</v>
      </c>
      <c r="AD982">
        <v>0</v>
      </c>
      <c r="AE982">
        <v>120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1</v>
      </c>
      <c r="AL982">
        <v>1</v>
      </c>
      <c r="AN982">
        <v>0</v>
      </c>
      <c r="AO982">
        <v>1</v>
      </c>
      <c r="AP982">
        <v>0</v>
      </c>
      <c r="AQ982">
        <v>0</v>
      </c>
      <c r="AR982">
        <v>0</v>
      </c>
      <c r="AS982" t="s">
        <v>6</v>
      </c>
      <c r="AT982">
        <v>5.5E-2</v>
      </c>
      <c r="AU982" t="s">
        <v>6</v>
      </c>
      <c r="AV982">
        <v>0</v>
      </c>
      <c r="AW982">
        <v>2</v>
      </c>
      <c r="AX982">
        <v>27723087</v>
      </c>
      <c r="AY982">
        <v>1</v>
      </c>
      <c r="AZ982">
        <v>0</v>
      </c>
      <c r="BA982">
        <v>1006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Y982*Source!I352</f>
        <v>3.7400000000000003E-2</v>
      </c>
      <c r="CY982">
        <f>AA982</f>
        <v>120</v>
      </c>
      <c r="CZ982">
        <f>AE982</f>
        <v>120</v>
      </c>
      <c r="DA982">
        <f>AI982</f>
        <v>1</v>
      </c>
      <c r="DB982">
        <v>0</v>
      </c>
    </row>
    <row r="983" spans="1:106" x14ac:dyDescent="0.2">
      <c r="A983">
        <f>ROW(Source!A352)</f>
        <v>352</v>
      </c>
      <c r="B983">
        <v>27721505</v>
      </c>
      <c r="C983">
        <v>27723072</v>
      </c>
      <c r="D983">
        <v>25186459</v>
      </c>
      <c r="E983">
        <v>1</v>
      </c>
      <c r="F983">
        <v>1</v>
      </c>
      <c r="G983">
        <v>1</v>
      </c>
      <c r="H983">
        <v>3</v>
      </c>
      <c r="I983" t="s">
        <v>1201</v>
      </c>
      <c r="J983" t="s">
        <v>1202</v>
      </c>
      <c r="K983" t="s">
        <v>1203</v>
      </c>
      <c r="L983">
        <v>1346</v>
      </c>
      <c r="N983">
        <v>1009</v>
      </c>
      <c r="O983" t="s">
        <v>178</v>
      </c>
      <c r="P983" t="s">
        <v>178</v>
      </c>
      <c r="Q983">
        <v>1</v>
      </c>
      <c r="W983">
        <v>0</v>
      </c>
      <c r="X983">
        <v>210558753</v>
      </c>
      <c r="Y983">
        <v>0.05</v>
      </c>
      <c r="AA983">
        <v>28.6</v>
      </c>
      <c r="AB983">
        <v>0</v>
      </c>
      <c r="AC983">
        <v>0</v>
      </c>
      <c r="AD983">
        <v>0</v>
      </c>
      <c r="AE983">
        <v>28.6</v>
      </c>
      <c r="AF983">
        <v>0</v>
      </c>
      <c r="AG983">
        <v>0</v>
      </c>
      <c r="AH983">
        <v>0</v>
      </c>
      <c r="AI983">
        <v>1</v>
      </c>
      <c r="AJ983">
        <v>1</v>
      </c>
      <c r="AK983">
        <v>1</v>
      </c>
      <c r="AL983">
        <v>1</v>
      </c>
      <c r="AN983">
        <v>0</v>
      </c>
      <c r="AO983">
        <v>1</v>
      </c>
      <c r="AP983">
        <v>0</v>
      </c>
      <c r="AQ983">
        <v>0</v>
      </c>
      <c r="AR983">
        <v>0</v>
      </c>
      <c r="AS983" t="s">
        <v>6</v>
      </c>
      <c r="AT983">
        <v>0.05</v>
      </c>
      <c r="AU983" t="s">
        <v>6</v>
      </c>
      <c r="AV983">
        <v>0</v>
      </c>
      <c r="AW983">
        <v>2</v>
      </c>
      <c r="AX983">
        <v>27723088</v>
      </c>
      <c r="AY983">
        <v>1</v>
      </c>
      <c r="AZ983">
        <v>0</v>
      </c>
      <c r="BA983">
        <v>1007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Y983*Source!I352</f>
        <v>3.4000000000000002E-2</v>
      </c>
      <c r="CY983">
        <f>AA983</f>
        <v>28.6</v>
      </c>
      <c r="CZ983">
        <f>AE983</f>
        <v>28.6</v>
      </c>
      <c r="DA983">
        <f>AI983</f>
        <v>1</v>
      </c>
      <c r="DB983">
        <v>0</v>
      </c>
    </row>
    <row r="984" spans="1:106" x14ac:dyDescent="0.2">
      <c r="A984">
        <f>ROW(Source!A352)</f>
        <v>352</v>
      </c>
      <c r="B984">
        <v>27721505</v>
      </c>
      <c r="C984">
        <v>27723072</v>
      </c>
      <c r="D984">
        <v>25205631</v>
      </c>
      <c r="E984">
        <v>1</v>
      </c>
      <c r="F984">
        <v>1</v>
      </c>
      <c r="G984">
        <v>1</v>
      </c>
      <c r="H984">
        <v>3</v>
      </c>
      <c r="I984" t="s">
        <v>560</v>
      </c>
      <c r="J984" t="s">
        <v>563</v>
      </c>
      <c r="K984" t="s">
        <v>561</v>
      </c>
      <c r="L984">
        <v>1477</v>
      </c>
      <c r="N984">
        <v>1013</v>
      </c>
      <c r="O984" t="s">
        <v>562</v>
      </c>
      <c r="P984" t="s">
        <v>564</v>
      </c>
      <c r="Q984">
        <v>1</v>
      </c>
      <c r="W984">
        <v>0</v>
      </c>
      <c r="X984">
        <v>354521160</v>
      </c>
      <c r="Y984">
        <v>0.1</v>
      </c>
      <c r="AA984">
        <v>6920.41</v>
      </c>
      <c r="AB984">
        <v>0</v>
      </c>
      <c r="AC984">
        <v>0</v>
      </c>
      <c r="AD984">
        <v>0</v>
      </c>
      <c r="AE984">
        <v>6920.41</v>
      </c>
      <c r="AF984">
        <v>0</v>
      </c>
      <c r="AG984">
        <v>0</v>
      </c>
      <c r="AH984">
        <v>0</v>
      </c>
      <c r="AI984">
        <v>1</v>
      </c>
      <c r="AJ984">
        <v>1</v>
      </c>
      <c r="AK984">
        <v>1</v>
      </c>
      <c r="AL984">
        <v>1</v>
      </c>
      <c r="AN984">
        <v>0</v>
      </c>
      <c r="AO984">
        <v>0</v>
      </c>
      <c r="AP984">
        <v>0</v>
      </c>
      <c r="AQ984">
        <v>0</v>
      </c>
      <c r="AR984">
        <v>0</v>
      </c>
      <c r="AS984" t="s">
        <v>6</v>
      </c>
      <c r="AT984">
        <v>0.1</v>
      </c>
      <c r="AU984" t="s">
        <v>6</v>
      </c>
      <c r="AV984">
        <v>0</v>
      </c>
      <c r="AW984">
        <v>1</v>
      </c>
      <c r="AX984">
        <v>-1</v>
      </c>
      <c r="AY984">
        <v>0</v>
      </c>
      <c r="AZ984">
        <v>0</v>
      </c>
      <c r="BA984" t="s">
        <v>6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Y984*Source!I352</f>
        <v>6.8000000000000005E-2</v>
      </c>
      <c r="CY984">
        <f>AA984</f>
        <v>6920.41</v>
      </c>
      <c r="CZ984">
        <f>AE984</f>
        <v>6920.41</v>
      </c>
      <c r="DA984">
        <f>AI984</f>
        <v>1</v>
      </c>
      <c r="DB984">
        <v>0</v>
      </c>
    </row>
    <row r="985" spans="1:106" x14ac:dyDescent="0.2">
      <c r="A985">
        <f>ROW(Source!A352)</f>
        <v>352</v>
      </c>
      <c r="B985">
        <v>27721505</v>
      </c>
      <c r="C985">
        <v>27723072</v>
      </c>
      <c r="D985">
        <v>25147235</v>
      </c>
      <c r="E985">
        <v>17</v>
      </c>
      <c r="F985">
        <v>1</v>
      </c>
      <c r="G985">
        <v>1</v>
      </c>
      <c r="H985">
        <v>3</v>
      </c>
      <c r="I985" t="s">
        <v>1204</v>
      </c>
      <c r="J985" t="s">
        <v>6</v>
      </c>
      <c r="K985" t="s">
        <v>1205</v>
      </c>
      <c r="L985">
        <v>1374</v>
      </c>
      <c r="N985">
        <v>1013</v>
      </c>
      <c r="O985" t="s">
        <v>1206</v>
      </c>
      <c r="P985" t="s">
        <v>1206</v>
      </c>
      <c r="Q985">
        <v>1</v>
      </c>
      <c r="W985">
        <v>0</v>
      </c>
      <c r="X985">
        <v>-1731369543</v>
      </c>
      <c r="Y985">
        <v>0.71</v>
      </c>
      <c r="AA985">
        <v>1</v>
      </c>
      <c r="AB985">
        <v>0</v>
      </c>
      <c r="AC985">
        <v>0</v>
      </c>
      <c r="AD985">
        <v>0</v>
      </c>
      <c r="AE985">
        <v>1</v>
      </c>
      <c r="AF985">
        <v>0</v>
      </c>
      <c r="AG985">
        <v>0</v>
      </c>
      <c r="AH985">
        <v>0</v>
      </c>
      <c r="AI985">
        <v>1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0</v>
      </c>
      <c r="AQ985">
        <v>0</v>
      </c>
      <c r="AR985">
        <v>0</v>
      </c>
      <c r="AS985" t="s">
        <v>6</v>
      </c>
      <c r="AT985">
        <v>0.71</v>
      </c>
      <c r="AU985" t="s">
        <v>6</v>
      </c>
      <c r="AV985">
        <v>0</v>
      </c>
      <c r="AW985">
        <v>2</v>
      </c>
      <c r="AX985">
        <v>27723089</v>
      </c>
      <c r="AY985">
        <v>1</v>
      </c>
      <c r="AZ985">
        <v>0</v>
      </c>
      <c r="BA985">
        <v>1008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Y985*Source!I352</f>
        <v>0.48280000000000001</v>
      </c>
      <c r="CY985">
        <f>AA985</f>
        <v>1</v>
      </c>
      <c r="CZ985">
        <f>AE985</f>
        <v>1</v>
      </c>
      <c r="DA985">
        <f>AI985</f>
        <v>1</v>
      </c>
      <c r="DB985">
        <v>0</v>
      </c>
    </row>
    <row r="986" spans="1:106" x14ac:dyDescent="0.2">
      <c r="A986">
        <f>ROW(Source!A353)</f>
        <v>353</v>
      </c>
      <c r="B986">
        <v>27721504</v>
      </c>
      <c r="C986">
        <v>27723072</v>
      </c>
      <c r="D986">
        <v>25412930</v>
      </c>
      <c r="E986">
        <v>1</v>
      </c>
      <c r="F986">
        <v>1</v>
      </c>
      <c r="G986">
        <v>1</v>
      </c>
      <c r="H986">
        <v>1</v>
      </c>
      <c r="I986" t="s">
        <v>1107</v>
      </c>
      <c r="J986" t="s">
        <v>6</v>
      </c>
      <c r="K986" t="s">
        <v>1108</v>
      </c>
      <c r="L986">
        <v>1191</v>
      </c>
      <c r="N986">
        <v>1013</v>
      </c>
      <c r="O986" t="s">
        <v>953</v>
      </c>
      <c r="P986" t="s">
        <v>953</v>
      </c>
      <c r="Q986">
        <v>1</v>
      </c>
      <c r="W986">
        <v>0</v>
      </c>
      <c r="X986">
        <v>-1081351934</v>
      </c>
      <c r="Y986">
        <v>3.76</v>
      </c>
      <c r="AA986">
        <v>0</v>
      </c>
      <c r="AB986">
        <v>0</v>
      </c>
      <c r="AC986">
        <v>0</v>
      </c>
      <c r="AD986">
        <v>9.4</v>
      </c>
      <c r="AE986">
        <v>0</v>
      </c>
      <c r="AF986">
        <v>0</v>
      </c>
      <c r="AG986">
        <v>0</v>
      </c>
      <c r="AH986">
        <v>9.4</v>
      </c>
      <c r="AI986">
        <v>1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6</v>
      </c>
      <c r="AT986">
        <v>3.76</v>
      </c>
      <c r="AU986" t="s">
        <v>6</v>
      </c>
      <c r="AV986">
        <v>1</v>
      </c>
      <c r="AW986">
        <v>2</v>
      </c>
      <c r="AX986">
        <v>27723082</v>
      </c>
      <c r="AY986">
        <v>1</v>
      </c>
      <c r="AZ986">
        <v>0</v>
      </c>
      <c r="BA986">
        <v>1009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Y986*Source!I353</f>
        <v>2.5568</v>
      </c>
      <c r="CY986">
        <f>AD986</f>
        <v>9.4</v>
      </c>
      <c r="CZ986">
        <f>AH986</f>
        <v>9.4</v>
      </c>
      <c r="DA986">
        <f>AL986</f>
        <v>1</v>
      </c>
      <c r="DB986">
        <v>0</v>
      </c>
    </row>
    <row r="987" spans="1:106" x14ac:dyDescent="0.2">
      <c r="A987">
        <f>ROW(Source!A353)</f>
        <v>353</v>
      </c>
      <c r="B987">
        <v>27721504</v>
      </c>
      <c r="C987">
        <v>27723072</v>
      </c>
      <c r="D987">
        <v>25412928</v>
      </c>
      <c r="E987">
        <v>1</v>
      </c>
      <c r="F987">
        <v>1</v>
      </c>
      <c r="G987">
        <v>1</v>
      </c>
      <c r="H987">
        <v>1</v>
      </c>
      <c r="I987" t="s">
        <v>954</v>
      </c>
      <c r="J987" t="s">
        <v>6</v>
      </c>
      <c r="K987" t="s">
        <v>955</v>
      </c>
      <c r="L987">
        <v>1191</v>
      </c>
      <c r="N987">
        <v>1013</v>
      </c>
      <c r="O987" t="s">
        <v>953</v>
      </c>
      <c r="P987" t="s">
        <v>953</v>
      </c>
      <c r="Q987">
        <v>1</v>
      </c>
      <c r="W987">
        <v>0</v>
      </c>
      <c r="X987">
        <v>-1417349443</v>
      </c>
      <c r="Y987">
        <v>0.02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1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6</v>
      </c>
      <c r="AT987">
        <v>0.02</v>
      </c>
      <c r="AU987" t="s">
        <v>6</v>
      </c>
      <c r="AV987">
        <v>2</v>
      </c>
      <c r="AW987">
        <v>2</v>
      </c>
      <c r="AX987">
        <v>27723083</v>
      </c>
      <c r="AY987">
        <v>1</v>
      </c>
      <c r="AZ987">
        <v>0</v>
      </c>
      <c r="BA987">
        <v>1010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Y987*Source!I353</f>
        <v>1.3600000000000001E-2</v>
      </c>
      <c r="CY987">
        <f>AD987</f>
        <v>0</v>
      </c>
      <c r="CZ987">
        <f>AH987</f>
        <v>0</v>
      </c>
      <c r="DA987">
        <f>AL987</f>
        <v>1</v>
      </c>
      <c r="DB987">
        <v>0</v>
      </c>
    </row>
    <row r="988" spans="1:106" x14ac:dyDescent="0.2">
      <c r="A988">
        <f>ROW(Source!A353)</f>
        <v>353</v>
      </c>
      <c r="B988">
        <v>27721504</v>
      </c>
      <c r="C988">
        <v>27723072</v>
      </c>
      <c r="D988">
        <v>25230220</v>
      </c>
      <c r="E988">
        <v>1</v>
      </c>
      <c r="F988">
        <v>1</v>
      </c>
      <c r="G988">
        <v>1</v>
      </c>
      <c r="H988">
        <v>2</v>
      </c>
      <c r="I988" t="s">
        <v>991</v>
      </c>
      <c r="J988" t="s">
        <v>992</v>
      </c>
      <c r="K988" t="s">
        <v>993</v>
      </c>
      <c r="L988">
        <v>1368</v>
      </c>
      <c r="N988">
        <v>1011</v>
      </c>
      <c r="O988" t="s">
        <v>959</v>
      </c>
      <c r="P988" t="s">
        <v>959</v>
      </c>
      <c r="Q988">
        <v>1</v>
      </c>
      <c r="W988">
        <v>0</v>
      </c>
      <c r="X988">
        <v>-1718674368</v>
      </c>
      <c r="Y988">
        <v>0.01</v>
      </c>
      <c r="AA988">
        <v>0</v>
      </c>
      <c r="AB988">
        <v>111.99</v>
      </c>
      <c r="AC988">
        <v>13.5</v>
      </c>
      <c r="AD988">
        <v>0</v>
      </c>
      <c r="AE988">
        <v>0</v>
      </c>
      <c r="AF988">
        <v>111.99</v>
      </c>
      <c r="AG988">
        <v>13.5</v>
      </c>
      <c r="AH988">
        <v>0</v>
      </c>
      <c r="AI988">
        <v>1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0</v>
      </c>
      <c r="AQ988">
        <v>0</v>
      </c>
      <c r="AR988">
        <v>0</v>
      </c>
      <c r="AS988" t="s">
        <v>6</v>
      </c>
      <c r="AT988">
        <v>0.01</v>
      </c>
      <c r="AU988" t="s">
        <v>6</v>
      </c>
      <c r="AV988">
        <v>0</v>
      </c>
      <c r="AW988">
        <v>2</v>
      </c>
      <c r="AX988">
        <v>27723084</v>
      </c>
      <c r="AY988">
        <v>1</v>
      </c>
      <c r="AZ988">
        <v>0</v>
      </c>
      <c r="BA988">
        <v>1011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Y988*Source!I353</f>
        <v>6.8000000000000005E-3</v>
      </c>
      <c r="CY988">
        <f>AB988</f>
        <v>111.99</v>
      </c>
      <c r="CZ988">
        <f>AF988</f>
        <v>111.99</v>
      </c>
      <c r="DA988">
        <f>AJ988</f>
        <v>1</v>
      </c>
      <c r="DB988">
        <v>0</v>
      </c>
    </row>
    <row r="989" spans="1:106" x14ac:dyDescent="0.2">
      <c r="A989">
        <f>ROW(Source!A353)</f>
        <v>353</v>
      </c>
      <c r="B989">
        <v>27721504</v>
      </c>
      <c r="C989">
        <v>27723072</v>
      </c>
      <c r="D989">
        <v>25231607</v>
      </c>
      <c r="E989">
        <v>1</v>
      </c>
      <c r="F989">
        <v>1</v>
      </c>
      <c r="G989">
        <v>1</v>
      </c>
      <c r="H989">
        <v>2</v>
      </c>
      <c r="I989" t="s">
        <v>997</v>
      </c>
      <c r="J989" t="s">
        <v>998</v>
      </c>
      <c r="K989" t="s">
        <v>999</v>
      </c>
      <c r="L989">
        <v>1368</v>
      </c>
      <c r="N989">
        <v>1011</v>
      </c>
      <c r="O989" t="s">
        <v>959</v>
      </c>
      <c r="P989" t="s">
        <v>959</v>
      </c>
      <c r="Q989">
        <v>1</v>
      </c>
      <c r="W989">
        <v>0</v>
      </c>
      <c r="X989">
        <v>1372534845</v>
      </c>
      <c r="Y989">
        <v>0.01</v>
      </c>
      <c r="AA989">
        <v>0</v>
      </c>
      <c r="AB989">
        <v>65.709999999999994</v>
      </c>
      <c r="AC989">
        <v>11.6</v>
      </c>
      <c r="AD989">
        <v>0</v>
      </c>
      <c r="AE989">
        <v>0</v>
      </c>
      <c r="AF989">
        <v>65.709999999999994</v>
      </c>
      <c r="AG989">
        <v>11.6</v>
      </c>
      <c r="AH989">
        <v>0</v>
      </c>
      <c r="AI989">
        <v>1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0</v>
      </c>
      <c r="AQ989">
        <v>0</v>
      </c>
      <c r="AR989">
        <v>0</v>
      </c>
      <c r="AS989" t="s">
        <v>6</v>
      </c>
      <c r="AT989">
        <v>0.01</v>
      </c>
      <c r="AU989" t="s">
        <v>6</v>
      </c>
      <c r="AV989">
        <v>0</v>
      </c>
      <c r="AW989">
        <v>2</v>
      </c>
      <c r="AX989">
        <v>27723085</v>
      </c>
      <c r="AY989">
        <v>1</v>
      </c>
      <c r="AZ989">
        <v>0</v>
      </c>
      <c r="BA989">
        <v>1012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Y989*Source!I353</f>
        <v>6.8000000000000005E-3</v>
      </c>
      <c r="CY989">
        <f>AB989</f>
        <v>65.709999999999994</v>
      </c>
      <c r="CZ989">
        <f>AF989</f>
        <v>65.709999999999994</v>
      </c>
      <c r="DA989">
        <f>AJ989</f>
        <v>1</v>
      </c>
      <c r="DB989">
        <v>0</v>
      </c>
    </row>
    <row r="990" spans="1:106" x14ac:dyDescent="0.2">
      <c r="A990">
        <f>ROW(Source!A353)</f>
        <v>353</v>
      </c>
      <c r="B990">
        <v>27721504</v>
      </c>
      <c r="C990">
        <v>27723072</v>
      </c>
      <c r="D990">
        <v>25150263</v>
      </c>
      <c r="E990">
        <v>1</v>
      </c>
      <c r="F990">
        <v>1</v>
      </c>
      <c r="G990">
        <v>1</v>
      </c>
      <c r="H990">
        <v>3</v>
      </c>
      <c r="I990" t="s">
        <v>1184</v>
      </c>
      <c r="J990" t="s">
        <v>1185</v>
      </c>
      <c r="K990" t="s">
        <v>1186</v>
      </c>
      <c r="L990">
        <v>1346</v>
      </c>
      <c r="N990">
        <v>1009</v>
      </c>
      <c r="O990" t="s">
        <v>178</v>
      </c>
      <c r="P990" t="s">
        <v>178</v>
      </c>
      <c r="Q990">
        <v>1</v>
      </c>
      <c r="W990">
        <v>0</v>
      </c>
      <c r="X990">
        <v>-1088866022</v>
      </c>
      <c r="Y990">
        <v>0.16</v>
      </c>
      <c r="AA990">
        <v>30.4</v>
      </c>
      <c r="AB990">
        <v>0</v>
      </c>
      <c r="AC990">
        <v>0</v>
      </c>
      <c r="AD990">
        <v>0</v>
      </c>
      <c r="AE990">
        <v>30.4</v>
      </c>
      <c r="AF990">
        <v>0</v>
      </c>
      <c r="AG990">
        <v>0</v>
      </c>
      <c r="AH990">
        <v>0</v>
      </c>
      <c r="AI990">
        <v>1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0</v>
      </c>
      <c r="AQ990">
        <v>0</v>
      </c>
      <c r="AR990">
        <v>0</v>
      </c>
      <c r="AS990" t="s">
        <v>6</v>
      </c>
      <c r="AT990">
        <v>0.16</v>
      </c>
      <c r="AU990" t="s">
        <v>6</v>
      </c>
      <c r="AV990">
        <v>0</v>
      </c>
      <c r="AW990">
        <v>2</v>
      </c>
      <c r="AX990">
        <v>27723086</v>
      </c>
      <c r="AY990">
        <v>1</v>
      </c>
      <c r="AZ990">
        <v>0</v>
      </c>
      <c r="BA990">
        <v>1013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Y990*Source!I353</f>
        <v>0.10880000000000001</v>
      </c>
      <c r="CY990">
        <f>AA990</f>
        <v>30.4</v>
      </c>
      <c r="CZ990">
        <f>AE990</f>
        <v>30.4</v>
      </c>
      <c r="DA990">
        <f>AI990</f>
        <v>1</v>
      </c>
      <c r="DB990">
        <v>0</v>
      </c>
    </row>
    <row r="991" spans="1:106" x14ac:dyDescent="0.2">
      <c r="A991">
        <f>ROW(Source!A353)</f>
        <v>353</v>
      </c>
      <c r="B991">
        <v>27721504</v>
      </c>
      <c r="C991">
        <v>27723072</v>
      </c>
      <c r="D991">
        <v>25150275</v>
      </c>
      <c r="E991">
        <v>1</v>
      </c>
      <c r="F991">
        <v>1</v>
      </c>
      <c r="G991">
        <v>1</v>
      </c>
      <c r="H991">
        <v>3</v>
      </c>
      <c r="I991" t="s">
        <v>1187</v>
      </c>
      <c r="J991" t="s">
        <v>1188</v>
      </c>
      <c r="K991" t="s">
        <v>1189</v>
      </c>
      <c r="L991">
        <v>1308</v>
      </c>
      <c r="N991">
        <v>1003</v>
      </c>
      <c r="O991" t="s">
        <v>18</v>
      </c>
      <c r="P991" t="s">
        <v>18</v>
      </c>
      <c r="Q991">
        <v>100</v>
      </c>
      <c r="W991">
        <v>0</v>
      </c>
      <c r="X991">
        <v>568244124</v>
      </c>
      <c r="Y991">
        <v>5.5E-2</v>
      </c>
      <c r="AA991">
        <v>120</v>
      </c>
      <c r="AB991">
        <v>0</v>
      </c>
      <c r="AC991">
        <v>0</v>
      </c>
      <c r="AD991">
        <v>0</v>
      </c>
      <c r="AE991">
        <v>120</v>
      </c>
      <c r="AF991">
        <v>0</v>
      </c>
      <c r="AG991">
        <v>0</v>
      </c>
      <c r="AH991">
        <v>0</v>
      </c>
      <c r="AI991">
        <v>1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6</v>
      </c>
      <c r="AT991">
        <v>5.5E-2</v>
      </c>
      <c r="AU991" t="s">
        <v>6</v>
      </c>
      <c r="AV991">
        <v>0</v>
      </c>
      <c r="AW991">
        <v>2</v>
      </c>
      <c r="AX991">
        <v>27723087</v>
      </c>
      <c r="AY991">
        <v>1</v>
      </c>
      <c r="AZ991">
        <v>0</v>
      </c>
      <c r="BA991">
        <v>1014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Y991*Source!I353</f>
        <v>3.7400000000000003E-2</v>
      </c>
      <c r="CY991">
        <f>AA991</f>
        <v>120</v>
      </c>
      <c r="CZ991">
        <f>AE991</f>
        <v>120</v>
      </c>
      <c r="DA991">
        <f>AI991</f>
        <v>1</v>
      </c>
      <c r="DB991">
        <v>0</v>
      </c>
    </row>
    <row r="992" spans="1:106" x14ac:dyDescent="0.2">
      <c r="A992">
        <f>ROW(Source!A353)</f>
        <v>353</v>
      </c>
      <c r="B992">
        <v>27721504</v>
      </c>
      <c r="C992">
        <v>27723072</v>
      </c>
      <c r="D992">
        <v>25186459</v>
      </c>
      <c r="E992">
        <v>1</v>
      </c>
      <c r="F992">
        <v>1</v>
      </c>
      <c r="G992">
        <v>1</v>
      </c>
      <c r="H992">
        <v>3</v>
      </c>
      <c r="I992" t="s">
        <v>1201</v>
      </c>
      <c r="J992" t="s">
        <v>1202</v>
      </c>
      <c r="K992" t="s">
        <v>1203</v>
      </c>
      <c r="L992">
        <v>1346</v>
      </c>
      <c r="N992">
        <v>1009</v>
      </c>
      <c r="O992" t="s">
        <v>178</v>
      </c>
      <c r="P992" t="s">
        <v>178</v>
      </c>
      <c r="Q992">
        <v>1</v>
      </c>
      <c r="W992">
        <v>0</v>
      </c>
      <c r="X992">
        <v>210558753</v>
      </c>
      <c r="Y992">
        <v>0.05</v>
      </c>
      <c r="AA992">
        <v>28.6</v>
      </c>
      <c r="AB992">
        <v>0</v>
      </c>
      <c r="AC992">
        <v>0</v>
      </c>
      <c r="AD992">
        <v>0</v>
      </c>
      <c r="AE992">
        <v>28.6</v>
      </c>
      <c r="AF992">
        <v>0</v>
      </c>
      <c r="AG992">
        <v>0</v>
      </c>
      <c r="AH992">
        <v>0</v>
      </c>
      <c r="AI992">
        <v>1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6</v>
      </c>
      <c r="AT992">
        <v>0.05</v>
      </c>
      <c r="AU992" t="s">
        <v>6</v>
      </c>
      <c r="AV992">
        <v>0</v>
      </c>
      <c r="AW992">
        <v>2</v>
      </c>
      <c r="AX992">
        <v>27723088</v>
      </c>
      <c r="AY992">
        <v>1</v>
      </c>
      <c r="AZ992">
        <v>0</v>
      </c>
      <c r="BA992">
        <v>1015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Y992*Source!I353</f>
        <v>3.4000000000000002E-2</v>
      </c>
      <c r="CY992">
        <f>AA992</f>
        <v>28.6</v>
      </c>
      <c r="CZ992">
        <f>AE992</f>
        <v>28.6</v>
      </c>
      <c r="DA992">
        <f>AI992</f>
        <v>1</v>
      </c>
      <c r="DB992">
        <v>0</v>
      </c>
    </row>
    <row r="993" spans="1:106" x14ac:dyDescent="0.2">
      <c r="A993">
        <f>ROW(Source!A353)</f>
        <v>353</v>
      </c>
      <c r="B993">
        <v>27721504</v>
      </c>
      <c r="C993">
        <v>27723072</v>
      </c>
      <c r="D993">
        <v>25205631</v>
      </c>
      <c r="E993">
        <v>1</v>
      </c>
      <c r="F993">
        <v>1</v>
      </c>
      <c r="G993">
        <v>1</v>
      </c>
      <c r="H993">
        <v>3</v>
      </c>
      <c r="I993" t="s">
        <v>560</v>
      </c>
      <c r="J993" t="s">
        <v>563</v>
      </c>
      <c r="K993" t="s">
        <v>561</v>
      </c>
      <c r="L993">
        <v>1477</v>
      </c>
      <c r="N993">
        <v>1013</v>
      </c>
      <c r="O993" t="s">
        <v>562</v>
      </c>
      <c r="P993" t="s">
        <v>564</v>
      </c>
      <c r="Q993">
        <v>1</v>
      </c>
      <c r="W993">
        <v>0</v>
      </c>
      <c r="X993">
        <v>354521160</v>
      </c>
      <c r="Y993">
        <v>0.1</v>
      </c>
      <c r="AA993">
        <v>6920.41</v>
      </c>
      <c r="AB993">
        <v>0</v>
      </c>
      <c r="AC993">
        <v>0</v>
      </c>
      <c r="AD993">
        <v>0</v>
      </c>
      <c r="AE993">
        <v>6920.41</v>
      </c>
      <c r="AF993">
        <v>0</v>
      </c>
      <c r="AG993">
        <v>0</v>
      </c>
      <c r="AH993">
        <v>0</v>
      </c>
      <c r="AI993">
        <v>1</v>
      </c>
      <c r="AJ993">
        <v>1</v>
      </c>
      <c r="AK993">
        <v>1</v>
      </c>
      <c r="AL993">
        <v>1</v>
      </c>
      <c r="AN993">
        <v>0</v>
      </c>
      <c r="AO993">
        <v>0</v>
      </c>
      <c r="AP993">
        <v>0</v>
      </c>
      <c r="AQ993">
        <v>0</v>
      </c>
      <c r="AR993">
        <v>0</v>
      </c>
      <c r="AS993" t="s">
        <v>6</v>
      </c>
      <c r="AT993">
        <v>0.1</v>
      </c>
      <c r="AU993" t="s">
        <v>6</v>
      </c>
      <c r="AV993">
        <v>0</v>
      </c>
      <c r="AW993">
        <v>1</v>
      </c>
      <c r="AX993">
        <v>-1</v>
      </c>
      <c r="AY993">
        <v>0</v>
      </c>
      <c r="AZ993">
        <v>0</v>
      </c>
      <c r="BA993" t="s">
        <v>6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Y993*Source!I353</f>
        <v>6.8000000000000005E-2</v>
      </c>
      <c r="CY993">
        <f>AA993</f>
        <v>6920.41</v>
      </c>
      <c r="CZ993">
        <f>AE993</f>
        <v>6920.41</v>
      </c>
      <c r="DA993">
        <f>AI993</f>
        <v>1</v>
      </c>
      <c r="DB993">
        <v>0</v>
      </c>
    </row>
    <row r="994" spans="1:106" x14ac:dyDescent="0.2">
      <c r="A994">
        <f>ROW(Source!A353)</f>
        <v>353</v>
      </c>
      <c r="B994">
        <v>27721504</v>
      </c>
      <c r="C994">
        <v>27723072</v>
      </c>
      <c r="D994">
        <v>25147235</v>
      </c>
      <c r="E994">
        <v>17</v>
      </c>
      <c r="F994">
        <v>1</v>
      </c>
      <c r="G994">
        <v>1</v>
      </c>
      <c r="H994">
        <v>3</v>
      </c>
      <c r="I994" t="s">
        <v>1204</v>
      </c>
      <c r="J994" t="s">
        <v>6</v>
      </c>
      <c r="K994" t="s">
        <v>1205</v>
      </c>
      <c r="L994">
        <v>1374</v>
      </c>
      <c r="N994">
        <v>1013</v>
      </c>
      <c r="O994" t="s">
        <v>1206</v>
      </c>
      <c r="P994" t="s">
        <v>1206</v>
      </c>
      <c r="Q994">
        <v>1</v>
      </c>
      <c r="W994">
        <v>0</v>
      </c>
      <c r="X994">
        <v>-1731369543</v>
      </c>
      <c r="Y994">
        <v>0.71</v>
      </c>
      <c r="AA994">
        <v>1</v>
      </c>
      <c r="AB994">
        <v>0</v>
      </c>
      <c r="AC994">
        <v>0</v>
      </c>
      <c r="AD994">
        <v>0</v>
      </c>
      <c r="AE994">
        <v>1</v>
      </c>
      <c r="AF994">
        <v>0</v>
      </c>
      <c r="AG994">
        <v>0</v>
      </c>
      <c r="AH994">
        <v>0</v>
      </c>
      <c r="AI994">
        <v>1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0</v>
      </c>
      <c r="AQ994">
        <v>0</v>
      </c>
      <c r="AR994">
        <v>0</v>
      </c>
      <c r="AS994" t="s">
        <v>6</v>
      </c>
      <c r="AT994">
        <v>0.71</v>
      </c>
      <c r="AU994" t="s">
        <v>6</v>
      </c>
      <c r="AV994">
        <v>0</v>
      </c>
      <c r="AW994">
        <v>2</v>
      </c>
      <c r="AX994">
        <v>27723089</v>
      </c>
      <c r="AY994">
        <v>1</v>
      </c>
      <c r="AZ994">
        <v>0</v>
      </c>
      <c r="BA994">
        <v>1016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Y994*Source!I353</f>
        <v>0.48280000000000001</v>
      </c>
      <c r="CY994">
        <f>AA994</f>
        <v>1</v>
      </c>
      <c r="CZ994">
        <f>AE994</f>
        <v>1</v>
      </c>
      <c r="DA994">
        <f>AI994</f>
        <v>1</v>
      </c>
      <c r="DB994">
        <v>0</v>
      </c>
    </row>
    <row r="995" spans="1:106" x14ac:dyDescent="0.2">
      <c r="A995">
        <f>ROW(Source!A356)</f>
        <v>356</v>
      </c>
      <c r="B995">
        <v>27721505</v>
      </c>
      <c r="C995">
        <v>27723091</v>
      </c>
      <c r="D995">
        <v>25418254</v>
      </c>
      <c r="E995">
        <v>1</v>
      </c>
      <c r="F995">
        <v>1</v>
      </c>
      <c r="G995">
        <v>1</v>
      </c>
      <c r="H995">
        <v>1</v>
      </c>
      <c r="I995" t="s">
        <v>1207</v>
      </c>
      <c r="J995" t="s">
        <v>6</v>
      </c>
      <c r="K995" t="s">
        <v>1208</v>
      </c>
      <c r="L995">
        <v>1191</v>
      </c>
      <c r="N995">
        <v>1013</v>
      </c>
      <c r="O995" t="s">
        <v>953</v>
      </c>
      <c r="P995" t="s">
        <v>953</v>
      </c>
      <c r="Q995">
        <v>1</v>
      </c>
      <c r="W995">
        <v>0</v>
      </c>
      <c r="X995">
        <v>1983201532</v>
      </c>
      <c r="Y995">
        <v>16.29</v>
      </c>
      <c r="AA995">
        <v>0</v>
      </c>
      <c r="AB995">
        <v>0</v>
      </c>
      <c r="AC995">
        <v>0</v>
      </c>
      <c r="AD995">
        <v>9.51</v>
      </c>
      <c r="AE995">
        <v>0</v>
      </c>
      <c r="AF995">
        <v>0</v>
      </c>
      <c r="AG995">
        <v>0</v>
      </c>
      <c r="AH995">
        <v>9.51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6</v>
      </c>
      <c r="AT995">
        <v>16.29</v>
      </c>
      <c r="AU995" t="s">
        <v>6</v>
      </c>
      <c r="AV995">
        <v>1</v>
      </c>
      <c r="AW995">
        <v>2</v>
      </c>
      <c r="AX995">
        <v>27723099</v>
      </c>
      <c r="AY995">
        <v>1</v>
      </c>
      <c r="AZ995">
        <v>0</v>
      </c>
      <c r="BA995">
        <v>1017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Y995*Source!I356</f>
        <v>3.258</v>
      </c>
      <c r="CY995">
        <f>AD995</f>
        <v>9.51</v>
      </c>
      <c r="CZ995">
        <f>AH995</f>
        <v>9.51</v>
      </c>
      <c r="DA995">
        <f>AL995</f>
        <v>1</v>
      </c>
      <c r="DB995">
        <v>0</v>
      </c>
    </row>
    <row r="996" spans="1:106" x14ac:dyDescent="0.2">
      <c r="A996">
        <f>ROW(Source!A356)</f>
        <v>356</v>
      </c>
      <c r="B996">
        <v>27721505</v>
      </c>
      <c r="C996">
        <v>27723091</v>
      </c>
      <c r="D996">
        <v>25412928</v>
      </c>
      <c r="E996">
        <v>1</v>
      </c>
      <c r="F996">
        <v>1</v>
      </c>
      <c r="G996">
        <v>1</v>
      </c>
      <c r="H996">
        <v>1</v>
      </c>
      <c r="I996" t="s">
        <v>954</v>
      </c>
      <c r="J996" t="s">
        <v>6</v>
      </c>
      <c r="K996" t="s">
        <v>955</v>
      </c>
      <c r="L996">
        <v>1191</v>
      </c>
      <c r="N996">
        <v>1013</v>
      </c>
      <c r="O996" t="s">
        <v>953</v>
      </c>
      <c r="P996" t="s">
        <v>953</v>
      </c>
      <c r="Q996">
        <v>1</v>
      </c>
      <c r="W996">
        <v>0</v>
      </c>
      <c r="X996">
        <v>-1417349443</v>
      </c>
      <c r="Y996">
        <v>0.01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6</v>
      </c>
      <c r="AT996">
        <v>0.01</v>
      </c>
      <c r="AU996" t="s">
        <v>6</v>
      </c>
      <c r="AV996">
        <v>2</v>
      </c>
      <c r="AW996">
        <v>2</v>
      </c>
      <c r="AX996">
        <v>27723100</v>
      </c>
      <c r="AY996">
        <v>1</v>
      </c>
      <c r="AZ996">
        <v>0</v>
      </c>
      <c r="BA996">
        <v>1018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Y996*Source!I356</f>
        <v>2E-3</v>
      </c>
      <c r="CY996">
        <f>AD996</f>
        <v>0</v>
      </c>
      <c r="CZ996">
        <f>AH996</f>
        <v>0</v>
      </c>
      <c r="DA996">
        <f>AL996</f>
        <v>1</v>
      </c>
      <c r="DB996">
        <v>0</v>
      </c>
    </row>
    <row r="997" spans="1:106" x14ac:dyDescent="0.2">
      <c r="A997">
        <f>ROW(Source!A356)</f>
        <v>356</v>
      </c>
      <c r="B997">
        <v>27721505</v>
      </c>
      <c r="C997">
        <v>27723091</v>
      </c>
      <c r="D997">
        <v>25230514</v>
      </c>
      <c r="E997">
        <v>1</v>
      </c>
      <c r="F997">
        <v>1</v>
      </c>
      <c r="G997">
        <v>1</v>
      </c>
      <c r="H997">
        <v>2</v>
      </c>
      <c r="I997" t="s">
        <v>960</v>
      </c>
      <c r="J997" t="s">
        <v>961</v>
      </c>
      <c r="K997" t="s">
        <v>962</v>
      </c>
      <c r="L997">
        <v>1368</v>
      </c>
      <c r="N997">
        <v>1011</v>
      </c>
      <c r="O997" t="s">
        <v>959</v>
      </c>
      <c r="P997" t="s">
        <v>959</v>
      </c>
      <c r="Q997">
        <v>1</v>
      </c>
      <c r="W997">
        <v>0</v>
      </c>
      <c r="X997">
        <v>1188625873</v>
      </c>
      <c r="Y997">
        <v>0.01</v>
      </c>
      <c r="AA997">
        <v>0</v>
      </c>
      <c r="AB997">
        <v>31.26</v>
      </c>
      <c r="AC997">
        <v>13.5</v>
      </c>
      <c r="AD997">
        <v>0</v>
      </c>
      <c r="AE997">
        <v>0</v>
      </c>
      <c r="AF997">
        <v>31.26</v>
      </c>
      <c r="AG997">
        <v>13.5</v>
      </c>
      <c r="AH997">
        <v>0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0</v>
      </c>
      <c r="AQ997">
        <v>0</v>
      </c>
      <c r="AR997">
        <v>0</v>
      </c>
      <c r="AS997" t="s">
        <v>6</v>
      </c>
      <c r="AT997">
        <v>0.01</v>
      </c>
      <c r="AU997" t="s">
        <v>6</v>
      </c>
      <c r="AV997">
        <v>0</v>
      </c>
      <c r="AW997">
        <v>2</v>
      </c>
      <c r="AX997">
        <v>27723101</v>
      </c>
      <c r="AY997">
        <v>1</v>
      </c>
      <c r="AZ997">
        <v>0</v>
      </c>
      <c r="BA997">
        <v>1019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Y997*Source!I356</f>
        <v>2E-3</v>
      </c>
      <c r="CY997">
        <f>AB997</f>
        <v>31.26</v>
      </c>
      <c r="CZ997">
        <f>AF997</f>
        <v>31.26</v>
      </c>
      <c r="DA997">
        <f>AJ997</f>
        <v>1</v>
      </c>
      <c r="DB997">
        <v>0</v>
      </c>
    </row>
    <row r="998" spans="1:106" x14ac:dyDescent="0.2">
      <c r="A998">
        <f>ROW(Source!A356)</f>
        <v>356</v>
      </c>
      <c r="B998">
        <v>27721505</v>
      </c>
      <c r="C998">
        <v>27723091</v>
      </c>
      <c r="D998">
        <v>25152750</v>
      </c>
      <c r="E998">
        <v>1</v>
      </c>
      <c r="F998">
        <v>1</v>
      </c>
      <c r="G998">
        <v>1</v>
      </c>
      <c r="H998">
        <v>3</v>
      </c>
      <c r="I998" t="s">
        <v>1209</v>
      </c>
      <c r="J998" t="s">
        <v>1210</v>
      </c>
      <c r="K998" t="s">
        <v>1211</v>
      </c>
      <c r="L998">
        <v>1356</v>
      </c>
      <c r="N998">
        <v>1010</v>
      </c>
      <c r="O998" t="s">
        <v>1212</v>
      </c>
      <c r="P998" t="s">
        <v>1212</v>
      </c>
      <c r="Q998">
        <v>1000</v>
      </c>
      <c r="W998">
        <v>0</v>
      </c>
      <c r="X998">
        <v>1975348994</v>
      </c>
      <c r="Y998">
        <v>0.2</v>
      </c>
      <c r="AA998">
        <v>180</v>
      </c>
      <c r="AB998">
        <v>0</v>
      </c>
      <c r="AC998">
        <v>0</v>
      </c>
      <c r="AD998">
        <v>0</v>
      </c>
      <c r="AE998">
        <v>180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6</v>
      </c>
      <c r="AT998">
        <v>0.2</v>
      </c>
      <c r="AU998" t="s">
        <v>6</v>
      </c>
      <c r="AV998">
        <v>0</v>
      </c>
      <c r="AW998">
        <v>2</v>
      </c>
      <c r="AX998">
        <v>27723102</v>
      </c>
      <c r="AY998">
        <v>1</v>
      </c>
      <c r="AZ998">
        <v>0</v>
      </c>
      <c r="BA998">
        <v>1020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Y998*Source!I356</f>
        <v>4.0000000000000008E-2</v>
      </c>
      <c r="CY998">
        <f>AA998</f>
        <v>180</v>
      </c>
      <c r="CZ998">
        <f>AE998</f>
        <v>180</v>
      </c>
      <c r="DA998">
        <f>AI998</f>
        <v>1</v>
      </c>
      <c r="DB998">
        <v>0</v>
      </c>
    </row>
    <row r="999" spans="1:106" x14ac:dyDescent="0.2">
      <c r="A999">
        <f>ROW(Source!A356)</f>
        <v>356</v>
      </c>
      <c r="B999">
        <v>27721505</v>
      </c>
      <c r="C999">
        <v>27723091</v>
      </c>
      <c r="D999">
        <v>25153112</v>
      </c>
      <c r="E999">
        <v>1</v>
      </c>
      <c r="F999">
        <v>1</v>
      </c>
      <c r="G999">
        <v>1</v>
      </c>
      <c r="H999">
        <v>3</v>
      </c>
      <c r="I999" t="s">
        <v>1213</v>
      </c>
      <c r="J999" t="s">
        <v>1214</v>
      </c>
      <c r="K999" t="s">
        <v>1215</v>
      </c>
      <c r="L999">
        <v>1348</v>
      </c>
      <c r="N999">
        <v>1009</v>
      </c>
      <c r="O999" t="s">
        <v>46</v>
      </c>
      <c r="P999" t="s">
        <v>46</v>
      </c>
      <c r="Q999">
        <v>1000</v>
      </c>
      <c r="W999">
        <v>0</v>
      </c>
      <c r="X999">
        <v>-1755229539</v>
      </c>
      <c r="Y999">
        <v>1E-3</v>
      </c>
      <c r="AA999">
        <v>12430</v>
      </c>
      <c r="AB999">
        <v>0</v>
      </c>
      <c r="AC999">
        <v>0</v>
      </c>
      <c r="AD999">
        <v>0</v>
      </c>
      <c r="AE999">
        <v>12430</v>
      </c>
      <c r="AF999">
        <v>0</v>
      </c>
      <c r="AG999">
        <v>0</v>
      </c>
      <c r="AH999">
        <v>0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0</v>
      </c>
      <c r="AQ999">
        <v>0</v>
      </c>
      <c r="AR999">
        <v>0</v>
      </c>
      <c r="AS999" t="s">
        <v>6</v>
      </c>
      <c r="AT999">
        <v>1E-3</v>
      </c>
      <c r="AU999" t="s">
        <v>6</v>
      </c>
      <c r="AV999">
        <v>0</v>
      </c>
      <c r="AW999">
        <v>2</v>
      </c>
      <c r="AX999">
        <v>27723103</v>
      </c>
      <c r="AY999">
        <v>1</v>
      </c>
      <c r="AZ999">
        <v>0</v>
      </c>
      <c r="BA999">
        <v>1021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Y999*Source!I356</f>
        <v>2.0000000000000001E-4</v>
      </c>
      <c r="CY999">
        <f>AA999</f>
        <v>12430</v>
      </c>
      <c r="CZ999">
        <f>AE999</f>
        <v>12430</v>
      </c>
      <c r="DA999">
        <f>AI999</f>
        <v>1</v>
      </c>
      <c r="DB999">
        <v>0</v>
      </c>
    </row>
    <row r="1000" spans="1:106" x14ac:dyDescent="0.2">
      <c r="A1000">
        <f>ROW(Source!A356)</f>
        <v>356</v>
      </c>
      <c r="B1000">
        <v>27721505</v>
      </c>
      <c r="C1000">
        <v>27723091</v>
      </c>
      <c r="D1000">
        <v>25201058</v>
      </c>
      <c r="E1000">
        <v>1</v>
      </c>
      <c r="F1000">
        <v>1</v>
      </c>
      <c r="G1000">
        <v>1</v>
      </c>
      <c r="H1000">
        <v>3</v>
      </c>
      <c r="I1000" t="s">
        <v>379</v>
      </c>
      <c r="J1000" t="s">
        <v>381</v>
      </c>
      <c r="K1000" t="s">
        <v>380</v>
      </c>
      <c r="L1000">
        <v>1308</v>
      </c>
      <c r="N1000">
        <v>1003</v>
      </c>
      <c r="O1000" t="s">
        <v>18</v>
      </c>
      <c r="P1000" t="s">
        <v>18</v>
      </c>
      <c r="Q1000">
        <v>100</v>
      </c>
      <c r="W1000">
        <v>0</v>
      </c>
      <c r="X1000">
        <v>1062154019</v>
      </c>
      <c r="Y1000">
        <v>1</v>
      </c>
      <c r="AA1000">
        <v>114.75</v>
      </c>
      <c r="AB1000">
        <v>0</v>
      </c>
      <c r="AC1000">
        <v>0</v>
      </c>
      <c r="AD1000">
        <v>0</v>
      </c>
      <c r="AE1000">
        <v>114.75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 t="s">
        <v>6</v>
      </c>
      <c r="AT1000">
        <v>1</v>
      </c>
      <c r="AU1000" t="s">
        <v>6</v>
      </c>
      <c r="AV1000">
        <v>0</v>
      </c>
      <c r="AW1000">
        <v>1</v>
      </c>
      <c r="AX1000">
        <v>-1</v>
      </c>
      <c r="AY1000">
        <v>0</v>
      </c>
      <c r="AZ1000">
        <v>0</v>
      </c>
      <c r="BA1000" t="s">
        <v>6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Y1000*Source!I356</f>
        <v>0.2</v>
      </c>
      <c r="CY1000">
        <f>AA1000</f>
        <v>114.75</v>
      </c>
      <c r="CZ1000">
        <f>AE1000</f>
        <v>114.75</v>
      </c>
      <c r="DA1000">
        <f>AI1000</f>
        <v>1</v>
      </c>
      <c r="DB1000">
        <v>0</v>
      </c>
    </row>
    <row r="1001" spans="1:106" x14ac:dyDescent="0.2">
      <c r="A1001">
        <f>ROW(Source!A356)</f>
        <v>356</v>
      </c>
      <c r="B1001">
        <v>27721505</v>
      </c>
      <c r="C1001">
        <v>27723091</v>
      </c>
      <c r="D1001">
        <v>25147235</v>
      </c>
      <c r="E1001">
        <v>17</v>
      </c>
      <c r="F1001">
        <v>1</v>
      </c>
      <c r="G1001">
        <v>1</v>
      </c>
      <c r="H1001">
        <v>3</v>
      </c>
      <c r="I1001" t="s">
        <v>1204</v>
      </c>
      <c r="J1001" t="s">
        <v>6</v>
      </c>
      <c r="K1001" t="s">
        <v>1205</v>
      </c>
      <c r="L1001">
        <v>1374</v>
      </c>
      <c r="N1001">
        <v>1013</v>
      </c>
      <c r="O1001" t="s">
        <v>1206</v>
      </c>
      <c r="P1001" t="s">
        <v>1206</v>
      </c>
      <c r="Q1001">
        <v>1</v>
      </c>
      <c r="W1001">
        <v>0</v>
      </c>
      <c r="X1001">
        <v>-1731369543</v>
      </c>
      <c r="Y1001">
        <v>3.1</v>
      </c>
      <c r="AA1001">
        <v>1</v>
      </c>
      <c r="AB1001">
        <v>0</v>
      </c>
      <c r="AC1001">
        <v>0</v>
      </c>
      <c r="AD1001">
        <v>0</v>
      </c>
      <c r="AE1001">
        <v>1</v>
      </c>
      <c r="AF1001">
        <v>0</v>
      </c>
      <c r="AG1001">
        <v>0</v>
      </c>
      <c r="AH1001">
        <v>0</v>
      </c>
      <c r="AI1001">
        <v>1</v>
      </c>
      <c r="AJ1001">
        <v>1</v>
      </c>
      <c r="AK1001">
        <v>1</v>
      </c>
      <c r="AL1001">
        <v>1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6</v>
      </c>
      <c r="AT1001">
        <v>3.1</v>
      </c>
      <c r="AU1001" t="s">
        <v>6</v>
      </c>
      <c r="AV1001">
        <v>0</v>
      </c>
      <c r="AW1001">
        <v>2</v>
      </c>
      <c r="AX1001">
        <v>27723104</v>
      </c>
      <c r="AY1001">
        <v>1</v>
      </c>
      <c r="AZ1001">
        <v>0</v>
      </c>
      <c r="BA1001">
        <v>1022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Y1001*Source!I356</f>
        <v>0.62000000000000011</v>
      </c>
      <c r="CY1001">
        <f>AA1001</f>
        <v>1</v>
      </c>
      <c r="CZ1001">
        <f>AE1001</f>
        <v>1</v>
      </c>
      <c r="DA1001">
        <f>AI1001</f>
        <v>1</v>
      </c>
      <c r="DB1001">
        <v>0</v>
      </c>
    </row>
    <row r="1002" spans="1:106" x14ac:dyDescent="0.2">
      <c r="A1002">
        <f>ROW(Source!A357)</f>
        <v>357</v>
      </c>
      <c r="B1002">
        <v>27721504</v>
      </c>
      <c r="C1002">
        <v>27723091</v>
      </c>
      <c r="D1002">
        <v>25418254</v>
      </c>
      <c r="E1002">
        <v>1</v>
      </c>
      <c r="F1002">
        <v>1</v>
      </c>
      <c r="G1002">
        <v>1</v>
      </c>
      <c r="H1002">
        <v>1</v>
      </c>
      <c r="I1002" t="s">
        <v>1207</v>
      </c>
      <c r="J1002" t="s">
        <v>6</v>
      </c>
      <c r="K1002" t="s">
        <v>1208</v>
      </c>
      <c r="L1002">
        <v>1191</v>
      </c>
      <c r="N1002">
        <v>1013</v>
      </c>
      <c r="O1002" t="s">
        <v>953</v>
      </c>
      <c r="P1002" t="s">
        <v>953</v>
      </c>
      <c r="Q1002">
        <v>1</v>
      </c>
      <c r="W1002">
        <v>0</v>
      </c>
      <c r="X1002">
        <v>1983201532</v>
      </c>
      <c r="Y1002">
        <v>16.29</v>
      </c>
      <c r="AA1002">
        <v>0</v>
      </c>
      <c r="AB1002">
        <v>0</v>
      </c>
      <c r="AC1002">
        <v>0</v>
      </c>
      <c r="AD1002">
        <v>9.51</v>
      </c>
      <c r="AE1002">
        <v>0</v>
      </c>
      <c r="AF1002">
        <v>0</v>
      </c>
      <c r="AG1002">
        <v>0</v>
      </c>
      <c r="AH1002">
        <v>9.51</v>
      </c>
      <c r="AI1002">
        <v>1</v>
      </c>
      <c r="AJ1002">
        <v>1</v>
      </c>
      <c r="AK1002">
        <v>1</v>
      </c>
      <c r="AL1002">
        <v>1</v>
      </c>
      <c r="AN1002">
        <v>0</v>
      </c>
      <c r="AO1002">
        <v>1</v>
      </c>
      <c r="AP1002">
        <v>0</v>
      </c>
      <c r="AQ1002">
        <v>0</v>
      </c>
      <c r="AR1002">
        <v>0</v>
      </c>
      <c r="AS1002" t="s">
        <v>6</v>
      </c>
      <c r="AT1002">
        <v>16.29</v>
      </c>
      <c r="AU1002" t="s">
        <v>6</v>
      </c>
      <c r="AV1002">
        <v>1</v>
      </c>
      <c r="AW1002">
        <v>2</v>
      </c>
      <c r="AX1002">
        <v>27723099</v>
      </c>
      <c r="AY1002">
        <v>1</v>
      </c>
      <c r="AZ1002">
        <v>0</v>
      </c>
      <c r="BA1002">
        <v>1023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Y1002*Source!I357</f>
        <v>3.258</v>
      </c>
      <c r="CY1002">
        <f>AD1002</f>
        <v>9.51</v>
      </c>
      <c r="CZ1002">
        <f>AH1002</f>
        <v>9.51</v>
      </c>
      <c r="DA1002">
        <f>AL1002</f>
        <v>1</v>
      </c>
      <c r="DB1002">
        <v>0</v>
      </c>
    </row>
    <row r="1003" spans="1:106" x14ac:dyDescent="0.2">
      <c r="A1003">
        <f>ROW(Source!A357)</f>
        <v>357</v>
      </c>
      <c r="B1003">
        <v>27721504</v>
      </c>
      <c r="C1003">
        <v>27723091</v>
      </c>
      <c r="D1003">
        <v>25412928</v>
      </c>
      <c r="E1003">
        <v>1</v>
      </c>
      <c r="F1003">
        <v>1</v>
      </c>
      <c r="G1003">
        <v>1</v>
      </c>
      <c r="H1003">
        <v>1</v>
      </c>
      <c r="I1003" t="s">
        <v>954</v>
      </c>
      <c r="J1003" t="s">
        <v>6</v>
      </c>
      <c r="K1003" t="s">
        <v>955</v>
      </c>
      <c r="L1003">
        <v>1191</v>
      </c>
      <c r="N1003">
        <v>1013</v>
      </c>
      <c r="O1003" t="s">
        <v>953</v>
      </c>
      <c r="P1003" t="s">
        <v>953</v>
      </c>
      <c r="Q1003">
        <v>1</v>
      </c>
      <c r="W1003">
        <v>0</v>
      </c>
      <c r="X1003">
        <v>-1417349443</v>
      </c>
      <c r="Y1003">
        <v>0.01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1</v>
      </c>
      <c r="AJ1003">
        <v>1</v>
      </c>
      <c r="AK1003">
        <v>1</v>
      </c>
      <c r="AL1003">
        <v>1</v>
      </c>
      <c r="AN1003">
        <v>0</v>
      </c>
      <c r="AO1003">
        <v>1</v>
      </c>
      <c r="AP1003">
        <v>0</v>
      </c>
      <c r="AQ1003">
        <v>0</v>
      </c>
      <c r="AR1003">
        <v>0</v>
      </c>
      <c r="AS1003" t="s">
        <v>6</v>
      </c>
      <c r="AT1003">
        <v>0.01</v>
      </c>
      <c r="AU1003" t="s">
        <v>6</v>
      </c>
      <c r="AV1003">
        <v>2</v>
      </c>
      <c r="AW1003">
        <v>2</v>
      </c>
      <c r="AX1003">
        <v>27723100</v>
      </c>
      <c r="AY1003">
        <v>1</v>
      </c>
      <c r="AZ1003">
        <v>0</v>
      </c>
      <c r="BA1003">
        <v>1024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Y1003*Source!I357</f>
        <v>2E-3</v>
      </c>
      <c r="CY1003">
        <f>AD1003</f>
        <v>0</v>
      </c>
      <c r="CZ1003">
        <f>AH1003</f>
        <v>0</v>
      </c>
      <c r="DA1003">
        <f>AL1003</f>
        <v>1</v>
      </c>
      <c r="DB1003">
        <v>0</v>
      </c>
    </row>
    <row r="1004" spans="1:106" x14ac:dyDescent="0.2">
      <c r="A1004">
        <f>ROW(Source!A357)</f>
        <v>357</v>
      </c>
      <c r="B1004">
        <v>27721504</v>
      </c>
      <c r="C1004">
        <v>27723091</v>
      </c>
      <c r="D1004">
        <v>25230514</v>
      </c>
      <c r="E1004">
        <v>1</v>
      </c>
      <c r="F1004">
        <v>1</v>
      </c>
      <c r="G1004">
        <v>1</v>
      </c>
      <c r="H1004">
        <v>2</v>
      </c>
      <c r="I1004" t="s">
        <v>960</v>
      </c>
      <c r="J1004" t="s">
        <v>961</v>
      </c>
      <c r="K1004" t="s">
        <v>962</v>
      </c>
      <c r="L1004">
        <v>1368</v>
      </c>
      <c r="N1004">
        <v>1011</v>
      </c>
      <c r="O1004" t="s">
        <v>959</v>
      </c>
      <c r="P1004" t="s">
        <v>959</v>
      </c>
      <c r="Q1004">
        <v>1</v>
      </c>
      <c r="W1004">
        <v>0</v>
      </c>
      <c r="X1004">
        <v>1188625873</v>
      </c>
      <c r="Y1004">
        <v>0.01</v>
      </c>
      <c r="AA1004">
        <v>0</v>
      </c>
      <c r="AB1004">
        <v>31.26</v>
      </c>
      <c r="AC1004">
        <v>13.5</v>
      </c>
      <c r="AD1004">
        <v>0</v>
      </c>
      <c r="AE1004">
        <v>0</v>
      </c>
      <c r="AF1004">
        <v>31.26</v>
      </c>
      <c r="AG1004">
        <v>13.5</v>
      </c>
      <c r="AH1004">
        <v>0</v>
      </c>
      <c r="AI1004">
        <v>1</v>
      </c>
      <c r="AJ1004">
        <v>1</v>
      </c>
      <c r="AK1004">
        <v>1</v>
      </c>
      <c r="AL1004">
        <v>1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6</v>
      </c>
      <c r="AT1004">
        <v>0.01</v>
      </c>
      <c r="AU1004" t="s">
        <v>6</v>
      </c>
      <c r="AV1004">
        <v>0</v>
      </c>
      <c r="AW1004">
        <v>2</v>
      </c>
      <c r="AX1004">
        <v>27723101</v>
      </c>
      <c r="AY1004">
        <v>1</v>
      </c>
      <c r="AZ1004">
        <v>0</v>
      </c>
      <c r="BA1004">
        <v>1025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Y1004*Source!I357</f>
        <v>2E-3</v>
      </c>
      <c r="CY1004">
        <f>AB1004</f>
        <v>31.26</v>
      </c>
      <c r="CZ1004">
        <f>AF1004</f>
        <v>31.26</v>
      </c>
      <c r="DA1004">
        <f>AJ1004</f>
        <v>1</v>
      </c>
      <c r="DB1004">
        <v>0</v>
      </c>
    </row>
    <row r="1005" spans="1:106" x14ac:dyDescent="0.2">
      <c r="A1005">
        <f>ROW(Source!A357)</f>
        <v>357</v>
      </c>
      <c r="B1005">
        <v>27721504</v>
      </c>
      <c r="C1005">
        <v>27723091</v>
      </c>
      <c r="D1005">
        <v>25152750</v>
      </c>
      <c r="E1005">
        <v>1</v>
      </c>
      <c r="F1005">
        <v>1</v>
      </c>
      <c r="G1005">
        <v>1</v>
      </c>
      <c r="H1005">
        <v>3</v>
      </c>
      <c r="I1005" t="s">
        <v>1209</v>
      </c>
      <c r="J1005" t="s">
        <v>1210</v>
      </c>
      <c r="K1005" t="s">
        <v>1211</v>
      </c>
      <c r="L1005">
        <v>1356</v>
      </c>
      <c r="N1005">
        <v>1010</v>
      </c>
      <c r="O1005" t="s">
        <v>1212</v>
      </c>
      <c r="P1005" t="s">
        <v>1212</v>
      </c>
      <c r="Q1005">
        <v>1000</v>
      </c>
      <c r="W1005">
        <v>0</v>
      </c>
      <c r="X1005">
        <v>1975348994</v>
      </c>
      <c r="Y1005">
        <v>0.2</v>
      </c>
      <c r="AA1005">
        <v>180</v>
      </c>
      <c r="AB1005">
        <v>0</v>
      </c>
      <c r="AC1005">
        <v>0</v>
      </c>
      <c r="AD1005">
        <v>0</v>
      </c>
      <c r="AE1005">
        <v>180</v>
      </c>
      <c r="AF1005">
        <v>0</v>
      </c>
      <c r="AG1005">
        <v>0</v>
      </c>
      <c r="AH1005">
        <v>0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0</v>
      </c>
      <c r="AQ1005">
        <v>0</v>
      </c>
      <c r="AR1005">
        <v>0</v>
      </c>
      <c r="AS1005" t="s">
        <v>6</v>
      </c>
      <c r="AT1005">
        <v>0.2</v>
      </c>
      <c r="AU1005" t="s">
        <v>6</v>
      </c>
      <c r="AV1005">
        <v>0</v>
      </c>
      <c r="AW1005">
        <v>2</v>
      </c>
      <c r="AX1005">
        <v>27723102</v>
      </c>
      <c r="AY1005">
        <v>1</v>
      </c>
      <c r="AZ1005">
        <v>0</v>
      </c>
      <c r="BA1005">
        <v>1026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Y1005*Source!I357</f>
        <v>4.0000000000000008E-2</v>
      </c>
      <c r="CY1005">
        <f>AA1005</f>
        <v>180</v>
      </c>
      <c r="CZ1005">
        <f>AE1005</f>
        <v>180</v>
      </c>
      <c r="DA1005">
        <f>AI1005</f>
        <v>1</v>
      </c>
      <c r="DB1005">
        <v>0</v>
      </c>
    </row>
    <row r="1006" spans="1:106" x14ac:dyDescent="0.2">
      <c r="A1006">
        <f>ROW(Source!A357)</f>
        <v>357</v>
      </c>
      <c r="B1006">
        <v>27721504</v>
      </c>
      <c r="C1006">
        <v>27723091</v>
      </c>
      <c r="D1006">
        <v>25153112</v>
      </c>
      <c r="E1006">
        <v>1</v>
      </c>
      <c r="F1006">
        <v>1</v>
      </c>
      <c r="G1006">
        <v>1</v>
      </c>
      <c r="H1006">
        <v>3</v>
      </c>
      <c r="I1006" t="s">
        <v>1213</v>
      </c>
      <c r="J1006" t="s">
        <v>1214</v>
      </c>
      <c r="K1006" t="s">
        <v>1215</v>
      </c>
      <c r="L1006">
        <v>1348</v>
      </c>
      <c r="N1006">
        <v>1009</v>
      </c>
      <c r="O1006" t="s">
        <v>46</v>
      </c>
      <c r="P1006" t="s">
        <v>46</v>
      </c>
      <c r="Q1006">
        <v>1000</v>
      </c>
      <c r="W1006">
        <v>0</v>
      </c>
      <c r="X1006">
        <v>-1755229539</v>
      </c>
      <c r="Y1006">
        <v>1E-3</v>
      </c>
      <c r="AA1006">
        <v>12430</v>
      </c>
      <c r="AB1006">
        <v>0</v>
      </c>
      <c r="AC1006">
        <v>0</v>
      </c>
      <c r="AD1006">
        <v>0</v>
      </c>
      <c r="AE1006">
        <v>12430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0</v>
      </c>
      <c r="AQ1006">
        <v>0</v>
      </c>
      <c r="AR1006">
        <v>0</v>
      </c>
      <c r="AS1006" t="s">
        <v>6</v>
      </c>
      <c r="AT1006">
        <v>1E-3</v>
      </c>
      <c r="AU1006" t="s">
        <v>6</v>
      </c>
      <c r="AV1006">
        <v>0</v>
      </c>
      <c r="AW1006">
        <v>2</v>
      </c>
      <c r="AX1006">
        <v>27723103</v>
      </c>
      <c r="AY1006">
        <v>1</v>
      </c>
      <c r="AZ1006">
        <v>0</v>
      </c>
      <c r="BA1006">
        <v>1027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Y1006*Source!I357</f>
        <v>2.0000000000000001E-4</v>
      </c>
      <c r="CY1006">
        <f>AA1006</f>
        <v>12430</v>
      </c>
      <c r="CZ1006">
        <f>AE1006</f>
        <v>12430</v>
      </c>
      <c r="DA1006">
        <f>AI1006</f>
        <v>1</v>
      </c>
      <c r="DB1006">
        <v>0</v>
      </c>
    </row>
    <row r="1007" spans="1:106" x14ac:dyDescent="0.2">
      <c r="A1007">
        <f>ROW(Source!A357)</f>
        <v>357</v>
      </c>
      <c r="B1007">
        <v>27721504</v>
      </c>
      <c r="C1007">
        <v>27723091</v>
      </c>
      <c r="D1007">
        <v>25201058</v>
      </c>
      <c r="E1007">
        <v>1</v>
      </c>
      <c r="F1007">
        <v>1</v>
      </c>
      <c r="G1007">
        <v>1</v>
      </c>
      <c r="H1007">
        <v>3</v>
      </c>
      <c r="I1007" t="s">
        <v>379</v>
      </c>
      <c r="J1007" t="s">
        <v>381</v>
      </c>
      <c r="K1007" t="s">
        <v>380</v>
      </c>
      <c r="L1007">
        <v>1308</v>
      </c>
      <c r="N1007">
        <v>1003</v>
      </c>
      <c r="O1007" t="s">
        <v>18</v>
      </c>
      <c r="P1007" t="s">
        <v>18</v>
      </c>
      <c r="Q1007">
        <v>100</v>
      </c>
      <c r="W1007">
        <v>0</v>
      </c>
      <c r="X1007">
        <v>1062154019</v>
      </c>
      <c r="Y1007">
        <v>1</v>
      </c>
      <c r="AA1007">
        <v>114.75</v>
      </c>
      <c r="AB1007">
        <v>0</v>
      </c>
      <c r="AC1007">
        <v>0</v>
      </c>
      <c r="AD1007">
        <v>0</v>
      </c>
      <c r="AE1007">
        <v>114.75</v>
      </c>
      <c r="AF1007">
        <v>0</v>
      </c>
      <c r="AG1007">
        <v>0</v>
      </c>
      <c r="AH1007">
        <v>0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 t="s">
        <v>6</v>
      </c>
      <c r="AT1007">
        <v>1</v>
      </c>
      <c r="AU1007" t="s">
        <v>6</v>
      </c>
      <c r="AV1007">
        <v>0</v>
      </c>
      <c r="AW1007">
        <v>1</v>
      </c>
      <c r="AX1007">
        <v>-1</v>
      </c>
      <c r="AY1007">
        <v>0</v>
      </c>
      <c r="AZ1007">
        <v>0</v>
      </c>
      <c r="BA1007" t="s">
        <v>6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Y1007*Source!I357</f>
        <v>0.2</v>
      </c>
      <c r="CY1007">
        <f>AA1007</f>
        <v>114.75</v>
      </c>
      <c r="CZ1007">
        <f>AE1007</f>
        <v>114.75</v>
      </c>
      <c r="DA1007">
        <f>AI1007</f>
        <v>1</v>
      </c>
      <c r="DB1007">
        <v>0</v>
      </c>
    </row>
    <row r="1008" spans="1:106" x14ac:dyDescent="0.2">
      <c r="A1008">
        <f>ROW(Source!A357)</f>
        <v>357</v>
      </c>
      <c r="B1008">
        <v>27721504</v>
      </c>
      <c r="C1008">
        <v>27723091</v>
      </c>
      <c r="D1008">
        <v>25147235</v>
      </c>
      <c r="E1008">
        <v>17</v>
      </c>
      <c r="F1008">
        <v>1</v>
      </c>
      <c r="G1008">
        <v>1</v>
      </c>
      <c r="H1008">
        <v>3</v>
      </c>
      <c r="I1008" t="s">
        <v>1204</v>
      </c>
      <c r="J1008" t="s">
        <v>6</v>
      </c>
      <c r="K1008" t="s">
        <v>1205</v>
      </c>
      <c r="L1008">
        <v>1374</v>
      </c>
      <c r="N1008">
        <v>1013</v>
      </c>
      <c r="O1008" t="s">
        <v>1206</v>
      </c>
      <c r="P1008" t="s">
        <v>1206</v>
      </c>
      <c r="Q1008">
        <v>1</v>
      </c>
      <c r="W1008">
        <v>0</v>
      </c>
      <c r="X1008">
        <v>-1731369543</v>
      </c>
      <c r="Y1008">
        <v>3.1</v>
      </c>
      <c r="AA1008">
        <v>1</v>
      </c>
      <c r="AB1008">
        <v>0</v>
      </c>
      <c r="AC1008">
        <v>0</v>
      </c>
      <c r="AD1008">
        <v>0</v>
      </c>
      <c r="AE1008">
        <v>1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0</v>
      </c>
      <c r="AQ1008">
        <v>0</v>
      </c>
      <c r="AR1008">
        <v>0</v>
      </c>
      <c r="AS1008" t="s">
        <v>6</v>
      </c>
      <c r="AT1008">
        <v>3.1</v>
      </c>
      <c r="AU1008" t="s">
        <v>6</v>
      </c>
      <c r="AV1008">
        <v>0</v>
      </c>
      <c r="AW1008">
        <v>2</v>
      </c>
      <c r="AX1008">
        <v>27723104</v>
      </c>
      <c r="AY1008">
        <v>1</v>
      </c>
      <c r="AZ1008">
        <v>0</v>
      </c>
      <c r="BA1008">
        <v>1028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Y1008*Source!I357</f>
        <v>0.62000000000000011</v>
      </c>
      <c r="CY1008">
        <f>AA1008</f>
        <v>1</v>
      </c>
      <c r="CZ1008">
        <f>AE1008</f>
        <v>1</v>
      </c>
      <c r="DA1008">
        <f>AI1008</f>
        <v>1</v>
      </c>
      <c r="DB1008">
        <v>0</v>
      </c>
    </row>
    <row r="1009" spans="1:106" x14ac:dyDescent="0.2">
      <c r="A1009">
        <f>ROW(Source!A396)</f>
        <v>396</v>
      </c>
      <c r="B1009">
        <v>27721505</v>
      </c>
      <c r="C1009">
        <v>27723106</v>
      </c>
      <c r="D1009">
        <v>25416200</v>
      </c>
      <c r="E1009">
        <v>1</v>
      </c>
      <c r="F1009">
        <v>1</v>
      </c>
      <c r="G1009">
        <v>1</v>
      </c>
      <c r="H1009">
        <v>1</v>
      </c>
      <c r="I1009" t="s">
        <v>1216</v>
      </c>
      <c r="J1009" t="s">
        <v>6</v>
      </c>
      <c r="K1009" t="s">
        <v>1217</v>
      </c>
      <c r="L1009">
        <v>1191</v>
      </c>
      <c r="N1009">
        <v>1013</v>
      </c>
      <c r="O1009" t="s">
        <v>953</v>
      </c>
      <c r="P1009" t="s">
        <v>953</v>
      </c>
      <c r="Q1009">
        <v>1</v>
      </c>
      <c r="W1009">
        <v>0</v>
      </c>
      <c r="X1009">
        <v>371339561</v>
      </c>
      <c r="Y1009">
        <v>103.91</v>
      </c>
      <c r="AA1009">
        <v>0</v>
      </c>
      <c r="AB1009">
        <v>0</v>
      </c>
      <c r="AC1009">
        <v>0</v>
      </c>
      <c r="AD1009">
        <v>8.09</v>
      </c>
      <c r="AE1009">
        <v>0</v>
      </c>
      <c r="AF1009">
        <v>0</v>
      </c>
      <c r="AG1009">
        <v>0</v>
      </c>
      <c r="AH1009">
        <v>8.09</v>
      </c>
      <c r="AI1009">
        <v>1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0</v>
      </c>
      <c r="AQ1009">
        <v>0</v>
      </c>
      <c r="AR1009">
        <v>0</v>
      </c>
      <c r="AS1009" t="s">
        <v>6</v>
      </c>
      <c r="AT1009">
        <v>103.91</v>
      </c>
      <c r="AU1009" t="s">
        <v>6</v>
      </c>
      <c r="AV1009">
        <v>1</v>
      </c>
      <c r="AW1009">
        <v>2</v>
      </c>
      <c r="AX1009">
        <v>27723110</v>
      </c>
      <c r="AY1009">
        <v>1</v>
      </c>
      <c r="AZ1009">
        <v>0</v>
      </c>
      <c r="BA1009">
        <v>1029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Y1009*Source!I396</f>
        <v>90.692648000000005</v>
      </c>
      <c r="CY1009">
        <f>AD1009</f>
        <v>8.09</v>
      </c>
      <c r="CZ1009">
        <f>AH1009</f>
        <v>8.09</v>
      </c>
      <c r="DA1009">
        <f>AL1009</f>
        <v>1</v>
      </c>
      <c r="DB1009">
        <v>0</v>
      </c>
    </row>
    <row r="1010" spans="1:106" x14ac:dyDescent="0.2">
      <c r="A1010">
        <f>ROW(Source!A396)</f>
        <v>396</v>
      </c>
      <c r="B1010">
        <v>27721505</v>
      </c>
      <c r="C1010">
        <v>27723106</v>
      </c>
      <c r="D1010">
        <v>25412928</v>
      </c>
      <c r="E1010">
        <v>1</v>
      </c>
      <c r="F1010">
        <v>1</v>
      </c>
      <c r="G1010">
        <v>1</v>
      </c>
      <c r="H1010">
        <v>1</v>
      </c>
      <c r="I1010" t="s">
        <v>954</v>
      </c>
      <c r="J1010" t="s">
        <v>6</v>
      </c>
      <c r="K1010" t="s">
        <v>955</v>
      </c>
      <c r="L1010">
        <v>1191</v>
      </c>
      <c r="N1010">
        <v>1013</v>
      </c>
      <c r="O1010" t="s">
        <v>953</v>
      </c>
      <c r="P1010" t="s">
        <v>953</v>
      </c>
      <c r="Q1010">
        <v>1</v>
      </c>
      <c r="W1010">
        <v>0</v>
      </c>
      <c r="X1010">
        <v>-1417349443</v>
      </c>
      <c r="Y1010">
        <v>7.74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1</v>
      </c>
      <c r="AJ1010">
        <v>1</v>
      </c>
      <c r="AK1010">
        <v>1</v>
      </c>
      <c r="AL1010">
        <v>1</v>
      </c>
      <c r="AN1010">
        <v>0</v>
      </c>
      <c r="AO1010">
        <v>1</v>
      </c>
      <c r="AP1010">
        <v>0</v>
      </c>
      <c r="AQ1010">
        <v>0</v>
      </c>
      <c r="AR1010">
        <v>0</v>
      </c>
      <c r="AS1010" t="s">
        <v>6</v>
      </c>
      <c r="AT1010">
        <v>7.74</v>
      </c>
      <c r="AU1010" t="s">
        <v>6</v>
      </c>
      <c r="AV1010">
        <v>2</v>
      </c>
      <c r="AW1010">
        <v>2</v>
      </c>
      <c r="AX1010">
        <v>27723111</v>
      </c>
      <c r="AY1010">
        <v>1</v>
      </c>
      <c r="AZ1010">
        <v>0</v>
      </c>
      <c r="BA1010">
        <v>1030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Y1010*Source!I396</f>
        <v>6.7554720000000001</v>
      </c>
      <c r="CY1010">
        <f>AD1010</f>
        <v>0</v>
      </c>
      <c r="CZ1010">
        <f>AH1010</f>
        <v>0</v>
      </c>
      <c r="DA1010">
        <f>AL1010</f>
        <v>1</v>
      </c>
      <c r="DB1010">
        <v>0</v>
      </c>
    </row>
    <row r="1011" spans="1:106" x14ac:dyDescent="0.2">
      <c r="A1011">
        <f>ROW(Source!A396)</f>
        <v>396</v>
      </c>
      <c r="B1011">
        <v>27721505</v>
      </c>
      <c r="C1011">
        <v>27723106</v>
      </c>
      <c r="D1011">
        <v>25230514</v>
      </c>
      <c r="E1011">
        <v>1</v>
      </c>
      <c r="F1011">
        <v>1</v>
      </c>
      <c r="G1011">
        <v>1</v>
      </c>
      <c r="H1011">
        <v>2</v>
      </c>
      <c r="I1011" t="s">
        <v>960</v>
      </c>
      <c r="J1011" t="s">
        <v>961</v>
      </c>
      <c r="K1011" t="s">
        <v>962</v>
      </c>
      <c r="L1011">
        <v>1368</v>
      </c>
      <c r="N1011">
        <v>1011</v>
      </c>
      <c r="O1011" t="s">
        <v>959</v>
      </c>
      <c r="P1011" t="s">
        <v>959</v>
      </c>
      <c r="Q1011">
        <v>1</v>
      </c>
      <c r="W1011">
        <v>0</v>
      </c>
      <c r="X1011">
        <v>1188625873</v>
      </c>
      <c r="Y1011">
        <v>7.74</v>
      </c>
      <c r="AA1011">
        <v>0</v>
      </c>
      <c r="AB1011">
        <v>31.26</v>
      </c>
      <c r="AC1011">
        <v>13.5</v>
      </c>
      <c r="AD1011">
        <v>0</v>
      </c>
      <c r="AE1011">
        <v>0</v>
      </c>
      <c r="AF1011">
        <v>31.26</v>
      </c>
      <c r="AG1011">
        <v>13.5</v>
      </c>
      <c r="AH1011">
        <v>0</v>
      </c>
      <c r="AI1011">
        <v>1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 t="s">
        <v>6</v>
      </c>
      <c r="AT1011">
        <v>7.74</v>
      </c>
      <c r="AU1011" t="s">
        <v>6</v>
      </c>
      <c r="AV1011">
        <v>0</v>
      </c>
      <c r="AW1011">
        <v>2</v>
      </c>
      <c r="AX1011">
        <v>27723112</v>
      </c>
      <c r="AY1011">
        <v>1</v>
      </c>
      <c r="AZ1011">
        <v>0</v>
      </c>
      <c r="BA1011">
        <v>1031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Y1011*Source!I396</f>
        <v>6.7554720000000001</v>
      </c>
      <c r="CY1011">
        <f>AB1011</f>
        <v>31.26</v>
      </c>
      <c r="CZ1011">
        <f>AF1011</f>
        <v>31.26</v>
      </c>
      <c r="DA1011">
        <f>AJ1011</f>
        <v>1</v>
      </c>
      <c r="DB1011">
        <v>0</v>
      </c>
    </row>
    <row r="1012" spans="1:106" x14ac:dyDescent="0.2">
      <c r="A1012">
        <f>ROW(Source!A397)</f>
        <v>397</v>
      </c>
      <c r="B1012">
        <v>27721504</v>
      </c>
      <c r="C1012">
        <v>27723106</v>
      </c>
      <c r="D1012">
        <v>25416200</v>
      </c>
      <c r="E1012">
        <v>1</v>
      </c>
      <c r="F1012">
        <v>1</v>
      </c>
      <c r="G1012">
        <v>1</v>
      </c>
      <c r="H1012">
        <v>1</v>
      </c>
      <c r="I1012" t="s">
        <v>1216</v>
      </c>
      <c r="J1012" t="s">
        <v>6</v>
      </c>
      <c r="K1012" t="s">
        <v>1217</v>
      </c>
      <c r="L1012">
        <v>1191</v>
      </c>
      <c r="N1012">
        <v>1013</v>
      </c>
      <c r="O1012" t="s">
        <v>953</v>
      </c>
      <c r="P1012" t="s">
        <v>953</v>
      </c>
      <c r="Q1012">
        <v>1</v>
      </c>
      <c r="W1012">
        <v>0</v>
      </c>
      <c r="X1012">
        <v>371339561</v>
      </c>
      <c r="Y1012">
        <v>103.91</v>
      </c>
      <c r="AA1012">
        <v>0</v>
      </c>
      <c r="AB1012">
        <v>0</v>
      </c>
      <c r="AC1012">
        <v>0</v>
      </c>
      <c r="AD1012">
        <v>8.09</v>
      </c>
      <c r="AE1012">
        <v>0</v>
      </c>
      <c r="AF1012">
        <v>0</v>
      </c>
      <c r="AG1012">
        <v>0</v>
      </c>
      <c r="AH1012">
        <v>8.09</v>
      </c>
      <c r="AI1012">
        <v>1</v>
      </c>
      <c r="AJ1012">
        <v>1</v>
      </c>
      <c r="AK1012">
        <v>1</v>
      </c>
      <c r="AL1012">
        <v>1</v>
      </c>
      <c r="AN1012">
        <v>0</v>
      </c>
      <c r="AO1012">
        <v>1</v>
      </c>
      <c r="AP1012">
        <v>0</v>
      </c>
      <c r="AQ1012">
        <v>0</v>
      </c>
      <c r="AR1012">
        <v>0</v>
      </c>
      <c r="AS1012" t="s">
        <v>6</v>
      </c>
      <c r="AT1012">
        <v>103.91</v>
      </c>
      <c r="AU1012" t="s">
        <v>6</v>
      </c>
      <c r="AV1012">
        <v>1</v>
      </c>
      <c r="AW1012">
        <v>2</v>
      </c>
      <c r="AX1012">
        <v>27723110</v>
      </c>
      <c r="AY1012">
        <v>1</v>
      </c>
      <c r="AZ1012">
        <v>0</v>
      </c>
      <c r="BA1012">
        <v>1032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Y1012*Source!I397</f>
        <v>90.692648000000005</v>
      </c>
      <c r="CY1012">
        <f>AD1012</f>
        <v>8.09</v>
      </c>
      <c r="CZ1012">
        <f>AH1012</f>
        <v>8.09</v>
      </c>
      <c r="DA1012">
        <f>AL1012</f>
        <v>1</v>
      </c>
      <c r="DB1012">
        <v>0</v>
      </c>
    </row>
    <row r="1013" spans="1:106" x14ac:dyDescent="0.2">
      <c r="A1013">
        <f>ROW(Source!A397)</f>
        <v>397</v>
      </c>
      <c r="B1013">
        <v>27721504</v>
      </c>
      <c r="C1013">
        <v>27723106</v>
      </c>
      <c r="D1013">
        <v>25412928</v>
      </c>
      <c r="E1013">
        <v>1</v>
      </c>
      <c r="F1013">
        <v>1</v>
      </c>
      <c r="G1013">
        <v>1</v>
      </c>
      <c r="H1013">
        <v>1</v>
      </c>
      <c r="I1013" t="s">
        <v>954</v>
      </c>
      <c r="J1013" t="s">
        <v>6</v>
      </c>
      <c r="K1013" t="s">
        <v>955</v>
      </c>
      <c r="L1013">
        <v>1191</v>
      </c>
      <c r="N1013">
        <v>1013</v>
      </c>
      <c r="O1013" t="s">
        <v>953</v>
      </c>
      <c r="P1013" t="s">
        <v>953</v>
      </c>
      <c r="Q1013">
        <v>1</v>
      </c>
      <c r="W1013">
        <v>0</v>
      </c>
      <c r="X1013">
        <v>-1417349443</v>
      </c>
      <c r="Y1013">
        <v>7.74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1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0</v>
      </c>
      <c r="AQ1013">
        <v>0</v>
      </c>
      <c r="AR1013">
        <v>0</v>
      </c>
      <c r="AS1013" t="s">
        <v>6</v>
      </c>
      <c r="AT1013">
        <v>7.74</v>
      </c>
      <c r="AU1013" t="s">
        <v>6</v>
      </c>
      <c r="AV1013">
        <v>2</v>
      </c>
      <c r="AW1013">
        <v>2</v>
      </c>
      <c r="AX1013">
        <v>27723111</v>
      </c>
      <c r="AY1013">
        <v>1</v>
      </c>
      <c r="AZ1013">
        <v>0</v>
      </c>
      <c r="BA1013">
        <v>1033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Y1013*Source!I397</f>
        <v>6.7554720000000001</v>
      </c>
      <c r="CY1013">
        <f>AD1013</f>
        <v>0</v>
      </c>
      <c r="CZ1013">
        <f>AH1013</f>
        <v>0</v>
      </c>
      <c r="DA1013">
        <f>AL1013</f>
        <v>1</v>
      </c>
      <c r="DB1013">
        <v>0</v>
      </c>
    </row>
    <row r="1014" spans="1:106" x14ac:dyDescent="0.2">
      <c r="A1014">
        <f>ROW(Source!A397)</f>
        <v>397</v>
      </c>
      <c r="B1014">
        <v>27721504</v>
      </c>
      <c r="C1014">
        <v>27723106</v>
      </c>
      <c r="D1014">
        <v>25230514</v>
      </c>
      <c r="E1014">
        <v>1</v>
      </c>
      <c r="F1014">
        <v>1</v>
      </c>
      <c r="G1014">
        <v>1</v>
      </c>
      <c r="H1014">
        <v>2</v>
      </c>
      <c r="I1014" t="s">
        <v>960</v>
      </c>
      <c r="J1014" t="s">
        <v>961</v>
      </c>
      <c r="K1014" t="s">
        <v>962</v>
      </c>
      <c r="L1014">
        <v>1368</v>
      </c>
      <c r="N1014">
        <v>1011</v>
      </c>
      <c r="O1014" t="s">
        <v>959</v>
      </c>
      <c r="P1014" t="s">
        <v>959</v>
      </c>
      <c r="Q1014">
        <v>1</v>
      </c>
      <c r="W1014">
        <v>0</v>
      </c>
      <c r="X1014">
        <v>1188625873</v>
      </c>
      <c r="Y1014">
        <v>7.74</v>
      </c>
      <c r="AA1014">
        <v>0</v>
      </c>
      <c r="AB1014">
        <v>31.26</v>
      </c>
      <c r="AC1014">
        <v>13.5</v>
      </c>
      <c r="AD1014">
        <v>0</v>
      </c>
      <c r="AE1014">
        <v>0</v>
      </c>
      <c r="AF1014">
        <v>31.26</v>
      </c>
      <c r="AG1014">
        <v>13.5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0</v>
      </c>
      <c r="AQ1014">
        <v>0</v>
      </c>
      <c r="AR1014">
        <v>0</v>
      </c>
      <c r="AS1014" t="s">
        <v>6</v>
      </c>
      <c r="AT1014">
        <v>7.74</v>
      </c>
      <c r="AU1014" t="s">
        <v>6</v>
      </c>
      <c r="AV1014">
        <v>0</v>
      </c>
      <c r="AW1014">
        <v>2</v>
      </c>
      <c r="AX1014">
        <v>27723112</v>
      </c>
      <c r="AY1014">
        <v>1</v>
      </c>
      <c r="AZ1014">
        <v>0</v>
      </c>
      <c r="BA1014">
        <v>1034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Y1014*Source!I397</f>
        <v>6.7554720000000001</v>
      </c>
      <c r="CY1014">
        <f>AB1014</f>
        <v>31.26</v>
      </c>
      <c r="CZ1014">
        <f>AF1014</f>
        <v>31.26</v>
      </c>
      <c r="DA1014">
        <f>AJ1014</f>
        <v>1</v>
      </c>
      <c r="DB1014">
        <v>0</v>
      </c>
    </row>
    <row r="1015" spans="1:106" x14ac:dyDescent="0.2">
      <c r="A1015">
        <f>ROW(Source!A398)</f>
        <v>398</v>
      </c>
      <c r="B1015">
        <v>27721505</v>
      </c>
      <c r="C1015">
        <v>27723113</v>
      </c>
      <c r="D1015">
        <v>25416200</v>
      </c>
      <c r="E1015">
        <v>1</v>
      </c>
      <c r="F1015">
        <v>1</v>
      </c>
      <c r="G1015">
        <v>1</v>
      </c>
      <c r="H1015">
        <v>1</v>
      </c>
      <c r="I1015" t="s">
        <v>1216</v>
      </c>
      <c r="J1015" t="s">
        <v>6</v>
      </c>
      <c r="K1015" t="s">
        <v>1217</v>
      </c>
      <c r="L1015">
        <v>1191</v>
      </c>
      <c r="N1015">
        <v>1013</v>
      </c>
      <c r="O1015" t="s">
        <v>953</v>
      </c>
      <c r="P1015" t="s">
        <v>953</v>
      </c>
      <c r="Q1015">
        <v>1</v>
      </c>
      <c r="W1015">
        <v>0</v>
      </c>
      <c r="X1015">
        <v>371339561</v>
      </c>
      <c r="Y1015">
        <v>172.76</v>
      </c>
      <c r="AA1015">
        <v>0</v>
      </c>
      <c r="AB1015">
        <v>0</v>
      </c>
      <c r="AC1015">
        <v>0</v>
      </c>
      <c r="AD1015">
        <v>8.09</v>
      </c>
      <c r="AE1015">
        <v>0</v>
      </c>
      <c r="AF1015">
        <v>0</v>
      </c>
      <c r="AG1015">
        <v>0</v>
      </c>
      <c r="AH1015">
        <v>8.09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0</v>
      </c>
      <c r="AQ1015">
        <v>0</v>
      </c>
      <c r="AR1015">
        <v>0</v>
      </c>
      <c r="AS1015" t="s">
        <v>6</v>
      </c>
      <c r="AT1015">
        <v>172.76</v>
      </c>
      <c r="AU1015" t="s">
        <v>6</v>
      </c>
      <c r="AV1015">
        <v>1</v>
      </c>
      <c r="AW1015">
        <v>2</v>
      </c>
      <c r="AX1015">
        <v>27723117</v>
      </c>
      <c r="AY1015">
        <v>1</v>
      </c>
      <c r="AZ1015">
        <v>0</v>
      </c>
      <c r="BA1015">
        <v>1035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Y1015*Source!I398</f>
        <v>11.885888</v>
      </c>
      <c r="CY1015">
        <f>AD1015</f>
        <v>8.09</v>
      </c>
      <c r="CZ1015">
        <f>AH1015</f>
        <v>8.09</v>
      </c>
      <c r="DA1015">
        <f>AL1015</f>
        <v>1</v>
      </c>
      <c r="DB1015">
        <v>0</v>
      </c>
    </row>
    <row r="1016" spans="1:106" x14ac:dyDescent="0.2">
      <c r="A1016">
        <f>ROW(Source!A398)</f>
        <v>398</v>
      </c>
      <c r="B1016">
        <v>27721505</v>
      </c>
      <c r="C1016">
        <v>27723113</v>
      </c>
      <c r="D1016">
        <v>25412928</v>
      </c>
      <c r="E1016">
        <v>1</v>
      </c>
      <c r="F1016">
        <v>1</v>
      </c>
      <c r="G1016">
        <v>1</v>
      </c>
      <c r="H1016">
        <v>1</v>
      </c>
      <c r="I1016" t="s">
        <v>954</v>
      </c>
      <c r="J1016" t="s">
        <v>6</v>
      </c>
      <c r="K1016" t="s">
        <v>955</v>
      </c>
      <c r="L1016">
        <v>1191</v>
      </c>
      <c r="N1016">
        <v>1013</v>
      </c>
      <c r="O1016" t="s">
        <v>953</v>
      </c>
      <c r="P1016" t="s">
        <v>953</v>
      </c>
      <c r="Q1016">
        <v>1</v>
      </c>
      <c r="W1016">
        <v>0</v>
      </c>
      <c r="X1016">
        <v>-1417349443</v>
      </c>
      <c r="Y1016">
        <v>7.74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0</v>
      </c>
      <c r="AQ1016">
        <v>0</v>
      </c>
      <c r="AR1016">
        <v>0</v>
      </c>
      <c r="AS1016" t="s">
        <v>6</v>
      </c>
      <c r="AT1016">
        <v>7.74</v>
      </c>
      <c r="AU1016" t="s">
        <v>6</v>
      </c>
      <c r="AV1016">
        <v>2</v>
      </c>
      <c r="AW1016">
        <v>2</v>
      </c>
      <c r="AX1016">
        <v>27723118</v>
      </c>
      <c r="AY1016">
        <v>1</v>
      </c>
      <c r="AZ1016">
        <v>0</v>
      </c>
      <c r="BA1016">
        <v>1036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Y1016*Source!I398</f>
        <v>0.53251199999999999</v>
      </c>
      <c r="CY1016">
        <f>AD1016</f>
        <v>0</v>
      </c>
      <c r="CZ1016">
        <f>AH1016</f>
        <v>0</v>
      </c>
      <c r="DA1016">
        <f>AL1016</f>
        <v>1</v>
      </c>
      <c r="DB1016">
        <v>0</v>
      </c>
    </row>
    <row r="1017" spans="1:106" x14ac:dyDescent="0.2">
      <c r="A1017">
        <f>ROW(Source!A398)</f>
        <v>398</v>
      </c>
      <c r="B1017">
        <v>27721505</v>
      </c>
      <c r="C1017">
        <v>27723113</v>
      </c>
      <c r="D1017">
        <v>25230514</v>
      </c>
      <c r="E1017">
        <v>1</v>
      </c>
      <c r="F1017">
        <v>1</v>
      </c>
      <c r="G1017">
        <v>1</v>
      </c>
      <c r="H1017">
        <v>2</v>
      </c>
      <c r="I1017" t="s">
        <v>960</v>
      </c>
      <c r="J1017" t="s">
        <v>961</v>
      </c>
      <c r="K1017" t="s">
        <v>962</v>
      </c>
      <c r="L1017">
        <v>1368</v>
      </c>
      <c r="N1017">
        <v>1011</v>
      </c>
      <c r="O1017" t="s">
        <v>959</v>
      </c>
      <c r="P1017" t="s">
        <v>959</v>
      </c>
      <c r="Q1017">
        <v>1</v>
      </c>
      <c r="W1017">
        <v>0</v>
      </c>
      <c r="X1017">
        <v>1188625873</v>
      </c>
      <c r="Y1017">
        <v>7.74</v>
      </c>
      <c r="AA1017">
        <v>0</v>
      </c>
      <c r="AB1017">
        <v>31.26</v>
      </c>
      <c r="AC1017">
        <v>13.5</v>
      </c>
      <c r="AD1017">
        <v>0</v>
      </c>
      <c r="AE1017">
        <v>0</v>
      </c>
      <c r="AF1017">
        <v>31.26</v>
      </c>
      <c r="AG1017">
        <v>13.5</v>
      </c>
      <c r="AH1017">
        <v>0</v>
      </c>
      <c r="AI1017">
        <v>1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 t="s">
        <v>6</v>
      </c>
      <c r="AT1017">
        <v>7.74</v>
      </c>
      <c r="AU1017" t="s">
        <v>6</v>
      </c>
      <c r="AV1017">
        <v>0</v>
      </c>
      <c r="AW1017">
        <v>2</v>
      </c>
      <c r="AX1017">
        <v>27723119</v>
      </c>
      <c r="AY1017">
        <v>1</v>
      </c>
      <c r="AZ1017">
        <v>0</v>
      </c>
      <c r="BA1017">
        <v>1037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Y1017*Source!I398</f>
        <v>0.53251199999999999</v>
      </c>
      <c r="CY1017">
        <f>AB1017</f>
        <v>31.26</v>
      </c>
      <c r="CZ1017">
        <f>AF1017</f>
        <v>31.26</v>
      </c>
      <c r="DA1017">
        <f>AJ1017</f>
        <v>1</v>
      </c>
      <c r="DB1017">
        <v>0</v>
      </c>
    </row>
    <row r="1018" spans="1:106" x14ac:dyDescent="0.2">
      <c r="A1018">
        <f>ROW(Source!A399)</f>
        <v>399</v>
      </c>
      <c r="B1018">
        <v>27721504</v>
      </c>
      <c r="C1018">
        <v>27723113</v>
      </c>
      <c r="D1018">
        <v>25416200</v>
      </c>
      <c r="E1018">
        <v>1</v>
      </c>
      <c r="F1018">
        <v>1</v>
      </c>
      <c r="G1018">
        <v>1</v>
      </c>
      <c r="H1018">
        <v>1</v>
      </c>
      <c r="I1018" t="s">
        <v>1216</v>
      </c>
      <c r="J1018" t="s">
        <v>6</v>
      </c>
      <c r="K1018" t="s">
        <v>1217</v>
      </c>
      <c r="L1018">
        <v>1191</v>
      </c>
      <c r="N1018">
        <v>1013</v>
      </c>
      <c r="O1018" t="s">
        <v>953</v>
      </c>
      <c r="P1018" t="s">
        <v>953</v>
      </c>
      <c r="Q1018">
        <v>1</v>
      </c>
      <c r="W1018">
        <v>0</v>
      </c>
      <c r="X1018">
        <v>371339561</v>
      </c>
      <c r="Y1018">
        <v>172.76</v>
      </c>
      <c r="AA1018">
        <v>0</v>
      </c>
      <c r="AB1018">
        <v>0</v>
      </c>
      <c r="AC1018">
        <v>0</v>
      </c>
      <c r="AD1018">
        <v>8.09</v>
      </c>
      <c r="AE1018">
        <v>0</v>
      </c>
      <c r="AF1018">
        <v>0</v>
      </c>
      <c r="AG1018">
        <v>0</v>
      </c>
      <c r="AH1018">
        <v>8.09</v>
      </c>
      <c r="AI1018">
        <v>1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0</v>
      </c>
      <c r="AQ1018">
        <v>0</v>
      </c>
      <c r="AR1018">
        <v>0</v>
      </c>
      <c r="AS1018" t="s">
        <v>6</v>
      </c>
      <c r="AT1018">
        <v>172.76</v>
      </c>
      <c r="AU1018" t="s">
        <v>6</v>
      </c>
      <c r="AV1018">
        <v>1</v>
      </c>
      <c r="AW1018">
        <v>2</v>
      </c>
      <c r="AX1018">
        <v>27723117</v>
      </c>
      <c r="AY1018">
        <v>1</v>
      </c>
      <c r="AZ1018">
        <v>0</v>
      </c>
      <c r="BA1018">
        <v>1038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Y1018*Source!I399</f>
        <v>11.885888</v>
      </c>
      <c r="CY1018">
        <f>AD1018</f>
        <v>8.09</v>
      </c>
      <c r="CZ1018">
        <f>AH1018</f>
        <v>8.09</v>
      </c>
      <c r="DA1018">
        <f>AL1018</f>
        <v>1</v>
      </c>
      <c r="DB1018">
        <v>0</v>
      </c>
    </row>
    <row r="1019" spans="1:106" x14ac:dyDescent="0.2">
      <c r="A1019">
        <f>ROW(Source!A399)</f>
        <v>399</v>
      </c>
      <c r="B1019">
        <v>27721504</v>
      </c>
      <c r="C1019">
        <v>27723113</v>
      </c>
      <c r="D1019">
        <v>25412928</v>
      </c>
      <c r="E1019">
        <v>1</v>
      </c>
      <c r="F1019">
        <v>1</v>
      </c>
      <c r="G1019">
        <v>1</v>
      </c>
      <c r="H1019">
        <v>1</v>
      </c>
      <c r="I1019" t="s">
        <v>954</v>
      </c>
      <c r="J1019" t="s">
        <v>6</v>
      </c>
      <c r="K1019" t="s">
        <v>955</v>
      </c>
      <c r="L1019">
        <v>1191</v>
      </c>
      <c r="N1019">
        <v>1013</v>
      </c>
      <c r="O1019" t="s">
        <v>953</v>
      </c>
      <c r="P1019" t="s">
        <v>953</v>
      </c>
      <c r="Q1019">
        <v>1</v>
      </c>
      <c r="W1019">
        <v>0</v>
      </c>
      <c r="X1019">
        <v>-1417349443</v>
      </c>
      <c r="Y1019">
        <v>7.74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1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6</v>
      </c>
      <c r="AT1019">
        <v>7.74</v>
      </c>
      <c r="AU1019" t="s">
        <v>6</v>
      </c>
      <c r="AV1019">
        <v>2</v>
      </c>
      <c r="AW1019">
        <v>2</v>
      </c>
      <c r="AX1019">
        <v>27723118</v>
      </c>
      <c r="AY1019">
        <v>1</v>
      </c>
      <c r="AZ1019">
        <v>0</v>
      </c>
      <c r="BA1019">
        <v>1039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Y1019*Source!I399</f>
        <v>0.53251199999999999</v>
      </c>
      <c r="CY1019">
        <f>AD1019</f>
        <v>0</v>
      </c>
      <c r="CZ1019">
        <f>AH1019</f>
        <v>0</v>
      </c>
      <c r="DA1019">
        <f>AL1019</f>
        <v>1</v>
      </c>
      <c r="DB1019">
        <v>0</v>
      </c>
    </row>
    <row r="1020" spans="1:106" x14ac:dyDescent="0.2">
      <c r="A1020">
        <f>ROW(Source!A399)</f>
        <v>399</v>
      </c>
      <c r="B1020">
        <v>27721504</v>
      </c>
      <c r="C1020">
        <v>27723113</v>
      </c>
      <c r="D1020">
        <v>25230514</v>
      </c>
      <c r="E1020">
        <v>1</v>
      </c>
      <c r="F1020">
        <v>1</v>
      </c>
      <c r="G1020">
        <v>1</v>
      </c>
      <c r="H1020">
        <v>2</v>
      </c>
      <c r="I1020" t="s">
        <v>960</v>
      </c>
      <c r="J1020" t="s">
        <v>961</v>
      </c>
      <c r="K1020" t="s">
        <v>962</v>
      </c>
      <c r="L1020">
        <v>1368</v>
      </c>
      <c r="N1020">
        <v>1011</v>
      </c>
      <c r="O1020" t="s">
        <v>959</v>
      </c>
      <c r="P1020" t="s">
        <v>959</v>
      </c>
      <c r="Q1020">
        <v>1</v>
      </c>
      <c r="W1020">
        <v>0</v>
      </c>
      <c r="X1020">
        <v>1188625873</v>
      </c>
      <c r="Y1020">
        <v>7.74</v>
      </c>
      <c r="AA1020">
        <v>0</v>
      </c>
      <c r="AB1020">
        <v>31.26</v>
      </c>
      <c r="AC1020">
        <v>13.5</v>
      </c>
      <c r="AD1020">
        <v>0</v>
      </c>
      <c r="AE1020">
        <v>0</v>
      </c>
      <c r="AF1020">
        <v>31.26</v>
      </c>
      <c r="AG1020">
        <v>13.5</v>
      </c>
      <c r="AH1020">
        <v>0</v>
      </c>
      <c r="AI1020">
        <v>1</v>
      </c>
      <c r="AJ1020">
        <v>1</v>
      </c>
      <c r="AK1020">
        <v>1</v>
      </c>
      <c r="AL1020">
        <v>1</v>
      </c>
      <c r="AN1020">
        <v>0</v>
      </c>
      <c r="AO1020">
        <v>1</v>
      </c>
      <c r="AP1020">
        <v>0</v>
      </c>
      <c r="AQ1020">
        <v>0</v>
      </c>
      <c r="AR1020">
        <v>0</v>
      </c>
      <c r="AS1020" t="s">
        <v>6</v>
      </c>
      <c r="AT1020">
        <v>7.74</v>
      </c>
      <c r="AU1020" t="s">
        <v>6</v>
      </c>
      <c r="AV1020">
        <v>0</v>
      </c>
      <c r="AW1020">
        <v>2</v>
      </c>
      <c r="AX1020">
        <v>27723119</v>
      </c>
      <c r="AY1020">
        <v>1</v>
      </c>
      <c r="AZ1020">
        <v>0</v>
      </c>
      <c r="BA1020">
        <v>1040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Y1020*Source!I399</f>
        <v>0.53251199999999999</v>
      </c>
      <c r="CY1020">
        <f>AB1020</f>
        <v>31.26</v>
      </c>
      <c r="CZ1020">
        <f>AF1020</f>
        <v>31.26</v>
      </c>
      <c r="DA1020">
        <f>AJ1020</f>
        <v>1</v>
      </c>
      <c r="DB1020">
        <v>0</v>
      </c>
    </row>
    <row r="1021" spans="1:106" x14ac:dyDescent="0.2">
      <c r="A1021">
        <f>ROW(Source!A400)</f>
        <v>400</v>
      </c>
      <c r="B1021">
        <v>27721505</v>
      </c>
      <c r="C1021">
        <v>27723120</v>
      </c>
      <c r="D1021">
        <v>25428833</v>
      </c>
      <c r="E1021">
        <v>1</v>
      </c>
      <c r="F1021">
        <v>1</v>
      </c>
      <c r="G1021">
        <v>1</v>
      </c>
      <c r="H1021">
        <v>1</v>
      </c>
      <c r="I1021" t="s">
        <v>1059</v>
      </c>
      <c r="J1021" t="s">
        <v>6</v>
      </c>
      <c r="K1021" t="s">
        <v>1060</v>
      </c>
      <c r="L1021">
        <v>1191</v>
      </c>
      <c r="N1021">
        <v>1013</v>
      </c>
      <c r="O1021" t="s">
        <v>953</v>
      </c>
      <c r="P1021" t="s">
        <v>953</v>
      </c>
      <c r="Q1021">
        <v>1</v>
      </c>
      <c r="W1021">
        <v>0</v>
      </c>
      <c r="X1021">
        <v>912892513</v>
      </c>
      <c r="Y1021">
        <v>1.68</v>
      </c>
      <c r="AA1021">
        <v>0</v>
      </c>
      <c r="AB1021">
        <v>0</v>
      </c>
      <c r="AC1021">
        <v>0</v>
      </c>
      <c r="AD1021">
        <v>9.92</v>
      </c>
      <c r="AE1021">
        <v>0</v>
      </c>
      <c r="AF1021">
        <v>0</v>
      </c>
      <c r="AG1021">
        <v>0</v>
      </c>
      <c r="AH1021">
        <v>9.92</v>
      </c>
      <c r="AI1021">
        <v>1</v>
      </c>
      <c r="AJ1021">
        <v>1</v>
      </c>
      <c r="AK1021">
        <v>1</v>
      </c>
      <c r="AL1021">
        <v>1</v>
      </c>
      <c r="AN1021">
        <v>0</v>
      </c>
      <c r="AO1021">
        <v>1</v>
      </c>
      <c r="AP1021">
        <v>1</v>
      </c>
      <c r="AQ1021">
        <v>0</v>
      </c>
      <c r="AR1021">
        <v>0</v>
      </c>
      <c r="AS1021" t="s">
        <v>6</v>
      </c>
      <c r="AT1021">
        <v>2.4</v>
      </c>
      <c r="AU1021" t="s">
        <v>53</v>
      </c>
      <c r="AV1021">
        <v>1</v>
      </c>
      <c r="AW1021">
        <v>2</v>
      </c>
      <c r="AX1021">
        <v>27723128</v>
      </c>
      <c r="AY1021">
        <v>1</v>
      </c>
      <c r="AZ1021">
        <v>0</v>
      </c>
      <c r="BA1021">
        <v>1041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Y1021*Source!I400</f>
        <v>92.736000000000004</v>
      </c>
      <c r="CY1021">
        <f>AD1021</f>
        <v>9.92</v>
      </c>
      <c r="CZ1021">
        <f>AH1021</f>
        <v>9.92</v>
      </c>
      <c r="DA1021">
        <f>AL1021</f>
        <v>1</v>
      </c>
      <c r="DB1021">
        <v>0</v>
      </c>
    </row>
    <row r="1022" spans="1:106" x14ac:dyDescent="0.2">
      <c r="A1022">
        <f>ROW(Source!A400)</f>
        <v>400</v>
      </c>
      <c r="B1022">
        <v>27721505</v>
      </c>
      <c r="C1022">
        <v>27723120</v>
      </c>
      <c r="D1022">
        <v>25412928</v>
      </c>
      <c r="E1022">
        <v>1</v>
      </c>
      <c r="F1022">
        <v>1</v>
      </c>
      <c r="G1022">
        <v>1</v>
      </c>
      <c r="H1022">
        <v>1</v>
      </c>
      <c r="I1022" t="s">
        <v>954</v>
      </c>
      <c r="J1022" t="s">
        <v>6</v>
      </c>
      <c r="K1022" t="s">
        <v>955</v>
      </c>
      <c r="L1022">
        <v>1191</v>
      </c>
      <c r="N1022">
        <v>1013</v>
      </c>
      <c r="O1022" t="s">
        <v>953</v>
      </c>
      <c r="P1022" t="s">
        <v>953</v>
      </c>
      <c r="Q1022">
        <v>1</v>
      </c>
      <c r="W1022">
        <v>0</v>
      </c>
      <c r="X1022">
        <v>-1417349443</v>
      </c>
      <c r="Y1022">
        <v>0.17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1</v>
      </c>
      <c r="AJ1022">
        <v>1</v>
      </c>
      <c r="AK1022">
        <v>1</v>
      </c>
      <c r="AL1022">
        <v>1</v>
      </c>
      <c r="AN1022">
        <v>0</v>
      </c>
      <c r="AO1022">
        <v>1</v>
      </c>
      <c r="AP1022">
        <v>0</v>
      </c>
      <c r="AQ1022">
        <v>0</v>
      </c>
      <c r="AR1022">
        <v>0</v>
      </c>
      <c r="AS1022" t="s">
        <v>6</v>
      </c>
      <c r="AT1022">
        <v>0.17</v>
      </c>
      <c r="AU1022" t="s">
        <v>6</v>
      </c>
      <c r="AV1022">
        <v>2</v>
      </c>
      <c r="AW1022">
        <v>2</v>
      </c>
      <c r="AX1022">
        <v>27723129</v>
      </c>
      <c r="AY1022">
        <v>1</v>
      </c>
      <c r="AZ1022">
        <v>2048</v>
      </c>
      <c r="BA1022">
        <v>1042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Y1022*Source!I400</f>
        <v>9.3840000000000003</v>
      </c>
      <c r="CY1022">
        <f>AD1022</f>
        <v>0</v>
      </c>
      <c r="CZ1022">
        <f>AH1022</f>
        <v>0</v>
      </c>
      <c r="DA1022">
        <f>AL1022</f>
        <v>1</v>
      </c>
      <c r="DB1022">
        <v>0</v>
      </c>
    </row>
    <row r="1023" spans="1:106" x14ac:dyDescent="0.2">
      <c r="A1023">
        <f>ROW(Source!A400)</f>
        <v>400</v>
      </c>
      <c r="B1023">
        <v>27721505</v>
      </c>
      <c r="C1023">
        <v>27723120</v>
      </c>
      <c r="D1023">
        <v>25231607</v>
      </c>
      <c r="E1023">
        <v>1</v>
      </c>
      <c r="F1023">
        <v>1</v>
      </c>
      <c r="G1023">
        <v>1</v>
      </c>
      <c r="H1023">
        <v>2</v>
      </c>
      <c r="I1023" t="s">
        <v>997</v>
      </c>
      <c r="J1023" t="s">
        <v>998</v>
      </c>
      <c r="K1023" t="s">
        <v>999</v>
      </c>
      <c r="L1023">
        <v>1368</v>
      </c>
      <c r="N1023">
        <v>1011</v>
      </c>
      <c r="O1023" t="s">
        <v>959</v>
      </c>
      <c r="P1023" t="s">
        <v>959</v>
      </c>
      <c r="Q1023">
        <v>1</v>
      </c>
      <c r="W1023">
        <v>0</v>
      </c>
      <c r="X1023">
        <v>1372534845</v>
      </c>
      <c r="Y1023">
        <v>0.11899999999999999</v>
      </c>
      <c r="AA1023">
        <v>0</v>
      </c>
      <c r="AB1023">
        <v>65.709999999999994</v>
      </c>
      <c r="AC1023">
        <v>11.6</v>
      </c>
      <c r="AD1023">
        <v>0</v>
      </c>
      <c r="AE1023">
        <v>0</v>
      </c>
      <c r="AF1023">
        <v>65.709999999999994</v>
      </c>
      <c r="AG1023">
        <v>11.6</v>
      </c>
      <c r="AH1023">
        <v>0</v>
      </c>
      <c r="AI1023">
        <v>1</v>
      </c>
      <c r="AJ1023">
        <v>1</v>
      </c>
      <c r="AK1023">
        <v>1</v>
      </c>
      <c r="AL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6</v>
      </c>
      <c r="AT1023">
        <v>0.17</v>
      </c>
      <c r="AU1023" t="s">
        <v>53</v>
      </c>
      <c r="AV1023">
        <v>0</v>
      </c>
      <c r="AW1023">
        <v>2</v>
      </c>
      <c r="AX1023">
        <v>27723130</v>
      </c>
      <c r="AY1023">
        <v>1</v>
      </c>
      <c r="AZ1023">
        <v>0</v>
      </c>
      <c r="BA1023">
        <v>1043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Y1023*Source!I400</f>
        <v>6.5688000000000004</v>
      </c>
      <c r="CY1023">
        <f>AB1023</f>
        <v>65.709999999999994</v>
      </c>
      <c r="CZ1023">
        <f>AF1023</f>
        <v>65.709999999999994</v>
      </c>
      <c r="DA1023">
        <f>AJ1023</f>
        <v>1</v>
      </c>
      <c r="DB1023">
        <v>0</v>
      </c>
    </row>
    <row r="1024" spans="1:106" x14ac:dyDescent="0.2">
      <c r="A1024">
        <f>ROW(Source!A400)</f>
        <v>400</v>
      </c>
      <c r="B1024">
        <v>27721505</v>
      </c>
      <c r="C1024">
        <v>27723120</v>
      </c>
      <c r="D1024">
        <v>25231911</v>
      </c>
      <c r="E1024">
        <v>1</v>
      </c>
      <c r="F1024">
        <v>1</v>
      </c>
      <c r="G1024">
        <v>1</v>
      </c>
      <c r="H1024">
        <v>2</v>
      </c>
      <c r="I1024" t="s">
        <v>1061</v>
      </c>
      <c r="J1024" t="s">
        <v>1062</v>
      </c>
      <c r="K1024" t="s">
        <v>1063</v>
      </c>
      <c r="L1024">
        <v>1368</v>
      </c>
      <c r="N1024">
        <v>1011</v>
      </c>
      <c r="O1024" t="s">
        <v>959</v>
      </c>
      <c r="P1024" t="s">
        <v>959</v>
      </c>
      <c r="Q1024">
        <v>1</v>
      </c>
      <c r="W1024">
        <v>0</v>
      </c>
      <c r="X1024">
        <v>-353815937</v>
      </c>
      <c r="Y1024">
        <v>0.27999999999999997</v>
      </c>
      <c r="AA1024">
        <v>0</v>
      </c>
      <c r="AB1024">
        <v>8.1</v>
      </c>
      <c r="AC1024">
        <v>0</v>
      </c>
      <c r="AD1024">
        <v>0</v>
      </c>
      <c r="AE1024">
        <v>0</v>
      </c>
      <c r="AF1024">
        <v>8.1</v>
      </c>
      <c r="AG1024">
        <v>0</v>
      </c>
      <c r="AH1024">
        <v>0</v>
      </c>
      <c r="AI1024">
        <v>1</v>
      </c>
      <c r="AJ1024">
        <v>1</v>
      </c>
      <c r="AK1024">
        <v>1</v>
      </c>
      <c r="AL1024">
        <v>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6</v>
      </c>
      <c r="AT1024">
        <v>0.4</v>
      </c>
      <c r="AU1024" t="s">
        <v>53</v>
      </c>
      <c r="AV1024">
        <v>0</v>
      </c>
      <c r="AW1024">
        <v>2</v>
      </c>
      <c r="AX1024">
        <v>27723131</v>
      </c>
      <c r="AY1024">
        <v>1</v>
      </c>
      <c r="AZ1024">
        <v>0</v>
      </c>
      <c r="BA1024">
        <v>1044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Y1024*Source!I400</f>
        <v>15.456</v>
      </c>
      <c r="CY1024">
        <f>AB1024</f>
        <v>8.1</v>
      </c>
      <c r="CZ1024">
        <f>AF1024</f>
        <v>8.1</v>
      </c>
      <c r="DA1024">
        <f>AJ1024</f>
        <v>1</v>
      </c>
      <c r="DB1024">
        <v>0</v>
      </c>
    </row>
    <row r="1025" spans="1:106" x14ac:dyDescent="0.2">
      <c r="A1025">
        <f>ROW(Source!A400)</f>
        <v>400</v>
      </c>
      <c r="B1025">
        <v>27721505</v>
      </c>
      <c r="C1025">
        <v>27723120</v>
      </c>
      <c r="D1025">
        <v>25151425</v>
      </c>
      <c r="E1025">
        <v>1</v>
      </c>
      <c r="F1025">
        <v>1</v>
      </c>
      <c r="G1025">
        <v>1</v>
      </c>
      <c r="H1025">
        <v>3</v>
      </c>
      <c r="I1025" t="s">
        <v>1064</v>
      </c>
      <c r="J1025" t="s">
        <v>1065</v>
      </c>
      <c r="K1025" t="s">
        <v>1066</v>
      </c>
      <c r="L1025">
        <v>1348</v>
      </c>
      <c r="N1025">
        <v>1009</v>
      </c>
      <c r="O1025" t="s">
        <v>46</v>
      </c>
      <c r="P1025" t="s">
        <v>46</v>
      </c>
      <c r="Q1025">
        <v>1000</v>
      </c>
      <c r="W1025">
        <v>0</v>
      </c>
      <c r="X1025">
        <v>-714836380</v>
      </c>
      <c r="Y1025">
        <v>0</v>
      </c>
      <c r="AA1025">
        <v>10315.01</v>
      </c>
      <c r="AB1025">
        <v>0</v>
      </c>
      <c r="AC1025">
        <v>0</v>
      </c>
      <c r="AD1025">
        <v>0</v>
      </c>
      <c r="AE1025">
        <v>10315.01</v>
      </c>
      <c r="AF1025">
        <v>0</v>
      </c>
      <c r="AG1025">
        <v>0</v>
      </c>
      <c r="AH1025">
        <v>0</v>
      </c>
      <c r="AI1025">
        <v>1</v>
      </c>
      <c r="AJ1025">
        <v>1</v>
      </c>
      <c r="AK1025">
        <v>1</v>
      </c>
      <c r="AL1025">
        <v>1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6</v>
      </c>
      <c r="AT1025">
        <v>1E-4</v>
      </c>
      <c r="AU1025" t="s">
        <v>21</v>
      </c>
      <c r="AV1025">
        <v>0</v>
      </c>
      <c r="AW1025">
        <v>2</v>
      </c>
      <c r="AX1025">
        <v>27723133</v>
      </c>
      <c r="AY1025">
        <v>1</v>
      </c>
      <c r="AZ1025">
        <v>0</v>
      </c>
      <c r="BA1025">
        <v>1046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Y1025*Source!I400</f>
        <v>0</v>
      </c>
      <c r="CY1025">
        <f>AA1025</f>
        <v>10315.01</v>
      </c>
      <c r="CZ1025">
        <f>AE1025</f>
        <v>10315.01</v>
      </c>
      <c r="DA1025">
        <f>AI1025</f>
        <v>1</v>
      </c>
      <c r="DB1025">
        <v>0</v>
      </c>
    </row>
    <row r="1026" spans="1:106" x14ac:dyDescent="0.2">
      <c r="A1026">
        <f>ROW(Source!A400)</f>
        <v>400</v>
      </c>
      <c r="B1026">
        <v>27721505</v>
      </c>
      <c r="C1026">
        <v>27723120</v>
      </c>
      <c r="D1026">
        <v>25174666</v>
      </c>
      <c r="E1026">
        <v>1</v>
      </c>
      <c r="F1026">
        <v>1</v>
      </c>
      <c r="G1026">
        <v>1</v>
      </c>
      <c r="H1026">
        <v>3</v>
      </c>
      <c r="I1026" t="s">
        <v>1067</v>
      </c>
      <c r="J1026" t="s">
        <v>1068</v>
      </c>
      <c r="K1026" t="s">
        <v>1069</v>
      </c>
      <c r="L1026">
        <v>1348</v>
      </c>
      <c r="N1026">
        <v>1009</v>
      </c>
      <c r="O1026" t="s">
        <v>46</v>
      </c>
      <c r="P1026" t="s">
        <v>46</v>
      </c>
      <c r="Q1026">
        <v>1000</v>
      </c>
      <c r="W1026">
        <v>0</v>
      </c>
      <c r="X1026">
        <v>-751617735</v>
      </c>
      <c r="Y1026">
        <v>0</v>
      </c>
      <c r="AA1026">
        <v>5804</v>
      </c>
      <c r="AB1026">
        <v>0</v>
      </c>
      <c r="AC1026">
        <v>0</v>
      </c>
      <c r="AD1026">
        <v>0</v>
      </c>
      <c r="AE1026">
        <v>5804</v>
      </c>
      <c r="AF1026">
        <v>0</v>
      </c>
      <c r="AG1026">
        <v>0</v>
      </c>
      <c r="AH1026">
        <v>0</v>
      </c>
      <c r="AI1026">
        <v>1</v>
      </c>
      <c r="AJ1026">
        <v>1</v>
      </c>
      <c r="AK1026">
        <v>1</v>
      </c>
      <c r="AL1026">
        <v>1</v>
      </c>
      <c r="AN1026">
        <v>0</v>
      </c>
      <c r="AO1026">
        <v>1</v>
      </c>
      <c r="AP1026">
        <v>1</v>
      </c>
      <c r="AQ1026">
        <v>0</v>
      </c>
      <c r="AR1026">
        <v>0</v>
      </c>
      <c r="AS1026" t="s">
        <v>6</v>
      </c>
      <c r="AT1026">
        <v>3.0000000000000001E-3</v>
      </c>
      <c r="AU1026" t="s">
        <v>21</v>
      </c>
      <c r="AV1026">
        <v>0</v>
      </c>
      <c r="AW1026">
        <v>2</v>
      </c>
      <c r="AX1026">
        <v>27723135</v>
      </c>
      <c r="AY1026">
        <v>1</v>
      </c>
      <c r="AZ1026">
        <v>0</v>
      </c>
      <c r="BA1026">
        <v>1048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Y1026*Source!I400</f>
        <v>0</v>
      </c>
      <c r="CY1026">
        <f>AA1026</f>
        <v>5804</v>
      </c>
      <c r="CZ1026">
        <f>AE1026</f>
        <v>5804</v>
      </c>
      <c r="DA1026">
        <f>AI1026</f>
        <v>1</v>
      </c>
      <c r="DB1026">
        <v>0</v>
      </c>
    </row>
    <row r="1027" spans="1:106" x14ac:dyDescent="0.2">
      <c r="A1027">
        <f>ROW(Source!A400)</f>
        <v>400</v>
      </c>
      <c r="B1027">
        <v>27721505</v>
      </c>
      <c r="C1027">
        <v>27723120</v>
      </c>
      <c r="D1027">
        <v>25186953</v>
      </c>
      <c r="E1027">
        <v>1</v>
      </c>
      <c r="F1027">
        <v>1</v>
      </c>
      <c r="G1027">
        <v>1</v>
      </c>
      <c r="H1027">
        <v>3</v>
      </c>
      <c r="I1027" t="s">
        <v>1070</v>
      </c>
      <c r="J1027" t="s">
        <v>1071</v>
      </c>
      <c r="K1027" t="s">
        <v>1072</v>
      </c>
      <c r="L1027">
        <v>1354</v>
      </c>
      <c r="N1027">
        <v>1010</v>
      </c>
      <c r="O1027" t="s">
        <v>252</v>
      </c>
      <c r="P1027" t="s">
        <v>252</v>
      </c>
      <c r="Q1027">
        <v>1</v>
      </c>
      <c r="W1027">
        <v>0</v>
      </c>
      <c r="X1027">
        <v>-1075270488</v>
      </c>
      <c r="Y1027">
        <v>0</v>
      </c>
      <c r="AA1027">
        <v>72.8</v>
      </c>
      <c r="AB1027">
        <v>0</v>
      </c>
      <c r="AC1027">
        <v>0</v>
      </c>
      <c r="AD1027">
        <v>0</v>
      </c>
      <c r="AE1027">
        <v>72.8</v>
      </c>
      <c r="AF1027">
        <v>0</v>
      </c>
      <c r="AG1027">
        <v>0</v>
      </c>
      <c r="AH1027">
        <v>0</v>
      </c>
      <c r="AI1027">
        <v>1</v>
      </c>
      <c r="AJ1027">
        <v>1</v>
      </c>
      <c r="AK1027">
        <v>1</v>
      </c>
      <c r="AL1027">
        <v>1</v>
      </c>
      <c r="AN1027">
        <v>0</v>
      </c>
      <c r="AO1027">
        <v>1</v>
      </c>
      <c r="AP1027">
        <v>1</v>
      </c>
      <c r="AQ1027">
        <v>0</v>
      </c>
      <c r="AR1027">
        <v>0</v>
      </c>
      <c r="AS1027" t="s">
        <v>6</v>
      </c>
      <c r="AT1027">
        <v>0.1</v>
      </c>
      <c r="AU1027" t="s">
        <v>21</v>
      </c>
      <c r="AV1027">
        <v>0</v>
      </c>
      <c r="AW1027">
        <v>2</v>
      </c>
      <c r="AX1027">
        <v>27723136</v>
      </c>
      <c r="AY1027">
        <v>1</v>
      </c>
      <c r="AZ1027">
        <v>0</v>
      </c>
      <c r="BA1027">
        <v>1049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Y1027*Source!I400</f>
        <v>0</v>
      </c>
      <c r="CY1027">
        <f>AA1027</f>
        <v>72.8</v>
      </c>
      <c r="CZ1027">
        <f>AE1027</f>
        <v>72.8</v>
      </c>
      <c r="DA1027">
        <f>AI1027</f>
        <v>1</v>
      </c>
      <c r="DB1027">
        <v>0</v>
      </c>
    </row>
    <row r="1028" spans="1:106" x14ac:dyDescent="0.2">
      <c r="A1028">
        <f>ROW(Source!A401)</f>
        <v>401</v>
      </c>
      <c r="B1028">
        <v>27721504</v>
      </c>
      <c r="C1028">
        <v>27723120</v>
      </c>
      <c r="D1028">
        <v>25428833</v>
      </c>
      <c r="E1028">
        <v>1</v>
      </c>
      <c r="F1028">
        <v>1</v>
      </c>
      <c r="G1028">
        <v>1</v>
      </c>
      <c r="H1028">
        <v>1</v>
      </c>
      <c r="I1028" t="s">
        <v>1059</v>
      </c>
      <c r="J1028" t="s">
        <v>6</v>
      </c>
      <c r="K1028" t="s">
        <v>1060</v>
      </c>
      <c r="L1028">
        <v>1191</v>
      </c>
      <c r="N1028">
        <v>1013</v>
      </c>
      <c r="O1028" t="s">
        <v>953</v>
      </c>
      <c r="P1028" t="s">
        <v>953</v>
      </c>
      <c r="Q1028">
        <v>1</v>
      </c>
      <c r="W1028">
        <v>0</v>
      </c>
      <c r="X1028">
        <v>912892513</v>
      </c>
      <c r="Y1028">
        <v>1.68</v>
      </c>
      <c r="AA1028">
        <v>0</v>
      </c>
      <c r="AB1028">
        <v>0</v>
      </c>
      <c r="AC1028">
        <v>0</v>
      </c>
      <c r="AD1028">
        <v>9.92</v>
      </c>
      <c r="AE1028">
        <v>0</v>
      </c>
      <c r="AF1028">
        <v>0</v>
      </c>
      <c r="AG1028">
        <v>0</v>
      </c>
      <c r="AH1028">
        <v>9.92</v>
      </c>
      <c r="AI1028">
        <v>1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1</v>
      </c>
      <c r="AQ1028">
        <v>0</v>
      </c>
      <c r="AR1028">
        <v>0</v>
      </c>
      <c r="AS1028" t="s">
        <v>6</v>
      </c>
      <c r="AT1028">
        <v>2.4</v>
      </c>
      <c r="AU1028" t="s">
        <v>53</v>
      </c>
      <c r="AV1028">
        <v>1</v>
      </c>
      <c r="AW1028">
        <v>2</v>
      </c>
      <c r="AX1028">
        <v>27723128</v>
      </c>
      <c r="AY1028">
        <v>1</v>
      </c>
      <c r="AZ1028">
        <v>0</v>
      </c>
      <c r="BA1028">
        <v>1050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Y1028*Source!I401</f>
        <v>92.736000000000004</v>
      </c>
      <c r="CY1028">
        <f>AD1028</f>
        <v>9.92</v>
      </c>
      <c r="CZ1028">
        <f>AH1028</f>
        <v>9.92</v>
      </c>
      <c r="DA1028">
        <f>AL1028</f>
        <v>1</v>
      </c>
      <c r="DB1028">
        <v>0</v>
      </c>
    </row>
    <row r="1029" spans="1:106" x14ac:dyDescent="0.2">
      <c r="A1029">
        <f>ROW(Source!A401)</f>
        <v>401</v>
      </c>
      <c r="B1029">
        <v>27721504</v>
      </c>
      <c r="C1029">
        <v>27723120</v>
      </c>
      <c r="D1029">
        <v>25412928</v>
      </c>
      <c r="E1029">
        <v>1</v>
      </c>
      <c r="F1029">
        <v>1</v>
      </c>
      <c r="G1029">
        <v>1</v>
      </c>
      <c r="H1029">
        <v>1</v>
      </c>
      <c r="I1029" t="s">
        <v>954</v>
      </c>
      <c r="J1029" t="s">
        <v>6</v>
      </c>
      <c r="K1029" t="s">
        <v>955</v>
      </c>
      <c r="L1029">
        <v>1191</v>
      </c>
      <c r="N1029">
        <v>1013</v>
      </c>
      <c r="O1029" t="s">
        <v>953</v>
      </c>
      <c r="P1029" t="s">
        <v>953</v>
      </c>
      <c r="Q1029">
        <v>1</v>
      </c>
      <c r="W1029">
        <v>0</v>
      </c>
      <c r="X1029">
        <v>-1417349443</v>
      </c>
      <c r="Y1029">
        <v>0.17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1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0</v>
      </c>
      <c r="AQ1029">
        <v>0</v>
      </c>
      <c r="AR1029">
        <v>0</v>
      </c>
      <c r="AS1029" t="s">
        <v>6</v>
      </c>
      <c r="AT1029">
        <v>0.17</v>
      </c>
      <c r="AU1029" t="s">
        <v>6</v>
      </c>
      <c r="AV1029">
        <v>2</v>
      </c>
      <c r="AW1029">
        <v>2</v>
      </c>
      <c r="AX1029">
        <v>27723129</v>
      </c>
      <c r="AY1029">
        <v>1</v>
      </c>
      <c r="AZ1029">
        <v>2048</v>
      </c>
      <c r="BA1029">
        <v>1051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Y1029*Source!I401</f>
        <v>9.3840000000000003</v>
      </c>
      <c r="CY1029">
        <f>AD1029</f>
        <v>0</v>
      </c>
      <c r="CZ1029">
        <f>AH1029</f>
        <v>0</v>
      </c>
      <c r="DA1029">
        <f>AL1029</f>
        <v>1</v>
      </c>
      <c r="DB1029">
        <v>0</v>
      </c>
    </row>
    <row r="1030" spans="1:106" x14ac:dyDescent="0.2">
      <c r="A1030">
        <f>ROW(Source!A401)</f>
        <v>401</v>
      </c>
      <c r="B1030">
        <v>27721504</v>
      </c>
      <c r="C1030">
        <v>27723120</v>
      </c>
      <c r="D1030">
        <v>25231607</v>
      </c>
      <c r="E1030">
        <v>1</v>
      </c>
      <c r="F1030">
        <v>1</v>
      </c>
      <c r="G1030">
        <v>1</v>
      </c>
      <c r="H1030">
        <v>2</v>
      </c>
      <c r="I1030" t="s">
        <v>997</v>
      </c>
      <c r="J1030" t="s">
        <v>998</v>
      </c>
      <c r="K1030" t="s">
        <v>999</v>
      </c>
      <c r="L1030">
        <v>1368</v>
      </c>
      <c r="N1030">
        <v>1011</v>
      </c>
      <c r="O1030" t="s">
        <v>959</v>
      </c>
      <c r="P1030" t="s">
        <v>959</v>
      </c>
      <c r="Q1030">
        <v>1</v>
      </c>
      <c r="W1030">
        <v>0</v>
      </c>
      <c r="X1030">
        <v>1372534845</v>
      </c>
      <c r="Y1030">
        <v>0.11899999999999999</v>
      </c>
      <c r="AA1030">
        <v>0</v>
      </c>
      <c r="AB1030">
        <v>65.709999999999994</v>
      </c>
      <c r="AC1030">
        <v>11.6</v>
      </c>
      <c r="AD1030">
        <v>0</v>
      </c>
      <c r="AE1030">
        <v>0</v>
      </c>
      <c r="AF1030">
        <v>65.709999999999994</v>
      </c>
      <c r="AG1030">
        <v>11.6</v>
      </c>
      <c r="AH1030">
        <v>0</v>
      </c>
      <c r="AI1030">
        <v>1</v>
      </c>
      <c r="AJ1030">
        <v>1</v>
      </c>
      <c r="AK1030">
        <v>1</v>
      </c>
      <c r="AL1030">
        <v>1</v>
      </c>
      <c r="AN1030">
        <v>0</v>
      </c>
      <c r="AO1030">
        <v>1</v>
      </c>
      <c r="AP1030">
        <v>1</v>
      </c>
      <c r="AQ1030">
        <v>0</v>
      </c>
      <c r="AR1030">
        <v>0</v>
      </c>
      <c r="AS1030" t="s">
        <v>6</v>
      </c>
      <c r="AT1030">
        <v>0.17</v>
      </c>
      <c r="AU1030" t="s">
        <v>53</v>
      </c>
      <c r="AV1030">
        <v>0</v>
      </c>
      <c r="AW1030">
        <v>2</v>
      </c>
      <c r="AX1030">
        <v>27723130</v>
      </c>
      <c r="AY1030">
        <v>1</v>
      </c>
      <c r="AZ1030">
        <v>0</v>
      </c>
      <c r="BA1030">
        <v>1052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Y1030*Source!I401</f>
        <v>6.5688000000000004</v>
      </c>
      <c r="CY1030">
        <f>AB1030</f>
        <v>65.709999999999994</v>
      </c>
      <c r="CZ1030">
        <f>AF1030</f>
        <v>65.709999999999994</v>
      </c>
      <c r="DA1030">
        <f>AJ1030</f>
        <v>1</v>
      </c>
      <c r="DB1030">
        <v>0</v>
      </c>
    </row>
    <row r="1031" spans="1:106" x14ac:dyDescent="0.2">
      <c r="A1031">
        <f>ROW(Source!A401)</f>
        <v>401</v>
      </c>
      <c r="B1031">
        <v>27721504</v>
      </c>
      <c r="C1031">
        <v>27723120</v>
      </c>
      <c r="D1031">
        <v>25231911</v>
      </c>
      <c r="E1031">
        <v>1</v>
      </c>
      <c r="F1031">
        <v>1</v>
      </c>
      <c r="G1031">
        <v>1</v>
      </c>
      <c r="H1031">
        <v>2</v>
      </c>
      <c r="I1031" t="s">
        <v>1061</v>
      </c>
      <c r="J1031" t="s">
        <v>1062</v>
      </c>
      <c r="K1031" t="s">
        <v>1063</v>
      </c>
      <c r="L1031">
        <v>1368</v>
      </c>
      <c r="N1031">
        <v>1011</v>
      </c>
      <c r="O1031" t="s">
        <v>959</v>
      </c>
      <c r="P1031" t="s">
        <v>959</v>
      </c>
      <c r="Q1031">
        <v>1</v>
      </c>
      <c r="W1031">
        <v>0</v>
      </c>
      <c r="X1031">
        <v>-353815937</v>
      </c>
      <c r="Y1031">
        <v>0.27999999999999997</v>
      </c>
      <c r="AA1031">
        <v>0</v>
      </c>
      <c r="AB1031">
        <v>8.1</v>
      </c>
      <c r="AC1031">
        <v>0</v>
      </c>
      <c r="AD1031">
        <v>0</v>
      </c>
      <c r="AE1031">
        <v>0</v>
      </c>
      <c r="AF1031">
        <v>8.1</v>
      </c>
      <c r="AG1031">
        <v>0</v>
      </c>
      <c r="AH1031">
        <v>0</v>
      </c>
      <c r="AI1031">
        <v>1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6</v>
      </c>
      <c r="AT1031">
        <v>0.4</v>
      </c>
      <c r="AU1031" t="s">
        <v>53</v>
      </c>
      <c r="AV1031">
        <v>0</v>
      </c>
      <c r="AW1031">
        <v>2</v>
      </c>
      <c r="AX1031">
        <v>27723131</v>
      </c>
      <c r="AY1031">
        <v>1</v>
      </c>
      <c r="AZ1031">
        <v>0</v>
      </c>
      <c r="BA1031">
        <v>1053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Y1031*Source!I401</f>
        <v>15.456</v>
      </c>
      <c r="CY1031">
        <f>AB1031</f>
        <v>8.1</v>
      </c>
      <c r="CZ1031">
        <f>AF1031</f>
        <v>8.1</v>
      </c>
      <c r="DA1031">
        <f>AJ1031</f>
        <v>1</v>
      </c>
      <c r="DB1031">
        <v>0</v>
      </c>
    </row>
    <row r="1032" spans="1:106" x14ac:dyDescent="0.2">
      <c r="A1032">
        <f>ROW(Source!A401)</f>
        <v>401</v>
      </c>
      <c r="B1032">
        <v>27721504</v>
      </c>
      <c r="C1032">
        <v>27723120</v>
      </c>
      <c r="D1032">
        <v>25151425</v>
      </c>
      <c r="E1032">
        <v>1</v>
      </c>
      <c r="F1032">
        <v>1</v>
      </c>
      <c r="G1032">
        <v>1</v>
      </c>
      <c r="H1032">
        <v>3</v>
      </c>
      <c r="I1032" t="s">
        <v>1064</v>
      </c>
      <c r="J1032" t="s">
        <v>1065</v>
      </c>
      <c r="K1032" t="s">
        <v>1066</v>
      </c>
      <c r="L1032">
        <v>1348</v>
      </c>
      <c r="N1032">
        <v>1009</v>
      </c>
      <c r="O1032" t="s">
        <v>46</v>
      </c>
      <c r="P1032" t="s">
        <v>46</v>
      </c>
      <c r="Q1032">
        <v>1000</v>
      </c>
      <c r="W1032">
        <v>0</v>
      </c>
      <c r="X1032">
        <v>-714836380</v>
      </c>
      <c r="Y1032">
        <v>0</v>
      </c>
      <c r="AA1032">
        <v>10315.01</v>
      </c>
      <c r="AB1032">
        <v>0</v>
      </c>
      <c r="AC1032">
        <v>0</v>
      </c>
      <c r="AD1032">
        <v>0</v>
      </c>
      <c r="AE1032">
        <v>10315.01</v>
      </c>
      <c r="AF1032">
        <v>0</v>
      </c>
      <c r="AG1032">
        <v>0</v>
      </c>
      <c r="AH1032">
        <v>0</v>
      </c>
      <c r="AI1032">
        <v>1</v>
      </c>
      <c r="AJ1032">
        <v>1</v>
      </c>
      <c r="AK1032">
        <v>1</v>
      </c>
      <c r="AL1032">
        <v>1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6</v>
      </c>
      <c r="AT1032">
        <v>1E-4</v>
      </c>
      <c r="AU1032" t="s">
        <v>21</v>
      </c>
      <c r="AV1032">
        <v>0</v>
      </c>
      <c r="AW1032">
        <v>2</v>
      </c>
      <c r="AX1032">
        <v>27723133</v>
      </c>
      <c r="AY1032">
        <v>1</v>
      </c>
      <c r="AZ1032">
        <v>0</v>
      </c>
      <c r="BA1032">
        <v>1055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Y1032*Source!I401</f>
        <v>0</v>
      </c>
      <c r="CY1032">
        <f>AA1032</f>
        <v>10315.01</v>
      </c>
      <c r="CZ1032">
        <f>AE1032</f>
        <v>10315.01</v>
      </c>
      <c r="DA1032">
        <f>AI1032</f>
        <v>1</v>
      </c>
      <c r="DB1032">
        <v>0</v>
      </c>
    </row>
    <row r="1033" spans="1:106" x14ac:dyDescent="0.2">
      <c r="A1033">
        <f>ROW(Source!A401)</f>
        <v>401</v>
      </c>
      <c r="B1033">
        <v>27721504</v>
      </c>
      <c r="C1033">
        <v>27723120</v>
      </c>
      <c r="D1033">
        <v>25174666</v>
      </c>
      <c r="E1033">
        <v>1</v>
      </c>
      <c r="F1033">
        <v>1</v>
      </c>
      <c r="G1033">
        <v>1</v>
      </c>
      <c r="H1033">
        <v>3</v>
      </c>
      <c r="I1033" t="s">
        <v>1067</v>
      </c>
      <c r="J1033" t="s">
        <v>1068</v>
      </c>
      <c r="K1033" t="s">
        <v>1069</v>
      </c>
      <c r="L1033">
        <v>1348</v>
      </c>
      <c r="N1033">
        <v>1009</v>
      </c>
      <c r="O1033" t="s">
        <v>46</v>
      </c>
      <c r="P1033" t="s">
        <v>46</v>
      </c>
      <c r="Q1033">
        <v>1000</v>
      </c>
      <c r="W1033">
        <v>0</v>
      </c>
      <c r="X1033">
        <v>-751617735</v>
      </c>
      <c r="Y1033">
        <v>0</v>
      </c>
      <c r="AA1033">
        <v>5804</v>
      </c>
      <c r="AB1033">
        <v>0</v>
      </c>
      <c r="AC1033">
        <v>0</v>
      </c>
      <c r="AD1033">
        <v>0</v>
      </c>
      <c r="AE1033">
        <v>5804</v>
      </c>
      <c r="AF1033">
        <v>0</v>
      </c>
      <c r="AG1033">
        <v>0</v>
      </c>
      <c r="AH1033">
        <v>0</v>
      </c>
      <c r="AI1033">
        <v>1</v>
      </c>
      <c r="AJ1033">
        <v>1</v>
      </c>
      <c r="AK1033">
        <v>1</v>
      </c>
      <c r="AL1033">
        <v>1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6</v>
      </c>
      <c r="AT1033">
        <v>3.0000000000000001E-3</v>
      </c>
      <c r="AU1033" t="s">
        <v>21</v>
      </c>
      <c r="AV1033">
        <v>0</v>
      </c>
      <c r="AW1033">
        <v>2</v>
      </c>
      <c r="AX1033">
        <v>27723135</v>
      </c>
      <c r="AY1033">
        <v>1</v>
      </c>
      <c r="AZ1033">
        <v>0</v>
      </c>
      <c r="BA1033">
        <v>1057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Y1033*Source!I401</f>
        <v>0</v>
      </c>
      <c r="CY1033">
        <f>AA1033</f>
        <v>5804</v>
      </c>
      <c r="CZ1033">
        <f>AE1033</f>
        <v>5804</v>
      </c>
      <c r="DA1033">
        <f>AI1033</f>
        <v>1</v>
      </c>
      <c r="DB1033">
        <v>0</v>
      </c>
    </row>
    <row r="1034" spans="1:106" x14ac:dyDescent="0.2">
      <c r="A1034">
        <f>ROW(Source!A401)</f>
        <v>401</v>
      </c>
      <c r="B1034">
        <v>27721504</v>
      </c>
      <c r="C1034">
        <v>27723120</v>
      </c>
      <c r="D1034">
        <v>25186953</v>
      </c>
      <c r="E1034">
        <v>1</v>
      </c>
      <c r="F1034">
        <v>1</v>
      </c>
      <c r="G1034">
        <v>1</v>
      </c>
      <c r="H1034">
        <v>3</v>
      </c>
      <c r="I1034" t="s">
        <v>1070</v>
      </c>
      <c r="J1034" t="s">
        <v>1071</v>
      </c>
      <c r="K1034" t="s">
        <v>1072</v>
      </c>
      <c r="L1034">
        <v>1354</v>
      </c>
      <c r="N1034">
        <v>1010</v>
      </c>
      <c r="O1034" t="s">
        <v>252</v>
      </c>
      <c r="P1034" t="s">
        <v>252</v>
      </c>
      <c r="Q1034">
        <v>1</v>
      </c>
      <c r="W1034">
        <v>0</v>
      </c>
      <c r="X1034">
        <v>-1075270488</v>
      </c>
      <c r="Y1034">
        <v>0</v>
      </c>
      <c r="AA1034">
        <v>72.8</v>
      </c>
      <c r="AB1034">
        <v>0</v>
      </c>
      <c r="AC1034">
        <v>0</v>
      </c>
      <c r="AD1034">
        <v>0</v>
      </c>
      <c r="AE1034">
        <v>72.8</v>
      </c>
      <c r="AF1034">
        <v>0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N1034">
        <v>0</v>
      </c>
      <c r="AO1034">
        <v>1</v>
      </c>
      <c r="AP1034">
        <v>1</v>
      </c>
      <c r="AQ1034">
        <v>0</v>
      </c>
      <c r="AR1034">
        <v>0</v>
      </c>
      <c r="AS1034" t="s">
        <v>6</v>
      </c>
      <c r="AT1034">
        <v>0.1</v>
      </c>
      <c r="AU1034" t="s">
        <v>21</v>
      </c>
      <c r="AV1034">
        <v>0</v>
      </c>
      <c r="AW1034">
        <v>2</v>
      </c>
      <c r="AX1034">
        <v>27723136</v>
      </c>
      <c r="AY1034">
        <v>1</v>
      </c>
      <c r="AZ1034">
        <v>0</v>
      </c>
      <c r="BA1034">
        <v>1058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Y1034*Source!I401</f>
        <v>0</v>
      </c>
      <c r="CY1034">
        <f>AA1034</f>
        <v>72.8</v>
      </c>
      <c r="CZ1034">
        <f>AE1034</f>
        <v>72.8</v>
      </c>
      <c r="DA1034">
        <f>AI1034</f>
        <v>1</v>
      </c>
      <c r="DB1034">
        <v>0</v>
      </c>
    </row>
    <row r="1035" spans="1:106" x14ac:dyDescent="0.2">
      <c r="A1035">
        <f>ROW(Source!A402)</f>
        <v>402</v>
      </c>
      <c r="B1035">
        <v>27721505</v>
      </c>
      <c r="C1035">
        <v>27723137</v>
      </c>
      <c r="D1035">
        <v>25413050</v>
      </c>
      <c r="E1035">
        <v>1</v>
      </c>
      <c r="F1035">
        <v>1</v>
      </c>
      <c r="G1035">
        <v>1</v>
      </c>
      <c r="H1035">
        <v>1</v>
      </c>
      <c r="I1035" t="s">
        <v>984</v>
      </c>
      <c r="J1035" t="s">
        <v>6</v>
      </c>
      <c r="K1035" t="s">
        <v>985</v>
      </c>
      <c r="L1035">
        <v>1191</v>
      </c>
      <c r="N1035">
        <v>1013</v>
      </c>
      <c r="O1035" t="s">
        <v>953</v>
      </c>
      <c r="P1035" t="s">
        <v>953</v>
      </c>
      <c r="Q1035">
        <v>1</v>
      </c>
      <c r="W1035">
        <v>0</v>
      </c>
      <c r="X1035">
        <v>735429535</v>
      </c>
      <c r="Y1035">
        <v>22.82</v>
      </c>
      <c r="AA1035">
        <v>0</v>
      </c>
      <c r="AB1035">
        <v>0</v>
      </c>
      <c r="AC1035">
        <v>0</v>
      </c>
      <c r="AD1035">
        <v>7.8</v>
      </c>
      <c r="AE1035">
        <v>0</v>
      </c>
      <c r="AF1035">
        <v>0</v>
      </c>
      <c r="AG1035">
        <v>0</v>
      </c>
      <c r="AH1035">
        <v>7.8</v>
      </c>
      <c r="AI1035">
        <v>1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0</v>
      </c>
      <c r="AQ1035">
        <v>0</v>
      </c>
      <c r="AR1035">
        <v>0</v>
      </c>
      <c r="AS1035" t="s">
        <v>6</v>
      </c>
      <c r="AT1035">
        <v>22.82</v>
      </c>
      <c r="AU1035" t="s">
        <v>6</v>
      </c>
      <c r="AV1035">
        <v>1</v>
      </c>
      <c r="AW1035">
        <v>2</v>
      </c>
      <c r="AX1035">
        <v>27723139</v>
      </c>
      <c r="AY1035">
        <v>1</v>
      </c>
      <c r="AZ1035">
        <v>0</v>
      </c>
      <c r="BA1035">
        <v>1059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Y1035*Source!I402</f>
        <v>61.846764</v>
      </c>
      <c r="CY1035">
        <f>AD1035</f>
        <v>7.8</v>
      </c>
      <c r="CZ1035">
        <f>AH1035</f>
        <v>7.8</v>
      </c>
      <c r="DA1035">
        <f>AL1035</f>
        <v>1</v>
      </c>
      <c r="DB1035">
        <v>0</v>
      </c>
    </row>
    <row r="1036" spans="1:106" x14ac:dyDescent="0.2">
      <c r="A1036">
        <f>ROW(Source!A403)</f>
        <v>403</v>
      </c>
      <c r="B1036">
        <v>27721504</v>
      </c>
      <c r="C1036">
        <v>27723137</v>
      </c>
      <c r="D1036">
        <v>25413050</v>
      </c>
      <c r="E1036">
        <v>1</v>
      </c>
      <c r="F1036">
        <v>1</v>
      </c>
      <c r="G1036">
        <v>1</v>
      </c>
      <c r="H1036">
        <v>1</v>
      </c>
      <c r="I1036" t="s">
        <v>984</v>
      </c>
      <c r="J1036" t="s">
        <v>6</v>
      </c>
      <c r="K1036" t="s">
        <v>985</v>
      </c>
      <c r="L1036">
        <v>1191</v>
      </c>
      <c r="N1036">
        <v>1013</v>
      </c>
      <c r="O1036" t="s">
        <v>953</v>
      </c>
      <c r="P1036" t="s">
        <v>953</v>
      </c>
      <c r="Q1036">
        <v>1</v>
      </c>
      <c r="W1036">
        <v>0</v>
      </c>
      <c r="X1036">
        <v>735429535</v>
      </c>
      <c r="Y1036">
        <v>22.82</v>
      </c>
      <c r="AA1036">
        <v>0</v>
      </c>
      <c r="AB1036">
        <v>0</v>
      </c>
      <c r="AC1036">
        <v>0</v>
      </c>
      <c r="AD1036">
        <v>7.8</v>
      </c>
      <c r="AE1036">
        <v>0</v>
      </c>
      <c r="AF1036">
        <v>0</v>
      </c>
      <c r="AG1036">
        <v>0</v>
      </c>
      <c r="AH1036">
        <v>7.8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0</v>
      </c>
      <c r="AQ1036">
        <v>0</v>
      </c>
      <c r="AR1036">
        <v>0</v>
      </c>
      <c r="AS1036" t="s">
        <v>6</v>
      </c>
      <c r="AT1036">
        <v>22.82</v>
      </c>
      <c r="AU1036" t="s">
        <v>6</v>
      </c>
      <c r="AV1036">
        <v>1</v>
      </c>
      <c r="AW1036">
        <v>2</v>
      </c>
      <c r="AX1036">
        <v>27723139</v>
      </c>
      <c r="AY1036">
        <v>1</v>
      </c>
      <c r="AZ1036">
        <v>0</v>
      </c>
      <c r="BA1036">
        <v>1060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Y1036*Source!I403</f>
        <v>61.846764</v>
      </c>
      <c r="CY1036">
        <f>AD1036</f>
        <v>7.8</v>
      </c>
      <c r="CZ1036">
        <f>AH1036</f>
        <v>7.8</v>
      </c>
      <c r="DA1036">
        <f>AL1036</f>
        <v>1</v>
      </c>
      <c r="DB1036">
        <v>0</v>
      </c>
    </row>
    <row r="1037" spans="1:106" x14ac:dyDescent="0.2">
      <c r="A1037">
        <f>ROW(Source!A404)</f>
        <v>404</v>
      </c>
      <c r="B1037">
        <v>27721505</v>
      </c>
      <c r="C1037">
        <v>27723140</v>
      </c>
      <c r="D1037">
        <v>25413300</v>
      </c>
      <c r="E1037">
        <v>1</v>
      </c>
      <c r="F1037">
        <v>1</v>
      </c>
      <c r="G1037">
        <v>1</v>
      </c>
      <c r="H1037">
        <v>1</v>
      </c>
      <c r="I1037" t="s">
        <v>989</v>
      </c>
      <c r="J1037" t="s">
        <v>6</v>
      </c>
      <c r="K1037" t="s">
        <v>990</v>
      </c>
      <c r="L1037">
        <v>1191</v>
      </c>
      <c r="N1037">
        <v>1013</v>
      </c>
      <c r="O1037" t="s">
        <v>953</v>
      </c>
      <c r="P1037" t="s">
        <v>953</v>
      </c>
      <c r="Q1037">
        <v>1</v>
      </c>
      <c r="W1037">
        <v>0</v>
      </c>
      <c r="X1037">
        <v>-400197608</v>
      </c>
      <c r="Y1037">
        <v>69.87</v>
      </c>
      <c r="AA1037">
        <v>0</v>
      </c>
      <c r="AB1037">
        <v>0</v>
      </c>
      <c r="AC1037">
        <v>0</v>
      </c>
      <c r="AD1037">
        <v>8.5299999999999994</v>
      </c>
      <c r="AE1037">
        <v>0</v>
      </c>
      <c r="AF1037">
        <v>0</v>
      </c>
      <c r="AG1037">
        <v>0</v>
      </c>
      <c r="AH1037">
        <v>8.5299999999999994</v>
      </c>
      <c r="AI1037">
        <v>1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0</v>
      </c>
      <c r="AQ1037">
        <v>0</v>
      </c>
      <c r="AR1037">
        <v>0</v>
      </c>
      <c r="AS1037" t="s">
        <v>6</v>
      </c>
      <c r="AT1037">
        <v>69.87</v>
      </c>
      <c r="AU1037" t="s">
        <v>6</v>
      </c>
      <c r="AV1037">
        <v>1</v>
      </c>
      <c r="AW1037">
        <v>2</v>
      </c>
      <c r="AX1037">
        <v>27723145</v>
      </c>
      <c r="AY1037">
        <v>1</v>
      </c>
      <c r="AZ1037">
        <v>0</v>
      </c>
      <c r="BA1037">
        <v>1061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Y1037*Source!I404</f>
        <v>11.689251000000001</v>
      </c>
      <c r="CY1037">
        <f>AD1037</f>
        <v>8.5299999999999994</v>
      </c>
      <c r="CZ1037">
        <f>AH1037</f>
        <v>8.5299999999999994</v>
      </c>
      <c r="DA1037">
        <f>AL1037</f>
        <v>1</v>
      </c>
      <c r="DB1037">
        <v>0</v>
      </c>
    </row>
    <row r="1038" spans="1:106" x14ac:dyDescent="0.2">
      <c r="A1038">
        <f>ROW(Source!A404)</f>
        <v>404</v>
      </c>
      <c r="B1038">
        <v>27721505</v>
      </c>
      <c r="C1038">
        <v>27723140</v>
      </c>
      <c r="D1038">
        <v>25412928</v>
      </c>
      <c r="E1038">
        <v>1</v>
      </c>
      <c r="F1038">
        <v>1</v>
      </c>
      <c r="G1038">
        <v>1</v>
      </c>
      <c r="H1038">
        <v>1</v>
      </c>
      <c r="I1038" t="s">
        <v>954</v>
      </c>
      <c r="J1038" t="s">
        <v>6</v>
      </c>
      <c r="K1038" t="s">
        <v>955</v>
      </c>
      <c r="L1038">
        <v>1191</v>
      </c>
      <c r="N1038">
        <v>1013</v>
      </c>
      <c r="O1038" t="s">
        <v>953</v>
      </c>
      <c r="P1038" t="s">
        <v>953</v>
      </c>
      <c r="Q1038">
        <v>1</v>
      </c>
      <c r="W1038">
        <v>0</v>
      </c>
      <c r="X1038">
        <v>-1417349443</v>
      </c>
      <c r="Y1038">
        <v>1.44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0</v>
      </c>
      <c r="AQ1038">
        <v>0</v>
      </c>
      <c r="AR1038">
        <v>0</v>
      </c>
      <c r="AS1038" t="s">
        <v>6</v>
      </c>
      <c r="AT1038">
        <v>1.44</v>
      </c>
      <c r="AU1038" t="s">
        <v>6</v>
      </c>
      <c r="AV1038">
        <v>2</v>
      </c>
      <c r="AW1038">
        <v>2</v>
      </c>
      <c r="AX1038">
        <v>27723146</v>
      </c>
      <c r="AY1038">
        <v>1</v>
      </c>
      <c r="AZ1038">
        <v>0</v>
      </c>
      <c r="BA1038">
        <v>1062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Y1038*Source!I404</f>
        <v>0.24091199999999999</v>
      </c>
      <c r="CY1038">
        <f>AD1038</f>
        <v>0</v>
      </c>
      <c r="CZ1038">
        <f>AH1038</f>
        <v>0</v>
      </c>
      <c r="DA1038">
        <f>AL1038</f>
        <v>1</v>
      </c>
      <c r="DB1038">
        <v>0</v>
      </c>
    </row>
    <row r="1039" spans="1:106" x14ac:dyDescent="0.2">
      <c r="A1039">
        <f>ROW(Source!A404)</f>
        <v>404</v>
      </c>
      <c r="B1039">
        <v>27721505</v>
      </c>
      <c r="C1039">
        <v>27723140</v>
      </c>
      <c r="D1039">
        <v>25230514</v>
      </c>
      <c r="E1039">
        <v>1</v>
      </c>
      <c r="F1039">
        <v>1</v>
      </c>
      <c r="G1039">
        <v>1</v>
      </c>
      <c r="H1039">
        <v>2</v>
      </c>
      <c r="I1039" t="s">
        <v>960</v>
      </c>
      <c r="J1039" t="s">
        <v>961</v>
      </c>
      <c r="K1039" t="s">
        <v>962</v>
      </c>
      <c r="L1039">
        <v>1368</v>
      </c>
      <c r="N1039">
        <v>1011</v>
      </c>
      <c r="O1039" t="s">
        <v>959</v>
      </c>
      <c r="P1039" t="s">
        <v>959</v>
      </c>
      <c r="Q1039">
        <v>1</v>
      </c>
      <c r="W1039">
        <v>0</v>
      </c>
      <c r="X1039">
        <v>1188625873</v>
      </c>
      <c r="Y1039">
        <v>1.44</v>
      </c>
      <c r="AA1039">
        <v>0</v>
      </c>
      <c r="AB1039">
        <v>31.26</v>
      </c>
      <c r="AC1039">
        <v>13.5</v>
      </c>
      <c r="AD1039">
        <v>0</v>
      </c>
      <c r="AE1039">
        <v>0</v>
      </c>
      <c r="AF1039">
        <v>31.26</v>
      </c>
      <c r="AG1039">
        <v>13.5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0</v>
      </c>
      <c r="AQ1039">
        <v>0</v>
      </c>
      <c r="AR1039">
        <v>0</v>
      </c>
      <c r="AS1039" t="s">
        <v>6</v>
      </c>
      <c r="AT1039">
        <v>1.44</v>
      </c>
      <c r="AU1039" t="s">
        <v>6</v>
      </c>
      <c r="AV1039">
        <v>0</v>
      </c>
      <c r="AW1039">
        <v>2</v>
      </c>
      <c r="AX1039">
        <v>27723147</v>
      </c>
      <c r="AY1039">
        <v>1</v>
      </c>
      <c r="AZ1039">
        <v>0</v>
      </c>
      <c r="BA1039">
        <v>1063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Y1039*Source!I404</f>
        <v>0.24091199999999999</v>
      </c>
      <c r="CY1039">
        <f>AB1039</f>
        <v>31.26</v>
      </c>
      <c r="CZ1039">
        <f>AF1039</f>
        <v>31.26</v>
      </c>
      <c r="DA1039">
        <f>AJ1039</f>
        <v>1</v>
      </c>
      <c r="DB1039">
        <v>0</v>
      </c>
    </row>
    <row r="1040" spans="1:106" x14ac:dyDescent="0.2">
      <c r="A1040">
        <f>ROW(Source!A404)</f>
        <v>404</v>
      </c>
      <c r="B1040">
        <v>27721505</v>
      </c>
      <c r="C1040">
        <v>27723140</v>
      </c>
      <c r="D1040">
        <v>25147242</v>
      </c>
      <c r="E1040">
        <v>17</v>
      </c>
      <c r="F1040">
        <v>1</v>
      </c>
      <c r="G1040">
        <v>1</v>
      </c>
      <c r="H1040">
        <v>3</v>
      </c>
      <c r="I1040" t="s">
        <v>44</v>
      </c>
      <c r="J1040" t="s">
        <v>6</v>
      </c>
      <c r="K1040" t="s">
        <v>45</v>
      </c>
      <c r="L1040">
        <v>1348</v>
      </c>
      <c r="N1040">
        <v>1009</v>
      </c>
      <c r="O1040" t="s">
        <v>46</v>
      </c>
      <c r="P1040" t="s">
        <v>46</v>
      </c>
      <c r="Q1040">
        <v>1000</v>
      </c>
      <c r="W1040">
        <v>0</v>
      </c>
      <c r="X1040">
        <v>-179832266</v>
      </c>
      <c r="Y1040">
        <v>5.2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1</v>
      </c>
      <c r="AJ1040">
        <v>1</v>
      </c>
      <c r="AK1040">
        <v>1</v>
      </c>
      <c r="AL1040">
        <v>1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 t="s">
        <v>6</v>
      </c>
      <c r="AT1040">
        <v>5.2</v>
      </c>
      <c r="AU1040" t="s">
        <v>6</v>
      </c>
      <c r="AV1040">
        <v>0</v>
      </c>
      <c r="AW1040">
        <v>2</v>
      </c>
      <c r="AX1040">
        <v>27723148</v>
      </c>
      <c r="AY1040">
        <v>1</v>
      </c>
      <c r="AZ1040">
        <v>0</v>
      </c>
      <c r="BA1040">
        <v>1064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Y1040*Source!I404</f>
        <v>0.86996000000000007</v>
      </c>
      <c r="CY1040">
        <f>AA1040</f>
        <v>0</v>
      </c>
      <c r="CZ1040">
        <f>AE1040</f>
        <v>0</v>
      </c>
      <c r="DA1040">
        <f>AI1040</f>
        <v>1</v>
      </c>
      <c r="DB1040">
        <v>0</v>
      </c>
    </row>
    <row r="1041" spans="1:106" x14ac:dyDescent="0.2">
      <c r="A1041">
        <f>ROW(Source!A405)</f>
        <v>405</v>
      </c>
      <c r="B1041">
        <v>27721504</v>
      </c>
      <c r="C1041">
        <v>27723140</v>
      </c>
      <c r="D1041">
        <v>25413300</v>
      </c>
      <c r="E1041">
        <v>1</v>
      </c>
      <c r="F1041">
        <v>1</v>
      </c>
      <c r="G1041">
        <v>1</v>
      </c>
      <c r="H1041">
        <v>1</v>
      </c>
      <c r="I1041" t="s">
        <v>989</v>
      </c>
      <c r="J1041" t="s">
        <v>6</v>
      </c>
      <c r="K1041" t="s">
        <v>990</v>
      </c>
      <c r="L1041">
        <v>1191</v>
      </c>
      <c r="N1041">
        <v>1013</v>
      </c>
      <c r="O1041" t="s">
        <v>953</v>
      </c>
      <c r="P1041" t="s">
        <v>953</v>
      </c>
      <c r="Q1041">
        <v>1</v>
      </c>
      <c r="W1041">
        <v>0</v>
      </c>
      <c r="X1041">
        <v>-400197608</v>
      </c>
      <c r="Y1041">
        <v>69.87</v>
      </c>
      <c r="AA1041">
        <v>0</v>
      </c>
      <c r="AB1041">
        <v>0</v>
      </c>
      <c r="AC1041">
        <v>0</v>
      </c>
      <c r="AD1041">
        <v>8.5299999999999994</v>
      </c>
      <c r="AE1041">
        <v>0</v>
      </c>
      <c r="AF1041">
        <v>0</v>
      </c>
      <c r="AG1041">
        <v>0</v>
      </c>
      <c r="AH1041">
        <v>8.5299999999999994</v>
      </c>
      <c r="AI1041">
        <v>1</v>
      </c>
      <c r="AJ1041">
        <v>1</v>
      </c>
      <c r="AK1041">
        <v>1</v>
      </c>
      <c r="AL1041">
        <v>1</v>
      </c>
      <c r="AN1041">
        <v>0</v>
      </c>
      <c r="AO1041">
        <v>1</v>
      </c>
      <c r="AP1041">
        <v>0</v>
      </c>
      <c r="AQ1041">
        <v>0</v>
      </c>
      <c r="AR1041">
        <v>0</v>
      </c>
      <c r="AS1041" t="s">
        <v>6</v>
      </c>
      <c r="AT1041">
        <v>69.87</v>
      </c>
      <c r="AU1041" t="s">
        <v>6</v>
      </c>
      <c r="AV1041">
        <v>1</v>
      </c>
      <c r="AW1041">
        <v>2</v>
      </c>
      <c r="AX1041">
        <v>27723145</v>
      </c>
      <c r="AY1041">
        <v>1</v>
      </c>
      <c r="AZ1041">
        <v>0</v>
      </c>
      <c r="BA1041">
        <v>1065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Y1041*Source!I405</f>
        <v>11.689251000000001</v>
      </c>
      <c r="CY1041">
        <f>AD1041</f>
        <v>8.5299999999999994</v>
      </c>
      <c r="CZ1041">
        <f>AH1041</f>
        <v>8.5299999999999994</v>
      </c>
      <c r="DA1041">
        <f>AL1041</f>
        <v>1</v>
      </c>
      <c r="DB1041">
        <v>0</v>
      </c>
    </row>
    <row r="1042" spans="1:106" x14ac:dyDescent="0.2">
      <c r="A1042">
        <f>ROW(Source!A405)</f>
        <v>405</v>
      </c>
      <c r="B1042">
        <v>27721504</v>
      </c>
      <c r="C1042">
        <v>27723140</v>
      </c>
      <c r="D1042">
        <v>25412928</v>
      </c>
      <c r="E1042">
        <v>1</v>
      </c>
      <c r="F1042">
        <v>1</v>
      </c>
      <c r="G1042">
        <v>1</v>
      </c>
      <c r="H1042">
        <v>1</v>
      </c>
      <c r="I1042" t="s">
        <v>954</v>
      </c>
      <c r="J1042" t="s">
        <v>6</v>
      </c>
      <c r="K1042" t="s">
        <v>955</v>
      </c>
      <c r="L1042">
        <v>1191</v>
      </c>
      <c r="N1042">
        <v>1013</v>
      </c>
      <c r="O1042" t="s">
        <v>953</v>
      </c>
      <c r="P1042" t="s">
        <v>953</v>
      </c>
      <c r="Q1042">
        <v>1</v>
      </c>
      <c r="W1042">
        <v>0</v>
      </c>
      <c r="X1042">
        <v>-1417349443</v>
      </c>
      <c r="Y1042">
        <v>1.44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1</v>
      </c>
      <c r="AJ1042">
        <v>1</v>
      </c>
      <c r="AK1042">
        <v>1</v>
      </c>
      <c r="AL1042">
        <v>1</v>
      </c>
      <c r="AN1042">
        <v>0</v>
      </c>
      <c r="AO1042">
        <v>1</v>
      </c>
      <c r="AP1042">
        <v>0</v>
      </c>
      <c r="AQ1042">
        <v>0</v>
      </c>
      <c r="AR1042">
        <v>0</v>
      </c>
      <c r="AS1042" t="s">
        <v>6</v>
      </c>
      <c r="AT1042">
        <v>1.44</v>
      </c>
      <c r="AU1042" t="s">
        <v>6</v>
      </c>
      <c r="AV1042">
        <v>2</v>
      </c>
      <c r="AW1042">
        <v>2</v>
      </c>
      <c r="AX1042">
        <v>27723146</v>
      </c>
      <c r="AY1042">
        <v>1</v>
      </c>
      <c r="AZ1042">
        <v>0</v>
      </c>
      <c r="BA1042">
        <v>1066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Y1042*Source!I405</f>
        <v>0.24091199999999999</v>
      </c>
      <c r="CY1042">
        <f>AD1042</f>
        <v>0</v>
      </c>
      <c r="CZ1042">
        <f>AH1042</f>
        <v>0</v>
      </c>
      <c r="DA1042">
        <f>AL1042</f>
        <v>1</v>
      </c>
      <c r="DB1042">
        <v>0</v>
      </c>
    </row>
    <row r="1043" spans="1:106" x14ac:dyDescent="0.2">
      <c r="A1043">
        <f>ROW(Source!A405)</f>
        <v>405</v>
      </c>
      <c r="B1043">
        <v>27721504</v>
      </c>
      <c r="C1043">
        <v>27723140</v>
      </c>
      <c r="D1043">
        <v>25230514</v>
      </c>
      <c r="E1043">
        <v>1</v>
      </c>
      <c r="F1043">
        <v>1</v>
      </c>
      <c r="G1043">
        <v>1</v>
      </c>
      <c r="H1043">
        <v>2</v>
      </c>
      <c r="I1043" t="s">
        <v>960</v>
      </c>
      <c r="J1043" t="s">
        <v>961</v>
      </c>
      <c r="K1043" t="s">
        <v>962</v>
      </c>
      <c r="L1043">
        <v>1368</v>
      </c>
      <c r="N1043">
        <v>1011</v>
      </c>
      <c r="O1043" t="s">
        <v>959</v>
      </c>
      <c r="P1043" t="s">
        <v>959</v>
      </c>
      <c r="Q1043">
        <v>1</v>
      </c>
      <c r="W1043">
        <v>0</v>
      </c>
      <c r="X1043">
        <v>1188625873</v>
      </c>
      <c r="Y1043">
        <v>1.44</v>
      </c>
      <c r="AA1043">
        <v>0</v>
      </c>
      <c r="AB1043">
        <v>31.26</v>
      </c>
      <c r="AC1043">
        <v>13.5</v>
      </c>
      <c r="AD1043">
        <v>0</v>
      </c>
      <c r="AE1043">
        <v>0</v>
      </c>
      <c r="AF1043">
        <v>31.26</v>
      </c>
      <c r="AG1043">
        <v>13.5</v>
      </c>
      <c r="AH1043">
        <v>0</v>
      </c>
      <c r="AI1043">
        <v>1</v>
      </c>
      <c r="AJ1043">
        <v>1</v>
      </c>
      <c r="AK1043">
        <v>1</v>
      </c>
      <c r="AL1043">
        <v>1</v>
      </c>
      <c r="AN1043">
        <v>0</v>
      </c>
      <c r="AO1043">
        <v>1</v>
      </c>
      <c r="AP1043">
        <v>0</v>
      </c>
      <c r="AQ1043">
        <v>0</v>
      </c>
      <c r="AR1043">
        <v>0</v>
      </c>
      <c r="AS1043" t="s">
        <v>6</v>
      </c>
      <c r="AT1043">
        <v>1.44</v>
      </c>
      <c r="AU1043" t="s">
        <v>6</v>
      </c>
      <c r="AV1043">
        <v>0</v>
      </c>
      <c r="AW1043">
        <v>2</v>
      </c>
      <c r="AX1043">
        <v>27723147</v>
      </c>
      <c r="AY1043">
        <v>1</v>
      </c>
      <c r="AZ1043">
        <v>0</v>
      </c>
      <c r="BA1043">
        <v>1067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Y1043*Source!I405</f>
        <v>0.24091199999999999</v>
      </c>
      <c r="CY1043">
        <f>AB1043</f>
        <v>31.26</v>
      </c>
      <c r="CZ1043">
        <f>AF1043</f>
        <v>31.26</v>
      </c>
      <c r="DA1043">
        <f>AJ1043</f>
        <v>1</v>
      </c>
      <c r="DB1043">
        <v>0</v>
      </c>
    </row>
    <row r="1044" spans="1:106" x14ac:dyDescent="0.2">
      <c r="A1044">
        <f>ROW(Source!A405)</f>
        <v>405</v>
      </c>
      <c r="B1044">
        <v>27721504</v>
      </c>
      <c r="C1044">
        <v>27723140</v>
      </c>
      <c r="D1044">
        <v>25147242</v>
      </c>
      <c r="E1044">
        <v>17</v>
      </c>
      <c r="F1044">
        <v>1</v>
      </c>
      <c r="G1044">
        <v>1</v>
      </c>
      <c r="H1044">
        <v>3</v>
      </c>
      <c r="I1044" t="s">
        <v>44</v>
      </c>
      <c r="J1044" t="s">
        <v>6</v>
      </c>
      <c r="K1044" t="s">
        <v>45</v>
      </c>
      <c r="L1044">
        <v>1348</v>
      </c>
      <c r="N1044">
        <v>1009</v>
      </c>
      <c r="O1044" t="s">
        <v>46</v>
      </c>
      <c r="P1044" t="s">
        <v>46</v>
      </c>
      <c r="Q1044">
        <v>1000</v>
      </c>
      <c r="W1044">
        <v>0</v>
      </c>
      <c r="X1044">
        <v>-179832266</v>
      </c>
      <c r="Y1044">
        <v>5.2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1</v>
      </c>
      <c r="AL1044">
        <v>1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 t="s">
        <v>6</v>
      </c>
      <c r="AT1044">
        <v>5.2</v>
      </c>
      <c r="AU1044" t="s">
        <v>6</v>
      </c>
      <c r="AV1044">
        <v>0</v>
      </c>
      <c r="AW1044">
        <v>2</v>
      </c>
      <c r="AX1044">
        <v>27723148</v>
      </c>
      <c r="AY1044">
        <v>1</v>
      </c>
      <c r="AZ1044">
        <v>0</v>
      </c>
      <c r="BA1044">
        <v>1068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Y1044*Source!I405</f>
        <v>0.86996000000000007</v>
      </c>
      <c r="CY1044">
        <f>AA1044</f>
        <v>0</v>
      </c>
      <c r="CZ1044">
        <f>AE1044</f>
        <v>0</v>
      </c>
      <c r="DA1044">
        <f>AI1044</f>
        <v>1</v>
      </c>
      <c r="DB1044">
        <v>0</v>
      </c>
    </row>
    <row r="1045" spans="1:106" x14ac:dyDescent="0.2">
      <c r="A1045">
        <f>ROW(Source!A408)</f>
        <v>408</v>
      </c>
      <c r="B1045">
        <v>27721505</v>
      </c>
      <c r="C1045">
        <v>27723150</v>
      </c>
      <c r="D1045">
        <v>25413050</v>
      </c>
      <c r="E1045">
        <v>1</v>
      </c>
      <c r="F1045">
        <v>1</v>
      </c>
      <c r="G1045">
        <v>1</v>
      </c>
      <c r="H1045">
        <v>1</v>
      </c>
      <c r="I1045" t="s">
        <v>984</v>
      </c>
      <c r="J1045" t="s">
        <v>6</v>
      </c>
      <c r="K1045" t="s">
        <v>985</v>
      </c>
      <c r="L1045">
        <v>1191</v>
      </c>
      <c r="N1045">
        <v>1013</v>
      </c>
      <c r="O1045" t="s">
        <v>953</v>
      </c>
      <c r="P1045" t="s">
        <v>953</v>
      </c>
      <c r="Q1045">
        <v>1</v>
      </c>
      <c r="W1045">
        <v>0</v>
      </c>
      <c r="X1045">
        <v>735429535</v>
      </c>
      <c r="Y1045">
        <v>11.39</v>
      </c>
      <c r="AA1045">
        <v>0</v>
      </c>
      <c r="AB1045">
        <v>0</v>
      </c>
      <c r="AC1045">
        <v>0</v>
      </c>
      <c r="AD1045">
        <v>7.8</v>
      </c>
      <c r="AE1045">
        <v>0</v>
      </c>
      <c r="AF1045">
        <v>0</v>
      </c>
      <c r="AG1045">
        <v>0</v>
      </c>
      <c r="AH1045">
        <v>7.8</v>
      </c>
      <c r="AI1045">
        <v>1</v>
      </c>
      <c r="AJ1045">
        <v>1</v>
      </c>
      <c r="AK1045">
        <v>1</v>
      </c>
      <c r="AL1045">
        <v>1</v>
      </c>
      <c r="AN1045">
        <v>0</v>
      </c>
      <c r="AO1045">
        <v>1</v>
      </c>
      <c r="AP1045">
        <v>0</v>
      </c>
      <c r="AQ1045">
        <v>0</v>
      </c>
      <c r="AR1045">
        <v>0</v>
      </c>
      <c r="AS1045" t="s">
        <v>6</v>
      </c>
      <c r="AT1045">
        <v>11.39</v>
      </c>
      <c r="AU1045" t="s">
        <v>6</v>
      </c>
      <c r="AV1045">
        <v>1</v>
      </c>
      <c r="AW1045">
        <v>2</v>
      </c>
      <c r="AX1045">
        <v>27723155</v>
      </c>
      <c r="AY1045">
        <v>1</v>
      </c>
      <c r="AZ1045">
        <v>0</v>
      </c>
      <c r="BA1045">
        <v>1069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Y1045*Source!I408</f>
        <v>15.587215</v>
      </c>
      <c r="CY1045">
        <f>AD1045</f>
        <v>7.8</v>
      </c>
      <c r="CZ1045">
        <f>AH1045</f>
        <v>7.8</v>
      </c>
      <c r="DA1045">
        <f>AL1045</f>
        <v>1</v>
      </c>
      <c r="DB1045">
        <v>0</v>
      </c>
    </row>
    <row r="1046" spans="1:106" x14ac:dyDescent="0.2">
      <c r="A1046">
        <f>ROW(Source!A408)</f>
        <v>408</v>
      </c>
      <c r="B1046">
        <v>27721505</v>
      </c>
      <c r="C1046">
        <v>27723150</v>
      </c>
      <c r="D1046">
        <v>25412928</v>
      </c>
      <c r="E1046">
        <v>1</v>
      </c>
      <c r="F1046">
        <v>1</v>
      </c>
      <c r="G1046">
        <v>1</v>
      </c>
      <c r="H1046">
        <v>1</v>
      </c>
      <c r="I1046" t="s">
        <v>954</v>
      </c>
      <c r="J1046" t="s">
        <v>6</v>
      </c>
      <c r="K1046" t="s">
        <v>955</v>
      </c>
      <c r="L1046">
        <v>1191</v>
      </c>
      <c r="N1046">
        <v>1013</v>
      </c>
      <c r="O1046" t="s">
        <v>953</v>
      </c>
      <c r="P1046" t="s">
        <v>953</v>
      </c>
      <c r="Q1046">
        <v>1</v>
      </c>
      <c r="W1046">
        <v>0</v>
      </c>
      <c r="X1046">
        <v>-1417349443</v>
      </c>
      <c r="Y1046">
        <v>0.13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1</v>
      </c>
      <c r="AJ1046">
        <v>1</v>
      </c>
      <c r="AK1046">
        <v>1</v>
      </c>
      <c r="AL1046">
        <v>1</v>
      </c>
      <c r="AN1046">
        <v>0</v>
      </c>
      <c r="AO1046">
        <v>1</v>
      </c>
      <c r="AP1046">
        <v>0</v>
      </c>
      <c r="AQ1046">
        <v>0</v>
      </c>
      <c r="AR1046">
        <v>0</v>
      </c>
      <c r="AS1046" t="s">
        <v>6</v>
      </c>
      <c r="AT1046">
        <v>0.13</v>
      </c>
      <c r="AU1046" t="s">
        <v>6</v>
      </c>
      <c r="AV1046">
        <v>2</v>
      </c>
      <c r="AW1046">
        <v>2</v>
      </c>
      <c r="AX1046">
        <v>27723156</v>
      </c>
      <c r="AY1046">
        <v>1</v>
      </c>
      <c r="AZ1046">
        <v>0</v>
      </c>
      <c r="BA1046">
        <v>1070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Y1046*Source!I408</f>
        <v>0.17790500000000001</v>
      </c>
      <c r="CY1046">
        <f>AD1046</f>
        <v>0</v>
      </c>
      <c r="CZ1046">
        <f>AH1046</f>
        <v>0</v>
      </c>
      <c r="DA1046">
        <f>AL1046</f>
        <v>1</v>
      </c>
      <c r="DB1046">
        <v>0</v>
      </c>
    </row>
    <row r="1047" spans="1:106" x14ac:dyDescent="0.2">
      <c r="A1047">
        <f>ROW(Source!A408)</f>
        <v>408</v>
      </c>
      <c r="B1047">
        <v>27721505</v>
      </c>
      <c r="C1047">
        <v>27723150</v>
      </c>
      <c r="D1047">
        <v>25230514</v>
      </c>
      <c r="E1047">
        <v>1</v>
      </c>
      <c r="F1047">
        <v>1</v>
      </c>
      <c r="G1047">
        <v>1</v>
      </c>
      <c r="H1047">
        <v>2</v>
      </c>
      <c r="I1047" t="s">
        <v>960</v>
      </c>
      <c r="J1047" t="s">
        <v>961</v>
      </c>
      <c r="K1047" t="s">
        <v>962</v>
      </c>
      <c r="L1047">
        <v>1368</v>
      </c>
      <c r="N1047">
        <v>1011</v>
      </c>
      <c r="O1047" t="s">
        <v>959</v>
      </c>
      <c r="P1047" t="s">
        <v>959</v>
      </c>
      <c r="Q1047">
        <v>1</v>
      </c>
      <c r="W1047">
        <v>0</v>
      </c>
      <c r="X1047">
        <v>1188625873</v>
      </c>
      <c r="Y1047">
        <v>0.13</v>
      </c>
      <c r="AA1047">
        <v>0</v>
      </c>
      <c r="AB1047">
        <v>31.26</v>
      </c>
      <c r="AC1047">
        <v>13.5</v>
      </c>
      <c r="AD1047">
        <v>0</v>
      </c>
      <c r="AE1047">
        <v>0</v>
      </c>
      <c r="AF1047">
        <v>31.26</v>
      </c>
      <c r="AG1047">
        <v>13.5</v>
      </c>
      <c r="AH1047">
        <v>0</v>
      </c>
      <c r="AI1047">
        <v>1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0</v>
      </c>
      <c r="AQ1047">
        <v>0</v>
      </c>
      <c r="AR1047">
        <v>0</v>
      </c>
      <c r="AS1047" t="s">
        <v>6</v>
      </c>
      <c r="AT1047">
        <v>0.13</v>
      </c>
      <c r="AU1047" t="s">
        <v>6</v>
      </c>
      <c r="AV1047">
        <v>0</v>
      </c>
      <c r="AW1047">
        <v>2</v>
      </c>
      <c r="AX1047">
        <v>27723157</v>
      </c>
      <c r="AY1047">
        <v>1</v>
      </c>
      <c r="AZ1047">
        <v>0</v>
      </c>
      <c r="BA1047">
        <v>1071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Y1047*Source!I408</f>
        <v>0.17790500000000001</v>
      </c>
      <c r="CY1047">
        <f>AB1047</f>
        <v>31.26</v>
      </c>
      <c r="CZ1047">
        <f>AF1047</f>
        <v>31.26</v>
      </c>
      <c r="DA1047">
        <f>AJ1047</f>
        <v>1</v>
      </c>
      <c r="DB1047">
        <v>0</v>
      </c>
    </row>
    <row r="1048" spans="1:106" x14ac:dyDescent="0.2">
      <c r="A1048">
        <f>ROW(Source!A408)</f>
        <v>408</v>
      </c>
      <c r="B1048">
        <v>27721505</v>
      </c>
      <c r="C1048">
        <v>27723150</v>
      </c>
      <c r="D1048">
        <v>25147242</v>
      </c>
      <c r="E1048">
        <v>17</v>
      </c>
      <c r="F1048">
        <v>1</v>
      </c>
      <c r="G1048">
        <v>1</v>
      </c>
      <c r="H1048">
        <v>3</v>
      </c>
      <c r="I1048" t="s">
        <v>44</v>
      </c>
      <c r="J1048" t="s">
        <v>6</v>
      </c>
      <c r="K1048" t="s">
        <v>45</v>
      </c>
      <c r="L1048">
        <v>1348</v>
      </c>
      <c r="N1048">
        <v>1009</v>
      </c>
      <c r="O1048" t="s">
        <v>46</v>
      </c>
      <c r="P1048" t="s">
        <v>46</v>
      </c>
      <c r="Q1048">
        <v>1000</v>
      </c>
      <c r="W1048">
        <v>0</v>
      </c>
      <c r="X1048">
        <v>-179832266</v>
      </c>
      <c r="Y1048">
        <v>0.47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1</v>
      </c>
      <c r="AJ1048">
        <v>1</v>
      </c>
      <c r="AK1048">
        <v>1</v>
      </c>
      <c r="AL1048">
        <v>1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 t="s">
        <v>6</v>
      </c>
      <c r="AT1048">
        <v>0.47</v>
      </c>
      <c r="AU1048" t="s">
        <v>6</v>
      </c>
      <c r="AV1048">
        <v>0</v>
      </c>
      <c r="AW1048">
        <v>2</v>
      </c>
      <c r="AX1048">
        <v>27723158</v>
      </c>
      <c r="AY1048">
        <v>1</v>
      </c>
      <c r="AZ1048">
        <v>0</v>
      </c>
      <c r="BA1048">
        <v>1072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Y1048*Source!I408</f>
        <v>0.64319499999999996</v>
      </c>
      <c r="CY1048">
        <f>AA1048</f>
        <v>0</v>
      </c>
      <c r="CZ1048">
        <f>AE1048</f>
        <v>0</v>
      </c>
      <c r="DA1048">
        <f>AI1048</f>
        <v>1</v>
      </c>
      <c r="DB1048">
        <v>0</v>
      </c>
    </row>
    <row r="1049" spans="1:106" x14ac:dyDescent="0.2">
      <c r="A1049">
        <f>ROW(Source!A409)</f>
        <v>409</v>
      </c>
      <c r="B1049">
        <v>27721504</v>
      </c>
      <c r="C1049">
        <v>27723150</v>
      </c>
      <c r="D1049">
        <v>25413050</v>
      </c>
      <c r="E1049">
        <v>1</v>
      </c>
      <c r="F1049">
        <v>1</v>
      </c>
      <c r="G1049">
        <v>1</v>
      </c>
      <c r="H1049">
        <v>1</v>
      </c>
      <c r="I1049" t="s">
        <v>984</v>
      </c>
      <c r="J1049" t="s">
        <v>6</v>
      </c>
      <c r="K1049" t="s">
        <v>985</v>
      </c>
      <c r="L1049">
        <v>1191</v>
      </c>
      <c r="N1049">
        <v>1013</v>
      </c>
      <c r="O1049" t="s">
        <v>953</v>
      </c>
      <c r="P1049" t="s">
        <v>953</v>
      </c>
      <c r="Q1049">
        <v>1</v>
      </c>
      <c r="W1049">
        <v>0</v>
      </c>
      <c r="X1049">
        <v>735429535</v>
      </c>
      <c r="Y1049">
        <v>11.39</v>
      </c>
      <c r="AA1049">
        <v>0</v>
      </c>
      <c r="AB1049">
        <v>0</v>
      </c>
      <c r="AC1049">
        <v>0</v>
      </c>
      <c r="AD1049">
        <v>7.8</v>
      </c>
      <c r="AE1049">
        <v>0</v>
      </c>
      <c r="AF1049">
        <v>0</v>
      </c>
      <c r="AG1049">
        <v>0</v>
      </c>
      <c r="AH1049">
        <v>7.8</v>
      </c>
      <c r="AI1049">
        <v>1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6</v>
      </c>
      <c r="AT1049">
        <v>11.39</v>
      </c>
      <c r="AU1049" t="s">
        <v>6</v>
      </c>
      <c r="AV1049">
        <v>1</v>
      </c>
      <c r="AW1049">
        <v>2</v>
      </c>
      <c r="AX1049">
        <v>27723155</v>
      </c>
      <c r="AY1049">
        <v>1</v>
      </c>
      <c r="AZ1049">
        <v>0</v>
      </c>
      <c r="BA1049">
        <v>1073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Y1049*Source!I409</f>
        <v>15.587215</v>
      </c>
      <c r="CY1049">
        <f>AD1049</f>
        <v>7.8</v>
      </c>
      <c r="CZ1049">
        <f>AH1049</f>
        <v>7.8</v>
      </c>
      <c r="DA1049">
        <f>AL1049</f>
        <v>1</v>
      </c>
      <c r="DB1049">
        <v>0</v>
      </c>
    </row>
    <row r="1050" spans="1:106" x14ac:dyDescent="0.2">
      <c r="A1050">
        <f>ROW(Source!A409)</f>
        <v>409</v>
      </c>
      <c r="B1050">
        <v>27721504</v>
      </c>
      <c r="C1050">
        <v>27723150</v>
      </c>
      <c r="D1050">
        <v>25412928</v>
      </c>
      <c r="E1050">
        <v>1</v>
      </c>
      <c r="F1050">
        <v>1</v>
      </c>
      <c r="G1050">
        <v>1</v>
      </c>
      <c r="H1050">
        <v>1</v>
      </c>
      <c r="I1050" t="s">
        <v>954</v>
      </c>
      <c r="J1050" t="s">
        <v>6</v>
      </c>
      <c r="K1050" t="s">
        <v>955</v>
      </c>
      <c r="L1050">
        <v>1191</v>
      </c>
      <c r="N1050">
        <v>1013</v>
      </c>
      <c r="O1050" t="s">
        <v>953</v>
      </c>
      <c r="P1050" t="s">
        <v>953</v>
      </c>
      <c r="Q1050">
        <v>1</v>
      </c>
      <c r="W1050">
        <v>0</v>
      </c>
      <c r="X1050">
        <v>-1417349443</v>
      </c>
      <c r="Y1050">
        <v>0.13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1</v>
      </c>
      <c r="AJ1050">
        <v>1</v>
      </c>
      <c r="AK1050">
        <v>1</v>
      </c>
      <c r="AL1050">
        <v>1</v>
      </c>
      <c r="AN1050">
        <v>0</v>
      </c>
      <c r="AO1050">
        <v>1</v>
      </c>
      <c r="AP1050">
        <v>0</v>
      </c>
      <c r="AQ1050">
        <v>0</v>
      </c>
      <c r="AR1050">
        <v>0</v>
      </c>
      <c r="AS1050" t="s">
        <v>6</v>
      </c>
      <c r="AT1050">
        <v>0.13</v>
      </c>
      <c r="AU1050" t="s">
        <v>6</v>
      </c>
      <c r="AV1050">
        <v>2</v>
      </c>
      <c r="AW1050">
        <v>2</v>
      </c>
      <c r="AX1050">
        <v>27723156</v>
      </c>
      <c r="AY1050">
        <v>1</v>
      </c>
      <c r="AZ1050">
        <v>0</v>
      </c>
      <c r="BA1050">
        <v>1074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Y1050*Source!I409</f>
        <v>0.17790500000000001</v>
      </c>
      <c r="CY1050">
        <f>AD1050</f>
        <v>0</v>
      </c>
      <c r="CZ1050">
        <f>AH1050</f>
        <v>0</v>
      </c>
      <c r="DA1050">
        <f>AL1050</f>
        <v>1</v>
      </c>
      <c r="DB1050">
        <v>0</v>
      </c>
    </row>
    <row r="1051" spans="1:106" x14ac:dyDescent="0.2">
      <c r="A1051">
        <f>ROW(Source!A409)</f>
        <v>409</v>
      </c>
      <c r="B1051">
        <v>27721504</v>
      </c>
      <c r="C1051">
        <v>27723150</v>
      </c>
      <c r="D1051">
        <v>25230514</v>
      </c>
      <c r="E1051">
        <v>1</v>
      </c>
      <c r="F1051">
        <v>1</v>
      </c>
      <c r="G1051">
        <v>1</v>
      </c>
      <c r="H1051">
        <v>2</v>
      </c>
      <c r="I1051" t="s">
        <v>960</v>
      </c>
      <c r="J1051" t="s">
        <v>961</v>
      </c>
      <c r="K1051" t="s">
        <v>962</v>
      </c>
      <c r="L1051">
        <v>1368</v>
      </c>
      <c r="N1051">
        <v>1011</v>
      </c>
      <c r="O1051" t="s">
        <v>959</v>
      </c>
      <c r="P1051" t="s">
        <v>959</v>
      </c>
      <c r="Q1051">
        <v>1</v>
      </c>
      <c r="W1051">
        <v>0</v>
      </c>
      <c r="X1051">
        <v>1188625873</v>
      </c>
      <c r="Y1051">
        <v>0.13</v>
      </c>
      <c r="AA1051">
        <v>0</v>
      </c>
      <c r="AB1051">
        <v>31.26</v>
      </c>
      <c r="AC1051">
        <v>13.5</v>
      </c>
      <c r="AD1051">
        <v>0</v>
      </c>
      <c r="AE1051">
        <v>0</v>
      </c>
      <c r="AF1051">
        <v>31.26</v>
      </c>
      <c r="AG1051">
        <v>13.5</v>
      </c>
      <c r="AH1051">
        <v>0</v>
      </c>
      <c r="AI1051">
        <v>1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0</v>
      </c>
      <c r="AQ1051">
        <v>0</v>
      </c>
      <c r="AR1051">
        <v>0</v>
      </c>
      <c r="AS1051" t="s">
        <v>6</v>
      </c>
      <c r="AT1051">
        <v>0.13</v>
      </c>
      <c r="AU1051" t="s">
        <v>6</v>
      </c>
      <c r="AV1051">
        <v>0</v>
      </c>
      <c r="AW1051">
        <v>2</v>
      </c>
      <c r="AX1051">
        <v>27723157</v>
      </c>
      <c r="AY1051">
        <v>1</v>
      </c>
      <c r="AZ1051">
        <v>0</v>
      </c>
      <c r="BA1051">
        <v>1075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Y1051*Source!I409</f>
        <v>0.17790500000000001</v>
      </c>
      <c r="CY1051">
        <f>AB1051</f>
        <v>31.26</v>
      </c>
      <c r="CZ1051">
        <f>AF1051</f>
        <v>31.26</v>
      </c>
      <c r="DA1051">
        <f>AJ1051</f>
        <v>1</v>
      </c>
      <c r="DB1051">
        <v>0</v>
      </c>
    </row>
    <row r="1052" spans="1:106" x14ac:dyDescent="0.2">
      <c r="A1052">
        <f>ROW(Source!A409)</f>
        <v>409</v>
      </c>
      <c r="B1052">
        <v>27721504</v>
      </c>
      <c r="C1052">
        <v>27723150</v>
      </c>
      <c r="D1052">
        <v>25147242</v>
      </c>
      <c r="E1052">
        <v>17</v>
      </c>
      <c r="F1052">
        <v>1</v>
      </c>
      <c r="G1052">
        <v>1</v>
      </c>
      <c r="H1052">
        <v>3</v>
      </c>
      <c r="I1052" t="s">
        <v>44</v>
      </c>
      <c r="J1052" t="s">
        <v>6</v>
      </c>
      <c r="K1052" t="s">
        <v>45</v>
      </c>
      <c r="L1052">
        <v>1348</v>
      </c>
      <c r="N1052">
        <v>1009</v>
      </c>
      <c r="O1052" t="s">
        <v>46</v>
      </c>
      <c r="P1052" t="s">
        <v>46</v>
      </c>
      <c r="Q1052">
        <v>1000</v>
      </c>
      <c r="W1052">
        <v>0</v>
      </c>
      <c r="X1052">
        <v>-179832266</v>
      </c>
      <c r="Y1052">
        <v>0.47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1</v>
      </c>
      <c r="AJ1052">
        <v>1</v>
      </c>
      <c r="AK1052">
        <v>1</v>
      </c>
      <c r="AL1052">
        <v>1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 t="s">
        <v>6</v>
      </c>
      <c r="AT1052">
        <v>0.47</v>
      </c>
      <c r="AU1052" t="s">
        <v>6</v>
      </c>
      <c r="AV1052">
        <v>0</v>
      </c>
      <c r="AW1052">
        <v>2</v>
      </c>
      <c r="AX1052">
        <v>27723158</v>
      </c>
      <c r="AY1052">
        <v>1</v>
      </c>
      <c r="AZ1052">
        <v>0</v>
      </c>
      <c r="BA1052">
        <v>1076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Y1052*Source!I409</f>
        <v>0.64319499999999996</v>
      </c>
      <c r="CY1052">
        <f>AA1052</f>
        <v>0</v>
      </c>
      <c r="CZ1052">
        <f>AE1052</f>
        <v>0</v>
      </c>
      <c r="DA1052">
        <f>AI1052</f>
        <v>1</v>
      </c>
      <c r="DB1052">
        <v>0</v>
      </c>
    </row>
    <row r="1053" spans="1:106" x14ac:dyDescent="0.2">
      <c r="A1053">
        <f>ROW(Source!A412)</f>
        <v>412</v>
      </c>
      <c r="B1053">
        <v>27721505</v>
      </c>
      <c r="C1053">
        <v>27723160</v>
      </c>
      <c r="D1053">
        <v>25413300</v>
      </c>
      <c r="E1053">
        <v>1</v>
      </c>
      <c r="F1053">
        <v>1</v>
      </c>
      <c r="G1053">
        <v>1</v>
      </c>
      <c r="H1053">
        <v>1</v>
      </c>
      <c r="I1053" t="s">
        <v>989</v>
      </c>
      <c r="J1053" t="s">
        <v>6</v>
      </c>
      <c r="K1053" t="s">
        <v>990</v>
      </c>
      <c r="L1053">
        <v>1191</v>
      </c>
      <c r="N1053">
        <v>1013</v>
      </c>
      <c r="O1053" t="s">
        <v>953</v>
      </c>
      <c r="P1053" t="s">
        <v>953</v>
      </c>
      <c r="Q1053">
        <v>1</v>
      </c>
      <c r="W1053">
        <v>0</v>
      </c>
      <c r="X1053">
        <v>-400197608</v>
      </c>
      <c r="Y1053">
        <v>1.0349999999999999</v>
      </c>
      <c r="AA1053">
        <v>0</v>
      </c>
      <c r="AB1053">
        <v>0</v>
      </c>
      <c r="AC1053">
        <v>0</v>
      </c>
      <c r="AD1053">
        <v>8.5299999999999994</v>
      </c>
      <c r="AE1053">
        <v>0</v>
      </c>
      <c r="AF1053">
        <v>0</v>
      </c>
      <c r="AG1053">
        <v>0</v>
      </c>
      <c r="AH1053">
        <v>8.5299999999999994</v>
      </c>
      <c r="AI1053">
        <v>1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1</v>
      </c>
      <c r="AQ1053">
        <v>0</v>
      </c>
      <c r="AR1053">
        <v>0</v>
      </c>
      <c r="AS1053" t="s">
        <v>6</v>
      </c>
      <c r="AT1053">
        <v>0.9</v>
      </c>
      <c r="AU1053" t="s">
        <v>103</v>
      </c>
      <c r="AV1053">
        <v>1</v>
      </c>
      <c r="AW1053">
        <v>2</v>
      </c>
      <c r="AX1053">
        <v>27723162</v>
      </c>
      <c r="AY1053">
        <v>1</v>
      </c>
      <c r="AZ1053">
        <v>0</v>
      </c>
      <c r="BA1053">
        <v>1077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Y1053*Source!I412</f>
        <v>17.315549999999998</v>
      </c>
      <c r="CY1053">
        <f>AD1053</f>
        <v>8.5299999999999994</v>
      </c>
      <c r="CZ1053">
        <f>AH1053</f>
        <v>8.5299999999999994</v>
      </c>
      <c r="DA1053">
        <f>AL1053</f>
        <v>1</v>
      </c>
      <c r="DB1053">
        <v>0</v>
      </c>
    </row>
    <row r="1054" spans="1:106" x14ac:dyDescent="0.2">
      <c r="A1054">
        <f>ROW(Source!A413)</f>
        <v>413</v>
      </c>
      <c r="B1054">
        <v>27721504</v>
      </c>
      <c r="C1054">
        <v>27723160</v>
      </c>
      <c r="D1054">
        <v>25413300</v>
      </c>
      <c r="E1054">
        <v>1</v>
      </c>
      <c r="F1054">
        <v>1</v>
      </c>
      <c r="G1054">
        <v>1</v>
      </c>
      <c r="H1054">
        <v>1</v>
      </c>
      <c r="I1054" t="s">
        <v>989</v>
      </c>
      <c r="J1054" t="s">
        <v>6</v>
      </c>
      <c r="K1054" t="s">
        <v>990</v>
      </c>
      <c r="L1054">
        <v>1191</v>
      </c>
      <c r="N1054">
        <v>1013</v>
      </c>
      <c r="O1054" t="s">
        <v>953</v>
      </c>
      <c r="P1054" t="s">
        <v>953</v>
      </c>
      <c r="Q1054">
        <v>1</v>
      </c>
      <c r="W1054">
        <v>0</v>
      </c>
      <c r="X1054">
        <v>-400197608</v>
      </c>
      <c r="Y1054">
        <v>1.0349999999999999</v>
      </c>
      <c r="AA1054">
        <v>0</v>
      </c>
      <c r="AB1054">
        <v>0</v>
      </c>
      <c r="AC1054">
        <v>0</v>
      </c>
      <c r="AD1054">
        <v>8.5299999999999994</v>
      </c>
      <c r="AE1054">
        <v>0</v>
      </c>
      <c r="AF1054">
        <v>0</v>
      </c>
      <c r="AG1054">
        <v>0</v>
      </c>
      <c r="AH1054">
        <v>8.5299999999999994</v>
      </c>
      <c r="AI1054">
        <v>1</v>
      </c>
      <c r="AJ1054">
        <v>1</v>
      </c>
      <c r="AK1054">
        <v>1</v>
      </c>
      <c r="AL1054">
        <v>1</v>
      </c>
      <c r="AN1054">
        <v>0</v>
      </c>
      <c r="AO1054">
        <v>1</v>
      </c>
      <c r="AP1054">
        <v>1</v>
      </c>
      <c r="AQ1054">
        <v>0</v>
      </c>
      <c r="AR1054">
        <v>0</v>
      </c>
      <c r="AS1054" t="s">
        <v>6</v>
      </c>
      <c r="AT1054">
        <v>0.9</v>
      </c>
      <c r="AU1054" t="s">
        <v>103</v>
      </c>
      <c r="AV1054">
        <v>1</v>
      </c>
      <c r="AW1054">
        <v>2</v>
      </c>
      <c r="AX1054">
        <v>27723162</v>
      </c>
      <c r="AY1054">
        <v>1</v>
      </c>
      <c r="AZ1054">
        <v>0</v>
      </c>
      <c r="BA1054">
        <v>1078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Y1054*Source!I413</f>
        <v>17.315549999999998</v>
      </c>
      <c r="CY1054">
        <f>AD1054</f>
        <v>8.5299999999999994</v>
      </c>
      <c r="CZ1054">
        <f>AH1054</f>
        <v>8.5299999999999994</v>
      </c>
      <c r="DA1054">
        <f>AL1054</f>
        <v>1</v>
      </c>
      <c r="DB1054">
        <v>0</v>
      </c>
    </row>
    <row r="1055" spans="1:106" x14ac:dyDescent="0.2">
      <c r="A1055">
        <f>ROW(Source!A414)</f>
        <v>414</v>
      </c>
      <c r="B1055">
        <v>27721505</v>
      </c>
      <c r="C1055">
        <v>27723163</v>
      </c>
      <c r="D1055">
        <v>25413300</v>
      </c>
      <c r="E1055">
        <v>1</v>
      </c>
      <c r="F1055">
        <v>1</v>
      </c>
      <c r="G1055">
        <v>1</v>
      </c>
      <c r="H1055">
        <v>1</v>
      </c>
      <c r="I1055" t="s">
        <v>989</v>
      </c>
      <c r="J1055" t="s">
        <v>6</v>
      </c>
      <c r="K1055" t="s">
        <v>990</v>
      </c>
      <c r="L1055">
        <v>1191</v>
      </c>
      <c r="N1055">
        <v>1013</v>
      </c>
      <c r="O1055" t="s">
        <v>953</v>
      </c>
      <c r="P1055" t="s">
        <v>953</v>
      </c>
      <c r="Q1055">
        <v>1</v>
      </c>
      <c r="W1055">
        <v>0</v>
      </c>
      <c r="X1055">
        <v>-400197608</v>
      </c>
      <c r="Y1055">
        <v>111.2</v>
      </c>
      <c r="AA1055">
        <v>0</v>
      </c>
      <c r="AB1055">
        <v>0</v>
      </c>
      <c r="AC1055">
        <v>0</v>
      </c>
      <c r="AD1055">
        <v>8.5299999999999994</v>
      </c>
      <c r="AE1055">
        <v>0</v>
      </c>
      <c r="AF1055">
        <v>0</v>
      </c>
      <c r="AG1055">
        <v>0</v>
      </c>
      <c r="AH1055">
        <v>8.5299999999999994</v>
      </c>
      <c r="AI1055">
        <v>1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 t="s">
        <v>6</v>
      </c>
      <c r="AT1055">
        <v>111.2</v>
      </c>
      <c r="AU1055" t="s">
        <v>6</v>
      </c>
      <c r="AV1055">
        <v>1</v>
      </c>
      <c r="AW1055">
        <v>2</v>
      </c>
      <c r="AX1055">
        <v>27723170</v>
      </c>
      <c r="AY1055">
        <v>1</v>
      </c>
      <c r="AZ1055">
        <v>0</v>
      </c>
      <c r="BA1055">
        <v>1079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Y1055*Source!I414</f>
        <v>170.78096000000002</v>
      </c>
      <c r="CY1055">
        <f>AD1055</f>
        <v>8.5299999999999994</v>
      </c>
      <c r="CZ1055">
        <f>AH1055</f>
        <v>8.5299999999999994</v>
      </c>
      <c r="DA1055">
        <f>AL1055</f>
        <v>1</v>
      </c>
      <c r="DB1055">
        <v>0</v>
      </c>
    </row>
    <row r="1056" spans="1:106" x14ac:dyDescent="0.2">
      <c r="A1056">
        <f>ROW(Source!A414)</f>
        <v>414</v>
      </c>
      <c r="B1056">
        <v>27721505</v>
      </c>
      <c r="C1056">
        <v>27723163</v>
      </c>
      <c r="D1056">
        <v>25412928</v>
      </c>
      <c r="E1056">
        <v>1</v>
      </c>
      <c r="F1056">
        <v>1</v>
      </c>
      <c r="G1056">
        <v>1</v>
      </c>
      <c r="H1056">
        <v>1</v>
      </c>
      <c r="I1056" t="s">
        <v>954</v>
      </c>
      <c r="J1056" t="s">
        <v>6</v>
      </c>
      <c r="K1056" t="s">
        <v>955</v>
      </c>
      <c r="L1056">
        <v>1191</v>
      </c>
      <c r="N1056">
        <v>1013</v>
      </c>
      <c r="O1056" t="s">
        <v>953</v>
      </c>
      <c r="P1056" t="s">
        <v>953</v>
      </c>
      <c r="Q1056">
        <v>1</v>
      </c>
      <c r="W1056">
        <v>0</v>
      </c>
      <c r="X1056">
        <v>-1417349443</v>
      </c>
      <c r="Y1056">
        <v>1.8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1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6</v>
      </c>
      <c r="AT1056">
        <v>1.8</v>
      </c>
      <c r="AU1056" t="s">
        <v>6</v>
      </c>
      <c r="AV1056">
        <v>2</v>
      </c>
      <c r="AW1056">
        <v>2</v>
      </c>
      <c r="AX1056">
        <v>27723171</v>
      </c>
      <c r="AY1056">
        <v>1</v>
      </c>
      <c r="AZ1056">
        <v>0</v>
      </c>
      <c r="BA1056">
        <v>1080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Y1056*Source!I414</f>
        <v>2.76444</v>
      </c>
      <c r="CY1056">
        <f>AD1056</f>
        <v>0</v>
      </c>
      <c r="CZ1056">
        <f>AH1056</f>
        <v>0</v>
      </c>
      <c r="DA1056">
        <f>AL1056</f>
        <v>1</v>
      </c>
      <c r="DB1056">
        <v>0</v>
      </c>
    </row>
    <row r="1057" spans="1:106" x14ac:dyDescent="0.2">
      <c r="A1057">
        <f>ROW(Source!A414)</f>
        <v>414</v>
      </c>
      <c r="B1057">
        <v>27721505</v>
      </c>
      <c r="C1057">
        <v>27723163</v>
      </c>
      <c r="D1057">
        <v>25230514</v>
      </c>
      <c r="E1057">
        <v>1</v>
      </c>
      <c r="F1057">
        <v>1</v>
      </c>
      <c r="G1057">
        <v>1</v>
      </c>
      <c r="H1057">
        <v>2</v>
      </c>
      <c r="I1057" t="s">
        <v>960</v>
      </c>
      <c r="J1057" t="s">
        <v>961</v>
      </c>
      <c r="K1057" t="s">
        <v>962</v>
      </c>
      <c r="L1057">
        <v>1368</v>
      </c>
      <c r="N1057">
        <v>1011</v>
      </c>
      <c r="O1057" t="s">
        <v>959</v>
      </c>
      <c r="P1057" t="s">
        <v>959</v>
      </c>
      <c r="Q1057">
        <v>1</v>
      </c>
      <c r="W1057">
        <v>0</v>
      </c>
      <c r="X1057">
        <v>1188625873</v>
      </c>
      <c r="Y1057">
        <v>1.8</v>
      </c>
      <c r="AA1057">
        <v>0</v>
      </c>
      <c r="AB1057">
        <v>31.26</v>
      </c>
      <c r="AC1057">
        <v>13.5</v>
      </c>
      <c r="AD1057">
        <v>0</v>
      </c>
      <c r="AE1057">
        <v>0</v>
      </c>
      <c r="AF1057">
        <v>31.26</v>
      </c>
      <c r="AG1057">
        <v>13.5</v>
      </c>
      <c r="AH1057">
        <v>0</v>
      </c>
      <c r="AI1057">
        <v>1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0</v>
      </c>
      <c r="AQ1057">
        <v>0</v>
      </c>
      <c r="AR1057">
        <v>0</v>
      </c>
      <c r="AS1057" t="s">
        <v>6</v>
      </c>
      <c r="AT1057">
        <v>1.8</v>
      </c>
      <c r="AU1057" t="s">
        <v>6</v>
      </c>
      <c r="AV1057">
        <v>0</v>
      </c>
      <c r="AW1057">
        <v>2</v>
      </c>
      <c r="AX1057">
        <v>27723172</v>
      </c>
      <c r="AY1057">
        <v>1</v>
      </c>
      <c r="AZ1057">
        <v>0</v>
      </c>
      <c r="BA1057">
        <v>1081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Y1057*Source!I414</f>
        <v>2.76444</v>
      </c>
      <c r="CY1057">
        <f>AB1057</f>
        <v>31.26</v>
      </c>
      <c r="CZ1057">
        <f>AF1057</f>
        <v>31.26</v>
      </c>
      <c r="DA1057">
        <f>AJ1057</f>
        <v>1</v>
      </c>
      <c r="DB1057">
        <v>0</v>
      </c>
    </row>
    <row r="1058" spans="1:106" x14ac:dyDescent="0.2">
      <c r="A1058">
        <f>ROW(Source!A414)</f>
        <v>414</v>
      </c>
      <c r="B1058">
        <v>27721505</v>
      </c>
      <c r="C1058">
        <v>27723163</v>
      </c>
      <c r="D1058">
        <v>25231936</v>
      </c>
      <c r="E1058">
        <v>1</v>
      </c>
      <c r="F1058">
        <v>1</v>
      </c>
      <c r="G1058">
        <v>1</v>
      </c>
      <c r="H1058">
        <v>2</v>
      </c>
      <c r="I1058" t="s">
        <v>1039</v>
      </c>
      <c r="J1058" t="s">
        <v>1040</v>
      </c>
      <c r="K1058" t="s">
        <v>1041</v>
      </c>
      <c r="L1058">
        <v>1368</v>
      </c>
      <c r="N1058">
        <v>1011</v>
      </c>
      <c r="O1058" t="s">
        <v>959</v>
      </c>
      <c r="P1058" t="s">
        <v>959</v>
      </c>
      <c r="Q1058">
        <v>1</v>
      </c>
      <c r="W1058">
        <v>0</v>
      </c>
      <c r="X1058">
        <v>-2111251057</v>
      </c>
      <c r="Y1058">
        <v>19.2</v>
      </c>
      <c r="AA1058">
        <v>0</v>
      </c>
      <c r="AB1058">
        <v>32.5</v>
      </c>
      <c r="AC1058">
        <v>0</v>
      </c>
      <c r="AD1058">
        <v>0</v>
      </c>
      <c r="AE1058">
        <v>0</v>
      </c>
      <c r="AF1058">
        <v>32.5</v>
      </c>
      <c r="AG1058">
        <v>0</v>
      </c>
      <c r="AH1058">
        <v>0</v>
      </c>
      <c r="AI1058">
        <v>1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6</v>
      </c>
      <c r="AT1058">
        <v>19.2</v>
      </c>
      <c r="AU1058" t="s">
        <v>6</v>
      </c>
      <c r="AV1058">
        <v>0</v>
      </c>
      <c r="AW1058">
        <v>2</v>
      </c>
      <c r="AX1058">
        <v>27723173</v>
      </c>
      <c r="AY1058">
        <v>1</v>
      </c>
      <c r="AZ1058">
        <v>0</v>
      </c>
      <c r="BA1058">
        <v>1082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Y1058*Source!I414</f>
        <v>29.487359999999999</v>
      </c>
      <c r="CY1058">
        <f>AB1058</f>
        <v>32.5</v>
      </c>
      <c r="CZ1058">
        <f>AF1058</f>
        <v>32.5</v>
      </c>
      <c r="DA1058">
        <f>AJ1058</f>
        <v>1</v>
      </c>
      <c r="DB1058">
        <v>0</v>
      </c>
    </row>
    <row r="1059" spans="1:106" x14ac:dyDescent="0.2">
      <c r="A1059">
        <f>ROW(Source!A414)</f>
        <v>414</v>
      </c>
      <c r="B1059">
        <v>27721505</v>
      </c>
      <c r="C1059">
        <v>27723163</v>
      </c>
      <c r="D1059">
        <v>25232531</v>
      </c>
      <c r="E1059">
        <v>1</v>
      </c>
      <c r="F1059">
        <v>1</v>
      </c>
      <c r="G1059">
        <v>1</v>
      </c>
      <c r="H1059">
        <v>2</v>
      </c>
      <c r="I1059" t="s">
        <v>1042</v>
      </c>
      <c r="J1059" t="s">
        <v>1043</v>
      </c>
      <c r="K1059" t="s">
        <v>1044</v>
      </c>
      <c r="L1059">
        <v>1368</v>
      </c>
      <c r="N1059">
        <v>1011</v>
      </c>
      <c r="O1059" t="s">
        <v>959</v>
      </c>
      <c r="P1059" t="s">
        <v>959</v>
      </c>
      <c r="Q1059">
        <v>1</v>
      </c>
      <c r="W1059">
        <v>0</v>
      </c>
      <c r="X1059">
        <v>1518765163</v>
      </c>
      <c r="Y1059">
        <v>38.4</v>
      </c>
      <c r="AA1059">
        <v>0</v>
      </c>
      <c r="AB1059">
        <v>1.53</v>
      </c>
      <c r="AC1059">
        <v>0</v>
      </c>
      <c r="AD1059">
        <v>0</v>
      </c>
      <c r="AE1059">
        <v>0</v>
      </c>
      <c r="AF1059">
        <v>1.53</v>
      </c>
      <c r="AG1059">
        <v>0</v>
      </c>
      <c r="AH1059">
        <v>0</v>
      </c>
      <c r="AI1059">
        <v>1</v>
      </c>
      <c r="AJ1059">
        <v>1</v>
      </c>
      <c r="AK1059">
        <v>1</v>
      </c>
      <c r="AL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 t="s">
        <v>6</v>
      </c>
      <c r="AT1059">
        <v>38.4</v>
      </c>
      <c r="AU1059" t="s">
        <v>6</v>
      </c>
      <c r="AV1059">
        <v>0</v>
      </c>
      <c r="AW1059">
        <v>2</v>
      </c>
      <c r="AX1059">
        <v>27723174</v>
      </c>
      <c r="AY1059">
        <v>1</v>
      </c>
      <c r="AZ1059">
        <v>0</v>
      </c>
      <c r="BA1059">
        <v>1083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Y1059*Source!I414</f>
        <v>58.974719999999998</v>
      </c>
      <c r="CY1059">
        <f>AB1059</f>
        <v>1.53</v>
      </c>
      <c r="CZ1059">
        <f>AF1059</f>
        <v>1.53</v>
      </c>
      <c r="DA1059">
        <f>AJ1059</f>
        <v>1</v>
      </c>
      <c r="DB1059">
        <v>0</v>
      </c>
    </row>
    <row r="1060" spans="1:106" x14ac:dyDescent="0.2">
      <c r="A1060">
        <f>ROW(Source!A414)</f>
        <v>414</v>
      </c>
      <c r="B1060">
        <v>27721505</v>
      </c>
      <c r="C1060">
        <v>27723163</v>
      </c>
      <c r="D1060">
        <v>25147242</v>
      </c>
      <c r="E1060">
        <v>17</v>
      </c>
      <c r="F1060">
        <v>1</v>
      </c>
      <c r="G1060">
        <v>1</v>
      </c>
      <c r="H1060">
        <v>3</v>
      </c>
      <c r="I1060" t="s">
        <v>44</v>
      </c>
      <c r="J1060" t="s">
        <v>6</v>
      </c>
      <c r="K1060" t="s">
        <v>45</v>
      </c>
      <c r="L1060">
        <v>1348</v>
      </c>
      <c r="N1060">
        <v>1009</v>
      </c>
      <c r="O1060" t="s">
        <v>46</v>
      </c>
      <c r="P1060" t="s">
        <v>46</v>
      </c>
      <c r="Q1060">
        <v>1000</v>
      </c>
      <c r="W1060">
        <v>0</v>
      </c>
      <c r="X1060">
        <v>-179832266</v>
      </c>
      <c r="Y1060">
        <v>6.6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1</v>
      </c>
      <c r="AJ1060">
        <v>1</v>
      </c>
      <c r="AK1060">
        <v>1</v>
      </c>
      <c r="AL1060">
        <v>1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 t="s">
        <v>6</v>
      </c>
      <c r="AT1060">
        <v>6.6</v>
      </c>
      <c r="AU1060" t="s">
        <v>6</v>
      </c>
      <c r="AV1060">
        <v>0</v>
      </c>
      <c r="AW1060">
        <v>2</v>
      </c>
      <c r="AX1060">
        <v>27723175</v>
      </c>
      <c r="AY1060">
        <v>1</v>
      </c>
      <c r="AZ1060">
        <v>0</v>
      </c>
      <c r="BA1060">
        <v>1084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Y1060*Source!I414</f>
        <v>10.136279999999999</v>
      </c>
      <c r="CY1060">
        <f>AA1060</f>
        <v>0</v>
      </c>
      <c r="CZ1060">
        <f>AE1060</f>
        <v>0</v>
      </c>
      <c r="DA1060">
        <f>AI1060</f>
        <v>1</v>
      </c>
      <c r="DB1060">
        <v>0</v>
      </c>
    </row>
    <row r="1061" spans="1:106" x14ac:dyDescent="0.2">
      <c r="A1061">
        <f>ROW(Source!A415)</f>
        <v>415</v>
      </c>
      <c r="B1061">
        <v>27721504</v>
      </c>
      <c r="C1061">
        <v>27723163</v>
      </c>
      <c r="D1061">
        <v>25413300</v>
      </c>
      <c r="E1061">
        <v>1</v>
      </c>
      <c r="F1061">
        <v>1</v>
      </c>
      <c r="G1061">
        <v>1</v>
      </c>
      <c r="H1061">
        <v>1</v>
      </c>
      <c r="I1061" t="s">
        <v>989</v>
      </c>
      <c r="J1061" t="s">
        <v>6</v>
      </c>
      <c r="K1061" t="s">
        <v>990</v>
      </c>
      <c r="L1061">
        <v>1191</v>
      </c>
      <c r="N1061">
        <v>1013</v>
      </c>
      <c r="O1061" t="s">
        <v>953</v>
      </c>
      <c r="P1061" t="s">
        <v>953</v>
      </c>
      <c r="Q1061">
        <v>1</v>
      </c>
      <c r="W1061">
        <v>0</v>
      </c>
      <c r="X1061">
        <v>-400197608</v>
      </c>
      <c r="Y1061">
        <v>111.2</v>
      </c>
      <c r="AA1061">
        <v>0</v>
      </c>
      <c r="AB1061">
        <v>0</v>
      </c>
      <c r="AC1061">
        <v>0</v>
      </c>
      <c r="AD1061">
        <v>8.5299999999999994</v>
      </c>
      <c r="AE1061">
        <v>0</v>
      </c>
      <c r="AF1061">
        <v>0</v>
      </c>
      <c r="AG1061">
        <v>0</v>
      </c>
      <c r="AH1061">
        <v>8.5299999999999994</v>
      </c>
      <c r="AI1061">
        <v>1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 t="s">
        <v>6</v>
      </c>
      <c r="AT1061">
        <v>111.2</v>
      </c>
      <c r="AU1061" t="s">
        <v>6</v>
      </c>
      <c r="AV1061">
        <v>1</v>
      </c>
      <c r="AW1061">
        <v>2</v>
      </c>
      <c r="AX1061">
        <v>27723170</v>
      </c>
      <c r="AY1061">
        <v>1</v>
      </c>
      <c r="AZ1061">
        <v>0</v>
      </c>
      <c r="BA1061">
        <v>1085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Y1061*Source!I415</f>
        <v>170.78096000000002</v>
      </c>
      <c r="CY1061">
        <f>AD1061</f>
        <v>8.5299999999999994</v>
      </c>
      <c r="CZ1061">
        <f>AH1061</f>
        <v>8.5299999999999994</v>
      </c>
      <c r="DA1061">
        <f>AL1061</f>
        <v>1</v>
      </c>
      <c r="DB1061">
        <v>0</v>
      </c>
    </row>
    <row r="1062" spans="1:106" x14ac:dyDescent="0.2">
      <c r="A1062">
        <f>ROW(Source!A415)</f>
        <v>415</v>
      </c>
      <c r="B1062">
        <v>27721504</v>
      </c>
      <c r="C1062">
        <v>27723163</v>
      </c>
      <c r="D1062">
        <v>25412928</v>
      </c>
      <c r="E1062">
        <v>1</v>
      </c>
      <c r="F1062">
        <v>1</v>
      </c>
      <c r="G1062">
        <v>1</v>
      </c>
      <c r="H1062">
        <v>1</v>
      </c>
      <c r="I1062" t="s">
        <v>954</v>
      </c>
      <c r="J1062" t="s">
        <v>6</v>
      </c>
      <c r="K1062" t="s">
        <v>955</v>
      </c>
      <c r="L1062">
        <v>1191</v>
      </c>
      <c r="N1062">
        <v>1013</v>
      </c>
      <c r="O1062" t="s">
        <v>953</v>
      </c>
      <c r="P1062" t="s">
        <v>953</v>
      </c>
      <c r="Q1062">
        <v>1</v>
      </c>
      <c r="W1062">
        <v>0</v>
      </c>
      <c r="X1062">
        <v>-1417349443</v>
      </c>
      <c r="Y1062">
        <v>1.8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1</v>
      </c>
      <c r="AJ1062">
        <v>1</v>
      </c>
      <c r="AK1062">
        <v>1</v>
      </c>
      <c r="AL1062">
        <v>1</v>
      </c>
      <c r="AN1062">
        <v>0</v>
      </c>
      <c r="AO1062">
        <v>1</v>
      </c>
      <c r="AP1062">
        <v>0</v>
      </c>
      <c r="AQ1062">
        <v>0</v>
      </c>
      <c r="AR1062">
        <v>0</v>
      </c>
      <c r="AS1062" t="s">
        <v>6</v>
      </c>
      <c r="AT1062">
        <v>1.8</v>
      </c>
      <c r="AU1062" t="s">
        <v>6</v>
      </c>
      <c r="AV1062">
        <v>2</v>
      </c>
      <c r="AW1062">
        <v>2</v>
      </c>
      <c r="AX1062">
        <v>27723171</v>
      </c>
      <c r="AY1062">
        <v>1</v>
      </c>
      <c r="AZ1062">
        <v>0</v>
      </c>
      <c r="BA1062">
        <v>1086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Y1062*Source!I415</f>
        <v>2.76444</v>
      </c>
      <c r="CY1062">
        <f>AD1062</f>
        <v>0</v>
      </c>
      <c r="CZ1062">
        <f>AH1062</f>
        <v>0</v>
      </c>
      <c r="DA1062">
        <f>AL1062</f>
        <v>1</v>
      </c>
      <c r="DB1062">
        <v>0</v>
      </c>
    </row>
    <row r="1063" spans="1:106" x14ac:dyDescent="0.2">
      <c r="A1063">
        <f>ROW(Source!A415)</f>
        <v>415</v>
      </c>
      <c r="B1063">
        <v>27721504</v>
      </c>
      <c r="C1063">
        <v>27723163</v>
      </c>
      <c r="D1063">
        <v>25230514</v>
      </c>
      <c r="E1063">
        <v>1</v>
      </c>
      <c r="F1063">
        <v>1</v>
      </c>
      <c r="G1063">
        <v>1</v>
      </c>
      <c r="H1063">
        <v>2</v>
      </c>
      <c r="I1063" t="s">
        <v>960</v>
      </c>
      <c r="J1063" t="s">
        <v>961</v>
      </c>
      <c r="K1063" t="s">
        <v>962</v>
      </c>
      <c r="L1063">
        <v>1368</v>
      </c>
      <c r="N1063">
        <v>1011</v>
      </c>
      <c r="O1063" t="s">
        <v>959</v>
      </c>
      <c r="P1063" t="s">
        <v>959</v>
      </c>
      <c r="Q1063">
        <v>1</v>
      </c>
      <c r="W1063">
        <v>0</v>
      </c>
      <c r="X1063">
        <v>1188625873</v>
      </c>
      <c r="Y1063">
        <v>1.8</v>
      </c>
      <c r="AA1063">
        <v>0</v>
      </c>
      <c r="AB1063">
        <v>31.26</v>
      </c>
      <c r="AC1063">
        <v>13.5</v>
      </c>
      <c r="AD1063">
        <v>0</v>
      </c>
      <c r="AE1063">
        <v>0</v>
      </c>
      <c r="AF1063">
        <v>31.26</v>
      </c>
      <c r="AG1063">
        <v>13.5</v>
      </c>
      <c r="AH1063">
        <v>0</v>
      </c>
      <c r="AI1063">
        <v>1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6</v>
      </c>
      <c r="AT1063">
        <v>1.8</v>
      </c>
      <c r="AU1063" t="s">
        <v>6</v>
      </c>
      <c r="AV1063">
        <v>0</v>
      </c>
      <c r="AW1063">
        <v>2</v>
      </c>
      <c r="AX1063">
        <v>27723172</v>
      </c>
      <c r="AY1063">
        <v>1</v>
      </c>
      <c r="AZ1063">
        <v>0</v>
      </c>
      <c r="BA1063">
        <v>1087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Y1063*Source!I415</f>
        <v>2.76444</v>
      </c>
      <c r="CY1063">
        <f>AB1063</f>
        <v>31.26</v>
      </c>
      <c r="CZ1063">
        <f>AF1063</f>
        <v>31.26</v>
      </c>
      <c r="DA1063">
        <f>AJ1063</f>
        <v>1</v>
      </c>
      <c r="DB1063">
        <v>0</v>
      </c>
    </row>
    <row r="1064" spans="1:106" x14ac:dyDescent="0.2">
      <c r="A1064">
        <f>ROW(Source!A415)</f>
        <v>415</v>
      </c>
      <c r="B1064">
        <v>27721504</v>
      </c>
      <c r="C1064">
        <v>27723163</v>
      </c>
      <c r="D1064">
        <v>25231936</v>
      </c>
      <c r="E1064">
        <v>1</v>
      </c>
      <c r="F1064">
        <v>1</v>
      </c>
      <c r="G1064">
        <v>1</v>
      </c>
      <c r="H1064">
        <v>2</v>
      </c>
      <c r="I1064" t="s">
        <v>1039</v>
      </c>
      <c r="J1064" t="s">
        <v>1040</v>
      </c>
      <c r="K1064" t="s">
        <v>1041</v>
      </c>
      <c r="L1064">
        <v>1368</v>
      </c>
      <c r="N1064">
        <v>1011</v>
      </c>
      <c r="O1064" t="s">
        <v>959</v>
      </c>
      <c r="P1064" t="s">
        <v>959</v>
      </c>
      <c r="Q1064">
        <v>1</v>
      </c>
      <c r="W1064">
        <v>0</v>
      </c>
      <c r="X1064">
        <v>-2111251057</v>
      </c>
      <c r="Y1064">
        <v>19.2</v>
      </c>
      <c r="AA1064">
        <v>0</v>
      </c>
      <c r="AB1064">
        <v>32.5</v>
      </c>
      <c r="AC1064">
        <v>0</v>
      </c>
      <c r="AD1064">
        <v>0</v>
      </c>
      <c r="AE1064">
        <v>0</v>
      </c>
      <c r="AF1064">
        <v>32.5</v>
      </c>
      <c r="AG1064">
        <v>0</v>
      </c>
      <c r="AH1064">
        <v>0</v>
      </c>
      <c r="AI1064">
        <v>1</v>
      </c>
      <c r="AJ1064">
        <v>1</v>
      </c>
      <c r="AK1064">
        <v>1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6</v>
      </c>
      <c r="AT1064">
        <v>19.2</v>
      </c>
      <c r="AU1064" t="s">
        <v>6</v>
      </c>
      <c r="AV1064">
        <v>0</v>
      </c>
      <c r="AW1064">
        <v>2</v>
      </c>
      <c r="AX1064">
        <v>27723173</v>
      </c>
      <c r="AY1064">
        <v>1</v>
      </c>
      <c r="AZ1064">
        <v>0</v>
      </c>
      <c r="BA1064">
        <v>1088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Y1064*Source!I415</f>
        <v>29.487359999999999</v>
      </c>
      <c r="CY1064">
        <f>AB1064</f>
        <v>32.5</v>
      </c>
      <c r="CZ1064">
        <f>AF1064</f>
        <v>32.5</v>
      </c>
      <c r="DA1064">
        <f>AJ1064</f>
        <v>1</v>
      </c>
      <c r="DB1064">
        <v>0</v>
      </c>
    </row>
    <row r="1065" spans="1:106" x14ac:dyDescent="0.2">
      <c r="A1065">
        <f>ROW(Source!A415)</f>
        <v>415</v>
      </c>
      <c r="B1065">
        <v>27721504</v>
      </c>
      <c r="C1065">
        <v>27723163</v>
      </c>
      <c r="D1065">
        <v>25232531</v>
      </c>
      <c r="E1065">
        <v>1</v>
      </c>
      <c r="F1065">
        <v>1</v>
      </c>
      <c r="G1065">
        <v>1</v>
      </c>
      <c r="H1065">
        <v>2</v>
      </c>
      <c r="I1065" t="s">
        <v>1042</v>
      </c>
      <c r="J1065" t="s">
        <v>1043</v>
      </c>
      <c r="K1065" t="s">
        <v>1044</v>
      </c>
      <c r="L1065">
        <v>1368</v>
      </c>
      <c r="N1065">
        <v>1011</v>
      </c>
      <c r="O1065" t="s">
        <v>959</v>
      </c>
      <c r="P1065" t="s">
        <v>959</v>
      </c>
      <c r="Q1065">
        <v>1</v>
      </c>
      <c r="W1065">
        <v>0</v>
      </c>
      <c r="X1065">
        <v>1518765163</v>
      </c>
      <c r="Y1065">
        <v>38.4</v>
      </c>
      <c r="AA1065">
        <v>0</v>
      </c>
      <c r="AB1065">
        <v>1.53</v>
      </c>
      <c r="AC1065">
        <v>0</v>
      </c>
      <c r="AD1065">
        <v>0</v>
      </c>
      <c r="AE1065">
        <v>0</v>
      </c>
      <c r="AF1065">
        <v>1.53</v>
      </c>
      <c r="AG1065">
        <v>0</v>
      </c>
      <c r="AH1065">
        <v>0</v>
      </c>
      <c r="AI1065">
        <v>1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0</v>
      </c>
      <c r="AQ1065">
        <v>0</v>
      </c>
      <c r="AR1065">
        <v>0</v>
      </c>
      <c r="AS1065" t="s">
        <v>6</v>
      </c>
      <c r="AT1065">
        <v>38.4</v>
      </c>
      <c r="AU1065" t="s">
        <v>6</v>
      </c>
      <c r="AV1065">
        <v>0</v>
      </c>
      <c r="AW1065">
        <v>2</v>
      </c>
      <c r="AX1065">
        <v>27723174</v>
      </c>
      <c r="AY1065">
        <v>1</v>
      </c>
      <c r="AZ1065">
        <v>0</v>
      </c>
      <c r="BA1065">
        <v>1089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Y1065*Source!I415</f>
        <v>58.974719999999998</v>
      </c>
      <c r="CY1065">
        <f>AB1065</f>
        <v>1.53</v>
      </c>
      <c r="CZ1065">
        <f>AF1065</f>
        <v>1.53</v>
      </c>
      <c r="DA1065">
        <f>AJ1065</f>
        <v>1</v>
      </c>
      <c r="DB1065">
        <v>0</v>
      </c>
    </row>
    <row r="1066" spans="1:106" x14ac:dyDescent="0.2">
      <c r="A1066">
        <f>ROW(Source!A415)</f>
        <v>415</v>
      </c>
      <c r="B1066">
        <v>27721504</v>
      </c>
      <c r="C1066">
        <v>27723163</v>
      </c>
      <c r="D1066">
        <v>25147242</v>
      </c>
      <c r="E1066">
        <v>17</v>
      </c>
      <c r="F1066">
        <v>1</v>
      </c>
      <c r="G1066">
        <v>1</v>
      </c>
      <c r="H1066">
        <v>3</v>
      </c>
      <c r="I1066" t="s">
        <v>44</v>
      </c>
      <c r="J1066" t="s">
        <v>6</v>
      </c>
      <c r="K1066" t="s">
        <v>45</v>
      </c>
      <c r="L1066">
        <v>1348</v>
      </c>
      <c r="N1066">
        <v>1009</v>
      </c>
      <c r="O1066" t="s">
        <v>46</v>
      </c>
      <c r="P1066" t="s">
        <v>46</v>
      </c>
      <c r="Q1066">
        <v>1000</v>
      </c>
      <c r="W1066">
        <v>0</v>
      </c>
      <c r="X1066">
        <v>-179832266</v>
      </c>
      <c r="Y1066">
        <v>6.6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1</v>
      </c>
      <c r="AJ1066">
        <v>1</v>
      </c>
      <c r="AK1066">
        <v>1</v>
      </c>
      <c r="AL1066">
        <v>1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 t="s">
        <v>6</v>
      </c>
      <c r="AT1066">
        <v>6.6</v>
      </c>
      <c r="AU1066" t="s">
        <v>6</v>
      </c>
      <c r="AV1066">
        <v>0</v>
      </c>
      <c r="AW1066">
        <v>2</v>
      </c>
      <c r="AX1066">
        <v>27723175</v>
      </c>
      <c r="AY1066">
        <v>1</v>
      </c>
      <c r="AZ1066">
        <v>0</v>
      </c>
      <c r="BA1066">
        <v>1090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Y1066*Source!I415</f>
        <v>10.136279999999999</v>
      </c>
      <c r="CY1066">
        <f>AA1066</f>
        <v>0</v>
      </c>
      <c r="CZ1066">
        <f>AE1066</f>
        <v>0</v>
      </c>
      <c r="DA1066">
        <f>AI1066</f>
        <v>1</v>
      </c>
      <c r="DB1066">
        <v>0</v>
      </c>
    </row>
    <row r="1067" spans="1:106" x14ac:dyDescent="0.2">
      <c r="A1067">
        <f>ROW(Source!A418)</f>
        <v>418</v>
      </c>
      <c r="B1067">
        <v>27721505</v>
      </c>
      <c r="C1067">
        <v>27723177</v>
      </c>
      <c r="D1067">
        <v>25418142</v>
      </c>
      <c r="E1067">
        <v>1</v>
      </c>
      <c r="F1067">
        <v>1</v>
      </c>
      <c r="G1067">
        <v>1</v>
      </c>
      <c r="H1067">
        <v>1</v>
      </c>
      <c r="I1067" t="s">
        <v>1270</v>
      </c>
      <c r="J1067" t="s">
        <v>6</v>
      </c>
      <c r="K1067" t="s">
        <v>1271</v>
      </c>
      <c r="L1067">
        <v>1191</v>
      </c>
      <c r="N1067">
        <v>1013</v>
      </c>
      <c r="O1067" t="s">
        <v>953</v>
      </c>
      <c r="P1067" t="s">
        <v>953</v>
      </c>
      <c r="Q1067">
        <v>1</v>
      </c>
      <c r="W1067">
        <v>0</v>
      </c>
      <c r="X1067">
        <v>-814890593</v>
      </c>
      <c r="Y1067">
        <v>86.67</v>
      </c>
      <c r="AA1067">
        <v>0</v>
      </c>
      <c r="AB1067">
        <v>0</v>
      </c>
      <c r="AC1067">
        <v>0</v>
      </c>
      <c r="AD1067">
        <v>8.9700000000000006</v>
      </c>
      <c r="AE1067">
        <v>0</v>
      </c>
      <c r="AF1067">
        <v>0</v>
      </c>
      <c r="AG1067">
        <v>0</v>
      </c>
      <c r="AH1067">
        <v>8.9700000000000006</v>
      </c>
      <c r="AI1067">
        <v>1</v>
      </c>
      <c r="AJ1067">
        <v>1</v>
      </c>
      <c r="AK1067">
        <v>1</v>
      </c>
      <c r="AL1067">
        <v>1</v>
      </c>
      <c r="AN1067">
        <v>0</v>
      </c>
      <c r="AO1067">
        <v>1</v>
      </c>
      <c r="AP1067">
        <v>0</v>
      </c>
      <c r="AQ1067">
        <v>0</v>
      </c>
      <c r="AR1067">
        <v>0</v>
      </c>
      <c r="AS1067" t="s">
        <v>6</v>
      </c>
      <c r="AT1067">
        <v>86.67</v>
      </c>
      <c r="AU1067" t="s">
        <v>6</v>
      </c>
      <c r="AV1067">
        <v>1</v>
      </c>
      <c r="AW1067">
        <v>2</v>
      </c>
      <c r="AX1067">
        <v>27723181</v>
      </c>
      <c r="AY1067">
        <v>1</v>
      </c>
      <c r="AZ1067">
        <v>0</v>
      </c>
      <c r="BA1067">
        <v>1091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Y1067*Source!I418</f>
        <v>118.373886</v>
      </c>
      <c r="CY1067">
        <f>AD1067</f>
        <v>8.9700000000000006</v>
      </c>
      <c r="CZ1067">
        <f>AH1067</f>
        <v>8.9700000000000006</v>
      </c>
      <c r="DA1067">
        <f>AL1067</f>
        <v>1</v>
      </c>
      <c r="DB1067">
        <v>0</v>
      </c>
    </row>
    <row r="1068" spans="1:106" x14ac:dyDescent="0.2">
      <c r="A1068">
        <f>ROW(Source!A418)</f>
        <v>418</v>
      </c>
      <c r="B1068">
        <v>27721505</v>
      </c>
      <c r="C1068">
        <v>27723177</v>
      </c>
      <c r="D1068">
        <v>25412928</v>
      </c>
      <c r="E1068">
        <v>1</v>
      </c>
      <c r="F1068">
        <v>1</v>
      </c>
      <c r="G1068">
        <v>1</v>
      </c>
      <c r="H1068">
        <v>1</v>
      </c>
      <c r="I1068" t="s">
        <v>954</v>
      </c>
      <c r="J1068" t="s">
        <v>6</v>
      </c>
      <c r="K1068" t="s">
        <v>955</v>
      </c>
      <c r="L1068">
        <v>1191</v>
      </c>
      <c r="N1068">
        <v>1013</v>
      </c>
      <c r="O1068" t="s">
        <v>953</v>
      </c>
      <c r="P1068" t="s">
        <v>953</v>
      </c>
      <c r="Q1068">
        <v>1</v>
      </c>
      <c r="W1068">
        <v>0</v>
      </c>
      <c r="X1068">
        <v>-1417349443</v>
      </c>
      <c r="Y1068">
        <v>2.2000000000000002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1</v>
      </c>
      <c r="AJ1068">
        <v>1</v>
      </c>
      <c r="AK1068">
        <v>1</v>
      </c>
      <c r="AL1068">
        <v>1</v>
      </c>
      <c r="AN1068">
        <v>0</v>
      </c>
      <c r="AO1068">
        <v>1</v>
      </c>
      <c r="AP1068">
        <v>0</v>
      </c>
      <c r="AQ1068">
        <v>0</v>
      </c>
      <c r="AR1068">
        <v>0</v>
      </c>
      <c r="AS1068" t="s">
        <v>6</v>
      </c>
      <c r="AT1068">
        <v>2.2000000000000002</v>
      </c>
      <c r="AU1068" t="s">
        <v>6</v>
      </c>
      <c r="AV1068">
        <v>2</v>
      </c>
      <c r="AW1068">
        <v>2</v>
      </c>
      <c r="AX1068">
        <v>27723182</v>
      </c>
      <c r="AY1068">
        <v>1</v>
      </c>
      <c r="AZ1068">
        <v>0</v>
      </c>
      <c r="BA1068">
        <v>1092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Y1068*Source!I418</f>
        <v>3.0047600000000001</v>
      </c>
      <c r="CY1068">
        <f>AD1068</f>
        <v>0</v>
      </c>
      <c r="CZ1068">
        <f>AH1068</f>
        <v>0</v>
      </c>
      <c r="DA1068">
        <f>AL1068</f>
        <v>1</v>
      </c>
      <c r="DB1068">
        <v>0</v>
      </c>
    </row>
    <row r="1069" spans="1:106" x14ac:dyDescent="0.2">
      <c r="A1069">
        <f>ROW(Source!A418)</f>
        <v>418</v>
      </c>
      <c r="B1069">
        <v>27721505</v>
      </c>
      <c r="C1069">
        <v>27723177</v>
      </c>
      <c r="D1069">
        <v>25230514</v>
      </c>
      <c r="E1069">
        <v>1</v>
      </c>
      <c r="F1069">
        <v>1</v>
      </c>
      <c r="G1069">
        <v>1</v>
      </c>
      <c r="H1069">
        <v>2</v>
      </c>
      <c r="I1069" t="s">
        <v>960</v>
      </c>
      <c r="J1069" t="s">
        <v>961</v>
      </c>
      <c r="K1069" t="s">
        <v>962</v>
      </c>
      <c r="L1069">
        <v>1368</v>
      </c>
      <c r="N1069">
        <v>1011</v>
      </c>
      <c r="O1069" t="s">
        <v>959</v>
      </c>
      <c r="P1069" t="s">
        <v>959</v>
      </c>
      <c r="Q1069">
        <v>1</v>
      </c>
      <c r="W1069">
        <v>0</v>
      </c>
      <c r="X1069">
        <v>1188625873</v>
      </c>
      <c r="Y1069">
        <v>2.2000000000000002</v>
      </c>
      <c r="AA1069">
        <v>0</v>
      </c>
      <c r="AB1069">
        <v>31.26</v>
      </c>
      <c r="AC1069">
        <v>13.5</v>
      </c>
      <c r="AD1069">
        <v>0</v>
      </c>
      <c r="AE1069">
        <v>0</v>
      </c>
      <c r="AF1069">
        <v>31.26</v>
      </c>
      <c r="AG1069">
        <v>13.5</v>
      </c>
      <c r="AH1069">
        <v>0</v>
      </c>
      <c r="AI1069">
        <v>1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6</v>
      </c>
      <c r="AT1069">
        <v>2.2000000000000002</v>
      </c>
      <c r="AU1069" t="s">
        <v>6</v>
      </c>
      <c r="AV1069">
        <v>0</v>
      </c>
      <c r="AW1069">
        <v>2</v>
      </c>
      <c r="AX1069">
        <v>27723183</v>
      </c>
      <c r="AY1069">
        <v>1</v>
      </c>
      <c r="AZ1069">
        <v>0</v>
      </c>
      <c r="BA1069">
        <v>1093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Y1069*Source!I418</f>
        <v>3.0047600000000001</v>
      </c>
      <c r="CY1069">
        <f>AB1069</f>
        <v>31.26</v>
      </c>
      <c r="CZ1069">
        <f>AF1069</f>
        <v>31.26</v>
      </c>
      <c r="DA1069">
        <f>AJ1069</f>
        <v>1</v>
      </c>
      <c r="DB1069">
        <v>0</v>
      </c>
    </row>
    <row r="1070" spans="1:106" x14ac:dyDescent="0.2">
      <c r="A1070">
        <f>ROW(Source!A419)</f>
        <v>419</v>
      </c>
      <c r="B1070">
        <v>27721504</v>
      </c>
      <c r="C1070">
        <v>27723177</v>
      </c>
      <c r="D1070">
        <v>25418142</v>
      </c>
      <c r="E1070">
        <v>1</v>
      </c>
      <c r="F1070">
        <v>1</v>
      </c>
      <c r="G1070">
        <v>1</v>
      </c>
      <c r="H1070">
        <v>1</v>
      </c>
      <c r="I1070" t="s">
        <v>1270</v>
      </c>
      <c r="J1070" t="s">
        <v>6</v>
      </c>
      <c r="K1070" t="s">
        <v>1271</v>
      </c>
      <c r="L1070">
        <v>1191</v>
      </c>
      <c r="N1070">
        <v>1013</v>
      </c>
      <c r="O1070" t="s">
        <v>953</v>
      </c>
      <c r="P1070" t="s">
        <v>953</v>
      </c>
      <c r="Q1070">
        <v>1</v>
      </c>
      <c r="W1070">
        <v>0</v>
      </c>
      <c r="X1070">
        <v>-814890593</v>
      </c>
      <c r="Y1070">
        <v>86.67</v>
      </c>
      <c r="AA1070">
        <v>0</v>
      </c>
      <c r="AB1070">
        <v>0</v>
      </c>
      <c r="AC1070">
        <v>0</v>
      </c>
      <c r="AD1070">
        <v>8.9700000000000006</v>
      </c>
      <c r="AE1070">
        <v>0</v>
      </c>
      <c r="AF1070">
        <v>0</v>
      </c>
      <c r="AG1070">
        <v>0</v>
      </c>
      <c r="AH1070">
        <v>8.9700000000000006</v>
      </c>
      <c r="AI1070">
        <v>1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0</v>
      </c>
      <c r="AQ1070">
        <v>0</v>
      </c>
      <c r="AR1070">
        <v>0</v>
      </c>
      <c r="AS1070" t="s">
        <v>6</v>
      </c>
      <c r="AT1070">
        <v>86.67</v>
      </c>
      <c r="AU1070" t="s">
        <v>6</v>
      </c>
      <c r="AV1070">
        <v>1</v>
      </c>
      <c r="AW1070">
        <v>2</v>
      </c>
      <c r="AX1070">
        <v>27723181</v>
      </c>
      <c r="AY1070">
        <v>1</v>
      </c>
      <c r="AZ1070">
        <v>0</v>
      </c>
      <c r="BA1070">
        <v>1094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Y1070*Source!I419</f>
        <v>118.373886</v>
      </c>
      <c r="CY1070">
        <f>AD1070</f>
        <v>8.9700000000000006</v>
      </c>
      <c r="CZ1070">
        <f>AH1070</f>
        <v>8.9700000000000006</v>
      </c>
      <c r="DA1070">
        <f>AL1070</f>
        <v>1</v>
      </c>
      <c r="DB1070">
        <v>0</v>
      </c>
    </row>
    <row r="1071" spans="1:106" x14ac:dyDescent="0.2">
      <c r="A1071">
        <f>ROW(Source!A419)</f>
        <v>419</v>
      </c>
      <c r="B1071">
        <v>27721504</v>
      </c>
      <c r="C1071">
        <v>27723177</v>
      </c>
      <c r="D1071">
        <v>25412928</v>
      </c>
      <c r="E1071">
        <v>1</v>
      </c>
      <c r="F1071">
        <v>1</v>
      </c>
      <c r="G1071">
        <v>1</v>
      </c>
      <c r="H1071">
        <v>1</v>
      </c>
      <c r="I1071" t="s">
        <v>954</v>
      </c>
      <c r="J1071" t="s">
        <v>6</v>
      </c>
      <c r="K1071" t="s">
        <v>955</v>
      </c>
      <c r="L1071">
        <v>1191</v>
      </c>
      <c r="N1071">
        <v>1013</v>
      </c>
      <c r="O1071" t="s">
        <v>953</v>
      </c>
      <c r="P1071" t="s">
        <v>953</v>
      </c>
      <c r="Q1071">
        <v>1</v>
      </c>
      <c r="W1071">
        <v>0</v>
      </c>
      <c r="X1071">
        <v>-1417349443</v>
      </c>
      <c r="Y1071">
        <v>2.2000000000000002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1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0</v>
      </c>
      <c r="AQ1071">
        <v>0</v>
      </c>
      <c r="AR1071">
        <v>0</v>
      </c>
      <c r="AS1071" t="s">
        <v>6</v>
      </c>
      <c r="AT1071">
        <v>2.2000000000000002</v>
      </c>
      <c r="AU1071" t="s">
        <v>6</v>
      </c>
      <c r="AV1071">
        <v>2</v>
      </c>
      <c r="AW1071">
        <v>2</v>
      </c>
      <c r="AX1071">
        <v>27723182</v>
      </c>
      <c r="AY1071">
        <v>1</v>
      </c>
      <c r="AZ1071">
        <v>0</v>
      </c>
      <c r="BA1071">
        <v>1095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Y1071*Source!I419</f>
        <v>3.0047600000000001</v>
      </c>
      <c r="CY1071">
        <f>AD1071</f>
        <v>0</v>
      </c>
      <c r="CZ1071">
        <f>AH1071</f>
        <v>0</v>
      </c>
      <c r="DA1071">
        <f>AL1071</f>
        <v>1</v>
      </c>
      <c r="DB1071">
        <v>0</v>
      </c>
    </row>
    <row r="1072" spans="1:106" x14ac:dyDescent="0.2">
      <c r="A1072">
        <f>ROW(Source!A419)</f>
        <v>419</v>
      </c>
      <c r="B1072">
        <v>27721504</v>
      </c>
      <c r="C1072">
        <v>27723177</v>
      </c>
      <c r="D1072">
        <v>25230514</v>
      </c>
      <c r="E1072">
        <v>1</v>
      </c>
      <c r="F1072">
        <v>1</v>
      </c>
      <c r="G1072">
        <v>1</v>
      </c>
      <c r="H1072">
        <v>2</v>
      </c>
      <c r="I1072" t="s">
        <v>960</v>
      </c>
      <c r="J1072" t="s">
        <v>961</v>
      </c>
      <c r="K1072" t="s">
        <v>962</v>
      </c>
      <c r="L1072">
        <v>1368</v>
      </c>
      <c r="N1072">
        <v>1011</v>
      </c>
      <c r="O1072" t="s">
        <v>959</v>
      </c>
      <c r="P1072" t="s">
        <v>959</v>
      </c>
      <c r="Q1072">
        <v>1</v>
      </c>
      <c r="W1072">
        <v>0</v>
      </c>
      <c r="X1072">
        <v>1188625873</v>
      </c>
      <c r="Y1072">
        <v>2.2000000000000002</v>
      </c>
      <c r="AA1072">
        <v>0</v>
      </c>
      <c r="AB1072">
        <v>31.26</v>
      </c>
      <c r="AC1072">
        <v>13.5</v>
      </c>
      <c r="AD1072">
        <v>0</v>
      </c>
      <c r="AE1072">
        <v>0</v>
      </c>
      <c r="AF1072">
        <v>31.26</v>
      </c>
      <c r="AG1072">
        <v>13.5</v>
      </c>
      <c r="AH1072">
        <v>0</v>
      </c>
      <c r="AI1072">
        <v>1</v>
      </c>
      <c r="AJ1072">
        <v>1</v>
      </c>
      <c r="AK1072">
        <v>1</v>
      </c>
      <c r="AL1072">
        <v>1</v>
      </c>
      <c r="AN1072">
        <v>0</v>
      </c>
      <c r="AO1072">
        <v>1</v>
      </c>
      <c r="AP1072">
        <v>0</v>
      </c>
      <c r="AQ1072">
        <v>0</v>
      </c>
      <c r="AR1072">
        <v>0</v>
      </c>
      <c r="AS1072" t="s">
        <v>6</v>
      </c>
      <c r="AT1072">
        <v>2.2000000000000002</v>
      </c>
      <c r="AU1072" t="s">
        <v>6</v>
      </c>
      <c r="AV1072">
        <v>0</v>
      </c>
      <c r="AW1072">
        <v>2</v>
      </c>
      <c r="AX1072">
        <v>27723183</v>
      </c>
      <c r="AY1072">
        <v>1</v>
      </c>
      <c r="AZ1072">
        <v>0</v>
      </c>
      <c r="BA1072">
        <v>1096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Y1072*Source!I419</f>
        <v>3.0047600000000001</v>
      </c>
      <c r="CY1072">
        <f>AB1072</f>
        <v>31.26</v>
      </c>
      <c r="CZ1072">
        <f>AF1072</f>
        <v>31.26</v>
      </c>
      <c r="DA1072">
        <f>AJ1072</f>
        <v>1</v>
      </c>
      <c r="DB1072">
        <v>0</v>
      </c>
    </row>
    <row r="1073" spans="1:106" x14ac:dyDescent="0.2">
      <c r="A1073">
        <f>ROW(Source!A420)</f>
        <v>420</v>
      </c>
      <c r="B1073">
        <v>27721505</v>
      </c>
      <c r="C1073">
        <v>27723184</v>
      </c>
      <c r="D1073">
        <v>25428833</v>
      </c>
      <c r="E1073">
        <v>1</v>
      </c>
      <c r="F1073">
        <v>1</v>
      </c>
      <c r="G1073">
        <v>1</v>
      </c>
      <c r="H1073">
        <v>1</v>
      </c>
      <c r="I1073" t="s">
        <v>1059</v>
      </c>
      <c r="J1073" t="s">
        <v>6</v>
      </c>
      <c r="K1073" t="s">
        <v>1060</v>
      </c>
      <c r="L1073">
        <v>1191</v>
      </c>
      <c r="N1073">
        <v>1013</v>
      </c>
      <c r="O1073" t="s">
        <v>953</v>
      </c>
      <c r="P1073" t="s">
        <v>953</v>
      </c>
      <c r="Q1073">
        <v>1</v>
      </c>
      <c r="W1073">
        <v>0</v>
      </c>
      <c r="X1073">
        <v>912892513</v>
      </c>
      <c r="Y1073">
        <v>52.891999999999996</v>
      </c>
      <c r="AA1073">
        <v>0</v>
      </c>
      <c r="AB1073">
        <v>0</v>
      </c>
      <c r="AC1073">
        <v>0</v>
      </c>
      <c r="AD1073">
        <v>9.92</v>
      </c>
      <c r="AE1073">
        <v>0</v>
      </c>
      <c r="AF1073">
        <v>0</v>
      </c>
      <c r="AG1073">
        <v>0</v>
      </c>
      <c r="AH1073">
        <v>9.92</v>
      </c>
      <c r="AI1073">
        <v>1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1</v>
      </c>
      <c r="AQ1073">
        <v>0</v>
      </c>
      <c r="AR1073">
        <v>0</v>
      </c>
      <c r="AS1073" t="s">
        <v>6</v>
      </c>
      <c r="AT1073">
        <v>75.56</v>
      </c>
      <c r="AU1073" t="s">
        <v>53</v>
      </c>
      <c r="AV1073">
        <v>1</v>
      </c>
      <c r="AW1073">
        <v>2</v>
      </c>
      <c r="AX1073">
        <v>27723206</v>
      </c>
      <c r="AY1073">
        <v>1</v>
      </c>
      <c r="AZ1073">
        <v>0</v>
      </c>
      <c r="BA1073">
        <v>1097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Y1073*Source!I420</f>
        <v>12.210118199999998</v>
      </c>
      <c r="CY1073">
        <f>AD1073</f>
        <v>9.92</v>
      </c>
      <c r="CZ1073">
        <f>AH1073</f>
        <v>9.92</v>
      </c>
      <c r="DA1073">
        <f>AL1073</f>
        <v>1</v>
      </c>
      <c r="DB1073">
        <v>0</v>
      </c>
    </row>
    <row r="1074" spans="1:106" x14ac:dyDescent="0.2">
      <c r="A1074">
        <f>ROW(Source!A420)</f>
        <v>420</v>
      </c>
      <c r="B1074">
        <v>27721505</v>
      </c>
      <c r="C1074">
        <v>27723184</v>
      </c>
      <c r="D1074">
        <v>25412928</v>
      </c>
      <c r="E1074">
        <v>1</v>
      </c>
      <c r="F1074">
        <v>1</v>
      </c>
      <c r="G1074">
        <v>1</v>
      </c>
      <c r="H1074">
        <v>1</v>
      </c>
      <c r="I1074" t="s">
        <v>954</v>
      </c>
      <c r="J1074" t="s">
        <v>6</v>
      </c>
      <c r="K1074" t="s">
        <v>955</v>
      </c>
      <c r="L1074">
        <v>1191</v>
      </c>
      <c r="N1074">
        <v>1013</v>
      </c>
      <c r="O1074" t="s">
        <v>953</v>
      </c>
      <c r="P1074" t="s">
        <v>953</v>
      </c>
      <c r="Q1074">
        <v>1</v>
      </c>
      <c r="W1074">
        <v>0</v>
      </c>
      <c r="X1074">
        <v>-1417349443</v>
      </c>
      <c r="Y1074">
        <v>0.87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1</v>
      </c>
      <c r="AJ1074">
        <v>1</v>
      </c>
      <c r="AK1074">
        <v>1</v>
      </c>
      <c r="AL1074">
        <v>1</v>
      </c>
      <c r="AN1074">
        <v>0</v>
      </c>
      <c r="AO1074">
        <v>1</v>
      </c>
      <c r="AP1074">
        <v>0</v>
      </c>
      <c r="AQ1074">
        <v>0</v>
      </c>
      <c r="AR1074">
        <v>0</v>
      </c>
      <c r="AS1074" t="s">
        <v>6</v>
      </c>
      <c r="AT1074">
        <v>0.87</v>
      </c>
      <c r="AU1074" t="s">
        <v>6</v>
      </c>
      <c r="AV1074">
        <v>2</v>
      </c>
      <c r="AW1074">
        <v>2</v>
      </c>
      <c r="AX1074">
        <v>27723207</v>
      </c>
      <c r="AY1074">
        <v>1</v>
      </c>
      <c r="AZ1074">
        <v>2048</v>
      </c>
      <c r="BA1074">
        <v>1098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Y1074*Source!I420</f>
        <v>0.2008395</v>
      </c>
      <c r="CY1074">
        <f>AD1074</f>
        <v>0</v>
      </c>
      <c r="CZ1074">
        <f>AH1074</f>
        <v>0</v>
      </c>
      <c r="DA1074">
        <f>AL1074</f>
        <v>1</v>
      </c>
      <c r="DB1074">
        <v>0</v>
      </c>
    </row>
    <row r="1075" spans="1:106" x14ac:dyDescent="0.2">
      <c r="A1075">
        <f>ROW(Source!A420)</f>
        <v>420</v>
      </c>
      <c r="B1075">
        <v>27721505</v>
      </c>
      <c r="C1075">
        <v>27723184</v>
      </c>
      <c r="D1075">
        <v>25230140</v>
      </c>
      <c r="E1075">
        <v>1</v>
      </c>
      <c r="F1075">
        <v>1</v>
      </c>
      <c r="G1075">
        <v>1</v>
      </c>
      <c r="H1075">
        <v>2</v>
      </c>
      <c r="I1075" t="s">
        <v>1320</v>
      </c>
      <c r="J1075" t="s">
        <v>1321</v>
      </c>
      <c r="K1075" t="s">
        <v>1322</v>
      </c>
      <c r="L1075">
        <v>1368</v>
      </c>
      <c r="N1075">
        <v>1011</v>
      </c>
      <c r="O1075" t="s">
        <v>959</v>
      </c>
      <c r="P1075" t="s">
        <v>959</v>
      </c>
      <c r="Q1075">
        <v>1</v>
      </c>
      <c r="W1075">
        <v>0</v>
      </c>
      <c r="X1075">
        <v>641541266</v>
      </c>
      <c r="Y1075">
        <v>0.38500000000000001</v>
      </c>
      <c r="AA1075">
        <v>0</v>
      </c>
      <c r="AB1075">
        <v>120.24</v>
      </c>
      <c r="AC1075">
        <v>15.42</v>
      </c>
      <c r="AD1075">
        <v>0</v>
      </c>
      <c r="AE1075">
        <v>0</v>
      </c>
      <c r="AF1075">
        <v>120.24</v>
      </c>
      <c r="AG1075">
        <v>15.42</v>
      </c>
      <c r="AH1075">
        <v>0</v>
      </c>
      <c r="AI1075">
        <v>1</v>
      </c>
      <c r="AJ1075">
        <v>1</v>
      </c>
      <c r="AK1075">
        <v>1</v>
      </c>
      <c r="AL1075">
        <v>1</v>
      </c>
      <c r="AN1075">
        <v>0</v>
      </c>
      <c r="AO1075">
        <v>1</v>
      </c>
      <c r="AP1075">
        <v>1</v>
      </c>
      <c r="AQ1075">
        <v>0</v>
      </c>
      <c r="AR1075">
        <v>0</v>
      </c>
      <c r="AS1075" t="s">
        <v>6</v>
      </c>
      <c r="AT1075">
        <v>0.55000000000000004</v>
      </c>
      <c r="AU1075" t="s">
        <v>53</v>
      </c>
      <c r="AV1075">
        <v>0</v>
      </c>
      <c r="AW1075">
        <v>2</v>
      </c>
      <c r="AX1075">
        <v>27723208</v>
      </c>
      <c r="AY1075">
        <v>1</v>
      </c>
      <c r="AZ1075">
        <v>0</v>
      </c>
      <c r="BA1075">
        <v>1099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Y1075*Source!I420</f>
        <v>8.8877250000000005E-2</v>
      </c>
      <c r="CY1075">
        <f t="shared" ref="CY1075:CY1081" si="72">AB1075</f>
        <v>120.24</v>
      </c>
      <c r="CZ1075">
        <f t="shared" ref="CZ1075:CZ1081" si="73">AF1075</f>
        <v>120.24</v>
      </c>
      <c r="DA1075">
        <f t="shared" ref="DA1075:DA1081" si="74">AJ1075</f>
        <v>1</v>
      </c>
      <c r="DB1075">
        <v>0</v>
      </c>
    </row>
    <row r="1076" spans="1:106" x14ac:dyDescent="0.2">
      <c r="A1076">
        <f>ROW(Source!A420)</f>
        <v>420</v>
      </c>
      <c r="B1076">
        <v>27721505</v>
      </c>
      <c r="C1076">
        <v>27723184</v>
      </c>
      <c r="D1076">
        <v>25230220</v>
      </c>
      <c r="E1076">
        <v>1</v>
      </c>
      <c r="F1076">
        <v>1</v>
      </c>
      <c r="G1076">
        <v>1</v>
      </c>
      <c r="H1076">
        <v>2</v>
      </c>
      <c r="I1076" t="s">
        <v>991</v>
      </c>
      <c r="J1076" t="s">
        <v>992</v>
      </c>
      <c r="K1076" t="s">
        <v>993</v>
      </c>
      <c r="L1076">
        <v>1368</v>
      </c>
      <c r="N1076">
        <v>1011</v>
      </c>
      <c r="O1076" t="s">
        <v>959</v>
      </c>
      <c r="P1076" t="s">
        <v>959</v>
      </c>
      <c r="Q1076">
        <v>1</v>
      </c>
      <c r="W1076">
        <v>0</v>
      </c>
      <c r="X1076">
        <v>-1718674368</v>
      </c>
      <c r="Y1076">
        <v>8.3999999999999991E-2</v>
      </c>
      <c r="AA1076">
        <v>0</v>
      </c>
      <c r="AB1076">
        <v>111.99</v>
      </c>
      <c r="AC1076">
        <v>13.5</v>
      </c>
      <c r="AD1076">
        <v>0</v>
      </c>
      <c r="AE1076">
        <v>0</v>
      </c>
      <c r="AF1076">
        <v>111.99</v>
      </c>
      <c r="AG1076">
        <v>13.5</v>
      </c>
      <c r="AH1076">
        <v>0</v>
      </c>
      <c r="AI1076">
        <v>1</v>
      </c>
      <c r="AJ1076">
        <v>1</v>
      </c>
      <c r="AK1076">
        <v>1</v>
      </c>
      <c r="AL1076">
        <v>1</v>
      </c>
      <c r="AN1076">
        <v>0</v>
      </c>
      <c r="AO1076">
        <v>1</v>
      </c>
      <c r="AP1076">
        <v>1</v>
      </c>
      <c r="AQ1076">
        <v>0</v>
      </c>
      <c r="AR1076">
        <v>0</v>
      </c>
      <c r="AS1076" t="s">
        <v>6</v>
      </c>
      <c r="AT1076">
        <v>0.12</v>
      </c>
      <c r="AU1076" t="s">
        <v>53</v>
      </c>
      <c r="AV1076">
        <v>0</v>
      </c>
      <c r="AW1076">
        <v>2</v>
      </c>
      <c r="AX1076">
        <v>27723209</v>
      </c>
      <c r="AY1076">
        <v>1</v>
      </c>
      <c r="AZ1076">
        <v>0</v>
      </c>
      <c r="BA1076">
        <v>1100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Y1076*Source!I420</f>
        <v>1.93914E-2</v>
      </c>
      <c r="CY1076">
        <f t="shared" si="72"/>
        <v>111.99</v>
      </c>
      <c r="CZ1076">
        <f t="shared" si="73"/>
        <v>111.99</v>
      </c>
      <c r="DA1076">
        <f t="shared" si="74"/>
        <v>1</v>
      </c>
      <c r="DB1076">
        <v>0</v>
      </c>
    </row>
    <row r="1077" spans="1:106" x14ac:dyDescent="0.2">
      <c r="A1077">
        <f>ROW(Source!A420)</f>
        <v>420</v>
      </c>
      <c r="B1077">
        <v>27721505</v>
      </c>
      <c r="C1077">
        <v>27723184</v>
      </c>
      <c r="D1077">
        <v>25230354</v>
      </c>
      <c r="E1077">
        <v>1</v>
      </c>
      <c r="F1077">
        <v>1</v>
      </c>
      <c r="G1077">
        <v>1</v>
      </c>
      <c r="H1077">
        <v>2</v>
      </c>
      <c r="I1077" t="s">
        <v>1323</v>
      </c>
      <c r="J1077" t="s">
        <v>1324</v>
      </c>
      <c r="K1077" t="s">
        <v>1325</v>
      </c>
      <c r="L1077">
        <v>1368</v>
      </c>
      <c r="N1077">
        <v>1011</v>
      </c>
      <c r="O1077" t="s">
        <v>959</v>
      </c>
      <c r="P1077" t="s">
        <v>959</v>
      </c>
      <c r="Q1077">
        <v>1</v>
      </c>
      <c r="W1077">
        <v>0</v>
      </c>
      <c r="X1077">
        <v>-1692889495</v>
      </c>
      <c r="Y1077">
        <v>1.0569999999999999</v>
      </c>
      <c r="AA1077">
        <v>0</v>
      </c>
      <c r="AB1077">
        <v>0.9</v>
      </c>
      <c r="AC1077">
        <v>0</v>
      </c>
      <c r="AD1077">
        <v>0</v>
      </c>
      <c r="AE1077">
        <v>0</v>
      </c>
      <c r="AF1077">
        <v>0.9</v>
      </c>
      <c r="AG1077">
        <v>0</v>
      </c>
      <c r="AH1077">
        <v>0</v>
      </c>
      <c r="AI1077">
        <v>1</v>
      </c>
      <c r="AJ1077">
        <v>1</v>
      </c>
      <c r="AK1077">
        <v>1</v>
      </c>
      <c r="AL1077">
        <v>1</v>
      </c>
      <c r="AN1077">
        <v>0</v>
      </c>
      <c r="AO1077">
        <v>1</v>
      </c>
      <c r="AP1077">
        <v>1</v>
      </c>
      <c r="AQ1077">
        <v>0</v>
      </c>
      <c r="AR1077">
        <v>0</v>
      </c>
      <c r="AS1077" t="s">
        <v>6</v>
      </c>
      <c r="AT1077">
        <v>1.51</v>
      </c>
      <c r="AU1077" t="s">
        <v>53</v>
      </c>
      <c r="AV1077">
        <v>0</v>
      </c>
      <c r="AW1077">
        <v>2</v>
      </c>
      <c r="AX1077">
        <v>27723210</v>
      </c>
      <c r="AY1077">
        <v>1</v>
      </c>
      <c r="AZ1077">
        <v>0</v>
      </c>
      <c r="BA1077">
        <v>1101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Y1077*Source!I420</f>
        <v>0.24400844999999999</v>
      </c>
      <c r="CY1077">
        <f t="shared" si="72"/>
        <v>0.9</v>
      </c>
      <c r="CZ1077">
        <f t="shared" si="73"/>
        <v>0.9</v>
      </c>
      <c r="DA1077">
        <f t="shared" si="74"/>
        <v>1</v>
      </c>
      <c r="DB1077">
        <v>0</v>
      </c>
    </row>
    <row r="1078" spans="1:106" x14ac:dyDescent="0.2">
      <c r="A1078">
        <f>ROW(Source!A420)</f>
        <v>420</v>
      </c>
      <c r="B1078">
        <v>27721505</v>
      </c>
      <c r="C1078">
        <v>27723184</v>
      </c>
      <c r="D1078">
        <v>25230418</v>
      </c>
      <c r="E1078">
        <v>1</v>
      </c>
      <c r="F1078">
        <v>1</v>
      </c>
      <c r="G1078">
        <v>1</v>
      </c>
      <c r="H1078">
        <v>2</v>
      </c>
      <c r="I1078" t="s">
        <v>986</v>
      </c>
      <c r="J1078" t="s">
        <v>987</v>
      </c>
      <c r="K1078" t="s">
        <v>988</v>
      </c>
      <c r="L1078">
        <v>1368</v>
      </c>
      <c r="N1078">
        <v>1011</v>
      </c>
      <c r="O1078" t="s">
        <v>959</v>
      </c>
      <c r="P1078" t="s">
        <v>959</v>
      </c>
      <c r="Q1078">
        <v>1</v>
      </c>
      <c r="W1078">
        <v>0</v>
      </c>
      <c r="X1078">
        <v>1047452784</v>
      </c>
      <c r="Y1078">
        <v>3.7519999999999998</v>
      </c>
      <c r="AA1078">
        <v>0</v>
      </c>
      <c r="AB1078">
        <v>1.7</v>
      </c>
      <c r="AC1078">
        <v>0</v>
      </c>
      <c r="AD1078">
        <v>0</v>
      </c>
      <c r="AE1078">
        <v>0</v>
      </c>
      <c r="AF1078">
        <v>1.7</v>
      </c>
      <c r="AG1078">
        <v>0</v>
      </c>
      <c r="AH1078">
        <v>0</v>
      </c>
      <c r="AI1078">
        <v>1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1</v>
      </c>
      <c r="AQ1078">
        <v>0</v>
      </c>
      <c r="AR1078">
        <v>0</v>
      </c>
      <c r="AS1078" t="s">
        <v>6</v>
      </c>
      <c r="AT1078">
        <v>5.36</v>
      </c>
      <c r="AU1078" t="s">
        <v>53</v>
      </c>
      <c r="AV1078">
        <v>0</v>
      </c>
      <c r="AW1078">
        <v>2</v>
      </c>
      <c r="AX1078">
        <v>27723211</v>
      </c>
      <c r="AY1078">
        <v>1</v>
      </c>
      <c r="AZ1078">
        <v>0</v>
      </c>
      <c r="BA1078">
        <v>1102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Y1078*Source!I420</f>
        <v>0.86614919999999995</v>
      </c>
      <c r="CY1078">
        <f t="shared" si="72"/>
        <v>1.7</v>
      </c>
      <c r="CZ1078">
        <f t="shared" si="73"/>
        <v>1.7</v>
      </c>
      <c r="DA1078">
        <f t="shared" si="74"/>
        <v>1</v>
      </c>
      <c r="DB1078">
        <v>0</v>
      </c>
    </row>
    <row r="1079" spans="1:106" x14ac:dyDescent="0.2">
      <c r="A1079">
        <f>ROW(Source!A420)</f>
        <v>420</v>
      </c>
      <c r="B1079">
        <v>27721505</v>
      </c>
      <c r="C1079">
        <v>27723184</v>
      </c>
      <c r="D1079">
        <v>25231607</v>
      </c>
      <c r="E1079">
        <v>1</v>
      </c>
      <c r="F1079">
        <v>1</v>
      </c>
      <c r="G1079">
        <v>1</v>
      </c>
      <c r="H1079">
        <v>2</v>
      </c>
      <c r="I1079" t="s">
        <v>997</v>
      </c>
      <c r="J1079" t="s">
        <v>998</v>
      </c>
      <c r="K1079" t="s">
        <v>999</v>
      </c>
      <c r="L1079">
        <v>1368</v>
      </c>
      <c r="N1079">
        <v>1011</v>
      </c>
      <c r="O1079" t="s">
        <v>959</v>
      </c>
      <c r="P1079" t="s">
        <v>959</v>
      </c>
      <c r="Q1079">
        <v>1</v>
      </c>
      <c r="W1079">
        <v>0</v>
      </c>
      <c r="X1079">
        <v>1372534845</v>
      </c>
      <c r="Y1079">
        <v>0.13999999999999999</v>
      </c>
      <c r="AA1079">
        <v>0</v>
      </c>
      <c r="AB1079">
        <v>65.709999999999994</v>
      </c>
      <c r="AC1079">
        <v>11.6</v>
      </c>
      <c r="AD1079">
        <v>0</v>
      </c>
      <c r="AE1079">
        <v>0</v>
      </c>
      <c r="AF1079">
        <v>65.709999999999994</v>
      </c>
      <c r="AG1079">
        <v>11.6</v>
      </c>
      <c r="AH1079">
        <v>0</v>
      </c>
      <c r="AI1079">
        <v>1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1</v>
      </c>
      <c r="AQ1079">
        <v>0</v>
      </c>
      <c r="AR1079">
        <v>0</v>
      </c>
      <c r="AS1079" t="s">
        <v>6</v>
      </c>
      <c r="AT1079">
        <v>0.2</v>
      </c>
      <c r="AU1079" t="s">
        <v>53</v>
      </c>
      <c r="AV1079">
        <v>0</v>
      </c>
      <c r="AW1079">
        <v>2</v>
      </c>
      <c r="AX1079">
        <v>27723212</v>
      </c>
      <c r="AY1079">
        <v>1</v>
      </c>
      <c r="AZ1079">
        <v>0</v>
      </c>
      <c r="BA1079">
        <v>1103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Y1079*Source!I420</f>
        <v>3.2318999999999994E-2</v>
      </c>
      <c r="CY1079">
        <f t="shared" si="72"/>
        <v>65.709999999999994</v>
      </c>
      <c r="CZ1079">
        <f t="shared" si="73"/>
        <v>65.709999999999994</v>
      </c>
      <c r="DA1079">
        <f t="shared" si="74"/>
        <v>1</v>
      </c>
      <c r="DB1079">
        <v>0</v>
      </c>
    </row>
    <row r="1080" spans="1:106" x14ac:dyDescent="0.2">
      <c r="A1080">
        <f>ROW(Source!A420)</f>
        <v>420</v>
      </c>
      <c r="B1080">
        <v>27721505</v>
      </c>
      <c r="C1080">
        <v>27723184</v>
      </c>
      <c r="D1080">
        <v>25231842</v>
      </c>
      <c r="E1080">
        <v>1</v>
      </c>
      <c r="F1080">
        <v>1</v>
      </c>
      <c r="G1080">
        <v>1</v>
      </c>
      <c r="H1080">
        <v>2</v>
      </c>
      <c r="I1080" t="s">
        <v>1000</v>
      </c>
      <c r="J1080" t="s">
        <v>1001</v>
      </c>
      <c r="K1080" t="s">
        <v>1002</v>
      </c>
      <c r="L1080">
        <v>1368</v>
      </c>
      <c r="N1080">
        <v>1011</v>
      </c>
      <c r="O1080" t="s">
        <v>959</v>
      </c>
      <c r="P1080" t="s">
        <v>959</v>
      </c>
      <c r="Q1080">
        <v>1</v>
      </c>
      <c r="W1080">
        <v>0</v>
      </c>
      <c r="X1080">
        <v>792402865</v>
      </c>
      <c r="Y1080">
        <v>0.81199999999999994</v>
      </c>
      <c r="AA1080">
        <v>0</v>
      </c>
      <c r="AB1080">
        <v>1.2</v>
      </c>
      <c r="AC1080">
        <v>0</v>
      </c>
      <c r="AD1080">
        <v>0</v>
      </c>
      <c r="AE1080">
        <v>0</v>
      </c>
      <c r="AF1080">
        <v>1.2</v>
      </c>
      <c r="AG1080">
        <v>0</v>
      </c>
      <c r="AH1080">
        <v>0</v>
      </c>
      <c r="AI1080">
        <v>1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1</v>
      </c>
      <c r="AQ1080">
        <v>0</v>
      </c>
      <c r="AR1080">
        <v>0</v>
      </c>
      <c r="AS1080" t="s">
        <v>6</v>
      </c>
      <c r="AT1080">
        <v>1.1599999999999999</v>
      </c>
      <c r="AU1080" t="s">
        <v>53</v>
      </c>
      <c r="AV1080">
        <v>0</v>
      </c>
      <c r="AW1080">
        <v>2</v>
      </c>
      <c r="AX1080">
        <v>27723213</v>
      </c>
      <c r="AY1080">
        <v>1</v>
      </c>
      <c r="AZ1080">
        <v>0</v>
      </c>
      <c r="BA1080">
        <v>1104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Y1080*Source!I420</f>
        <v>0.18745019999999998</v>
      </c>
      <c r="CY1080">
        <f t="shared" si="72"/>
        <v>1.2</v>
      </c>
      <c r="CZ1080">
        <f t="shared" si="73"/>
        <v>1.2</v>
      </c>
      <c r="DA1080">
        <f t="shared" si="74"/>
        <v>1</v>
      </c>
      <c r="DB1080">
        <v>0</v>
      </c>
    </row>
    <row r="1081" spans="1:106" x14ac:dyDescent="0.2">
      <c r="A1081">
        <f>ROW(Source!A420)</f>
        <v>420</v>
      </c>
      <c r="B1081">
        <v>27721505</v>
      </c>
      <c r="C1081">
        <v>27723184</v>
      </c>
      <c r="D1081">
        <v>25231889</v>
      </c>
      <c r="E1081">
        <v>1</v>
      </c>
      <c r="F1081">
        <v>1</v>
      </c>
      <c r="G1081">
        <v>1</v>
      </c>
      <c r="H1081">
        <v>2</v>
      </c>
      <c r="I1081" t="s">
        <v>1003</v>
      </c>
      <c r="J1081" t="s">
        <v>1004</v>
      </c>
      <c r="K1081" t="s">
        <v>1005</v>
      </c>
      <c r="L1081">
        <v>1368</v>
      </c>
      <c r="N1081">
        <v>1011</v>
      </c>
      <c r="O1081" t="s">
        <v>959</v>
      </c>
      <c r="P1081" t="s">
        <v>959</v>
      </c>
      <c r="Q1081">
        <v>1</v>
      </c>
      <c r="W1081">
        <v>0</v>
      </c>
      <c r="X1081">
        <v>1323835807</v>
      </c>
      <c r="Y1081">
        <v>20.866999999999997</v>
      </c>
      <c r="AA1081">
        <v>0</v>
      </c>
      <c r="AB1081">
        <v>12.31</v>
      </c>
      <c r="AC1081">
        <v>0</v>
      </c>
      <c r="AD1081">
        <v>0</v>
      </c>
      <c r="AE1081">
        <v>0</v>
      </c>
      <c r="AF1081">
        <v>12.31</v>
      </c>
      <c r="AG1081">
        <v>0</v>
      </c>
      <c r="AH1081">
        <v>0</v>
      </c>
      <c r="AI1081">
        <v>1</v>
      </c>
      <c r="AJ1081">
        <v>1</v>
      </c>
      <c r="AK1081">
        <v>1</v>
      </c>
      <c r="AL1081">
        <v>1</v>
      </c>
      <c r="AN1081">
        <v>0</v>
      </c>
      <c r="AO1081">
        <v>1</v>
      </c>
      <c r="AP1081">
        <v>1</v>
      </c>
      <c r="AQ1081">
        <v>0</v>
      </c>
      <c r="AR1081">
        <v>0</v>
      </c>
      <c r="AS1081" t="s">
        <v>6</v>
      </c>
      <c r="AT1081">
        <v>29.81</v>
      </c>
      <c r="AU1081" t="s">
        <v>53</v>
      </c>
      <c r="AV1081">
        <v>0</v>
      </c>
      <c r="AW1081">
        <v>2</v>
      </c>
      <c r="AX1081">
        <v>27723214</v>
      </c>
      <c r="AY1081">
        <v>1</v>
      </c>
      <c r="AZ1081">
        <v>0</v>
      </c>
      <c r="BA1081">
        <v>1105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Y1081*Source!I420</f>
        <v>4.8171469499999997</v>
      </c>
      <c r="CY1081">
        <f t="shared" si="72"/>
        <v>12.31</v>
      </c>
      <c r="CZ1081">
        <f t="shared" si="73"/>
        <v>12.31</v>
      </c>
      <c r="DA1081">
        <f t="shared" si="74"/>
        <v>1</v>
      </c>
      <c r="DB1081">
        <v>0</v>
      </c>
    </row>
    <row r="1082" spans="1:106" x14ac:dyDescent="0.2">
      <c r="A1082">
        <f>ROW(Source!A420)</f>
        <v>420</v>
      </c>
      <c r="B1082">
        <v>27721505</v>
      </c>
      <c r="C1082">
        <v>27723184</v>
      </c>
      <c r="D1082">
        <v>25148328</v>
      </c>
      <c r="E1082">
        <v>1</v>
      </c>
      <c r="F1082">
        <v>1</v>
      </c>
      <c r="G1082">
        <v>1</v>
      </c>
      <c r="H1082">
        <v>3</v>
      </c>
      <c r="I1082" t="s">
        <v>1006</v>
      </c>
      <c r="J1082" t="s">
        <v>1007</v>
      </c>
      <c r="K1082" t="s">
        <v>1008</v>
      </c>
      <c r="L1082">
        <v>1339</v>
      </c>
      <c r="N1082">
        <v>1007</v>
      </c>
      <c r="O1082" t="s">
        <v>64</v>
      </c>
      <c r="P1082" t="s">
        <v>64</v>
      </c>
      <c r="Q1082">
        <v>1</v>
      </c>
      <c r="W1082">
        <v>0</v>
      </c>
      <c r="X1082">
        <v>1262771840</v>
      </c>
      <c r="Y1082">
        <v>0</v>
      </c>
      <c r="AA1082">
        <v>6.22</v>
      </c>
      <c r="AB1082">
        <v>0</v>
      </c>
      <c r="AC1082">
        <v>0</v>
      </c>
      <c r="AD1082">
        <v>0</v>
      </c>
      <c r="AE1082">
        <v>6.22</v>
      </c>
      <c r="AF1082">
        <v>0</v>
      </c>
      <c r="AG1082">
        <v>0</v>
      </c>
      <c r="AH1082">
        <v>0</v>
      </c>
      <c r="AI1082">
        <v>1</v>
      </c>
      <c r="AJ1082">
        <v>1</v>
      </c>
      <c r="AK1082">
        <v>1</v>
      </c>
      <c r="AL1082">
        <v>1</v>
      </c>
      <c r="AN1082">
        <v>0</v>
      </c>
      <c r="AO1082">
        <v>1</v>
      </c>
      <c r="AP1082">
        <v>1</v>
      </c>
      <c r="AQ1082">
        <v>0</v>
      </c>
      <c r="AR1082">
        <v>0</v>
      </c>
      <c r="AS1082" t="s">
        <v>6</v>
      </c>
      <c r="AT1082">
        <v>0.9</v>
      </c>
      <c r="AU1082" t="s">
        <v>21</v>
      </c>
      <c r="AV1082">
        <v>0</v>
      </c>
      <c r="AW1082">
        <v>2</v>
      </c>
      <c r="AX1082">
        <v>27723215</v>
      </c>
      <c r="AY1082">
        <v>1</v>
      </c>
      <c r="AZ1082">
        <v>0</v>
      </c>
      <c r="BA1082">
        <v>1106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Y1082*Source!I420</f>
        <v>0</v>
      </c>
      <c r="CY1082">
        <f t="shared" ref="CY1082:CY1093" si="75">AA1082</f>
        <v>6.22</v>
      </c>
      <c r="CZ1082">
        <f t="shared" ref="CZ1082:CZ1093" si="76">AE1082</f>
        <v>6.22</v>
      </c>
      <c r="DA1082">
        <f t="shared" ref="DA1082:DA1093" si="77">AI1082</f>
        <v>1</v>
      </c>
      <c r="DB1082">
        <v>0</v>
      </c>
    </row>
    <row r="1083" spans="1:106" x14ac:dyDescent="0.2">
      <c r="A1083">
        <f>ROW(Source!A420)</f>
        <v>420</v>
      </c>
      <c r="B1083">
        <v>27721505</v>
      </c>
      <c r="C1083">
        <v>27723184</v>
      </c>
      <c r="D1083">
        <v>25148335</v>
      </c>
      <c r="E1083">
        <v>1</v>
      </c>
      <c r="F1083">
        <v>1</v>
      </c>
      <c r="G1083">
        <v>1</v>
      </c>
      <c r="H1083">
        <v>3</v>
      </c>
      <c r="I1083" t="s">
        <v>1009</v>
      </c>
      <c r="J1083" t="s">
        <v>1010</v>
      </c>
      <c r="K1083" t="s">
        <v>1011</v>
      </c>
      <c r="L1083">
        <v>1346</v>
      </c>
      <c r="N1083">
        <v>1009</v>
      </c>
      <c r="O1083" t="s">
        <v>178</v>
      </c>
      <c r="P1083" t="s">
        <v>178</v>
      </c>
      <c r="Q1083">
        <v>1</v>
      </c>
      <c r="W1083">
        <v>0</v>
      </c>
      <c r="X1083">
        <v>1721895514</v>
      </c>
      <c r="Y1083">
        <v>0</v>
      </c>
      <c r="AA1083">
        <v>6.09</v>
      </c>
      <c r="AB1083">
        <v>0</v>
      </c>
      <c r="AC1083">
        <v>0</v>
      </c>
      <c r="AD1083">
        <v>0</v>
      </c>
      <c r="AE1083">
        <v>6.09</v>
      </c>
      <c r="AF1083">
        <v>0</v>
      </c>
      <c r="AG1083">
        <v>0</v>
      </c>
      <c r="AH1083">
        <v>0</v>
      </c>
      <c r="AI1083">
        <v>1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1</v>
      </c>
      <c r="AQ1083">
        <v>0</v>
      </c>
      <c r="AR1083">
        <v>0</v>
      </c>
      <c r="AS1083" t="s">
        <v>6</v>
      </c>
      <c r="AT1083">
        <v>0.3</v>
      </c>
      <c r="AU1083" t="s">
        <v>21</v>
      </c>
      <c r="AV1083">
        <v>0</v>
      </c>
      <c r="AW1083">
        <v>2</v>
      </c>
      <c r="AX1083">
        <v>27723216</v>
      </c>
      <c r="AY1083">
        <v>1</v>
      </c>
      <c r="AZ1083">
        <v>0</v>
      </c>
      <c r="BA1083">
        <v>1107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Y1083*Source!I420</f>
        <v>0</v>
      </c>
      <c r="CY1083">
        <f t="shared" si="75"/>
        <v>6.09</v>
      </c>
      <c r="CZ1083">
        <f t="shared" si="76"/>
        <v>6.09</v>
      </c>
      <c r="DA1083">
        <f t="shared" si="77"/>
        <v>1</v>
      </c>
      <c r="DB1083">
        <v>0</v>
      </c>
    </row>
    <row r="1084" spans="1:106" x14ac:dyDescent="0.2">
      <c r="A1084">
        <f>ROW(Source!A420)</f>
        <v>420</v>
      </c>
      <c r="B1084">
        <v>27721505</v>
      </c>
      <c r="C1084">
        <v>27723184</v>
      </c>
      <c r="D1084">
        <v>25151428</v>
      </c>
      <c r="E1084">
        <v>1</v>
      </c>
      <c r="F1084">
        <v>1</v>
      </c>
      <c r="G1084">
        <v>1</v>
      </c>
      <c r="H1084">
        <v>3</v>
      </c>
      <c r="I1084" t="s">
        <v>1012</v>
      </c>
      <c r="J1084" t="s">
        <v>1013</v>
      </c>
      <c r="K1084" t="s">
        <v>1014</v>
      </c>
      <c r="L1084">
        <v>1348</v>
      </c>
      <c r="N1084">
        <v>1009</v>
      </c>
      <c r="O1084" t="s">
        <v>46</v>
      </c>
      <c r="P1084" t="s">
        <v>46</v>
      </c>
      <c r="Q1084">
        <v>1000</v>
      </c>
      <c r="W1084">
        <v>0</v>
      </c>
      <c r="X1084">
        <v>1225357214</v>
      </c>
      <c r="Y1084">
        <v>0</v>
      </c>
      <c r="AA1084">
        <v>10749</v>
      </c>
      <c r="AB1084">
        <v>0</v>
      </c>
      <c r="AC1084">
        <v>0</v>
      </c>
      <c r="AD1084">
        <v>0</v>
      </c>
      <c r="AE1084">
        <v>10749</v>
      </c>
      <c r="AF1084">
        <v>0</v>
      </c>
      <c r="AG1084">
        <v>0</v>
      </c>
      <c r="AH1084">
        <v>0</v>
      </c>
      <c r="AI1084">
        <v>1</v>
      </c>
      <c r="AJ1084">
        <v>1</v>
      </c>
      <c r="AK1084">
        <v>1</v>
      </c>
      <c r="AL1084">
        <v>1</v>
      </c>
      <c r="AN1084">
        <v>0</v>
      </c>
      <c r="AO1084">
        <v>1</v>
      </c>
      <c r="AP1084">
        <v>1</v>
      </c>
      <c r="AQ1084">
        <v>0</v>
      </c>
      <c r="AR1084">
        <v>0</v>
      </c>
      <c r="AS1084" t="s">
        <v>6</v>
      </c>
      <c r="AT1084">
        <v>0.03</v>
      </c>
      <c r="AU1084" t="s">
        <v>21</v>
      </c>
      <c r="AV1084">
        <v>0</v>
      </c>
      <c r="AW1084">
        <v>2</v>
      </c>
      <c r="AX1084">
        <v>27723217</v>
      </c>
      <c r="AY1084">
        <v>1</v>
      </c>
      <c r="AZ1084">
        <v>0</v>
      </c>
      <c r="BA1084">
        <v>1108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Y1084*Source!I420</f>
        <v>0</v>
      </c>
      <c r="CY1084">
        <f t="shared" si="75"/>
        <v>10749</v>
      </c>
      <c r="CZ1084">
        <f t="shared" si="76"/>
        <v>10749</v>
      </c>
      <c r="DA1084">
        <f t="shared" si="77"/>
        <v>1</v>
      </c>
      <c r="DB1084">
        <v>0</v>
      </c>
    </row>
    <row r="1085" spans="1:106" x14ac:dyDescent="0.2">
      <c r="A1085">
        <f>ROW(Source!A420)</f>
        <v>420</v>
      </c>
      <c r="B1085">
        <v>27721505</v>
      </c>
      <c r="C1085">
        <v>27723184</v>
      </c>
      <c r="D1085">
        <v>25152713</v>
      </c>
      <c r="E1085">
        <v>1</v>
      </c>
      <c r="F1085">
        <v>1</v>
      </c>
      <c r="G1085">
        <v>1</v>
      </c>
      <c r="H1085">
        <v>3</v>
      </c>
      <c r="I1085" t="s">
        <v>1018</v>
      </c>
      <c r="J1085" t="s">
        <v>1019</v>
      </c>
      <c r="K1085" t="s">
        <v>1020</v>
      </c>
      <c r="L1085">
        <v>1348</v>
      </c>
      <c r="N1085">
        <v>1009</v>
      </c>
      <c r="O1085" t="s">
        <v>46</v>
      </c>
      <c r="P1085" t="s">
        <v>46</v>
      </c>
      <c r="Q1085">
        <v>1000</v>
      </c>
      <c r="W1085">
        <v>0</v>
      </c>
      <c r="X1085">
        <v>1174701286</v>
      </c>
      <c r="Y1085">
        <v>0</v>
      </c>
      <c r="AA1085">
        <v>11978</v>
      </c>
      <c r="AB1085">
        <v>0</v>
      </c>
      <c r="AC1085">
        <v>0</v>
      </c>
      <c r="AD1085">
        <v>0</v>
      </c>
      <c r="AE1085">
        <v>11978</v>
      </c>
      <c r="AF1085">
        <v>0</v>
      </c>
      <c r="AG1085">
        <v>0</v>
      </c>
      <c r="AH1085">
        <v>0</v>
      </c>
      <c r="AI1085">
        <v>1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1</v>
      </c>
      <c r="AQ1085">
        <v>0</v>
      </c>
      <c r="AR1085">
        <v>0</v>
      </c>
      <c r="AS1085" t="s">
        <v>6</v>
      </c>
      <c r="AT1085">
        <v>1.0000000000000001E-5</v>
      </c>
      <c r="AU1085" t="s">
        <v>21</v>
      </c>
      <c r="AV1085">
        <v>0</v>
      </c>
      <c r="AW1085">
        <v>2</v>
      </c>
      <c r="AX1085">
        <v>27723218</v>
      </c>
      <c r="AY1085">
        <v>1</v>
      </c>
      <c r="AZ1085">
        <v>0</v>
      </c>
      <c r="BA1085">
        <v>1109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Y1085*Source!I420</f>
        <v>0</v>
      </c>
      <c r="CY1085">
        <f t="shared" si="75"/>
        <v>11978</v>
      </c>
      <c r="CZ1085">
        <f t="shared" si="76"/>
        <v>11978</v>
      </c>
      <c r="DA1085">
        <f t="shared" si="77"/>
        <v>1</v>
      </c>
      <c r="DB1085">
        <v>0</v>
      </c>
    </row>
    <row r="1086" spans="1:106" x14ac:dyDescent="0.2">
      <c r="A1086">
        <f>ROW(Source!A420)</f>
        <v>420</v>
      </c>
      <c r="B1086">
        <v>27721505</v>
      </c>
      <c r="C1086">
        <v>27723184</v>
      </c>
      <c r="D1086">
        <v>25153693</v>
      </c>
      <c r="E1086">
        <v>1</v>
      </c>
      <c r="F1086">
        <v>1</v>
      </c>
      <c r="G1086">
        <v>1</v>
      </c>
      <c r="H1086">
        <v>3</v>
      </c>
      <c r="I1086" t="s">
        <v>1021</v>
      </c>
      <c r="J1086" t="s">
        <v>1022</v>
      </c>
      <c r="K1086" t="s">
        <v>1023</v>
      </c>
      <c r="L1086">
        <v>1348</v>
      </c>
      <c r="N1086">
        <v>1009</v>
      </c>
      <c r="O1086" t="s">
        <v>46</v>
      </c>
      <c r="P1086" t="s">
        <v>46</v>
      </c>
      <c r="Q1086">
        <v>1000</v>
      </c>
      <c r="W1086">
        <v>0</v>
      </c>
      <c r="X1086">
        <v>-2116243625</v>
      </c>
      <c r="Y1086">
        <v>0</v>
      </c>
      <c r="AA1086">
        <v>37900</v>
      </c>
      <c r="AB1086">
        <v>0</v>
      </c>
      <c r="AC1086">
        <v>0</v>
      </c>
      <c r="AD1086">
        <v>0</v>
      </c>
      <c r="AE1086">
        <v>37900</v>
      </c>
      <c r="AF1086">
        <v>0</v>
      </c>
      <c r="AG1086">
        <v>0</v>
      </c>
      <c r="AH1086">
        <v>0</v>
      </c>
      <c r="AI1086">
        <v>1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1</v>
      </c>
      <c r="AQ1086">
        <v>0</v>
      </c>
      <c r="AR1086">
        <v>0</v>
      </c>
      <c r="AS1086" t="s">
        <v>6</v>
      </c>
      <c r="AT1086">
        <v>1E-4</v>
      </c>
      <c r="AU1086" t="s">
        <v>21</v>
      </c>
      <c r="AV1086">
        <v>0</v>
      </c>
      <c r="AW1086">
        <v>2</v>
      </c>
      <c r="AX1086">
        <v>27723219</v>
      </c>
      <c r="AY1086">
        <v>1</v>
      </c>
      <c r="AZ1086">
        <v>0</v>
      </c>
      <c r="BA1086">
        <v>1110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Y1086*Source!I420</f>
        <v>0</v>
      </c>
      <c r="CY1086">
        <f t="shared" si="75"/>
        <v>37900</v>
      </c>
      <c r="CZ1086">
        <f t="shared" si="76"/>
        <v>37900</v>
      </c>
      <c r="DA1086">
        <f t="shared" si="77"/>
        <v>1</v>
      </c>
      <c r="DB1086">
        <v>0</v>
      </c>
    </row>
    <row r="1087" spans="1:106" x14ac:dyDescent="0.2">
      <c r="A1087">
        <f>ROW(Source!A420)</f>
        <v>420</v>
      </c>
      <c r="B1087">
        <v>27721505</v>
      </c>
      <c r="C1087">
        <v>27723184</v>
      </c>
      <c r="D1087">
        <v>25171416</v>
      </c>
      <c r="E1087">
        <v>1</v>
      </c>
      <c r="F1087">
        <v>1</v>
      </c>
      <c r="G1087">
        <v>1</v>
      </c>
      <c r="H1087">
        <v>3</v>
      </c>
      <c r="I1087" t="s">
        <v>1326</v>
      </c>
      <c r="J1087" t="s">
        <v>1327</v>
      </c>
      <c r="K1087" t="s">
        <v>1328</v>
      </c>
      <c r="L1087">
        <v>1348</v>
      </c>
      <c r="N1087">
        <v>1009</v>
      </c>
      <c r="O1087" t="s">
        <v>46</v>
      </c>
      <c r="P1087" t="s">
        <v>46</v>
      </c>
      <c r="Q1087">
        <v>1000</v>
      </c>
      <c r="W1087">
        <v>0</v>
      </c>
      <c r="X1087">
        <v>299819930</v>
      </c>
      <c r="Y1087">
        <v>0</v>
      </c>
      <c r="AA1087">
        <v>7712</v>
      </c>
      <c r="AB1087">
        <v>0</v>
      </c>
      <c r="AC1087">
        <v>0</v>
      </c>
      <c r="AD1087">
        <v>0</v>
      </c>
      <c r="AE1087">
        <v>7712</v>
      </c>
      <c r="AF1087">
        <v>0</v>
      </c>
      <c r="AG1087">
        <v>0</v>
      </c>
      <c r="AH1087">
        <v>0</v>
      </c>
      <c r="AI1087">
        <v>1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1</v>
      </c>
      <c r="AQ1087">
        <v>0</v>
      </c>
      <c r="AR1087">
        <v>0</v>
      </c>
      <c r="AS1087" t="s">
        <v>6</v>
      </c>
      <c r="AT1087">
        <v>1.4E-2</v>
      </c>
      <c r="AU1087" t="s">
        <v>21</v>
      </c>
      <c r="AV1087">
        <v>0</v>
      </c>
      <c r="AW1087">
        <v>2</v>
      </c>
      <c r="AX1087">
        <v>27723220</v>
      </c>
      <c r="AY1087">
        <v>1</v>
      </c>
      <c r="AZ1087">
        <v>0</v>
      </c>
      <c r="BA1087">
        <v>1111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Y1087*Source!I420</f>
        <v>0</v>
      </c>
      <c r="CY1087">
        <f t="shared" si="75"/>
        <v>7712</v>
      </c>
      <c r="CZ1087">
        <f t="shared" si="76"/>
        <v>7712</v>
      </c>
      <c r="DA1087">
        <f t="shared" si="77"/>
        <v>1</v>
      </c>
      <c r="DB1087">
        <v>0</v>
      </c>
    </row>
    <row r="1088" spans="1:106" x14ac:dyDescent="0.2">
      <c r="A1088">
        <f>ROW(Source!A420)</f>
        <v>420</v>
      </c>
      <c r="B1088">
        <v>27721505</v>
      </c>
      <c r="C1088">
        <v>27723184</v>
      </c>
      <c r="D1088">
        <v>25173443</v>
      </c>
      <c r="E1088">
        <v>1</v>
      </c>
      <c r="F1088">
        <v>1</v>
      </c>
      <c r="G1088">
        <v>1</v>
      </c>
      <c r="H1088">
        <v>3</v>
      </c>
      <c r="I1088" t="s">
        <v>1024</v>
      </c>
      <c r="J1088" t="s">
        <v>1025</v>
      </c>
      <c r="K1088" t="s">
        <v>1026</v>
      </c>
      <c r="L1088">
        <v>1302</v>
      </c>
      <c r="N1088">
        <v>1003</v>
      </c>
      <c r="O1088" t="s">
        <v>751</v>
      </c>
      <c r="P1088" t="s">
        <v>751</v>
      </c>
      <c r="Q1088">
        <v>10</v>
      </c>
      <c r="W1088">
        <v>0</v>
      </c>
      <c r="X1088">
        <v>-1640127157</v>
      </c>
      <c r="Y1088">
        <v>0</v>
      </c>
      <c r="AA1088">
        <v>50.24</v>
      </c>
      <c r="AB1088">
        <v>0</v>
      </c>
      <c r="AC1088">
        <v>0</v>
      </c>
      <c r="AD1088">
        <v>0</v>
      </c>
      <c r="AE1088">
        <v>50.24</v>
      </c>
      <c r="AF1088">
        <v>0</v>
      </c>
      <c r="AG1088">
        <v>0</v>
      </c>
      <c r="AH1088">
        <v>0</v>
      </c>
      <c r="AI1088">
        <v>1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1</v>
      </c>
      <c r="AQ1088">
        <v>0</v>
      </c>
      <c r="AR1088">
        <v>0</v>
      </c>
      <c r="AS1088" t="s">
        <v>6</v>
      </c>
      <c r="AT1088">
        <v>1.8700000000000001E-2</v>
      </c>
      <c r="AU1088" t="s">
        <v>21</v>
      </c>
      <c r="AV1088">
        <v>0</v>
      </c>
      <c r="AW1088">
        <v>2</v>
      </c>
      <c r="AX1088">
        <v>27723222</v>
      </c>
      <c r="AY1088">
        <v>1</v>
      </c>
      <c r="AZ1088">
        <v>0</v>
      </c>
      <c r="BA1088">
        <v>1113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Y1088*Source!I420</f>
        <v>0</v>
      </c>
      <c r="CY1088">
        <f t="shared" si="75"/>
        <v>50.24</v>
      </c>
      <c r="CZ1088">
        <f t="shared" si="76"/>
        <v>50.24</v>
      </c>
      <c r="DA1088">
        <f t="shared" si="77"/>
        <v>1</v>
      </c>
      <c r="DB1088">
        <v>0</v>
      </c>
    </row>
    <row r="1089" spans="1:106" x14ac:dyDescent="0.2">
      <c r="A1089">
        <f>ROW(Source!A420)</f>
        <v>420</v>
      </c>
      <c r="B1089">
        <v>27721505</v>
      </c>
      <c r="C1089">
        <v>27723184</v>
      </c>
      <c r="D1089">
        <v>25173801</v>
      </c>
      <c r="E1089">
        <v>1</v>
      </c>
      <c r="F1089">
        <v>1</v>
      </c>
      <c r="G1089">
        <v>1</v>
      </c>
      <c r="H1089">
        <v>3</v>
      </c>
      <c r="I1089" t="s">
        <v>1027</v>
      </c>
      <c r="J1089" t="s">
        <v>1028</v>
      </c>
      <c r="K1089" t="s">
        <v>1029</v>
      </c>
      <c r="L1089">
        <v>1348</v>
      </c>
      <c r="N1089">
        <v>1009</v>
      </c>
      <c r="O1089" t="s">
        <v>46</v>
      </c>
      <c r="P1089" t="s">
        <v>46</v>
      </c>
      <c r="Q1089">
        <v>1000</v>
      </c>
      <c r="W1089">
        <v>0</v>
      </c>
      <c r="X1089">
        <v>-1396314973</v>
      </c>
      <c r="Y1089">
        <v>0</v>
      </c>
      <c r="AA1089">
        <v>4455.2</v>
      </c>
      <c r="AB1089">
        <v>0</v>
      </c>
      <c r="AC1089">
        <v>0</v>
      </c>
      <c r="AD1089">
        <v>0</v>
      </c>
      <c r="AE1089">
        <v>4455.2</v>
      </c>
      <c r="AF1089">
        <v>0</v>
      </c>
      <c r="AG1089">
        <v>0</v>
      </c>
      <c r="AH1089">
        <v>0</v>
      </c>
      <c r="AI1089">
        <v>1</v>
      </c>
      <c r="AJ1089">
        <v>1</v>
      </c>
      <c r="AK1089">
        <v>1</v>
      </c>
      <c r="AL1089">
        <v>1</v>
      </c>
      <c r="AN1089">
        <v>0</v>
      </c>
      <c r="AO1089">
        <v>1</v>
      </c>
      <c r="AP1089">
        <v>1</v>
      </c>
      <c r="AQ1089">
        <v>0</v>
      </c>
      <c r="AR1089">
        <v>0</v>
      </c>
      <c r="AS1089" t="s">
        <v>6</v>
      </c>
      <c r="AT1089">
        <v>3.0000000000000001E-5</v>
      </c>
      <c r="AU1089" t="s">
        <v>21</v>
      </c>
      <c r="AV1089">
        <v>0</v>
      </c>
      <c r="AW1089">
        <v>2</v>
      </c>
      <c r="AX1089">
        <v>27723223</v>
      </c>
      <c r="AY1089">
        <v>1</v>
      </c>
      <c r="AZ1089">
        <v>0</v>
      </c>
      <c r="BA1089">
        <v>1114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Y1089*Source!I420</f>
        <v>0</v>
      </c>
      <c r="CY1089">
        <f t="shared" si="75"/>
        <v>4455.2</v>
      </c>
      <c r="CZ1089">
        <f t="shared" si="76"/>
        <v>4455.2</v>
      </c>
      <c r="DA1089">
        <f t="shared" si="77"/>
        <v>1</v>
      </c>
      <c r="DB1089">
        <v>0</v>
      </c>
    </row>
    <row r="1090" spans="1:106" x14ac:dyDescent="0.2">
      <c r="A1090">
        <f>ROW(Source!A420)</f>
        <v>420</v>
      </c>
      <c r="B1090">
        <v>27721505</v>
      </c>
      <c r="C1090">
        <v>27723184</v>
      </c>
      <c r="D1090">
        <v>25174560</v>
      </c>
      <c r="E1090">
        <v>1</v>
      </c>
      <c r="F1090">
        <v>1</v>
      </c>
      <c r="G1090">
        <v>1</v>
      </c>
      <c r="H1090">
        <v>3</v>
      </c>
      <c r="I1090" t="s">
        <v>1030</v>
      </c>
      <c r="J1090" t="s">
        <v>1031</v>
      </c>
      <c r="K1090" t="s">
        <v>1032</v>
      </c>
      <c r="L1090">
        <v>1348</v>
      </c>
      <c r="N1090">
        <v>1009</v>
      </c>
      <c r="O1090" t="s">
        <v>46</v>
      </c>
      <c r="P1090" t="s">
        <v>46</v>
      </c>
      <c r="Q1090">
        <v>1000</v>
      </c>
      <c r="W1090">
        <v>0</v>
      </c>
      <c r="X1090">
        <v>900832145</v>
      </c>
      <c r="Y1090">
        <v>0</v>
      </c>
      <c r="AA1090">
        <v>4920</v>
      </c>
      <c r="AB1090">
        <v>0</v>
      </c>
      <c r="AC1090">
        <v>0</v>
      </c>
      <c r="AD1090">
        <v>0</v>
      </c>
      <c r="AE1090">
        <v>4920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1</v>
      </c>
      <c r="AP1090">
        <v>1</v>
      </c>
      <c r="AQ1090">
        <v>0</v>
      </c>
      <c r="AR1090">
        <v>0</v>
      </c>
      <c r="AS1090" t="s">
        <v>6</v>
      </c>
      <c r="AT1090">
        <v>1.9400000000000001E-3</v>
      </c>
      <c r="AU1090" t="s">
        <v>21</v>
      </c>
      <c r="AV1090">
        <v>0</v>
      </c>
      <c r="AW1090">
        <v>2</v>
      </c>
      <c r="AX1090">
        <v>27723224</v>
      </c>
      <c r="AY1090">
        <v>1</v>
      </c>
      <c r="AZ1090">
        <v>0</v>
      </c>
      <c r="BA1090">
        <v>1115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Y1090*Source!I420</f>
        <v>0</v>
      </c>
      <c r="CY1090">
        <f t="shared" si="75"/>
        <v>4920</v>
      </c>
      <c r="CZ1090">
        <f t="shared" si="76"/>
        <v>4920</v>
      </c>
      <c r="DA1090">
        <f t="shared" si="77"/>
        <v>1</v>
      </c>
      <c r="DB1090">
        <v>0</v>
      </c>
    </row>
    <row r="1091" spans="1:106" x14ac:dyDescent="0.2">
      <c r="A1091">
        <f>ROW(Source!A420)</f>
        <v>420</v>
      </c>
      <c r="B1091">
        <v>27721505</v>
      </c>
      <c r="C1091">
        <v>27723184</v>
      </c>
      <c r="D1091">
        <v>25178464</v>
      </c>
      <c r="E1091">
        <v>1</v>
      </c>
      <c r="F1091">
        <v>1</v>
      </c>
      <c r="G1091">
        <v>1</v>
      </c>
      <c r="H1091">
        <v>3</v>
      </c>
      <c r="I1091" t="s">
        <v>1329</v>
      </c>
      <c r="J1091" t="s">
        <v>1330</v>
      </c>
      <c r="K1091" t="s">
        <v>1331</v>
      </c>
      <c r="L1091">
        <v>1339</v>
      </c>
      <c r="N1091">
        <v>1007</v>
      </c>
      <c r="O1091" t="s">
        <v>64</v>
      </c>
      <c r="P1091" t="s">
        <v>64</v>
      </c>
      <c r="Q1091">
        <v>1</v>
      </c>
      <c r="W1091">
        <v>0</v>
      </c>
      <c r="X1091">
        <v>1283004816</v>
      </c>
      <c r="Y1091">
        <v>0</v>
      </c>
      <c r="AA1091">
        <v>1700</v>
      </c>
      <c r="AB1091">
        <v>0</v>
      </c>
      <c r="AC1091">
        <v>0</v>
      </c>
      <c r="AD1091">
        <v>0</v>
      </c>
      <c r="AE1091">
        <v>1700</v>
      </c>
      <c r="AF1091">
        <v>0</v>
      </c>
      <c r="AG1091">
        <v>0</v>
      </c>
      <c r="AH1091">
        <v>0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1</v>
      </c>
      <c r="AP1091">
        <v>1</v>
      </c>
      <c r="AQ1091">
        <v>0</v>
      </c>
      <c r="AR1091">
        <v>0</v>
      </c>
      <c r="AS1091" t="s">
        <v>6</v>
      </c>
      <c r="AT1091">
        <v>1E-3</v>
      </c>
      <c r="AU1091" t="s">
        <v>21</v>
      </c>
      <c r="AV1091">
        <v>0</v>
      </c>
      <c r="AW1091">
        <v>2</v>
      </c>
      <c r="AX1091">
        <v>27723225</v>
      </c>
      <c r="AY1091">
        <v>1</v>
      </c>
      <c r="AZ1091">
        <v>0</v>
      </c>
      <c r="BA1091">
        <v>1116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Y1091*Source!I420</f>
        <v>0</v>
      </c>
      <c r="CY1091">
        <f t="shared" si="75"/>
        <v>1700</v>
      </c>
      <c r="CZ1091">
        <f t="shared" si="76"/>
        <v>1700</v>
      </c>
      <c r="DA1091">
        <f t="shared" si="77"/>
        <v>1</v>
      </c>
      <c r="DB1091">
        <v>0</v>
      </c>
    </row>
    <row r="1092" spans="1:106" x14ac:dyDescent="0.2">
      <c r="A1092">
        <f>ROW(Source!A420)</f>
        <v>420</v>
      </c>
      <c r="B1092">
        <v>27721505</v>
      </c>
      <c r="C1092">
        <v>27723184</v>
      </c>
      <c r="D1092">
        <v>25186091</v>
      </c>
      <c r="E1092">
        <v>1</v>
      </c>
      <c r="F1092">
        <v>1</v>
      </c>
      <c r="G1092">
        <v>1</v>
      </c>
      <c r="H1092">
        <v>3</v>
      </c>
      <c r="I1092" t="s">
        <v>1033</v>
      </c>
      <c r="J1092" t="s">
        <v>1034</v>
      </c>
      <c r="K1092" t="s">
        <v>1035</v>
      </c>
      <c r="L1092">
        <v>1348</v>
      </c>
      <c r="N1092">
        <v>1009</v>
      </c>
      <c r="O1092" t="s">
        <v>46</v>
      </c>
      <c r="P1092" t="s">
        <v>46</v>
      </c>
      <c r="Q1092">
        <v>1000</v>
      </c>
      <c r="W1092">
        <v>0</v>
      </c>
      <c r="X1092">
        <v>-1655298345</v>
      </c>
      <c r="Y1092">
        <v>0</v>
      </c>
      <c r="AA1092">
        <v>15620</v>
      </c>
      <c r="AB1092">
        <v>0</v>
      </c>
      <c r="AC1092">
        <v>0</v>
      </c>
      <c r="AD1092">
        <v>0</v>
      </c>
      <c r="AE1092">
        <v>15620</v>
      </c>
      <c r="AF1092">
        <v>0</v>
      </c>
      <c r="AG1092">
        <v>0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1</v>
      </c>
      <c r="AQ1092">
        <v>0</v>
      </c>
      <c r="AR1092">
        <v>0</v>
      </c>
      <c r="AS1092" t="s">
        <v>6</v>
      </c>
      <c r="AT1092">
        <v>3.1E-4</v>
      </c>
      <c r="AU1092" t="s">
        <v>21</v>
      </c>
      <c r="AV1092">
        <v>0</v>
      </c>
      <c r="AW1092">
        <v>2</v>
      </c>
      <c r="AX1092">
        <v>27723226</v>
      </c>
      <c r="AY1092">
        <v>1</v>
      </c>
      <c r="AZ1092">
        <v>0</v>
      </c>
      <c r="BA1092">
        <v>1117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Y1092*Source!I420</f>
        <v>0</v>
      </c>
      <c r="CY1092">
        <f t="shared" si="75"/>
        <v>15620</v>
      </c>
      <c r="CZ1092">
        <f t="shared" si="76"/>
        <v>15620</v>
      </c>
      <c r="DA1092">
        <f t="shared" si="77"/>
        <v>1</v>
      </c>
      <c r="DB1092">
        <v>0</v>
      </c>
    </row>
    <row r="1093" spans="1:106" x14ac:dyDescent="0.2">
      <c r="A1093">
        <f>ROW(Source!A420)</f>
        <v>420</v>
      </c>
      <c r="B1093">
        <v>27721505</v>
      </c>
      <c r="C1093">
        <v>27723184</v>
      </c>
      <c r="D1093">
        <v>25187286</v>
      </c>
      <c r="E1093">
        <v>1</v>
      </c>
      <c r="F1093">
        <v>1</v>
      </c>
      <c r="G1093">
        <v>1</v>
      </c>
      <c r="H1093">
        <v>3</v>
      </c>
      <c r="I1093" t="s">
        <v>1036</v>
      </c>
      <c r="J1093" t="s">
        <v>1037</v>
      </c>
      <c r="K1093" t="s">
        <v>1038</v>
      </c>
      <c r="L1093">
        <v>1348</v>
      </c>
      <c r="N1093">
        <v>1009</v>
      </c>
      <c r="O1093" t="s">
        <v>46</v>
      </c>
      <c r="P1093" t="s">
        <v>46</v>
      </c>
      <c r="Q1093">
        <v>1000</v>
      </c>
      <c r="W1093">
        <v>0</v>
      </c>
      <c r="X1093">
        <v>-639604785</v>
      </c>
      <c r="Y1093">
        <v>0</v>
      </c>
      <c r="AA1093">
        <v>9420</v>
      </c>
      <c r="AB1093">
        <v>0</v>
      </c>
      <c r="AC1093">
        <v>0</v>
      </c>
      <c r="AD1093">
        <v>0</v>
      </c>
      <c r="AE1093">
        <v>9420</v>
      </c>
      <c r="AF1093">
        <v>0</v>
      </c>
      <c r="AG1093">
        <v>0</v>
      </c>
      <c r="AH1093">
        <v>0</v>
      </c>
      <c r="AI1093">
        <v>1</v>
      </c>
      <c r="AJ1093">
        <v>1</v>
      </c>
      <c r="AK1093">
        <v>1</v>
      </c>
      <c r="AL1093">
        <v>1</v>
      </c>
      <c r="AN1093">
        <v>0</v>
      </c>
      <c r="AO1093">
        <v>1</v>
      </c>
      <c r="AP1093">
        <v>1</v>
      </c>
      <c r="AQ1093">
        <v>0</v>
      </c>
      <c r="AR1093">
        <v>0</v>
      </c>
      <c r="AS1093" t="s">
        <v>6</v>
      </c>
      <c r="AT1093">
        <v>5.9999999999999995E-4</v>
      </c>
      <c r="AU1093" t="s">
        <v>21</v>
      </c>
      <c r="AV1093">
        <v>0</v>
      </c>
      <c r="AW1093">
        <v>2</v>
      </c>
      <c r="AX1093">
        <v>27723227</v>
      </c>
      <c r="AY1093">
        <v>1</v>
      </c>
      <c r="AZ1093">
        <v>0</v>
      </c>
      <c r="BA1093">
        <v>1118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Y1093*Source!I420</f>
        <v>0</v>
      </c>
      <c r="CY1093">
        <f t="shared" si="75"/>
        <v>9420</v>
      </c>
      <c r="CZ1093">
        <f t="shared" si="76"/>
        <v>9420</v>
      </c>
      <c r="DA1093">
        <f t="shared" si="77"/>
        <v>1</v>
      </c>
      <c r="DB1093">
        <v>0</v>
      </c>
    </row>
    <row r="1094" spans="1:106" x14ac:dyDescent="0.2">
      <c r="A1094">
        <f>ROW(Source!A421)</f>
        <v>421</v>
      </c>
      <c r="B1094">
        <v>27721504</v>
      </c>
      <c r="C1094">
        <v>27723184</v>
      </c>
      <c r="D1094">
        <v>25428833</v>
      </c>
      <c r="E1094">
        <v>1</v>
      </c>
      <c r="F1094">
        <v>1</v>
      </c>
      <c r="G1094">
        <v>1</v>
      </c>
      <c r="H1094">
        <v>1</v>
      </c>
      <c r="I1094" t="s">
        <v>1059</v>
      </c>
      <c r="J1094" t="s">
        <v>6</v>
      </c>
      <c r="K1094" t="s">
        <v>1060</v>
      </c>
      <c r="L1094">
        <v>1191</v>
      </c>
      <c r="N1094">
        <v>1013</v>
      </c>
      <c r="O1094" t="s">
        <v>953</v>
      </c>
      <c r="P1094" t="s">
        <v>953</v>
      </c>
      <c r="Q1094">
        <v>1</v>
      </c>
      <c r="W1094">
        <v>0</v>
      </c>
      <c r="X1094">
        <v>912892513</v>
      </c>
      <c r="Y1094">
        <v>52.891999999999996</v>
      </c>
      <c r="AA1094">
        <v>0</v>
      </c>
      <c r="AB1094">
        <v>0</v>
      </c>
      <c r="AC1094">
        <v>0</v>
      </c>
      <c r="AD1094">
        <v>9.92</v>
      </c>
      <c r="AE1094">
        <v>0</v>
      </c>
      <c r="AF1094">
        <v>0</v>
      </c>
      <c r="AG1094">
        <v>0</v>
      </c>
      <c r="AH1094">
        <v>9.92</v>
      </c>
      <c r="AI1094">
        <v>1</v>
      </c>
      <c r="AJ1094">
        <v>1</v>
      </c>
      <c r="AK1094">
        <v>1</v>
      </c>
      <c r="AL1094">
        <v>1</v>
      </c>
      <c r="AN1094">
        <v>0</v>
      </c>
      <c r="AO1094">
        <v>1</v>
      </c>
      <c r="AP1094">
        <v>1</v>
      </c>
      <c r="AQ1094">
        <v>0</v>
      </c>
      <c r="AR1094">
        <v>0</v>
      </c>
      <c r="AS1094" t="s">
        <v>6</v>
      </c>
      <c r="AT1094">
        <v>75.56</v>
      </c>
      <c r="AU1094" t="s">
        <v>53</v>
      </c>
      <c r="AV1094">
        <v>1</v>
      </c>
      <c r="AW1094">
        <v>2</v>
      </c>
      <c r="AX1094">
        <v>27723206</v>
      </c>
      <c r="AY1094">
        <v>1</v>
      </c>
      <c r="AZ1094">
        <v>0</v>
      </c>
      <c r="BA1094">
        <v>1119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Y1094*Source!I421</f>
        <v>12.210118199999998</v>
      </c>
      <c r="CY1094">
        <f>AD1094</f>
        <v>9.92</v>
      </c>
      <c r="CZ1094">
        <f>AH1094</f>
        <v>9.92</v>
      </c>
      <c r="DA1094">
        <f>AL1094</f>
        <v>1</v>
      </c>
      <c r="DB1094">
        <v>0</v>
      </c>
    </row>
    <row r="1095" spans="1:106" x14ac:dyDescent="0.2">
      <c r="A1095">
        <f>ROW(Source!A421)</f>
        <v>421</v>
      </c>
      <c r="B1095">
        <v>27721504</v>
      </c>
      <c r="C1095">
        <v>27723184</v>
      </c>
      <c r="D1095">
        <v>25412928</v>
      </c>
      <c r="E1095">
        <v>1</v>
      </c>
      <c r="F1095">
        <v>1</v>
      </c>
      <c r="G1095">
        <v>1</v>
      </c>
      <c r="H1095">
        <v>1</v>
      </c>
      <c r="I1095" t="s">
        <v>954</v>
      </c>
      <c r="J1095" t="s">
        <v>6</v>
      </c>
      <c r="K1095" t="s">
        <v>955</v>
      </c>
      <c r="L1095">
        <v>1191</v>
      </c>
      <c r="N1095">
        <v>1013</v>
      </c>
      <c r="O1095" t="s">
        <v>953</v>
      </c>
      <c r="P1095" t="s">
        <v>953</v>
      </c>
      <c r="Q1095">
        <v>1</v>
      </c>
      <c r="W1095">
        <v>0</v>
      </c>
      <c r="X1095">
        <v>-1417349443</v>
      </c>
      <c r="Y1095">
        <v>0.87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1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6</v>
      </c>
      <c r="AT1095">
        <v>0.87</v>
      </c>
      <c r="AU1095" t="s">
        <v>6</v>
      </c>
      <c r="AV1095">
        <v>2</v>
      </c>
      <c r="AW1095">
        <v>2</v>
      </c>
      <c r="AX1095">
        <v>27723207</v>
      </c>
      <c r="AY1095">
        <v>1</v>
      </c>
      <c r="AZ1095">
        <v>2048</v>
      </c>
      <c r="BA1095">
        <v>1120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Y1095*Source!I421</f>
        <v>0.2008395</v>
      </c>
      <c r="CY1095">
        <f>AD1095</f>
        <v>0</v>
      </c>
      <c r="CZ1095">
        <f>AH1095</f>
        <v>0</v>
      </c>
      <c r="DA1095">
        <f>AL1095</f>
        <v>1</v>
      </c>
      <c r="DB1095">
        <v>0</v>
      </c>
    </row>
    <row r="1096" spans="1:106" x14ac:dyDescent="0.2">
      <c r="A1096">
        <f>ROW(Source!A421)</f>
        <v>421</v>
      </c>
      <c r="B1096">
        <v>27721504</v>
      </c>
      <c r="C1096">
        <v>27723184</v>
      </c>
      <c r="D1096">
        <v>25230140</v>
      </c>
      <c r="E1096">
        <v>1</v>
      </c>
      <c r="F1096">
        <v>1</v>
      </c>
      <c r="G1096">
        <v>1</v>
      </c>
      <c r="H1096">
        <v>2</v>
      </c>
      <c r="I1096" t="s">
        <v>1320</v>
      </c>
      <c r="J1096" t="s">
        <v>1321</v>
      </c>
      <c r="K1096" t="s">
        <v>1322</v>
      </c>
      <c r="L1096">
        <v>1368</v>
      </c>
      <c r="N1096">
        <v>1011</v>
      </c>
      <c r="O1096" t="s">
        <v>959</v>
      </c>
      <c r="P1096" t="s">
        <v>959</v>
      </c>
      <c r="Q1096">
        <v>1</v>
      </c>
      <c r="W1096">
        <v>0</v>
      </c>
      <c r="X1096">
        <v>641541266</v>
      </c>
      <c r="Y1096">
        <v>0.38500000000000001</v>
      </c>
      <c r="AA1096">
        <v>0</v>
      </c>
      <c r="AB1096">
        <v>120.24</v>
      </c>
      <c r="AC1096">
        <v>15.42</v>
      </c>
      <c r="AD1096">
        <v>0</v>
      </c>
      <c r="AE1096">
        <v>0</v>
      </c>
      <c r="AF1096">
        <v>120.24</v>
      </c>
      <c r="AG1096">
        <v>15.42</v>
      </c>
      <c r="AH1096">
        <v>0</v>
      </c>
      <c r="AI1096">
        <v>1</v>
      </c>
      <c r="AJ1096">
        <v>1</v>
      </c>
      <c r="AK1096">
        <v>1</v>
      </c>
      <c r="AL1096">
        <v>1</v>
      </c>
      <c r="AN1096">
        <v>0</v>
      </c>
      <c r="AO1096">
        <v>1</v>
      </c>
      <c r="AP1096">
        <v>1</v>
      </c>
      <c r="AQ1096">
        <v>0</v>
      </c>
      <c r="AR1096">
        <v>0</v>
      </c>
      <c r="AS1096" t="s">
        <v>6</v>
      </c>
      <c r="AT1096">
        <v>0.55000000000000004</v>
      </c>
      <c r="AU1096" t="s">
        <v>53</v>
      </c>
      <c r="AV1096">
        <v>0</v>
      </c>
      <c r="AW1096">
        <v>2</v>
      </c>
      <c r="AX1096">
        <v>27723208</v>
      </c>
      <c r="AY1096">
        <v>1</v>
      </c>
      <c r="AZ1096">
        <v>0</v>
      </c>
      <c r="BA1096">
        <v>1121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Y1096*Source!I421</f>
        <v>8.8877250000000005E-2</v>
      </c>
      <c r="CY1096">
        <f t="shared" ref="CY1096:CY1102" si="78">AB1096</f>
        <v>120.24</v>
      </c>
      <c r="CZ1096">
        <f t="shared" ref="CZ1096:CZ1102" si="79">AF1096</f>
        <v>120.24</v>
      </c>
      <c r="DA1096">
        <f t="shared" ref="DA1096:DA1102" si="80">AJ1096</f>
        <v>1</v>
      </c>
      <c r="DB1096">
        <v>0</v>
      </c>
    </row>
    <row r="1097" spans="1:106" x14ac:dyDescent="0.2">
      <c r="A1097">
        <f>ROW(Source!A421)</f>
        <v>421</v>
      </c>
      <c r="B1097">
        <v>27721504</v>
      </c>
      <c r="C1097">
        <v>27723184</v>
      </c>
      <c r="D1097">
        <v>25230220</v>
      </c>
      <c r="E1097">
        <v>1</v>
      </c>
      <c r="F1097">
        <v>1</v>
      </c>
      <c r="G1097">
        <v>1</v>
      </c>
      <c r="H1097">
        <v>2</v>
      </c>
      <c r="I1097" t="s">
        <v>991</v>
      </c>
      <c r="J1097" t="s">
        <v>992</v>
      </c>
      <c r="K1097" t="s">
        <v>993</v>
      </c>
      <c r="L1097">
        <v>1368</v>
      </c>
      <c r="N1097">
        <v>1011</v>
      </c>
      <c r="O1097" t="s">
        <v>959</v>
      </c>
      <c r="P1097" t="s">
        <v>959</v>
      </c>
      <c r="Q1097">
        <v>1</v>
      </c>
      <c r="W1097">
        <v>0</v>
      </c>
      <c r="X1097">
        <v>-1718674368</v>
      </c>
      <c r="Y1097">
        <v>8.3999999999999991E-2</v>
      </c>
      <c r="AA1097">
        <v>0</v>
      </c>
      <c r="AB1097">
        <v>111.99</v>
      </c>
      <c r="AC1097">
        <v>13.5</v>
      </c>
      <c r="AD1097">
        <v>0</v>
      </c>
      <c r="AE1097">
        <v>0</v>
      </c>
      <c r="AF1097">
        <v>111.99</v>
      </c>
      <c r="AG1097">
        <v>13.5</v>
      </c>
      <c r="AH1097">
        <v>0</v>
      </c>
      <c r="AI1097">
        <v>1</v>
      </c>
      <c r="AJ1097">
        <v>1</v>
      </c>
      <c r="AK1097">
        <v>1</v>
      </c>
      <c r="AL1097">
        <v>1</v>
      </c>
      <c r="AN1097">
        <v>0</v>
      </c>
      <c r="AO1097">
        <v>1</v>
      </c>
      <c r="AP1097">
        <v>1</v>
      </c>
      <c r="AQ1097">
        <v>0</v>
      </c>
      <c r="AR1097">
        <v>0</v>
      </c>
      <c r="AS1097" t="s">
        <v>6</v>
      </c>
      <c r="AT1097">
        <v>0.12</v>
      </c>
      <c r="AU1097" t="s">
        <v>53</v>
      </c>
      <c r="AV1097">
        <v>0</v>
      </c>
      <c r="AW1097">
        <v>2</v>
      </c>
      <c r="AX1097">
        <v>27723209</v>
      </c>
      <c r="AY1097">
        <v>1</v>
      </c>
      <c r="AZ1097">
        <v>0</v>
      </c>
      <c r="BA1097">
        <v>1122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Y1097*Source!I421</f>
        <v>1.93914E-2</v>
      </c>
      <c r="CY1097">
        <f t="shared" si="78"/>
        <v>111.99</v>
      </c>
      <c r="CZ1097">
        <f t="shared" si="79"/>
        <v>111.99</v>
      </c>
      <c r="DA1097">
        <f t="shared" si="80"/>
        <v>1</v>
      </c>
      <c r="DB1097">
        <v>0</v>
      </c>
    </row>
    <row r="1098" spans="1:106" x14ac:dyDescent="0.2">
      <c r="A1098">
        <f>ROW(Source!A421)</f>
        <v>421</v>
      </c>
      <c r="B1098">
        <v>27721504</v>
      </c>
      <c r="C1098">
        <v>27723184</v>
      </c>
      <c r="D1098">
        <v>25230354</v>
      </c>
      <c r="E1098">
        <v>1</v>
      </c>
      <c r="F1098">
        <v>1</v>
      </c>
      <c r="G1098">
        <v>1</v>
      </c>
      <c r="H1098">
        <v>2</v>
      </c>
      <c r="I1098" t="s">
        <v>1323</v>
      </c>
      <c r="J1098" t="s">
        <v>1324</v>
      </c>
      <c r="K1098" t="s">
        <v>1325</v>
      </c>
      <c r="L1098">
        <v>1368</v>
      </c>
      <c r="N1098">
        <v>1011</v>
      </c>
      <c r="O1098" t="s">
        <v>959</v>
      </c>
      <c r="P1098" t="s">
        <v>959</v>
      </c>
      <c r="Q1098">
        <v>1</v>
      </c>
      <c r="W1098">
        <v>0</v>
      </c>
      <c r="X1098">
        <v>-1692889495</v>
      </c>
      <c r="Y1098">
        <v>1.0569999999999999</v>
      </c>
      <c r="AA1098">
        <v>0</v>
      </c>
      <c r="AB1098">
        <v>0.9</v>
      </c>
      <c r="AC1098">
        <v>0</v>
      </c>
      <c r="AD1098">
        <v>0</v>
      </c>
      <c r="AE1098">
        <v>0</v>
      </c>
      <c r="AF1098">
        <v>0.9</v>
      </c>
      <c r="AG1098">
        <v>0</v>
      </c>
      <c r="AH1098">
        <v>0</v>
      </c>
      <c r="AI1098">
        <v>1</v>
      </c>
      <c r="AJ1098">
        <v>1</v>
      </c>
      <c r="AK1098">
        <v>1</v>
      </c>
      <c r="AL1098">
        <v>1</v>
      </c>
      <c r="AN1098">
        <v>0</v>
      </c>
      <c r="AO1098">
        <v>1</v>
      </c>
      <c r="AP1098">
        <v>1</v>
      </c>
      <c r="AQ1098">
        <v>0</v>
      </c>
      <c r="AR1098">
        <v>0</v>
      </c>
      <c r="AS1098" t="s">
        <v>6</v>
      </c>
      <c r="AT1098">
        <v>1.51</v>
      </c>
      <c r="AU1098" t="s">
        <v>53</v>
      </c>
      <c r="AV1098">
        <v>0</v>
      </c>
      <c r="AW1098">
        <v>2</v>
      </c>
      <c r="AX1098">
        <v>27723210</v>
      </c>
      <c r="AY1098">
        <v>1</v>
      </c>
      <c r="AZ1098">
        <v>0</v>
      </c>
      <c r="BA1098">
        <v>1123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Y1098*Source!I421</f>
        <v>0.24400844999999999</v>
      </c>
      <c r="CY1098">
        <f t="shared" si="78"/>
        <v>0.9</v>
      </c>
      <c r="CZ1098">
        <f t="shared" si="79"/>
        <v>0.9</v>
      </c>
      <c r="DA1098">
        <f t="shared" si="80"/>
        <v>1</v>
      </c>
      <c r="DB1098">
        <v>0</v>
      </c>
    </row>
    <row r="1099" spans="1:106" x14ac:dyDescent="0.2">
      <c r="A1099">
        <f>ROW(Source!A421)</f>
        <v>421</v>
      </c>
      <c r="B1099">
        <v>27721504</v>
      </c>
      <c r="C1099">
        <v>27723184</v>
      </c>
      <c r="D1099">
        <v>25230418</v>
      </c>
      <c r="E1099">
        <v>1</v>
      </c>
      <c r="F1099">
        <v>1</v>
      </c>
      <c r="G1099">
        <v>1</v>
      </c>
      <c r="H1099">
        <v>2</v>
      </c>
      <c r="I1099" t="s">
        <v>986</v>
      </c>
      <c r="J1099" t="s">
        <v>987</v>
      </c>
      <c r="K1099" t="s">
        <v>988</v>
      </c>
      <c r="L1099">
        <v>1368</v>
      </c>
      <c r="N1099">
        <v>1011</v>
      </c>
      <c r="O1099" t="s">
        <v>959</v>
      </c>
      <c r="P1099" t="s">
        <v>959</v>
      </c>
      <c r="Q1099">
        <v>1</v>
      </c>
      <c r="W1099">
        <v>0</v>
      </c>
      <c r="X1099">
        <v>1047452784</v>
      </c>
      <c r="Y1099">
        <v>3.7519999999999998</v>
      </c>
      <c r="AA1099">
        <v>0</v>
      </c>
      <c r="AB1099">
        <v>1.7</v>
      </c>
      <c r="AC1099">
        <v>0</v>
      </c>
      <c r="AD1099">
        <v>0</v>
      </c>
      <c r="AE1099">
        <v>0</v>
      </c>
      <c r="AF1099">
        <v>1.7</v>
      </c>
      <c r="AG1099">
        <v>0</v>
      </c>
      <c r="AH1099">
        <v>0</v>
      </c>
      <c r="AI1099">
        <v>1</v>
      </c>
      <c r="AJ1099">
        <v>1</v>
      </c>
      <c r="AK1099">
        <v>1</v>
      </c>
      <c r="AL1099">
        <v>1</v>
      </c>
      <c r="AN1099">
        <v>0</v>
      </c>
      <c r="AO1099">
        <v>1</v>
      </c>
      <c r="AP1099">
        <v>1</v>
      </c>
      <c r="AQ1099">
        <v>0</v>
      </c>
      <c r="AR1099">
        <v>0</v>
      </c>
      <c r="AS1099" t="s">
        <v>6</v>
      </c>
      <c r="AT1099">
        <v>5.36</v>
      </c>
      <c r="AU1099" t="s">
        <v>53</v>
      </c>
      <c r="AV1099">
        <v>0</v>
      </c>
      <c r="AW1099">
        <v>2</v>
      </c>
      <c r="AX1099">
        <v>27723211</v>
      </c>
      <c r="AY1099">
        <v>1</v>
      </c>
      <c r="AZ1099">
        <v>0</v>
      </c>
      <c r="BA1099">
        <v>1124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Y1099*Source!I421</f>
        <v>0.86614919999999995</v>
      </c>
      <c r="CY1099">
        <f t="shared" si="78"/>
        <v>1.7</v>
      </c>
      <c r="CZ1099">
        <f t="shared" si="79"/>
        <v>1.7</v>
      </c>
      <c r="DA1099">
        <f t="shared" si="80"/>
        <v>1</v>
      </c>
      <c r="DB1099">
        <v>0</v>
      </c>
    </row>
    <row r="1100" spans="1:106" x14ac:dyDescent="0.2">
      <c r="A1100">
        <f>ROW(Source!A421)</f>
        <v>421</v>
      </c>
      <c r="B1100">
        <v>27721504</v>
      </c>
      <c r="C1100">
        <v>27723184</v>
      </c>
      <c r="D1100">
        <v>25231607</v>
      </c>
      <c r="E1100">
        <v>1</v>
      </c>
      <c r="F1100">
        <v>1</v>
      </c>
      <c r="G1100">
        <v>1</v>
      </c>
      <c r="H1100">
        <v>2</v>
      </c>
      <c r="I1100" t="s">
        <v>997</v>
      </c>
      <c r="J1100" t="s">
        <v>998</v>
      </c>
      <c r="K1100" t="s">
        <v>999</v>
      </c>
      <c r="L1100">
        <v>1368</v>
      </c>
      <c r="N1100">
        <v>1011</v>
      </c>
      <c r="O1100" t="s">
        <v>959</v>
      </c>
      <c r="P1100" t="s">
        <v>959</v>
      </c>
      <c r="Q1100">
        <v>1</v>
      </c>
      <c r="W1100">
        <v>0</v>
      </c>
      <c r="X1100">
        <v>1372534845</v>
      </c>
      <c r="Y1100">
        <v>0.13999999999999999</v>
      </c>
      <c r="AA1100">
        <v>0</v>
      </c>
      <c r="AB1100">
        <v>65.709999999999994</v>
      </c>
      <c r="AC1100">
        <v>11.6</v>
      </c>
      <c r="AD1100">
        <v>0</v>
      </c>
      <c r="AE1100">
        <v>0</v>
      </c>
      <c r="AF1100">
        <v>65.709999999999994</v>
      </c>
      <c r="AG1100">
        <v>11.6</v>
      </c>
      <c r="AH1100">
        <v>0</v>
      </c>
      <c r="AI1100">
        <v>1</v>
      </c>
      <c r="AJ1100">
        <v>1</v>
      </c>
      <c r="AK1100">
        <v>1</v>
      </c>
      <c r="AL1100">
        <v>1</v>
      </c>
      <c r="AN1100">
        <v>0</v>
      </c>
      <c r="AO1100">
        <v>1</v>
      </c>
      <c r="AP1100">
        <v>1</v>
      </c>
      <c r="AQ1100">
        <v>0</v>
      </c>
      <c r="AR1100">
        <v>0</v>
      </c>
      <c r="AS1100" t="s">
        <v>6</v>
      </c>
      <c r="AT1100">
        <v>0.2</v>
      </c>
      <c r="AU1100" t="s">
        <v>53</v>
      </c>
      <c r="AV1100">
        <v>0</v>
      </c>
      <c r="AW1100">
        <v>2</v>
      </c>
      <c r="AX1100">
        <v>27723212</v>
      </c>
      <c r="AY1100">
        <v>1</v>
      </c>
      <c r="AZ1100">
        <v>0</v>
      </c>
      <c r="BA1100">
        <v>1125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Y1100*Source!I421</f>
        <v>3.2318999999999994E-2</v>
      </c>
      <c r="CY1100">
        <f t="shared" si="78"/>
        <v>65.709999999999994</v>
      </c>
      <c r="CZ1100">
        <f t="shared" si="79"/>
        <v>65.709999999999994</v>
      </c>
      <c r="DA1100">
        <f t="shared" si="80"/>
        <v>1</v>
      </c>
      <c r="DB1100">
        <v>0</v>
      </c>
    </row>
    <row r="1101" spans="1:106" x14ac:dyDescent="0.2">
      <c r="A1101">
        <f>ROW(Source!A421)</f>
        <v>421</v>
      </c>
      <c r="B1101">
        <v>27721504</v>
      </c>
      <c r="C1101">
        <v>27723184</v>
      </c>
      <c r="D1101">
        <v>25231842</v>
      </c>
      <c r="E1101">
        <v>1</v>
      </c>
      <c r="F1101">
        <v>1</v>
      </c>
      <c r="G1101">
        <v>1</v>
      </c>
      <c r="H1101">
        <v>2</v>
      </c>
      <c r="I1101" t="s">
        <v>1000</v>
      </c>
      <c r="J1101" t="s">
        <v>1001</v>
      </c>
      <c r="K1101" t="s">
        <v>1002</v>
      </c>
      <c r="L1101">
        <v>1368</v>
      </c>
      <c r="N1101">
        <v>1011</v>
      </c>
      <c r="O1101" t="s">
        <v>959</v>
      </c>
      <c r="P1101" t="s">
        <v>959</v>
      </c>
      <c r="Q1101">
        <v>1</v>
      </c>
      <c r="W1101">
        <v>0</v>
      </c>
      <c r="X1101">
        <v>792402865</v>
      </c>
      <c r="Y1101">
        <v>0.81199999999999994</v>
      </c>
      <c r="AA1101">
        <v>0</v>
      </c>
      <c r="AB1101">
        <v>1.2</v>
      </c>
      <c r="AC1101">
        <v>0</v>
      </c>
      <c r="AD1101">
        <v>0</v>
      </c>
      <c r="AE1101">
        <v>0</v>
      </c>
      <c r="AF1101">
        <v>1.2</v>
      </c>
      <c r="AG1101">
        <v>0</v>
      </c>
      <c r="AH1101">
        <v>0</v>
      </c>
      <c r="AI1101">
        <v>1</v>
      </c>
      <c r="AJ1101">
        <v>1</v>
      </c>
      <c r="AK1101">
        <v>1</v>
      </c>
      <c r="AL1101">
        <v>1</v>
      </c>
      <c r="AN1101">
        <v>0</v>
      </c>
      <c r="AO1101">
        <v>1</v>
      </c>
      <c r="AP1101">
        <v>1</v>
      </c>
      <c r="AQ1101">
        <v>0</v>
      </c>
      <c r="AR1101">
        <v>0</v>
      </c>
      <c r="AS1101" t="s">
        <v>6</v>
      </c>
      <c r="AT1101">
        <v>1.1599999999999999</v>
      </c>
      <c r="AU1101" t="s">
        <v>53</v>
      </c>
      <c r="AV1101">
        <v>0</v>
      </c>
      <c r="AW1101">
        <v>2</v>
      </c>
      <c r="AX1101">
        <v>27723213</v>
      </c>
      <c r="AY1101">
        <v>1</v>
      </c>
      <c r="AZ1101">
        <v>0</v>
      </c>
      <c r="BA1101">
        <v>1126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Y1101*Source!I421</f>
        <v>0.18745019999999998</v>
      </c>
      <c r="CY1101">
        <f t="shared" si="78"/>
        <v>1.2</v>
      </c>
      <c r="CZ1101">
        <f t="shared" si="79"/>
        <v>1.2</v>
      </c>
      <c r="DA1101">
        <f t="shared" si="80"/>
        <v>1</v>
      </c>
      <c r="DB1101">
        <v>0</v>
      </c>
    </row>
    <row r="1102" spans="1:106" x14ac:dyDescent="0.2">
      <c r="A1102">
        <f>ROW(Source!A421)</f>
        <v>421</v>
      </c>
      <c r="B1102">
        <v>27721504</v>
      </c>
      <c r="C1102">
        <v>27723184</v>
      </c>
      <c r="D1102">
        <v>25231889</v>
      </c>
      <c r="E1102">
        <v>1</v>
      </c>
      <c r="F1102">
        <v>1</v>
      </c>
      <c r="G1102">
        <v>1</v>
      </c>
      <c r="H1102">
        <v>2</v>
      </c>
      <c r="I1102" t="s">
        <v>1003</v>
      </c>
      <c r="J1102" t="s">
        <v>1004</v>
      </c>
      <c r="K1102" t="s">
        <v>1005</v>
      </c>
      <c r="L1102">
        <v>1368</v>
      </c>
      <c r="N1102">
        <v>1011</v>
      </c>
      <c r="O1102" t="s">
        <v>959</v>
      </c>
      <c r="P1102" t="s">
        <v>959</v>
      </c>
      <c r="Q1102">
        <v>1</v>
      </c>
      <c r="W1102">
        <v>0</v>
      </c>
      <c r="X1102">
        <v>1323835807</v>
      </c>
      <c r="Y1102">
        <v>20.866999999999997</v>
      </c>
      <c r="AA1102">
        <v>0</v>
      </c>
      <c r="AB1102">
        <v>12.31</v>
      </c>
      <c r="AC1102">
        <v>0</v>
      </c>
      <c r="AD1102">
        <v>0</v>
      </c>
      <c r="AE1102">
        <v>0</v>
      </c>
      <c r="AF1102">
        <v>12.31</v>
      </c>
      <c r="AG1102">
        <v>0</v>
      </c>
      <c r="AH1102">
        <v>0</v>
      </c>
      <c r="AI1102">
        <v>1</v>
      </c>
      <c r="AJ1102">
        <v>1</v>
      </c>
      <c r="AK1102">
        <v>1</v>
      </c>
      <c r="AL1102">
        <v>1</v>
      </c>
      <c r="AN1102">
        <v>0</v>
      </c>
      <c r="AO1102">
        <v>1</v>
      </c>
      <c r="AP1102">
        <v>1</v>
      </c>
      <c r="AQ1102">
        <v>0</v>
      </c>
      <c r="AR1102">
        <v>0</v>
      </c>
      <c r="AS1102" t="s">
        <v>6</v>
      </c>
      <c r="AT1102">
        <v>29.81</v>
      </c>
      <c r="AU1102" t="s">
        <v>53</v>
      </c>
      <c r="AV1102">
        <v>0</v>
      </c>
      <c r="AW1102">
        <v>2</v>
      </c>
      <c r="AX1102">
        <v>27723214</v>
      </c>
      <c r="AY1102">
        <v>1</v>
      </c>
      <c r="AZ1102">
        <v>0</v>
      </c>
      <c r="BA1102">
        <v>1127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Y1102*Source!I421</f>
        <v>4.8171469499999997</v>
      </c>
      <c r="CY1102">
        <f t="shared" si="78"/>
        <v>12.31</v>
      </c>
      <c r="CZ1102">
        <f t="shared" si="79"/>
        <v>12.31</v>
      </c>
      <c r="DA1102">
        <f t="shared" si="80"/>
        <v>1</v>
      </c>
      <c r="DB1102">
        <v>0</v>
      </c>
    </row>
    <row r="1103" spans="1:106" x14ac:dyDescent="0.2">
      <c r="A1103">
        <f>ROW(Source!A421)</f>
        <v>421</v>
      </c>
      <c r="B1103">
        <v>27721504</v>
      </c>
      <c r="C1103">
        <v>27723184</v>
      </c>
      <c r="D1103">
        <v>25148328</v>
      </c>
      <c r="E1103">
        <v>1</v>
      </c>
      <c r="F1103">
        <v>1</v>
      </c>
      <c r="G1103">
        <v>1</v>
      </c>
      <c r="H1103">
        <v>3</v>
      </c>
      <c r="I1103" t="s">
        <v>1006</v>
      </c>
      <c r="J1103" t="s">
        <v>1007</v>
      </c>
      <c r="K1103" t="s">
        <v>1008</v>
      </c>
      <c r="L1103">
        <v>1339</v>
      </c>
      <c r="N1103">
        <v>1007</v>
      </c>
      <c r="O1103" t="s">
        <v>64</v>
      </c>
      <c r="P1103" t="s">
        <v>64</v>
      </c>
      <c r="Q1103">
        <v>1</v>
      </c>
      <c r="W1103">
        <v>0</v>
      </c>
      <c r="X1103">
        <v>1262771840</v>
      </c>
      <c r="Y1103">
        <v>0</v>
      </c>
      <c r="AA1103">
        <v>6.22</v>
      </c>
      <c r="AB1103">
        <v>0</v>
      </c>
      <c r="AC1103">
        <v>0</v>
      </c>
      <c r="AD1103">
        <v>0</v>
      </c>
      <c r="AE1103">
        <v>6.22</v>
      </c>
      <c r="AF1103">
        <v>0</v>
      </c>
      <c r="AG1103">
        <v>0</v>
      </c>
      <c r="AH1103">
        <v>0</v>
      </c>
      <c r="AI1103">
        <v>1</v>
      </c>
      <c r="AJ1103">
        <v>1</v>
      </c>
      <c r="AK1103">
        <v>1</v>
      </c>
      <c r="AL1103">
        <v>1</v>
      </c>
      <c r="AN1103">
        <v>0</v>
      </c>
      <c r="AO1103">
        <v>1</v>
      </c>
      <c r="AP1103">
        <v>1</v>
      </c>
      <c r="AQ1103">
        <v>0</v>
      </c>
      <c r="AR1103">
        <v>0</v>
      </c>
      <c r="AS1103" t="s">
        <v>6</v>
      </c>
      <c r="AT1103">
        <v>0.9</v>
      </c>
      <c r="AU1103" t="s">
        <v>21</v>
      </c>
      <c r="AV1103">
        <v>0</v>
      </c>
      <c r="AW1103">
        <v>2</v>
      </c>
      <c r="AX1103">
        <v>27723215</v>
      </c>
      <c r="AY1103">
        <v>1</v>
      </c>
      <c r="AZ1103">
        <v>0</v>
      </c>
      <c r="BA1103">
        <v>1128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Y1103*Source!I421</f>
        <v>0</v>
      </c>
      <c r="CY1103">
        <f t="shared" ref="CY1103:CY1114" si="81">AA1103</f>
        <v>6.22</v>
      </c>
      <c r="CZ1103">
        <f t="shared" ref="CZ1103:CZ1114" si="82">AE1103</f>
        <v>6.22</v>
      </c>
      <c r="DA1103">
        <f t="shared" ref="DA1103:DA1114" si="83">AI1103</f>
        <v>1</v>
      </c>
      <c r="DB1103">
        <v>0</v>
      </c>
    </row>
    <row r="1104" spans="1:106" x14ac:dyDescent="0.2">
      <c r="A1104">
        <f>ROW(Source!A421)</f>
        <v>421</v>
      </c>
      <c r="B1104">
        <v>27721504</v>
      </c>
      <c r="C1104">
        <v>27723184</v>
      </c>
      <c r="D1104">
        <v>25148335</v>
      </c>
      <c r="E1104">
        <v>1</v>
      </c>
      <c r="F1104">
        <v>1</v>
      </c>
      <c r="G1104">
        <v>1</v>
      </c>
      <c r="H1104">
        <v>3</v>
      </c>
      <c r="I1104" t="s">
        <v>1009</v>
      </c>
      <c r="J1104" t="s">
        <v>1010</v>
      </c>
      <c r="K1104" t="s">
        <v>1011</v>
      </c>
      <c r="L1104">
        <v>1346</v>
      </c>
      <c r="N1104">
        <v>1009</v>
      </c>
      <c r="O1104" t="s">
        <v>178</v>
      </c>
      <c r="P1104" t="s">
        <v>178</v>
      </c>
      <c r="Q1104">
        <v>1</v>
      </c>
      <c r="W1104">
        <v>0</v>
      </c>
      <c r="X1104">
        <v>1721895514</v>
      </c>
      <c r="Y1104">
        <v>0</v>
      </c>
      <c r="AA1104">
        <v>6.09</v>
      </c>
      <c r="AB1104">
        <v>0</v>
      </c>
      <c r="AC1104">
        <v>0</v>
      </c>
      <c r="AD1104">
        <v>0</v>
      </c>
      <c r="AE1104">
        <v>6.09</v>
      </c>
      <c r="AF1104">
        <v>0</v>
      </c>
      <c r="AG1104">
        <v>0</v>
      </c>
      <c r="AH1104">
        <v>0</v>
      </c>
      <c r="AI1104">
        <v>1</v>
      </c>
      <c r="AJ1104">
        <v>1</v>
      </c>
      <c r="AK1104">
        <v>1</v>
      </c>
      <c r="AL1104">
        <v>1</v>
      </c>
      <c r="AN1104">
        <v>0</v>
      </c>
      <c r="AO1104">
        <v>1</v>
      </c>
      <c r="AP1104">
        <v>1</v>
      </c>
      <c r="AQ1104">
        <v>0</v>
      </c>
      <c r="AR1104">
        <v>0</v>
      </c>
      <c r="AS1104" t="s">
        <v>6</v>
      </c>
      <c r="AT1104">
        <v>0.3</v>
      </c>
      <c r="AU1104" t="s">
        <v>21</v>
      </c>
      <c r="AV1104">
        <v>0</v>
      </c>
      <c r="AW1104">
        <v>2</v>
      </c>
      <c r="AX1104">
        <v>27723216</v>
      </c>
      <c r="AY1104">
        <v>1</v>
      </c>
      <c r="AZ1104">
        <v>0</v>
      </c>
      <c r="BA1104">
        <v>1129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Y1104*Source!I421</f>
        <v>0</v>
      </c>
      <c r="CY1104">
        <f t="shared" si="81"/>
        <v>6.09</v>
      </c>
      <c r="CZ1104">
        <f t="shared" si="82"/>
        <v>6.09</v>
      </c>
      <c r="DA1104">
        <f t="shared" si="83"/>
        <v>1</v>
      </c>
      <c r="DB1104">
        <v>0</v>
      </c>
    </row>
    <row r="1105" spans="1:106" x14ac:dyDescent="0.2">
      <c r="A1105">
        <f>ROW(Source!A421)</f>
        <v>421</v>
      </c>
      <c r="B1105">
        <v>27721504</v>
      </c>
      <c r="C1105">
        <v>27723184</v>
      </c>
      <c r="D1105">
        <v>25151428</v>
      </c>
      <c r="E1105">
        <v>1</v>
      </c>
      <c r="F1105">
        <v>1</v>
      </c>
      <c r="G1105">
        <v>1</v>
      </c>
      <c r="H1105">
        <v>3</v>
      </c>
      <c r="I1105" t="s">
        <v>1012</v>
      </c>
      <c r="J1105" t="s">
        <v>1013</v>
      </c>
      <c r="K1105" t="s">
        <v>1014</v>
      </c>
      <c r="L1105">
        <v>1348</v>
      </c>
      <c r="N1105">
        <v>1009</v>
      </c>
      <c r="O1105" t="s">
        <v>46</v>
      </c>
      <c r="P1105" t="s">
        <v>46</v>
      </c>
      <c r="Q1105">
        <v>1000</v>
      </c>
      <c r="W1105">
        <v>0</v>
      </c>
      <c r="X1105">
        <v>1225357214</v>
      </c>
      <c r="Y1105">
        <v>0</v>
      </c>
      <c r="AA1105">
        <v>10749</v>
      </c>
      <c r="AB1105">
        <v>0</v>
      </c>
      <c r="AC1105">
        <v>0</v>
      </c>
      <c r="AD1105">
        <v>0</v>
      </c>
      <c r="AE1105">
        <v>10749</v>
      </c>
      <c r="AF1105">
        <v>0</v>
      </c>
      <c r="AG1105">
        <v>0</v>
      </c>
      <c r="AH1105">
        <v>0</v>
      </c>
      <c r="AI1105">
        <v>1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1</v>
      </c>
      <c r="AQ1105">
        <v>0</v>
      </c>
      <c r="AR1105">
        <v>0</v>
      </c>
      <c r="AS1105" t="s">
        <v>6</v>
      </c>
      <c r="AT1105">
        <v>0.03</v>
      </c>
      <c r="AU1105" t="s">
        <v>21</v>
      </c>
      <c r="AV1105">
        <v>0</v>
      </c>
      <c r="AW1105">
        <v>2</v>
      </c>
      <c r="AX1105">
        <v>27723217</v>
      </c>
      <c r="AY1105">
        <v>1</v>
      </c>
      <c r="AZ1105">
        <v>0</v>
      </c>
      <c r="BA1105">
        <v>1130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Y1105*Source!I421</f>
        <v>0</v>
      </c>
      <c r="CY1105">
        <f t="shared" si="81"/>
        <v>10749</v>
      </c>
      <c r="CZ1105">
        <f t="shared" si="82"/>
        <v>10749</v>
      </c>
      <c r="DA1105">
        <f t="shared" si="83"/>
        <v>1</v>
      </c>
      <c r="DB1105">
        <v>0</v>
      </c>
    </row>
    <row r="1106" spans="1:106" x14ac:dyDescent="0.2">
      <c r="A1106">
        <f>ROW(Source!A421)</f>
        <v>421</v>
      </c>
      <c r="B1106">
        <v>27721504</v>
      </c>
      <c r="C1106">
        <v>27723184</v>
      </c>
      <c r="D1106">
        <v>25152713</v>
      </c>
      <c r="E1106">
        <v>1</v>
      </c>
      <c r="F1106">
        <v>1</v>
      </c>
      <c r="G1106">
        <v>1</v>
      </c>
      <c r="H1106">
        <v>3</v>
      </c>
      <c r="I1106" t="s">
        <v>1018</v>
      </c>
      <c r="J1106" t="s">
        <v>1019</v>
      </c>
      <c r="K1106" t="s">
        <v>1020</v>
      </c>
      <c r="L1106">
        <v>1348</v>
      </c>
      <c r="N1106">
        <v>1009</v>
      </c>
      <c r="O1106" t="s">
        <v>46</v>
      </c>
      <c r="P1106" t="s">
        <v>46</v>
      </c>
      <c r="Q1106">
        <v>1000</v>
      </c>
      <c r="W1106">
        <v>0</v>
      </c>
      <c r="X1106">
        <v>1174701286</v>
      </c>
      <c r="Y1106">
        <v>0</v>
      </c>
      <c r="AA1106">
        <v>11978</v>
      </c>
      <c r="AB1106">
        <v>0</v>
      </c>
      <c r="AC1106">
        <v>0</v>
      </c>
      <c r="AD1106">
        <v>0</v>
      </c>
      <c r="AE1106">
        <v>11978</v>
      </c>
      <c r="AF1106">
        <v>0</v>
      </c>
      <c r="AG1106">
        <v>0</v>
      </c>
      <c r="AH1106">
        <v>0</v>
      </c>
      <c r="AI1106">
        <v>1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1</v>
      </c>
      <c r="AQ1106">
        <v>0</v>
      </c>
      <c r="AR1106">
        <v>0</v>
      </c>
      <c r="AS1106" t="s">
        <v>6</v>
      </c>
      <c r="AT1106">
        <v>1.0000000000000001E-5</v>
      </c>
      <c r="AU1106" t="s">
        <v>21</v>
      </c>
      <c r="AV1106">
        <v>0</v>
      </c>
      <c r="AW1106">
        <v>2</v>
      </c>
      <c r="AX1106">
        <v>27723218</v>
      </c>
      <c r="AY1106">
        <v>1</v>
      </c>
      <c r="AZ1106">
        <v>0</v>
      </c>
      <c r="BA1106">
        <v>1131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Y1106*Source!I421</f>
        <v>0</v>
      </c>
      <c r="CY1106">
        <f t="shared" si="81"/>
        <v>11978</v>
      </c>
      <c r="CZ1106">
        <f t="shared" si="82"/>
        <v>11978</v>
      </c>
      <c r="DA1106">
        <f t="shared" si="83"/>
        <v>1</v>
      </c>
      <c r="DB1106">
        <v>0</v>
      </c>
    </row>
    <row r="1107" spans="1:106" x14ac:dyDescent="0.2">
      <c r="A1107">
        <f>ROW(Source!A421)</f>
        <v>421</v>
      </c>
      <c r="B1107">
        <v>27721504</v>
      </c>
      <c r="C1107">
        <v>27723184</v>
      </c>
      <c r="D1107">
        <v>25153693</v>
      </c>
      <c r="E1107">
        <v>1</v>
      </c>
      <c r="F1107">
        <v>1</v>
      </c>
      <c r="G1107">
        <v>1</v>
      </c>
      <c r="H1107">
        <v>3</v>
      </c>
      <c r="I1107" t="s">
        <v>1021</v>
      </c>
      <c r="J1107" t="s">
        <v>1022</v>
      </c>
      <c r="K1107" t="s">
        <v>1023</v>
      </c>
      <c r="L1107">
        <v>1348</v>
      </c>
      <c r="N1107">
        <v>1009</v>
      </c>
      <c r="O1107" t="s">
        <v>46</v>
      </c>
      <c r="P1107" t="s">
        <v>46</v>
      </c>
      <c r="Q1107">
        <v>1000</v>
      </c>
      <c r="W1107">
        <v>0</v>
      </c>
      <c r="X1107">
        <v>-2116243625</v>
      </c>
      <c r="Y1107">
        <v>0</v>
      </c>
      <c r="AA1107">
        <v>37900</v>
      </c>
      <c r="AB1107">
        <v>0</v>
      </c>
      <c r="AC1107">
        <v>0</v>
      </c>
      <c r="AD1107">
        <v>0</v>
      </c>
      <c r="AE1107">
        <v>37900</v>
      </c>
      <c r="AF1107">
        <v>0</v>
      </c>
      <c r="AG1107">
        <v>0</v>
      </c>
      <c r="AH1107">
        <v>0</v>
      </c>
      <c r="AI1107">
        <v>1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1</v>
      </c>
      <c r="AQ1107">
        <v>0</v>
      </c>
      <c r="AR1107">
        <v>0</v>
      </c>
      <c r="AS1107" t="s">
        <v>6</v>
      </c>
      <c r="AT1107">
        <v>1E-4</v>
      </c>
      <c r="AU1107" t="s">
        <v>21</v>
      </c>
      <c r="AV1107">
        <v>0</v>
      </c>
      <c r="AW1107">
        <v>2</v>
      </c>
      <c r="AX1107">
        <v>27723219</v>
      </c>
      <c r="AY1107">
        <v>1</v>
      </c>
      <c r="AZ1107">
        <v>0</v>
      </c>
      <c r="BA1107">
        <v>1132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Y1107*Source!I421</f>
        <v>0</v>
      </c>
      <c r="CY1107">
        <f t="shared" si="81"/>
        <v>37900</v>
      </c>
      <c r="CZ1107">
        <f t="shared" si="82"/>
        <v>37900</v>
      </c>
      <c r="DA1107">
        <f t="shared" si="83"/>
        <v>1</v>
      </c>
      <c r="DB1107">
        <v>0</v>
      </c>
    </row>
    <row r="1108" spans="1:106" x14ac:dyDescent="0.2">
      <c r="A1108">
        <f>ROW(Source!A421)</f>
        <v>421</v>
      </c>
      <c r="B1108">
        <v>27721504</v>
      </c>
      <c r="C1108">
        <v>27723184</v>
      </c>
      <c r="D1108">
        <v>25171416</v>
      </c>
      <c r="E1108">
        <v>1</v>
      </c>
      <c r="F1108">
        <v>1</v>
      </c>
      <c r="G1108">
        <v>1</v>
      </c>
      <c r="H1108">
        <v>3</v>
      </c>
      <c r="I1108" t="s">
        <v>1326</v>
      </c>
      <c r="J1108" t="s">
        <v>1327</v>
      </c>
      <c r="K1108" t="s">
        <v>1328</v>
      </c>
      <c r="L1108">
        <v>1348</v>
      </c>
      <c r="N1108">
        <v>1009</v>
      </c>
      <c r="O1108" t="s">
        <v>46</v>
      </c>
      <c r="P1108" t="s">
        <v>46</v>
      </c>
      <c r="Q1108">
        <v>1000</v>
      </c>
      <c r="W1108">
        <v>0</v>
      </c>
      <c r="X1108">
        <v>299819930</v>
      </c>
      <c r="Y1108">
        <v>0</v>
      </c>
      <c r="AA1108">
        <v>7712</v>
      </c>
      <c r="AB1108">
        <v>0</v>
      </c>
      <c r="AC1108">
        <v>0</v>
      </c>
      <c r="AD1108">
        <v>0</v>
      </c>
      <c r="AE1108">
        <v>7712</v>
      </c>
      <c r="AF1108">
        <v>0</v>
      </c>
      <c r="AG1108">
        <v>0</v>
      </c>
      <c r="AH1108">
        <v>0</v>
      </c>
      <c r="AI1108">
        <v>1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1</v>
      </c>
      <c r="AQ1108">
        <v>0</v>
      </c>
      <c r="AR1108">
        <v>0</v>
      </c>
      <c r="AS1108" t="s">
        <v>6</v>
      </c>
      <c r="AT1108">
        <v>1.4E-2</v>
      </c>
      <c r="AU1108" t="s">
        <v>21</v>
      </c>
      <c r="AV1108">
        <v>0</v>
      </c>
      <c r="AW1108">
        <v>2</v>
      </c>
      <c r="AX1108">
        <v>27723220</v>
      </c>
      <c r="AY1108">
        <v>1</v>
      </c>
      <c r="AZ1108">
        <v>0</v>
      </c>
      <c r="BA1108">
        <v>1133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Y1108*Source!I421</f>
        <v>0</v>
      </c>
      <c r="CY1108">
        <f t="shared" si="81"/>
        <v>7712</v>
      </c>
      <c r="CZ1108">
        <f t="shared" si="82"/>
        <v>7712</v>
      </c>
      <c r="DA1108">
        <f t="shared" si="83"/>
        <v>1</v>
      </c>
      <c r="DB1108">
        <v>0</v>
      </c>
    </row>
    <row r="1109" spans="1:106" x14ac:dyDescent="0.2">
      <c r="A1109">
        <f>ROW(Source!A421)</f>
        <v>421</v>
      </c>
      <c r="B1109">
        <v>27721504</v>
      </c>
      <c r="C1109">
        <v>27723184</v>
      </c>
      <c r="D1109">
        <v>25173443</v>
      </c>
      <c r="E1109">
        <v>1</v>
      </c>
      <c r="F1109">
        <v>1</v>
      </c>
      <c r="G1109">
        <v>1</v>
      </c>
      <c r="H1109">
        <v>3</v>
      </c>
      <c r="I1109" t="s">
        <v>1024</v>
      </c>
      <c r="J1109" t="s">
        <v>1025</v>
      </c>
      <c r="K1109" t="s">
        <v>1026</v>
      </c>
      <c r="L1109">
        <v>1302</v>
      </c>
      <c r="N1109">
        <v>1003</v>
      </c>
      <c r="O1109" t="s">
        <v>751</v>
      </c>
      <c r="P1109" t="s">
        <v>751</v>
      </c>
      <c r="Q1109">
        <v>10</v>
      </c>
      <c r="W1109">
        <v>0</v>
      </c>
      <c r="X1109">
        <v>-1640127157</v>
      </c>
      <c r="Y1109">
        <v>0</v>
      </c>
      <c r="AA1109">
        <v>50.24</v>
      </c>
      <c r="AB1109">
        <v>0</v>
      </c>
      <c r="AC1109">
        <v>0</v>
      </c>
      <c r="AD1109">
        <v>0</v>
      </c>
      <c r="AE1109">
        <v>50.24</v>
      </c>
      <c r="AF1109">
        <v>0</v>
      </c>
      <c r="AG1109">
        <v>0</v>
      </c>
      <c r="AH1109">
        <v>0</v>
      </c>
      <c r="AI1109">
        <v>1</v>
      </c>
      <c r="AJ1109">
        <v>1</v>
      </c>
      <c r="AK1109">
        <v>1</v>
      </c>
      <c r="AL1109">
        <v>1</v>
      </c>
      <c r="AN1109">
        <v>0</v>
      </c>
      <c r="AO1109">
        <v>1</v>
      </c>
      <c r="AP1109">
        <v>1</v>
      </c>
      <c r="AQ1109">
        <v>0</v>
      </c>
      <c r="AR1109">
        <v>0</v>
      </c>
      <c r="AS1109" t="s">
        <v>6</v>
      </c>
      <c r="AT1109">
        <v>1.8700000000000001E-2</v>
      </c>
      <c r="AU1109" t="s">
        <v>21</v>
      </c>
      <c r="AV1109">
        <v>0</v>
      </c>
      <c r="AW1109">
        <v>2</v>
      </c>
      <c r="AX1109">
        <v>27723222</v>
      </c>
      <c r="AY1109">
        <v>1</v>
      </c>
      <c r="AZ1109">
        <v>0</v>
      </c>
      <c r="BA1109">
        <v>1135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Y1109*Source!I421</f>
        <v>0</v>
      </c>
      <c r="CY1109">
        <f t="shared" si="81"/>
        <v>50.24</v>
      </c>
      <c r="CZ1109">
        <f t="shared" si="82"/>
        <v>50.24</v>
      </c>
      <c r="DA1109">
        <f t="shared" si="83"/>
        <v>1</v>
      </c>
      <c r="DB1109">
        <v>0</v>
      </c>
    </row>
    <row r="1110" spans="1:106" x14ac:dyDescent="0.2">
      <c r="A1110">
        <f>ROW(Source!A421)</f>
        <v>421</v>
      </c>
      <c r="B1110">
        <v>27721504</v>
      </c>
      <c r="C1110">
        <v>27723184</v>
      </c>
      <c r="D1110">
        <v>25173801</v>
      </c>
      <c r="E1110">
        <v>1</v>
      </c>
      <c r="F1110">
        <v>1</v>
      </c>
      <c r="G1110">
        <v>1</v>
      </c>
      <c r="H1110">
        <v>3</v>
      </c>
      <c r="I1110" t="s">
        <v>1027</v>
      </c>
      <c r="J1110" t="s">
        <v>1028</v>
      </c>
      <c r="K1110" t="s">
        <v>1029</v>
      </c>
      <c r="L1110">
        <v>1348</v>
      </c>
      <c r="N1110">
        <v>1009</v>
      </c>
      <c r="O1110" t="s">
        <v>46</v>
      </c>
      <c r="P1110" t="s">
        <v>46</v>
      </c>
      <c r="Q1110">
        <v>1000</v>
      </c>
      <c r="W1110">
        <v>0</v>
      </c>
      <c r="X1110">
        <v>-1396314973</v>
      </c>
      <c r="Y1110">
        <v>0</v>
      </c>
      <c r="AA1110">
        <v>4455.2</v>
      </c>
      <c r="AB1110">
        <v>0</v>
      </c>
      <c r="AC1110">
        <v>0</v>
      </c>
      <c r="AD1110">
        <v>0</v>
      </c>
      <c r="AE1110">
        <v>4455.2</v>
      </c>
      <c r="AF1110">
        <v>0</v>
      </c>
      <c r="AG1110">
        <v>0</v>
      </c>
      <c r="AH1110">
        <v>0</v>
      </c>
      <c r="AI1110">
        <v>1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1</v>
      </c>
      <c r="AQ1110">
        <v>0</v>
      </c>
      <c r="AR1110">
        <v>0</v>
      </c>
      <c r="AS1110" t="s">
        <v>6</v>
      </c>
      <c r="AT1110">
        <v>3.0000000000000001E-5</v>
      </c>
      <c r="AU1110" t="s">
        <v>21</v>
      </c>
      <c r="AV1110">
        <v>0</v>
      </c>
      <c r="AW1110">
        <v>2</v>
      </c>
      <c r="AX1110">
        <v>27723223</v>
      </c>
      <c r="AY1110">
        <v>1</v>
      </c>
      <c r="AZ1110">
        <v>0</v>
      </c>
      <c r="BA1110">
        <v>1136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Y1110*Source!I421</f>
        <v>0</v>
      </c>
      <c r="CY1110">
        <f t="shared" si="81"/>
        <v>4455.2</v>
      </c>
      <c r="CZ1110">
        <f t="shared" si="82"/>
        <v>4455.2</v>
      </c>
      <c r="DA1110">
        <f t="shared" si="83"/>
        <v>1</v>
      </c>
      <c r="DB1110">
        <v>0</v>
      </c>
    </row>
    <row r="1111" spans="1:106" x14ac:dyDescent="0.2">
      <c r="A1111">
        <f>ROW(Source!A421)</f>
        <v>421</v>
      </c>
      <c r="B1111">
        <v>27721504</v>
      </c>
      <c r="C1111">
        <v>27723184</v>
      </c>
      <c r="D1111">
        <v>25174560</v>
      </c>
      <c r="E1111">
        <v>1</v>
      </c>
      <c r="F1111">
        <v>1</v>
      </c>
      <c r="G1111">
        <v>1</v>
      </c>
      <c r="H1111">
        <v>3</v>
      </c>
      <c r="I1111" t="s">
        <v>1030</v>
      </c>
      <c r="J1111" t="s">
        <v>1031</v>
      </c>
      <c r="K1111" t="s">
        <v>1032</v>
      </c>
      <c r="L1111">
        <v>1348</v>
      </c>
      <c r="N1111">
        <v>1009</v>
      </c>
      <c r="O1111" t="s">
        <v>46</v>
      </c>
      <c r="P1111" t="s">
        <v>46</v>
      </c>
      <c r="Q1111">
        <v>1000</v>
      </c>
      <c r="W1111">
        <v>0</v>
      </c>
      <c r="X1111">
        <v>900832145</v>
      </c>
      <c r="Y1111">
        <v>0</v>
      </c>
      <c r="AA1111">
        <v>4920</v>
      </c>
      <c r="AB1111">
        <v>0</v>
      </c>
      <c r="AC1111">
        <v>0</v>
      </c>
      <c r="AD1111">
        <v>0</v>
      </c>
      <c r="AE1111">
        <v>4920</v>
      </c>
      <c r="AF1111">
        <v>0</v>
      </c>
      <c r="AG1111">
        <v>0</v>
      </c>
      <c r="AH1111">
        <v>0</v>
      </c>
      <c r="AI1111">
        <v>1</v>
      </c>
      <c r="AJ1111">
        <v>1</v>
      </c>
      <c r="AK1111">
        <v>1</v>
      </c>
      <c r="AL1111">
        <v>1</v>
      </c>
      <c r="AN1111">
        <v>0</v>
      </c>
      <c r="AO1111">
        <v>1</v>
      </c>
      <c r="AP1111">
        <v>1</v>
      </c>
      <c r="AQ1111">
        <v>0</v>
      </c>
      <c r="AR1111">
        <v>0</v>
      </c>
      <c r="AS1111" t="s">
        <v>6</v>
      </c>
      <c r="AT1111">
        <v>1.9400000000000001E-3</v>
      </c>
      <c r="AU1111" t="s">
        <v>21</v>
      </c>
      <c r="AV1111">
        <v>0</v>
      </c>
      <c r="AW1111">
        <v>2</v>
      </c>
      <c r="AX1111">
        <v>27723224</v>
      </c>
      <c r="AY1111">
        <v>1</v>
      </c>
      <c r="AZ1111">
        <v>0</v>
      </c>
      <c r="BA1111">
        <v>1137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Y1111*Source!I421</f>
        <v>0</v>
      </c>
      <c r="CY1111">
        <f t="shared" si="81"/>
        <v>4920</v>
      </c>
      <c r="CZ1111">
        <f t="shared" si="82"/>
        <v>4920</v>
      </c>
      <c r="DA1111">
        <f t="shared" si="83"/>
        <v>1</v>
      </c>
      <c r="DB1111">
        <v>0</v>
      </c>
    </row>
    <row r="1112" spans="1:106" x14ac:dyDescent="0.2">
      <c r="A1112">
        <f>ROW(Source!A421)</f>
        <v>421</v>
      </c>
      <c r="B1112">
        <v>27721504</v>
      </c>
      <c r="C1112">
        <v>27723184</v>
      </c>
      <c r="D1112">
        <v>25178464</v>
      </c>
      <c r="E1112">
        <v>1</v>
      </c>
      <c r="F1112">
        <v>1</v>
      </c>
      <c r="G1112">
        <v>1</v>
      </c>
      <c r="H1112">
        <v>3</v>
      </c>
      <c r="I1112" t="s">
        <v>1329</v>
      </c>
      <c r="J1112" t="s">
        <v>1330</v>
      </c>
      <c r="K1112" t="s">
        <v>1331</v>
      </c>
      <c r="L1112">
        <v>1339</v>
      </c>
      <c r="N1112">
        <v>1007</v>
      </c>
      <c r="O1112" t="s">
        <v>64</v>
      </c>
      <c r="P1112" t="s">
        <v>64</v>
      </c>
      <c r="Q1112">
        <v>1</v>
      </c>
      <c r="W1112">
        <v>0</v>
      </c>
      <c r="X1112">
        <v>1283004816</v>
      </c>
      <c r="Y1112">
        <v>0</v>
      </c>
      <c r="AA1112">
        <v>1700</v>
      </c>
      <c r="AB1112">
        <v>0</v>
      </c>
      <c r="AC1112">
        <v>0</v>
      </c>
      <c r="AD1112">
        <v>0</v>
      </c>
      <c r="AE1112">
        <v>1700</v>
      </c>
      <c r="AF1112">
        <v>0</v>
      </c>
      <c r="AG1112">
        <v>0</v>
      </c>
      <c r="AH1112">
        <v>0</v>
      </c>
      <c r="AI1112">
        <v>1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1</v>
      </c>
      <c r="AQ1112">
        <v>0</v>
      </c>
      <c r="AR1112">
        <v>0</v>
      </c>
      <c r="AS1112" t="s">
        <v>6</v>
      </c>
      <c r="AT1112">
        <v>1E-3</v>
      </c>
      <c r="AU1112" t="s">
        <v>21</v>
      </c>
      <c r="AV1112">
        <v>0</v>
      </c>
      <c r="AW1112">
        <v>2</v>
      </c>
      <c r="AX1112">
        <v>27723225</v>
      </c>
      <c r="AY1112">
        <v>1</v>
      </c>
      <c r="AZ1112">
        <v>0</v>
      </c>
      <c r="BA1112">
        <v>1138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Y1112*Source!I421</f>
        <v>0</v>
      </c>
      <c r="CY1112">
        <f t="shared" si="81"/>
        <v>1700</v>
      </c>
      <c r="CZ1112">
        <f t="shared" si="82"/>
        <v>1700</v>
      </c>
      <c r="DA1112">
        <f t="shared" si="83"/>
        <v>1</v>
      </c>
      <c r="DB1112">
        <v>0</v>
      </c>
    </row>
    <row r="1113" spans="1:106" x14ac:dyDescent="0.2">
      <c r="A1113">
        <f>ROW(Source!A421)</f>
        <v>421</v>
      </c>
      <c r="B1113">
        <v>27721504</v>
      </c>
      <c r="C1113">
        <v>27723184</v>
      </c>
      <c r="D1113">
        <v>25186091</v>
      </c>
      <c r="E1113">
        <v>1</v>
      </c>
      <c r="F1113">
        <v>1</v>
      </c>
      <c r="G1113">
        <v>1</v>
      </c>
      <c r="H1113">
        <v>3</v>
      </c>
      <c r="I1113" t="s">
        <v>1033</v>
      </c>
      <c r="J1113" t="s">
        <v>1034</v>
      </c>
      <c r="K1113" t="s">
        <v>1035</v>
      </c>
      <c r="L1113">
        <v>1348</v>
      </c>
      <c r="N1113">
        <v>1009</v>
      </c>
      <c r="O1113" t="s">
        <v>46</v>
      </c>
      <c r="P1113" t="s">
        <v>46</v>
      </c>
      <c r="Q1113">
        <v>1000</v>
      </c>
      <c r="W1113">
        <v>0</v>
      </c>
      <c r="X1113">
        <v>-1655298345</v>
      </c>
      <c r="Y1113">
        <v>0</v>
      </c>
      <c r="AA1113">
        <v>15620</v>
      </c>
      <c r="AB1113">
        <v>0</v>
      </c>
      <c r="AC1113">
        <v>0</v>
      </c>
      <c r="AD1113">
        <v>0</v>
      </c>
      <c r="AE1113">
        <v>15620</v>
      </c>
      <c r="AF1113">
        <v>0</v>
      </c>
      <c r="AG1113">
        <v>0</v>
      </c>
      <c r="AH1113">
        <v>0</v>
      </c>
      <c r="AI1113">
        <v>1</v>
      </c>
      <c r="AJ1113">
        <v>1</v>
      </c>
      <c r="AK1113">
        <v>1</v>
      </c>
      <c r="AL1113">
        <v>1</v>
      </c>
      <c r="AN1113">
        <v>0</v>
      </c>
      <c r="AO1113">
        <v>1</v>
      </c>
      <c r="AP1113">
        <v>1</v>
      </c>
      <c r="AQ1113">
        <v>0</v>
      </c>
      <c r="AR1113">
        <v>0</v>
      </c>
      <c r="AS1113" t="s">
        <v>6</v>
      </c>
      <c r="AT1113">
        <v>3.1E-4</v>
      </c>
      <c r="AU1113" t="s">
        <v>21</v>
      </c>
      <c r="AV1113">
        <v>0</v>
      </c>
      <c r="AW1113">
        <v>2</v>
      </c>
      <c r="AX1113">
        <v>27723226</v>
      </c>
      <c r="AY1113">
        <v>1</v>
      </c>
      <c r="AZ1113">
        <v>0</v>
      </c>
      <c r="BA1113">
        <v>1139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Y1113*Source!I421</f>
        <v>0</v>
      </c>
      <c r="CY1113">
        <f t="shared" si="81"/>
        <v>15620</v>
      </c>
      <c r="CZ1113">
        <f t="shared" si="82"/>
        <v>15620</v>
      </c>
      <c r="DA1113">
        <f t="shared" si="83"/>
        <v>1</v>
      </c>
      <c r="DB1113">
        <v>0</v>
      </c>
    </row>
    <row r="1114" spans="1:106" x14ac:dyDescent="0.2">
      <c r="A1114">
        <f>ROW(Source!A421)</f>
        <v>421</v>
      </c>
      <c r="B1114">
        <v>27721504</v>
      </c>
      <c r="C1114">
        <v>27723184</v>
      </c>
      <c r="D1114">
        <v>25187286</v>
      </c>
      <c r="E1114">
        <v>1</v>
      </c>
      <c r="F1114">
        <v>1</v>
      </c>
      <c r="G1114">
        <v>1</v>
      </c>
      <c r="H1114">
        <v>3</v>
      </c>
      <c r="I1114" t="s">
        <v>1036</v>
      </c>
      <c r="J1114" t="s">
        <v>1037</v>
      </c>
      <c r="K1114" t="s">
        <v>1038</v>
      </c>
      <c r="L1114">
        <v>1348</v>
      </c>
      <c r="N1114">
        <v>1009</v>
      </c>
      <c r="O1114" t="s">
        <v>46</v>
      </c>
      <c r="P1114" t="s">
        <v>46</v>
      </c>
      <c r="Q1114">
        <v>1000</v>
      </c>
      <c r="W1114">
        <v>0</v>
      </c>
      <c r="X1114">
        <v>-639604785</v>
      </c>
      <c r="Y1114">
        <v>0</v>
      </c>
      <c r="AA1114">
        <v>9420</v>
      </c>
      <c r="AB1114">
        <v>0</v>
      </c>
      <c r="AC1114">
        <v>0</v>
      </c>
      <c r="AD1114">
        <v>0</v>
      </c>
      <c r="AE1114">
        <v>9420</v>
      </c>
      <c r="AF1114">
        <v>0</v>
      </c>
      <c r="AG1114">
        <v>0</v>
      </c>
      <c r="AH1114">
        <v>0</v>
      </c>
      <c r="AI1114">
        <v>1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1</v>
      </c>
      <c r="AQ1114">
        <v>0</v>
      </c>
      <c r="AR1114">
        <v>0</v>
      </c>
      <c r="AS1114" t="s">
        <v>6</v>
      </c>
      <c r="AT1114">
        <v>5.9999999999999995E-4</v>
      </c>
      <c r="AU1114" t="s">
        <v>21</v>
      </c>
      <c r="AV1114">
        <v>0</v>
      </c>
      <c r="AW1114">
        <v>2</v>
      </c>
      <c r="AX1114">
        <v>27723227</v>
      </c>
      <c r="AY1114">
        <v>1</v>
      </c>
      <c r="AZ1114">
        <v>0</v>
      </c>
      <c r="BA1114">
        <v>1140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Y1114*Source!I421</f>
        <v>0</v>
      </c>
      <c r="CY1114">
        <f t="shared" si="81"/>
        <v>9420</v>
      </c>
      <c r="CZ1114">
        <f t="shared" si="82"/>
        <v>9420</v>
      </c>
      <c r="DA1114">
        <f t="shared" si="83"/>
        <v>1</v>
      </c>
      <c r="DB1114">
        <v>0</v>
      </c>
    </row>
    <row r="1115" spans="1:106" x14ac:dyDescent="0.2">
      <c r="A1115">
        <f>ROW(Source!A422)</f>
        <v>422</v>
      </c>
      <c r="B1115">
        <v>27721505</v>
      </c>
      <c r="C1115">
        <v>27723228</v>
      </c>
      <c r="D1115">
        <v>25416103</v>
      </c>
      <c r="E1115">
        <v>1</v>
      </c>
      <c r="F1115">
        <v>1</v>
      </c>
      <c r="G1115">
        <v>1</v>
      </c>
      <c r="H1115">
        <v>1</v>
      </c>
      <c r="I1115" t="s">
        <v>1218</v>
      </c>
      <c r="J1115" t="s">
        <v>6</v>
      </c>
      <c r="K1115" t="s">
        <v>1219</v>
      </c>
      <c r="L1115">
        <v>1191</v>
      </c>
      <c r="N1115">
        <v>1013</v>
      </c>
      <c r="O1115" t="s">
        <v>953</v>
      </c>
      <c r="P1115" t="s">
        <v>953</v>
      </c>
      <c r="Q1115">
        <v>1</v>
      </c>
      <c r="W1115">
        <v>0</v>
      </c>
      <c r="X1115">
        <v>158058434</v>
      </c>
      <c r="Y1115">
        <v>275.60000000000002</v>
      </c>
      <c r="AA1115">
        <v>0</v>
      </c>
      <c r="AB1115">
        <v>0</v>
      </c>
      <c r="AC1115">
        <v>0</v>
      </c>
      <c r="AD1115">
        <v>7.68</v>
      </c>
      <c r="AE1115">
        <v>0</v>
      </c>
      <c r="AF1115">
        <v>0</v>
      </c>
      <c r="AG1115">
        <v>0</v>
      </c>
      <c r="AH1115">
        <v>7.68</v>
      </c>
      <c r="AI1115">
        <v>1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0</v>
      </c>
      <c r="AQ1115">
        <v>0</v>
      </c>
      <c r="AR1115">
        <v>0</v>
      </c>
      <c r="AS1115" t="s">
        <v>6</v>
      </c>
      <c r="AT1115">
        <v>275.60000000000002</v>
      </c>
      <c r="AU1115" t="s">
        <v>6</v>
      </c>
      <c r="AV1115">
        <v>1</v>
      </c>
      <c r="AW1115">
        <v>2</v>
      </c>
      <c r="AX1115">
        <v>27723233</v>
      </c>
      <c r="AY1115">
        <v>1</v>
      </c>
      <c r="AZ1115">
        <v>0</v>
      </c>
      <c r="BA1115">
        <v>1141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Y1115*Source!I422</f>
        <v>4.4096000000000002</v>
      </c>
      <c r="CY1115">
        <f>AD1115</f>
        <v>7.68</v>
      </c>
      <c r="CZ1115">
        <f>AH1115</f>
        <v>7.68</v>
      </c>
      <c r="DA1115">
        <f>AL1115</f>
        <v>1</v>
      </c>
      <c r="DB1115">
        <v>0</v>
      </c>
    </row>
    <row r="1116" spans="1:106" x14ac:dyDescent="0.2">
      <c r="A1116">
        <f>ROW(Source!A422)</f>
        <v>422</v>
      </c>
      <c r="B1116">
        <v>27721505</v>
      </c>
      <c r="C1116">
        <v>27723228</v>
      </c>
      <c r="D1116">
        <v>25231936</v>
      </c>
      <c r="E1116">
        <v>1</v>
      </c>
      <c r="F1116">
        <v>1</v>
      </c>
      <c r="G1116">
        <v>1</v>
      </c>
      <c r="H1116">
        <v>2</v>
      </c>
      <c r="I1116" t="s">
        <v>1039</v>
      </c>
      <c r="J1116" t="s">
        <v>1040</v>
      </c>
      <c r="K1116" t="s">
        <v>1041</v>
      </c>
      <c r="L1116">
        <v>1368</v>
      </c>
      <c r="N1116">
        <v>1011</v>
      </c>
      <c r="O1116" t="s">
        <v>959</v>
      </c>
      <c r="P1116" t="s">
        <v>959</v>
      </c>
      <c r="Q1116">
        <v>1</v>
      </c>
      <c r="W1116">
        <v>0</v>
      </c>
      <c r="X1116">
        <v>-2111251057</v>
      </c>
      <c r="Y1116">
        <v>1.58</v>
      </c>
      <c r="AA1116">
        <v>0</v>
      </c>
      <c r="AB1116">
        <v>32.5</v>
      </c>
      <c r="AC1116">
        <v>0</v>
      </c>
      <c r="AD1116">
        <v>0</v>
      </c>
      <c r="AE1116">
        <v>0</v>
      </c>
      <c r="AF1116">
        <v>32.5</v>
      </c>
      <c r="AG1116">
        <v>0</v>
      </c>
      <c r="AH1116">
        <v>0</v>
      </c>
      <c r="AI1116">
        <v>1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6</v>
      </c>
      <c r="AT1116">
        <v>1.58</v>
      </c>
      <c r="AU1116" t="s">
        <v>6</v>
      </c>
      <c r="AV1116">
        <v>0</v>
      </c>
      <c r="AW1116">
        <v>2</v>
      </c>
      <c r="AX1116">
        <v>27723234</v>
      </c>
      <c r="AY1116">
        <v>1</v>
      </c>
      <c r="AZ1116">
        <v>0</v>
      </c>
      <c r="BA1116">
        <v>1142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Y1116*Source!I422</f>
        <v>2.528E-2</v>
      </c>
      <c r="CY1116">
        <f>AB1116</f>
        <v>32.5</v>
      </c>
      <c r="CZ1116">
        <f>AF1116</f>
        <v>32.5</v>
      </c>
      <c r="DA1116">
        <f>AJ1116</f>
        <v>1</v>
      </c>
      <c r="DB1116">
        <v>0</v>
      </c>
    </row>
    <row r="1117" spans="1:106" x14ac:dyDescent="0.2">
      <c r="A1117">
        <f>ROW(Source!A422)</f>
        <v>422</v>
      </c>
      <c r="B1117">
        <v>27721505</v>
      </c>
      <c r="C1117">
        <v>27723228</v>
      </c>
      <c r="D1117">
        <v>25232531</v>
      </c>
      <c r="E1117">
        <v>1</v>
      </c>
      <c r="F1117">
        <v>1</v>
      </c>
      <c r="G1117">
        <v>1</v>
      </c>
      <c r="H1117">
        <v>2</v>
      </c>
      <c r="I1117" t="s">
        <v>1042</v>
      </c>
      <c r="J1117" t="s">
        <v>1043</v>
      </c>
      <c r="K1117" t="s">
        <v>1044</v>
      </c>
      <c r="L1117">
        <v>1368</v>
      </c>
      <c r="N1117">
        <v>1011</v>
      </c>
      <c r="O1117" t="s">
        <v>959</v>
      </c>
      <c r="P1117" t="s">
        <v>959</v>
      </c>
      <c r="Q1117">
        <v>1</v>
      </c>
      <c r="W1117">
        <v>0</v>
      </c>
      <c r="X1117">
        <v>1518765163</v>
      </c>
      <c r="Y1117">
        <v>3.16</v>
      </c>
      <c r="AA1117">
        <v>0</v>
      </c>
      <c r="AB1117">
        <v>1.53</v>
      </c>
      <c r="AC1117">
        <v>0</v>
      </c>
      <c r="AD1117">
        <v>0</v>
      </c>
      <c r="AE1117">
        <v>0</v>
      </c>
      <c r="AF1117">
        <v>1.53</v>
      </c>
      <c r="AG1117">
        <v>0</v>
      </c>
      <c r="AH1117">
        <v>0</v>
      </c>
      <c r="AI1117">
        <v>1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6</v>
      </c>
      <c r="AT1117">
        <v>3.16</v>
      </c>
      <c r="AU1117" t="s">
        <v>6</v>
      </c>
      <c r="AV1117">
        <v>0</v>
      </c>
      <c r="AW1117">
        <v>2</v>
      </c>
      <c r="AX1117">
        <v>27723235</v>
      </c>
      <c r="AY1117">
        <v>1</v>
      </c>
      <c r="AZ1117">
        <v>0</v>
      </c>
      <c r="BA1117">
        <v>1143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Y1117*Source!I422</f>
        <v>5.0560000000000001E-2</v>
      </c>
      <c r="CY1117">
        <f>AB1117</f>
        <v>1.53</v>
      </c>
      <c r="CZ1117">
        <f>AF1117</f>
        <v>1.53</v>
      </c>
      <c r="DA1117">
        <f>AJ1117</f>
        <v>1</v>
      </c>
      <c r="DB1117">
        <v>0</v>
      </c>
    </row>
    <row r="1118" spans="1:106" x14ac:dyDescent="0.2">
      <c r="A1118">
        <f>ROW(Source!A422)</f>
        <v>422</v>
      </c>
      <c r="B1118">
        <v>27721505</v>
      </c>
      <c r="C1118">
        <v>27723228</v>
      </c>
      <c r="D1118">
        <v>25147242</v>
      </c>
      <c r="E1118">
        <v>17</v>
      </c>
      <c r="F1118">
        <v>1</v>
      </c>
      <c r="G1118">
        <v>1</v>
      </c>
      <c r="H1118">
        <v>3</v>
      </c>
      <c r="I1118" t="s">
        <v>44</v>
      </c>
      <c r="J1118" t="s">
        <v>6</v>
      </c>
      <c r="K1118" t="s">
        <v>45</v>
      </c>
      <c r="L1118">
        <v>1348</v>
      </c>
      <c r="N1118">
        <v>1009</v>
      </c>
      <c r="O1118" t="s">
        <v>46</v>
      </c>
      <c r="P1118" t="s">
        <v>46</v>
      </c>
      <c r="Q1118">
        <v>1000</v>
      </c>
      <c r="W1118">
        <v>0</v>
      </c>
      <c r="X1118">
        <v>-179832266</v>
      </c>
      <c r="Y1118">
        <v>13.4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1</v>
      </c>
      <c r="AJ1118">
        <v>1</v>
      </c>
      <c r="AK1118">
        <v>1</v>
      </c>
      <c r="AL1118">
        <v>1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 t="s">
        <v>6</v>
      </c>
      <c r="AT1118">
        <v>13.4</v>
      </c>
      <c r="AU1118" t="s">
        <v>6</v>
      </c>
      <c r="AV1118">
        <v>0</v>
      </c>
      <c r="AW1118">
        <v>2</v>
      </c>
      <c r="AX1118">
        <v>27723236</v>
      </c>
      <c r="AY1118">
        <v>1</v>
      </c>
      <c r="AZ1118">
        <v>0</v>
      </c>
      <c r="BA1118">
        <v>1144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Y1118*Source!I422</f>
        <v>0.21440000000000001</v>
      </c>
      <c r="CY1118">
        <f>AA1118</f>
        <v>0</v>
      </c>
      <c r="CZ1118">
        <f>AE1118</f>
        <v>0</v>
      </c>
      <c r="DA1118">
        <f>AI1118</f>
        <v>1</v>
      </c>
      <c r="DB1118">
        <v>0</v>
      </c>
    </row>
    <row r="1119" spans="1:106" x14ac:dyDescent="0.2">
      <c r="A1119">
        <f>ROW(Source!A423)</f>
        <v>423</v>
      </c>
      <c r="B1119">
        <v>27721504</v>
      </c>
      <c r="C1119">
        <v>27723228</v>
      </c>
      <c r="D1119">
        <v>25416103</v>
      </c>
      <c r="E1119">
        <v>1</v>
      </c>
      <c r="F1119">
        <v>1</v>
      </c>
      <c r="G1119">
        <v>1</v>
      </c>
      <c r="H1119">
        <v>1</v>
      </c>
      <c r="I1119" t="s">
        <v>1218</v>
      </c>
      <c r="J1119" t="s">
        <v>6</v>
      </c>
      <c r="K1119" t="s">
        <v>1219</v>
      </c>
      <c r="L1119">
        <v>1191</v>
      </c>
      <c r="N1119">
        <v>1013</v>
      </c>
      <c r="O1119" t="s">
        <v>953</v>
      </c>
      <c r="P1119" t="s">
        <v>953</v>
      </c>
      <c r="Q1119">
        <v>1</v>
      </c>
      <c r="W1119">
        <v>0</v>
      </c>
      <c r="X1119">
        <v>158058434</v>
      </c>
      <c r="Y1119">
        <v>275.60000000000002</v>
      </c>
      <c r="AA1119">
        <v>0</v>
      </c>
      <c r="AB1119">
        <v>0</v>
      </c>
      <c r="AC1119">
        <v>0</v>
      </c>
      <c r="AD1119">
        <v>7.68</v>
      </c>
      <c r="AE1119">
        <v>0</v>
      </c>
      <c r="AF1119">
        <v>0</v>
      </c>
      <c r="AG1119">
        <v>0</v>
      </c>
      <c r="AH1119">
        <v>7.68</v>
      </c>
      <c r="AI1119">
        <v>1</v>
      </c>
      <c r="AJ1119">
        <v>1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6</v>
      </c>
      <c r="AT1119">
        <v>275.60000000000002</v>
      </c>
      <c r="AU1119" t="s">
        <v>6</v>
      </c>
      <c r="AV1119">
        <v>1</v>
      </c>
      <c r="AW1119">
        <v>2</v>
      </c>
      <c r="AX1119">
        <v>27723233</v>
      </c>
      <c r="AY1119">
        <v>1</v>
      </c>
      <c r="AZ1119">
        <v>0</v>
      </c>
      <c r="BA1119">
        <v>1145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Y1119*Source!I423</f>
        <v>4.4096000000000002</v>
      </c>
      <c r="CY1119">
        <f>AD1119</f>
        <v>7.68</v>
      </c>
      <c r="CZ1119">
        <f>AH1119</f>
        <v>7.68</v>
      </c>
      <c r="DA1119">
        <f>AL1119</f>
        <v>1</v>
      </c>
      <c r="DB1119">
        <v>0</v>
      </c>
    </row>
    <row r="1120" spans="1:106" x14ac:dyDescent="0.2">
      <c r="A1120">
        <f>ROW(Source!A423)</f>
        <v>423</v>
      </c>
      <c r="B1120">
        <v>27721504</v>
      </c>
      <c r="C1120">
        <v>27723228</v>
      </c>
      <c r="D1120">
        <v>25231936</v>
      </c>
      <c r="E1120">
        <v>1</v>
      </c>
      <c r="F1120">
        <v>1</v>
      </c>
      <c r="G1120">
        <v>1</v>
      </c>
      <c r="H1120">
        <v>2</v>
      </c>
      <c r="I1120" t="s">
        <v>1039</v>
      </c>
      <c r="J1120" t="s">
        <v>1040</v>
      </c>
      <c r="K1120" t="s">
        <v>1041</v>
      </c>
      <c r="L1120">
        <v>1368</v>
      </c>
      <c r="N1120">
        <v>1011</v>
      </c>
      <c r="O1120" t="s">
        <v>959</v>
      </c>
      <c r="P1120" t="s">
        <v>959</v>
      </c>
      <c r="Q1120">
        <v>1</v>
      </c>
      <c r="W1120">
        <v>0</v>
      </c>
      <c r="X1120">
        <v>-2111251057</v>
      </c>
      <c r="Y1120">
        <v>1.58</v>
      </c>
      <c r="AA1120">
        <v>0</v>
      </c>
      <c r="AB1120">
        <v>32.5</v>
      </c>
      <c r="AC1120">
        <v>0</v>
      </c>
      <c r="AD1120">
        <v>0</v>
      </c>
      <c r="AE1120">
        <v>0</v>
      </c>
      <c r="AF1120">
        <v>32.5</v>
      </c>
      <c r="AG1120">
        <v>0</v>
      </c>
      <c r="AH1120">
        <v>0</v>
      </c>
      <c r="AI1120">
        <v>1</v>
      </c>
      <c r="AJ1120">
        <v>1</v>
      </c>
      <c r="AK1120">
        <v>1</v>
      </c>
      <c r="AL1120">
        <v>1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6</v>
      </c>
      <c r="AT1120">
        <v>1.58</v>
      </c>
      <c r="AU1120" t="s">
        <v>6</v>
      </c>
      <c r="AV1120">
        <v>0</v>
      </c>
      <c r="AW1120">
        <v>2</v>
      </c>
      <c r="AX1120">
        <v>27723234</v>
      </c>
      <c r="AY1120">
        <v>1</v>
      </c>
      <c r="AZ1120">
        <v>0</v>
      </c>
      <c r="BA1120">
        <v>1146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Y1120*Source!I423</f>
        <v>2.528E-2</v>
      </c>
      <c r="CY1120">
        <f>AB1120</f>
        <v>32.5</v>
      </c>
      <c r="CZ1120">
        <f>AF1120</f>
        <v>32.5</v>
      </c>
      <c r="DA1120">
        <f>AJ1120</f>
        <v>1</v>
      </c>
      <c r="DB1120">
        <v>0</v>
      </c>
    </row>
    <row r="1121" spans="1:106" x14ac:dyDescent="0.2">
      <c r="A1121">
        <f>ROW(Source!A423)</f>
        <v>423</v>
      </c>
      <c r="B1121">
        <v>27721504</v>
      </c>
      <c r="C1121">
        <v>27723228</v>
      </c>
      <c r="D1121">
        <v>25232531</v>
      </c>
      <c r="E1121">
        <v>1</v>
      </c>
      <c r="F1121">
        <v>1</v>
      </c>
      <c r="G1121">
        <v>1</v>
      </c>
      <c r="H1121">
        <v>2</v>
      </c>
      <c r="I1121" t="s">
        <v>1042</v>
      </c>
      <c r="J1121" t="s">
        <v>1043</v>
      </c>
      <c r="K1121" t="s">
        <v>1044</v>
      </c>
      <c r="L1121">
        <v>1368</v>
      </c>
      <c r="N1121">
        <v>1011</v>
      </c>
      <c r="O1121" t="s">
        <v>959</v>
      </c>
      <c r="P1121" t="s">
        <v>959</v>
      </c>
      <c r="Q1121">
        <v>1</v>
      </c>
      <c r="W1121">
        <v>0</v>
      </c>
      <c r="X1121">
        <v>1518765163</v>
      </c>
      <c r="Y1121">
        <v>3.16</v>
      </c>
      <c r="AA1121">
        <v>0</v>
      </c>
      <c r="AB1121">
        <v>1.53</v>
      </c>
      <c r="AC1121">
        <v>0</v>
      </c>
      <c r="AD1121">
        <v>0</v>
      </c>
      <c r="AE1121">
        <v>0</v>
      </c>
      <c r="AF1121">
        <v>1.53</v>
      </c>
      <c r="AG1121">
        <v>0</v>
      </c>
      <c r="AH1121">
        <v>0</v>
      </c>
      <c r="AI1121">
        <v>1</v>
      </c>
      <c r="AJ1121">
        <v>1</v>
      </c>
      <c r="AK1121">
        <v>1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6</v>
      </c>
      <c r="AT1121">
        <v>3.16</v>
      </c>
      <c r="AU1121" t="s">
        <v>6</v>
      </c>
      <c r="AV1121">
        <v>0</v>
      </c>
      <c r="AW1121">
        <v>2</v>
      </c>
      <c r="AX1121">
        <v>27723235</v>
      </c>
      <c r="AY1121">
        <v>1</v>
      </c>
      <c r="AZ1121">
        <v>0</v>
      </c>
      <c r="BA1121">
        <v>1147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Y1121*Source!I423</f>
        <v>5.0560000000000001E-2</v>
      </c>
      <c r="CY1121">
        <f>AB1121</f>
        <v>1.53</v>
      </c>
      <c r="CZ1121">
        <f>AF1121</f>
        <v>1.53</v>
      </c>
      <c r="DA1121">
        <f>AJ1121</f>
        <v>1</v>
      </c>
      <c r="DB1121">
        <v>0</v>
      </c>
    </row>
    <row r="1122" spans="1:106" x14ac:dyDescent="0.2">
      <c r="A1122">
        <f>ROW(Source!A423)</f>
        <v>423</v>
      </c>
      <c r="B1122">
        <v>27721504</v>
      </c>
      <c r="C1122">
        <v>27723228</v>
      </c>
      <c r="D1122">
        <v>25147242</v>
      </c>
      <c r="E1122">
        <v>17</v>
      </c>
      <c r="F1122">
        <v>1</v>
      </c>
      <c r="G1122">
        <v>1</v>
      </c>
      <c r="H1122">
        <v>3</v>
      </c>
      <c r="I1122" t="s">
        <v>44</v>
      </c>
      <c r="J1122" t="s">
        <v>6</v>
      </c>
      <c r="K1122" t="s">
        <v>45</v>
      </c>
      <c r="L1122">
        <v>1348</v>
      </c>
      <c r="N1122">
        <v>1009</v>
      </c>
      <c r="O1122" t="s">
        <v>46</v>
      </c>
      <c r="P1122" t="s">
        <v>46</v>
      </c>
      <c r="Q1122">
        <v>1000</v>
      </c>
      <c r="W1122">
        <v>0</v>
      </c>
      <c r="X1122">
        <v>-179832266</v>
      </c>
      <c r="Y1122">
        <v>13.4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1</v>
      </c>
      <c r="AJ1122">
        <v>1</v>
      </c>
      <c r="AK1122">
        <v>1</v>
      </c>
      <c r="AL1122">
        <v>1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 t="s">
        <v>6</v>
      </c>
      <c r="AT1122">
        <v>13.4</v>
      </c>
      <c r="AU1122" t="s">
        <v>6</v>
      </c>
      <c r="AV1122">
        <v>0</v>
      </c>
      <c r="AW1122">
        <v>2</v>
      </c>
      <c r="AX1122">
        <v>27723236</v>
      </c>
      <c r="AY1122">
        <v>1</v>
      </c>
      <c r="AZ1122">
        <v>0</v>
      </c>
      <c r="BA1122">
        <v>1148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Y1122*Source!I423</f>
        <v>0.21440000000000001</v>
      </c>
      <c r="CY1122">
        <f>AA1122</f>
        <v>0</v>
      </c>
      <c r="CZ1122">
        <f>AE1122</f>
        <v>0</v>
      </c>
      <c r="DA1122">
        <f>AI1122</f>
        <v>1</v>
      </c>
      <c r="DB1122">
        <v>0</v>
      </c>
    </row>
    <row r="1123" spans="1:106" x14ac:dyDescent="0.2">
      <c r="A1123">
        <f>ROW(Source!A426)</f>
        <v>426</v>
      </c>
      <c r="B1123">
        <v>27721505</v>
      </c>
      <c r="C1123">
        <v>27723238</v>
      </c>
      <c r="D1123">
        <v>25414543</v>
      </c>
      <c r="E1123">
        <v>1</v>
      </c>
      <c r="F1123">
        <v>1</v>
      </c>
      <c r="G1123">
        <v>1</v>
      </c>
      <c r="H1123">
        <v>1</v>
      </c>
      <c r="I1123" t="s">
        <v>1170</v>
      </c>
      <c r="J1123" t="s">
        <v>6</v>
      </c>
      <c r="K1123" t="s">
        <v>1171</v>
      </c>
      <c r="L1123">
        <v>1191</v>
      </c>
      <c r="N1123">
        <v>1013</v>
      </c>
      <c r="O1123" t="s">
        <v>953</v>
      </c>
      <c r="P1123" t="s">
        <v>953</v>
      </c>
      <c r="Q1123">
        <v>1</v>
      </c>
      <c r="W1123">
        <v>0</v>
      </c>
      <c r="X1123">
        <v>-228054128</v>
      </c>
      <c r="Y1123">
        <v>17.89</v>
      </c>
      <c r="AA1123">
        <v>0</v>
      </c>
      <c r="AB1123">
        <v>0</v>
      </c>
      <c r="AC1123">
        <v>0</v>
      </c>
      <c r="AD1123">
        <v>8.02</v>
      </c>
      <c r="AE1123">
        <v>0</v>
      </c>
      <c r="AF1123">
        <v>0</v>
      </c>
      <c r="AG1123">
        <v>0</v>
      </c>
      <c r="AH1123">
        <v>8.02</v>
      </c>
      <c r="AI1123">
        <v>1</v>
      </c>
      <c r="AJ1123">
        <v>1</v>
      </c>
      <c r="AK1123">
        <v>1</v>
      </c>
      <c r="AL1123">
        <v>1</v>
      </c>
      <c r="AN1123">
        <v>0</v>
      </c>
      <c r="AO1123">
        <v>1</v>
      </c>
      <c r="AP1123">
        <v>0</v>
      </c>
      <c r="AQ1123">
        <v>0</v>
      </c>
      <c r="AR1123">
        <v>0</v>
      </c>
      <c r="AS1123" t="s">
        <v>6</v>
      </c>
      <c r="AT1123">
        <v>17.89</v>
      </c>
      <c r="AU1123" t="s">
        <v>6</v>
      </c>
      <c r="AV1123">
        <v>1</v>
      </c>
      <c r="AW1123">
        <v>2</v>
      </c>
      <c r="AX1123">
        <v>27723242</v>
      </c>
      <c r="AY1123">
        <v>1</v>
      </c>
      <c r="AZ1123">
        <v>0</v>
      </c>
      <c r="BA1123">
        <v>1149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Y1123*Source!I426</f>
        <v>4.6514000000000006</v>
      </c>
      <c r="CY1123">
        <f>AD1123</f>
        <v>8.02</v>
      </c>
      <c r="CZ1123">
        <f>AH1123</f>
        <v>8.02</v>
      </c>
      <c r="DA1123">
        <f>AL1123</f>
        <v>1</v>
      </c>
      <c r="DB1123">
        <v>0</v>
      </c>
    </row>
    <row r="1124" spans="1:106" x14ac:dyDescent="0.2">
      <c r="A1124">
        <f>ROW(Source!A426)</f>
        <v>426</v>
      </c>
      <c r="B1124">
        <v>27721505</v>
      </c>
      <c r="C1124">
        <v>27723238</v>
      </c>
      <c r="D1124">
        <v>25412928</v>
      </c>
      <c r="E1124">
        <v>1</v>
      </c>
      <c r="F1124">
        <v>1</v>
      </c>
      <c r="G1124">
        <v>1</v>
      </c>
      <c r="H1124">
        <v>1</v>
      </c>
      <c r="I1124" t="s">
        <v>954</v>
      </c>
      <c r="J1124" t="s">
        <v>6</v>
      </c>
      <c r="K1124" t="s">
        <v>955</v>
      </c>
      <c r="L1124">
        <v>1191</v>
      </c>
      <c r="N1124">
        <v>1013</v>
      </c>
      <c r="O1124" t="s">
        <v>953</v>
      </c>
      <c r="P1124" t="s">
        <v>953</v>
      </c>
      <c r="Q1124">
        <v>1</v>
      </c>
      <c r="W1124">
        <v>0</v>
      </c>
      <c r="X1124">
        <v>-1417349443</v>
      </c>
      <c r="Y1124">
        <v>0.08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1</v>
      </c>
      <c r="AJ1124">
        <v>1</v>
      </c>
      <c r="AK1124">
        <v>1</v>
      </c>
      <c r="AL1124">
        <v>1</v>
      </c>
      <c r="AN1124">
        <v>0</v>
      </c>
      <c r="AO1124">
        <v>1</v>
      </c>
      <c r="AP1124">
        <v>0</v>
      </c>
      <c r="AQ1124">
        <v>0</v>
      </c>
      <c r="AR1124">
        <v>0</v>
      </c>
      <c r="AS1124" t="s">
        <v>6</v>
      </c>
      <c r="AT1124">
        <v>0.08</v>
      </c>
      <c r="AU1124" t="s">
        <v>6</v>
      </c>
      <c r="AV1124">
        <v>2</v>
      </c>
      <c r="AW1124">
        <v>2</v>
      </c>
      <c r="AX1124">
        <v>27723243</v>
      </c>
      <c r="AY1124">
        <v>1</v>
      </c>
      <c r="AZ1124">
        <v>0</v>
      </c>
      <c r="BA1124">
        <v>1150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Y1124*Source!I426</f>
        <v>2.0800000000000003E-2</v>
      </c>
      <c r="CY1124">
        <f>AD1124</f>
        <v>0</v>
      </c>
      <c r="CZ1124">
        <f>AH1124</f>
        <v>0</v>
      </c>
      <c r="DA1124">
        <f>AL1124</f>
        <v>1</v>
      </c>
      <c r="DB1124">
        <v>0</v>
      </c>
    </row>
    <row r="1125" spans="1:106" x14ac:dyDescent="0.2">
      <c r="A1125">
        <f>ROW(Source!A426)</f>
        <v>426</v>
      </c>
      <c r="B1125">
        <v>27721505</v>
      </c>
      <c r="C1125">
        <v>27723238</v>
      </c>
      <c r="D1125">
        <v>25230514</v>
      </c>
      <c r="E1125">
        <v>1</v>
      </c>
      <c r="F1125">
        <v>1</v>
      </c>
      <c r="G1125">
        <v>1</v>
      </c>
      <c r="H1125">
        <v>2</v>
      </c>
      <c r="I1125" t="s">
        <v>960</v>
      </c>
      <c r="J1125" t="s">
        <v>961</v>
      </c>
      <c r="K1125" t="s">
        <v>962</v>
      </c>
      <c r="L1125">
        <v>1368</v>
      </c>
      <c r="N1125">
        <v>1011</v>
      </c>
      <c r="O1125" t="s">
        <v>959</v>
      </c>
      <c r="P1125" t="s">
        <v>959</v>
      </c>
      <c r="Q1125">
        <v>1</v>
      </c>
      <c r="W1125">
        <v>0</v>
      </c>
      <c r="X1125">
        <v>1188625873</v>
      </c>
      <c r="Y1125">
        <v>0.08</v>
      </c>
      <c r="AA1125">
        <v>0</v>
      </c>
      <c r="AB1125">
        <v>31.26</v>
      </c>
      <c r="AC1125">
        <v>13.5</v>
      </c>
      <c r="AD1125">
        <v>0</v>
      </c>
      <c r="AE1125">
        <v>0</v>
      </c>
      <c r="AF1125">
        <v>31.26</v>
      </c>
      <c r="AG1125">
        <v>13.5</v>
      </c>
      <c r="AH1125">
        <v>0</v>
      </c>
      <c r="AI1125">
        <v>1</v>
      </c>
      <c r="AJ1125">
        <v>1</v>
      </c>
      <c r="AK1125">
        <v>1</v>
      </c>
      <c r="AL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 t="s">
        <v>6</v>
      </c>
      <c r="AT1125">
        <v>0.08</v>
      </c>
      <c r="AU1125" t="s">
        <v>6</v>
      </c>
      <c r="AV1125">
        <v>0</v>
      </c>
      <c r="AW1125">
        <v>2</v>
      </c>
      <c r="AX1125">
        <v>27723244</v>
      </c>
      <c r="AY1125">
        <v>1</v>
      </c>
      <c r="AZ1125">
        <v>0</v>
      </c>
      <c r="BA1125">
        <v>1151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Y1125*Source!I426</f>
        <v>2.0800000000000003E-2</v>
      </c>
      <c r="CY1125">
        <f>AB1125</f>
        <v>31.26</v>
      </c>
      <c r="CZ1125">
        <f>AF1125</f>
        <v>31.26</v>
      </c>
      <c r="DA1125">
        <f>AJ1125</f>
        <v>1</v>
      </c>
      <c r="DB1125">
        <v>0</v>
      </c>
    </row>
    <row r="1126" spans="1:106" x14ac:dyDescent="0.2">
      <c r="A1126">
        <f>ROW(Source!A427)</f>
        <v>427</v>
      </c>
      <c r="B1126">
        <v>27721504</v>
      </c>
      <c r="C1126">
        <v>27723238</v>
      </c>
      <c r="D1126">
        <v>25414543</v>
      </c>
      <c r="E1126">
        <v>1</v>
      </c>
      <c r="F1126">
        <v>1</v>
      </c>
      <c r="G1126">
        <v>1</v>
      </c>
      <c r="H1126">
        <v>1</v>
      </c>
      <c r="I1126" t="s">
        <v>1170</v>
      </c>
      <c r="J1126" t="s">
        <v>6</v>
      </c>
      <c r="K1126" t="s">
        <v>1171</v>
      </c>
      <c r="L1126">
        <v>1191</v>
      </c>
      <c r="N1126">
        <v>1013</v>
      </c>
      <c r="O1126" t="s">
        <v>953</v>
      </c>
      <c r="P1126" t="s">
        <v>953</v>
      </c>
      <c r="Q1126">
        <v>1</v>
      </c>
      <c r="W1126">
        <v>0</v>
      </c>
      <c r="X1126">
        <v>-228054128</v>
      </c>
      <c r="Y1126">
        <v>17.89</v>
      </c>
      <c r="AA1126">
        <v>0</v>
      </c>
      <c r="AB1126">
        <v>0</v>
      </c>
      <c r="AC1126">
        <v>0</v>
      </c>
      <c r="AD1126">
        <v>8.02</v>
      </c>
      <c r="AE1126">
        <v>0</v>
      </c>
      <c r="AF1126">
        <v>0</v>
      </c>
      <c r="AG1126">
        <v>0</v>
      </c>
      <c r="AH1126">
        <v>8.02</v>
      </c>
      <c r="AI1126">
        <v>1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0</v>
      </c>
      <c r="AQ1126">
        <v>0</v>
      </c>
      <c r="AR1126">
        <v>0</v>
      </c>
      <c r="AS1126" t="s">
        <v>6</v>
      </c>
      <c r="AT1126">
        <v>17.89</v>
      </c>
      <c r="AU1126" t="s">
        <v>6</v>
      </c>
      <c r="AV1126">
        <v>1</v>
      </c>
      <c r="AW1126">
        <v>2</v>
      </c>
      <c r="AX1126">
        <v>27723242</v>
      </c>
      <c r="AY1126">
        <v>1</v>
      </c>
      <c r="AZ1126">
        <v>0</v>
      </c>
      <c r="BA1126">
        <v>1152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Y1126*Source!I427</f>
        <v>4.6514000000000006</v>
      </c>
      <c r="CY1126">
        <f>AD1126</f>
        <v>8.02</v>
      </c>
      <c r="CZ1126">
        <f>AH1126</f>
        <v>8.02</v>
      </c>
      <c r="DA1126">
        <f>AL1126</f>
        <v>1</v>
      </c>
      <c r="DB1126">
        <v>0</v>
      </c>
    </row>
    <row r="1127" spans="1:106" x14ac:dyDescent="0.2">
      <c r="A1127">
        <f>ROW(Source!A427)</f>
        <v>427</v>
      </c>
      <c r="B1127">
        <v>27721504</v>
      </c>
      <c r="C1127">
        <v>27723238</v>
      </c>
      <c r="D1127">
        <v>25412928</v>
      </c>
      <c r="E1127">
        <v>1</v>
      </c>
      <c r="F1127">
        <v>1</v>
      </c>
      <c r="G1127">
        <v>1</v>
      </c>
      <c r="H1127">
        <v>1</v>
      </c>
      <c r="I1127" t="s">
        <v>954</v>
      </c>
      <c r="J1127" t="s">
        <v>6</v>
      </c>
      <c r="K1127" t="s">
        <v>955</v>
      </c>
      <c r="L1127">
        <v>1191</v>
      </c>
      <c r="N1127">
        <v>1013</v>
      </c>
      <c r="O1127" t="s">
        <v>953</v>
      </c>
      <c r="P1127" t="s">
        <v>953</v>
      </c>
      <c r="Q1127">
        <v>1</v>
      </c>
      <c r="W1127">
        <v>0</v>
      </c>
      <c r="X1127">
        <v>-1417349443</v>
      </c>
      <c r="Y1127">
        <v>0.08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1</v>
      </c>
      <c r="AJ1127">
        <v>1</v>
      </c>
      <c r="AK1127">
        <v>1</v>
      </c>
      <c r="AL1127">
        <v>1</v>
      </c>
      <c r="AN1127">
        <v>0</v>
      </c>
      <c r="AO1127">
        <v>1</v>
      </c>
      <c r="AP1127">
        <v>0</v>
      </c>
      <c r="AQ1127">
        <v>0</v>
      </c>
      <c r="AR1127">
        <v>0</v>
      </c>
      <c r="AS1127" t="s">
        <v>6</v>
      </c>
      <c r="AT1127">
        <v>0.08</v>
      </c>
      <c r="AU1127" t="s">
        <v>6</v>
      </c>
      <c r="AV1127">
        <v>2</v>
      </c>
      <c r="AW1127">
        <v>2</v>
      </c>
      <c r="AX1127">
        <v>27723243</v>
      </c>
      <c r="AY1127">
        <v>1</v>
      </c>
      <c r="AZ1127">
        <v>0</v>
      </c>
      <c r="BA1127">
        <v>1153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Y1127*Source!I427</f>
        <v>2.0800000000000003E-2</v>
      </c>
      <c r="CY1127">
        <f>AD1127</f>
        <v>0</v>
      </c>
      <c r="CZ1127">
        <f>AH1127</f>
        <v>0</v>
      </c>
      <c r="DA1127">
        <f>AL1127</f>
        <v>1</v>
      </c>
      <c r="DB1127">
        <v>0</v>
      </c>
    </row>
    <row r="1128" spans="1:106" x14ac:dyDescent="0.2">
      <c r="A1128">
        <f>ROW(Source!A427)</f>
        <v>427</v>
      </c>
      <c r="B1128">
        <v>27721504</v>
      </c>
      <c r="C1128">
        <v>27723238</v>
      </c>
      <c r="D1128">
        <v>25230514</v>
      </c>
      <c r="E1128">
        <v>1</v>
      </c>
      <c r="F1128">
        <v>1</v>
      </c>
      <c r="G1128">
        <v>1</v>
      </c>
      <c r="H1128">
        <v>2</v>
      </c>
      <c r="I1128" t="s">
        <v>960</v>
      </c>
      <c r="J1128" t="s">
        <v>961</v>
      </c>
      <c r="K1128" t="s">
        <v>962</v>
      </c>
      <c r="L1128">
        <v>1368</v>
      </c>
      <c r="N1128">
        <v>1011</v>
      </c>
      <c r="O1128" t="s">
        <v>959</v>
      </c>
      <c r="P1128" t="s">
        <v>959</v>
      </c>
      <c r="Q1128">
        <v>1</v>
      </c>
      <c r="W1128">
        <v>0</v>
      </c>
      <c r="X1128">
        <v>1188625873</v>
      </c>
      <c r="Y1128">
        <v>0.08</v>
      </c>
      <c r="AA1128">
        <v>0</v>
      </c>
      <c r="AB1128">
        <v>31.26</v>
      </c>
      <c r="AC1128">
        <v>13.5</v>
      </c>
      <c r="AD1128">
        <v>0</v>
      </c>
      <c r="AE1128">
        <v>0</v>
      </c>
      <c r="AF1128">
        <v>31.26</v>
      </c>
      <c r="AG1128">
        <v>13.5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6</v>
      </c>
      <c r="AT1128">
        <v>0.08</v>
      </c>
      <c r="AU1128" t="s">
        <v>6</v>
      </c>
      <c r="AV1128">
        <v>0</v>
      </c>
      <c r="AW1128">
        <v>2</v>
      </c>
      <c r="AX1128">
        <v>27723244</v>
      </c>
      <c r="AY1128">
        <v>1</v>
      </c>
      <c r="AZ1128">
        <v>0</v>
      </c>
      <c r="BA1128">
        <v>1154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Y1128*Source!I427</f>
        <v>2.0800000000000003E-2</v>
      </c>
      <c r="CY1128">
        <f>AB1128</f>
        <v>31.26</v>
      </c>
      <c r="CZ1128">
        <f>AF1128</f>
        <v>31.26</v>
      </c>
      <c r="DA1128">
        <f>AJ1128</f>
        <v>1</v>
      </c>
      <c r="DB1128">
        <v>0</v>
      </c>
    </row>
    <row r="1129" spans="1:106" x14ac:dyDescent="0.2">
      <c r="A1129">
        <f>ROW(Source!A428)</f>
        <v>428</v>
      </c>
      <c r="B1129">
        <v>27721505</v>
      </c>
      <c r="C1129">
        <v>27723245</v>
      </c>
      <c r="D1129">
        <v>25429015</v>
      </c>
      <c r="E1129">
        <v>1</v>
      </c>
      <c r="F1129">
        <v>1</v>
      </c>
      <c r="G1129">
        <v>1</v>
      </c>
      <c r="H1129">
        <v>1</v>
      </c>
      <c r="I1129" t="s">
        <v>1332</v>
      </c>
      <c r="J1129" t="s">
        <v>6</v>
      </c>
      <c r="K1129" t="s">
        <v>1333</v>
      </c>
      <c r="L1129">
        <v>1191</v>
      </c>
      <c r="N1129">
        <v>1013</v>
      </c>
      <c r="O1129" t="s">
        <v>953</v>
      </c>
      <c r="P1129" t="s">
        <v>953</v>
      </c>
      <c r="Q1129">
        <v>1</v>
      </c>
      <c r="W1129">
        <v>0</v>
      </c>
      <c r="X1129">
        <v>-713621975</v>
      </c>
      <c r="Y1129">
        <v>1.008</v>
      </c>
      <c r="AA1129">
        <v>0</v>
      </c>
      <c r="AB1129">
        <v>0</v>
      </c>
      <c r="AC1129">
        <v>0</v>
      </c>
      <c r="AD1129">
        <v>11.82</v>
      </c>
      <c r="AE1129">
        <v>0</v>
      </c>
      <c r="AF1129">
        <v>0</v>
      </c>
      <c r="AG1129">
        <v>0</v>
      </c>
      <c r="AH1129">
        <v>11.82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1</v>
      </c>
      <c r="AQ1129">
        <v>0</v>
      </c>
      <c r="AR1129">
        <v>0</v>
      </c>
      <c r="AS1129" t="s">
        <v>6</v>
      </c>
      <c r="AT1129">
        <v>1.68</v>
      </c>
      <c r="AU1129" t="s">
        <v>603</v>
      </c>
      <c r="AV1129">
        <v>1</v>
      </c>
      <c r="AW1129">
        <v>2</v>
      </c>
      <c r="AX1129">
        <v>27723252</v>
      </c>
      <c r="AY1129">
        <v>1</v>
      </c>
      <c r="AZ1129">
        <v>0</v>
      </c>
      <c r="BA1129">
        <v>1155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Y1129*Source!I428</f>
        <v>20.16</v>
      </c>
      <c r="CY1129">
        <f>AD1129</f>
        <v>11.82</v>
      </c>
      <c r="CZ1129">
        <f>AH1129</f>
        <v>11.82</v>
      </c>
      <c r="DA1129">
        <f>AL1129</f>
        <v>1</v>
      </c>
      <c r="DB1129">
        <v>0</v>
      </c>
    </row>
    <row r="1130" spans="1:106" x14ac:dyDescent="0.2">
      <c r="A1130">
        <f>ROW(Source!A428)</f>
        <v>428</v>
      </c>
      <c r="B1130">
        <v>27721505</v>
      </c>
      <c r="C1130">
        <v>27723245</v>
      </c>
      <c r="D1130">
        <v>25148593</v>
      </c>
      <c r="E1130">
        <v>1</v>
      </c>
      <c r="F1130">
        <v>1</v>
      </c>
      <c r="G1130">
        <v>1</v>
      </c>
      <c r="H1130">
        <v>3</v>
      </c>
      <c r="I1130" t="s">
        <v>1334</v>
      </c>
      <c r="J1130" t="s">
        <v>1335</v>
      </c>
      <c r="K1130" t="s">
        <v>1336</v>
      </c>
      <c r="L1130">
        <v>1346</v>
      </c>
      <c r="N1130">
        <v>1009</v>
      </c>
      <c r="O1130" t="s">
        <v>178</v>
      </c>
      <c r="P1130" t="s">
        <v>178</v>
      </c>
      <c r="Q1130">
        <v>1</v>
      </c>
      <c r="W1130">
        <v>0</v>
      </c>
      <c r="X1130">
        <v>1559187994</v>
      </c>
      <c r="Y1130">
        <v>0</v>
      </c>
      <c r="AA1130">
        <v>27.74</v>
      </c>
      <c r="AB1130">
        <v>0</v>
      </c>
      <c r="AC1130">
        <v>0</v>
      </c>
      <c r="AD1130">
        <v>0</v>
      </c>
      <c r="AE1130">
        <v>27.74</v>
      </c>
      <c r="AF1130">
        <v>0</v>
      </c>
      <c r="AG1130">
        <v>0</v>
      </c>
      <c r="AH1130">
        <v>0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1</v>
      </c>
      <c r="AQ1130">
        <v>0</v>
      </c>
      <c r="AR1130">
        <v>0</v>
      </c>
      <c r="AS1130" t="s">
        <v>6</v>
      </c>
      <c r="AT1130">
        <v>4.0000000000000002E-4</v>
      </c>
      <c r="AU1130" t="s">
        <v>21</v>
      </c>
      <c r="AV1130">
        <v>0</v>
      </c>
      <c r="AW1130">
        <v>2</v>
      </c>
      <c r="AX1130">
        <v>27723253</v>
      </c>
      <c r="AY1130">
        <v>1</v>
      </c>
      <c r="AZ1130">
        <v>0</v>
      </c>
      <c r="BA1130">
        <v>1156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Y1130*Source!I428</f>
        <v>0</v>
      </c>
      <c r="CY1130">
        <f>AA1130</f>
        <v>27.74</v>
      </c>
      <c r="CZ1130">
        <f>AE1130</f>
        <v>27.74</v>
      </c>
      <c r="DA1130">
        <f>AI1130</f>
        <v>1</v>
      </c>
      <c r="DB1130">
        <v>0</v>
      </c>
    </row>
    <row r="1131" spans="1:106" x14ac:dyDescent="0.2">
      <c r="A1131">
        <f>ROW(Source!A428)</f>
        <v>428</v>
      </c>
      <c r="B1131">
        <v>27721505</v>
      </c>
      <c r="C1131">
        <v>27723245</v>
      </c>
      <c r="D1131">
        <v>25152746</v>
      </c>
      <c r="E1131">
        <v>1</v>
      </c>
      <c r="F1131">
        <v>1</v>
      </c>
      <c r="G1131">
        <v>1</v>
      </c>
      <c r="H1131">
        <v>3</v>
      </c>
      <c r="I1131" t="s">
        <v>1337</v>
      </c>
      <c r="J1131" t="s">
        <v>1338</v>
      </c>
      <c r="K1131" t="s">
        <v>1339</v>
      </c>
      <c r="L1131">
        <v>1355</v>
      </c>
      <c r="N1131">
        <v>1010</v>
      </c>
      <c r="O1131" t="s">
        <v>519</v>
      </c>
      <c r="P1131" t="s">
        <v>519</v>
      </c>
      <c r="Q1131">
        <v>100</v>
      </c>
      <c r="W1131">
        <v>0</v>
      </c>
      <c r="X1131">
        <v>-66531260</v>
      </c>
      <c r="Y1131">
        <v>0</v>
      </c>
      <c r="AA1131">
        <v>83</v>
      </c>
      <c r="AB1131">
        <v>0</v>
      </c>
      <c r="AC1131">
        <v>0</v>
      </c>
      <c r="AD1131">
        <v>0</v>
      </c>
      <c r="AE1131">
        <v>83</v>
      </c>
      <c r="AF1131">
        <v>0</v>
      </c>
      <c r="AG1131">
        <v>0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1</v>
      </c>
      <c r="AP1131">
        <v>1</v>
      </c>
      <c r="AQ1131">
        <v>0</v>
      </c>
      <c r="AR1131">
        <v>0</v>
      </c>
      <c r="AS1131" t="s">
        <v>6</v>
      </c>
      <c r="AT1131">
        <v>0.03</v>
      </c>
      <c r="AU1131" t="s">
        <v>21</v>
      </c>
      <c r="AV1131">
        <v>0</v>
      </c>
      <c r="AW1131">
        <v>2</v>
      </c>
      <c r="AX1131">
        <v>27723254</v>
      </c>
      <c r="AY1131">
        <v>1</v>
      </c>
      <c r="AZ1131">
        <v>0</v>
      </c>
      <c r="BA1131">
        <v>1157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Y1131*Source!I428</f>
        <v>0</v>
      </c>
      <c r="CY1131">
        <f>AA1131</f>
        <v>83</v>
      </c>
      <c r="CZ1131">
        <f>AE1131</f>
        <v>83</v>
      </c>
      <c r="DA1131">
        <f>AI1131</f>
        <v>1</v>
      </c>
      <c r="DB1131">
        <v>0</v>
      </c>
    </row>
    <row r="1132" spans="1:106" x14ac:dyDescent="0.2">
      <c r="A1132">
        <f>ROW(Source!A428)</f>
        <v>428</v>
      </c>
      <c r="B1132">
        <v>27721505</v>
      </c>
      <c r="C1132">
        <v>27723245</v>
      </c>
      <c r="D1132">
        <v>25154653</v>
      </c>
      <c r="E1132">
        <v>1</v>
      </c>
      <c r="F1132">
        <v>1</v>
      </c>
      <c r="G1132">
        <v>1</v>
      </c>
      <c r="H1132">
        <v>3</v>
      </c>
      <c r="I1132" t="s">
        <v>1340</v>
      </c>
      <c r="J1132" t="s">
        <v>1341</v>
      </c>
      <c r="K1132" t="s">
        <v>1342</v>
      </c>
      <c r="L1132">
        <v>1348</v>
      </c>
      <c r="N1132">
        <v>1009</v>
      </c>
      <c r="O1132" t="s">
        <v>46</v>
      </c>
      <c r="P1132" t="s">
        <v>46</v>
      </c>
      <c r="Q1132">
        <v>1000</v>
      </c>
      <c r="W1132">
        <v>0</v>
      </c>
      <c r="X1132">
        <v>-1421715385</v>
      </c>
      <c r="Y1132">
        <v>0</v>
      </c>
      <c r="AA1132">
        <v>729.98</v>
      </c>
      <c r="AB1132">
        <v>0</v>
      </c>
      <c r="AC1132">
        <v>0</v>
      </c>
      <c r="AD1132">
        <v>0</v>
      </c>
      <c r="AE1132">
        <v>729.98</v>
      </c>
      <c r="AF1132">
        <v>0</v>
      </c>
      <c r="AG1132">
        <v>0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1</v>
      </c>
      <c r="AP1132">
        <v>1</v>
      </c>
      <c r="AQ1132">
        <v>0</v>
      </c>
      <c r="AR1132">
        <v>0</v>
      </c>
      <c r="AS1132" t="s">
        <v>6</v>
      </c>
      <c r="AT1132">
        <v>2.0000000000000002E-5</v>
      </c>
      <c r="AU1132" t="s">
        <v>21</v>
      </c>
      <c r="AV1132">
        <v>0</v>
      </c>
      <c r="AW1132">
        <v>2</v>
      </c>
      <c r="AX1132">
        <v>27723255</v>
      </c>
      <c r="AY1132">
        <v>1</v>
      </c>
      <c r="AZ1132">
        <v>0</v>
      </c>
      <c r="BA1132">
        <v>1158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Y1132*Source!I428</f>
        <v>0</v>
      </c>
      <c r="CY1132">
        <f>AA1132</f>
        <v>729.98</v>
      </c>
      <c r="CZ1132">
        <f>AE1132</f>
        <v>729.98</v>
      </c>
      <c r="DA1132">
        <f>AI1132</f>
        <v>1</v>
      </c>
      <c r="DB1132">
        <v>0</v>
      </c>
    </row>
    <row r="1133" spans="1:106" x14ac:dyDescent="0.2">
      <c r="A1133">
        <f>ROW(Source!A428)</f>
        <v>428</v>
      </c>
      <c r="B1133">
        <v>27721505</v>
      </c>
      <c r="C1133">
        <v>27723245</v>
      </c>
      <c r="D1133">
        <v>25177689</v>
      </c>
      <c r="E1133">
        <v>1</v>
      </c>
      <c r="F1133">
        <v>1</v>
      </c>
      <c r="G1133">
        <v>1</v>
      </c>
      <c r="H1133">
        <v>3</v>
      </c>
      <c r="I1133" t="s">
        <v>1343</v>
      </c>
      <c r="J1133" t="s">
        <v>1344</v>
      </c>
      <c r="K1133" t="s">
        <v>1345</v>
      </c>
      <c r="L1133">
        <v>1346</v>
      </c>
      <c r="N1133">
        <v>1009</v>
      </c>
      <c r="O1133" t="s">
        <v>178</v>
      </c>
      <c r="P1133" t="s">
        <v>178</v>
      </c>
      <c r="Q1133">
        <v>1</v>
      </c>
      <c r="W1133">
        <v>0</v>
      </c>
      <c r="X1133">
        <v>-1726842289</v>
      </c>
      <c r="Y1133">
        <v>0</v>
      </c>
      <c r="AA1133">
        <v>65.75</v>
      </c>
      <c r="AB1133">
        <v>0</v>
      </c>
      <c r="AC1133">
        <v>0</v>
      </c>
      <c r="AD1133">
        <v>0</v>
      </c>
      <c r="AE1133">
        <v>65.75</v>
      </c>
      <c r="AF1133">
        <v>0</v>
      </c>
      <c r="AG1133">
        <v>0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1</v>
      </c>
      <c r="AQ1133">
        <v>0</v>
      </c>
      <c r="AR1133">
        <v>0</v>
      </c>
      <c r="AS1133" t="s">
        <v>6</v>
      </c>
      <c r="AT1133">
        <v>4.0000000000000001E-3</v>
      </c>
      <c r="AU1133" t="s">
        <v>21</v>
      </c>
      <c r="AV1133">
        <v>0</v>
      </c>
      <c r="AW1133">
        <v>2</v>
      </c>
      <c r="AX1133">
        <v>27723256</v>
      </c>
      <c r="AY1133">
        <v>1</v>
      </c>
      <c r="AZ1133">
        <v>0</v>
      </c>
      <c r="BA1133">
        <v>1159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Y1133*Source!I428</f>
        <v>0</v>
      </c>
      <c r="CY1133">
        <f>AA1133</f>
        <v>65.75</v>
      </c>
      <c r="CZ1133">
        <f>AE1133</f>
        <v>65.75</v>
      </c>
      <c r="DA1133">
        <f>AI1133</f>
        <v>1</v>
      </c>
      <c r="DB1133">
        <v>0</v>
      </c>
    </row>
    <row r="1134" spans="1:106" x14ac:dyDescent="0.2">
      <c r="A1134">
        <f>ROW(Source!A428)</f>
        <v>428</v>
      </c>
      <c r="B1134">
        <v>27721505</v>
      </c>
      <c r="C1134">
        <v>27723245</v>
      </c>
      <c r="D1134">
        <v>25147235</v>
      </c>
      <c r="E1134">
        <v>17</v>
      </c>
      <c r="F1134">
        <v>1</v>
      </c>
      <c r="G1134">
        <v>1</v>
      </c>
      <c r="H1134">
        <v>3</v>
      </c>
      <c r="I1134" t="s">
        <v>1204</v>
      </c>
      <c r="J1134" t="s">
        <v>6</v>
      </c>
      <c r="K1134" t="s">
        <v>1205</v>
      </c>
      <c r="L1134">
        <v>1374</v>
      </c>
      <c r="N1134">
        <v>1013</v>
      </c>
      <c r="O1134" t="s">
        <v>1206</v>
      </c>
      <c r="P1134" t="s">
        <v>1206</v>
      </c>
      <c r="Q1134">
        <v>1</v>
      </c>
      <c r="W1134">
        <v>0</v>
      </c>
      <c r="X1134">
        <v>-1731369543</v>
      </c>
      <c r="Y1134">
        <v>0</v>
      </c>
      <c r="AA1134">
        <v>1</v>
      </c>
      <c r="AB1134">
        <v>0</v>
      </c>
      <c r="AC1134">
        <v>0</v>
      </c>
      <c r="AD1134">
        <v>0</v>
      </c>
      <c r="AE1134">
        <v>1</v>
      </c>
      <c r="AF1134">
        <v>0</v>
      </c>
      <c r="AG1134">
        <v>0</v>
      </c>
      <c r="AH1134">
        <v>0</v>
      </c>
      <c r="AI1134">
        <v>1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1</v>
      </c>
      <c r="AQ1134">
        <v>0</v>
      </c>
      <c r="AR1134">
        <v>0</v>
      </c>
      <c r="AS1134" t="s">
        <v>6</v>
      </c>
      <c r="AT1134">
        <v>0.4</v>
      </c>
      <c r="AU1134" t="s">
        <v>21</v>
      </c>
      <c r="AV1134">
        <v>0</v>
      </c>
      <c r="AW1134">
        <v>2</v>
      </c>
      <c r="AX1134">
        <v>27723257</v>
      </c>
      <c r="AY1134">
        <v>1</v>
      </c>
      <c r="AZ1134">
        <v>0</v>
      </c>
      <c r="BA1134">
        <v>1160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Y1134*Source!I428</f>
        <v>0</v>
      </c>
      <c r="CY1134">
        <f>AA1134</f>
        <v>1</v>
      </c>
      <c r="CZ1134">
        <f>AE1134</f>
        <v>1</v>
      </c>
      <c r="DA1134">
        <f>AI1134</f>
        <v>1</v>
      </c>
      <c r="DB1134">
        <v>0</v>
      </c>
    </row>
    <row r="1135" spans="1:106" x14ac:dyDescent="0.2">
      <c r="A1135">
        <f>ROW(Source!A429)</f>
        <v>429</v>
      </c>
      <c r="B1135">
        <v>27721504</v>
      </c>
      <c r="C1135">
        <v>27723245</v>
      </c>
      <c r="D1135">
        <v>25429015</v>
      </c>
      <c r="E1135">
        <v>1</v>
      </c>
      <c r="F1135">
        <v>1</v>
      </c>
      <c r="G1135">
        <v>1</v>
      </c>
      <c r="H1135">
        <v>1</v>
      </c>
      <c r="I1135" t="s">
        <v>1332</v>
      </c>
      <c r="J1135" t="s">
        <v>6</v>
      </c>
      <c r="K1135" t="s">
        <v>1333</v>
      </c>
      <c r="L1135">
        <v>1191</v>
      </c>
      <c r="N1135">
        <v>1013</v>
      </c>
      <c r="O1135" t="s">
        <v>953</v>
      </c>
      <c r="P1135" t="s">
        <v>953</v>
      </c>
      <c r="Q1135">
        <v>1</v>
      </c>
      <c r="W1135">
        <v>0</v>
      </c>
      <c r="X1135">
        <v>-713621975</v>
      </c>
      <c r="Y1135">
        <v>1.008</v>
      </c>
      <c r="AA1135">
        <v>0</v>
      </c>
      <c r="AB1135">
        <v>0</v>
      </c>
      <c r="AC1135">
        <v>0</v>
      </c>
      <c r="AD1135">
        <v>11.82</v>
      </c>
      <c r="AE1135">
        <v>0</v>
      </c>
      <c r="AF1135">
        <v>0</v>
      </c>
      <c r="AG1135">
        <v>0</v>
      </c>
      <c r="AH1135">
        <v>11.82</v>
      </c>
      <c r="AI1135">
        <v>1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1</v>
      </c>
      <c r="AQ1135">
        <v>0</v>
      </c>
      <c r="AR1135">
        <v>0</v>
      </c>
      <c r="AS1135" t="s">
        <v>6</v>
      </c>
      <c r="AT1135">
        <v>1.68</v>
      </c>
      <c r="AU1135" t="s">
        <v>603</v>
      </c>
      <c r="AV1135">
        <v>1</v>
      </c>
      <c r="AW1135">
        <v>2</v>
      </c>
      <c r="AX1135">
        <v>27723252</v>
      </c>
      <c r="AY1135">
        <v>1</v>
      </c>
      <c r="AZ1135">
        <v>0</v>
      </c>
      <c r="BA1135">
        <v>1161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Y1135*Source!I429</f>
        <v>20.16</v>
      </c>
      <c r="CY1135">
        <f>AD1135</f>
        <v>11.82</v>
      </c>
      <c r="CZ1135">
        <f>AH1135</f>
        <v>11.82</v>
      </c>
      <c r="DA1135">
        <f>AL1135</f>
        <v>1</v>
      </c>
      <c r="DB1135">
        <v>0</v>
      </c>
    </row>
    <row r="1136" spans="1:106" x14ac:dyDescent="0.2">
      <c r="A1136">
        <f>ROW(Source!A429)</f>
        <v>429</v>
      </c>
      <c r="B1136">
        <v>27721504</v>
      </c>
      <c r="C1136">
        <v>27723245</v>
      </c>
      <c r="D1136">
        <v>25148593</v>
      </c>
      <c r="E1136">
        <v>1</v>
      </c>
      <c r="F1136">
        <v>1</v>
      </c>
      <c r="G1136">
        <v>1</v>
      </c>
      <c r="H1136">
        <v>3</v>
      </c>
      <c r="I1136" t="s">
        <v>1334</v>
      </c>
      <c r="J1136" t="s">
        <v>1335</v>
      </c>
      <c r="K1136" t="s">
        <v>1336</v>
      </c>
      <c r="L1136">
        <v>1346</v>
      </c>
      <c r="N1136">
        <v>1009</v>
      </c>
      <c r="O1136" t="s">
        <v>178</v>
      </c>
      <c r="P1136" t="s">
        <v>178</v>
      </c>
      <c r="Q1136">
        <v>1</v>
      </c>
      <c r="W1136">
        <v>0</v>
      </c>
      <c r="X1136">
        <v>1559187994</v>
      </c>
      <c r="Y1136">
        <v>0</v>
      </c>
      <c r="AA1136">
        <v>27.74</v>
      </c>
      <c r="AB1136">
        <v>0</v>
      </c>
      <c r="AC1136">
        <v>0</v>
      </c>
      <c r="AD1136">
        <v>0</v>
      </c>
      <c r="AE1136">
        <v>27.74</v>
      </c>
      <c r="AF1136">
        <v>0</v>
      </c>
      <c r="AG1136">
        <v>0</v>
      </c>
      <c r="AH1136">
        <v>0</v>
      </c>
      <c r="AI1136">
        <v>1</v>
      </c>
      <c r="AJ1136">
        <v>1</v>
      </c>
      <c r="AK1136">
        <v>1</v>
      </c>
      <c r="AL1136">
        <v>1</v>
      </c>
      <c r="AN1136">
        <v>0</v>
      </c>
      <c r="AO1136">
        <v>1</v>
      </c>
      <c r="AP1136">
        <v>1</v>
      </c>
      <c r="AQ1136">
        <v>0</v>
      </c>
      <c r="AR1136">
        <v>0</v>
      </c>
      <c r="AS1136" t="s">
        <v>6</v>
      </c>
      <c r="AT1136">
        <v>4.0000000000000002E-4</v>
      </c>
      <c r="AU1136" t="s">
        <v>21</v>
      </c>
      <c r="AV1136">
        <v>0</v>
      </c>
      <c r="AW1136">
        <v>2</v>
      </c>
      <c r="AX1136">
        <v>27723253</v>
      </c>
      <c r="AY1136">
        <v>1</v>
      </c>
      <c r="AZ1136">
        <v>0</v>
      </c>
      <c r="BA1136">
        <v>1162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Y1136*Source!I429</f>
        <v>0</v>
      </c>
      <c r="CY1136">
        <f>AA1136</f>
        <v>27.74</v>
      </c>
      <c r="CZ1136">
        <f>AE1136</f>
        <v>27.74</v>
      </c>
      <c r="DA1136">
        <f>AI1136</f>
        <v>1</v>
      </c>
      <c r="DB1136">
        <v>0</v>
      </c>
    </row>
    <row r="1137" spans="1:106" x14ac:dyDescent="0.2">
      <c r="A1137">
        <f>ROW(Source!A429)</f>
        <v>429</v>
      </c>
      <c r="B1137">
        <v>27721504</v>
      </c>
      <c r="C1137">
        <v>27723245</v>
      </c>
      <c r="D1137">
        <v>25152746</v>
      </c>
      <c r="E1137">
        <v>1</v>
      </c>
      <c r="F1137">
        <v>1</v>
      </c>
      <c r="G1137">
        <v>1</v>
      </c>
      <c r="H1137">
        <v>3</v>
      </c>
      <c r="I1137" t="s">
        <v>1337</v>
      </c>
      <c r="J1137" t="s">
        <v>1338</v>
      </c>
      <c r="K1137" t="s">
        <v>1339</v>
      </c>
      <c r="L1137">
        <v>1355</v>
      </c>
      <c r="N1137">
        <v>1010</v>
      </c>
      <c r="O1137" t="s">
        <v>519</v>
      </c>
      <c r="P1137" t="s">
        <v>519</v>
      </c>
      <c r="Q1137">
        <v>100</v>
      </c>
      <c r="W1137">
        <v>0</v>
      </c>
      <c r="X1137">
        <v>-66531260</v>
      </c>
      <c r="Y1137">
        <v>0</v>
      </c>
      <c r="AA1137">
        <v>83</v>
      </c>
      <c r="AB1137">
        <v>0</v>
      </c>
      <c r="AC1137">
        <v>0</v>
      </c>
      <c r="AD1137">
        <v>0</v>
      </c>
      <c r="AE1137">
        <v>83</v>
      </c>
      <c r="AF1137">
        <v>0</v>
      </c>
      <c r="AG1137">
        <v>0</v>
      </c>
      <c r="AH1137">
        <v>0</v>
      </c>
      <c r="AI1137">
        <v>1</v>
      </c>
      <c r="AJ1137">
        <v>1</v>
      </c>
      <c r="AK1137">
        <v>1</v>
      </c>
      <c r="AL1137">
        <v>1</v>
      </c>
      <c r="AN1137">
        <v>0</v>
      </c>
      <c r="AO1137">
        <v>1</v>
      </c>
      <c r="AP1137">
        <v>1</v>
      </c>
      <c r="AQ1137">
        <v>0</v>
      </c>
      <c r="AR1137">
        <v>0</v>
      </c>
      <c r="AS1137" t="s">
        <v>6</v>
      </c>
      <c r="AT1137">
        <v>0.03</v>
      </c>
      <c r="AU1137" t="s">
        <v>21</v>
      </c>
      <c r="AV1137">
        <v>0</v>
      </c>
      <c r="AW1137">
        <v>2</v>
      </c>
      <c r="AX1137">
        <v>27723254</v>
      </c>
      <c r="AY1137">
        <v>1</v>
      </c>
      <c r="AZ1137">
        <v>0</v>
      </c>
      <c r="BA1137">
        <v>1163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Y1137*Source!I429</f>
        <v>0</v>
      </c>
      <c r="CY1137">
        <f>AA1137</f>
        <v>83</v>
      </c>
      <c r="CZ1137">
        <f>AE1137</f>
        <v>83</v>
      </c>
      <c r="DA1137">
        <f>AI1137</f>
        <v>1</v>
      </c>
      <c r="DB1137">
        <v>0</v>
      </c>
    </row>
    <row r="1138" spans="1:106" x14ac:dyDescent="0.2">
      <c r="A1138">
        <f>ROW(Source!A429)</f>
        <v>429</v>
      </c>
      <c r="B1138">
        <v>27721504</v>
      </c>
      <c r="C1138">
        <v>27723245</v>
      </c>
      <c r="D1138">
        <v>25154653</v>
      </c>
      <c r="E1138">
        <v>1</v>
      </c>
      <c r="F1138">
        <v>1</v>
      </c>
      <c r="G1138">
        <v>1</v>
      </c>
      <c r="H1138">
        <v>3</v>
      </c>
      <c r="I1138" t="s">
        <v>1340</v>
      </c>
      <c r="J1138" t="s">
        <v>1341</v>
      </c>
      <c r="K1138" t="s">
        <v>1342</v>
      </c>
      <c r="L1138">
        <v>1348</v>
      </c>
      <c r="N1138">
        <v>1009</v>
      </c>
      <c r="O1138" t="s">
        <v>46</v>
      </c>
      <c r="P1138" t="s">
        <v>46</v>
      </c>
      <c r="Q1138">
        <v>1000</v>
      </c>
      <c r="W1138">
        <v>0</v>
      </c>
      <c r="X1138">
        <v>-1421715385</v>
      </c>
      <c r="Y1138">
        <v>0</v>
      </c>
      <c r="AA1138">
        <v>729.98</v>
      </c>
      <c r="AB1138">
        <v>0</v>
      </c>
      <c r="AC1138">
        <v>0</v>
      </c>
      <c r="AD1138">
        <v>0</v>
      </c>
      <c r="AE1138">
        <v>729.98</v>
      </c>
      <c r="AF1138">
        <v>0</v>
      </c>
      <c r="AG1138">
        <v>0</v>
      </c>
      <c r="AH1138">
        <v>0</v>
      </c>
      <c r="AI1138">
        <v>1</v>
      </c>
      <c r="AJ1138">
        <v>1</v>
      </c>
      <c r="AK1138">
        <v>1</v>
      </c>
      <c r="AL1138">
        <v>1</v>
      </c>
      <c r="AN1138">
        <v>0</v>
      </c>
      <c r="AO1138">
        <v>1</v>
      </c>
      <c r="AP1138">
        <v>1</v>
      </c>
      <c r="AQ1138">
        <v>0</v>
      </c>
      <c r="AR1138">
        <v>0</v>
      </c>
      <c r="AS1138" t="s">
        <v>6</v>
      </c>
      <c r="AT1138">
        <v>2.0000000000000002E-5</v>
      </c>
      <c r="AU1138" t="s">
        <v>21</v>
      </c>
      <c r="AV1138">
        <v>0</v>
      </c>
      <c r="AW1138">
        <v>2</v>
      </c>
      <c r="AX1138">
        <v>27723255</v>
      </c>
      <c r="AY1138">
        <v>1</v>
      </c>
      <c r="AZ1138">
        <v>0</v>
      </c>
      <c r="BA1138">
        <v>1164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Y1138*Source!I429</f>
        <v>0</v>
      </c>
      <c r="CY1138">
        <f>AA1138</f>
        <v>729.98</v>
      </c>
      <c r="CZ1138">
        <f>AE1138</f>
        <v>729.98</v>
      </c>
      <c r="DA1138">
        <f>AI1138</f>
        <v>1</v>
      </c>
      <c r="DB1138">
        <v>0</v>
      </c>
    </row>
    <row r="1139" spans="1:106" x14ac:dyDescent="0.2">
      <c r="A1139">
        <f>ROW(Source!A429)</f>
        <v>429</v>
      </c>
      <c r="B1139">
        <v>27721504</v>
      </c>
      <c r="C1139">
        <v>27723245</v>
      </c>
      <c r="D1139">
        <v>25177689</v>
      </c>
      <c r="E1139">
        <v>1</v>
      </c>
      <c r="F1139">
        <v>1</v>
      </c>
      <c r="G1139">
        <v>1</v>
      </c>
      <c r="H1139">
        <v>3</v>
      </c>
      <c r="I1139" t="s">
        <v>1343</v>
      </c>
      <c r="J1139" t="s">
        <v>1344</v>
      </c>
      <c r="K1139" t="s">
        <v>1345</v>
      </c>
      <c r="L1139">
        <v>1346</v>
      </c>
      <c r="N1139">
        <v>1009</v>
      </c>
      <c r="O1139" t="s">
        <v>178</v>
      </c>
      <c r="P1139" t="s">
        <v>178</v>
      </c>
      <c r="Q1139">
        <v>1</v>
      </c>
      <c r="W1139">
        <v>0</v>
      </c>
      <c r="X1139">
        <v>-1726842289</v>
      </c>
      <c r="Y1139">
        <v>0</v>
      </c>
      <c r="AA1139">
        <v>65.75</v>
      </c>
      <c r="AB1139">
        <v>0</v>
      </c>
      <c r="AC1139">
        <v>0</v>
      </c>
      <c r="AD1139">
        <v>0</v>
      </c>
      <c r="AE1139">
        <v>65.75</v>
      </c>
      <c r="AF1139">
        <v>0</v>
      </c>
      <c r="AG1139">
        <v>0</v>
      </c>
      <c r="AH1139">
        <v>0</v>
      </c>
      <c r="AI1139">
        <v>1</v>
      </c>
      <c r="AJ1139">
        <v>1</v>
      </c>
      <c r="AK1139">
        <v>1</v>
      </c>
      <c r="AL1139">
        <v>1</v>
      </c>
      <c r="AN1139">
        <v>0</v>
      </c>
      <c r="AO1139">
        <v>1</v>
      </c>
      <c r="AP1139">
        <v>1</v>
      </c>
      <c r="AQ1139">
        <v>0</v>
      </c>
      <c r="AR1139">
        <v>0</v>
      </c>
      <c r="AS1139" t="s">
        <v>6</v>
      </c>
      <c r="AT1139">
        <v>4.0000000000000001E-3</v>
      </c>
      <c r="AU1139" t="s">
        <v>21</v>
      </c>
      <c r="AV1139">
        <v>0</v>
      </c>
      <c r="AW1139">
        <v>2</v>
      </c>
      <c r="AX1139">
        <v>27723256</v>
      </c>
      <c r="AY1139">
        <v>1</v>
      </c>
      <c r="AZ1139">
        <v>0</v>
      </c>
      <c r="BA1139">
        <v>1165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Y1139*Source!I429</f>
        <v>0</v>
      </c>
      <c r="CY1139">
        <f>AA1139</f>
        <v>65.75</v>
      </c>
      <c r="CZ1139">
        <f>AE1139</f>
        <v>65.75</v>
      </c>
      <c r="DA1139">
        <f>AI1139</f>
        <v>1</v>
      </c>
      <c r="DB1139">
        <v>0</v>
      </c>
    </row>
    <row r="1140" spans="1:106" x14ac:dyDescent="0.2">
      <c r="A1140">
        <f>ROW(Source!A429)</f>
        <v>429</v>
      </c>
      <c r="B1140">
        <v>27721504</v>
      </c>
      <c r="C1140">
        <v>27723245</v>
      </c>
      <c r="D1140">
        <v>25147235</v>
      </c>
      <c r="E1140">
        <v>17</v>
      </c>
      <c r="F1140">
        <v>1</v>
      </c>
      <c r="G1140">
        <v>1</v>
      </c>
      <c r="H1140">
        <v>3</v>
      </c>
      <c r="I1140" t="s">
        <v>1204</v>
      </c>
      <c r="J1140" t="s">
        <v>6</v>
      </c>
      <c r="K1140" t="s">
        <v>1205</v>
      </c>
      <c r="L1140">
        <v>1374</v>
      </c>
      <c r="N1140">
        <v>1013</v>
      </c>
      <c r="O1140" t="s">
        <v>1206</v>
      </c>
      <c r="P1140" t="s">
        <v>1206</v>
      </c>
      <c r="Q1140">
        <v>1</v>
      </c>
      <c r="W1140">
        <v>0</v>
      </c>
      <c r="X1140">
        <v>-1731369543</v>
      </c>
      <c r="Y1140">
        <v>0</v>
      </c>
      <c r="AA1140">
        <v>1</v>
      </c>
      <c r="AB1140">
        <v>0</v>
      </c>
      <c r="AC1140">
        <v>0</v>
      </c>
      <c r="AD1140">
        <v>0</v>
      </c>
      <c r="AE1140">
        <v>1</v>
      </c>
      <c r="AF1140">
        <v>0</v>
      </c>
      <c r="AG1140">
        <v>0</v>
      </c>
      <c r="AH1140">
        <v>0</v>
      </c>
      <c r="AI1140">
        <v>1</v>
      </c>
      <c r="AJ1140">
        <v>1</v>
      </c>
      <c r="AK1140">
        <v>1</v>
      </c>
      <c r="AL1140">
        <v>1</v>
      </c>
      <c r="AN1140">
        <v>0</v>
      </c>
      <c r="AO1140">
        <v>1</v>
      </c>
      <c r="AP1140">
        <v>1</v>
      </c>
      <c r="AQ1140">
        <v>0</v>
      </c>
      <c r="AR1140">
        <v>0</v>
      </c>
      <c r="AS1140" t="s">
        <v>6</v>
      </c>
      <c r="AT1140">
        <v>0.4</v>
      </c>
      <c r="AU1140" t="s">
        <v>21</v>
      </c>
      <c r="AV1140">
        <v>0</v>
      </c>
      <c r="AW1140">
        <v>2</v>
      </c>
      <c r="AX1140">
        <v>27723257</v>
      </c>
      <c r="AY1140">
        <v>1</v>
      </c>
      <c r="AZ1140">
        <v>0</v>
      </c>
      <c r="BA1140">
        <v>1166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Y1140*Source!I429</f>
        <v>0</v>
      </c>
      <c r="CY1140">
        <f>AA1140</f>
        <v>1</v>
      </c>
      <c r="CZ1140">
        <f>AE1140</f>
        <v>1</v>
      </c>
      <c r="DA1140">
        <f>AI1140</f>
        <v>1</v>
      </c>
      <c r="DB1140">
        <v>0</v>
      </c>
    </row>
    <row r="1141" spans="1:106" x14ac:dyDescent="0.2">
      <c r="A1141">
        <f>ROW(Source!A430)</f>
        <v>430</v>
      </c>
      <c r="B1141">
        <v>27721505</v>
      </c>
      <c r="C1141">
        <v>27723258</v>
      </c>
      <c r="D1141">
        <v>25413050</v>
      </c>
      <c r="E1141">
        <v>1</v>
      </c>
      <c r="F1141">
        <v>1</v>
      </c>
      <c r="G1141">
        <v>1</v>
      </c>
      <c r="H1141">
        <v>1</v>
      </c>
      <c r="I1141" t="s">
        <v>984</v>
      </c>
      <c r="J1141" t="s">
        <v>6</v>
      </c>
      <c r="K1141" t="s">
        <v>985</v>
      </c>
      <c r="L1141">
        <v>1191</v>
      </c>
      <c r="N1141">
        <v>1013</v>
      </c>
      <c r="O1141" t="s">
        <v>953</v>
      </c>
      <c r="P1141" t="s">
        <v>953</v>
      </c>
      <c r="Q1141">
        <v>1</v>
      </c>
      <c r="W1141">
        <v>0</v>
      </c>
      <c r="X1141">
        <v>735429535</v>
      </c>
      <c r="Y1141">
        <v>5.84</v>
      </c>
      <c r="AA1141">
        <v>0</v>
      </c>
      <c r="AB1141">
        <v>0</v>
      </c>
      <c r="AC1141">
        <v>0</v>
      </c>
      <c r="AD1141">
        <v>7.8</v>
      </c>
      <c r="AE1141">
        <v>0</v>
      </c>
      <c r="AF1141">
        <v>0</v>
      </c>
      <c r="AG1141">
        <v>0</v>
      </c>
      <c r="AH1141">
        <v>7.8</v>
      </c>
      <c r="AI1141">
        <v>1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6</v>
      </c>
      <c r="AT1141">
        <v>5.84</v>
      </c>
      <c r="AU1141" t="s">
        <v>6</v>
      </c>
      <c r="AV1141">
        <v>1</v>
      </c>
      <c r="AW1141">
        <v>2</v>
      </c>
      <c r="AX1141">
        <v>27723260</v>
      </c>
      <c r="AY1141">
        <v>1</v>
      </c>
      <c r="AZ1141">
        <v>0</v>
      </c>
      <c r="BA1141">
        <v>1167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Y1141*Source!I430</f>
        <v>0.4672</v>
      </c>
      <c r="CY1141">
        <f>AD1141</f>
        <v>7.8</v>
      </c>
      <c r="CZ1141">
        <f>AH1141</f>
        <v>7.8</v>
      </c>
      <c r="DA1141">
        <f>AL1141</f>
        <v>1</v>
      </c>
      <c r="DB1141">
        <v>0</v>
      </c>
    </row>
    <row r="1142" spans="1:106" x14ac:dyDescent="0.2">
      <c r="A1142">
        <f>ROW(Source!A431)</f>
        <v>431</v>
      </c>
      <c r="B1142">
        <v>27721504</v>
      </c>
      <c r="C1142">
        <v>27723258</v>
      </c>
      <c r="D1142">
        <v>25413050</v>
      </c>
      <c r="E1142">
        <v>1</v>
      </c>
      <c r="F1142">
        <v>1</v>
      </c>
      <c r="G1142">
        <v>1</v>
      </c>
      <c r="H1142">
        <v>1</v>
      </c>
      <c r="I1142" t="s">
        <v>984</v>
      </c>
      <c r="J1142" t="s">
        <v>6</v>
      </c>
      <c r="K1142" t="s">
        <v>985</v>
      </c>
      <c r="L1142">
        <v>1191</v>
      </c>
      <c r="N1142">
        <v>1013</v>
      </c>
      <c r="O1142" t="s">
        <v>953</v>
      </c>
      <c r="P1142" t="s">
        <v>953</v>
      </c>
      <c r="Q1142">
        <v>1</v>
      </c>
      <c r="W1142">
        <v>0</v>
      </c>
      <c r="X1142">
        <v>735429535</v>
      </c>
      <c r="Y1142">
        <v>5.84</v>
      </c>
      <c r="AA1142">
        <v>0</v>
      </c>
      <c r="AB1142">
        <v>0</v>
      </c>
      <c r="AC1142">
        <v>0</v>
      </c>
      <c r="AD1142">
        <v>7.8</v>
      </c>
      <c r="AE1142">
        <v>0</v>
      </c>
      <c r="AF1142">
        <v>0</v>
      </c>
      <c r="AG1142">
        <v>0</v>
      </c>
      <c r="AH1142">
        <v>7.8</v>
      </c>
      <c r="AI1142">
        <v>1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6</v>
      </c>
      <c r="AT1142">
        <v>5.84</v>
      </c>
      <c r="AU1142" t="s">
        <v>6</v>
      </c>
      <c r="AV1142">
        <v>1</v>
      </c>
      <c r="AW1142">
        <v>2</v>
      </c>
      <c r="AX1142">
        <v>27723260</v>
      </c>
      <c r="AY1142">
        <v>1</v>
      </c>
      <c r="AZ1142">
        <v>0</v>
      </c>
      <c r="BA1142">
        <v>1168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Y1142*Source!I431</f>
        <v>0.4672</v>
      </c>
      <c r="CY1142">
        <f>AD1142</f>
        <v>7.8</v>
      </c>
      <c r="CZ1142">
        <f>AH1142</f>
        <v>7.8</v>
      </c>
      <c r="DA1142">
        <f>AL1142</f>
        <v>1</v>
      </c>
      <c r="DB1142">
        <v>0</v>
      </c>
    </row>
    <row r="1143" spans="1:106" x14ac:dyDescent="0.2">
      <c r="A1143">
        <f>ROW(Source!A432)</f>
        <v>432</v>
      </c>
      <c r="B1143">
        <v>27721505</v>
      </c>
      <c r="C1143">
        <v>27723261</v>
      </c>
      <c r="D1143">
        <v>25413998</v>
      </c>
      <c r="E1143">
        <v>1</v>
      </c>
      <c r="F1143">
        <v>1</v>
      </c>
      <c r="G1143">
        <v>1</v>
      </c>
      <c r="H1143">
        <v>1</v>
      </c>
      <c r="I1143" t="s">
        <v>1232</v>
      </c>
      <c r="J1143" t="s">
        <v>6</v>
      </c>
      <c r="K1143" t="s">
        <v>1233</v>
      </c>
      <c r="L1143">
        <v>1191</v>
      </c>
      <c r="N1143">
        <v>1013</v>
      </c>
      <c r="O1143" t="s">
        <v>953</v>
      </c>
      <c r="P1143" t="s">
        <v>953</v>
      </c>
      <c r="Q1143">
        <v>1</v>
      </c>
      <c r="W1143">
        <v>0</v>
      </c>
      <c r="X1143">
        <v>152375061</v>
      </c>
      <c r="Y1143">
        <v>110</v>
      </c>
      <c r="AA1143">
        <v>0</v>
      </c>
      <c r="AB1143">
        <v>0</v>
      </c>
      <c r="AC1143">
        <v>0</v>
      </c>
      <c r="AD1143">
        <v>7.87</v>
      </c>
      <c r="AE1143">
        <v>0</v>
      </c>
      <c r="AF1143">
        <v>0</v>
      </c>
      <c r="AG1143">
        <v>0</v>
      </c>
      <c r="AH1143">
        <v>7.87</v>
      </c>
      <c r="AI1143">
        <v>1</v>
      </c>
      <c r="AJ1143">
        <v>1</v>
      </c>
      <c r="AK1143">
        <v>1</v>
      </c>
      <c r="AL1143">
        <v>1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 t="s">
        <v>6</v>
      </c>
      <c r="AT1143">
        <v>110</v>
      </c>
      <c r="AU1143" t="s">
        <v>6</v>
      </c>
      <c r="AV1143">
        <v>1</v>
      </c>
      <c r="AW1143">
        <v>2</v>
      </c>
      <c r="AX1143">
        <v>27723265</v>
      </c>
      <c r="AY1143">
        <v>1</v>
      </c>
      <c r="AZ1143">
        <v>0</v>
      </c>
      <c r="BA1143">
        <v>1169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Y1143*Source!I432</f>
        <v>2.2000000000000002</v>
      </c>
      <c r="CY1143">
        <f>AD1143</f>
        <v>7.87</v>
      </c>
      <c r="CZ1143">
        <f>AH1143</f>
        <v>7.87</v>
      </c>
      <c r="DA1143">
        <f>AL1143</f>
        <v>1</v>
      </c>
      <c r="DB1143">
        <v>0</v>
      </c>
    </row>
    <row r="1144" spans="1:106" x14ac:dyDescent="0.2">
      <c r="A1144">
        <f>ROW(Source!A432)</f>
        <v>432</v>
      </c>
      <c r="B1144">
        <v>27721505</v>
      </c>
      <c r="C1144">
        <v>27723261</v>
      </c>
      <c r="D1144">
        <v>25412928</v>
      </c>
      <c r="E1144">
        <v>1</v>
      </c>
      <c r="F1144">
        <v>1</v>
      </c>
      <c r="G1144">
        <v>1</v>
      </c>
      <c r="H1144">
        <v>1</v>
      </c>
      <c r="I1144" t="s">
        <v>954</v>
      </c>
      <c r="J1144" t="s">
        <v>6</v>
      </c>
      <c r="K1144" t="s">
        <v>955</v>
      </c>
      <c r="L1144">
        <v>1191</v>
      </c>
      <c r="N1144">
        <v>1013</v>
      </c>
      <c r="O1144" t="s">
        <v>953</v>
      </c>
      <c r="P1144" t="s">
        <v>953</v>
      </c>
      <c r="Q1144">
        <v>1</v>
      </c>
      <c r="W1144">
        <v>0</v>
      </c>
      <c r="X1144">
        <v>-1417349443</v>
      </c>
      <c r="Y1144">
        <v>2.2400000000000002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1</v>
      </c>
      <c r="AJ1144">
        <v>1</v>
      </c>
      <c r="AK1144">
        <v>1</v>
      </c>
      <c r="AL1144">
        <v>1</v>
      </c>
      <c r="AN1144">
        <v>0</v>
      </c>
      <c r="AO1144">
        <v>1</v>
      </c>
      <c r="AP1144">
        <v>0</v>
      </c>
      <c r="AQ1144">
        <v>0</v>
      </c>
      <c r="AR1144">
        <v>0</v>
      </c>
      <c r="AS1144" t="s">
        <v>6</v>
      </c>
      <c r="AT1144">
        <v>2.2400000000000002</v>
      </c>
      <c r="AU1144" t="s">
        <v>6</v>
      </c>
      <c r="AV1144">
        <v>2</v>
      </c>
      <c r="AW1144">
        <v>2</v>
      </c>
      <c r="AX1144">
        <v>27723266</v>
      </c>
      <c r="AY1144">
        <v>1</v>
      </c>
      <c r="AZ1144">
        <v>0</v>
      </c>
      <c r="BA1144">
        <v>1170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Y1144*Source!I432</f>
        <v>4.4800000000000006E-2</v>
      </c>
      <c r="CY1144">
        <f>AD1144</f>
        <v>0</v>
      </c>
      <c r="CZ1144">
        <f>AH1144</f>
        <v>0</v>
      </c>
      <c r="DA1144">
        <f>AL1144</f>
        <v>1</v>
      </c>
      <c r="DB1144">
        <v>0</v>
      </c>
    </row>
    <row r="1145" spans="1:106" x14ac:dyDescent="0.2">
      <c r="A1145">
        <f>ROW(Source!A432)</f>
        <v>432</v>
      </c>
      <c r="B1145">
        <v>27721505</v>
      </c>
      <c r="C1145">
        <v>27723261</v>
      </c>
      <c r="D1145">
        <v>25230514</v>
      </c>
      <c r="E1145">
        <v>1</v>
      </c>
      <c r="F1145">
        <v>1</v>
      </c>
      <c r="G1145">
        <v>1</v>
      </c>
      <c r="H1145">
        <v>2</v>
      </c>
      <c r="I1145" t="s">
        <v>960</v>
      </c>
      <c r="J1145" t="s">
        <v>961</v>
      </c>
      <c r="K1145" t="s">
        <v>962</v>
      </c>
      <c r="L1145">
        <v>1368</v>
      </c>
      <c r="N1145">
        <v>1011</v>
      </c>
      <c r="O1145" t="s">
        <v>959</v>
      </c>
      <c r="P1145" t="s">
        <v>959</v>
      </c>
      <c r="Q1145">
        <v>1</v>
      </c>
      <c r="W1145">
        <v>0</v>
      </c>
      <c r="X1145">
        <v>1188625873</v>
      </c>
      <c r="Y1145">
        <v>2.2400000000000002</v>
      </c>
      <c r="AA1145">
        <v>0</v>
      </c>
      <c r="AB1145">
        <v>31.26</v>
      </c>
      <c r="AC1145">
        <v>13.5</v>
      </c>
      <c r="AD1145">
        <v>0</v>
      </c>
      <c r="AE1145">
        <v>0</v>
      </c>
      <c r="AF1145">
        <v>31.26</v>
      </c>
      <c r="AG1145">
        <v>13.5</v>
      </c>
      <c r="AH1145">
        <v>0</v>
      </c>
      <c r="AI1145">
        <v>1</v>
      </c>
      <c r="AJ1145">
        <v>1</v>
      </c>
      <c r="AK1145">
        <v>1</v>
      </c>
      <c r="AL1145">
        <v>1</v>
      </c>
      <c r="AN1145">
        <v>0</v>
      </c>
      <c r="AO1145">
        <v>1</v>
      </c>
      <c r="AP1145">
        <v>0</v>
      </c>
      <c r="AQ1145">
        <v>0</v>
      </c>
      <c r="AR1145">
        <v>0</v>
      </c>
      <c r="AS1145" t="s">
        <v>6</v>
      </c>
      <c r="AT1145">
        <v>2.2400000000000002</v>
      </c>
      <c r="AU1145" t="s">
        <v>6</v>
      </c>
      <c r="AV1145">
        <v>0</v>
      </c>
      <c r="AW1145">
        <v>2</v>
      </c>
      <c r="AX1145">
        <v>27723267</v>
      </c>
      <c r="AY1145">
        <v>1</v>
      </c>
      <c r="AZ1145">
        <v>0</v>
      </c>
      <c r="BA1145">
        <v>1171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Y1145*Source!I432</f>
        <v>4.4800000000000006E-2</v>
      </c>
      <c r="CY1145">
        <f>AB1145</f>
        <v>31.26</v>
      </c>
      <c r="CZ1145">
        <f>AF1145</f>
        <v>31.26</v>
      </c>
      <c r="DA1145">
        <f>AJ1145</f>
        <v>1</v>
      </c>
      <c r="DB1145">
        <v>0</v>
      </c>
    </row>
    <row r="1146" spans="1:106" x14ac:dyDescent="0.2">
      <c r="A1146">
        <f>ROW(Source!A433)</f>
        <v>433</v>
      </c>
      <c r="B1146">
        <v>27721504</v>
      </c>
      <c r="C1146">
        <v>27723261</v>
      </c>
      <c r="D1146">
        <v>25413998</v>
      </c>
      <c r="E1146">
        <v>1</v>
      </c>
      <c r="F1146">
        <v>1</v>
      </c>
      <c r="G1146">
        <v>1</v>
      </c>
      <c r="H1146">
        <v>1</v>
      </c>
      <c r="I1146" t="s">
        <v>1232</v>
      </c>
      <c r="J1146" t="s">
        <v>6</v>
      </c>
      <c r="K1146" t="s">
        <v>1233</v>
      </c>
      <c r="L1146">
        <v>1191</v>
      </c>
      <c r="N1146">
        <v>1013</v>
      </c>
      <c r="O1146" t="s">
        <v>953</v>
      </c>
      <c r="P1146" t="s">
        <v>953</v>
      </c>
      <c r="Q1146">
        <v>1</v>
      </c>
      <c r="W1146">
        <v>0</v>
      </c>
      <c r="X1146">
        <v>152375061</v>
      </c>
      <c r="Y1146">
        <v>110</v>
      </c>
      <c r="AA1146">
        <v>0</v>
      </c>
      <c r="AB1146">
        <v>0</v>
      </c>
      <c r="AC1146">
        <v>0</v>
      </c>
      <c r="AD1146">
        <v>7.87</v>
      </c>
      <c r="AE1146">
        <v>0</v>
      </c>
      <c r="AF1146">
        <v>0</v>
      </c>
      <c r="AG1146">
        <v>0</v>
      </c>
      <c r="AH1146">
        <v>7.87</v>
      </c>
      <c r="AI1146">
        <v>1</v>
      </c>
      <c r="AJ1146">
        <v>1</v>
      </c>
      <c r="AK1146">
        <v>1</v>
      </c>
      <c r="AL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 t="s">
        <v>6</v>
      </c>
      <c r="AT1146">
        <v>110</v>
      </c>
      <c r="AU1146" t="s">
        <v>6</v>
      </c>
      <c r="AV1146">
        <v>1</v>
      </c>
      <c r="AW1146">
        <v>2</v>
      </c>
      <c r="AX1146">
        <v>27723265</v>
      </c>
      <c r="AY1146">
        <v>1</v>
      </c>
      <c r="AZ1146">
        <v>0</v>
      </c>
      <c r="BA1146">
        <v>1172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Y1146*Source!I433</f>
        <v>2.2000000000000002</v>
      </c>
      <c r="CY1146">
        <f>AD1146</f>
        <v>7.87</v>
      </c>
      <c r="CZ1146">
        <f>AH1146</f>
        <v>7.87</v>
      </c>
      <c r="DA1146">
        <f>AL1146</f>
        <v>1</v>
      </c>
      <c r="DB1146">
        <v>0</v>
      </c>
    </row>
    <row r="1147" spans="1:106" x14ac:dyDescent="0.2">
      <c r="A1147">
        <f>ROW(Source!A433)</f>
        <v>433</v>
      </c>
      <c r="B1147">
        <v>27721504</v>
      </c>
      <c r="C1147">
        <v>27723261</v>
      </c>
      <c r="D1147">
        <v>25412928</v>
      </c>
      <c r="E1147">
        <v>1</v>
      </c>
      <c r="F1147">
        <v>1</v>
      </c>
      <c r="G1147">
        <v>1</v>
      </c>
      <c r="H1147">
        <v>1</v>
      </c>
      <c r="I1147" t="s">
        <v>954</v>
      </c>
      <c r="J1147" t="s">
        <v>6</v>
      </c>
      <c r="K1147" t="s">
        <v>955</v>
      </c>
      <c r="L1147">
        <v>1191</v>
      </c>
      <c r="N1147">
        <v>1013</v>
      </c>
      <c r="O1147" t="s">
        <v>953</v>
      </c>
      <c r="P1147" t="s">
        <v>953</v>
      </c>
      <c r="Q1147">
        <v>1</v>
      </c>
      <c r="W1147">
        <v>0</v>
      </c>
      <c r="X1147">
        <v>-1417349443</v>
      </c>
      <c r="Y1147">
        <v>2.2400000000000002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1</v>
      </c>
      <c r="AJ1147">
        <v>1</v>
      </c>
      <c r="AK1147">
        <v>1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6</v>
      </c>
      <c r="AT1147">
        <v>2.2400000000000002</v>
      </c>
      <c r="AU1147" t="s">
        <v>6</v>
      </c>
      <c r="AV1147">
        <v>2</v>
      </c>
      <c r="AW1147">
        <v>2</v>
      </c>
      <c r="AX1147">
        <v>27723266</v>
      </c>
      <c r="AY1147">
        <v>1</v>
      </c>
      <c r="AZ1147">
        <v>0</v>
      </c>
      <c r="BA1147">
        <v>1173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Y1147*Source!I433</f>
        <v>4.4800000000000006E-2</v>
      </c>
      <c r="CY1147">
        <f>AD1147</f>
        <v>0</v>
      </c>
      <c r="CZ1147">
        <f>AH1147</f>
        <v>0</v>
      </c>
      <c r="DA1147">
        <f>AL1147</f>
        <v>1</v>
      </c>
      <c r="DB1147">
        <v>0</v>
      </c>
    </row>
    <row r="1148" spans="1:106" x14ac:dyDescent="0.2">
      <c r="A1148">
        <f>ROW(Source!A433)</f>
        <v>433</v>
      </c>
      <c r="B1148">
        <v>27721504</v>
      </c>
      <c r="C1148">
        <v>27723261</v>
      </c>
      <c r="D1148">
        <v>25230514</v>
      </c>
      <c r="E1148">
        <v>1</v>
      </c>
      <c r="F1148">
        <v>1</v>
      </c>
      <c r="G1148">
        <v>1</v>
      </c>
      <c r="H1148">
        <v>2</v>
      </c>
      <c r="I1148" t="s">
        <v>960</v>
      </c>
      <c r="J1148" t="s">
        <v>961</v>
      </c>
      <c r="K1148" t="s">
        <v>962</v>
      </c>
      <c r="L1148">
        <v>1368</v>
      </c>
      <c r="N1148">
        <v>1011</v>
      </c>
      <c r="O1148" t="s">
        <v>959</v>
      </c>
      <c r="P1148" t="s">
        <v>959</v>
      </c>
      <c r="Q1148">
        <v>1</v>
      </c>
      <c r="W1148">
        <v>0</v>
      </c>
      <c r="X1148">
        <v>1188625873</v>
      </c>
      <c r="Y1148">
        <v>2.2400000000000002</v>
      </c>
      <c r="AA1148">
        <v>0</v>
      </c>
      <c r="AB1148">
        <v>31.26</v>
      </c>
      <c r="AC1148">
        <v>13.5</v>
      </c>
      <c r="AD1148">
        <v>0</v>
      </c>
      <c r="AE1148">
        <v>0</v>
      </c>
      <c r="AF1148">
        <v>31.26</v>
      </c>
      <c r="AG1148">
        <v>13.5</v>
      </c>
      <c r="AH1148">
        <v>0</v>
      </c>
      <c r="AI1148">
        <v>1</v>
      </c>
      <c r="AJ1148">
        <v>1</v>
      </c>
      <c r="AK1148">
        <v>1</v>
      </c>
      <c r="AL1148">
        <v>1</v>
      </c>
      <c r="AN1148">
        <v>0</v>
      </c>
      <c r="AO1148">
        <v>1</v>
      </c>
      <c r="AP1148">
        <v>0</v>
      </c>
      <c r="AQ1148">
        <v>0</v>
      </c>
      <c r="AR1148">
        <v>0</v>
      </c>
      <c r="AS1148" t="s">
        <v>6</v>
      </c>
      <c r="AT1148">
        <v>2.2400000000000002</v>
      </c>
      <c r="AU1148" t="s">
        <v>6</v>
      </c>
      <c r="AV1148">
        <v>0</v>
      </c>
      <c r="AW1148">
        <v>2</v>
      </c>
      <c r="AX1148">
        <v>27723267</v>
      </c>
      <c r="AY1148">
        <v>1</v>
      </c>
      <c r="AZ1148">
        <v>0</v>
      </c>
      <c r="BA1148">
        <v>1174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Y1148*Source!I433</f>
        <v>4.4800000000000006E-2</v>
      </c>
      <c r="CY1148">
        <f>AB1148</f>
        <v>31.26</v>
      </c>
      <c r="CZ1148">
        <f>AF1148</f>
        <v>31.26</v>
      </c>
      <c r="DA1148">
        <f>AJ1148</f>
        <v>1</v>
      </c>
      <c r="DB1148">
        <v>0</v>
      </c>
    </row>
    <row r="1149" spans="1:106" x14ac:dyDescent="0.2">
      <c r="A1149">
        <f>ROW(Source!A434)</f>
        <v>434</v>
      </c>
      <c r="B1149">
        <v>27721505</v>
      </c>
      <c r="C1149">
        <v>27723268</v>
      </c>
      <c r="D1149">
        <v>25416173</v>
      </c>
      <c r="E1149">
        <v>1</v>
      </c>
      <c r="F1149">
        <v>1</v>
      </c>
      <c r="G1149">
        <v>1</v>
      </c>
      <c r="H1149">
        <v>1</v>
      </c>
      <c r="I1149" t="s">
        <v>1346</v>
      </c>
      <c r="J1149" t="s">
        <v>6</v>
      </c>
      <c r="K1149" t="s">
        <v>1347</v>
      </c>
      <c r="L1149">
        <v>1191</v>
      </c>
      <c r="N1149">
        <v>1013</v>
      </c>
      <c r="O1149" t="s">
        <v>953</v>
      </c>
      <c r="P1149" t="s">
        <v>953</v>
      </c>
      <c r="Q1149">
        <v>1</v>
      </c>
      <c r="W1149">
        <v>0</v>
      </c>
      <c r="X1149">
        <v>-1366118074</v>
      </c>
      <c r="Y1149">
        <v>45.436499999999995</v>
      </c>
      <c r="AA1149">
        <v>0</v>
      </c>
      <c r="AB1149">
        <v>0</v>
      </c>
      <c r="AC1149">
        <v>0</v>
      </c>
      <c r="AD1149">
        <v>7.94</v>
      </c>
      <c r="AE1149">
        <v>0</v>
      </c>
      <c r="AF1149">
        <v>0</v>
      </c>
      <c r="AG1149">
        <v>0</v>
      </c>
      <c r="AH1149">
        <v>7.94</v>
      </c>
      <c r="AI1149">
        <v>1</v>
      </c>
      <c r="AJ1149">
        <v>1</v>
      </c>
      <c r="AK1149">
        <v>1</v>
      </c>
      <c r="AL1149">
        <v>1</v>
      </c>
      <c r="AN1149">
        <v>0</v>
      </c>
      <c r="AO1149">
        <v>1</v>
      </c>
      <c r="AP1149">
        <v>1</v>
      </c>
      <c r="AQ1149">
        <v>0</v>
      </c>
      <c r="AR1149">
        <v>0</v>
      </c>
      <c r="AS1149" t="s">
        <v>6</v>
      </c>
      <c r="AT1149">
        <v>39.51</v>
      </c>
      <c r="AU1149" t="s">
        <v>103</v>
      </c>
      <c r="AV1149">
        <v>1</v>
      </c>
      <c r="AW1149">
        <v>2</v>
      </c>
      <c r="AX1149">
        <v>27723275</v>
      </c>
      <c r="AY1149">
        <v>1</v>
      </c>
      <c r="AZ1149">
        <v>0</v>
      </c>
      <c r="BA1149">
        <v>1175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Y1149*Source!I434</f>
        <v>66.996119249999992</v>
      </c>
      <c r="CY1149">
        <f>AD1149</f>
        <v>7.94</v>
      </c>
      <c r="CZ1149">
        <f>AH1149</f>
        <v>7.94</v>
      </c>
      <c r="DA1149">
        <f>AL1149</f>
        <v>1</v>
      </c>
      <c r="DB1149">
        <v>0</v>
      </c>
    </row>
    <row r="1150" spans="1:106" x14ac:dyDescent="0.2">
      <c r="A1150">
        <f>ROW(Source!A434)</f>
        <v>434</v>
      </c>
      <c r="B1150">
        <v>27721505</v>
      </c>
      <c r="C1150">
        <v>27723268</v>
      </c>
      <c r="D1150">
        <v>25412928</v>
      </c>
      <c r="E1150">
        <v>1</v>
      </c>
      <c r="F1150">
        <v>1</v>
      </c>
      <c r="G1150">
        <v>1</v>
      </c>
      <c r="H1150">
        <v>1</v>
      </c>
      <c r="I1150" t="s">
        <v>954</v>
      </c>
      <c r="J1150" t="s">
        <v>6</v>
      </c>
      <c r="K1150" t="s">
        <v>955</v>
      </c>
      <c r="L1150">
        <v>1191</v>
      </c>
      <c r="N1150">
        <v>1013</v>
      </c>
      <c r="O1150" t="s">
        <v>953</v>
      </c>
      <c r="P1150" t="s">
        <v>953</v>
      </c>
      <c r="Q1150">
        <v>1</v>
      </c>
      <c r="W1150">
        <v>0</v>
      </c>
      <c r="X1150">
        <v>-1417349443</v>
      </c>
      <c r="Y1150">
        <v>1.27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1</v>
      </c>
      <c r="AJ1150">
        <v>1</v>
      </c>
      <c r="AK1150">
        <v>1</v>
      </c>
      <c r="AL1150">
        <v>1</v>
      </c>
      <c r="AN1150">
        <v>0</v>
      </c>
      <c r="AO1150">
        <v>1</v>
      </c>
      <c r="AP1150">
        <v>0</v>
      </c>
      <c r="AQ1150">
        <v>0</v>
      </c>
      <c r="AR1150">
        <v>0</v>
      </c>
      <c r="AS1150" t="s">
        <v>6</v>
      </c>
      <c r="AT1150">
        <v>1.27</v>
      </c>
      <c r="AU1150" t="s">
        <v>6</v>
      </c>
      <c r="AV1150">
        <v>2</v>
      </c>
      <c r="AW1150">
        <v>2</v>
      </c>
      <c r="AX1150">
        <v>27723276</v>
      </c>
      <c r="AY1150">
        <v>1</v>
      </c>
      <c r="AZ1150">
        <v>2048</v>
      </c>
      <c r="BA1150">
        <v>1176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Y1150*Source!I434</f>
        <v>1.8726149999999999</v>
      </c>
      <c r="CY1150">
        <f>AD1150</f>
        <v>0</v>
      </c>
      <c r="CZ1150">
        <f>AH1150</f>
        <v>0</v>
      </c>
      <c r="DA1150">
        <f>AL1150</f>
        <v>1</v>
      </c>
      <c r="DB1150">
        <v>0</v>
      </c>
    </row>
    <row r="1151" spans="1:106" x14ac:dyDescent="0.2">
      <c r="A1151">
        <f>ROW(Source!A434)</f>
        <v>434</v>
      </c>
      <c r="B1151">
        <v>27721505</v>
      </c>
      <c r="C1151">
        <v>27723268</v>
      </c>
      <c r="D1151">
        <v>25230514</v>
      </c>
      <c r="E1151">
        <v>1</v>
      </c>
      <c r="F1151">
        <v>1</v>
      </c>
      <c r="G1151">
        <v>1</v>
      </c>
      <c r="H1151">
        <v>2</v>
      </c>
      <c r="I1151" t="s">
        <v>960</v>
      </c>
      <c r="J1151" t="s">
        <v>961</v>
      </c>
      <c r="K1151" t="s">
        <v>962</v>
      </c>
      <c r="L1151">
        <v>1368</v>
      </c>
      <c r="N1151">
        <v>1011</v>
      </c>
      <c r="O1151" t="s">
        <v>959</v>
      </c>
      <c r="P1151" t="s">
        <v>959</v>
      </c>
      <c r="Q1151">
        <v>1</v>
      </c>
      <c r="W1151">
        <v>0</v>
      </c>
      <c r="X1151">
        <v>1188625873</v>
      </c>
      <c r="Y1151">
        <v>1.5874999999999999</v>
      </c>
      <c r="AA1151">
        <v>0</v>
      </c>
      <c r="AB1151">
        <v>31.26</v>
      </c>
      <c r="AC1151">
        <v>13.5</v>
      </c>
      <c r="AD1151">
        <v>0</v>
      </c>
      <c r="AE1151">
        <v>0</v>
      </c>
      <c r="AF1151">
        <v>31.26</v>
      </c>
      <c r="AG1151">
        <v>13.5</v>
      </c>
      <c r="AH1151">
        <v>0</v>
      </c>
      <c r="AI1151">
        <v>1</v>
      </c>
      <c r="AJ1151">
        <v>1</v>
      </c>
      <c r="AK1151">
        <v>1</v>
      </c>
      <c r="AL1151">
        <v>1</v>
      </c>
      <c r="AN1151">
        <v>0</v>
      </c>
      <c r="AO1151">
        <v>1</v>
      </c>
      <c r="AP1151">
        <v>1</v>
      </c>
      <c r="AQ1151">
        <v>0</v>
      </c>
      <c r="AR1151">
        <v>0</v>
      </c>
      <c r="AS1151" t="s">
        <v>6</v>
      </c>
      <c r="AT1151">
        <v>1.27</v>
      </c>
      <c r="AU1151" t="s">
        <v>102</v>
      </c>
      <c r="AV1151">
        <v>0</v>
      </c>
      <c r="AW1151">
        <v>2</v>
      </c>
      <c r="AX1151">
        <v>27723277</v>
      </c>
      <c r="AY1151">
        <v>1</v>
      </c>
      <c r="AZ1151">
        <v>0</v>
      </c>
      <c r="BA1151">
        <v>1177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Y1151*Source!I434</f>
        <v>2.3407687499999996</v>
      </c>
      <c r="CY1151">
        <f>AB1151</f>
        <v>31.26</v>
      </c>
      <c r="CZ1151">
        <f>AF1151</f>
        <v>31.26</v>
      </c>
      <c r="DA1151">
        <f>AJ1151</f>
        <v>1</v>
      </c>
      <c r="DB1151">
        <v>0</v>
      </c>
    </row>
    <row r="1152" spans="1:106" x14ac:dyDescent="0.2">
      <c r="A1152">
        <f>ROW(Source!A434)</f>
        <v>434</v>
      </c>
      <c r="B1152">
        <v>27721505</v>
      </c>
      <c r="C1152">
        <v>27723268</v>
      </c>
      <c r="D1152">
        <v>25230627</v>
      </c>
      <c r="E1152">
        <v>1</v>
      </c>
      <c r="F1152">
        <v>1</v>
      </c>
      <c r="G1152">
        <v>1</v>
      </c>
      <c r="H1152">
        <v>2</v>
      </c>
      <c r="I1152" t="s">
        <v>1142</v>
      </c>
      <c r="J1152" t="s">
        <v>1143</v>
      </c>
      <c r="K1152" t="s">
        <v>1144</v>
      </c>
      <c r="L1152">
        <v>1368</v>
      </c>
      <c r="N1152">
        <v>1011</v>
      </c>
      <c r="O1152" t="s">
        <v>959</v>
      </c>
      <c r="P1152" t="s">
        <v>959</v>
      </c>
      <c r="Q1152">
        <v>1</v>
      </c>
      <c r="W1152">
        <v>0</v>
      </c>
      <c r="X1152">
        <v>126902709</v>
      </c>
      <c r="Y1152">
        <v>11.3375</v>
      </c>
      <c r="AA1152">
        <v>0</v>
      </c>
      <c r="AB1152">
        <v>0.5</v>
      </c>
      <c r="AC1152">
        <v>0</v>
      </c>
      <c r="AD1152">
        <v>0</v>
      </c>
      <c r="AE1152">
        <v>0</v>
      </c>
      <c r="AF1152">
        <v>0.5</v>
      </c>
      <c r="AG1152">
        <v>0</v>
      </c>
      <c r="AH1152">
        <v>0</v>
      </c>
      <c r="AI1152">
        <v>1</v>
      </c>
      <c r="AJ1152">
        <v>1</v>
      </c>
      <c r="AK1152">
        <v>1</v>
      </c>
      <c r="AL1152">
        <v>1</v>
      </c>
      <c r="AN1152">
        <v>0</v>
      </c>
      <c r="AO1152">
        <v>1</v>
      </c>
      <c r="AP1152">
        <v>1</v>
      </c>
      <c r="AQ1152">
        <v>0</v>
      </c>
      <c r="AR1152">
        <v>0</v>
      </c>
      <c r="AS1152" t="s">
        <v>6</v>
      </c>
      <c r="AT1152">
        <v>9.07</v>
      </c>
      <c r="AU1152" t="s">
        <v>102</v>
      </c>
      <c r="AV1152">
        <v>0</v>
      </c>
      <c r="AW1152">
        <v>2</v>
      </c>
      <c r="AX1152">
        <v>27723278</v>
      </c>
      <c r="AY1152">
        <v>1</v>
      </c>
      <c r="AZ1152">
        <v>0</v>
      </c>
      <c r="BA1152">
        <v>1178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Y1152*Source!I434</f>
        <v>16.717143749999998</v>
      </c>
      <c r="CY1152">
        <f>AB1152</f>
        <v>0.5</v>
      </c>
      <c r="CZ1152">
        <f>AF1152</f>
        <v>0.5</v>
      </c>
      <c r="DA1152">
        <f>AJ1152</f>
        <v>1</v>
      </c>
      <c r="DB1152">
        <v>0</v>
      </c>
    </row>
    <row r="1153" spans="1:106" x14ac:dyDescent="0.2">
      <c r="A1153">
        <f>ROW(Source!A434)</f>
        <v>434</v>
      </c>
      <c r="B1153">
        <v>27721505</v>
      </c>
      <c r="C1153">
        <v>27723268</v>
      </c>
      <c r="D1153">
        <v>25149961</v>
      </c>
      <c r="E1153">
        <v>1</v>
      </c>
      <c r="F1153">
        <v>1</v>
      </c>
      <c r="G1153">
        <v>1</v>
      </c>
      <c r="H1153">
        <v>3</v>
      </c>
      <c r="I1153" t="s">
        <v>963</v>
      </c>
      <c r="J1153" t="s">
        <v>964</v>
      </c>
      <c r="K1153" t="s">
        <v>965</v>
      </c>
      <c r="L1153">
        <v>1339</v>
      </c>
      <c r="N1153">
        <v>1007</v>
      </c>
      <c r="O1153" t="s">
        <v>64</v>
      </c>
      <c r="P1153" t="s">
        <v>64</v>
      </c>
      <c r="Q1153">
        <v>1</v>
      </c>
      <c r="W1153">
        <v>0</v>
      </c>
      <c r="X1153">
        <v>-1660354250</v>
      </c>
      <c r="Y1153">
        <v>3.5</v>
      </c>
      <c r="AA1153">
        <v>2.44</v>
      </c>
      <c r="AB1153">
        <v>0</v>
      </c>
      <c r="AC1153">
        <v>0</v>
      </c>
      <c r="AD1153">
        <v>0</v>
      </c>
      <c r="AE1153">
        <v>2.44</v>
      </c>
      <c r="AF1153">
        <v>0</v>
      </c>
      <c r="AG1153">
        <v>0</v>
      </c>
      <c r="AH1153">
        <v>0</v>
      </c>
      <c r="AI1153">
        <v>1</v>
      </c>
      <c r="AJ1153">
        <v>1</v>
      </c>
      <c r="AK1153">
        <v>1</v>
      </c>
      <c r="AL1153">
        <v>1</v>
      </c>
      <c r="AN1153">
        <v>0</v>
      </c>
      <c r="AO1153">
        <v>1</v>
      </c>
      <c r="AP1153">
        <v>0</v>
      </c>
      <c r="AQ1153">
        <v>0</v>
      </c>
      <c r="AR1153">
        <v>0</v>
      </c>
      <c r="AS1153" t="s">
        <v>6</v>
      </c>
      <c r="AT1153">
        <v>3.5</v>
      </c>
      <c r="AU1153" t="s">
        <v>6</v>
      </c>
      <c r="AV1153">
        <v>0</v>
      </c>
      <c r="AW1153">
        <v>2</v>
      </c>
      <c r="AX1153">
        <v>27723279</v>
      </c>
      <c r="AY1153">
        <v>1</v>
      </c>
      <c r="AZ1153">
        <v>0</v>
      </c>
      <c r="BA1153">
        <v>1179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Y1153*Source!I434</f>
        <v>5.1607500000000002</v>
      </c>
      <c r="CY1153">
        <f>AA1153</f>
        <v>2.44</v>
      </c>
      <c r="CZ1153">
        <f>AE1153</f>
        <v>2.44</v>
      </c>
      <c r="DA1153">
        <f>AI1153</f>
        <v>1</v>
      </c>
      <c r="DB1153">
        <v>0</v>
      </c>
    </row>
    <row r="1154" spans="1:106" x14ac:dyDescent="0.2">
      <c r="A1154">
        <f>ROW(Source!A434)</f>
        <v>434</v>
      </c>
      <c r="B1154">
        <v>27721505</v>
      </c>
      <c r="C1154">
        <v>27723268</v>
      </c>
      <c r="D1154">
        <v>25155505</v>
      </c>
      <c r="E1154">
        <v>1</v>
      </c>
      <c r="F1154">
        <v>1</v>
      </c>
      <c r="G1154">
        <v>1</v>
      </c>
      <c r="H1154">
        <v>3</v>
      </c>
      <c r="I1154" t="s">
        <v>132</v>
      </c>
      <c r="J1154" t="s">
        <v>134</v>
      </c>
      <c r="K1154" t="s">
        <v>133</v>
      </c>
      <c r="L1154">
        <v>1339</v>
      </c>
      <c r="N1154">
        <v>1007</v>
      </c>
      <c r="O1154" t="s">
        <v>64</v>
      </c>
      <c r="P1154" t="s">
        <v>64</v>
      </c>
      <c r="Q1154">
        <v>1</v>
      </c>
      <c r="W1154">
        <v>0</v>
      </c>
      <c r="X1154">
        <v>519185539</v>
      </c>
      <c r="Y1154">
        <v>2.04</v>
      </c>
      <c r="AA1154">
        <v>519.79999999999995</v>
      </c>
      <c r="AB1154">
        <v>0</v>
      </c>
      <c r="AC1154">
        <v>0</v>
      </c>
      <c r="AD1154">
        <v>0</v>
      </c>
      <c r="AE1154">
        <v>519.79999999999995</v>
      </c>
      <c r="AF1154">
        <v>0</v>
      </c>
      <c r="AG1154">
        <v>0</v>
      </c>
      <c r="AH1154">
        <v>0</v>
      </c>
      <c r="AI1154">
        <v>1</v>
      </c>
      <c r="AJ1154">
        <v>1</v>
      </c>
      <c r="AK1154">
        <v>1</v>
      </c>
      <c r="AL1154">
        <v>1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 t="s">
        <v>6</v>
      </c>
      <c r="AT1154">
        <v>2.04</v>
      </c>
      <c r="AU1154" t="s">
        <v>6</v>
      </c>
      <c r="AV1154">
        <v>0</v>
      </c>
      <c r="AW1154">
        <v>1</v>
      </c>
      <c r="AX1154">
        <v>-1</v>
      </c>
      <c r="AY1154">
        <v>0</v>
      </c>
      <c r="AZ1154">
        <v>0</v>
      </c>
      <c r="BA1154" t="s">
        <v>6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Y1154*Source!I434</f>
        <v>3.0079799999999999</v>
      </c>
      <c r="CY1154">
        <f>AA1154</f>
        <v>519.79999999999995</v>
      </c>
      <c r="CZ1154">
        <f>AE1154</f>
        <v>519.79999999999995</v>
      </c>
      <c r="DA1154">
        <f>AI1154</f>
        <v>1</v>
      </c>
      <c r="DB1154">
        <v>0</v>
      </c>
    </row>
    <row r="1155" spans="1:106" x14ac:dyDescent="0.2">
      <c r="A1155">
        <f>ROW(Source!A435)</f>
        <v>435</v>
      </c>
      <c r="B1155">
        <v>27721504</v>
      </c>
      <c r="C1155">
        <v>27723268</v>
      </c>
      <c r="D1155">
        <v>25416173</v>
      </c>
      <c r="E1155">
        <v>1</v>
      </c>
      <c r="F1155">
        <v>1</v>
      </c>
      <c r="G1155">
        <v>1</v>
      </c>
      <c r="H1155">
        <v>1</v>
      </c>
      <c r="I1155" t="s">
        <v>1346</v>
      </c>
      <c r="J1155" t="s">
        <v>6</v>
      </c>
      <c r="K1155" t="s">
        <v>1347</v>
      </c>
      <c r="L1155">
        <v>1191</v>
      </c>
      <c r="N1155">
        <v>1013</v>
      </c>
      <c r="O1155" t="s">
        <v>953</v>
      </c>
      <c r="P1155" t="s">
        <v>953</v>
      </c>
      <c r="Q1155">
        <v>1</v>
      </c>
      <c r="W1155">
        <v>0</v>
      </c>
      <c r="X1155">
        <v>-1366118074</v>
      </c>
      <c r="Y1155">
        <v>45.436499999999995</v>
      </c>
      <c r="AA1155">
        <v>0</v>
      </c>
      <c r="AB1155">
        <v>0</v>
      </c>
      <c r="AC1155">
        <v>0</v>
      </c>
      <c r="AD1155">
        <v>7.94</v>
      </c>
      <c r="AE1155">
        <v>0</v>
      </c>
      <c r="AF1155">
        <v>0</v>
      </c>
      <c r="AG1155">
        <v>0</v>
      </c>
      <c r="AH1155">
        <v>7.94</v>
      </c>
      <c r="AI1155">
        <v>1</v>
      </c>
      <c r="AJ1155">
        <v>1</v>
      </c>
      <c r="AK1155">
        <v>1</v>
      </c>
      <c r="AL1155">
        <v>1</v>
      </c>
      <c r="AN1155">
        <v>0</v>
      </c>
      <c r="AO1155">
        <v>1</v>
      </c>
      <c r="AP1155">
        <v>1</v>
      </c>
      <c r="AQ1155">
        <v>0</v>
      </c>
      <c r="AR1155">
        <v>0</v>
      </c>
      <c r="AS1155" t="s">
        <v>6</v>
      </c>
      <c r="AT1155">
        <v>39.51</v>
      </c>
      <c r="AU1155" t="s">
        <v>103</v>
      </c>
      <c r="AV1155">
        <v>1</v>
      </c>
      <c r="AW1155">
        <v>2</v>
      </c>
      <c r="AX1155">
        <v>27723275</v>
      </c>
      <c r="AY1155">
        <v>1</v>
      </c>
      <c r="AZ1155">
        <v>0</v>
      </c>
      <c r="BA1155">
        <v>1181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Y1155*Source!I435</f>
        <v>66.996119249999992</v>
      </c>
      <c r="CY1155">
        <f>AD1155</f>
        <v>7.94</v>
      </c>
      <c r="CZ1155">
        <f>AH1155</f>
        <v>7.94</v>
      </c>
      <c r="DA1155">
        <f>AL1155</f>
        <v>1</v>
      </c>
      <c r="DB1155">
        <v>0</v>
      </c>
    </row>
    <row r="1156" spans="1:106" x14ac:dyDescent="0.2">
      <c r="A1156">
        <f>ROW(Source!A435)</f>
        <v>435</v>
      </c>
      <c r="B1156">
        <v>27721504</v>
      </c>
      <c r="C1156">
        <v>27723268</v>
      </c>
      <c r="D1156">
        <v>25412928</v>
      </c>
      <c r="E1156">
        <v>1</v>
      </c>
      <c r="F1156">
        <v>1</v>
      </c>
      <c r="G1156">
        <v>1</v>
      </c>
      <c r="H1156">
        <v>1</v>
      </c>
      <c r="I1156" t="s">
        <v>954</v>
      </c>
      <c r="J1156" t="s">
        <v>6</v>
      </c>
      <c r="K1156" t="s">
        <v>955</v>
      </c>
      <c r="L1156">
        <v>1191</v>
      </c>
      <c r="N1156">
        <v>1013</v>
      </c>
      <c r="O1156" t="s">
        <v>953</v>
      </c>
      <c r="P1156" t="s">
        <v>953</v>
      </c>
      <c r="Q1156">
        <v>1</v>
      </c>
      <c r="W1156">
        <v>0</v>
      </c>
      <c r="X1156">
        <v>-1417349443</v>
      </c>
      <c r="Y1156">
        <v>1.27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1</v>
      </c>
      <c r="AJ1156">
        <v>1</v>
      </c>
      <c r="AK1156">
        <v>1</v>
      </c>
      <c r="AL1156">
        <v>1</v>
      </c>
      <c r="AN1156">
        <v>0</v>
      </c>
      <c r="AO1156">
        <v>1</v>
      </c>
      <c r="AP1156">
        <v>0</v>
      </c>
      <c r="AQ1156">
        <v>0</v>
      </c>
      <c r="AR1156">
        <v>0</v>
      </c>
      <c r="AS1156" t="s">
        <v>6</v>
      </c>
      <c r="AT1156">
        <v>1.27</v>
      </c>
      <c r="AU1156" t="s">
        <v>6</v>
      </c>
      <c r="AV1156">
        <v>2</v>
      </c>
      <c r="AW1156">
        <v>2</v>
      </c>
      <c r="AX1156">
        <v>27723276</v>
      </c>
      <c r="AY1156">
        <v>1</v>
      </c>
      <c r="AZ1156">
        <v>2048</v>
      </c>
      <c r="BA1156">
        <v>1182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Y1156*Source!I435</f>
        <v>1.8726149999999999</v>
      </c>
      <c r="CY1156">
        <f>AD1156</f>
        <v>0</v>
      </c>
      <c r="CZ1156">
        <f>AH1156</f>
        <v>0</v>
      </c>
      <c r="DA1156">
        <f>AL1156</f>
        <v>1</v>
      </c>
      <c r="DB1156">
        <v>0</v>
      </c>
    </row>
    <row r="1157" spans="1:106" x14ac:dyDescent="0.2">
      <c r="A1157">
        <f>ROW(Source!A435)</f>
        <v>435</v>
      </c>
      <c r="B1157">
        <v>27721504</v>
      </c>
      <c r="C1157">
        <v>27723268</v>
      </c>
      <c r="D1157">
        <v>25230514</v>
      </c>
      <c r="E1157">
        <v>1</v>
      </c>
      <c r="F1157">
        <v>1</v>
      </c>
      <c r="G1157">
        <v>1</v>
      </c>
      <c r="H1157">
        <v>2</v>
      </c>
      <c r="I1157" t="s">
        <v>960</v>
      </c>
      <c r="J1157" t="s">
        <v>961</v>
      </c>
      <c r="K1157" t="s">
        <v>962</v>
      </c>
      <c r="L1157">
        <v>1368</v>
      </c>
      <c r="N1157">
        <v>1011</v>
      </c>
      <c r="O1157" t="s">
        <v>959</v>
      </c>
      <c r="P1157" t="s">
        <v>959</v>
      </c>
      <c r="Q1157">
        <v>1</v>
      </c>
      <c r="W1157">
        <v>0</v>
      </c>
      <c r="X1157">
        <v>1188625873</v>
      </c>
      <c r="Y1157">
        <v>1.5874999999999999</v>
      </c>
      <c r="AA1157">
        <v>0</v>
      </c>
      <c r="AB1157">
        <v>31.26</v>
      </c>
      <c r="AC1157">
        <v>13.5</v>
      </c>
      <c r="AD1157">
        <v>0</v>
      </c>
      <c r="AE1157">
        <v>0</v>
      </c>
      <c r="AF1157">
        <v>31.26</v>
      </c>
      <c r="AG1157">
        <v>13.5</v>
      </c>
      <c r="AH1157">
        <v>0</v>
      </c>
      <c r="AI1157">
        <v>1</v>
      </c>
      <c r="AJ1157">
        <v>1</v>
      </c>
      <c r="AK1157">
        <v>1</v>
      </c>
      <c r="AL1157">
        <v>1</v>
      </c>
      <c r="AN1157">
        <v>0</v>
      </c>
      <c r="AO1157">
        <v>1</v>
      </c>
      <c r="AP1157">
        <v>1</v>
      </c>
      <c r="AQ1157">
        <v>0</v>
      </c>
      <c r="AR1157">
        <v>0</v>
      </c>
      <c r="AS1157" t="s">
        <v>6</v>
      </c>
      <c r="AT1157">
        <v>1.27</v>
      </c>
      <c r="AU1157" t="s">
        <v>102</v>
      </c>
      <c r="AV1157">
        <v>0</v>
      </c>
      <c r="AW1157">
        <v>2</v>
      </c>
      <c r="AX1157">
        <v>27723277</v>
      </c>
      <c r="AY1157">
        <v>1</v>
      </c>
      <c r="AZ1157">
        <v>0</v>
      </c>
      <c r="BA1157">
        <v>1183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Y1157*Source!I435</f>
        <v>2.3407687499999996</v>
      </c>
      <c r="CY1157">
        <f>AB1157</f>
        <v>31.26</v>
      </c>
      <c r="CZ1157">
        <f>AF1157</f>
        <v>31.26</v>
      </c>
      <c r="DA1157">
        <f>AJ1157</f>
        <v>1</v>
      </c>
      <c r="DB1157">
        <v>0</v>
      </c>
    </row>
    <row r="1158" spans="1:106" x14ac:dyDescent="0.2">
      <c r="A1158">
        <f>ROW(Source!A435)</f>
        <v>435</v>
      </c>
      <c r="B1158">
        <v>27721504</v>
      </c>
      <c r="C1158">
        <v>27723268</v>
      </c>
      <c r="D1158">
        <v>25230627</v>
      </c>
      <c r="E1158">
        <v>1</v>
      </c>
      <c r="F1158">
        <v>1</v>
      </c>
      <c r="G1158">
        <v>1</v>
      </c>
      <c r="H1158">
        <v>2</v>
      </c>
      <c r="I1158" t="s">
        <v>1142</v>
      </c>
      <c r="J1158" t="s">
        <v>1143</v>
      </c>
      <c r="K1158" t="s">
        <v>1144</v>
      </c>
      <c r="L1158">
        <v>1368</v>
      </c>
      <c r="N1158">
        <v>1011</v>
      </c>
      <c r="O1158" t="s">
        <v>959</v>
      </c>
      <c r="P1158" t="s">
        <v>959</v>
      </c>
      <c r="Q1158">
        <v>1</v>
      </c>
      <c r="W1158">
        <v>0</v>
      </c>
      <c r="X1158">
        <v>126902709</v>
      </c>
      <c r="Y1158">
        <v>11.3375</v>
      </c>
      <c r="AA1158">
        <v>0</v>
      </c>
      <c r="AB1158">
        <v>0.5</v>
      </c>
      <c r="AC1158">
        <v>0</v>
      </c>
      <c r="AD1158">
        <v>0</v>
      </c>
      <c r="AE1158">
        <v>0</v>
      </c>
      <c r="AF1158">
        <v>0.5</v>
      </c>
      <c r="AG1158">
        <v>0</v>
      </c>
      <c r="AH1158">
        <v>0</v>
      </c>
      <c r="AI1158">
        <v>1</v>
      </c>
      <c r="AJ1158">
        <v>1</v>
      </c>
      <c r="AK1158">
        <v>1</v>
      </c>
      <c r="AL1158">
        <v>1</v>
      </c>
      <c r="AN1158">
        <v>0</v>
      </c>
      <c r="AO1158">
        <v>1</v>
      </c>
      <c r="AP1158">
        <v>1</v>
      </c>
      <c r="AQ1158">
        <v>0</v>
      </c>
      <c r="AR1158">
        <v>0</v>
      </c>
      <c r="AS1158" t="s">
        <v>6</v>
      </c>
      <c r="AT1158">
        <v>9.07</v>
      </c>
      <c r="AU1158" t="s">
        <v>102</v>
      </c>
      <c r="AV1158">
        <v>0</v>
      </c>
      <c r="AW1158">
        <v>2</v>
      </c>
      <c r="AX1158">
        <v>27723278</v>
      </c>
      <c r="AY1158">
        <v>1</v>
      </c>
      <c r="AZ1158">
        <v>0</v>
      </c>
      <c r="BA1158">
        <v>1184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Y1158*Source!I435</f>
        <v>16.717143749999998</v>
      </c>
      <c r="CY1158">
        <f>AB1158</f>
        <v>0.5</v>
      </c>
      <c r="CZ1158">
        <f>AF1158</f>
        <v>0.5</v>
      </c>
      <c r="DA1158">
        <f>AJ1158</f>
        <v>1</v>
      </c>
      <c r="DB1158">
        <v>0</v>
      </c>
    </row>
    <row r="1159" spans="1:106" x14ac:dyDescent="0.2">
      <c r="A1159">
        <f>ROW(Source!A435)</f>
        <v>435</v>
      </c>
      <c r="B1159">
        <v>27721504</v>
      </c>
      <c r="C1159">
        <v>27723268</v>
      </c>
      <c r="D1159">
        <v>25149961</v>
      </c>
      <c r="E1159">
        <v>1</v>
      </c>
      <c r="F1159">
        <v>1</v>
      </c>
      <c r="G1159">
        <v>1</v>
      </c>
      <c r="H1159">
        <v>3</v>
      </c>
      <c r="I1159" t="s">
        <v>963</v>
      </c>
      <c r="J1159" t="s">
        <v>964</v>
      </c>
      <c r="K1159" t="s">
        <v>965</v>
      </c>
      <c r="L1159">
        <v>1339</v>
      </c>
      <c r="N1159">
        <v>1007</v>
      </c>
      <c r="O1159" t="s">
        <v>64</v>
      </c>
      <c r="P1159" t="s">
        <v>64</v>
      </c>
      <c r="Q1159">
        <v>1</v>
      </c>
      <c r="W1159">
        <v>0</v>
      </c>
      <c r="X1159">
        <v>-1660354250</v>
      </c>
      <c r="Y1159">
        <v>3.5</v>
      </c>
      <c r="AA1159">
        <v>2.44</v>
      </c>
      <c r="AB1159">
        <v>0</v>
      </c>
      <c r="AC1159">
        <v>0</v>
      </c>
      <c r="AD1159">
        <v>0</v>
      </c>
      <c r="AE1159">
        <v>2.44</v>
      </c>
      <c r="AF1159">
        <v>0</v>
      </c>
      <c r="AG1159">
        <v>0</v>
      </c>
      <c r="AH1159">
        <v>0</v>
      </c>
      <c r="AI1159">
        <v>1</v>
      </c>
      <c r="AJ1159">
        <v>1</v>
      </c>
      <c r="AK1159">
        <v>1</v>
      </c>
      <c r="AL1159">
        <v>1</v>
      </c>
      <c r="AN1159">
        <v>0</v>
      </c>
      <c r="AO1159">
        <v>1</v>
      </c>
      <c r="AP1159">
        <v>0</v>
      </c>
      <c r="AQ1159">
        <v>0</v>
      </c>
      <c r="AR1159">
        <v>0</v>
      </c>
      <c r="AS1159" t="s">
        <v>6</v>
      </c>
      <c r="AT1159">
        <v>3.5</v>
      </c>
      <c r="AU1159" t="s">
        <v>6</v>
      </c>
      <c r="AV1159">
        <v>0</v>
      </c>
      <c r="AW1159">
        <v>2</v>
      </c>
      <c r="AX1159">
        <v>27723279</v>
      </c>
      <c r="AY1159">
        <v>1</v>
      </c>
      <c r="AZ1159">
        <v>0</v>
      </c>
      <c r="BA1159">
        <v>1185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Y1159*Source!I435</f>
        <v>5.1607500000000002</v>
      </c>
      <c r="CY1159">
        <f>AA1159</f>
        <v>2.44</v>
      </c>
      <c r="CZ1159">
        <f>AE1159</f>
        <v>2.44</v>
      </c>
      <c r="DA1159">
        <f>AI1159</f>
        <v>1</v>
      </c>
      <c r="DB1159">
        <v>0</v>
      </c>
    </row>
    <row r="1160" spans="1:106" x14ac:dyDescent="0.2">
      <c r="A1160">
        <f>ROW(Source!A435)</f>
        <v>435</v>
      </c>
      <c r="B1160">
        <v>27721504</v>
      </c>
      <c r="C1160">
        <v>27723268</v>
      </c>
      <c r="D1160">
        <v>25155505</v>
      </c>
      <c r="E1160">
        <v>1</v>
      </c>
      <c r="F1160">
        <v>1</v>
      </c>
      <c r="G1160">
        <v>1</v>
      </c>
      <c r="H1160">
        <v>3</v>
      </c>
      <c r="I1160" t="s">
        <v>132</v>
      </c>
      <c r="J1160" t="s">
        <v>134</v>
      </c>
      <c r="K1160" t="s">
        <v>133</v>
      </c>
      <c r="L1160">
        <v>1339</v>
      </c>
      <c r="N1160">
        <v>1007</v>
      </c>
      <c r="O1160" t="s">
        <v>64</v>
      </c>
      <c r="P1160" t="s">
        <v>64</v>
      </c>
      <c r="Q1160">
        <v>1</v>
      </c>
      <c r="W1160">
        <v>0</v>
      </c>
      <c r="X1160">
        <v>519185539</v>
      </c>
      <c r="Y1160">
        <v>2.04</v>
      </c>
      <c r="AA1160">
        <v>519.79999999999995</v>
      </c>
      <c r="AB1160">
        <v>0</v>
      </c>
      <c r="AC1160">
        <v>0</v>
      </c>
      <c r="AD1160">
        <v>0</v>
      </c>
      <c r="AE1160">
        <v>519.79999999999995</v>
      </c>
      <c r="AF1160">
        <v>0</v>
      </c>
      <c r="AG1160">
        <v>0</v>
      </c>
      <c r="AH1160">
        <v>0</v>
      </c>
      <c r="AI1160">
        <v>1</v>
      </c>
      <c r="AJ1160">
        <v>1</v>
      </c>
      <c r="AK1160">
        <v>1</v>
      </c>
      <c r="AL1160">
        <v>1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 t="s">
        <v>6</v>
      </c>
      <c r="AT1160">
        <v>2.04</v>
      </c>
      <c r="AU1160" t="s">
        <v>6</v>
      </c>
      <c r="AV1160">
        <v>0</v>
      </c>
      <c r="AW1160">
        <v>1</v>
      </c>
      <c r="AX1160">
        <v>-1</v>
      </c>
      <c r="AY1160">
        <v>0</v>
      </c>
      <c r="AZ1160">
        <v>0</v>
      </c>
      <c r="BA1160" t="s">
        <v>6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Y1160*Source!I435</f>
        <v>3.0079799999999999</v>
      </c>
      <c r="CY1160">
        <f>AA1160</f>
        <v>519.79999999999995</v>
      </c>
      <c r="CZ1160">
        <f>AE1160</f>
        <v>519.79999999999995</v>
      </c>
      <c r="DA1160">
        <f>AI1160</f>
        <v>1</v>
      </c>
      <c r="DB1160">
        <v>0</v>
      </c>
    </row>
    <row r="1161" spans="1:106" x14ac:dyDescent="0.2">
      <c r="A1161">
        <f>ROW(Source!A438)</f>
        <v>438</v>
      </c>
      <c r="B1161">
        <v>27721505</v>
      </c>
      <c r="C1161">
        <v>27723282</v>
      </c>
      <c r="D1161">
        <v>25416173</v>
      </c>
      <c r="E1161">
        <v>1</v>
      </c>
      <c r="F1161">
        <v>1</v>
      </c>
      <c r="G1161">
        <v>1</v>
      </c>
      <c r="H1161">
        <v>1</v>
      </c>
      <c r="I1161" t="s">
        <v>1346</v>
      </c>
      <c r="J1161" t="s">
        <v>6</v>
      </c>
      <c r="K1161" t="s">
        <v>1347</v>
      </c>
      <c r="L1161">
        <v>1191</v>
      </c>
      <c r="N1161">
        <v>1013</v>
      </c>
      <c r="O1161" t="s">
        <v>953</v>
      </c>
      <c r="P1161" t="s">
        <v>953</v>
      </c>
      <c r="Q1161">
        <v>1</v>
      </c>
      <c r="W1161">
        <v>0</v>
      </c>
      <c r="X1161">
        <v>-1366118074</v>
      </c>
      <c r="Y1161">
        <v>3.4499999999999997</v>
      </c>
      <c r="AA1161">
        <v>0</v>
      </c>
      <c r="AB1161">
        <v>0</v>
      </c>
      <c r="AC1161">
        <v>0</v>
      </c>
      <c r="AD1161">
        <v>7.94</v>
      </c>
      <c r="AE1161">
        <v>0</v>
      </c>
      <c r="AF1161">
        <v>0</v>
      </c>
      <c r="AG1161">
        <v>0</v>
      </c>
      <c r="AH1161">
        <v>7.94</v>
      </c>
      <c r="AI1161">
        <v>1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1</v>
      </c>
      <c r="AQ1161">
        <v>0</v>
      </c>
      <c r="AR1161">
        <v>0</v>
      </c>
      <c r="AS1161" t="s">
        <v>6</v>
      </c>
      <c r="AT1161">
        <v>0.5</v>
      </c>
      <c r="AU1161" t="s">
        <v>620</v>
      </c>
      <c r="AV1161">
        <v>1</v>
      </c>
      <c r="AW1161">
        <v>2</v>
      </c>
      <c r="AX1161">
        <v>27723288</v>
      </c>
      <c r="AY1161">
        <v>1</v>
      </c>
      <c r="AZ1161">
        <v>0</v>
      </c>
      <c r="BA1161">
        <v>1187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Y1161*Source!I438</f>
        <v>5.0870249999999997</v>
      </c>
      <c r="CY1161">
        <f>AD1161</f>
        <v>7.94</v>
      </c>
      <c r="CZ1161">
        <f>AH1161</f>
        <v>7.94</v>
      </c>
      <c r="DA1161">
        <f>AL1161</f>
        <v>1</v>
      </c>
      <c r="DB1161">
        <v>0</v>
      </c>
    </row>
    <row r="1162" spans="1:106" x14ac:dyDescent="0.2">
      <c r="A1162">
        <f>ROW(Source!A438)</f>
        <v>438</v>
      </c>
      <c r="B1162">
        <v>27721505</v>
      </c>
      <c r="C1162">
        <v>27723282</v>
      </c>
      <c r="D1162">
        <v>25412928</v>
      </c>
      <c r="E1162">
        <v>1</v>
      </c>
      <c r="F1162">
        <v>1</v>
      </c>
      <c r="G1162">
        <v>1</v>
      </c>
      <c r="H1162">
        <v>1</v>
      </c>
      <c r="I1162" t="s">
        <v>954</v>
      </c>
      <c r="J1162" t="s">
        <v>6</v>
      </c>
      <c r="K1162" t="s">
        <v>955</v>
      </c>
      <c r="L1162">
        <v>1191</v>
      </c>
      <c r="N1162">
        <v>1013</v>
      </c>
      <c r="O1162" t="s">
        <v>953</v>
      </c>
      <c r="P1162" t="s">
        <v>953</v>
      </c>
      <c r="Q1162">
        <v>1</v>
      </c>
      <c r="W1162">
        <v>0</v>
      </c>
      <c r="X1162">
        <v>-1417349443</v>
      </c>
      <c r="Y1162">
        <v>0.21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1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6</v>
      </c>
      <c r="AT1162">
        <v>0.21</v>
      </c>
      <c r="AU1162" t="s">
        <v>6</v>
      </c>
      <c r="AV1162">
        <v>2</v>
      </c>
      <c r="AW1162">
        <v>2</v>
      </c>
      <c r="AX1162">
        <v>27723289</v>
      </c>
      <c r="AY1162">
        <v>1</v>
      </c>
      <c r="AZ1162">
        <v>2048</v>
      </c>
      <c r="BA1162">
        <v>1188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Y1162*Source!I438</f>
        <v>0.30964499999999995</v>
      </c>
      <c r="CY1162">
        <f>AD1162</f>
        <v>0</v>
      </c>
      <c r="CZ1162">
        <f>AH1162</f>
        <v>0</v>
      </c>
      <c r="DA1162">
        <f>AL1162</f>
        <v>1</v>
      </c>
      <c r="DB1162">
        <v>0</v>
      </c>
    </row>
    <row r="1163" spans="1:106" x14ac:dyDescent="0.2">
      <c r="A1163">
        <f>ROW(Source!A438)</f>
        <v>438</v>
      </c>
      <c r="B1163">
        <v>27721505</v>
      </c>
      <c r="C1163">
        <v>27723282</v>
      </c>
      <c r="D1163">
        <v>25230514</v>
      </c>
      <c r="E1163">
        <v>1</v>
      </c>
      <c r="F1163">
        <v>1</v>
      </c>
      <c r="G1163">
        <v>1</v>
      </c>
      <c r="H1163">
        <v>2</v>
      </c>
      <c r="I1163" t="s">
        <v>960</v>
      </c>
      <c r="J1163" t="s">
        <v>961</v>
      </c>
      <c r="K1163" t="s">
        <v>962</v>
      </c>
      <c r="L1163">
        <v>1368</v>
      </c>
      <c r="N1163">
        <v>1011</v>
      </c>
      <c r="O1163" t="s">
        <v>959</v>
      </c>
      <c r="P1163" t="s">
        <v>959</v>
      </c>
      <c r="Q1163">
        <v>1</v>
      </c>
      <c r="W1163">
        <v>0</v>
      </c>
      <c r="X1163">
        <v>1188625873</v>
      </c>
      <c r="Y1163">
        <v>1.5750000000000002</v>
      </c>
      <c r="AA1163">
        <v>0</v>
      </c>
      <c r="AB1163">
        <v>31.26</v>
      </c>
      <c r="AC1163">
        <v>13.5</v>
      </c>
      <c r="AD1163">
        <v>0</v>
      </c>
      <c r="AE1163">
        <v>0</v>
      </c>
      <c r="AF1163">
        <v>31.26</v>
      </c>
      <c r="AG1163">
        <v>13.5</v>
      </c>
      <c r="AH1163">
        <v>0</v>
      </c>
      <c r="AI1163">
        <v>1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1</v>
      </c>
      <c r="AQ1163">
        <v>0</v>
      </c>
      <c r="AR1163">
        <v>0</v>
      </c>
      <c r="AS1163" t="s">
        <v>6</v>
      </c>
      <c r="AT1163">
        <v>0.21</v>
      </c>
      <c r="AU1163" t="s">
        <v>619</v>
      </c>
      <c r="AV1163">
        <v>0</v>
      </c>
      <c r="AW1163">
        <v>2</v>
      </c>
      <c r="AX1163">
        <v>27723290</v>
      </c>
      <c r="AY1163">
        <v>1</v>
      </c>
      <c r="AZ1163">
        <v>0</v>
      </c>
      <c r="BA1163">
        <v>1189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Y1163*Source!I438</f>
        <v>2.3223375000000002</v>
      </c>
      <c r="CY1163">
        <f>AB1163</f>
        <v>31.26</v>
      </c>
      <c r="CZ1163">
        <f>AF1163</f>
        <v>31.26</v>
      </c>
      <c r="DA1163">
        <f>AJ1163</f>
        <v>1</v>
      </c>
      <c r="DB1163">
        <v>0</v>
      </c>
    </row>
    <row r="1164" spans="1:106" x14ac:dyDescent="0.2">
      <c r="A1164">
        <f>ROW(Source!A438)</f>
        <v>438</v>
      </c>
      <c r="B1164">
        <v>27721505</v>
      </c>
      <c r="C1164">
        <v>27723282</v>
      </c>
      <c r="D1164">
        <v>25230627</v>
      </c>
      <c r="E1164">
        <v>1</v>
      </c>
      <c r="F1164">
        <v>1</v>
      </c>
      <c r="G1164">
        <v>1</v>
      </c>
      <c r="H1164">
        <v>2</v>
      </c>
      <c r="I1164" t="s">
        <v>1142</v>
      </c>
      <c r="J1164" t="s">
        <v>1143</v>
      </c>
      <c r="K1164" t="s">
        <v>1144</v>
      </c>
      <c r="L1164">
        <v>1368</v>
      </c>
      <c r="N1164">
        <v>1011</v>
      </c>
      <c r="O1164" t="s">
        <v>959</v>
      </c>
      <c r="P1164" t="s">
        <v>959</v>
      </c>
      <c r="Q1164">
        <v>1</v>
      </c>
      <c r="W1164">
        <v>0</v>
      </c>
      <c r="X1164">
        <v>126902709</v>
      </c>
      <c r="Y1164">
        <v>17.399999999999999</v>
      </c>
      <c r="AA1164">
        <v>0</v>
      </c>
      <c r="AB1164">
        <v>0.5</v>
      </c>
      <c r="AC1164">
        <v>0</v>
      </c>
      <c r="AD1164">
        <v>0</v>
      </c>
      <c r="AE1164">
        <v>0</v>
      </c>
      <c r="AF1164">
        <v>0.5</v>
      </c>
      <c r="AG1164">
        <v>0</v>
      </c>
      <c r="AH1164">
        <v>0</v>
      </c>
      <c r="AI1164">
        <v>1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1</v>
      </c>
      <c r="AQ1164">
        <v>0</v>
      </c>
      <c r="AR1164">
        <v>0</v>
      </c>
      <c r="AS1164" t="s">
        <v>6</v>
      </c>
      <c r="AT1164">
        <v>2.3199999999999998</v>
      </c>
      <c r="AU1164" t="s">
        <v>619</v>
      </c>
      <c r="AV1164">
        <v>0</v>
      </c>
      <c r="AW1164">
        <v>2</v>
      </c>
      <c r="AX1164">
        <v>27723291</v>
      </c>
      <c r="AY1164">
        <v>1</v>
      </c>
      <c r="AZ1164">
        <v>0</v>
      </c>
      <c r="BA1164">
        <v>1190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Y1164*Source!I438</f>
        <v>25.656299999999998</v>
      </c>
      <c r="CY1164">
        <f>AB1164</f>
        <v>0.5</v>
      </c>
      <c r="CZ1164">
        <f>AF1164</f>
        <v>0.5</v>
      </c>
      <c r="DA1164">
        <f>AJ1164</f>
        <v>1</v>
      </c>
      <c r="DB1164">
        <v>0</v>
      </c>
    </row>
    <row r="1165" spans="1:106" x14ac:dyDescent="0.2">
      <c r="A1165">
        <f>ROW(Source!A438)</f>
        <v>438</v>
      </c>
      <c r="B1165">
        <v>27721505</v>
      </c>
      <c r="C1165">
        <v>27723282</v>
      </c>
      <c r="D1165">
        <v>25155505</v>
      </c>
      <c r="E1165">
        <v>1</v>
      </c>
      <c r="F1165">
        <v>1</v>
      </c>
      <c r="G1165">
        <v>1</v>
      </c>
      <c r="H1165">
        <v>3</v>
      </c>
      <c r="I1165" t="s">
        <v>132</v>
      </c>
      <c r="J1165" t="s">
        <v>134</v>
      </c>
      <c r="K1165" t="s">
        <v>133</v>
      </c>
      <c r="L1165">
        <v>1339</v>
      </c>
      <c r="N1165">
        <v>1007</v>
      </c>
      <c r="O1165" t="s">
        <v>64</v>
      </c>
      <c r="P1165" t="s">
        <v>64</v>
      </c>
      <c r="Q1165">
        <v>1</v>
      </c>
      <c r="W1165">
        <v>0</v>
      </c>
      <c r="X1165">
        <v>519185539</v>
      </c>
      <c r="Y1165">
        <v>3.06</v>
      </c>
      <c r="AA1165">
        <v>519.79999999999995</v>
      </c>
      <c r="AB1165">
        <v>0</v>
      </c>
      <c r="AC1165">
        <v>0</v>
      </c>
      <c r="AD1165">
        <v>0</v>
      </c>
      <c r="AE1165">
        <v>519.79999999999995</v>
      </c>
      <c r="AF1165">
        <v>0</v>
      </c>
      <c r="AG1165">
        <v>0</v>
      </c>
      <c r="AH1165">
        <v>0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0</v>
      </c>
      <c r="AP1165">
        <v>1</v>
      </c>
      <c r="AQ1165">
        <v>0</v>
      </c>
      <c r="AR1165">
        <v>0</v>
      </c>
      <c r="AS1165" t="s">
        <v>6</v>
      </c>
      <c r="AT1165">
        <v>0.51</v>
      </c>
      <c r="AU1165" t="s">
        <v>618</v>
      </c>
      <c r="AV1165">
        <v>0</v>
      </c>
      <c r="AW1165">
        <v>1</v>
      </c>
      <c r="AX1165">
        <v>-1</v>
      </c>
      <c r="AY1165">
        <v>0</v>
      </c>
      <c r="AZ1165">
        <v>0</v>
      </c>
      <c r="BA1165" t="s">
        <v>6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Y1165*Source!I438</f>
        <v>4.5119699999999998</v>
      </c>
      <c r="CY1165">
        <f>AA1165</f>
        <v>519.79999999999995</v>
      </c>
      <c r="CZ1165">
        <f>AE1165</f>
        <v>519.79999999999995</v>
      </c>
      <c r="DA1165">
        <f>AI1165</f>
        <v>1</v>
      </c>
      <c r="DB1165">
        <v>0</v>
      </c>
    </row>
    <row r="1166" spans="1:106" x14ac:dyDescent="0.2">
      <c r="A1166">
        <f>ROW(Source!A439)</f>
        <v>439</v>
      </c>
      <c r="B1166">
        <v>27721504</v>
      </c>
      <c r="C1166">
        <v>27723282</v>
      </c>
      <c r="D1166">
        <v>25416173</v>
      </c>
      <c r="E1166">
        <v>1</v>
      </c>
      <c r="F1166">
        <v>1</v>
      </c>
      <c r="G1166">
        <v>1</v>
      </c>
      <c r="H1166">
        <v>1</v>
      </c>
      <c r="I1166" t="s">
        <v>1346</v>
      </c>
      <c r="J1166" t="s">
        <v>6</v>
      </c>
      <c r="K1166" t="s">
        <v>1347</v>
      </c>
      <c r="L1166">
        <v>1191</v>
      </c>
      <c r="N1166">
        <v>1013</v>
      </c>
      <c r="O1166" t="s">
        <v>953</v>
      </c>
      <c r="P1166" t="s">
        <v>953</v>
      </c>
      <c r="Q1166">
        <v>1</v>
      </c>
      <c r="W1166">
        <v>0</v>
      </c>
      <c r="X1166">
        <v>-1366118074</v>
      </c>
      <c r="Y1166">
        <v>3.4499999999999997</v>
      </c>
      <c r="AA1166">
        <v>0</v>
      </c>
      <c r="AB1166">
        <v>0</v>
      </c>
      <c r="AC1166">
        <v>0</v>
      </c>
      <c r="AD1166">
        <v>7.94</v>
      </c>
      <c r="AE1166">
        <v>0</v>
      </c>
      <c r="AF1166">
        <v>0</v>
      </c>
      <c r="AG1166">
        <v>0</v>
      </c>
      <c r="AH1166">
        <v>7.94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1</v>
      </c>
      <c r="AP1166">
        <v>1</v>
      </c>
      <c r="AQ1166">
        <v>0</v>
      </c>
      <c r="AR1166">
        <v>0</v>
      </c>
      <c r="AS1166" t="s">
        <v>6</v>
      </c>
      <c r="AT1166">
        <v>0.5</v>
      </c>
      <c r="AU1166" t="s">
        <v>620</v>
      </c>
      <c r="AV1166">
        <v>1</v>
      </c>
      <c r="AW1166">
        <v>2</v>
      </c>
      <c r="AX1166">
        <v>27723288</v>
      </c>
      <c r="AY1166">
        <v>1</v>
      </c>
      <c r="AZ1166">
        <v>0</v>
      </c>
      <c r="BA1166">
        <v>1192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Y1166*Source!I439</f>
        <v>5.0870249999999997</v>
      </c>
      <c r="CY1166">
        <f>AD1166</f>
        <v>7.94</v>
      </c>
      <c r="CZ1166">
        <f>AH1166</f>
        <v>7.94</v>
      </c>
      <c r="DA1166">
        <f>AL1166</f>
        <v>1</v>
      </c>
      <c r="DB1166">
        <v>0</v>
      </c>
    </row>
    <row r="1167" spans="1:106" x14ac:dyDescent="0.2">
      <c r="A1167">
        <f>ROW(Source!A439)</f>
        <v>439</v>
      </c>
      <c r="B1167">
        <v>27721504</v>
      </c>
      <c r="C1167">
        <v>27723282</v>
      </c>
      <c r="D1167">
        <v>25412928</v>
      </c>
      <c r="E1167">
        <v>1</v>
      </c>
      <c r="F1167">
        <v>1</v>
      </c>
      <c r="G1167">
        <v>1</v>
      </c>
      <c r="H1167">
        <v>1</v>
      </c>
      <c r="I1167" t="s">
        <v>954</v>
      </c>
      <c r="J1167" t="s">
        <v>6</v>
      </c>
      <c r="K1167" t="s">
        <v>955</v>
      </c>
      <c r="L1167">
        <v>1191</v>
      </c>
      <c r="N1167">
        <v>1013</v>
      </c>
      <c r="O1167" t="s">
        <v>953</v>
      </c>
      <c r="P1167" t="s">
        <v>953</v>
      </c>
      <c r="Q1167">
        <v>1</v>
      </c>
      <c r="W1167">
        <v>0</v>
      </c>
      <c r="X1167">
        <v>-1417349443</v>
      </c>
      <c r="Y1167">
        <v>0.21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1</v>
      </c>
      <c r="AP1167">
        <v>0</v>
      </c>
      <c r="AQ1167">
        <v>0</v>
      </c>
      <c r="AR1167">
        <v>0</v>
      </c>
      <c r="AS1167" t="s">
        <v>6</v>
      </c>
      <c r="AT1167">
        <v>0.21</v>
      </c>
      <c r="AU1167" t="s">
        <v>6</v>
      </c>
      <c r="AV1167">
        <v>2</v>
      </c>
      <c r="AW1167">
        <v>2</v>
      </c>
      <c r="AX1167">
        <v>27723289</v>
      </c>
      <c r="AY1167">
        <v>1</v>
      </c>
      <c r="AZ1167">
        <v>2048</v>
      </c>
      <c r="BA1167">
        <v>1193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Y1167*Source!I439</f>
        <v>0.30964499999999995</v>
      </c>
      <c r="CY1167">
        <f>AD1167</f>
        <v>0</v>
      </c>
      <c r="CZ1167">
        <f>AH1167</f>
        <v>0</v>
      </c>
      <c r="DA1167">
        <f>AL1167</f>
        <v>1</v>
      </c>
      <c r="DB1167">
        <v>0</v>
      </c>
    </row>
    <row r="1168" spans="1:106" x14ac:dyDescent="0.2">
      <c r="A1168">
        <f>ROW(Source!A439)</f>
        <v>439</v>
      </c>
      <c r="B1168">
        <v>27721504</v>
      </c>
      <c r="C1168">
        <v>27723282</v>
      </c>
      <c r="D1168">
        <v>25230514</v>
      </c>
      <c r="E1168">
        <v>1</v>
      </c>
      <c r="F1168">
        <v>1</v>
      </c>
      <c r="G1168">
        <v>1</v>
      </c>
      <c r="H1168">
        <v>2</v>
      </c>
      <c r="I1168" t="s">
        <v>960</v>
      </c>
      <c r="J1168" t="s">
        <v>961</v>
      </c>
      <c r="K1168" t="s">
        <v>962</v>
      </c>
      <c r="L1168">
        <v>1368</v>
      </c>
      <c r="N1168">
        <v>1011</v>
      </c>
      <c r="O1168" t="s">
        <v>959</v>
      </c>
      <c r="P1168" t="s">
        <v>959</v>
      </c>
      <c r="Q1168">
        <v>1</v>
      </c>
      <c r="W1168">
        <v>0</v>
      </c>
      <c r="X1168">
        <v>1188625873</v>
      </c>
      <c r="Y1168">
        <v>1.5750000000000002</v>
      </c>
      <c r="AA1168">
        <v>0</v>
      </c>
      <c r="AB1168">
        <v>31.26</v>
      </c>
      <c r="AC1168">
        <v>13.5</v>
      </c>
      <c r="AD1168">
        <v>0</v>
      </c>
      <c r="AE1168">
        <v>0</v>
      </c>
      <c r="AF1168">
        <v>31.26</v>
      </c>
      <c r="AG1168">
        <v>13.5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1</v>
      </c>
      <c r="AQ1168">
        <v>0</v>
      </c>
      <c r="AR1168">
        <v>0</v>
      </c>
      <c r="AS1168" t="s">
        <v>6</v>
      </c>
      <c r="AT1168">
        <v>0.21</v>
      </c>
      <c r="AU1168" t="s">
        <v>619</v>
      </c>
      <c r="AV1168">
        <v>0</v>
      </c>
      <c r="AW1168">
        <v>2</v>
      </c>
      <c r="AX1168">
        <v>27723290</v>
      </c>
      <c r="AY1168">
        <v>1</v>
      </c>
      <c r="AZ1168">
        <v>0</v>
      </c>
      <c r="BA1168">
        <v>1194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Y1168*Source!I439</f>
        <v>2.3223375000000002</v>
      </c>
      <c r="CY1168">
        <f>AB1168</f>
        <v>31.26</v>
      </c>
      <c r="CZ1168">
        <f>AF1168</f>
        <v>31.26</v>
      </c>
      <c r="DA1168">
        <f>AJ1168</f>
        <v>1</v>
      </c>
      <c r="DB1168">
        <v>0</v>
      </c>
    </row>
    <row r="1169" spans="1:106" x14ac:dyDescent="0.2">
      <c r="A1169">
        <f>ROW(Source!A439)</f>
        <v>439</v>
      </c>
      <c r="B1169">
        <v>27721504</v>
      </c>
      <c r="C1169">
        <v>27723282</v>
      </c>
      <c r="D1169">
        <v>25230627</v>
      </c>
      <c r="E1169">
        <v>1</v>
      </c>
      <c r="F1169">
        <v>1</v>
      </c>
      <c r="G1169">
        <v>1</v>
      </c>
      <c r="H1169">
        <v>2</v>
      </c>
      <c r="I1169" t="s">
        <v>1142</v>
      </c>
      <c r="J1169" t="s">
        <v>1143</v>
      </c>
      <c r="K1169" t="s">
        <v>1144</v>
      </c>
      <c r="L1169">
        <v>1368</v>
      </c>
      <c r="N1169">
        <v>1011</v>
      </c>
      <c r="O1169" t="s">
        <v>959</v>
      </c>
      <c r="P1169" t="s">
        <v>959</v>
      </c>
      <c r="Q1169">
        <v>1</v>
      </c>
      <c r="W1169">
        <v>0</v>
      </c>
      <c r="X1169">
        <v>126902709</v>
      </c>
      <c r="Y1169">
        <v>17.399999999999999</v>
      </c>
      <c r="AA1169">
        <v>0</v>
      </c>
      <c r="AB1169">
        <v>0.5</v>
      </c>
      <c r="AC1169">
        <v>0</v>
      </c>
      <c r="AD1169">
        <v>0</v>
      </c>
      <c r="AE1169">
        <v>0</v>
      </c>
      <c r="AF1169">
        <v>0.5</v>
      </c>
      <c r="AG1169">
        <v>0</v>
      </c>
      <c r="AH1169">
        <v>0</v>
      </c>
      <c r="AI1169">
        <v>1</v>
      </c>
      <c r="AJ1169">
        <v>1</v>
      </c>
      <c r="AK1169">
        <v>1</v>
      </c>
      <c r="AL1169">
        <v>1</v>
      </c>
      <c r="AN1169">
        <v>0</v>
      </c>
      <c r="AO1169">
        <v>1</v>
      </c>
      <c r="AP1169">
        <v>1</v>
      </c>
      <c r="AQ1169">
        <v>0</v>
      </c>
      <c r="AR1169">
        <v>0</v>
      </c>
      <c r="AS1169" t="s">
        <v>6</v>
      </c>
      <c r="AT1169">
        <v>2.3199999999999998</v>
      </c>
      <c r="AU1169" t="s">
        <v>619</v>
      </c>
      <c r="AV1169">
        <v>0</v>
      </c>
      <c r="AW1169">
        <v>2</v>
      </c>
      <c r="AX1169">
        <v>27723291</v>
      </c>
      <c r="AY1169">
        <v>1</v>
      </c>
      <c r="AZ1169">
        <v>0</v>
      </c>
      <c r="BA1169">
        <v>1195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Y1169*Source!I439</f>
        <v>25.656299999999998</v>
      </c>
      <c r="CY1169">
        <f>AB1169</f>
        <v>0.5</v>
      </c>
      <c r="CZ1169">
        <f>AF1169</f>
        <v>0.5</v>
      </c>
      <c r="DA1169">
        <f>AJ1169</f>
        <v>1</v>
      </c>
      <c r="DB1169">
        <v>0</v>
      </c>
    </row>
    <row r="1170" spans="1:106" x14ac:dyDescent="0.2">
      <c r="A1170">
        <f>ROW(Source!A439)</f>
        <v>439</v>
      </c>
      <c r="B1170">
        <v>27721504</v>
      </c>
      <c r="C1170">
        <v>27723282</v>
      </c>
      <c r="D1170">
        <v>25155505</v>
      </c>
      <c r="E1170">
        <v>1</v>
      </c>
      <c r="F1170">
        <v>1</v>
      </c>
      <c r="G1170">
        <v>1</v>
      </c>
      <c r="H1170">
        <v>3</v>
      </c>
      <c r="I1170" t="s">
        <v>132</v>
      </c>
      <c r="J1170" t="s">
        <v>134</v>
      </c>
      <c r="K1170" t="s">
        <v>133</v>
      </c>
      <c r="L1170">
        <v>1339</v>
      </c>
      <c r="N1170">
        <v>1007</v>
      </c>
      <c r="O1170" t="s">
        <v>64</v>
      </c>
      <c r="P1170" t="s">
        <v>64</v>
      </c>
      <c r="Q1170">
        <v>1</v>
      </c>
      <c r="W1170">
        <v>0</v>
      </c>
      <c r="X1170">
        <v>519185539</v>
      </c>
      <c r="Y1170">
        <v>3.06</v>
      </c>
      <c r="AA1170">
        <v>519.79999999999995</v>
      </c>
      <c r="AB1170">
        <v>0</v>
      </c>
      <c r="AC1170">
        <v>0</v>
      </c>
      <c r="AD1170">
        <v>0</v>
      </c>
      <c r="AE1170">
        <v>519.79999999999995</v>
      </c>
      <c r="AF1170">
        <v>0</v>
      </c>
      <c r="AG1170">
        <v>0</v>
      </c>
      <c r="AH1170">
        <v>0</v>
      </c>
      <c r="AI1170">
        <v>1</v>
      </c>
      <c r="AJ1170">
        <v>1</v>
      </c>
      <c r="AK1170">
        <v>1</v>
      </c>
      <c r="AL1170">
        <v>1</v>
      </c>
      <c r="AN1170">
        <v>0</v>
      </c>
      <c r="AO1170">
        <v>0</v>
      </c>
      <c r="AP1170">
        <v>1</v>
      </c>
      <c r="AQ1170">
        <v>0</v>
      </c>
      <c r="AR1170">
        <v>0</v>
      </c>
      <c r="AS1170" t="s">
        <v>6</v>
      </c>
      <c r="AT1170">
        <v>0.51</v>
      </c>
      <c r="AU1170" t="s">
        <v>618</v>
      </c>
      <c r="AV1170">
        <v>0</v>
      </c>
      <c r="AW1170">
        <v>1</v>
      </c>
      <c r="AX1170">
        <v>-1</v>
      </c>
      <c r="AY1170">
        <v>0</v>
      </c>
      <c r="AZ1170">
        <v>0</v>
      </c>
      <c r="BA1170" t="s">
        <v>6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Y1170*Source!I439</f>
        <v>4.5119699999999998</v>
      </c>
      <c r="CY1170">
        <f>AA1170</f>
        <v>519.79999999999995</v>
      </c>
      <c r="CZ1170">
        <f>AE1170</f>
        <v>519.79999999999995</v>
      </c>
      <c r="DA1170">
        <f>AI1170</f>
        <v>1</v>
      </c>
      <c r="DB1170">
        <v>0</v>
      </c>
    </row>
    <row r="1171" spans="1:106" x14ac:dyDescent="0.2">
      <c r="A1171">
        <f>ROW(Source!A442)</f>
        <v>442</v>
      </c>
      <c r="B1171">
        <v>27721505</v>
      </c>
      <c r="C1171">
        <v>27723294</v>
      </c>
      <c r="D1171">
        <v>25413300</v>
      </c>
      <c r="E1171">
        <v>1</v>
      </c>
      <c r="F1171">
        <v>1</v>
      </c>
      <c r="G1171">
        <v>1</v>
      </c>
      <c r="H1171">
        <v>1</v>
      </c>
      <c r="I1171" t="s">
        <v>989</v>
      </c>
      <c r="J1171" t="s">
        <v>6</v>
      </c>
      <c r="K1171" t="s">
        <v>990</v>
      </c>
      <c r="L1171">
        <v>1191</v>
      </c>
      <c r="N1171">
        <v>1013</v>
      </c>
      <c r="O1171" t="s">
        <v>953</v>
      </c>
      <c r="P1171" t="s">
        <v>953</v>
      </c>
      <c r="Q1171">
        <v>1</v>
      </c>
      <c r="W1171">
        <v>0</v>
      </c>
      <c r="X1171">
        <v>-400197608</v>
      </c>
      <c r="Y1171">
        <v>35.339500000000001</v>
      </c>
      <c r="AA1171">
        <v>0</v>
      </c>
      <c r="AB1171">
        <v>0</v>
      </c>
      <c r="AC1171">
        <v>0</v>
      </c>
      <c r="AD1171">
        <v>8.5299999999999994</v>
      </c>
      <c r="AE1171">
        <v>0</v>
      </c>
      <c r="AF1171">
        <v>0</v>
      </c>
      <c r="AG1171">
        <v>0</v>
      </c>
      <c r="AH1171">
        <v>8.5299999999999994</v>
      </c>
      <c r="AI1171">
        <v>1</v>
      </c>
      <c r="AJ1171">
        <v>1</v>
      </c>
      <c r="AK1171">
        <v>1</v>
      </c>
      <c r="AL1171">
        <v>1</v>
      </c>
      <c r="AN1171">
        <v>0</v>
      </c>
      <c r="AO1171">
        <v>1</v>
      </c>
      <c r="AP1171">
        <v>1</v>
      </c>
      <c r="AQ1171">
        <v>0</v>
      </c>
      <c r="AR1171">
        <v>0</v>
      </c>
      <c r="AS1171" t="s">
        <v>6</v>
      </c>
      <c r="AT1171">
        <v>30.73</v>
      </c>
      <c r="AU1171" t="s">
        <v>103</v>
      </c>
      <c r="AV1171">
        <v>1</v>
      </c>
      <c r="AW1171">
        <v>2</v>
      </c>
      <c r="AX1171">
        <v>27723302</v>
      </c>
      <c r="AY1171">
        <v>1</v>
      </c>
      <c r="AZ1171">
        <v>0</v>
      </c>
      <c r="BA1171">
        <v>1197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Y1171*Source!I442</f>
        <v>48.362105750000005</v>
      </c>
      <c r="CY1171">
        <f>AD1171</f>
        <v>8.5299999999999994</v>
      </c>
      <c r="CZ1171">
        <f>AH1171</f>
        <v>8.5299999999999994</v>
      </c>
      <c r="DA1171">
        <f>AL1171</f>
        <v>1</v>
      </c>
      <c r="DB1171">
        <v>0</v>
      </c>
    </row>
    <row r="1172" spans="1:106" x14ac:dyDescent="0.2">
      <c r="A1172">
        <f>ROW(Source!A442)</f>
        <v>442</v>
      </c>
      <c r="B1172">
        <v>27721505</v>
      </c>
      <c r="C1172">
        <v>27723294</v>
      </c>
      <c r="D1172">
        <v>25412928</v>
      </c>
      <c r="E1172">
        <v>1</v>
      </c>
      <c r="F1172">
        <v>1</v>
      </c>
      <c r="G1172">
        <v>1</v>
      </c>
      <c r="H1172">
        <v>1</v>
      </c>
      <c r="I1172" t="s">
        <v>954</v>
      </c>
      <c r="J1172" t="s">
        <v>6</v>
      </c>
      <c r="K1172" t="s">
        <v>955</v>
      </c>
      <c r="L1172">
        <v>1191</v>
      </c>
      <c r="N1172">
        <v>1013</v>
      </c>
      <c r="O1172" t="s">
        <v>953</v>
      </c>
      <c r="P1172" t="s">
        <v>953</v>
      </c>
      <c r="Q1172">
        <v>1</v>
      </c>
      <c r="W1172">
        <v>0</v>
      </c>
      <c r="X1172">
        <v>-1417349443</v>
      </c>
      <c r="Y1172">
        <v>0.09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1</v>
      </c>
      <c r="AJ1172">
        <v>1</v>
      </c>
      <c r="AK1172">
        <v>1</v>
      </c>
      <c r="AL1172">
        <v>1</v>
      </c>
      <c r="AN1172">
        <v>0</v>
      </c>
      <c r="AO1172">
        <v>1</v>
      </c>
      <c r="AP1172">
        <v>0</v>
      </c>
      <c r="AQ1172">
        <v>0</v>
      </c>
      <c r="AR1172">
        <v>0</v>
      </c>
      <c r="AS1172" t="s">
        <v>6</v>
      </c>
      <c r="AT1172">
        <v>0.09</v>
      </c>
      <c r="AU1172" t="s">
        <v>6</v>
      </c>
      <c r="AV1172">
        <v>2</v>
      </c>
      <c r="AW1172">
        <v>2</v>
      </c>
      <c r="AX1172">
        <v>27723303</v>
      </c>
      <c r="AY1172">
        <v>1</v>
      </c>
      <c r="AZ1172">
        <v>2048</v>
      </c>
      <c r="BA1172">
        <v>1198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Y1172*Source!I442</f>
        <v>0.123165</v>
      </c>
      <c r="CY1172">
        <f>AD1172</f>
        <v>0</v>
      </c>
      <c r="CZ1172">
        <f>AH1172</f>
        <v>0</v>
      </c>
      <c r="DA1172">
        <f>AL1172</f>
        <v>1</v>
      </c>
      <c r="DB1172">
        <v>0</v>
      </c>
    </row>
    <row r="1173" spans="1:106" x14ac:dyDescent="0.2">
      <c r="A1173">
        <f>ROW(Source!A442)</f>
        <v>442</v>
      </c>
      <c r="B1173">
        <v>27721505</v>
      </c>
      <c r="C1173">
        <v>27723294</v>
      </c>
      <c r="D1173">
        <v>25230510</v>
      </c>
      <c r="E1173">
        <v>1</v>
      </c>
      <c r="F1173">
        <v>1</v>
      </c>
      <c r="G1173">
        <v>1</v>
      </c>
      <c r="H1173">
        <v>2</v>
      </c>
      <c r="I1173" t="s">
        <v>1175</v>
      </c>
      <c r="J1173" t="s">
        <v>1176</v>
      </c>
      <c r="K1173" t="s">
        <v>1177</v>
      </c>
      <c r="L1173">
        <v>1368</v>
      </c>
      <c r="N1173">
        <v>1011</v>
      </c>
      <c r="O1173" t="s">
        <v>959</v>
      </c>
      <c r="P1173" t="s">
        <v>959</v>
      </c>
      <c r="Q1173">
        <v>1</v>
      </c>
      <c r="W1173">
        <v>0</v>
      </c>
      <c r="X1173">
        <v>368031958</v>
      </c>
      <c r="Y1173">
        <v>8.7500000000000008E-2</v>
      </c>
      <c r="AA1173">
        <v>0</v>
      </c>
      <c r="AB1173">
        <v>27.66</v>
      </c>
      <c r="AC1173">
        <v>11.6</v>
      </c>
      <c r="AD1173">
        <v>0</v>
      </c>
      <c r="AE1173">
        <v>0</v>
      </c>
      <c r="AF1173">
        <v>27.66</v>
      </c>
      <c r="AG1173">
        <v>11.6</v>
      </c>
      <c r="AH1173">
        <v>0</v>
      </c>
      <c r="AI1173">
        <v>1</v>
      </c>
      <c r="AJ1173">
        <v>1</v>
      </c>
      <c r="AK1173">
        <v>1</v>
      </c>
      <c r="AL1173">
        <v>1</v>
      </c>
      <c r="AN1173">
        <v>0</v>
      </c>
      <c r="AO1173">
        <v>1</v>
      </c>
      <c r="AP1173">
        <v>1</v>
      </c>
      <c r="AQ1173">
        <v>0</v>
      </c>
      <c r="AR1173">
        <v>0</v>
      </c>
      <c r="AS1173" t="s">
        <v>6</v>
      </c>
      <c r="AT1173">
        <v>7.0000000000000007E-2</v>
      </c>
      <c r="AU1173" t="s">
        <v>102</v>
      </c>
      <c r="AV1173">
        <v>0</v>
      </c>
      <c r="AW1173">
        <v>2</v>
      </c>
      <c r="AX1173">
        <v>27723304</v>
      </c>
      <c r="AY1173">
        <v>1</v>
      </c>
      <c r="AZ1173">
        <v>0</v>
      </c>
      <c r="BA1173">
        <v>1199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Y1173*Source!I442</f>
        <v>0.11974375000000001</v>
      </c>
      <c r="CY1173">
        <f>AB1173</f>
        <v>27.66</v>
      </c>
      <c r="CZ1173">
        <f>AF1173</f>
        <v>27.66</v>
      </c>
      <c r="DA1173">
        <f>AJ1173</f>
        <v>1</v>
      </c>
      <c r="DB1173">
        <v>0</v>
      </c>
    </row>
    <row r="1174" spans="1:106" x14ac:dyDescent="0.2">
      <c r="A1174">
        <f>ROW(Source!A442)</f>
        <v>442</v>
      </c>
      <c r="B1174">
        <v>27721505</v>
      </c>
      <c r="C1174">
        <v>27723294</v>
      </c>
      <c r="D1174">
        <v>25231607</v>
      </c>
      <c r="E1174">
        <v>1</v>
      </c>
      <c r="F1174">
        <v>1</v>
      </c>
      <c r="G1174">
        <v>1</v>
      </c>
      <c r="H1174">
        <v>2</v>
      </c>
      <c r="I1174" t="s">
        <v>997</v>
      </c>
      <c r="J1174" t="s">
        <v>998</v>
      </c>
      <c r="K1174" t="s">
        <v>999</v>
      </c>
      <c r="L1174">
        <v>1368</v>
      </c>
      <c r="N1174">
        <v>1011</v>
      </c>
      <c r="O1174" t="s">
        <v>959</v>
      </c>
      <c r="P1174" t="s">
        <v>959</v>
      </c>
      <c r="Q1174">
        <v>1</v>
      </c>
      <c r="W1174">
        <v>0</v>
      </c>
      <c r="X1174">
        <v>1372534845</v>
      </c>
      <c r="Y1174">
        <v>2.5000000000000001E-2</v>
      </c>
      <c r="AA1174">
        <v>0</v>
      </c>
      <c r="AB1174">
        <v>65.709999999999994</v>
      </c>
      <c r="AC1174">
        <v>11.6</v>
      </c>
      <c r="AD1174">
        <v>0</v>
      </c>
      <c r="AE1174">
        <v>0</v>
      </c>
      <c r="AF1174">
        <v>65.709999999999994</v>
      </c>
      <c r="AG1174">
        <v>11.6</v>
      </c>
      <c r="AH1174">
        <v>0</v>
      </c>
      <c r="AI1174">
        <v>1</v>
      </c>
      <c r="AJ1174">
        <v>1</v>
      </c>
      <c r="AK1174">
        <v>1</v>
      </c>
      <c r="AL1174">
        <v>1</v>
      </c>
      <c r="AN1174">
        <v>0</v>
      </c>
      <c r="AO1174">
        <v>1</v>
      </c>
      <c r="AP1174">
        <v>1</v>
      </c>
      <c r="AQ1174">
        <v>0</v>
      </c>
      <c r="AR1174">
        <v>0</v>
      </c>
      <c r="AS1174" t="s">
        <v>6</v>
      </c>
      <c r="AT1174">
        <v>0.02</v>
      </c>
      <c r="AU1174" t="s">
        <v>102</v>
      </c>
      <c r="AV1174">
        <v>0</v>
      </c>
      <c r="AW1174">
        <v>2</v>
      </c>
      <c r="AX1174">
        <v>27723305</v>
      </c>
      <c r="AY1174">
        <v>1</v>
      </c>
      <c r="AZ1174">
        <v>0</v>
      </c>
      <c r="BA1174">
        <v>1200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Y1174*Source!I442</f>
        <v>3.42125E-2</v>
      </c>
      <c r="CY1174">
        <f>AB1174</f>
        <v>65.709999999999994</v>
      </c>
      <c r="CZ1174">
        <f>AF1174</f>
        <v>65.709999999999994</v>
      </c>
      <c r="DA1174">
        <f>AJ1174</f>
        <v>1</v>
      </c>
      <c r="DB1174">
        <v>0</v>
      </c>
    </row>
    <row r="1175" spans="1:106" x14ac:dyDescent="0.2">
      <c r="A1175">
        <f>ROW(Source!A442)</f>
        <v>442</v>
      </c>
      <c r="B1175">
        <v>27721505</v>
      </c>
      <c r="C1175">
        <v>27723294</v>
      </c>
      <c r="D1175">
        <v>25149961</v>
      </c>
      <c r="E1175">
        <v>1</v>
      </c>
      <c r="F1175">
        <v>1</v>
      </c>
      <c r="G1175">
        <v>1</v>
      </c>
      <c r="H1175">
        <v>3</v>
      </c>
      <c r="I1175" t="s">
        <v>963</v>
      </c>
      <c r="J1175" t="s">
        <v>964</v>
      </c>
      <c r="K1175" t="s">
        <v>965</v>
      </c>
      <c r="L1175">
        <v>1339</v>
      </c>
      <c r="N1175">
        <v>1007</v>
      </c>
      <c r="O1175" t="s">
        <v>64</v>
      </c>
      <c r="P1175" t="s">
        <v>64</v>
      </c>
      <c r="Q1175">
        <v>1</v>
      </c>
      <c r="W1175">
        <v>0</v>
      </c>
      <c r="X1175">
        <v>-1660354250</v>
      </c>
      <c r="Y1175">
        <v>0.16</v>
      </c>
      <c r="AA1175">
        <v>2.44</v>
      </c>
      <c r="AB1175">
        <v>0</v>
      </c>
      <c r="AC1175">
        <v>0</v>
      </c>
      <c r="AD1175">
        <v>0</v>
      </c>
      <c r="AE1175">
        <v>2.44</v>
      </c>
      <c r="AF1175">
        <v>0</v>
      </c>
      <c r="AG1175">
        <v>0</v>
      </c>
      <c r="AH1175">
        <v>0</v>
      </c>
      <c r="AI1175">
        <v>1</v>
      </c>
      <c r="AJ1175">
        <v>1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6</v>
      </c>
      <c r="AT1175">
        <v>0.16</v>
      </c>
      <c r="AU1175" t="s">
        <v>6</v>
      </c>
      <c r="AV1175">
        <v>0</v>
      </c>
      <c r="AW1175">
        <v>2</v>
      </c>
      <c r="AX1175">
        <v>27723306</v>
      </c>
      <c r="AY1175">
        <v>1</v>
      </c>
      <c r="AZ1175">
        <v>0</v>
      </c>
      <c r="BA1175">
        <v>1201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Y1175*Source!I442</f>
        <v>0.21896000000000002</v>
      </c>
      <c r="CY1175">
        <f>AA1175</f>
        <v>2.44</v>
      </c>
      <c r="CZ1175">
        <f>AE1175</f>
        <v>2.44</v>
      </c>
      <c r="DA1175">
        <f>AI1175</f>
        <v>1</v>
      </c>
      <c r="DB1175">
        <v>0</v>
      </c>
    </row>
    <row r="1176" spans="1:106" x14ac:dyDescent="0.2">
      <c r="A1176">
        <f>ROW(Source!A442)</f>
        <v>442</v>
      </c>
      <c r="B1176">
        <v>27721505</v>
      </c>
      <c r="C1176">
        <v>27723294</v>
      </c>
      <c r="D1176">
        <v>25155571</v>
      </c>
      <c r="E1176">
        <v>1</v>
      </c>
      <c r="F1176">
        <v>1</v>
      </c>
      <c r="G1176">
        <v>1</v>
      </c>
      <c r="H1176">
        <v>3</v>
      </c>
      <c r="I1176" t="s">
        <v>1234</v>
      </c>
      <c r="J1176" t="s">
        <v>1235</v>
      </c>
      <c r="K1176" t="s">
        <v>1236</v>
      </c>
      <c r="L1176">
        <v>1348</v>
      </c>
      <c r="N1176">
        <v>1009</v>
      </c>
      <c r="O1176" t="s">
        <v>46</v>
      </c>
      <c r="P1176" t="s">
        <v>46</v>
      </c>
      <c r="Q1176">
        <v>1000</v>
      </c>
      <c r="W1176">
        <v>0</v>
      </c>
      <c r="X1176">
        <v>1150528328</v>
      </c>
      <c r="Y1176">
        <v>0.45</v>
      </c>
      <c r="AA1176">
        <v>11686</v>
      </c>
      <c r="AB1176">
        <v>0</v>
      </c>
      <c r="AC1176">
        <v>0</v>
      </c>
      <c r="AD1176">
        <v>0</v>
      </c>
      <c r="AE1176">
        <v>11686</v>
      </c>
      <c r="AF1176">
        <v>0</v>
      </c>
      <c r="AG1176">
        <v>0</v>
      </c>
      <c r="AH1176">
        <v>0</v>
      </c>
      <c r="AI1176">
        <v>1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 t="s">
        <v>6</v>
      </c>
      <c r="AT1176">
        <v>0.45</v>
      </c>
      <c r="AU1176" t="s">
        <v>6</v>
      </c>
      <c r="AV1176">
        <v>0</v>
      </c>
      <c r="AW1176">
        <v>2</v>
      </c>
      <c r="AX1176">
        <v>27723307</v>
      </c>
      <c r="AY1176">
        <v>1</v>
      </c>
      <c r="AZ1176">
        <v>0</v>
      </c>
      <c r="BA1176">
        <v>1202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Y1176*Source!I442</f>
        <v>0.61582500000000007</v>
      </c>
      <c r="CY1176">
        <f>AA1176</f>
        <v>11686</v>
      </c>
      <c r="CZ1176">
        <f>AE1176</f>
        <v>11686</v>
      </c>
      <c r="DA1176">
        <f>AI1176</f>
        <v>1</v>
      </c>
      <c r="DB1176">
        <v>0</v>
      </c>
    </row>
    <row r="1177" spans="1:106" x14ac:dyDescent="0.2">
      <c r="A1177">
        <f>ROW(Source!A442)</f>
        <v>442</v>
      </c>
      <c r="B1177">
        <v>27721505</v>
      </c>
      <c r="C1177">
        <v>27723294</v>
      </c>
      <c r="D1177">
        <v>25186115</v>
      </c>
      <c r="E1177">
        <v>1</v>
      </c>
      <c r="F1177">
        <v>1</v>
      </c>
      <c r="G1177">
        <v>1</v>
      </c>
      <c r="H1177">
        <v>3</v>
      </c>
      <c r="I1177" t="s">
        <v>176</v>
      </c>
      <c r="J1177" t="s">
        <v>179</v>
      </c>
      <c r="K1177" t="s">
        <v>177</v>
      </c>
      <c r="L1177">
        <v>1346</v>
      </c>
      <c r="N1177">
        <v>1009</v>
      </c>
      <c r="O1177" t="s">
        <v>178</v>
      </c>
      <c r="P1177" t="s">
        <v>178</v>
      </c>
      <c r="Q1177">
        <v>1</v>
      </c>
      <c r="W1177">
        <v>0</v>
      </c>
      <c r="X1177">
        <v>303141801</v>
      </c>
      <c r="Y1177">
        <v>30</v>
      </c>
      <c r="AA1177">
        <v>15.25</v>
      </c>
      <c r="AB1177">
        <v>0</v>
      </c>
      <c r="AC1177">
        <v>0</v>
      </c>
      <c r="AD1177">
        <v>0</v>
      </c>
      <c r="AE1177">
        <v>15.25</v>
      </c>
      <c r="AF1177">
        <v>0</v>
      </c>
      <c r="AG1177">
        <v>0</v>
      </c>
      <c r="AH1177">
        <v>0</v>
      </c>
      <c r="AI1177">
        <v>1</v>
      </c>
      <c r="AJ1177">
        <v>1</v>
      </c>
      <c r="AK1177">
        <v>1</v>
      </c>
      <c r="AL1177">
        <v>1</v>
      </c>
      <c r="AN1177">
        <v>0</v>
      </c>
      <c r="AO1177">
        <v>1</v>
      </c>
      <c r="AP1177">
        <v>0</v>
      </c>
      <c r="AQ1177">
        <v>0</v>
      </c>
      <c r="AR1177">
        <v>0</v>
      </c>
      <c r="AS1177" t="s">
        <v>6</v>
      </c>
      <c r="AT1177">
        <v>30</v>
      </c>
      <c r="AU1177" t="s">
        <v>6</v>
      </c>
      <c r="AV1177">
        <v>0</v>
      </c>
      <c r="AW1177">
        <v>2</v>
      </c>
      <c r="AX1177">
        <v>27723308</v>
      </c>
      <c r="AY1177">
        <v>1</v>
      </c>
      <c r="AZ1177">
        <v>0</v>
      </c>
      <c r="BA1177">
        <v>1203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Y1177*Source!I442</f>
        <v>41.055</v>
      </c>
      <c r="CY1177">
        <f>AA1177</f>
        <v>15.25</v>
      </c>
      <c r="CZ1177">
        <f>AE1177</f>
        <v>15.25</v>
      </c>
      <c r="DA1177">
        <f>AI1177</f>
        <v>1</v>
      </c>
      <c r="DB1177">
        <v>0</v>
      </c>
    </row>
    <row r="1178" spans="1:106" x14ac:dyDescent="0.2">
      <c r="A1178">
        <f>ROW(Source!A443)</f>
        <v>443</v>
      </c>
      <c r="B1178">
        <v>27721504</v>
      </c>
      <c r="C1178">
        <v>27723294</v>
      </c>
      <c r="D1178">
        <v>25413300</v>
      </c>
      <c r="E1178">
        <v>1</v>
      </c>
      <c r="F1178">
        <v>1</v>
      </c>
      <c r="G1178">
        <v>1</v>
      </c>
      <c r="H1178">
        <v>1</v>
      </c>
      <c r="I1178" t="s">
        <v>989</v>
      </c>
      <c r="J1178" t="s">
        <v>6</v>
      </c>
      <c r="K1178" t="s">
        <v>990</v>
      </c>
      <c r="L1178">
        <v>1191</v>
      </c>
      <c r="N1178">
        <v>1013</v>
      </c>
      <c r="O1178" t="s">
        <v>953</v>
      </c>
      <c r="P1178" t="s">
        <v>953</v>
      </c>
      <c r="Q1178">
        <v>1</v>
      </c>
      <c r="W1178">
        <v>0</v>
      </c>
      <c r="X1178">
        <v>-400197608</v>
      </c>
      <c r="Y1178">
        <v>35.339500000000001</v>
      </c>
      <c r="AA1178">
        <v>0</v>
      </c>
      <c r="AB1178">
        <v>0</v>
      </c>
      <c r="AC1178">
        <v>0</v>
      </c>
      <c r="AD1178">
        <v>8.5299999999999994</v>
      </c>
      <c r="AE1178">
        <v>0</v>
      </c>
      <c r="AF1178">
        <v>0</v>
      </c>
      <c r="AG1178">
        <v>0</v>
      </c>
      <c r="AH1178">
        <v>8.5299999999999994</v>
      </c>
      <c r="AI1178">
        <v>1</v>
      </c>
      <c r="AJ1178">
        <v>1</v>
      </c>
      <c r="AK1178">
        <v>1</v>
      </c>
      <c r="AL1178">
        <v>1</v>
      </c>
      <c r="AN1178">
        <v>0</v>
      </c>
      <c r="AO1178">
        <v>1</v>
      </c>
      <c r="AP1178">
        <v>1</v>
      </c>
      <c r="AQ1178">
        <v>0</v>
      </c>
      <c r="AR1178">
        <v>0</v>
      </c>
      <c r="AS1178" t="s">
        <v>6</v>
      </c>
      <c r="AT1178">
        <v>30.73</v>
      </c>
      <c r="AU1178" t="s">
        <v>103</v>
      </c>
      <c r="AV1178">
        <v>1</v>
      </c>
      <c r="AW1178">
        <v>2</v>
      </c>
      <c r="AX1178">
        <v>27723302</v>
      </c>
      <c r="AY1178">
        <v>1</v>
      </c>
      <c r="AZ1178">
        <v>0</v>
      </c>
      <c r="BA1178">
        <v>1204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Y1178*Source!I443</f>
        <v>48.362105750000005</v>
      </c>
      <c r="CY1178">
        <f>AD1178</f>
        <v>8.5299999999999994</v>
      </c>
      <c r="CZ1178">
        <f>AH1178</f>
        <v>8.5299999999999994</v>
      </c>
      <c r="DA1178">
        <f>AL1178</f>
        <v>1</v>
      </c>
      <c r="DB1178">
        <v>0</v>
      </c>
    </row>
    <row r="1179" spans="1:106" x14ac:dyDescent="0.2">
      <c r="A1179">
        <f>ROW(Source!A443)</f>
        <v>443</v>
      </c>
      <c r="B1179">
        <v>27721504</v>
      </c>
      <c r="C1179">
        <v>27723294</v>
      </c>
      <c r="D1179">
        <v>25412928</v>
      </c>
      <c r="E1179">
        <v>1</v>
      </c>
      <c r="F1179">
        <v>1</v>
      </c>
      <c r="G1179">
        <v>1</v>
      </c>
      <c r="H1179">
        <v>1</v>
      </c>
      <c r="I1179" t="s">
        <v>954</v>
      </c>
      <c r="J1179" t="s">
        <v>6</v>
      </c>
      <c r="K1179" t="s">
        <v>955</v>
      </c>
      <c r="L1179">
        <v>1191</v>
      </c>
      <c r="N1179">
        <v>1013</v>
      </c>
      <c r="O1179" t="s">
        <v>953</v>
      </c>
      <c r="P1179" t="s">
        <v>953</v>
      </c>
      <c r="Q1179">
        <v>1</v>
      </c>
      <c r="W1179">
        <v>0</v>
      </c>
      <c r="X1179">
        <v>-1417349443</v>
      </c>
      <c r="Y1179">
        <v>0.09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1</v>
      </c>
      <c r="AJ1179">
        <v>1</v>
      </c>
      <c r="AK1179">
        <v>1</v>
      </c>
      <c r="AL1179">
        <v>1</v>
      </c>
      <c r="AN1179">
        <v>0</v>
      </c>
      <c r="AO1179">
        <v>1</v>
      </c>
      <c r="AP1179">
        <v>0</v>
      </c>
      <c r="AQ1179">
        <v>0</v>
      </c>
      <c r="AR1179">
        <v>0</v>
      </c>
      <c r="AS1179" t="s">
        <v>6</v>
      </c>
      <c r="AT1179">
        <v>0.09</v>
      </c>
      <c r="AU1179" t="s">
        <v>6</v>
      </c>
      <c r="AV1179">
        <v>2</v>
      </c>
      <c r="AW1179">
        <v>2</v>
      </c>
      <c r="AX1179">
        <v>27723303</v>
      </c>
      <c r="AY1179">
        <v>1</v>
      </c>
      <c r="AZ1179">
        <v>2048</v>
      </c>
      <c r="BA1179">
        <v>1205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Y1179*Source!I443</f>
        <v>0.123165</v>
      </c>
      <c r="CY1179">
        <f>AD1179</f>
        <v>0</v>
      </c>
      <c r="CZ1179">
        <f>AH1179</f>
        <v>0</v>
      </c>
      <c r="DA1179">
        <f>AL1179</f>
        <v>1</v>
      </c>
      <c r="DB1179">
        <v>0</v>
      </c>
    </row>
    <row r="1180" spans="1:106" x14ac:dyDescent="0.2">
      <c r="A1180">
        <f>ROW(Source!A443)</f>
        <v>443</v>
      </c>
      <c r="B1180">
        <v>27721504</v>
      </c>
      <c r="C1180">
        <v>27723294</v>
      </c>
      <c r="D1180">
        <v>25230510</v>
      </c>
      <c r="E1180">
        <v>1</v>
      </c>
      <c r="F1180">
        <v>1</v>
      </c>
      <c r="G1180">
        <v>1</v>
      </c>
      <c r="H1180">
        <v>2</v>
      </c>
      <c r="I1180" t="s">
        <v>1175</v>
      </c>
      <c r="J1180" t="s">
        <v>1176</v>
      </c>
      <c r="K1180" t="s">
        <v>1177</v>
      </c>
      <c r="L1180">
        <v>1368</v>
      </c>
      <c r="N1180">
        <v>1011</v>
      </c>
      <c r="O1180" t="s">
        <v>959</v>
      </c>
      <c r="P1180" t="s">
        <v>959</v>
      </c>
      <c r="Q1180">
        <v>1</v>
      </c>
      <c r="W1180">
        <v>0</v>
      </c>
      <c r="X1180">
        <v>368031958</v>
      </c>
      <c r="Y1180">
        <v>8.7500000000000008E-2</v>
      </c>
      <c r="AA1180">
        <v>0</v>
      </c>
      <c r="AB1180">
        <v>27.66</v>
      </c>
      <c r="AC1180">
        <v>11.6</v>
      </c>
      <c r="AD1180">
        <v>0</v>
      </c>
      <c r="AE1180">
        <v>0</v>
      </c>
      <c r="AF1180">
        <v>27.66</v>
      </c>
      <c r="AG1180">
        <v>11.6</v>
      </c>
      <c r="AH1180">
        <v>0</v>
      </c>
      <c r="AI1180">
        <v>1</v>
      </c>
      <c r="AJ1180">
        <v>1</v>
      </c>
      <c r="AK1180">
        <v>1</v>
      </c>
      <c r="AL1180">
        <v>1</v>
      </c>
      <c r="AN1180">
        <v>0</v>
      </c>
      <c r="AO1180">
        <v>1</v>
      </c>
      <c r="AP1180">
        <v>1</v>
      </c>
      <c r="AQ1180">
        <v>0</v>
      </c>
      <c r="AR1180">
        <v>0</v>
      </c>
      <c r="AS1180" t="s">
        <v>6</v>
      </c>
      <c r="AT1180">
        <v>7.0000000000000007E-2</v>
      </c>
      <c r="AU1180" t="s">
        <v>102</v>
      </c>
      <c r="AV1180">
        <v>0</v>
      </c>
      <c r="AW1180">
        <v>2</v>
      </c>
      <c r="AX1180">
        <v>27723304</v>
      </c>
      <c r="AY1180">
        <v>1</v>
      </c>
      <c r="AZ1180">
        <v>0</v>
      </c>
      <c r="BA1180">
        <v>1206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Y1180*Source!I443</f>
        <v>0.11974375000000001</v>
      </c>
      <c r="CY1180">
        <f>AB1180</f>
        <v>27.66</v>
      </c>
      <c r="CZ1180">
        <f>AF1180</f>
        <v>27.66</v>
      </c>
      <c r="DA1180">
        <f>AJ1180</f>
        <v>1</v>
      </c>
      <c r="DB1180">
        <v>0</v>
      </c>
    </row>
    <row r="1181" spans="1:106" x14ac:dyDescent="0.2">
      <c r="A1181">
        <f>ROW(Source!A443)</f>
        <v>443</v>
      </c>
      <c r="B1181">
        <v>27721504</v>
      </c>
      <c r="C1181">
        <v>27723294</v>
      </c>
      <c r="D1181">
        <v>25231607</v>
      </c>
      <c r="E1181">
        <v>1</v>
      </c>
      <c r="F1181">
        <v>1</v>
      </c>
      <c r="G1181">
        <v>1</v>
      </c>
      <c r="H1181">
        <v>2</v>
      </c>
      <c r="I1181" t="s">
        <v>997</v>
      </c>
      <c r="J1181" t="s">
        <v>998</v>
      </c>
      <c r="K1181" t="s">
        <v>999</v>
      </c>
      <c r="L1181">
        <v>1368</v>
      </c>
      <c r="N1181">
        <v>1011</v>
      </c>
      <c r="O1181" t="s">
        <v>959</v>
      </c>
      <c r="P1181" t="s">
        <v>959</v>
      </c>
      <c r="Q1181">
        <v>1</v>
      </c>
      <c r="W1181">
        <v>0</v>
      </c>
      <c r="X1181">
        <v>1372534845</v>
      </c>
      <c r="Y1181">
        <v>2.5000000000000001E-2</v>
      </c>
      <c r="AA1181">
        <v>0</v>
      </c>
      <c r="AB1181">
        <v>65.709999999999994</v>
      </c>
      <c r="AC1181">
        <v>11.6</v>
      </c>
      <c r="AD1181">
        <v>0</v>
      </c>
      <c r="AE1181">
        <v>0</v>
      </c>
      <c r="AF1181">
        <v>65.709999999999994</v>
      </c>
      <c r="AG1181">
        <v>11.6</v>
      </c>
      <c r="AH1181">
        <v>0</v>
      </c>
      <c r="AI1181">
        <v>1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1</v>
      </c>
      <c r="AQ1181">
        <v>0</v>
      </c>
      <c r="AR1181">
        <v>0</v>
      </c>
      <c r="AS1181" t="s">
        <v>6</v>
      </c>
      <c r="AT1181">
        <v>0.02</v>
      </c>
      <c r="AU1181" t="s">
        <v>102</v>
      </c>
      <c r="AV1181">
        <v>0</v>
      </c>
      <c r="AW1181">
        <v>2</v>
      </c>
      <c r="AX1181">
        <v>27723305</v>
      </c>
      <c r="AY1181">
        <v>1</v>
      </c>
      <c r="AZ1181">
        <v>0</v>
      </c>
      <c r="BA1181">
        <v>1207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Y1181*Source!I443</f>
        <v>3.42125E-2</v>
      </c>
      <c r="CY1181">
        <f>AB1181</f>
        <v>65.709999999999994</v>
      </c>
      <c r="CZ1181">
        <f>AF1181</f>
        <v>65.709999999999994</v>
      </c>
      <c r="DA1181">
        <f>AJ1181</f>
        <v>1</v>
      </c>
      <c r="DB1181">
        <v>0</v>
      </c>
    </row>
    <row r="1182" spans="1:106" x14ac:dyDescent="0.2">
      <c r="A1182">
        <f>ROW(Source!A443)</f>
        <v>443</v>
      </c>
      <c r="B1182">
        <v>27721504</v>
      </c>
      <c r="C1182">
        <v>27723294</v>
      </c>
      <c r="D1182">
        <v>25149961</v>
      </c>
      <c r="E1182">
        <v>1</v>
      </c>
      <c r="F1182">
        <v>1</v>
      </c>
      <c r="G1182">
        <v>1</v>
      </c>
      <c r="H1182">
        <v>3</v>
      </c>
      <c r="I1182" t="s">
        <v>963</v>
      </c>
      <c r="J1182" t="s">
        <v>964</v>
      </c>
      <c r="K1182" t="s">
        <v>965</v>
      </c>
      <c r="L1182">
        <v>1339</v>
      </c>
      <c r="N1182">
        <v>1007</v>
      </c>
      <c r="O1182" t="s">
        <v>64</v>
      </c>
      <c r="P1182" t="s">
        <v>64</v>
      </c>
      <c r="Q1182">
        <v>1</v>
      </c>
      <c r="W1182">
        <v>0</v>
      </c>
      <c r="X1182">
        <v>-1660354250</v>
      </c>
      <c r="Y1182">
        <v>0.16</v>
      </c>
      <c r="AA1182">
        <v>2.44</v>
      </c>
      <c r="AB1182">
        <v>0</v>
      </c>
      <c r="AC1182">
        <v>0</v>
      </c>
      <c r="AD1182">
        <v>0</v>
      </c>
      <c r="AE1182">
        <v>2.44</v>
      </c>
      <c r="AF1182">
        <v>0</v>
      </c>
      <c r="AG1182">
        <v>0</v>
      </c>
      <c r="AH1182">
        <v>0</v>
      </c>
      <c r="AI1182">
        <v>1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0</v>
      </c>
      <c r="AQ1182">
        <v>0</v>
      </c>
      <c r="AR1182">
        <v>0</v>
      </c>
      <c r="AS1182" t="s">
        <v>6</v>
      </c>
      <c r="AT1182">
        <v>0.16</v>
      </c>
      <c r="AU1182" t="s">
        <v>6</v>
      </c>
      <c r="AV1182">
        <v>0</v>
      </c>
      <c r="AW1182">
        <v>2</v>
      </c>
      <c r="AX1182">
        <v>27723306</v>
      </c>
      <c r="AY1182">
        <v>1</v>
      </c>
      <c r="AZ1182">
        <v>0</v>
      </c>
      <c r="BA1182">
        <v>1208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Y1182*Source!I443</f>
        <v>0.21896000000000002</v>
      </c>
      <c r="CY1182">
        <f>AA1182</f>
        <v>2.44</v>
      </c>
      <c r="CZ1182">
        <f>AE1182</f>
        <v>2.44</v>
      </c>
      <c r="DA1182">
        <f>AI1182</f>
        <v>1</v>
      </c>
      <c r="DB1182">
        <v>0</v>
      </c>
    </row>
    <row r="1183" spans="1:106" x14ac:dyDescent="0.2">
      <c r="A1183">
        <f>ROW(Source!A443)</f>
        <v>443</v>
      </c>
      <c r="B1183">
        <v>27721504</v>
      </c>
      <c r="C1183">
        <v>27723294</v>
      </c>
      <c r="D1183">
        <v>25155571</v>
      </c>
      <c r="E1183">
        <v>1</v>
      </c>
      <c r="F1183">
        <v>1</v>
      </c>
      <c r="G1183">
        <v>1</v>
      </c>
      <c r="H1183">
        <v>3</v>
      </c>
      <c r="I1183" t="s">
        <v>1234</v>
      </c>
      <c r="J1183" t="s">
        <v>1235</v>
      </c>
      <c r="K1183" t="s">
        <v>1236</v>
      </c>
      <c r="L1183">
        <v>1348</v>
      </c>
      <c r="N1183">
        <v>1009</v>
      </c>
      <c r="O1183" t="s">
        <v>46</v>
      </c>
      <c r="P1183" t="s">
        <v>46</v>
      </c>
      <c r="Q1183">
        <v>1000</v>
      </c>
      <c r="W1183">
        <v>0</v>
      </c>
      <c r="X1183">
        <v>1150528328</v>
      </c>
      <c r="Y1183">
        <v>0.45</v>
      </c>
      <c r="AA1183">
        <v>11686</v>
      </c>
      <c r="AB1183">
        <v>0</v>
      </c>
      <c r="AC1183">
        <v>0</v>
      </c>
      <c r="AD1183">
        <v>0</v>
      </c>
      <c r="AE1183">
        <v>11686</v>
      </c>
      <c r="AF1183">
        <v>0</v>
      </c>
      <c r="AG1183">
        <v>0</v>
      </c>
      <c r="AH1183">
        <v>0</v>
      </c>
      <c r="AI1183">
        <v>1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0</v>
      </c>
      <c r="AQ1183">
        <v>0</v>
      </c>
      <c r="AR1183">
        <v>0</v>
      </c>
      <c r="AS1183" t="s">
        <v>6</v>
      </c>
      <c r="AT1183">
        <v>0.45</v>
      </c>
      <c r="AU1183" t="s">
        <v>6</v>
      </c>
      <c r="AV1183">
        <v>0</v>
      </c>
      <c r="AW1183">
        <v>2</v>
      </c>
      <c r="AX1183">
        <v>27723307</v>
      </c>
      <c r="AY1183">
        <v>1</v>
      </c>
      <c r="AZ1183">
        <v>0</v>
      </c>
      <c r="BA1183">
        <v>1209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Y1183*Source!I443</f>
        <v>0.61582500000000007</v>
      </c>
      <c r="CY1183">
        <f>AA1183</f>
        <v>11686</v>
      </c>
      <c r="CZ1183">
        <f>AE1183</f>
        <v>11686</v>
      </c>
      <c r="DA1183">
        <f>AI1183</f>
        <v>1</v>
      </c>
      <c r="DB1183">
        <v>0</v>
      </c>
    </row>
    <row r="1184" spans="1:106" x14ac:dyDescent="0.2">
      <c r="A1184">
        <f>ROW(Source!A443)</f>
        <v>443</v>
      </c>
      <c r="B1184">
        <v>27721504</v>
      </c>
      <c r="C1184">
        <v>27723294</v>
      </c>
      <c r="D1184">
        <v>25186115</v>
      </c>
      <c r="E1184">
        <v>1</v>
      </c>
      <c r="F1184">
        <v>1</v>
      </c>
      <c r="G1184">
        <v>1</v>
      </c>
      <c r="H1184">
        <v>3</v>
      </c>
      <c r="I1184" t="s">
        <v>176</v>
      </c>
      <c r="J1184" t="s">
        <v>179</v>
      </c>
      <c r="K1184" t="s">
        <v>177</v>
      </c>
      <c r="L1184">
        <v>1346</v>
      </c>
      <c r="N1184">
        <v>1009</v>
      </c>
      <c r="O1184" t="s">
        <v>178</v>
      </c>
      <c r="P1184" t="s">
        <v>178</v>
      </c>
      <c r="Q1184">
        <v>1</v>
      </c>
      <c r="W1184">
        <v>0</v>
      </c>
      <c r="X1184">
        <v>303141801</v>
      </c>
      <c r="Y1184">
        <v>30</v>
      </c>
      <c r="AA1184">
        <v>15.25</v>
      </c>
      <c r="AB1184">
        <v>0</v>
      </c>
      <c r="AC1184">
        <v>0</v>
      </c>
      <c r="AD1184">
        <v>0</v>
      </c>
      <c r="AE1184">
        <v>15.25</v>
      </c>
      <c r="AF1184">
        <v>0</v>
      </c>
      <c r="AG1184">
        <v>0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1</v>
      </c>
      <c r="AP1184">
        <v>0</v>
      </c>
      <c r="AQ1184">
        <v>0</v>
      </c>
      <c r="AR1184">
        <v>0</v>
      </c>
      <c r="AS1184" t="s">
        <v>6</v>
      </c>
      <c r="AT1184">
        <v>30</v>
      </c>
      <c r="AU1184" t="s">
        <v>6</v>
      </c>
      <c r="AV1184">
        <v>0</v>
      </c>
      <c r="AW1184">
        <v>2</v>
      </c>
      <c r="AX1184">
        <v>27723308</v>
      </c>
      <c r="AY1184">
        <v>1</v>
      </c>
      <c r="AZ1184">
        <v>0</v>
      </c>
      <c r="BA1184">
        <v>1210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Y1184*Source!I443</f>
        <v>41.055</v>
      </c>
      <c r="CY1184">
        <f>AA1184</f>
        <v>15.25</v>
      </c>
      <c r="CZ1184">
        <f>AE1184</f>
        <v>15.25</v>
      </c>
      <c r="DA1184">
        <f>AI1184</f>
        <v>1</v>
      </c>
      <c r="DB1184">
        <v>0</v>
      </c>
    </row>
    <row r="1185" spans="1:106" x14ac:dyDescent="0.2">
      <c r="A1185">
        <f>ROW(Source!A444)</f>
        <v>444</v>
      </c>
      <c r="B1185">
        <v>27721505</v>
      </c>
      <c r="C1185">
        <v>27723309</v>
      </c>
      <c r="D1185">
        <v>25418547</v>
      </c>
      <c r="E1185">
        <v>1</v>
      </c>
      <c r="F1185">
        <v>1</v>
      </c>
      <c r="G1185">
        <v>1</v>
      </c>
      <c r="H1185">
        <v>1</v>
      </c>
      <c r="I1185" t="s">
        <v>1073</v>
      </c>
      <c r="J1185" t="s">
        <v>6</v>
      </c>
      <c r="K1185" t="s">
        <v>1074</v>
      </c>
      <c r="L1185">
        <v>1191</v>
      </c>
      <c r="N1185">
        <v>1013</v>
      </c>
      <c r="O1185" t="s">
        <v>953</v>
      </c>
      <c r="P1185" t="s">
        <v>953</v>
      </c>
      <c r="Q1185">
        <v>1</v>
      </c>
      <c r="W1185">
        <v>0</v>
      </c>
      <c r="X1185">
        <v>-784637506</v>
      </c>
      <c r="Y1185">
        <v>356.983</v>
      </c>
      <c r="AA1185">
        <v>0</v>
      </c>
      <c r="AB1185">
        <v>0</v>
      </c>
      <c r="AC1185">
        <v>0</v>
      </c>
      <c r="AD1185">
        <v>8.74</v>
      </c>
      <c r="AE1185">
        <v>0</v>
      </c>
      <c r="AF1185">
        <v>0</v>
      </c>
      <c r="AG1185">
        <v>0</v>
      </c>
      <c r="AH1185">
        <v>8.74</v>
      </c>
      <c r="AI1185">
        <v>1</v>
      </c>
      <c r="AJ1185">
        <v>1</v>
      </c>
      <c r="AK1185">
        <v>1</v>
      </c>
      <c r="AL1185">
        <v>1</v>
      </c>
      <c r="AN1185">
        <v>0</v>
      </c>
      <c r="AO1185">
        <v>1</v>
      </c>
      <c r="AP1185">
        <v>1</v>
      </c>
      <c r="AQ1185">
        <v>0</v>
      </c>
      <c r="AR1185">
        <v>0</v>
      </c>
      <c r="AS1185" t="s">
        <v>6</v>
      </c>
      <c r="AT1185">
        <v>310.42</v>
      </c>
      <c r="AU1185" t="s">
        <v>103</v>
      </c>
      <c r="AV1185">
        <v>1</v>
      </c>
      <c r="AW1185">
        <v>2</v>
      </c>
      <c r="AX1185">
        <v>27723322</v>
      </c>
      <c r="AY1185">
        <v>1</v>
      </c>
      <c r="AZ1185">
        <v>0</v>
      </c>
      <c r="BA1185">
        <v>1211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Y1185*Source!I444</f>
        <v>548.25449140000001</v>
      </c>
      <c r="CY1185">
        <f>AD1185</f>
        <v>8.74</v>
      </c>
      <c r="CZ1185">
        <f>AH1185</f>
        <v>8.74</v>
      </c>
      <c r="DA1185">
        <f>AL1185</f>
        <v>1</v>
      </c>
      <c r="DB1185">
        <v>0</v>
      </c>
    </row>
    <row r="1186" spans="1:106" x14ac:dyDescent="0.2">
      <c r="A1186">
        <f>ROW(Source!A444)</f>
        <v>444</v>
      </c>
      <c r="B1186">
        <v>27721505</v>
      </c>
      <c r="C1186">
        <v>27723309</v>
      </c>
      <c r="D1186">
        <v>25412928</v>
      </c>
      <c r="E1186">
        <v>1</v>
      </c>
      <c r="F1186">
        <v>1</v>
      </c>
      <c r="G1186">
        <v>1</v>
      </c>
      <c r="H1186">
        <v>1</v>
      </c>
      <c r="I1186" t="s">
        <v>954</v>
      </c>
      <c r="J1186" t="s">
        <v>6</v>
      </c>
      <c r="K1186" t="s">
        <v>955</v>
      </c>
      <c r="L1186">
        <v>1191</v>
      </c>
      <c r="N1186">
        <v>1013</v>
      </c>
      <c r="O1186" t="s">
        <v>953</v>
      </c>
      <c r="P1186" t="s">
        <v>953</v>
      </c>
      <c r="Q1186">
        <v>1</v>
      </c>
      <c r="W1186">
        <v>0</v>
      </c>
      <c r="X1186">
        <v>-1417349443</v>
      </c>
      <c r="Y1186">
        <v>1.73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1</v>
      </c>
      <c r="AJ1186">
        <v>1</v>
      </c>
      <c r="AK1186">
        <v>1</v>
      </c>
      <c r="AL1186">
        <v>1</v>
      </c>
      <c r="AN1186">
        <v>0</v>
      </c>
      <c r="AO1186">
        <v>1</v>
      </c>
      <c r="AP1186">
        <v>0</v>
      </c>
      <c r="AQ1186">
        <v>0</v>
      </c>
      <c r="AR1186">
        <v>0</v>
      </c>
      <c r="AS1186" t="s">
        <v>6</v>
      </c>
      <c r="AT1186">
        <v>1.73</v>
      </c>
      <c r="AU1186" t="s">
        <v>6</v>
      </c>
      <c r="AV1186">
        <v>2</v>
      </c>
      <c r="AW1186">
        <v>2</v>
      </c>
      <c r="AX1186">
        <v>27723323</v>
      </c>
      <c r="AY1186">
        <v>1</v>
      </c>
      <c r="AZ1186">
        <v>2048</v>
      </c>
      <c r="BA1186">
        <v>1212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Y1186*Source!I444</f>
        <v>2.6569340000000001</v>
      </c>
      <c r="CY1186">
        <f>AD1186</f>
        <v>0</v>
      </c>
      <c r="CZ1186">
        <f>AH1186</f>
        <v>0</v>
      </c>
      <c r="DA1186">
        <f>AL1186</f>
        <v>1</v>
      </c>
      <c r="DB1186">
        <v>0</v>
      </c>
    </row>
    <row r="1187" spans="1:106" x14ac:dyDescent="0.2">
      <c r="A1187">
        <f>ROW(Source!A444)</f>
        <v>444</v>
      </c>
      <c r="B1187">
        <v>27721505</v>
      </c>
      <c r="C1187">
        <v>27723309</v>
      </c>
      <c r="D1187">
        <v>25230116</v>
      </c>
      <c r="E1187">
        <v>1</v>
      </c>
      <c r="F1187">
        <v>1</v>
      </c>
      <c r="G1187">
        <v>1</v>
      </c>
      <c r="H1187">
        <v>2</v>
      </c>
      <c r="I1187" t="s">
        <v>1237</v>
      </c>
      <c r="J1187" t="s">
        <v>1238</v>
      </c>
      <c r="K1187" t="s">
        <v>1239</v>
      </c>
      <c r="L1187">
        <v>1368</v>
      </c>
      <c r="N1187">
        <v>1011</v>
      </c>
      <c r="O1187" t="s">
        <v>959</v>
      </c>
      <c r="P1187" t="s">
        <v>959</v>
      </c>
      <c r="Q1187">
        <v>1</v>
      </c>
      <c r="W1187">
        <v>0</v>
      </c>
      <c r="X1187">
        <v>257150282</v>
      </c>
      <c r="Y1187">
        <v>2.5000000000000001E-2</v>
      </c>
      <c r="AA1187">
        <v>0</v>
      </c>
      <c r="AB1187">
        <v>83.43</v>
      </c>
      <c r="AC1187">
        <v>13.5</v>
      </c>
      <c r="AD1187">
        <v>0</v>
      </c>
      <c r="AE1187">
        <v>0</v>
      </c>
      <c r="AF1187">
        <v>83.43</v>
      </c>
      <c r="AG1187">
        <v>13.5</v>
      </c>
      <c r="AH1187">
        <v>0</v>
      </c>
      <c r="AI1187">
        <v>1</v>
      </c>
      <c r="AJ1187">
        <v>1</v>
      </c>
      <c r="AK1187">
        <v>1</v>
      </c>
      <c r="AL1187">
        <v>1</v>
      </c>
      <c r="AN1187">
        <v>0</v>
      </c>
      <c r="AO1187">
        <v>1</v>
      </c>
      <c r="AP1187">
        <v>1</v>
      </c>
      <c r="AQ1187">
        <v>0</v>
      </c>
      <c r="AR1187">
        <v>0</v>
      </c>
      <c r="AS1187" t="s">
        <v>6</v>
      </c>
      <c r="AT1187">
        <v>0.02</v>
      </c>
      <c r="AU1187" t="s">
        <v>102</v>
      </c>
      <c r="AV1187">
        <v>0</v>
      </c>
      <c r="AW1187">
        <v>2</v>
      </c>
      <c r="AX1187">
        <v>27723324</v>
      </c>
      <c r="AY1187">
        <v>1</v>
      </c>
      <c r="AZ1187">
        <v>0</v>
      </c>
      <c r="BA1187">
        <v>1213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Y1187*Source!I444</f>
        <v>3.8395000000000006E-2</v>
      </c>
      <c r="CY1187">
        <f>AB1187</f>
        <v>83.43</v>
      </c>
      <c r="CZ1187">
        <f>AF1187</f>
        <v>83.43</v>
      </c>
      <c r="DA1187">
        <f>AJ1187</f>
        <v>1</v>
      </c>
      <c r="DB1187">
        <v>0</v>
      </c>
    </row>
    <row r="1188" spans="1:106" x14ac:dyDescent="0.2">
      <c r="A1188">
        <f>ROW(Source!A444)</f>
        <v>444</v>
      </c>
      <c r="B1188">
        <v>27721505</v>
      </c>
      <c r="C1188">
        <v>27723309</v>
      </c>
      <c r="D1188">
        <v>25230218</v>
      </c>
      <c r="E1188">
        <v>1</v>
      </c>
      <c r="F1188">
        <v>1</v>
      </c>
      <c r="G1188">
        <v>1</v>
      </c>
      <c r="H1188">
        <v>2</v>
      </c>
      <c r="I1188" t="s">
        <v>1240</v>
      </c>
      <c r="J1188" t="s">
        <v>1241</v>
      </c>
      <c r="K1188" t="s">
        <v>1242</v>
      </c>
      <c r="L1188">
        <v>1368</v>
      </c>
      <c r="N1188">
        <v>1011</v>
      </c>
      <c r="O1188" t="s">
        <v>959</v>
      </c>
      <c r="P1188" t="s">
        <v>959</v>
      </c>
      <c r="Q1188">
        <v>1</v>
      </c>
      <c r="W1188">
        <v>0</v>
      </c>
      <c r="X1188">
        <v>1330025190</v>
      </c>
      <c r="Y1188">
        <v>1.2500000000000001E-2</v>
      </c>
      <c r="AA1188">
        <v>0</v>
      </c>
      <c r="AB1188">
        <v>88.01</v>
      </c>
      <c r="AC1188">
        <v>11.6</v>
      </c>
      <c r="AD1188">
        <v>0</v>
      </c>
      <c r="AE1188">
        <v>0</v>
      </c>
      <c r="AF1188">
        <v>88.01</v>
      </c>
      <c r="AG1188">
        <v>11.6</v>
      </c>
      <c r="AH1188">
        <v>0</v>
      </c>
      <c r="AI1188">
        <v>1</v>
      </c>
      <c r="AJ1188">
        <v>1</v>
      </c>
      <c r="AK1188">
        <v>1</v>
      </c>
      <c r="AL1188">
        <v>1</v>
      </c>
      <c r="AN1188">
        <v>0</v>
      </c>
      <c r="AO1188">
        <v>1</v>
      </c>
      <c r="AP1188">
        <v>1</v>
      </c>
      <c r="AQ1188">
        <v>0</v>
      </c>
      <c r="AR1188">
        <v>0</v>
      </c>
      <c r="AS1188" t="s">
        <v>6</v>
      </c>
      <c r="AT1188">
        <v>0.01</v>
      </c>
      <c r="AU1188" t="s">
        <v>102</v>
      </c>
      <c r="AV1188">
        <v>0</v>
      </c>
      <c r="AW1188">
        <v>2</v>
      </c>
      <c r="AX1188">
        <v>27723325</v>
      </c>
      <c r="AY1188">
        <v>1</v>
      </c>
      <c r="AZ1188">
        <v>0</v>
      </c>
      <c r="BA1188">
        <v>1214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Y1188*Source!I444</f>
        <v>1.9197500000000003E-2</v>
      </c>
      <c r="CY1188">
        <f>AB1188</f>
        <v>88.01</v>
      </c>
      <c r="CZ1188">
        <f>AF1188</f>
        <v>88.01</v>
      </c>
      <c r="DA1188">
        <f>AJ1188</f>
        <v>1</v>
      </c>
      <c r="DB1188">
        <v>0</v>
      </c>
    </row>
    <row r="1189" spans="1:106" x14ac:dyDescent="0.2">
      <c r="A1189">
        <f>ROW(Source!A444)</f>
        <v>444</v>
      </c>
      <c r="B1189">
        <v>27721505</v>
      </c>
      <c r="C1189">
        <v>27723309</v>
      </c>
      <c r="D1189">
        <v>25230679</v>
      </c>
      <c r="E1189">
        <v>1</v>
      </c>
      <c r="F1189">
        <v>1</v>
      </c>
      <c r="G1189">
        <v>1</v>
      </c>
      <c r="H1189">
        <v>2</v>
      </c>
      <c r="I1189" t="s">
        <v>1172</v>
      </c>
      <c r="J1189" t="s">
        <v>1173</v>
      </c>
      <c r="K1189" t="s">
        <v>1174</v>
      </c>
      <c r="L1189">
        <v>1368</v>
      </c>
      <c r="N1189">
        <v>1011</v>
      </c>
      <c r="O1189" t="s">
        <v>959</v>
      </c>
      <c r="P1189" t="s">
        <v>959</v>
      </c>
      <c r="Q1189">
        <v>1</v>
      </c>
      <c r="W1189">
        <v>0</v>
      </c>
      <c r="X1189">
        <v>983187852</v>
      </c>
      <c r="Y1189">
        <v>2.1124999999999998</v>
      </c>
      <c r="AA1189">
        <v>0</v>
      </c>
      <c r="AB1189">
        <v>12.39</v>
      </c>
      <c r="AC1189">
        <v>10.06</v>
      </c>
      <c r="AD1189">
        <v>0</v>
      </c>
      <c r="AE1189">
        <v>0</v>
      </c>
      <c r="AF1189">
        <v>12.39</v>
      </c>
      <c r="AG1189">
        <v>10.06</v>
      </c>
      <c r="AH1189">
        <v>0</v>
      </c>
      <c r="AI1189">
        <v>1</v>
      </c>
      <c r="AJ1189">
        <v>1</v>
      </c>
      <c r="AK1189">
        <v>1</v>
      </c>
      <c r="AL1189">
        <v>1</v>
      </c>
      <c r="AN1189">
        <v>0</v>
      </c>
      <c r="AO1189">
        <v>1</v>
      </c>
      <c r="AP1189">
        <v>1</v>
      </c>
      <c r="AQ1189">
        <v>0</v>
      </c>
      <c r="AR1189">
        <v>0</v>
      </c>
      <c r="AS1189" t="s">
        <v>6</v>
      </c>
      <c r="AT1189">
        <v>1.69</v>
      </c>
      <c r="AU1189" t="s">
        <v>102</v>
      </c>
      <c r="AV1189">
        <v>0</v>
      </c>
      <c r="AW1189">
        <v>2</v>
      </c>
      <c r="AX1189">
        <v>27723326</v>
      </c>
      <c r="AY1189">
        <v>1</v>
      </c>
      <c r="AZ1189">
        <v>0</v>
      </c>
      <c r="BA1189">
        <v>1215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Y1189*Source!I444</f>
        <v>3.2443774999999997</v>
      </c>
      <c r="CY1189">
        <f>AB1189</f>
        <v>12.39</v>
      </c>
      <c r="CZ1189">
        <f>AF1189</f>
        <v>12.39</v>
      </c>
      <c r="DA1189">
        <f>AJ1189</f>
        <v>1</v>
      </c>
      <c r="DB1189">
        <v>0</v>
      </c>
    </row>
    <row r="1190" spans="1:106" x14ac:dyDescent="0.2">
      <c r="A1190">
        <f>ROW(Source!A444)</f>
        <v>444</v>
      </c>
      <c r="B1190">
        <v>27721505</v>
      </c>
      <c r="C1190">
        <v>27723309</v>
      </c>
      <c r="D1190">
        <v>25231607</v>
      </c>
      <c r="E1190">
        <v>1</v>
      </c>
      <c r="F1190">
        <v>1</v>
      </c>
      <c r="G1190">
        <v>1</v>
      </c>
      <c r="H1190">
        <v>2</v>
      </c>
      <c r="I1190" t="s">
        <v>997</v>
      </c>
      <c r="J1190" t="s">
        <v>998</v>
      </c>
      <c r="K1190" t="s">
        <v>999</v>
      </c>
      <c r="L1190">
        <v>1368</v>
      </c>
      <c r="N1190">
        <v>1011</v>
      </c>
      <c r="O1190" t="s">
        <v>959</v>
      </c>
      <c r="P1190" t="s">
        <v>959</v>
      </c>
      <c r="Q1190">
        <v>1</v>
      </c>
      <c r="W1190">
        <v>0</v>
      </c>
      <c r="X1190">
        <v>1372534845</v>
      </c>
      <c r="Y1190">
        <v>1.2500000000000001E-2</v>
      </c>
      <c r="AA1190">
        <v>0</v>
      </c>
      <c r="AB1190">
        <v>65.709999999999994</v>
      </c>
      <c r="AC1190">
        <v>11.6</v>
      </c>
      <c r="AD1190">
        <v>0</v>
      </c>
      <c r="AE1190">
        <v>0</v>
      </c>
      <c r="AF1190">
        <v>65.709999999999994</v>
      </c>
      <c r="AG1190">
        <v>11.6</v>
      </c>
      <c r="AH1190">
        <v>0</v>
      </c>
      <c r="AI1190">
        <v>1</v>
      </c>
      <c r="AJ1190">
        <v>1</v>
      </c>
      <c r="AK1190">
        <v>1</v>
      </c>
      <c r="AL1190">
        <v>1</v>
      </c>
      <c r="AN1190">
        <v>0</v>
      </c>
      <c r="AO1190">
        <v>1</v>
      </c>
      <c r="AP1190">
        <v>1</v>
      </c>
      <c r="AQ1190">
        <v>0</v>
      </c>
      <c r="AR1190">
        <v>0</v>
      </c>
      <c r="AS1190" t="s">
        <v>6</v>
      </c>
      <c r="AT1190">
        <v>0.01</v>
      </c>
      <c r="AU1190" t="s">
        <v>102</v>
      </c>
      <c r="AV1190">
        <v>0</v>
      </c>
      <c r="AW1190">
        <v>2</v>
      </c>
      <c r="AX1190">
        <v>27723327</v>
      </c>
      <c r="AY1190">
        <v>1</v>
      </c>
      <c r="AZ1190">
        <v>0</v>
      </c>
      <c r="BA1190">
        <v>1216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Y1190*Source!I444</f>
        <v>1.9197500000000003E-2</v>
      </c>
      <c r="CY1190">
        <f>AB1190</f>
        <v>65.709999999999994</v>
      </c>
      <c r="CZ1190">
        <f>AF1190</f>
        <v>65.709999999999994</v>
      </c>
      <c r="DA1190">
        <f>AJ1190</f>
        <v>1</v>
      </c>
      <c r="DB1190">
        <v>0</v>
      </c>
    </row>
    <row r="1191" spans="1:106" x14ac:dyDescent="0.2">
      <c r="A1191">
        <f>ROW(Source!A444)</f>
        <v>444</v>
      </c>
      <c r="B1191">
        <v>27721505</v>
      </c>
      <c r="C1191">
        <v>27723309</v>
      </c>
      <c r="D1191">
        <v>25149961</v>
      </c>
      <c r="E1191">
        <v>1</v>
      </c>
      <c r="F1191">
        <v>1</v>
      </c>
      <c r="G1191">
        <v>1</v>
      </c>
      <c r="H1191">
        <v>3</v>
      </c>
      <c r="I1191" t="s">
        <v>963</v>
      </c>
      <c r="J1191" t="s">
        <v>964</v>
      </c>
      <c r="K1191" t="s">
        <v>965</v>
      </c>
      <c r="L1191">
        <v>1339</v>
      </c>
      <c r="N1191">
        <v>1007</v>
      </c>
      <c r="O1191" t="s">
        <v>64</v>
      </c>
      <c r="P1191" t="s">
        <v>64</v>
      </c>
      <c r="Q1191">
        <v>1</v>
      </c>
      <c r="W1191">
        <v>0</v>
      </c>
      <c r="X1191">
        <v>-1660354250</v>
      </c>
      <c r="Y1191">
        <v>0.44</v>
      </c>
      <c r="AA1191">
        <v>2.44</v>
      </c>
      <c r="AB1191">
        <v>0</v>
      </c>
      <c r="AC1191">
        <v>0</v>
      </c>
      <c r="AD1191">
        <v>0</v>
      </c>
      <c r="AE1191">
        <v>2.44</v>
      </c>
      <c r="AF1191">
        <v>0</v>
      </c>
      <c r="AG1191">
        <v>0</v>
      </c>
      <c r="AH1191">
        <v>0</v>
      </c>
      <c r="AI1191">
        <v>1</v>
      </c>
      <c r="AJ1191">
        <v>1</v>
      </c>
      <c r="AK1191">
        <v>1</v>
      </c>
      <c r="AL1191">
        <v>1</v>
      </c>
      <c r="AN1191">
        <v>0</v>
      </c>
      <c r="AO1191">
        <v>1</v>
      </c>
      <c r="AP1191">
        <v>0</v>
      </c>
      <c r="AQ1191">
        <v>0</v>
      </c>
      <c r="AR1191">
        <v>0</v>
      </c>
      <c r="AS1191" t="s">
        <v>6</v>
      </c>
      <c r="AT1191">
        <v>0.44</v>
      </c>
      <c r="AU1191" t="s">
        <v>6</v>
      </c>
      <c r="AV1191">
        <v>0</v>
      </c>
      <c r="AW1191">
        <v>2</v>
      </c>
      <c r="AX1191">
        <v>27723328</v>
      </c>
      <c r="AY1191">
        <v>1</v>
      </c>
      <c r="AZ1191">
        <v>0</v>
      </c>
      <c r="BA1191">
        <v>1217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Y1191*Source!I444</f>
        <v>0.67575200000000002</v>
      </c>
      <c r="CY1191">
        <f t="shared" ref="CY1191:CY1196" si="84">AA1191</f>
        <v>2.44</v>
      </c>
      <c r="CZ1191">
        <f t="shared" ref="CZ1191:CZ1196" si="85">AE1191</f>
        <v>2.44</v>
      </c>
      <c r="DA1191">
        <f t="shared" ref="DA1191:DA1196" si="86">AI1191</f>
        <v>1</v>
      </c>
      <c r="DB1191">
        <v>0</v>
      </c>
    </row>
    <row r="1192" spans="1:106" x14ac:dyDescent="0.2">
      <c r="A1192">
        <f>ROW(Source!A444)</f>
        <v>444</v>
      </c>
      <c r="B1192">
        <v>27721505</v>
      </c>
      <c r="C1192">
        <v>27723309</v>
      </c>
      <c r="D1192">
        <v>25155711</v>
      </c>
      <c r="E1192">
        <v>1</v>
      </c>
      <c r="F1192">
        <v>1</v>
      </c>
      <c r="G1192">
        <v>1</v>
      </c>
      <c r="H1192">
        <v>3</v>
      </c>
      <c r="I1192" t="s">
        <v>1243</v>
      </c>
      <c r="J1192" t="s">
        <v>1244</v>
      </c>
      <c r="K1192" t="s">
        <v>1245</v>
      </c>
      <c r="L1192">
        <v>1348</v>
      </c>
      <c r="N1192">
        <v>1009</v>
      </c>
      <c r="O1192" t="s">
        <v>46</v>
      </c>
      <c r="P1192" t="s">
        <v>46</v>
      </c>
      <c r="Q1192">
        <v>1000</v>
      </c>
      <c r="W1192">
        <v>0</v>
      </c>
      <c r="X1192">
        <v>2108657288</v>
      </c>
      <c r="Y1192">
        <v>1.2999999999999999E-2</v>
      </c>
      <c r="AA1192">
        <v>6513</v>
      </c>
      <c r="AB1192">
        <v>0</v>
      </c>
      <c r="AC1192">
        <v>0</v>
      </c>
      <c r="AD1192">
        <v>0</v>
      </c>
      <c r="AE1192">
        <v>6513</v>
      </c>
      <c r="AF1192">
        <v>0</v>
      </c>
      <c r="AG1192">
        <v>0</v>
      </c>
      <c r="AH1192">
        <v>0</v>
      </c>
      <c r="AI1192">
        <v>1</v>
      </c>
      <c r="AJ1192">
        <v>1</v>
      </c>
      <c r="AK1192">
        <v>1</v>
      </c>
      <c r="AL1192">
        <v>1</v>
      </c>
      <c r="AN1192">
        <v>0</v>
      </c>
      <c r="AO1192">
        <v>1</v>
      </c>
      <c r="AP1192">
        <v>0</v>
      </c>
      <c r="AQ1192">
        <v>0</v>
      </c>
      <c r="AR1192">
        <v>0</v>
      </c>
      <c r="AS1192" t="s">
        <v>6</v>
      </c>
      <c r="AT1192">
        <v>1.2999999999999999E-2</v>
      </c>
      <c r="AU1192" t="s">
        <v>6</v>
      </c>
      <c r="AV1192">
        <v>0</v>
      </c>
      <c r="AW1192">
        <v>2</v>
      </c>
      <c r="AX1192">
        <v>27723329</v>
      </c>
      <c r="AY1192">
        <v>1</v>
      </c>
      <c r="AZ1192">
        <v>0</v>
      </c>
      <c r="BA1192">
        <v>1218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Y1192*Source!I444</f>
        <v>1.9965400000000001E-2</v>
      </c>
      <c r="CY1192">
        <f t="shared" si="84"/>
        <v>6513</v>
      </c>
      <c r="CZ1192">
        <f t="shared" si="85"/>
        <v>6513</v>
      </c>
      <c r="DA1192">
        <f t="shared" si="86"/>
        <v>1</v>
      </c>
      <c r="DB1192">
        <v>0</v>
      </c>
    </row>
    <row r="1193" spans="1:106" x14ac:dyDescent="0.2">
      <c r="A1193">
        <f>ROW(Source!A444)</f>
        <v>444</v>
      </c>
      <c r="B1193">
        <v>27721505</v>
      </c>
      <c r="C1193">
        <v>27723309</v>
      </c>
      <c r="D1193">
        <v>25169756</v>
      </c>
      <c r="E1193">
        <v>1</v>
      </c>
      <c r="F1193">
        <v>1</v>
      </c>
      <c r="G1193">
        <v>1</v>
      </c>
      <c r="H1193">
        <v>3</v>
      </c>
      <c r="I1193" t="s">
        <v>464</v>
      </c>
      <c r="J1193" t="s">
        <v>466</v>
      </c>
      <c r="K1193" t="s">
        <v>465</v>
      </c>
      <c r="L1193">
        <v>1327</v>
      </c>
      <c r="N1193">
        <v>1005</v>
      </c>
      <c r="O1193" t="s">
        <v>96</v>
      </c>
      <c r="P1193" t="s">
        <v>96</v>
      </c>
      <c r="Q1193">
        <v>1</v>
      </c>
      <c r="W1193">
        <v>1</v>
      </c>
      <c r="X1193">
        <v>2046761779</v>
      </c>
      <c r="Y1193">
        <v>-102</v>
      </c>
      <c r="AA1193">
        <v>140.44999999999999</v>
      </c>
      <c r="AB1193">
        <v>0</v>
      </c>
      <c r="AC1193">
        <v>0</v>
      </c>
      <c r="AD1193">
        <v>0</v>
      </c>
      <c r="AE1193">
        <v>140.44999999999999</v>
      </c>
      <c r="AF1193">
        <v>0</v>
      </c>
      <c r="AG1193">
        <v>0</v>
      </c>
      <c r="AH1193">
        <v>0</v>
      </c>
      <c r="AI1193">
        <v>1</v>
      </c>
      <c r="AJ1193">
        <v>1</v>
      </c>
      <c r="AK1193">
        <v>1</v>
      </c>
      <c r="AL1193">
        <v>1</v>
      </c>
      <c r="AN1193">
        <v>0</v>
      </c>
      <c r="AO1193">
        <v>1</v>
      </c>
      <c r="AP1193">
        <v>0</v>
      </c>
      <c r="AQ1193">
        <v>0</v>
      </c>
      <c r="AR1193">
        <v>0</v>
      </c>
      <c r="AS1193" t="s">
        <v>6</v>
      </c>
      <c r="AT1193">
        <v>-102</v>
      </c>
      <c r="AU1193" t="s">
        <v>6</v>
      </c>
      <c r="AV1193">
        <v>0</v>
      </c>
      <c r="AW1193">
        <v>2</v>
      </c>
      <c r="AX1193">
        <v>27723330</v>
      </c>
      <c r="AY1193">
        <v>1</v>
      </c>
      <c r="AZ1193">
        <v>6144</v>
      </c>
      <c r="BA1193">
        <v>1219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Y1193*Source!I444</f>
        <v>-156.6516</v>
      </c>
      <c r="CY1193">
        <f t="shared" si="84"/>
        <v>140.44999999999999</v>
      </c>
      <c r="CZ1193">
        <f t="shared" si="85"/>
        <v>140.44999999999999</v>
      </c>
      <c r="DA1193">
        <f t="shared" si="86"/>
        <v>1</v>
      </c>
      <c r="DB1193">
        <v>0</v>
      </c>
    </row>
    <row r="1194" spans="1:106" x14ac:dyDescent="0.2">
      <c r="A1194">
        <f>ROW(Source!A444)</f>
        <v>444</v>
      </c>
      <c r="B1194">
        <v>27721505</v>
      </c>
      <c r="C1194">
        <v>27723309</v>
      </c>
      <c r="D1194">
        <v>25169765</v>
      </c>
      <c r="E1194">
        <v>1</v>
      </c>
      <c r="F1194">
        <v>1</v>
      </c>
      <c r="G1194">
        <v>1</v>
      </c>
      <c r="H1194">
        <v>3</v>
      </c>
      <c r="I1194" t="s">
        <v>468</v>
      </c>
      <c r="J1194" t="s">
        <v>470</v>
      </c>
      <c r="K1194" t="s">
        <v>469</v>
      </c>
      <c r="L1194">
        <v>1327</v>
      </c>
      <c r="N1194">
        <v>1005</v>
      </c>
      <c r="O1194" t="s">
        <v>96</v>
      </c>
      <c r="P1194" t="s">
        <v>96</v>
      </c>
      <c r="Q1194">
        <v>1</v>
      </c>
      <c r="W1194">
        <v>0</v>
      </c>
      <c r="X1194">
        <v>1788761726</v>
      </c>
      <c r="Y1194">
        <v>102</v>
      </c>
      <c r="AA1194">
        <v>57.79</v>
      </c>
      <c r="AB1194">
        <v>0</v>
      </c>
      <c r="AC1194">
        <v>0</v>
      </c>
      <c r="AD1194">
        <v>0</v>
      </c>
      <c r="AE1194">
        <v>57.79</v>
      </c>
      <c r="AF1194">
        <v>0</v>
      </c>
      <c r="AG1194">
        <v>0</v>
      </c>
      <c r="AH1194">
        <v>0</v>
      </c>
      <c r="AI1194">
        <v>1</v>
      </c>
      <c r="AJ1194">
        <v>1</v>
      </c>
      <c r="AK1194">
        <v>1</v>
      </c>
      <c r="AL1194">
        <v>1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 t="s">
        <v>6</v>
      </c>
      <c r="AT1194">
        <v>102</v>
      </c>
      <c r="AU1194" t="s">
        <v>6</v>
      </c>
      <c r="AV1194">
        <v>0</v>
      </c>
      <c r="AW1194">
        <v>1</v>
      </c>
      <c r="AX1194">
        <v>-1</v>
      </c>
      <c r="AY1194">
        <v>0</v>
      </c>
      <c r="AZ1194">
        <v>0</v>
      </c>
      <c r="BA1194" t="s">
        <v>6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Y1194*Source!I444</f>
        <v>156.6516</v>
      </c>
      <c r="CY1194">
        <f t="shared" si="84"/>
        <v>57.79</v>
      </c>
      <c r="CZ1194">
        <f t="shared" si="85"/>
        <v>57.79</v>
      </c>
      <c r="DA1194">
        <f t="shared" si="86"/>
        <v>1</v>
      </c>
      <c r="DB1194">
        <v>0</v>
      </c>
    </row>
    <row r="1195" spans="1:106" x14ac:dyDescent="0.2">
      <c r="A1195">
        <f>ROW(Source!A444)</f>
        <v>444</v>
      </c>
      <c r="B1195">
        <v>27721505</v>
      </c>
      <c r="C1195">
        <v>27723309</v>
      </c>
      <c r="D1195">
        <v>25185231</v>
      </c>
      <c r="E1195">
        <v>1</v>
      </c>
      <c r="F1195">
        <v>1</v>
      </c>
      <c r="G1195">
        <v>1</v>
      </c>
      <c r="H1195">
        <v>3</v>
      </c>
      <c r="I1195" t="s">
        <v>1246</v>
      </c>
      <c r="J1195" t="s">
        <v>1247</v>
      </c>
      <c r="K1195" t="s">
        <v>1248</v>
      </c>
      <c r="L1195">
        <v>1346</v>
      </c>
      <c r="N1195">
        <v>1009</v>
      </c>
      <c r="O1195" t="s">
        <v>178</v>
      </c>
      <c r="P1195" t="s">
        <v>178</v>
      </c>
      <c r="Q1195">
        <v>1</v>
      </c>
      <c r="W1195">
        <v>0</v>
      </c>
      <c r="X1195">
        <v>830044740</v>
      </c>
      <c r="Y1195">
        <v>1200</v>
      </c>
      <c r="AA1195">
        <v>3.69</v>
      </c>
      <c r="AB1195">
        <v>0</v>
      </c>
      <c r="AC1195">
        <v>0</v>
      </c>
      <c r="AD1195">
        <v>0</v>
      </c>
      <c r="AE1195">
        <v>3.69</v>
      </c>
      <c r="AF1195">
        <v>0</v>
      </c>
      <c r="AG1195">
        <v>0</v>
      </c>
      <c r="AH1195">
        <v>0</v>
      </c>
      <c r="AI1195">
        <v>1</v>
      </c>
      <c r="AJ1195">
        <v>1</v>
      </c>
      <c r="AK1195">
        <v>1</v>
      </c>
      <c r="AL1195">
        <v>1</v>
      </c>
      <c r="AN1195">
        <v>0</v>
      </c>
      <c r="AO1195">
        <v>1</v>
      </c>
      <c r="AP1195">
        <v>0</v>
      </c>
      <c r="AQ1195">
        <v>0</v>
      </c>
      <c r="AR1195">
        <v>0</v>
      </c>
      <c r="AS1195" t="s">
        <v>6</v>
      </c>
      <c r="AT1195">
        <v>1200</v>
      </c>
      <c r="AU1195" t="s">
        <v>6</v>
      </c>
      <c r="AV1195">
        <v>0</v>
      </c>
      <c r="AW1195">
        <v>2</v>
      </c>
      <c r="AX1195">
        <v>27723332</v>
      </c>
      <c r="AY1195">
        <v>1</v>
      </c>
      <c r="AZ1195">
        <v>0</v>
      </c>
      <c r="BA1195">
        <v>1221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Y1195*Source!I444</f>
        <v>1842.96</v>
      </c>
      <c r="CY1195">
        <f t="shared" si="84"/>
        <v>3.69</v>
      </c>
      <c r="CZ1195">
        <f t="shared" si="85"/>
        <v>3.69</v>
      </c>
      <c r="DA1195">
        <f t="shared" si="86"/>
        <v>1</v>
      </c>
      <c r="DB1195">
        <v>0</v>
      </c>
    </row>
    <row r="1196" spans="1:106" x14ac:dyDescent="0.2">
      <c r="A1196">
        <f>ROW(Source!A444)</f>
        <v>444</v>
      </c>
      <c r="B1196">
        <v>27721505</v>
      </c>
      <c r="C1196">
        <v>27723309</v>
      </c>
      <c r="D1196">
        <v>25185864</v>
      </c>
      <c r="E1196">
        <v>1</v>
      </c>
      <c r="F1196">
        <v>1</v>
      </c>
      <c r="G1196">
        <v>1</v>
      </c>
      <c r="H1196">
        <v>3</v>
      </c>
      <c r="I1196" t="s">
        <v>460</v>
      </c>
      <c r="J1196" t="s">
        <v>462</v>
      </c>
      <c r="K1196" t="s">
        <v>461</v>
      </c>
      <c r="L1196">
        <v>1296</v>
      </c>
      <c r="N1196">
        <v>1002</v>
      </c>
      <c r="O1196" t="s">
        <v>352</v>
      </c>
      <c r="P1196" t="s">
        <v>352</v>
      </c>
      <c r="Q1196">
        <v>1</v>
      </c>
      <c r="W1196">
        <v>0</v>
      </c>
      <c r="X1196">
        <v>-972933126</v>
      </c>
      <c r="Y1196">
        <v>13</v>
      </c>
      <c r="AA1196">
        <v>9.14</v>
      </c>
      <c r="AB1196">
        <v>0</v>
      </c>
      <c r="AC1196">
        <v>0</v>
      </c>
      <c r="AD1196">
        <v>0</v>
      </c>
      <c r="AE1196">
        <v>9.14</v>
      </c>
      <c r="AF1196">
        <v>0</v>
      </c>
      <c r="AG1196">
        <v>0</v>
      </c>
      <c r="AH1196">
        <v>0</v>
      </c>
      <c r="AI1196">
        <v>1</v>
      </c>
      <c r="AJ1196">
        <v>1</v>
      </c>
      <c r="AK1196">
        <v>1</v>
      </c>
      <c r="AL1196">
        <v>1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 t="s">
        <v>6</v>
      </c>
      <c r="AT1196">
        <v>13</v>
      </c>
      <c r="AU1196" t="s">
        <v>6</v>
      </c>
      <c r="AV1196">
        <v>0</v>
      </c>
      <c r="AW1196">
        <v>1</v>
      </c>
      <c r="AX1196">
        <v>-1</v>
      </c>
      <c r="AY1196">
        <v>0</v>
      </c>
      <c r="AZ1196">
        <v>0</v>
      </c>
      <c r="BA1196" t="s">
        <v>6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Y1196*Source!I444</f>
        <v>19.965400000000002</v>
      </c>
      <c r="CY1196">
        <f t="shared" si="84"/>
        <v>9.14</v>
      </c>
      <c r="CZ1196">
        <f t="shared" si="85"/>
        <v>9.14</v>
      </c>
      <c r="DA1196">
        <f t="shared" si="86"/>
        <v>1</v>
      </c>
      <c r="DB1196">
        <v>0</v>
      </c>
    </row>
    <row r="1197" spans="1:106" x14ac:dyDescent="0.2">
      <c r="A1197">
        <f>ROW(Source!A445)</f>
        <v>445</v>
      </c>
      <c r="B1197">
        <v>27721504</v>
      </c>
      <c r="C1197">
        <v>27723309</v>
      </c>
      <c r="D1197">
        <v>25418547</v>
      </c>
      <c r="E1197">
        <v>1</v>
      </c>
      <c r="F1197">
        <v>1</v>
      </c>
      <c r="G1197">
        <v>1</v>
      </c>
      <c r="H1197">
        <v>1</v>
      </c>
      <c r="I1197" t="s">
        <v>1073</v>
      </c>
      <c r="J1197" t="s">
        <v>6</v>
      </c>
      <c r="K1197" t="s">
        <v>1074</v>
      </c>
      <c r="L1197">
        <v>1191</v>
      </c>
      <c r="N1197">
        <v>1013</v>
      </c>
      <c r="O1197" t="s">
        <v>953</v>
      </c>
      <c r="P1197" t="s">
        <v>953</v>
      </c>
      <c r="Q1197">
        <v>1</v>
      </c>
      <c r="W1197">
        <v>0</v>
      </c>
      <c r="X1197">
        <v>-784637506</v>
      </c>
      <c r="Y1197">
        <v>356.983</v>
      </c>
      <c r="AA1197">
        <v>0</v>
      </c>
      <c r="AB1197">
        <v>0</v>
      </c>
      <c r="AC1197">
        <v>0</v>
      </c>
      <c r="AD1197">
        <v>8.74</v>
      </c>
      <c r="AE1197">
        <v>0</v>
      </c>
      <c r="AF1197">
        <v>0</v>
      </c>
      <c r="AG1197">
        <v>0</v>
      </c>
      <c r="AH1197">
        <v>8.74</v>
      </c>
      <c r="AI1197">
        <v>1</v>
      </c>
      <c r="AJ1197">
        <v>1</v>
      </c>
      <c r="AK1197">
        <v>1</v>
      </c>
      <c r="AL1197">
        <v>1</v>
      </c>
      <c r="AN1197">
        <v>0</v>
      </c>
      <c r="AO1197">
        <v>1</v>
      </c>
      <c r="AP1197">
        <v>1</v>
      </c>
      <c r="AQ1197">
        <v>0</v>
      </c>
      <c r="AR1197">
        <v>0</v>
      </c>
      <c r="AS1197" t="s">
        <v>6</v>
      </c>
      <c r="AT1197">
        <v>310.42</v>
      </c>
      <c r="AU1197" t="s">
        <v>103</v>
      </c>
      <c r="AV1197">
        <v>1</v>
      </c>
      <c r="AW1197">
        <v>2</v>
      </c>
      <c r="AX1197">
        <v>27723322</v>
      </c>
      <c r="AY1197">
        <v>1</v>
      </c>
      <c r="AZ1197">
        <v>0</v>
      </c>
      <c r="BA1197">
        <v>1223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Y1197*Source!I445</f>
        <v>548.25449140000001</v>
      </c>
      <c r="CY1197">
        <f>AD1197</f>
        <v>8.74</v>
      </c>
      <c r="CZ1197">
        <f>AH1197</f>
        <v>8.74</v>
      </c>
      <c r="DA1197">
        <f>AL1197</f>
        <v>1</v>
      </c>
      <c r="DB1197">
        <v>0</v>
      </c>
    </row>
    <row r="1198" spans="1:106" x14ac:dyDescent="0.2">
      <c r="A1198">
        <f>ROW(Source!A445)</f>
        <v>445</v>
      </c>
      <c r="B1198">
        <v>27721504</v>
      </c>
      <c r="C1198">
        <v>27723309</v>
      </c>
      <c r="D1198">
        <v>25412928</v>
      </c>
      <c r="E1198">
        <v>1</v>
      </c>
      <c r="F1198">
        <v>1</v>
      </c>
      <c r="G1198">
        <v>1</v>
      </c>
      <c r="H1198">
        <v>1</v>
      </c>
      <c r="I1198" t="s">
        <v>954</v>
      </c>
      <c r="J1198" t="s">
        <v>6</v>
      </c>
      <c r="K1198" t="s">
        <v>955</v>
      </c>
      <c r="L1198">
        <v>1191</v>
      </c>
      <c r="N1198">
        <v>1013</v>
      </c>
      <c r="O1198" t="s">
        <v>953</v>
      </c>
      <c r="P1198" t="s">
        <v>953</v>
      </c>
      <c r="Q1198">
        <v>1</v>
      </c>
      <c r="W1198">
        <v>0</v>
      </c>
      <c r="X1198">
        <v>-1417349443</v>
      </c>
      <c r="Y1198">
        <v>1.73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1</v>
      </c>
      <c r="AJ1198">
        <v>1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6</v>
      </c>
      <c r="AT1198">
        <v>1.73</v>
      </c>
      <c r="AU1198" t="s">
        <v>6</v>
      </c>
      <c r="AV1198">
        <v>2</v>
      </c>
      <c r="AW1198">
        <v>2</v>
      </c>
      <c r="AX1198">
        <v>27723323</v>
      </c>
      <c r="AY1198">
        <v>1</v>
      </c>
      <c r="AZ1198">
        <v>2048</v>
      </c>
      <c r="BA1198">
        <v>1224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Y1198*Source!I445</f>
        <v>2.6569340000000001</v>
      </c>
      <c r="CY1198">
        <f>AD1198</f>
        <v>0</v>
      </c>
      <c r="CZ1198">
        <f>AH1198</f>
        <v>0</v>
      </c>
      <c r="DA1198">
        <f>AL1198</f>
        <v>1</v>
      </c>
      <c r="DB1198">
        <v>0</v>
      </c>
    </row>
    <row r="1199" spans="1:106" x14ac:dyDescent="0.2">
      <c r="A1199">
        <f>ROW(Source!A445)</f>
        <v>445</v>
      </c>
      <c r="B1199">
        <v>27721504</v>
      </c>
      <c r="C1199">
        <v>27723309</v>
      </c>
      <c r="D1199">
        <v>25230116</v>
      </c>
      <c r="E1199">
        <v>1</v>
      </c>
      <c r="F1199">
        <v>1</v>
      </c>
      <c r="G1199">
        <v>1</v>
      </c>
      <c r="H1199">
        <v>2</v>
      </c>
      <c r="I1199" t="s">
        <v>1237</v>
      </c>
      <c r="J1199" t="s">
        <v>1238</v>
      </c>
      <c r="K1199" t="s">
        <v>1239</v>
      </c>
      <c r="L1199">
        <v>1368</v>
      </c>
      <c r="N1199">
        <v>1011</v>
      </c>
      <c r="O1199" t="s">
        <v>959</v>
      </c>
      <c r="P1199" t="s">
        <v>959</v>
      </c>
      <c r="Q1199">
        <v>1</v>
      </c>
      <c r="W1199">
        <v>0</v>
      </c>
      <c r="X1199">
        <v>257150282</v>
      </c>
      <c r="Y1199">
        <v>2.5000000000000001E-2</v>
      </c>
      <c r="AA1199">
        <v>0</v>
      </c>
      <c r="AB1199">
        <v>83.43</v>
      </c>
      <c r="AC1199">
        <v>13.5</v>
      </c>
      <c r="AD1199">
        <v>0</v>
      </c>
      <c r="AE1199">
        <v>0</v>
      </c>
      <c r="AF1199">
        <v>83.43</v>
      </c>
      <c r="AG1199">
        <v>13.5</v>
      </c>
      <c r="AH1199">
        <v>0</v>
      </c>
      <c r="AI1199">
        <v>1</v>
      </c>
      <c r="AJ1199">
        <v>1</v>
      </c>
      <c r="AK1199">
        <v>1</v>
      </c>
      <c r="AL1199">
        <v>1</v>
      </c>
      <c r="AN1199">
        <v>0</v>
      </c>
      <c r="AO1199">
        <v>1</v>
      </c>
      <c r="AP1199">
        <v>1</v>
      </c>
      <c r="AQ1199">
        <v>0</v>
      </c>
      <c r="AR1199">
        <v>0</v>
      </c>
      <c r="AS1199" t="s">
        <v>6</v>
      </c>
      <c r="AT1199">
        <v>0.02</v>
      </c>
      <c r="AU1199" t="s">
        <v>102</v>
      </c>
      <c r="AV1199">
        <v>0</v>
      </c>
      <c r="AW1199">
        <v>2</v>
      </c>
      <c r="AX1199">
        <v>27723324</v>
      </c>
      <c r="AY1199">
        <v>1</v>
      </c>
      <c r="AZ1199">
        <v>0</v>
      </c>
      <c r="BA1199">
        <v>1225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Y1199*Source!I445</f>
        <v>3.8395000000000006E-2</v>
      </c>
      <c r="CY1199">
        <f>AB1199</f>
        <v>83.43</v>
      </c>
      <c r="CZ1199">
        <f>AF1199</f>
        <v>83.43</v>
      </c>
      <c r="DA1199">
        <f>AJ1199</f>
        <v>1</v>
      </c>
      <c r="DB1199">
        <v>0</v>
      </c>
    </row>
    <row r="1200" spans="1:106" x14ac:dyDescent="0.2">
      <c r="A1200">
        <f>ROW(Source!A445)</f>
        <v>445</v>
      </c>
      <c r="B1200">
        <v>27721504</v>
      </c>
      <c r="C1200">
        <v>27723309</v>
      </c>
      <c r="D1200">
        <v>25230218</v>
      </c>
      <c r="E1200">
        <v>1</v>
      </c>
      <c r="F1200">
        <v>1</v>
      </c>
      <c r="G1200">
        <v>1</v>
      </c>
      <c r="H1200">
        <v>2</v>
      </c>
      <c r="I1200" t="s">
        <v>1240</v>
      </c>
      <c r="J1200" t="s">
        <v>1241</v>
      </c>
      <c r="K1200" t="s">
        <v>1242</v>
      </c>
      <c r="L1200">
        <v>1368</v>
      </c>
      <c r="N1200">
        <v>1011</v>
      </c>
      <c r="O1200" t="s">
        <v>959</v>
      </c>
      <c r="P1200" t="s">
        <v>959</v>
      </c>
      <c r="Q1200">
        <v>1</v>
      </c>
      <c r="W1200">
        <v>0</v>
      </c>
      <c r="X1200">
        <v>1330025190</v>
      </c>
      <c r="Y1200">
        <v>1.2500000000000001E-2</v>
      </c>
      <c r="AA1200">
        <v>0</v>
      </c>
      <c r="AB1200">
        <v>88.01</v>
      </c>
      <c r="AC1200">
        <v>11.6</v>
      </c>
      <c r="AD1200">
        <v>0</v>
      </c>
      <c r="AE1200">
        <v>0</v>
      </c>
      <c r="AF1200">
        <v>88.01</v>
      </c>
      <c r="AG1200">
        <v>11.6</v>
      </c>
      <c r="AH1200">
        <v>0</v>
      </c>
      <c r="AI1200">
        <v>1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1</v>
      </c>
      <c r="AQ1200">
        <v>0</v>
      </c>
      <c r="AR1200">
        <v>0</v>
      </c>
      <c r="AS1200" t="s">
        <v>6</v>
      </c>
      <c r="AT1200">
        <v>0.01</v>
      </c>
      <c r="AU1200" t="s">
        <v>102</v>
      </c>
      <c r="AV1200">
        <v>0</v>
      </c>
      <c r="AW1200">
        <v>2</v>
      </c>
      <c r="AX1200">
        <v>27723325</v>
      </c>
      <c r="AY1200">
        <v>1</v>
      </c>
      <c r="AZ1200">
        <v>0</v>
      </c>
      <c r="BA1200">
        <v>1226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Y1200*Source!I445</f>
        <v>1.9197500000000003E-2</v>
      </c>
      <c r="CY1200">
        <f>AB1200</f>
        <v>88.01</v>
      </c>
      <c r="CZ1200">
        <f>AF1200</f>
        <v>88.01</v>
      </c>
      <c r="DA1200">
        <f>AJ1200</f>
        <v>1</v>
      </c>
      <c r="DB1200">
        <v>0</v>
      </c>
    </row>
    <row r="1201" spans="1:106" x14ac:dyDescent="0.2">
      <c r="A1201">
        <f>ROW(Source!A445)</f>
        <v>445</v>
      </c>
      <c r="B1201">
        <v>27721504</v>
      </c>
      <c r="C1201">
        <v>27723309</v>
      </c>
      <c r="D1201">
        <v>25230679</v>
      </c>
      <c r="E1201">
        <v>1</v>
      </c>
      <c r="F1201">
        <v>1</v>
      </c>
      <c r="G1201">
        <v>1</v>
      </c>
      <c r="H1201">
        <v>2</v>
      </c>
      <c r="I1201" t="s">
        <v>1172</v>
      </c>
      <c r="J1201" t="s">
        <v>1173</v>
      </c>
      <c r="K1201" t="s">
        <v>1174</v>
      </c>
      <c r="L1201">
        <v>1368</v>
      </c>
      <c r="N1201">
        <v>1011</v>
      </c>
      <c r="O1201" t="s">
        <v>959</v>
      </c>
      <c r="P1201" t="s">
        <v>959</v>
      </c>
      <c r="Q1201">
        <v>1</v>
      </c>
      <c r="W1201">
        <v>0</v>
      </c>
      <c r="X1201">
        <v>983187852</v>
      </c>
      <c r="Y1201">
        <v>2.1124999999999998</v>
      </c>
      <c r="AA1201">
        <v>0</v>
      </c>
      <c r="AB1201">
        <v>12.39</v>
      </c>
      <c r="AC1201">
        <v>10.06</v>
      </c>
      <c r="AD1201">
        <v>0</v>
      </c>
      <c r="AE1201">
        <v>0</v>
      </c>
      <c r="AF1201">
        <v>12.39</v>
      </c>
      <c r="AG1201">
        <v>10.06</v>
      </c>
      <c r="AH1201">
        <v>0</v>
      </c>
      <c r="AI1201">
        <v>1</v>
      </c>
      <c r="AJ1201">
        <v>1</v>
      </c>
      <c r="AK1201">
        <v>1</v>
      </c>
      <c r="AL1201">
        <v>1</v>
      </c>
      <c r="AN1201">
        <v>0</v>
      </c>
      <c r="AO1201">
        <v>1</v>
      </c>
      <c r="AP1201">
        <v>1</v>
      </c>
      <c r="AQ1201">
        <v>0</v>
      </c>
      <c r="AR1201">
        <v>0</v>
      </c>
      <c r="AS1201" t="s">
        <v>6</v>
      </c>
      <c r="AT1201">
        <v>1.69</v>
      </c>
      <c r="AU1201" t="s">
        <v>102</v>
      </c>
      <c r="AV1201">
        <v>0</v>
      </c>
      <c r="AW1201">
        <v>2</v>
      </c>
      <c r="AX1201">
        <v>27723326</v>
      </c>
      <c r="AY1201">
        <v>1</v>
      </c>
      <c r="AZ1201">
        <v>0</v>
      </c>
      <c r="BA1201">
        <v>1227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Y1201*Source!I445</f>
        <v>3.2443774999999997</v>
      </c>
      <c r="CY1201">
        <f>AB1201</f>
        <v>12.39</v>
      </c>
      <c r="CZ1201">
        <f>AF1201</f>
        <v>12.39</v>
      </c>
      <c r="DA1201">
        <f>AJ1201</f>
        <v>1</v>
      </c>
      <c r="DB1201">
        <v>0</v>
      </c>
    </row>
    <row r="1202" spans="1:106" x14ac:dyDescent="0.2">
      <c r="A1202">
        <f>ROW(Source!A445)</f>
        <v>445</v>
      </c>
      <c r="B1202">
        <v>27721504</v>
      </c>
      <c r="C1202">
        <v>27723309</v>
      </c>
      <c r="D1202">
        <v>25231607</v>
      </c>
      <c r="E1202">
        <v>1</v>
      </c>
      <c r="F1202">
        <v>1</v>
      </c>
      <c r="G1202">
        <v>1</v>
      </c>
      <c r="H1202">
        <v>2</v>
      </c>
      <c r="I1202" t="s">
        <v>997</v>
      </c>
      <c r="J1202" t="s">
        <v>998</v>
      </c>
      <c r="K1202" t="s">
        <v>999</v>
      </c>
      <c r="L1202">
        <v>1368</v>
      </c>
      <c r="N1202">
        <v>1011</v>
      </c>
      <c r="O1202" t="s">
        <v>959</v>
      </c>
      <c r="P1202" t="s">
        <v>959</v>
      </c>
      <c r="Q1202">
        <v>1</v>
      </c>
      <c r="W1202">
        <v>0</v>
      </c>
      <c r="X1202">
        <v>1372534845</v>
      </c>
      <c r="Y1202">
        <v>1.2500000000000001E-2</v>
      </c>
      <c r="AA1202">
        <v>0</v>
      </c>
      <c r="AB1202">
        <v>65.709999999999994</v>
      </c>
      <c r="AC1202">
        <v>11.6</v>
      </c>
      <c r="AD1202">
        <v>0</v>
      </c>
      <c r="AE1202">
        <v>0</v>
      </c>
      <c r="AF1202">
        <v>65.709999999999994</v>
      </c>
      <c r="AG1202">
        <v>11.6</v>
      </c>
      <c r="AH1202">
        <v>0</v>
      </c>
      <c r="AI1202">
        <v>1</v>
      </c>
      <c r="AJ1202">
        <v>1</v>
      </c>
      <c r="AK1202">
        <v>1</v>
      </c>
      <c r="AL1202">
        <v>1</v>
      </c>
      <c r="AN1202">
        <v>0</v>
      </c>
      <c r="AO1202">
        <v>1</v>
      </c>
      <c r="AP1202">
        <v>1</v>
      </c>
      <c r="AQ1202">
        <v>0</v>
      </c>
      <c r="AR1202">
        <v>0</v>
      </c>
      <c r="AS1202" t="s">
        <v>6</v>
      </c>
      <c r="AT1202">
        <v>0.01</v>
      </c>
      <c r="AU1202" t="s">
        <v>102</v>
      </c>
      <c r="AV1202">
        <v>0</v>
      </c>
      <c r="AW1202">
        <v>2</v>
      </c>
      <c r="AX1202">
        <v>27723327</v>
      </c>
      <c r="AY1202">
        <v>1</v>
      </c>
      <c r="AZ1202">
        <v>0</v>
      </c>
      <c r="BA1202">
        <v>1228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Y1202*Source!I445</f>
        <v>1.9197500000000003E-2</v>
      </c>
      <c r="CY1202">
        <f>AB1202</f>
        <v>65.709999999999994</v>
      </c>
      <c r="CZ1202">
        <f>AF1202</f>
        <v>65.709999999999994</v>
      </c>
      <c r="DA1202">
        <f>AJ1202</f>
        <v>1</v>
      </c>
      <c r="DB1202">
        <v>0</v>
      </c>
    </row>
    <row r="1203" spans="1:106" x14ac:dyDescent="0.2">
      <c r="A1203">
        <f>ROW(Source!A445)</f>
        <v>445</v>
      </c>
      <c r="B1203">
        <v>27721504</v>
      </c>
      <c r="C1203">
        <v>27723309</v>
      </c>
      <c r="D1203">
        <v>25149961</v>
      </c>
      <c r="E1203">
        <v>1</v>
      </c>
      <c r="F1203">
        <v>1</v>
      </c>
      <c r="G1203">
        <v>1</v>
      </c>
      <c r="H1203">
        <v>3</v>
      </c>
      <c r="I1203" t="s">
        <v>963</v>
      </c>
      <c r="J1203" t="s">
        <v>964</v>
      </c>
      <c r="K1203" t="s">
        <v>965</v>
      </c>
      <c r="L1203">
        <v>1339</v>
      </c>
      <c r="N1203">
        <v>1007</v>
      </c>
      <c r="O1203" t="s">
        <v>64</v>
      </c>
      <c r="P1203" t="s">
        <v>64</v>
      </c>
      <c r="Q1203">
        <v>1</v>
      </c>
      <c r="W1203">
        <v>0</v>
      </c>
      <c r="X1203">
        <v>-1660354250</v>
      </c>
      <c r="Y1203">
        <v>0.44</v>
      </c>
      <c r="AA1203">
        <v>2.44</v>
      </c>
      <c r="AB1203">
        <v>0</v>
      </c>
      <c r="AC1203">
        <v>0</v>
      </c>
      <c r="AD1203">
        <v>0</v>
      </c>
      <c r="AE1203">
        <v>2.44</v>
      </c>
      <c r="AF1203">
        <v>0</v>
      </c>
      <c r="AG1203">
        <v>0</v>
      </c>
      <c r="AH1203">
        <v>0</v>
      </c>
      <c r="AI1203">
        <v>1</v>
      </c>
      <c r="AJ1203">
        <v>1</v>
      </c>
      <c r="AK1203">
        <v>1</v>
      </c>
      <c r="AL1203">
        <v>1</v>
      </c>
      <c r="AN1203">
        <v>0</v>
      </c>
      <c r="AO1203">
        <v>1</v>
      </c>
      <c r="AP1203">
        <v>0</v>
      </c>
      <c r="AQ1203">
        <v>0</v>
      </c>
      <c r="AR1203">
        <v>0</v>
      </c>
      <c r="AS1203" t="s">
        <v>6</v>
      </c>
      <c r="AT1203">
        <v>0.44</v>
      </c>
      <c r="AU1203" t="s">
        <v>6</v>
      </c>
      <c r="AV1203">
        <v>0</v>
      </c>
      <c r="AW1203">
        <v>2</v>
      </c>
      <c r="AX1203">
        <v>27723328</v>
      </c>
      <c r="AY1203">
        <v>1</v>
      </c>
      <c r="AZ1203">
        <v>0</v>
      </c>
      <c r="BA1203">
        <v>1229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Y1203*Source!I445</f>
        <v>0.67575200000000002</v>
      </c>
      <c r="CY1203">
        <f t="shared" ref="CY1203:CY1208" si="87">AA1203</f>
        <v>2.44</v>
      </c>
      <c r="CZ1203">
        <f t="shared" ref="CZ1203:CZ1208" si="88">AE1203</f>
        <v>2.44</v>
      </c>
      <c r="DA1203">
        <f t="shared" ref="DA1203:DA1208" si="89">AI1203</f>
        <v>1</v>
      </c>
      <c r="DB1203">
        <v>0</v>
      </c>
    </row>
    <row r="1204" spans="1:106" x14ac:dyDescent="0.2">
      <c r="A1204">
        <f>ROW(Source!A445)</f>
        <v>445</v>
      </c>
      <c r="B1204">
        <v>27721504</v>
      </c>
      <c r="C1204">
        <v>27723309</v>
      </c>
      <c r="D1204">
        <v>25155711</v>
      </c>
      <c r="E1204">
        <v>1</v>
      </c>
      <c r="F1204">
        <v>1</v>
      </c>
      <c r="G1204">
        <v>1</v>
      </c>
      <c r="H1204">
        <v>3</v>
      </c>
      <c r="I1204" t="s">
        <v>1243</v>
      </c>
      <c r="J1204" t="s">
        <v>1244</v>
      </c>
      <c r="K1204" t="s">
        <v>1245</v>
      </c>
      <c r="L1204">
        <v>1348</v>
      </c>
      <c r="N1204">
        <v>1009</v>
      </c>
      <c r="O1204" t="s">
        <v>46</v>
      </c>
      <c r="P1204" t="s">
        <v>46</v>
      </c>
      <c r="Q1204">
        <v>1000</v>
      </c>
      <c r="W1204">
        <v>0</v>
      </c>
      <c r="X1204">
        <v>2108657288</v>
      </c>
      <c r="Y1204">
        <v>1.2999999999999999E-2</v>
      </c>
      <c r="AA1204">
        <v>6513</v>
      </c>
      <c r="AB1204">
        <v>0</v>
      </c>
      <c r="AC1204">
        <v>0</v>
      </c>
      <c r="AD1204">
        <v>0</v>
      </c>
      <c r="AE1204">
        <v>6513</v>
      </c>
      <c r="AF1204">
        <v>0</v>
      </c>
      <c r="AG1204">
        <v>0</v>
      </c>
      <c r="AH1204">
        <v>0</v>
      </c>
      <c r="AI1204">
        <v>1</v>
      </c>
      <c r="AJ1204">
        <v>1</v>
      </c>
      <c r="AK1204">
        <v>1</v>
      </c>
      <c r="AL1204">
        <v>1</v>
      </c>
      <c r="AN1204">
        <v>0</v>
      </c>
      <c r="AO1204">
        <v>1</v>
      </c>
      <c r="AP1204">
        <v>0</v>
      </c>
      <c r="AQ1204">
        <v>0</v>
      </c>
      <c r="AR1204">
        <v>0</v>
      </c>
      <c r="AS1204" t="s">
        <v>6</v>
      </c>
      <c r="AT1204">
        <v>1.2999999999999999E-2</v>
      </c>
      <c r="AU1204" t="s">
        <v>6</v>
      </c>
      <c r="AV1204">
        <v>0</v>
      </c>
      <c r="AW1204">
        <v>2</v>
      </c>
      <c r="AX1204">
        <v>27723329</v>
      </c>
      <c r="AY1204">
        <v>1</v>
      </c>
      <c r="AZ1204">
        <v>0</v>
      </c>
      <c r="BA1204">
        <v>1230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Y1204*Source!I445</f>
        <v>1.9965400000000001E-2</v>
      </c>
      <c r="CY1204">
        <f t="shared" si="87"/>
        <v>6513</v>
      </c>
      <c r="CZ1204">
        <f t="shared" si="88"/>
        <v>6513</v>
      </c>
      <c r="DA1204">
        <f t="shared" si="89"/>
        <v>1</v>
      </c>
      <c r="DB1204">
        <v>0</v>
      </c>
    </row>
    <row r="1205" spans="1:106" x14ac:dyDescent="0.2">
      <c r="A1205">
        <f>ROW(Source!A445)</f>
        <v>445</v>
      </c>
      <c r="B1205">
        <v>27721504</v>
      </c>
      <c r="C1205">
        <v>27723309</v>
      </c>
      <c r="D1205">
        <v>25169756</v>
      </c>
      <c r="E1205">
        <v>1</v>
      </c>
      <c r="F1205">
        <v>1</v>
      </c>
      <c r="G1205">
        <v>1</v>
      </c>
      <c r="H1205">
        <v>3</v>
      </c>
      <c r="I1205" t="s">
        <v>464</v>
      </c>
      <c r="J1205" t="s">
        <v>466</v>
      </c>
      <c r="K1205" t="s">
        <v>465</v>
      </c>
      <c r="L1205">
        <v>1327</v>
      </c>
      <c r="N1205">
        <v>1005</v>
      </c>
      <c r="O1205" t="s">
        <v>96</v>
      </c>
      <c r="P1205" t="s">
        <v>96</v>
      </c>
      <c r="Q1205">
        <v>1</v>
      </c>
      <c r="W1205">
        <v>1</v>
      </c>
      <c r="X1205">
        <v>2046761779</v>
      </c>
      <c r="Y1205">
        <v>-102</v>
      </c>
      <c r="AA1205">
        <v>140.44999999999999</v>
      </c>
      <c r="AB1205">
        <v>0</v>
      </c>
      <c r="AC1205">
        <v>0</v>
      </c>
      <c r="AD1205">
        <v>0</v>
      </c>
      <c r="AE1205">
        <v>140.44999999999999</v>
      </c>
      <c r="AF1205">
        <v>0</v>
      </c>
      <c r="AG1205">
        <v>0</v>
      </c>
      <c r="AH1205">
        <v>0</v>
      </c>
      <c r="AI1205">
        <v>1</v>
      </c>
      <c r="AJ1205">
        <v>1</v>
      </c>
      <c r="AK1205">
        <v>1</v>
      </c>
      <c r="AL1205">
        <v>1</v>
      </c>
      <c r="AN1205">
        <v>0</v>
      </c>
      <c r="AO1205">
        <v>1</v>
      </c>
      <c r="AP1205">
        <v>0</v>
      </c>
      <c r="AQ1205">
        <v>0</v>
      </c>
      <c r="AR1205">
        <v>0</v>
      </c>
      <c r="AS1205" t="s">
        <v>6</v>
      </c>
      <c r="AT1205">
        <v>-102</v>
      </c>
      <c r="AU1205" t="s">
        <v>6</v>
      </c>
      <c r="AV1205">
        <v>0</v>
      </c>
      <c r="AW1205">
        <v>2</v>
      </c>
      <c r="AX1205">
        <v>27723330</v>
      </c>
      <c r="AY1205">
        <v>1</v>
      </c>
      <c r="AZ1205">
        <v>6144</v>
      </c>
      <c r="BA1205">
        <v>1231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Y1205*Source!I445</f>
        <v>-156.6516</v>
      </c>
      <c r="CY1205">
        <f t="shared" si="87"/>
        <v>140.44999999999999</v>
      </c>
      <c r="CZ1205">
        <f t="shared" si="88"/>
        <v>140.44999999999999</v>
      </c>
      <c r="DA1205">
        <f t="shared" si="89"/>
        <v>1</v>
      </c>
      <c r="DB1205">
        <v>0</v>
      </c>
    </row>
    <row r="1206" spans="1:106" x14ac:dyDescent="0.2">
      <c r="A1206">
        <f>ROW(Source!A445)</f>
        <v>445</v>
      </c>
      <c r="B1206">
        <v>27721504</v>
      </c>
      <c r="C1206">
        <v>27723309</v>
      </c>
      <c r="D1206">
        <v>25169765</v>
      </c>
      <c r="E1206">
        <v>1</v>
      </c>
      <c r="F1206">
        <v>1</v>
      </c>
      <c r="G1206">
        <v>1</v>
      </c>
      <c r="H1206">
        <v>3</v>
      </c>
      <c r="I1206" t="s">
        <v>468</v>
      </c>
      <c r="J1206" t="s">
        <v>470</v>
      </c>
      <c r="K1206" t="s">
        <v>469</v>
      </c>
      <c r="L1206">
        <v>1327</v>
      </c>
      <c r="N1206">
        <v>1005</v>
      </c>
      <c r="O1206" t="s">
        <v>96</v>
      </c>
      <c r="P1206" t="s">
        <v>96</v>
      </c>
      <c r="Q1206">
        <v>1</v>
      </c>
      <c r="W1206">
        <v>0</v>
      </c>
      <c r="X1206">
        <v>1788761726</v>
      </c>
      <c r="Y1206">
        <v>102</v>
      </c>
      <c r="AA1206">
        <v>57.79</v>
      </c>
      <c r="AB1206">
        <v>0</v>
      </c>
      <c r="AC1206">
        <v>0</v>
      </c>
      <c r="AD1206">
        <v>0</v>
      </c>
      <c r="AE1206">
        <v>57.79</v>
      </c>
      <c r="AF1206">
        <v>0</v>
      </c>
      <c r="AG1206">
        <v>0</v>
      </c>
      <c r="AH1206">
        <v>0</v>
      </c>
      <c r="AI1206">
        <v>1</v>
      </c>
      <c r="AJ1206">
        <v>1</v>
      </c>
      <c r="AK1206">
        <v>1</v>
      </c>
      <c r="AL1206">
        <v>1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 t="s">
        <v>6</v>
      </c>
      <c r="AT1206">
        <v>102</v>
      </c>
      <c r="AU1206" t="s">
        <v>6</v>
      </c>
      <c r="AV1206">
        <v>0</v>
      </c>
      <c r="AW1206">
        <v>1</v>
      </c>
      <c r="AX1206">
        <v>-1</v>
      </c>
      <c r="AY1206">
        <v>0</v>
      </c>
      <c r="AZ1206">
        <v>0</v>
      </c>
      <c r="BA1206" t="s">
        <v>6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Y1206*Source!I445</f>
        <v>156.6516</v>
      </c>
      <c r="CY1206">
        <f t="shared" si="87"/>
        <v>57.79</v>
      </c>
      <c r="CZ1206">
        <f t="shared" si="88"/>
        <v>57.79</v>
      </c>
      <c r="DA1206">
        <f t="shared" si="89"/>
        <v>1</v>
      </c>
      <c r="DB1206">
        <v>0</v>
      </c>
    </row>
    <row r="1207" spans="1:106" x14ac:dyDescent="0.2">
      <c r="A1207">
        <f>ROW(Source!A445)</f>
        <v>445</v>
      </c>
      <c r="B1207">
        <v>27721504</v>
      </c>
      <c r="C1207">
        <v>27723309</v>
      </c>
      <c r="D1207">
        <v>25185231</v>
      </c>
      <c r="E1207">
        <v>1</v>
      </c>
      <c r="F1207">
        <v>1</v>
      </c>
      <c r="G1207">
        <v>1</v>
      </c>
      <c r="H1207">
        <v>3</v>
      </c>
      <c r="I1207" t="s">
        <v>1246</v>
      </c>
      <c r="J1207" t="s">
        <v>1247</v>
      </c>
      <c r="K1207" t="s">
        <v>1248</v>
      </c>
      <c r="L1207">
        <v>1346</v>
      </c>
      <c r="N1207">
        <v>1009</v>
      </c>
      <c r="O1207" t="s">
        <v>178</v>
      </c>
      <c r="P1207" t="s">
        <v>178</v>
      </c>
      <c r="Q1207">
        <v>1</v>
      </c>
      <c r="W1207">
        <v>0</v>
      </c>
      <c r="X1207">
        <v>830044740</v>
      </c>
      <c r="Y1207">
        <v>1200</v>
      </c>
      <c r="AA1207">
        <v>3.69</v>
      </c>
      <c r="AB1207">
        <v>0</v>
      </c>
      <c r="AC1207">
        <v>0</v>
      </c>
      <c r="AD1207">
        <v>0</v>
      </c>
      <c r="AE1207">
        <v>3.69</v>
      </c>
      <c r="AF1207">
        <v>0</v>
      </c>
      <c r="AG1207">
        <v>0</v>
      </c>
      <c r="AH1207">
        <v>0</v>
      </c>
      <c r="AI1207">
        <v>1</v>
      </c>
      <c r="AJ1207">
        <v>1</v>
      </c>
      <c r="AK1207">
        <v>1</v>
      </c>
      <c r="AL1207">
        <v>1</v>
      </c>
      <c r="AN1207">
        <v>0</v>
      </c>
      <c r="AO1207">
        <v>1</v>
      </c>
      <c r="AP1207">
        <v>0</v>
      </c>
      <c r="AQ1207">
        <v>0</v>
      </c>
      <c r="AR1207">
        <v>0</v>
      </c>
      <c r="AS1207" t="s">
        <v>6</v>
      </c>
      <c r="AT1207">
        <v>1200</v>
      </c>
      <c r="AU1207" t="s">
        <v>6</v>
      </c>
      <c r="AV1207">
        <v>0</v>
      </c>
      <c r="AW1207">
        <v>2</v>
      </c>
      <c r="AX1207">
        <v>27723332</v>
      </c>
      <c r="AY1207">
        <v>1</v>
      </c>
      <c r="AZ1207">
        <v>0</v>
      </c>
      <c r="BA1207">
        <v>1233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Y1207*Source!I445</f>
        <v>1842.96</v>
      </c>
      <c r="CY1207">
        <f t="shared" si="87"/>
        <v>3.69</v>
      </c>
      <c r="CZ1207">
        <f t="shared" si="88"/>
        <v>3.69</v>
      </c>
      <c r="DA1207">
        <f t="shared" si="89"/>
        <v>1</v>
      </c>
      <c r="DB1207">
        <v>0</v>
      </c>
    </row>
    <row r="1208" spans="1:106" x14ac:dyDescent="0.2">
      <c r="A1208">
        <f>ROW(Source!A445)</f>
        <v>445</v>
      </c>
      <c r="B1208">
        <v>27721504</v>
      </c>
      <c r="C1208">
        <v>27723309</v>
      </c>
      <c r="D1208">
        <v>25185864</v>
      </c>
      <c r="E1208">
        <v>1</v>
      </c>
      <c r="F1208">
        <v>1</v>
      </c>
      <c r="G1208">
        <v>1</v>
      </c>
      <c r="H1208">
        <v>3</v>
      </c>
      <c r="I1208" t="s">
        <v>460</v>
      </c>
      <c r="J1208" t="s">
        <v>462</v>
      </c>
      <c r="K1208" t="s">
        <v>461</v>
      </c>
      <c r="L1208">
        <v>1296</v>
      </c>
      <c r="N1208">
        <v>1002</v>
      </c>
      <c r="O1208" t="s">
        <v>352</v>
      </c>
      <c r="P1208" t="s">
        <v>352</v>
      </c>
      <c r="Q1208">
        <v>1</v>
      </c>
      <c r="W1208">
        <v>0</v>
      </c>
      <c r="X1208">
        <v>-972933126</v>
      </c>
      <c r="Y1208">
        <v>13</v>
      </c>
      <c r="AA1208">
        <v>9.14</v>
      </c>
      <c r="AB1208">
        <v>0</v>
      </c>
      <c r="AC1208">
        <v>0</v>
      </c>
      <c r="AD1208">
        <v>0</v>
      </c>
      <c r="AE1208">
        <v>9.14</v>
      </c>
      <c r="AF1208">
        <v>0</v>
      </c>
      <c r="AG1208">
        <v>0</v>
      </c>
      <c r="AH1208">
        <v>0</v>
      </c>
      <c r="AI1208">
        <v>1</v>
      </c>
      <c r="AJ1208">
        <v>1</v>
      </c>
      <c r="AK1208">
        <v>1</v>
      </c>
      <c r="AL1208">
        <v>1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 t="s">
        <v>6</v>
      </c>
      <c r="AT1208">
        <v>13</v>
      </c>
      <c r="AU1208" t="s">
        <v>6</v>
      </c>
      <c r="AV1208">
        <v>0</v>
      </c>
      <c r="AW1208">
        <v>1</v>
      </c>
      <c r="AX1208">
        <v>-1</v>
      </c>
      <c r="AY1208">
        <v>0</v>
      </c>
      <c r="AZ1208">
        <v>0</v>
      </c>
      <c r="BA1208" t="s">
        <v>6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Y1208*Source!I445</f>
        <v>19.965400000000002</v>
      </c>
      <c r="CY1208">
        <f t="shared" si="87"/>
        <v>9.14</v>
      </c>
      <c r="CZ1208">
        <f t="shared" si="88"/>
        <v>9.14</v>
      </c>
      <c r="DA1208">
        <f t="shared" si="89"/>
        <v>1</v>
      </c>
      <c r="DB1208">
        <v>0</v>
      </c>
    </row>
    <row r="1209" spans="1:106" x14ac:dyDescent="0.2">
      <c r="A1209">
        <f>ROW(Source!A452)</f>
        <v>452</v>
      </c>
      <c r="B1209">
        <v>27721505</v>
      </c>
      <c r="C1209">
        <v>27723337</v>
      </c>
      <c r="D1209">
        <v>25413300</v>
      </c>
      <c r="E1209">
        <v>1</v>
      </c>
      <c r="F1209">
        <v>1</v>
      </c>
      <c r="G1209">
        <v>1</v>
      </c>
      <c r="H1209">
        <v>1</v>
      </c>
      <c r="I1209" t="s">
        <v>989</v>
      </c>
      <c r="J1209" t="s">
        <v>6</v>
      </c>
      <c r="K1209" t="s">
        <v>990</v>
      </c>
      <c r="L1209">
        <v>1191</v>
      </c>
      <c r="N1209">
        <v>1013</v>
      </c>
      <c r="O1209" t="s">
        <v>953</v>
      </c>
      <c r="P1209" t="s">
        <v>953</v>
      </c>
      <c r="Q1209">
        <v>1</v>
      </c>
      <c r="W1209">
        <v>0</v>
      </c>
      <c r="X1209">
        <v>-400197608</v>
      </c>
      <c r="Y1209">
        <v>37.363500000000002</v>
      </c>
      <c r="AA1209">
        <v>0</v>
      </c>
      <c r="AB1209">
        <v>0</v>
      </c>
      <c r="AC1209">
        <v>0</v>
      </c>
      <c r="AD1209">
        <v>8.5299999999999994</v>
      </c>
      <c r="AE1209">
        <v>0</v>
      </c>
      <c r="AF1209">
        <v>0</v>
      </c>
      <c r="AG1209">
        <v>0</v>
      </c>
      <c r="AH1209">
        <v>8.5299999999999994</v>
      </c>
      <c r="AI1209">
        <v>1</v>
      </c>
      <c r="AJ1209">
        <v>1</v>
      </c>
      <c r="AK1209">
        <v>1</v>
      </c>
      <c r="AL1209">
        <v>1</v>
      </c>
      <c r="AN1209">
        <v>0</v>
      </c>
      <c r="AO1209">
        <v>1</v>
      </c>
      <c r="AP1209">
        <v>1</v>
      </c>
      <c r="AQ1209">
        <v>0</v>
      </c>
      <c r="AR1209">
        <v>0</v>
      </c>
      <c r="AS1209" t="s">
        <v>6</v>
      </c>
      <c r="AT1209">
        <v>32.49</v>
      </c>
      <c r="AU1209" t="s">
        <v>103</v>
      </c>
      <c r="AV1209">
        <v>1</v>
      </c>
      <c r="AW1209">
        <v>2</v>
      </c>
      <c r="AX1209">
        <v>27723346</v>
      </c>
      <c r="AY1209">
        <v>1</v>
      </c>
      <c r="AZ1209">
        <v>0</v>
      </c>
      <c r="BA1209">
        <v>1235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Y1209*Source!I452</f>
        <v>70.187334750000005</v>
      </c>
      <c r="CY1209">
        <f>AD1209</f>
        <v>8.5299999999999994</v>
      </c>
      <c r="CZ1209">
        <f>AH1209</f>
        <v>8.5299999999999994</v>
      </c>
      <c r="DA1209">
        <f>AL1209</f>
        <v>1</v>
      </c>
      <c r="DB1209">
        <v>0</v>
      </c>
    </row>
    <row r="1210" spans="1:106" x14ac:dyDescent="0.2">
      <c r="A1210">
        <f>ROW(Source!A452)</f>
        <v>452</v>
      </c>
      <c r="B1210">
        <v>27721505</v>
      </c>
      <c r="C1210">
        <v>27723337</v>
      </c>
      <c r="D1210">
        <v>25412928</v>
      </c>
      <c r="E1210">
        <v>1</v>
      </c>
      <c r="F1210">
        <v>1</v>
      </c>
      <c r="G1210">
        <v>1</v>
      </c>
      <c r="H1210">
        <v>1</v>
      </c>
      <c r="I1210" t="s">
        <v>954</v>
      </c>
      <c r="J1210" t="s">
        <v>6</v>
      </c>
      <c r="K1210" t="s">
        <v>955</v>
      </c>
      <c r="L1210">
        <v>1191</v>
      </c>
      <c r="N1210">
        <v>1013</v>
      </c>
      <c r="O1210" t="s">
        <v>953</v>
      </c>
      <c r="P1210" t="s">
        <v>953</v>
      </c>
      <c r="Q1210">
        <v>1</v>
      </c>
      <c r="W1210">
        <v>0</v>
      </c>
      <c r="X1210">
        <v>-1417349443</v>
      </c>
      <c r="Y1210">
        <v>0.93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1</v>
      </c>
      <c r="AJ1210">
        <v>1</v>
      </c>
      <c r="AK1210">
        <v>1</v>
      </c>
      <c r="AL1210">
        <v>1</v>
      </c>
      <c r="AN1210">
        <v>0</v>
      </c>
      <c r="AO1210">
        <v>1</v>
      </c>
      <c r="AP1210">
        <v>0</v>
      </c>
      <c r="AQ1210">
        <v>0</v>
      </c>
      <c r="AR1210">
        <v>0</v>
      </c>
      <c r="AS1210" t="s">
        <v>6</v>
      </c>
      <c r="AT1210">
        <v>0.93</v>
      </c>
      <c r="AU1210" t="s">
        <v>6</v>
      </c>
      <c r="AV1210">
        <v>2</v>
      </c>
      <c r="AW1210">
        <v>2</v>
      </c>
      <c r="AX1210">
        <v>27723347</v>
      </c>
      <c r="AY1210">
        <v>1</v>
      </c>
      <c r="AZ1210">
        <v>2048</v>
      </c>
      <c r="BA1210">
        <v>1236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Y1210*Source!I452</f>
        <v>1.7470050000000001</v>
      </c>
      <c r="CY1210">
        <f>AD1210</f>
        <v>0</v>
      </c>
      <c r="CZ1210">
        <f>AH1210</f>
        <v>0</v>
      </c>
      <c r="DA1210">
        <f>AL1210</f>
        <v>1</v>
      </c>
      <c r="DB1210">
        <v>0</v>
      </c>
    </row>
    <row r="1211" spans="1:106" x14ac:dyDescent="0.2">
      <c r="A1211">
        <f>ROW(Source!A452)</f>
        <v>452</v>
      </c>
      <c r="B1211">
        <v>27721505</v>
      </c>
      <c r="C1211">
        <v>27723337</v>
      </c>
      <c r="D1211">
        <v>25230445</v>
      </c>
      <c r="E1211">
        <v>1</v>
      </c>
      <c r="F1211">
        <v>1</v>
      </c>
      <c r="G1211">
        <v>1</v>
      </c>
      <c r="H1211">
        <v>2</v>
      </c>
      <c r="I1211" t="s">
        <v>956</v>
      </c>
      <c r="J1211" t="s">
        <v>957</v>
      </c>
      <c r="K1211" t="s">
        <v>958</v>
      </c>
      <c r="L1211">
        <v>1368</v>
      </c>
      <c r="N1211">
        <v>1011</v>
      </c>
      <c r="O1211" t="s">
        <v>959</v>
      </c>
      <c r="P1211" t="s">
        <v>959</v>
      </c>
      <c r="Q1211">
        <v>1</v>
      </c>
      <c r="W1211">
        <v>0</v>
      </c>
      <c r="X1211">
        <v>-665367104</v>
      </c>
      <c r="Y1211">
        <v>2.5000000000000001E-2</v>
      </c>
      <c r="AA1211">
        <v>0</v>
      </c>
      <c r="AB1211">
        <v>89.99</v>
      </c>
      <c r="AC1211">
        <v>10.06</v>
      </c>
      <c r="AD1211">
        <v>0</v>
      </c>
      <c r="AE1211">
        <v>0</v>
      </c>
      <c r="AF1211">
        <v>89.99</v>
      </c>
      <c r="AG1211">
        <v>10.06</v>
      </c>
      <c r="AH1211">
        <v>0</v>
      </c>
      <c r="AI1211">
        <v>1</v>
      </c>
      <c r="AJ1211">
        <v>1</v>
      </c>
      <c r="AK1211">
        <v>1</v>
      </c>
      <c r="AL1211">
        <v>1</v>
      </c>
      <c r="AN1211">
        <v>0</v>
      </c>
      <c r="AO1211">
        <v>1</v>
      </c>
      <c r="AP1211">
        <v>1</v>
      </c>
      <c r="AQ1211">
        <v>0</v>
      </c>
      <c r="AR1211">
        <v>0</v>
      </c>
      <c r="AS1211" t="s">
        <v>6</v>
      </c>
      <c r="AT1211">
        <v>0.02</v>
      </c>
      <c r="AU1211" t="s">
        <v>102</v>
      </c>
      <c r="AV1211">
        <v>0</v>
      </c>
      <c r="AW1211">
        <v>2</v>
      </c>
      <c r="AX1211">
        <v>27723348</v>
      </c>
      <c r="AY1211">
        <v>1</v>
      </c>
      <c r="AZ1211">
        <v>0</v>
      </c>
      <c r="BA1211">
        <v>1237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Y1211*Source!I452</f>
        <v>4.6962500000000004E-2</v>
      </c>
      <c r="CY1211">
        <f>AB1211</f>
        <v>89.99</v>
      </c>
      <c r="CZ1211">
        <f>AF1211</f>
        <v>89.99</v>
      </c>
      <c r="DA1211">
        <f>AJ1211</f>
        <v>1</v>
      </c>
      <c r="DB1211">
        <v>0</v>
      </c>
    </row>
    <row r="1212" spans="1:106" x14ac:dyDescent="0.2">
      <c r="A1212">
        <f>ROW(Source!A452)</f>
        <v>452</v>
      </c>
      <c r="B1212">
        <v>27721505</v>
      </c>
      <c r="C1212">
        <v>27723337</v>
      </c>
      <c r="D1212">
        <v>25230514</v>
      </c>
      <c r="E1212">
        <v>1</v>
      </c>
      <c r="F1212">
        <v>1</v>
      </c>
      <c r="G1212">
        <v>1</v>
      </c>
      <c r="H1212">
        <v>2</v>
      </c>
      <c r="I1212" t="s">
        <v>960</v>
      </c>
      <c r="J1212" t="s">
        <v>961</v>
      </c>
      <c r="K1212" t="s">
        <v>962</v>
      </c>
      <c r="L1212">
        <v>1368</v>
      </c>
      <c r="N1212">
        <v>1011</v>
      </c>
      <c r="O1212" t="s">
        <v>959</v>
      </c>
      <c r="P1212" t="s">
        <v>959</v>
      </c>
      <c r="Q1212">
        <v>1</v>
      </c>
      <c r="W1212">
        <v>0</v>
      </c>
      <c r="X1212">
        <v>1188625873</v>
      </c>
      <c r="Y1212">
        <v>0.26250000000000001</v>
      </c>
      <c r="AA1212">
        <v>0</v>
      </c>
      <c r="AB1212">
        <v>31.26</v>
      </c>
      <c r="AC1212">
        <v>13.5</v>
      </c>
      <c r="AD1212">
        <v>0</v>
      </c>
      <c r="AE1212">
        <v>0</v>
      </c>
      <c r="AF1212">
        <v>31.26</v>
      </c>
      <c r="AG1212">
        <v>13.5</v>
      </c>
      <c r="AH1212">
        <v>0</v>
      </c>
      <c r="AI1212">
        <v>1</v>
      </c>
      <c r="AJ1212">
        <v>1</v>
      </c>
      <c r="AK1212">
        <v>1</v>
      </c>
      <c r="AL1212">
        <v>1</v>
      </c>
      <c r="AN1212">
        <v>0</v>
      </c>
      <c r="AO1212">
        <v>1</v>
      </c>
      <c r="AP1212">
        <v>1</v>
      </c>
      <c r="AQ1212">
        <v>0</v>
      </c>
      <c r="AR1212">
        <v>0</v>
      </c>
      <c r="AS1212" t="s">
        <v>6</v>
      </c>
      <c r="AT1212">
        <v>0.21</v>
      </c>
      <c r="AU1212" t="s">
        <v>102</v>
      </c>
      <c r="AV1212">
        <v>0</v>
      </c>
      <c r="AW1212">
        <v>2</v>
      </c>
      <c r="AX1212">
        <v>27723349</v>
      </c>
      <c r="AY1212">
        <v>1</v>
      </c>
      <c r="AZ1212">
        <v>0</v>
      </c>
      <c r="BA1212">
        <v>1238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Y1212*Source!I452</f>
        <v>0.49310625000000002</v>
      </c>
      <c r="CY1212">
        <f>AB1212</f>
        <v>31.26</v>
      </c>
      <c r="CZ1212">
        <f>AF1212</f>
        <v>31.26</v>
      </c>
      <c r="DA1212">
        <f>AJ1212</f>
        <v>1</v>
      </c>
      <c r="DB1212">
        <v>0</v>
      </c>
    </row>
    <row r="1213" spans="1:106" x14ac:dyDescent="0.2">
      <c r="A1213">
        <f>ROW(Source!A452)</f>
        <v>452</v>
      </c>
      <c r="B1213">
        <v>27721505</v>
      </c>
      <c r="C1213">
        <v>27723337</v>
      </c>
      <c r="D1213">
        <v>25230679</v>
      </c>
      <c r="E1213">
        <v>1</v>
      </c>
      <c r="F1213">
        <v>1</v>
      </c>
      <c r="G1213">
        <v>1</v>
      </c>
      <c r="H1213">
        <v>2</v>
      </c>
      <c r="I1213" t="s">
        <v>1172</v>
      </c>
      <c r="J1213" t="s">
        <v>1173</v>
      </c>
      <c r="K1213" t="s">
        <v>1174</v>
      </c>
      <c r="L1213">
        <v>1368</v>
      </c>
      <c r="N1213">
        <v>1011</v>
      </c>
      <c r="O1213" t="s">
        <v>959</v>
      </c>
      <c r="P1213" t="s">
        <v>959</v>
      </c>
      <c r="Q1213">
        <v>1</v>
      </c>
      <c r="W1213">
        <v>0</v>
      </c>
      <c r="X1213">
        <v>983187852</v>
      </c>
      <c r="Y1213">
        <v>0.875</v>
      </c>
      <c r="AA1213">
        <v>0</v>
      </c>
      <c r="AB1213">
        <v>12.39</v>
      </c>
      <c r="AC1213">
        <v>10.06</v>
      </c>
      <c r="AD1213">
        <v>0</v>
      </c>
      <c r="AE1213">
        <v>0</v>
      </c>
      <c r="AF1213">
        <v>12.39</v>
      </c>
      <c r="AG1213">
        <v>10.06</v>
      </c>
      <c r="AH1213">
        <v>0</v>
      </c>
      <c r="AI1213">
        <v>1</v>
      </c>
      <c r="AJ1213">
        <v>1</v>
      </c>
      <c r="AK1213">
        <v>1</v>
      </c>
      <c r="AL1213">
        <v>1</v>
      </c>
      <c r="AN1213">
        <v>0</v>
      </c>
      <c r="AO1213">
        <v>1</v>
      </c>
      <c r="AP1213">
        <v>1</v>
      </c>
      <c r="AQ1213">
        <v>0</v>
      </c>
      <c r="AR1213">
        <v>0</v>
      </c>
      <c r="AS1213" t="s">
        <v>6</v>
      </c>
      <c r="AT1213">
        <v>0.7</v>
      </c>
      <c r="AU1213" t="s">
        <v>102</v>
      </c>
      <c r="AV1213">
        <v>0</v>
      </c>
      <c r="AW1213">
        <v>2</v>
      </c>
      <c r="AX1213">
        <v>27723350</v>
      </c>
      <c r="AY1213">
        <v>1</v>
      </c>
      <c r="AZ1213">
        <v>0</v>
      </c>
      <c r="BA1213">
        <v>1239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Y1213*Source!I452</f>
        <v>1.6436875</v>
      </c>
      <c r="CY1213">
        <f>AB1213</f>
        <v>12.39</v>
      </c>
      <c r="CZ1213">
        <f>AF1213</f>
        <v>12.39</v>
      </c>
      <c r="DA1213">
        <f>AJ1213</f>
        <v>1</v>
      </c>
      <c r="DB1213">
        <v>0</v>
      </c>
    </row>
    <row r="1214" spans="1:106" x14ac:dyDescent="0.2">
      <c r="A1214">
        <f>ROW(Source!A452)</f>
        <v>452</v>
      </c>
      <c r="B1214">
        <v>27721505</v>
      </c>
      <c r="C1214">
        <v>27723337</v>
      </c>
      <c r="D1214">
        <v>25149961</v>
      </c>
      <c r="E1214">
        <v>1</v>
      </c>
      <c r="F1214">
        <v>1</v>
      </c>
      <c r="G1214">
        <v>1</v>
      </c>
      <c r="H1214">
        <v>3</v>
      </c>
      <c r="I1214" t="s">
        <v>963</v>
      </c>
      <c r="J1214" t="s">
        <v>964</v>
      </c>
      <c r="K1214" t="s">
        <v>965</v>
      </c>
      <c r="L1214">
        <v>1339</v>
      </c>
      <c r="N1214">
        <v>1007</v>
      </c>
      <c r="O1214" t="s">
        <v>64</v>
      </c>
      <c r="P1214" t="s">
        <v>64</v>
      </c>
      <c r="Q1214">
        <v>1</v>
      </c>
      <c r="W1214">
        <v>0</v>
      </c>
      <c r="X1214">
        <v>-1660354250</v>
      </c>
      <c r="Y1214">
        <v>0.51</v>
      </c>
      <c r="AA1214">
        <v>2.44</v>
      </c>
      <c r="AB1214">
        <v>0</v>
      </c>
      <c r="AC1214">
        <v>0</v>
      </c>
      <c r="AD1214">
        <v>0</v>
      </c>
      <c r="AE1214">
        <v>2.44</v>
      </c>
      <c r="AF1214">
        <v>0</v>
      </c>
      <c r="AG1214">
        <v>0</v>
      </c>
      <c r="AH1214">
        <v>0</v>
      </c>
      <c r="AI1214">
        <v>1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6</v>
      </c>
      <c r="AT1214">
        <v>0.51</v>
      </c>
      <c r="AU1214" t="s">
        <v>6</v>
      </c>
      <c r="AV1214">
        <v>0</v>
      </c>
      <c r="AW1214">
        <v>2</v>
      </c>
      <c r="AX1214">
        <v>27723351</v>
      </c>
      <c r="AY1214">
        <v>1</v>
      </c>
      <c r="AZ1214">
        <v>0</v>
      </c>
      <c r="BA1214">
        <v>1240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Y1214*Source!I452</f>
        <v>0.95803500000000008</v>
      </c>
      <c r="CY1214">
        <f>AA1214</f>
        <v>2.44</v>
      </c>
      <c r="CZ1214">
        <f>AE1214</f>
        <v>2.44</v>
      </c>
      <c r="DA1214">
        <f>AI1214</f>
        <v>1</v>
      </c>
      <c r="DB1214">
        <v>0</v>
      </c>
    </row>
    <row r="1215" spans="1:106" x14ac:dyDescent="0.2">
      <c r="A1215">
        <f>ROW(Source!A452)</f>
        <v>452</v>
      </c>
      <c r="B1215">
        <v>27721505</v>
      </c>
      <c r="C1215">
        <v>27723337</v>
      </c>
      <c r="D1215">
        <v>25155670</v>
      </c>
      <c r="E1215">
        <v>1</v>
      </c>
      <c r="F1215">
        <v>1</v>
      </c>
      <c r="G1215">
        <v>1</v>
      </c>
      <c r="H1215">
        <v>3</v>
      </c>
      <c r="I1215" t="s">
        <v>332</v>
      </c>
      <c r="J1215" t="s">
        <v>334</v>
      </c>
      <c r="K1215" t="s">
        <v>333</v>
      </c>
      <c r="L1215">
        <v>1346</v>
      </c>
      <c r="N1215">
        <v>1009</v>
      </c>
      <c r="O1215" t="s">
        <v>178</v>
      </c>
      <c r="P1215" t="s">
        <v>178</v>
      </c>
      <c r="Q1215">
        <v>1</v>
      </c>
      <c r="W1215">
        <v>0</v>
      </c>
      <c r="X1215">
        <v>-60067644</v>
      </c>
      <c r="Y1215">
        <v>855</v>
      </c>
      <c r="AA1215">
        <v>2.0699999999999998</v>
      </c>
      <c r="AB1215">
        <v>0</v>
      </c>
      <c r="AC1215">
        <v>0</v>
      </c>
      <c r="AD1215">
        <v>0</v>
      </c>
      <c r="AE1215">
        <v>2.0699999999999998</v>
      </c>
      <c r="AF1215">
        <v>0</v>
      </c>
      <c r="AG1215">
        <v>0</v>
      </c>
      <c r="AH1215">
        <v>0</v>
      </c>
      <c r="AI1215">
        <v>1</v>
      </c>
      <c r="AJ1215">
        <v>1</v>
      </c>
      <c r="AK1215">
        <v>1</v>
      </c>
      <c r="AL1215">
        <v>1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 t="s">
        <v>6</v>
      </c>
      <c r="AT1215">
        <v>855</v>
      </c>
      <c r="AU1215" t="s">
        <v>6</v>
      </c>
      <c r="AV1215">
        <v>0</v>
      </c>
      <c r="AW1215">
        <v>1</v>
      </c>
      <c r="AX1215">
        <v>-1</v>
      </c>
      <c r="AY1215">
        <v>0</v>
      </c>
      <c r="AZ1215">
        <v>0</v>
      </c>
      <c r="BA1215" t="s">
        <v>6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Y1215*Source!I452</f>
        <v>1606.1175000000001</v>
      </c>
      <c r="CY1215">
        <f>AA1215</f>
        <v>2.0699999999999998</v>
      </c>
      <c r="CZ1215">
        <f>AE1215</f>
        <v>2.0699999999999998</v>
      </c>
      <c r="DA1215">
        <f>AI1215</f>
        <v>1</v>
      </c>
      <c r="DB1215">
        <v>0</v>
      </c>
    </row>
    <row r="1216" spans="1:106" x14ac:dyDescent="0.2">
      <c r="A1216">
        <f>ROW(Source!A452)</f>
        <v>452</v>
      </c>
      <c r="B1216">
        <v>27721505</v>
      </c>
      <c r="C1216">
        <v>27723337</v>
      </c>
      <c r="D1216">
        <v>25185843</v>
      </c>
      <c r="E1216">
        <v>1</v>
      </c>
      <c r="F1216">
        <v>1</v>
      </c>
      <c r="G1216">
        <v>1</v>
      </c>
      <c r="H1216">
        <v>3</v>
      </c>
      <c r="I1216" t="s">
        <v>338</v>
      </c>
      <c r="J1216" t="s">
        <v>340</v>
      </c>
      <c r="K1216" t="s">
        <v>339</v>
      </c>
      <c r="L1216">
        <v>1346</v>
      </c>
      <c r="N1216">
        <v>1009</v>
      </c>
      <c r="O1216" t="s">
        <v>178</v>
      </c>
      <c r="P1216" t="s">
        <v>178</v>
      </c>
      <c r="Q1216">
        <v>1</v>
      </c>
      <c r="W1216">
        <v>0</v>
      </c>
      <c r="X1216">
        <v>1453462043</v>
      </c>
      <c r="Y1216">
        <v>13</v>
      </c>
      <c r="AA1216">
        <v>15.09</v>
      </c>
      <c r="AB1216">
        <v>0</v>
      </c>
      <c r="AC1216">
        <v>0</v>
      </c>
      <c r="AD1216">
        <v>0</v>
      </c>
      <c r="AE1216">
        <v>15.09</v>
      </c>
      <c r="AF1216">
        <v>0</v>
      </c>
      <c r="AG1216">
        <v>0</v>
      </c>
      <c r="AH1216">
        <v>0</v>
      </c>
      <c r="AI1216">
        <v>1</v>
      </c>
      <c r="AJ1216">
        <v>1</v>
      </c>
      <c r="AK1216">
        <v>1</v>
      </c>
      <c r="AL1216">
        <v>1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 t="s">
        <v>6</v>
      </c>
      <c r="AT1216">
        <v>13</v>
      </c>
      <c r="AU1216" t="s">
        <v>6</v>
      </c>
      <c r="AV1216">
        <v>0</v>
      </c>
      <c r="AW1216">
        <v>1</v>
      </c>
      <c r="AX1216">
        <v>-1</v>
      </c>
      <c r="AY1216">
        <v>0</v>
      </c>
      <c r="AZ1216">
        <v>0</v>
      </c>
      <c r="BA1216" t="s">
        <v>6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Y1216*Source!I452</f>
        <v>24.420500000000001</v>
      </c>
      <c r="CY1216">
        <f>AA1216</f>
        <v>15.09</v>
      </c>
      <c r="CZ1216">
        <f>AE1216</f>
        <v>15.09</v>
      </c>
      <c r="DA1216">
        <f>AI1216</f>
        <v>1</v>
      </c>
      <c r="DB1216">
        <v>0</v>
      </c>
    </row>
    <row r="1217" spans="1:106" x14ac:dyDescent="0.2">
      <c r="A1217">
        <f>ROW(Source!A453)</f>
        <v>453</v>
      </c>
      <c r="B1217">
        <v>27721504</v>
      </c>
      <c r="C1217">
        <v>27723337</v>
      </c>
      <c r="D1217">
        <v>25413300</v>
      </c>
      <c r="E1217">
        <v>1</v>
      </c>
      <c r="F1217">
        <v>1</v>
      </c>
      <c r="G1217">
        <v>1</v>
      </c>
      <c r="H1217">
        <v>1</v>
      </c>
      <c r="I1217" t="s">
        <v>989</v>
      </c>
      <c r="J1217" t="s">
        <v>6</v>
      </c>
      <c r="K1217" t="s">
        <v>990</v>
      </c>
      <c r="L1217">
        <v>1191</v>
      </c>
      <c r="N1217">
        <v>1013</v>
      </c>
      <c r="O1217" t="s">
        <v>953</v>
      </c>
      <c r="P1217" t="s">
        <v>953</v>
      </c>
      <c r="Q1217">
        <v>1</v>
      </c>
      <c r="W1217">
        <v>0</v>
      </c>
      <c r="X1217">
        <v>-400197608</v>
      </c>
      <c r="Y1217">
        <v>37.363500000000002</v>
      </c>
      <c r="AA1217">
        <v>0</v>
      </c>
      <c r="AB1217">
        <v>0</v>
      </c>
      <c r="AC1217">
        <v>0</v>
      </c>
      <c r="AD1217">
        <v>8.5299999999999994</v>
      </c>
      <c r="AE1217">
        <v>0</v>
      </c>
      <c r="AF1217">
        <v>0</v>
      </c>
      <c r="AG1217">
        <v>0</v>
      </c>
      <c r="AH1217">
        <v>8.5299999999999994</v>
      </c>
      <c r="AI1217">
        <v>1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1</v>
      </c>
      <c r="AQ1217">
        <v>0</v>
      </c>
      <c r="AR1217">
        <v>0</v>
      </c>
      <c r="AS1217" t="s">
        <v>6</v>
      </c>
      <c r="AT1217">
        <v>32.49</v>
      </c>
      <c r="AU1217" t="s">
        <v>103</v>
      </c>
      <c r="AV1217">
        <v>1</v>
      </c>
      <c r="AW1217">
        <v>2</v>
      </c>
      <c r="AX1217">
        <v>27723346</v>
      </c>
      <c r="AY1217">
        <v>1</v>
      </c>
      <c r="AZ1217">
        <v>0</v>
      </c>
      <c r="BA1217">
        <v>1243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Y1217*Source!I453</f>
        <v>70.187334750000005</v>
      </c>
      <c r="CY1217">
        <f>AD1217</f>
        <v>8.5299999999999994</v>
      </c>
      <c r="CZ1217">
        <f>AH1217</f>
        <v>8.5299999999999994</v>
      </c>
      <c r="DA1217">
        <f>AL1217</f>
        <v>1</v>
      </c>
      <c r="DB1217">
        <v>0</v>
      </c>
    </row>
    <row r="1218" spans="1:106" x14ac:dyDescent="0.2">
      <c r="A1218">
        <f>ROW(Source!A453)</f>
        <v>453</v>
      </c>
      <c r="B1218">
        <v>27721504</v>
      </c>
      <c r="C1218">
        <v>27723337</v>
      </c>
      <c r="D1218">
        <v>25412928</v>
      </c>
      <c r="E1218">
        <v>1</v>
      </c>
      <c r="F1218">
        <v>1</v>
      </c>
      <c r="G1218">
        <v>1</v>
      </c>
      <c r="H1218">
        <v>1</v>
      </c>
      <c r="I1218" t="s">
        <v>954</v>
      </c>
      <c r="J1218" t="s">
        <v>6</v>
      </c>
      <c r="K1218" t="s">
        <v>955</v>
      </c>
      <c r="L1218">
        <v>1191</v>
      </c>
      <c r="N1218">
        <v>1013</v>
      </c>
      <c r="O1218" t="s">
        <v>953</v>
      </c>
      <c r="P1218" t="s">
        <v>953</v>
      </c>
      <c r="Q1218">
        <v>1</v>
      </c>
      <c r="W1218">
        <v>0</v>
      </c>
      <c r="X1218">
        <v>-1417349443</v>
      </c>
      <c r="Y1218">
        <v>0.93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1</v>
      </c>
      <c r="AJ1218">
        <v>1</v>
      </c>
      <c r="AK1218">
        <v>1</v>
      </c>
      <c r="AL1218">
        <v>1</v>
      </c>
      <c r="AN1218">
        <v>0</v>
      </c>
      <c r="AO1218">
        <v>1</v>
      </c>
      <c r="AP1218">
        <v>0</v>
      </c>
      <c r="AQ1218">
        <v>0</v>
      </c>
      <c r="AR1218">
        <v>0</v>
      </c>
      <c r="AS1218" t="s">
        <v>6</v>
      </c>
      <c r="AT1218">
        <v>0.93</v>
      </c>
      <c r="AU1218" t="s">
        <v>6</v>
      </c>
      <c r="AV1218">
        <v>2</v>
      </c>
      <c r="AW1218">
        <v>2</v>
      </c>
      <c r="AX1218">
        <v>27723347</v>
      </c>
      <c r="AY1218">
        <v>1</v>
      </c>
      <c r="AZ1218">
        <v>2048</v>
      </c>
      <c r="BA1218">
        <v>1244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Y1218*Source!I453</f>
        <v>1.7470050000000001</v>
      </c>
      <c r="CY1218">
        <f>AD1218</f>
        <v>0</v>
      </c>
      <c r="CZ1218">
        <f>AH1218</f>
        <v>0</v>
      </c>
      <c r="DA1218">
        <f>AL1218</f>
        <v>1</v>
      </c>
      <c r="DB1218">
        <v>0</v>
      </c>
    </row>
    <row r="1219" spans="1:106" x14ac:dyDescent="0.2">
      <c r="A1219">
        <f>ROW(Source!A453)</f>
        <v>453</v>
      </c>
      <c r="B1219">
        <v>27721504</v>
      </c>
      <c r="C1219">
        <v>27723337</v>
      </c>
      <c r="D1219">
        <v>25230445</v>
      </c>
      <c r="E1219">
        <v>1</v>
      </c>
      <c r="F1219">
        <v>1</v>
      </c>
      <c r="G1219">
        <v>1</v>
      </c>
      <c r="H1219">
        <v>2</v>
      </c>
      <c r="I1219" t="s">
        <v>956</v>
      </c>
      <c r="J1219" t="s">
        <v>957</v>
      </c>
      <c r="K1219" t="s">
        <v>958</v>
      </c>
      <c r="L1219">
        <v>1368</v>
      </c>
      <c r="N1219">
        <v>1011</v>
      </c>
      <c r="O1219" t="s">
        <v>959</v>
      </c>
      <c r="P1219" t="s">
        <v>959</v>
      </c>
      <c r="Q1219">
        <v>1</v>
      </c>
      <c r="W1219">
        <v>0</v>
      </c>
      <c r="X1219">
        <v>-665367104</v>
      </c>
      <c r="Y1219">
        <v>2.5000000000000001E-2</v>
      </c>
      <c r="AA1219">
        <v>0</v>
      </c>
      <c r="AB1219">
        <v>89.99</v>
      </c>
      <c r="AC1219">
        <v>10.06</v>
      </c>
      <c r="AD1219">
        <v>0</v>
      </c>
      <c r="AE1219">
        <v>0</v>
      </c>
      <c r="AF1219">
        <v>89.99</v>
      </c>
      <c r="AG1219">
        <v>10.06</v>
      </c>
      <c r="AH1219">
        <v>0</v>
      </c>
      <c r="AI1219">
        <v>1</v>
      </c>
      <c r="AJ1219">
        <v>1</v>
      </c>
      <c r="AK1219">
        <v>1</v>
      </c>
      <c r="AL1219">
        <v>1</v>
      </c>
      <c r="AN1219">
        <v>0</v>
      </c>
      <c r="AO1219">
        <v>1</v>
      </c>
      <c r="AP1219">
        <v>1</v>
      </c>
      <c r="AQ1219">
        <v>0</v>
      </c>
      <c r="AR1219">
        <v>0</v>
      </c>
      <c r="AS1219" t="s">
        <v>6</v>
      </c>
      <c r="AT1219">
        <v>0.02</v>
      </c>
      <c r="AU1219" t="s">
        <v>102</v>
      </c>
      <c r="AV1219">
        <v>0</v>
      </c>
      <c r="AW1219">
        <v>2</v>
      </c>
      <c r="AX1219">
        <v>27723348</v>
      </c>
      <c r="AY1219">
        <v>1</v>
      </c>
      <c r="AZ1219">
        <v>0</v>
      </c>
      <c r="BA1219">
        <v>1245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Y1219*Source!I453</f>
        <v>4.6962500000000004E-2</v>
      </c>
      <c r="CY1219">
        <f>AB1219</f>
        <v>89.99</v>
      </c>
      <c r="CZ1219">
        <f>AF1219</f>
        <v>89.99</v>
      </c>
      <c r="DA1219">
        <f>AJ1219</f>
        <v>1</v>
      </c>
      <c r="DB1219">
        <v>0</v>
      </c>
    </row>
    <row r="1220" spans="1:106" x14ac:dyDescent="0.2">
      <c r="A1220">
        <f>ROW(Source!A453)</f>
        <v>453</v>
      </c>
      <c r="B1220">
        <v>27721504</v>
      </c>
      <c r="C1220">
        <v>27723337</v>
      </c>
      <c r="D1220">
        <v>25230514</v>
      </c>
      <c r="E1220">
        <v>1</v>
      </c>
      <c r="F1220">
        <v>1</v>
      </c>
      <c r="G1220">
        <v>1</v>
      </c>
      <c r="H1220">
        <v>2</v>
      </c>
      <c r="I1220" t="s">
        <v>960</v>
      </c>
      <c r="J1220" t="s">
        <v>961</v>
      </c>
      <c r="K1220" t="s">
        <v>962</v>
      </c>
      <c r="L1220">
        <v>1368</v>
      </c>
      <c r="N1220">
        <v>1011</v>
      </c>
      <c r="O1220" t="s">
        <v>959</v>
      </c>
      <c r="P1220" t="s">
        <v>959</v>
      </c>
      <c r="Q1220">
        <v>1</v>
      </c>
      <c r="W1220">
        <v>0</v>
      </c>
      <c r="X1220">
        <v>1188625873</v>
      </c>
      <c r="Y1220">
        <v>0.26250000000000001</v>
      </c>
      <c r="AA1220">
        <v>0</v>
      </c>
      <c r="AB1220">
        <v>31.26</v>
      </c>
      <c r="AC1220">
        <v>13.5</v>
      </c>
      <c r="AD1220">
        <v>0</v>
      </c>
      <c r="AE1220">
        <v>0</v>
      </c>
      <c r="AF1220">
        <v>31.26</v>
      </c>
      <c r="AG1220">
        <v>13.5</v>
      </c>
      <c r="AH1220">
        <v>0</v>
      </c>
      <c r="AI1220">
        <v>1</v>
      </c>
      <c r="AJ1220">
        <v>1</v>
      </c>
      <c r="AK1220">
        <v>1</v>
      </c>
      <c r="AL1220">
        <v>1</v>
      </c>
      <c r="AN1220">
        <v>0</v>
      </c>
      <c r="AO1220">
        <v>1</v>
      </c>
      <c r="AP1220">
        <v>1</v>
      </c>
      <c r="AQ1220">
        <v>0</v>
      </c>
      <c r="AR1220">
        <v>0</v>
      </c>
      <c r="AS1220" t="s">
        <v>6</v>
      </c>
      <c r="AT1220">
        <v>0.21</v>
      </c>
      <c r="AU1220" t="s">
        <v>102</v>
      </c>
      <c r="AV1220">
        <v>0</v>
      </c>
      <c r="AW1220">
        <v>2</v>
      </c>
      <c r="AX1220">
        <v>27723349</v>
      </c>
      <c r="AY1220">
        <v>1</v>
      </c>
      <c r="AZ1220">
        <v>0</v>
      </c>
      <c r="BA1220">
        <v>1246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Y1220*Source!I453</f>
        <v>0.49310625000000002</v>
      </c>
      <c r="CY1220">
        <f>AB1220</f>
        <v>31.26</v>
      </c>
      <c r="CZ1220">
        <f>AF1220</f>
        <v>31.26</v>
      </c>
      <c r="DA1220">
        <f>AJ1220</f>
        <v>1</v>
      </c>
      <c r="DB1220">
        <v>0</v>
      </c>
    </row>
    <row r="1221" spans="1:106" x14ac:dyDescent="0.2">
      <c r="A1221">
        <f>ROW(Source!A453)</f>
        <v>453</v>
      </c>
      <c r="B1221">
        <v>27721504</v>
      </c>
      <c r="C1221">
        <v>27723337</v>
      </c>
      <c r="D1221">
        <v>25230679</v>
      </c>
      <c r="E1221">
        <v>1</v>
      </c>
      <c r="F1221">
        <v>1</v>
      </c>
      <c r="G1221">
        <v>1</v>
      </c>
      <c r="H1221">
        <v>2</v>
      </c>
      <c r="I1221" t="s">
        <v>1172</v>
      </c>
      <c r="J1221" t="s">
        <v>1173</v>
      </c>
      <c r="K1221" t="s">
        <v>1174</v>
      </c>
      <c r="L1221">
        <v>1368</v>
      </c>
      <c r="N1221">
        <v>1011</v>
      </c>
      <c r="O1221" t="s">
        <v>959</v>
      </c>
      <c r="P1221" t="s">
        <v>959</v>
      </c>
      <c r="Q1221">
        <v>1</v>
      </c>
      <c r="W1221">
        <v>0</v>
      </c>
      <c r="X1221">
        <v>983187852</v>
      </c>
      <c r="Y1221">
        <v>0.875</v>
      </c>
      <c r="AA1221">
        <v>0</v>
      </c>
      <c r="AB1221">
        <v>12.39</v>
      </c>
      <c r="AC1221">
        <v>10.06</v>
      </c>
      <c r="AD1221">
        <v>0</v>
      </c>
      <c r="AE1221">
        <v>0</v>
      </c>
      <c r="AF1221">
        <v>12.39</v>
      </c>
      <c r="AG1221">
        <v>10.06</v>
      </c>
      <c r="AH1221">
        <v>0</v>
      </c>
      <c r="AI1221">
        <v>1</v>
      </c>
      <c r="AJ1221">
        <v>1</v>
      </c>
      <c r="AK1221">
        <v>1</v>
      </c>
      <c r="AL1221">
        <v>1</v>
      </c>
      <c r="AN1221">
        <v>0</v>
      </c>
      <c r="AO1221">
        <v>1</v>
      </c>
      <c r="AP1221">
        <v>1</v>
      </c>
      <c r="AQ1221">
        <v>0</v>
      </c>
      <c r="AR1221">
        <v>0</v>
      </c>
      <c r="AS1221" t="s">
        <v>6</v>
      </c>
      <c r="AT1221">
        <v>0.7</v>
      </c>
      <c r="AU1221" t="s">
        <v>102</v>
      </c>
      <c r="AV1221">
        <v>0</v>
      </c>
      <c r="AW1221">
        <v>2</v>
      </c>
      <c r="AX1221">
        <v>27723350</v>
      </c>
      <c r="AY1221">
        <v>1</v>
      </c>
      <c r="AZ1221">
        <v>0</v>
      </c>
      <c r="BA1221">
        <v>1247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Y1221*Source!I453</f>
        <v>1.6436875</v>
      </c>
      <c r="CY1221">
        <f>AB1221</f>
        <v>12.39</v>
      </c>
      <c r="CZ1221">
        <f>AF1221</f>
        <v>12.39</v>
      </c>
      <c r="DA1221">
        <f>AJ1221</f>
        <v>1</v>
      </c>
      <c r="DB1221">
        <v>0</v>
      </c>
    </row>
    <row r="1222" spans="1:106" x14ac:dyDescent="0.2">
      <c r="A1222">
        <f>ROW(Source!A453)</f>
        <v>453</v>
      </c>
      <c r="B1222">
        <v>27721504</v>
      </c>
      <c r="C1222">
        <v>27723337</v>
      </c>
      <c r="D1222">
        <v>25149961</v>
      </c>
      <c r="E1222">
        <v>1</v>
      </c>
      <c r="F1222">
        <v>1</v>
      </c>
      <c r="G1222">
        <v>1</v>
      </c>
      <c r="H1222">
        <v>3</v>
      </c>
      <c r="I1222" t="s">
        <v>963</v>
      </c>
      <c r="J1222" t="s">
        <v>964</v>
      </c>
      <c r="K1222" t="s">
        <v>965</v>
      </c>
      <c r="L1222">
        <v>1339</v>
      </c>
      <c r="N1222">
        <v>1007</v>
      </c>
      <c r="O1222" t="s">
        <v>64</v>
      </c>
      <c r="P1222" t="s">
        <v>64</v>
      </c>
      <c r="Q1222">
        <v>1</v>
      </c>
      <c r="W1222">
        <v>0</v>
      </c>
      <c r="X1222">
        <v>-1660354250</v>
      </c>
      <c r="Y1222">
        <v>0.51</v>
      </c>
      <c r="AA1222">
        <v>2.44</v>
      </c>
      <c r="AB1222">
        <v>0</v>
      </c>
      <c r="AC1222">
        <v>0</v>
      </c>
      <c r="AD1222">
        <v>0</v>
      </c>
      <c r="AE1222">
        <v>2.44</v>
      </c>
      <c r="AF1222">
        <v>0</v>
      </c>
      <c r="AG1222">
        <v>0</v>
      </c>
      <c r="AH1222">
        <v>0</v>
      </c>
      <c r="AI1222">
        <v>1</v>
      </c>
      <c r="AJ1222">
        <v>1</v>
      </c>
      <c r="AK1222">
        <v>1</v>
      </c>
      <c r="AL1222">
        <v>1</v>
      </c>
      <c r="AN1222">
        <v>0</v>
      </c>
      <c r="AO1222">
        <v>1</v>
      </c>
      <c r="AP1222">
        <v>0</v>
      </c>
      <c r="AQ1222">
        <v>0</v>
      </c>
      <c r="AR1222">
        <v>0</v>
      </c>
      <c r="AS1222" t="s">
        <v>6</v>
      </c>
      <c r="AT1222">
        <v>0.51</v>
      </c>
      <c r="AU1222" t="s">
        <v>6</v>
      </c>
      <c r="AV1222">
        <v>0</v>
      </c>
      <c r="AW1222">
        <v>2</v>
      </c>
      <c r="AX1222">
        <v>27723351</v>
      </c>
      <c r="AY1222">
        <v>1</v>
      </c>
      <c r="AZ1222">
        <v>0</v>
      </c>
      <c r="BA1222">
        <v>1248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Y1222*Source!I453</f>
        <v>0.95803500000000008</v>
      </c>
      <c r="CY1222">
        <f>AA1222</f>
        <v>2.44</v>
      </c>
      <c r="CZ1222">
        <f>AE1222</f>
        <v>2.44</v>
      </c>
      <c r="DA1222">
        <f>AI1222</f>
        <v>1</v>
      </c>
      <c r="DB1222">
        <v>0</v>
      </c>
    </row>
    <row r="1223" spans="1:106" x14ac:dyDescent="0.2">
      <c r="A1223">
        <f>ROW(Source!A453)</f>
        <v>453</v>
      </c>
      <c r="B1223">
        <v>27721504</v>
      </c>
      <c r="C1223">
        <v>27723337</v>
      </c>
      <c r="D1223">
        <v>25155670</v>
      </c>
      <c r="E1223">
        <v>1</v>
      </c>
      <c r="F1223">
        <v>1</v>
      </c>
      <c r="G1223">
        <v>1</v>
      </c>
      <c r="H1223">
        <v>3</v>
      </c>
      <c r="I1223" t="s">
        <v>332</v>
      </c>
      <c r="J1223" t="s">
        <v>334</v>
      </c>
      <c r="K1223" t="s">
        <v>333</v>
      </c>
      <c r="L1223">
        <v>1346</v>
      </c>
      <c r="N1223">
        <v>1009</v>
      </c>
      <c r="O1223" t="s">
        <v>178</v>
      </c>
      <c r="P1223" t="s">
        <v>178</v>
      </c>
      <c r="Q1223">
        <v>1</v>
      </c>
      <c r="W1223">
        <v>0</v>
      </c>
      <c r="X1223">
        <v>-60067644</v>
      </c>
      <c r="Y1223">
        <v>855</v>
      </c>
      <c r="AA1223">
        <v>2.0699999999999998</v>
      </c>
      <c r="AB1223">
        <v>0</v>
      </c>
      <c r="AC1223">
        <v>0</v>
      </c>
      <c r="AD1223">
        <v>0</v>
      </c>
      <c r="AE1223">
        <v>2.0699999999999998</v>
      </c>
      <c r="AF1223">
        <v>0</v>
      </c>
      <c r="AG1223">
        <v>0</v>
      </c>
      <c r="AH1223">
        <v>0</v>
      </c>
      <c r="AI1223">
        <v>1</v>
      </c>
      <c r="AJ1223">
        <v>1</v>
      </c>
      <c r="AK1223">
        <v>1</v>
      </c>
      <c r="AL1223">
        <v>1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 t="s">
        <v>6</v>
      </c>
      <c r="AT1223">
        <v>855</v>
      </c>
      <c r="AU1223" t="s">
        <v>6</v>
      </c>
      <c r="AV1223">
        <v>0</v>
      </c>
      <c r="AW1223">
        <v>1</v>
      </c>
      <c r="AX1223">
        <v>-1</v>
      </c>
      <c r="AY1223">
        <v>0</v>
      </c>
      <c r="AZ1223">
        <v>0</v>
      </c>
      <c r="BA1223" t="s">
        <v>6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Y1223*Source!I453</f>
        <v>1606.1175000000001</v>
      </c>
      <c r="CY1223">
        <f>AA1223</f>
        <v>2.0699999999999998</v>
      </c>
      <c r="CZ1223">
        <f>AE1223</f>
        <v>2.0699999999999998</v>
      </c>
      <c r="DA1223">
        <f>AI1223</f>
        <v>1</v>
      </c>
      <c r="DB1223">
        <v>0</v>
      </c>
    </row>
    <row r="1224" spans="1:106" x14ac:dyDescent="0.2">
      <c r="A1224">
        <f>ROW(Source!A453)</f>
        <v>453</v>
      </c>
      <c r="B1224">
        <v>27721504</v>
      </c>
      <c r="C1224">
        <v>27723337</v>
      </c>
      <c r="D1224">
        <v>25185843</v>
      </c>
      <c r="E1224">
        <v>1</v>
      </c>
      <c r="F1224">
        <v>1</v>
      </c>
      <c r="G1224">
        <v>1</v>
      </c>
      <c r="H1224">
        <v>3</v>
      </c>
      <c r="I1224" t="s">
        <v>338</v>
      </c>
      <c r="J1224" t="s">
        <v>340</v>
      </c>
      <c r="K1224" t="s">
        <v>339</v>
      </c>
      <c r="L1224">
        <v>1346</v>
      </c>
      <c r="N1224">
        <v>1009</v>
      </c>
      <c r="O1224" t="s">
        <v>178</v>
      </c>
      <c r="P1224" t="s">
        <v>178</v>
      </c>
      <c r="Q1224">
        <v>1</v>
      </c>
      <c r="W1224">
        <v>0</v>
      </c>
      <c r="X1224">
        <v>1453462043</v>
      </c>
      <c r="Y1224">
        <v>13</v>
      </c>
      <c r="AA1224">
        <v>15.09</v>
      </c>
      <c r="AB1224">
        <v>0</v>
      </c>
      <c r="AC1224">
        <v>0</v>
      </c>
      <c r="AD1224">
        <v>0</v>
      </c>
      <c r="AE1224">
        <v>15.09</v>
      </c>
      <c r="AF1224">
        <v>0</v>
      </c>
      <c r="AG1224">
        <v>0</v>
      </c>
      <c r="AH1224">
        <v>0</v>
      </c>
      <c r="AI1224">
        <v>1</v>
      </c>
      <c r="AJ1224">
        <v>1</v>
      </c>
      <c r="AK1224">
        <v>1</v>
      </c>
      <c r="AL1224">
        <v>1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 t="s">
        <v>6</v>
      </c>
      <c r="AT1224">
        <v>13</v>
      </c>
      <c r="AU1224" t="s">
        <v>6</v>
      </c>
      <c r="AV1224">
        <v>0</v>
      </c>
      <c r="AW1224">
        <v>1</v>
      </c>
      <c r="AX1224">
        <v>-1</v>
      </c>
      <c r="AY1224">
        <v>0</v>
      </c>
      <c r="AZ1224">
        <v>0</v>
      </c>
      <c r="BA1224" t="s">
        <v>6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Y1224*Source!I453</f>
        <v>24.420500000000001</v>
      </c>
      <c r="CY1224">
        <f>AA1224</f>
        <v>15.09</v>
      </c>
      <c r="CZ1224">
        <f>AE1224</f>
        <v>15.09</v>
      </c>
      <c r="DA1224">
        <f>AI1224</f>
        <v>1</v>
      </c>
      <c r="DB1224">
        <v>0</v>
      </c>
    </row>
    <row r="1225" spans="1:106" x14ac:dyDescent="0.2">
      <c r="A1225">
        <f>ROW(Source!A458)</f>
        <v>458</v>
      </c>
      <c r="B1225">
        <v>27721505</v>
      </c>
      <c r="C1225">
        <v>27723356</v>
      </c>
      <c r="D1225">
        <v>25413300</v>
      </c>
      <c r="E1225">
        <v>1</v>
      </c>
      <c r="F1225">
        <v>1</v>
      </c>
      <c r="G1225">
        <v>1</v>
      </c>
      <c r="H1225">
        <v>1</v>
      </c>
      <c r="I1225" t="s">
        <v>989</v>
      </c>
      <c r="J1225" t="s">
        <v>6</v>
      </c>
      <c r="K1225" t="s">
        <v>990</v>
      </c>
      <c r="L1225">
        <v>1191</v>
      </c>
      <c r="N1225">
        <v>1013</v>
      </c>
      <c r="O1225" t="s">
        <v>953</v>
      </c>
      <c r="P1225" t="s">
        <v>953</v>
      </c>
      <c r="Q1225">
        <v>1</v>
      </c>
      <c r="W1225">
        <v>0</v>
      </c>
      <c r="X1225">
        <v>-400197608</v>
      </c>
      <c r="Y1225">
        <v>96.220500000000001</v>
      </c>
      <c r="AA1225">
        <v>0</v>
      </c>
      <c r="AB1225">
        <v>0</v>
      </c>
      <c r="AC1225">
        <v>0</v>
      </c>
      <c r="AD1225">
        <v>8.5299999999999994</v>
      </c>
      <c r="AE1225">
        <v>0</v>
      </c>
      <c r="AF1225">
        <v>0</v>
      </c>
      <c r="AG1225">
        <v>0</v>
      </c>
      <c r="AH1225">
        <v>8.5299999999999994</v>
      </c>
      <c r="AI1225">
        <v>1</v>
      </c>
      <c r="AJ1225">
        <v>1</v>
      </c>
      <c r="AK1225">
        <v>1</v>
      </c>
      <c r="AL1225">
        <v>1</v>
      </c>
      <c r="AN1225">
        <v>0</v>
      </c>
      <c r="AO1225">
        <v>1</v>
      </c>
      <c r="AP1225">
        <v>1</v>
      </c>
      <c r="AQ1225">
        <v>0</v>
      </c>
      <c r="AR1225">
        <v>0</v>
      </c>
      <c r="AS1225" t="s">
        <v>6</v>
      </c>
      <c r="AT1225">
        <v>83.67</v>
      </c>
      <c r="AU1225" t="s">
        <v>103</v>
      </c>
      <c r="AV1225">
        <v>1</v>
      </c>
      <c r="AW1225">
        <v>2</v>
      </c>
      <c r="AX1225">
        <v>27723365</v>
      </c>
      <c r="AY1225">
        <v>1</v>
      </c>
      <c r="AZ1225">
        <v>0</v>
      </c>
      <c r="BA1225">
        <v>1251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Y1225*Source!I458</f>
        <v>80.026589849999993</v>
      </c>
      <c r="CY1225">
        <f>AD1225</f>
        <v>8.5299999999999994</v>
      </c>
      <c r="CZ1225">
        <f>AH1225</f>
        <v>8.5299999999999994</v>
      </c>
      <c r="DA1225">
        <f>AL1225</f>
        <v>1</v>
      </c>
      <c r="DB1225">
        <v>0</v>
      </c>
    </row>
    <row r="1226" spans="1:106" x14ac:dyDescent="0.2">
      <c r="A1226">
        <f>ROW(Source!A458)</f>
        <v>458</v>
      </c>
      <c r="B1226">
        <v>27721505</v>
      </c>
      <c r="C1226">
        <v>27723356</v>
      </c>
      <c r="D1226">
        <v>25412928</v>
      </c>
      <c r="E1226">
        <v>1</v>
      </c>
      <c r="F1226">
        <v>1</v>
      </c>
      <c r="G1226">
        <v>1</v>
      </c>
      <c r="H1226">
        <v>1</v>
      </c>
      <c r="I1226" t="s">
        <v>954</v>
      </c>
      <c r="J1226" t="s">
        <v>6</v>
      </c>
      <c r="K1226" t="s">
        <v>955</v>
      </c>
      <c r="L1226">
        <v>1191</v>
      </c>
      <c r="N1226">
        <v>1013</v>
      </c>
      <c r="O1226" t="s">
        <v>953</v>
      </c>
      <c r="P1226" t="s">
        <v>953</v>
      </c>
      <c r="Q1226">
        <v>1</v>
      </c>
      <c r="W1226">
        <v>0</v>
      </c>
      <c r="X1226">
        <v>-1417349443</v>
      </c>
      <c r="Y1226">
        <v>1.34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1</v>
      </c>
      <c r="AJ1226">
        <v>1</v>
      </c>
      <c r="AK1226">
        <v>1</v>
      </c>
      <c r="AL1226">
        <v>1</v>
      </c>
      <c r="AN1226">
        <v>0</v>
      </c>
      <c r="AO1226">
        <v>1</v>
      </c>
      <c r="AP1226">
        <v>0</v>
      </c>
      <c r="AQ1226">
        <v>0</v>
      </c>
      <c r="AR1226">
        <v>0</v>
      </c>
      <c r="AS1226" t="s">
        <v>6</v>
      </c>
      <c r="AT1226">
        <v>1.34</v>
      </c>
      <c r="AU1226" t="s">
        <v>6</v>
      </c>
      <c r="AV1226">
        <v>2</v>
      </c>
      <c r="AW1226">
        <v>2</v>
      </c>
      <c r="AX1226">
        <v>27723366</v>
      </c>
      <c r="AY1226">
        <v>1</v>
      </c>
      <c r="AZ1226">
        <v>2048</v>
      </c>
      <c r="BA1226">
        <v>1252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Y1226*Source!I458</f>
        <v>1.1144780000000001</v>
      </c>
      <c r="CY1226">
        <f>AD1226</f>
        <v>0</v>
      </c>
      <c r="CZ1226">
        <f>AH1226</f>
        <v>0</v>
      </c>
      <c r="DA1226">
        <f>AL1226</f>
        <v>1</v>
      </c>
      <c r="DB1226">
        <v>0</v>
      </c>
    </row>
    <row r="1227" spans="1:106" x14ac:dyDescent="0.2">
      <c r="A1227">
        <f>ROW(Source!A458)</f>
        <v>458</v>
      </c>
      <c r="B1227">
        <v>27721505</v>
      </c>
      <c r="C1227">
        <v>27723356</v>
      </c>
      <c r="D1227">
        <v>25230445</v>
      </c>
      <c r="E1227">
        <v>1</v>
      </c>
      <c r="F1227">
        <v>1</v>
      </c>
      <c r="G1227">
        <v>1</v>
      </c>
      <c r="H1227">
        <v>2</v>
      </c>
      <c r="I1227" t="s">
        <v>956</v>
      </c>
      <c r="J1227" t="s">
        <v>957</v>
      </c>
      <c r="K1227" t="s">
        <v>958</v>
      </c>
      <c r="L1227">
        <v>1368</v>
      </c>
      <c r="N1227">
        <v>1011</v>
      </c>
      <c r="O1227" t="s">
        <v>959</v>
      </c>
      <c r="P1227" t="s">
        <v>959</v>
      </c>
      <c r="Q1227">
        <v>1</v>
      </c>
      <c r="W1227">
        <v>0</v>
      </c>
      <c r="X1227">
        <v>1225731627</v>
      </c>
      <c r="Y1227">
        <v>2.5000000000000001E-2</v>
      </c>
      <c r="AA1227">
        <v>0</v>
      </c>
      <c r="AB1227">
        <v>89.99</v>
      </c>
      <c r="AC1227">
        <v>10.06</v>
      </c>
      <c r="AD1227">
        <v>0</v>
      </c>
      <c r="AE1227">
        <v>0</v>
      </c>
      <c r="AF1227">
        <v>89.99</v>
      </c>
      <c r="AG1227">
        <v>10.06</v>
      </c>
      <c r="AH1227">
        <v>0</v>
      </c>
      <c r="AI1227">
        <v>1</v>
      </c>
      <c r="AJ1227">
        <v>1</v>
      </c>
      <c r="AK1227">
        <v>1</v>
      </c>
      <c r="AL1227">
        <v>1</v>
      </c>
      <c r="AN1227">
        <v>0</v>
      </c>
      <c r="AO1227">
        <v>1</v>
      </c>
      <c r="AP1227">
        <v>1</v>
      </c>
      <c r="AQ1227">
        <v>0</v>
      </c>
      <c r="AR1227">
        <v>0</v>
      </c>
      <c r="AS1227" t="s">
        <v>6</v>
      </c>
      <c r="AT1227">
        <v>0.02</v>
      </c>
      <c r="AU1227" t="s">
        <v>102</v>
      </c>
      <c r="AV1227">
        <v>0</v>
      </c>
      <c r="AW1227">
        <v>2</v>
      </c>
      <c r="AX1227">
        <v>27723367</v>
      </c>
      <c r="AY1227">
        <v>1</v>
      </c>
      <c r="AZ1227">
        <v>0</v>
      </c>
      <c r="BA1227">
        <v>1253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Y1227*Source!I458</f>
        <v>2.0792500000000002E-2</v>
      </c>
      <c r="CY1227">
        <f>AB1227</f>
        <v>89.99</v>
      </c>
      <c r="CZ1227">
        <f>AF1227</f>
        <v>89.99</v>
      </c>
      <c r="DA1227">
        <f>AJ1227</f>
        <v>1</v>
      </c>
      <c r="DB1227">
        <v>0</v>
      </c>
    </row>
    <row r="1228" spans="1:106" x14ac:dyDescent="0.2">
      <c r="A1228">
        <f>ROW(Source!A458)</f>
        <v>458</v>
      </c>
      <c r="B1228">
        <v>27721505</v>
      </c>
      <c r="C1228">
        <v>27723356</v>
      </c>
      <c r="D1228">
        <v>25230514</v>
      </c>
      <c r="E1228">
        <v>1</v>
      </c>
      <c r="F1228">
        <v>1</v>
      </c>
      <c r="G1228">
        <v>1</v>
      </c>
      <c r="H1228">
        <v>2</v>
      </c>
      <c r="I1228" t="s">
        <v>960</v>
      </c>
      <c r="J1228" t="s">
        <v>961</v>
      </c>
      <c r="K1228" t="s">
        <v>962</v>
      </c>
      <c r="L1228">
        <v>1368</v>
      </c>
      <c r="N1228">
        <v>1011</v>
      </c>
      <c r="O1228" t="s">
        <v>959</v>
      </c>
      <c r="P1228" t="s">
        <v>959</v>
      </c>
      <c r="Q1228">
        <v>1</v>
      </c>
      <c r="W1228">
        <v>0</v>
      </c>
      <c r="X1228">
        <v>1188625873</v>
      </c>
      <c r="Y1228">
        <v>0.375</v>
      </c>
      <c r="AA1228">
        <v>0</v>
      </c>
      <c r="AB1228">
        <v>31.26</v>
      </c>
      <c r="AC1228">
        <v>13.5</v>
      </c>
      <c r="AD1228">
        <v>0</v>
      </c>
      <c r="AE1228">
        <v>0</v>
      </c>
      <c r="AF1228">
        <v>31.26</v>
      </c>
      <c r="AG1228">
        <v>13.5</v>
      </c>
      <c r="AH1228">
        <v>0</v>
      </c>
      <c r="AI1228">
        <v>1</v>
      </c>
      <c r="AJ1228">
        <v>1</v>
      </c>
      <c r="AK1228">
        <v>1</v>
      </c>
      <c r="AL1228">
        <v>1</v>
      </c>
      <c r="AN1228">
        <v>0</v>
      </c>
      <c r="AO1228">
        <v>1</v>
      </c>
      <c r="AP1228">
        <v>1</v>
      </c>
      <c r="AQ1228">
        <v>0</v>
      </c>
      <c r="AR1228">
        <v>0</v>
      </c>
      <c r="AS1228" t="s">
        <v>6</v>
      </c>
      <c r="AT1228">
        <v>0.3</v>
      </c>
      <c r="AU1228" t="s">
        <v>102</v>
      </c>
      <c r="AV1228">
        <v>0</v>
      </c>
      <c r="AW1228">
        <v>2</v>
      </c>
      <c r="AX1228">
        <v>27723368</v>
      </c>
      <c r="AY1228">
        <v>1</v>
      </c>
      <c r="AZ1228">
        <v>0</v>
      </c>
      <c r="BA1228">
        <v>1254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Y1228*Source!I458</f>
        <v>0.31188749999999998</v>
      </c>
      <c r="CY1228">
        <f>AB1228</f>
        <v>31.26</v>
      </c>
      <c r="CZ1228">
        <f>AF1228</f>
        <v>31.26</v>
      </c>
      <c r="DA1228">
        <f>AJ1228</f>
        <v>1</v>
      </c>
      <c r="DB1228">
        <v>0</v>
      </c>
    </row>
    <row r="1229" spans="1:106" x14ac:dyDescent="0.2">
      <c r="A1229">
        <f>ROW(Source!A458)</f>
        <v>458</v>
      </c>
      <c r="B1229">
        <v>27721505</v>
      </c>
      <c r="C1229">
        <v>27723356</v>
      </c>
      <c r="D1229">
        <v>25230679</v>
      </c>
      <c r="E1229">
        <v>1</v>
      </c>
      <c r="F1229">
        <v>1</v>
      </c>
      <c r="G1229">
        <v>1</v>
      </c>
      <c r="H1229">
        <v>2</v>
      </c>
      <c r="I1229" t="s">
        <v>1172</v>
      </c>
      <c r="J1229" t="s">
        <v>1173</v>
      </c>
      <c r="K1229" t="s">
        <v>1174</v>
      </c>
      <c r="L1229">
        <v>1368</v>
      </c>
      <c r="N1229">
        <v>1011</v>
      </c>
      <c r="O1229" t="s">
        <v>959</v>
      </c>
      <c r="P1229" t="s">
        <v>959</v>
      </c>
      <c r="Q1229">
        <v>1</v>
      </c>
      <c r="W1229">
        <v>0</v>
      </c>
      <c r="X1229">
        <v>983187852</v>
      </c>
      <c r="Y1229">
        <v>1.2749999999999999</v>
      </c>
      <c r="AA1229">
        <v>0</v>
      </c>
      <c r="AB1229">
        <v>12.39</v>
      </c>
      <c r="AC1229">
        <v>10.06</v>
      </c>
      <c r="AD1229">
        <v>0</v>
      </c>
      <c r="AE1229">
        <v>0</v>
      </c>
      <c r="AF1229">
        <v>12.39</v>
      </c>
      <c r="AG1229">
        <v>10.06</v>
      </c>
      <c r="AH1229">
        <v>0</v>
      </c>
      <c r="AI1229">
        <v>1</v>
      </c>
      <c r="AJ1229">
        <v>1</v>
      </c>
      <c r="AK1229">
        <v>1</v>
      </c>
      <c r="AL1229">
        <v>1</v>
      </c>
      <c r="AN1229">
        <v>0</v>
      </c>
      <c r="AO1229">
        <v>1</v>
      </c>
      <c r="AP1229">
        <v>1</v>
      </c>
      <c r="AQ1229">
        <v>0</v>
      </c>
      <c r="AR1229">
        <v>0</v>
      </c>
      <c r="AS1229" t="s">
        <v>6</v>
      </c>
      <c r="AT1229">
        <v>1.02</v>
      </c>
      <c r="AU1229" t="s">
        <v>102</v>
      </c>
      <c r="AV1229">
        <v>0</v>
      </c>
      <c r="AW1229">
        <v>2</v>
      </c>
      <c r="AX1229">
        <v>27723369</v>
      </c>
      <c r="AY1229">
        <v>1</v>
      </c>
      <c r="AZ1229">
        <v>0</v>
      </c>
      <c r="BA1229">
        <v>1255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Y1229*Source!I458</f>
        <v>1.0604175</v>
      </c>
      <c r="CY1229">
        <f>AB1229</f>
        <v>12.39</v>
      </c>
      <c r="CZ1229">
        <f>AF1229</f>
        <v>12.39</v>
      </c>
      <c r="DA1229">
        <f>AJ1229</f>
        <v>1</v>
      </c>
      <c r="DB1229">
        <v>0</v>
      </c>
    </row>
    <row r="1230" spans="1:106" x14ac:dyDescent="0.2">
      <c r="A1230">
        <f>ROW(Source!A458)</f>
        <v>458</v>
      </c>
      <c r="B1230">
        <v>27721505</v>
      </c>
      <c r="C1230">
        <v>27723356</v>
      </c>
      <c r="D1230">
        <v>25149961</v>
      </c>
      <c r="E1230">
        <v>1</v>
      </c>
      <c r="F1230">
        <v>1</v>
      </c>
      <c r="G1230">
        <v>1</v>
      </c>
      <c r="H1230">
        <v>3</v>
      </c>
      <c r="I1230" t="s">
        <v>963</v>
      </c>
      <c r="J1230" t="s">
        <v>964</v>
      </c>
      <c r="K1230" t="s">
        <v>965</v>
      </c>
      <c r="L1230">
        <v>1339</v>
      </c>
      <c r="N1230">
        <v>1007</v>
      </c>
      <c r="O1230" t="s">
        <v>64</v>
      </c>
      <c r="P1230" t="s">
        <v>64</v>
      </c>
      <c r="Q1230">
        <v>1</v>
      </c>
      <c r="W1230">
        <v>0</v>
      </c>
      <c r="X1230">
        <v>-1660354250</v>
      </c>
      <c r="Y1230">
        <v>0.74</v>
      </c>
      <c r="AA1230">
        <v>2.44</v>
      </c>
      <c r="AB1230">
        <v>0</v>
      </c>
      <c r="AC1230">
        <v>0</v>
      </c>
      <c r="AD1230">
        <v>0</v>
      </c>
      <c r="AE1230">
        <v>2.44</v>
      </c>
      <c r="AF1230">
        <v>0</v>
      </c>
      <c r="AG1230">
        <v>0</v>
      </c>
      <c r="AH1230">
        <v>0</v>
      </c>
      <c r="AI1230">
        <v>1</v>
      </c>
      <c r="AJ1230">
        <v>1</v>
      </c>
      <c r="AK1230">
        <v>1</v>
      </c>
      <c r="AL1230">
        <v>1</v>
      </c>
      <c r="AN1230">
        <v>0</v>
      </c>
      <c r="AO1230">
        <v>1</v>
      </c>
      <c r="AP1230">
        <v>0</v>
      </c>
      <c r="AQ1230">
        <v>0</v>
      </c>
      <c r="AR1230">
        <v>0</v>
      </c>
      <c r="AS1230" t="s">
        <v>6</v>
      </c>
      <c r="AT1230">
        <v>0.74</v>
      </c>
      <c r="AU1230" t="s">
        <v>6</v>
      </c>
      <c r="AV1230">
        <v>0</v>
      </c>
      <c r="AW1230">
        <v>2</v>
      </c>
      <c r="AX1230">
        <v>27723370</v>
      </c>
      <c r="AY1230">
        <v>1</v>
      </c>
      <c r="AZ1230">
        <v>0</v>
      </c>
      <c r="BA1230">
        <v>1256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Y1230*Source!I458</f>
        <v>0.61545799999999995</v>
      </c>
      <c r="CY1230">
        <f>AA1230</f>
        <v>2.44</v>
      </c>
      <c r="CZ1230">
        <f>AE1230</f>
        <v>2.44</v>
      </c>
      <c r="DA1230">
        <f>AI1230</f>
        <v>1</v>
      </c>
      <c r="DB1230">
        <v>0</v>
      </c>
    </row>
    <row r="1231" spans="1:106" x14ac:dyDescent="0.2">
      <c r="A1231">
        <f>ROW(Source!A458)</f>
        <v>458</v>
      </c>
      <c r="B1231">
        <v>27721505</v>
      </c>
      <c r="C1231">
        <v>27723356</v>
      </c>
      <c r="D1231">
        <v>25155670</v>
      </c>
      <c r="E1231">
        <v>1</v>
      </c>
      <c r="F1231">
        <v>1</v>
      </c>
      <c r="G1231">
        <v>1</v>
      </c>
      <c r="H1231">
        <v>3</v>
      </c>
      <c r="I1231" t="s">
        <v>332</v>
      </c>
      <c r="J1231" t="s">
        <v>334</v>
      </c>
      <c r="K1231" t="s">
        <v>333</v>
      </c>
      <c r="L1231">
        <v>1346</v>
      </c>
      <c r="N1231">
        <v>1009</v>
      </c>
      <c r="O1231" t="s">
        <v>178</v>
      </c>
      <c r="P1231" t="s">
        <v>178</v>
      </c>
      <c r="Q1231">
        <v>1</v>
      </c>
      <c r="W1231">
        <v>0</v>
      </c>
      <c r="X1231">
        <v>-60067644</v>
      </c>
      <c r="Y1231">
        <v>1230</v>
      </c>
      <c r="AA1231">
        <v>2.0699999999999998</v>
      </c>
      <c r="AB1231">
        <v>0</v>
      </c>
      <c r="AC1231">
        <v>0</v>
      </c>
      <c r="AD1231">
        <v>0</v>
      </c>
      <c r="AE1231">
        <v>2.0699999999999998</v>
      </c>
      <c r="AF1231">
        <v>0</v>
      </c>
      <c r="AG1231">
        <v>0</v>
      </c>
      <c r="AH1231">
        <v>0</v>
      </c>
      <c r="AI1231">
        <v>1</v>
      </c>
      <c r="AJ1231">
        <v>1</v>
      </c>
      <c r="AK1231">
        <v>1</v>
      </c>
      <c r="AL1231">
        <v>1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 t="s">
        <v>6</v>
      </c>
      <c r="AT1231">
        <v>1230</v>
      </c>
      <c r="AU1231" t="s">
        <v>6</v>
      </c>
      <c r="AV1231">
        <v>0</v>
      </c>
      <c r="AW1231">
        <v>1</v>
      </c>
      <c r="AX1231">
        <v>-1</v>
      </c>
      <c r="AY1231">
        <v>0</v>
      </c>
      <c r="AZ1231">
        <v>0</v>
      </c>
      <c r="BA1231" t="s">
        <v>6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Y1231*Source!I458</f>
        <v>1022.991</v>
      </c>
      <c r="CY1231">
        <f>AA1231</f>
        <v>2.0699999999999998</v>
      </c>
      <c r="CZ1231">
        <f>AE1231</f>
        <v>2.0699999999999998</v>
      </c>
      <c r="DA1231">
        <f>AI1231</f>
        <v>1</v>
      </c>
      <c r="DB1231">
        <v>0</v>
      </c>
    </row>
    <row r="1232" spans="1:106" x14ac:dyDescent="0.2">
      <c r="A1232">
        <f>ROW(Source!A458)</f>
        <v>458</v>
      </c>
      <c r="B1232">
        <v>27721505</v>
      </c>
      <c r="C1232">
        <v>27723356</v>
      </c>
      <c r="D1232">
        <v>25185843</v>
      </c>
      <c r="E1232">
        <v>1</v>
      </c>
      <c r="F1232">
        <v>1</v>
      </c>
      <c r="G1232">
        <v>1</v>
      </c>
      <c r="H1232">
        <v>3</v>
      </c>
      <c r="I1232" t="s">
        <v>338</v>
      </c>
      <c r="J1232" t="s">
        <v>340</v>
      </c>
      <c r="K1232" t="s">
        <v>339</v>
      </c>
      <c r="L1232">
        <v>1346</v>
      </c>
      <c r="N1232">
        <v>1009</v>
      </c>
      <c r="O1232" t="s">
        <v>178</v>
      </c>
      <c r="P1232" t="s">
        <v>178</v>
      </c>
      <c r="Q1232">
        <v>1</v>
      </c>
      <c r="W1232">
        <v>0</v>
      </c>
      <c r="X1232">
        <v>1453462043</v>
      </c>
      <c r="Y1232">
        <v>13</v>
      </c>
      <c r="AA1232">
        <v>15.09</v>
      </c>
      <c r="AB1232">
        <v>0</v>
      </c>
      <c r="AC1232">
        <v>0</v>
      </c>
      <c r="AD1232">
        <v>0</v>
      </c>
      <c r="AE1232">
        <v>15.09</v>
      </c>
      <c r="AF1232">
        <v>0</v>
      </c>
      <c r="AG1232">
        <v>0</v>
      </c>
      <c r="AH1232">
        <v>0</v>
      </c>
      <c r="AI1232">
        <v>1</v>
      </c>
      <c r="AJ1232">
        <v>1</v>
      </c>
      <c r="AK1232">
        <v>1</v>
      </c>
      <c r="AL1232">
        <v>1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 t="s">
        <v>6</v>
      </c>
      <c r="AT1232">
        <v>13</v>
      </c>
      <c r="AU1232" t="s">
        <v>6</v>
      </c>
      <c r="AV1232">
        <v>0</v>
      </c>
      <c r="AW1232">
        <v>1</v>
      </c>
      <c r="AX1232">
        <v>-1</v>
      </c>
      <c r="AY1232">
        <v>0</v>
      </c>
      <c r="AZ1232">
        <v>0</v>
      </c>
      <c r="BA1232" t="s">
        <v>6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Y1232*Source!I458</f>
        <v>10.812099999999999</v>
      </c>
      <c r="CY1232">
        <f>AA1232</f>
        <v>15.09</v>
      </c>
      <c r="CZ1232">
        <f>AE1232</f>
        <v>15.09</v>
      </c>
      <c r="DA1232">
        <f>AI1232</f>
        <v>1</v>
      </c>
      <c r="DB1232">
        <v>0</v>
      </c>
    </row>
    <row r="1233" spans="1:106" x14ac:dyDescent="0.2">
      <c r="A1233">
        <f>ROW(Source!A459)</f>
        <v>459</v>
      </c>
      <c r="B1233">
        <v>27721504</v>
      </c>
      <c r="C1233">
        <v>27723356</v>
      </c>
      <c r="D1233">
        <v>25413300</v>
      </c>
      <c r="E1233">
        <v>1</v>
      </c>
      <c r="F1233">
        <v>1</v>
      </c>
      <c r="G1233">
        <v>1</v>
      </c>
      <c r="H1233">
        <v>1</v>
      </c>
      <c r="I1233" t="s">
        <v>989</v>
      </c>
      <c r="J1233" t="s">
        <v>6</v>
      </c>
      <c r="K1233" t="s">
        <v>990</v>
      </c>
      <c r="L1233">
        <v>1191</v>
      </c>
      <c r="N1233">
        <v>1013</v>
      </c>
      <c r="O1233" t="s">
        <v>953</v>
      </c>
      <c r="P1233" t="s">
        <v>953</v>
      </c>
      <c r="Q1233">
        <v>1</v>
      </c>
      <c r="W1233">
        <v>0</v>
      </c>
      <c r="X1233">
        <v>-400197608</v>
      </c>
      <c r="Y1233">
        <v>96.220500000000001</v>
      </c>
      <c r="AA1233">
        <v>0</v>
      </c>
      <c r="AB1233">
        <v>0</v>
      </c>
      <c r="AC1233">
        <v>0</v>
      </c>
      <c r="AD1233">
        <v>8.5299999999999994</v>
      </c>
      <c r="AE1233">
        <v>0</v>
      </c>
      <c r="AF1233">
        <v>0</v>
      </c>
      <c r="AG1233">
        <v>0</v>
      </c>
      <c r="AH1233">
        <v>8.5299999999999994</v>
      </c>
      <c r="AI1233">
        <v>1</v>
      </c>
      <c r="AJ1233">
        <v>1</v>
      </c>
      <c r="AK1233">
        <v>1</v>
      </c>
      <c r="AL1233">
        <v>1</v>
      </c>
      <c r="AN1233">
        <v>0</v>
      </c>
      <c r="AO1233">
        <v>1</v>
      </c>
      <c r="AP1233">
        <v>1</v>
      </c>
      <c r="AQ1233">
        <v>0</v>
      </c>
      <c r="AR1233">
        <v>0</v>
      </c>
      <c r="AS1233" t="s">
        <v>6</v>
      </c>
      <c r="AT1233">
        <v>83.67</v>
      </c>
      <c r="AU1233" t="s">
        <v>103</v>
      </c>
      <c r="AV1233">
        <v>1</v>
      </c>
      <c r="AW1233">
        <v>2</v>
      </c>
      <c r="AX1233">
        <v>27723365</v>
      </c>
      <c r="AY1233">
        <v>1</v>
      </c>
      <c r="AZ1233">
        <v>0</v>
      </c>
      <c r="BA1233">
        <v>1259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Y1233*Source!I459</f>
        <v>80.026589849999993</v>
      </c>
      <c r="CY1233">
        <f>AD1233</f>
        <v>8.5299999999999994</v>
      </c>
      <c r="CZ1233">
        <f>AH1233</f>
        <v>8.5299999999999994</v>
      </c>
      <c r="DA1233">
        <f>AL1233</f>
        <v>1</v>
      </c>
      <c r="DB1233">
        <v>0</v>
      </c>
    </row>
    <row r="1234" spans="1:106" x14ac:dyDescent="0.2">
      <c r="A1234">
        <f>ROW(Source!A459)</f>
        <v>459</v>
      </c>
      <c r="B1234">
        <v>27721504</v>
      </c>
      <c r="C1234">
        <v>27723356</v>
      </c>
      <c r="D1234">
        <v>25412928</v>
      </c>
      <c r="E1234">
        <v>1</v>
      </c>
      <c r="F1234">
        <v>1</v>
      </c>
      <c r="G1234">
        <v>1</v>
      </c>
      <c r="H1234">
        <v>1</v>
      </c>
      <c r="I1234" t="s">
        <v>954</v>
      </c>
      <c r="J1234" t="s">
        <v>6</v>
      </c>
      <c r="K1234" t="s">
        <v>955</v>
      </c>
      <c r="L1234">
        <v>1191</v>
      </c>
      <c r="N1234">
        <v>1013</v>
      </c>
      <c r="O1234" t="s">
        <v>953</v>
      </c>
      <c r="P1234" t="s">
        <v>953</v>
      </c>
      <c r="Q1234">
        <v>1</v>
      </c>
      <c r="W1234">
        <v>0</v>
      </c>
      <c r="X1234">
        <v>-1417349443</v>
      </c>
      <c r="Y1234">
        <v>1.34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1</v>
      </c>
      <c r="AJ1234">
        <v>1</v>
      </c>
      <c r="AK1234">
        <v>1</v>
      </c>
      <c r="AL1234">
        <v>1</v>
      </c>
      <c r="AN1234">
        <v>0</v>
      </c>
      <c r="AO1234">
        <v>1</v>
      </c>
      <c r="AP1234">
        <v>0</v>
      </c>
      <c r="AQ1234">
        <v>0</v>
      </c>
      <c r="AR1234">
        <v>0</v>
      </c>
      <c r="AS1234" t="s">
        <v>6</v>
      </c>
      <c r="AT1234">
        <v>1.34</v>
      </c>
      <c r="AU1234" t="s">
        <v>6</v>
      </c>
      <c r="AV1234">
        <v>2</v>
      </c>
      <c r="AW1234">
        <v>2</v>
      </c>
      <c r="AX1234">
        <v>27723366</v>
      </c>
      <c r="AY1234">
        <v>1</v>
      </c>
      <c r="AZ1234">
        <v>2048</v>
      </c>
      <c r="BA1234">
        <v>1260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Y1234*Source!I459</f>
        <v>1.1144780000000001</v>
      </c>
      <c r="CY1234">
        <f>AD1234</f>
        <v>0</v>
      </c>
      <c r="CZ1234">
        <f>AH1234</f>
        <v>0</v>
      </c>
      <c r="DA1234">
        <f>AL1234</f>
        <v>1</v>
      </c>
      <c r="DB1234">
        <v>0</v>
      </c>
    </row>
    <row r="1235" spans="1:106" x14ac:dyDescent="0.2">
      <c r="A1235">
        <f>ROW(Source!A459)</f>
        <v>459</v>
      </c>
      <c r="B1235">
        <v>27721504</v>
      </c>
      <c r="C1235">
        <v>27723356</v>
      </c>
      <c r="D1235">
        <v>25230445</v>
      </c>
      <c r="E1235">
        <v>1</v>
      </c>
      <c r="F1235">
        <v>1</v>
      </c>
      <c r="G1235">
        <v>1</v>
      </c>
      <c r="H1235">
        <v>2</v>
      </c>
      <c r="I1235" t="s">
        <v>956</v>
      </c>
      <c r="J1235" t="s">
        <v>957</v>
      </c>
      <c r="K1235" t="s">
        <v>958</v>
      </c>
      <c r="L1235">
        <v>1368</v>
      </c>
      <c r="N1235">
        <v>1011</v>
      </c>
      <c r="O1235" t="s">
        <v>959</v>
      </c>
      <c r="P1235" t="s">
        <v>959</v>
      </c>
      <c r="Q1235">
        <v>1</v>
      </c>
      <c r="W1235">
        <v>0</v>
      </c>
      <c r="X1235">
        <v>1225731627</v>
      </c>
      <c r="Y1235">
        <v>2.5000000000000001E-2</v>
      </c>
      <c r="AA1235">
        <v>0</v>
      </c>
      <c r="AB1235">
        <v>89.99</v>
      </c>
      <c r="AC1235">
        <v>10.06</v>
      </c>
      <c r="AD1235">
        <v>0</v>
      </c>
      <c r="AE1235">
        <v>0</v>
      </c>
      <c r="AF1235">
        <v>89.99</v>
      </c>
      <c r="AG1235">
        <v>10.06</v>
      </c>
      <c r="AH1235">
        <v>0</v>
      </c>
      <c r="AI1235">
        <v>1</v>
      </c>
      <c r="AJ1235">
        <v>1</v>
      </c>
      <c r="AK1235">
        <v>1</v>
      </c>
      <c r="AL1235">
        <v>1</v>
      </c>
      <c r="AN1235">
        <v>0</v>
      </c>
      <c r="AO1235">
        <v>1</v>
      </c>
      <c r="AP1235">
        <v>1</v>
      </c>
      <c r="AQ1235">
        <v>0</v>
      </c>
      <c r="AR1235">
        <v>0</v>
      </c>
      <c r="AS1235" t="s">
        <v>6</v>
      </c>
      <c r="AT1235">
        <v>0.02</v>
      </c>
      <c r="AU1235" t="s">
        <v>102</v>
      </c>
      <c r="AV1235">
        <v>0</v>
      </c>
      <c r="AW1235">
        <v>2</v>
      </c>
      <c r="AX1235">
        <v>27723367</v>
      </c>
      <c r="AY1235">
        <v>1</v>
      </c>
      <c r="AZ1235">
        <v>0</v>
      </c>
      <c r="BA1235">
        <v>1261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Y1235*Source!I459</f>
        <v>2.0792500000000002E-2</v>
      </c>
      <c r="CY1235">
        <f>AB1235</f>
        <v>89.99</v>
      </c>
      <c r="CZ1235">
        <f>AF1235</f>
        <v>89.99</v>
      </c>
      <c r="DA1235">
        <f>AJ1235</f>
        <v>1</v>
      </c>
      <c r="DB1235">
        <v>0</v>
      </c>
    </row>
    <row r="1236" spans="1:106" x14ac:dyDescent="0.2">
      <c r="A1236">
        <f>ROW(Source!A459)</f>
        <v>459</v>
      </c>
      <c r="B1236">
        <v>27721504</v>
      </c>
      <c r="C1236">
        <v>27723356</v>
      </c>
      <c r="D1236">
        <v>25230514</v>
      </c>
      <c r="E1236">
        <v>1</v>
      </c>
      <c r="F1236">
        <v>1</v>
      </c>
      <c r="G1236">
        <v>1</v>
      </c>
      <c r="H1236">
        <v>2</v>
      </c>
      <c r="I1236" t="s">
        <v>960</v>
      </c>
      <c r="J1236" t="s">
        <v>961</v>
      </c>
      <c r="K1236" t="s">
        <v>962</v>
      </c>
      <c r="L1236">
        <v>1368</v>
      </c>
      <c r="N1236">
        <v>1011</v>
      </c>
      <c r="O1236" t="s">
        <v>959</v>
      </c>
      <c r="P1236" t="s">
        <v>959</v>
      </c>
      <c r="Q1236">
        <v>1</v>
      </c>
      <c r="W1236">
        <v>0</v>
      </c>
      <c r="X1236">
        <v>1188625873</v>
      </c>
      <c r="Y1236">
        <v>0.375</v>
      </c>
      <c r="AA1236">
        <v>0</v>
      </c>
      <c r="AB1236">
        <v>31.26</v>
      </c>
      <c r="AC1236">
        <v>13.5</v>
      </c>
      <c r="AD1236">
        <v>0</v>
      </c>
      <c r="AE1236">
        <v>0</v>
      </c>
      <c r="AF1236">
        <v>31.26</v>
      </c>
      <c r="AG1236">
        <v>13.5</v>
      </c>
      <c r="AH1236">
        <v>0</v>
      </c>
      <c r="AI1236">
        <v>1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1</v>
      </c>
      <c r="AQ1236">
        <v>0</v>
      </c>
      <c r="AR1236">
        <v>0</v>
      </c>
      <c r="AS1236" t="s">
        <v>6</v>
      </c>
      <c r="AT1236">
        <v>0.3</v>
      </c>
      <c r="AU1236" t="s">
        <v>102</v>
      </c>
      <c r="AV1236">
        <v>0</v>
      </c>
      <c r="AW1236">
        <v>2</v>
      </c>
      <c r="AX1236">
        <v>27723368</v>
      </c>
      <c r="AY1236">
        <v>1</v>
      </c>
      <c r="AZ1236">
        <v>0</v>
      </c>
      <c r="BA1236">
        <v>1262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Y1236*Source!I459</f>
        <v>0.31188749999999998</v>
      </c>
      <c r="CY1236">
        <f>AB1236</f>
        <v>31.26</v>
      </c>
      <c r="CZ1236">
        <f>AF1236</f>
        <v>31.26</v>
      </c>
      <c r="DA1236">
        <f>AJ1236</f>
        <v>1</v>
      </c>
      <c r="DB1236">
        <v>0</v>
      </c>
    </row>
    <row r="1237" spans="1:106" x14ac:dyDescent="0.2">
      <c r="A1237">
        <f>ROW(Source!A459)</f>
        <v>459</v>
      </c>
      <c r="B1237">
        <v>27721504</v>
      </c>
      <c r="C1237">
        <v>27723356</v>
      </c>
      <c r="D1237">
        <v>25230679</v>
      </c>
      <c r="E1237">
        <v>1</v>
      </c>
      <c r="F1237">
        <v>1</v>
      </c>
      <c r="G1237">
        <v>1</v>
      </c>
      <c r="H1237">
        <v>2</v>
      </c>
      <c r="I1237" t="s">
        <v>1172</v>
      </c>
      <c r="J1237" t="s">
        <v>1173</v>
      </c>
      <c r="K1237" t="s">
        <v>1174</v>
      </c>
      <c r="L1237">
        <v>1368</v>
      </c>
      <c r="N1237">
        <v>1011</v>
      </c>
      <c r="O1237" t="s">
        <v>959</v>
      </c>
      <c r="P1237" t="s">
        <v>959</v>
      </c>
      <c r="Q1237">
        <v>1</v>
      </c>
      <c r="W1237">
        <v>0</v>
      </c>
      <c r="X1237">
        <v>983187852</v>
      </c>
      <c r="Y1237">
        <v>1.2749999999999999</v>
      </c>
      <c r="AA1237">
        <v>0</v>
      </c>
      <c r="AB1237">
        <v>12.39</v>
      </c>
      <c r="AC1237">
        <v>10.06</v>
      </c>
      <c r="AD1237">
        <v>0</v>
      </c>
      <c r="AE1237">
        <v>0</v>
      </c>
      <c r="AF1237">
        <v>12.39</v>
      </c>
      <c r="AG1237">
        <v>10.06</v>
      </c>
      <c r="AH1237">
        <v>0</v>
      </c>
      <c r="AI1237">
        <v>1</v>
      </c>
      <c r="AJ1237">
        <v>1</v>
      </c>
      <c r="AK1237">
        <v>1</v>
      </c>
      <c r="AL1237">
        <v>1</v>
      </c>
      <c r="AN1237">
        <v>0</v>
      </c>
      <c r="AO1237">
        <v>1</v>
      </c>
      <c r="AP1237">
        <v>1</v>
      </c>
      <c r="AQ1237">
        <v>0</v>
      </c>
      <c r="AR1237">
        <v>0</v>
      </c>
      <c r="AS1237" t="s">
        <v>6</v>
      </c>
      <c r="AT1237">
        <v>1.02</v>
      </c>
      <c r="AU1237" t="s">
        <v>102</v>
      </c>
      <c r="AV1237">
        <v>0</v>
      </c>
      <c r="AW1237">
        <v>2</v>
      </c>
      <c r="AX1237">
        <v>27723369</v>
      </c>
      <c r="AY1237">
        <v>1</v>
      </c>
      <c r="AZ1237">
        <v>0</v>
      </c>
      <c r="BA1237">
        <v>1263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Y1237*Source!I459</f>
        <v>1.0604175</v>
      </c>
      <c r="CY1237">
        <f>AB1237</f>
        <v>12.39</v>
      </c>
      <c r="CZ1237">
        <f>AF1237</f>
        <v>12.39</v>
      </c>
      <c r="DA1237">
        <f>AJ1237</f>
        <v>1</v>
      </c>
      <c r="DB1237">
        <v>0</v>
      </c>
    </row>
    <row r="1238" spans="1:106" x14ac:dyDescent="0.2">
      <c r="A1238">
        <f>ROW(Source!A459)</f>
        <v>459</v>
      </c>
      <c r="B1238">
        <v>27721504</v>
      </c>
      <c r="C1238">
        <v>27723356</v>
      </c>
      <c r="D1238">
        <v>25149961</v>
      </c>
      <c r="E1238">
        <v>1</v>
      </c>
      <c r="F1238">
        <v>1</v>
      </c>
      <c r="G1238">
        <v>1</v>
      </c>
      <c r="H1238">
        <v>3</v>
      </c>
      <c r="I1238" t="s">
        <v>963</v>
      </c>
      <c r="J1238" t="s">
        <v>964</v>
      </c>
      <c r="K1238" t="s">
        <v>965</v>
      </c>
      <c r="L1238">
        <v>1339</v>
      </c>
      <c r="N1238">
        <v>1007</v>
      </c>
      <c r="O1238" t="s">
        <v>64</v>
      </c>
      <c r="P1238" t="s">
        <v>64</v>
      </c>
      <c r="Q1238">
        <v>1</v>
      </c>
      <c r="W1238">
        <v>0</v>
      </c>
      <c r="X1238">
        <v>-1660354250</v>
      </c>
      <c r="Y1238">
        <v>0.74</v>
      </c>
      <c r="AA1238">
        <v>2.44</v>
      </c>
      <c r="AB1238">
        <v>0</v>
      </c>
      <c r="AC1238">
        <v>0</v>
      </c>
      <c r="AD1238">
        <v>0</v>
      </c>
      <c r="AE1238">
        <v>2.44</v>
      </c>
      <c r="AF1238">
        <v>0</v>
      </c>
      <c r="AG1238">
        <v>0</v>
      </c>
      <c r="AH1238">
        <v>0</v>
      </c>
      <c r="AI1238">
        <v>1</v>
      </c>
      <c r="AJ1238">
        <v>1</v>
      </c>
      <c r="AK1238">
        <v>1</v>
      </c>
      <c r="AL1238">
        <v>1</v>
      </c>
      <c r="AN1238">
        <v>0</v>
      </c>
      <c r="AO1238">
        <v>1</v>
      </c>
      <c r="AP1238">
        <v>0</v>
      </c>
      <c r="AQ1238">
        <v>0</v>
      </c>
      <c r="AR1238">
        <v>0</v>
      </c>
      <c r="AS1238" t="s">
        <v>6</v>
      </c>
      <c r="AT1238">
        <v>0.74</v>
      </c>
      <c r="AU1238" t="s">
        <v>6</v>
      </c>
      <c r="AV1238">
        <v>0</v>
      </c>
      <c r="AW1238">
        <v>2</v>
      </c>
      <c r="AX1238">
        <v>27723370</v>
      </c>
      <c r="AY1238">
        <v>1</v>
      </c>
      <c r="AZ1238">
        <v>0</v>
      </c>
      <c r="BA1238">
        <v>1264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Y1238*Source!I459</f>
        <v>0.61545799999999995</v>
      </c>
      <c r="CY1238">
        <f>AA1238</f>
        <v>2.44</v>
      </c>
      <c r="CZ1238">
        <f>AE1238</f>
        <v>2.44</v>
      </c>
      <c r="DA1238">
        <f>AI1238</f>
        <v>1</v>
      </c>
      <c r="DB1238">
        <v>0</v>
      </c>
    </row>
    <row r="1239" spans="1:106" x14ac:dyDescent="0.2">
      <c r="A1239">
        <f>ROW(Source!A459)</f>
        <v>459</v>
      </c>
      <c r="B1239">
        <v>27721504</v>
      </c>
      <c r="C1239">
        <v>27723356</v>
      </c>
      <c r="D1239">
        <v>25155670</v>
      </c>
      <c r="E1239">
        <v>1</v>
      </c>
      <c r="F1239">
        <v>1</v>
      </c>
      <c r="G1239">
        <v>1</v>
      </c>
      <c r="H1239">
        <v>3</v>
      </c>
      <c r="I1239" t="s">
        <v>332</v>
      </c>
      <c r="J1239" t="s">
        <v>334</v>
      </c>
      <c r="K1239" t="s">
        <v>333</v>
      </c>
      <c r="L1239">
        <v>1346</v>
      </c>
      <c r="N1239">
        <v>1009</v>
      </c>
      <c r="O1239" t="s">
        <v>178</v>
      </c>
      <c r="P1239" t="s">
        <v>178</v>
      </c>
      <c r="Q1239">
        <v>1</v>
      </c>
      <c r="W1239">
        <v>0</v>
      </c>
      <c r="X1239">
        <v>-60067644</v>
      </c>
      <c r="Y1239">
        <v>1230</v>
      </c>
      <c r="AA1239">
        <v>2.0699999999999998</v>
      </c>
      <c r="AB1239">
        <v>0</v>
      </c>
      <c r="AC1239">
        <v>0</v>
      </c>
      <c r="AD1239">
        <v>0</v>
      </c>
      <c r="AE1239">
        <v>2.0699999999999998</v>
      </c>
      <c r="AF1239">
        <v>0</v>
      </c>
      <c r="AG1239">
        <v>0</v>
      </c>
      <c r="AH1239">
        <v>0</v>
      </c>
      <c r="AI1239">
        <v>1</v>
      </c>
      <c r="AJ1239">
        <v>1</v>
      </c>
      <c r="AK1239">
        <v>1</v>
      </c>
      <c r="AL1239">
        <v>1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 t="s">
        <v>6</v>
      </c>
      <c r="AT1239">
        <v>1230</v>
      </c>
      <c r="AU1239" t="s">
        <v>6</v>
      </c>
      <c r="AV1239">
        <v>0</v>
      </c>
      <c r="AW1239">
        <v>1</v>
      </c>
      <c r="AX1239">
        <v>-1</v>
      </c>
      <c r="AY1239">
        <v>0</v>
      </c>
      <c r="AZ1239">
        <v>0</v>
      </c>
      <c r="BA1239" t="s">
        <v>6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Y1239*Source!I459</f>
        <v>1022.991</v>
      </c>
      <c r="CY1239">
        <f>AA1239</f>
        <v>2.0699999999999998</v>
      </c>
      <c r="CZ1239">
        <f>AE1239</f>
        <v>2.0699999999999998</v>
      </c>
      <c r="DA1239">
        <f>AI1239</f>
        <v>1</v>
      </c>
      <c r="DB1239">
        <v>0</v>
      </c>
    </row>
    <row r="1240" spans="1:106" x14ac:dyDescent="0.2">
      <c r="A1240">
        <f>ROW(Source!A459)</f>
        <v>459</v>
      </c>
      <c r="B1240">
        <v>27721504</v>
      </c>
      <c r="C1240">
        <v>27723356</v>
      </c>
      <c r="D1240">
        <v>25185843</v>
      </c>
      <c r="E1240">
        <v>1</v>
      </c>
      <c r="F1240">
        <v>1</v>
      </c>
      <c r="G1240">
        <v>1</v>
      </c>
      <c r="H1240">
        <v>3</v>
      </c>
      <c r="I1240" t="s">
        <v>338</v>
      </c>
      <c r="J1240" t="s">
        <v>340</v>
      </c>
      <c r="K1240" t="s">
        <v>339</v>
      </c>
      <c r="L1240">
        <v>1346</v>
      </c>
      <c r="N1240">
        <v>1009</v>
      </c>
      <c r="O1240" t="s">
        <v>178</v>
      </c>
      <c r="P1240" t="s">
        <v>178</v>
      </c>
      <c r="Q1240">
        <v>1</v>
      </c>
      <c r="W1240">
        <v>0</v>
      </c>
      <c r="X1240">
        <v>1453462043</v>
      </c>
      <c r="Y1240">
        <v>13</v>
      </c>
      <c r="AA1240">
        <v>15.09</v>
      </c>
      <c r="AB1240">
        <v>0</v>
      </c>
      <c r="AC1240">
        <v>0</v>
      </c>
      <c r="AD1240">
        <v>0</v>
      </c>
      <c r="AE1240">
        <v>15.09</v>
      </c>
      <c r="AF1240">
        <v>0</v>
      </c>
      <c r="AG1240">
        <v>0</v>
      </c>
      <c r="AH1240">
        <v>0</v>
      </c>
      <c r="AI1240">
        <v>1</v>
      </c>
      <c r="AJ1240">
        <v>1</v>
      </c>
      <c r="AK1240">
        <v>1</v>
      </c>
      <c r="AL1240">
        <v>1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 t="s">
        <v>6</v>
      </c>
      <c r="AT1240">
        <v>13</v>
      </c>
      <c r="AU1240" t="s">
        <v>6</v>
      </c>
      <c r="AV1240">
        <v>0</v>
      </c>
      <c r="AW1240">
        <v>1</v>
      </c>
      <c r="AX1240">
        <v>-1</v>
      </c>
      <c r="AY1240">
        <v>0</v>
      </c>
      <c r="AZ1240">
        <v>0</v>
      </c>
      <c r="BA1240" t="s">
        <v>6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Y1240*Source!I459</f>
        <v>10.812099999999999</v>
      </c>
      <c r="CY1240">
        <f>AA1240</f>
        <v>15.09</v>
      </c>
      <c r="CZ1240">
        <f>AE1240</f>
        <v>15.09</v>
      </c>
      <c r="DA1240">
        <f>AI1240</f>
        <v>1</v>
      </c>
      <c r="DB1240">
        <v>0</v>
      </c>
    </row>
    <row r="1241" spans="1:106" x14ac:dyDescent="0.2">
      <c r="A1241">
        <f>ROW(Source!A464)</f>
        <v>464</v>
      </c>
      <c r="B1241">
        <v>27721505</v>
      </c>
      <c r="C1241">
        <v>27723375</v>
      </c>
      <c r="D1241">
        <v>25419089</v>
      </c>
      <c r="E1241">
        <v>1</v>
      </c>
      <c r="F1241">
        <v>1</v>
      </c>
      <c r="G1241">
        <v>1</v>
      </c>
      <c r="H1241">
        <v>1</v>
      </c>
      <c r="I1241" t="s">
        <v>1120</v>
      </c>
      <c r="J1241" t="s">
        <v>6</v>
      </c>
      <c r="K1241" t="s">
        <v>1121</v>
      </c>
      <c r="L1241">
        <v>1191</v>
      </c>
      <c r="N1241">
        <v>1013</v>
      </c>
      <c r="O1241" t="s">
        <v>953</v>
      </c>
      <c r="P1241" t="s">
        <v>953</v>
      </c>
      <c r="Q1241">
        <v>1</v>
      </c>
      <c r="W1241">
        <v>0</v>
      </c>
      <c r="X1241">
        <v>1069510174</v>
      </c>
      <c r="Y1241">
        <v>7.5324999999999989</v>
      </c>
      <c r="AA1241">
        <v>0</v>
      </c>
      <c r="AB1241">
        <v>0</v>
      </c>
      <c r="AC1241">
        <v>0</v>
      </c>
      <c r="AD1241">
        <v>9.6199999999999992</v>
      </c>
      <c r="AE1241">
        <v>0</v>
      </c>
      <c r="AF1241">
        <v>0</v>
      </c>
      <c r="AG1241">
        <v>0</v>
      </c>
      <c r="AH1241">
        <v>9.6199999999999992</v>
      </c>
      <c r="AI1241">
        <v>1</v>
      </c>
      <c r="AJ1241">
        <v>1</v>
      </c>
      <c r="AK1241">
        <v>1</v>
      </c>
      <c r="AL1241">
        <v>1</v>
      </c>
      <c r="AN1241">
        <v>0</v>
      </c>
      <c r="AO1241">
        <v>1</v>
      </c>
      <c r="AP1241">
        <v>1</v>
      </c>
      <c r="AQ1241">
        <v>0</v>
      </c>
      <c r="AR1241">
        <v>0</v>
      </c>
      <c r="AS1241" t="s">
        <v>6</v>
      </c>
      <c r="AT1241">
        <v>6.55</v>
      </c>
      <c r="AU1241" t="s">
        <v>103</v>
      </c>
      <c r="AV1241">
        <v>1</v>
      </c>
      <c r="AW1241">
        <v>2</v>
      </c>
      <c r="AX1241">
        <v>27723382</v>
      </c>
      <c r="AY1241">
        <v>1</v>
      </c>
      <c r="AZ1241">
        <v>0</v>
      </c>
      <c r="BA1241">
        <v>1267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Y1241*Source!I464</f>
        <v>2.9828699999999997</v>
      </c>
      <c r="CY1241">
        <f>AD1241</f>
        <v>9.6199999999999992</v>
      </c>
      <c r="CZ1241">
        <f>AH1241</f>
        <v>9.6199999999999992</v>
      </c>
      <c r="DA1241">
        <f>AL1241</f>
        <v>1</v>
      </c>
      <c r="DB1241">
        <v>0</v>
      </c>
    </row>
    <row r="1242" spans="1:106" x14ac:dyDescent="0.2">
      <c r="A1242">
        <f>ROW(Source!A464)</f>
        <v>464</v>
      </c>
      <c r="B1242">
        <v>27721505</v>
      </c>
      <c r="C1242">
        <v>27723375</v>
      </c>
      <c r="D1242">
        <v>25412928</v>
      </c>
      <c r="E1242">
        <v>1</v>
      </c>
      <c r="F1242">
        <v>1</v>
      </c>
      <c r="G1242">
        <v>1</v>
      </c>
      <c r="H1242">
        <v>1</v>
      </c>
      <c r="I1242" t="s">
        <v>954</v>
      </c>
      <c r="J1242" t="s">
        <v>6</v>
      </c>
      <c r="K1242" t="s">
        <v>955</v>
      </c>
      <c r="L1242">
        <v>1191</v>
      </c>
      <c r="N1242">
        <v>1013</v>
      </c>
      <c r="O1242" t="s">
        <v>953</v>
      </c>
      <c r="P1242" t="s">
        <v>953</v>
      </c>
      <c r="Q1242">
        <v>1</v>
      </c>
      <c r="W1242">
        <v>0</v>
      </c>
      <c r="X1242">
        <v>-1417349443</v>
      </c>
      <c r="Y1242">
        <v>0.02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1</v>
      </c>
      <c r="AJ1242">
        <v>1</v>
      </c>
      <c r="AK1242">
        <v>1</v>
      </c>
      <c r="AL1242">
        <v>1</v>
      </c>
      <c r="AN1242">
        <v>0</v>
      </c>
      <c r="AO1242">
        <v>1</v>
      </c>
      <c r="AP1242">
        <v>0</v>
      </c>
      <c r="AQ1242">
        <v>0</v>
      </c>
      <c r="AR1242">
        <v>0</v>
      </c>
      <c r="AS1242" t="s">
        <v>6</v>
      </c>
      <c r="AT1242">
        <v>0.02</v>
      </c>
      <c r="AU1242" t="s">
        <v>6</v>
      </c>
      <c r="AV1242">
        <v>2</v>
      </c>
      <c r="AW1242">
        <v>2</v>
      </c>
      <c r="AX1242">
        <v>27723383</v>
      </c>
      <c r="AY1242">
        <v>1</v>
      </c>
      <c r="AZ1242">
        <v>2048</v>
      </c>
      <c r="BA1242">
        <v>1268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Y1242*Source!I464</f>
        <v>7.92E-3</v>
      </c>
      <c r="CY1242">
        <f>AD1242</f>
        <v>0</v>
      </c>
      <c r="CZ1242">
        <f>AH1242</f>
        <v>0</v>
      </c>
      <c r="DA1242">
        <f>AL1242</f>
        <v>1</v>
      </c>
      <c r="DB1242">
        <v>0</v>
      </c>
    </row>
    <row r="1243" spans="1:106" x14ac:dyDescent="0.2">
      <c r="A1243">
        <f>ROW(Source!A464)</f>
        <v>464</v>
      </c>
      <c r="B1243">
        <v>27721505</v>
      </c>
      <c r="C1243">
        <v>27723375</v>
      </c>
      <c r="D1243">
        <v>25230514</v>
      </c>
      <c r="E1243">
        <v>1</v>
      </c>
      <c r="F1243">
        <v>1</v>
      </c>
      <c r="G1243">
        <v>1</v>
      </c>
      <c r="H1243">
        <v>2</v>
      </c>
      <c r="I1243" t="s">
        <v>960</v>
      </c>
      <c r="J1243" t="s">
        <v>961</v>
      </c>
      <c r="K1243" t="s">
        <v>962</v>
      </c>
      <c r="L1243">
        <v>1368</v>
      </c>
      <c r="N1243">
        <v>1011</v>
      </c>
      <c r="O1243" t="s">
        <v>959</v>
      </c>
      <c r="P1243" t="s">
        <v>959</v>
      </c>
      <c r="Q1243">
        <v>1</v>
      </c>
      <c r="W1243">
        <v>0</v>
      </c>
      <c r="X1243">
        <v>1188625873</v>
      </c>
      <c r="Y1243">
        <v>1.2500000000000001E-2</v>
      </c>
      <c r="AA1243">
        <v>0</v>
      </c>
      <c r="AB1243">
        <v>31.26</v>
      </c>
      <c r="AC1243">
        <v>13.5</v>
      </c>
      <c r="AD1243">
        <v>0</v>
      </c>
      <c r="AE1243">
        <v>0</v>
      </c>
      <c r="AF1243">
        <v>31.26</v>
      </c>
      <c r="AG1243">
        <v>13.5</v>
      </c>
      <c r="AH1243">
        <v>0</v>
      </c>
      <c r="AI1243">
        <v>1</v>
      </c>
      <c r="AJ1243">
        <v>1</v>
      </c>
      <c r="AK1243">
        <v>1</v>
      </c>
      <c r="AL1243">
        <v>1</v>
      </c>
      <c r="AN1243">
        <v>0</v>
      </c>
      <c r="AO1243">
        <v>1</v>
      </c>
      <c r="AP1243">
        <v>1</v>
      </c>
      <c r="AQ1243">
        <v>0</v>
      </c>
      <c r="AR1243">
        <v>0</v>
      </c>
      <c r="AS1243" t="s">
        <v>6</v>
      </c>
      <c r="AT1243">
        <v>0.01</v>
      </c>
      <c r="AU1243" t="s">
        <v>102</v>
      </c>
      <c r="AV1243">
        <v>0</v>
      </c>
      <c r="AW1243">
        <v>2</v>
      </c>
      <c r="AX1243">
        <v>27723384</v>
      </c>
      <c r="AY1243">
        <v>1</v>
      </c>
      <c r="AZ1243">
        <v>0</v>
      </c>
      <c r="BA1243">
        <v>1269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Y1243*Source!I464</f>
        <v>4.9500000000000004E-3</v>
      </c>
      <c r="CY1243">
        <f>AB1243</f>
        <v>31.26</v>
      </c>
      <c r="CZ1243">
        <f>AF1243</f>
        <v>31.26</v>
      </c>
      <c r="DA1243">
        <f>AJ1243</f>
        <v>1</v>
      </c>
      <c r="DB1243">
        <v>0</v>
      </c>
    </row>
    <row r="1244" spans="1:106" x14ac:dyDescent="0.2">
      <c r="A1244">
        <f>ROW(Source!A464)</f>
        <v>464</v>
      </c>
      <c r="B1244">
        <v>27721505</v>
      </c>
      <c r="C1244">
        <v>27723375</v>
      </c>
      <c r="D1244">
        <v>25231607</v>
      </c>
      <c r="E1244">
        <v>1</v>
      </c>
      <c r="F1244">
        <v>1</v>
      </c>
      <c r="G1244">
        <v>1</v>
      </c>
      <c r="H1244">
        <v>2</v>
      </c>
      <c r="I1244" t="s">
        <v>997</v>
      </c>
      <c r="J1244" t="s">
        <v>998</v>
      </c>
      <c r="K1244" t="s">
        <v>999</v>
      </c>
      <c r="L1244">
        <v>1368</v>
      </c>
      <c r="N1244">
        <v>1011</v>
      </c>
      <c r="O1244" t="s">
        <v>959</v>
      </c>
      <c r="P1244" t="s">
        <v>959</v>
      </c>
      <c r="Q1244">
        <v>1</v>
      </c>
      <c r="W1244">
        <v>0</v>
      </c>
      <c r="X1244">
        <v>1372534845</v>
      </c>
      <c r="Y1244">
        <v>1.2500000000000001E-2</v>
      </c>
      <c r="AA1244">
        <v>0</v>
      </c>
      <c r="AB1244">
        <v>65.709999999999994</v>
      </c>
      <c r="AC1244">
        <v>11.6</v>
      </c>
      <c r="AD1244">
        <v>0</v>
      </c>
      <c r="AE1244">
        <v>0</v>
      </c>
      <c r="AF1244">
        <v>65.709999999999994</v>
      </c>
      <c r="AG1244">
        <v>11.6</v>
      </c>
      <c r="AH1244">
        <v>0</v>
      </c>
      <c r="AI1244">
        <v>1</v>
      </c>
      <c r="AJ1244">
        <v>1</v>
      </c>
      <c r="AK1244">
        <v>1</v>
      </c>
      <c r="AL1244">
        <v>1</v>
      </c>
      <c r="AN1244">
        <v>0</v>
      </c>
      <c r="AO1244">
        <v>1</v>
      </c>
      <c r="AP1244">
        <v>1</v>
      </c>
      <c r="AQ1244">
        <v>0</v>
      </c>
      <c r="AR1244">
        <v>0</v>
      </c>
      <c r="AS1244" t="s">
        <v>6</v>
      </c>
      <c r="AT1244">
        <v>0.01</v>
      </c>
      <c r="AU1244" t="s">
        <v>102</v>
      </c>
      <c r="AV1244">
        <v>0</v>
      </c>
      <c r="AW1244">
        <v>2</v>
      </c>
      <c r="AX1244">
        <v>27723385</v>
      </c>
      <c r="AY1244">
        <v>1</v>
      </c>
      <c r="AZ1244">
        <v>0</v>
      </c>
      <c r="BA1244">
        <v>1270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Y1244*Source!I464</f>
        <v>4.9500000000000004E-3</v>
      </c>
      <c r="CY1244">
        <f>AB1244</f>
        <v>65.709999999999994</v>
      </c>
      <c r="CZ1244">
        <f>AF1244</f>
        <v>65.709999999999994</v>
      </c>
      <c r="DA1244">
        <f>AJ1244</f>
        <v>1</v>
      </c>
      <c r="DB1244">
        <v>0</v>
      </c>
    </row>
    <row r="1245" spans="1:106" x14ac:dyDescent="0.2">
      <c r="A1245">
        <f>ROW(Source!A464)</f>
        <v>464</v>
      </c>
      <c r="B1245">
        <v>27721505</v>
      </c>
      <c r="C1245">
        <v>27723375</v>
      </c>
      <c r="D1245">
        <v>25153690</v>
      </c>
      <c r="E1245">
        <v>1</v>
      </c>
      <c r="F1245">
        <v>1</v>
      </c>
      <c r="G1245">
        <v>1</v>
      </c>
      <c r="H1245">
        <v>3</v>
      </c>
      <c r="I1245" t="s">
        <v>1122</v>
      </c>
      <c r="J1245" t="s">
        <v>1123</v>
      </c>
      <c r="K1245" t="s">
        <v>1124</v>
      </c>
      <c r="L1245">
        <v>1346</v>
      </c>
      <c r="N1245">
        <v>1009</v>
      </c>
      <c r="O1245" t="s">
        <v>178</v>
      </c>
      <c r="P1245" t="s">
        <v>178</v>
      </c>
      <c r="Q1245">
        <v>1</v>
      </c>
      <c r="W1245">
        <v>0</v>
      </c>
      <c r="X1245">
        <v>813963326</v>
      </c>
      <c r="Y1245">
        <v>0.1</v>
      </c>
      <c r="AA1245">
        <v>1.82</v>
      </c>
      <c r="AB1245">
        <v>0</v>
      </c>
      <c r="AC1245">
        <v>0</v>
      </c>
      <c r="AD1245">
        <v>0</v>
      </c>
      <c r="AE1245">
        <v>1.82</v>
      </c>
      <c r="AF1245">
        <v>0</v>
      </c>
      <c r="AG1245">
        <v>0</v>
      </c>
      <c r="AH1245">
        <v>0</v>
      </c>
      <c r="AI1245">
        <v>1</v>
      </c>
      <c r="AJ1245">
        <v>1</v>
      </c>
      <c r="AK1245">
        <v>1</v>
      </c>
      <c r="AL1245">
        <v>1</v>
      </c>
      <c r="AN1245">
        <v>0</v>
      </c>
      <c r="AO1245">
        <v>1</v>
      </c>
      <c r="AP1245">
        <v>0</v>
      </c>
      <c r="AQ1245">
        <v>0</v>
      </c>
      <c r="AR1245">
        <v>0</v>
      </c>
      <c r="AS1245" t="s">
        <v>6</v>
      </c>
      <c r="AT1245">
        <v>0.1</v>
      </c>
      <c r="AU1245" t="s">
        <v>6</v>
      </c>
      <c r="AV1245">
        <v>0</v>
      </c>
      <c r="AW1245">
        <v>2</v>
      </c>
      <c r="AX1245">
        <v>27723386</v>
      </c>
      <c r="AY1245">
        <v>1</v>
      </c>
      <c r="AZ1245">
        <v>0</v>
      </c>
      <c r="BA1245">
        <v>1271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Y1245*Source!I464</f>
        <v>3.9600000000000003E-2</v>
      </c>
      <c r="CY1245">
        <f>AA1245</f>
        <v>1.82</v>
      </c>
      <c r="CZ1245">
        <f>AE1245</f>
        <v>1.82</v>
      </c>
      <c r="DA1245">
        <f>AI1245</f>
        <v>1</v>
      </c>
      <c r="DB1245">
        <v>0</v>
      </c>
    </row>
    <row r="1246" spans="1:106" x14ac:dyDescent="0.2">
      <c r="A1246">
        <f>ROW(Source!A464)</f>
        <v>464</v>
      </c>
      <c r="B1246">
        <v>27721505</v>
      </c>
      <c r="C1246">
        <v>27723375</v>
      </c>
      <c r="D1246">
        <v>25185843</v>
      </c>
      <c r="E1246">
        <v>1</v>
      </c>
      <c r="F1246">
        <v>1</v>
      </c>
      <c r="G1246">
        <v>1</v>
      </c>
      <c r="H1246">
        <v>3</v>
      </c>
      <c r="I1246" t="s">
        <v>338</v>
      </c>
      <c r="J1246" t="s">
        <v>340</v>
      </c>
      <c r="K1246" t="s">
        <v>339</v>
      </c>
      <c r="L1246">
        <v>1346</v>
      </c>
      <c r="N1246">
        <v>1009</v>
      </c>
      <c r="O1246" t="s">
        <v>178</v>
      </c>
      <c r="P1246" t="s">
        <v>178</v>
      </c>
      <c r="Q1246">
        <v>1</v>
      </c>
      <c r="W1246">
        <v>0</v>
      </c>
      <c r="X1246">
        <v>1453462043</v>
      </c>
      <c r="Y1246">
        <v>13</v>
      </c>
      <c r="AA1246">
        <v>15.09</v>
      </c>
      <c r="AB1246">
        <v>0</v>
      </c>
      <c r="AC1246">
        <v>0</v>
      </c>
      <c r="AD1246">
        <v>0</v>
      </c>
      <c r="AE1246">
        <v>15.09</v>
      </c>
      <c r="AF1246">
        <v>0</v>
      </c>
      <c r="AG1246">
        <v>0</v>
      </c>
      <c r="AH1246">
        <v>0</v>
      </c>
      <c r="AI1246">
        <v>1</v>
      </c>
      <c r="AJ1246">
        <v>1</v>
      </c>
      <c r="AK1246">
        <v>1</v>
      </c>
      <c r="AL1246">
        <v>1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 t="s">
        <v>6</v>
      </c>
      <c r="AT1246">
        <v>13</v>
      </c>
      <c r="AU1246" t="s">
        <v>6</v>
      </c>
      <c r="AV1246">
        <v>0</v>
      </c>
      <c r="AW1246">
        <v>1</v>
      </c>
      <c r="AX1246">
        <v>-1</v>
      </c>
      <c r="AY1246">
        <v>0</v>
      </c>
      <c r="AZ1246">
        <v>0</v>
      </c>
      <c r="BA1246" t="s">
        <v>6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Y1246*Source!I464</f>
        <v>5.1480000000000006</v>
      </c>
      <c r="CY1246">
        <f>AA1246</f>
        <v>15.09</v>
      </c>
      <c r="CZ1246">
        <f>AE1246</f>
        <v>15.09</v>
      </c>
      <c r="DA1246">
        <f>AI1246</f>
        <v>1</v>
      </c>
      <c r="DB1246">
        <v>0</v>
      </c>
    </row>
    <row r="1247" spans="1:106" x14ac:dyDescent="0.2">
      <c r="A1247">
        <f>ROW(Source!A465)</f>
        <v>465</v>
      </c>
      <c r="B1247">
        <v>27721504</v>
      </c>
      <c r="C1247">
        <v>27723375</v>
      </c>
      <c r="D1247">
        <v>25419089</v>
      </c>
      <c r="E1247">
        <v>1</v>
      </c>
      <c r="F1247">
        <v>1</v>
      </c>
      <c r="G1247">
        <v>1</v>
      </c>
      <c r="H1247">
        <v>1</v>
      </c>
      <c r="I1247" t="s">
        <v>1120</v>
      </c>
      <c r="J1247" t="s">
        <v>6</v>
      </c>
      <c r="K1247" t="s">
        <v>1121</v>
      </c>
      <c r="L1247">
        <v>1191</v>
      </c>
      <c r="N1247">
        <v>1013</v>
      </c>
      <c r="O1247" t="s">
        <v>953</v>
      </c>
      <c r="P1247" t="s">
        <v>953</v>
      </c>
      <c r="Q1247">
        <v>1</v>
      </c>
      <c r="W1247">
        <v>0</v>
      </c>
      <c r="X1247">
        <v>1069510174</v>
      </c>
      <c r="Y1247">
        <v>7.5324999999999989</v>
      </c>
      <c r="AA1247">
        <v>0</v>
      </c>
      <c r="AB1247">
        <v>0</v>
      </c>
      <c r="AC1247">
        <v>0</v>
      </c>
      <c r="AD1247">
        <v>9.6199999999999992</v>
      </c>
      <c r="AE1247">
        <v>0</v>
      </c>
      <c r="AF1247">
        <v>0</v>
      </c>
      <c r="AG1247">
        <v>0</v>
      </c>
      <c r="AH1247">
        <v>9.6199999999999992</v>
      </c>
      <c r="AI1247">
        <v>1</v>
      </c>
      <c r="AJ1247">
        <v>1</v>
      </c>
      <c r="AK1247">
        <v>1</v>
      </c>
      <c r="AL1247">
        <v>1</v>
      </c>
      <c r="AN1247">
        <v>0</v>
      </c>
      <c r="AO1247">
        <v>1</v>
      </c>
      <c r="AP1247">
        <v>1</v>
      </c>
      <c r="AQ1247">
        <v>0</v>
      </c>
      <c r="AR1247">
        <v>0</v>
      </c>
      <c r="AS1247" t="s">
        <v>6</v>
      </c>
      <c r="AT1247">
        <v>6.55</v>
      </c>
      <c r="AU1247" t="s">
        <v>103</v>
      </c>
      <c r="AV1247">
        <v>1</v>
      </c>
      <c r="AW1247">
        <v>2</v>
      </c>
      <c r="AX1247">
        <v>27723382</v>
      </c>
      <c r="AY1247">
        <v>1</v>
      </c>
      <c r="AZ1247">
        <v>0</v>
      </c>
      <c r="BA1247">
        <v>1273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Y1247*Source!I465</f>
        <v>2.9828699999999997</v>
      </c>
      <c r="CY1247">
        <f>AD1247</f>
        <v>9.6199999999999992</v>
      </c>
      <c r="CZ1247">
        <f>AH1247</f>
        <v>9.6199999999999992</v>
      </c>
      <c r="DA1247">
        <f>AL1247</f>
        <v>1</v>
      </c>
      <c r="DB1247">
        <v>0</v>
      </c>
    </row>
    <row r="1248" spans="1:106" x14ac:dyDescent="0.2">
      <c r="A1248">
        <f>ROW(Source!A465)</f>
        <v>465</v>
      </c>
      <c r="B1248">
        <v>27721504</v>
      </c>
      <c r="C1248">
        <v>27723375</v>
      </c>
      <c r="D1248">
        <v>25412928</v>
      </c>
      <c r="E1248">
        <v>1</v>
      </c>
      <c r="F1248">
        <v>1</v>
      </c>
      <c r="G1248">
        <v>1</v>
      </c>
      <c r="H1248">
        <v>1</v>
      </c>
      <c r="I1248" t="s">
        <v>954</v>
      </c>
      <c r="J1248" t="s">
        <v>6</v>
      </c>
      <c r="K1248" t="s">
        <v>955</v>
      </c>
      <c r="L1248">
        <v>1191</v>
      </c>
      <c r="N1248">
        <v>1013</v>
      </c>
      <c r="O1248" t="s">
        <v>953</v>
      </c>
      <c r="P1248" t="s">
        <v>953</v>
      </c>
      <c r="Q1248">
        <v>1</v>
      </c>
      <c r="W1248">
        <v>0</v>
      </c>
      <c r="X1248">
        <v>-1417349443</v>
      </c>
      <c r="Y1248">
        <v>0.02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1</v>
      </c>
      <c r="AJ1248">
        <v>1</v>
      </c>
      <c r="AK1248">
        <v>1</v>
      </c>
      <c r="AL1248">
        <v>1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 t="s">
        <v>6</v>
      </c>
      <c r="AT1248">
        <v>0.02</v>
      </c>
      <c r="AU1248" t="s">
        <v>6</v>
      </c>
      <c r="AV1248">
        <v>2</v>
      </c>
      <c r="AW1248">
        <v>2</v>
      </c>
      <c r="AX1248">
        <v>27723383</v>
      </c>
      <c r="AY1248">
        <v>1</v>
      </c>
      <c r="AZ1248">
        <v>2048</v>
      </c>
      <c r="BA1248">
        <v>1274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Y1248*Source!I465</f>
        <v>7.92E-3</v>
      </c>
      <c r="CY1248">
        <f>AD1248</f>
        <v>0</v>
      </c>
      <c r="CZ1248">
        <f>AH1248</f>
        <v>0</v>
      </c>
      <c r="DA1248">
        <f>AL1248</f>
        <v>1</v>
      </c>
      <c r="DB1248">
        <v>0</v>
      </c>
    </row>
    <row r="1249" spans="1:106" x14ac:dyDescent="0.2">
      <c r="A1249">
        <f>ROW(Source!A465)</f>
        <v>465</v>
      </c>
      <c r="B1249">
        <v>27721504</v>
      </c>
      <c r="C1249">
        <v>27723375</v>
      </c>
      <c r="D1249">
        <v>25230514</v>
      </c>
      <c r="E1249">
        <v>1</v>
      </c>
      <c r="F1249">
        <v>1</v>
      </c>
      <c r="G1249">
        <v>1</v>
      </c>
      <c r="H1249">
        <v>2</v>
      </c>
      <c r="I1249" t="s">
        <v>960</v>
      </c>
      <c r="J1249" t="s">
        <v>961</v>
      </c>
      <c r="K1249" t="s">
        <v>962</v>
      </c>
      <c r="L1249">
        <v>1368</v>
      </c>
      <c r="N1249">
        <v>1011</v>
      </c>
      <c r="O1249" t="s">
        <v>959</v>
      </c>
      <c r="P1249" t="s">
        <v>959</v>
      </c>
      <c r="Q1249">
        <v>1</v>
      </c>
      <c r="W1249">
        <v>0</v>
      </c>
      <c r="X1249">
        <v>1188625873</v>
      </c>
      <c r="Y1249">
        <v>1.2500000000000001E-2</v>
      </c>
      <c r="AA1249">
        <v>0</v>
      </c>
      <c r="AB1249">
        <v>31.26</v>
      </c>
      <c r="AC1249">
        <v>13.5</v>
      </c>
      <c r="AD1249">
        <v>0</v>
      </c>
      <c r="AE1249">
        <v>0</v>
      </c>
      <c r="AF1249">
        <v>31.26</v>
      </c>
      <c r="AG1249">
        <v>13.5</v>
      </c>
      <c r="AH1249">
        <v>0</v>
      </c>
      <c r="AI1249">
        <v>1</v>
      </c>
      <c r="AJ1249">
        <v>1</v>
      </c>
      <c r="AK1249">
        <v>1</v>
      </c>
      <c r="AL1249">
        <v>1</v>
      </c>
      <c r="AN1249">
        <v>0</v>
      </c>
      <c r="AO1249">
        <v>1</v>
      </c>
      <c r="AP1249">
        <v>1</v>
      </c>
      <c r="AQ1249">
        <v>0</v>
      </c>
      <c r="AR1249">
        <v>0</v>
      </c>
      <c r="AS1249" t="s">
        <v>6</v>
      </c>
      <c r="AT1249">
        <v>0.01</v>
      </c>
      <c r="AU1249" t="s">
        <v>102</v>
      </c>
      <c r="AV1249">
        <v>0</v>
      </c>
      <c r="AW1249">
        <v>2</v>
      </c>
      <c r="AX1249">
        <v>27723384</v>
      </c>
      <c r="AY1249">
        <v>1</v>
      </c>
      <c r="AZ1249">
        <v>0</v>
      </c>
      <c r="BA1249">
        <v>1275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Y1249*Source!I465</f>
        <v>4.9500000000000004E-3</v>
      </c>
      <c r="CY1249">
        <f>AB1249</f>
        <v>31.26</v>
      </c>
      <c r="CZ1249">
        <f>AF1249</f>
        <v>31.26</v>
      </c>
      <c r="DA1249">
        <f>AJ1249</f>
        <v>1</v>
      </c>
      <c r="DB1249">
        <v>0</v>
      </c>
    </row>
    <row r="1250" spans="1:106" x14ac:dyDescent="0.2">
      <c r="A1250">
        <f>ROW(Source!A465)</f>
        <v>465</v>
      </c>
      <c r="B1250">
        <v>27721504</v>
      </c>
      <c r="C1250">
        <v>27723375</v>
      </c>
      <c r="D1250">
        <v>25231607</v>
      </c>
      <c r="E1250">
        <v>1</v>
      </c>
      <c r="F1250">
        <v>1</v>
      </c>
      <c r="G1250">
        <v>1</v>
      </c>
      <c r="H1250">
        <v>2</v>
      </c>
      <c r="I1250" t="s">
        <v>997</v>
      </c>
      <c r="J1250" t="s">
        <v>998</v>
      </c>
      <c r="K1250" t="s">
        <v>999</v>
      </c>
      <c r="L1250">
        <v>1368</v>
      </c>
      <c r="N1250">
        <v>1011</v>
      </c>
      <c r="O1250" t="s">
        <v>959</v>
      </c>
      <c r="P1250" t="s">
        <v>959</v>
      </c>
      <c r="Q1250">
        <v>1</v>
      </c>
      <c r="W1250">
        <v>0</v>
      </c>
      <c r="X1250">
        <v>1372534845</v>
      </c>
      <c r="Y1250">
        <v>1.2500000000000001E-2</v>
      </c>
      <c r="AA1250">
        <v>0</v>
      </c>
      <c r="AB1250">
        <v>65.709999999999994</v>
      </c>
      <c r="AC1250">
        <v>11.6</v>
      </c>
      <c r="AD1250">
        <v>0</v>
      </c>
      <c r="AE1250">
        <v>0</v>
      </c>
      <c r="AF1250">
        <v>65.709999999999994</v>
      </c>
      <c r="AG1250">
        <v>11.6</v>
      </c>
      <c r="AH1250">
        <v>0</v>
      </c>
      <c r="AI1250">
        <v>1</v>
      </c>
      <c r="AJ1250">
        <v>1</v>
      </c>
      <c r="AK1250">
        <v>1</v>
      </c>
      <c r="AL1250">
        <v>1</v>
      </c>
      <c r="AN1250">
        <v>0</v>
      </c>
      <c r="AO1250">
        <v>1</v>
      </c>
      <c r="AP1250">
        <v>1</v>
      </c>
      <c r="AQ1250">
        <v>0</v>
      </c>
      <c r="AR1250">
        <v>0</v>
      </c>
      <c r="AS1250" t="s">
        <v>6</v>
      </c>
      <c r="AT1250">
        <v>0.01</v>
      </c>
      <c r="AU1250" t="s">
        <v>102</v>
      </c>
      <c r="AV1250">
        <v>0</v>
      </c>
      <c r="AW1250">
        <v>2</v>
      </c>
      <c r="AX1250">
        <v>27723385</v>
      </c>
      <c r="AY1250">
        <v>1</v>
      </c>
      <c r="AZ1250">
        <v>0</v>
      </c>
      <c r="BA1250">
        <v>1276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Y1250*Source!I465</f>
        <v>4.9500000000000004E-3</v>
      </c>
      <c r="CY1250">
        <f>AB1250</f>
        <v>65.709999999999994</v>
      </c>
      <c r="CZ1250">
        <f>AF1250</f>
        <v>65.709999999999994</v>
      </c>
      <c r="DA1250">
        <f>AJ1250</f>
        <v>1</v>
      </c>
      <c r="DB1250">
        <v>0</v>
      </c>
    </row>
    <row r="1251" spans="1:106" x14ac:dyDescent="0.2">
      <c r="A1251">
        <f>ROW(Source!A465)</f>
        <v>465</v>
      </c>
      <c r="B1251">
        <v>27721504</v>
      </c>
      <c r="C1251">
        <v>27723375</v>
      </c>
      <c r="D1251">
        <v>25153690</v>
      </c>
      <c r="E1251">
        <v>1</v>
      </c>
      <c r="F1251">
        <v>1</v>
      </c>
      <c r="G1251">
        <v>1</v>
      </c>
      <c r="H1251">
        <v>3</v>
      </c>
      <c r="I1251" t="s">
        <v>1122</v>
      </c>
      <c r="J1251" t="s">
        <v>1123</v>
      </c>
      <c r="K1251" t="s">
        <v>1124</v>
      </c>
      <c r="L1251">
        <v>1346</v>
      </c>
      <c r="N1251">
        <v>1009</v>
      </c>
      <c r="O1251" t="s">
        <v>178</v>
      </c>
      <c r="P1251" t="s">
        <v>178</v>
      </c>
      <c r="Q1251">
        <v>1</v>
      </c>
      <c r="W1251">
        <v>0</v>
      </c>
      <c r="X1251">
        <v>813963326</v>
      </c>
      <c r="Y1251">
        <v>0.1</v>
      </c>
      <c r="AA1251">
        <v>1.82</v>
      </c>
      <c r="AB1251">
        <v>0</v>
      </c>
      <c r="AC1251">
        <v>0</v>
      </c>
      <c r="AD1251">
        <v>0</v>
      </c>
      <c r="AE1251">
        <v>1.82</v>
      </c>
      <c r="AF1251">
        <v>0</v>
      </c>
      <c r="AG1251">
        <v>0</v>
      </c>
      <c r="AH1251">
        <v>0</v>
      </c>
      <c r="AI1251">
        <v>1</v>
      </c>
      <c r="AJ1251">
        <v>1</v>
      </c>
      <c r="AK1251">
        <v>1</v>
      </c>
      <c r="AL1251">
        <v>1</v>
      </c>
      <c r="AN1251">
        <v>0</v>
      </c>
      <c r="AO1251">
        <v>1</v>
      </c>
      <c r="AP1251">
        <v>0</v>
      </c>
      <c r="AQ1251">
        <v>0</v>
      </c>
      <c r="AR1251">
        <v>0</v>
      </c>
      <c r="AS1251" t="s">
        <v>6</v>
      </c>
      <c r="AT1251">
        <v>0.1</v>
      </c>
      <c r="AU1251" t="s">
        <v>6</v>
      </c>
      <c r="AV1251">
        <v>0</v>
      </c>
      <c r="AW1251">
        <v>2</v>
      </c>
      <c r="AX1251">
        <v>27723386</v>
      </c>
      <c r="AY1251">
        <v>1</v>
      </c>
      <c r="AZ1251">
        <v>0</v>
      </c>
      <c r="BA1251">
        <v>1277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Y1251*Source!I465</f>
        <v>3.9600000000000003E-2</v>
      </c>
      <c r="CY1251">
        <f>AA1251</f>
        <v>1.82</v>
      </c>
      <c r="CZ1251">
        <f>AE1251</f>
        <v>1.82</v>
      </c>
      <c r="DA1251">
        <f>AI1251</f>
        <v>1</v>
      </c>
      <c r="DB1251">
        <v>0</v>
      </c>
    </row>
    <row r="1252" spans="1:106" x14ac:dyDescent="0.2">
      <c r="A1252">
        <f>ROW(Source!A465)</f>
        <v>465</v>
      </c>
      <c r="B1252">
        <v>27721504</v>
      </c>
      <c r="C1252">
        <v>27723375</v>
      </c>
      <c r="D1252">
        <v>25185843</v>
      </c>
      <c r="E1252">
        <v>1</v>
      </c>
      <c r="F1252">
        <v>1</v>
      </c>
      <c r="G1252">
        <v>1</v>
      </c>
      <c r="H1252">
        <v>3</v>
      </c>
      <c r="I1252" t="s">
        <v>338</v>
      </c>
      <c r="J1252" t="s">
        <v>340</v>
      </c>
      <c r="K1252" t="s">
        <v>339</v>
      </c>
      <c r="L1252">
        <v>1346</v>
      </c>
      <c r="N1252">
        <v>1009</v>
      </c>
      <c r="O1252" t="s">
        <v>178</v>
      </c>
      <c r="P1252" t="s">
        <v>178</v>
      </c>
      <c r="Q1252">
        <v>1</v>
      </c>
      <c r="W1252">
        <v>0</v>
      </c>
      <c r="X1252">
        <v>1453462043</v>
      </c>
      <c r="Y1252">
        <v>13</v>
      </c>
      <c r="AA1252">
        <v>15.09</v>
      </c>
      <c r="AB1252">
        <v>0</v>
      </c>
      <c r="AC1252">
        <v>0</v>
      </c>
      <c r="AD1252">
        <v>0</v>
      </c>
      <c r="AE1252">
        <v>15.09</v>
      </c>
      <c r="AF1252">
        <v>0</v>
      </c>
      <c r="AG1252">
        <v>0</v>
      </c>
      <c r="AH1252">
        <v>0</v>
      </c>
      <c r="AI1252">
        <v>1</v>
      </c>
      <c r="AJ1252">
        <v>1</v>
      </c>
      <c r="AK1252">
        <v>1</v>
      </c>
      <c r="AL1252">
        <v>1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 t="s">
        <v>6</v>
      </c>
      <c r="AT1252">
        <v>13</v>
      </c>
      <c r="AU1252" t="s">
        <v>6</v>
      </c>
      <c r="AV1252">
        <v>0</v>
      </c>
      <c r="AW1252">
        <v>1</v>
      </c>
      <c r="AX1252">
        <v>-1</v>
      </c>
      <c r="AY1252">
        <v>0</v>
      </c>
      <c r="AZ1252">
        <v>0</v>
      </c>
      <c r="BA1252" t="s">
        <v>6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Y1252*Source!I465</f>
        <v>5.1480000000000006</v>
      </c>
      <c r="CY1252">
        <f>AA1252</f>
        <v>15.09</v>
      </c>
      <c r="CZ1252">
        <f>AE1252</f>
        <v>15.09</v>
      </c>
      <c r="DA1252">
        <f>AI1252</f>
        <v>1</v>
      </c>
      <c r="DB1252">
        <v>0</v>
      </c>
    </row>
    <row r="1253" spans="1:106" x14ac:dyDescent="0.2">
      <c r="A1253">
        <f>ROW(Source!A468)</f>
        <v>468</v>
      </c>
      <c r="B1253">
        <v>27721505</v>
      </c>
      <c r="C1253">
        <v>27723389</v>
      </c>
      <c r="D1253">
        <v>25413030</v>
      </c>
      <c r="E1253">
        <v>1</v>
      </c>
      <c r="F1253">
        <v>1</v>
      </c>
      <c r="G1253">
        <v>1</v>
      </c>
      <c r="H1253">
        <v>1</v>
      </c>
      <c r="I1253" t="s">
        <v>1090</v>
      </c>
      <c r="J1253" t="s">
        <v>6</v>
      </c>
      <c r="K1253" t="s">
        <v>1091</v>
      </c>
      <c r="L1253">
        <v>1191</v>
      </c>
      <c r="N1253">
        <v>1013</v>
      </c>
      <c r="O1253" t="s">
        <v>953</v>
      </c>
      <c r="P1253" t="s">
        <v>953</v>
      </c>
      <c r="Q1253">
        <v>1</v>
      </c>
      <c r="W1253">
        <v>0</v>
      </c>
      <c r="X1253">
        <v>-719309759</v>
      </c>
      <c r="Y1253">
        <v>157.1</v>
      </c>
      <c r="AA1253">
        <v>0</v>
      </c>
      <c r="AB1253">
        <v>0</v>
      </c>
      <c r="AC1253">
        <v>0</v>
      </c>
      <c r="AD1253">
        <v>8.86</v>
      </c>
      <c r="AE1253">
        <v>0</v>
      </c>
      <c r="AF1253">
        <v>0</v>
      </c>
      <c r="AG1253">
        <v>0</v>
      </c>
      <c r="AH1253">
        <v>8.86</v>
      </c>
      <c r="AI1253">
        <v>1</v>
      </c>
      <c r="AJ1253">
        <v>1</v>
      </c>
      <c r="AK1253">
        <v>1</v>
      </c>
      <c r="AL1253">
        <v>1</v>
      </c>
      <c r="AN1253">
        <v>0</v>
      </c>
      <c r="AO1253">
        <v>1</v>
      </c>
      <c r="AP1253">
        <v>0</v>
      </c>
      <c r="AQ1253">
        <v>0</v>
      </c>
      <c r="AR1253">
        <v>0</v>
      </c>
      <c r="AS1253" t="s">
        <v>6</v>
      </c>
      <c r="AT1253">
        <v>157.1</v>
      </c>
      <c r="AU1253" t="s">
        <v>6</v>
      </c>
      <c r="AV1253">
        <v>1</v>
      </c>
      <c r="AW1253">
        <v>2</v>
      </c>
      <c r="AX1253">
        <v>27723396</v>
      </c>
      <c r="AY1253">
        <v>1</v>
      </c>
      <c r="AZ1253">
        <v>0</v>
      </c>
      <c r="BA1253">
        <v>1279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Y1253*Source!I468</f>
        <v>62.211600000000004</v>
      </c>
      <c r="CY1253">
        <f>AD1253</f>
        <v>8.86</v>
      </c>
      <c r="CZ1253">
        <f>AH1253</f>
        <v>8.86</v>
      </c>
      <c r="DA1253">
        <f>AL1253</f>
        <v>1</v>
      </c>
      <c r="DB1253">
        <v>0</v>
      </c>
    </row>
    <row r="1254" spans="1:106" x14ac:dyDescent="0.2">
      <c r="A1254">
        <f>ROW(Source!A468)</f>
        <v>468</v>
      </c>
      <c r="B1254">
        <v>27721505</v>
      </c>
      <c r="C1254">
        <v>27723389</v>
      </c>
      <c r="D1254">
        <v>25412928</v>
      </c>
      <c r="E1254">
        <v>1</v>
      </c>
      <c r="F1254">
        <v>1</v>
      </c>
      <c r="G1254">
        <v>1</v>
      </c>
      <c r="H1254">
        <v>1</v>
      </c>
      <c r="I1254" t="s">
        <v>954</v>
      </c>
      <c r="J1254" t="s">
        <v>6</v>
      </c>
      <c r="K1254" t="s">
        <v>955</v>
      </c>
      <c r="L1254">
        <v>1191</v>
      </c>
      <c r="N1254">
        <v>1013</v>
      </c>
      <c r="O1254" t="s">
        <v>953</v>
      </c>
      <c r="P1254" t="s">
        <v>953</v>
      </c>
      <c r="Q1254">
        <v>1</v>
      </c>
      <c r="W1254">
        <v>0</v>
      </c>
      <c r="X1254">
        <v>-1417349443</v>
      </c>
      <c r="Y1254">
        <v>0.67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1</v>
      </c>
      <c r="AJ1254">
        <v>1</v>
      </c>
      <c r="AK1254">
        <v>1</v>
      </c>
      <c r="AL1254">
        <v>1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 t="s">
        <v>6</v>
      </c>
      <c r="AT1254">
        <v>0.67</v>
      </c>
      <c r="AU1254" t="s">
        <v>6</v>
      </c>
      <c r="AV1254">
        <v>2</v>
      </c>
      <c r="AW1254">
        <v>2</v>
      </c>
      <c r="AX1254">
        <v>27723397</v>
      </c>
      <c r="AY1254">
        <v>1</v>
      </c>
      <c r="AZ1254">
        <v>0</v>
      </c>
      <c r="BA1254">
        <v>1280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Y1254*Source!I468</f>
        <v>0.26532000000000006</v>
      </c>
      <c r="CY1254">
        <f>AD1254</f>
        <v>0</v>
      </c>
      <c r="CZ1254">
        <f>AH1254</f>
        <v>0</v>
      </c>
      <c r="DA1254">
        <f>AL1254</f>
        <v>1</v>
      </c>
      <c r="DB1254">
        <v>0</v>
      </c>
    </row>
    <row r="1255" spans="1:106" x14ac:dyDescent="0.2">
      <c r="A1255">
        <f>ROW(Source!A468)</f>
        <v>468</v>
      </c>
      <c r="B1255">
        <v>27721505</v>
      </c>
      <c r="C1255">
        <v>27723389</v>
      </c>
      <c r="D1255">
        <v>25230514</v>
      </c>
      <c r="E1255">
        <v>1</v>
      </c>
      <c r="F1255">
        <v>1</v>
      </c>
      <c r="G1255">
        <v>1</v>
      </c>
      <c r="H1255">
        <v>2</v>
      </c>
      <c r="I1255" t="s">
        <v>960</v>
      </c>
      <c r="J1255" t="s">
        <v>961</v>
      </c>
      <c r="K1255" t="s">
        <v>962</v>
      </c>
      <c r="L1255">
        <v>1368</v>
      </c>
      <c r="N1255">
        <v>1011</v>
      </c>
      <c r="O1255" t="s">
        <v>959</v>
      </c>
      <c r="P1255" t="s">
        <v>959</v>
      </c>
      <c r="Q1255">
        <v>1</v>
      </c>
      <c r="W1255">
        <v>0</v>
      </c>
      <c r="X1255">
        <v>1188625873</v>
      </c>
      <c r="Y1255">
        <v>0.67</v>
      </c>
      <c r="AA1255">
        <v>0</v>
      </c>
      <c r="AB1255">
        <v>31.26</v>
      </c>
      <c r="AC1255">
        <v>13.5</v>
      </c>
      <c r="AD1255">
        <v>0</v>
      </c>
      <c r="AE1255">
        <v>0</v>
      </c>
      <c r="AF1255">
        <v>31.26</v>
      </c>
      <c r="AG1255">
        <v>13.5</v>
      </c>
      <c r="AH1255">
        <v>0</v>
      </c>
      <c r="AI1255">
        <v>1</v>
      </c>
      <c r="AJ1255">
        <v>1</v>
      </c>
      <c r="AK1255">
        <v>1</v>
      </c>
      <c r="AL1255">
        <v>1</v>
      </c>
      <c r="AN1255">
        <v>0</v>
      </c>
      <c r="AO1255">
        <v>1</v>
      </c>
      <c r="AP1255">
        <v>0</v>
      </c>
      <c r="AQ1255">
        <v>0</v>
      </c>
      <c r="AR1255">
        <v>0</v>
      </c>
      <c r="AS1255" t="s">
        <v>6</v>
      </c>
      <c r="AT1255">
        <v>0.67</v>
      </c>
      <c r="AU1255" t="s">
        <v>6</v>
      </c>
      <c r="AV1255">
        <v>0</v>
      </c>
      <c r="AW1255">
        <v>2</v>
      </c>
      <c r="AX1255">
        <v>27723398</v>
      </c>
      <c r="AY1255">
        <v>1</v>
      </c>
      <c r="AZ1255">
        <v>0</v>
      </c>
      <c r="BA1255">
        <v>1281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Y1255*Source!I468</f>
        <v>0.26532000000000006</v>
      </c>
      <c r="CY1255">
        <f>AB1255</f>
        <v>31.26</v>
      </c>
      <c r="CZ1255">
        <f>AF1255</f>
        <v>31.26</v>
      </c>
      <c r="DA1255">
        <f>AJ1255</f>
        <v>1</v>
      </c>
      <c r="DB1255">
        <v>0</v>
      </c>
    </row>
    <row r="1256" spans="1:106" x14ac:dyDescent="0.2">
      <c r="A1256">
        <f>ROW(Source!A468)</f>
        <v>468</v>
      </c>
      <c r="B1256">
        <v>27721505</v>
      </c>
      <c r="C1256">
        <v>27723389</v>
      </c>
      <c r="D1256">
        <v>25149961</v>
      </c>
      <c r="E1256">
        <v>1</v>
      </c>
      <c r="F1256">
        <v>1</v>
      </c>
      <c r="G1256">
        <v>1</v>
      </c>
      <c r="H1256">
        <v>3</v>
      </c>
      <c r="I1256" t="s">
        <v>963</v>
      </c>
      <c r="J1256" t="s">
        <v>964</v>
      </c>
      <c r="K1256" t="s">
        <v>965</v>
      </c>
      <c r="L1256">
        <v>1339</v>
      </c>
      <c r="N1256">
        <v>1007</v>
      </c>
      <c r="O1256" t="s">
        <v>64</v>
      </c>
      <c r="P1256" t="s">
        <v>64</v>
      </c>
      <c r="Q1256">
        <v>1</v>
      </c>
      <c r="W1256">
        <v>0</v>
      </c>
      <c r="X1256">
        <v>-1660354250</v>
      </c>
      <c r="Y1256">
        <v>0.35</v>
      </c>
      <c r="AA1256">
        <v>2.44</v>
      </c>
      <c r="AB1256">
        <v>0</v>
      </c>
      <c r="AC1256">
        <v>0</v>
      </c>
      <c r="AD1256">
        <v>0</v>
      </c>
      <c r="AE1256">
        <v>2.44</v>
      </c>
      <c r="AF1256">
        <v>0</v>
      </c>
      <c r="AG1256">
        <v>0</v>
      </c>
      <c r="AH1256">
        <v>0</v>
      </c>
      <c r="AI1256">
        <v>1</v>
      </c>
      <c r="AJ1256">
        <v>1</v>
      </c>
      <c r="AK1256">
        <v>1</v>
      </c>
      <c r="AL1256">
        <v>1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 t="s">
        <v>6</v>
      </c>
      <c r="AT1256">
        <v>0.35</v>
      </c>
      <c r="AU1256" t="s">
        <v>6</v>
      </c>
      <c r="AV1256">
        <v>0</v>
      </c>
      <c r="AW1256">
        <v>2</v>
      </c>
      <c r="AX1256">
        <v>27723399</v>
      </c>
      <c r="AY1256">
        <v>1</v>
      </c>
      <c r="AZ1256">
        <v>0</v>
      </c>
      <c r="BA1256">
        <v>1282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Y1256*Source!I468</f>
        <v>0.1386</v>
      </c>
      <c r="CY1256">
        <f>AA1256</f>
        <v>2.44</v>
      </c>
      <c r="CZ1256">
        <f>AE1256</f>
        <v>2.44</v>
      </c>
      <c r="DA1256">
        <f>AI1256</f>
        <v>1</v>
      </c>
      <c r="DB1256">
        <v>0</v>
      </c>
    </row>
    <row r="1257" spans="1:106" x14ac:dyDescent="0.2">
      <c r="A1257">
        <f>ROW(Source!A468)</f>
        <v>468</v>
      </c>
      <c r="B1257">
        <v>27721505</v>
      </c>
      <c r="C1257">
        <v>27723389</v>
      </c>
      <c r="D1257">
        <v>25147242</v>
      </c>
      <c r="E1257">
        <v>17</v>
      </c>
      <c r="F1257">
        <v>1</v>
      </c>
      <c r="G1257">
        <v>1</v>
      </c>
      <c r="H1257">
        <v>3</v>
      </c>
      <c r="I1257" t="s">
        <v>44</v>
      </c>
      <c r="J1257" t="s">
        <v>6</v>
      </c>
      <c r="K1257" t="s">
        <v>45</v>
      </c>
      <c r="L1257">
        <v>1348</v>
      </c>
      <c r="N1257">
        <v>1009</v>
      </c>
      <c r="O1257" t="s">
        <v>46</v>
      </c>
      <c r="P1257" t="s">
        <v>46</v>
      </c>
      <c r="Q1257">
        <v>1000</v>
      </c>
      <c r="W1257">
        <v>0</v>
      </c>
      <c r="X1257">
        <v>-179832266</v>
      </c>
      <c r="Y1257">
        <v>3.38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1</v>
      </c>
      <c r="AJ1257">
        <v>1</v>
      </c>
      <c r="AK1257">
        <v>1</v>
      </c>
      <c r="AL1257">
        <v>1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 t="s">
        <v>6</v>
      </c>
      <c r="AT1257">
        <v>3.38</v>
      </c>
      <c r="AU1257" t="s">
        <v>6</v>
      </c>
      <c r="AV1257">
        <v>0</v>
      </c>
      <c r="AW1257">
        <v>2</v>
      </c>
      <c r="AX1257">
        <v>27723400</v>
      </c>
      <c r="AY1257">
        <v>1</v>
      </c>
      <c r="AZ1257">
        <v>0</v>
      </c>
      <c r="BA1257">
        <v>1283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Y1257*Source!I468</f>
        <v>1.3384800000000001</v>
      </c>
      <c r="CY1257">
        <f>AA1257</f>
        <v>0</v>
      </c>
      <c r="CZ1257">
        <f>AE1257</f>
        <v>0</v>
      </c>
      <c r="DA1257">
        <f>AI1257</f>
        <v>1</v>
      </c>
      <c r="DB1257">
        <v>0</v>
      </c>
    </row>
    <row r="1258" spans="1:106" x14ac:dyDescent="0.2">
      <c r="A1258">
        <f>ROW(Source!A468)</f>
        <v>468</v>
      </c>
      <c r="B1258">
        <v>27721505</v>
      </c>
      <c r="C1258">
        <v>27723389</v>
      </c>
      <c r="D1258">
        <v>25155543</v>
      </c>
      <c r="E1258">
        <v>1</v>
      </c>
      <c r="F1258">
        <v>1</v>
      </c>
      <c r="G1258">
        <v>1</v>
      </c>
      <c r="H1258">
        <v>3</v>
      </c>
      <c r="I1258" t="s">
        <v>1131</v>
      </c>
      <c r="J1258" t="s">
        <v>1132</v>
      </c>
      <c r="K1258" t="s">
        <v>1133</v>
      </c>
      <c r="L1258">
        <v>1339</v>
      </c>
      <c r="N1258">
        <v>1007</v>
      </c>
      <c r="O1258" t="s">
        <v>64</v>
      </c>
      <c r="P1258" t="s">
        <v>64</v>
      </c>
      <c r="Q1258">
        <v>1</v>
      </c>
      <c r="W1258">
        <v>0</v>
      </c>
      <c r="X1258">
        <v>-1001479081</v>
      </c>
      <c r="Y1258">
        <v>2.2000000000000002</v>
      </c>
      <c r="AA1258">
        <v>517.91</v>
      </c>
      <c r="AB1258">
        <v>0</v>
      </c>
      <c r="AC1258">
        <v>0</v>
      </c>
      <c r="AD1258">
        <v>0</v>
      </c>
      <c r="AE1258">
        <v>517.91</v>
      </c>
      <c r="AF1258">
        <v>0</v>
      </c>
      <c r="AG1258">
        <v>0</v>
      </c>
      <c r="AH1258">
        <v>0</v>
      </c>
      <c r="AI1258">
        <v>1</v>
      </c>
      <c r="AJ1258">
        <v>1</v>
      </c>
      <c r="AK1258">
        <v>1</v>
      </c>
      <c r="AL1258">
        <v>1</v>
      </c>
      <c r="AN1258">
        <v>0</v>
      </c>
      <c r="AO1258">
        <v>1</v>
      </c>
      <c r="AP1258">
        <v>0</v>
      </c>
      <c r="AQ1258">
        <v>0</v>
      </c>
      <c r="AR1258">
        <v>0</v>
      </c>
      <c r="AS1258" t="s">
        <v>6</v>
      </c>
      <c r="AT1258">
        <v>2.2000000000000002</v>
      </c>
      <c r="AU1258" t="s">
        <v>6</v>
      </c>
      <c r="AV1258">
        <v>0</v>
      </c>
      <c r="AW1258">
        <v>2</v>
      </c>
      <c r="AX1258">
        <v>27723401</v>
      </c>
      <c r="AY1258">
        <v>1</v>
      </c>
      <c r="AZ1258">
        <v>0</v>
      </c>
      <c r="BA1258">
        <v>1284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Y1258*Source!I468</f>
        <v>0.87120000000000009</v>
      </c>
      <c r="CY1258">
        <f>AA1258</f>
        <v>517.91</v>
      </c>
      <c r="CZ1258">
        <f>AE1258</f>
        <v>517.91</v>
      </c>
      <c r="DA1258">
        <f>AI1258</f>
        <v>1</v>
      </c>
      <c r="DB1258">
        <v>0</v>
      </c>
    </row>
    <row r="1259" spans="1:106" x14ac:dyDescent="0.2">
      <c r="A1259">
        <f>ROW(Source!A469)</f>
        <v>469</v>
      </c>
      <c r="B1259">
        <v>27721504</v>
      </c>
      <c r="C1259">
        <v>27723389</v>
      </c>
      <c r="D1259">
        <v>25413030</v>
      </c>
      <c r="E1259">
        <v>1</v>
      </c>
      <c r="F1259">
        <v>1</v>
      </c>
      <c r="G1259">
        <v>1</v>
      </c>
      <c r="H1259">
        <v>1</v>
      </c>
      <c r="I1259" t="s">
        <v>1090</v>
      </c>
      <c r="J1259" t="s">
        <v>6</v>
      </c>
      <c r="K1259" t="s">
        <v>1091</v>
      </c>
      <c r="L1259">
        <v>1191</v>
      </c>
      <c r="N1259">
        <v>1013</v>
      </c>
      <c r="O1259" t="s">
        <v>953</v>
      </c>
      <c r="P1259" t="s">
        <v>953</v>
      </c>
      <c r="Q1259">
        <v>1</v>
      </c>
      <c r="W1259">
        <v>0</v>
      </c>
      <c r="X1259">
        <v>-719309759</v>
      </c>
      <c r="Y1259">
        <v>157.1</v>
      </c>
      <c r="AA1259">
        <v>0</v>
      </c>
      <c r="AB1259">
        <v>0</v>
      </c>
      <c r="AC1259">
        <v>0</v>
      </c>
      <c r="AD1259">
        <v>8.86</v>
      </c>
      <c r="AE1259">
        <v>0</v>
      </c>
      <c r="AF1259">
        <v>0</v>
      </c>
      <c r="AG1259">
        <v>0</v>
      </c>
      <c r="AH1259">
        <v>8.86</v>
      </c>
      <c r="AI1259">
        <v>1</v>
      </c>
      <c r="AJ1259">
        <v>1</v>
      </c>
      <c r="AK1259">
        <v>1</v>
      </c>
      <c r="AL1259">
        <v>1</v>
      </c>
      <c r="AN1259">
        <v>0</v>
      </c>
      <c r="AO1259">
        <v>1</v>
      </c>
      <c r="AP1259">
        <v>0</v>
      </c>
      <c r="AQ1259">
        <v>0</v>
      </c>
      <c r="AR1259">
        <v>0</v>
      </c>
      <c r="AS1259" t="s">
        <v>6</v>
      </c>
      <c r="AT1259">
        <v>157.1</v>
      </c>
      <c r="AU1259" t="s">
        <v>6</v>
      </c>
      <c r="AV1259">
        <v>1</v>
      </c>
      <c r="AW1259">
        <v>2</v>
      </c>
      <c r="AX1259">
        <v>27723396</v>
      </c>
      <c r="AY1259">
        <v>1</v>
      </c>
      <c r="AZ1259">
        <v>0</v>
      </c>
      <c r="BA1259">
        <v>1285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Y1259*Source!I469</f>
        <v>62.211600000000004</v>
      </c>
      <c r="CY1259">
        <f>AD1259</f>
        <v>8.86</v>
      </c>
      <c r="CZ1259">
        <f>AH1259</f>
        <v>8.86</v>
      </c>
      <c r="DA1259">
        <f>AL1259</f>
        <v>1</v>
      </c>
      <c r="DB1259">
        <v>0</v>
      </c>
    </row>
    <row r="1260" spans="1:106" x14ac:dyDescent="0.2">
      <c r="A1260">
        <f>ROW(Source!A469)</f>
        <v>469</v>
      </c>
      <c r="B1260">
        <v>27721504</v>
      </c>
      <c r="C1260">
        <v>27723389</v>
      </c>
      <c r="D1260">
        <v>25412928</v>
      </c>
      <c r="E1260">
        <v>1</v>
      </c>
      <c r="F1260">
        <v>1</v>
      </c>
      <c r="G1260">
        <v>1</v>
      </c>
      <c r="H1260">
        <v>1</v>
      </c>
      <c r="I1260" t="s">
        <v>954</v>
      </c>
      <c r="J1260" t="s">
        <v>6</v>
      </c>
      <c r="K1260" t="s">
        <v>955</v>
      </c>
      <c r="L1260">
        <v>1191</v>
      </c>
      <c r="N1260">
        <v>1013</v>
      </c>
      <c r="O1260" t="s">
        <v>953</v>
      </c>
      <c r="P1260" t="s">
        <v>953</v>
      </c>
      <c r="Q1260">
        <v>1</v>
      </c>
      <c r="W1260">
        <v>0</v>
      </c>
      <c r="X1260">
        <v>-1417349443</v>
      </c>
      <c r="Y1260">
        <v>0.67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1</v>
      </c>
      <c r="AJ1260">
        <v>1</v>
      </c>
      <c r="AK1260">
        <v>1</v>
      </c>
      <c r="AL1260">
        <v>1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 t="s">
        <v>6</v>
      </c>
      <c r="AT1260">
        <v>0.67</v>
      </c>
      <c r="AU1260" t="s">
        <v>6</v>
      </c>
      <c r="AV1260">
        <v>2</v>
      </c>
      <c r="AW1260">
        <v>2</v>
      </c>
      <c r="AX1260">
        <v>27723397</v>
      </c>
      <c r="AY1260">
        <v>1</v>
      </c>
      <c r="AZ1260">
        <v>0</v>
      </c>
      <c r="BA1260">
        <v>1286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Y1260*Source!I469</f>
        <v>0.26532000000000006</v>
      </c>
      <c r="CY1260">
        <f>AD1260</f>
        <v>0</v>
      </c>
      <c r="CZ1260">
        <f>AH1260</f>
        <v>0</v>
      </c>
      <c r="DA1260">
        <f>AL1260</f>
        <v>1</v>
      </c>
      <c r="DB1260">
        <v>0</v>
      </c>
    </row>
    <row r="1261" spans="1:106" x14ac:dyDescent="0.2">
      <c r="A1261">
        <f>ROW(Source!A469)</f>
        <v>469</v>
      </c>
      <c r="B1261">
        <v>27721504</v>
      </c>
      <c r="C1261">
        <v>27723389</v>
      </c>
      <c r="D1261">
        <v>25230514</v>
      </c>
      <c r="E1261">
        <v>1</v>
      </c>
      <c r="F1261">
        <v>1</v>
      </c>
      <c r="G1261">
        <v>1</v>
      </c>
      <c r="H1261">
        <v>2</v>
      </c>
      <c r="I1261" t="s">
        <v>960</v>
      </c>
      <c r="J1261" t="s">
        <v>961</v>
      </c>
      <c r="K1261" t="s">
        <v>962</v>
      </c>
      <c r="L1261">
        <v>1368</v>
      </c>
      <c r="N1261">
        <v>1011</v>
      </c>
      <c r="O1261" t="s">
        <v>959</v>
      </c>
      <c r="P1261" t="s">
        <v>959</v>
      </c>
      <c r="Q1261">
        <v>1</v>
      </c>
      <c r="W1261">
        <v>0</v>
      </c>
      <c r="X1261">
        <v>1188625873</v>
      </c>
      <c r="Y1261">
        <v>0.67</v>
      </c>
      <c r="AA1261">
        <v>0</v>
      </c>
      <c r="AB1261">
        <v>31.26</v>
      </c>
      <c r="AC1261">
        <v>13.5</v>
      </c>
      <c r="AD1261">
        <v>0</v>
      </c>
      <c r="AE1261">
        <v>0</v>
      </c>
      <c r="AF1261">
        <v>31.26</v>
      </c>
      <c r="AG1261">
        <v>13.5</v>
      </c>
      <c r="AH1261">
        <v>0</v>
      </c>
      <c r="AI1261">
        <v>1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0</v>
      </c>
      <c r="AQ1261">
        <v>0</v>
      </c>
      <c r="AR1261">
        <v>0</v>
      </c>
      <c r="AS1261" t="s">
        <v>6</v>
      </c>
      <c r="AT1261">
        <v>0.67</v>
      </c>
      <c r="AU1261" t="s">
        <v>6</v>
      </c>
      <c r="AV1261">
        <v>0</v>
      </c>
      <c r="AW1261">
        <v>2</v>
      </c>
      <c r="AX1261">
        <v>27723398</v>
      </c>
      <c r="AY1261">
        <v>1</v>
      </c>
      <c r="AZ1261">
        <v>0</v>
      </c>
      <c r="BA1261">
        <v>1287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Y1261*Source!I469</f>
        <v>0.26532000000000006</v>
      </c>
      <c r="CY1261">
        <f>AB1261</f>
        <v>31.26</v>
      </c>
      <c r="CZ1261">
        <f>AF1261</f>
        <v>31.26</v>
      </c>
      <c r="DA1261">
        <f>AJ1261</f>
        <v>1</v>
      </c>
      <c r="DB1261">
        <v>0</v>
      </c>
    </row>
    <row r="1262" spans="1:106" x14ac:dyDescent="0.2">
      <c r="A1262">
        <f>ROW(Source!A469)</f>
        <v>469</v>
      </c>
      <c r="B1262">
        <v>27721504</v>
      </c>
      <c r="C1262">
        <v>27723389</v>
      </c>
      <c r="D1262">
        <v>25149961</v>
      </c>
      <c r="E1262">
        <v>1</v>
      </c>
      <c r="F1262">
        <v>1</v>
      </c>
      <c r="G1262">
        <v>1</v>
      </c>
      <c r="H1262">
        <v>3</v>
      </c>
      <c r="I1262" t="s">
        <v>963</v>
      </c>
      <c r="J1262" t="s">
        <v>964</v>
      </c>
      <c r="K1262" t="s">
        <v>965</v>
      </c>
      <c r="L1262">
        <v>1339</v>
      </c>
      <c r="N1262">
        <v>1007</v>
      </c>
      <c r="O1262" t="s">
        <v>64</v>
      </c>
      <c r="P1262" t="s">
        <v>64</v>
      </c>
      <c r="Q1262">
        <v>1</v>
      </c>
      <c r="W1262">
        <v>0</v>
      </c>
      <c r="X1262">
        <v>-1660354250</v>
      </c>
      <c r="Y1262">
        <v>0.35</v>
      </c>
      <c r="AA1262">
        <v>2.44</v>
      </c>
      <c r="AB1262">
        <v>0</v>
      </c>
      <c r="AC1262">
        <v>0</v>
      </c>
      <c r="AD1262">
        <v>0</v>
      </c>
      <c r="AE1262">
        <v>2.44</v>
      </c>
      <c r="AF1262">
        <v>0</v>
      </c>
      <c r="AG1262">
        <v>0</v>
      </c>
      <c r="AH1262">
        <v>0</v>
      </c>
      <c r="AI1262">
        <v>1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6</v>
      </c>
      <c r="AT1262">
        <v>0.35</v>
      </c>
      <c r="AU1262" t="s">
        <v>6</v>
      </c>
      <c r="AV1262">
        <v>0</v>
      </c>
      <c r="AW1262">
        <v>2</v>
      </c>
      <c r="AX1262">
        <v>27723399</v>
      </c>
      <c r="AY1262">
        <v>1</v>
      </c>
      <c r="AZ1262">
        <v>0</v>
      </c>
      <c r="BA1262">
        <v>1288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Y1262*Source!I469</f>
        <v>0.1386</v>
      </c>
      <c r="CY1262">
        <f>AA1262</f>
        <v>2.44</v>
      </c>
      <c r="CZ1262">
        <f>AE1262</f>
        <v>2.44</v>
      </c>
      <c r="DA1262">
        <f>AI1262</f>
        <v>1</v>
      </c>
      <c r="DB1262">
        <v>0</v>
      </c>
    </row>
    <row r="1263" spans="1:106" x14ac:dyDescent="0.2">
      <c r="A1263">
        <f>ROW(Source!A469)</f>
        <v>469</v>
      </c>
      <c r="B1263">
        <v>27721504</v>
      </c>
      <c r="C1263">
        <v>27723389</v>
      </c>
      <c r="D1263">
        <v>25147242</v>
      </c>
      <c r="E1263">
        <v>17</v>
      </c>
      <c r="F1263">
        <v>1</v>
      </c>
      <c r="G1263">
        <v>1</v>
      </c>
      <c r="H1263">
        <v>3</v>
      </c>
      <c r="I1263" t="s">
        <v>44</v>
      </c>
      <c r="J1263" t="s">
        <v>6</v>
      </c>
      <c r="K1263" t="s">
        <v>45</v>
      </c>
      <c r="L1263">
        <v>1348</v>
      </c>
      <c r="N1263">
        <v>1009</v>
      </c>
      <c r="O1263" t="s">
        <v>46</v>
      </c>
      <c r="P1263" t="s">
        <v>46</v>
      </c>
      <c r="Q1263">
        <v>1000</v>
      </c>
      <c r="W1263">
        <v>0</v>
      </c>
      <c r="X1263">
        <v>-179832266</v>
      </c>
      <c r="Y1263">
        <v>3.38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1</v>
      </c>
      <c r="AJ1263">
        <v>1</v>
      </c>
      <c r="AK1263">
        <v>1</v>
      </c>
      <c r="AL1263">
        <v>1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 t="s">
        <v>6</v>
      </c>
      <c r="AT1263">
        <v>3.38</v>
      </c>
      <c r="AU1263" t="s">
        <v>6</v>
      </c>
      <c r="AV1263">
        <v>0</v>
      </c>
      <c r="AW1263">
        <v>2</v>
      </c>
      <c r="AX1263">
        <v>27723400</v>
      </c>
      <c r="AY1263">
        <v>1</v>
      </c>
      <c r="AZ1263">
        <v>0</v>
      </c>
      <c r="BA1263">
        <v>1289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Y1263*Source!I469</f>
        <v>1.3384800000000001</v>
      </c>
      <c r="CY1263">
        <f>AA1263</f>
        <v>0</v>
      </c>
      <c r="CZ1263">
        <f>AE1263</f>
        <v>0</v>
      </c>
      <c r="DA1263">
        <f>AI1263</f>
        <v>1</v>
      </c>
      <c r="DB1263">
        <v>0</v>
      </c>
    </row>
    <row r="1264" spans="1:106" x14ac:dyDescent="0.2">
      <c r="A1264">
        <f>ROW(Source!A469)</f>
        <v>469</v>
      </c>
      <c r="B1264">
        <v>27721504</v>
      </c>
      <c r="C1264">
        <v>27723389</v>
      </c>
      <c r="D1264">
        <v>25155543</v>
      </c>
      <c r="E1264">
        <v>1</v>
      </c>
      <c r="F1264">
        <v>1</v>
      </c>
      <c r="G1264">
        <v>1</v>
      </c>
      <c r="H1264">
        <v>3</v>
      </c>
      <c r="I1264" t="s">
        <v>1131</v>
      </c>
      <c r="J1264" t="s">
        <v>1132</v>
      </c>
      <c r="K1264" t="s">
        <v>1133</v>
      </c>
      <c r="L1264">
        <v>1339</v>
      </c>
      <c r="N1264">
        <v>1007</v>
      </c>
      <c r="O1264" t="s">
        <v>64</v>
      </c>
      <c r="P1264" t="s">
        <v>64</v>
      </c>
      <c r="Q1264">
        <v>1</v>
      </c>
      <c r="W1264">
        <v>0</v>
      </c>
      <c r="X1264">
        <v>-1001479081</v>
      </c>
      <c r="Y1264">
        <v>2.2000000000000002</v>
      </c>
      <c r="AA1264">
        <v>517.91</v>
      </c>
      <c r="AB1264">
        <v>0</v>
      </c>
      <c r="AC1264">
        <v>0</v>
      </c>
      <c r="AD1264">
        <v>0</v>
      </c>
      <c r="AE1264">
        <v>517.91</v>
      </c>
      <c r="AF1264">
        <v>0</v>
      </c>
      <c r="AG1264">
        <v>0</v>
      </c>
      <c r="AH1264">
        <v>0</v>
      </c>
      <c r="AI1264">
        <v>1</v>
      </c>
      <c r="AJ1264">
        <v>1</v>
      </c>
      <c r="AK1264">
        <v>1</v>
      </c>
      <c r="AL1264">
        <v>1</v>
      </c>
      <c r="AN1264">
        <v>0</v>
      </c>
      <c r="AO1264">
        <v>1</v>
      </c>
      <c r="AP1264">
        <v>0</v>
      </c>
      <c r="AQ1264">
        <v>0</v>
      </c>
      <c r="AR1264">
        <v>0</v>
      </c>
      <c r="AS1264" t="s">
        <v>6</v>
      </c>
      <c r="AT1264">
        <v>2.2000000000000002</v>
      </c>
      <c r="AU1264" t="s">
        <v>6</v>
      </c>
      <c r="AV1264">
        <v>0</v>
      </c>
      <c r="AW1264">
        <v>2</v>
      </c>
      <c r="AX1264">
        <v>27723401</v>
      </c>
      <c r="AY1264">
        <v>1</v>
      </c>
      <c r="AZ1264">
        <v>0</v>
      </c>
      <c r="BA1264">
        <v>1290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Y1264*Source!I469</f>
        <v>0.87120000000000009</v>
      </c>
      <c r="CY1264">
        <f>AA1264</f>
        <v>517.91</v>
      </c>
      <c r="CZ1264">
        <f>AE1264</f>
        <v>517.91</v>
      </c>
      <c r="DA1264">
        <f>AI1264</f>
        <v>1</v>
      </c>
      <c r="DB1264">
        <v>0</v>
      </c>
    </row>
    <row r="1265" spans="1:106" x14ac:dyDescent="0.2">
      <c r="A1265">
        <f>ROW(Source!A472)</f>
        <v>472</v>
      </c>
      <c r="B1265">
        <v>27721505</v>
      </c>
      <c r="C1265">
        <v>27723403</v>
      </c>
      <c r="D1265">
        <v>25418547</v>
      </c>
      <c r="E1265">
        <v>1</v>
      </c>
      <c r="F1265">
        <v>1</v>
      </c>
      <c r="G1265">
        <v>1</v>
      </c>
      <c r="H1265">
        <v>1</v>
      </c>
      <c r="I1265" t="s">
        <v>1073</v>
      </c>
      <c r="J1265" t="s">
        <v>6</v>
      </c>
      <c r="K1265" t="s">
        <v>1074</v>
      </c>
      <c r="L1265">
        <v>1191</v>
      </c>
      <c r="N1265">
        <v>1013</v>
      </c>
      <c r="O1265" t="s">
        <v>953</v>
      </c>
      <c r="P1265" t="s">
        <v>953</v>
      </c>
      <c r="Q1265">
        <v>1</v>
      </c>
      <c r="W1265">
        <v>0</v>
      </c>
      <c r="X1265">
        <v>-784637506</v>
      </c>
      <c r="Y1265">
        <v>50.094000000000001</v>
      </c>
      <c r="AA1265">
        <v>0</v>
      </c>
      <c r="AB1265">
        <v>0</v>
      </c>
      <c r="AC1265">
        <v>0</v>
      </c>
      <c r="AD1265">
        <v>8.74</v>
      </c>
      <c r="AE1265">
        <v>0</v>
      </c>
      <c r="AF1265">
        <v>0</v>
      </c>
      <c r="AG1265">
        <v>0</v>
      </c>
      <c r="AH1265">
        <v>8.74</v>
      </c>
      <c r="AI1265">
        <v>1</v>
      </c>
      <c r="AJ1265">
        <v>1</v>
      </c>
      <c r="AK1265">
        <v>1</v>
      </c>
      <c r="AL1265">
        <v>1</v>
      </c>
      <c r="AN1265">
        <v>0</v>
      </c>
      <c r="AO1265">
        <v>1</v>
      </c>
      <c r="AP1265">
        <v>1</v>
      </c>
      <c r="AQ1265">
        <v>0</v>
      </c>
      <c r="AR1265">
        <v>0</v>
      </c>
      <c r="AS1265" t="s">
        <v>6</v>
      </c>
      <c r="AT1265">
        <v>43.56</v>
      </c>
      <c r="AU1265" t="s">
        <v>103</v>
      </c>
      <c r="AV1265">
        <v>1</v>
      </c>
      <c r="AW1265">
        <v>2</v>
      </c>
      <c r="AX1265">
        <v>27723413</v>
      </c>
      <c r="AY1265">
        <v>1</v>
      </c>
      <c r="AZ1265">
        <v>0</v>
      </c>
      <c r="BA1265">
        <v>1291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Y1265*Source!I472</f>
        <v>135.76475880000001</v>
      </c>
      <c r="CY1265">
        <f>AD1265</f>
        <v>8.74</v>
      </c>
      <c r="CZ1265">
        <f>AH1265</f>
        <v>8.74</v>
      </c>
      <c r="DA1265">
        <f>AL1265</f>
        <v>1</v>
      </c>
      <c r="DB1265">
        <v>0</v>
      </c>
    </row>
    <row r="1266" spans="1:106" x14ac:dyDescent="0.2">
      <c r="A1266">
        <f>ROW(Source!A472)</f>
        <v>472</v>
      </c>
      <c r="B1266">
        <v>27721505</v>
      </c>
      <c r="C1266">
        <v>27723403</v>
      </c>
      <c r="D1266">
        <v>25412928</v>
      </c>
      <c r="E1266">
        <v>1</v>
      </c>
      <c r="F1266">
        <v>1</v>
      </c>
      <c r="G1266">
        <v>1</v>
      </c>
      <c r="H1266">
        <v>1</v>
      </c>
      <c r="I1266" t="s">
        <v>954</v>
      </c>
      <c r="J1266" t="s">
        <v>6</v>
      </c>
      <c r="K1266" t="s">
        <v>955</v>
      </c>
      <c r="L1266">
        <v>1191</v>
      </c>
      <c r="N1266">
        <v>1013</v>
      </c>
      <c r="O1266" t="s">
        <v>953</v>
      </c>
      <c r="P1266" t="s">
        <v>953</v>
      </c>
      <c r="Q1266">
        <v>1</v>
      </c>
      <c r="W1266">
        <v>0</v>
      </c>
      <c r="X1266">
        <v>-1417349443</v>
      </c>
      <c r="Y1266">
        <v>0.17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1</v>
      </c>
      <c r="AJ1266">
        <v>1</v>
      </c>
      <c r="AK1266">
        <v>1</v>
      </c>
      <c r="AL1266">
        <v>1</v>
      </c>
      <c r="AN1266">
        <v>0</v>
      </c>
      <c r="AO1266">
        <v>1</v>
      </c>
      <c r="AP1266">
        <v>0</v>
      </c>
      <c r="AQ1266">
        <v>0</v>
      </c>
      <c r="AR1266">
        <v>0</v>
      </c>
      <c r="AS1266" t="s">
        <v>6</v>
      </c>
      <c r="AT1266">
        <v>0.17</v>
      </c>
      <c r="AU1266" t="s">
        <v>6</v>
      </c>
      <c r="AV1266">
        <v>2</v>
      </c>
      <c r="AW1266">
        <v>2</v>
      </c>
      <c r="AX1266">
        <v>27723414</v>
      </c>
      <c r="AY1266">
        <v>1</v>
      </c>
      <c r="AZ1266">
        <v>2048</v>
      </c>
      <c r="BA1266">
        <v>1292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Y1266*Source!I472</f>
        <v>0.46073400000000003</v>
      </c>
      <c r="CY1266">
        <f>AD1266</f>
        <v>0</v>
      </c>
      <c r="CZ1266">
        <f>AH1266</f>
        <v>0</v>
      </c>
      <c r="DA1266">
        <f>AL1266</f>
        <v>1</v>
      </c>
      <c r="DB1266">
        <v>0</v>
      </c>
    </row>
    <row r="1267" spans="1:106" x14ac:dyDescent="0.2">
      <c r="A1267">
        <f>ROW(Source!A472)</f>
        <v>472</v>
      </c>
      <c r="B1267">
        <v>27721505</v>
      </c>
      <c r="C1267">
        <v>27723403</v>
      </c>
      <c r="D1267">
        <v>25230510</v>
      </c>
      <c r="E1267">
        <v>1</v>
      </c>
      <c r="F1267">
        <v>1</v>
      </c>
      <c r="G1267">
        <v>1</v>
      </c>
      <c r="H1267">
        <v>2</v>
      </c>
      <c r="I1267" t="s">
        <v>1175</v>
      </c>
      <c r="J1267" t="s">
        <v>1176</v>
      </c>
      <c r="K1267" t="s">
        <v>1177</v>
      </c>
      <c r="L1267">
        <v>1368</v>
      </c>
      <c r="N1267">
        <v>1011</v>
      </c>
      <c r="O1267" t="s">
        <v>959</v>
      </c>
      <c r="P1267" t="s">
        <v>959</v>
      </c>
      <c r="Q1267">
        <v>1</v>
      </c>
      <c r="W1267">
        <v>0</v>
      </c>
      <c r="X1267">
        <v>368031958</v>
      </c>
      <c r="Y1267">
        <v>2.5000000000000001E-2</v>
      </c>
      <c r="AA1267">
        <v>0</v>
      </c>
      <c r="AB1267">
        <v>27.66</v>
      </c>
      <c r="AC1267">
        <v>11.6</v>
      </c>
      <c r="AD1267">
        <v>0</v>
      </c>
      <c r="AE1267">
        <v>0</v>
      </c>
      <c r="AF1267">
        <v>27.66</v>
      </c>
      <c r="AG1267">
        <v>11.6</v>
      </c>
      <c r="AH1267">
        <v>0</v>
      </c>
      <c r="AI1267">
        <v>1</v>
      </c>
      <c r="AJ1267">
        <v>1</v>
      </c>
      <c r="AK1267">
        <v>1</v>
      </c>
      <c r="AL1267">
        <v>1</v>
      </c>
      <c r="AN1267">
        <v>0</v>
      </c>
      <c r="AO1267">
        <v>1</v>
      </c>
      <c r="AP1267">
        <v>1</v>
      </c>
      <c r="AQ1267">
        <v>0</v>
      </c>
      <c r="AR1267">
        <v>0</v>
      </c>
      <c r="AS1267" t="s">
        <v>6</v>
      </c>
      <c r="AT1267">
        <v>0.02</v>
      </c>
      <c r="AU1267" t="s">
        <v>102</v>
      </c>
      <c r="AV1267">
        <v>0</v>
      </c>
      <c r="AW1267">
        <v>2</v>
      </c>
      <c r="AX1267">
        <v>27723415</v>
      </c>
      <c r="AY1267">
        <v>1</v>
      </c>
      <c r="AZ1267">
        <v>0</v>
      </c>
      <c r="BA1267">
        <v>1293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Y1267*Source!I472</f>
        <v>6.7754999999999996E-2</v>
      </c>
      <c r="CY1267">
        <f>AB1267</f>
        <v>27.66</v>
      </c>
      <c r="CZ1267">
        <f>AF1267</f>
        <v>27.66</v>
      </c>
      <c r="DA1267">
        <f>AJ1267</f>
        <v>1</v>
      </c>
      <c r="DB1267">
        <v>0</v>
      </c>
    </row>
    <row r="1268" spans="1:106" x14ac:dyDescent="0.2">
      <c r="A1268">
        <f>ROW(Source!A472)</f>
        <v>472</v>
      </c>
      <c r="B1268">
        <v>27721505</v>
      </c>
      <c r="C1268">
        <v>27723403</v>
      </c>
      <c r="D1268">
        <v>25231607</v>
      </c>
      <c r="E1268">
        <v>1</v>
      </c>
      <c r="F1268">
        <v>1</v>
      </c>
      <c r="G1268">
        <v>1</v>
      </c>
      <c r="H1268">
        <v>2</v>
      </c>
      <c r="I1268" t="s">
        <v>997</v>
      </c>
      <c r="J1268" t="s">
        <v>998</v>
      </c>
      <c r="K1268" t="s">
        <v>999</v>
      </c>
      <c r="L1268">
        <v>1368</v>
      </c>
      <c r="N1268">
        <v>1011</v>
      </c>
      <c r="O1268" t="s">
        <v>959</v>
      </c>
      <c r="P1268" t="s">
        <v>959</v>
      </c>
      <c r="Q1268">
        <v>1</v>
      </c>
      <c r="W1268">
        <v>0</v>
      </c>
      <c r="X1268">
        <v>1372534845</v>
      </c>
      <c r="Y1268">
        <v>0.1875</v>
      </c>
      <c r="AA1268">
        <v>0</v>
      </c>
      <c r="AB1268">
        <v>65.709999999999994</v>
      </c>
      <c r="AC1268">
        <v>11.6</v>
      </c>
      <c r="AD1268">
        <v>0</v>
      </c>
      <c r="AE1268">
        <v>0</v>
      </c>
      <c r="AF1268">
        <v>65.709999999999994</v>
      </c>
      <c r="AG1268">
        <v>11.6</v>
      </c>
      <c r="AH1268">
        <v>0</v>
      </c>
      <c r="AI1268">
        <v>1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1</v>
      </c>
      <c r="AQ1268">
        <v>0</v>
      </c>
      <c r="AR1268">
        <v>0</v>
      </c>
      <c r="AS1268" t="s">
        <v>6</v>
      </c>
      <c r="AT1268">
        <v>0.15</v>
      </c>
      <c r="AU1268" t="s">
        <v>102</v>
      </c>
      <c r="AV1268">
        <v>0</v>
      </c>
      <c r="AW1268">
        <v>2</v>
      </c>
      <c r="AX1268">
        <v>27723416</v>
      </c>
      <c r="AY1268">
        <v>1</v>
      </c>
      <c r="AZ1268">
        <v>0</v>
      </c>
      <c r="BA1268">
        <v>1294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Y1268*Source!I472</f>
        <v>0.50816249999999996</v>
      </c>
      <c r="CY1268">
        <f>AB1268</f>
        <v>65.709999999999994</v>
      </c>
      <c r="CZ1268">
        <f>AF1268</f>
        <v>65.709999999999994</v>
      </c>
      <c r="DA1268">
        <f>AJ1268</f>
        <v>1</v>
      </c>
      <c r="DB1268">
        <v>0</v>
      </c>
    </row>
    <row r="1269" spans="1:106" x14ac:dyDescent="0.2">
      <c r="A1269">
        <f>ROW(Source!A472)</f>
        <v>472</v>
      </c>
      <c r="B1269">
        <v>27721505</v>
      </c>
      <c r="C1269">
        <v>27723403</v>
      </c>
      <c r="D1269">
        <v>25153356</v>
      </c>
      <c r="E1269">
        <v>1</v>
      </c>
      <c r="F1269">
        <v>1</v>
      </c>
      <c r="G1269">
        <v>1</v>
      </c>
      <c r="H1269">
        <v>3</v>
      </c>
      <c r="I1269" t="s">
        <v>1136</v>
      </c>
      <c r="J1269" t="s">
        <v>1137</v>
      </c>
      <c r="K1269" t="s">
        <v>1138</v>
      </c>
      <c r="L1269">
        <v>1327</v>
      </c>
      <c r="N1269">
        <v>1005</v>
      </c>
      <c r="O1269" t="s">
        <v>96</v>
      </c>
      <c r="P1269" t="s">
        <v>96</v>
      </c>
      <c r="Q1269">
        <v>1</v>
      </c>
      <c r="W1269">
        <v>0</v>
      </c>
      <c r="X1269">
        <v>-1987926685</v>
      </c>
      <c r="Y1269">
        <v>0.84</v>
      </c>
      <c r="AA1269">
        <v>72.319999999999993</v>
      </c>
      <c r="AB1269">
        <v>0</v>
      </c>
      <c r="AC1269">
        <v>0</v>
      </c>
      <c r="AD1269">
        <v>0</v>
      </c>
      <c r="AE1269">
        <v>72.319999999999993</v>
      </c>
      <c r="AF1269">
        <v>0</v>
      </c>
      <c r="AG1269">
        <v>0</v>
      </c>
      <c r="AH1269">
        <v>0</v>
      </c>
      <c r="AI1269">
        <v>1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0</v>
      </c>
      <c r="AQ1269">
        <v>0</v>
      </c>
      <c r="AR1269">
        <v>0</v>
      </c>
      <c r="AS1269" t="s">
        <v>6</v>
      </c>
      <c r="AT1269">
        <v>0.84</v>
      </c>
      <c r="AU1269" t="s">
        <v>6</v>
      </c>
      <c r="AV1269">
        <v>0</v>
      </c>
      <c r="AW1269">
        <v>2</v>
      </c>
      <c r="AX1269">
        <v>27723417</v>
      </c>
      <c r="AY1269">
        <v>1</v>
      </c>
      <c r="AZ1269">
        <v>0</v>
      </c>
      <c r="BA1269">
        <v>1295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Y1269*Source!I472</f>
        <v>2.2765679999999997</v>
      </c>
      <c r="CY1269">
        <f>AA1269</f>
        <v>72.319999999999993</v>
      </c>
      <c r="CZ1269">
        <f>AE1269</f>
        <v>72.319999999999993</v>
      </c>
      <c r="DA1269">
        <f>AI1269</f>
        <v>1</v>
      </c>
      <c r="DB1269">
        <v>0</v>
      </c>
    </row>
    <row r="1270" spans="1:106" x14ac:dyDescent="0.2">
      <c r="A1270">
        <f>ROW(Source!A472)</f>
        <v>472</v>
      </c>
      <c r="B1270">
        <v>27721505</v>
      </c>
      <c r="C1270">
        <v>27723403</v>
      </c>
      <c r="D1270">
        <v>25153690</v>
      </c>
      <c r="E1270">
        <v>1</v>
      </c>
      <c r="F1270">
        <v>1</v>
      </c>
      <c r="G1270">
        <v>1</v>
      </c>
      <c r="H1270">
        <v>3</v>
      </c>
      <c r="I1270" t="s">
        <v>1122</v>
      </c>
      <c r="J1270" t="s">
        <v>1123</v>
      </c>
      <c r="K1270" t="s">
        <v>1124</v>
      </c>
      <c r="L1270">
        <v>1346</v>
      </c>
      <c r="N1270">
        <v>1009</v>
      </c>
      <c r="O1270" t="s">
        <v>178</v>
      </c>
      <c r="P1270" t="s">
        <v>178</v>
      </c>
      <c r="Q1270">
        <v>1</v>
      </c>
      <c r="W1270">
        <v>0</v>
      </c>
      <c r="X1270">
        <v>813963326</v>
      </c>
      <c r="Y1270">
        <v>0.31</v>
      </c>
      <c r="AA1270">
        <v>1.82</v>
      </c>
      <c r="AB1270">
        <v>0</v>
      </c>
      <c r="AC1270">
        <v>0</v>
      </c>
      <c r="AD1270">
        <v>0</v>
      </c>
      <c r="AE1270">
        <v>1.82</v>
      </c>
      <c r="AF1270">
        <v>0</v>
      </c>
      <c r="AG1270">
        <v>0</v>
      </c>
      <c r="AH1270">
        <v>0</v>
      </c>
      <c r="AI1270">
        <v>1</v>
      </c>
      <c r="AJ1270">
        <v>1</v>
      </c>
      <c r="AK1270">
        <v>1</v>
      </c>
      <c r="AL1270">
        <v>1</v>
      </c>
      <c r="AN1270">
        <v>0</v>
      </c>
      <c r="AO1270">
        <v>1</v>
      </c>
      <c r="AP1270">
        <v>0</v>
      </c>
      <c r="AQ1270">
        <v>0</v>
      </c>
      <c r="AR1270">
        <v>0</v>
      </c>
      <c r="AS1270" t="s">
        <v>6</v>
      </c>
      <c r="AT1270">
        <v>0.31</v>
      </c>
      <c r="AU1270" t="s">
        <v>6</v>
      </c>
      <c r="AV1270">
        <v>0</v>
      </c>
      <c r="AW1270">
        <v>2</v>
      </c>
      <c r="AX1270">
        <v>27723418</v>
      </c>
      <c r="AY1270">
        <v>1</v>
      </c>
      <c r="AZ1270">
        <v>0</v>
      </c>
      <c r="BA1270">
        <v>1296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Y1270*Source!I472</f>
        <v>0.84016199999999996</v>
      </c>
      <c r="CY1270">
        <f>AA1270</f>
        <v>1.82</v>
      </c>
      <c r="CZ1270">
        <f>AE1270</f>
        <v>1.82</v>
      </c>
      <c r="DA1270">
        <f>AI1270</f>
        <v>1</v>
      </c>
      <c r="DB1270">
        <v>0</v>
      </c>
    </row>
    <row r="1271" spans="1:106" x14ac:dyDescent="0.2">
      <c r="A1271">
        <f>ROW(Source!A472)</f>
        <v>472</v>
      </c>
      <c r="B1271">
        <v>27721505</v>
      </c>
      <c r="C1271">
        <v>27723403</v>
      </c>
      <c r="D1271">
        <v>25185882</v>
      </c>
      <c r="E1271">
        <v>1</v>
      </c>
      <c r="F1271">
        <v>1</v>
      </c>
      <c r="G1271">
        <v>1</v>
      </c>
      <c r="H1271">
        <v>3</v>
      </c>
      <c r="I1271" t="s">
        <v>346</v>
      </c>
      <c r="J1271" t="s">
        <v>348</v>
      </c>
      <c r="K1271" t="s">
        <v>347</v>
      </c>
      <c r="L1271">
        <v>1348</v>
      </c>
      <c r="N1271">
        <v>1009</v>
      </c>
      <c r="O1271" t="s">
        <v>46</v>
      </c>
      <c r="P1271" t="s">
        <v>46</v>
      </c>
      <c r="Q1271">
        <v>1000</v>
      </c>
      <c r="W1271">
        <v>0</v>
      </c>
      <c r="X1271">
        <v>1261407534</v>
      </c>
      <c r="Y1271">
        <v>0.03</v>
      </c>
      <c r="AA1271">
        <v>13287.69</v>
      </c>
      <c r="AB1271">
        <v>0</v>
      </c>
      <c r="AC1271">
        <v>0</v>
      </c>
      <c r="AD1271">
        <v>0</v>
      </c>
      <c r="AE1271">
        <v>13287.69</v>
      </c>
      <c r="AF1271">
        <v>0</v>
      </c>
      <c r="AG1271">
        <v>0</v>
      </c>
      <c r="AH1271">
        <v>0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 t="s">
        <v>6</v>
      </c>
      <c r="AT1271">
        <v>0.03</v>
      </c>
      <c r="AU1271" t="s">
        <v>6</v>
      </c>
      <c r="AV1271">
        <v>0</v>
      </c>
      <c r="AW1271">
        <v>1</v>
      </c>
      <c r="AX1271">
        <v>-1</v>
      </c>
      <c r="AY1271">
        <v>0</v>
      </c>
      <c r="AZ1271">
        <v>0</v>
      </c>
      <c r="BA1271" t="s">
        <v>6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Y1271*Source!I472</f>
        <v>8.1305999999999989E-2</v>
      </c>
      <c r="CY1271">
        <f>AA1271</f>
        <v>13287.69</v>
      </c>
      <c r="CZ1271">
        <f>AE1271</f>
        <v>13287.69</v>
      </c>
      <c r="DA1271">
        <f>AI1271</f>
        <v>1</v>
      </c>
      <c r="DB1271">
        <v>0</v>
      </c>
    </row>
    <row r="1272" spans="1:106" x14ac:dyDescent="0.2">
      <c r="A1272">
        <f>ROW(Source!A472)</f>
        <v>472</v>
      </c>
      <c r="B1272">
        <v>27721505</v>
      </c>
      <c r="C1272">
        <v>27723403</v>
      </c>
      <c r="D1272">
        <v>25186104</v>
      </c>
      <c r="E1272">
        <v>1</v>
      </c>
      <c r="F1272">
        <v>1</v>
      </c>
      <c r="G1272">
        <v>1</v>
      </c>
      <c r="H1272">
        <v>3</v>
      </c>
      <c r="I1272" t="s">
        <v>350</v>
      </c>
      <c r="J1272" t="s">
        <v>353</v>
      </c>
      <c r="K1272" t="s">
        <v>351</v>
      </c>
      <c r="L1272">
        <v>1296</v>
      </c>
      <c r="N1272">
        <v>1002</v>
      </c>
      <c r="O1272" t="s">
        <v>352</v>
      </c>
      <c r="P1272" t="s">
        <v>352</v>
      </c>
      <c r="Q1272">
        <v>1</v>
      </c>
      <c r="W1272">
        <v>0</v>
      </c>
      <c r="X1272">
        <v>-511336025</v>
      </c>
      <c r="Y1272">
        <v>14.3</v>
      </c>
      <c r="AA1272">
        <v>30.67</v>
      </c>
      <c r="AB1272">
        <v>0</v>
      </c>
      <c r="AC1272">
        <v>0</v>
      </c>
      <c r="AD1272">
        <v>0</v>
      </c>
      <c r="AE1272">
        <v>30.67</v>
      </c>
      <c r="AF1272">
        <v>0</v>
      </c>
      <c r="AG1272">
        <v>0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 t="s">
        <v>6</v>
      </c>
      <c r="AT1272">
        <v>14.3</v>
      </c>
      <c r="AU1272" t="s">
        <v>6</v>
      </c>
      <c r="AV1272">
        <v>0</v>
      </c>
      <c r="AW1272">
        <v>1</v>
      </c>
      <c r="AX1272">
        <v>-1</v>
      </c>
      <c r="AY1272">
        <v>0</v>
      </c>
      <c r="AZ1272">
        <v>0</v>
      </c>
      <c r="BA1272" t="s">
        <v>6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Y1272*Source!I472</f>
        <v>38.755859999999998</v>
      </c>
      <c r="CY1272">
        <f>AA1272</f>
        <v>30.67</v>
      </c>
      <c r="CZ1272">
        <f>AE1272</f>
        <v>30.67</v>
      </c>
      <c r="DA1272">
        <f>AI1272</f>
        <v>1</v>
      </c>
      <c r="DB1272">
        <v>0</v>
      </c>
    </row>
    <row r="1273" spans="1:106" x14ac:dyDescent="0.2">
      <c r="A1273">
        <f>ROW(Source!A472)</f>
        <v>472</v>
      </c>
      <c r="B1273">
        <v>27721505</v>
      </c>
      <c r="C1273">
        <v>27723403</v>
      </c>
      <c r="D1273">
        <v>25187360</v>
      </c>
      <c r="E1273">
        <v>1</v>
      </c>
      <c r="F1273">
        <v>1</v>
      </c>
      <c r="G1273">
        <v>1</v>
      </c>
      <c r="H1273">
        <v>3</v>
      </c>
      <c r="I1273" t="s">
        <v>1178</v>
      </c>
      <c r="J1273" t="s">
        <v>1179</v>
      </c>
      <c r="K1273" t="s">
        <v>1180</v>
      </c>
      <c r="L1273">
        <v>1348</v>
      </c>
      <c r="N1273">
        <v>1009</v>
      </c>
      <c r="O1273" t="s">
        <v>46</v>
      </c>
      <c r="P1273" t="s">
        <v>46</v>
      </c>
      <c r="Q1273">
        <v>1000</v>
      </c>
      <c r="W1273">
        <v>0</v>
      </c>
      <c r="X1273">
        <v>181729109</v>
      </c>
      <c r="Y1273">
        <v>5.0999999999999997E-2</v>
      </c>
      <c r="AA1273">
        <v>11397.1</v>
      </c>
      <c r="AB1273">
        <v>0</v>
      </c>
      <c r="AC1273">
        <v>0</v>
      </c>
      <c r="AD1273">
        <v>0</v>
      </c>
      <c r="AE1273">
        <v>11397.1</v>
      </c>
      <c r="AF1273">
        <v>0</v>
      </c>
      <c r="AG1273">
        <v>0</v>
      </c>
      <c r="AH1273">
        <v>0</v>
      </c>
      <c r="AI1273">
        <v>1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6</v>
      </c>
      <c r="AT1273">
        <v>5.0999999999999997E-2</v>
      </c>
      <c r="AU1273" t="s">
        <v>6</v>
      </c>
      <c r="AV1273">
        <v>0</v>
      </c>
      <c r="AW1273">
        <v>2</v>
      </c>
      <c r="AX1273">
        <v>27723421</v>
      </c>
      <c r="AY1273">
        <v>1</v>
      </c>
      <c r="AZ1273">
        <v>0</v>
      </c>
      <c r="BA1273">
        <v>1299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Y1273*Source!I472</f>
        <v>0.13822019999999999</v>
      </c>
      <c r="CY1273">
        <f>AA1273</f>
        <v>11397.1</v>
      </c>
      <c r="CZ1273">
        <f>AE1273</f>
        <v>11397.1</v>
      </c>
      <c r="DA1273">
        <f>AI1273</f>
        <v>1</v>
      </c>
      <c r="DB1273">
        <v>0</v>
      </c>
    </row>
    <row r="1274" spans="1:106" x14ac:dyDescent="0.2">
      <c r="A1274">
        <f>ROW(Source!A473)</f>
        <v>473</v>
      </c>
      <c r="B1274">
        <v>27721504</v>
      </c>
      <c r="C1274">
        <v>27723403</v>
      </c>
      <c r="D1274">
        <v>25418547</v>
      </c>
      <c r="E1274">
        <v>1</v>
      </c>
      <c r="F1274">
        <v>1</v>
      </c>
      <c r="G1274">
        <v>1</v>
      </c>
      <c r="H1274">
        <v>1</v>
      </c>
      <c r="I1274" t="s">
        <v>1073</v>
      </c>
      <c r="J1274" t="s">
        <v>6</v>
      </c>
      <c r="K1274" t="s">
        <v>1074</v>
      </c>
      <c r="L1274">
        <v>1191</v>
      </c>
      <c r="N1274">
        <v>1013</v>
      </c>
      <c r="O1274" t="s">
        <v>953</v>
      </c>
      <c r="P1274" t="s">
        <v>953</v>
      </c>
      <c r="Q1274">
        <v>1</v>
      </c>
      <c r="W1274">
        <v>0</v>
      </c>
      <c r="X1274">
        <v>-784637506</v>
      </c>
      <c r="Y1274">
        <v>50.094000000000001</v>
      </c>
      <c r="AA1274">
        <v>0</v>
      </c>
      <c r="AB1274">
        <v>0</v>
      </c>
      <c r="AC1274">
        <v>0</v>
      </c>
      <c r="AD1274">
        <v>8.74</v>
      </c>
      <c r="AE1274">
        <v>0</v>
      </c>
      <c r="AF1274">
        <v>0</v>
      </c>
      <c r="AG1274">
        <v>0</v>
      </c>
      <c r="AH1274">
        <v>8.74</v>
      </c>
      <c r="AI1274">
        <v>1</v>
      </c>
      <c r="AJ1274">
        <v>1</v>
      </c>
      <c r="AK1274">
        <v>1</v>
      </c>
      <c r="AL1274">
        <v>1</v>
      </c>
      <c r="AN1274">
        <v>0</v>
      </c>
      <c r="AO1274">
        <v>1</v>
      </c>
      <c r="AP1274">
        <v>1</v>
      </c>
      <c r="AQ1274">
        <v>0</v>
      </c>
      <c r="AR1274">
        <v>0</v>
      </c>
      <c r="AS1274" t="s">
        <v>6</v>
      </c>
      <c r="AT1274">
        <v>43.56</v>
      </c>
      <c r="AU1274" t="s">
        <v>103</v>
      </c>
      <c r="AV1274">
        <v>1</v>
      </c>
      <c r="AW1274">
        <v>2</v>
      </c>
      <c r="AX1274">
        <v>27723413</v>
      </c>
      <c r="AY1274">
        <v>1</v>
      </c>
      <c r="AZ1274">
        <v>0</v>
      </c>
      <c r="BA1274">
        <v>1300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Y1274*Source!I473</f>
        <v>135.76475880000001</v>
      </c>
      <c r="CY1274">
        <f>AD1274</f>
        <v>8.74</v>
      </c>
      <c r="CZ1274">
        <f>AH1274</f>
        <v>8.74</v>
      </c>
      <c r="DA1274">
        <f>AL1274</f>
        <v>1</v>
      </c>
      <c r="DB1274">
        <v>0</v>
      </c>
    </row>
    <row r="1275" spans="1:106" x14ac:dyDescent="0.2">
      <c r="A1275">
        <f>ROW(Source!A473)</f>
        <v>473</v>
      </c>
      <c r="B1275">
        <v>27721504</v>
      </c>
      <c r="C1275">
        <v>27723403</v>
      </c>
      <c r="D1275">
        <v>25412928</v>
      </c>
      <c r="E1275">
        <v>1</v>
      </c>
      <c r="F1275">
        <v>1</v>
      </c>
      <c r="G1275">
        <v>1</v>
      </c>
      <c r="H1275">
        <v>1</v>
      </c>
      <c r="I1275" t="s">
        <v>954</v>
      </c>
      <c r="J1275" t="s">
        <v>6</v>
      </c>
      <c r="K1275" t="s">
        <v>955</v>
      </c>
      <c r="L1275">
        <v>1191</v>
      </c>
      <c r="N1275">
        <v>1013</v>
      </c>
      <c r="O1275" t="s">
        <v>953</v>
      </c>
      <c r="P1275" t="s">
        <v>953</v>
      </c>
      <c r="Q1275">
        <v>1</v>
      </c>
      <c r="W1275">
        <v>0</v>
      </c>
      <c r="X1275">
        <v>-1417349443</v>
      </c>
      <c r="Y1275">
        <v>0.17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1</v>
      </c>
      <c r="AJ1275">
        <v>1</v>
      </c>
      <c r="AK1275">
        <v>1</v>
      </c>
      <c r="AL1275">
        <v>1</v>
      </c>
      <c r="AN1275">
        <v>0</v>
      </c>
      <c r="AO1275">
        <v>1</v>
      </c>
      <c r="AP1275">
        <v>0</v>
      </c>
      <c r="AQ1275">
        <v>0</v>
      </c>
      <c r="AR1275">
        <v>0</v>
      </c>
      <c r="AS1275" t="s">
        <v>6</v>
      </c>
      <c r="AT1275">
        <v>0.17</v>
      </c>
      <c r="AU1275" t="s">
        <v>6</v>
      </c>
      <c r="AV1275">
        <v>2</v>
      </c>
      <c r="AW1275">
        <v>2</v>
      </c>
      <c r="AX1275">
        <v>27723414</v>
      </c>
      <c r="AY1275">
        <v>1</v>
      </c>
      <c r="AZ1275">
        <v>2048</v>
      </c>
      <c r="BA1275">
        <v>1301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Y1275*Source!I473</f>
        <v>0.46073400000000003</v>
      </c>
      <c r="CY1275">
        <f>AD1275</f>
        <v>0</v>
      </c>
      <c r="CZ1275">
        <f>AH1275</f>
        <v>0</v>
      </c>
      <c r="DA1275">
        <f>AL1275</f>
        <v>1</v>
      </c>
      <c r="DB1275">
        <v>0</v>
      </c>
    </row>
    <row r="1276" spans="1:106" x14ac:dyDescent="0.2">
      <c r="A1276">
        <f>ROW(Source!A473)</f>
        <v>473</v>
      </c>
      <c r="B1276">
        <v>27721504</v>
      </c>
      <c r="C1276">
        <v>27723403</v>
      </c>
      <c r="D1276">
        <v>25230510</v>
      </c>
      <c r="E1276">
        <v>1</v>
      </c>
      <c r="F1276">
        <v>1</v>
      </c>
      <c r="G1276">
        <v>1</v>
      </c>
      <c r="H1276">
        <v>2</v>
      </c>
      <c r="I1276" t="s">
        <v>1175</v>
      </c>
      <c r="J1276" t="s">
        <v>1176</v>
      </c>
      <c r="K1276" t="s">
        <v>1177</v>
      </c>
      <c r="L1276">
        <v>1368</v>
      </c>
      <c r="N1276">
        <v>1011</v>
      </c>
      <c r="O1276" t="s">
        <v>959</v>
      </c>
      <c r="P1276" t="s">
        <v>959</v>
      </c>
      <c r="Q1276">
        <v>1</v>
      </c>
      <c r="W1276">
        <v>0</v>
      </c>
      <c r="X1276">
        <v>368031958</v>
      </c>
      <c r="Y1276">
        <v>2.5000000000000001E-2</v>
      </c>
      <c r="AA1276">
        <v>0</v>
      </c>
      <c r="AB1276">
        <v>27.66</v>
      </c>
      <c r="AC1276">
        <v>11.6</v>
      </c>
      <c r="AD1276">
        <v>0</v>
      </c>
      <c r="AE1276">
        <v>0</v>
      </c>
      <c r="AF1276">
        <v>27.66</v>
      </c>
      <c r="AG1276">
        <v>11.6</v>
      </c>
      <c r="AH1276">
        <v>0</v>
      </c>
      <c r="AI1276">
        <v>1</v>
      </c>
      <c r="AJ1276">
        <v>1</v>
      </c>
      <c r="AK1276">
        <v>1</v>
      </c>
      <c r="AL1276">
        <v>1</v>
      </c>
      <c r="AN1276">
        <v>0</v>
      </c>
      <c r="AO1276">
        <v>1</v>
      </c>
      <c r="AP1276">
        <v>1</v>
      </c>
      <c r="AQ1276">
        <v>0</v>
      </c>
      <c r="AR1276">
        <v>0</v>
      </c>
      <c r="AS1276" t="s">
        <v>6</v>
      </c>
      <c r="AT1276">
        <v>0.02</v>
      </c>
      <c r="AU1276" t="s">
        <v>102</v>
      </c>
      <c r="AV1276">
        <v>0</v>
      </c>
      <c r="AW1276">
        <v>2</v>
      </c>
      <c r="AX1276">
        <v>27723415</v>
      </c>
      <c r="AY1276">
        <v>1</v>
      </c>
      <c r="AZ1276">
        <v>0</v>
      </c>
      <c r="BA1276">
        <v>1302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Y1276*Source!I473</f>
        <v>6.7754999999999996E-2</v>
      </c>
      <c r="CY1276">
        <f>AB1276</f>
        <v>27.66</v>
      </c>
      <c r="CZ1276">
        <f>AF1276</f>
        <v>27.66</v>
      </c>
      <c r="DA1276">
        <f>AJ1276</f>
        <v>1</v>
      </c>
      <c r="DB1276">
        <v>0</v>
      </c>
    </row>
    <row r="1277" spans="1:106" x14ac:dyDescent="0.2">
      <c r="A1277">
        <f>ROW(Source!A473)</f>
        <v>473</v>
      </c>
      <c r="B1277">
        <v>27721504</v>
      </c>
      <c r="C1277">
        <v>27723403</v>
      </c>
      <c r="D1277">
        <v>25231607</v>
      </c>
      <c r="E1277">
        <v>1</v>
      </c>
      <c r="F1277">
        <v>1</v>
      </c>
      <c r="G1277">
        <v>1</v>
      </c>
      <c r="H1277">
        <v>2</v>
      </c>
      <c r="I1277" t="s">
        <v>997</v>
      </c>
      <c r="J1277" t="s">
        <v>998</v>
      </c>
      <c r="K1277" t="s">
        <v>999</v>
      </c>
      <c r="L1277">
        <v>1368</v>
      </c>
      <c r="N1277">
        <v>1011</v>
      </c>
      <c r="O1277" t="s">
        <v>959</v>
      </c>
      <c r="P1277" t="s">
        <v>959</v>
      </c>
      <c r="Q1277">
        <v>1</v>
      </c>
      <c r="W1277">
        <v>0</v>
      </c>
      <c r="X1277">
        <v>1372534845</v>
      </c>
      <c r="Y1277">
        <v>0.1875</v>
      </c>
      <c r="AA1277">
        <v>0</v>
      </c>
      <c r="AB1277">
        <v>65.709999999999994</v>
      </c>
      <c r="AC1277">
        <v>11.6</v>
      </c>
      <c r="AD1277">
        <v>0</v>
      </c>
      <c r="AE1277">
        <v>0</v>
      </c>
      <c r="AF1277">
        <v>65.709999999999994</v>
      </c>
      <c r="AG1277">
        <v>11.6</v>
      </c>
      <c r="AH1277">
        <v>0</v>
      </c>
      <c r="AI1277">
        <v>1</v>
      </c>
      <c r="AJ1277">
        <v>1</v>
      </c>
      <c r="AK1277">
        <v>1</v>
      </c>
      <c r="AL1277">
        <v>1</v>
      </c>
      <c r="AN1277">
        <v>0</v>
      </c>
      <c r="AO1277">
        <v>1</v>
      </c>
      <c r="AP1277">
        <v>1</v>
      </c>
      <c r="AQ1277">
        <v>0</v>
      </c>
      <c r="AR1277">
        <v>0</v>
      </c>
      <c r="AS1277" t="s">
        <v>6</v>
      </c>
      <c r="AT1277">
        <v>0.15</v>
      </c>
      <c r="AU1277" t="s">
        <v>102</v>
      </c>
      <c r="AV1277">
        <v>0</v>
      </c>
      <c r="AW1277">
        <v>2</v>
      </c>
      <c r="AX1277">
        <v>27723416</v>
      </c>
      <c r="AY1277">
        <v>1</v>
      </c>
      <c r="AZ1277">
        <v>0</v>
      </c>
      <c r="BA1277">
        <v>1303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Y1277*Source!I473</f>
        <v>0.50816249999999996</v>
      </c>
      <c r="CY1277">
        <f>AB1277</f>
        <v>65.709999999999994</v>
      </c>
      <c r="CZ1277">
        <f>AF1277</f>
        <v>65.709999999999994</v>
      </c>
      <c r="DA1277">
        <f>AJ1277</f>
        <v>1</v>
      </c>
      <c r="DB1277">
        <v>0</v>
      </c>
    </row>
    <row r="1278" spans="1:106" x14ac:dyDescent="0.2">
      <c r="A1278">
        <f>ROW(Source!A473)</f>
        <v>473</v>
      </c>
      <c r="B1278">
        <v>27721504</v>
      </c>
      <c r="C1278">
        <v>27723403</v>
      </c>
      <c r="D1278">
        <v>25153356</v>
      </c>
      <c r="E1278">
        <v>1</v>
      </c>
      <c r="F1278">
        <v>1</v>
      </c>
      <c r="G1278">
        <v>1</v>
      </c>
      <c r="H1278">
        <v>3</v>
      </c>
      <c r="I1278" t="s">
        <v>1136</v>
      </c>
      <c r="J1278" t="s">
        <v>1137</v>
      </c>
      <c r="K1278" t="s">
        <v>1138</v>
      </c>
      <c r="L1278">
        <v>1327</v>
      </c>
      <c r="N1278">
        <v>1005</v>
      </c>
      <c r="O1278" t="s">
        <v>96</v>
      </c>
      <c r="P1278" t="s">
        <v>96</v>
      </c>
      <c r="Q1278">
        <v>1</v>
      </c>
      <c r="W1278">
        <v>0</v>
      </c>
      <c r="X1278">
        <v>-1987926685</v>
      </c>
      <c r="Y1278">
        <v>0.84</v>
      </c>
      <c r="AA1278">
        <v>72.319999999999993</v>
      </c>
      <c r="AB1278">
        <v>0</v>
      </c>
      <c r="AC1278">
        <v>0</v>
      </c>
      <c r="AD1278">
        <v>0</v>
      </c>
      <c r="AE1278">
        <v>72.319999999999993</v>
      </c>
      <c r="AF1278">
        <v>0</v>
      </c>
      <c r="AG1278">
        <v>0</v>
      </c>
      <c r="AH1278">
        <v>0</v>
      </c>
      <c r="AI1278">
        <v>1</v>
      </c>
      <c r="AJ1278">
        <v>1</v>
      </c>
      <c r="AK1278">
        <v>1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6</v>
      </c>
      <c r="AT1278">
        <v>0.84</v>
      </c>
      <c r="AU1278" t="s">
        <v>6</v>
      </c>
      <c r="AV1278">
        <v>0</v>
      </c>
      <c r="AW1278">
        <v>2</v>
      </c>
      <c r="AX1278">
        <v>27723417</v>
      </c>
      <c r="AY1278">
        <v>1</v>
      </c>
      <c r="AZ1278">
        <v>0</v>
      </c>
      <c r="BA1278">
        <v>1304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Y1278*Source!I473</f>
        <v>2.2765679999999997</v>
      </c>
      <c r="CY1278">
        <f>AA1278</f>
        <v>72.319999999999993</v>
      </c>
      <c r="CZ1278">
        <f>AE1278</f>
        <v>72.319999999999993</v>
      </c>
      <c r="DA1278">
        <f>AI1278</f>
        <v>1</v>
      </c>
      <c r="DB1278">
        <v>0</v>
      </c>
    </row>
    <row r="1279" spans="1:106" x14ac:dyDescent="0.2">
      <c r="A1279">
        <f>ROW(Source!A473)</f>
        <v>473</v>
      </c>
      <c r="B1279">
        <v>27721504</v>
      </c>
      <c r="C1279">
        <v>27723403</v>
      </c>
      <c r="D1279">
        <v>25153690</v>
      </c>
      <c r="E1279">
        <v>1</v>
      </c>
      <c r="F1279">
        <v>1</v>
      </c>
      <c r="G1279">
        <v>1</v>
      </c>
      <c r="H1279">
        <v>3</v>
      </c>
      <c r="I1279" t="s">
        <v>1122</v>
      </c>
      <c r="J1279" t="s">
        <v>1123</v>
      </c>
      <c r="K1279" t="s">
        <v>1124</v>
      </c>
      <c r="L1279">
        <v>1346</v>
      </c>
      <c r="N1279">
        <v>1009</v>
      </c>
      <c r="O1279" t="s">
        <v>178</v>
      </c>
      <c r="P1279" t="s">
        <v>178</v>
      </c>
      <c r="Q1279">
        <v>1</v>
      </c>
      <c r="W1279">
        <v>0</v>
      </c>
      <c r="X1279">
        <v>813963326</v>
      </c>
      <c r="Y1279">
        <v>0.31</v>
      </c>
      <c r="AA1279">
        <v>1.82</v>
      </c>
      <c r="AB1279">
        <v>0</v>
      </c>
      <c r="AC1279">
        <v>0</v>
      </c>
      <c r="AD1279">
        <v>0</v>
      </c>
      <c r="AE1279">
        <v>1.82</v>
      </c>
      <c r="AF1279">
        <v>0</v>
      </c>
      <c r="AG1279">
        <v>0</v>
      </c>
      <c r="AH1279">
        <v>0</v>
      </c>
      <c r="AI1279">
        <v>1</v>
      </c>
      <c r="AJ1279">
        <v>1</v>
      </c>
      <c r="AK1279">
        <v>1</v>
      </c>
      <c r="AL1279">
        <v>1</v>
      </c>
      <c r="AN1279">
        <v>0</v>
      </c>
      <c r="AO1279">
        <v>1</v>
      </c>
      <c r="AP1279">
        <v>0</v>
      </c>
      <c r="AQ1279">
        <v>0</v>
      </c>
      <c r="AR1279">
        <v>0</v>
      </c>
      <c r="AS1279" t="s">
        <v>6</v>
      </c>
      <c r="AT1279">
        <v>0.31</v>
      </c>
      <c r="AU1279" t="s">
        <v>6</v>
      </c>
      <c r="AV1279">
        <v>0</v>
      </c>
      <c r="AW1279">
        <v>2</v>
      </c>
      <c r="AX1279">
        <v>27723418</v>
      </c>
      <c r="AY1279">
        <v>1</v>
      </c>
      <c r="AZ1279">
        <v>0</v>
      </c>
      <c r="BA1279">
        <v>1305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Y1279*Source!I473</f>
        <v>0.84016199999999996</v>
      </c>
      <c r="CY1279">
        <f>AA1279</f>
        <v>1.82</v>
      </c>
      <c r="CZ1279">
        <f>AE1279</f>
        <v>1.82</v>
      </c>
      <c r="DA1279">
        <f>AI1279</f>
        <v>1</v>
      </c>
      <c r="DB1279">
        <v>0</v>
      </c>
    </row>
    <row r="1280" spans="1:106" x14ac:dyDescent="0.2">
      <c r="A1280">
        <f>ROW(Source!A473)</f>
        <v>473</v>
      </c>
      <c r="B1280">
        <v>27721504</v>
      </c>
      <c r="C1280">
        <v>27723403</v>
      </c>
      <c r="D1280">
        <v>25185882</v>
      </c>
      <c r="E1280">
        <v>1</v>
      </c>
      <c r="F1280">
        <v>1</v>
      </c>
      <c r="G1280">
        <v>1</v>
      </c>
      <c r="H1280">
        <v>3</v>
      </c>
      <c r="I1280" t="s">
        <v>346</v>
      </c>
      <c r="J1280" t="s">
        <v>348</v>
      </c>
      <c r="K1280" t="s">
        <v>347</v>
      </c>
      <c r="L1280">
        <v>1348</v>
      </c>
      <c r="N1280">
        <v>1009</v>
      </c>
      <c r="O1280" t="s">
        <v>46</v>
      </c>
      <c r="P1280" t="s">
        <v>46</v>
      </c>
      <c r="Q1280">
        <v>1000</v>
      </c>
      <c r="W1280">
        <v>0</v>
      </c>
      <c r="X1280">
        <v>1261407534</v>
      </c>
      <c r="Y1280">
        <v>0.03</v>
      </c>
      <c r="AA1280">
        <v>13287.69</v>
      </c>
      <c r="AB1280">
        <v>0</v>
      </c>
      <c r="AC1280">
        <v>0</v>
      </c>
      <c r="AD1280">
        <v>0</v>
      </c>
      <c r="AE1280">
        <v>13287.69</v>
      </c>
      <c r="AF1280">
        <v>0</v>
      </c>
      <c r="AG1280">
        <v>0</v>
      </c>
      <c r="AH1280">
        <v>0</v>
      </c>
      <c r="AI1280">
        <v>1</v>
      </c>
      <c r="AJ1280">
        <v>1</v>
      </c>
      <c r="AK1280">
        <v>1</v>
      </c>
      <c r="AL1280">
        <v>1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 t="s">
        <v>6</v>
      </c>
      <c r="AT1280">
        <v>0.03</v>
      </c>
      <c r="AU1280" t="s">
        <v>6</v>
      </c>
      <c r="AV1280">
        <v>0</v>
      </c>
      <c r="AW1280">
        <v>1</v>
      </c>
      <c r="AX1280">
        <v>-1</v>
      </c>
      <c r="AY1280">
        <v>0</v>
      </c>
      <c r="AZ1280">
        <v>0</v>
      </c>
      <c r="BA1280" t="s">
        <v>6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Y1280*Source!I473</f>
        <v>8.1305999999999989E-2</v>
      </c>
      <c r="CY1280">
        <f>AA1280</f>
        <v>13287.69</v>
      </c>
      <c r="CZ1280">
        <f>AE1280</f>
        <v>13287.69</v>
      </c>
      <c r="DA1280">
        <f>AI1280</f>
        <v>1</v>
      </c>
      <c r="DB1280">
        <v>0</v>
      </c>
    </row>
    <row r="1281" spans="1:106" x14ac:dyDescent="0.2">
      <c r="A1281">
        <f>ROW(Source!A473)</f>
        <v>473</v>
      </c>
      <c r="B1281">
        <v>27721504</v>
      </c>
      <c r="C1281">
        <v>27723403</v>
      </c>
      <c r="D1281">
        <v>25186104</v>
      </c>
      <c r="E1281">
        <v>1</v>
      </c>
      <c r="F1281">
        <v>1</v>
      </c>
      <c r="G1281">
        <v>1</v>
      </c>
      <c r="H1281">
        <v>3</v>
      </c>
      <c r="I1281" t="s">
        <v>350</v>
      </c>
      <c r="J1281" t="s">
        <v>353</v>
      </c>
      <c r="K1281" t="s">
        <v>351</v>
      </c>
      <c r="L1281">
        <v>1296</v>
      </c>
      <c r="N1281">
        <v>1002</v>
      </c>
      <c r="O1281" t="s">
        <v>352</v>
      </c>
      <c r="P1281" t="s">
        <v>352</v>
      </c>
      <c r="Q1281">
        <v>1</v>
      </c>
      <c r="W1281">
        <v>0</v>
      </c>
      <c r="X1281">
        <v>-511336025</v>
      </c>
      <c r="Y1281">
        <v>14.3</v>
      </c>
      <c r="AA1281">
        <v>30.67</v>
      </c>
      <c r="AB1281">
        <v>0</v>
      </c>
      <c r="AC1281">
        <v>0</v>
      </c>
      <c r="AD1281">
        <v>0</v>
      </c>
      <c r="AE1281">
        <v>30.67</v>
      </c>
      <c r="AF1281">
        <v>0</v>
      </c>
      <c r="AG1281">
        <v>0</v>
      </c>
      <c r="AH1281">
        <v>0</v>
      </c>
      <c r="AI1281">
        <v>1</v>
      </c>
      <c r="AJ1281">
        <v>1</v>
      </c>
      <c r="AK1281">
        <v>1</v>
      </c>
      <c r="AL1281">
        <v>1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 t="s">
        <v>6</v>
      </c>
      <c r="AT1281">
        <v>14.3</v>
      </c>
      <c r="AU1281" t="s">
        <v>6</v>
      </c>
      <c r="AV1281">
        <v>0</v>
      </c>
      <c r="AW1281">
        <v>1</v>
      </c>
      <c r="AX1281">
        <v>-1</v>
      </c>
      <c r="AY1281">
        <v>0</v>
      </c>
      <c r="AZ1281">
        <v>0</v>
      </c>
      <c r="BA1281" t="s">
        <v>6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Y1281*Source!I473</f>
        <v>38.755859999999998</v>
      </c>
      <c r="CY1281">
        <f>AA1281</f>
        <v>30.67</v>
      </c>
      <c r="CZ1281">
        <f>AE1281</f>
        <v>30.67</v>
      </c>
      <c r="DA1281">
        <f>AI1281</f>
        <v>1</v>
      </c>
      <c r="DB1281">
        <v>0</v>
      </c>
    </row>
    <row r="1282" spans="1:106" x14ac:dyDescent="0.2">
      <c r="A1282">
        <f>ROW(Source!A473)</f>
        <v>473</v>
      </c>
      <c r="B1282">
        <v>27721504</v>
      </c>
      <c r="C1282">
        <v>27723403</v>
      </c>
      <c r="D1282">
        <v>25187360</v>
      </c>
      <c r="E1282">
        <v>1</v>
      </c>
      <c r="F1282">
        <v>1</v>
      </c>
      <c r="G1282">
        <v>1</v>
      </c>
      <c r="H1282">
        <v>3</v>
      </c>
      <c r="I1282" t="s">
        <v>1178</v>
      </c>
      <c r="J1282" t="s">
        <v>1179</v>
      </c>
      <c r="K1282" t="s">
        <v>1180</v>
      </c>
      <c r="L1282">
        <v>1348</v>
      </c>
      <c r="N1282">
        <v>1009</v>
      </c>
      <c r="O1282" t="s">
        <v>46</v>
      </c>
      <c r="P1282" t="s">
        <v>46</v>
      </c>
      <c r="Q1282">
        <v>1000</v>
      </c>
      <c r="W1282">
        <v>0</v>
      </c>
      <c r="X1282">
        <v>181729109</v>
      </c>
      <c r="Y1282">
        <v>5.0999999999999997E-2</v>
      </c>
      <c r="AA1282">
        <v>11397.1</v>
      </c>
      <c r="AB1282">
        <v>0</v>
      </c>
      <c r="AC1282">
        <v>0</v>
      </c>
      <c r="AD1282">
        <v>0</v>
      </c>
      <c r="AE1282">
        <v>11397.1</v>
      </c>
      <c r="AF1282">
        <v>0</v>
      </c>
      <c r="AG1282">
        <v>0</v>
      </c>
      <c r="AH1282">
        <v>0</v>
      </c>
      <c r="AI1282">
        <v>1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0</v>
      </c>
      <c r="AQ1282">
        <v>0</v>
      </c>
      <c r="AR1282">
        <v>0</v>
      </c>
      <c r="AS1282" t="s">
        <v>6</v>
      </c>
      <c r="AT1282">
        <v>5.0999999999999997E-2</v>
      </c>
      <c r="AU1282" t="s">
        <v>6</v>
      </c>
      <c r="AV1282">
        <v>0</v>
      </c>
      <c r="AW1282">
        <v>2</v>
      </c>
      <c r="AX1282">
        <v>27723421</v>
      </c>
      <c r="AY1282">
        <v>1</v>
      </c>
      <c r="AZ1282">
        <v>0</v>
      </c>
      <c r="BA1282">
        <v>1308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Y1282*Source!I473</f>
        <v>0.13822019999999999</v>
      </c>
      <c r="CY1282">
        <f>AA1282</f>
        <v>11397.1</v>
      </c>
      <c r="CZ1282">
        <f>AE1282</f>
        <v>11397.1</v>
      </c>
      <c r="DA1282">
        <f>AI1282</f>
        <v>1</v>
      </c>
      <c r="DB1282">
        <v>0</v>
      </c>
    </row>
    <row r="1283" spans="1:106" x14ac:dyDescent="0.2">
      <c r="A1283">
        <f>ROW(Source!A478)</f>
        <v>478</v>
      </c>
      <c r="B1283">
        <v>27721505</v>
      </c>
      <c r="C1283">
        <v>27723424</v>
      </c>
      <c r="D1283">
        <v>25418547</v>
      </c>
      <c r="E1283">
        <v>1</v>
      </c>
      <c r="F1283">
        <v>1</v>
      </c>
      <c r="G1283">
        <v>1</v>
      </c>
      <c r="H1283">
        <v>1</v>
      </c>
      <c r="I1283" t="s">
        <v>1073</v>
      </c>
      <c r="J1283" t="s">
        <v>6</v>
      </c>
      <c r="K1283" t="s">
        <v>1074</v>
      </c>
      <c r="L1283">
        <v>1191</v>
      </c>
      <c r="N1283">
        <v>1013</v>
      </c>
      <c r="O1283" t="s">
        <v>953</v>
      </c>
      <c r="P1283" t="s">
        <v>953</v>
      </c>
      <c r="Q1283">
        <v>1</v>
      </c>
      <c r="W1283">
        <v>0</v>
      </c>
      <c r="X1283">
        <v>-784637506</v>
      </c>
      <c r="Y1283">
        <v>72.449999999999989</v>
      </c>
      <c r="AA1283">
        <v>0</v>
      </c>
      <c r="AB1283">
        <v>0</v>
      </c>
      <c r="AC1283">
        <v>0</v>
      </c>
      <c r="AD1283">
        <v>8.74</v>
      </c>
      <c r="AE1283">
        <v>0</v>
      </c>
      <c r="AF1283">
        <v>0</v>
      </c>
      <c r="AG1283">
        <v>0</v>
      </c>
      <c r="AH1283">
        <v>8.74</v>
      </c>
      <c r="AI1283">
        <v>1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1</v>
      </c>
      <c r="AQ1283">
        <v>0</v>
      </c>
      <c r="AR1283">
        <v>0</v>
      </c>
      <c r="AS1283" t="s">
        <v>6</v>
      </c>
      <c r="AT1283">
        <v>63</v>
      </c>
      <c r="AU1283" t="s">
        <v>103</v>
      </c>
      <c r="AV1283">
        <v>1</v>
      </c>
      <c r="AW1283">
        <v>2</v>
      </c>
      <c r="AX1283">
        <v>27723434</v>
      </c>
      <c r="AY1283">
        <v>1</v>
      </c>
      <c r="AZ1283">
        <v>0</v>
      </c>
      <c r="BA1283">
        <v>1309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Y1283*Source!I478</f>
        <v>12.120884999999998</v>
      </c>
      <c r="CY1283">
        <f>AD1283</f>
        <v>8.74</v>
      </c>
      <c r="CZ1283">
        <f>AH1283</f>
        <v>8.74</v>
      </c>
      <c r="DA1283">
        <f>AL1283</f>
        <v>1</v>
      </c>
      <c r="DB1283">
        <v>0</v>
      </c>
    </row>
    <row r="1284" spans="1:106" x14ac:dyDescent="0.2">
      <c r="A1284">
        <f>ROW(Source!A478)</f>
        <v>478</v>
      </c>
      <c r="B1284">
        <v>27721505</v>
      </c>
      <c r="C1284">
        <v>27723424</v>
      </c>
      <c r="D1284">
        <v>25412928</v>
      </c>
      <c r="E1284">
        <v>1</v>
      </c>
      <c r="F1284">
        <v>1</v>
      </c>
      <c r="G1284">
        <v>1</v>
      </c>
      <c r="H1284">
        <v>1</v>
      </c>
      <c r="I1284" t="s">
        <v>954</v>
      </c>
      <c r="J1284" t="s">
        <v>6</v>
      </c>
      <c r="K1284" t="s">
        <v>955</v>
      </c>
      <c r="L1284">
        <v>1191</v>
      </c>
      <c r="N1284">
        <v>1013</v>
      </c>
      <c r="O1284" t="s">
        <v>953</v>
      </c>
      <c r="P1284" t="s">
        <v>953</v>
      </c>
      <c r="Q1284">
        <v>1</v>
      </c>
      <c r="W1284">
        <v>0</v>
      </c>
      <c r="X1284">
        <v>-1417349443</v>
      </c>
      <c r="Y1284">
        <v>0.18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1</v>
      </c>
      <c r="AJ1284">
        <v>1</v>
      </c>
      <c r="AK1284">
        <v>1</v>
      </c>
      <c r="AL1284">
        <v>1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 t="s">
        <v>6</v>
      </c>
      <c r="AT1284">
        <v>0.18</v>
      </c>
      <c r="AU1284" t="s">
        <v>6</v>
      </c>
      <c r="AV1284">
        <v>2</v>
      </c>
      <c r="AW1284">
        <v>2</v>
      </c>
      <c r="AX1284">
        <v>27723435</v>
      </c>
      <c r="AY1284">
        <v>1</v>
      </c>
      <c r="AZ1284">
        <v>2048</v>
      </c>
      <c r="BA1284">
        <v>1310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Y1284*Source!I478</f>
        <v>3.0113999999999998E-2</v>
      </c>
      <c r="CY1284">
        <f>AD1284</f>
        <v>0</v>
      </c>
      <c r="CZ1284">
        <f>AH1284</f>
        <v>0</v>
      </c>
      <c r="DA1284">
        <f>AL1284</f>
        <v>1</v>
      </c>
      <c r="DB1284">
        <v>0</v>
      </c>
    </row>
    <row r="1285" spans="1:106" x14ac:dyDescent="0.2">
      <c r="A1285">
        <f>ROW(Source!A478)</f>
        <v>478</v>
      </c>
      <c r="B1285">
        <v>27721505</v>
      </c>
      <c r="C1285">
        <v>27723424</v>
      </c>
      <c r="D1285">
        <v>25230510</v>
      </c>
      <c r="E1285">
        <v>1</v>
      </c>
      <c r="F1285">
        <v>1</v>
      </c>
      <c r="G1285">
        <v>1</v>
      </c>
      <c r="H1285">
        <v>2</v>
      </c>
      <c r="I1285" t="s">
        <v>1175</v>
      </c>
      <c r="J1285" t="s">
        <v>1176</v>
      </c>
      <c r="K1285" t="s">
        <v>1177</v>
      </c>
      <c r="L1285">
        <v>1368</v>
      </c>
      <c r="N1285">
        <v>1011</v>
      </c>
      <c r="O1285" t="s">
        <v>959</v>
      </c>
      <c r="P1285" t="s">
        <v>959</v>
      </c>
      <c r="Q1285">
        <v>1</v>
      </c>
      <c r="W1285">
        <v>0</v>
      </c>
      <c r="X1285">
        <v>368031958</v>
      </c>
      <c r="Y1285">
        <v>2.5000000000000001E-2</v>
      </c>
      <c r="AA1285">
        <v>0</v>
      </c>
      <c r="AB1285">
        <v>27.66</v>
      </c>
      <c r="AC1285">
        <v>11.6</v>
      </c>
      <c r="AD1285">
        <v>0</v>
      </c>
      <c r="AE1285">
        <v>0</v>
      </c>
      <c r="AF1285">
        <v>27.66</v>
      </c>
      <c r="AG1285">
        <v>11.6</v>
      </c>
      <c r="AH1285">
        <v>0</v>
      </c>
      <c r="AI1285">
        <v>1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1</v>
      </c>
      <c r="AQ1285">
        <v>0</v>
      </c>
      <c r="AR1285">
        <v>0</v>
      </c>
      <c r="AS1285" t="s">
        <v>6</v>
      </c>
      <c r="AT1285">
        <v>0.02</v>
      </c>
      <c r="AU1285" t="s">
        <v>102</v>
      </c>
      <c r="AV1285">
        <v>0</v>
      </c>
      <c r="AW1285">
        <v>2</v>
      </c>
      <c r="AX1285">
        <v>27723436</v>
      </c>
      <c r="AY1285">
        <v>1</v>
      </c>
      <c r="AZ1285">
        <v>0</v>
      </c>
      <c r="BA1285">
        <v>1311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Y1285*Source!I478</f>
        <v>4.1825000000000005E-3</v>
      </c>
      <c r="CY1285">
        <f>AB1285</f>
        <v>27.66</v>
      </c>
      <c r="CZ1285">
        <f>AF1285</f>
        <v>27.66</v>
      </c>
      <c r="DA1285">
        <f>AJ1285</f>
        <v>1</v>
      </c>
      <c r="DB1285">
        <v>0</v>
      </c>
    </row>
    <row r="1286" spans="1:106" x14ac:dyDescent="0.2">
      <c r="A1286">
        <f>ROW(Source!A478)</f>
        <v>478</v>
      </c>
      <c r="B1286">
        <v>27721505</v>
      </c>
      <c r="C1286">
        <v>27723424</v>
      </c>
      <c r="D1286">
        <v>25231607</v>
      </c>
      <c r="E1286">
        <v>1</v>
      </c>
      <c r="F1286">
        <v>1</v>
      </c>
      <c r="G1286">
        <v>1</v>
      </c>
      <c r="H1286">
        <v>2</v>
      </c>
      <c r="I1286" t="s">
        <v>997</v>
      </c>
      <c r="J1286" t="s">
        <v>998</v>
      </c>
      <c r="K1286" t="s">
        <v>999</v>
      </c>
      <c r="L1286">
        <v>1368</v>
      </c>
      <c r="N1286">
        <v>1011</v>
      </c>
      <c r="O1286" t="s">
        <v>959</v>
      </c>
      <c r="P1286" t="s">
        <v>959</v>
      </c>
      <c r="Q1286">
        <v>1</v>
      </c>
      <c r="W1286">
        <v>0</v>
      </c>
      <c r="X1286">
        <v>1372534845</v>
      </c>
      <c r="Y1286">
        <v>0.2</v>
      </c>
      <c r="AA1286">
        <v>0</v>
      </c>
      <c r="AB1286">
        <v>65.709999999999994</v>
      </c>
      <c r="AC1286">
        <v>11.6</v>
      </c>
      <c r="AD1286">
        <v>0</v>
      </c>
      <c r="AE1286">
        <v>0</v>
      </c>
      <c r="AF1286">
        <v>65.709999999999994</v>
      </c>
      <c r="AG1286">
        <v>11.6</v>
      </c>
      <c r="AH1286">
        <v>0</v>
      </c>
      <c r="AI1286">
        <v>1</v>
      </c>
      <c r="AJ1286">
        <v>1</v>
      </c>
      <c r="AK1286">
        <v>1</v>
      </c>
      <c r="AL1286">
        <v>1</v>
      </c>
      <c r="AN1286">
        <v>0</v>
      </c>
      <c r="AO1286">
        <v>1</v>
      </c>
      <c r="AP1286">
        <v>1</v>
      </c>
      <c r="AQ1286">
        <v>0</v>
      </c>
      <c r="AR1286">
        <v>0</v>
      </c>
      <c r="AS1286" t="s">
        <v>6</v>
      </c>
      <c r="AT1286">
        <v>0.16</v>
      </c>
      <c r="AU1286" t="s">
        <v>102</v>
      </c>
      <c r="AV1286">
        <v>0</v>
      </c>
      <c r="AW1286">
        <v>2</v>
      </c>
      <c r="AX1286">
        <v>27723437</v>
      </c>
      <c r="AY1286">
        <v>1</v>
      </c>
      <c r="AZ1286">
        <v>0</v>
      </c>
      <c r="BA1286">
        <v>1312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Y1286*Source!I478</f>
        <v>3.3460000000000004E-2</v>
      </c>
      <c r="CY1286">
        <f>AB1286</f>
        <v>65.709999999999994</v>
      </c>
      <c r="CZ1286">
        <f>AF1286</f>
        <v>65.709999999999994</v>
      </c>
      <c r="DA1286">
        <f>AJ1286</f>
        <v>1</v>
      </c>
      <c r="DB1286">
        <v>0</v>
      </c>
    </row>
    <row r="1287" spans="1:106" x14ac:dyDescent="0.2">
      <c r="A1287">
        <f>ROW(Source!A478)</f>
        <v>478</v>
      </c>
      <c r="B1287">
        <v>27721505</v>
      </c>
      <c r="C1287">
        <v>27723424</v>
      </c>
      <c r="D1287">
        <v>25153356</v>
      </c>
      <c r="E1287">
        <v>1</v>
      </c>
      <c r="F1287">
        <v>1</v>
      </c>
      <c r="G1287">
        <v>1</v>
      </c>
      <c r="H1287">
        <v>3</v>
      </c>
      <c r="I1287" t="s">
        <v>1136</v>
      </c>
      <c r="J1287" t="s">
        <v>1137</v>
      </c>
      <c r="K1287" t="s">
        <v>1138</v>
      </c>
      <c r="L1287">
        <v>1327</v>
      </c>
      <c r="N1287">
        <v>1005</v>
      </c>
      <c r="O1287" t="s">
        <v>96</v>
      </c>
      <c r="P1287" t="s">
        <v>96</v>
      </c>
      <c r="Q1287">
        <v>1</v>
      </c>
      <c r="W1287">
        <v>0</v>
      </c>
      <c r="X1287">
        <v>-1987926685</v>
      </c>
      <c r="Y1287">
        <v>0.84</v>
      </c>
      <c r="AA1287">
        <v>72.319999999999993</v>
      </c>
      <c r="AB1287">
        <v>0</v>
      </c>
      <c r="AC1287">
        <v>0</v>
      </c>
      <c r="AD1287">
        <v>0</v>
      </c>
      <c r="AE1287">
        <v>72.319999999999993</v>
      </c>
      <c r="AF1287">
        <v>0</v>
      </c>
      <c r="AG1287">
        <v>0</v>
      </c>
      <c r="AH1287">
        <v>0</v>
      </c>
      <c r="AI1287">
        <v>1</v>
      </c>
      <c r="AJ1287">
        <v>1</v>
      </c>
      <c r="AK1287">
        <v>1</v>
      </c>
      <c r="AL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 t="s">
        <v>6</v>
      </c>
      <c r="AT1287">
        <v>0.84</v>
      </c>
      <c r="AU1287" t="s">
        <v>6</v>
      </c>
      <c r="AV1287">
        <v>0</v>
      </c>
      <c r="AW1287">
        <v>2</v>
      </c>
      <c r="AX1287">
        <v>27723438</v>
      </c>
      <c r="AY1287">
        <v>1</v>
      </c>
      <c r="AZ1287">
        <v>0</v>
      </c>
      <c r="BA1287">
        <v>1313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Y1287*Source!I478</f>
        <v>0.14053199999999999</v>
      </c>
      <c r="CY1287">
        <f>AA1287</f>
        <v>72.319999999999993</v>
      </c>
      <c r="CZ1287">
        <f>AE1287</f>
        <v>72.319999999999993</v>
      </c>
      <c r="DA1287">
        <f>AI1287</f>
        <v>1</v>
      </c>
      <c r="DB1287">
        <v>0</v>
      </c>
    </row>
    <row r="1288" spans="1:106" x14ac:dyDescent="0.2">
      <c r="A1288">
        <f>ROW(Source!A478)</f>
        <v>478</v>
      </c>
      <c r="B1288">
        <v>27721505</v>
      </c>
      <c r="C1288">
        <v>27723424</v>
      </c>
      <c r="D1288">
        <v>25153690</v>
      </c>
      <c r="E1288">
        <v>1</v>
      </c>
      <c r="F1288">
        <v>1</v>
      </c>
      <c r="G1288">
        <v>1</v>
      </c>
      <c r="H1288">
        <v>3</v>
      </c>
      <c r="I1288" t="s">
        <v>1122</v>
      </c>
      <c r="J1288" t="s">
        <v>1123</v>
      </c>
      <c r="K1288" t="s">
        <v>1124</v>
      </c>
      <c r="L1288">
        <v>1346</v>
      </c>
      <c r="N1288">
        <v>1009</v>
      </c>
      <c r="O1288" t="s">
        <v>178</v>
      </c>
      <c r="P1288" t="s">
        <v>178</v>
      </c>
      <c r="Q1288">
        <v>1</v>
      </c>
      <c r="W1288">
        <v>0</v>
      </c>
      <c r="X1288">
        <v>813963326</v>
      </c>
      <c r="Y1288">
        <v>0.31</v>
      </c>
      <c r="AA1288">
        <v>1.82</v>
      </c>
      <c r="AB1288">
        <v>0</v>
      </c>
      <c r="AC1288">
        <v>0</v>
      </c>
      <c r="AD1288">
        <v>0</v>
      </c>
      <c r="AE1288">
        <v>1.82</v>
      </c>
      <c r="AF1288">
        <v>0</v>
      </c>
      <c r="AG1288">
        <v>0</v>
      </c>
      <c r="AH1288">
        <v>0</v>
      </c>
      <c r="AI1288">
        <v>1</v>
      </c>
      <c r="AJ1288">
        <v>1</v>
      </c>
      <c r="AK1288">
        <v>1</v>
      </c>
      <c r="AL1288">
        <v>1</v>
      </c>
      <c r="AN1288">
        <v>0</v>
      </c>
      <c r="AO1288">
        <v>1</v>
      </c>
      <c r="AP1288">
        <v>0</v>
      </c>
      <c r="AQ1288">
        <v>0</v>
      </c>
      <c r="AR1288">
        <v>0</v>
      </c>
      <c r="AS1288" t="s">
        <v>6</v>
      </c>
      <c r="AT1288">
        <v>0.31</v>
      </c>
      <c r="AU1288" t="s">
        <v>6</v>
      </c>
      <c r="AV1288">
        <v>0</v>
      </c>
      <c r="AW1288">
        <v>2</v>
      </c>
      <c r="AX1288">
        <v>27723439</v>
      </c>
      <c r="AY1288">
        <v>1</v>
      </c>
      <c r="AZ1288">
        <v>0</v>
      </c>
      <c r="BA1288">
        <v>1314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Y1288*Source!I478</f>
        <v>5.1862999999999999E-2</v>
      </c>
      <c r="CY1288">
        <f>AA1288</f>
        <v>1.82</v>
      </c>
      <c r="CZ1288">
        <f>AE1288</f>
        <v>1.82</v>
      </c>
      <c r="DA1288">
        <f>AI1288</f>
        <v>1</v>
      </c>
      <c r="DB1288">
        <v>0</v>
      </c>
    </row>
    <row r="1289" spans="1:106" x14ac:dyDescent="0.2">
      <c r="A1289">
        <f>ROW(Source!A478)</f>
        <v>478</v>
      </c>
      <c r="B1289">
        <v>27721505</v>
      </c>
      <c r="C1289">
        <v>27723424</v>
      </c>
      <c r="D1289">
        <v>25185882</v>
      </c>
      <c r="E1289">
        <v>1</v>
      </c>
      <c r="F1289">
        <v>1</v>
      </c>
      <c r="G1289">
        <v>1</v>
      </c>
      <c r="H1289">
        <v>3</v>
      </c>
      <c r="I1289" t="s">
        <v>346</v>
      </c>
      <c r="J1289" t="s">
        <v>348</v>
      </c>
      <c r="K1289" t="s">
        <v>347</v>
      </c>
      <c r="L1289">
        <v>1348</v>
      </c>
      <c r="N1289">
        <v>1009</v>
      </c>
      <c r="O1289" t="s">
        <v>46</v>
      </c>
      <c r="P1289" t="s">
        <v>46</v>
      </c>
      <c r="Q1289">
        <v>1000</v>
      </c>
      <c r="W1289">
        <v>0</v>
      </c>
      <c r="X1289">
        <v>1261407534</v>
      </c>
      <c r="Y1289">
        <v>3.3000000000000002E-2</v>
      </c>
      <c r="AA1289">
        <v>13287.69</v>
      </c>
      <c r="AB1289">
        <v>0</v>
      </c>
      <c r="AC1289">
        <v>0</v>
      </c>
      <c r="AD1289">
        <v>0</v>
      </c>
      <c r="AE1289">
        <v>13287.69</v>
      </c>
      <c r="AF1289">
        <v>0</v>
      </c>
      <c r="AG1289">
        <v>0</v>
      </c>
      <c r="AH1289">
        <v>0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 t="s">
        <v>6</v>
      </c>
      <c r="AT1289">
        <v>3.3000000000000002E-2</v>
      </c>
      <c r="AU1289" t="s">
        <v>6</v>
      </c>
      <c r="AV1289">
        <v>0</v>
      </c>
      <c r="AW1289">
        <v>1</v>
      </c>
      <c r="AX1289">
        <v>-1</v>
      </c>
      <c r="AY1289">
        <v>0</v>
      </c>
      <c r="AZ1289">
        <v>0</v>
      </c>
      <c r="BA1289" t="s">
        <v>6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Y1289*Source!I478</f>
        <v>5.5209000000000005E-3</v>
      </c>
      <c r="CY1289">
        <f>AA1289</f>
        <v>13287.69</v>
      </c>
      <c r="CZ1289">
        <f>AE1289</f>
        <v>13287.69</v>
      </c>
      <c r="DA1289">
        <f>AI1289</f>
        <v>1</v>
      </c>
      <c r="DB1289">
        <v>0</v>
      </c>
    </row>
    <row r="1290" spans="1:106" x14ac:dyDescent="0.2">
      <c r="A1290">
        <f>ROW(Source!A478)</f>
        <v>478</v>
      </c>
      <c r="B1290">
        <v>27721505</v>
      </c>
      <c r="C1290">
        <v>27723424</v>
      </c>
      <c r="D1290">
        <v>25186104</v>
      </c>
      <c r="E1290">
        <v>1</v>
      </c>
      <c r="F1290">
        <v>1</v>
      </c>
      <c r="G1290">
        <v>1</v>
      </c>
      <c r="H1290">
        <v>3</v>
      </c>
      <c r="I1290" t="s">
        <v>350</v>
      </c>
      <c r="J1290" t="s">
        <v>353</v>
      </c>
      <c r="K1290" t="s">
        <v>351</v>
      </c>
      <c r="L1290">
        <v>1296</v>
      </c>
      <c r="N1290">
        <v>1002</v>
      </c>
      <c r="O1290" t="s">
        <v>352</v>
      </c>
      <c r="P1290" t="s">
        <v>352</v>
      </c>
      <c r="Q1290">
        <v>1</v>
      </c>
      <c r="W1290">
        <v>0</v>
      </c>
      <c r="X1290">
        <v>-511336025</v>
      </c>
      <c r="Y1290">
        <v>15.7</v>
      </c>
      <c r="AA1290">
        <v>30.67</v>
      </c>
      <c r="AB1290">
        <v>0</v>
      </c>
      <c r="AC1290">
        <v>0</v>
      </c>
      <c r="AD1290">
        <v>0</v>
      </c>
      <c r="AE1290">
        <v>30.67</v>
      </c>
      <c r="AF1290">
        <v>0</v>
      </c>
      <c r="AG1290">
        <v>0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 t="s">
        <v>6</v>
      </c>
      <c r="AT1290">
        <v>15.7</v>
      </c>
      <c r="AU1290" t="s">
        <v>6</v>
      </c>
      <c r="AV1290">
        <v>0</v>
      </c>
      <c r="AW1290">
        <v>1</v>
      </c>
      <c r="AX1290">
        <v>-1</v>
      </c>
      <c r="AY1290">
        <v>0</v>
      </c>
      <c r="AZ1290">
        <v>0</v>
      </c>
      <c r="BA1290" t="s">
        <v>6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Y1290*Source!I478</f>
        <v>2.6266099999999999</v>
      </c>
      <c r="CY1290">
        <f>AA1290</f>
        <v>30.67</v>
      </c>
      <c r="CZ1290">
        <f>AE1290</f>
        <v>30.67</v>
      </c>
      <c r="DA1290">
        <f>AI1290</f>
        <v>1</v>
      </c>
      <c r="DB1290">
        <v>0</v>
      </c>
    </row>
    <row r="1291" spans="1:106" x14ac:dyDescent="0.2">
      <c r="A1291">
        <f>ROW(Source!A478)</f>
        <v>478</v>
      </c>
      <c r="B1291">
        <v>27721505</v>
      </c>
      <c r="C1291">
        <v>27723424</v>
      </c>
      <c r="D1291">
        <v>25187360</v>
      </c>
      <c r="E1291">
        <v>1</v>
      </c>
      <c r="F1291">
        <v>1</v>
      </c>
      <c r="G1291">
        <v>1</v>
      </c>
      <c r="H1291">
        <v>3</v>
      </c>
      <c r="I1291" t="s">
        <v>1178</v>
      </c>
      <c r="J1291" t="s">
        <v>1179</v>
      </c>
      <c r="K1291" t="s">
        <v>1180</v>
      </c>
      <c r="L1291">
        <v>1348</v>
      </c>
      <c r="N1291">
        <v>1009</v>
      </c>
      <c r="O1291" t="s">
        <v>46</v>
      </c>
      <c r="P1291" t="s">
        <v>46</v>
      </c>
      <c r="Q1291">
        <v>1000</v>
      </c>
      <c r="W1291">
        <v>0</v>
      </c>
      <c r="X1291">
        <v>181729109</v>
      </c>
      <c r="Y1291">
        <v>5.5E-2</v>
      </c>
      <c r="AA1291">
        <v>11397.1</v>
      </c>
      <c r="AB1291">
        <v>0</v>
      </c>
      <c r="AC1291">
        <v>0</v>
      </c>
      <c r="AD1291">
        <v>0</v>
      </c>
      <c r="AE1291">
        <v>11397.1</v>
      </c>
      <c r="AF1291">
        <v>0</v>
      </c>
      <c r="AG1291">
        <v>0</v>
      </c>
      <c r="AH1291">
        <v>0</v>
      </c>
      <c r="AI1291">
        <v>1</v>
      </c>
      <c r="AJ1291">
        <v>1</v>
      </c>
      <c r="AK1291">
        <v>1</v>
      </c>
      <c r="AL1291">
        <v>1</v>
      </c>
      <c r="AN1291">
        <v>0</v>
      </c>
      <c r="AO1291">
        <v>1</v>
      </c>
      <c r="AP1291">
        <v>0</v>
      </c>
      <c r="AQ1291">
        <v>0</v>
      </c>
      <c r="AR1291">
        <v>0</v>
      </c>
      <c r="AS1291" t="s">
        <v>6</v>
      </c>
      <c r="AT1291">
        <v>5.5E-2</v>
      </c>
      <c r="AU1291" t="s">
        <v>6</v>
      </c>
      <c r="AV1291">
        <v>0</v>
      </c>
      <c r="AW1291">
        <v>2</v>
      </c>
      <c r="AX1291">
        <v>27723442</v>
      </c>
      <c r="AY1291">
        <v>1</v>
      </c>
      <c r="AZ1291">
        <v>0</v>
      </c>
      <c r="BA1291">
        <v>1317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Y1291*Source!I478</f>
        <v>9.2014999999999996E-3</v>
      </c>
      <c r="CY1291">
        <f>AA1291</f>
        <v>11397.1</v>
      </c>
      <c r="CZ1291">
        <f>AE1291</f>
        <v>11397.1</v>
      </c>
      <c r="DA1291">
        <f>AI1291</f>
        <v>1</v>
      </c>
      <c r="DB1291">
        <v>0</v>
      </c>
    </row>
    <row r="1292" spans="1:106" x14ac:dyDescent="0.2">
      <c r="A1292">
        <f>ROW(Source!A479)</f>
        <v>479</v>
      </c>
      <c r="B1292">
        <v>27721504</v>
      </c>
      <c r="C1292">
        <v>27723424</v>
      </c>
      <c r="D1292">
        <v>25418547</v>
      </c>
      <c r="E1292">
        <v>1</v>
      </c>
      <c r="F1292">
        <v>1</v>
      </c>
      <c r="G1292">
        <v>1</v>
      </c>
      <c r="H1292">
        <v>1</v>
      </c>
      <c r="I1292" t="s">
        <v>1073</v>
      </c>
      <c r="J1292" t="s">
        <v>6</v>
      </c>
      <c r="K1292" t="s">
        <v>1074</v>
      </c>
      <c r="L1292">
        <v>1191</v>
      </c>
      <c r="N1292">
        <v>1013</v>
      </c>
      <c r="O1292" t="s">
        <v>953</v>
      </c>
      <c r="P1292" t="s">
        <v>953</v>
      </c>
      <c r="Q1292">
        <v>1</v>
      </c>
      <c r="W1292">
        <v>0</v>
      </c>
      <c r="X1292">
        <v>-784637506</v>
      </c>
      <c r="Y1292">
        <v>72.449999999999989</v>
      </c>
      <c r="AA1292">
        <v>0</v>
      </c>
      <c r="AB1292">
        <v>0</v>
      </c>
      <c r="AC1292">
        <v>0</v>
      </c>
      <c r="AD1292">
        <v>8.74</v>
      </c>
      <c r="AE1292">
        <v>0</v>
      </c>
      <c r="AF1292">
        <v>0</v>
      </c>
      <c r="AG1292">
        <v>0</v>
      </c>
      <c r="AH1292">
        <v>8.74</v>
      </c>
      <c r="AI1292">
        <v>1</v>
      </c>
      <c r="AJ1292">
        <v>1</v>
      </c>
      <c r="AK1292">
        <v>1</v>
      </c>
      <c r="AL1292">
        <v>1</v>
      </c>
      <c r="AN1292">
        <v>0</v>
      </c>
      <c r="AO1292">
        <v>1</v>
      </c>
      <c r="AP1292">
        <v>1</v>
      </c>
      <c r="AQ1292">
        <v>0</v>
      </c>
      <c r="AR1292">
        <v>0</v>
      </c>
      <c r="AS1292" t="s">
        <v>6</v>
      </c>
      <c r="AT1292">
        <v>63</v>
      </c>
      <c r="AU1292" t="s">
        <v>103</v>
      </c>
      <c r="AV1292">
        <v>1</v>
      </c>
      <c r="AW1292">
        <v>2</v>
      </c>
      <c r="AX1292">
        <v>27723434</v>
      </c>
      <c r="AY1292">
        <v>1</v>
      </c>
      <c r="AZ1292">
        <v>0</v>
      </c>
      <c r="BA1292">
        <v>1318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Y1292*Source!I479</f>
        <v>12.120884999999998</v>
      </c>
      <c r="CY1292">
        <f>AD1292</f>
        <v>8.74</v>
      </c>
      <c r="CZ1292">
        <f>AH1292</f>
        <v>8.74</v>
      </c>
      <c r="DA1292">
        <f>AL1292</f>
        <v>1</v>
      </c>
      <c r="DB1292">
        <v>0</v>
      </c>
    </row>
    <row r="1293" spans="1:106" x14ac:dyDescent="0.2">
      <c r="A1293">
        <f>ROW(Source!A479)</f>
        <v>479</v>
      </c>
      <c r="B1293">
        <v>27721504</v>
      </c>
      <c r="C1293">
        <v>27723424</v>
      </c>
      <c r="D1293">
        <v>25412928</v>
      </c>
      <c r="E1293">
        <v>1</v>
      </c>
      <c r="F1293">
        <v>1</v>
      </c>
      <c r="G1293">
        <v>1</v>
      </c>
      <c r="H1293">
        <v>1</v>
      </c>
      <c r="I1293" t="s">
        <v>954</v>
      </c>
      <c r="J1293" t="s">
        <v>6</v>
      </c>
      <c r="K1293" t="s">
        <v>955</v>
      </c>
      <c r="L1293">
        <v>1191</v>
      </c>
      <c r="N1293">
        <v>1013</v>
      </c>
      <c r="O1293" t="s">
        <v>953</v>
      </c>
      <c r="P1293" t="s">
        <v>953</v>
      </c>
      <c r="Q1293">
        <v>1</v>
      </c>
      <c r="W1293">
        <v>0</v>
      </c>
      <c r="X1293">
        <v>-1417349443</v>
      </c>
      <c r="Y1293">
        <v>0.18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1</v>
      </c>
      <c r="AJ1293">
        <v>1</v>
      </c>
      <c r="AK1293">
        <v>1</v>
      </c>
      <c r="AL1293">
        <v>1</v>
      </c>
      <c r="AN1293">
        <v>0</v>
      </c>
      <c r="AO1293">
        <v>1</v>
      </c>
      <c r="AP1293">
        <v>0</v>
      </c>
      <c r="AQ1293">
        <v>0</v>
      </c>
      <c r="AR1293">
        <v>0</v>
      </c>
      <c r="AS1293" t="s">
        <v>6</v>
      </c>
      <c r="AT1293">
        <v>0.18</v>
      </c>
      <c r="AU1293" t="s">
        <v>6</v>
      </c>
      <c r="AV1293">
        <v>2</v>
      </c>
      <c r="AW1293">
        <v>2</v>
      </c>
      <c r="AX1293">
        <v>27723435</v>
      </c>
      <c r="AY1293">
        <v>1</v>
      </c>
      <c r="AZ1293">
        <v>2048</v>
      </c>
      <c r="BA1293">
        <v>1319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Y1293*Source!I479</f>
        <v>3.0113999999999998E-2</v>
      </c>
      <c r="CY1293">
        <f>AD1293</f>
        <v>0</v>
      </c>
      <c r="CZ1293">
        <f>AH1293</f>
        <v>0</v>
      </c>
      <c r="DA1293">
        <f>AL1293</f>
        <v>1</v>
      </c>
      <c r="DB1293">
        <v>0</v>
      </c>
    </row>
    <row r="1294" spans="1:106" x14ac:dyDescent="0.2">
      <c r="A1294">
        <f>ROW(Source!A479)</f>
        <v>479</v>
      </c>
      <c r="B1294">
        <v>27721504</v>
      </c>
      <c r="C1294">
        <v>27723424</v>
      </c>
      <c r="D1294">
        <v>25230510</v>
      </c>
      <c r="E1294">
        <v>1</v>
      </c>
      <c r="F1294">
        <v>1</v>
      </c>
      <c r="G1294">
        <v>1</v>
      </c>
      <c r="H1294">
        <v>2</v>
      </c>
      <c r="I1294" t="s">
        <v>1175</v>
      </c>
      <c r="J1294" t="s">
        <v>1176</v>
      </c>
      <c r="K1294" t="s">
        <v>1177</v>
      </c>
      <c r="L1294">
        <v>1368</v>
      </c>
      <c r="N1294">
        <v>1011</v>
      </c>
      <c r="O1294" t="s">
        <v>959</v>
      </c>
      <c r="P1294" t="s">
        <v>959</v>
      </c>
      <c r="Q1294">
        <v>1</v>
      </c>
      <c r="W1294">
        <v>0</v>
      </c>
      <c r="X1294">
        <v>368031958</v>
      </c>
      <c r="Y1294">
        <v>2.5000000000000001E-2</v>
      </c>
      <c r="AA1294">
        <v>0</v>
      </c>
      <c r="AB1294">
        <v>27.66</v>
      </c>
      <c r="AC1294">
        <v>11.6</v>
      </c>
      <c r="AD1294">
        <v>0</v>
      </c>
      <c r="AE1294">
        <v>0</v>
      </c>
      <c r="AF1294">
        <v>27.66</v>
      </c>
      <c r="AG1294">
        <v>11.6</v>
      </c>
      <c r="AH1294">
        <v>0</v>
      </c>
      <c r="AI1294">
        <v>1</v>
      </c>
      <c r="AJ1294">
        <v>1</v>
      </c>
      <c r="AK1294">
        <v>1</v>
      </c>
      <c r="AL1294">
        <v>1</v>
      </c>
      <c r="AN1294">
        <v>0</v>
      </c>
      <c r="AO1294">
        <v>1</v>
      </c>
      <c r="AP1294">
        <v>1</v>
      </c>
      <c r="AQ1294">
        <v>0</v>
      </c>
      <c r="AR1294">
        <v>0</v>
      </c>
      <c r="AS1294" t="s">
        <v>6</v>
      </c>
      <c r="AT1294">
        <v>0.02</v>
      </c>
      <c r="AU1294" t="s">
        <v>102</v>
      </c>
      <c r="AV1294">
        <v>0</v>
      </c>
      <c r="AW1294">
        <v>2</v>
      </c>
      <c r="AX1294">
        <v>27723436</v>
      </c>
      <c r="AY1294">
        <v>1</v>
      </c>
      <c r="AZ1294">
        <v>0</v>
      </c>
      <c r="BA1294">
        <v>1320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Y1294*Source!I479</f>
        <v>4.1825000000000005E-3</v>
      </c>
      <c r="CY1294">
        <f>AB1294</f>
        <v>27.66</v>
      </c>
      <c r="CZ1294">
        <f>AF1294</f>
        <v>27.66</v>
      </c>
      <c r="DA1294">
        <f>AJ1294</f>
        <v>1</v>
      </c>
      <c r="DB1294">
        <v>0</v>
      </c>
    </row>
    <row r="1295" spans="1:106" x14ac:dyDescent="0.2">
      <c r="A1295">
        <f>ROW(Source!A479)</f>
        <v>479</v>
      </c>
      <c r="B1295">
        <v>27721504</v>
      </c>
      <c r="C1295">
        <v>27723424</v>
      </c>
      <c r="D1295">
        <v>25231607</v>
      </c>
      <c r="E1295">
        <v>1</v>
      </c>
      <c r="F1295">
        <v>1</v>
      </c>
      <c r="G1295">
        <v>1</v>
      </c>
      <c r="H1295">
        <v>2</v>
      </c>
      <c r="I1295" t="s">
        <v>997</v>
      </c>
      <c r="J1295" t="s">
        <v>998</v>
      </c>
      <c r="K1295" t="s">
        <v>999</v>
      </c>
      <c r="L1295">
        <v>1368</v>
      </c>
      <c r="N1295">
        <v>1011</v>
      </c>
      <c r="O1295" t="s">
        <v>959</v>
      </c>
      <c r="P1295" t="s">
        <v>959</v>
      </c>
      <c r="Q1295">
        <v>1</v>
      </c>
      <c r="W1295">
        <v>0</v>
      </c>
      <c r="X1295">
        <v>1372534845</v>
      </c>
      <c r="Y1295">
        <v>0.2</v>
      </c>
      <c r="AA1295">
        <v>0</v>
      </c>
      <c r="AB1295">
        <v>65.709999999999994</v>
      </c>
      <c r="AC1295">
        <v>11.6</v>
      </c>
      <c r="AD1295">
        <v>0</v>
      </c>
      <c r="AE1295">
        <v>0</v>
      </c>
      <c r="AF1295">
        <v>65.709999999999994</v>
      </c>
      <c r="AG1295">
        <v>11.6</v>
      </c>
      <c r="AH1295">
        <v>0</v>
      </c>
      <c r="AI1295">
        <v>1</v>
      </c>
      <c r="AJ1295">
        <v>1</v>
      </c>
      <c r="AK1295">
        <v>1</v>
      </c>
      <c r="AL1295">
        <v>1</v>
      </c>
      <c r="AN1295">
        <v>0</v>
      </c>
      <c r="AO1295">
        <v>1</v>
      </c>
      <c r="AP1295">
        <v>1</v>
      </c>
      <c r="AQ1295">
        <v>0</v>
      </c>
      <c r="AR1295">
        <v>0</v>
      </c>
      <c r="AS1295" t="s">
        <v>6</v>
      </c>
      <c r="AT1295">
        <v>0.16</v>
      </c>
      <c r="AU1295" t="s">
        <v>102</v>
      </c>
      <c r="AV1295">
        <v>0</v>
      </c>
      <c r="AW1295">
        <v>2</v>
      </c>
      <c r="AX1295">
        <v>27723437</v>
      </c>
      <c r="AY1295">
        <v>1</v>
      </c>
      <c r="AZ1295">
        <v>0</v>
      </c>
      <c r="BA1295">
        <v>1321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Y1295*Source!I479</f>
        <v>3.3460000000000004E-2</v>
      </c>
      <c r="CY1295">
        <f>AB1295</f>
        <v>65.709999999999994</v>
      </c>
      <c r="CZ1295">
        <f>AF1295</f>
        <v>65.709999999999994</v>
      </c>
      <c r="DA1295">
        <f>AJ1295</f>
        <v>1</v>
      </c>
      <c r="DB1295">
        <v>0</v>
      </c>
    </row>
    <row r="1296" spans="1:106" x14ac:dyDescent="0.2">
      <c r="A1296">
        <f>ROW(Source!A479)</f>
        <v>479</v>
      </c>
      <c r="B1296">
        <v>27721504</v>
      </c>
      <c r="C1296">
        <v>27723424</v>
      </c>
      <c r="D1296">
        <v>25153356</v>
      </c>
      <c r="E1296">
        <v>1</v>
      </c>
      <c r="F1296">
        <v>1</v>
      </c>
      <c r="G1296">
        <v>1</v>
      </c>
      <c r="H1296">
        <v>3</v>
      </c>
      <c r="I1296" t="s">
        <v>1136</v>
      </c>
      <c r="J1296" t="s">
        <v>1137</v>
      </c>
      <c r="K1296" t="s">
        <v>1138</v>
      </c>
      <c r="L1296">
        <v>1327</v>
      </c>
      <c r="N1296">
        <v>1005</v>
      </c>
      <c r="O1296" t="s">
        <v>96</v>
      </c>
      <c r="P1296" t="s">
        <v>96</v>
      </c>
      <c r="Q1296">
        <v>1</v>
      </c>
      <c r="W1296">
        <v>0</v>
      </c>
      <c r="X1296">
        <v>-1987926685</v>
      </c>
      <c r="Y1296">
        <v>0.84</v>
      </c>
      <c r="AA1296">
        <v>72.319999999999993</v>
      </c>
      <c r="AB1296">
        <v>0</v>
      </c>
      <c r="AC1296">
        <v>0</v>
      </c>
      <c r="AD1296">
        <v>0</v>
      </c>
      <c r="AE1296">
        <v>72.319999999999993</v>
      </c>
      <c r="AF1296">
        <v>0</v>
      </c>
      <c r="AG1296">
        <v>0</v>
      </c>
      <c r="AH1296">
        <v>0</v>
      </c>
      <c r="AI1296">
        <v>1</v>
      </c>
      <c r="AJ1296">
        <v>1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6</v>
      </c>
      <c r="AT1296">
        <v>0.84</v>
      </c>
      <c r="AU1296" t="s">
        <v>6</v>
      </c>
      <c r="AV1296">
        <v>0</v>
      </c>
      <c r="AW1296">
        <v>2</v>
      </c>
      <c r="AX1296">
        <v>27723438</v>
      </c>
      <c r="AY1296">
        <v>1</v>
      </c>
      <c r="AZ1296">
        <v>0</v>
      </c>
      <c r="BA1296">
        <v>1322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Y1296*Source!I479</f>
        <v>0.14053199999999999</v>
      </c>
      <c r="CY1296">
        <f>AA1296</f>
        <v>72.319999999999993</v>
      </c>
      <c r="CZ1296">
        <f>AE1296</f>
        <v>72.319999999999993</v>
      </c>
      <c r="DA1296">
        <f>AI1296</f>
        <v>1</v>
      </c>
      <c r="DB1296">
        <v>0</v>
      </c>
    </row>
    <row r="1297" spans="1:106" x14ac:dyDescent="0.2">
      <c r="A1297">
        <f>ROW(Source!A479)</f>
        <v>479</v>
      </c>
      <c r="B1297">
        <v>27721504</v>
      </c>
      <c r="C1297">
        <v>27723424</v>
      </c>
      <c r="D1297">
        <v>25153690</v>
      </c>
      <c r="E1297">
        <v>1</v>
      </c>
      <c r="F1297">
        <v>1</v>
      </c>
      <c r="G1297">
        <v>1</v>
      </c>
      <c r="H1297">
        <v>3</v>
      </c>
      <c r="I1297" t="s">
        <v>1122</v>
      </c>
      <c r="J1297" t="s">
        <v>1123</v>
      </c>
      <c r="K1297" t="s">
        <v>1124</v>
      </c>
      <c r="L1297">
        <v>1346</v>
      </c>
      <c r="N1297">
        <v>1009</v>
      </c>
      <c r="O1297" t="s">
        <v>178</v>
      </c>
      <c r="P1297" t="s">
        <v>178</v>
      </c>
      <c r="Q1297">
        <v>1</v>
      </c>
      <c r="W1297">
        <v>0</v>
      </c>
      <c r="X1297">
        <v>813963326</v>
      </c>
      <c r="Y1297">
        <v>0.31</v>
      </c>
      <c r="AA1297">
        <v>1.82</v>
      </c>
      <c r="AB1297">
        <v>0</v>
      </c>
      <c r="AC1297">
        <v>0</v>
      </c>
      <c r="AD1297">
        <v>0</v>
      </c>
      <c r="AE1297">
        <v>1.82</v>
      </c>
      <c r="AF1297">
        <v>0</v>
      </c>
      <c r="AG1297">
        <v>0</v>
      </c>
      <c r="AH1297">
        <v>0</v>
      </c>
      <c r="AI1297">
        <v>1</v>
      </c>
      <c r="AJ1297">
        <v>1</v>
      </c>
      <c r="AK1297">
        <v>1</v>
      </c>
      <c r="AL1297">
        <v>1</v>
      </c>
      <c r="AN1297">
        <v>0</v>
      </c>
      <c r="AO1297">
        <v>1</v>
      </c>
      <c r="AP1297">
        <v>0</v>
      </c>
      <c r="AQ1297">
        <v>0</v>
      </c>
      <c r="AR1297">
        <v>0</v>
      </c>
      <c r="AS1297" t="s">
        <v>6</v>
      </c>
      <c r="AT1297">
        <v>0.31</v>
      </c>
      <c r="AU1297" t="s">
        <v>6</v>
      </c>
      <c r="AV1297">
        <v>0</v>
      </c>
      <c r="AW1297">
        <v>2</v>
      </c>
      <c r="AX1297">
        <v>27723439</v>
      </c>
      <c r="AY1297">
        <v>1</v>
      </c>
      <c r="AZ1297">
        <v>0</v>
      </c>
      <c r="BA1297">
        <v>1323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Y1297*Source!I479</f>
        <v>5.1862999999999999E-2</v>
      </c>
      <c r="CY1297">
        <f>AA1297</f>
        <v>1.82</v>
      </c>
      <c r="CZ1297">
        <f>AE1297</f>
        <v>1.82</v>
      </c>
      <c r="DA1297">
        <f>AI1297</f>
        <v>1</v>
      </c>
      <c r="DB1297">
        <v>0</v>
      </c>
    </row>
    <row r="1298" spans="1:106" x14ac:dyDescent="0.2">
      <c r="A1298">
        <f>ROW(Source!A479)</f>
        <v>479</v>
      </c>
      <c r="B1298">
        <v>27721504</v>
      </c>
      <c r="C1298">
        <v>27723424</v>
      </c>
      <c r="D1298">
        <v>25185882</v>
      </c>
      <c r="E1298">
        <v>1</v>
      </c>
      <c r="F1298">
        <v>1</v>
      </c>
      <c r="G1298">
        <v>1</v>
      </c>
      <c r="H1298">
        <v>3</v>
      </c>
      <c r="I1298" t="s">
        <v>346</v>
      </c>
      <c r="J1298" t="s">
        <v>348</v>
      </c>
      <c r="K1298" t="s">
        <v>347</v>
      </c>
      <c r="L1298">
        <v>1348</v>
      </c>
      <c r="N1298">
        <v>1009</v>
      </c>
      <c r="O1298" t="s">
        <v>46</v>
      </c>
      <c r="P1298" t="s">
        <v>46</v>
      </c>
      <c r="Q1298">
        <v>1000</v>
      </c>
      <c r="W1298">
        <v>0</v>
      </c>
      <c r="X1298">
        <v>1261407534</v>
      </c>
      <c r="Y1298">
        <v>3.3000000000000002E-2</v>
      </c>
      <c r="AA1298">
        <v>13287.69</v>
      </c>
      <c r="AB1298">
        <v>0</v>
      </c>
      <c r="AC1298">
        <v>0</v>
      </c>
      <c r="AD1298">
        <v>0</v>
      </c>
      <c r="AE1298">
        <v>13287.69</v>
      </c>
      <c r="AF1298">
        <v>0</v>
      </c>
      <c r="AG1298">
        <v>0</v>
      </c>
      <c r="AH1298">
        <v>0</v>
      </c>
      <c r="AI1298">
        <v>1</v>
      </c>
      <c r="AJ1298">
        <v>1</v>
      </c>
      <c r="AK1298">
        <v>1</v>
      </c>
      <c r="AL1298">
        <v>1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 t="s">
        <v>6</v>
      </c>
      <c r="AT1298">
        <v>3.3000000000000002E-2</v>
      </c>
      <c r="AU1298" t="s">
        <v>6</v>
      </c>
      <c r="AV1298">
        <v>0</v>
      </c>
      <c r="AW1298">
        <v>1</v>
      </c>
      <c r="AX1298">
        <v>-1</v>
      </c>
      <c r="AY1298">
        <v>0</v>
      </c>
      <c r="AZ1298">
        <v>0</v>
      </c>
      <c r="BA1298" t="s">
        <v>6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Y1298*Source!I479</f>
        <v>5.5209000000000005E-3</v>
      </c>
      <c r="CY1298">
        <f>AA1298</f>
        <v>13287.69</v>
      </c>
      <c r="CZ1298">
        <f>AE1298</f>
        <v>13287.69</v>
      </c>
      <c r="DA1298">
        <f>AI1298</f>
        <v>1</v>
      </c>
      <c r="DB1298">
        <v>0</v>
      </c>
    </row>
    <row r="1299" spans="1:106" x14ac:dyDescent="0.2">
      <c r="A1299">
        <f>ROW(Source!A479)</f>
        <v>479</v>
      </c>
      <c r="B1299">
        <v>27721504</v>
      </c>
      <c r="C1299">
        <v>27723424</v>
      </c>
      <c r="D1299">
        <v>25186104</v>
      </c>
      <c r="E1299">
        <v>1</v>
      </c>
      <c r="F1299">
        <v>1</v>
      </c>
      <c r="G1299">
        <v>1</v>
      </c>
      <c r="H1299">
        <v>3</v>
      </c>
      <c r="I1299" t="s">
        <v>350</v>
      </c>
      <c r="J1299" t="s">
        <v>353</v>
      </c>
      <c r="K1299" t="s">
        <v>351</v>
      </c>
      <c r="L1299">
        <v>1296</v>
      </c>
      <c r="N1299">
        <v>1002</v>
      </c>
      <c r="O1299" t="s">
        <v>352</v>
      </c>
      <c r="P1299" t="s">
        <v>352</v>
      </c>
      <c r="Q1299">
        <v>1</v>
      </c>
      <c r="W1299">
        <v>0</v>
      </c>
      <c r="X1299">
        <v>-511336025</v>
      </c>
      <c r="Y1299">
        <v>15.7</v>
      </c>
      <c r="AA1299">
        <v>30.67</v>
      </c>
      <c r="AB1299">
        <v>0</v>
      </c>
      <c r="AC1299">
        <v>0</v>
      </c>
      <c r="AD1299">
        <v>0</v>
      </c>
      <c r="AE1299">
        <v>30.67</v>
      </c>
      <c r="AF1299">
        <v>0</v>
      </c>
      <c r="AG1299">
        <v>0</v>
      </c>
      <c r="AH1299">
        <v>0</v>
      </c>
      <c r="AI1299">
        <v>1</v>
      </c>
      <c r="AJ1299">
        <v>1</v>
      </c>
      <c r="AK1299">
        <v>1</v>
      </c>
      <c r="AL1299">
        <v>1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 t="s">
        <v>6</v>
      </c>
      <c r="AT1299">
        <v>15.7</v>
      </c>
      <c r="AU1299" t="s">
        <v>6</v>
      </c>
      <c r="AV1299">
        <v>0</v>
      </c>
      <c r="AW1299">
        <v>1</v>
      </c>
      <c r="AX1299">
        <v>-1</v>
      </c>
      <c r="AY1299">
        <v>0</v>
      </c>
      <c r="AZ1299">
        <v>0</v>
      </c>
      <c r="BA1299" t="s">
        <v>6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Y1299*Source!I479</f>
        <v>2.6266099999999999</v>
      </c>
      <c r="CY1299">
        <f>AA1299</f>
        <v>30.67</v>
      </c>
      <c r="CZ1299">
        <f>AE1299</f>
        <v>30.67</v>
      </c>
      <c r="DA1299">
        <f>AI1299</f>
        <v>1</v>
      </c>
      <c r="DB1299">
        <v>0</v>
      </c>
    </row>
    <row r="1300" spans="1:106" x14ac:dyDescent="0.2">
      <c r="A1300">
        <f>ROW(Source!A479)</f>
        <v>479</v>
      </c>
      <c r="B1300">
        <v>27721504</v>
      </c>
      <c r="C1300">
        <v>27723424</v>
      </c>
      <c r="D1300">
        <v>25187360</v>
      </c>
      <c r="E1300">
        <v>1</v>
      </c>
      <c r="F1300">
        <v>1</v>
      </c>
      <c r="G1300">
        <v>1</v>
      </c>
      <c r="H1300">
        <v>3</v>
      </c>
      <c r="I1300" t="s">
        <v>1178</v>
      </c>
      <c r="J1300" t="s">
        <v>1179</v>
      </c>
      <c r="K1300" t="s">
        <v>1180</v>
      </c>
      <c r="L1300">
        <v>1348</v>
      </c>
      <c r="N1300">
        <v>1009</v>
      </c>
      <c r="O1300" t="s">
        <v>46</v>
      </c>
      <c r="P1300" t="s">
        <v>46</v>
      </c>
      <c r="Q1300">
        <v>1000</v>
      </c>
      <c r="W1300">
        <v>0</v>
      </c>
      <c r="X1300">
        <v>181729109</v>
      </c>
      <c r="Y1300">
        <v>5.5E-2</v>
      </c>
      <c r="AA1300">
        <v>11397.1</v>
      </c>
      <c r="AB1300">
        <v>0</v>
      </c>
      <c r="AC1300">
        <v>0</v>
      </c>
      <c r="AD1300">
        <v>0</v>
      </c>
      <c r="AE1300">
        <v>11397.1</v>
      </c>
      <c r="AF1300">
        <v>0</v>
      </c>
      <c r="AG1300">
        <v>0</v>
      </c>
      <c r="AH1300">
        <v>0</v>
      </c>
      <c r="AI1300">
        <v>1</v>
      </c>
      <c r="AJ1300">
        <v>1</v>
      </c>
      <c r="AK1300">
        <v>1</v>
      </c>
      <c r="AL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 t="s">
        <v>6</v>
      </c>
      <c r="AT1300">
        <v>5.5E-2</v>
      </c>
      <c r="AU1300" t="s">
        <v>6</v>
      </c>
      <c r="AV1300">
        <v>0</v>
      </c>
      <c r="AW1300">
        <v>2</v>
      </c>
      <c r="AX1300">
        <v>27723442</v>
      </c>
      <c r="AY1300">
        <v>1</v>
      </c>
      <c r="AZ1300">
        <v>0</v>
      </c>
      <c r="BA1300">
        <v>1326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Y1300*Source!I479</f>
        <v>9.2014999999999996E-3</v>
      </c>
      <c r="CY1300">
        <f>AA1300</f>
        <v>11397.1</v>
      </c>
      <c r="CZ1300">
        <f>AE1300</f>
        <v>11397.1</v>
      </c>
      <c r="DA1300">
        <f>AI1300</f>
        <v>1</v>
      </c>
      <c r="DB1300">
        <v>0</v>
      </c>
    </row>
    <row r="1301" spans="1:106" x14ac:dyDescent="0.2">
      <c r="A1301">
        <f>ROW(Source!A484)</f>
        <v>484</v>
      </c>
      <c r="B1301">
        <v>27721505</v>
      </c>
      <c r="C1301">
        <v>27723445</v>
      </c>
      <c r="D1301">
        <v>25412930</v>
      </c>
      <c r="E1301">
        <v>1</v>
      </c>
      <c r="F1301">
        <v>1</v>
      </c>
      <c r="G1301">
        <v>1</v>
      </c>
      <c r="H1301">
        <v>1</v>
      </c>
      <c r="I1301" t="s">
        <v>1107</v>
      </c>
      <c r="J1301" t="s">
        <v>6</v>
      </c>
      <c r="K1301" t="s">
        <v>1108</v>
      </c>
      <c r="L1301">
        <v>1191</v>
      </c>
      <c r="N1301">
        <v>1013</v>
      </c>
      <c r="O1301" t="s">
        <v>953</v>
      </c>
      <c r="P1301" t="s">
        <v>953</v>
      </c>
      <c r="Q1301">
        <v>1</v>
      </c>
      <c r="W1301">
        <v>0</v>
      </c>
      <c r="X1301">
        <v>-1081351934</v>
      </c>
      <c r="Y1301">
        <v>117.82899999999998</v>
      </c>
      <c r="AA1301">
        <v>0</v>
      </c>
      <c r="AB1301">
        <v>0</v>
      </c>
      <c r="AC1301">
        <v>0</v>
      </c>
      <c r="AD1301">
        <v>9.4</v>
      </c>
      <c r="AE1301">
        <v>0</v>
      </c>
      <c r="AF1301">
        <v>0</v>
      </c>
      <c r="AG1301">
        <v>0</v>
      </c>
      <c r="AH1301">
        <v>9.4</v>
      </c>
      <c r="AI1301">
        <v>1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1</v>
      </c>
      <c r="AQ1301">
        <v>0</v>
      </c>
      <c r="AR1301">
        <v>0</v>
      </c>
      <c r="AS1301" t="s">
        <v>6</v>
      </c>
      <c r="AT1301">
        <v>102.46</v>
      </c>
      <c r="AU1301" t="s">
        <v>103</v>
      </c>
      <c r="AV1301">
        <v>1</v>
      </c>
      <c r="AW1301">
        <v>2</v>
      </c>
      <c r="AX1301">
        <v>27723451</v>
      </c>
      <c r="AY1301">
        <v>1</v>
      </c>
      <c r="AZ1301">
        <v>0</v>
      </c>
      <c r="BA1301">
        <v>1327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Y1301*Source!I484</f>
        <v>161.24898649999997</v>
      </c>
      <c r="CY1301">
        <f>AD1301</f>
        <v>9.4</v>
      </c>
      <c r="CZ1301">
        <f>AH1301</f>
        <v>9.4</v>
      </c>
      <c r="DA1301">
        <f>AL1301</f>
        <v>1</v>
      </c>
      <c r="DB1301">
        <v>0</v>
      </c>
    </row>
    <row r="1302" spans="1:106" x14ac:dyDescent="0.2">
      <c r="A1302">
        <f>ROW(Source!A484)</f>
        <v>484</v>
      </c>
      <c r="B1302">
        <v>27721505</v>
      </c>
      <c r="C1302">
        <v>27723445</v>
      </c>
      <c r="D1302">
        <v>25412928</v>
      </c>
      <c r="E1302">
        <v>1</v>
      </c>
      <c r="F1302">
        <v>1</v>
      </c>
      <c r="G1302">
        <v>1</v>
      </c>
      <c r="H1302">
        <v>1</v>
      </c>
      <c r="I1302" t="s">
        <v>954</v>
      </c>
      <c r="J1302" t="s">
        <v>6</v>
      </c>
      <c r="K1302" t="s">
        <v>955</v>
      </c>
      <c r="L1302">
        <v>1191</v>
      </c>
      <c r="N1302">
        <v>1013</v>
      </c>
      <c r="O1302" t="s">
        <v>953</v>
      </c>
      <c r="P1302" t="s">
        <v>953</v>
      </c>
      <c r="Q1302">
        <v>1</v>
      </c>
      <c r="W1302">
        <v>0</v>
      </c>
      <c r="X1302">
        <v>-1417349443</v>
      </c>
      <c r="Y1302">
        <v>5.34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1</v>
      </c>
      <c r="AJ1302">
        <v>1</v>
      </c>
      <c r="AK1302">
        <v>1</v>
      </c>
      <c r="AL1302">
        <v>1</v>
      </c>
      <c r="AN1302">
        <v>0</v>
      </c>
      <c r="AO1302">
        <v>1</v>
      </c>
      <c r="AP1302">
        <v>0</v>
      </c>
      <c r="AQ1302">
        <v>0</v>
      </c>
      <c r="AR1302">
        <v>0</v>
      </c>
      <c r="AS1302" t="s">
        <v>6</v>
      </c>
      <c r="AT1302">
        <v>5.34</v>
      </c>
      <c r="AU1302" t="s">
        <v>6</v>
      </c>
      <c r="AV1302">
        <v>2</v>
      </c>
      <c r="AW1302">
        <v>2</v>
      </c>
      <c r="AX1302">
        <v>27723452</v>
      </c>
      <c r="AY1302">
        <v>1</v>
      </c>
      <c r="AZ1302">
        <v>2048</v>
      </c>
      <c r="BA1302">
        <v>1328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Y1302*Source!I484</f>
        <v>7.3077899999999998</v>
      </c>
      <c r="CY1302">
        <f>AD1302</f>
        <v>0</v>
      </c>
      <c r="CZ1302">
        <f>AH1302</f>
        <v>0</v>
      </c>
      <c r="DA1302">
        <f>AL1302</f>
        <v>1</v>
      </c>
      <c r="DB1302">
        <v>0</v>
      </c>
    </row>
    <row r="1303" spans="1:106" x14ac:dyDescent="0.2">
      <c r="A1303">
        <f>ROW(Source!A484)</f>
        <v>484</v>
      </c>
      <c r="B1303">
        <v>27721505</v>
      </c>
      <c r="C1303">
        <v>27723445</v>
      </c>
      <c r="D1303">
        <v>25230514</v>
      </c>
      <c r="E1303">
        <v>1</v>
      </c>
      <c r="F1303">
        <v>1</v>
      </c>
      <c r="G1303">
        <v>1</v>
      </c>
      <c r="H1303">
        <v>2</v>
      </c>
      <c r="I1303" t="s">
        <v>960</v>
      </c>
      <c r="J1303" t="s">
        <v>961</v>
      </c>
      <c r="K1303" t="s">
        <v>962</v>
      </c>
      <c r="L1303">
        <v>1368</v>
      </c>
      <c r="N1303">
        <v>1011</v>
      </c>
      <c r="O1303" t="s">
        <v>959</v>
      </c>
      <c r="P1303" t="s">
        <v>959</v>
      </c>
      <c r="Q1303">
        <v>1</v>
      </c>
      <c r="W1303">
        <v>0</v>
      </c>
      <c r="X1303">
        <v>1188625873</v>
      </c>
      <c r="Y1303">
        <v>0.95</v>
      </c>
      <c r="AA1303">
        <v>0</v>
      </c>
      <c r="AB1303">
        <v>31.26</v>
      </c>
      <c r="AC1303">
        <v>13.5</v>
      </c>
      <c r="AD1303">
        <v>0</v>
      </c>
      <c r="AE1303">
        <v>0</v>
      </c>
      <c r="AF1303">
        <v>31.26</v>
      </c>
      <c r="AG1303">
        <v>13.5</v>
      </c>
      <c r="AH1303">
        <v>0</v>
      </c>
      <c r="AI1303">
        <v>1</v>
      </c>
      <c r="AJ1303">
        <v>1</v>
      </c>
      <c r="AK1303">
        <v>1</v>
      </c>
      <c r="AL1303">
        <v>1</v>
      </c>
      <c r="AN1303">
        <v>0</v>
      </c>
      <c r="AO1303">
        <v>1</v>
      </c>
      <c r="AP1303">
        <v>1</v>
      </c>
      <c r="AQ1303">
        <v>0</v>
      </c>
      <c r="AR1303">
        <v>0</v>
      </c>
      <c r="AS1303" t="s">
        <v>6</v>
      </c>
      <c r="AT1303">
        <v>0.76</v>
      </c>
      <c r="AU1303" t="s">
        <v>102</v>
      </c>
      <c r="AV1303">
        <v>0</v>
      </c>
      <c r="AW1303">
        <v>2</v>
      </c>
      <c r="AX1303">
        <v>27723453</v>
      </c>
      <c r="AY1303">
        <v>1</v>
      </c>
      <c r="AZ1303">
        <v>0</v>
      </c>
      <c r="BA1303">
        <v>1329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Y1303*Source!I484</f>
        <v>1.3000750000000001</v>
      </c>
      <c r="CY1303">
        <f>AB1303</f>
        <v>31.26</v>
      </c>
      <c r="CZ1303">
        <f>AF1303</f>
        <v>31.26</v>
      </c>
      <c r="DA1303">
        <f>AJ1303</f>
        <v>1</v>
      </c>
      <c r="DB1303">
        <v>0</v>
      </c>
    </row>
    <row r="1304" spans="1:106" x14ac:dyDescent="0.2">
      <c r="A1304">
        <f>ROW(Source!A484)</f>
        <v>484</v>
      </c>
      <c r="B1304">
        <v>27721505</v>
      </c>
      <c r="C1304">
        <v>27723445</v>
      </c>
      <c r="D1304">
        <v>25231607</v>
      </c>
      <c r="E1304">
        <v>1</v>
      </c>
      <c r="F1304">
        <v>1</v>
      </c>
      <c r="G1304">
        <v>1</v>
      </c>
      <c r="H1304">
        <v>2</v>
      </c>
      <c r="I1304" t="s">
        <v>997</v>
      </c>
      <c r="J1304" t="s">
        <v>998</v>
      </c>
      <c r="K1304" t="s">
        <v>999</v>
      </c>
      <c r="L1304">
        <v>1368</v>
      </c>
      <c r="N1304">
        <v>1011</v>
      </c>
      <c r="O1304" t="s">
        <v>959</v>
      </c>
      <c r="P1304" t="s">
        <v>959</v>
      </c>
      <c r="Q1304">
        <v>1</v>
      </c>
      <c r="W1304">
        <v>0</v>
      </c>
      <c r="X1304">
        <v>1372534845</v>
      </c>
      <c r="Y1304">
        <v>5.7249999999999996</v>
      </c>
      <c r="AA1304">
        <v>0</v>
      </c>
      <c r="AB1304">
        <v>65.709999999999994</v>
      </c>
      <c r="AC1304">
        <v>11.6</v>
      </c>
      <c r="AD1304">
        <v>0</v>
      </c>
      <c r="AE1304">
        <v>0</v>
      </c>
      <c r="AF1304">
        <v>65.709999999999994</v>
      </c>
      <c r="AG1304">
        <v>11.6</v>
      </c>
      <c r="AH1304">
        <v>0</v>
      </c>
      <c r="AI1304">
        <v>1</v>
      </c>
      <c r="AJ1304">
        <v>1</v>
      </c>
      <c r="AK1304">
        <v>1</v>
      </c>
      <c r="AL1304">
        <v>1</v>
      </c>
      <c r="AN1304">
        <v>0</v>
      </c>
      <c r="AO1304">
        <v>1</v>
      </c>
      <c r="AP1304">
        <v>1</v>
      </c>
      <c r="AQ1304">
        <v>0</v>
      </c>
      <c r="AR1304">
        <v>0</v>
      </c>
      <c r="AS1304" t="s">
        <v>6</v>
      </c>
      <c r="AT1304">
        <v>4.58</v>
      </c>
      <c r="AU1304" t="s">
        <v>102</v>
      </c>
      <c r="AV1304">
        <v>0</v>
      </c>
      <c r="AW1304">
        <v>2</v>
      </c>
      <c r="AX1304">
        <v>27723454</v>
      </c>
      <c r="AY1304">
        <v>1</v>
      </c>
      <c r="AZ1304">
        <v>0</v>
      </c>
      <c r="BA1304">
        <v>1330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Y1304*Source!I484</f>
        <v>7.8346624999999994</v>
      </c>
      <c r="CY1304">
        <f>AB1304</f>
        <v>65.709999999999994</v>
      </c>
      <c r="CZ1304">
        <f>AF1304</f>
        <v>65.709999999999994</v>
      </c>
      <c r="DA1304">
        <f>AJ1304</f>
        <v>1</v>
      </c>
      <c r="DB1304">
        <v>0</v>
      </c>
    </row>
    <row r="1305" spans="1:106" x14ac:dyDescent="0.2">
      <c r="A1305">
        <f>ROW(Source!A484)</f>
        <v>484</v>
      </c>
      <c r="B1305">
        <v>27721505</v>
      </c>
      <c r="C1305">
        <v>27723445</v>
      </c>
      <c r="D1305">
        <v>25149818</v>
      </c>
      <c r="E1305">
        <v>1</v>
      </c>
      <c r="F1305">
        <v>1</v>
      </c>
      <c r="G1305">
        <v>1</v>
      </c>
      <c r="H1305">
        <v>3</v>
      </c>
      <c r="I1305" t="s">
        <v>1348</v>
      </c>
      <c r="J1305" t="s">
        <v>1349</v>
      </c>
      <c r="K1305" t="s">
        <v>1350</v>
      </c>
      <c r="L1305">
        <v>1327</v>
      </c>
      <c r="N1305">
        <v>1005</v>
      </c>
      <c r="O1305" t="s">
        <v>96</v>
      </c>
      <c r="P1305" t="s">
        <v>96</v>
      </c>
      <c r="Q1305">
        <v>1</v>
      </c>
      <c r="W1305">
        <v>0</v>
      </c>
      <c r="X1305">
        <v>1385600515</v>
      </c>
      <c r="Y1305">
        <v>103</v>
      </c>
      <c r="AA1305">
        <v>51.8</v>
      </c>
      <c r="AB1305">
        <v>0</v>
      </c>
      <c r="AC1305">
        <v>0</v>
      </c>
      <c r="AD1305">
        <v>0</v>
      </c>
      <c r="AE1305">
        <v>51.8</v>
      </c>
      <c r="AF1305">
        <v>0</v>
      </c>
      <c r="AG1305">
        <v>0</v>
      </c>
      <c r="AH1305">
        <v>0</v>
      </c>
      <c r="AI1305">
        <v>1</v>
      </c>
      <c r="AJ1305">
        <v>1</v>
      </c>
      <c r="AK1305">
        <v>1</v>
      </c>
      <c r="AL1305">
        <v>1</v>
      </c>
      <c r="AN1305">
        <v>0</v>
      </c>
      <c r="AO1305">
        <v>1</v>
      </c>
      <c r="AP1305">
        <v>0</v>
      </c>
      <c r="AQ1305">
        <v>0</v>
      </c>
      <c r="AR1305">
        <v>0</v>
      </c>
      <c r="AS1305" t="s">
        <v>6</v>
      </c>
      <c r="AT1305">
        <v>103</v>
      </c>
      <c r="AU1305" t="s">
        <v>6</v>
      </c>
      <c r="AV1305">
        <v>0</v>
      </c>
      <c r="AW1305">
        <v>2</v>
      </c>
      <c r="AX1305">
        <v>27723455</v>
      </c>
      <c r="AY1305">
        <v>1</v>
      </c>
      <c r="AZ1305">
        <v>0</v>
      </c>
      <c r="BA1305">
        <v>1331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Y1305*Source!I484</f>
        <v>140.9555</v>
      </c>
      <c r="CY1305">
        <f>AA1305</f>
        <v>51.8</v>
      </c>
      <c r="CZ1305">
        <f>AE1305</f>
        <v>51.8</v>
      </c>
      <c r="DA1305">
        <f>AI1305</f>
        <v>1</v>
      </c>
      <c r="DB1305">
        <v>0</v>
      </c>
    </row>
    <row r="1306" spans="1:106" x14ac:dyDescent="0.2">
      <c r="A1306">
        <f>ROW(Source!A485)</f>
        <v>485</v>
      </c>
      <c r="B1306">
        <v>27721504</v>
      </c>
      <c r="C1306">
        <v>27723445</v>
      </c>
      <c r="D1306">
        <v>25412930</v>
      </c>
      <c r="E1306">
        <v>1</v>
      </c>
      <c r="F1306">
        <v>1</v>
      </c>
      <c r="G1306">
        <v>1</v>
      </c>
      <c r="H1306">
        <v>1</v>
      </c>
      <c r="I1306" t="s">
        <v>1107</v>
      </c>
      <c r="J1306" t="s">
        <v>6</v>
      </c>
      <c r="K1306" t="s">
        <v>1108</v>
      </c>
      <c r="L1306">
        <v>1191</v>
      </c>
      <c r="N1306">
        <v>1013</v>
      </c>
      <c r="O1306" t="s">
        <v>953</v>
      </c>
      <c r="P1306" t="s">
        <v>953</v>
      </c>
      <c r="Q1306">
        <v>1</v>
      </c>
      <c r="W1306">
        <v>0</v>
      </c>
      <c r="X1306">
        <v>-1081351934</v>
      </c>
      <c r="Y1306">
        <v>117.82899999999998</v>
      </c>
      <c r="AA1306">
        <v>0</v>
      </c>
      <c r="AB1306">
        <v>0</v>
      </c>
      <c r="AC1306">
        <v>0</v>
      </c>
      <c r="AD1306">
        <v>9.4</v>
      </c>
      <c r="AE1306">
        <v>0</v>
      </c>
      <c r="AF1306">
        <v>0</v>
      </c>
      <c r="AG1306">
        <v>0</v>
      </c>
      <c r="AH1306">
        <v>9.4</v>
      </c>
      <c r="AI1306">
        <v>1</v>
      </c>
      <c r="AJ1306">
        <v>1</v>
      </c>
      <c r="AK1306">
        <v>1</v>
      </c>
      <c r="AL1306">
        <v>1</v>
      </c>
      <c r="AN1306">
        <v>0</v>
      </c>
      <c r="AO1306">
        <v>1</v>
      </c>
      <c r="AP1306">
        <v>1</v>
      </c>
      <c r="AQ1306">
        <v>0</v>
      </c>
      <c r="AR1306">
        <v>0</v>
      </c>
      <c r="AS1306" t="s">
        <v>6</v>
      </c>
      <c r="AT1306">
        <v>102.46</v>
      </c>
      <c r="AU1306" t="s">
        <v>103</v>
      </c>
      <c r="AV1306">
        <v>1</v>
      </c>
      <c r="AW1306">
        <v>2</v>
      </c>
      <c r="AX1306">
        <v>27723451</v>
      </c>
      <c r="AY1306">
        <v>1</v>
      </c>
      <c r="AZ1306">
        <v>0</v>
      </c>
      <c r="BA1306">
        <v>1332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Y1306*Source!I485</f>
        <v>161.24898649999997</v>
      </c>
      <c r="CY1306">
        <f>AD1306</f>
        <v>9.4</v>
      </c>
      <c r="CZ1306">
        <f>AH1306</f>
        <v>9.4</v>
      </c>
      <c r="DA1306">
        <f>AL1306</f>
        <v>1</v>
      </c>
      <c r="DB1306">
        <v>0</v>
      </c>
    </row>
    <row r="1307" spans="1:106" x14ac:dyDescent="0.2">
      <c r="A1307">
        <f>ROW(Source!A485)</f>
        <v>485</v>
      </c>
      <c r="B1307">
        <v>27721504</v>
      </c>
      <c r="C1307">
        <v>27723445</v>
      </c>
      <c r="D1307">
        <v>25412928</v>
      </c>
      <c r="E1307">
        <v>1</v>
      </c>
      <c r="F1307">
        <v>1</v>
      </c>
      <c r="G1307">
        <v>1</v>
      </c>
      <c r="H1307">
        <v>1</v>
      </c>
      <c r="I1307" t="s">
        <v>954</v>
      </c>
      <c r="J1307" t="s">
        <v>6</v>
      </c>
      <c r="K1307" t="s">
        <v>955</v>
      </c>
      <c r="L1307">
        <v>1191</v>
      </c>
      <c r="N1307">
        <v>1013</v>
      </c>
      <c r="O1307" t="s">
        <v>953</v>
      </c>
      <c r="P1307" t="s">
        <v>953</v>
      </c>
      <c r="Q1307">
        <v>1</v>
      </c>
      <c r="W1307">
        <v>0</v>
      </c>
      <c r="X1307">
        <v>-1417349443</v>
      </c>
      <c r="Y1307">
        <v>5.34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1</v>
      </c>
      <c r="AJ1307">
        <v>1</v>
      </c>
      <c r="AK1307">
        <v>1</v>
      </c>
      <c r="AL1307">
        <v>1</v>
      </c>
      <c r="AN1307">
        <v>0</v>
      </c>
      <c r="AO1307">
        <v>1</v>
      </c>
      <c r="AP1307">
        <v>0</v>
      </c>
      <c r="AQ1307">
        <v>0</v>
      </c>
      <c r="AR1307">
        <v>0</v>
      </c>
      <c r="AS1307" t="s">
        <v>6</v>
      </c>
      <c r="AT1307">
        <v>5.34</v>
      </c>
      <c r="AU1307" t="s">
        <v>6</v>
      </c>
      <c r="AV1307">
        <v>2</v>
      </c>
      <c r="AW1307">
        <v>2</v>
      </c>
      <c r="AX1307">
        <v>27723452</v>
      </c>
      <c r="AY1307">
        <v>1</v>
      </c>
      <c r="AZ1307">
        <v>2048</v>
      </c>
      <c r="BA1307">
        <v>1333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Y1307*Source!I485</f>
        <v>7.3077899999999998</v>
      </c>
      <c r="CY1307">
        <f>AD1307</f>
        <v>0</v>
      </c>
      <c r="CZ1307">
        <f>AH1307</f>
        <v>0</v>
      </c>
      <c r="DA1307">
        <f>AL1307</f>
        <v>1</v>
      </c>
      <c r="DB1307">
        <v>0</v>
      </c>
    </row>
    <row r="1308" spans="1:106" x14ac:dyDescent="0.2">
      <c r="A1308">
        <f>ROW(Source!A485)</f>
        <v>485</v>
      </c>
      <c r="B1308">
        <v>27721504</v>
      </c>
      <c r="C1308">
        <v>27723445</v>
      </c>
      <c r="D1308">
        <v>25230514</v>
      </c>
      <c r="E1308">
        <v>1</v>
      </c>
      <c r="F1308">
        <v>1</v>
      </c>
      <c r="G1308">
        <v>1</v>
      </c>
      <c r="H1308">
        <v>2</v>
      </c>
      <c r="I1308" t="s">
        <v>960</v>
      </c>
      <c r="J1308" t="s">
        <v>961</v>
      </c>
      <c r="K1308" t="s">
        <v>962</v>
      </c>
      <c r="L1308">
        <v>1368</v>
      </c>
      <c r="N1308">
        <v>1011</v>
      </c>
      <c r="O1308" t="s">
        <v>959</v>
      </c>
      <c r="P1308" t="s">
        <v>959</v>
      </c>
      <c r="Q1308">
        <v>1</v>
      </c>
      <c r="W1308">
        <v>0</v>
      </c>
      <c r="X1308">
        <v>1188625873</v>
      </c>
      <c r="Y1308">
        <v>0.95</v>
      </c>
      <c r="AA1308">
        <v>0</v>
      </c>
      <c r="AB1308">
        <v>31.26</v>
      </c>
      <c r="AC1308">
        <v>13.5</v>
      </c>
      <c r="AD1308">
        <v>0</v>
      </c>
      <c r="AE1308">
        <v>0</v>
      </c>
      <c r="AF1308">
        <v>31.26</v>
      </c>
      <c r="AG1308">
        <v>13.5</v>
      </c>
      <c r="AH1308">
        <v>0</v>
      </c>
      <c r="AI1308">
        <v>1</v>
      </c>
      <c r="AJ1308">
        <v>1</v>
      </c>
      <c r="AK1308">
        <v>1</v>
      </c>
      <c r="AL1308">
        <v>1</v>
      </c>
      <c r="AN1308">
        <v>0</v>
      </c>
      <c r="AO1308">
        <v>1</v>
      </c>
      <c r="AP1308">
        <v>1</v>
      </c>
      <c r="AQ1308">
        <v>0</v>
      </c>
      <c r="AR1308">
        <v>0</v>
      </c>
      <c r="AS1308" t="s">
        <v>6</v>
      </c>
      <c r="AT1308">
        <v>0.76</v>
      </c>
      <c r="AU1308" t="s">
        <v>102</v>
      </c>
      <c r="AV1308">
        <v>0</v>
      </c>
      <c r="AW1308">
        <v>2</v>
      </c>
      <c r="AX1308">
        <v>27723453</v>
      </c>
      <c r="AY1308">
        <v>1</v>
      </c>
      <c r="AZ1308">
        <v>0</v>
      </c>
      <c r="BA1308">
        <v>1334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Y1308*Source!I485</f>
        <v>1.3000750000000001</v>
      </c>
      <c r="CY1308">
        <f>AB1308</f>
        <v>31.26</v>
      </c>
      <c r="CZ1308">
        <f>AF1308</f>
        <v>31.26</v>
      </c>
      <c r="DA1308">
        <f>AJ1308</f>
        <v>1</v>
      </c>
      <c r="DB1308">
        <v>0</v>
      </c>
    </row>
    <row r="1309" spans="1:106" x14ac:dyDescent="0.2">
      <c r="A1309">
        <f>ROW(Source!A485)</f>
        <v>485</v>
      </c>
      <c r="B1309">
        <v>27721504</v>
      </c>
      <c r="C1309">
        <v>27723445</v>
      </c>
      <c r="D1309">
        <v>25231607</v>
      </c>
      <c r="E1309">
        <v>1</v>
      </c>
      <c r="F1309">
        <v>1</v>
      </c>
      <c r="G1309">
        <v>1</v>
      </c>
      <c r="H1309">
        <v>2</v>
      </c>
      <c r="I1309" t="s">
        <v>997</v>
      </c>
      <c r="J1309" t="s">
        <v>998</v>
      </c>
      <c r="K1309" t="s">
        <v>999</v>
      </c>
      <c r="L1309">
        <v>1368</v>
      </c>
      <c r="N1309">
        <v>1011</v>
      </c>
      <c r="O1309" t="s">
        <v>959</v>
      </c>
      <c r="P1309" t="s">
        <v>959</v>
      </c>
      <c r="Q1309">
        <v>1</v>
      </c>
      <c r="W1309">
        <v>0</v>
      </c>
      <c r="X1309">
        <v>1372534845</v>
      </c>
      <c r="Y1309">
        <v>5.7249999999999996</v>
      </c>
      <c r="AA1309">
        <v>0</v>
      </c>
      <c r="AB1309">
        <v>65.709999999999994</v>
      </c>
      <c r="AC1309">
        <v>11.6</v>
      </c>
      <c r="AD1309">
        <v>0</v>
      </c>
      <c r="AE1309">
        <v>0</v>
      </c>
      <c r="AF1309">
        <v>65.709999999999994</v>
      </c>
      <c r="AG1309">
        <v>11.6</v>
      </c>
      <c r="AH1309">
        <v>0</v>
      </c>
      <c r="AI1309">
        <v>1</v>
      </c>
      <c r="AJ1309">
        <v>1</v>
      </c>
      <c r="AK1309">
        <v>1</v>
      </c>
      <c r="AL1309">
        <v>1</v>
      </c>
      <c r="AN1309">
        <v>0</v>
      </c>
      <c r="AO1309">
        <v>1</v>
      </c>
      <c r="AP1309">
        <v>1</v>
      </c>
      <c r="AQ1309">
        <v>0</v>
      </c>
      <c r="AR1309">
        <v>0</v>
      </c>
      <c r="AS1309" t="s">
        <v>6</v>
      </c>
      <c r="AT1309">
        <v>4.58</v>
      </c>
      <c r="AU1309" t="s">
        <v>102</v>
      </c>
      <c r="AV1309">
        <v>0</v>
      </c>
      <c r="AW1309">
        <v>2</v>
      </c>
      <c r="AX1309">
        <v>27723454</v>
      </c>
      <c r="AY1309">
        <v>1</v>
      </c>
      <c r="AZ1309">
        <v>0</v>
      </c>
      <c r="BA1309">
        <v>1335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Y1309*Source!I485</f>
        <v>7.8346624999999994</v>
      </c>
      <c r="CY1309">
        <f>AB1309</f>
        <v>65.709999999999994</v>
      </c>
      <c r="CZ1309">
        <f>AF1309</f>
        <v>65.709999999999994</v>
      </c>
      <c r="DA1309">
        <f>AJ1309</f>
        <v>1</v>
      </c>
      <c r="DB1309">
        <v>0</v>
      </c>
    </row>
    <row r="1310" spans="1:106" x14ac:dyDescent="0.2">
      <c r="A1310">
        <f>ROW(Source!A485)</f>
        <v>485</v>
      </c>
      <c r="B1310">
        <v>27721504</v>
      </c>
      <c r="C1310">
        <v>27723445</v>
      </c>
      <c r="D1310">
        <v>25149818</v>
      </c>
      <c r="E1310">
        <v>1</v>
      </c>
      <c r="F1310">
        <v>1</v>
      </c>
      <c r="G1310">
        <v>1</v>
      </c>
      <c r="H1310">
        <v>3</v>
      </c>
      <c r="I1310" t="s">
        <v>1348</v>
      </c>
      <c r="J1310" t="s">
        <v>1349</v>
      </c>
      <c r="K1310" t="s">
        <v>1350</v>
      </c>
      <c r="L1310">
        <v>1327</v>
      </c>
      <c r="N1310">
        <v>1005</v>
      </c>
      <c r="O1310" t="s">
        <v>96</v>
      </c>
      <c r="P1310" t="s">
        <v>96</v>
      </c>
      <c r="Q1310">
        <v>1</v>
      </c>
      <c r="W1310">
        <v>0</v>
      </c>
      <c r="X1310">
        <v>1385600515</v>
      </c>
      <c r="Y1310">
        <v>103</v>
      </c>
      <c r="AA1310">
        <v>51.8</v>
      </c>
      <c r="AB1310">
        <v>0</v>
      </c>
      <c r="AC1310">
        <v>0</v>
      </c>
      <c r="AD1310">
        <v>0</v>
      </c>
      <c r="AE1310">
        <v>51.8</v>
      </c>
      <c r="AF1310">
        <v>0</v>
      </c>
      <c r="AG1310">
        <v>0</v>
      </c>
      <c r="AH1310">
        <v>0</v>
      </c>
      <c r="AI1310">
        <v>1</v>
      </c>
      <c r="AJ1310">
        <v>1</v>
      </c>
      <c r="AK1310">
        <v>1</v>
      </c>
      <c r="AL1310">
        <v>1</v>
      </c>
      <c r="AN1310">
        <v>0</v>
      </c>
      <c r="AO1310">
        <v>1</v>
      </c>
      <c r="AP1310">
        <v>0</v>
      </c>
      <c r="AQ1310">
        <v>0</v>
      </c>
      <c r="AR1310">
        <v>0</v>
      </c>
      <c r="AS1310" t="s">
        <v>6</v>
      </c>
      <c r="AT1310">
        <v>103</v>
      </c>
      <c r="AU1310" t="s">
        <v>6</v>
      </c>
      <c r="AV1310">
        <v>0</v>
      </c>
      <c r="AW1310">
        <v>2</v>
      </c>
      <c r="AX1310">
        <v>27723455</v>
      </c>
      <c r="AY1310">
        <v>1</v>
      </c>
      <c r="AZ1310">
        <v>0</v>
      </c>
      <c r="BA1310">
        <v>1336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Y1310*Source!I485</f>
        <v>140.9555</v>
      </c>
      <c r="CY1310">
        <f>AA1310</f>
        <v>51.8</v>
      </c>
      <c r="CZ1310">
        <f>AE1310</f>
        <v>51.8</v>
      </c>
      <c r="DA1310">
        <f>AI1310</f>
        <v>1</v>
      </c>
      <c r="DB1310">
        <v>0</v>
      </c>
    </row>
    <row r="1311" spans="1:106" x14ac:dyDescent="0.2">
      <c r="A1311">
        <f>ROW(Source!A486)</f>
        <v>486</v>
      </c>
      <c r="B1311">
        <v>27721505</v>
      </c>
      <c r="C1311">
        <v>27723456</v>
      </c>
      <c r="D1311">
        <v>25418547</v>
      </c>
      <c r="E1311">
        <v>1</v>
      </c>
      <c r="F1311">
        <v>1</v>
      </c>
      <c r="G1311">
        <v>1</v>
      </c>
      <c r="H1311">
        <v>1</v>
      </c>
      <c r="I1311" t="s">
        <v>1073</v>
      </c>
      <c r="J1311" t="s">
        <v>6</v>
      </c>
      <c r="K1311" t="s">
        <v>1074</v>
      </c>
      <c r="L1311">
        <v>1191</v>
      </c>
      <c r="N1311">
        <v>1013</v>
      </c>
      <c r="O1311" t="s">
        <v>953</v>
      </c>
      <c r="P1311" t="s">
        <v>953</v>
      </c>
      <c r="Q1311">
        <v>1</v>
      </c>
      <c r="W1311">
        <v>0</v>
      </c>
      <c r="X1311">
        <v>-784637506</v>
      </c>
      <c r="Y1311">
        <v>167.57799999999997</v>
      </c>
      <c r="AA1311">
        <v>0</v>
      </c>
      <c r="AB1311">
        <v>0</v>
      </c>
      <c r="AC1311">
        <v>0</v>
      </c>
      <c r="AD1311">
        <v>8.74</v>
      </c>
      <c r="AE1311">
        <v>0</v>
      </c>
      <c r="AF1311">
        <v>0</v>
      </c>
      <c r="AG1311">
        <v>0</v>
      </c>
      <c r="AH1311">
        <v>8.74</v>
      </c>
      <c r="AI1311">
        <v>1</v>
      </c>
      <c r="AJ1311">
        <v>1</v>
      </c>
      <c r="AK1311">
        <v>1</v>
      </c>
      <c r="AL1311">
        <v>1</v>
      </c>
      <c r="AN1311">
        <v>0</v>
      </c>
      <c r="AO1311">
        <v>1</v>
      </c>
      <c r="AP1311">
        <v>1</v>
      </c>
      <c r="AQ1311">
        <v>0</v>
      </c>
      <c r="AR1311">
        <v>0</v>
      </c>
      <c r="AS1311" t="s">
        <v>6</v>
      </c>
      <c r="AT1311">
        <v>145.72</v>
      </c>
      <c r="AU1311" t="s">
        <v>103</v>
      </c>
      <c r="AV1311">
        <v>1</v>
      </c>
      <c r="AW1311">
        <v>2</v>
      </c>
      <c r="AX1311">
        <v>27723468</v>
      </c>
      <c r="AY1311">
        <v>1</v>
      </c>
      <c r="AZ1311">
        <v>0</v>
      </c>
      <c r="BA1311">
        <v>1337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Y1311*Source!I486</f>
        <v>11.529366399999999</v>
      </c>
      <c r="CY1311">
        <f>AD1311</f>
        <v>8.74</v>
      </c>
      <c r="CZ1311">
        <f>AH1311</f>
        <v>8.74</v>
      </c>
      <c r="DA1311">
        <f>AL1311</f>
        <v>1</v>
      </c>
      <c r="DB1311">
        <v>0</v>
      </c>
    </row>
    <row r="1312" spans="1:106" x14ac:dyDescent="0.2">
      <c r="A1312">
        <f>ROW(Source!A486)</f>
        <v>486</v>
      </c>
      <c r="B1312">
        <v>27721505</v>
      </c>
      <c r="C1312">
        <v>27723456</v>
      </c>
      <c r="D1312">
        <v>25412928</v>
      </c>
      <c r="E1312">
        <v>1</v>
      </c>
      <c r="F1312">
        <v>1</v>
      </c>
      <c r="G1312">
        <v>1</v>
      </c>
      <c r="H1312">
        <v>1</v>
      </c>
      <c r="I1312" t="s">
        <v>954</v>
      </c>
      <c r="J1312" t="s">
        <v>6</v>
      </c>
      <c r="K1312" t="s">
        <v>955</v>
      </c>
      <c r="L1312">
        <v>1191</v>
      </c>
      <c r="N1312">
        <v>1013</v>
      </c>
      <c r="O1312" t="s">
        <v>953</v>
      </c>
      <c r="P1312" t="s">
        <v>953</v>
      </c>
      <c r="Q1312">
        <v>1</v>
      </c>
      <c r="W1312">
        <v>0</v>
      </c>
      <c r="X1312">
        <v>-1417349443</v>
      </c>
      <c r="Y1312">
        <v>4.2300000000000004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1</v>
      </c>
      <c r="AJ1312">
        <v>1</v>
      </c>
      <c r="AK1312">
        <v>1</v>
      </c>
      <c r="AL1312">
        <v>1</v>
      </c>
      <c r="AN1312">
        <v>0</v>
      </c>
      <c r="AO1312">
        <v>1</v>
      </c>
      <c r="AP1312">
        <v>0</v>
      </c>
      <c r="AQ1312">
        <v>0</v>
      </c>
      <c r="AR1312">
        <v>0</v>
      </c>
      <c r="AS1312" t="s">
        <v>6</v>
      </c>
      <c r="AT1312">
        <v>4.2300000000000004</v>
      </c>
      <c r="AU1312" t="s">
        <v>6</v>
      </c>
      <c r="AV1312">
        <v>2</v>
      </c>
      <c r="AW1312">
        <v>2</v>
      </c>
      <c r="AX1312">
        <v>27723469</v>
      </c>
      <c r="AY1312">
        <v>1</v>
      </c>
      <c r="AZ1312">
        <v>2048</v>
      </c>
      <c r="BA1312">
        <v>1338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Y1312*Source!I486</f>
        <v>0.291024</v>
      </c>
      <c r="CY1312">
        <f>AD1312</f>
        <v>0</v>
      </c>
      <c r="CZ1312">
        <f>AH1312</f>
        <v>0</v>
      </c>
      <c r="DA1312">
        <f>AL1312</f>
        <v>1</v>
      </c>
      <c r="DB1312">
        <v>0</v>
      </c>
    </row>
    <row r="1313" spans="1:106" x14ac:dyDescent="0.2">
      <c r="A1313">
        <f>ROW(Source!A486)</f>
        <v>486</v>
      </c>
      <c r="B1313">
        <v>27721505</v>
      </c>
      <c r="C1313">
        <v>27723456</v>
      </c>
      <c r="D1313">
        <v>25230514</v>
      </c>
      <c r="E1313">
        <v>1</v>
      </c>
      <c r="F1313">
        <v>1</v>
      </c>
      <c r="G1313">
        <v>1</v>
      </c>
      <c r="H1313">
        <v>2</v>
      </c>
      <c r="I1313" t="s">
        <v>960</v>
      </c>
      <c r="J1313" t="s">
        <v>961</v>
      </c>
      <c r="K1313" t="s">
        <v>962</v>
      </c>
      <c r="L1313">
        <v>1368</v>
      </c>
      <c r="N1313">
        <v>1011</v>
      </c>
      <c r="O1313" t="s">
        <v>959</v>
      </c>
      <c r="P1313" t="s">
        <v>959</v>
      </c>
      <c r="Q1313">
        <v>1</v>
      </c>
      <c r="W1313">
        <v>0</v>
      </c>
      <c r="X1313">
        <v>1188625873</v>
      </c>
      <c r="Y1313">
        <v>0.82500000000000007</v>
      </c>
      <c r="AA1313">
        <v>0</v>
      </c>
      <c r="AB1313">
        <v>31.26</v>
      </c>
      <c r="AC1313">
        <v>13.5</v>
      </c>
      <c r="AD1313">
        <v>0</v>
      </c>
      <c r="AE1313">
        <v>0</v>
      </c>
      <c r="AF1313">
        <v>31.26</v>
      </c>
      <c r="AG1313">
        <v>13.5</v>
      </c>
      <c r="AH1313">
        <v>0</v>
      </c>
      <c r="AI1313">
        <v>1</v>
      </c>
      <c r="AJ1313">
        <v>1</v>
      </c>
      <c r="AK1313">
        <v>1</v>
      </c>
      <c r="AL1313">
        <v>1</v>
      </c>
      <c r="AN1313">
        <v>0</v>
      </c>
      <c r="AO1313">
        <v>1</v>
      </c>
      <c r="AP1313">
        <v>1</v>
      </c>
      <c r="AQ1313">
        <v>0</v>
      </c>
      <c r="AR1313">
        <v>0</v>
      </c>
      <c r="AS1313" t="s">
        <v>6</v>
      </c>
      <c r="AT1313">
        <v>0.66</v>
      </c>
      <c r="AU1313" t="s">
        <v>102</v>
      </c>
      <c r="AV1313">
        <v>0</v>
      </c>
      <c r="AW1313">
        <v>2</v>
      </c>
      <c r="AX1313">
        <v>27723470</v>
      </c>
      <c r="AY1313">
        <v>1</v>
      </c>
      <c r="AZ1313">
        <v>0</v>
      </c>
      <c r="BA1313">
        <v>1339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Y1313*Source!I486</f>
        <v>5.6760000000000005E-2</v>
      </c>
      <c r="CY1313">
        <f>AB1313</f>
        <v>31.26</v>
      </c>
      <c r="CZ1313">
        <f>AF1313</f>
        <v>31.26</v>
      </c>
      <c r="DA1313">
        <f>AJ1313</f>
        <v>1</v>
      </c>
      <c r="DB1313">
        <v>0</v>
      </c>
    </row>
    <row r="1314" spans="1:106" x14ac:dyDescent="0.2">
      <c r="A1314">
        <f>ROW(Source!A486)</f>
        <v>486</v>
      </c>
      <c r="B1314">
        <v>27721505</v>
      </c>
      <c r="C1314">
        <v>27723456</v>
      </c>
      <c r="D1314">
        <v>25231607</v>
      </c>
      <c r="E1314">
        <v>1</v>
      </c>
      <c r="F1314">
        <v>1</v>
      </c>
      <c r="G1314">
        <v>1</v>
      </c>
      <c r="H1314">
        <v>2</v>
      </c>
      <c r="I1314" t="s">
        <v>997</v>
      </c>
      <c r="J1314" t="s">
        <v>998</v>
      </c>
      <c r="K1314" t="s">
        <v>999</v>
      </c>
      <c r="L1314">
        <v>1368</v>
      </c>
      <c r="N1314">
        <v>1011</v>
      </c>
      <c r="O1314" t="s">
        <v>959</v>
      </c>
      <c r="P1314" t="s">
        <v>959</v>
      </c>
      <c r="Q1314">
        <v>1</v>
      </c>
      <c r="W1314">
        <v>0</v>
      </c>
      <c r="X1314">
        <v>1372534845</v>
      </c>
      <c r="Y1314">
        <v>4.4624999999999995</v>
      </c>
      <c r="AA1314">
        <v>0</v>
      </c>
      <c r="AB1314">
        <v>65.709999999999994</v>
      </c>
      <c r="AC1314">
        <v>11.6</v>
      </c>
      <c r="AD1314">
        <v>0</v>
      </c>
      <c r="AE1314">
        <v>0</v>
      </c>
      <c r="AF1314">
        <v>65.709999999999994</v>
      </c>
      <c r="AG1314">
        <v>11.6</v>
      </c>
      <c r="AH1314">
        <v>0</v>
      </c>
      <c r="AI1314">
        <v>1</v>
      </c>
      <c r="AJ1314">
        <v>1</v>
      </c>
      <c r="AK1314">
        <v>1</v>
      </c>
      <c r="AL1314">
        <v>1</v>
      </c>
      <c r="AN1314">
        <v>0</v>
      </c>
      <c r="AO1314">
        <v>1</v>
      </c>
      <c r="AP1314">
        <v>1</v>
      </c>
      <c r="AQ1314">
        <v>0</v>
      </c>
      <c r="AR1314">
        <v>0</v>
      </c>
      <c r="AS1314" t="s">
        <v>6</v>
      </c>
      <c r="AT1314">
        <v>3.57</v>
      </c>
      <c r="AU1314" t="s">
        <v>102</v>
      </c>
      <c r="AV1314">
        <v>0</v>
      </c>
      <c r="AW1314">
        <v>2</v>
      </c>
      <c r="AX1314">
        <v>27723471</v>
      </c>
      <c r="AY1314">
        <v>1</v>
      </c>
      <c r="AZ1314">
        <v>0</v>
      </c>
      <c r="BA1314">
        <v>1340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Y1314*Source!I486</f>
        <v>0.30701999999999996</v>
      </c>
      <c r="CY1314">
        <f>AB1314</f>
        <v>65.709999999999994</v>
      </c>
      <c r="CZ1314">
        <f>AF1314</f>
        <v>65.709999999999994</v>
      </c>
      <c r="DA1314">
        <f>AJ1314</f>
        <v>1</v>
      </c>
      <c r="DB1314">
        <v>0</v>
      </c>
    </row>
    <row r="1315" spans="1:106" x14ac:dyDescent="0.2">
      <c r="A1315">
        <f>ROW(Source!A486)</f>
        <v>486</v>
      </c>
      <c r="B1315">
        <v>27721505</v>
      </c>
      <c r="C1315">
        <v>27723456</v>
      </c>
      <c r="D1315">
        <v>25150226</v>
      </c>
      <c r="E1315">
        <v>1</v>
      </c>
      <c r="F1315">
        <v>1</v>
      </c>
      <c r="G1315">
        <v>1</v>
      </c>
      <c r="H1315">
        <v>3</v>
      </c>
      <c r="I1315" t="s">
        <v>1249</v>
      </c>
      <c r="J1315" t="s">
        <v>1250</v>
      </c>
      <c r="K1315" t="s">
        <v>1251</v>
      </c>
      <c r="L1315">
        <v>1301</v>
      </c>
      <c r="N1315">
        <v>1003</v>
      </c>
      <c r="O1315" t="s">
        <v>501</v>
      </c>
      <c r="P1315" t="s">
        <v>501</v>
      </c>
      <c r="Q1315">
        <v>1</v>
      </c>
      <c r="W1315">
        <v>0</v>
      </c>
      <c r="X1315">
        <v>751777312</v>
      </c>
      <c r="Y1315">
        <v>244</v>
      </c>
      <c r="AA1315">
        <v>6.38</v>
      </c>
      <c r="AB1315">
        <v>0</v>
      </c>
      <c r="AC1315">
        <v>0</v>
      </c>
      <c r="AD1315">
        <v>0</v>
      </c>
      <c r="AE1315">
        <v>6.38</v>
      </c>
      <c r="AF1315">
        <v>0</v>
      </c>
      <c r="AG1315">
        <v>0</v>
      </c>
      <c r="AH1315">
        <v>0</v>
      </c>
      <c r="AI1315">
        <v>1</v>
      </c>
      <c r="AJ1315">
        <v>1</v>
      </c>
      <c r="AK1315">
        <v>1</v>
      </c>
      <c r="AL1315">
        <v>1</v>
      </c>
      <c r="AN1315">
        <v>0</v>
      </c>
      <c r="AO1315">
        <v>1</v>
      </c>
      <c r="AP1315">
        <v>0</v>
      </c>
      <c r="AQ1315">
        <v>0</v>
      </c>
      <c r="AR1315">
        <v>0</v>
      </c>
      <c r="AS1315" t="s">
        <v>6</v>
      </c>
      <c r="AT1315">
        <v>244</v>
      </c>
      <c r="AU1315" t="s">
        <v>6</v>
      </c>
      <c r="AV1315">
        <v>0</v>
      </c>
      <c r="AW1315">
        <v>2</v>
      </c>
      <c r="AX1315">
        <v>27723472</v>
      </c>
      <c r="AY1315">
        <v>1</v>
      </c>
      <c r="AZ1315">
        <v>0</v>
      </c>
      <c r="BA1315">
        <v>1341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Y1315*Source!I486</f>
        <v>16.787199999999999</v>
      </c>
      <c r="CY1315">
        <f t="shared" ref="CY1315:CY1321" si="90">AA1315</f>
        <v>6.38</v>
      </c>
      <c r="CZ1315">
        <f t="shared" ref="CZ1315:CZ1321" si="91">AE1315</f>
        <v>6.38</v>
      </c>
      <c r="DA1315">
        <f t="shared" ref="DA1315:DA1321" si="92">AI1315</f>
        <v>1</v>
      </c>
      <c r="DB1315">
        <v>0</v>
      </c>
    </row>
    <row r="1316" spans="1:106" x14ac:dyDescent="0.2">
      <c r="A1316">
        <f>ROW(Source!A486)</f>
        <v>486</v>
      </c>
      <c r="B1316">
        <v>27721505</v>
      </c>
      <c r="C1316">
        <v>27723456</v>
      </c>
      <c r="D1316">
        <v>25150227</v>
      </c>
      <c r="E1316">
        <v>1</v>
      </c>
      <c r="F1316">
        <v>1</v>
      </c>
      <c r="G1316">
        <v>1</v>
      </c>
      <c r="H1316">
        <v>3</v>
      </c>
      <c r="I1316" t="s">
        <v>1252</v>
      </c>
      <c r="J1316" t="s">
        <v>1253</v>
      </c>
      <c r="K1316" t="s">
        <v>1254</v>
      </c>
      <c r="L1316">
        <v>1301</v>
      </c>
      <c r="N1316">
        <v>1003</v>
      </c>
      <c r="O1316" t="s">
        <v>501</v>
      </c>
      <c r="P1316" t="s">
        <v>501</v>
      </c>
      <c r="Q1316">
        <v>1</v>
      </c>
      <c r="W1316">
        <v>0</v>
      </c>
      <c r="X1316">
        <v>1744203244</v>
      </c>
      <c r="Y1316">
        <v>56</v>
      </c>
      <c r="AA1316">
        <v>7.95</v>
      </c>
      <c r="AB1316">
        <v>0</v>
      </c>
      <c r="AC1316">
        <v>0</v>
      </c>
      <c r="AD1316">
        <v>0</v>
      </c>
      <c r="AE1316">
        <v>7.95</v>
      </c>
      <c r="AF1316">
        <v>0</v>
      </c>
      <c r="AG1316">
        <v>0</v>
      </c>
      <c r="AH1316">
        <v>0</v>
      </c>
      <c r="AI1316">
        <v>1</v>
      </c>
      <c r="AJ1316">
        <v>1</v>
      </c>
      <c r="AK1316">
        <v>1</v>
      </c>
      <c r="AL1316">
        <v>1</v>
      </c>
      <c r="AN1316">
        <v>0</v>
      </c>
      <c r="AO1316">
        <v>1</v>
      </c>
      <c r="AP1316">
        <v>0</v>
      </c>
      <c r="AQ1316">
        <v>0</v>
      </c>
      <c r="AR1316">
        <v>0</v>
      </c>
      <c r="AS1316" t="s">
        <v>6</v>
      </c>
      <c r="AT1316">
        <v>56</v>
      </c>
      <c r="AU1316" t="s">
        <v>6</v>
      </c>
      <c r="AV1316">
        <v>0</v>
      </c>
      <c r="AW1316">
        <v>2</v>
      </c>
      <c r="AX1316">
        <v>27723473</v>
      </c>
      <c r="AY1316">
        <v>1</v>
      </c>
      <c r="AZ1316">
        <v>0</v>
      </c>
      <c r="BA1316">
        <v>1342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Y1316*Source!I486</f>
        <v>3.8528000000000002</v>
      </c>
      <c r="CY1316">
        <f t="shared" si="90"/>
        <v>7.95</v>
      </c>
      <c r="CZ1316">
        <f t="shared" si="91"/>
        <v>7.95</v>
      </c>
      <c r="DA1316">
        <f t="shared" si="92"/>
        <v>1</v>
      </c>
      <c r="DB1316">
        <v>0</v>
      </c>
    </row>
    <row r="1317" spans="1:106" x14ac:dyDescent="0.2">
      <c r="A1317">
        <f>ROW(Source!A486)</f>
        <v>486</v>
      </c>
      <c r="B1317">
        <v>27721505</v>
      </c>
      <c r="C1317">
        <v>27723456</v>
      </c>
      <c r="D1317">
        <v>25150315</v>
      </c>
      <c r="E1317">
        <v>1</v>
      </c>
      <c r="F1317">
        <v>1</v>
      </c>
      <c r="G1317">
        <v>1</v>
      </c>
      <c r="H1317">
        <v>3</v>
      </c>
      <c r="I1317" t="s">
        <v>1255</v>
      </c>
      <c r="J1317" t="s">
        <v>1256</v>
      </c>
      <c r="K1317" t="s">
        <v>1257</v>
      </c>
      <c r="L1317">
        <v>1302</v>
      </c>
      <c r="N1317">
        <v>1003</v>
      </c>
      <c r="O1317" t="s">
        <v>751</v>
      </c>
      <c r="P1317" t="s">
        <v>751</v>
      </c>
      <c r="Q1317">
        <v>10</v>
      </c>
      <c r="W1317">
        <v>0</v>
      </c>
      <c r="X1317">
        <v>-405326455</v>
      </c>
      <c r="Y1317">
        <v>15.6</v>
      </c>
      <c r="AA1317">
        <v>64.099999999999994</v>
      </c>
      <c r="AB1317">
        <v>0</v>
      </c>
      <c r="AC1317">
        <v>0</v>
      </c>
      <c r="AD1317">
        <v>0</v>
      </c>
      <c r="AE1317">
        <v>64.099999999999994</v>
      </c>
      <c r="AF1317">
        <v>0</v>
      </c>
      <c r="AG1317">
        <v>0</v>
      </c>
      <c r="AH1317">
        <v>0</v>
      </c>
      <c r="AI1317">
        <v>1</v>
      </c>
      <c r="AJ1317">
        <v>1</v>
      </c>
      <c r="AK1317">
        <v>1</v>
      </c>
      <c r="AL1317">
        <v>1</v>
      </c>
      <c r="AN1317">
        <v>0</v>
      </c>
      <c r="AO1317">
        <v>1</v>
      </c>
      <c r="AP1317">
        <v>0</v>
      </c>
      <c r="AQ1317">
        <v>0</v>
      </c>
      <c r="AR1317">
        <v>0</v>
      </c>
      <c r="AS1317" t="s">
        <v>6</v>
      </c>
      <c r="AT1317">
        <v>15.6</v>
      </c>
      <c r="AU1317" t="s">
        <v>6</v>
      </c>
      <c r="AV1317">
        <v>0</v>
      </c>
      <c r="AW1317">
        <v>2</v>
      </c>
      <c r="AX1317">
        <v>27723474</v>
      </c>
      <c r="AY1317">
        <v>1</v>
      </c>
      <c r="AZ1317">
        <v>0</v>
      </c>
      <c r="BA1317">
        <v>1343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Y1317*Source!I486</f>
        <v>1.07328</v>
      </c>
      <c r="CY1317">
        <f t="shared" si="90"/>
        <v>64.099999999999994</v>
      </c>
      <c r="CZ1317">
        <f t="shared" si="91"/>
        <v>64.099999999999994</v>
      </c>
      <c r="DA1317">
        <f t="shared" si="92"/>
        <v>1</v>
      </c>
      <c r="DB1317">
        <v>0</v>
      </c>
    </row>
    <row r="1318" spans="1:106" x14ac:dyDescent="0.2">
      <c r="A1318">
        <f>ROW(Source!A486)</f>
        <v>486</v>
      </c>
      <c r="B1318">
        <v>27721505</v>
      </c>
      <c r="C1318">
        <v>27723456</v>
      </c>
      <c r="D1318">
        <v>25152739</v>
      </c>
      <c r="E1318">
        <v>1</v>
      </c>
      <c r="F1318">
        <v>1</v>
      </c>
      <c r="G1318">
        <v>1</v>
      </c>
      <c r="H1318">
        <v>3</v>
      </c>
      <c r="I1318" t="s">
        <v>1258</v>
      </c>
      <c r="J1318" t="s">
        <v>1259</v>
      </c>
      <c r="K1318" t="s">
        <v>1260</v>
      </c>
      <c r="L1318">
        <v>1358</v>
      </c>
      <c r="N1318">
        <v>1010</v>
      </c>
      <c r="O1318" t="s">
        <v>553</v>
      </c>
      <c r="P1318" t="s">
        <v>553</v>
      </c>
      <c r="Q1318">
        <v>10</v>
      </c>
      <c r="W1318">
        <v>0</v>
      </c>
      <c r="X1318">
        <v>-858120743</v>
      </c>
      <c r="Y1318">
        <v>38.9</v>
      </c>
      <c r="AA1318">
        <v>7.03</v>
      </c>
      <c r="AB1318">
        <v>0</v>
      </c>
      <c r="AC1318">
        <v>0</v>
      </c>
      <c r="AD1318">
        <v>0</v>
      </c>
      <c r="AE1318">
        <v>7.03</v>
      </c>
      <c r="AF1318">
        <v>0</v>
      </c>
      <c r="AG1318">
        <v>0</v>
      </c>
      <c r="AH1318">
        <v>0</v>
      </c>
      <c r="AI1318">
        <v>1</v>
      </c>
      <c r="AJ1318">
        <v>1</v>
      </c>
      <c r="AK1318">
        <v>1</v>
      </c>
      <c r="AL1318">
        <v>1</v>
      </c>
      <c r="AN1318">
        <v>0</v>
      </c>
      <c r="AO1318">
        <v>1</v>
      </c>
      <c r="AP1318">
        <v>0</v>
      </c>
      <c r="AQ1318">
        <v>0</v>
      </c>
      <c r="AR1318">
        <v>0</v>
      </c>
      <c r="AS1318" t="s">
        <v>6</v>
      </c>
      <c r="AT1318">
        <v>38.9</v>
      </c>
      <c r="AU1318" t="s">
        <v>6</v>
      </c>
      <c r="AV1318">
        <v>0</v>
      </c>
      <c r="AW1318">
        <v>2</v>
      </c>
      <c r="AX1318">
        <v>27723475</v>
      </c>
      <c r="AY1318">
        <v>1</v>
      </c>
      <c r="AZ1318">
        <v>0</v>
      </c>
      <c r="BA1318">
        <v>1344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Y1318*Source!I486</f>
        <v>2.67632</v>
      </c>
      <c r="CY1318">
        <f t="shared" si="90"/>
        <v>7.03</v>
      </c>
      <c r="CZ1318">
        <f t="shared" si="91"/>
        <v>7.03</v>
      </c>
      <c r="DA1318">
        <f t="shared" si="92"/>
        <v>1</v>
      </c>
      <c r="DB1318">
        <v>0</v>
      </c>
    </row>
    <row r="1319" spans="1:106" x14ac:dyDescent="0.2">
      <c r="A1319">
        <f>ROW(Source!A486)</f>
        <v>486</v>
      </c>
      <c r="B1319">
        <v>27721505</v>
      </c>
      <c r="C1319">
        <v>27723456</v>
      </c>
      <c r="D1319">
        <v>25180423</v>
      </c>
      <c r="E1319">
        <v>1</v>
      </c>
      <c r="F1319">
        <v>1</v>
      </c>
      <c r="G1319">
        <v>1</v>
      </c>
      <c r="H1319">
        <v>3</v>
      </c>
      <c r="I1319" t="s">
        <v>1261</v>
      </c>
      <c r="J1319" t="s">
        <v>1262</v>
      </c>
      <c r="K1319" t="s">
        <v>1263</v>
      </c>
      <c r="L1319">
        <v>1355</v>
      </c>
      <c r="N1319">
        <v>1010</v>
      </c>
      <c r="O1319" t="s">
        <v>519</v>
      </c>
      <c r="P1319" t="s">
        <v>519</v>
      </c>
      <c r="Q1319">
        <v>100</v>
      </c>
      <c r="W1319">
        <v>0</v>
      </c>
      <c r="X1319">
        <v>1709713925</v>
      </c>
      <c r="Y1319">
        <v>8</v>
      </c>
      <c r="AA1319">
        <v>50</v>
      </c>
      <c r="AB1319">
        <v>0</v>
      </c>
      <c r="AC1319">
        <v>0</v>
      </c>
      <c r="AD1319">
        <v>0</v>
      </c>
      <c r="AE1319">
        <v>50</v>
      </c>
      <c r="AF1319">
        <v>0</v>
      </c>
      <c r="AG1319">
        <v>0</v>
      </c>
      <c r="AH1319">
        <v>0</v>
      </c>
      <c r="AI1319">
        <v>1</v>
      </c>
      <c r="AJ1319">
        <v>1</v>
      </c>
      <c r="AK1319">
        <v>1</v>
      </c>
      <c r="AL1319">
        <v>1</v>
      </c>
      <c r="AN1319">
        <v>0</v>
      </c>
      <c r="AO1319">
        <v>1</v>
      </c>
      <c r="AP1319">
        <v>0</v>
      </c>
      <c r="AQ1319">
        <v>0</v>
      </c>
      <c r="AR1319">
        <v>0</v>
      </c>
      <c r="AS1319" t="s">
        <v>6</v>
      </c>
      <c r="AT1319">
        <v>8</v>
      </c>
      <c r="AU1319" t="s">
        <v>6</v>
      </c>
      <c r="AV1319">
        <v>0</v>
      </c>
      <c r="AW1319">
        <v>2</v>
      </c>
      <c r="AX1319">
        <v>27723477</v>
      </c>
      <c r="AY1319">
        <v>1</v>
      </c>
      <c r="AZ1319">
        <v>0</v>
      </c>
      <c r="BA1319">
        <v>1346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Y1319*Source!I486</f>
        <v>0.5504</v>
      </c>
      <c r="CY1319">
        <f t="shared" si="90"/>
        <v>50</v>
      </c>
      <c r="CZ1319">
        <f t="shared" si="91"/>
        <v>50</v>
      </c>
      <c r="DA1319">
        <f t="shared" si="92"/>
        <v>1</v>
      </c>
      <c r="DB1319">
        <v>0</v>
      </c>
    </row>
    <row r="1320" spans="1:106" x14ac:dyDescent="0.2">
      <c r="A1320">
        <f>ROW(Source!A486)</f>
        <v>486</v>
      </c>
      <c r="B1320">
        <v>27721505</v>
      </c>
      <c r="C1320">
        <v>27723456</v>
      </c>
      <c r="D1320">
        <v>25186863</v>
      </c>
      <c r="E1320">
        <v>1</v>
      </c>
      <c r="F1320">
        <v>1</v>
      </c>
      <c r="G1320">
        <v>1</v>
      </c>
      <c r="H1320">
        <v>3</v>
      </c>
      <c r="I1320" t="s">
        <v>1264</v>
      </c>
      <c r="J1320" t="s">
        <v>1265</v>
      </c>
      <c r="K1320" t="s">
        <v>1266</v>
      </c>
      <c r="L1320">
        <v>1354</v>
      </c>
      <c r="N1320">
        <v>1010</v>
      </c>
      <c r="O1320" t="s">
        <v>252</v>
      </c>
      <c r="P1320" t="s">
        <v>252</v>
      </c>
      <c r="Q1320">
        <v>1</v>
      </c>
      <c r="W1320">
        <v>0</v>
      </c>
      <c r="X1320">
        <v>-1018551266</v>
      </c>
      <c r="Y1320">
        <v>69</v>
      </c>
      <c r="AA1320">
        <v>67</v>
      </c>
      <c r="AB1320">
        <v>0</v>
      </c>
      <c r="AC1320">
        <v>0</v>
      </c>
      <c r="AD1320">
        <v>0</v>
      </c>
      <c r="AE1320">
        <v>67</v>
      </c>
      <c r="AF1320">
        <v>0</v>
      </c>
      <c r="AG1320">
        <v>0</v>
      </c>
      <c r="AH1320">
        <v>0</v>
      </c>
      <c r="AI1320">
        <v>1</v>
      </c>
      <c r="AJ1320">
        <v>1</v>
      </c>
      <c r="AK1320">
        <v>1</v>
      </c>
      <c r="AL1320">
        <v>1</v>
      </c>
      <c r="AN1320">
        <v>0</v>
      </c>
      <c r="AO1320">
        <v>1</v>
      </c>
      <c r="AP1320">
        <v>0</v>
      </c>
      <c r="AQ1320">
        <v>0</v>
      </c>
      <c r="AR1320">
        <v>0</v>
      </c>
      <c r="AS1320" t="s">
        <v>6</v>
      </c>
      <c r="AT1320">
        <v>69</v>
      </c>
      <c r="AU1320" t="s">
        <v>6</v>
      </c>
      <c r="AV1320">
        <v>0</v>
      </c>
      <c r="AW1320">
        <v>2</v>
      </c>
      <c r="AX1320">
        <v>27723478</v>
      </c>
      <c r="AY1320">
        <v>1</v>
      </c>
      <c r="AZ1320">
        <v>0</v>
      </c>
      <c r="BA1320">
        <v>1347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Y1320*Source!I486</f>
        <v>4.7472000000000003</v>
      </c>
      <c r="CY1320">
        <f t="shared" si="90"/>
        <v>67</v>
      </c>
      <c r="CZ1320">
        <f t="shared" si="91"/>
        <v>67</v>
      </c>
      <c r="DA1320">
        <f t="shared" si="92"/>
        <v>1</v>
      </c>
      <c r="DB1320">
        <v>0</v>
      </c>
    </row>
    <row r="1321" spans="1:106" x14ac:dyDescent="0.2">
      <c r="A1321">
        <f>ROW(Source!A486)</f>
        <v>486</v>
      </c>
      <c r="B1321">
        <v>27721505</v>
      </c>
      <c r="C1321">
        <v>27723456</v>
      </c>
      <c r="D1321">
        <v>0</v>
      </c>
      <c r="E1321">
        <v>0</v>
      </c>
      <c r="F1321">
        <v>1</v>
      </c>
      <c r="G1321">
        <v>1</v>
      </c>
      <c r="H1321">
        <v>3</v>
      </c>
      <c r="I1321" t="s">
        <v>478</v>
      </c>
      <c r="J1321" t="s">
        <v>6</v>
      </c>
      <c r="K1321" t="s">
        <v>479</v>
      </c>
      <c r="L1321">
        <v>1327</v>
      </c>
      <c r="N1321">
        <v>1005</v>
      </c>
      <c r="O1321" t="s">
        <v>96</v>
      </c>
      <c r="P1321" t="s">
        <v>96</v>
      </c>
      <c r="Q1321">
        <v>1</v>
      </c>
      <c r="W1321">
        <v>0</v>
      </c>
      <c r="X1321">
        <v>1051178621</v>
      </c>
      <c r="Y1321">
        <v>100</v>
      </c>
      <c r="AA1321">
        <v>586.71</v>
      </c>
      <c r="AB1321">
        <v>0</v>
      </c>
      <c r="AC1321">
        <v>0</v>
      </c>
      <c r="AD1321">
        <v>0</v>
      </c>
      <c r="AE1321">
        <v>586.71</v>
      </c>
      <c r="AF1321">
        <v>0</v>
      </c>
      <c r="AG1321">
        <v>0</v>
      </c>
      <c r="AH1321">
        <v>0</v>
      </c>
      <c r="AI1321">
        <v>1</v>
      </c>
      <c r="AJ1321">
        <v>1</v>
      </c>
      <c r="AK1321">
        <v>1</v>
      </c>
      <c r="AL1321">
        <v>1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 t="s">
        <v>6</v>
      </c>
      <c r="AT1321">
        <v>100</v>
      </c>
      <c r="AU1321" t="s">
        <v>6</v>
      </c>
      <c r="AV1321">
        <v>0</v>
      </c>
      <c r="AW1321">
        <v>1</v>
      </c>
      <c r="AX1321">
        <v>-1</v>
      </c>
      <c r="AY1321">
        <v>0</v>
      </c>
      <c r="AZ1321">
        <v>0</v>
      </c>
      <c r="BA1321" t="s">
        <v>6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Y1321*Source!I486</f>
        <v>6.88</v>
      </c>
      <c r="CY1321">
        <f t="shared" si="90"/>
        <v>586.71</v>
      </c>
      <c r="CZ1321">
        <f t="shared" si="91"/>
        <v>586.71</v>
      </c>
      <c r="DA1321">
        <f t="shared" si="92"/>
        <v>1</v>
      </c>
      <c r="DB1321">
        <v>0</v>
      </c>
    </row>
    <row r="1322" spans="1:106" x14ac:dyDescent="0.2">
      <c r="A1322">
        <f>ROW(Source!A487)</f>
        <v>487</v>
      </c>
      <c r="B1322">
        <v>27721504</v>
      </c>
      <c r="C1322">
        <v>27723456</v>
      </c>
      <c r="D1322">
        <v>25418547</v>
      </c>
      <c r="E1322">
        <v>1</v>
      </c>
      <c r="F1322">
        <v>1</v>
      </c>
      <c r="G1322">
        <v>1</v>
      </c>
      <c r="H1322">
        <v>1</v>
      </c>
      <c r="I1322" t="s">
        <v>1073</v>
      </c>
      <c r="J1322" t="s">
        <v>6</v>
      </c>
      <c r="K1322" t="s">
        <v>1074</v>
      </c>
      <c r="L1322">
        <v>1191</v>
      </c>
      <c r="N1322">
        <v>1013</v>
      </c>
      <c r="O1322" t="s">
        <v>953</v>
      </c>
      <c r="P1322" t="s">
        <v>953</v>
      </c>
      <c r="Q1322">
        <v>1</v>
      </c>
      <c r="W1322">
        <v>0</v>
      </c>
      <c r="X1322">
        <v>-784637506</v>
      </c>
      <c r="Y1322">
        <v>167.57799999999997</v>
      </c>
      <c r="AA1322">
        <v>0</v>
      </c>
      <c r="AB1322">
        <v>0</v>
      </c>
      <c r="AC1322">
        <v>0</v>
      </c>
      <c r="AD1322">
        <v>8.74</v>
      </c>
      <c r="AE1322">
        <v>0</v>
      </c>
      <c r="AF1322">
        <v>0</v>
      </c>
      <c r="AG1322">
        <v>0</v>
      </c>
      <c r="AH1322">
        <v>8.74</v>
      </c>
      <c r="AI1322">
        <v>1</v>
      </c>
      <c r="AJ1322">
        <v>1</v>
      </c>
      <c r="AK1322">
        <v>1</v>
      </c>
      <c r="AL1322">
        <v>1</v>
      </c>
      <c r="AN1322">
        <v>0</v>
      </c>
      <c r="AO1322">
        <v>1</v>
      </c>
      <c r="AP1322">
        <v>1</v>
      </c>
      <c r="AQ1322">
        <v>0</v>
      </c>
      <c r="AR1322">
        <v>0</v>
      </c>
      <c r="AS1322" t="s">
        <v>6</v>
      </c>
      <c r="AT1322">
        <v>145.72</v>
      </c>
      <c r="AU1322" t="s">
        <v>103</v>
      </c>
      <c r="AV1322">
        <v>1</v>
      </c>
      <c r="AW1322">
        <v>2</v>
      </c>
      <c r="AX1322">
        <v>27723468</v>
      </c>
      <c r="AY1322">
        <v>1</v>
      </c>
      <c r="AZ1322">
        <v>0</v>
      </c>
      <c r="BA1322">
        <v>1348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Y1322*Source!I487</f>
        <v>11.529366399999999</v>
      </c>
      <c r="CY1322">
        <f>AD1322</f>
        <v>8.74</v>
      </c>
      <c r="CZ1322">
        <f>AH1322</f>
        <v>8.74</v>
      </c>
      <c r="DA1322">
        <f>AL1322</f>
        <v>1</v>
      </c>
      <c r="DB1322">
        <v>0</v>
      </c>
    </row>
    <row r="1323" spans="1:106" x14ac:dyDescent="0.2">
      <c r="A1323">
        <f>ROW(Source!A487)</f>
        <v>487</v>
      </c>
      <c r="B1323">
        <v>27721504</v>
      </c>
      <c r="C1323">
        <v>27723456</v>
      </c>
      <c r="D1323">
        <v>25412928</v>
      </c>
      <c r="E1323">
        <v>1</v>
      </c>
      <c r="F1323">
        <v>1</v>
      </c>
      <c r="G1323">
        <v>1</v>
      </c>
      <c r="H1323">
        <v>1</v>
      </c>
      <c r="I1323" t="s">
        <v>954</v>
      </c>
      <c r="J1323" t="s">
        <v>6</v>
      </c>
      <c r="K1323" t="s">
        <v>955</v>
      </c>
      <c r="L1323">
        <v>1191</v>
      </c>
      <c r="N1323">
        <v>1013</v>
      </c>
      <c r="O1323" t="s">
        <v>953</v>
      </c>
      <c r="P1323" t="s">
        <v>953</v>
      </c>
      <c r="Q1323">
        <v>1</v>
      </c>
      <c r="W1323">
        <v>0</v>
      </c>
      <c r="X1323">
        <v>-1417349443</v>
      </c>
      <c r="Y1323">
        <v>4.2300000000000004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1</v>
      </c>
      <c r="AJ1323">
        <v>1</v>
      </c>
      <c r="AK1323">
        <v>1</v>
      </c>
      <c r="AL1323">
        <v>1</v>
      </c>
      <c r="AN1323">
        <v>0</v>
      </c>
      <c r="AO1323">
        <v>1</v>
      </c>
      <c r="AP1323">
        <v>0</v>
      </c>
      <c r="AQ1323">
        <v>0</v>
      </c>
      <c r="AR1323">
        <v>0</v>
      </c>
      <c r="AS1323" t="s">
        <v>6</v>
      </c>
      <c r="AT1323">
        <v>4.2300000000000004</v>
      </c>
      <c r="AU1323" t="s">
        <v>6</v>
      </c>
      <c r="AV1323">
        <v>2</v>
      </c>
      <c r="AW1323">
        <v>2</v>
      </c>
      <c r="AX1323">
        <v>27723469</v>
      </c>
      <c r="AY1323">
        <v>1</v>
      </c>
      <c r="AZ1323">
        <v>2048</v>
      </c>
      <c r="BA1323">
        <v>1349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Y1323*Source!I487</f>
        <v>0.291024</v>
      </c>
      <c r="CY1323">
        <f>AD1323</f>
        <v>0</v>
      </c>
      <c r="CZ1323">
        <f>AH1323</f>
        <v>0</v>
      </c>
      <c r="DA1323">
        <f>AL1323</f>
        <v>1</v>
      </c>
      <c r="DB1323">
        <v>0</v>
      </c>
    </row>
    <row r="1324" spans="1:106" x14ac:dyDescent="0.2">
      <c r="A1324">
        <f>ROW(Source!A487)</f>
        <v>487</v>
      </c>
      <c r="B1324">
        <v>27721504</v>
      </c>
      <c r="C1324">
        <v>27723456</v>
      </c>
      <c r="D1324">
        <v>25230514</v>
      </c>
      <c r="E1324">
        <v>1</v>
      </c>
      <c r="F1324">
        <v>1</v>
      </c>
      <c r="G1324">
        <v>1</v>
      </c>
      <c r="H1324">
        <v>2</v>
      </c>
      <c r="I1324" t="s">
        <v>960</v>
      </c>
      <c r="J1324" t="s">
        <v>961</v>
      </c>
      <c r="K1324" t="s">
        <v>962</v>
      </c>
      <c r="L1324">
        <v>1368</v>
      </c>
      <c r="N1324">
        <v>1011</v>
      </c>
      <c r="O1324" t="s">
        <v>959</v>
      </c>
      <c r="P1324" t="s">
        <v>959</v>
      </c>
      <c r="Q1324">
        <v>1</v>
      </c>
      <c r="W1324">
        <v>0</v>
      </c>
      <c r="X1324">
        <v>1188625873</v>
      </c>
      <c r="Y1324">
        <v>0.82500000000000007</v>
      </c>
      <c r="AA1324">
        <v>0</v>
      </c>
      <c r="AB1324">
        <v>31.26</v>
      </c>
      <c r="AC1324">
        <v>13.5</v>
      </c>
      <c r="AD1324">
        <v>0</v>
      </c>
      <c r="AE1324">
        <v>0</v>
      </c>
      <c r="AF1324">
        <v>31.26</v>
      </c>
      <c r="AG1324">
        <v>13.5</v>
      </c>
      <c r="AH1324">
        <v>0</v>
      </c>
      <c r="AI1324">
        <v>1</v>
      </c>
      <c r="AJ1324">
        <v>1</v>
      </c>
      <c r="AK1324">
        <v>1</v>
      </c>
      <c r="AL1324">
        <v>1</v>
      </c>
      <c r="AN1324">
        <v>0</v>
      </c>
      <c r="AO1324">
        <v>1</v>
      </c>
      <c r="AP1324">
        <v>1</v>
      </c>
      <c r="AQ1324">
        <v>0</v>
      </c>
      <c r="AR1324">
        <v>0</v>
      </c>
      <c r="AS1324" t="s">
        <v>6</v>
      </c>
      <c r="AT1324">
        <v>0.66</v>
      </c>
      <c r="AU1324" t="s">
        <v>102</v>
      </c>
      <c r="AV1324">
        <v>0</v>
      </c>
      <c r="AW1324">
        <v>2</v>
      </c>
      <c r="AX1324">
        <v>27723470</v>
      </c>
      <c r="AY1324">
        <v>1</v>
      </c>
      <c r="AZ1324">
        <v>0</v>
      </c>
      <c r="BA1324">
        <v>1350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Y1324*Source!I487</f>
        <v>5.6760000000000005E-2</v>
      </c>
      <c r="CY1324">
        <f>AB1324</f>
        <v>31.26</v>
      </c>
      <c r="CZ1324">
        <f>AF1324</f>
        <v>31.26</v>
      </c>
      <c r="DA1324">
        <f>AJ1324</f>
        <v>1</v>
      </c>
      <c r="DB1324">
        <v>0</v>
      </c>
    </row>
    <row r="1325" spans="1:106" x14ac:dyDescent="0.2">
      <c r="A1325">
        <f>ROW(Source!A487)</f>
        <v>487</v>
      </c>
      <c r="B1325">
        <v>27721504</v>
      </c>
      <c r="C1325">
        <v>27723456</v>
      </c>
      <c r="D1325">
        <v>25231607</v>
      </c>
      <c r="E1325">
        <v>1</v>
      </c>
      <c r="F1325">
        <v>1</v>
      </c>
      <c r="G1325">
        <v>1</v>
      </c>
      <c r="H1325">
        <v>2</v>
      </c>
      <c r="I1325" t="s">
        <v>997</v>
      </c>
      <c r="J1325" t="s">
        <v>998</v>
      </c>
      <c r="K1325" t="s">
        <v>999</v>
      </c>
      <c r="L1325">
        <v>1368</v>
      </c>
      <c r="N1325">
        <v>1011</v>
      </c>
      <c r="O1325" t="s">
        <v>959</v>
      </c>
      <c r="P1325" t="s">
        <v>959</v>
      </c>
      <c r="Q1325">
        <v>1</v>
      </c>
      <c r="W1325">
        <v>0</v>
      </c>
      <c r="X1325">
        <v>1372534845</v>
      </c>
      <c r="Y1325">
        <v>4.4624999999999995</v>
      </c>
      <c r="AA1325">
        <v>0</v>
      </c>
      <c r="AB1325">
        <v>65.709999999999994</v>
      </c>
      <c r="AC1325">
        <v>11.6</v>
      </c>
      <c r="AD1325">
        <v>0</v>
      </c>
      <c r="AE1325">
        <v>0</v>
      </c>
      <c r="AF1325">
        <v>65.709999999999994</v>
      </c>
      <c r="AG1325">
        <v>11.6</v>
      </c>
      <c r="AH1325">
        <v>0</v>
      </c>
      <c r="AI1325">
        <v>1</v>
      </c>
      <c r="AJ1325">
        <v>1</v>
      </c>
      <c r="AK1325">
        <v>1</v>
      </c>
      <c r="AL1325">
        <v>1</v>
      </c>
      <c r="AN1325">
        <v>0</v>
      </c>
      <c r="AO1325">
        <v>1</v>
      </c>
      <c r="AP1325">
        <v>1</v>
      </c>
      <c r="AQ1325">
        <v>0</v>
      </c>
      <c r="AR1325">
        <v>0</v>
      </c>
      <c r="AS1325" t="s">
        <v>6</v>
      </c>
      <c r="AT1325">
        <v>3.57</v>
      </c>
      <c r="AU1325" t="s">
        <v>102</v>
      </c>
      <c r="AV1325">
        <v>0</v>
      </c>
      <c r="AW1325">
        <v>2</v>
      </c>
      <c r="AX1325">
        <v>27723471</v>
      </c>
      <c r="AY1325">
        <v>1</v>
      </c>
      <c r="AZ1325">
        <v>0</v>
      </c>
      <c r="BA1325">
        <v>1351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Y1325*Source!I487</f>
        <v>0.30701999999999996</v>
      </c>
      <c r="CY1325">
        <f>AB1325</f>
        <v>65.709999999999994</v>
      </c>
      <c r="CZ1325">
        <f>AF1325</f>
        <v>65.709999999999994</v>
      </c>
      <c r="DA1325">
        <f>AJ1325</f>
        <v>1</v>
      </c>
      <c r="DB1325">
        <v>0</v>
      </c>
    </row>
    <row r="1326" spans="1:106" x14ac:dyDescent="0.2">
      <c r="A1326">
        <f>ROW(Source!A487)</f>
        <v>487</v>
      </c>
      <c r="B1326">
        <v>27721504</v>
      </c>
      <c r="C1326">
        <v>27723456</v>
      </c>
      <c r="D1326">
        <v>25150226</v>
      </c>
      <c r="E1326">
        <v>1</v>
      </c>
      <c r="F1326">
        <v>1</v>
      </c>
      <c r="G1326">
        <v>1</v>
      </c>
      <c r="H1326">
        <v>3</v>
      </c>
      <c r="I1326" t="s">
        <v>1249</v>
      </c>
      <c r="J1326" t="s">
        <v>1250</v>
      </c>
      <c r="K1326" t="s">
        <v>1251</v>
      </c>
      <c r="L1326">
        <v>1301</v>
      </c>
      <c r="N1326">
        <v>1003</v>
      </c>
      <c r="O1326" t="s">
        <v>501</v>
      </c>
      <c r="P1326" t="s">
        <v>501</v>
      </c>
      <c r="Q1326">
        <v>1</v>
      </c>
      <c r="W1326">
        <v>0</v>
      </c>
      <c r="X1326">
        <v>751777312</v>
      </c>
      <c r="Y1326">
        <v>244</v>
      </c>
      <c r="AA1326">
        <v>6.38</v>
      </c>
      <c r="AB1326">
        <v>0</v>
      </c>
      <c r="AC1326">
        <v>0</v>
      </c>
      <c r="AD1326">
        <v>0</v>
      </c>
      <c r="AE1326">
        <v>6.38</v>
      </c>
      <c r="AF1326">
        <v>0</v>
      </c>
      <c r="AG1326">
        <v>0</v>
      </c>
      <c r="AH1326">
        <v>0</v>
      </c>
      <c r="AI1326">
        <v>1</v>
      </c>
      <c r="AJ1326">
        <v>1</v>
      </c>
      <c r="AK1326">
        <v>1</v>
      </c>
      <c r="AL1326">
        <v>1</v>
      </c>
      <c r="AN1326">
        <v>0</v>
      </c>
      <c r="AO1326">
        <v>1</v>
      </c>
      <c r="AP1326">
        <v>0</v>
      </c>
      <c r="AQ1326">
        <v>0</v>
      </c>
      <c r="AR1326">
        <v>0</v>
      </c>
      <c r="AS1326" t="s">
        <v>6</v>
      </c>
      <c r="AT1326">
        <v>244</v>
      </c>
      <c r="AU1326" t="s">
        <v>6</v>
      </c>
      <c r="AV1326">
        <v>0</v>
      </c>
      <c r="AW1326">
        <v>2</v>
      </c>
      <c r="AX1326">
        <v>27723472</v>
      </c>
      <c r="AY1326">
        <v>1</v>
      </c>
      <c r="AZ1326">
        <v>0</v>
      </c>
      <c r="BA1326">
        <v>1352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Y1326*Source!I487</f>
        <v>16.787199999999999</v>
      </c>
      <c r="CY1326">
        <f t="shared" ref="CY1326:CY1332" si="93">AA1326</f>
        <v>6.38</v>
      </c>
      <c r="CZ1326">
        <f t="shared" ref="CZ1326:CZ1332" si="94">AE1326</f>
        <v>6.38</v>
      </c>
      <c r="DA1326">
        <f t="shared" ref="DA1326:DA1332" si="95">AI1326</f>
        <v>1</v>
      </c>
      <c r="DB1326">
        <v>0</v>
      </c>
    </row>
    <row r="1327" spans="1:106" x14ac:dyDescent="0.2">
      <c r="A1327">
        <f>ROW(Source!A487)</f>
        <v>487</v>
      </c>
      <c r="B1327">
        <v>27721504</v>
      </c>
      <c r="C1327">
        <v>27723456</v>
      </c>
      <c r="D1327">
        <v>25150227</v>
      </c>
      <c r="E1327">
        <v>1</v>
      </c>
      <c r="F1327">
        <v>1</v>
      </c>
      <c r="G1327">
        <v>1</v>
      </c>
      <c r="H1327">
        <v>3</v>
      </c>
      <c r="I1327" t="s">
        <v>1252</v>
      </c>
      <c r="J1327" t="s">
        <v>1253</v>
      </c>
      <c r="K1327" t="s">
        <v>1254</v>
      </c>
      <c r="L1327">
        <v>1301</v>
      </c>
      <c r="N1327">
        <v>1003</v>
      </c>
      <c r="O1327" t="s">
        <v>501</v>
      </c>
      <c r="P1327" t="s">
        <v>501</v>
      </c>
      <c r="Q1327">
        <v>1</v>
      </c>
      <c r="W1327">
        <v>0</v>
      </c>
      <c r="X1327">
        <v>1744203244</v>
      </c>
      <c r="Y1327">
        <v>56</v>
      </c>
      <c r="AA1327">
        <v>7.95</v>
      </c>
      <c r="AB1327">
        <v>0</v>
      </c>
      <c r="AC1327">
        <v>0</v>
      </c>
      <c r="AD1327">
        <v>0</v>
      </c>
      <c r="AE1327">
        <v>7.95</v>
      </c>
      <c r="AF1327">
        <v>0</v>
      </c>
      <c r="AG1327">
        <v>0</v>
      </c>
      <c r="AH1327">
        <v>0</v>
      </c>
      <c r="AI1327">
        <v>1</v>
      </c>
      <c r="AJ1327">
        <v>1</v>
      </c>
      <c r="AK1327">
        <v>1</v>
      </c>
      <c r="AL1327">
        <v>1</v>
      </c>
      <c r="AN1327">
        <v>0</v>
      </c>
      <c r="AO1327">
        <v>1</v>
      </c>
      <c r="AP1327">
        <v>0</v>
      </c>
      <c r="AQ1327">
        <v>0</v>
      </c>
      <c r="AR1327">
        <v>0</v>
      </c>
      <c r="AS1327" t="s">
        <v>6</v>
      </c>
      <c r="AT1327">
        <v>56</v>
      </c>
      <c r="AU1327" t="s">
        <v>6</v>
      </c>
      <c r="AV1327">
        <v>0</v>
      </c>
      <c r="AW1327">
        <v>2</v>
      </c>
      <c r="AX1327">
        <v>27723473</v>
      </c>
      <c r="AY1327">
        <v>1</v>
      </c>
      <c r="AZ1327">
        <v>0</v>
      </c>
      <c r="BA1327">
        <v>1353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Y1327*Source!I487</f>
        <v>3.8528000000000002</v>
      </c>
      <c r="CY1327">
        <f t="shared" si="93"/>
        <v>7.95</v>
      </c>
      <c r="CZ1327">
        <f t="shared" si="94"/>
        <v>7.95</v>
      </c>
      <c r="DA1327">
        <f t="shared" si="95"/>
        <v>1</v>
      </c>
      <c r="DB1327">
        <v>0</v>
      </c>
    </row>
    <row r="1328" spans="1:106" x14ac:dyDescent="0.2">
      <c r="A1328">
        <f>ROW(Source!A487)</f>
        <v>487</v>
      </c>
      <c r="B1328">
        <v>27721504</v>
      </c>
      <c r="C1328">
        <v>27723456</v>
      </c>
      <c r="D1328">
        <v>25150315</v>
      </c>
      <c r="E1328">
        <v>1</v>
      </c>
      <c r="F1328">
        <v>1</v>
      </c>
      <c r="G1328">
        <v>1</v>
      </c>
      <c r="H1328">
        <v>3</v>
      </c>
      <c r="I1328" t="s">
        <v>1255</v>
      </c>
      <c r="J1328" t="s">
        <v>1256</v>
      </c>
      <c r="K1328" t="s">
        <v>1257</v>
      </c>
      <c r="L1328">
        <v>1302</v>
      </c>
      <c r="N1328">
        <v>1003</v>
      </c>
      <c r="O1328" t="s">
        <v>751</v>
      </c>
      <c r="P1328" t="s">
        <v>751</v>
      </c>
      <c r="Q1328">
        <v>10</v>
      </c>
      <c r="W1328">
        <v>0</v>
      </c>
      <c r="X1328">
        <v>-405326455</v>
      </c>
      <c r="Y1328">
        <v>15.6</v>
      </c>
      <c r="AA1328">
        <v>64.099999999999994</v>
      </c>
      <c r="AB1328">
        <v>0</v>
      </c>
      <c r="AC1328">
        <v>0</v>
      </c>
      <c r="AD1328">
        <v>0</v>
      </c>
      <c r="AE1328">
        <v>64.099999999999994</v>
      </c>
      <c r="AF1328">
        <v>0</v>
      </c>
      <c r="AG1328">
        <v>0</v>
      </c>
      <c r="AH1328">
        <v>0</v>
      </c>
      <c r="AI1328">
        <v>1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0</v>
      </c>
      <c r="AQ1328">
        <v>0</v>
      </c>
      <c r="AR1328">
        <v>0</v>
      </c>
      <c r="AS1328" t="s">
        <v>6</v>
      </c>
      <c r="AT1328">
        <v>15.6</v>
      </c>
      <c r="AU1328" t="s">
        <v>6</v>
      </c>
      <c r="AV1328">
        <v>0</v>
      </c>
      <c r="AW1328">
        <v>2</v>
      </c>
      <c r="AX1328">
        <v>27723474</v>
      </c>
      <c r="AY1328">
        <v>1</v>
      </c>
      <c r="AZ1328">
        <v>0</v>
      </c>
      <c r="BA1328">
        <v>1354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Y1328*Source!I487</f>
        <v>1.07328</v>
      </c>
      <c r="CY1328">
        <f t="shared" si="93"/>
        <v>64.099999999999994</v>
      </c>
      <c r="CZ1328">
        <f t="shared" si="94"/>
        <v>64.099999999999994</v>
      </c>
      <c r="DA1328">
        <f t="shared" si="95"/>
        <v>1</v>
      </c>
      <c r="DB1328">
        <v>0</v>
      </c>
    </row>
    <row r="1329" spans="1:106" x14ac:dyDescent="0.2">
      <c r="A1329">
        <f>ROW(Source!A487)</f>
        <v>487</v>
      </c>
      <c r="B1329">
        <v>27721504</v>
      </c>
      <c r="C1329">
        <v>27723456</v>
      </c>
      <c r="D1329">
        <v>25152739</v>
      </c>
      <c r="E1329">
        <v>1</v>
      </c>
      <c r="F1329">
        <v>1</v>
      </c>
      <c r="G1329">
        <v>1</v>
      </c>
      <c r="H1329">
        <v>3</v>
      </c>
      <c r="I1329" t="s">
        <v>1258</v>
      </c>
      <c r="J1329" t="s">
        <v>1259</v>
      </c>
      <c r="K1329" t="s">
        <v>1260</v>
      </c>
      <c r="L1329">
        <v>1358</v>
      </c>
      <c r="N1329">
        <v>1010</v>
      </c>
      <c r="O1329" t="s">
        <v>553</v>
      </c>
      <c r="P1329" t="s">
        <v>553</v>
      </c>
      <c r="Q1329">
        <v>10</v>
      </c>
      <c r="W1329">
        <v>0</v>
      </c>
      <c r="X1329">
        <v>-858120743</v>
      </c>
      <c r="Y1329">
        <v>38.9</v>
      </c>
      <c r="AA1329">
        <v>7.03</v>
      </c>
      <c r="AB1329">
        <v>0</v>
      </c>
      <c r="AC1329">
        <v>0</v>
      </c>
      <c r="AD1329">
        <v>0</v>
      </c>
      <c r="AE1329">
        <v>7.03</v>
      </c>
      <c r="AF1329">
        <v>0</v>
      </c>
      <c r="AG1329">
        <v>0</v>
      </c>
      <c r="AH1329">
        <v>0</v>
      </c>
      <c r="AI1329">
        <v>1</v>
      </c>
      <c r="AJ1329">
        <v>1</v>
      </c>
      <c r="AK1329">
        <v>1</v>
      </c>
      <c r="AL1329">
        <v>1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 t="s">
        <v>6</v>
      </c>
      <c r="AT1329">
        <v>38.9</v>
      </c>
      <c r="AU1329" t="s">
        <v>6</v>
      </c>
      <c r="AV1329">
        <v>0</v>
      </c>
      <c r="AW1329">
        <v>2</v>
      </c>
      <c r="AX1329">
        <v>27723475</v>
      </c>
      <c r="AY1329">
        <v>1</v>
      </c>
      <c r="AZ1329">
        <v>0</v>
      </c>
      <c r="BA1329">
        <v>1355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Y1329*Source!I487</f>
        <v>2.67632</v>
      </c>
      <c r="CY1329">
        <f t="shared" si="93"/>
        <v>7.03</v>
      </c>
      <c r="CZ1329">
        <f t="shared" si="94"/>
        <v>7.03</v>
      </c>
      <c r="DA1329">
        <f t="shared" si="95"/>
        <v>1</v>
      </c>
      <c r="DB1329">
        <v>0</v>
      </c>
    </row>
    <row r="1330" spans="1:106" x14ac:dyDescent="0.2">
      <c r="A1330">
        <f>ROW(Source!A487)</f>
        <v>487</v>
      </c>
      <c r="B1330">
        <v>27721504</v>
      </c>
      <c r="C1330">
        <v>27723456</v>
      </c>
      <c r="D1330">
        <v>25180423</v>
      </c>
      <c r="E1330">
        <v>1</v>
      </c>
      <c r="F1330">
        <v>1</v>
      </c>
      <c r="G1330">
        <v>1</v>
      </c>
      <c r="H1330">
        <v>3</v>
      </c>
      <c r="I1330" t="s">
        <v>1261</v>
      </c>
      <c r="J1330" t="s">
        <v>1262</v>
      </c>
      <c r="K1330" t="s">
        <v>1263</v>
      </c>
      <c r="L1330">
        <v>1355</v>
      </c>
      <c r="N1330">
        <v>1010</v>
      </c>
      <c r="O1330" t="s">
        <v>519</v>
      </c>
      <c r="P1330" t="s">
        <v>519</v>
      </c>
      <c r="Q1330">
        <v>100</v>
      </c>
      <c r="W1330">
        <v>0</v>
      </c>
      <c r="X1330">
        <v>1709713925</v>
      </c>
      <c r="Y1330">
        <v>8</v>
      </c>
      <c r="AA1330">
        <v>50</v>
      </c>
      <c r="AB1330">
        <v>0</v>
      </c>
      <c r="AC1330">
        <v>0</v>
      </c>
      <c r="AD1330">
        <v>0</v>
      </c>
      <c r="AE1330">
        <v>50</v>
      </c>
      <c r="AF1330">
        <v>0</v>
      </c>
      <c r="AG1330">
        <v>0</v>
      </c>
      <c r="AH1330">
        <v>0</v>
      </c>
      <c r="AI1330">
        <v>1</v>
      </c>
      <c r="AJ1330">
        <v>1</v>
      </c>
      <c r="AK1330">
        <v>1</v>
      </c>
      <c r="AL1330">
        <v>1</v>
      </c>
      <c r="AN1330">
        <v>0</v>
      </c>
      <c r="AO1330">
        <v>1</v>
      </c>
      <c r="AP1330">
        <v>0</v>
      </c>
      <c r="AQ1330">
        <v>0</v>
      </c>
      <c r="AR1330">
        <v>0</v>
      </c>
      <c r="AS1330" t="s">
        <v>6</v>
      </c>
      <c r="AT1330">
        <v>8</v>
      </c>
      <c r="AU1330" t="s">
        <v>6</v>
      </c>
      <c r="AV1330">
        <v>0</v>
      </c>
      <c r="AW1330">
        <v>2</v>
      </c>
      <c r="AX1330">
        <v>27723477</v>
      </c>
      <c r="AY1330">
        <v>1</v>
      </c>
      <c r="AZ1330">
        <v>0</v>
      </c>
      <c r="BA1330">
        <v>1357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Y1330*Source!I487</f>
        <v>0.5504</v>
      </c>
      <c r="CY1330">
        <f t="shared" si="93"/>
        <v>50</v>
      </c>
      <c r="CZ1330">
        <f t="shared" si="94"/>
        <v>50</v>
      </c>
      <c r="DA1330">
        <f t="shared" si="95"/>
        <v>1</v>
      </c>
      <c r="DB1330">
        <v>0</v>
      </c>
    </row>
    <row r="1331" spans="1:106" x14ac:dyDescent="0.2">
      <c r="A1331">
        <f>ROW(Source!A487)</f>
        <v>487</v>
      </c>
      <c r="B1331">
        <v>27721504</v>
      </c>
      <c r="C1331">
        <v>27723456</v>
      </c>
      <c r="D1331">
        <v>25186863</v>
      </c>
      <c r="E1331">
        <v>1</v>
      </c>
      <c r="F1331">
        <v>1</v>
      </c>
      <c r="G1331">
        <v>1</v>
      </c>
      <c r="H1331">
        <v>3</v>
      </c>
      <c r="I1331" t="s">
        <v>1264</v>
      </c>
      <c r="J1331" t="s">
        <v>1265</v>
      </c>
      <c r="K1331" t="s">
        <v>1266</v>
      </c>
      <c r="L1331">
        <v>1354</v>
      </c>
      <c r="N1331">
        <v>1010</v>
      </c>
      <c r="O1331" t="s">
        <v>252</v>
      </c>
      <c r="P1331" t="s">
        <v>252</v>
      </c>
      <c r="Q1331">
        <v>1</v>
      </c>
      <c r="W1331">
        <v>0</v>
      </c>
      <c r="X1331">
        <v>-1018551266</v>
      </c>
      <c r="Y1331">
        <v>69</v>
      </c>
      <c r="AA1331">
        <v>67</v>
      </c>
      <c r="AB1331">
        <v>0</v>
      </c>
      <c r="AC1331">
        <v>0</v>
      </c>
      <c r="AD1331">
        <v>0</v>
      </c>
      <c r="AE1331">
        <v>67</v>
      </c>
      <c r="AF1331">
        <v>0</v>
      </c>
      <c r="AG1331">
        <v>0</v>
      </c>
      <c r="AH1331">
        <v>0</v>
      </c>
      <c r="AI1331">
        <v>1</v>
      </c>
      <c r="AJ1331">
        <v>1</v>
      </c>
      <c r="AK1331">
        <v>1</v>
      </c>
      <c r="AL1331">
        <v>1</v>
      </c>
      <c r="AN1331">
        <v>0</v>
      </c>
      <c r="AO1331">
        <v>1</v>
      </c>
      <c r="AP1331">
        <v>0</v>
      </c>
      <c r="AQ1331">
        <v>0</v>
      </c>
      <c r="AR1331">
        <v>0</v>
      </c>
      <c r="AS1331" t="s">
        <v>6</v>
      </c>
      <c r="AT1331">
        <v>69</v>
      </c>
      <c r="AU1331" t="s">
        <v>6</v>
      </c>
      <c r="AV1331">
        <v>0</v>
      </c>
      <c r="AW1331">
        <v>2</v>
      </c>
      <c r="AX1331">
        <v>27723478</v>
      </c>
      <c r="AY1331">
        <v>1</v>
      </c>
      <c r="AZ1331">
        <v>0</v>
      </c>
      <c r="BA1331">
        <v>1358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Y1331*Source!I487</f>
        <v>4.7472000000000003</v>
      </c>
      <c r="CY1331">
        <f t="shared" si="93"/>
        <v>67</v>
      </c>
      <c r="CZ1331">
        <f t="shared" si="94"/>
        <v>67</v>
      </c>
      <c r="DA1331">
        <f t="shared" si="95"/>
        <v>1</v>
      </c>
      <c r="DB1331">
        <v>0</v>
      </c>
    </row>
    <row r="1332" spans="1:106" x14ac:dyDescent="0.2">
      <c r="A1332">
        <f>ROW(Source!A487)</f>
        <v>487</v>
      </c>
      <c r="B1332">
        <v>27721504</v>
      </c>
      <c r="C1332">
        <v>27723456</v>
      </c>
      <c r="D1332">
        <v>0</v>
      </c>
      <c r="E1332">
        <v>0</v>
      </c>
      <c r="F1332">
        <v>1</v>
      </c>
      <c r="G1332">
        <v>1</v>
      </c>
      <c r="H1332">
        <v>3</v>
      </c>
      <c r="I1332" t="s">
        <v>478</v>
      </c>
      <c r="J1332" t="s">
        <v>6</v>
      </c>
      <c r="K1332" t="s">
        <v>479</v>
      </c>
      <c r="L1332">
        <v>1327</v>
      </c>
      <c r="N1332">
        <v>1005</v>
      </c>
      <c r="O1332" t="s">
        <v>96</v>
      </c>
      <c r="P1332" t="s">
        <v>96</v>
      </c>
      <c r="Q1332">
        <v>1</v>
      </c>
      <c r="W1332">
        <v>0</v>
      </c>
      <c r="X1332">
        <v>1051178621</v>
      </c>
      <c r="Y1332">
        <v>100</v>
      </c>
      <c r="AA1332">
        <v>586.71</v>
      </c>
      <c r="AB1332">
        <v>0</v>
      </c>
      <c r="AC1332">
        <v>0</v>
      </c>
      <c r="AD1332">
        <v>0</v>
      </c>
      <c r="AE1332">
        <v>586.71</v>
      </c>
      <c r="AF1332">
        <v>0</v>
      </c>
      <c r="AG1332">
        <v>0</v>
      </c>
      <c r="AH1332">
        <v>0</v>
      </c>
      <c r="AI1332">
        <v>1</v>
      </c>
      <c r="AJ1332">
        <v>1</v>
      </c>
      <c r="AK1332">
        <v>1</v>
      </c>
      <c r="AL1332">
        <v>1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 t="s">
        <v>6</v>
      </c>
      <c r="AT1332">
        <v>100</v>
      </c>
      <c r="AU1332" t="s">
        <v>6</v>
      </c>
      <c r="AV1332">
        <v>0</v>
      </c>
      <c r="AW1332">
        <v>1</v>
      </c>
      <c r="AX1332">
        <v>-1</v>
      </c>
      <c r="AY1332">
        <v>0</v>
      </c>
      <c r="AZ1332">
        <v>0</v>
      </c>
      <c r="BA1332" t="s">
        <v>6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Y1332*Source!I487</f>
        <v>6.88</v>
      </c>
      <c r="CY1332">
        <f t="shared" si="93"/>
        <v>586.71</v>
      </c>
      <c r="CZ1332">
        <f t="shared" si="94"/>
        <v>586.71</v>
      </c>
      <c r="DA1332">
        <f t="shared" si="95"/>
        <v>1</v>
      </c>
      <c r="DB1332">
        <v>0</v>
      </c>
    </row>
    <row r="1333" spans="1:106" x14ac:dyDescent="0.2">
      <c r="A1333">
        <f>ROW(Source!A490)</f>
        <v>490</v>
      </c>
      <c r="B1333">
        <v>27721505</v>
      </c>
      <c r="C1333">
        <v>27723480</v>
      </c>
      <c r="D1333">
        <v>25413300</v>
      </c>
      <c r="E1333">
        <v>1</v>
      </c>
      <c r="F1333">
        <v>1</v>
      </c>
      <c r="G1333">
        <v>1</v>
      </c>
      <c r="H1333">
        <v>1</v>
      </c>
      <c r="I1333" t="s">
        <v>989</v>
      </c>
      <c r="J1333" t="s">
        <v>6</v>
      </c>
      <c r="K1333" t="s">
        <v>990</v>
      </c>
      <c r="L1333">
        <v>1191</v>
      </c>
      <c r="N1333">
        <v>1013</v>
      </c>
      <c r="O1333" t="s">
        <v>953</v>
      </c>
      <c r="P1333" t="s">
        <v>953</v>
      </c>
      <c r="Q1333">
        <v>1</v>
      </c>
      <c r="W1333">
        <v>0</v>
      </c>
      <c r="X1333">
        <v>-400197608</v>
      </c>
      <c r="Y1333">
        <v>24.586999999999996</v>
      </c>
      <c r="AA1333">
        <v>0</v>
      </c>
      <c r="AB1333">
        <v>0</v>
      </c>
      <c r="AC1333">
        <v>0</v>
      </c>
      <c r="AD1333">
        <v>8.5299999999999994</v>
      </c>
      <c r="AE1333">
        <v>0</v>
      </c>
      <c r="AF1333">
        <v>0</v>
      </c>
      <c r="AG1333">
        <v>0</v>
      </c>
      <c r="AH1333">
        <v>8.5299999999999994</v>
      </c>
      <c r="AI1333">
        <v>1</v>
      </c>
      <c r="AJ1333">
        <v>1</v>
      </c>
      <c r="AK1333">
        <v>1</v>
      </c>
      <c r="AL1333">
        <v>1</v>
      </c>
      <c r="AN1333">
        <v>0</v>
      </c>
      <c r="AO1333">
        <v>1</v>
      </c>
      <c r="AP1333">
        <v>1</v>
      </c>
      <c r="AQ1333">
        <v>0</v>
      </c>
      <c r="AR1333">
        <v>0</v>
      </c>
      <c r="AS1333" t="s">
        <v>6</v>
      </c>
      <c r="AT1333">
        <v>21.38</v>
      </c>
      <c r="AU1333" t="s">
        <v>103</v>
      </c>
      <c r="AV1333">
        <v>1</v>
      </c>
      <c r="AW1333">
        <v>2</v>
      </c>
      <c r="AX1333">
        <v>27723488</v>
      </c>
      <c r="AY1333">
        <v>1</v>
      </c>
      <c r="AZ1333">
        <v>0</v>
      </c>
      <c r="BA1333">
        <v>1359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Y1333*Source!I490</f>
        <v>0.98347999999999991</v>
      </c>
      <c r="CY1333">
        <f>AD1333</f>
        <v>8.5299999999999994</v>
      </c>
      <c r="CZ1333">
        <f>AH1333</f>
        <v>8.5299999999999994</v>
      </c>
      <c r="DA1333">
        <f>AL1333</f>
        <v>1</v>
      </c>
      <c r="DB1333">
        <v>0</v>
      </c>
    </row>
    <row r="1334" spans="1:106" x14ac:dyDescent="0.2">
      <c r="A1334">
        <f>ROW(Source!A490)</f>
        <v>490</v>
      </c>
      <c r="B1334">
        <v>27721505</v>
      </c>
      <c r="C1334">
        <v>27723480</v>
      </c>
      <c r="D1334">
        <v>25412928</v>
      </c>
      <c r="E1334">
        <v>1</v>
      </c>
      <c r="F1334">
        <v>1</v>
      </c>
      <c r="G1334">
        <v>1</v>
      </c>
      <c r="H1334">
        <v>1</v>
      </c>
      <c r="I1334" t="s">
        <v>954</v>
      </c>
      <c r="J1334" t="s">
        <v>6</v>
      </c>
      <c r="K1334" t="s">
        <v>955</v>
      </c>
      <c r="L1334">
        <v>1191</v>
      </c>
      <c r="N1334">
        <v>1013</v>
      </c>
      <c r="O1334" t="s">
        <v>953</v>
      </c>
      <c r="P1334" t="s">
        <v>953</v>
      </c>
      <c r="Q1334">
        <v>1</v>
      </c>
      <c r="W1334">
        <v>0</v>
      </c>
      <c r="X1334">
        <v>-1417349443</v>
      </c>
      <c r="Y1334">
        <v>0.37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1</v>
      </c>
      <c r="AJ1334">
        <v>1</v>
      </c>
      <c r="AK1334">
        <v>1</v>
      </c>
      <c r="AL1334">
        <v>1</v>
      </c>
      <c r="AN1334">
        <v>0</v>
      </c>
      <c r="AO1334">
        <v>1</v>
      </c>
      <c r="AP1334">
        <v>0</v>
      </c>
      <c r="AQ1334">
        <v>0</v>
      </c>
      <c r="AR1334">
        <v>0</v>
      </c>
      <c r="AS1334" t="s">
        <v>6</v>
      </c>
      <c r="AT1334">
        <v>0.37</v>
      </c>
      <c r="AU1334" t="s">
        <v>6</v>
      </c>
      <c r="AV1334">
        <v>2</v>
      </c>
      <c r="AW1334">
        <v>2</v>
      </c>
      <c r="AX1334">
        <v>27723489</v>
      </c>
      <c r="AY1334">
        <v>1</v>
      </c>
      <c r="AZ1334">
        <v>2048</v>
      </c>
      <c r="BA1334">
        <v>1360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Y1334*Source!I490</f>
        <v>1.4800000000000001E-2</v>
      </c>
      <c r="CY1334">
        <f>AD1334</f>
        <v>0</v>
      </c>
      <c r="CZ1334">
        <f>AH1334</f>
        <v>0</v>
      </c>
      <c r="DA1334">
        <f>AL1334</f>
        <v>1</v>
      </c>
      <c r="DB1334">
        <v>0</v>
      </c>
    </row>
    <row r="1335" spans="1:106" x14ac:dyDescent="0.2">
      <c r="A1335">
        <f>ROW(Source!A490)</f>
        <v>490</v>
      </c>
      <c r="B1335">
        <v>27721505</v>
      </c>
      <c r="C1335">
        <v>27723480</v>
      </c>
      <c r="D1335">
        <v>25230514</v>
      </c>
      <c r="E1335">
        <v>1</v>
      </c>
      <c r="F1335">
        <v>1</v>
      </c>
      <c r="G1335">
        <v>1</v>
      </c>
      <c r="H1335">
        <v>2</v>
      </c>
      <c r="I1335" t="s">
        <v>960</v>
      </c>
      <c r="J1335" t="s">
        <v>961</v>
      </c>
      <c r="K1335" t="s">
        <v>962</v>
      </c>
      <c r="L1335">
        <v>1368</v>
      </c>
      <c r="N1335">
        <v>1011</v>
      </c>
      <c r="O1335" t="s">
        <v>959</v>
      </c>
      <c r="P1335" t="s">
        <v>959</v>
      </c>
      <c r="Q1335">
        <v>1</v>
      </c>
      <c r="W1335">
        <v>0</v>
      </c>
      <c r="X1335">
        <v>1188625873</v>
      </c>
      <c r="Y1335">
        <v>8.7500000000000008E-2</v>
      </c>
      <c r="AA1335">
        <v>0</v>
      </c>
      <c r="AB1335">
        <v>31.26</v>
      </c>
      <c r="AC1335">
        <v>13.5</v>
      </c>
      <c r="AD1335">
        <v>0</v>
      </c>
      <c r="AE1335">
        <v>0</v>
      </c>
      <c r="AF1335">
        <v>31.26</v>
      </c>
      <c r="AG1335">
        <v>13.5</v>
      </c>
      <c r="AH1335">
        <v>0</v>
      </c>
      <c r="AI1335">
        <v>1</v>
      </c>
      <c r="AJ1335">
        <v>1</v>
      </c>
      <c r="AK1335">
        <v>1</v>
      </c>
      <c r="AL1335">
        <v>1</v>
      </c>
      <c r="AN1335">
        <v>0</v>
      </c>
      <c r="AO1335">
        <v>1</v>
      </c>
      <c r="AP1335">
        <v>1</v>
      </c>
      <c r="AQ1335">
        <v>0</v>
      </c>
      <c r="AR1335">
        <v>0</v>
      </c>
      <c r="AS1335" t="s">
        <v>6</v>
      </c>
      <c r="AT1335">
        <v>7.0000000000000007E-2</v>
      </c>
      <c r="AU1335" t="s">
        <v>102</v>
      </c>
      <c r="AV1335">
        <v>0</v>
      </c>
      <c r="AW1335">
        <v>2</v>
      </c>
      <c r="AX1335">
        <v>27723490</v>
      </c>
      <c r="AY1335">
        <v>1</v>
      </c>
      <c r="AZ1335">
        <v>0</v>
      </c>
      <c r="BA1335">
        <v>1361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Y1335*Source!I490</f>
        <v>3.5000000000000005E-3</v>
      </c>
      <c r="CY1335">
        <f>AB1335</f>
        <v>31.26</v>
      </c>
      <c r="CZ1335">
        <f>AF1335</f>
        <v>31.26</v>
      </c>
      <c r="DA1335">
        <f>AJ1335</f>
        <v>1</v>
      </c>
      <c r="DB1335">
        <v>0</v>
      </c>
    </row>
    <row r="1336" spans="1:106" x14ac:dyDescent="0.2">
      <c r="A1336">
        <f>ROW(Source!A490)</f>
        <v>490</v>
      </c>
      <c r="B1336">
        <v>27721505</v>
      </c>
      <c r="C1336">
        <v>27723480</v>
      </c>
      <c r="D1336">
        <v>25231607</v>
      </c>
      <c r="E1336">
        <v>1</v>
      </c>
      <c r="F1336">
        <v>1</v>
      </c>
      <c r="G1336">
        <v>1</v>
      </c>
      <c r="H1336">
        <v>2</v>
      </c>
      <c r="I1336" t="s">
        <v>997</v>
      </c>
      <c r="J1336" t="s">
        <v>998</v>
      </c>
      <c r="K1336" t="s">
        <v>999</v>
      </c>
      <c r="L1336">
        <v>1368</v>
      </c>
      <c r="N1336">
        <v>1011</v>
      </c>
      <c r="O1336" t="s">
        <v>959</v>
      </c>
      <c r="P1336" t="s">
        <v>959</v>
      </c>
      <c r="Q1336">
        <v>1</v>
      </c>
      <c r="W1336">
        <v>0</v>
      </c>
      <c r="X1336">
        <v>1372534845</v>
      </c>
      <c r="Y1336">
        <v>0.375</v>
      </c>
      <c r="AA1336">
        <v>0</v>
      </c>
      <c r="AB1336">
        <v>65.709999999999994</v>
      </c>
      <c r="AC1336">
        <v>11.6</v>
      </c>
      <c r="AD1336">
        <v>0</v>
      </c>
      <c r="AE1336">
        <v>0</v>
      </c>
      <c r="AF1336">
        <v>65.709999999999994</v>
      </c>
      <c r="AG1336">
        <v>11.6</v>
      </c>
      <c r="AH1336">
        <v>0</v>
      </c>
      <c r="AI1336">
        <v>1</v>
      </c>
      <c r="AJ1336">
        <v>1</v>
      </c>
      <c r="AK1336">
        <v>1</v>
      </c>
      <c r="AL1336">
        <v>1</v>
      </c>
      <c r="AN1336">
        <v>0</v>
      </c>
      <c r="AO1336">
        <v>1</v>
      </c>
      <c r="AP1336">
        <v>1</v>
      </c>
      <c r="AQ1336">
        <v>0</v>
      </c>
      <c r="AR1336">
        <v>0</v>
      </c>
      <c r="AS1336" t="s">
        <v>6</v>
      </c>
      <c r="AT1336">
        <v>0.3</v>
      </c>
      <c r="AU1336" t="s">
        <v>102</v>
      </c>
      <c r="AV1336">
        <v>0</v>
      </c>
      <c r="AW1336">
        <v>2</v>
      </c>
      <c r="AX1336">
        <v>27723491</v>
      </c>
      <c r="AY1336">
        <v>1</v>
      </c>
      <c r="AZ1336">
        <v>0</v>
      </c>
      <c r="BA1336">
        <v>1362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Y1336*Source!I490</f>
        <v>1.4999999999999999E-2</v>
      </c>
      <c r="CY1336">
        <f>AB1336</f>
        <v>65.709999999999994</v>
      </c>
      <c r="CZ1336">
        <f>AF1336</f>
        <v>65.709999999999994</v>
      </c>
      <c r="DA1336">
        <f>AJ1336</f>
        <v>1</v>
      </c>
      <c r="DB1336">
        <v>0</v>
      </c>
    </row>
    <row r="1337" spans="1:106" x14ac:dyDescent="0.2">
      <c r="A1337">
        <f>ROW(Source!A490)</f>
        <v>490</v>
      </c>
      <c r="B1337">
        <v>27721505</v>
      </c>
      <c r="C1337">
        <v>27723480</v>
      </c>
      <c r="D1337">
        <v>25180270</v>
      </c>
      <c r="E1337">
        <v>1</v>
      </c>
      <c r="F1337">
        <v>1</v>
      </c>
      <c r="G1337">
        <v>1</v>
      </c>
      <c r="H1337">
        <v>3</v>
      </c>
      <c r="I1337" t="s">
        <v>499</v>
      </c>
      <c r="J1337" t="s">
        <v>502</v>
      </c>
      <c r="K1337" t="s">
        <v>500</v>
      </c>
      <c r="L1337">
        <v>1301</v>
      </c>
      <c r="N1337">
        <v>1003</v>
      </c>
      <c r="O1337" t="s">
        <v>501</v>
      </c>
      <c r="P1337" t="s">
        <v>501</v>
      </c>
      <c r="Q1337">
        <v>1</v>
      </c>
      <c r="W1337">
        <v>0</v>
      </c>
      <c r="X1337">
        <v>-451614110</v>
      </c>
      <c r="Y1337">
        <v>100</v>
      </c>
      <c r="AA1337">
        <v>49.56</v>
      </c>
      <c r="AB1337">
        <v>0</v>
      </c>
      <c r="AC1337">
        <v>0</v>
      </c>
      <c r="AD1337">
        <v>0</v>
      </c>
      <c r="AE1337">
        <v>49.56</v>
      </c>
      <c r="AF1337">
        <v>0</v>
      </c>
      <c r="AG1337">
        <v>0</v>
      </c>
      <c r="AH1337">
        <v>0</v>
      </c>
      <c r="AI1337">
        <v>1</v>
      </c>
      <c r="AJ1337">
        <v>1</v>
      </c>
      <c r="AK1337">
        <v>1</v>
      </c>
      <c r="AL1337">
        <v>1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 t="s">
        <v>6</v>
      </c>
      <c r="AT1337">
        <v>100</v>
      </c>
      <c r="AU1337" t="s">
        <v>6</v>
      </c>
      <c r="AV1337">
        <v>0</v>
      </c>
      <c r="AW1337">
        <v>1</v>
      </c>
      <c r="AX1337">
        <v>-1</v>
      </c>
      <c r="AY1337">
        <v>0</v>
      </c>
      <c r="AZ1337">
        <v>0</v>
      </c>
      <c r="BA1337" t="s">
        <v>6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Y1337*Source!I490</f>
        <v>4</v>
      </c>
      <c r="CY1337">
        <f>AA1337</f>
        <v>49.56</v>
      </c>
      <c r="CZ1337">
        <f>AE1337</f>
        <v>49.56</v>
      </c>
      <c r="DA1337">
        <f>AI1337</f>
        <v>1</v>
      </c>
      <c r="DB1337">
        <v>0</v>
      </c>
    </row>
    <row r="1338" spans="1:106" x14ac:dyDescent="0.2">
      <c r="A1338">
        <f>ROW(Source!A490)</f>
        <v>490</v>
      </c>
      <c r="B1338">
        <v>27721505</v>
      </c>
      <c r="C1338">
        <v>27723480</v>
      </c>
      <c r="D1338">
        <v>25180423</v>
      </c>
      <c r="E1338">
        <v>1</v>
      </c>
      <c r="F1338">
        <v>1</v>
      </c>
      <c r="G1338">
        <v>1</v>
      </c>
      <c r="H1338">
        <v>3</v>
      </c>
      <c r="I1338" t="s">
        <v>1261</v>
      </c>
      <c r="J1338" t="s">
        <v>1262</v>
      </c>
      <c r="K1338" t="s">
        <v>1263</v>
      </c>
      <c r="L1338">
        <v>1355</v>
      </c>
      <c r="N1338">
        <v>1010</v>
      </c>
      <c r="O1338" t="s">
        <v>519</v>
      </c>
      <c r="P1338" t="s">
        <v>519</v>
      </c>
      <c r="Q1338">
        <v>100</v>
      </c>
      <c r="W1338">
        <v>0</v>
      </c>
      <c r="X1338">
        <v>1709713925</v>
      </c>
      <c r="Y1338">
        <v>4</v>
      </c>
      <c r="AA1338">
        <v>50</v>
      </c>
      <c r="AB1338">
        <v>0</v>
      </c>
      <c r="AC1338">
        <v>0</v>
      </c>
      <c r="AD1338">
        <v>0</v>
      </c>
      <c r="AE1338">
        <v>50</v>
      </c>
      <c r="AF1338">
        <v>0</v>
      </c>
      <c r="AG1338">
        <v>0</v>
      </c>
      <c r="AH1338">
        <v>0</v>
      </c>
      <c r="AI1338">
        <v>1</v>
      </c>
      <c r="AJ1338">
        <v>1</v>
      </c>
      <c r="AK1338">
        <v>1</v>
      </c>
      <c r="AL1338">
        <v>1</v>
      </c>
      <c r="AN1338">
        <v>0</v>
      </c>
      <c r="AO1338">
        <v>1</v>
      </c>
      <c r="AP1338">
        <v>0</v>
      </c>
      <c r="AQ1338">
        <v>0</v>
      </c>
      <c r="AR1338">
        <v>0</v>
      </c>
      <c r="AS1338" t="s">
        <v>6</v>
      </c>
      <c r="AT1338">
        <v>4</v>
      </c>
      <c r="AU1338" t="s">
        <v>6</v>
      </c>
      <c r="AV1338">
        <v>0</v>
      </c>
      <c r="AW1338">
        <v>2</v>
      </c>
      <c r="AX1338">
        <v>27723493</v>
      </c>
      <c r="AY1338">
        <v>1</v>
      </c>
      <c r="AZ1338">
        <v>0</v>
      </c>
      <c r="BA1338">
        <v>1364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Y1338*Source!I490</f>
        <v>0.16</v>
      </c>
      <c r="CY1338">
        <f>AA1338</f>
        <v>50</v>
      </c>
      <c r="CZ1338">
        <f>AE1338</f>
        <v>50</v>
      </c>
      <c r="DA1338">
        <f>AI1338</f>
        <v>1</v>
      </c>
      <c r="DB1338">
        <v>0</v>
      </c>
    </row>
    <row r="1339" spans="1:106" x14ac:dyDescent="0.2">
      <c r="A1339">
        <f>ROW(Source!A490)</f>
        <v>490</v>
      </c>
      <c r="B1339">
        <v>27721505</v>
      </c>
      <c r="C1339">
        <v>27723480</v>
      </c>
      <c r="D1339">
        <v>25186863</v>
      </c>
      <c r="E1339">
        <v>1</v>
      </c>
      <c r="F1339">
        <v>1</v>
      </c>
      <c r="G1339">
        <v>1</v>
      </c>
      <c r="H1339">
        <v>3</v>
      </c>
      <c r="I1339" t="s">
        <v>1264</v>
      </c>
      <c r="J1339" t="s">
        <v>1265</v>
      </c>
      <c r="K1339" t="s">
        <v>1266</v>
      </c>
      <c r="L1339">
        <v>1354</v>
      </c>
      <c r="N1339">
        <v>1010</v>
      </c>
      <c r="O1339" t="s">
        <v>252</v>
      </c>
      <c r="P1339" t="s">
        <v>252</v>
      </c>
      <c r="Q1339">
        <v>1</v>
      </c>
      <c r="W1339">
        <v>0</v>
      </c>
      <c r="X1339">
        <v>-1018551266</v>
      </c>
      <c r="Y1339">
        <v>90.7</v>
      </c>
      <c r="AA1339">
        <v>67</v>
      </c>
      <c r="AB1339">
        <v>0</v>
      </c>
      <c r="AC1339">
        <v>0</v>
      </c>
      <c r="AD1339">
        <v>0</v>
      </c>
      <c r="AE1339">
        <v>67</v>
      </c>
      <c r="AF1339">
        <v>0</v>
      </c>
      <c r="AG1339">
        <v>0</v>
      </c>
      <c r="AH1339">
        <v>0</v>
      </c>
      <c r="AI1339">
        <v>1</v>
      </c>
      <c r="AJ1339">
        <v>1</v>
      </c>
      <c r="AK1339">
        <v>1</v>
      </c>
      <c r="AL1339">
        <v>1</v>
      </c>
      <c r="AN1339">
        <v>0</v>
      </c>
      <c r="AO1339">
        <v>1</v>
      </c>
      <c r="AP1339">
        <v>0</v>
      </c>
      <c r="AQ1339">
        <v>0</v>
      </c>
      <c r="AR1339">
        <v>0</v>
      </c>
      <c r="AS1339" t="s">
        <v>6</v>
      </c>
      <c r="AT1339">
        <v>90.7</v>
      </c>
      <c r="AU1339" t="s">
        <v>6</v>
      </c>
      <c r="AV1339">
        <v>0</v>
      </c>
      <c r="AW1339">
        <v>2</v>
      </c>
      <c r="AX1339">
        <v>27723494</v>
      </c>
      <c r="AY1339">
        <v>1</v>
      </c>
      <c r="AZ1339">
        <v>0</v>
      </c>
      <c r="BA1339">
        <v>1365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Y1339*Source!I490</f>
        <v>3.6280000000000001</v>
      </c>
      <c r="CY1339">
        <f>AA1339</f>
        <v>67</v>
      </c>
      <c r="CZ1339">
        <f>AE1339</f>
        <v>67</v>
      </c>
      <c r="DA1339">
        <f>AI1339</f>
        <v>1</v>
      </c>
      <c r="DB1339">
        <v>0</v>
      </c>
    </row>
    <row r="1340" spans="1:106" x14ac:dyDescent="0.2">
      <c r="A1340">
        <f>ROW(Source!A491)</f>
        <v>491</v>
      </c>
      <c r="B1340">
        <v>27721504</v>
      </c>
      <c r="C1340">
        <v>27723480</v>
      </c>
      <c r="D1340">
        <v>25413300</v>
      </c>
      <c r="E1340">
        <v>1</v>
      </c>
      <c r="F1340">
        <v>1</v>
      </c>
      <c r="G1340">
        <v>1</v>
      </c>
      <c r="H1340">
        <v>1</v>
      </c>
      <c r="I1340" t="s">
        <v>989</v>
      </c>
      <c r="J1340" t="s">
        <v>6</v>
      </c>
      <c r="K1340" t="s">
        <v>990</v>
      </c>
      <c r="L1340">
        <v>1191</v>
      </c>
      <c r="N1340">
        <v>1013</v>
      </c>
      <c r="O1340" t="s">
        <v>953</v>
      </c>
      <c r="P1340" t="s">
        <v>953</v>
      </c>
      <c r="Q1340">
        <v>1</v>
      </c>
      <c r="W1340">
        <v>0</v>
      </c>
      <c r="X1340">
        <v>-400197608</v>
      </c>
      <c r="Y1340">
        <v>24.586999999999996</v>
      </c>
      <c r="AA1340">
        <v>0</v>
      </c>
      <c r="AB1340">
        <v>0</v>
      </c>
      <c r="AC1340">
        <v>0</v>
      </c>
      <c r="AD1340">
        <v>8.5299999999999994</v>
      </c>
      <c r="AE1340">
        <v>0</v>
      </c>
      <c r="AF1340">
        <v>0</v>
      </c>
      <c r="AG1340">
        <v>0</v>
      </c>
      <c r="AH1340">
        <v>8.5299999999999994</v>
      </c>
      <c r="AI1340">
        <v>1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1</v>
      </c>
      <c r="AQ1340">
        <v>0</v>
      </c>
      <c r="AR1340">
        <v>0</v>
      </c>
      <c r="AS1340" t="s">
        <v>6</v>
      </c>
      <c r="AT1340">
        <v>21.38</v>
      </c>
      <c r="AU1340" t="s">
        <v>103</v>
      </c>
      <c r="AV1340">
        <v>1</v>
      </c>
      <c r="AW1340">
        <v>2</v>
      </c>
      <c r="AX1340">
        <v>27723488</v>
      </c>
      <c r="AY1340">
        <v>1</v>
      </c>
      <c r="AZ1340">
        <v>0</v>
      </c>
      <c r="BA1340">
        <v>1366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Y1340*Source!I491</f>
        <v>0.98347999999999991</v>
      </c>
      <c r="CY1340">
        <f>AD1340</f>
        <v>8.5299999999999994</v>
      </c>
      <c r="CZ1340">
        <f>AH1340</f>
        <v>8.5299999999999994</v>
      </c>
      <c r="DA1340">
        <f>AL1340</f>
        <v>1</v>
      </c>
      <c r="DB1340">
        <v>0</v>
      </c>
    </row>
    <row r="1341" spans="1:106" x14ac:dyDescent="0.2">
      <c r="A1341">
        <f>ROW(Source!A491)</f>
        <v>491</v>
      </c>
      <c r="B1341">
        <v>27721504</v>
      </c>
      <c r="C1341">
        <v>27723480</v>
      </c>
      <c r="D1341">
        <v>25412928</v>
      </c>
      <c r="E1341">
        <v>1</v>
      </c>
      <c r="F1341">
        <v>1</v>
      </c>
      <c r="G1341">
        <v>1</v>
      </c>
      <c r="H1341">
        <v>1</v>
      </c>
      <c r="I1341" t="s">
        <v>954</v>
      </c>
      <c r="J1341" t="s">
        <v>6</v>
      </c>
      <c r="K1341" t="s">
        <v>955</v>
      </c>
      <c r="L1341">
        <v>1191</v>
      </c>
      <c r="N1341">
        <v>1013</v>
      </c>
      <c r="O1341" t="s">
        <v>953</v>
      </c>
      <c r="P1341" t="s">
        <v>953</v>
      </c>
      <c r="Q1341">
        <v>1</v>
      </c>
      <c r="W1341">
        <v>0</v>
      </c>
      <c r="X1341">
        <v>-1417349443</v>
      </c>
      <c r="Y1341">
        <v>0.37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1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0</v>
      </c>
      <c r="AQ1341">
        <v>0</v>
      </c>
      <c r="AR1341">
        <v>0</v>
      </c>
      <c r="AS1341" t="s">
        <v>6</v>
      </c>
      <c r="AT1341">
        <v>0.37</v>
      </c>
      <c r="AU1341" t="s">
        <v>6</v>
      </c>
      <c r="AV1341">
        <v>2</v>
      </c>
      <c r="AW1341">
        <v>2</v>
      </c>
      <c r="AX1341">
        <v>27723489</v>
      </c>
      <c r="AY1341">
        <v>1</v>
      </c>
      <c r="AZ1341">
        <v>2048</v>
      </c>
      <c r="BA1341">
        <v>1367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Y1341*Source!I491</f>
        <v>1.4800000000000001E-2</v>
      </c>
      <c r="CY1341">
        <f>AD1341</f>
        <v>0</v>
      </c>
      <c r="CZ1341">
        <f>AH1341</f>
        <v>0</v>
      </c>
      <c r="DA1341">
        <f>AL1341</f>
        <v>1</v>
      </c>
      <c r="DB1341">
        <v>0</v>
      </c>
    </row>
    <row r="1342" spans="1:106" x14ac:dyDescent="0.2">
      <c r="A1342">
        <f>ROW(Source!A491)</f>
        <v>491</v>
      </c>
      <c r="B1342">
        <v>27721504</v>
      </c>
      <c r="C1342">
        <v>27723480</v>
      </c>
      <c r="D1342">
        <v>25230514</v>
      </c>
      <c r="E1342">
        <v>1</v>
      </c>
      <c r="F1342">
        <v>1</v>
      </c>
      <c r="G1342">
        <v>1</v>
      </c>
      <c r="H1342">
        <v>2</v>
      </c>
      <c r="I1342" t="s">
        <v>960</v>
      </c>
      <c r="J1342" t="s">
        <v>961</v>
      </c>
      <c r="K1342" t="s">
        <v>962</v>
      </c>
      <c r="L1342">
        <v>1368</v>
      </c>
      <c r="N1342">
        <v>1011</v>
      </c>
      <c r="O1342" t="s">
        <v>959</v>
      </c>
      <c r="P1342" t="s">
        <v>959</v>
      </c>
      <c r="Q1342">
        <v>1</v>
      </c>
      <c r="W1342">
        <v>0</v>
      </c>
      <c r="X1342">
        <v>1188625873</v>
      </c>
      <c r="Y1342">
        <v>8.7500000000000008E-2</v>
      </c>
      <c r="AA1342">
        <v>0</v>
      </c>
      <c r="AB1342">
        <v>31.26</v>
      </c>
      <c r="AC1342">
        <v>13.5</v>
      </c>
      <c r="AD1342">
        <v>0</v>
      </c>
      <c r="AE1342">
        <v>0</v>
      </c>
      <c r="AF1342">
        <v>31.26</v>
      </c>
      <c r="AG1342">
        <v>13.5</v>
      </c>
      <c r="AH1342">
        <v>0</v>
      </c>
      <c r="AI1342">
        <v>1</v>
      </c>
      <c r="AJ1342">
        <v>1</v>
      </c>
      <c r="AK1342">
        <v>1</v>
      </c>
      <c r="AL1342">
        <v>1</v>
      </c>
      <c r="AN1342">
        <v>0</v>
      </c>
      <c r="AO1342">
        <v>1</v>
      </c>
      <c r="AP1342">
        <v>1</v>
      </c>
      <c r="AQ1342">
        <v>0</v>
      </c>
      <c r="AR1342">
        <v>0</v>
      </c>
      <c r="AS1342" t="s">
        <v>6</v>
      </c>
      <c r="AT1342">
        <v>7.0000000000000007E-2</v>
      </c>
      <c r="AU1342" t="s">
        <v>102</v>
      </c>
      <c r="AV1342">
        <v>0</v>
      </c>
      <c r="AW1342">
        <v>2</v>
      </c>
      <c r="AX1342">
        <v>27723490</v>
      </c>
      <c r="AY1342">
        <v>1</v>
      </c>
      <c r="AZ1342">
        <v>0</v>
      </c>
      <c r="BA1342">
        <v>1368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Y1342*Source!I491</f>
        <v>3.5000000000000005E-3</v>
      </c>
      <c r="CY1342">
        <f>AB1342</f>
        <v>31.26</v>
      </c>
      <c r="CZ1342">
        <f>AF1342</f>
        <v>31.26</v>
      </c>
      <c r="DA1342">
        <f>AJ1342</f>
        <v>1</v>
      </c>
      <c r="DB1342">
        <v>0</v>
      </c>
    </row>
    <row r="1343" spans="1:106" x14ac:dyDescent="0.2">
      <c r="A1343">
        <f>ROW(Source!A491)</f>
        <v>491</v>
      </c>
      <c r="B1343">
        <v>27721504</v>
      </c>
      <c r="C1343">
        <v>27723480</v>
      </c>
      <c r="D1343">
        <v>25231607</v>
      </c>
      <c r="E1343">
        <v>1</v>
      </c>
      <c r="F1343">
        <v>1</v>
      </c>
      <c r="G1343">
        <v>1</v>
      </c>
      <c r="H1343">
        <v>2</v>
      </c>
      <c r="I1343" t="s">
        <v>997</v>
      </c>
      <c r="J1343" t="s">
        <v>998</v>
      </c>
      <c r="K1343" t="s">
        <v>999</v>
      </c>
      <c r="L1343">
        <v>1368</v>
      </c>
      <c r="N1343">
        <v>1011</v>
      </c>
      <c r="O1343" t="s">
        <v>959</v>
      </c>
      <c r="P1343" t="s">
        <v>959</v>
      </c>
      <c r="Q1343">
        <v>1</v>
      </c>
      <c r="W1343">
        <v>0</v>
      </c>
      <c r="X1343">
        <v>1372534845</v>
      </c>
      <c r="Y1343">
        <v>0.375</v>
      </c>
      <c r="AA1343">
        <v>0</v>
      </c>
      <c r="AB1343">
        <v>65.709999999999994</v>
      </c>
      <c r="AC1343">
        <v>11.6</v>
      </c>
      <c r="AD1343">
        <v>0</v>
      </c>
      <c r="AE1343">
        <v>0</v>
      </c>
      <c r="AF1343">
        <v>65.709999999999994</v>
      </c>
      <c r="AG1343">
        <v>11.6</v>
      </c>
      <c r="AH1343">
        <v>0</v>
      </c>
      <c r="AI1343">
        <v>1</v>
      </c>
      <c r="AJ1343">
        <v>1</v>
      </c>
      <c r="AK1343">
        <v>1</v>
      </c>
      <c r="AL1343">
        <v>1</v>
      </c>
      <c r="AN1343">
        <v>0</v>
      </c>
      <c r="AO1343">
        <v>1</v>
      </c>
      <c r="AP1343">
        <v>1</v>
      </c>
      <c r="AQ1343">
        <v>0</v>
      </c>
      <c r="AR1343">
        <v>0</v>
      </c>
      <c r="AS1343" t="s">
        <v>6</v>
      </c>
      <c r="AT1343">
        <v>0.3</v>
      </c>
      <c r="AU1343" t="s">
        <v>102</v>
      </c>
      <c r="AV1343">
        <v>0</v>
      </c>
      <c r="AW1343">
        <v>2</v>
      </c>
      <c r="AX1343">
        <v>27723491</v>
      </c>
      <c r="AY1343">
        <v>1</v>
      </c>
      <c r="AZ1343">
        <v>0</v>
      </c>
      <c r="BA1343">
        <v>1369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Y1343*Source!I491</f>
        <v>1.4999999999999999E-2</v>
      </c>
      <c r="CY1343">
        <f>AB1343</f>
        <v>65.709999999999994</v>
      </c>
      <c r="CZ1343">
        <f>AF1343</f>
        <v>65.709999999999994</v>
      </c>
      <c r="DA1343">
        <f>AJ1343</f>
        <v>1</v>
      </c>
      <c r="DB1343">
        <v>0</v>
      </c>
    </row>
    <row r="1344" spans="1:106" x14ac:dyDescent="0.2">
      <c r="A1344">
        <f>ROW(Source!A491)</f>
        <v>491</v>
      </c>
      <c r="B1344">
        <v>27721504</v>
      </c>
      <c r="C1344">
        <v>27723480</v>
      </c>
      <c r="D1344">
        <v>25180270</v>
      </c>
      <c r="E1344">
        <v>1</v>
      </c>
      <c r="F1344">
        <v>1</v>
      </c>
      <c r="G1344">
        <v>1</v>
      </c>
      <c r="H1344">
        <v>3</v>
      </c>
      <c r="I1344" t="s">
        <v>499</v>
      </c>
      <c r="J1344" t="s">
        <v>502</v>
      </c>
      <c r="K1344" t="s">
        <v>500</v>
      </c>
      <c r="L1344">
        <v>1301</v>
      </c>
      <c r="N1344">
        <v>1003</v>
      </c>
      <c r="O1344" t="s">
        <v>501</v>
      </c>
      <c r="P1344" t="s">
        <v>501</v>
      </c>
      <c r="Q1344">
        <v>1</v>
      </c>
      <c r="W1344">
        <v>0</v>
      </c>
      <c r="X1344">
        <v>-451614110</v>
      </c>
      <c r="Y1344">
        <v>100</v>
      </c>
      <c r="AA1344">
        <v>49.56</v>
      </c>
      <c r="AB1344">
        <v>0</v>
      </c>
      <c r="AC1344">
        <v>0</v>
      </c>
      <c r="AD1344">
        <v>0</v>
      </c>
      <c r="AE1344">
        <v>49.56</v>
      </c>
      <c r="AF1344">
        <v>0</v>
      </c>
      <c r="AG1344">
        <v>0</v>
      </c>
      <c r="AH1344">
        <v>0</v>
      </c>
      <c r="AI1344">
        <v>1</v>
      </c>
      <c r="AJ1344">
        <v>1</v>
      </c>
      <c r="AK1344">
        <v>1</v>
      </c>
      <c r="AL1344">
        <v>1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 t="s">
        <v>6</v>
      </c>
      <c r="AT1344">
        <v>100</v>
      </c>
      <c r="AU1344" t="s">
        <v>6</v>
      </c>
      <c r="AV1344">
        <v>0</v>
      </c>
      <c r="AW1344">
        <v>1</v>
      </c>
      <c r="AX1344">
        <v>-1</v>
      </c>
      <c r="AY1344">
        <v>0</v>
      </c>
      <c r="AZ1344">
        <v>0</v>
      </c>
      <c r="BA1344" t="s">
        <v>6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Y1344*Source!I491</f>
        <v>4</v>
      </c>
      <c r="CY1344">
        <f>AA1344</f>
        <v>49.56</v>
      </c>
      <c r="CZ1344">
        <f>AE1344</f>
        <v>49.56</v>
      </c>
      <c r="DA1344">
        <f>AI1344</f>
        <v>1</v>
      </c>
      <c r="DB1344">
        <v>0</v>
      </c>
    </row>
    <row r="1345" spans="1:106" x14ac:dyDescent="0.2">
      <c r="A1345">
        <f>ROW(Source!A491)</f>
        <v>491</v>
      </c>
      <c r="B1345">
        <v>27721504</v>
      </c>
      <c r="C1345">
        <v>27723480</v>
      </c>
      <c r="D1345">
        <v>25180423</v>
      </c>
      <c r="E1345">
        <v>1</v>
      </c>
      <c r="F1345">
        <v>1</v>
      </c>
      <c r="G1345">
        <v>1</v>
      </c>
      <c r="H1345">
        <v>3</v>
      </c>
      <c r="I1345" t="s">
        <v>1261</v>
      </c>
      <c r="J1345" t="s">
        <v>1262</v>
      </c>
      <c r="K1345" t="s">
        <v>1263</v>
      </c>
      <c r="L1345">
        <v>1355</v>
      </c>
      <c r="N1345">
        <v>1010</v>
      </c>
      <c r="O1345" t="s">
        <v>519</v>
      </c>
      <c r="P1345" t="s">
        <v>519</v>
      </c>
      <c r="Q1345">
        <v>100</v>
      </c>
      <c r="W1345">
        <v>0</v>
      </c>
      <c r="X1345">
        <v>1709713925</v>
      </c>
      <c r="Y1345">
        <v>4</v>
      </c>
      <c r="AA1345">
        <v>50</v>
      </c>
      <c r="AB1345">
        <v>0</v>
      </c>
      <c r="AC1345">
        <v>0</v>
      </c>
      <c r="AD1345">
        <v>0</v>
      </c>
      <c r="AE1345">
        <v>50</v>
      </c>
      <c r="AF1345">
        <v>0</v>
      </c>
      <c r="AG1345">
        <v>0</v>
      </c>
      <c r="AH1345">
        <v>0</v>
      </c>
      <c r="AI1345">
        <v>1</v>
      </c>
      <c r="AJ1345">
        <v>1</v>
      </c>
      <c r="AK1345">
        <v>1</v>
      </c>
      <c r="AL1345">
        <v>1</v>
      </c>
      <c r="AN1345">
        <v>0</v>
      </c>
      <c r="AO1345">
        <v>1</v>
      </c>
      <c r="AP1345">
        <v>0</v>
      </c>
      <c r="AQ1345">
        <v>0</v>
      </c>
      <c r="AR1345">
        <v>0</v>
      </c>
      <c r="AS1345" t="s">
        <v>6</v>
      </c>
      <c r="AT1345">
        <v>4</v>
      </c>
      <c r="AU1345" t="s">
        <v>6</v>
      </c>
      <c r="AV1345">
        <v>0</v>
      </c>
      <c r="AW1345">
        <v>2</v>
      </c>
      <c r="AX1345">
        <v>27723493</v>
      </c>
      <c r="AY1345">
        <v>1</v>
      </c>
      <c r="AZ1345">
        <v>0</v>
      </c>
      <c r="BA1345">
        <v>1371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Y1345*Source!I491</f>
        <v>0.16</v>
      </c>
      <c r="CY1345">
        <f>AA1345</f>
        <v>50</v>
      </c>
      <c r="CZ1345">
        <f>AE1345</f>
        <v>50</v>
      </c>
      <c r="DA1345">
        <f>AI1345</f>
        <v>1</v>
      </c>
      <c r="DB1345">
        <v>0</v>
      </c>
    </row>
    <row r="1346" spans="1:106" x14ac:dyDescent="0.2">
      <c r="A1346">
        <f>ROW(Source!A491)</f>
        <v>491</v>
      </c>
      <c r="B1346">
        <v>27721504</v>
      </c>
      <c r="C1346">
        <v>27723480</v>
      </c>
      <c r="D1346">
        <v>25186863</v>
      </c>
      <c r="E1346">
        <v>1</v>
      </c>
      <c r="F1346">
        <v>1</v>
      </c>
      <c r="G1346">
        <v>1</v>
      </c>
      <c r="H1346">
        <v>3</v>
      </c>
      <c r="I1346" t="s">
        <v>1264</v>
      </c>
      <c r="J1346" t="s">
        <v>1265</v>
      </c>
      <c r="K1346" t="s">
        <v>1266</v>
      </c>
      <c r="L1346">
        <v>1354</v>
      </c>
      <c r="N1346">
        <v>1010</v>
      </c>
      <c r="O1346" t="s">
        <v>252</v>
      </c>
      <c r="P1346" t="s">
        <v>252</v>
      </c>
      <c r="Q1346">
        <v>1</v>
      </c>
      <c r="W1346">
        <v>0</v>
      </c>
      <c r="X1346">
        <v>-1018551266</v>
      </c>
      <c r="Y1346">
        <v>90.7</v>
      </c>
      <c r="AA1346">
        <v>67</v>
      </c>
      <c r="AB1346">
        <v>0</v>
      </c>
      <c r="AC1346">
        <v>0</v>
      </c>
      <c r="AD1346">
        <v>0</v>
      </c>
      <c r="AE1346">
        <v>67</v>
      </c>
      <c r="AF1346">
        <v>0</v>
      </c>
      <c r="AG1346">
        <v>0</v>
      </c>
      <c r="AH1346">
        <v>0</v>
      </c>
      <c r="AI1346">
        <v>1</v>
      </c>
      <c r="AJ1346">
        <v>1</v>
      </c>
      <c r="AK1346">
        <v>1</v>
      </c>
      <c r="AL1346">
        <v>1</v>
      </c>
      <c r="AN1346">
        <v>0</v>
      </c>
      <c r="AO1346">
        <v>1</v>
      </c>
      <c r="AP1346">
        <v>0</v>
      </c>
      <c r="AQ1346">
        <v>0</v>
      </c>
      <c r="AR1346">
        <v>0</v>
      </c>
      <c r="AS1346" t="s">
        <v>6</v>
      </c>
      <c r="AT1346">
        <v>90.7</v>
      </c>
      <c r="AU1346" t="s">
        <v>6</v>
      </c>
      <c r="AV1346">
        <v>0</v>
      </c>
      <c r="AW1346">
        <v>2</v>
      </c>
      <c r="AX1346">
        <v>27723494</v>
      </c>
      <c r="AY1346">
        <v>1</v>
      </c>
      <c r="AZ1346">
        <v>0</v>
      </c>
      <c r="BA1346">
        <v>1372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Y1346*Source!I491</f>
        <v>3.6280000000000001</v>
      </c>
      <c r="CY1346">
        <f>AA1346</f>
        <v>67</v>
      </c>
      <c r="CZ1346">
        <f>AE1346</f>
        <v>67</v>
      </c>
      <c r="DA1346">
        <f>AI1346</f>
        <v>1</v>
      </c>
      <c r="DB1346">
        <v>0</v>
      </c>
    </row>
    <row r="1347" spans="1:106" x14ac:dyDescent="0.2">
      <c r="A1347">
        <f>ROW(Source!A494)</f>
        <v>494</v>
      </c>
      <c r="B1347">
        <v>27721505</v>
      </c>
      <c r="C1347">
        <v>27723496</v>
      </c>
      <c r="D1347">
        <v>25420819</v>
      </c>
      <c r="E1347">
        <v>1</v>
      </c>
      <c r="F1347">
        <v>1</v>
      </c>
      <c r="G1347">
        <v>1</v>
      </c>
      <c r="H1347">
        <v>1</v>
      </c>
      <c r="I1347" t="s">
        <v>1109</v>
      </c>
      <c r="J1347" t="s">
        <v>6</v>
      </c>
      <c r="K1347" t="s">
        <v>1110</v>
      </c>
      <c r="L1347">
        <v>1191</v>
      </c>
      <c r="N1347">
        <v>1013</v>
      </c>
      <c r="O1347" t="s">
        <v>953</v>
      </c>
      <c r="P1347" t="s">
        <v>953</v>
      </c>
      <c r="Q1347">
        <v>1</v>
      </c>
      <c r="W1347">
        <v>0</v>
      </c>
      <c r="X1347">
        <v>-1027537862</v>
      </c>
      <c r="Y1347">
        <v>102.95949999999999</v>
      </c>
      <c r="AA1347">
        <v>0</v>
      </c>
      <c r="AB1347">
        <v>0</v>
      </c>
      <c r="AC1347">
        <v>0</v>
      </c>
      <c r="AD1347">
        <v>9.18</v>
      </c>
      <c r="AE1347">
        <v>0</v>
      </c>
      <c r="AF1347">
        <v>0</v>
      </c>
      <c r="AG1347">
        <v>0</v>
      </c>
      <c r="AH1347">
        <v>9.18</v>
      </c>
      <c r="AI1347">
        <v>1</v>
      </c>
      <c r="AJ1347">
        <v>1</v>
      </c>
      <c r="AK1347">
        <v>1</v>
      </c>
      <c r="AL1347">
        <v>1</v>
      </c>
      <c r="AN1347">
        <v>0</v>
      </c>
      <c r="AO1347">
        <v>1</v>
      </c>
      <c r="AP1347">
        <v>1</v>
      </c>
      <c r="AQ1347">
        <v>0</v>
      </c>
      <c r="AR1347">
        <v>0</v>
      </c>
      <c r="AS1347" t="s">
        <v>6</v>
      </c>
      <c r="AT1347">
        <v>89.53</v>
      </c>
      <c r="AU1347" t="s">
        <v>103</v>
      </c>
      <c r="AV1347">
        <v>1</v>
      </c>
      <c r="AW1347">
        <v>2</v>
      </c>
      <c r="AX1347">
        <v>27723510</v>
      </c>
      <c r="AY1347">
        <v>1</v>
      </c>
      <c r="AZ1347">
        <v>0</v>
      </c>
      <c r="BA1347">
        <v>1373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Y1347*Source!I494</f>
        <v>80.864391299999994</v>
      </c>
      <c r="CY1347">
        <f>AD1347</f>
        <v>9.18</v>
      </c>
      <c r="CZ1347">
        <f>AH1347</f>
        <v>9.18</v>
      </c>
      <c r="DA1347">
        <f>AL1347</f>
        <v>1</v>
      </c>
      <c r="DB1347">
        <v>0</v>
      </c>
    </row>
    <row r="1348" spans="1:106" x14ac:dyDescent="0.2">
      <c r="A1348">
        <f>ROW(Source!A494)</f>
        <v>494</v>
      </c>
      <c r="B1348">
        <v>27721505</v>
      </c>
      <c r="C1348">
        <v>27723496</v>
      </c>
      <c r="D1348">
        <v>25412928</v>
      </c>
      <c r="E1348">
        <v>1</v>
      </c>
      <c r="F1348">
        <v>1</v>
      </c>
      <c r="G1348">
        <v>1</v>
      </c>
      <c r="H1348">
        <v>1</v>
      </c>
      <c r="I1348" t="s">
        <v>954</v>
      </c>
      <c r="J1348" t="s">
        <v>6</v>
      </c>
      <c r="K1348" t="s">
        <v>955</v>
      </c>
      <c r="L1348">
        <v>1191</v>
      </c>
      <c r="N1348">
        <v>1013</v>
      </c>
      <c r="O1348" t="s">
        <v>953</v>
      </c>
      <c r="P1348" t="s">
        <v>953</v>
      </c>
      <c r="Q1348">
        <v>1</v>
      </c>
      <c r="W1348">
        <v>0</v>
      </c>
      <c r="X1348">
        <v>-1417349443</v>
      </c>
      <c r="Y1348">
        <v>11.68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1</v>
      </c>
      <c r="AJ1348">
        <v>1</v>
      </c>
      <c r="AK1348">
        <v>1</v>
      </c>
      <c r="AL1348">
        <v>1</v>
      </c>
      <c r="AN1348">
        <v>0</v>
      </c>
      <c r="AO1348">
        <v>1</v>
      </c>
      <c r="AP1348">
        <v>0</v>
      </c>
      <c r="AQ1348">
        <v>0</v>
      </c>
      <c r="AR1348">
        <v>0</v>
      </c>
      <c r="AS1348" t="s">
        <v>6</v>
      </c>
      <c r="AT1348">
        <v>11.68</v>
      </c>
      <c r="AU1348" t="s">
        <v>6</v>
      </c>
      <c r="AV1348">
        <v>2</v>
      </c>
      <c r="AW1348">
        <v>2</v>
      </c>
      <c r="AX1348">
        <v>27723511</v>
      </c>
      <c r="AY1348">
        <v>1</v>
      </c>
      <c r="AZ1348">
        <v>2048</v>
      </c>
      <c r="BA1348">
        <v>1374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Y1348*Source!I494</f>
        <v>9.1734720000000003</v>
      </c>
      <c r="CY1348">
        <f>AD1348</f>
        <v>0</v>
      </c>
      <c r="CZ1348">
        <f>AH1348</f>
        <v>0</v>
      </c>
      <c r="DA1348">
        <f>AL1348</f>
        <v>1</v>
      </c>
      <c r="DB1348">
        <v>0</v>
      </c>
    </row>
    <row r="1349" spans="1:106" x14ac:dyDescent="0.2">
      <c r="A1349">
        <f>ROW(Source!A494)</f>
        <v>494</v>
      </c>
      <c r="B1349">
        <v>27721505</v>
      </c>
      <c r="C1349">
        <v>27723496</v>
      </c>
      <c r="D1349">
        <v>25230118</v>
      </c>
      <c r="E1349">
        <v>1</v>
      </c>
      <c r="F1349">
        <v>1</v>
      </c>
      <c r="G1349">
        <v>1</v>
      </c>
      <c r="H1349">
        <v>2</v>
      </c>
      <c r="I1349" t="s">
        <v>1050</v>
      </c>
      <c r="J1349" t="s">
        <v>1051</v>
      </c>
      <c r="K1349" t="s">
        <v>1052</v>
      </c>
      <c r="L1349">
        <v>1368</v>
      </c>
      <c r="N1349">
        <v>1011</v>
      </c>
      <c r="O1349" t="s">
        <v>959</v>
      </c>
      <c r="P1349" t="s">
        <v>959</v>
      </c>
      <c r="Q1349">
        <v>1</v>
      </c>
      <c r="W1349">
        <v>0</v>
      </c>
      <c r="X1349">
        <v>-1460065968</v>
      </c>
      <c r="Y1349">
        <v>12.112499999999999</v>
      </c>
      <c r="AA1349">
        <v>0</v>
      </c>
      <c r="AB1349">
        <v>86.4</v>
      </c>
      <c r="AC1349">
        <v>13.5</v>
      </c>
      <c r="AD1349">
        <v>0</v>
      </c>
      <c r="AE1349">
        <v>0</v>
      </c>
      <c r="AF1349">
        <v>86.4</v>
      </c>
      <c r="AG1349">
        <v>13.5</v>
      </c>
      <c r="AH1349">
        <v>0</v>
      </c>
      <c r="AI1349">
        <v>1</v>
      </c>
      <c r="AJ1349">
        <v>1</v>
      </c>
      <c r="AK1349">
        <v>1</v>
      </c>
      <c r="AL1349">
        <v>1</v>
      </c>
      <c r="AN1349">
        <v>0</v>
      </c>
      <c r="AO1349">
        <v>1</v>
      </c>
      <c r="AP1349">
        <v>1</v>
      </c>
      <c r="AQ1349">
        <v>0</v>
      </c>
      <c r="AR1349">
        <v>0</v>
      </c>
      <c r="AS1349" t="s">
        <v>6</v>
      </c>
      <c r="AT1349">
        <v>9.69</v>
      </c>
      <c r="AU1349" t="s">
        <v>102</v>
      </c>
      <c r="AV1349">
        <v>0</v>
      </c>
      <c r="AW1349">
        <v>2</v>
      </c>
      <c r="AX1349">
        <v>27723512</v>
      </c>
      <c r="AY1349">
        <v>1</v>
      </c>
      <c r="AZ1349">
        <v>0</v>
      </c>
      <c r="BA1349">
        <v>1375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Y1349*Source!I494</f>
        <v>9.5131574999999984</v>
      </c>
      <c r="CY1349">
        <f>AB1349</f>
        <v>86.4</v>
      </c>
      <c r="CZ1349">
        <f>AF1349</f>
        <v>86.4</v>
      </c>
      <c r="DA1349">
        <f>AJ1349</f>
        <v>1</v>
      </c>
      <c r="DB1349">
        <v>0</v>
      </c>
    </row>
    <row r="1350" spans="1:106" x14ac:dyDescent="0.2">
      <c r="A1350">
        <f>ROW(Source!A494)</f>
        <v>494</v>
      </c>
      <c r="B1350">
        <v>27721505</v>
      </c>
      <c r="C1350">
        <v>27723496</v>
      </c>
      <c r="D1350">
        <v>25231607</v>
      </c>
      <c r="E1350">
        <v>1</v>
      </c>
      <c r="F1350">
        <v>1</v>
      </c>
      <c r="G1350">
        <v>1</v>
      </c>
      <c r="H1350">
        <v>2</v>
      </c>
      <c r="I1350" t="s">
        <v>997</v>
      </c>
      <c r="J1350" t="s">
        <v>998</v>
      </c>
      <c r="K1350" t="s">
        <v>999</v>
      </c>
      <c r="L1350">
        <v>1368</v>
      </c>
      <c r="N1350">
        <v>1011</v>
      </c>
      <c r="O1350" t="s">
        <v>959</v>
      </c>
      <c r="P1350" t="s">
        <v>959</v>
      </c>
      <c r="Q1350">
        <v>1</v>
      </c>
      <c r="W1350">
        <v>0</v>
      </c>
      <c r="X1350">
        <v>1372534845</v>
      </c>
      <c r="Y1350">
        <v>2.4874999999999998</v>
      </c>
      <c r="AA1350">
        <v>0</v>
      </c>
      <c r="AB1350">
        <v>65.709999999999994</v>
      </c>
      <c r="AC1350">
        <v>11.6</v>
      </c>
      <c r="AD1350">
        <v>0</v>
      </c>
      <c r="AE1350">
        <v>0</v>
      </c>
      <c r="AF1350">
        <v>65.709999999999994</v>
      </c>
      <c r="AG1350">
        <v>11.6</v>
      </c>
      <c r="AH1350">
        <v>0</v>
      </c>
      <c r="AI1350">
        <v>1</v>
      </c>
      <c r="AJ1350">
        <v>1</v>
      </c>
      <c r="AK1350">
        <v>1</v>
      </c>
      <c r="AL1350">
        <v>1</v>
      </c>
      <c r="AN1350">
        <v>0</v>
      </c>
      <c r="AO1350">
        <v>1</v>
      </c>
      <c r="AP1350">
        <v>1</v>
      </c>
      <c r="AQ1350">
        <v>0</v>
      </c>
      <c r="AR1350">
        <v>0</v>
      </c>
      <c r="AS1350" t="s">
        <v>6</v>
      </c>
      <c r="AT1350">
        <v>1.99</v>
      </c>
      <c r="AU1350" t="s">
        <v>102</v>
      </c>
      <c r="AV1350">
        <v>0</v>
      </c>
      <c r="AW1350">
        <v>2</v>
      </c>
      <c r="AX1350">
        <v>27723513</v>
      </c>
      <c r="AY1350">
        <v>1</v>
      </c>
      <c r="AZ1350">
        <v>0</v>
      </c>
      <c r="BA1350">
        <v>1376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Y1350*Source!I494</f>
        <v>1.9536824999999998</v>
      </c>
      <c r="CY1350">
        <f>AB1350</f>
        <v>65.709999999999994</v>
      </c>
      <c r="CZ1350">
        <f>AF1350</f>
        <v>65.709999999999994</v>
      </c>
      <c r="DA1350">
        <f>AJ1350</f>
        <v>1</v>
      </c>
      <c r="DB1350">
        <v>0</v>
      </c>
    </row>
    <row r="1351" spans="1:106" x14ac:dyDescent="0.2">
      <c r="A1351">
        <f>ROW(Source!A494)</f>
        <v>494</v>
      </c>
      <c r="B1351">
        <v>27721505</v>
      </c>
      <c r="C1351">
        <v>27723496</v>
      </c>
      <c r="D1351">
        <v>25149997</v>
      </c>
      <c r="E1351">
        <v>1</v>
      </c>
      <c r="F1351">
        <v>1</v>
      </c>
      <c r="G1351">
        <v>1</v>
      </c>
      <c r="H1351">
        <v>3</v>
      </c>
      <c r="I1351" t="s">
        <v>676</v>
      </c>
      <c r="J1351" t="s">
        <v>678</v>
      </c>
      <c r="K1351" t="s">
        <v>677</v>
      </c>
      <c r="L1351">
        <v>1035</v>
      </c>
      <c r="N1351">
        <v>1013</v>
      </c>
      <c r="O1351" t="s">
        <v>661</v>
      </c>
      <c r="P1351" t="s">
        <v>661</v>
      </c>
      <c r="Q1351">
        <v>1</v>
      </c>
      <c r="W1351">
        <v>0</v>
      </c>
      <c r="X1351">
        <v>203574032</v>
      </c>
      <c r="Y1351">
        <v>59.842118999999997</v>
      </c>
      <c r="AA1351">
        <v>92.52</v>
      </c>
      <c r="AB1351">
        <v>0</v>
      </c>
      <c r="AC1351">
        <v>0</v>
      </c>
      <c r="AD1351">
        <v>0</v>
      </c>
      <c r="AE1351">
        <v>92.52</v>
      </c>
      <c r="AF1351">
        <v>0</v>
      </c>
      <c r="AG1351">
        <v>0</v>
      </c>
      <c r="AH1351">
        <v>0</v>
      </c>
      <c r="AI1351">
        <v>1</v>
      </c>
      <c r="AJ1351">
        <v>1</v>
      </c>
      <c r="AK1351">
        <v>1</v>
      </c>
      <c r="AL1351">
        <v>1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 t="s">
        <v>6</v>
      </c>
      <c r="AT1351">
        <v>59.842118999999997</v>
      </c>
      <c r="AU1351" t="s">
        <v>6</v>
      </c>
      <c r="AV1351">
        <v>0</v>
      </c>
      <c r="AW1351">
        <v>1</v>
      </c>
      <c r="AX1351">
        <v>-1</v>
      </c>
      <c r="AY1351">
        <v>0</v>
      </c>
      <c r="AZ1351">
        <v>0</v>
      </c>
      <c r="BA1351" t="s">
        <v>6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Y1351*Source!I494</f>
        <v>47.000000262599997</v>
      </c>
      <c r="CY1351">
        <f t="shared" ref="CY1351:CY1359" si="96">AA1351</f>
        <v>92.52</v>
      </c>
      <c r="CZ1351">
        <f t="shared" ref="CZ1351:CZ1359" si="97">AE1351</f>
        <v>92.52</v>
      </c>
      <c r="DA1351">
        <f t="shared" ref="DA1351:DA1359" si="98">AI1351</f>
        <v>1</v>
      </c>
      <c r="DB1351">
        <v>0</v>
      </c>
    </row>
    <row r="1352" spans="1:106" x14ac:dyDescent="0.2">
      <c r="A1352">
        <f>ROW(Source!A494)</f>
        <v>494</v>
      </c>
      <c r="B1352">
        <v>27721505</v>
      </c>
      <c r="C1352">
        <v>27723496</v>
      </c>
      <c r="D1352">
        <v>25150001</v>
      </c>
      <c r="E1352">
        <v>1</v>
      </c>
      <c r="F1352">
        <v>1</v>
      </c>
      <c r="G1352">
        <v>1</v>
      </c>
      <c r="H1352">
        <v>3</v>
      </c>
      <c r="I1352" t="s">
        <v>659</v>
      </c>
      <c r="J1352" t="s">
        <v>662</v>
      </c>
      <c r="K1352" t="s">
        <v>660</v>
      </c>
      <c r="L1352">
        <v>1035</v>
      </c>
      <c r="N1352">
        <v>1013</v>
      </c>
      <c r="O1352" t="s">
        <v>661</v>
      </c>
      <c r="P1352" t="s">
        <v>661</v>
      </c>
      <c r="Q1352">
        <v>1</v>
      </c>
      <c r="W1352">
        <v>0</v>
      </c>
      <c r="X1352">
        <v>-776675252</v>
      </c>
      <c r="Y1352">
        <v>56.022409000000003</v>
      </c>
      <c r="AA1352">
        <v>71.3</v>
      </c>
      <c r="AB1352">
        <v>0</v>
      </c>
      <c r="AC1352">
        <v>0</v>
      </c>
      <c r="AD1352">
        <v>0</v>
      </c>
      <c r="AE1352">
        <v>71.3</v>
      </c>
      <c r="AF1352">
        <v>0</v>
      </c>
      <c r="AG1352">
        <v>0</v>
      </c>
      <c r="AH1352">
        <v>0</v>
      </c>
      <c r="AI1352">
        <v>1</v>
      </c>
      <c r="AJ1352">
        <v>1</v>
      </c>
      <c r="AK1352">
        <v>1</v>
      </c>
      <c r="AL1352">
        <v>1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 t="s">
        <v>6</v>
      </c>
      <c r="AT1352">
        <v>56.022409000000003</v>
      </c>
      <c r="AU1352" t="s">
        <v>6</v>
      </c>
      <c r="AV1352">
        <v>0</v>
      </c>
      <c r="AW1352">
        <v>1</v>
      </c>
      <c r="AX1352">
        <v>-1</v>
      </c>
      <c r="AY1352">
        <v>0</v>
      </c>
      <c r="AZ1352">
        <v>0</v>
      </c>
      <c r="BA1352" t="s">
        <v>6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Y1352*Source!I494</f>
        <v>44.000000028599999</v>
      </c>
      <c r="CY1352">
        <f t="shared" si="96"/>
        <v>71.3</v>
      </c>
      <c r="CZ1352">
        <f t="shared" si="97"/>
        <v>71.3</v>
      </c>
      <c r="DA1352">
        <f t="shared" si="98"/>
        <v>1</v>
      </c>
      <c r="DB1352">
        <v>0</v>
      </c>
    </row>
    <row r="1353" spans="1:106" x14ac:dyDescent="0.2">
      <c r="A1353">
        <f>ROW(Source!A494)</f>
        <v>494</v>
      </c>
      <c r="B1353">
        <v>27721505</v>
      </c>
      <c r="C1353">
        <v>27723496</v>
      </c>
      <c r="D1353">
        <v>25150014</v>
      </c>
      <c r="E1353">
        <v>1</v>
      </c>
      <c r="F1353">
        <v>1</v>
      </c>
      <c r="G1353">
        <v>1</v>
      </c>
      <c r="H1353">
        <v>3</v>
      </c>
      <c r="I1353" t="s">
        <v>664</v>
      </c>
      <c r="J1353" t="s">
        <v>666</v>
      </c>
      <c r="K1353" t="s">
        <v>665</v>
      </c>
      <c r="L1353">
        <v>1035</v>
      </c>
      <c r="N1353">
        <v>1013</v>
      </c>
      <c r="O1353" t="s">
        <v>661</v>
      </c>
      <c r="P1353" t="s">
        <v>661</v>
      </c>
      <c r="Q1353">
        <v>1</v>
      </c>
      <c r="W1353">
        <v>0</v>
      </c>
      <c r="X1353">
        <v>602577485</v>
      </c>
      <c r="Y1353">
        <v>3.8197100000000002</v>
      </c>
      <c r="AA1353">
        <v>94.68</v>
      </c>
      <c r="AB1353">
        <v>0</v>
      </c>
      <c r="AC1353">
        <v>0</v>
      </c>
      <c r="AD1353">
        <v>0</v>
      </c>
      <c r="AE1353">
        <v>94.68</v>
      </c>
      <c r="AF1353">
        <v>0</v>
      </c>
      <c r="AG1353">
        <v>0</v>
      </c>
      <c r="AH1353">
        <v>0</v>
      </c>
      <c r="AI1353">
        <v>1</v>
      </c>
      <c r="AJ1353">
        <v>1</v>
      </c>
      <c r="AK1353">
        <v>1</v>
      </c>
      <c r="AL1353">
        <v>1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 t="s">
        <v>6</v>
      </c>
      <c r="AT1353">
        <v>3.8197100000000002</v>
      </c>
      <c r="AU1353" t="s">
        <v>6</v>
      </c>
      <c r="AV1353">
        <v>0</v>
      </c>
      <c r="AW1353">
        <v>1</v>
      </c>
      <c r="AX1353">
        <v>-1</v>
      </c>
      <c r="AY1353">
        <v>0</v>
      </c>
      <c r="AZ1353">
        <v>0</v>
      </c>
      <c r="BA1353" t="s">
        <v>6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Y1353*Source!I494</f>
        <v>3.0000002340000003</v>
      </c>
      <c r="CY1353">
        <f t="shared" si="96"/>
        <v>94.68</v>
      </c>
      <c r="CZ1353">
        <f t="shared" si="97"/>
        <v>94.68</v>
      </c>
      <c r="DA1353">
        <f t="shared" si="98"/>
        <v>1</v>
      </c>
      <c r="DB1353">
        <v>0</v>
      </c>
    </row>
    <row r="1354" spans="1:106" x14ac:dyDescent="0.2">
      <c r="A1354">
        <f>ROW(Source!A494)</f>
        <v>494</v>
      </c>
      <c r="B1354">
        <v>27721505</v>
      </c>
      <c r="C1354">
        <v>27723496</v>
      </c>
      <c r="D1354">
        <v>25152713</v>
      </c>
      <c r="E1354">
        <v>1</v>
      </c>
      <c r="F1354">
        <v>1</v>
      </c>
      <c r="G1354">
        <v>1</v>
      </c>
      <c r="H1354">
        <v>3</v>
      </c>
      <c r="I1354" t="s">
        <v>1018</v>
      </c>
      <c r="J1354" t="s">
        <v>1019</v>
      </c>
      <c r="K1354" t="s">
        <v>1020</v>
      </c>
      <c r="L1354">
        <v>1348</v>
      </c>
      <c r="N1354">
        <v>1009</v>
      </c>
      <c r="O1354" t="s">
        <v>46</v>
      </c>
      <c r="P1354" t="s">
        <v>46</v>
      </c>
      <c r="Q1354">
        <v>1000</v>
      </c>
      <c r="W1354">
        <v>0</v>
      </c>
      <c r="X1354">
        <v>1174701286</v>
      </c>
      <c r="Y1354">
        <v>4.13E-3</v>
      </c>
      <c r="AA1354">
        <v>11978</v>
      </c>
      <c r="AB1354">
        <v>0</v>
      </c>
      <c r="AC1354">
        <v>0</v>
      </c>
      <c r="AD1354">
        <v>0</v>
      </c>
      <c r="AE1354">
        <v>11978</v>
      </c>
      <c r="AF1354">
        <v>0</v>
      </c>
      <c r="AG1354">
        <v>0</v>
      </c>
      <c r="AH1354">
        <v>0</v>
      </c>
      <c r="AI1354">
        <v>1</v>
      </c>
      <c r="AJ1354">
        <v>1</v>
      </c>
      <c r="AK1354">
        <v>1</v>
      </c>
      <c r="AL1354">
        <v>1</v>
      </c>
      <c r="AN1354">
        <v>0</v>
      </c>
      <c r="AO1354">
        <v>1</v>
      </c>
      <c r="AP1354">
        <v>0</v>
      </c>
      <c r="AQ1354">
        <v>0</v>
      </c>
      <c r="AR1354">
        <v>0</v>
      </c>
      <c r="AS1354" t="s">
        <v>6</v>
      </c>
      <c r="AT1354">
        <v>4.13E-3</v>
      </c>
      <c r="AU1354" t="s">
        <v>6</v>
      </c>
      <c r="AV1354">
        <v>0</v>
      </c>
      <c r="AW1354">
        <v>2</v>
      </c>
      <c r="AX1354">
        <v>27723515</v>
      </c>
      <c r="AY1354">
        <v>1</v>
      </c>
      <c r="AZ1354">
        <v>0</v>
      </c>
      <c r="BA1354">
        <v>1378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Y1354*Source!I494</f>
        <v>3.2437019999999998E-3</v>
      </c>
      <c r="CY1354">
        <f t="shared" si="96"/>
        <v>11978</v>
      </c>
      <c r="CZ1354">
        <f t="shared" si="97"/>
        <v>11978</v>
      </c>
      <c r="DA1354">
        <f t="shared" si="98"/>
        <v>1</v>
      </c>
      <c r="DB1354">
        <v>0</v>
      </c>
    </row>
    <row r="1355" spans="1:106" x14ac:dyDescent="0.2">
      <c r="A1355">
        <f>ROW(Source!A494)</f>
        <v>494</v>
      </c>
      <c r="B1355">
        <v>27721505</v>
      </c>
      <c r="C1355">
        <v>27723496</v>
      </c>
      <c r="D1355">
        <v>25155487</v>
      </c>
      <c r="E1355">
        <v>1</v>
      </c>
      <c r="F1355">
        <v>1</v>
      </c>
      <c r="G1355">
        <v>1</v>
      </c>
      <c r="H1355">
        <v>3</v>
      </c>
      <c r="I1355" t="s">
        <v>1351</v>
      </c>
      <c r="J1355" t="s">
        <v>1352</v>
      </c>
      <c r="K1355" t="s">
        <v>1353</v>
      </c>
      <c r="L1355">
        <v>1339</v>
      </c>
      <c r="N1355">
        <v>1007</v>
      </c>
      <c r="O1355" t="s">
        <v>64</v>
      </c>
      <c r="P1355" t="s">
        <v>64</v>
      </c>
      <c r="Q1355">
        <v>1</v>
      </c>
      <c r="W1355">
        <v>0</v>
      </c>
      <c r="X1355">
        <v>-2072708995</v>
      </c>
      <c r="Y1355">
        <v>0.105</v>
      </c>
      <c r="AA1355">
        <v>458</v>
      </c>
      <c r="AB1355">
        <v>0</v>
      </c>
      <c r="AC1355">
        <v>0</v>
      </c>
      <c r="AD1355">
        <v>0</v>
      </c>
      <c r="AE1355">
        <v>458</v>
      </c>
      <c r="AF1355">
        <v>0</v>
      </c>
      <c r="AG1355">
        <v>0</v>
      </c>
      <c r="AH1355">
        <v>0</v>
      </c>
      <c r="AI1355">
        <v>1</v>
      </c>
      <c r="AJ1355">
        <v>1</v>
      </c>
      <c r="AK1355">
        <v>1</v>
      </c>
      <c r="AL1355">
        <v>1</v>
      </c>
      <c r="AN1355">
        <v>0</v>
      </c>
      <c r="AO1355">
        <v>1</v>
      </c>
      <c r="AP1355">
        <v>0</v>
      </c>
      <c r="AQ1355">
        <v>0</v>
      </c>
      <c r="AR1355">
        <v>0</v>
      </c>
      <c r="AS1355" t="s">
        <v>6</v>
      </c>
      <c r="AT1355">
        <v>0.105</v>
      </c>
      <c r="AU1355" t="s">
        <v>6</v>
      </c>
      <c r="AV1355">
        <v>0</v>
      </c>
      <c r="AW1355">
        <v>2</v>
      </c>
      <c r="AX1355">
        <v>27723516</v>
      </c>
      <c r="AY1355">
        <v>1</v>
      </c>
      <c r="AZ1355">
        <v>0</v>
      </c>
      <c r="BA1355">
        <v>1379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CX1355">
        <f>Y1355*Source!I494</f>
        <v>8.2466999999999999E-2</v>
      </c>
      <c r="CY1355">
        <f t="shared" si="96"/>
        <v>458</v>
      </c>
      <c r="CZ1355">
        <f t="shared" si="97"/>
        <v>458</v>
      </c>
      <c r="DA1355">
        <f t="shared" si="98"/>
        <v>1</v>
      </c>
      <c r="DB1355">
        <v>0</v>
      </c>
    </row>
    <row r="1356" spans="1:106" x14ac:dyDescent="0.2">
      <c r="A1356">
        <f>ROW(Source!A494)</f>
        <v>494</v>
      </c>
      <c r="B1356">
        <v>27721505</v>
      </c>
      <c r="C1356">
        <v>27723496</v>
      </c>
      <c r="D1356">
        <v>25178652</v>
      </c>
      <c r="E1356">
        <v>1</v>
      </c>
      <c r="F1356">
        <v>1</v>
      </c>
      <c r="G1356">
        <v>1</v>
      </c>
      <c r="H1356">
        <v>3</v>
      </c>
      <c r="I1356" t="s">
        <v>1354</v>
      </c>
      <c r="J1356" t="s">
        <v>1355</v>
      </c>
      <c r="K1356" t="s">
        <v>1356</v>
      </c>
      <c r="L1356">
        <v>1339</v>
      </c>
      <c r="N1356">
        <v>1007</v>
      </c>
      <c r="O1356" t="s">
        <v>64</v>
      </c>
      <c r="P1356" t="s">
        <v>64</v>
      </c>
      <c r="Q1356">
        <v>1</v>
      </c>
      <c r="W1356">
        <v>0</v>
      </c>
      <c r="X1356">
        <v>2024089152</v>
      </c>
      <c r="Y1356">
        <v>0.08</v>
      </c>
      <c r="AA1356">
        <v>1100</v>
      </c>
      <c r="AB1356">
        <v>0</v>
      </c>
      <c r="AC1356">
        <v>0</v>
      </c>
      <c r="AD1356">
        <v>0</v>
      </c>
      <c r="AE1356">
        <v>1100</v>
      </c>
      <c r="AF1356">
        <v>0</v>
      </c>
      <c r="AG1356">
        <v>0</v>
      </c>
      <c r="AH1356">
        <v>0</v>
      </c>
      <c r="AI1356">
        <v>1</v>
      </c>
      <c r="AJ1356">
        <v>1</v>
      </c>
      <c r="AK1356">
        <v>1</v>
      </c>
      <c r="AL1356">
        <v>1</v>
      </c>
      <c r="AN1356">
        <v>0</v>
      </c>
      <c r="AO1356">
        <v>1</v>
      </c>
      <c r="AP1356">
        <v>0</v>
      </c>
      <c r="AQ1356">
        <v>0</v>
      </c>
      <c r="AR1356">
        <v>0</v>
      </c>
      <c r="AS1356" t="s">
        <v>6</v>
      </c>
      <c r="AT1356">
        <v>0.08</v>
      </c>
      <c r="AU1356" t="s">
        <v>6</v>
      </c>
      <c r="AV1356">
        <v>0</v>
      </c>
      <c r="AW1356">
        <v>2</v>
      </c>
      <c r="AX1356">
        <v>27723518</v>
      </c>
      <c r="AY1356">
        <v>1</v>
      </c>
      <c r="AZ1356">
        <v>0</v>
      </c>
      <c r="BA1356">
        <v>1381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CX1356">
        <f>Y1356*Source!I494</f>
        <v>6.2831999999999999E-2</v>
      </c>
      <c r="CY1356">
        <f t="shared" si="96"/>
        <v>1100</v>
      </c>
      <c r="CZ1356">
        <f t="shared" si="97"/>
        <v>1100</v>
      </c>
      <c r="DA1356">
        <f t="shared" si="98"/>
        <v>1</v>
      </c>
      <c r="DB1356">
        <v>0</v>
      </c>
    </row>
    <row r="1357" spans="1:106" x14ac:dyDescent="0.2">
      <c r="A1357">
        <f>ROW(Source!A494)</f>
        <v>494</v>
      </c>
      <c r="B1357">
        <v>27721505</v>
      </c>
      <c r="C1357">
        <v>27723496</v>
      </c>
      <c r="D1357">
        <v>25178771</v>
      </c>
      <c r="E1357">
        <v>1</v>
      </c>
      <c r="F1357">
        <v>1</v>
      </c>
      <c r="G1357">
        <v>1</v>
      </c>
      <c r="H1357">
        <v>3</v>
      </c>
      <c r="I1357" t="s">
        <v>668</v>
      </c>
      <c r="J1357" t="s">
        <v>670</v>
      </c>
      <c r="K1357" t="s">
        <v>669</v>
      </c>
      <c r="L1357">
        <v>1327</v>
      </c>
      <c r="N1357">
        <v>1005</v>
      </c>
      <c r="O1357" t="s">
        <v>96</v>
      </c>
      <c r="P1357" t="s">
        <v>96</v>
      </c>
      <c r="Q1357">
        <v>1</v>
      </c>
      <c r="W1357">
        <v>0</v>
      </c>
      <c r="X1357">
        <v>-863452992</v>
      </c>
      <c r="Y1357">
        <v>7.5630249999999997</v>
      </c>
      <c r="AA1357">
        <v>1448.8</v>
      </c>
      <c r="AB1357">
        <v>0</v>
      </c>
      <c r="AC1357">
        <v>0</v>
      </c>
      <c r="AD1357">
        <v>0</v>
      </c>
      <c r="AE1357">
        <v>1448.8</v>
      </c>
      <c r="AF1357">
        <v>0</v>
      </c>
      <c r="AG1357">
        <v>0</v>
      </c>
      <c r="AH1357">
        <v>0</v>
      </c>
      <c r="AI1357">
        <v>1</v>
      </c>
      <c r="AJ1357">
        <v>1</v>
      </c>
      <c r="AK1357">
        <v>1</v>
      </c>
      <c r="AL1357">
        <v>1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 t="s">
        <v>6</v>
      </c>
      <c r="AT1357">
        <v>7.5630249999999997</v>
      </c>
      <c r="AU1357" t="s">
        <v>6</v>
      </c>
      <c r="AV1357">
        <v>0</v>
      </c>
      <c r="AW1357">
        <v>1</v>
      </c>
      <c r="AX1357">
        <v>-1</v>
      </c>
      <c r="AY1357">
        <v>0</v>
      </c>
      <c r="AZ1357">
        <v>0</v>
      </c>
      <c r="BA1357" t="s">
        <v>6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CX1357">
        <f>Y1357*Source!I494</f>
        <v>5.9399998350000001</v>
      </c>
      <c r="CY1357">
        <f t="shared" si="96"/>
        <v>1448.8</v>
      </c>
      <c r="CZ1357">
        <f t="shared" si="97"/>
        <v>1448.8</v>
      </c>
      <c r="DA1357">
        <f t="shared" si="98"/>
        <v>1</v>
      </c>
      <c r="DB1357">
        <v>0</v>
      </c>
    </row>
    <row r="1358" spans="1:106" x14ac:dyDescent="0.2">
      <c r="A1358">
        <f>ROW(Source!A494)</f>
        <v>494</v>
      </c>
      <c r="B1358">
        <v>27721505</v>
      </c>
      <c r="C1358">
        <v>27723496</v>
      </c>
      <c r="D1358">
        <v>25178800</v>
      </c>
      <c r="E1358">
        <v>1</v>
      </c>
      <c r="F1358">
        <v>1</v>
      </c>
      <c r="G1358">
        <v>1</v>
      </c>
      <c r="H1358">
        <v>3</v>
      </c>
      <c r="I1358" t="s">
        <v>672</v>
      </c>
      <c r="J1358" t="s">
        <v>674</v>
      </c>
      <c r="K1358" t="s">
        <v>673</v>
      </c>
      <c r="L1358">
        <v>1327</v>
      </c>
      <c r="N1358">
        <v>1005</v>
      </c>
      <c r="O1358" t="s">
        <v>96</v>
      </c>
      <c r="P1358" t="s">
        <v>96</v>
      </c>
      <c r="Q1358">
        <v>1</v>
      </c>
      <c r="W1358">
        <v>0</v>
      </c>
      <c r="X1358">
        <v>1261972145</v>
      </c>
      <c r="Y1358">
        <v>92.436975000000004</v>
      </c>
      <c r="AA1358">
        <v>244.08</v>
      </c>
      <c r="AB1358">
        <v>0</v>
      </c>
      <c r="AC1358">
        <v>0</v>
      </c>
      <c r="AD1358">
        <v>0</v>
      </c>
      <c r="AE1358">
        <v>244.08</v>
      </c>
      <c r="AF1358">
        <v>0</v>
      </c>
      <c r="AG1358">
        <v>0</v>
      </c>
      <c r="AH1358">
        <v>0</v>
      </c>
      <c r="AI1358">
        <v>1</v>
      </c>
      <c r="AJ1358">
        <v>1</v>
      </c>
      <c r="AK1358">
        <v>1</v>
      </c>
      <c r="AL1358">
        <v>1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 t="s">
        <v>6</v>
      </c>
      <c r="AT1358">
        <v>92.436975000000004</v>
      </c>
      <c r="AU1358" t="s">
        <v>6</v>
      </c>
      <c r="AV1358">
        <v>0</v>
      </c>
      <c r="AW1358">
        <v>1</v>
      </c>
      <c r="AX1358">
        <v>-1</v>
      </c>
      <c r="AY1358">
        <v>0</v>
      </c>
      <c r="AZ1358">
        <v>0</v>
      </c>
      <c r="BA1358" t="s">
        <v>6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CX1358">
        <f>Y1358*Source!I494</f>
        <v>72.600000164999997</v>
      </c>
      <c r="CY1358">
        <f t="shared" si="96"/>
        <v>244.08</v>
      </c>
      <c r="CZ1358">
        <f t="shared" si="97"/>
        <v>244.08</v>
      </c>
      <c r="DA1358">
        <f t="shared" si="98"/>
        <v>1</v>
      </c>
      <c r="DB1358">
        <v>0</v>
      </c>
    </row>
    <row r="1359" spans="1:106" x14ac:dyDescent="0.2">
      <c r="A1359">
        <f>ROW(Source!A494)</f>
        <v>494</v>
      </c>
      <c r="B1359">
        <v>27721505</v>
      </c>
      <c r="C1359">
        <v>27723496</v>
      </c>
      <c r="D1359">
        <v>25186938</v>
      </c>
      <c r="E1359">
        <v>1</v>
      </c>
      <c r="F1359">
        <v>1</v>
      </c>
      <c r="G1359">
        <v>1</v>
      </c>
      <c r="H1359">
        <v>3</v>
      </c>
      <c r="I1359" t="s">
        <v>1357</v>
      </c>
      <c r="J1359" t="s">
        <v>1358</v>
      </c>
      <c r="K1359" t="s">
        <v>1359</v>
      </c>
      <c r="L1359">
        <v>1296</v>
      </c>
      <c r="N1359">
        <v>1002</v>
      </c>
      <c r="O1359" t="s">
        <v>352</v>
      </c>
      <c r="P1359" t="s">
        <v>352</v>
      </c>
      <c r="Q1359">
        <v>1</v>
      </c>
      <c r="W1359">
        <v>0</v>
      </c>
      <c r="X1359">
        <v>-2122226716</v>
      </c>
      <c r="Y1359">
        <v>32.4</v>
      </c>
      <c r="AA1359">
        <v>46.86</v>
      </c>
      <c r="AB1359">
        <v>0</v>
      </c>
      <c r="AC1359">
        <v>0</v>
      </c>
      <c r="AD1359">
        <v>0</v>
      </c>
      <c r="AE1359">
        <v>46.86</v>
      </c>
      <c r="AF1359">
        <v>0</v>
      </c>
      <c r="AG1359">
        <v>0</v>
      </c>
      <c r="AH1359">
        <v>0</v>
      </c>
      <c r="AI1359">
        <v>1</v>
      </c>
      <c r="AJ1359">
        <v>1</v>
      </c>
      <c r="AK1359">
        <v>1</v>
      </c>
      <c r="AL1359">
        <v>1</v>
      </c>
      <c r="AN1359">
        <v>0</v>
      </c>
      <c r="AO1359">
        <v>1</v>
      </c>
      <c r="AP1359">
        <v>0</v>
      </c>
      <c r="AQ1359">
        <v>0</v>
      </c>
      <c r="AR1359">
        <v>0</v>
      </c>
      <c r="AS1359" t="s">
        <v>6</v>
      </c>
      <c r="AT1359">
        <v>32.4</v>
      </c>
      <c r="AU1359" t="s">
        <v>6</v>
      </c>
      <c r="AV1359">
        <v>0</v>
      </c>
      <c r="AW1359">
        <v>2</v>
      </c>
      <c r="AX1359">
        <v>27723520</v>
      </c>
      <c r="AY1359">
        <v>1</v>
      </c>
      <c r="AZ1359">
        <v>0</v>
      </c>
      <c r="BA1359">
        <v>1383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CX1359">
        <f>Y1359*Source!I494</f>
        <v>25.446959999999997</v>
      </c>
      <c r="CY1359">
        <f t="shared" si="96"/>
        <v>46.86</v>
      </c>
      <c r="CZ1359">
        <f t="shared" si="97"/>
        <v>46.86</v>
      </c>
      <c r="DA1359">
        <f t="shared" si="98"/>
        <v>1</v>
      </c>
      <c r="DB1359">
        <v>0</v>
      </c>
    </row>
    <row r="1360" spans="1:106" x14ac:dyDescent="0.2">
      <c r="A1360">
        <f>ROW(Source!A495)</f>
        <v>495</v>
      </c>
      <c r="B1360">
        <v>27721504</v>
      </c>
      <c r="C1360">
        <v>27723496</v>
      </c>
      <c r="D1360">
        <v>25420819</v>
      </c>
      <c r="E1360">
        <v>1</v>
      </c>
      <c r="F1360">
        <v>1</v>
      </c>
      <c r="G1360">
        <v>1</v>
      </c>
      <c r="H1360">
        <v>1</v>
      </c>
      <c r="I1360" t="s">
        <v>1109</v>
      </c>
      <c r="J1360" t="s">
        <v>6</v>
      </c>
      <c r="K1360" t="s">
        <v>1110</v>
      </c>
      <c r="L1360">
        <v>1191</v>
      </c>
      <c r="N1360">
        <v>1013</v>
      </c>
      <c r="O1360" t="s">
        <v>953</v>
      </c>
      <c r="P1360" t="s">
        <v>953</v>
      </c>
      <c r="Q1360">
        <v>1</v>
      </c>
      <c r="W1360">
        <v>0</v>
      </c>
      <c r="X1360">
        <v>-1027537862</v>
      </c>
      <c r="Y1360">
        <v>102.95949999999999</v>
      </c>
      <c r="AA1360">
        <v>0</v>
      </c>
      <c r="AB1360">
        <v>0</v>
      </c>
      <c r="AC1360">
        <v>0</v>
      </c>
      <c r="AD1360">
        <v>9.18</v>
      </c>
      <c r="AE1360">
        <v>0</v>
      </c>
      <c r="AF1360">
        <v>0</v>
      </c>
      <c r="AG1360">
        <v>0</v>
      </c>
      <c r="AH1360">
        <v>9.18</v>
      </c>
      <c r="AI1360">
        <v>1</v>
      </c>
      <c r="AJ1360">
        <v>1</v>
      </c>
      <c r="AK1360">
        <v>1</v>
      </c>
      <c r="AL1360">
        <v>1</v>
      </c>
      <c r="AN1360">
        <v>0</v>
      </c>
      <c r="AO1360">
        <v>1</v>
      </c>
      <c r="AP1360">
        <v>1</v>
      </c>
      <c r="AQ1360">
        <v>0</v>
      </c>
      <c r="AR1360">
        <v>0</v>
      </c>
      <c r="AS1360" t="s">
        <v>6</v>
      </c>
      <c r="AT1360">
        <v>89.53</v>
      </c>
      <c r="AU1360" t="s">
        <v>103</v>
      </c>
      <c r="AV1360">
        <v>1</v>
      </c>
      <c r="AW1360">
        <v>2</v>
      </c>
      <c r="AX1360">
        <v>27723510</v>
      </c>
      <c r="AY1360">
        <v>1</v>
      </c>
      <c r="AZ1360">
        <v>0</v>
      </c>
      <c r="BA1360">
        <v>1384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CX1360">
        <f>Y1360*Source!I495</f>
        <v>80.864391299999994</v>
      </c>
      <c r="CY1360">
        <f>AD1360</f>
        <v>9.18</v>
      </c>
      <c r="CZ1360">
        <f>AH1360</f>
        <v>9.18</v>
      </c>
      <c r="DA1360">
        <f>AL1360</f>
        <v>1</v>
      </c>
      <c r="DB1360">
        <v>0</v>
      </c>
    </row>
    <row r="1361" spans="1:106" x14ac:dyDescent="0.2">
      <c r="A1361">
        <f>ROW(Source!A495)</f>
        <v>495</v>
      </c>
      <c r="B1361">
        <v>27721504</v>
      </c>
      <c r="C1361">
        <v>27723496</v>
      </c>
      <c r="D1361">
        <v>25412928</v>
      </c>
      <c r="E1361">
        <v>1</v>
      </c>
      <c r="F1361">
        <v>1</v>
      </c>
      <c r="G1361">
        <v>1</v>
      </c>
      <c r="H1361">
        <v>1</v>
      </c>
      <c r="I1361" t="s">
        <v>954</v>
      </c>
      <c r="J1361" t="s">
        <v>6</v>
      </c>
      <c r="K1361" t="s">
        <v>955</v>
      </c>
      <c r="L1361">
        <v>1191</v>
      </c>
      <c r="N1361">
        <v>1013</v>
      </c>
      <c r="O1361" t="s">
        <v>953</v>
      </c>
      <c r="P1361" t="s">
        <v>953</v>
      </c>
      <c r="Q1361">
        <v>1</v>
      </c>
      <c r="W1361">
        <v>0</v>
      </c>
      <c r="X1361">
        <v>-1417349443</v>
      </c>
      <c r="Y1361">
        <v>11.68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1</v>
      </c>
      <c r="AJ1361">
        <v>1</v>
      </c>
      <c r="AK1361">
        <v>1</v>
      </c>
      <c r="AL1361">
        <v>1</v>
      </c>
      <c r="AN1361">
        <v>0</v>
      </c>
      <c r="AO1361">
        <v>1</v>
      </c>
      <c r="AP1361">
        <v>0</v>
      </c>
      <c r="AQ1361">
        <v>0</v>
      </c>
      <c r="AR1361">
        <v>0</v>
      </c>
      <c r="AS1361" t="s">
        <v>6</v>
      </c>
      <c r="AT1361">
        <v>11.68</v>
      </c>
      <c r="AU1361" t="s">
        <v>6</v>
      </c>
      <c r="AV1361">
        <v>2</v>
      </c>
      <c r="AW1361">
        <v>2</v>
      </c>
      <c r="AX1361">
        <v>27723511</v>
      </c>
      <c r="AY1361">
        <v>1</v>
      </c>
      <c r="AZ1361">
        <v>2048</v>
      </c>
      <c r="BA1361">
        <v>1385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CX1361">
        <f>Y1361*Source!I495</f>
        <v>9.1734720000000003</v>
      </c>
      <c r="CY1361">
        <f>AD1361</f>
        <v>0</v>
      </c>
      <c r="CZ1361">
        <f>AH1361</f>
        <v>0</v>
      </c>
      <c r="DA1361">
        <f>AL1361</f>
        <v>1</v>
      </c>
      <c r="DB1361">
        <v>0</v>
      </c>
    </row>
    <row r="1362" spans="1:106" x14ac:dyDescent="0.2">
      <c r="A1362">
        <f>ROW(Source!A495)</f>
        <v>495</v>
      </c>
      <c r="B1362">
        <v>27721504</v>
      </c>
      <c r="C1362">
        <v>27723496</v>
      </c>
      <c r="D1362">
        <v>25230118</v>
      </c>
      <c r="E1362">
        <v>1</v>
      </c>
      <c r="F1362">
        <v>1</v>
      </c>
      <c r="G1362">
        <v>1</v>
      </c>
      <c r="H1362">
        <v>2</v>
      </c>
      <c r="I1362" t="s">
        <v>1050</v>
      </c>
      <c r="J1362" t="s">
        <v>1051</v>
      </c>
      <c r="K1362" t="s">
        <v>1052</v>
      </c>
      <c r="L1362">
        <v>1368</v>
      </c>
      <c r="N1362">
        <v>1011</v>
      </c>
      <c r="O1362" t="s">
        <v>959</v>
      </c>
      <c r="P1362" t="s">
        <v>959</v>
      </c>
      <c r="Q1362">
        <v>1</v>
      </c>
      <c r="W1362">
        <v>0</v>
      </c>
      <c r="X1362">
        <v>-1460065968</v>
      </c>
      <c r="Y1362">
        <v>12.112499999999999</v>
      </c>
      <c r="AA1362">
        <v>0</v>
      </c>
      <c r="AB1362">
        <v>86.4</v>
      </c>
      <c r="AC1362">
        <v>13.5</v>
      </c>
      <c r="AD1362">
        <v>0</v>
      </c>
      <c r="AE1362">
        <v>0</v>
      </c>
      <c r="AF1362">
        <v>86.4</v>
      </c>
      <c r="AG1362">
        <v>13.5</v>
      </c>
      <c r="AH1362">
        <v>0</v>
      </c>
      <c r="AI1362">
        <v>1</v>
      </c>
      <c r="AJ1362">
        <v>1</v>
      </c>
      <c r="AK1362">
        <v>1</v>
      </c>
      <c r="AL1362">
        <v>1</v>
      </c>
      <c r="AN1362">
        <v>0</v>
      </c>
      <c r="AO1362">
        <v>1</v>
      </c>
      <c r="AP1362">
        <v>1</v>
      </c>
      <c r="AQ1362">
        <v>0</v>
      </c>
      <c r="AR1362">
        <v>0</v>
      </c>
      <c r="AS1362" t="s">
        <v>6</v>
      </c>
      <c r="AT1362">
        <v>9.69</v>
      </c>
      <c r="AU1362" t="s">
        <v>102</v>
      </c>
      <c r="AV1362">
        <v>0</v>
      </c>
      <c r="AW1362">
        <v>2</v>
      </c>
      <c r="AX1362">
        <v>27723512</v>
      </c>
      <c r="AY1362">
        <v>1</v>
      </c>
      <c r="AZ1362">
        <v>0</v>
      </c>
      <c r="BA1362">
        <v>1386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CX1362">
        <f>Y1362*Source!I495</f>
        <v>9.5131574999999984</v>
      </c>
      <c r="CY1362">
        <f>AB1362</f>
        <v>86.4</v>
      </c>
      <c r="CZ1362">
        <f>AF1362</f>
        <v>86.4</v>
      </c>
      <c r="DA1362">
        <f>AJ1362</f>
        <v>1</v>
      </c>
      <c r="DB1362">
        <v>0</v>
      </c>
    </row>
    <row r="1363" spans="1:106" x14ac:dyDescent="0.2">
      <c r="A1363">
        <f>ROW(Source!A495)</f>
        <v>495</v>
      </c>
      <c r="B1363">
        <v>27721504</v>
      </c>
      <c r="C1363">
        <v>27723496</v>
      </c>
      <c r="D1363">
        <v>25231607</v>
      </c>
      <c r="E1363">
        <v>1</v>
      </c>
      <c r="F1363">
        <v>1</v>
      </c>
      <c r="G1363">
        <v>1</v>
      </c>
      <c r="H1363">
        <v>2</v>
      </c>
      <c r="I1363" t="s">
        <v>997</v>
      </c>
      <c r="J1363" t="s">
        <v>998</v>
      </c>
      <c r="K1363" t="s">
        <v>999</v>
      </c>
      <c r="L1363">
        <v>1368</v>
      </c>
      <c r="N1363">
        <v>1011</v>
      </c>
      <c r="O1363" t="s">
        <v>959</v>
      </c>
      <c r="P1363" t="s">
        <v>959</v>
      </c>
      <c r="Q1363">
        <v>1</v>
      </c>
      <c r="W1363">
        <v>0</v>
      </c>
      <c r="X1363">
        <v>1372534845</v>
      </c>
      <c r="Y1363">
        <v>2.4874999999999998</v>
      </c>
      <c r="AA1363">
        <v>0</v>
      </c>
      <c r="AB1363">
        <v>65.709999999999994</v>
      </c>
      <c r="AC1363">
        <v>11.6</v>
      </c>
      <c r="AD1363">
        <v>0</v>
      </c>
      <c r="AE1363">
        <v>0</v>
      </c>
      <c r="AF1363">
        <v>65.709999999999994</v>
      </c>
      <c r="AG1363">
        <v>11.6</v>
      </c>
      <c r="AH1363">
        <v>0</v>
      </c>
      <c r="AI1363">
        <v>1</v>
      </c>
      <c r="AJ1363">
        <v>1</v>
      </c>
      <c r="AK1363">
        <v>1</v>
      </c>
      <c r="AL1363">
        <v>1</v>
      </c>
      <c r="AN1363">
        <v>0</v>
      </c>
      <c r="AO1363">
        <v>1</v>
      </c>
      <c r="AP1363">
        <v>1</v>
      </c>
      <c r="AQ1363">
        <v>0</v>
      </c>
      <c r="AR1363">
        <v>0</v>
      </c>
      <c r="AS1363" t="s">
        <v>6</v>
      </c>
      <c r="AT1363">
        <v>1.99</v>
      </c>
      <c r="AU1363" t="s">
        <v>102</v>
      </c>
      <c r="AV1363">
        <v>0</v>
      </c>
      <c r="AW1363">
        <v>2</v>
      </c>
      <c r="AX1363">
        <v>27723513</v>
      </c>
      <c r="AY1363">
        <v>1</v>
      </c>
      <c r="AZ1363">
        <v>0</v>
      </c>
      <c r="BA1363">
        <v>1387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CX1363">
        <f>Y1363*Source!I495</f>
        <v>1.9536824999999998</v>
      </c>
      <c r="CY1363">
        <f>AB1363</f>
        <v>65.709999999999994</v>
      </c>
      <c r="CZ1363">
        <f>AF1363</f>
        <v>65.709999999999994</v>
      </c>
      <c r="DA1363">
        <f>AJ1363</f>
        <v>1</v>
      </c>
      <c r="DB1363">
        <v>0</v>
      </c>
    </row>
    <row r="1364" spans="1:106" x14ac:dyDescent="0.2">
      <c r="A1364">
        <f>ROW(Source!A495)</f>
        <v>495</v>
      </c>
      <c r="B1364">
        <v>27721504</v>
      </c>
      <c r="C1364">
        <v>27723496</v>
      </c>
      <c r="D1364">
        <v>25149997</v>
      </c>
      <c r="E1364">
        <v>1</v>
      </c>
      <c r="F1364">
        <v>1</v>
      </c>
      <c r="G1364">
        <v>1</v>
      </c>
      <c r="H1364">
        <v>3</v>
      </c>
      <c r="I1364" t="s">
        <v>676</v>
      </c>
      <c r="J1364" t="s">
        <v>678</v>
      </c>
      <c r="K1364" t="s">
        <v>677</v>
      </c>
      <c r="L1364">
        <v>1035</v>
      </c>
      <c r="N1364">
        <v>1013</v>
      </c>
      <c r="O1364" t="s">
        <v>661</v>
      </c>
      <c r="P1364" t="s">
        <v>661</v>
      </c>
      <c r="Q1364">
        <v>1</v>
      </c>
      <c r="W1364">
        <v>0</v>
      </c>
      <c r="X1364">
        <v>203574032</v>
      </c>
      <c r="Y1364">
        <v>59.842118999999997</v>
      </c>
      <c r="AA1364">
        <v>92.52</v>
      </c>
      <c r="AB1364">
        <v>0</v>
      </c>
      <c r="AC1364">
        <v>0</v>
      </c>
      <c r="AD1364">
        <v>0</v>
      </c>
      <c r="AE1364">
        <v>92.52</v>
      </c>
      <c r="AF1364">
        <v>0</v>
      </c>
      <c r="AG1364">
        <v>0</v>
      </c>
      <c r="AH1364">
        <v>0</v>
      </c>
      <c r="AI1364">
        <v>1</v>
      </c>
      <c r="AJ1364">
        <v>1</v>
      </c>
      <c r="AK1364">
        <v>1</v>
      </c>
      <c r="AL1364">
        <v>1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 t="s">
        <v>6</v>
      </c>
      <c r="AT1364">
        <v>59.842118999999997</v>
      </c>
      <c r="AU1364" t="s">
        <v>6</v>
      </c>
      <c r="AV1364">
        <v>0</v>
      </c>
      <c r="AW1364">
        <v>1</v>
      </c>
      <c r="AX1364">
        <v>-1</v>
      </c>
      <c r="AY1364">
        <v>0</v>
      </c>
      <c r="AZ1364">
        <v>0</v>
      </c>
      <c r="BA1364" t="s">
        <v>6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CX1364">
        <f>Y1364*Source!I495</f>
        <v>47.000000262599997</v>
      </c>
      <c r="CY1364">
        <f t="shared" ref="CY1364:CY1372" si="99">AA1364</f>
        <v>92.52</v>
      </c>
      <c r="CZ1364">
        <f t="shared" ref="CZ1364:CZ1372" si="100">AE1364</f>
        <v>92.52</v>
      </c>
      <c r="DA1364">
        <f t="shared" ref="DA1364:DA1372" si="101">AI1364</f>
        <v>1</v>
      </c>
      <c r="DB1364">
        <v>0</v>
      </c>
    </row>
    <row r="1365" spans="1:106" x14ac:dyDescent="0.2">
      <c r="A1365">
        <f>ROW(Source!A495)</f>
        <v>495</v>
      </c>
      <c r="B1365">
        <v>27721504</v>
      </c>
      <c r="C1365">
        <v>27723496</v>
      </c>
      <c r="D1365">
        <v>25150001</v>
      </c>
      <c r="E1365">
        <v>1</v>
      </c>
      <c r="F1365">
        <v>1</v>
      </c>
      <c r="G1365">
        <v>1</v>
      </c>
      <c r="H1365">
        <v>3</v>
      </c>
      <c r="I1365" t="s">
        <v>659</v>
      </c>
      <c r="J1365" t="s">
        <v>662</v>
      </c>
      <c r="K1365" t="s">
        <v>660</v>
      </c>
      <c r="L1365">
        <v>1035</v>
      </c>
      <c r="N1365">
        <v>1013</v>
      </c>
      <c r="O1365" t="s">
        <v>661</v>
      </c>
      <c r="P1365" t="s">
        <v>661</v>
      </c>
      <c r="Q1365">
        <v>1</v>
      </c>
      <c r="W1365">
        <v>0</v>
      </c>
      <c r="X1365">
        <v>-776675252</v>
      </c>
      <c r="Y1365">
        <v>56.022409000000003</v>
      </c>
      <c r="AA1365">
        <v>71.3</v>
      </c>
      <c r="AB1365">
        <v>0</v>
      </c>
      <c r="AC1365">
        <v>0</v>
      </c>
      <c r="AD1365">
        <v>0</v>
      </c>
      <c r="AE1365">
        <v>71.3</v>
      </c>
      <c r="AF1365">
        <v>0</v>
      </c>
      <c r="AG1365">
        <v>0</v>
      </c>
      <c r="AH1365">
        <v>0</v>
      </c>
      <c r="AI1365">
        <v>1</v>
      </c>
      <c r="AJ1365">
        <v>1</v>
      </c>
      <c r="AK1365">
        <v>1</v>
      </c>
      <c r="AL1365">
        <v>1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 t="s">
        <v>6</v>
      </c>
      <c r="AT1365">
        <v>56.022409000000003</v>
      </c>
      <c r="AU1365" t="s">
        <v>6</v>
      </c>
      <c r="AV1365">
        <v>0</v>
      </c>
      <c r="AW1365">
        <v>1</v>
      </c>
      <c r="AX1365">
        <v>-1</v>
      </c>
      <c r="AY1365">
        <v>0</v>
      </c>
      <c r="AZ1365">
        <v>0</v>
      </c>
      <c r="BA1365" t="s">
        <v>6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CX1365">
        <f>Y1365*Source!I495</f>
        <v>44.000000028599999</v>
      </c>
      <c r="CY1365">
        <f t="shared" si="99"/>
        <v>71.3</v>
      </c>
      <c r="CZ1365">
        <f t="shared" si="100"/>
        <v>71.3</v>
      </c>
      <c r="DA1365">
        <f t="shared" si="101"/>
        <v>1</v>
      </c>
      <c r="DB1365">
        <v>0</v>
      </c>
    </row>
    <row r="1366" spans="1:106" x14ac:dyDescent="0.2">
      <c r="A1366">
        <f>ROW(Source!A495)</f>
        <v>495</v>
      </c>
      <c r="B1366">
        <v>27721504</v>
      </c>
      <c r="C1366">
        <v>27723496</v>
      </c>
      <c r="D1366">
        <v>25150014</v>
      </c>
      <c r="E1366">
        <v>1</v>
      </c>
      <c r="F1366">
        <v>1</v>
      </c>
      <c r="G1366">
        <v>1</v>
      </c>
      <c r="H1366">
        <v>3</v>
      </c>
      <c r="I1366" t="s">
        <v>664</v>
      </c>
      <c r="J1366" t="s">
        <v>666</v>
      </c>
      <c r="K1366" t="s">
        <v>665</v>
      </c>
      <c r="L1366">
        <v>1035</v>
      </c>
      <c r="N1366">
        <v>1013</v>
      </c>
      <c r="O1366" t="s">
        <v>661</v>
      </c>
      <c r="P1366" t="s">
        <v>661</v>
      </c>
      <c r="Q1366">
        <v>1</v>
      </c>
      <c r="W1366">
        <v>0</v>
      </c>
      <c r="X1366">
        <v>602577485</v>
      </c>
      <c r="Y1366">
        <v>3.8197100000000002</v>
      </c>
      <c r="AA1366">
        <v>94.68</v>
      </c>
      <c r="AB1366">
        <v>0</v>
      </c>
      <c r="AC1366">
        <v>0</v>
      </c>
      <c r="AD1366">
        <v>0</v>
      </c>
      <c r="AE1366">
        <v>94.68</v>
      </c>
      <c r="AF1366">
        <v>0</v>
      </c>
      <c r="AG1366">
        <v>0</v>
      </c>
      <c r="AH1366">
        <v>0</v>
      </c>
      <c r="AI1366">
        <v>1</v>
      </c>
      <c r="AJ1366">
        <v>1</v>
      </c>
      <c r="AK1366">
        <v>1</v>
      </c>
      <c r="AL1366">
        <v>1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 t="s">
        <v>6</v>
      </c>
      <c r="AT1366">
        <v>3.8197100000000002</v>
      </c>
      <c r="AU1366" t="s">
        <v>6</v>
      </c>
      <c r="AV1366">
        <v>0</v>
      </c>
      <c r="AW1366">
        <v>1</v>
      </c>
      <c r="AX1366">
        <v>-1</v>
      </c>
      <c r="AY1366">
        <v>0</v>
      </c>
      <c r="AZ1366">
        <v>0</v>
      </c>
      <c r="BA1366" t="s">
        <v>6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CX1366">
        <f>Y1366*Source!I495</f>
        <v>3.0000002340000003</v>
      </c>
      <c r="CY1366">
        <f t="shared" si="99"/>
        <v>94.68</v>
      </c>
      <c r="CZ1366">
        <f t="shared" si="100"/>
        <v>94.68</v>
      </c>
      <c r="DA1366">
        <f t="shared" si="101"/>
        <v>1</v>
      </c>
      <c r="DB1366">
        <v>0</v>
      </c>
    </row>
    <row r="1367" spans="1:106" x14ac:dyDescent="0.2">
      <c r="A1367">
        <f>ROW(Source!A495)</f>
        <v>495</v>
      </c>
      <c r="B1367">
        <v>27721504</v>
      </c>
      <c r="C1367">
        <v>27723496</v>
      </c>
      <c r="D1367">
        <v>25152713</v>
      </c>
      <c r="E1367">
        <v>1</v>
      </c>
      <c r="F1367">
        <v>1</v>
      </c>
      <c r="G1367">
        <v>1</v>
      </c>
      <c r="H1367">
        <v>3</v>
      </c>
      <c r="I1367" t="s">
        <v>1018</v>
      </c>
      <c r="J1367" t="s">
        <v>1019</v>
      </c>
      <c r="K1367" t="s">
        <v>1020</v>
      </c>
      <c r="L1367">
        <v>1348</v>
      </c>
      <c r="N1367">
        <v>1009</v>
      </c>
      <c r="O1367" t="s">
        <v>46</v>
      </c>
      <c r="P1367" t="s">
        <v>46</v>
      </c>
      <c r="Q1367">
        <v>1000</v>
      </c>
      <c r="W1367">
        <v>0</v>
      </c>
      <c r="X1367">
        <v>1174701286</v>
      </c>
      <c r="Y1367">
        <v>4.13E-3</v>
      </c>
      <c r="AA1367">
        <v>11978</v>
      </c>
      <c r="AB1367">
        <v>0</v>
      </c>
      <c r="AC1367">
        <v>0</v>
      </c>
      <c r="AD1367">
        <v>0</v>
      </c>
      <c r="AE1367">
        <v>11978</v>
      </c>
      <c r="AF1367">
        <v>0</v>
      </c>
      <c r="AG1367">
        <v>0</v>
      </c>
      <c r="AH1367">
        <v>0</v>
      </c>
      <c r="AI1367">
        <v>1</v>
      </c>
      <c r="AJ1367">
        <v>1</v>
      </c>
      <c r="AK1367">
        <v>1</v>
      </c>
      <c r="AL1367">
        <v>1</v>
      </c>
      <c r="AN1367">
        <v>0</v>
      </c>
      <c r="AO1367">
        <v>1</v>
      </c>
      <c r="AP1367">
        <v>0</v>
      </c>
      <c r="AQ1367">
        <v>0</v>
      </c>
      <c r="AR1367">
        <v>0</v>
      </c>
      <c r="AS1367" t="s">
        <v>6</v>
      </c>
      <c r="AT1367">
        <v>4.13E-3</v>
      </c>
      <c r="AU1367" t="s">
        <v>6</v>
      </c>
      <c r="AV1367">
        <v>0</v>
      </c>
      <c r="AW1367">
        <v>2</v>
      </c>
      <c r="AX1367">
        <v>27723515</v>
      </c>
      <c r="AY1367">
        <v>1</v>
      </c>
      <c r="AZ1367">
        <v>0</v>
      </c>
      <c r="BA1367">
        <v>1389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CX1367">
        <f>Y1367*Source!I495</f>
        <v>3.2437019999999998E-3</v>
      </c>
      <c r="CY1367">
        <f t="shared" si="99"/>
        <v>11978</v>
      </c>
      <c r="CZ1367">
        <f t="shared" si="100"/>
        <v>11978</v>
      </c>
      <c r="DA1367">
        <f t="shared" si="101"/>
        <v>1</v>
      </c>
      <c r="DB1367">
        <v>0</v>
      </c>
    </row>
    <row r="1368" spans="1:106" x14ac:dyDescent="0.2">
      <c r="A1368">
        <f>ROW(Source!A495)</f>
        <v>495</v>
      </c>
      <c r="B1368">
        <v>27721504</v>
      </c>
      <c r="C1368">
        <v>27723496</v>
      </c>
      <c r="D1368">
        <v>25155487</v>
      </c>
      <c r="E1368">
        <v>1</v>
      </c>
      <c r="F1368">
        <v>1</v>
      </c>
      <c r="G1368">
        <v>1</v>
      </c>
      <c r="H1368">
        <v>3</v>
      </c>
      <c r="I1368" t="s">
        <v>1351</v>
      </c>
      <c r="J1368" t="s">
        <v>1352</v>
      </c>
      <c r="K1368" t="s">
        <v>1353</v>
      </c>
      <c r="L1368">
        <v>1339</v>
      </c>
      <c r="N1368">
        <v>1007</v>
      </c>
      <c r="O1368" t="s">
        <v>64</v>
      </c>
      <c r="P1368" t="s">
        <v>64</v>
      </c>
      <c r="Q1368">
        <v>1</v>
      </c>
      <c r="W1368">
        <v>0</v>
      </c>
      <c r="X1368">
        <v>-2072708995</v>
      </c>
      <c r="Y1368">
        <v>0.105</v>
      </c>
      <c r="AA1368">
        <v>458</v>
      </c>
      <c r="AB1368">
        <v>0</v>
      </c>
      <c r="AC1368">
        <v>0</v>
      </c>
      <c r="AD1368">
        <v>0</v>
      </c>
      <c r="AE1368">
        <v>458</v>
      </c>
      <c r="AF1368">
        <v>0</v>
      </c>
      <c r="AG1368">
        <v>0</v>
      </c>
      <c r="AH1368">
        <v>0</v>
      </c>
      <c r="AI1368">
        <v>1</v>
      </c>
      <c r="AJ1368">
        <v>1</v>
      </c>
      <c r="AK1368">
        <v>1</v>
      </c>
      <c r="AL1368">
        <v>1</v>
      </c>
      <c r="AN1368">
        <v>0</v>
      </c>
      <c r="AO1368">
        <v>1</v>
      </c>
      <c r="AP1368">
        <v>0</v>
      </c>
      <c r="AQ1368">
        <v>0</v>
      </c>
      <c r="AR1368">
        <v>0</v>
      </c>
      <c r="AS1368" t="s">
        <v>6</v>
      </c>
      <c r="AT1368">
        <v>0.105</v>
      </c>
      <c r="AU1368" t="s">
        <v>6</v>
      </c>
      <c r="AV1368">
        <v>0</v>
      </c>
      <c r="AW1368">
        <v>2</v>
      </c>
      <c r="AX1368">
        <v>27723516</v>
      </c>
      <c r="AY1368">
        <v>1</v>
      </c>
      <c r="AZ1368">
        <v>0</v>
      </c>
      <c r="BA1368">
        <v>1390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CX1368">
        <f>Y1368*Source!I495</f>
        <v>8.2466999999999999E-2</v>
      </c>
      <c r="CY1368">
        <f t="shared" si="99"/>
        <v>458</v>
      </c>
      <c r="CZ1368">
        <f t="shared" si="100"/>
        <v>458</v>
      </c>
      <c r="DA1368">
        <f t="shared" si="101"/>
        <v>1</v>
      </c>
      <c r="DB1368">
        <v>0</v>
      </c>
    </row>
    <row r="1369" spans="1:106" x14ac:dyDescent="0.2">
      <c r="A1369">
        <f>ROW(Source!A495)</f>
        <v>495</v>
      </c>
      <c r="B1369">
        <v>27721504</v>
      </c>
      <c r="C1369">
        <v>27723496</v>
      </c>
      <c r="D1369">
        <v>25178652</v>
      </c>
      <c r="E1369">
        <v>1</v>
      </c>
      <c r="F1369">
        <v>1</v>
      </c>
      <c r="G1369">
        <v>1</v>
      </c>
      <c r="H1369">
        <v>3</v>
      </c>
      <c r="I1369" t="s">
        <v>1354</v>
      </c>
      <c r="J1369" t="s">
        <v>1355</v>
      </c>
      <c r="K1369" t="s">
        <v>1356</v>
      </c>
      <c r="L1369">
        <v>1339</v>
      </c>
      <c r="N1369">
        <v>1007</v>
      </c>
      <c r="O1369" t="s">
        <v>64</v>
      </c>
      <c r="P1369" t="s">
        <v>64</v>
      </c>
      <c r="Q1369">
        <v>1</v>
      </c>
      <c r="W1369">
        <v>0</v>
      </c>
      <c r="X1369">
        <v>2024089152</v>
      </c>
      <c r="Y1369">
        <v>0.08</v>
      </c>
      <c r="AA1369">
        <v>1100</v>
      </c>
      <c r="AB1369">
        <v>0</v>
      </c>
      <c r="AC1369">
        <v>0</v>
      </c>
      <c r="AD1369">
        <v>0</v>
      </c>
      <c r="AE1369">
        <v>1100</v>
      </c>
      <c r="AF1369">
        <v>0</v>
      </c>
      <c r="AG1369">
        <v>0</v>
      </c>
      <c r="AH1369">
        <v>0</v>
      </c>
      <c r="AI1369">
        <v>1</v>
      </c>
      <c r="AJ1369">
        <v>1</v>
      </c>
      <c r="AK1369">
        <v>1</v>
      </c>
      <c r="AL1369">
        <v>1</v>
      </c>
      <c r="AN1369">
        <v>0</v>
      </c>
      <c r="AO1369">
        <v>1</v>
      </c>
      <c r="AP1369">
        <v>0</v>
      </c>
      <c r="AQ1369">
        <v>0</v>
      </c>
      <c r="AR1369">
        <v>0</v>
      </c>
      <c r="AS1369" t="s">
        <v>6</v>
      </c>
      <c r="AT1369">
        <v>0.08</v>
      </c>
      <c r="AU1369" t="s">
        <v>6</v>
      </c>
      <c r="AV1369">
        <v>0</v>
      </c>
      <c r="AW1369">
        <v>2</v>
      </c>
      <c r="AX1369">
        <v>27723518</v>
      </c>
      <c r="AY1369">
        <v>1</v>
      </c>
      <c r="AZ1369">
        <v>0</v>
      </c>
      <c r="BA1369">
        <v>1392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CX1369">
        <f>Y1369*Source!I495</f>
        <v>6.2831999999999999E-2</v>
      </c>
      <c r="CY1369">
        <f t="shared" si="99"/>
        <v>1100</v>
      </c>
      <c r="CZ1369">
        <f t="shared" si="100"/>
        <v>1100</v>
      </c>
      <c r="DA1369">
        <f t="shared" si="101"/>
        <v>1</v>
      </c>
      <c r="DB1369">
        <v>0</v>
      </c>
    </row>
    <row r="1370" spans="1:106" x14ac:dyDescent="0.2">
      <c r="A1370">
        <f>ROW(Source!A495)</f>
        <v>495</v>
      </c>
      <c r="B1370">
        <v>27721504</v>
      </c>
      <c r="C1370">
        <v>27723496</v>
      </c>
      <c r="D1370">
        <v>25178771</v>
      </c>
      <c r="E1370">
        <v>1</v>
      </c>
      <c r="F1370">
        <v>1</v>
      </c>
      <c r="G1370">
        <v>1</v>
      </c>
      <c r="H1370">
        <v>3</v>
      </c>
      <c r="I1370" t="s">
        <v>668</v>
      </c>
      <c r="J1370" t="s">
        <v>670</v>
      </c>
      <c r="K1370" t="s">
        <v>669</v>
      </c>
      <c r="L1370">
        <v>1327</v>
      </c>
      <c r="N1370">
        <v>1005</v>
      </c>
      <c r="O1370" t="s">
        <v>96</v>
      </c>
      <c r="P1370" t="s">
        <v>96</v>
      </c>
      <c r="Q1370">
        <v>1</v>
      </c>
      <c r="W1370">
        <v>0</v>
      </c>
      <c r="X1370">
        <v>-863452992</v>
      </c>
      <c r="Y1370">
        <v>7.5630249999999997</v>
      </c>
      <c r="AA1370">
        <v>1448.8</v>
      </c>
      <c r="AB1370">
        <v>0</v>
      </c>
      <c r="AC1370">
        <v>0</v>
      </c>
      <c r="AD1370">
        <v>0</v>
      </c>
      <c r="AE1370">
        <v>1448.8</v>
      </c>
      <c r="AF1370">
        <v>0</v>
      </c>
      <c r="AG1370">
        <v>0</v>
      </c>
      <c r="AH1370">
        <v>0</v>
      </c>
      <c r="AI1370">
        <v>1</v>
      </c>
      <c r="AJ1370">
        <v>1</v>
      </c>
      <c r="AK1370">
        <v>1</v>
      </c>
      <c r="AL1370">
        <v>1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 t="s">
        <v>6</v>
      </c>
      <c r="AT1370">
        <v>7.5630249999999997</v>
      </c>
      <c r="AU1370" t="s">
        <v>6</v>
      </c>
      <c r="AV1370">
        <v>0</v>
      </c>
      <c r="AW1370">
        <v>1</v>
      </c>
      <c r="AX1370">
        <v>-1</v>
      </c>
      <c r="AY1370">
        <v>0</v>
      </c>
      <c r="AZ1370">
        <v>0</v>
      </c>
      <c r="BA1370" t="s">
        <v>6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CX1370">
        <f>Y1370*Source!I495</f>
        <v>5.9399998350000001</v>
      </c>
      <c r="CY1370">
        <f t="shared" si="99"/>
        <v>1448.8</v>
      </c>
      <c r="CZ1370">
        <f t="shared" si="100"/>
        <v>1448.8</v>
      </c>
      <c r="DA1370">
        <f t="shared" si="101"/>
        <v>1</v>
      </c>
      <c r="DB1370">
        <v>0</v>
      </c>
    </row>
    <row r="1371" spans="1:106" x14ac:dyDescent="0.2">
      <c r="A1371">
        <f>ROW(Source!A495)</f>
        <v>495</v>
      </c>
      <c r="B1371">
        <v>27721504</v>
      </c>
      <c r="C1371">
        <v>27723496</v>
      </c>
      <c r="D1371">
        <v>25178800</v>
      </c>
      <c r="E1371">
        <v>1</v>
      </c>
      <c r="F1371">
        <v>1</v>
      </c>
      <c r="G1371">
        <v>1</v>
      </c>
      <c r="H1371">
        <v>3</v>
      </c>
      <c r="I1371" t="s">
        <v>672</v>
      </c>
      <c r="J1371" t="s">
        <v>674</v>
      </c>
      <c r="K1371" t="s">
        <v>673</v>
      </c>
      <c r="L1371">
        <v>1327</v>
      </c>
      <c r="N1371">
        <v>1005</v>
      </c>
      <c r="O1371" t="s">
        <v>96</v>
      </c>
      <c r="P1371" t="s">
        <v>96</v>
      </c>
      <c r="Q1371">
        <v>1</v>
      </c>
      <c r="W1371">
        <v>0</v>
      </c>
      <c r="X1371">
        <v>1261972145</v>
      </c>
      <c r="Y1371">
        <v>92.436975000000004</v>
      </c>
      <c r="AA1371">
        <v>244.08</v>
      </c>
      <c r="AB1371">
        <v>0</v>
      </c>
      <c r="AC1371">
        <v>0</v>
      </c>
      <c r="AD1371">
        <v>0</v>
      </c>
      <c r="AE1371">
        <v>244.08</v>
      </c>
      <c r="AF1371">
        <v>0</v>
      </c>
      <c r="AG1371">
        <v>0</v>
      </c>
      <c r="AH1371">
        <v>0</v>
      </c>
      <c r="AI1371">
        <v>1</v>
      </c>
      <c r="AJ1371">
        <v>1</v>
      </c>
      <c r="AK1371">
        <v>1</v>
      </c>
      <c r="AL1371">
        <v>1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 t="s">
        <v>6</v>
      </c>
      <c r="AT1371">
        <v>92.436975000000004</v>
      </c>
      <c r="AU1371" t="s">
        <v>6</v>
      </c>
      <c r="AV1371">
        <v>0</v>
      </c>
      <c r="AW1371">
        <v>1</v>
      </c>
      <c r="AX1371">
        <v>-1</v>
      </c>
      <c r="AY1371">
        <v>0</v>
      </c>
      <c r="AZ1371">
        <v>0</v>
      </c>
      <c r="BA1371" t="s">
        <v>6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CX1371">
        <f>Y1371*Source!I495</f>
        <v>72.600000164999997</v>
      </c>
      <c r="CY1371">
        <f t="shared" si="99"/>
        <v>244.08</v>
      </c>
      <c r="CZ1371">
        <f t="shared" si="100"/>
        <v>244.08</v>
      </c>
      <c r="DA1371">
        <f t="shared" si="101"/>
        <v>1</v>
      </c>
      <c r="DB1371">
        <v>0</v>
      </c>
    </row>
    <row r="1372" spans="1:106" x14ac:dyDescent="0.2">
      <c r="A1372">
        <f>ROW(Source!A495)</f>
        <v>495</v>
      </c>
      <c r="B1372">
        <v>27721504</v>
      </c>
      <c r="C1372">
        <v>27723496</v>
      </c>
      <c r="D1372">
        <v>25186938</v>
      </c>
      <c r="E1372">
        <v>1</v>
      </c>
      <c r="F1372">
        <v>1</v>
      </c>
      <c r="G1372">
        <v>1</v>
      </c>
      <c r="H1372">
        <v>3</v>
      </c>
      <c r="I1372" t="s">
        <v>1357</v>
      </c>
      <c r="J1372" t="s">
        <v>1358</v>
      </c>
      <c r="K1372" t="s">
        <v>1359</v>
      </c>
      <c r="L1372">
        <v>1296</v>
      </c>
      <c r="N1372">
        <v>1002</v>
      </c>
      <c r="O1372" t="s">
        <v>352</v>
      </c>
      <c r="P1372" t="s">
        <v>352</v>
      </c>
      <c r="Q1372">
        <v>1</v>
      </c>
      <c r="W1372">
        <v>0</v>
      </c>
      <c r="X1372">
        <v>-2122226716</v>
      </c>
      <c r="Y1372">
        <v>32.4</v>
      </c>
      <c r="AA1372">
        <v>46.86</v>
      </c>
      <c r="AB1372">
        <v>0</v>
      </c>
      <c r="AC1372">
        <v>0</v>
      </c>
      <c r="AD1372">
        <v>0</v>
      </c>
      <c r="AE1372">
        <v>46.86</v>
      </c>
      <c r="AF1372">
        <v>0</v>
      </c>
      <c r="AG1372">
        <v>0</v>
      </c>
      <c r="AH1372">
        <v>0</v>
      </c>
      <c r="AI1372">
        <v>1</v>
      </c>
      <c r="AJ1372">
        <v>1</v>
      </c>
      <c r="AK1372">
        <v>1</v>
      </c>
      <c r="AL1372">
        <v>1</v>
      </c>
      <c r="AN1372">
        <v>0</v>
      </c>
      <c r="AO1372">
        <v>1</v>
      </c>
      <c r="AP1372">
        <v>0</v>
      </c>
      <c r="AQ1372">
        <v>0</v>
      </c>
      <c r="AR1372">
        <v>0</v>
      </c>
      <c r="AS1372" t="s">
        <v>6</v>
      </c>
      <c r="AT1372">
        <v>32.4</v>
      </c>
      <c r="AU1372" t="s">
        <v>6</v>
      </c>
      <c r="AV1372">
        <v>0</v>
      </c>
      <c r="AW1372">
        <v>2</v>
      </c>
      <c r="AX1372">
        <v>27723520</v>
      </c>
      <c r="AY1372">
        <v>1</v>
      </c>
      <c r="AZ1372">
        <v>0</v>
      </c>
      <c r="BA1372">
        <v>1394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CX1372">
        <f>Y1372*Source!I495</f>
        <v>25.446959999999997</v>
      </c>
      <c r="CY1372">
        <f t="shared" si="99"/>
        <v>46.86</v>
      </c>
      <c r="CZ1372">
        <f t="shared" si="100"/>
        <v>46.86</v>
      </c>
      <c r="DA1372">
        <f t="shared" si="101"/>
        <v>1</v>
      </c>
      <c r="DB1372">
        <v>0</v>
      </c>
    </row>
    <row r="1373" spans="1:106" x14ac:dyDescent="0.2">
      <c r="A1373">
        <f>ROW(Source!A506)</f>
        <v>506</v>
      </c>
      <c r="B1373">
        <v>27721505</v>
      </c>
      <c r="C1373">
        <v>27723526</v>
      </c>
      <c r="D1373">
        <v>25423580</v>
      </c>
      <c r="E1373">
        <v>1</v>
      </c>
      <c r="F1373">
        <v>1</v>
      </c>
      <c r="G1373">
        <v>1</v>
      </c>
      <c r="H1373">
        <v>1</v>
      </c>
      <c r="I1373" t="s">
        <v>1360</v>
      </c>
      <c r="J1373" t="s">
        <v>6</v>
      </c>
      <c r="K1373" t="s">
        <v>1361</v>
      </c>
      <c r="L1373">
        <v>1191</v>
      </c>
      <c r="N1373">
        <v>1013</v>
      </c>
      <c r="O1373" t="s">
        <v>953</v>
      </c>
      <c r="P1373" t="s">
        <v>953</v>
      </c>
      <c r="Q1373">
        <v>1</v>
      </c>
      <c r="W1373">
        <v>0</v>
      </c>
      <c r="X1373">
        <v>687044855</v>
      </c>
      <c r="Y1373">
        <v>3.1969999999999996</v>
      </c>
      <c r="AA1373">
        <v>0</v>
      </c>
      <c r="AB1373">
        <v>0</v>
      </c>
      <c r="AC1373">
        <v>0</v>
      </c>
      <c r="AD1373">
        <v>10.06</v>
      </c>
      <c r="AE1373">
        <v>0</v>
      </c>
      <c r="AF1373">
        <v>0</v>
      </c>
      <c r="AG1373">
        <v>0</v>
      </c>
      <c r="AH1373">
        <v>10.06</v>
      </c>
      <c r="AI1373">
        <v>1</v>
      </c>
      <c r="AJ1373">
        <v>1</v>
      </c>
      <c r="AK1373">
        <v>1</v>
      </c>
      <c r="AL1373">
        <v>1</v>
      </c>
      <c r="AN1373">
        <v>0</v>
      </c>
      <c r="AO1373">
        <v>1</v>
      </c>
      <c r="AP1373">
        <v>1</v>
      </c>
      <c r="AQ1373">
        <v>0</v>
      </c>
      <c r="AR1373">
        <v>0</v>
      </c>
      <c r="AS1373" t="s">
        <v>6</v>
      </c>
      <c r="AT1373">
        <v>2.78</v>
      </c>
      <c r="AU1373" t="s">
        <v>103</v>
      </c>
      <c r="AV1373">
        <v>1</v>
      </c>
      <c r="AW1373">
        <v>2</v>
      </c>
      <c r="AX1373">
        <v>27723537</v>
      </c>
      <c r="AY1373">
        <v>1</v>
      </c>
      <c r="AZ1373">
        <v>0</v>
      </c>
      <c r="BA1373">
        <v>1395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CX1373">
        <f>Y1373*Source!I506</f>
        <v>11.029649999999998</v>
      </c>
      <c r="CY1373">
        <f>AD1373</f>
        <v>10.06</v>
      </c>
      <c r="CZ1373">
        <f>AH1373</f>
        <v>10.06</v>
      </c>
      <c r="DA1373">
        <f>AL1373</f>
        <v>1</v>
      </c>
      <c r="DB1373">
        <v>0</v>
      </c>
    </row>
    <row r="1374" spans="1:106" x14ac:dyDescent="0.2">
      <c r="A1374">
        <f>ROW(Source!A506)</f>
        <v>506</v>
      </c>
      <c r="B1374">
        <v>27721505</v>
      </c>
      <c r="C1374">
        <v>27723526</v>
      </c>
      <c r="D1374">
        <v>25412928</v>
      </c>
      <c r="E1374">
        <v>1</v>
      </c>
      <c r="F1374">
        <v>1</v>
      </c>
      <c r="G1374">
        <v>1</v>
      </c>
      <c r="H1374">
        <v>1</v>
      </c>
      <c r="I1374" t="s">
        <v>954</v>
      </c>
      <c r="J1374" t="s">
        <v>6</v>
      </c>
      <c r="K1374" t="s">
        <v>955</v>
      </c>
      <c r="L1374">
        <v>1191</v>
      </c>
      <c r="N1374">
        <v>1013</v>
      </c>
      <c r="O1374" t="s">
        <v>953</v>
      </c>
      <c r="P1374" t="s">
        <v>953</v>
      </c>
      <c r="Q1374">
        <v>1</v>
      </c>
      <c r="W1374">
        <v>0</v>
      </c>
      <c r="X1374">
        <v>-1417349443</v>
      </c>
      <c r="Y1374">
        <v>0.02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1</v>
      </c>
      <c r="AJ1374">
        <v>1</v>
      </c>
      <c r="AK1374">
        <v>1</v>
      </c>
      <c r="AL1374">
        <v>1</v>
      </c>
      <c r="AN1374">
        <v>0</v>
      </c>
      <c r="AO1374">
        <v>1</v>
      </c>
      <c r="AP1374">
        <v>0</v>
      </c>
      <c r="AQ1374">
        <v>0</v>
      </c>
      <c r="AR1374">
        <v>0</v>
      </c>
      <c r="AS1374" t="s">
        <v>6</v>
      </c>
      <c r="AT1374">
        <v>0.02</v>
      </c>
      <c r="AU1374" t="s">
        <v>6</v>
      </c>
      <c r="AV1374">
        <v>2</v>
      </c>
      <c r="AW1374">
        <v>2</v>
      </c>
      <c r="AX1374">
        <v>27723538</v>
      </c>
      <c r="AY1374">
        <v>1</v>
      </c>
      <c r="AZ1374">
        <v>2048</v>
      </c>
      <c r="BA1374">
        <v>1396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CX1374">
        <f>Y1374*Source!I506</f>
        <v>6.9000000000000006E-2</v>
      </c>
      <c r="CY1374">
        <f>AD1374</f>
        <v>0</v>
      </c>
      <c r="CZ1374">
        <f>AH1374</f>
        <v>0</v>
      </c>
      <c r="DA1374">
        <f>AL1374</f>
        <v>1</v>
      </c>
      <c r="DB1374">
        <v>0</v>
      </c>
    </row>
    <row r="1375" spans="1:106" x14ac:dyDescent="0.2">
      <c r="A1375">
        <f>ROW(Source!A506)</f>
        <v>506</v>
      </c>
      <c r="B1375">
        <v>27721505</v>
      </c>
      <c r="C1375">
        <v>27723526</v>
      </c>
      <c r="D1375">
        <v>25231607</v>
      </c>
      <c r="E1375">
        <v>1</v>
      </c>
      <c r="F1375">
        <v>1</v>
      </c>
      <c r="G1375">
        <v>1</v>
      </c>
      <c r="H1375">
        <v>2</v>
      </c>
      <c r="I1375" t="s">
        <v>997</v>
      </c>
      <c r="J1375" t="s">
        <v>998</v>
      </c>
      <c r="K1375" t="s">
        <v>999</v>
      </c>
      <c r="L1375">
        <v>1368</v>
      </c>
      <c r="N1375">
        <v>1011</v>
      </c>
      <c r="O1375" t="s">
        <v>959</v>
      </c>
      <c r="P1375" t="s">
        <v>959</v>
      </c>
      <c r="Q1375">
        <v>1</v>
      </c>
      <c r="W1375">
        <v>0</v>
      </c>
      <c r="X1375">
        <v>1372534845</v>
      </c>
      <c r="Y1375">
        <v>2.5000000000000001E-2</v>
      </c>
      <c r="AA1375">
        <v>0</v>
      </c>
      <c r="AB1375">
        <v>65.709999999999994</v>
      </c>
      <c r="AC1375">
        <v>11.6</v>
      </c>
      <c r="AD1375">
        <v>0</v>
      </c>
      <c r="AE1375">
        <v>0</v>
      </c>
      <c r="AF1375">
        <v>65.709999999999994</v>
      </c>
      <c r="AG1375">
        <v>11.6</v>
      </c>
      <c r="AH1375">
        <v>0</v>
      </c>
      <c r="AI1375">
        <v>1</v>
      </c>
      <c r="AJ1375">
        <v>1</v>
      </c>
      <c r="AK1375">
        <v>1</v>
      </c>
      <c r="AL1375">
        <v>1</v>
      </c>
      <c r="AN1375">
        <v>0</v>
      </c>
      <c r="AO1375">
        <v>1</v>
      </c>
      <c r="AP1375">
        <v>1</v>
      </c>
      <c r="AQ1375">
        <v>0</v>
      </c>
      <c r="AR1375">
        <v>0</v>
      </c>
      <c r="AS1375" t="s">
        <v>6</v>
      </c>
      <c r="AT1375">
        <v>0.02</v>
      </c>
      <c r="AU1375" t="s">
        <v>102</v>
      </c>
      <c r="AV1375">
        <v>0</v>
      </c>
      <c r="AW1375">
        <v>2</v>
      </c>
      <c r="AX1375">
        <v>27723539</v>
      </c>
      <c r="AY1375">
        <v>1</v>
      </c>
      <c r="AZ1375">
        <v>0</v>
      </c>
      <c r="BA1375">
        <v>1397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CX1375">
        <f>Y1375*Source!I506</f>
        <v>8.6250000000000007E-2</v>
      </c>
      <c r="CY1375">
        <f>AB1375</f>
        <v>65.709999999999994</v>
      </c>
      <c r="CZ1375">
        <f>AF1375</f>
        <v>65.709999999999994</v>
      </c>
      <c r="DA1375">
        <f>AJ1375</f>
        <v>1</v>
      </c>
      <c r="DB1375">
        <v>0</v>
      </c>
    </row>
    <row r="1376" spans="1:106" x14ac:dyDescent="0.2">
      <c r="A1376">
        <f>ROW(Source!A506)</f>
        <v>506</v>
      </c>
      <c r="B1376">
        <v>27721505</v>
      </c>
      <c r="C1376">
        <v>27723526</v>
      </c>
      <c r="D1376">
        <v>25231911</v>
      </c>
      <c r="E1376">
        <v>1</v>
      </c>
      <c r="F1376">
        <v>1</v>
      </c>
      <c r="G1376">
        <v>1</v>
      </c>
      <c r="H1376">
        <v>2</v>
      </c>
      <c r="I1376" t="s">
        <v>1061</v>
      </c>
      <c r="J1376" t="s">
        <v>1062</v>
      </c>
      <c r="K1376" t="s">
        <v>1063</v>
      </c>
      <c r="L1376">
        <v>1368</v>
      </c>
      <c r="N1376">
        <v>1011</v>
      </c>
      <c r="O1376" t="s">
        <v>959</v>
      </c>
      <c r="P1376" t="s">
        <v>959</v>
      </c>
      <c r="Q1376">
        <v>1</v>
      </c>
      <c r="W1376">
        <v>0</v>
      </c>
      <c r="X1376">
        <v>-353815937</v>
      </c>
      <c r="Y1376">
        <v>0.91249999999999998</v>
      </c>
      <c r="AA1376">
        <v>0</v>
      </c>
      <c r="AB1376">
        <v>8.1</v>
      </c>
      <c r="AC1376">
        <v>0</v>
      </c>
      <c r="AD1376">
        <v>0</v>
      </c>
      <c r="AE1376">
        <v>0</v>
      </c>
      <c r="AF1376">
        <v>8.1</v>
      </c>
      <c r="AG1376">
        <v>0</v>
      </c>
      <c r="AH1376">
        <v>0</v>
      </c>
      <c r="AI1376">
        <v>1</v>
      </c>
      <c r="AJ1376">
        <v>1</v>
      </c>
      <c r="AK1376">
        <v>1</v>
      </c>
      <c r="AL1376">
        <v>1</v>
      </c>
      <c r="AN1376">
        <v>0</v>
      </c>
      <c r="AO1376">
        <v>1</v>
      </c>
      <c r="AP1376">
        <v>1</v>
      </c>
      <c r="AQ1376">
        <v>0</v>
      </c>
      <c r="AR1376">
        <v>0</v>
      </c>
      <c r="AS1376" t="s">
        <v>6</v>
      </c>
      <c r="AT1376">
        <v>0.73</v>
      </c>
      <c r="AU1376" t="s">
        <v>102</v>
      </c>
      <c r="AV1376">
        <v>0</v>
      </c>
      <c r="AW1376">
        <v>2</v>
      </c>
      <c r="AX1376">
        <v>27723540</v>
      </c>
      <c r="AY1376">
        <v>1</v>
      </c>
      <c r="AZ1376">
        <v>0</v>
      </c>
      <c r="BA1376">
        <v>1398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CX1376">
        <f>Y1376*Source!I506</f>
        <v>3.1481250000000003</v>
      </c>
      <c r="CY1376">
        <f>AB1376</f>
        <v>8.1</v>
      </c>
      <c r="CZ1376">
        <f>AF1376</f>
        <v>8.1</v>
      </c>
      <c r="DA1376">
        <f>AJ1376</f>
        <v>1</v>
      </c>
      <c r="DB1376">
        <v>0</v>
      </c>
    </row>
    <row r="1377" spans="1:106" x14ac:dyDescent="0.2">
      <c r="A1377">
        <f>ROW(Source!A506)</f>
        <v>506</v>
      </c>
      <c r="B1377">
        <v>27721505</v>
      </c>
      <c r="C1377">
        <v>27723526</v>
      </c>
      <c r="D1377">
        <v>25149997</v>
      </c>
      <c r="E1377">
        <v>1</v>
      </c>
      <c r="F1377">
        <v>1</v>
      </c>
      <c r="G1377">
        <v>1</v>
      </c>
      <c r="H1377">
        <v>3</v>
      </c>
      <c r="I1377" t="s">
        <v>676</v>
      </c>
      <c r="J1377" t="s">
        <v>678</v>
      </c>
      <c r="K1377" t="s">
        <v>677</v>
      </c>
      <c r="L1377">
        <v>1035</v>
      </c>
      <c r="N1377">
        <v>1013</v>
      </c>
      <c r="O1377" t="s">
        <v>661</v>
      </c>
      <c r="P1377" t="s">
        <v>661</v>
      </c>
      <c r="Q1377">
        <v>1</v>
      </c>
      <c r="W1377">
        <v>0</v>
      </c>
      <c r="X1377">
        <v>203574032</v>
      </c>
      <c r="Y1377">
        <v>0.28985499999999997</v>
      </c>
      <c r="AA1377">
        <v>92.52</v>
      </c>
      <c r="AB1377">
        <v>0</v>
      </c>
      <c r="AC1377">
        <v>0</v>
      </c>
      <c r="AD1377">
        <v>0</v>
      </c>
      <c r="AE1377">
        <v>92.52</v>
      </c>
      <c r="AF1377">
        <v>0</v>
      </c>
      <c r="AG1377">
        <v>0</v>
      </c>
      <c r="AH1377">
        <v>0</v>
      </c>
      <c r="AI1377">
        <v>1</v>
      </c>
      <c r="AJ1377">
        <v>1</v>
      </c>
      <c r="AK1377">
        <v>1</v>
      </c>
      <c r="AL1377">
        <v>1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 t="s">
        <v>6</v>
      </c>
      <c r="AT1377">
        <v>0.28985499999999997</v>
      </c>
      <c r="AU1377" t="s">
        <v>6</v>
      </c>
      <c r="AV1377">
        <v>0</v>
      </c>
      <c r="AW1377">
        <v>1</v>
      </c>
      <c r="AX1377">
        <v>-1</v>
      </c>
      <c r="AY1377">
        <v>0</v>
      </c>
      <c r="AZ1377">
        <v>0</v>
      </c>
      <c r="BA1377" t="s">
        <v>6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CX1377">
        <f>Y1377*Source!I506</f>
        <v>0.99999974999999997</v>
      </c>
      <c r="CY1377">
        <f t="shared" ref="CY1377:CY1382" si="102">AA1377</f>
        <v>92.52</v>
      </c>
      <c r="CZ1377">
        <f t="shared" ref="CZ1377:CZ1382" si="103">AE1377</f>
        <v>92.52</v>
      </c>
      <c r="DA1377">
        <f t="shared" ref="DA1377:DA1382" si="104">AI1377</f>
        <v>1</v>
      </c>
      <c r="DB1377">
        <v>0</v>
      </c>
    </row>
    <row r="1378" spans="1:106" x14ac:dyDescent="0.2">
      <c r="A1378">
        <f>ROW(Source!A506)</f>
        <v>506</v>
      </c>
      <c r="B1378">
        <v>27721505</v>
      </c>
      <c r="C1378">
        <v>27723526</v>
      </c>
      <c r="D1378">
        <v>25150012</v>
      </c>
      <c r="E1378">
        <v>1</v>
      </c>
      <c r="F1378">
        <v>1</v>
      </c>
      <c r="G1378">
        <v>1</v>
      </c>
      <c r="H1378">
        <v>3</v>
      </c>
      <c r="I1378" t="s">
        <v>688</v>
      </c>
      <c r="J1378" t="s">
        <v>690</v>
      </c>
      <c r="K1378" t="s">
        <v>689</v>
      </c>
      <c r="L1378">
        <v>1035</v>
      </c>
      <c r="N1378">
        <v>1013</v>
      </c>
      <c r="O1378" t="s">
        <v>661</v>
      </c>
      <c r="P1378" t="s">
        <v>661</v>
      </c>
      <c r="Q1378">
        <v>1</v>
      </c>
      <c r="W1378">
        <v>0</v>
      </c>
      <c r="X1378">
        <v>-2137607551</v>
      </c>
      <c r="Y1378">
        <v>0.28985499999999997</v>
      </c>
      <c r="AA1378">
        <v>94.68</v>
      </c>
      <c r="AB1378">
        <v>0</v>
      </c>
      <c r="AC1378">
        <v>0</v>
      </c>
      <c r="AD1378">
        <v>0</v>
      </c>
      <c r="AE1378">
        <v>94.68</v>
      </c>
      <c r="AF1378">
        <v>0</v>
      </c>
      <c r="AG1378">
        <v>0</v>
      </c>
      <c r="AH1378">
        <v>0</v>
      </c>
      <c r="AI1378">
        <v>1</v>
      </c>
      <c r="AJ1378">
        <v>1</v>
      </c>
      <c r="AK1378">
        <v>1</v>
      </c>
      <c r="AL1378">
        <v>1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 t="s">
        <v>6</v>
      </c>
      <c r="AT1378">
        <v>0.28985499999999997</v>
      </c>
      <c r="AU1378" t="s">
        <v>6</v>
      </c>
      <c r="AV1378">
        <v>0</v>
      </c>
      <c r="AW1378">
        <v>1</v>
      </c>
      <c r="AX1378">
        <v>-1</v>
      </c>
      <c r="AY1378">
        <v>0</v>
      </c>
      <c r="AZ1378">
        <v>0</v>
      </c>
      <c r="BA1378" t="s">
        <v>6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CX1378">
        <f>Y1378*Source!I506</f>
        <v>0.99999974999999997</v>
      </c>
      <c r="CY1378">
        <f t="shared" si="102"/>
        <v>94.68</v>
      </c>
      <c r="CZ1378">
        <f t="shared" si="103"/>
        <v>94.68</v>
      </c>
      <c r="DA1378">
        <f t="shared" si="104"/>
        <v>1</v>
      </c>
      <c r="DB1378">
        <v>0</v>
      </c>
    </row>
    <row r="1379" spans="1:106" x14ac:dyDescent="0.2">
      <c r="A1379">
        <f>ROW(Source!A506)</f>
        <v>506</v>
      </c>
      <c r="B1379">
        <v>27721505</v>
      </c>
      <c r="C1379">
        <v>27723526</v>
      </c>
      <c r="D1379">
        <v>25151425</v>
      </c>
      <c r="E1379">
        <v>1</v>
      </c>
      <c r="F1379">
        <v>1</v>
      </c>
      <c r="G1379">
        <v>1</v>
      </c>
      <c r="H1379">
        <v>3</v>
      </c>
      <c r="I1379" t="s">
        <v>1064</v>
      </c>
      <c r="J1379" t="s">
        <v>1065</v>
      </c>
      <c r="K1379" t="s">
        <v>1066</v>
      </c>
      <c r="L1379">
        <v>1348</v>
      </c>
      <c r="N1379">
        <v>1009</v>
      </c>
      <c r="O1379" t="s">
        <v>46</v>
      </c>
      <c r="P1379" t="s">
        <v>46</v>
      </c>
      <c r="Q1379">
        <v>1000</v>
      </c>
      <c r="W1379">
        <v>0</v>
      </c>
      <c r="X1379">
        <v>-714836380</v>
      </c>
      <c r="Y1379">
        <v>8.0000000000000007E-5</v>
      </c>
      <c r="AA1379">
        <v>10315.01</v>
      </c>
      <c r="AB1379">
        <v>0</v>
      </c>
      <c r="AC1379">
        <v>0</v>
      </c>
      <c r="AD1379">
        <v>0</v>
      </c>
      <c r="AE1379">
        <v>10315.01</v>
      </c>
      <c r="AF1379">
        <v>0</v>
      </c>
      <c r="AG1379">
        <v>0</v>
      </c>
      <c r="AH1379">
        <v>0</v>
      </c>
      <c r="AI1379">
        <v>1</v>
      </c>
      <c r="AJ1379">
        <v>1</v>
      </c>
      <c r="AK1379">
        <v>1</v>
      </c>
      <c r="AL1379">
        <v>1</v>
      </c>
      <c r="AN1379">
        <v>0</v>
      </c>
      <c r="AO1379">
        <v>1</v>
      </c>
      <c r="AP1379">
        <v>0</v>
      </c>
      <c r="AQ1379">
        <v>0</v>
      </c>
      <c r="AR1379">
        <v>0</v>
      </c>
      <c r="AS1379" t="s">
        <v>6</v>
      </c>
      <c r="AT1379">
        <v>8.0000000000000007E-5</v>
      </c>
      <c r="AU1379" t="s">
        <v>6</v>
      </c>
      <c r="AV1379">
        <v>0</v>
      </c>
      <c r="AW1379">
        <v>2</v>
      </c>
      <c r="AX1379">
        <v>27723541</v>
      </c>
      <c r="AY1379">
        <v>1</v>
      </c>
      <c r="AZ1379">
        <v>0</v>
      </c>
      <c r="BA1379">
        <v>1399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CX1379">
        <f>Y1379*Source!I506</f>
        <v>2.7600000000000004E-4</v>
      </c>
      <c r="CY1379">
        <f t="shared" si="102"/>
        <v>10315.01</v>
      </c>
      <c r="CZ1379">
        <f t="shared" si="103"/>
        <v>10315.01</v>
      </c>
      <c r="DA1379">
        <f t="shared" si="104"/>
        <v>1</v>
      </c>
      <c r="DB1379">
        <v>0</v>
      </c>
    </row>
    <row r="1380" spans="1:106" x14ac:dyDescent="0.2">
      <c r="A1380">
        <f>ROW(Source!A506)</f>
        <v>506</v>
      </c>
      <c r="B1380">
        <v>27721505</v>
      </c>
      <c r="C1380">
        <v>27723526</v>
      </c>
      <c r="D1380">
        <v>25152569</v>
      </c>
      <c r="E1380">
        <v>1</v>
      </c>
      <c r="F1380">
        <v>1</v>
      </c>
      <c r="G1380">
        <v>1</v>
      </c>
      <c r="H1380">
        <v>3</v>
      </c>
      <c r="I1380" t="s">
        <v>1362</v>
      </c>
      <c r="J1380" t="s">
        <v>1363</v>
      </c>
      <c r="K1380" t="s">
        <v>1364</v>
      </c>
      <c r="L1380">
        <v>1348</v>
      </c>
      <c r="N1380">
        <v>1009</v>
      </c>
      <c r="O1380" t="s">
        <v>46</v>
      </c>
      <c r="P1380" t="s">
        <v>46</v>
      </c>
      <c r="Q1380">
        <v>1000</v>
      </c>
      <c r="W1380">
        <v>0</v>
      </c>
      <c r="X1380">
        <v>960438781</v>
      </c>
      <c r="Y1380">
        <v>3.0000000000000001E-3</v>
      </c>
      <c r="AA1380">
        <v>10068</v>
      </c>
      <c r="AB1380">
        <v>0</v>
      </c>
      <c r="AC1380">
        <v>0</v>
      </c>
      <c r="AD1380">
        <v>0</v>
      </c>
      <c r="AE1380">
        <v>10068</v>
      </c>
      <c r="AF1380">
        <v>0</v>
      </c>
      <c r="AG1380">
        <v>0</v>
      </c>
      <c r="AH1380">
        <v>0</v>
      </c>
      <c r="AI1380">
        <v>1</v>
      </c>
      <c r="AJ1380">
        <v>1</v>
      </c>
      <c r="AK1380">
        <v>1</v>
      </c>
      <c r="AL1380">
        <v>1</v>
      </c>
      <c r="AN1380">
        <v>0</v>
      </c>
      <c r="AO1380">
        <v>1</v>
      </c>
      <c r="AP1380">
        <v>0</v>
      </c>
      <c r="AQ1380">
        <v>0</v>
      </c>
      <c r="AR1380">
        <v>0</v>
      </c>
      <c r="AS1380" t="s">
        <v>6</v>
      </c>
      <c r="AT1380">
        <v>3.0000000000000001E-3</v>
      </c>
      <c r="AU1380" t="s">
        <v>6</v>
      </c>
      <c r="AV1380">
        <v>0</v>
      </c>
      <c r="AW1380">
        <v>2</v>
      </c>
      <c r="AX1380">
        <v>27723542</v>
      </c>
      <c r="AY1380">
        <v>1</v>
      </c>
      <c r="AZ1380">
        <v>0</v>
      </c>
      <c r="BA1380">
        <v>1400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CX1380">
        <f>Y1380*Source!I506</f>
        <v>1.0350000000000002E-2</v>
      </c>
      <c r="CY1380">
        <f t="shared" si="102"/>
        <v>10068</v>
      </c>
      <c r="CZ1380">
        <f t="shared" si="103"/>
        <v>10068</v>
      </c>
      <c r="DA1380">
        <f t="shared" si="104"/>
        <v>1</v>
      </c>
      <c r="DB1380">
        <v>0</v>
      </c>
    </row>
    <row r="1381" spans="1:106" x14ac:dyDescent="0.2">
      <c r="A1381">
        <f>ROW(Source!A506)</f>
        <v>506</v>
      </c>
      <c r="B1381">
        <v>27721505</v>
      </c>
      <c r="C1381">
        <v>27723526</v>
      </c>
      <c r="D1381">
        <v>25169966</v>
      </c>
      <c r="E1381">
        <v>1</v>
      </c>
      <c r="F1381">
        <v>1</v>
      </c>
      <c r="G1381">
        <v>1</v>
      </c>
      <c r="H1381">
        <v>3</v>
      </c>
      <c r="I1381" t="s">
        <v>684</v>
      </c>
      <c r="J1381" t="s">
        <v>686</v>
      </c>
      <c r="K1381" t="s">
        <v>685</v>
      </c>
      <c r="L1381">
        <v>1354</v>
      </c>
      <c r="N1381">
        <v>1010</v>
      </c>
      <c r="O1381" t="s">
        <v>252</v>
      </c>
      <c r="P1381" t="s">
        <v>252</v>
      </c>
      <c r="Q1381">
        <v>1</v>
      </c>
      <c r="W1381">
        <v>0</v>
      </c>
      <c r="X1381">
        <v>-1722281890</v>
      </c>
      <c r="Y1381">
        <v>0.28985499999999997</v>
      </c>
      <c r="AA1381">
        <v>5451.21</v>
      </c>
      <c r="AB1381">
        <v>0</v>
      </c>
      <c r="AC1381">
        <v>0</v>
      </c>
      <c r="AD1381">
        <v>0</v>
      </c>
      <c r="AE1381">
        <v>5451.21</v>
      </c>
      <c r="AF1381">
        <v>0</v>
      </c>
      <c r="AG1381">
        <v>0</v>
      </c>
      <c r="AH1381">
        <v>0</v>
      </c>
      <c r="AI1381">
        <v>1</v>
      </c>
      <c r="AJ1381">
        <v>1</v>
      </c>
      <c r="AK1381">
        <v>1</v>
      </c>
      <c r="AL1381">
        <v>1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 t="s">
        <v>6</v>
      </c>
      <c r="AT1381">
        <v>0.28985499999999997</v>
      </c>
      <c r="AU1381" t="s">
        <v>6</v>
      </c>
      <c r="AV1381">
        <v>0</v>
      </c>
      <c r="AW1381">
        <v>1</v>
      </c>
      <c r="AX1381">
        <v>-1</v>
      </c>
      <c r="AY1381">
        <v>0</v>
      </c>
      <c r="AZ1381">
        <v>0</v>
      </c>
      <c r="BA1381" t="s">
        <v>6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CX1381">
        <f>Y1381*Source!I506</f>
        <v>0.99999974999999997</v>
      </c>
      <c r="CY1381">
        <f t="shared" si="102"/>
        <v>5451.21</v>
      </c>
      <c r="CZ1381">
        <f t="shared" si="103"/>
        <v>5451.21</v>
      </c>
      <c r="DA1381">
        <f t="shared" si="104"/>
        <v>1</v>
      </c>
      <c r="DB1381">
        <v>0</v>
      </c>
    </row>
    <row r="1382" spans="1:106" x14ac:dyDescent="0.2">
      <c r="A1382">
        <f>ROW(Source!A506)</f>
        <v>506</v>
      </c>
      <c r="B1382">
        <v>27721505</v>
      </c>
      <c r="C1382">
        <v>27723526</v>
      </c>
      <c r="D1382">
        <v>25186957</v>
      </c>
      <c r="E1382">
        <v>1</v>
      </c>
      <c r="F1382">
        <v>1</v>
      </c>
      <c r="G1382">
        <v>1</v>
      </c>
      <c r="H1382">
        <v>3</v>
      </c>
      <c r="I1382" t="s">
        <v>1365</v>
      </c>
      <c r="J1382" t="s">
        <v>1366</v>
      </c>
      <c r="K1382" t="s">
        <v>1367</v>
      </c>
      <c r="L1382">
        <v>1354</v>
      </c>
      <c r="N1382">
        <v>1010</v>
      </c>
      <c r="O1382" t="s">
        <v>252</v>
      </c>
      <c r="P1382" t="s">
        <v>252</v>
      </c>
      <c r="Q1382">
        <v>1</v>
      </c>
      <c r="W1382">
        <v>0</v>
      </c>
      <c r="X1382">
        <v>-1153960265</v>
      </c>
      <c r="Y1382">
        <v>0.19</v>
      </c>
      <c r="AA1382">
        <v>110.11</v>
      </c>
      <c r="AB1382">
        <v>0</v>
      </c>
      <c r="AC1382">
        <v>0</v>
      </c>
      <c r="AD1382">
        <v>0</v>
      </c>
      <c r="AE1382">
        <v>110.11</v>
      </c>
      <c r="AF1382">
        <v>0</v>
      </c>
      <c r="AG1382">
        <v>0</v>
      </c>
      <c r="AH1382">
        <v>0</v>
      </c>
      <c r="AI1382">
        <v>1</v>
      </c>
      <c r="AJ1382">
        <v>1</v>
      </c>
      <c r="AK1382">
        <v>1</v>
      </c>
      <c r="AL1382">
        <v>1</v>
      </c>
      <c r="AN1382">
        <v>0</v>
      </c>
      <c r="AO1382">
        <v>1</v>
      </c>
      <c r="AP1382">
        <v>0</v>
      </c>
      <c r="AQ1382">
        <v>0</v>
      </c>
      <c r="AR1382">
        <v>0</v>
      </c>
      <c r="AS1382" t="s">
        <v>6</v>
      </c>
      <c r="AT1382">
        <v>0.19</v>
      </c>
      <c r="AU1382" t="s">
        <v>6</v>
      </c>
      <c r="AV1382">
        <v>0</v>
      </c>
      <c r="AW1382">
        <v>2</v>
      </c>
      <c r="AX1382">
        <v>27723544</v>
      </c>
      <c r="AY1382">
        <v>1</v>
      </c>
      <c r="AZ1382">
        <v>0</v>
      </c>
      <c r="BA1382">
        <v>1402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CX1382">
        <f>Y1382*Source!I506</f>
        <v>0.65550000000000008</v>
      </c>
      <c r="CY1382">
        <f t="shared" si="102"/>
        <v>110.11</v>
      </c>
      <c r="CZ1382">
        <f t="shared" si="103"/>
        <v>110.11</v>
      </c>
      <c r="DA1382">
        <f t="shared" si="104"/>
        <v>1</v>
      </c>
      <c r="DB1382">
        <v>0</v>
      </c>
    </row>
    <row r="1383" spans="1:106" x14ac:dyDescent="0.2">
      <c r="A1383">
        <f>ROW(Source!A507)</f>
        <v>507</v>
      </c>
      <c r="B1383">
        <v>27721504</v>
      </c>
      <c r="C1383">
        <v>27723526</v>
      </c>
      <c r="D1383">
        <v>25423580</v>
      </c>
      <c r="E1383">
        <v>1</v>
      </c>
      <c r="F1383">
        <v>1</v>
      </c>
      <c r="G1383">
        <v>1</v>
      </c>
      <c r="H1383">
        <v>1</v>
      </c>
      <c r="I1383" t="s">
        <v>1360</v>
      </c>
      <c r="J1383" t="s">
        <v>6</v>
      </c>
      <c r="K1383" t="s">
        <v>1361</v>
      </c>
      <c r="L1383">
        <v>1191</v>
      </c>
      <c r="N1383">
        <v>1013</v>
      </c>
      <c r="O1383" t="s">
        <v>953</v>
      </c>
      <c r="P1383" t="s">
        <v>953</v>
      </c>
      <c r="Q1383">
        <v>1</v>
      </c>
      <c r="W1383">
        <v>0</v>
      </c>
      <c r="X1383">
        <v>687044855</v>
      </c>
      <c r="Y1383">
        <v>3.1969999999999996</v>
      </c>
      <c r="AA1383">
        <v>0</v>
      </c>
      <c r="AB1383">
        <v>0</v>
      </c>
      <c r="AC1383">
        <v>0</v>
      </c>
      <c r="AD1383">
        <v>10.06</v>
      </c>
      <c r="AE1383">
        <v>0</v>
      </c>
      <c r="AF1383">
        <v>0</v>
      </c>
      <c r="AG1383">
        <v>0</v>
      </c>
      <c r="AH1383">
        <v>10.06</v>
      </c>
      <c r="AI1383">
        <v>1</v>
      </c>
      <c r="AJ1383">
        <v>1</v>
      </c>
      <c r="AK1383">
        <v>1</v>
      </c>
      <c r="AL1383">
        <v>1</v>
      </c>
      <c r="AN1383">
        <v>0</v>
      </c>
      <c r="AO1383">
        <v>1</v>
      </c>
      <c r="AP1383">
        <v>1</v>
      </c>
      <c r="AQ1383">
        <v>0</v>
      </c>
      <c r="AR1383">
        <v>0</v>
      </c>
      <c r="AS1383" t="s">
        <v>6</v>
      </c>
      <c r="AT1383">
        <v>2.78</v>
      </c>
      <c r="AU1383" t="s">
        <v>103</v>
      </c>
      <c r="AV1383">
        <v>1</v>
      </c>
      <c r="AW1383">
        <v>2</v>
      </c>
      <c r="AX1383">
        <v>27723537</v>
      </c>
      <c r="AY1383">
        <v>1</v>
      </c>
      <c r="AZ1383">
        <v>0</v>
      </c>
      <c r="BA1383">
        <v>1403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CX1383">
        <f>Y1383*Source!I507</f>
        <v>11.029649999999998</v>
      </c>
      <c r="CY1383">
        <f>AD1383</f>
        <v>10.06</v>
      </c>
      <c r="CZ1383">
        <f>AH1383</f>
        <v>10.06</v>
      </c>
      <c r="DA1383">
        <f>AL1383</f>
        <v>1</v>
      </c>
      <c r="DB1383">
        <v>0</v>
      </c>
    </row>
    <row r="1384" spans="1:106" x14ac:dyDescent="0.2">
      <c r="A1384">
        <f>ROW(Source!A507)</f>
        <v>507</v>
      </c>
      <c r="B1384">
        <v>27721504</v>
      </c>
      <c r="C1384">
        <v>27723526</v>
      </c>
      <c r="D1384">
        <v>25412928</v>
      </c>
      <c r="E1384">
        <v>1</v>
      </c>
      <c r="F1384">
        <v>1</v>
      </c>
      <c r="G1384">
        <v>1</v>
      </c>
      <c r="H1384">
        <v>1</v>
      </c>
      <c r="I1384" t="s">
        <v>954</v>
      </c>
      <c r="J1384" t="s">
        <v>6</v>
      </c>
      <c r="K1384" t="s">
        <v>955</v>
      </c>
      <c r="L1384">
        <v>1191</v>
      </c>
      <c r="N1384">
        <v>1013</v>
      </c>
      <c r="O1384" t="s">
        <v>953</v>
      </c>
      <c r="P1384" t="s">
        <v>953</v>
      </c>
      <c r="Q1384">
        <v>1</v>
      </c>
      <c r="W1384">
        <v>0</v>
      </c>
      <c r="X1384">
        <v>-1417349443</v>
      </c>
      <c r="Y1384">
        <v>0.02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1</v>
      </c>
      <c r="AJ1384">
        <v>1</v>
      </c>
      <c r="AK1384">
        <v>1</v>
      </c>
      <c r="AL1384">
        <v>1</v>
      </c>
      <c r="AN1384">
        <v>0</v>
      </c>
      <c r="AO1384">
        <v>1</v>
      </c>
      <c r="AP1384">
        <v>0</v>
      </c>
      <c r="AQ1384">
        <v>0</v>
      </c>
      <c r="AR1384">
        <v>0</v>
      </c>
      <c r="AS1384" t="s">
        <v>6</v>
      </c>
      <c r="AT1384">
        <v>0.02</v>
      </c>
      <c r="AU1384" t="s">
        <v>6</v>
      </c>
      <c r="AV1384">
        <v>2</v>
      </c>
      <c r="AW1384">
        <v>2</v>
      </c>
      <c r="AX1384">
        <v>27723538</v>
      </c>
      <c r="AY1384">
        <v>1</v>
      </c>
      <c r="AZ1384">
        <v>2048</v>
      </c>
      <c r="BA1384">
        <v>1404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CX1384">
        <f>Y1384*Source!I507</f>
        <v>6.9000000000000006E-2</v>
      </c>
      <c r="CY1384">
        <f>AD1384</f>
        <v>0</v>
      </c>
      <c r="CZ1384">
        <f>AH1384</f>
        <v>0</v>
      </c>
      <c r="DA1384">
        <f>AL1384</f>
        <v>1</v>
      </c>
      <c r="DB1384">
        <v>0</v>
      </c>
    </row>
    <row r="1385" spans="1:106" x14ac:dyDescent="0.2">
      <c r="A1385">
        <f>ROW(Source!A507)</f>
        <v>507</v>
      </c>
      <c r="B1385">
        <v>27721504</v>
      </c>
      <c r="C1385">
        <v>27723526</v>
      </c>
      <c r="D1385">
        <v>25231607</v>
      </c>
      <c r="E1385">
        <v>1</v>
      </c>
      <c r="F1385">
        <v>1</v>
      </c>
      <c r="G1385">
        <v>1</v>
      </c>
      <c r="H1385">
        <v>2</v>
      </c>
      <c r="I1385" t="s">
        <v>997</v>
      </c>
      <c r="J1385" t="s">
        <v>998</v>
      </c>
      <c r="K1385" t="s">
        <v>999</v>
      </c>
      <c r="L1385">
        <v>1368</v>
      </c>
      <c r="N1385">
        <v>1011</v>
      </c>
      <c r="O1385" t="s">
        <v>959</v>
      </c>
      <c r="P1385" t="s">
        <v>959</v>
      </c>
      <c r="Q1385">
        <v>1</v>
      </c>
      <c r="W1385">
        <v>0</v>
      </c>
      <c r="X1385">
        <v>1372534845</v>
      </c>
      <c r="Y1385">
        <v>2.5000000000000001E-2</v>
      </c>
      <c r="AA1385">
        <v>0</v>
      </c>
      <c r="AB1385">
        <v>65.709999999999994</v>
      </c>
      <c r="AC1385">
        <v>11.6</v>
      </c>
      <c r="AD1385">
        <v>0</v>
      </c>
      <c r="AE1385">
        <v>0</v>
      </c>
      <c r="AF1385">
        <v>65.709999999999994</v>
      </c>
      <c r="AG1385">
        <v>11.6</v>
      </c>
      <c r="AH1385">
        <v>0</v>
      </c>
      <c r="AI1385">
        <v>1</v>
      </c>
      <c r="AJ1385">
        <v>1</v>
      </c>
      <c r="AK1385">
        <v>1</v>
      </c>
      <c r="AL1385">
        <v>1</v>
      </c>
      <c r="AN1385">
        <v>0</v>
      </c>
      <c r="AO1385">
        <v>1</v>
      </c>
      <c r="AP1385">
        <v>1</v>
      </c>
      <c r="AQ1385">
        <v>0</v>
      </c>
      <c r="AR1385">
        <v>0</v>
      </c>
      <c r="AS1385" t="s">
        <v>6</v>
      </c>
      <c r="AT1385">
        <v>0.02</v>
      </c>
      <c r="AU1385" t="s">
        <v>102</v>
      </c>
      <c r="AV1385">
        <v>0</v>
      </c>
      <c r="AW1385">
        <v>2</v>
      </c>
      <c r="AX1385">
        <v>27723539</v>
      </c>
      <c r="AY1385">
        <v>1</v>
      </c>
      <c r="AZ1385">
        <v>0</v>
      </c>
      <c r="BA1385">
        <v>1405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CX1385">
        <f>Y1385*Source!I507</f>
        <v>8.6250000000000007E-2</v>
      </c>
      <c r="CY1385">
        <f>AB1385</f>
        <v>65.709999999999994</v>
      </c>
      <c r="CZ1385">
        <f>AF1385</f>
        <v>65.709999999999994</v>
      </c>
      <c r="DA1385">
        <f>AJ1385</f>
        <v>1</v>
      </c>
      <c r="DB1385">
        <v>0</v>
      </c>
    </row>
    <row r="1386" spans="1:106" x14ac:dyDescent="0.2">
      <c r="A1386">
        <f>ROW(Source!A507)</f>
        <v>507</v>
      </c>
      <c r="B1386">
        <v>27721504</v>
      </c>
      <c r="C1386">
        <v>27723526</v>
      </c>
      <c r="D1386">
        <v>25231911</v>
      </c>
      <c r="E1386">
        <v>1</v>
      </c>
      <c r="F1386">
        <v>1</v>
      </c>
      <c r="G1386">
        <v>1</v>
      </c>
      <c r="H1386">
        <v>2</v>
      </c>
      <c r="I1386" t="s">
        <v>1061</v>
      </c>
      <c r="J1386" t="s">
        <v>1062</v>
      </c>
      <c r="K1386" t="s">
        <v>1063</v>
      </c>
      <c r="L1386">
        <v>1368</v>
      </c>
      <c r="N1386">
        <v>1011</v>
      </c>
      <c r="O1386" t="s">
        <v>959</v>
      </c>
      <c r="P1386" t="s">
        <v>959</v>
      </c>
      <c r="Q1386">
        <v>1</v>
      </c>
      <c r="W1386">
        <v>0</v>
      </c>
      <c r="X1386">
        <v>-353815937</v>
      </c>
      <c r="Y1386">
        <v>0.91249999999999998</v>
      </c>
      <c r="AA1386">
        <v>0</v>
      </c>
      <c r="AB1386">
        <v>8.1</v>
      </c>
      <c r="AC1386">
        <v>0</v>
      </c>
      <c r="AD1386">
        <v>0</v>
      </c>
      <c r="AE1386">
        <v>0</v>
      </c>
      <c r="AF1386">
        <v>8.1</v>
      </c>
      <c r="AG1386">
        <v>0</v>
      </c>
      <c r="AH1386">
        <v>0</v>
      </c>
      <c r="AI1386">
        <v>1</v>
      </c>
      <c r="AJ1386">
        <v>1</v>
      </c>
      <c r="AK1386">
        <v>1</v>
      </c>
      <c r="AL1386">
        <v>1</v>
      </c>
      <c r="AN1386">
        <v>0</v>
      </c>
      <c r="AO1386">
        <v>1</v>
      </c>
      <c r="AP1386">
        <v>1</v>
      </c>
      <c r="AQ1386">
        <v>0</v>
      </c>
      <c r="AR1386">
        <v>0</v>
      </c>
      <c r="AS1386" t="s">
        <v>6</v>
      </c>
      <c r="AT1386">
        <v>0.73</v>
      </c>
      <c r="AU1386" t="s">
        <v>102</v>
      </c>
      <c r="AV1386">
        <v>0</v>
      </c>
      <c r="AW1386">
        <v>2</v>
      </c>
      <c r="AX1386">
        <v>27723540</v>
      </c>
      <c r="AY1386">
        <v>1</v>
      </c>
      <c r="AZ1386">
        <v>0</v>
      </c>
      <c r="BA1386">
        <v>1406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CX1386">
        <f>Y1386*Source!I507</f>
        <v>3.1481250000000003</v>
      </c>
      <c r="CY1386">
        <f>AB1386</f>
        <v>8.1</v>
      </c>
      <c r="CZ1386">
        <f>AF1386</f>
        <v>8.1</v>
      </c>
      <c r="DA1386">
        <f>AJ1386</f>
        <v>1</v>
      </c>
      <c r="DB1386">
        <v>0</v>
      </c>
    </row>
    <row r="1387" spans="1:106" x14ac:dyDescent="0.2">
      <c r="A1387">
        <f>ROW(Source!A507)</f>
        <v>507</v>
      </c>
      <c r="B1387">
        <v>27721504</v>
      </c>
      <c r="C1387">
        <v>27723526</v>
      </c>
      <c r="D1387">
        <v>25149997</v>
      </c>
      <c r="E1387">
        <v>1</v>
      </c>
      <c r="F1387">
        <v>1</v>
      </c>
      <c r="G1387">
        <v>1</v>
      </c>
      <c r="H1387">
        <v>3</v>
      </c>
      <c r="I1387" t="s">
        <v>676</v>
      </c>
      <c r="J1387" t="s">
        <v>678</v>
      </c>
      <c r="K1387" t="s">
        <v>677</v>
      </c>
      <c r="L1387">
        <v>1035</v>
      </c>
      <c r="N1387">
        <v>1013</v>
      </c>
      <c r="O1387" t="s">
        <v>661</v>
      </c>
      <c r="P1387" t="s">
        <v>661</v>
      </c>
      <c r="Q1387">
        <v>1</v>
      </c>
      <c r="W1387">
        <v>0</v>
      </c>
      <c r="X1387">
        <v>203574032</v>
      </c>
      <c r="Y1387">
        <v>0.28985499999999997</v>
      </c>
      <c r="AA1387">
        <v>92.52</v>
      </c>
      <c r="AB1387">
        <v>0</v>
      </c>
      <c r="AC1387">
        <v>0</v>
      </c>
      <c r="AD1387">
        <v>0</v>
      </c>
      <c r="AE1387">
        <v>92.52</v>
      </c>
      <c r="AF1387">
        <v>0</v>
      </c>
      <c r="AG1387">
        <v>0</v>
      </c>
      <c r="AH1387">
        <v>0</v>
      </c>
      <c r="AI1387">
        <v>1</v>
      </c>
      <c r="AJ1387">
        <v>1</v>
      </c>
      <c r="AK1387">
        <v>1</v>
      </c>
      <c r="AL1387">
        <v>1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 t="s">
        <v>6</v>
      </c>
      <c r="AT1387">
        <v>0.28985499999999997</v>
      </c>
      <c r="AU1387" t="s">
        <v>6</v>
      </c>
      <c r="AV1387">
        <v>0</v>
      </c>
      <c r="AW1387">
        <v>1</v>
      </c>
      <c r="AX1387">
        <v>-1</v>
      </c>
      <c r="AY1387">
        <v>0</v>
      </c>
      <c r="AZ1387">
        <v>0</v>
      </c>
      <c r="BA1387" t="s">
        <v>6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CX1387">
        <f>Y1387*Source!I507</f>
        <v>0.99999974999999997</v>
      </c>
      <c r="CY1387">
        <f t="shared" ref="CY1387:CY1392" si="105">AA1387</f>
        <v>92.52</v>
      </c>
      <c r="CZ1387">
        <f t="shared" ref="CZ1387:CZ1392" si="106">AE1387</f>
        <v>92.52</v>
      </c>
      <c r="DA1387">
        <f t="shared" ref="DA1387:DA1392" si="107">AI1387</f>
        <v>1</v>
      </c>
      <c r="DB1387">
        <v>0</v>
      </c>
    </row>
    <row r="1388" spans="1:106" x14ac:dyDescent="0.2">
      <c r="A1388">
        <f>ROW(Source!A507)</f>
        <v>507</v>
      </c>
      <c r="B1388">
        <v>27721504</v>
      </c>
      <c r="C1388">
        <v>27723526</v>
      </c>
      <c r="D1388">
        <v>25150012</v>
      </c>
      <c r="E1388">
        <v>1</v>
      </c>
      <c r="F1388">
        <v>1</v>
      </c>
      <c r="G1388">
        <v>1</v>
      </c>
      <c r="H1388">
        <v>3</v>
      </c>
      <c r="I1388" t="s">
        <v>688</v>
      </c>
      <c r="J1388" t="s">
        <v>690</v>
      </c>
      <c r="K1388" t="s">
        <v>689</v>
      </c>
      <c r="L1388">
        <v>1035</v>
      </c>
      <c r="N1388">
        <v>1013</v>
      </c>
      <c r="O1388" t="s">
        <v>661</v>
      </c>
      <c r="P1388" t="s">
        <v>661</v>
      </c>
      <c r="Q1388">
        <v>1</v>
      </c>
      <c r="W1388">
        <v>0</v>
      </c>
      <c r="X1388">
        <v>-2137607551</v>
      </c>
      <c r="Y1388">
        <v>0.28985499999999997</v>
      </c>
      <c r="AA1388">
        <v>94.68</v>
      </c>
      <c r="AB1388">
        <v>0</v>
      </c>
      <c r="AC1388">
        <v>0</v>
      </c>
      <c r="AD1388">
        <v>0</v>
      </c>
      <c r="AE1388">
        <v>94.68</v>
      </c>
      <c r="AF1388">
        <v>0</v>
      </c>
      <c r="AG1388">
        <v>0</v>
      </c>
      <c r="AH1388">
        <v>0</v>
      </c>
      <c r="AI1388">
        <v>1</v>
      </c>
      <c r="AJ1388">
        <v>1</v>
      </c>
      <c r="AK1388">
        <v>1</v>
      </c>
      <c r="AL1388">
        <v>1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 t="s">
        <v>6</v>
      </c>
      <c r="AT1388">
        <v>0.28985499999999997</v>
      </c>
      <c r="AU1388" t="s">
        <v>6</v>
      </c>
      <c r="AV1388">
        <v>0</v>
      </c>
      <c r="AW1388">
        <v>1</v>
      </c>
      <c r="AX1388">
        <v>-1</v>
      </c>
      <c r="AY1388">
        <v>0</v>
      </c>
      <c r="AZ1388">
        <v>0</v>
      </c>
      <c r="BA1388" t="s">
        <v>6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CX1388">
        <f>Y1388*Source!I507</f>
        <v>0.99999974999999997</v>
      </c>
      <c r="CY1388">
        <f t="shared" si="105"/>
        <v>94.68</v>
      </c>
      <c r="CZ1388">
        <f t="shared" si="106"/>
        <v>94.68</v>
      </c>
      <c r="DA1388">
        <f t="shared" si="107"/>
        <v>1</v>
      </c>
      <c r="DB1388">
        <v>0</v>
      </c>
    </row>
    <row r="1389" spans="1:106" x14ac:dyDescent="0.2">
      <c r="A1389">
        <f>ROW(Source!A507)</f>
        <v>507</v>
      </c>
      <c r="B1389">
        <v>27721504</v>
      </c>
      <c r="C1389">
        <v>27723526</v>
      </c>
      <c r="D1389">
        <v>25151425</v>
      </c>
      <c r="E1389">
        <v>1</v>
      </c>
      <c r="F1389">
        <v>1</v>
      </c>
      <c r="G1389">
        <v>1</v>
      </c>
      <c r="H1389">
        <v>3</v>
      </c>
      <c r="I1389" t="s">
        <v>1064</v>
      </c>
      <c r="J1389" t="s">
        <v>1065</v>
      </c>
      <c r="K1389" t="s">
        <v>1066</v>
      </c>
      <c r="L1389">
        <v>1348</v>
      </c>
      <c r="N1389">
        <v>1009</v>
      </c>
      <c r="O1389" t="s">
        <v>46</v>
      </c>
      <c r="P1389" t="s">
        <v>46</v>
      </c>
      <c r="Q1389">
        <v>1000</v>
      </c>
      <c r="W1389">
        <v>0</v>
      </c>
      <c r="X1389">
        <v>-714836380</v>
      </c>
      <c r="Y1389">
        <v>8.0000000000000007E-5</v>
      </c>
      <c r="AA1389">
        <v>10315.01</v>
      </c>
      <c r="AB1389">
        <v>0</v>
      </c>
      <c r="AC1389">
        <v>0</v>
      </c>
      <c r="AD1389">
        <v>0</v>
      </c>
      <c r="AE1389">
        <v>10315.01</v>
      </c>
      <c r="AF1389">
        <v>0</v>
      </c>
      <c r="AG1389">
        <v>0</v>
      </c>
      <c r="AH1389">
        <v>0</v>
      </c>
      <c r="AI1389">
        <v>1</v>
      </c>
      <c r="AJ1389">
        <v>1</v>
      </c>
      <c r="AK1389">
        <v>1</v>
      </c>
      <c r="AL1389">
        <v>1</v>
      </c>
      <c r="AN1389">
        <v>0</v>
      </c>
      <c r="AO1389">
        <v>1</v>
      </c>
      <c r="AP1389">
        <v>0</v>
      </c>
      <c r="AQ1389">
        <v>0</v>
      </c>
      <c r="AR1389">
        <v>0</v>
      </c>
      <c r="AS1389" t="s">
        <v>6</v>
      </c>
      <c r="AT1389">
        <v>8.0000000000000007E-5</v>
      </c>
      <c r="AU1389" t="s">
        <v>6</v>
      </c>
      <c r="AV1389">
        <v>0</v>
      </c>
      <c r="AW1389">
        <v>2</v>
      </c>
      <c r="AX1389">
        <v>27723541</v>
      </c>
      <c r="AY1389">
        <v>1</v>
      </c>
      <c r="AZ1389">
        <v>0</v>
      </c>
      <c r="BA1389">
        <v>1407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CX1389">
        <f>Y1389*Source!I507</f>
        <v>2.7600000000000004E-4</v>
      </c>
      <c r="CY1389">
        <f t="shared" si="105"/>
        <v>10315.01</v>
      </c>
      <c r="CZ1389">
        <f t="shared" si="106"/>
        <v>10315.01</v>
      </c>
      <c r="DA1389">
        <f t="shared" si="107"/>
        <v>1</v>
      </c>
      <c r="DB1389">
        <v>0</v>
      </c>
    </row>
    <row r="1390" spans="1:106" x14ac:dyDescent="0.2">
      <c r="A1390">
        <f>ROW(Source!A507)</f>
        <v>507</v>
      </c>
      <c r="B1390">
        <v>27721504</v>
      </c>
      <c r="C1390">
        <v>27723526</v>
      </c>
      <c r="D1390">
        <v>25152569</v>
      </c>
      <c r="E1390">
        <v>1</v>
      </c>
      <c r="F1390">
        <v>1</v>
      </c>
      <c r="G1390">
        <v>1</v>
      </c>
      <c r="H1390">
        <v>3</v>
      </c>
      <c r="I1390" t="s">
        <v>1362</v>
      </c>
      <c r="J1390" t="s">
        <v>1363</v>
      </c>
      <c r="K1390" t="s">
        <v>1364</v>
      </c>
      <c r="L1390">
        <v>1348</v>
      </c>
      <c r="N1390">
        <v>1009</v>
      </c>
      <c r="O1390" t="s">
        <v>46</v>
      </c>
      <c r="P1390" t="s">
        <v>46</v>
      </c>
      <c r="Q1390">
        <v>1000</v>
      </c>
      <c r="W1390">
        <v>0</v>
      </c>
      <c r="X1390">
        <v>960438781</v>
      </c>
      <c r="Y1390">
        <v>3.0000000000000001E-3</v>
      </c>
      <c r="AA1390">
        <v>10068</v>
      </c>
      <c r="AB1390">
        <v>0</v>
      </c>
      <c r="AC1390">
        <v>0</v>
      </c>
      <c r="AD1390">
        <v>0</v>
      </c>
      <c r="AE1390">
        <v>10068</v>
      </c>
      <c r="AF1390">
        <v>0</v>
      </c>
      <c r="AG1390">
        <v>0</v>
      </c>
      <c r="AH1390">
        <v>0</v>
      </c>
      <c r="AI1390">
        <v>1</v>
      </c>
      <c r="AJ1390">
        <v>1</v>
      </c>
      <c r="AK1390">
        <v>1</v>
      </c>
      <c r="AL1390">
        <v>1</v>
      </c>
      <c r="AN1390">
        <v>0</v>
      </c>
      <c r="AO1390">
        <v>1</v>
      </c>
      <c r="AP1390">
        <v>0</v>
      </c>
      <c r="AQ1390">
        <v>0</v>
      </c>
      <c r="AR1390">
        <v>0</v>
      </c>
      <c r="AS1390" t="s">
        <v>6</v>
      </c>
      <c r="AT1390">
        <v>3.0000000000000001E-3</v>
      </c>
      <c r="AU1390" t="s">
        <v>6</v>
      </c>
      <c r="AV1390">
        <v>0</v>
      </c>
      <c r="AW1390">
        <v>2</v>
      </c>
      <c r="AX1390">
        <v>27723542</v>
      </c>
      <c r="AY1390">
        <v>1</v>
      </c>
      <c r="AZ1390">
        <v>0</v>
      </c>
      <c r="BA1390">
        <v>1408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CX1390">
        <f>Y1390*Source!I507</f>
        <v>1.0350000000000002E-2</v>
      </c>
      <c r="CY1390">
        <f t="shared" si="105"/>
        <v>10068</v>
      </c>
      <c r="CZ1390">
        <f t="shared" si="106"/>
        <v>10068</v>
      </c>
      <c r="DA1390">
        <f t="shared" si="107"/>
        <v>1</v>
      </c>
      <c r="DB1390">
        <v>0</v>
      </c>
    </row>
    <row r="1391" spans="1:106" x14ac:dyDescent="0.2">
      <c r="A1391">
        <f>ROW(Source!A507)</f>
        <v>507</v>
      </c>
      <c r="B1391">
        <v>27721504</v>
      </c>
      <c r="C1391">
        <v>27723526</v>
      </c>
      <c r="D1391">
        <v>25169966</v>
      </c>
      <c r="E1391">
        <v>1</v>
      </c>
      <c r="F1391">
        <v>1</v>
      </c>
      <c r="G1391">
        <v>1</v>
      </c>
      <c r="H1391">
        <v>3</v>
      </c>
      <c r="I1391" t="s">
        <v>684</v>
      </c>
      <c r="J1391" t="s">
        <v>686</v>
      </c>
      <c r="K1391" t="s">
        <v>685</v>
      </c>
      <c r="L1391">
        <v>1354</v>
      </c>
      <c r="N1391">
        <v>1010</v>
      </c>
      <c r="O1391" t="s">
        <v>252</v>
      </c>
      <c r="P1391" t="s">
        <v>252</v>
      </c>
      <c r="Q1391">
        <v>1</v>
      </c>
      <c r="W1391">
        <v>0</v>
      </c>
      <c r="X1391">
        <v>-1722281890</v>
      </c>
      <c r="Y1391">
        <v>0.28985499999999997</v>
      </c>
      <c r="AA1391">
        <v>5451.21</v>
      </c>
      <c r="AB1391">
        <v>0</v>
      </c>
      <c r="AC1391">
        <v>0</v>
      </c>
      <c r="AD1391">
        <v>0</v>
      </c>
      <c r="AE1391">
        <v>5451.21</v>
      </c>
      <c r="AF1391">
        <v>0</v>
      </c>
      <c r="AG1391">
        <v>0</v>
      </c>
      <c r="AH1391">
        <v>0</v>
      </c>
      <c r="AI1391">
        <v>1</v>
      </c>
      <c r="AJ1391">
        <v>1</v>
      </c>
      <c r="AK1391">
        <v>1</v>
      </c>
      <c r="AL1391">
        <v>1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 t="s">
        <v>6</v>
      </c>
      <c r="AT1391">
        <v>0.28985499999999997</v>
      </c>
      <c r="AU1391" t="s">
        <v>6</v>
      </c>
      <c r="AV1391">
        <v>0</v>
      </c>
      <c r="AW1391">
        <v>1</v>
      </c>
      <c r="AX1391">
        <v>-1</v>
      </c>
      <c r="AY1391">
        <v>0</v>
      </c>
      <c r="AZ1391">
        <v>0</v>
      </c>
      <c r="BA1391" t="s">
        <v>6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CX1391">
        <f>Y1391*Source!I507</f>
        <v>0.99999974999999997</v>
      </c>
      <c r="CY1391">
        <f t="shared" si="105"/>
        <v>5451.21</v>
      </c>
      <c r="CZ1391">
        <f t="shared" si="106"/>
        <v>5451.21</v>
      </c>
      <c r="DA1391">
        <f t="shared" si="107"/>
        <v>1</v>
      </c>
      <c r="DB1391">
        <v>0</v>
      </c>
    </row>
    <row r="1392" spans="1:106" x14ac:dyDescent="0.2">
      <c r="A1392">
        <f>ROW(Source!A507)</f>
        <v>507</v>
      </c>
      <c r="B1392">
        <v>27721504</v>
      </c>
      <c r="C1392">
        <v>27723526</v>
      </c>
      <c r="D1392">
        <v>25186957</v>
      </c>
      <c r="E1392">
        <v>1</v>
      </c>
      <c r="F1392">
        <v>1</v>
      </c>
      <c r="G1392">
        <v>1</v>
      </c>
      <c r="H1392">
        <v>3</v>
      </c>
      <c r="I1392" t="s">
        <v>1365</v>
      </c>
      <c r="J1392" t="s">
        <v>1366</v>
      </c>
      <c r="K1392" t="s">
        <v>1367</v>
      </c>
      <c r="L1392">
        <v>1354</v>
      </c>
      <c r="N1392">
        <v>1010</v>
      </c>
      <c r="O1392" t="s">
        <v>252</v>
      </c>
      <c r="P1392" t="s">
        <v>252</v>
      </c>
      <c r="Q1392">
        <v>1</v>
      </c>
      <c r="W1392">
        <v>0</v>
      </c>
      <c r="X1392">
        <v>-1153960265</v>
      </c>
      <c r="Y1392">
        <v>0.19</v>
      </c>
      <c r="AA1392">
        <v>110.11</v>
      </c>
      <c r="AB1392">
        <v>0</v>
      </c>
      <c r="AC1392">
        <v>0</v>
      </c>
      <c r="AD1392">
        <v>0</v>
      </c>
      <c r="AE1392">
        <v>110.11</v>
      </c>
      <c r="AF1392">
        <v>0</v>
      </c>
      <c r="AG1392">
        <v>0</v>
      </c>
      <c r="AH1392">
        <v>0</v>
      </c>
      <c r="AI1392">
        <v>1</v>
      </c>
      <c r="AJ1392">
        <v>1</v>
      </c>
      <c r="AK1392">
        <v>1</v>
      </c>
      <c r="AL1392">
        <v>1</v>
      </c>
      <c r="AN1392">
        <v>0</v>
      </c>
      <c r="AO1392">
        <v>1</v>
      </c>
      <c r="AP1392">
        <v>0</v>
      </c>
      <c r="AQ1392">
        <v>0</v>
      </c>
      <c r="AR1392">
        <v>0</v>
      </c>
      <c r="AS1392" t="s">
        <v>6</v>
      </c>
      <c r="AT1392">
        <v>0.19</v>
      </c>
      <c r="AU1392" t="s">
        <v>6</v>
      </c>
      <c r="AV1392">
        <v>0</v>
      </c>
      <c r="AW1392">
        <v>2</v>
      </c>
      <c r="AX1392">
        <v>27723544</v>
      </c>
      <c r="AY1392">
        <v>1</v>
      </c>
      <c r="AZ1392">
        <v>0</v>
      </c>
      <c r="BA1392">
        <v>1410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CX1392">
        <f>Y1392*Source!I507</f>
        <v>0.65550000000000008</v>
      </c>
      <c r="CY1392">
        <f t="shared" si="105"/>
        <v>110.11</v>
      </c>
      <c r="CZ1392">
        <f t="shared" si="106"/>
        <v>110.11</v>
      </c>
      <c r="DA1392">
        <f t="shared" si="107"/>
        <v>1</v>
      </c>
      <c r="DB1392">
        <v>0</v>
      </c>
    </row>
    <row r="1393" spans="1:106" x14ac:dyDescent="0.2">
      <c r="A1393">
        <f>ROW(Source!A514)</f>
        <v>514</v>
      </c>
      <c r="B1393">
        <v>27721505</v>
      </c>
      <c r="C1393">
        <v>27723548</v>
      </c>
      <c r="D1393">
        <v>25428833</v>
      </c>
      <c r="E1393">
        <v>1</v>
      </c>
      <c r="F1393">
        <v>1</v>
      </c>
      <c r="G1393">
        <v>1</v>
      </c>
      <c r="H1393">
        <v>1</v>
      </c>
      <c r="I1393" t="s">
        <v>1059</v>
      </c>
      <c r="J1393" t="s">
        <v>6</v>
      </c>
      <c r="K1393" t="s">
        <v>1060</v>
      </c>
      <c r="L1393">
        <v>1191</v>
      </c>
      <c r="N1393">
        <v>1013</v>
      </c>
      <c r="O1393" t="s">
        <v>953</v>
      </c>
      <c r="P1393" t="s">
        <v>953</v>
      </c>
      <c r="Q1393">
        <v>1</v>
      </c>
      <c r="W1393">
        <v>0</v>
      </c>
      <c r="X1393">
        <v>912892513</v>
      </c>
      <c r="Y1393">
        <v>2.76</v>
      </c>
      <c r="AA1393">
        <v>0</v>
      </c>
      <c r="AB1393">
        <v>0</v>
      </c>
      <c r="AC1393">
        <v>0</v>
      </c>
      <c r="AD1393">
        <v>9.92</v>
      </c>
      <c r="AE1393">
        <v>0</v>
      </c>
      <c r="AF1393">
        <v>0</v>
      </c>
      <c r="AG1393">
        <v>0</v>
      </c>
      <c r="AH1393">
        <v>9.92</v>
      </c>
      <c r="AI1393">
        <v>1</v>
      </c>
      <c r="AJ1393">
        <v>1</v>
      </c>
      <c r="AK1393">
        <v>1</v>
      </c>
      <c r="AL1393">
        <v>1</v>
      </c>
      <c r="AN1393">
        <v>0</v>
      </c>
      <c r="AO1393">
        <v>1</v>
      </c>
      <c r="AP1393">
        <v>1</v>
      </c>
      <c r="AQ1393">
        <v>0</v>
      </c>
      <c r="AR1393">
        <v>0</v>
      </c>
      <c r="AS1393" t="s">
        <v>6</v>
      </c>
      <c r="AT1393">
        <v>2.4</v>
      </c>
      <c r="AU1393" t="s">
        <v>103</v>
      </c>
      <c r="AV1393">
        <v>1</v>
      </c>
      <c r="AW1393">
        <v>2</v>
      </c>
      <c r="AX1393">
        <v>27723560</v>
      </c>
      <c r="AY1393">
        <v>1</v>
      </c>
      <c r="AZ1393">
        <v>0</v>
      </c>
      <c r="BA1393">
        <v>1411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CX1393">
        <f>Y1393*Source!I514</f>
        <v>166.95239999999998</v>
      </c>
      <c r="CY1393">
        <f>AD1393</f>
        <v>9.92</v>
      </c>
      <c r="CZ1393">
        <f>AH1393</f>
        <v>9.92</v>
      </c>
      <c r="DA1393">
        <f>AL1393</f>
        <v>1</v>
      </c>
      <c r="DB1393">
        <v>0</v>
      </c>
    </row>
    <row r="1394" spans="1:106" x14ac:dyDescent="0.2">
      <c r="A1394">
        <f>ROW(Source!A514)</f>
        <v>514</v>
      </c>
      <c r="B1394">
        <v>27721505</v>
      </c>
      <c r="C1394">
        <v>27723548</v>
      </c>
      <c r="D1394">
        <v>25412928</v>
      </c>
      <c r="E1394">
        <v>1</v>
      </c>
      <c r="F1394">
        <v>1</v>
      </c>
      <c r="G1394">
        <v>1</v>
      </c>
      <c r="H1394">
        <v>1</v>
      </c>
      <c r="I1394" t="s">
        <v>954</v>
      </c>
      <c r="J1394" t="s">
        <v>6</v>
      </c>
      <c r="K1394" t="s">
        <v>955</v>
      </c>
      <c r="L1394">
        <v>1191</v>
      </c>
      <c r="N1394">
        <v>1013</v>
      </c>
      <c r="O1394" t="s">
        <v>953</v>
      </c>
      <c r="P1394" t="s">
        <v>953</v>
      </c>
      <c r="Q1394">
        <v>1</v>
      </c>
      <c r="W1394">
        <v>0</v>
      </c>
      <c r="X1394">
        <v>-1417349443</v>
      </c>
      <c r="Y1394">
        <v>0.17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1</v>
      </c>
      <c r="AJ1394">
        <v>1</v>
      </c>
      <c r="AK1394">
        <v>1</v>
      </c>
      <c r="AL1394">
        <v>1</v>
      </c>
      <c r="AN1394">
        <v>0</v>
      </c>
      <c r="AO1394">
        <v>1</v>
      </c>
      <c r="AP1394">
        <v>0</v>
      </c>
      <c r="AQ1394">
        <v>0</v>
      </c>
      <c r="AR1394">
        <v>0</v>
      </c>
      <c r="AS1394" t="s">
        <v>6</v>
      </c>
      <c r="AT1394">
        <v>0.17</v>
      </c>
      <c r="AU1394" t="s">
        <v>6</v>
      </c>
      <c r="AV1394">
        <v>2</v>
      </c>
      <c r="AW1394">
        <v>2</v>
      </c>
      <c r="AX1394">
        <v>27723561</v>
      </c>
      <c r="AY1394">
        <v>1</v>
      </c>
      <c r="AZ1394">
        <v>2048</v>
      </c>
      <c r="BA1394">
        <v>1412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CX1394">
        <f>Y1394*Source!I514</f>
        <v>10.283300000000001</v>
      </c>
      <c r="CY1394">
        <f>AD1394</f>
        <v>0</v>
      </c>
      <c r="CZ1394">
        <f>AH1394</f>
        <v>0</v>
      </c>
      <c r="DA1394">
        <f>AL1394</f>
        <v>1</v>
      </c>
      <c r="DB1394">
        <v>0</v>
      </c>
    </row>
    <row r="1395" spans="1:106" x14ac:dyDescent="0.2">
      <c r="A1395">
        <f>ROW(Source!A514)</f>
        <v>514</v>
      </c>
      <c r="B1395">
        <v>27721505</v>
      </c>
      <c r="C1395">
        <v>27723548</v>
      </c>
      <c r="D1395">
        <v>25231607</v>
      </c>
      <c r="E1395">
        <v>1</v>
      </c>
      <c r="F1395">
        <v>1</v>
      </c>
      <c r="G1395">
        <v>1</v>
      </c>
      <c r="H1395">
        <v>2</v>
      </c>
      <c r="I1395" t="s">
        <v>997</v>
      </c>
      <c r="J1395" t="s">
        <v>998</v>
      </c>
      <c r="K1395" t="s">
        <v>999</v>
      </c>
      <c r="L1395">
        <v>1368</v>
      </c>
      <c r="N1395">
        <v>1011</v>
      </c>
      <c r="O1395" t="s">
        <v>959</v>
      </c>
      <c r="P1395" t="s">
        <v>959</v>
      </c>
      <c r="Q1395">
        <v>1</v>
      </c>
      <c r="W1395">
        <v>0</v>
      </c>
      <c r="X1395">
        <v>1372534845</v>
      </c>
      <c r="Y1395">
        <v>0.21250000000000002</v>
      </c>
      <c r="AA1395">
        <v>0</v>
      </c>
      <c r="AB1395">
        <v>65.709999999999994</v>
      </c>
      <c r="AC1395">
        <v>11.6</v>
      </c>
      <c r="AD1395">
        <v>0</v>
      </c>
      <c r="AE1395">
        <v>0</v>
      </c>
      <c r="AF1395">
        <v>65.709999999999994</v>
      </c>
      <c r="AG1395">
        <v>11.6</v>
      </c>
      <c r="AH1395">
        <v>0</v>
      </c>
      <c r="AI1395">
        <v>1</v>
      </c>
      <c r="AJ1395">
        <v>1</v>
      </c>
      <c r="AK1395">
        <v>1</v>
      </c>
      <c r="AL1395">
        <v>1</v>
      </c>
      <c r="AN1395">
        <v>0</v>
      </c>
      <c r="AO1395">
        <v>1</v>
      </c>
      <c r="AP1395">
        <v>1</v>
      </c>
      <c r="AQ1395">
        <v>0</v>
      </c>
      <c r="AR1395">
        <v>0</v>
      </c>
      <c r="AS1395" t="s">
        <v>6</v>
      </c>
      <c r="AT1395">
        <v>0.17</v>
      </c>
      <c r="AU1395" t="s">
        <v>102</v>
      </c>
      <c r="AV1395">
        <v>0</v>
      </c>
      <c r="AW1395">
        <v>2</v>
      </c>
      <c r="AX1395">
        <v>27723562</v>
      </c>
      <c r="AY1395">
        <v>1</v>
      </c>
      <c r="AZ1395">
        <v>0</v>
      </c>
      <c r="BA1395">
        <v>1413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CX1395">
        <f>Y1395*Source!I514</f>
        <v>12.854125000000002</v>
      </c>
      <c r="CY1395">
        <f>AB1395</f>
        <v>65.709999999999994</v>
      </c>
      <c r="CZ1395">
        <f>AF1395</f>
        <v>65.709999999999994</v>
      </c>
      <c r="DA1395">
        <f>AJ1395</f>
        <v>1</v>
      </c>
      <c r="DB1395">
        <v>0</v>
      </c>
    </row>
    <row r="1396" spans="1:106" x14ac:dyDescent="0.2">
      <c r="A1396">
        <f>ROW(Source!A514)</f>
        <v>514</v>
      </c>
      <c r="B1396">
        <v>27721505</v>
      </c>
      <c r="C1396">
        <v>27723548</v>
      </c>
      <c r="D1396">
        <v>25231911</v>
      </c>
      <c r="E1396">
        <v>1</v>
      </c>
      <c r="F1396">
        <v>1</v>
      </c>
      <c r="G1396">
        <v>1</v>
      </c>
      <c r="H1396">
        <v>2</v>
      </c>
      <c r="I1396" t="s">
        <v>1061</v>
      </c>
      <c r="J1396" t="s">
        <v>1062</v>
      </c>
      <c r="K1396" t="s">
        <v>1063</v>
      </c>
      <c r="L1396">
        <v>1368</v>
      </c>
      <c r="N1396">
        <v>1011</v>
      </c>
      <c r="O1396" t="s">
        <v>959</v>
      </c>
      <c r="P1396" t="s">
        <v>959</v>
      </c>
      <c r="Q1396">
        <v>1</v>
      </c>
      <c r="W1396">
        <v>0</v>
      </c>
      <c r="X1396">
        <v>-353815937</v>
      </c>
      <c r="Y1396">
        <v>0.5</v>
      </c>
      <c r="AA1396">
        <v>0</v>
      </c>
      <c r="AB1396">
        <v>8.1</v>
      </c>
      <c r="AC1396">
        <v>0</v>
      </c>
      <c r="AD1396">
        <v>0</v>
      </c>
      <c r="AE1396">
        <v>0</v>
      </c>
      <c r="AF1396">
        <v>8.1</v>
      </c>
      <c r="AG1396">
        <v>0</v>
      </c>
      <c r="AH1396">
        <v>0</v>
      </c>
      <c r="AI1396">
        <v>1</v>
      </c>
      <c r="AJ1396">
        <v>1</v>
      </c>
      <c r="AK1396">
        <v>1</v>
      </c>
      <c r="AL1396">
        <v>1</v>
      </c>
      <c r="AN1396">
        <v>0</v>
      </c>
      <c r="AO1396">
        <v>1</v>
      </c>
      <c r="AP1396">
        <v>1</v>
      </c>
      <c r="AQ1396">
        <v>0</v>
      </c>
      <c r="AR1396">
        <v>0</v>
      </c>
      <c r="AS1396" t="s">
        <v>6</v>
      </c>
      <c r="AT1396">
        <v>0.4</v>
      </c>
      <c r="AU1396" t="s">
        <v>102</v>
      </c>
      <c r="AV1396">
        <v>0</v>
      </c>
      <c r="AW1396">
        <v>2</v>
      </c>
      <c r="AX1396">
        <v>27723563</v>
      </c>
      <c r="AY1396">
        <v>1</v>
      </c>
      <c r="AZ1396">
        <v>0</v>
      </c>
      <c r="BA1396">
        <v>1414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CX1396">
        <f>Y1396*Source!I514</f>
        <v>30.245000000000001</v>
      </c>
      <c r="CY1396">
        <f>AB1396</f>
        <v>8.1</v>
      </c>
      <c r="CZ1396">
        <f>AF1396</f>
        <v>8.1</v>
      </c>
      <c r="DA1396">
        <f>AJ1396</f>
        <v>1</v>
      </c>
      <c r="DB1396">
        <v>0</v>
      </c>
    </row>
    <row r="1397" spans="1:106" x14ac:dyDescent="0.2">
      <c r="A1397">
        <f>ROW(Source!A514)</f>
        <v>514</v>
      </c>
      <c r="B1397">
        <v>27721505</v>
      </c>
      <c r="C1397">
        <v>27723548</v>
      </c>
      <c r="D1397">
        <v>25149997</v>
      </c>
      <c r="E1397">
        <v>1</v>
      </c>
      <c r="F1397">
        <v>1</v>
      </c>
      <c r="G1397">
        <v>1</v>
      </c>
      <c r="H1397">
        <v>3</v>
      </c>
      <c r="I1397" t="s">
        <v>676</v>
      </c>
      <c r="J1397" t="s">
        <v>678</v>
      </c>
      <c r="K1397" t="s">
        <v>677</v>
      </c>
      <c r="L1397">
        <v>1035</v>
      </c>
      <c r="N1397">
        <v>1013</v>
      </c>
      <c r="O1397" t="s">
        <v>661</v>
      </c>
      <c r="P1397" t="s">
        <v>661</v>
      </c>
      <c r="Q1397">
        <v>1</v>
      </c>
      <c r="W1397">
        <v>0</v>
      </c>
      <c r="X1397">
        <v>203574032</v>
      </c>
      <c r="Y1397">
        <v>0.28103800000000001</v>
      </c>
      <c r="AA1397">
        <v>92.52</v>
      </c>
      <c r="AB1397">
        <v>0</v>
      </c>
      <c r="AC1397">
        <v>0</v>
      </c>
      <c r="AD1397">
        <v>0</v>
      </c>
      <c r="AE1397">
        <v>92.52</v>
      </c>
      <c r="AF1397">
        <v>0</v>
      </c>
      <c r="AG1397">
        <v>0</v>
      </c>
      <c r="AH1397">
        <v>0</v>
      </c>
      <c r="AI1397">
        <v>1</v>
      </c>
      <c r="AJ1397">
        <v>1</v>
      </c>
      <c r="AK1397">
        <v>1</v>
      </c>
      <c r="AL1397">
        <v>1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 t="s">
        <v>6</v>
      </c>
      <c r="AT1397">
        <v>0.28103800000000001</v>
      </c>
      <c r="AU1397" t="s">
        <v>6</v>
      </c>
      <c r="AV1397">
        <v>0</v>
      </c>
      <c r="AW1397">
        <v>1</v>
      </c>
      <c r="AX1397">
        <v>-1</v>
      </c>
      <c r="AY1397">
        <v>0</v>
      </c>
      <c r="AZ1397">
        <v>0</v>
      </c>
      <c r="BA1397" t="s">
        <v>6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CX1397">
        <f>Y1397*Source!I514</f>
        <v>16.99998862</v>
      </c>
      <c r="CY1397">
        <f t="shared" ref="CY1397:CY1403" si="108">AA1397</f>
        <v>92.52</v>
      </c>
      <c r="CZ1397">
        <f t="shared" ref="CZ1397:CZ1403" si="109">AE1397</f>
        <v>92.52</v>
      </c>
      <c r="DA1397">
        <f t="shared" ref="DA1397:DA1403" si="110">AI1397</f>
        <v>1</v>
      </c>
      <c r="DB1397">
        <v>0</v>
      </c>
    </row>
    <row r="1398" spans="1:106" x14ac:dyDescent="0.2">
      <c r="A1398">
        <f>ROW(Source!A514)</f>
        <v>514</v>
      </c>
      <c r="B1398">
        <v>27721505</v>
      </c>
      <c r="C1398">
        <v>27723548</v>
      </c>
      <c r="D1398">
        <v>25150012</v>
      </c>
      <c r="E1398">
        <v>1</v>
      </c>
      <c r="F1398">
        <v>1</v>
      </c>
      <c r="G1398">
        <v>1</v>
      </c>
      <c r="H1398">
        <v>3</v>
      </c>
      <c r="I1398" t="s">
        <v>688</v>
      </c>
      <c r="J1398" t="s">
        <v>690</v>
      </c>
      <c r="K1398" t="s">
        <v>689</v>
      </c>
      <c r="L1398">
        <v>1035</v>
      </c>
      <c r="N1398">
        <v>1013</v>
      </c>
      <c r="O1398" t="s">
        <v>661</v>
      </c>
      <c r="P1398" t="s">
        <v>661</v>
      </c>
      <c r="Q1398">
        <v>1</v>
      </c>
      <c r="W1398">
        <v>0</v>
      </c>
      <c r="X1398">
        <v>-2137607551</v>
      </c>
      <c r="Y1398">
        <v>0.28103800000000001</v>
      </c>
      <c r="AA1398">
        <v>94.68</v>
      </c>
      <c r="AB1398">
        <v>0</v>
      </c>
      <c r="AC1398">
        <v>0</v>
      </c>
      <c r="AD1398">
        <v>0</v>
      </c>
      <c r="AE1398">
        <v>94.68</v>
      </c>
      <c r="AF1398">
        <v>0</v>
      </c>
      <c r="AG1398">
        <v>0</v>
      </c>
      <c r="AH1398">
        <v>0</v>
      </c>
      <c r="AI1398">
        <v>1</v>
      </c>
      <c r="AJ1398">
        <v>1</v>
      </c>
      <c r="AK1398">
        <v>1</v>
      </c>
      <c r="AL1398">
        <v>1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 t="s">
        <v>6</v>
      </c>
      <c r="AT1398">
        <v>0.28103800000000001</v>
      </c>
      <c r="AU1398" t="s">
        <v>6</v>
      </c>
      <c r="AV1398">
        <v>0</v>
      </c>
      <c r="AW1398">
        <v>1</v>
      </c>
      <c r="AX1398">
        <v>-1</v>
      </c>
      <c r="AY1398">
        <v>0</v>
      </c>
      <c r="AZ1398">
        <v>0</v>
      </c>
      <c r="BA1398" t="s">
        <v>6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CX1398">
        <f>Y1398*Source!I514</f>
        <v>16.99998862</v>
      </c>
      <c r="CY1398">
        <f t="shared" si="108"/>
        <v>94.68</v>
      </c>
      <c r="CZ1398">
        <f t="shared" si="109"/>
        <v>94.68</v>
      </c>
      <c r="DA1398">
        <f t="shared" si="110"/>
        <v>1</v>
      </c>
      <c r="DB1398">
        <v>0</v>
      </c>
    </row>
    <row r="1399" spans="1:106" x14ac:dyDescent="0.2">
      <c r="A1399">
        <f>ROW(Source!A514)</f>
        <v>514</v>
      </c>
      <c r="B1399">
        <v>27721505</v>
      </c>
      <c r="C1399">
        <v>27723548</v>
      </c>
      <c r="D1399">
        <v>25151425</v>
      </c>
      <c r="E1399">
        <v>1</v>
      </c>
      <c r="F1399">
        <v>1</v>
      </c>
      <c r="G1399">
        <v>1</v>
      </c>
      <c r="H1399">
        <v>3</v>
      </c>
      <c r="I1399" t="s">
        <v>1064</v>
      </c>
      <c r="J1399" t="s">
        <v>1065</v>
      </c>
      <c r="K1399" t="s">
        <v>1066</v>
      </c>
      <c r="L1399">
        <v>1348</v>
      </c>
      <c r="N1399">
        <v>1009</v>
      </c>
      <c r="O1399" t="s">
        <v>46</v>
      </c>
      <c r="P1399" t="s">
        <v>46</v>
      </c>
      <c r="Q1399">
        <v>1000</v>
      </c>
      <c r="W1399">
        <v>0</v>
      </c>
      <c r="X1399">
        <v>-714836380</v>
      </c>
      <c r="Y1399">
        <v>1E-4</v>
      </c>
      <c r="AA1399">
        <v>10315.01</v>
      </c>
      <c r="AB1399">
        <v>0</v>
      </c>
      <c r="AC1399">
        <v>0</v>
      </c>
      <c r="AD1399">
        <v>0</v>
      </c>
      <c r="AE1399">
        <v>10315.01</v>
      </c>
      <c r="AF1399">
        <v>0</v>
      </c>
      <c r="AG1399">
        <v>0</v>
      </c>
      <c r="AH1399">
        <v>0</v>
      </c>
      <c r="AI1399">
        <v>1</v>
      </c>
      <c r="AJ1399">
        <v>1</v>
      </c>
      <c r="AK1399">
        <v>1</v>
      </c>
      <c r="AL1399">
        <v>1</v>
      </c>
      <c r="AN1399">
        <v>0</v>
      </c>
      <c r="AO1399">
        <v>1</v>
      </c>
      <c r="AP1399">
        <v>0</v>
      </c>
      <c r="AQ1399">
        <v>0</v>
      </c>
      <c r="AR1399">
        <v>0</v>
      </c>
      <c r="AS1399" t="s">
        <v>6</v>
      </c>
      <c r="AT1399">
        <v>1E-4</v>
      </c>
      <c r="AU1399" t="s">
        <v>6</v>
      </c>
      <c r="AV1399">
        <v>0</v>
      </c>
      <c r="AW1399">
        <v>2</v>
      </c>
      <c r="AX1399">
        <v>27723565</v>
      </c>
      <c r="AY1399">
        <v>1</v>
      </c>
      <c r="AZ1399">
        <v>0</v>
      </c>
      <c r="BA1399">
        <v>1416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CX1399">
        <f>Y1399*Source!I514</f>
        <v>6.0490000000000006E-3</v>
      </c>
      <c r="CY1399">
        <f t="shared" si="108"/>
        <v>10315.01</v>
      </c>
      <c r="CZ1399">
        <f t="shared" si="109"/>
        <v>10315.01</v>
      </c>
      <c r="DA1399">
        <f t="shared" si="110"/>
        <v>1</v>
      </c>
      <c r="DB1399">
        <v>0</v>
      </c>
    </row>
    <row r="1400" spans="1:106" x14ac:dyDescent="0.2">
      <c r="A1400">
        <f>ROW(Source!A514)</f>
        <v>514</v>
      </c>
      <c r="B1400">
        <v>27721505</v>
      </c>
      <c r="C1400">
        <v>27723548</v>
      </c>
      <c r="D1400">
        <v>25170003</v>
      </c>
      <c r="E1400">
        <v>1</v>
      </c>
      <c r="F1400">
        <v>1</v>
      </c>
      <c r="G1400">
        <v>1</v>
      </c>
      <c r="H1400">
        <v>3</v>
      </c>
      <c r="I1400" t="s">
        <v>695</v>
      </c>
      <c r="J1400" t="s">
        <v>697</v>
      </c>
      <c r="K1400" t="s">
        <v>696</v>
      </c>
      <c r="L1400">
        <v>1327</v>
      </c>
      <c r="N1400">
        <v>1005</v>
      </c>
      <c r="O1400" t="s">
        <v>96</v>
      </c>
      <c r="P1400" t="s">
        <v>96</v>
      </c>
      <c r="Q1400">
        <v>1</v>
      </c>
      <c r="W1400">
        <v>0</v>
      </c>
      <c r="X1400">
        <v>-271919700</v>
      </c>
      <c r="Y1400">
        <v>0.247975</v>
      </c>
      <c r="AA1400">
        <v>1465.11</v>
      </c>
      <c r="AB1400">
        <v>0</v>
      </c>
      <c r="AC1400">
        <v>0</v>
      </c>
      <c r="AD1400">
        <v>0</v>
      </c>
      <c r="AE1400">
        <v>1465.11</v>
      </c>
      <c r="AF1400">
        <v>0</v>
      </c>
      <c r="AG1400">
        <v>0</v>
      </c>
      <c r="AH1400">
        <v>0</v>
      </c>
      <c r="AI1400">
        <v>1</v>
      </c>
      <c r="AJ1400">
        <v>1</v>
      </c>
      <c r="AK1400">
        <v>1</v>
      </c>
      <c r="AL1400">
        <v>1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 t="s">
        <v>6</v>
      </c>
      <c r="AT1400">
        <v>0.247975</v>
      </c>
      <c r="AU1400" t="s">
        <v>6</v>
      </c>
      <c r="AV1400">
        <v>0</v>
      </c>
      <c r="AW1400">
        <v>1</v>
      </c>
      <c r="AX1400">
        <v>-1</v>
      </c>
      <c r="AY1400">
        <v>0</v>
      </c>
      <c r="AZ1400">
        <v>0</v>
      </c>
      <c r="BA1400" t="s">
        <v>6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CX1400">
        <f>Y1400*Source!I514</f>
        <v>15.00000775</v>
      </c>
      <c r="CY1400">
        <f t="shared" si="108"/>
        <v>1465.11</v>
      </c>
      <c r="CZ1400">
        <f t="shared" si="109"/>
        <v>1465.11</v>
      </c>
      <c r="DA1400">
        <f t="shared" si="110"/>
        <v>1</v>
      </c>
      <c r="DB1400">
        <v>0</v>
      </c>
    </row>
    <row r="1401" spans="1:106" x14ac:dyDescent="0.2">
      <c r="A1401">
        <f>ROW(Source!A514)</f>
        <v>514</v>
      </c>
      <c r="B1401">
        <v>27721505</v>
      </c>
      <c r="C1401">
        <v>27723548</v>
      </c>
      <c r="D1401">
        <v>25170005</v>
      </c>
      <c r="E1401">
        <v>1</v>
      </c>
      <c r="F1401">
        <v>1</v>
      </c>
      <c r="G1401">
        <v>1</v>
      </c>
      <c r="H1401">
        <v>3</v>
      </c>
      <c r="I1401" t="s">
        <v>699</v>
      </c>
      <c r="J1401" t="s">
        <v>701</v>
      </c>
      <c r="K1401" t="s">
        <v>700</v>
      </c>
      <c r="L1401">
        <v>1354</v>
      </c>
      <c r="N1401">
        <v>1010</v>
      </c>
      <c r="O1401" t="s">
        <v>252</v>
      </c>
      <c r="P1401" t="s">
        <v>252</v>
      </c>
      <c r="Q1401">
        <v>1</v>
      </c>
      <c r="W1401">
        <v>0</v>
      </c>
      <c r="X1401">
        <v>1666264883</v>
      </c>
      <c r="Y1401">
        <v>3.3063000000000002E-2</v>
      </c>
      <c r="AA1401">
        <v>3462.65</v>
      </c>
      <c r="AB1401">
        <v>0</v>
      </c>
      <c r="AC1401">
        <v>0</v>
      </c>
      <c r="AD1401">
        <v>0</v>
      </c>
      <c r="AE1401">
        <v>3462.65</v>
      </c>
      <c r="AF1401">
        <v>0</v>
      </c>
      <c r="AG1401">
        <v>0</v>
      </c>
      <c r="AH1401">
        <v>0</v>
      </c>
      <c r="AI1401">
        <v>1</v>
      </c>
      <c r="AJ1401">
        <v>1</v>
      </c>
      <c r="AK1401">
        <v>1</v>
      </c>
      <c r="AL1401">
        <v>1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 t="s">
        <v>6</v>
      </c>
      <c r="AT1401">
        <v>3.3063000000000002E-2</v>
      </c>
      <c r="AU1401" t="s">
        <v>6</v>
      </c>
      <c r="AV1401">
        <v>0</v>
      </c>
      <c r="AW1401">
        <v>1</v>
      </c>
      <c r="AX1401">
        <v>-1</v>
      </c>
      <c r="AY1401">
        <v>0</v>
      </c>
      <c r="AZ1401">
        <v>0</v>
      </c>
      <c r="BA1401" t="s">
        <v>6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CX1401">
        <f>Y1401*Source!I514</f>
        <v>1.9999808700000001</v>
      </c>
      <c r="CY1401">
        <f t="shared" si="108"/>
        <v>3462.65</v>
      </c>
      <c r="CZ1401">
        <f t="shared" si="109"/>
        <v>3462.65</v>
      </c>
      <c r="DA1401">
        <f t="shared" si="110"/>
        <v>1</v>
      </c>
      <c r="DB1401">
        <v>0</v>
      </c>
    </row>
    <row r="1402" spans="1:106" x14ac:dyDescent="0.2">
      <c r="A1402">
        <f>ROW(Source!A514)</f>
        <v>514</v>
      </c>
      <c r="B1402">
        <v>27721505</v>
      </c>
      <c r="C1402">
        <v>27723548</v>
      </c>
      <c r="D1402">
        <v>25174666</v>
      </c>
      <c r="E1402">
        <v>1</v>
      </c>
      <c r="F1402">
        <v>1</v>
      </c>
      <c r="G1402">
        <v>1</v>
      </c>
      <c r="H1402">
        <v>3</v>
      </c>
      <c r="I1402" t="s">
        <v>1067</v>
      </c>
      <c r="J1402" t="s">
        <v>1068</v>
      </c>
      <c r="K1402" t="s">
        <v>1069</v>
      </c>
      <c r="L1402">
        <v>1348</v>
      </c>
      <c r="N1402">
        <v>1009</v>
      </c>
      <c r="O1402" t="s">
        <v>46</v>
      </c>
      <c r="P1402" t="s">
        <v>46</v>
      </c>
      <c r="Q1402">
        <v>1000</v>
      </c>
      <c r="W1402">
        <v>0</v>
      </c>
      <c r="X1402">
        <v>-751617735</v>
      </c>
      <c r="Y1402">
        <v>3.0000000000000001E-3</v>
      </c>
      <c r="AA1402">
        <v>5804</v>
      </c>
      <c r="AB1402">
        <v>0</v>
      </c>
      <c r="AC1402">
        <v>0</v>
      </c>
      <c r="AD1402">
        <v>0</v>
      </c>
      <c r="AE1402">
        <v>5804</v>
      </c>
      <c r="AF1402">
        <v>0</v>
      </c>
      <c r="AG1402">
        <v>0</v>
      </c>
      <c r="AH1402">
        <v>0</v>
      </c>
      <c r="AI1402">
        <v>1</v>
      </c>
      <c r="AJ1402">
        <v>1</v>
      </c>
      <c r="AK1402">
        <v>1</v>
      </c>
      <c r="AL1402">
        <v>1</v>
      </c>
      <c r="AN1402">
        <v>0</v>
      </c>
      <c r="AO1402">
        <v>1</v>
      </c>
      <c r="AP1402">
        <v>0</v>
      </c>
      <c r="AQ1402">
        <v>0</v>
      </c>
      <c r="AR1402">
        <v>0</v>
      </c>
      <c r="AS1402" t="s">
        <v>6</v>
      </c>
      <c r="AT1402">
        <v>3.0000000000000001E-3</v>
      </c>
      <c r="AU1402" t="s">
        <v>6</v>
      </c>
      <c r="AV1402">
        <v>0</v>
      </c>
      <c r="AW1402">
        <v>2</v>
      </c>
      <c r="AX1402">
        <v>27723567</v>
      </c>
      <c r="AY1402">
        <v>1</v>
      </c>
      <c r="AZ1402">
        <v>0</v>
      </c>
      <c r="BA1402">
        <v>1418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CX1402">
        <f>Y1402*Source!I514</f>
        <v>0.18147000000000002</v>
      </c>
      <c r="CY1402">
        <f t="shared" si="108"/>
        <v>5804</v>
      </c>
      <c r="CZ1402">
        <f t="shared" si="109"/>
        <v>5804</v>
      </c>
      <c r="DA1402">
        <f t="shared" si="110"/>
        <v>1</v>
      </c>
      <c r="DB1402">
        <v>0</v>
      </c>
    </row>
    <row r="1403" spans="1:106" x14ac:dyDescent="0.2">
      <c r="A1403">
        <f>ROW(Source!A514)</f>
        <v>514</v>
      </c>
      <c r="B1403">
        <v>27721505</v>
      </c>
      <c r="C1403">
        <v>27723548</v>
      </c>
      <c r="D1403">
        <v>25186953</v>
      </c>
      <c r="E1403">
        <v>1</v>
      </c>
      <c r="F1403">
        <v>1</v>
      </c>
      <c r="G1403">
        <v>1</v>
      </c>
      <c r="H1403">
        <v>3</v>
      </c>
      <c r="I1403" t="s">
        <v>1070</v>
      </c>
      <c r="J1403" t="s">
        <v>1071</v>
      </c>
      <c r="K1403" t="s">
        <v>1072</v>
      </c>
      <c r="L1403">
        <v>1354</v>
      </c>
      <c r="N1403">
        <v>1010</v>
      </c>
      <c r="O1403" t="s">
        <v>252</v>
      </c>
      <c r="P1403" t="s">
        <v>252</v>
      </c>
      <c r="Q1403">
        <v>1</v>
      </c>
      <c r="W1403">
        <v>0</v>
      </c>
      <c r="X1403">
        <v>-1075270488</v>
      </c>
      <c r="Y1403">
        <v>0.1</v>
      </c>
      <c r="AA1403">
        <v>72.8</v>
      </c>
      <c r="AB1403">
        <v>0</v>
      </c>
      <c r="AC1403">
        <v>0</v>
      </c>
      <c r="AD1403">
        <v>0</v>
      </c>
      <c r="AE1403">
        <v>72.8</v>
      </c>
      <c r="AF1403">
        <v>0</v>
      </c>
      <c r="AG1403">
        <v>0</v>
      </c>
      <c r="AH1403">
        <v>0</v>
      </c>
      <c r="AI1403">
        <v>1</v>
      </c>
      <c r="AJ1403">
        <v>1</v>
      </c>
      <c r="AK1403">
        <v>1</v>
      </c>
      <c r="AL1403">
        <v>1</v>
      </c>
      <c r="AN1403">
        <v>0</v>
      </c>
      <c r="AO1403">
        <v>1</v>
      </c>
      <c r="AP1403">
        <v>0</v>
      </c>
      <c r="AQ1403">
        <v>0</v>
      </c>
      <c r="AR1403">
        <v>0</v>
      </c>
      <c r="AS1403" t="s">
        <v>6</v>
      </c>
      <c r="AT1403">
        <v>0.1</v>
      </c>
      <c r="AU1403" t="s">
        <v>6</v>
      </c>
      <c r="AV1403">
        <v>0</v>
      </c>
      <c r="AW1403">
        <v>2</v>
      </c>
      <c r="AX1403">
        <v>27723568</v>
      </c>
      <c r="AY1403">
        <v>1</v>
      </c>
      <c r="AZ1403">
        <v>0</v>
      </c>
      <c r="BA1403">
        <v>1419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CX1403">
        <f>Y1403*Source!I514</f>
        <v>6.0490000000000004</v>
      </c>
      <c r="CY1403">
        <f t="shared" si="108"/>
        <v>72.8</v>
      </c>
      <c r="CZ1403">
        <f t="shared" si="109"/>
        <v>72.8</v>
      </c>
      <c r="DA1403">
        <f t="shared" si="110"/>
        <v>1</v>
      </c>
      <c r="DB1403">
        <v>0</v>
      </c>
    </row>
    <row r="1404" spans="1:106" x14ac:dyDescent="0.2">
      <c r="A1404">
        <f>ROW(Source!A515)</f>
        <v>515</v>
      </c>
      <c r="B1404">
        <v>27721504</v>
      </c>
      <c r="C1404">
        <v>27723548</v>
      </c>
      <c r="D1404">
        <v>25428833</v>
      </c>
      <c r="E1404">
        <v>1</v>
      </c>
      <c r="F1404">
        <v>1</v>
      </c>
      <c r="G1404">
        <v>1</v>
      </c>
      <c r="H1404">
        <v>1</v>
      </c>
      <c r="I1404" t="s">
        <v>1059</v>
      </c>
      <c r="J1404" t="s">
        <v>6</v>
      </c>
      <c r="K1404" t="s">
        <v>1060</v>
      </c>
      <c r="L1404">
        <v>1191</v>
      </c>
      <c r="N1404">
        <v>1013</v>
      </c>
      <c r="O1404" t="s">
        <v>953</v>
      </c>
      <c r="P1404" t="s">
        <v>953</v>
      </c>
      <c r="Q1404">
        <v>1</v>
      </c>
      <c r="W1404">
        <v>0</v>
      </c>
      <c r="X1404">
        <v>912892513</v>
      </c>
      <c r="Y1404">
        <v>2.76</v>
      </c>
      <c r="AA1404">
        <v>0</v>
      </c>
      <c r="AB1404">
        <v>0</v>
      </c>
      <c r="AC1404">
        <v>0</v>
      </c>
      <c r="AD1404">
        <v>9.92</v>
      </c>
      <c r="AE1404">
        <v>0</v>
      </c>
      <c r="AF1404">
        <v>0</v>
      </c>
      <c r="AG1404">
        <v>0</v>
      </c>
      <c r="AH1404">
        <v>9.92</v>
      </c>
      <c r="AI1404">
        <v>1</v>
      </c>
      <c r="AJ1404">
        <v>1</v>
      </c>
      <c r="AK1404">
        <v>1</v>
      </c>
      <c r="AL1404">
        <v>1</v>
      </c>
      <c r="AN1404">
        <v>0</v>
      </c>
      <c r="AO1404">
        <v>1</v>
      </c>
      <c r="AP1404">
        <v>1</v>
      </c>
      <c r="AQ1404">
        <v>0</v>
      </c>
      <c r="AR1404">
        <v>0</v>
      </c>
      <c r="AS1404" t="s">
        <v>6</v>
      </c>
      <c r="AT1404">
        <v>2.4</v>
      </c>
      <c r="AU1404" t="s">
        <v>103</v>
      </c>
      <c r="AV1404">
        <v>1</v>
      </c>
      <c r="AW1404">
        <v>2</v>
      </c>
      <c r="AX1404">
        <v>27723560</v>
      </c>
      <c r="AY1404">
        <v>1</v>
      </c>
      <c r="AZ1404">
        <v>0</v>
      </c>
      <c r="BA1404">
        <v>1420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CX1404">
        <f>Y1404*Source!I515</f>
        <v>166.95239999999998</v>
      </c>
      <c r="CY1404">
        <f>AD1404</f>
        <v>9.92</v>
      </c>
      <c r="CZ1404">
        <f>AH1404</f>
        <v>9.92</v>
      </c>
      <c r="DA1404">
        <f>AL1404</f>
        <v>1</v>
      </c>
      <c r="DB1404">
        <v>0</v>
      </c>
    </row>
    <row r="1405" spans="1:106" x14ac:dyDescent="0.2">
      <c r="A1405">
        <f>ROW(Source!A515)</f>
        <v>515</v>
      </c>
      <c r="B1405">
        <v>27721504</v>
      </c>
      <c r="C1405">
        <v>27723548</v>
      </c>
      <c r="D1405">
        <v>25412928</v>
      </c>
      <c r="E1405">
        <v>1</v>
      </c>
      <c r="F1405">
        <v>1</v>
      </c>
      <c r="G1405">
        <v>1</v>
      </c>
      <c r="H1405">
        <v>1</v>
      </c>
      <c r="I1405" t="s">
        <v>954</v>
      </c>
      <c r="J1405" t="s">
        <v>6</v>
      </c>
      <c r="K1405" t="s">
        <v>955</v>
      </c>
      <c r="L1405">
        <v>1191</v>
      </c>
      <c r="N1405">
        <v>1013</v>
      </c>
      <c r="O1405" t="s">
        <v>953</v>
      </c>
      <c r="P1405" t="s">
        <v>953</v>
      </c>
      <c r="Q1405">
        <v>1</v>
      </c>
      <c r="W1405">
        <v>0</v>
      </c>
      <c r="X1405">
        <v>-1417349443</v>
      </c>
      <c r="Y1405">
        <v>0.17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1</v>
      </c>
      <c r="AJ1405">
        <v>1</v>
      </c>
      <c r="AK1405">
        <v>1</v>
      </c>
      <c r="AL1405">
        <v>1</v>
      </c>
      <c r="AN1405">
        <v>0</v>
      </c>
      <c r="AO1405">
        <v>1</v>
      </c>
      <c r="AP1405">
        <v>0</v>
      </c>
      <c r="AQ1405">
        <v>0</v>
      </c>
      <c r="AR1405">
        <v>0</v>
      </c>
      <c r="AS1405" t="s">
        <v>6</v>
      </c>
      <c r="AT1405">
        <v>0.17</v>
      </c>
      <c r="AU1405" t="s">
        <v>6</v>
      </c>
      <c r="AV1405">
        <v>2</v>
      </c>
      <c r="AW1405">
        <v>2</v>
      </c>
      <c r="AX1405">
        <v>27723561</v>
      </c>
      <c r="AY1405">
        <v>1</v>
      </c>
      <c r="AZ1405">
        <v>2048</v>
      </c>
      <c r="BA1405">
        <v>1421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CX1405">
        <f>Y1405*Source!I515</f>
        <v>10.283300000000001</v>
      </c>
      <c r="CY1405">
        <f>AD1405</f>
        <v>0</v>
      </c>
      <c r="CZ1405">
        <f>AH1405</f>
        <v>0</v>
      </c>
      <c r="DA1405">
        <f>AL1405</f>
        <v>1</v>
      </c>
      <c r="DB1405">
        <v>0</v>
      </c>
    </row>
    <row r="1406" spans="1:106" x14ac:dyDescent="0.2">
      <c r="A1406">
        <f>ROW(Source!A515)</f>
        <v>515</v>
      </c>
      <c r="B1406">
        <v>27721504</v>
      </c>
      <c r="C1406">
        <v>27723548</v>
      </c>
      <c r="D1406">
        <v>25231607</v>
      </c>
      <c r="E1406">
        <v>1</v>
      </c>
      <c r="F1406">
        <v>1</v>
      </c>
      <c r="G1406">
        <v>1</v>
      </c>
      <c r="H1406">
        <v>2</v>
      </c>
      <c r="I1406" t="s">
        <v>997</v>
      </c>
      <c r="J1406" t="s">
        <v>998</v>
      </c>
      <c r="K1406" t="s">
        <v>999</v>
      </c>
      <c r="L1406">
        <v>1368</v>
      </c>
      <c r="N1406">
        <v>1011</v>
      </c>
      <c r="O1406" t="s">
        <v>959</v>
      </c>
      <c r="P1406" t="s">
        <v>959</v>
      </c>
      <c r="Q1406">
        <v>1</v>
      </c>
      <c r="W1406">
        <v>0</v>
      </c>
      <c r="X1406">
        <v>1372534845</v>
      </c>
      <c r="Y1406">
        <v>0.21250000000000002</v>
      </c>
      <c r="AA1406">
        <v>0</v>
      </c>
      <c r="AB1406">
        <v>65.709999999999994</v>
      </c>
      <c r="AC1406">
        <v>11.6</v>
      </c>
      <c r="AD1406">
        <v>0</v>
      </c>
      <c r="AE1406">
        <v>0</v>
      </c>
      <c r="AF1406">
        <v>65.709999999999994</v>
      </c>
      <c r="AG1406">
        <v>11.6</v>
      </c>
      <c r="AH1406">
        <v>0</v>
      </c>
      <c r="AI1406">
        <v>1</v>
      </c>
      <c r="AJ1406">
        <v>1</v>
      </c>
      <c r="AK1406">
        <v>1</v>
      </c>
      <c r="AL1406">
        <v>1</v>
      </c>
      <c r="AN1406">
        <v>0</v>
      </c>
      <c r="AO1406">
        <v>1</v>
      </c>
      <c r="AP1406">
        <v>1</v>
      </c>
      <c r="AQ1406">
        <v>0</v>
      </c>
      <c r="AR1406">
        <v>0</v>
      </c>
      <c r="AS1406" t="s">
        <v>6</v>
      </c>
      <c r="AT1406">
        <v>0.17</v>
      </c>
      <c r="AU1406" t="s">
        <v>102</v>
      </c>
      <c r="AV1406">
        <v>0</v>
      </c>
      <c r="AW1406">
        <v>2</v>
      </c>
      <c r="AX1406">
        <v>27723562</v>
      </c>
      <c r="AY1406">
        <v>1</v>
      </c>
      <c r="AZ1406">
        <v>0</v>
      </c>
      <c r="BA1406">
        <v>1422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CX1406">
        <f>Y1406*Source!I515</f>
        <v>12.854125000000002</v>
      </c>
      <c r="CY1406">
        <f>AB1406</f>
        <v>65.709999999999994</v>
      </c>
      <c r="CZ1406">
        <f>AF1406</f>
        <v>65.709999999999994</v>
      </c>
      <c r="DA1406">
        <f>AJ1406</f>
        <v>1</v>
      </c>
      <c r="DB1406">
        <v>0</v>
      </c>
    </row>
    <row r="1407" spans="1:106" x14ac:dyDescent="0.2">
      <c r="A1407">
        <f>ROW(Source!A515)</f>
        <v>515</v>
      </c>
      <c r="B1407">
        <v>27721504</v>
      </c>
      <c r="C1407">
        <v>27723548</v>
      </c>
      <c r="D1407">
        <v>25231911</v>
      </c>
      <c r="E1407">
        <v>1</v>
      </c>
      <c r="F1407">
        <v>1</v>
      </c>
      <c r="G1407">
        <v>1</v>
      </c>
      <c r="H1407">
        <v>2</v>
      </c>
      <c r="I1407" t="s">
        <v>1061</v>
      </c>
      <c r="J1407" t="s">
        <v>1062</v>
      </c>
      <c r="K1407" t="s">
        <v>1063</v>
      </c>
      <c r="L1407">
        <v>1368</v>
      </c>
      <c r="N1407">
        <v>1011</v>
      </c>
      <c r="O1407" t="s">
        <v>959</v>
      </c>
      <c r="P1407" t="s">
        <v>959</v>
      </c>
      <c r="Q1407">
        <v>1</v>
      </c>
      <c r="W1407">
        <v>0</v>
      </c>
      <c r="X1407">
        <v>-353815937</v>
      </c>
      <c r="Y1407">
        <v>0.5</v>
      </c>
      <c r="AA1407">
        <v>0</v>
      </c>
      <c r="AB1407">
        <v>8.1</v>
      </c>
      <c r="AC1407">
        <v>0</v>
      </c>
      <c r="AD1407">
        <v>0</v>
      </c>
      <c r="AE1407">
        <v>0</v>
      </c>
      <c r="AF1407">
        <v>8.1</v>
      </c>
      <c r="AG1407">
        <v>0</v>
      </c>
      <c r="AH1407">
        <v>0</v>
      </c>
      <c r="AI1407">
        <v>1</v>
      </c>
      <c r="AJ1407">
        <v>1</v>
      </c>
      <c r="AK1407">
        <v>1</v>
      </c>
      <c r="AL1407">
        <v>1</v>
      </c>
      <c r="AN1407">
        <v>0</v>
      </c>
      <c r="AO1407">
        <v>1</v>
      </c>
      <c r="AP1407">
        <v>1</v>
      </c>
      <c r="AQ1407">
        <v>0</v>
      </c>
      <c r="AR1407">
        <v>0</v>
      </c>
      <c r="AS1407" t="s">
        <v>6</v>
      </c>
      <c r="AT1407">
        <v>0.4</v>
      </c>
      <c r="AU1407" t="s">
        <v>102</v>
      </c>
      <c r="AV1407">
        <v>0</v>
      </c>
      <c r="AW1407">
        <v>2</v>
      </c>
      <c r="AX1407">
        <v>27723563</v>
      </c>
      <c r="AY1407">
        <v>1</v>
      </c>
      <c r="AZ1407">
        <v>0</v>
      </c>
      <c r="BA1407">
        <v>1423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CX1407">
        <f>Y1407*Source!I515</f>
        <v>30.245000000000001</v>
      </c>
      <c r="CY1407">
        <f>AB1407</f>
        <v>8.1</v>
      </c>
      <c r="CZ1407">
        <f>AF1407</f>
        <v>8.1</v>
      </c>
      <c r="DA1407">
        <f>AJ1407</f>
        <v>1</v>
      </c>
      <c r="DB1407">
        <v>0</v>
      </c>
    </row>
    <row r="1408" spans="1:106" x14ac:dyDescent="0.2">
      <c r="A1408">
        <f>ROW(Source!A515)</f>
        <v>515</v>
      </c>
      <c r="B1408">
        <v>27721504</v>
      </c>
      <c r="C1408">
        <v>27723548</v>
      </c>
      <c r="D1408">
        <v>25149997</v>
      </c>
      <c r="E1408">
        <v>1</v>
      </c>
      <c r="F1408">
        <v>1</v>
      </c>
      <c r="G1408">
        <v>1</v>
      </c>
      <c r="H1408">
        <v>3</v>
      </c>
      <c r="I1408" t="s">
        <v>676</v>
      </c>
      <c r="J1408" t="s">
        <v>678</v>
      </c>
      <c r="K1408" t="s">
        <v>677</v>
      </c>
      <c r="L1408">
        <v>1035</v>
      </c>
      <c r="N1408">
        <v>1013</v>
      </c>
      <c r="O1408" t="s">
        <v>661</v>
      </c>
      <c r="P1408" t="s">
        <v>661</v>
      </c>
      <c r="Q1408">
        <v>1</v>
      </c>
      <c r="W1408">
        <v>0</v>
      </c>
      <c r="X1408">
        <v>203574032</v>
      </c>
      <c r="Y1408">
        <v>0.28103800000000001</v>
      </c>
      <c r="AA1408">
        <v>92.52</v>
      </c>
      <c r="AB1408">
        <v>0</v>
      </c>
      <c r="AC1408">
        <v>0</v>
      </c>
      <c r="AD1408">
        <v>0</v>
      </c>
      <c r="AE1408">
        <v>92.52</v>
      </c>
      <c r="AF1408">
        <v>0</v>
      </c>
      <c r="AG1408">
        <v>0</v>
      </c>
      <c r="AH1408">
        <v>0</v>
      </c>
      <c r="AI1408">
        <v>1</v>
      </c>
      <c r="AJ1408">
        <v>1</v>
      </c>
      <c r="AK1408">
        <v>1</v>
      </c>
      <c r="AL1408">
        <v>1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 t="s">
        <v>6</v>
      </c>
      <c r="AT1408">
        <v>0.28103800000000001</v>
      </c>
      <c r="AU1408" t="s">
        <v>6</v>
      </c>
      <c r="AV1408">
        <v>0</v>
      </c>
      <c r="AW1408">
        <v>1</v>
      </c>
      <c r="AX1408">
        <v>-1</v>
      </c>
      <c r="AY1408">
        <v>0</v>
      </c>
      <c r="AZ1408">
        <v>0</v>
      </c>
      <c r="BA1408" t="s">
        <v>6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CX1408">
        <f>Y1408*Source!I515</f>
        <v>16.99998862</v>
      </c>
      <c r="CY1408">
        <f t="shared" ref="CY1408:CY1414" si="111">AA1408</f>
        <v>92.52</v>
      </c>
      <c r="CZ1408">
        <f t="shared" ref="CZ1408:CZ1414" si="112">AE1408</f>
        <v>92.52</v>
      </c>
      <c r="DA1408">
        <f t="shared" ref="DA1408:DA1414" si="113">AI1408</f>
        <v>1</v>
      </c>
      <c r="DB1408">
        <v>0</v>
      </c>
    </row>
    <row r="1409" spans="1:106" x14ac:dyDescent="0.2">
      <c r="A1409">
        <f>ROW(Source!A515)</f>
        <v>515</v>
      </c>
      <c r="B1409">
        <v>27721504</v>
      </c>
      <c r="C1409">
        <v>27723548</v>
      </c>
      <c r="D1409">
        <v>25150012</v>
      </c>
      <c r="E1409">
        <v>1</v>
      </c>
      <c r="F1409">
        <v>1</v>
      </c>
      <c r="G1409">
        <v>1</v>
      </c>
      <c r="H1409">
        <v>3</v>
      </c>
      <c r="I1409" t="s">
        <v>688</v>
      </c>
      <c r="J1409" t="s">
        <v>690</v>
      </c>
      <c r="K1409" t="s">
        <v>689</v>
      </c>
      <c r="L1409">
        <v>1035</v>
      </c>
      <c r="N1409">
        <v>1013</v>
      </c>
      <c r="O1409" t="s">
        <v>661</v>
      </c>
      <c r="P1409" t="s">
        <v>661</v>
      </c>
      <c r="Q1409">
        <v>1</v>
      </c>
      <c r="W1409">
        <v>0</v>
      </c>
      <c r="X1409">
        <v>-2137607551</v>
      </c>
      <c r="Y1409">
        <v>0.28103800000000001</v>
      </c>
      <c r="AA1409">
        <v>94.68</v>
      </c>
      <c r="AB1409">
        <v>0</v>
      </c>
      <c r="AC1409">
        <v>0</v>
      </c>
      <c r="AD1409">
        <v>0</v>
      </c>
      <c r="AE1409">
        <v>94.68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1</v>
      </c>
      <c r="AL1409">
        <v>1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 t="s">
        <v>6</v>
      </c>
      <c r="AT1409">
        <v>0.28103800000000001</v>
      </c>
      <c r="AU1409" t="s">
        <v>6</v>
      </c>
      <c r="AV1409">
        <v>0</v>
      </c>
      <c r="AW1409">
        <v>1</v>
      </c>
      <c r="AX1409">
        <v>-1</v>
      </c>
      <c r="AY1409">
        <v>0</v>
      </c>
      <c r="AZ1409">
        <v>0</v>
      </c>
      <c r="BA1409" t="s">
        <v>6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CX1409">
        <f>Y1409*Source!I515</f>
        <v>16.99998862</v>
      </c>
      <c r="CY1409">
        <f t="shared" si="111"/>
        <v>94.68</v>
      </c>
      <c r="CZ1409">
        <f t="shared" si="112"/>
        <v>94.68</v>
      </c>
      <c r="DA1409">
        <f t="shared" si="113"/>
        <v>1</v>
      </c>
      <c r="DB1409">
        <v>0</v>
      </c>
    </row>
    <row r="1410" spans="1:106" x14ac:dyDescent="0.2">
      <c r="A1410">
        <f>ROW(Source!A515)</f>
        <v>515</v>
      </c>
      <c r="B1410">
        <v>27721504</v>
      </c>
      <c r="C1410">
        <v>27723548</v>
      </c>
      <c r="D1410">
        <v>25151425</v>
      </c>
      <c r="E1410">
        <v>1</v>
      </c>
      <c r="F1410">
        <v>1</v>
      </c>
      <c r="G1410">
        <v>1</v>
      </c>
      <c r="H1410">
        <v>3</v>
      </c>
      <c r="I1410" t="s">
        <v>1064</v>
      </c>
      <c r="J1410" t="s">
        <v>1065</v>
      </c>
      <c r="K1410" t="s">
        <v>1066</v>
      </c>
      <c r="L1410">
        <v>1348</v>
      </c>
      <c r="N1410">
        <v>1009</v>
      </c>
      <c r="O1410" t="s">
        <v>46</v>
      </c>
      <c r="P1410" t="s">
        <v>46</v>
      </c>
      <c r="Q1410">
        <v>1000</v>
      </c>
      <c r="W1410">
        <v>0</v>
      </c>
      <c r="X1410">
        <v>-714836380</v>
      </c>
      <c r="Y1410">
        <v>1E-4</v>
      </c>
      <c r="AA1410">
        <v>10315.01</v>
      </c>
      <c r="AB1410">
        <v>0</v>
      </c>
      <c r="AC1410">
        <v>0</v>
      </c>
      <c r="AD1410">
        <v>0</v>
      </c>
      <c r="AE1410">
        <v>10315.01</v>
      </c>
      <c r="AF1410">
        <v>0</v>
      </c>
      <c r="AG1410">
        <v>0</v>
      </c>
      <c r="AH1410">
        <v>0</v>
      </c>
      <c r="AI1410">
        <v>1</v>
      </c>
      <c r="AJ1410">
        <v>1</v>
      </c>
      <c r="AK1410">
        <v>1</v>
      </c>
      <c r="AL1410">
        <v>1</v>
      </c>
      <c r="AN1410">
        <v>0</v>
      </c>
      <c r="AO1410">
        <v>1</v>
      </c>
      <c r="AP1410">
        <v>0</v>
      </c>
      <c r="AQ1410">
        <v>0</v>
      </c>
      <c r="AR1410">
        <v>0</v>
      </c>
      <c r="AS1410" t="s">
        <v>6</v>
      </c>
      <c r="AT1410">
        <v>1E-4</v>
      </c>
      <c r="AU1410" t="s">
        <v>6</v>
      </c>
      <c r="AV1410">
        <v>0</v>
      </c>
      <c r="AW1410">
        <v>2</v>
      </c>
      <c r="AX1410">
        <v>27723565</v>
      </c>
      <c r="AY1410">
        <v>1</v>
      </c>
      <c r="AZ1410">
        <v>0</v>
      </c>
      <c r="BA1410">
        <v>1425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CX1410">
        <f>Y1410*Source!I515</f>
        <v>6.0490000000000006E-3</v>
      </c>
      <c r="CY1410">
        <f t="shared" si="111"/>
        <v>10315.01</v>
      </c>
      <c r="CZ1410">
        <f t="shared" si="112"/>
        <v>10315.01</v>
      </c>
      <c r="DA1410">
        <f t="shared" si="113"/>
        <v>1</v>
      </c>
      <c r="DB1410">
        <v>0</v>
      </c>
    </row>
    <row r="1411" spans="1:106" x14ac:dyDescent="0.2">
      <c r="A1411">
        <f>ROW(Source!A515)</f>
        <v>515</v>
      </c>
      <c r="B1411">
        <v>27721504</v>
      </c>
      <c r="C1411">
        <v>27723548</v>
      </c>
      <c r="D1411">
        <v>25170003</v>
      </c>
      <c r="E1411">
        <v>1</v>
      </c>
      <c r="F1411">
        <v>1</v>
      </c>
      <c r="G1411">
        <v>1</v>
      </c>
      <c r="H1411">
        <v>3</v>
      </c>
      <c r="I1411" t="s">
        <v>695</v>
      </c>
      <c r="J1411" t="s">
        <v>697</v>
      </c>
      <c r="K1411" t="s">
        <v>696</v>
      </c>
      <c r="L1411">
        <v>1327</v>
      </c>
      <c r="N1411">
        <v>1005</v>
      </c>
      <c r="O1411" t="s">
        <v>96</v>
      </c>
      <c r="P1411" t="s">
        <v>96</v>
      </c>
      <c r="Q1411">
        <v>1</v>
      </c>
      <c r="W1411">
        <v>0</v>
      </c>
      <c r="X1411">
        <v>-271919700</v>
      </c>
      <c r="Y1411">
        <v>0.247975</v>
      </c>
      <c r="AA1411">
        <v>1465.11</v>
      </c>
      <c r="AB1411">
        <v>0</v>
      </c>
      <c r="AC1411">
        <v>0</v>
      </c>
      <c r="AD1411">
        <v>0</v>
      </c>
      <c r="AE1411">
        <v>1465.11</v>
      </c>
      <c r="AF1411">
        <v>0</v>
      </c>
      <c r="AG1411">
        <v>0</v>
      </c>
      <c r="AH1411">
        <v>0</v>
      </c>
      <c r="AI1411">
        <v>1</v>
      </c>
      <c r="AJ1411">
        <v>1</v>
      </c>
      <c r="AK1411">
        <v>1</v>
      </c>
      <c r="AL1411">
        <v>1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 t="s">
        <v>6</v>
      </c>
      <c r="AT1411">
        <v>0.247975</v>
      </c>
      <c r="AU1411" t="s">
        <v>6</v>
      </c>
      <c r="AV1411">
        <v>0</v>
      </c>
      <c r="AW1411">
        <v>1</v>
      </c>
      <c r="AX1411">
        <v>-1</v>
      </c>
      <c r="AY1411">
        <v>0</v>
      </c>
      <c r="AZ1411">
        <v>0</v>
      </c>
      <c r="BA1411" t="s">
        <v>6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CX1411">
        <f>Y1411*Source!I515</f>
        <v>15.00000775</v>
      </c>
      <c r="CY1411">
        <f t="shared" si="111"/>
        <v>1465.11</v>
      </c>
      <c r="CZ1411">
        <f t="shared" si="112"/>
        <v>1465.11</v>
      </c>
      <c r="DA1411">
        <f t="shared" si="113"/>
        <v>1</v>
      </c>
      <c r="DB1411">
        <v>0</v>
      </c>
    </row>
    <row r="1412" spans="1:106" x14ac:dyDescent="0.2">
      <c r="A1412">
        <f>ROW(Source!A515)</f>
        <v>515</v>
      </c>
      <c r="B1412">
        <v>27721504</v>
      </c>
      <c r="C1412">
        <v>27723548</v>
      </c>
      <c r="D1412">
        <v>25170005</v>
      </c>
      <c r="E1412">
        <v>1</v>
      </c>
      <c r="F1412">
        <v>1</v>
      </c>
      <c r="G1412">
        <v>1</v>
      </c>
      <c r="H1412">
        <v>3</v>
      </c>
      <c r="I1412" t="s">
        <v>699</v>
      </c>
      <c r="J1412" t="s">
        <v>701</v>
      </c>
      <c r="K1412" t="s">
        <v>700</v>
      </c>
      <c r="L1412">
        <v>1354</v>
      </c>
      <c r="N1412">
        <v>1010</v>
      </c>
      <c r="O1412" t="s">
        <v>252</v>
      </c>
      <c r="P1412" t="s">
        <v>252</v>
      </c>
      <c r="Q1412">
        <v>1</v>
      </c>
      <c r="W1412">
        <v>0</v>
      </c>
      <c r="X1412">
        <v>1666264883</v>
      </c>
      <c r="Y1412">
        <v>3.3063000000000002E-2</v>
      </c>
      <c r="AA1412">
        <v>3462.65</v>
      </c>
      <c r="AB1412">
        <v>0</v>
      </c>
      <c r="AC1412">
        <v>0</v>
      </c>
      <c r="AD1412">
        <v>0</v>
      </c>
      <c r="AE1412">
        <v>3462.65</v>
      </c>
      <c r="AF1412">
        <v>0</v>
      </c>
      <c r="AG1412">
        <v>0</v>
      </c>
      <c r="AH1412">
        <v>0</v>
      </c>
      <c r="AI1412">
        <v>1</v>
      </c>
      <c r="AJ1412">
        <v>1</v>
      </c>
      <c r="AK1412">
        <v>1</v>
      </c>
      <c r="AL1412">
        <v>1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 t="s">
        <v>6</v>
      </c>
      <c r="AT1412">
        <v>3.3063000000000002E-2</v>
      </c>
      <c r="AU1412" t="s">
        <v>6</v>
      </c>
      <c r="AV1412">
        <v>0</v>
      </c>
      <c r="AW1412">
        <v>1</v>
      </c>
      <c r="AX1412">
        <v>-1</v>
      </c>
      <c r="AY1412">
        <v>0</v>
      </c>
      <c r="AZ1412">
        <v>0</v>
      </c>
      <c r="BA1412" t="s">
        <v>6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CX1412">
        <f>Y1412*Source!I515</f>
        <v>1.9999808700000001</v>
      </c>
      <c r="CY1412">
        <f t="shared" si="111"/>
        <v>3462.65</v>
      </c>
      <c r="CZ1412">
        <f t="shared" si="112"/>
        <v>3462.65</v>
      </c>
      <c r="DA1412">
        <f t="shared" si="113"/>
        <v>1</v>
      </c>
      <c r="DB1412">
        <v>0</v>
      </c>
    </row>
    <row r="1413" spans="1:106" x14ac:dyDescent="0.2">
      <c r="A1413">
        <f>ROW(Source!A515)</f>
        <v>515</v>
      </c>
      <c r="B1413">
        <v>27721504</v>
      </c>
      <c r="C1413">
        <v>27723548</v>
      </c>
      <c r="D1413">
        <v>25174666</v>
      </c>
      <c r="E1413">
        <v>1</v>
      </c>
      <c r="F1413">
        <v>1</v>
      </c>
      <c r="G1413">
        <v>1</v>
      </c>
      <c r="H1413">
        <v>3</v>
      </c>
      <c r="I1413" t="s">
        <v>1067</v>
      </c>
      <c r="J1413" t="s">
        <v>1068</v>
      </c>
      <c r="K1413" t="s">
        <v>1069</v>
      </c>
      <c r="L1413">
        <v>1348</v>
      </c>
      <c r="N1413">
        <v>1009</v>
      </c>
      <c r="O1413" t="s">
        <v>46</v>
      </c>
      <c r="P1413" t="s">
        <v>46</v>
      </c>
      <c r="Q1413">
        <v>1000</v>
      </c>
      <c r="W1413">
        <v>0</v>
      </c>
      <c r="X1413">
        <v>-751617735</v>
      </c>
      <c r="Y1413">
        <v>3.0000000000000001E-3</v>
      </c>
      <c r="AA1413">
        <v>5804</v>
      </c>
      <c r="AB1413">
        <v>0</v>
      </c>
      <c r="AC1413">
        <v>0</v>
      </c>
      <c r="AD1413">
        <v>0</v>
      </c>
      <c r="AE1413">
        <v>5804</v>
      </c>
      <c r="AF1413">
        <v>0</v>
      </c>
      <c r="AG1413">
        <v>0</v>
      </c>
      <c r="AH1413">
        <v>0</v>
      </c>
      <c r="AI1413">
        <v>1</v>
      </c>
      <c r="AJ1413">
        <v>1</v>
      </c>
      <c r="AK1413">
        <v>1</v>
      </c>
      <c r="AL1413">
        <v>1</v>
      </c>
      <c r="AN1413">
        <v>0</v>
      </c>
      <c r="AO1413">
        <v>1</v>
      </c>
      <c r="AP1413">
        <v>0</v>
      </c>
      <c r="AQ1413">
        <v>0</v>
      </c>
      <c r="AR1413">
        <v>0</v>
      </c>
      <c r="AS1413" t="s">
        <v>6</v>
      </c>
      <c r="AT1413">
        <v>3.0000000000000001E-3</v>
      </c>
      <c r="AU1413" t="s">
        <v>6</v>
      </c>
      <c r="AV1413">
        <v>0</v>
      </c>
      <c r="AW1413">
        <v>2</v>
      </c>
      <c r="AX1413">
        <v>27723567</v>
      </c>
      <c r="AY1413">
        <v>1</v>
      </c>
      <c r="AZ1413">
        <v>0</v>
      </c>
      <c r="BA1413">
        <v>1427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CX1413">
        <f>Y1413*Source!I515</f>
        <v>0.18147000000000002</v>
      </c>
      <c r="CY1413">
        <f t="shared" si="111"/>
        <v>5804</v>
      </c>
      <c r="CZ1413">
        <f t="shared" si="112"/>
        <v>5804</v>
      </c>
      <c r="DA1413">
        <f t="shared" si="113"/>
        <v>1</v>
      </c>
      <c r="DB1413">
        <v>0</v>
      </c>
    </row>
    <row r="1414" spans="1:106" x14ac:dyDescent="0.2">
      <c r="A1414">
        <f>ROW(Source!A515)</f>
        <v>515</v>
      </c>
      <c r="B1414">
        <v>27721504</v>
      </c>
      <c r="C1414">
        <v>27723548</v>
      </c>
      <c r="D1414">
        <v>25186953</v>
      </c>
      <c r="E1414">
        <v>1</v>
      </c>
      <c r="F1414">
        <v>1</v>
      </c>
      <c r="G1414">
        <v>1</v>
      </c>
      <c r="H1414">
        <v>3</v>
      </c>
      <c r="I1414" t="s">
        <v>1070</v>
      </c>
      <c r="J1414" t="s">
        <v>1071</v>
      </c>
      <c r="K1414" t="s">
        <v>1072</v>
      </c>
      <c r="L1414">
        <v>1354</v>
      </c>
      <c r="N1414">
        <v>1010</v>
      </c>
      <c r="O1414" t="s">
        <v>252</v>
      </c>
      <c r="P1414" t="s">
        <v>252</v>
      </c>
      <c r="Q1414">
        <v>1</v>
      </c>
      <c r="W1414">
        <v>0</v>
      </c>
      <c r="X1414">
        <v>-1075270488</v>
      </c>
      <c r="Y1414">
        <v>0.1</v>
      </c>
      <c r="AA1414">
        <v>72.8</v>
      </c>
      <c r="AB1414">
        <v>0</v>
      </c>
      <c r="AC1414">
        <v>0</v>
      </c>
      <c r="AD1414">
        <v>0</v>
      </c>
      <c r="AE1414">
        <v>72.8</v>
      </c>
      <c r="AF1414">
        <v>0</v>
      </c>
      <c r="AG1414">
        <v>0</v>
      </c>
      <c r="AH1414">
        <v>0</v>
      </c>
      <c r="AI1414">
        <v>1</v>
      </c>
      <c r="AJ1414">
        <v>1</v>
      </c>
      <c r="AK1414">
        <v>1</v>
      </c>
      <c r="AL1414">
        <v>1</v>
      </c>
      <c r="AN1414">
        <v>0</v>
      </c>
      <c r="AO1414">
        <v>1</v>
      </c>
      <c r="AP1414">
        <v>0</v>
      </c>
      <c r="AQ1414">
        <v>0</v>
      </c>
      <c r="AR1414">
        <v>0</v>
      </c>
      <c r="AS1414" t="s">
        <v>6</v>
      </c>
      <c r="AT1414">
        <v>0.1</v>
      </c>
      <c r="AU1414" t="s">
        <v>6</v>
      </c>
      <c r="AV1414">
        <v>0</v>
      </c>
      <c r="AW1414">
        <v>2</v>
      </c>
      <c r="AX1414">
        <v>27723568</v>
      </c>
      <c r="AY1414">
        <v>1</v>
      </c>
      <c r="AZ1414">
        <v>0</v>
      </c>
      <c r="BA1414">
        <v>1428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CX1414">
        <f>Y1414*Source!I515</f>
        <v>6.0490000000000004</v>
      </c>
      <c r="CY1414">
        <f t="shared" si="111"/>
        <v>72.8</v>
      </c>
      <c r="CZ1414">
        <f t="shared" si="112"/>
        <v>72.8</v>
      </c>
      <c r="DA1414">
        <f t="shared" si="113"/>
        <v>1</v>
      </c>
      <c r="DB1414">
        <v>0</v>
      </c>
    </row>
    <row r="1415" spans="1:106" x14ac:dyDescent="0.2">
      <c r="A1415">
        <f>ROW(Source!A524)</f>
        <v>524</v>
      </c>
      <c r="B1415">
        <v>27721505</v>
      </c>
      <c r="C1415">
        <v>27723573</v>
      </c>
      <c r="D1415">
        <v>25428833</v>
      </c>
      <c r="E1415">
        <v>1</v>
      </c>
      <c r="F1415">
        <v>1</v>
      </c>
      <c r="G1415">
        <v>1</v>
      </c>
      <c r="H1415">
        <v>1</v>
      </c>
      <c r="I1415" t="s">
        <v>1059</v>
      </c>
      <c r="J1415" t="s">
        <v>6</v>
      </c>
      <c r="K1415" t="s">
        <v>1060</v>
      </c>
      <c r="L1415">
        <v>1191</v>
      </c>
      <c r="N1415">
        <v>1013</v>
      </c>
      <c r="O1415" t="s">
        <v>953</v>
      </c>
      <c r="P1415" t="s">
        <v>953</v>
      </c>
      <c r="Q1415">
        <v>1</v>
      </c>
      <c r="W1415">
        <v>0</v>
      </c>
      <c r="X1415">
        <v>912892513</v>
      </c>
      <c r="Y1415">
        <v>1.2765</v>
      </c>
      <c r="AA1415">
        <v>0</v>
      </c>
      <c r="AB1415">
        <v>0</v>
      </c>
      <c r="AC1415">
        <v>0</v>
      </c>
      <c r="AD1415">
        <v>9.92</v>
      </c>
      <c r="AE1415">
        <v>0</v>
      </c>
      <c r="AF1415">
        <v>0</v>
      </c>
      <c r="AG1415">
        <v>0</v>
      </c>
      <c r="AH1415">
        <v>9.92</v>
      </c>
      <c r="AI1415">
        <v>1</v>
      </c>
      <c r="AJ1415">
        <v>1</v>
      </c>
      <c r="AK1415">
        <v>1</v>
      </c>
      <c r="AL1415">
        <v>1</v>
      </c>
      <c r="AN1415">
        <v>0</v>
      </c>
      <c r="AO1415">
        <v>1</v>
      </c>
      <c r="AP1415">
        <v>1</v>
      </c>
      <c r="AQ1415">
        <v>0</v>
      </c>
      <c r="AR1415">
        <v>0</v>
      </c>
      <c r="AS1415" t="s">
        <v>6</v>
      </c>
      <c r="AT1415">
        <v>1.1100000000000001</v>
      </c>
      <c r="AU1415" t="s">
        <v>103</v>
      </c>
      <c r="AV1415">
        <v>1</v>
      </c>
      <c r="AW1415">
        <v>2</v>
      </c>
      <c r="AX1415">
        <v>27723580</v>
      </c>
      <c r="AY1415">
        <v>1</v>
      </c>
      <c r="AZ1415">
        <v>0</v>
      </c>
      <c r="BA1415">
        <v>1429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CX1415">
        <f>Y1415*Source!I524</f>
        <v>26.8065</v>
      </c>
      <c r="CY1415">
        <f>AD1415</f>
        <v>9.92</v>
      </c>
      <c r="CZ1415">
        <f>AH1415</f>
        <v>9.92</v>
      </c>
      <c r="DA1415">
        <f>AL1415</f>
        <v>1</v>
      </c>
      <c r="DB1415">
        <v>0</v>
      </c>
    </row>
    <row r="1416" spans="1:106" x14ac:dyDescent="0.2">
      <c r="A1416">
        <f>ROW(Source!A524)</f>
        <v>524</v>
      </c>
      <c r="B1416">
        <v>27721505</v>
      </c>
      <c r="C1416">
        <v>27723573</v>
      </c>
      <c r="D1416">
        <v>25231911</v>
      </c>
      <c r="E1416">
        <v>1</v>
      </c>
      <c r="F1416">
        <v>1</v>
      </c>
      <c r="G1416">
        <v>1</v>
      </c>
      <c r="H1416">
        <v>2</v>
      </c>
      <c r="I1416" t="s">
        <v>1061</v>
      </c>
      <c r="J1416" t="s">
        <v>1062</v>
      </c>
      <c r="K1416" t="s">
        <v>1063</v>
      </c>
      <c r="L1416">
        <v>1368</v>
      </c>
      <c r="N1416">
        <v>1011</v>
      </c>
      <c r="O1416" t="s">
        <v>959</v>
      </c>
      <c r="P1416" t="s">
        <v>959</v>
      </c>
      <c r="Q1416">
        <v>1</v>
      </c>
      <c r="W1416">
        <v>0</v>
      </c>
      <c r="X1416">
        <v>-353815937</v>
      </c>
      <c r="Y1416">
        <v>0.32500000000000001</v>
      </c>
      <c r="AA1416">
        <v>0</v>
      </c>
      <c r="AB1416">
        <v>8.1</v>
      </c>
      <c r="AC1416">
        <v>0</v>
      </c>
      <c r="AD1416">
        <v>0</v>
      </c>
      <c r="AE1416">
        <v>0</v>
      </c>
      <c r="AF1416">
        <v>8.1</v>
      </c>
      <c r="AG1416">
        <v>0</v>
      </c>
      <c r="AH1416">
        <v>0</v>
      </c>
      <c r="AI1416">
        <v>1</v>
      </c>
      <c r="AJ1416">
        <v>1</v>
      </c>
      <c r="AK1416">
        <v>1</v>
      </c>
      <c r="AL1416">
        <v>1</v>
      </c>
      <c r="AN1416">
        <v>0</v>
      </c>
      <c r="AO1416">
        <v>1</v>
      </c>
      <c r="AP1416">
        <v>1</v>
      </c>
      <c r="AQ1416">
        <v>0</v>
      </c>
      <c r="AR1416">
        <v>0</v>
      </c>
      <c r="AS1416" t="s">
        <v>6</v>
      </c>
      <c r="AT1416">
        <v>0.26</v>
      </c>
      <c r="AU1416" t="s">
        <v>102</v>
      </c>
      <c r="AV1416">
        <v>0</v>
      </c>
      <c r="AW1416">
        <v>2</v>
      </c>
      <c r="AX1416">
        <v>27723581</v>
      </c>
      <c r="AY1416">
        <v>1</v>
      </c>
      <c r="AZ1416">
        <v>0</v>
      </c>
      <c r="BA1416">
        <v>1430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CX1416">
        <f>Y1416*Source!I524</f>
        <v>6.8250000000000002</v>
      </c>
      <c r="CY1416">
        <f>AB1416</f>
        <v>8.1</v>
      </c>
      <c r="CZ1416">
        <f>AF1416</f>
        <v>8.1</v>
      </c>
      <c r="DA1416">
        <f>AJ1416</f>
        <v>1</v>
      </c>
      <c r="DB1416">
        <v>0</v>
      </c>
    </row>
    <row r="1417" spans="1:106" x14ac:dyDescent="0.2">
      <c r="A1417">
        <f>ROW(Source!A524)</f>
        <v>524</v>
      </c>
      <c r="B1417">
        <v>27721505</v>
      </c>
      <c r="C1417">
        <v>27723573</v>
      </c>
      <c r="D1417">
        <v>25149982</v>
      </c>
      <c r="E1417">
        <v>1</v>
      </c>
      <c r="F1417">
        <v>1</v>
      </c>
      <c r="G1417">
        <v>1</v>
      </c>
      <c r="H1417">
        <v>3</v>
      </c>
      <c r="I1417" t="s">
        <v>708</v>
      </c>
      <c r="J1417" t="s">
        <v>710</v>
      </c>
      <c r="K1417" t="s">
        <v>709</v>
      </c>
      <c r="L1417">
        <v>1354</v>
      </c>
      <c r="N1417">
        <v>1010</v>
      </c>
      <c r="O1417" t="s">
        <v>252</v>
      </c>
      <c r="P1417" t="s">
        <v>252</v>
      </c>
      <c r="Q1417">
        <v>1</v>
      </c>
      <c r="W1417">
        <v>0</v>
      </c>
      <c r="X1417">
        <v>-462216632</v>
      </c>
      <c r="Y1417">
        <v>0.85714299999999999</v>
      </c>
      <c r="AA1417">
        <v>371.2</v>
      </c>
      <c r="AB1417">
        <v>0</v>
      </c>
      <c r="AC1417">
        <v>0</v>
      </c>
      <c r="AD1417">
        <v>0</v>
      </c>
      <c r="AE1417">
        <v>371.2</v>
      </c>
      <c r="AF1417">
        <v>0</v>
      </c>
      <c r="AG1417">
        <v>0</v>
      </c>
      <c r="AH1417">
        <v>0</v>
      </c>
      <c r="AI1417">
        <v>1</v>
      </c>
      <c r="AJ1417">
        <v>1</v>
      </c>
      <c r="AK1417">
        <v>1</v>
      </c>
      <c r="AL1417">
        <v>1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 t="s">
        <v>6</v>
      </c>
      <c r="AT1417">
        <v>0.85714299999999999</v>
      </c>
      <c r="AU1417" t="s">
        <v>6</v>
      </c>
      <c r="AV1417">
        <v>0</v>
      </c>
      <c r="AW1417">
        <v>1</v>
      </c>
      <c r="AX1417">
        <v>-1</v>
      </c>
      <c r="AY1417">
        <v>0</v>
      </c>
      <c r="AZ1417">
        <v>0</v>
      </c>
      <c r="BA1417" t="s">
        <v>6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CX1417">
        <f>Y1417*Source!I524</f>
        <v>18.000003</v>
      </c>
      <c r="CY1417">
        <f>AA1417</f>
        <v>371.2</v>
      </c>
      <c r="CZ1417">
        <f>AE1417</f>
        <v>371.2</v>
      </c>
      <c r="DA1417">
        <f>AI1417</f>
        <v>1</v>
      </c>
      <c r="DB1417">
        <v>0</v>
      </c>
    </row>
    <row r="1418" spans="1:106" x14ac:dyDescent="0.2">
      <c r="A1418">
        <f>ROW(Source!A524)</f>
        <v>524</v>
      </c>
      <c r="B1418">
        <v>27721505</v>
      </c>
      <c r="C1418">
        <v>27723573</v>
      </c>
      <c r="D1418">
        <v>25149983</v>
      </c>
      <c r="E1418">
        <v>1</v>
      </c>
      <c r="F1418">
        <v>1</v>
      </c>
      <c r="G1418">
        <v>1</v>
      </c>
      <c r="H1418">
        <v>3</v>
      </c>
      <c r="I1418" t="s">
        <v>712</v>
      </c>
      <c r="J1418" t="s">
        <v>714</v>
      </c>
      <c r="K1418" t="s">
        <v>713</v>
      </c>
      <c r="L1418">
        <v>1354</v>
      </c>
      <c r="N1418">
        <v>1010</v>
      </c>
      <c r="O1418" t="s">
        <v>252</v>
      </c>
      <c r="P1418" t="s">
        <v>252</v>
      </c>
      <c r="Q1418">
        <v>1</v>
      </c>
      <c r="W1418">
        <v>0</v>
      </c>
      <c r="X1418">
        <v>735354979</v>
      </c>
      <c r="Y1418">
        <v>0.14285700000000001</v>
      </c>
      <c r="AA1418">
        <v>272.22000000000003</v>
      </c>
      <c r="AB1418">
        <v>0</v>
      </c>
      <c r="AC1418">
        <v>0</v>
      </c>
      <c r="AD1418">
        <v>0</v>
      </c>
      <c r="AE1418">
        <v>272.22000000000003</v>
      </c>
      <c r="AF1418">
        <v>0</v>
      </c>
      <c r="AG1418">
        <v>0</v>
      </c>
      <c r="AH1418">
        <v>0</v>
      </c>
      <c r="AI1418">
        <v>1</v>
      </c>
      <c r="AJ1418">
        <v>1</v>
      </c>
      <c r="AK1418">
        <v>1</v>
      </c>
      <c r="AL1418">
        <v>1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 t="s">
        <v>6</v>
      </c>
      <c r="AT1418">
        <v>0.14285700000000001</v>
      </c>
      <c r="AU1418" t="s">
        <v>6</v>
      </c>
      <c r="AV1418">
        <v>0</v>
      </c>
      <c r="AW1418">
        <v>1</v>
      </c>
      <c r="AX1418">
        <v>-1</v>
      </c>
      <c r="AY1418">
        <v>0</v>
      </c>
      <c r="AZ1418">
        <v>0</v>
      </c>
      <c r="BA1418" t="s">
        <v>6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CX1418">
        <f>Y1418*Source!I524</f>
        <v>2.9999970000000005</v>
      </c>
      <c r="CY1418">
        <f>AA1418</f>
        <v>272.22000000000003</v>
      </c>
      <c r="CZ1418">
        <f>AE1418</f>
        <v>272.22000000000003</v>
      </c>
      <c r="DA1418">
        <f>AI1418</f>
        <v>1</v>
      </c>
      <c r="DB1418">
        <v>0</v>
      </c>
    </row>
    <row r="1419" spans="1:106" x14ac:dyDescent="0.2">
      <c r="A1419">
        <f>ROW(Source!A524)</f>
        <v>524</v>
      </c>
      <c r="B1419">
        <v>27721505</v>
      </c>
      <c r="C1419">
        <v>27723573</v>
      </c>
      <c r="D1419">
        <v>25151425</v>
      </c>
      <c r="E1419">
        <v>1</v>
      </c>
      <c r="F1419">
        <v>1</v>
      </c>
      <c r="G1419">
        <v>1</v>
      </c>
      <c r="H1419">
        <v>3</v>
      </c>
      <c r="I1419" t="s">
        <v>1064</v>
      </c>
      <c r="J1419" t="s">
        <v>1065</v>
      </c>
      <c r="K1419" t="s">
        <v>1066</v>
      </c>
      <c r="L1419">
        <v>1348</v>
      </c>
      <c r="N1419">
        <v>1009</v>
      </c>
      <c r="O1419" t="s">
        <v>46</v>
      </c>
      <c r="P1419" t="s">
        <v>46</v>
      </c>
      <c r="Q1419">
        <v>1000</v>
      </c>
      <c r="W1419">
        <v>0</v>
      </c>
      <c r="X1419">
        <v>-714836380</v>
      </c>
      <c r="Y1419">
        <v>6.9999999999999994E-5</v>
      </c>
      <c r="AA1419">
        <v>10315.01</v>
      </c>
      <c r="AB1419">
        <v>0</v>
      </c>
      <c r="AC1419">
        <v>0</v>
      </c>
      <c r="AD1419">
        <v>0</v>
      </c>
      <c r="AE1419">
        <v>10315.01</v>
      </c>
      <c r="AF1419">
        <v>0</v>
      </c>
      <c r="AG1419">
        <v>0</v>
      </c>
      <c r="AH1419">
        <v>0</v>
      </c>
      <c r="AI1419">
        <v>1</v>
      </c>
      <c r="AJ1419">
        <v>1</v>
      </c>
      <c r="AK1419">
        <v>1</v>
      </c>
      <c r="AL1419">
        <v>1</v>
      </c>
      <c r="AN1419">
        <v>0</v>
      </c>
      <c r="AO1419">
        <v>1</v>
      </c>
      <c r="AP1419">
        <v>0</v>
      </c>
      <c r="AQ1419">
        <v>0</v>
      </c>
      <c r="AR1419">
        <v>0</v>
      </c>
      <c r="AS1419" t="s">
        <v>6</v>
      </c>
      <c r="AT1419">
        <v>6.9999999999999994E-5</v>
      </c>
      <c r="AU1419" t="s">
        <v>6</v>
      </c>
      <c r="AV1419">
        <v>0</v>
      </c>
      <c r="AW1419">
        <v>2</v>
      </c>
      <c r="AX1419">
        <v>27723583</v>
      </c>
      <c r="AY1419">
        <v>1</v>
      </c>
      <c r="AZ1419">
        <v>0</v>
      </c>
      <c r="BA1419">
        <v>1432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CX1419">
        <f>Y1419*Source!I524</f>
        <v>1.47E-3</v>
      </c>
      <c r="CY1419">
        <f>AA1419</f>
        <v>10315.01</v>
      </c>
      <c r="CZ1419">
        <f>AE1419</f>
        <v>10315.01</v>
      </c>
      <c r="DA1419">
        <f>AI1419</f>
        <v>1</v>
      </c>
      <c r="DB1419">
        <v>0</v>
      </c>
    </row>
    <row r="1420" spans="1:106" x14ac:dyDescent="0.2">
      <c r="A1420">
        <f>ROW(Source!A524)</f>
        <v>524</v>
      </c>
      <c r="B1420">
        <v>27721505</v>
      </c>
      <c r="C1420">
        <v>27723573</v>
      </c>
      <c r="D1420">
        <v>25152654</v>
      </c>
      <c r="E1420">
        <v>1</v>
      </c>
      <c r="F1420">
        <v>1</v>
      </c>
      <c r="G1420">
        <v>1</v>
      </c>
      <c r="H1420">
        <v>3</v>
      </c>
      <c r="I1420" t="s">
        <v>1368</v>
      </c>
      <c r="J1420" t="s">
        <v>1369</v>
      </c>
      <c r="K1420" t="s">
        <v>1370</v>
      </c>
      <c r="L1420">
        <v>1355</v>
      </c>
      <c r="N1420">
        <v>1010</v>
      </c>
      <c r="O1420" t="s">
        <v>519</v>
      </c>
      <c r="P1420" t="s">
        <v>519</v>
      </c>
      <c r="Q1420">
        <v>100</v>
      </c>
      <c r="W1420">
        <v>0</v>
      </c>
      <c r="X1420">
        <v>-670451344</v>
      </c>
      <c r="Y1420">
        <v>8.0000000000000007E-5</v>
      </c>
      <c r="AA1420">
        <v>20</v>
      </c>
      <c r="AB1420">
        <v>0</v>
      </c>
      <c r="AC1420">
        <v>0</v>
      </c>
      <c r="AD1420">
        <v>0</v>
      </c>
      <c r="AE1420">
        <v>20</v>
      </c>
      <c r="AF1420">
        <v>0</v>
      </c>
      <c r="AG1420">
        <v>0</v>
      </c>
      <c r="AH1420">
        <v>0</v>
      </c>
      <c r="AI1420">
        <v>1</v>
      </c>
      <c r="AJ1420">
        <v>1</v>
      </c>
      <c r="AK1420">
        <v>1</v>
      </c>
      <c r="AL1420">
        <v>1</v>
      </c>
      <c r="AN1420">
        <v>0</v>
      </c>
      <c r="AO1420">
        <v>1</v>
      </c>
      <c r="AP1420">
        <v>0</v>
      </c>
      <c r="AQ1420">
        <v>0</v>
      </c>
      <c r="AR1420">
        <v>0</v>
      </c>
      <c r="AS1420" t="s">
        <v>6</v>
      </c>
      <c r="AT1420">
        <v>8.0000000000000007E-5</v>
      </c>
      <c r="AU1420" t="s">
        <v>6</v>
      </c>
      <c r="AV1420">
        <v>0</v>
      </c>
      <c r="AW1420">
        <v>2</v>
      </c>
      <c r="AX1420">
        <v>27723584</v>
      </c>
      <c r="AY1420">
        <v>1</v>
      </c>
      <c r="AZ1420">
        <v>0</v>
      </c>
      <c r="BA1420">
        <v>1433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CX1420">
        <f>Y1420*Source!I524</f>
        <v>1.6800000000000001E-3</v>
      </c>
      <c r="CY1420">
        <f>AA1420</f>
        <v>20</v>
      </c>
      <c r="CZ1420">
        <f>AE1420</f>
        <v>20</v>
      </c>
      <c r="DA1420">
        <f>AI1420</f>
        <v>1</v>
      </c>
      <c r="DB1420">
        <v>0</v>
      </c>
    </row>
    <row r="1421" spans="1:106" x14ac:dyDescent="0.2">
      <c r="A1421">
        <f>ROW(Source!A525)</f>
        <v>525</v>
      </c>
      <c r="B1421">
        <v>27721504</v>
      </c>
      <c r="C1421">
        <v>27723573</v>
      </c>
      <c r="D1421">
        <v>25428833</v>
      </c>
      <c r="E1421">
        <v>1</v>
      </c>
      <c r="F1421">
        <v>1</v>
      </c>
      <c r="G1421">
        <v>1</v>
      </c>
      <c r="H1421">
        <v>1</v>
      </c>
      <c r="I1421" t="s">
        <v>1059</v>
      </c>
      <c r="J1421" t="s">
        <v>6</v>
      </c>
      <c r="K1421" t="s">
        <v>1060</v>
      </c>
      <c r="L1421">
        <v>1191</v>
      </c>
      <c r="N1421">
        <v>1013</v>
      </c>
      <c r="O1421" t="s">
        <v>953</v>
      </c>
      <c r="P1421" t="s">
        <v>953</v>
      </c>
      <c r="Q1421">
        <v>1</v>
      </c>
      <c r="W1421">
        <v>0</v>
      </c>
      <c r="X1421">
        <v>912892513</v>
      </c>
      <c r="Y1421">
        <v>1.2765</v>
      </c>
      <c r="AA1421">
        <v>0</v>
      </c>
      <c r="AB1421">
        <v>0</v>
      </c>
      <c r="AC1421">
        <v>0</v>
      </c>
      <c r="AD1421">
        <v>9.92</v>
      </c>
      <c r="AE1421">
        <v>0</v>
      </c>
      <c r="AF1421">
        <v>0</v>
      </c>
      <c r="AG1421">
        <v>0</v>
      </c>
      <c r="AH1421">
        <v>9.92</v>
      </c>
      <c r="AI1421">
        <v>1</v>
      </c>
      <c r="AJ1421">
        <v>1</v>
      </c>
      <c r="AK1421">
        <v>1</v>
      </c>
      <c r="AL1421">
        <v>1</v>
      </c>
      <c r="AN1421">
        <v>0</v>
      </c>
      <c r="AO1421">
        <v>1</v>
      </c>
      <c r="AP1421">
        <v>1</v>
      </c>
      <c r="AQ1421">
        <v>0</v>
      </c>
      <c r="AR1421">
        <v>0</v>
      </c>
      <c r="AS1421" t="s">
        <v>6</v>
      </c>
      <c r="AT1421">
        <v>1.1100000000000001</v>
      </c>
      <c r="AU1421" t="s">
        <v>103</v>
      </c>
      <c r="AV1421">
        <v>1</v>
      </c>
      <c r="AW1421">
        <v>2</v>
      </c>
      <c r="AX1421">
        <v>27723580</v>
      </c>
      <c r="AY1421">
        <v>1</v>
      </c>
      <c r="AZ1421">
        <v>0</v>
      </c>
      <c r="BA1421">
        <v>1434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CX1421">
        <f>Y1421*Source!I525</f>
        <v>26.8065</v>
      </c>
      <c r="CY1421">
        <f>AD1421</f>
        <v>9.92</v>
      </c>
      <c r="CZ1421">
        <f>AH1421</f>
        <v>9.92</v>
      </c>
      <c r="DA1421">
        <f>AL1421</f>
        <v>1</v>
      </c>
      <c r="DB1421">
        <v>0</v>
      </c>
    </row>
    <row r="1422" spans="1:106" x14ac:dyDescent="0.2">
      <c r="A1422">
        <f>ROW(Source!A525)</f>
        <v>525</v>
      </c>
      <c r="B1422">
        <v>27721504</v>
      </c>
      <c r="C1422">
        <v>27723573</v>
      </c>
      <c r="D1422">
        <v>25231911</v>
      </c>
      <c r="E1422">
        <v>1</v>
      </c>
      <c r="F1422">
        <v>1</v>
      </c>
      <c r="G1422">
        <v>1</v>
      </c>
      <c r="H1422">
        <v>2</v>
      </c>
      <c r="I1422" t="s">
        <v>1061</v>
      </c>
      <c r="J1422" t="s">
        <v>1062</v>
      </c>
      <c r="K1422" t="s">
        <v>1063</v>
      </c>
      <c r="L1422">
        <v>1368</v>
      </c>
      <c r="N1422">
        <v>1011</v>
      </c>
      <c r="O1422" t="s">
        <v>959</v>
      </c>
      <c r="P1422" t="s">
        <v>959</v>
      </c>
      <c r="Q1422">
        <v>1</v>
      </c>
      <c r="W1422">
        <v>0</v>
      </c>
      <c r="X1422">
        <v>-353815937</v>
      </c>
      <c r="Y1422">
        <v>0.32500000000000001</v>
      </c>
      <c r="AA1422">
        <v>0</v>
      </c>
      <c r="AB1422">
        <v>8.1</v>
      </c>
      <c r="AC1422">
        <v>0</v>
      </c>
      <c r="AD1422">
        <v>0</v>
      </c>
      <c r="AE1422">
        <v>0</v>
      </c>
      <c r="AF1422">
        <v>8.1</v>
      </c>
      <c r="AG1422">
        <v>0</v>
      </c>
      <c r="AH1422">
        <v>0</v>
      </c>
      <c r="AI1422">
        <v>1</v>
      </c>
      <c r="AJ1422">
        <v>1</v>
      </c>
      <c r="AK1422">
        <v>1</v>
      </c>
      <c r="AL1422">
        <v>1</v>
      </c>
      <c r="AN1422">
        <v>0</v>
      </c>
      <c r="AO1422">
        <v>1</v>
      </c>
      <c r="AP1422">
        <v>1</v>
      </c>
      <c r="AQ1422">
        <v>0</v>
      </c>
      <c r="AR1422">
        <v>0</v>
      </c>
      <c r="AS1422" t="s">
        <v>6</v>
      </c>
      <c r="AT1422">
        <v>0.26</v>
      </c>
      <c r="AU1422" t="s">
        <v>102</v>
      </c>
      <c r="AV1422">
        <v>0</v>
      </c>
      <c r="AW1422">
        <v>2</v>
      </c>
      <c r="AX1422">
        <v>27723581</v>
      </c>
      <c r="AY1422">
        <v>1</v>
      </c>
      <c r="AZ1422">
        <v>0</v>
      </c>
      <c r="BA1422">
        <v>1435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CX1422">
        <f>Y1422*Source!I525</f>
        <v>6.8250000000000002</v>
      </c>
      <c r="CY1422">
        <f>AB1422</f>
        <v>8.1</v>
      </c>
      <c r="CZ1422">
        <f>AF1422</f>
        <v>8.1</v>
      </c>
      <c r="DA1422">
        <f>AJ1422</f>
        <v>1</v>
      </c>
      <c r="DB1422">
        <v>0</v>
      </c>
    </row>
    <row r="1423" spans="1:106" x14ac:dyDescent="0.2">
      <c r="A1423">
        <f>ROW(Source!A525)</f>
        <v>525</v>
      </c>
      <c r="B1423">
        <v>27721504</v>
      </c>
      <c r="C1423">
        <v>27723573</v>
      </c>
      <c r="D1423">
        <v>25149982</v>
      </c>
      <c r="E1423">
        <v>1</v>
      </c>
      <c r="F1423">
        <v>1</v>
      </c>
      <c r="G1423">
        <v>1</v>
      </c>
      <c r="H1423">
        <v>3</v>
      </c>
      <c r="I1423" t="s">
        <v>708</v>
      </c>
      <c r="J1423" t="s">
        <v>710</v>
      </c>
      <c r="K1423" t="s">
        <v>709</v>
      </c>
      <c r="L1423">
        <v>1354</v>
      </c>
      <c r="N1423">
        <v>1010</v>
      </c>
      <c r="O1423" t="s">
        <v>252</v>
      </c>
      <c r="P1423" t="s">
        <v>252</v>
      </c>
      <c r="Q1423">
        <v>1</v>
      </c>
      <c r="W1423">
        <v>0</v>
      </c>
      <c r="X1423">
        <v>-462216632</v>
      </c>
      <c r="Y1423">
        <v>0.85714299999999999</v>
      </c>
      <c r="AA1423">
        <v>371.2</v>
      </c>
      <c r="AB1423">
        <v>0</v>
      </c>
      <c r="AC1423">
        <v>0</v>
      </c>
      <c r="AD1423">
        <v>0</v>
      </c>
      <c r="AE1423">
        <v>371.2</v>
      </c>
      <c r="AF1423">
        <v>0</v>
      </c>
      <c r="AG1423">
        <v>0</v>
      </c>
      <c r="AH1423">
        <v>0</v>
      </c>
      <c r="AI1423">
        <v>1</v>
      </c>
      <c r="AJ1423">
        <v>1</v>
      </c>
      <c r="AK1423">
        <v>1</v>
      </c>
      <c r="AL1423">
        <v>1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 t="s">
        <v>6</v>
      </c>
      <c r="AT1423">
        <v>0.85714299999999999</v>
      </c>
      <c r="AU1423" t="s">
        <v>6</v>
      </c>
      <c r="AV1423">
        <v>0</v>
      </c>
      <c r="AW1423">
        <v>1</v>
      </c>
      <c r="AX1423">
        <v>-1</v>
      </c>
      <c r="AY1423">
        <v>0</v>
      </c>
      <c r="AZ1423">
        <v>0</v>
      </c>
      <c r="BA1423" t="s">
        <v>6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CX1423">
        <f>Y1423*Source!I525</f>
        <v>18.000003</v>
      </c>
      <c r="CY1423">
        <f>AA1423</f>
        <v>371.2</v>
      </c>
      <c r="CZ1423">
        <f>AE1423</f>
        <v>371.2</v>
      </c>
      <c r="DA1423">
        <f>AI1423</f>
        <v>1</v>
      </c>
      <c r="DB1423">
        <v>0</v>
      </c>
    </row>
    <row r="1424" spans="1:106" x14ac:dyDescent="0.2">
      <c r="A1424">
        <f>ROW(Source!A525)</f>
        <v>525</v>
      </c>
      <c r="B1424">
        <v>27721504</v>
      </c>
      <c r="C1424">
        <v>27723573</v>
      </c>
      <c r="D1424">
        <v>25149983</v>
      </c>
      <c r="E1424">
        <v>1</v>
      </c>
      <c r="F1424">
        <v>1</v>
      </c>
      <c r="G1424">
        <v>1</v>
      </c>
      <c r="H1424">
        <v>3</v>
      </c>
      <c r="I1424" t="s">
        <v>712</v>
      </c>
      <c r="J1424" t="s">
        <v>714</v>
      </c>
      <c r="K1424" t="s">
        <v>713</v>
      </c>
      <c r="L1424">
        <v>1354</v>
      </c>
      <c r="N1424">
        <v>1010</v>
      </c>
      <c r="O1424" t="s">
        <v>252</v>
      </c>
      <c r="P1424" t="s">
        <v>252</v>
      </c>
      <c r="Q1424">
        <v>1</v>
      </c>
      <c r="W1424">
        <v>0</v>
      </c>
      <c r="X1424">
        <v>735354979</v>
      </c>
      <c r="Y1424">
        <v>0.14285700000000001</v>
      </c>
      <c r="AA1424">
        <v>272.22000000000003</v>
      </c>
      <c r="AB1424">
        <v>0</v>
      </c>
      <c r="AC1424">
        <v>0</v>
      </c>
      <c r="AD1424">
        <v>0</v>
      </c>
      <c r="AE1424">
        <v>272.22000000000003</v>
      </c>
      <c r="AF1424">
        <v>0</v>
      </c>
      <c r="AG1424">
        <v>0</v>
      </c>
      <c r="AH1424">
        <v>0</v>
      </c>
      <c r="AI1424">
        <v>1</v>
      </c>
      <c r="AJ1424">
        <v>1</v>
      </c>
      <c r="AK1424">
        <v>1</v>
      </c>
      <c r="AL1424">
        <v>1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 t="s">
        <v>6</v>
      </c>
      <c r="AT1424">
        <v>0.14285700000000001</v>
      </c>
      <c r="AU1424" t="s">
        <v>6</v>
      </c>
      <c r="AV1424">
        <v>0</v>
      </c>
      <c r="AW1424">
        <v>1</v>
      </c>
      <c r="AX1424">
        <v>-1</v>
      </c>
      <c r="AY1424">
        <v>0</v>
      </c>
      <c r="AZ1424">
        <v>0</v>
      </c>
      <c r="BA1424" t="s">
        <v>6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CX1424">
        <f>Y1424*Source!I525</f>
        <v>2.9999970000000005</v>
      </c>
      <c r="CY1424">
        <f>AA1424</f>
        <v>272.22000000000003</v>
      </c>
      <c r="CZ1424">
        <f>AE1424</f>
        <v>272.22000000000003</v>
      </c>
      <c r="DA1424">
        <f>AI1424</f>
        <v>1</v>
      </c>
      <c r="DB1424">
        <v>0</v>
      </c>
    </row>
    <row r="1425" spans="1:106" x14ac:dyDescent="0.2">
      <c r="A1425">
        <f>ROW(Source!A525)</f>
        <v>525</v>
      </c>
      <c r="B1425">
        <v>27721504</v>
      </c>
      <c r="C1425">
        <v>27723573</v>
      </c>
      <c r="D1425">
        <v>25151425</v>
      </c>
      <c r="E1425">
        <v>1</v>
      </c>
      <c r="F1425">
        <v>1</v>
      </c>
      <c r="G1425">
        <v>1</v>
      </c>
      <c r="H1425">
        <v>3</v>
      </c>
      <c r="I1425" t="s">
        <v>1064</v>
      </c>
      <c r="J1425" t="s">
        <v>1065</v>
      </c>
      <c r="K1425" t="s">
        <v>1066</v>
      </c>
      <c r="L1425">
        <v>1348</v>
      </c>
      <c r="N1425">
        <v>1009</v>
      </c>
      <c r="O1425" t="s">
        <v>46</v>
      </c>
      <c r="P1425" t="s">
        <v>46</v>
      </c>
      <c r="Q1425">
        <v>1000</v>
      </c>
      <c r="W1425">
        <v>0</v>
      </c>
      <c r="X1425">
        <v>-714836380</v>
      </c>
      <c r="Y1425">
        <v>6.9999999999999994E-5</v>
      </c>
      <c r="AA1425">
        <v>10315.01</v>
      </c>
      <c r="AB1425">
        <v>0</v>
      </c>
      <c r="AC1425">
        <v>0</v>
      </c>
      <c r="AD1425">
        <v>0</v>
      </c>
      <c r="AE1425">
        <v>10315.01</v>
      </c>
      <c r="AF1425">
        <v>0</v>
      </c>
      <c r="AG1425">
        <v>0</v>
      </c>
      <c r="AH1425">
        <v>0</v>
      </c>
      <c r="AI1425">
        <v>1</v>
      </c>
      <c r="AJ1425">
        <v>1</v>
      </c>
      <c r="AK1425">
        <v>1</v>
      </c>
      <c r="AL1425">
        <v>1</v>
      </c>
      <c r="AN1425">
        <v>0</v>
      </c>
      <c r="AO1425">
        <v>1</v>
      </c>
      <c r="AP1425">
        <v>0</v>
      </c>
      <c r="AQ1425">
        <v>0</v>
      </c>
      <c r="AR1425">
        <v>0</v>
      </c>
      <c r="AS1425" t="s">
        <v>6</v>
      </c>
      <c r="AT1425">
        <v>6.9999999999999994E-5</v>
      </c>
      <c r="AU1425" t="s">
        <v>6</v>
      </c>
      <c r="AV1425">
        <v>0</v>
      </c>
      <c r="AW1425">
        <v>2</v>
      </c>
      <c r="AX1425">
        <v>27723583</v>
      </c>
      <c r="AY1425">
        <v>1</v>
      </c>
      <c r="AZ1425">
        <v>0</v>
      </c>
      <c r="BA1425">
        <v>1437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CX1425">
        <f>Y1425*Source!I525</f>
        <v>1.47E-3</v>
      </c>
      <c r="CY1425">
        <f>AA1425</f>
        <v>10315.01</v>
      </c>
      <c r="CZ1425">
        <f>AE1425</f>
        <v>10315.01</v>
      </c>
      <c r="DA1425">
        <f>AI1425</f>
        <v>1</v>
      </c>
      <c r="DB1425">
        <v>0</v>
      </c>
    </row>
    <row r="1426" spans="1:106" x14ac:dyDescent="0.2">
      <c r="A1426">
        <f>ROW(Source!A525)</f>
        <v>525</v>
      </c>
      <c r="B1426">
        <v>27721504</v>
      </c>
      <c r="C1426">
        <v>27723573</v>
      </c>
      <c r="D1426">
        <v>25152654</v>
      </c>
      <c r="E1426">
        <v>1</v>
      </c>
      <c r="F1426">
        <v>1</v>
      </c>
      <c r="G1426">
        <v>1</v>
      </c>
      <c r="H1426">
        <v>3</v>
      </c>
      <c r="I1426" t="s">
        <v>1368</v>
      </c>
      <c r="J1426" t="s">
        <v>1369</v>
      </c>
      <c r="K1426" t="s">
        <v>1370</v>
      </c>
      <c r="L1426">
        <v>1355</v>
      </c>
      <c r="N1426">
        <v>1010</v>
      </c>
      <c r="O1426" t="s">
        <v>519</v>
      </c>
      <c r="P1426" t="s">
        <v>519</v>
      </c>
      <c r="Q1426">
        <v>100</v>
      </c>
      <c r="W1426">
        <v>0</v>
      </c>
      <c r="X1426">
        <v>-670451344</v>
      </c>
      <c r="Y1426">
        <v>8.0000000000000007E-5</v>
      </c>
      <c r="AA1426">
        <v>20</v>
      </c>
      <c r="AB1426">
        <v>0</v>
      </c>
      <c r="AC1426">
        <v>0</v>
      </c>
      <c r="AD1426">
        <v>0</v>
      </c>
      <c r="AE1426">
        <v>20</v>
      </c>
      <c r="AF1426">
        <v>0</v>
      </c>
      <c r="AG1426">
        <v>0</v>
      </c>
      <c r="AH1426">
        <v>0</v>
      </c>
      <c r="AI1426">
        <v>1</v>
      </c>
      <c r="AJ1426">
        <v>1</v>
      </c>
      <c r="AK1426">
        <v>1</v>
      </c>
      <c r="AL1426">
        <v>1</v>
      </c>
      <c r="AN1426">
        <v>0</v>
      </c>
      <c r="AO1426">
        <v>1</v>
      </c>
      <c r="AP1426">
        <v>0</v>
      </c>
      <c r="AQ1426">
        <v>0</v>
      </c>
      <c r="AR1426">
        <v>0</v>
      </c>
      <c r="AS1426" t="s">
        <v>6</v>
      </c>
      <c r="AT1426">
        <v>8.0000000000000007E-5</v>
      </c>
      <c r="AU1426" t="s">
        <v>6</v>
      </c>
      <c r="AV1426">
        <v>0</v>
      </c>
      <c r="AW1426">
        <v>2</v>
      </c>
      <c r="AX1426">
        <v>27723584</v>
      </c>
      <c r="AY1426">
        <v>1</v>
      </c>
      <c r="AZ1426">
        <v>0</v>
      </c>
      <c r="BA1426">
        <v>1438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CX1426">
        <f>Y1426*Source!I525</f>
        <v>1.6800000000000001E-3</v>
      </c>
      <c r="CY1426">
        <f>AA1426</f>
        <v>20</v>
      </c>
      <c r="CZ1426">
        <f>AE1426</f>
        <v>20</v>
      </c>
      <c r="DA1426">
        <f>AI1426</f>
        <v>1</v>
      </c>
      <c r="DB1426">
        <v>0</v>
      </c>
    </row>
    <row r="1427" spans="1:106" x14ac:dyDescent="0.2">
      <c r="A1427">
        <f>ROW(Source!A530)</f>
        <v>530</v>
      </c>
      <c r="B1427">
        <v>27721505</v>
      </c>
      <c r="C1427">
        <v>27723587</v>
      </c>
      <c r="D1427">
        <v>25428833</v>
      </c>
      <c r="E1427">
        <v>1</v>
      </c>
      <c r="F1427">
        <v>1</v>
      </c>
      <c r="G1427">
        <v>1</v>
      </c>
      <c r="H1427">
        <v>1</v>
      </c>
      <c r="I1427" t="s">
        <v>1059</v>
      </c>
      <c r="J1427" t="s">
        <v>6</v>
      </c>
      <c r="K1427" t="s">
        <v>1060</v>
      </c>
      <c r="L1427">
        <v>1191</v>
      </c>
      <c r="N1427">
        <v>1013</v>
      </c>
      <c r="O1427" t="s">
        <v>953</v>
      </c>
      <c r="P1427" t="s">
        <v>953</v>
      </c>
      <c r="Q1427">
        <v>1</v>
      </c>
      <c r="W1427">
        <v>0</v>
      </c>
      <c r="X1427">
        <v>912892513</v>
      </c>
      <c r="Y1427">
        <v>7.6704999999999997</v>
      </c>
      <c r="AA1427">
        <v>0</v>
      </c>
      <c r="AB1427">
        <v>0</v>
      </c>
      <c r="AC1427">
        <v>0</v>
      </c>
      <c r="AD1427">
        <v>9.92</v>
      </c>
      <c r="AE1427">
        <v>0</v>
      </c>
      <c r="AF1427">
        <v>0</v>
      </c>
      <c r="AG1427">
        <v>0</v>
      </c>
      <c r="AH1427">
        <v>9.92</v>
      </c>
      <c r="AI1427">
        <v>1</v>
      </c>
      <c r="AJ1427">
        <v>1</v>
      </c>
      <c r="AK1427">
        <v>1</v>
      </c>
      <c r="AL1427">
        <v>1</v>
      </c>
      <c r="AN1427">
        <v>0</v>
      </c>
      <c r="AO1427">
        <v>1</v>
      </c>
      <c r="AP1427">
        <v>1</v>
      </c>
      <c r="AQ1427">
        <v>0</v>
      </c>
      <c r="AR1427">
        <v>0</v>
      </c>
      <c r="AS1427" t="s">
        <v>6</v>
      </c>
      <c r="AT1427">
        <v>6.67</v>
      </c>
      <c r="AU1427" t="s">
        <v>103</v>
      </c>
      <c r="AV1427">
        <v>1</v>
      </c>
      <c r="AW1427">
        <v>2</v>
      </c>
      <c r="AX1427">
        <v>27723595</v>
      </c>
      <c r="AY1427">
        <v>1</v>
      </c>
      <c r="AZ1427">
        <v>0</v>
      </c>
      <c r="BA1427">
        <v>1439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CX1427">
        <f>Y1427*Source!I530</f>
        <v>4.8324150000000001</v>
      </c>
      <c r="CY1427">
        <f>AD1427</f>
        <v>9.92</v>
      </c>
      <c r="CZ1427">
        <f>AH1427</f>
        <v>9.92</v>
      </c>
      <c r="DA1427">
        <f>AL1427</f>
        <v>1</v>
      </c>
      <c r="DB1427">
        <v>0</v>
      </c>
    </row>
    <row r="1428" spans="1:106" x14ac:dyDescent="0.2">
      <c r="A1428">
        <f>ROW(Source!A530)</f>
        <v>530</v>
      </c>
      <c r="B1428">
        <v>27721505</v>
      </c>
      <c r="C1428">
        <v>27723587</v>
      </c>
      <c r="D1428">
        <v>25412928</v>
      </c>
      <c r="E1428">
        <v>1</v>
      </c>
      <c r="F1428">
        <v>1</v>
      </c>
      <c r="G1428">
        <v>1</v>
      </c>
      <c r="H1428">
        <v>1</v>
      </c>
      <c r="I1428" t="s">
        <v>954</v>
      </c>
      <c r="J1428" t="s">
        <v>6</v>
      </c>
      <c r="K1428" t="s">
        <v>955</v>
      </c>
      <c r="L1428">
        <v>1191</v>
      </c>
      <c r="N1428">
        <v>1013</v>
      </c>
      <c r="O1428" t="s">
        <v>953</v>
      </c>
      <c r="P1428" t="s">
        <v>953</v>
      </c>
      <c r="Q1428">
        <v>1</v>
      </c>
      <c r="W1428">
        <v>0</v>
      </c>
      <c r="X1428">
        <v>-1417349443</v>
      </c>
      <c r="Y1428">
        <v>0.43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1</v>
      </c>
      <c r="AJ1428">
        <v>1</v>
      </c>
      <c r="AK1428">
        <v>1</v>
      </c>
      <c r="AL1428">
        <v>1</v>
      </c>
      <c r="AN1428">
        <v>0</v>
      </c>
      <c r="AO1428">
        <v>1</v>
      </c>
      <c r="AP1428">
        <v>0</v>
      </c>
      <c r="AQ1428">
        <v>0</v>
      </c>
      <c r="AR1428">
        <v>0</v>
      </c>
      <c r="AS1428" t="s">
        <v>6</v>
      </c>
      <c r="AT1428">
        <v>0.43</v>
      </c>
      <c r="AU1428" t="s">
        <v>6</v>
      </c>
      <c r="AV1428">
        <v>2</v>
      </c>
      <c r="AW1428">
        <v>2</v>
      </c>
      <c r="AX1428">
        <v>27723596</v>
      </c>
      <c r="AY1428">
        <v>1</v>
      </c>
      <c r="AZ1428">
        <v>2048</v>
      </c>
      <c r="BA1428">
        <v>1440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CX1428">
        <f>Y1428*Source!I530</f>
        <v>0.27089999999999997</v>
      </c>
      <c r="CY1428">
        <f>AD1428</f>
        <v>0</v>
      </c>
      <c r="CZ1428">
        <f>AH1428</f>
        <v>0</v>
      </c>
      <c r="DA1428">
        <f>AL1428</f>
        <v>1</v>
      </c>
      <c r="DB1428">
        <v>0</v>
      </c>
    </row>
    <row r="1429" spans="1:106" x14ac:dyDescent="0.2">
      <c r="A1429">
        <f>ROW(Source!A530)</f>
        <v>530</v>
      </c>
      <c r="B1429">
        <v>27721505</v>
      </c>
      <c r="C1429">
        <v>27723587</v>
      </c>
      <c r="D1429">
        <v>25231607</v>
      </c>
      <c r="E1429">
        <v>1</v>
      </c>
      <c r="F1429">
        <v>1</v>
      </c>
      <c r="G1429">
        <v>1</v>
      </c>
      <c r="H1429">
        <v>2</v>
      </c>
      <c r="I1429" t="s">
        <v>997</v>
      </c>
      <c r="J1429" t="s">
        <v>998</v>
      </c>
      <c r="K1429" t="s">
        <v>999</v>
      </c>
      <c r="L1429">
        <v>1368</v>
      </c>
      <c r="N1429">
        <v>1011</v>
      </c>
      <c r="O1429" t="s">
        <v>959</v>
      </c>
      <c r="P1429" t="s">
        <v>959</v>
      </c>
      <c r="Q1429">
        <v>1</v>
      </c>
      <c r="W1429">
        <v>0</v>
      </c>
      <c r="X1429">
        <v>1372534845</v>
      </c>
      <c r="Y1429">
        <v>0.53749999999999998</v>
      </c>
      <c r="AA1429">
        <v>0</v>
      </c>
      <c r="AB1429">
        <v>65.709999999999994</v>
      </c>
      <c r="AC1429">
        <v>11.6</v>
      </c>
      <c r="AD1429">
        <v>0</v>
      </c>
      <c r="AE1429">
        <v>0</v>
      </c>
      <c r="AF1429">
        <v>65.709999999999994</v>
      </c>
      <c r="AG1429">
        <v>11.6</v>
      </c>
      <c r="AH1429">
        <v>0</v>
      </c>
      <c r="AI1429">
        <v>1</v>
      </c>
      <c r="AJ1429">
        <v>1</v>
      </c>
      <c r="AK1429">
        <v>1</v>
      </c>
      <c r="AL1429">
        <v>1</v>
      </c>
      <c r="AN1429">
        <v>0</v>
      </c>
      <c r="AO1429">
        <v>1</v>
      </c>
      <c r="AP1429">
        <v>1</v>
      </c>
      <c r="AQ1429">
        <v>0</v>
      </c>
      <c r="AR1429">
        <v>0</v>
      </c>
      <c r="AS1429" t="s">
        <v>6</v>
      </c>
      <c r="AT1429">
        <v>0.43</v>
      </c>
      <c r="AU1429" t="s">
        <v>102</v>
      </c>
      <c r="AV1429">
        <v>0</v>
      </c>
      <c r="AW1429">
        <v>2</v>
      </c>
      <c r="AX1429">
        <v>27723597</v>
      </c>
      <c r="AY1429">
        <v>1</v>
      </c>
      <c r="AZ1429">
        <v>0</v>
      </c>
      <c r="BA1429">
        <v>1441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CX1429">
        <f>Y1429*Source!I530</f>
        <v>0.33862500000000001</v>
      </c>
      <c r="CY1429">
        <f>AB1429</f>
        <v>65.709999999999994</v>
      </c>
      <c r="CZ1429">
        <f>AF1429</f>
        <v>65.709999999999994</v>
      </c>
      <c r="DA1429">
        <f>AJ1429</f>
        <v>1</v>
      </c>
      <c r="DB1429">
        <v>0</v>
      </c>
    </row>
    <row r="1430" spans="1:106" x14ac:dyDescent="0.2">
      <c r="A1430">
        <f>ROW(Source!A530)</f>
        <v>530</v>
      </c>
      <c r="B1430">
        <v>27721505</v>
      </c>
      <c r="C1430">
        <v>27723587</v>
      </c>
      <c r="D1430">
        <v>25150361</v>
      </c>
      <c r="E1430">
        <v>1</v>
      </c>
      <c r="F1430">
        <v>1</v>
      </c>
      <c r="G1430">
        <v>1</v>
      </c>
      <c r="H1430">
        <v>3</v>
      </c>
      <c r="I1430" t="s">
        <v>1371</v>
      </c>
      <c r="J1430" t="s">
        <v>1372</v>
      </c>
      <c r="K1430" t="s">
        <v>1373</v>
      </c>
      <c r="L1430">
        <v>1302</v>
      </c>
      <c r="N1430">
        <v>1003</v>
      </c>
      <c r="O1430" t="s">
        <v>751</v>
      </c>
      <c r="P1430" t="s">
        <v>751</v>
      </c>
      <c r="Q1430">
        <v>10</v>
      </c>
      <c r="W1430">
        <v>0</v>
      </c>
      <c r="X1430">
        <v>2125125340</v>
      </c>
      <c r="Y1430">
        <v>2.6</v>
      </c>
      <c r="AA1430">
        <v>30</v>
      </c>
      <c r="AB1430">
        <v>0</v>
      </c>
      <c r="AC1430">
        <v>0</v>
      </c>
      <c r="AD1430">
        <v>0</v>
      </c>
      <c r="AE1430">
        <v>30</v>
      </c>
      <c r="AF1430">
        <v>0</v>
      </c>
      <c r="AG1430">
        <v>0</v>
      </c>
      <c r="AH1430">
        <v>0</v>
      </c>
      <c r="AI1430">
        <v>1</v>
      </c>
      <c r="AJ1430">
        <v>1</v>
      </c>
      <c r="AK1430">
        <v>1</v>
      </c>
      <c r="AL1430">
        <v>1</v>
      </c>
      <c r="AN1430">
        <v>0</v>
      </c>
      <c r="AO1430">
        <v>1</v>
      </c>
      <c r="AP1430">
        <v>0</v>
      </c>
      <c r="AQ1430">
        <v>0</v>
      </c>
      <c r="AR1430">
        <v>0</v>
      </c>
      <c r="AS1430" t="s">
        <v>6</v>
      </c>
      <c r="AT1430">
        <v>2.6</v>
      </c>
      <c r="AU1430" t="s">
        <v>6</v>
      </c>
      <c r="AV1430">
        <v>0</v>
      </c>
      <c r="AW1430">
        <v>2</v>
      </c>
      <c r="AX1430">
        <v>27723598</v>
      </c>
      <c r="AY1430">
        <v>1</v>
      </c>
      <c r="AZ1430">
        <v>0</v>
      </c>
      <c r="BA1430">
        <v>1442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CX1430">
        <f>Y1430*Source!I530</f>
        <v>1.6380000000000001</v>
      </c>
      <c r="CY1430">
        <f>AA1430</f>
        <v>30</v>
      </c>
      <c r="CZ1430">
        <f>AE1430</f>
        <v>30</v>
      </c>
      <c r="DA1430">
        <f>AI1430</f>
        <v>1</v>
      </c>
      <c r="DB1430">
        <v>0</v>
      </c>
    </row>
    <row r="1431" spans="1:106" x14ac:dyDescent="0.2">
      <c r="A1431">
        <f>ROW(Source!A530)</f>
        <v>530</v>
      </c>
      <c r="B1431">
        <v>27721505</v>
      </c>
      <c r="C1431">
        <v>27723587</v>
      </c>
      <c r="D1431">
        <v>25182232</v>
      </c>
      <c r="E1431">
        <v>1</v>
      </c>
      <c r="F1431">
        <v>1</v>
      </c>
      <c r="G1431">
        <v>1</v>
      </c>
      <c r="H1431">
        <v>3</v>
      </c>
      <c r="I1431" t="s">
        <v>721</v>
      </c>
      <c r="J1431" t="s">
        <v>723</v>
      </c>
      <c r="K1431" t="s">
        <v>722</v>
      </c>
      <c r="L1431">
        <v>1327</v>
      </c>
      <c r="N1431">
        <v>1005</v>
      </c>
      <c r="O1431" t="s">
        <v>96</v>
      </c>
      <c r="P1431" t="s">
        <v>96</v>
      </c>
      <c r="Q1431">
        <v>1</v>
      </c>
      <c r="W1431">
        <v>0</v>
      </c>
      <c r="X1431">
        <v>-846559323</v>
      </c>
      <c r="Y1431">
        <v>11</v>
      </c>
      <c r="AA1431">
        <v>291.16000000000003</v>
      </c>
      <c r="AB1431">
        <v>0</v>
      </c>
      <c r="AC1431">
        <v>0</v>
      </c>
      <c r="AD1431">
        <v>0</v>
      </c>
      <c r="AE1431">
        <v>291.16000000000003</v>
      </c>
      <c r="AF1431">
        <v>0</v>
      </c>
      <c r="AG1431">
        <v>0</v>
      </c>
      <c r="AH1431">
        <v>0</v>
      </c>
      <c r="AI1431">
        <v>1</v>
      </c>
      <c r="AJ1431">
        <v>1</v>
      </c>
      <c r="AK1431">
        <v>1</v>
      </c>
      <c r="AL1431">
        <v>1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 t="s">
        <v>6</v>
      </c>
      <c r="AT1431">
        <v>11</v>
      </c>
      <c r="AU1431" t="s">
        <v>6</v>
      </c>
      <c r="AV1431">
        <v>0</v>
      </c>
      <c r="AW1431">
        <v>1</v>
      </c>
      <c r="AX1431">
        <v>-1</v>
      </c>
      <c r="AY1431">
        <v>0</v>
      </c>
      <c r="AZ1431">
        <v>0</v>
      </c>
      <c r="BA1431" t="s">
        <v>6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CX1431">
        <f>Y1431*Source!I530</f>
        <v>6.93</v>
      </c>
      <c r="CY1431">
        <f>AA1431</f>
        <v>291.16000000000003</v>
      </c>
      <c r="CZ1431">
        <f>AE1431</f>
        <v>291.16000000000003</v>
      </c>
      <c r="DA1431">
        <f>AI1431</f>
        <v>1</v>
      </c>
      <c r="DB1431">
        <v>0</v>
      </c>
    </row>
    <row r="1432" spans="1:106" x14ac:dyDescent="0.2">
      <c r="A1432">
        <f>ROW(Source!A530)</f>
        <v>530</v>
      </c>
      <c r="B1432">
        <v>27721505</v>
      </c>
      <c r="C1432">
        <v>27723587</v>
      </c>
      <c r="D1432">
        <v>25185130</v>
      </c>
      <c r="E1432">
        <v>1</v>
      </c>
      <c r="F1432">
        <v>1</v>
      </c>
      <c r="G1432">
        <v>1</v>
      </c>
      <c r="H1432">
        <v>3</v>
      </c>
      <c r="I1432" t="s">
        <v>1374</v>
      </c>
      <c r="J1432" t="s">
        <v>1375</v>
      </c>
      <c r="K1432" t="s">
        <v>1376</v>
      </c>
      <c r="L1432">
        <v>1296</v>
      </c>
      <c r="N1432">
        <v>1002</v>
      </c>
      <c r="O1432" t="s">
        <v>352</v>
      </c>
      <c r="P1432" t="s">
        <v>352</v>
      </c>
      <c r="Q1432">
        <v>1</v>
      </c>
      <c r="W1432">
        <v>0</v>
      </c>
      <c r="X1432">
        <v>-1572457083</v>
      </c>
      <c r="Y1432">
        <v>1.5</v>
      </c>
      <c r="AA1432">
        <v>65.58</v>
      </c>
      <c r="AB1432">
        <v>0</v>
      </c>
      <c r="AC1432">
        <v>0</v>
      </c>
      <c r="AD1432">
        <v>0</v>
      </c>
      <c r="AE1432">
        <v>65.58</v>
      </c>
      <c r="AF1432">
        <v>0</v>
      </c>
      <c r="AG1432">
        <v>0</v>
      </c>
      <c r="AH1432">
        <v>0</v>
      </c>
      <c r="AI1432">
        <v>1</v>
      </c>
      <c r="AJ1432">
        <v>1</v>
      </c>
      <c r="AK1432">
        <v>1</v>
      </c>
      <c r="AL1432">
        <v>1</v>
      </c>
      <c r="AN1432">
        <v>0</v>
      </c>
      <c r="AO1432">
        <v>1</v>
      </c>
      <c r="AP1432">
        <v>0</v>
      </c>
      <c r="AQ1432">
        <v>0</v>
      </c>
      <c r="AR1432">
        <v>0</v>
      </c>
      <c r="AS1432" t="s">
        <v>6</v>
      </c>
      <c r="AT1432">
        <v>1.5</v>
      </c>
      <c r="AU1432" t="s">
        <v>6</v>
      </c>
      <c r="AV1432">
        <v>0</v>
      </c>
      <c r="AW1432">
        <v>2</v>
      </c>
      <c r="AX1432">
        <v>27723600</v>
      </c>
      <c r="AY1432">
        <v>1</v>
      </c>
      <c r="AZ1432">
        <v>0</v>
      </c>
      <c r="BA1432">
        <v>1444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CX1432">
        <f>Y1432*Source!I530</f>
        <v>0.94500000000000006</v>
      </c>
      <c r="CY1432">
        <f>AA1432</f>
        <v>65.58</v>
      </c>
      <c r="CZ1432">
        <f>AE1432</f>
        <v>65.58</v>
      </c>
      <c r="DA1432">
        <f>AI1432</f>
        <v>1</v>
      </c>
      <c r="DB1432">
        <v>0</v>
      </c>
    </row>
    <row r="1433" spans="1:106" x14ac:dyDescent="0.2">
      <c r="A1433">
        <f>ROW(Source!A530)</f>
        <v>530</v>
      </c>
      <c r="B1433">
        <v>27721505</v>
      </c>
      <c r="C1433">
        <v>27723587</v>
      </c>
      <c r="D1433">
        <v>25187251</v>
      </c>
      <c r="E1433">
        <v>1</v>
      </c>
      <c r="F1433">
        <v>1</v>
      </c>
      <c r="G1433">
        <v>1</v>
      </c>
      <c r="H1433">
        <v>3</v>
      </c>
      <c r="I1433" t="s">
        <v>1377</v>
      </c>
      <c r="J1433" t="s">
        <v>1378</v>
      </c>
      <c r="K1433" t="s">
        <v>1379</v>
      </c>
      <c r="L1433">
        <v>1296</v>
      </c>
      <c r="N1433">
        <v>1002</v>
      </c>
      <c r="O1433" t="s">
        <v>352</v>
      </c>
      <c r="P1433" t="s">
        <v>352</v>
      </c>
      <c r="Q1433">
        <v>1</v>
      </c>
      <c r="W1433">
        <v>0</v>
      </c>
      <c r="X1433">
        <v>2109462046</v>
      </c>
      <c r="Y1433">
        <v>5.7000000000000002E-2</v>
      </c>
      <c r="AA1433">
        <v>200.58</v>
      </c>
      <c r="AB1433">
        <v>0</v>
      </c>
      <c r="AC1433">
        <v>0</v>
      </c>
      <c r="AD1433">
        <v>0</v>
      </c>
      <c r="AE1433">
        <v>200.58</v>
      </c>
      <c r="AF1433">
        <v>0</v>
      </c>
      <c r="AG1433">
        <v>0</v>
      </c>
      <c r="AH1433">
        <v>0</v>
      </c>
      <c r="AI1433">
        <v>1</v>
      </c>
      <c r="AJ1433">
        <v>1</v>
      </c>
      <c r="AK1433">
        <v>1</v>
      </c>
      <c r="AL1433">
        <v>1</v>
      </c>
      <c r="AN1433">
        <v>0</v>
      </c>
      <c r="AO1433">
        <v>1</v>
      </c>
      <c r="AP1433">
        <v>0</v>
      </c>
      <c r="AQ1433">
        <v>0</v>
      </c>
      <c r="AR1433">
        <v>0</v>
      </c>
      <c r="AS1433" t="s">
        <v>6</v>
      </c>
      <c r="AT1433">
        <v>5.7000000000000002E-2</v>
      </c>
      <c r="AU1433" t="s">
        <v>6</v>
      </c>
      <c r="AV1433">
        <v>0</v>
      </c>
      <c r="AW1433">
        <v>2</v>
      </c>
      <c r="AX1433">
        <v>27723602</v>
      </c>
      <c r="AY1433">
        <v>1</v>
      </c>
      <c r="AZ1433">
        <v>0</v>
      </c>
      <c r="BA1433">
        <v>1446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CX1433">
        <f>Y1433*Source!I530</f>
        <v>3.5910000000000004E-2</v>
      </c>
      <c r="CY1433">
        <f>AA1433</f>
        <v>200.58</v>
      </c>
      <c r="CZ1433">
        <f>AE1433</f>
        <v>200.58</v>
      </c>
      <c r="DA1433">
        <f>AI1433</f>
        <v>1</v>
      </c>
      <c r="DB1433">
        <v>0</v>
      </c>
    </row>
    <row r="1434" spans="1:106" x14ac:dyDescent="0.2">
      <c r="A1434">
        <f>ROW(Source!A531)</f>
        <v>531</v>
      </c>
      <c r="B1434">
        <v>27721504</v>
      </c>
      <c r="C1434">
        <v>27723587</v>
      </c>
      <c r="D1434">
        <v>25428833</v>
      </c>
      <c r="E1434">
        <v>1</v>
      </c>
      <c r="F1434">
        <v>1</v>
      </c>
      <c r="G1434">
        <v>1</v>
      </c>
      <c r="H1434">
        <v>1</v>
      </c>
      <c r="I1434" t="s">
        <v>1059</v>
      </c>
      <c r="J1434" t="s">
        <v>6</v>
      </c>
      <c r="K1434" t="s">
        <v>1060</v>
      </c>
      <c r="L1434">
        <v>1191</v>
      </c>
      <c r="N1434">
        <v>1013</v>
      </c>
      <c r="O1434" t="s">
        <v>953</v>
      </c>
      <c r="P1434" t="s">
        <v>953</v>
      </c>
      <c r="Q1434">
        <v>1</v>
      </c>
      <c r="W1434">
        <v>0</v>
      </c>
      <c r="X1434">
        <v>912892513</v>
      </c>
      <c r="Y1434">
        <v>7.6704999999999997</v>
      </c>
      <c r="AA1434">
        <v>0</v>
      </c>
      <c r="AB1434">
        <v>0</v>
      </c>
      <c r="AC1434">
        <v>0</v>
      </c>
      <c r="AD1434">
        <v>9.92</v>
      </c>
      <c r="AE1434">
        <v>0</v>
      </c>
      <c r="AF1434">
        <v>0</v>
      </c>
      <c r="AG1434">
        <v>0</v>
      </c>
      <c r="AH1434">
        <v>9.92</v>
      </c>
      <c r="AI1434">
        <v>1</v>
      </c>
      <c r="AJ1434">
        <v>1</v>
      </c>
      <c r="AK1434">
        <v>1</v>
      </c>
      <c r="AL1434">
        <v>1</v>
      </c>
      <c r="AN1434">
        <v>0</v>
      </c>
      <c r="AO1434">
        <v>1</v>
      </c>
      <c r="AP1434">
        <v>1</v>
      </c>
      <c r="AQ1434">
        <v>0</v>
      </c>
      <c r="AR1434">
        <v>0</v>
      </c>
      <c r="AS1434" t="s">
        <v>6</v>
      </c>
      <c r="AT1434">
        <v>6.67</v>
      </c>
      <c r="AU1434" t="s">
        <v>103</v>
      </c>
      <c r="AV1434">
        <v>1</v>
      </c>
      <c r="AW1434">
        <v>2</v>
      </c>
      <c r="AX1434">
        <v>27723595</v>
      </c>
      <c r="AY1434">
        <v>1</v>
      </c>
      <c r="AZ1434">
        <v>0</v>
      </c>
      <c r="BA1434">
        <v>1447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CX1434">
        <f>Y1434*Source!I531</f>
        <v>4.8324150000000001</v>
      </c>
      <c r="CY1434">
        <f>AD1434</f>
        <v>9.92</v>
      </c>
      <c r="CZ1434">
        <f>AH1434</f>
        <v>9.92</v>
      </c>
      <c r="DA1434">
        <f>AL1434</f>
        <v>1</v>
      </c>
      <c r="DB1434">
        <v>0</v>
      </c>
    </row>
    <row r="1435" spans="1:106" x14ac:dyDescent="0.2">
      <c r="A1435">
        <f>ROW(Source!A531)</f>
        <v>531</v>
      </c>
      <c r="B1435">
        <v>27721504</v>
      </c>
      <c r="C1435">
        <v>27723587</v>
      </c>
      <c r="D1435">
        <v>25412928</v>
      </c>
      <c r="E1435">
        <v>1</v>
      </c>
      <c r="F1435">
        <v>1</v>
      </c>
      <c r="G1435">
        <v>1</v>
      </c>
      <c r="H1435">
        <v>1</v>
      </c>
      <c r="I1435" t="s">
        <v>954</v>
      </c>
      <c r="J1435" t="s">
        <v>6</v>
      </c>
      <c r="K1435" t="s">
        <v>955</v>
      </c>
      <c r="L1435">
        <v>1191</v>
      </c>
      <c r="N1435">
        <v>1013</v>
      </c>
      <c r="O1435" t="s">
        <v>953</v>
      </c>
      <c r="P1435" t="s">
        <v>953</v>
      </c>
      <c r="Q1435">
        <v>1</v>
      </c>
      <c r="W1435">
        <v>0</v>
      </c>
      <c r="X1435">
        <v>-1417349443</v>
      </c>
      <c r="Y1435">
        <v>0.43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1</v>
      </c>
      <c r="AJ1435">
        <v>1</v>
      </c>
      <c r="AK1435">
        <v>1</v>
      </c>
      <c r="AL1435">
        <v>1</v>
      </c>
      <c r="AN1435">
        <v>0</v>
      </c>
      <c r="AO1435">
        <v>1</v>
      </c>
      <c r="AP1435">
        <v>0</v>
      </c>
      <c r="AQ1435">
        <v>0</v>
      </c>
      <c r="AR1435">
        <v>0</v>
      </c>
      <c r="AS1435" t="s">
        <v>6</v>
      </c>
      <c r="AT1435">
        <v>0.43</v>
      </c>
      <c r="AU1435" t="s">
        <v>6</v>
      </c>
      <c r="AV1435">
        <v>2</v>
      </c>
      <c r="AW1435">
        <v>2</v>
      </c>
      <c r="AX1435">
        <v>27723596</v>
      </c>
      <c r="AY1435">
        <v>1</v>
      </c>
      <c r="AZ1435">
        <v>2048</v>
      </c>
      <c r="BA1435">
        <v>1448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CX1435">
        <f>Y1435*Source!I531</f>
        <v>0.27089999999999997</v>
      </c>
      <c r="CY1435">
        <f>AD1435</f>
        <v>0</v>
      </c>
      <c r="CZ1435">
        <f>AH1435</f>
        <v>0</v>
      </c>
      <c r="DA1435">
        <f>AL1435</f>
        <v>1</v>
      </c>
      <c r="DB1435">
        <v>0</v>
      </c>
    </row>
    <row r="1436" spans="1:106" x14ac:dyDescent="0.2">
      <c r="A1436">
        <f>ROW(Source!A531)</f>
        <v>531</v>
      </c>
      <c r="B1436">
        <v>27721504</v>
      </c>
      <c r="C1436">
        <v>27723587</v>
      </c>
      <c r="D1436">
        <v>25231607</v>
      </c>
      <c r="E1436">
        <v>1</v>
      </c>
      <c r="F1436">
        <v>1</v>
      </c>
      <c r="G1436">
        <v>1</v>
      </c>
      <c r="H1436">
        <v>2</v>
      </c>
      <c r="I1436" t="s">
        <v>997</v>
      </c>
      <c r="J1436" t="s">
        <v>998</v>
      </c>
      <c r="K1436" t="s">
        <v>999</v>
      </c>
      <c r="L1436">
        <v>1368</v>
      </c>
      <c r="N1436">
        <v>1011</v>
      </c>
      <c r="O1436" t="s">
        <v>959</v>
      </c>
      <c r="P1436" t="s">
        <v>959</v>
      </c>
      <c r="Q1436">
        <v>1</v>
      </c>
      <c r="W1436">
        <v>0</v>
      </c>
      <c r="X1436">
        <v>1372534845</v>
      </c>
      <c r="Y1436">
        <v>0.53749999999999998</v>
      </c>
      <c r="AA1436">
        <v>0</v>
      </c>
      <c r="AB1436">
        <v>65.709999999999994</v>
      </c>
      <c r="AC1436">
        <v>11.6</v>
      </c>
      <c r="AD1436">
        <v>0</v>
      </c>
      <c r="AE1436">
        <v>0</v>
      </c>
      <c r="AF1436">
        <v>65.709999999999994</v>
      </c>
      <c r="AG1436">
        <v>11.6</v>
      </c>
      <c r="AH1436">
        <v>0</v>
      </c>
      <c r="AI1436">
        <v>1</v>
      </c>
      <c r="AJ1436">
        <v>1</v>
      </c>
      <c r="AK1436">
        <v>1</v>
      </c>
      <c r="AL1436">
        <v>1</v>
      </c>
      <c r="AN1436">
        <v>0</v>
      </c>
      <c r="AO1436">
        <v>1</v>
      </c>
      <c r="AP1436">
        <v>1</v>
      </c>
      <c r="AQ1436">
        <v>0</v>
      </c>
      <c r="AR1436">
        <v>0</v>
      </c>
      <c r="AS1436" t="s">
        <v>6</v>
      </c>
      <c r="AT1436">
        <v>0.43</v>
      </c>
      <c r="AU1436" t="s">
        <v>102</v>
      </c>
      <c r="AV1436">
        <v>0</v>
      </c>
      <c r="AW1436">
        <v>2</v>
      </c>
      <c r="AX1436">
        <v>27723597</v>
      </c>
      <c r="AY1436">
        <v>1</v>
      </c>
      <c r="AZ1436">
        <v>0</v>
      </c>
      <c r="BA1436">
        <v>1449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CX1436">
        <f>Y1436*Source!I531</f>
        <v>0.33862500000000001</v>
      </c>
      <c r="CY1436">
        <f>AB1436</f>
        <v>65.709999999999994</v>
      </c>
      <c r="CZ1436">
        <f>AF1436</f>
        <v>65.709999999999994</v>
      </c>
      <c r="DA1436">
        <f>AJ1436</f>
        <v>1</v>
      </c>
      <c r="DB1436">
        <v>0</v>
      </c>
    </row>
    <row r="1437" spans="1:106" x14ac:dyDescent="0.2">
      <c r="A1437">
        <f>ROW(Source!A531)</f>
        <v>531</v>
      </c>
      <c r="B1437">
        <v>27721504</v>
      </c>
      <c r="C1437">
        <v>27723587</v>
      </c>
      <c r="D1437">
        <v>25150361</v>
      </c>
      <c r="E1437">
        <v>1</v>
      </c>
      <c r="F1437">
        <v>1</v>
      </c>
      <c r="G1437">
        <v>1</v>
      </c>
      <c r="H1437">
        <v>3</v>
      </c>
      <c r="I1437" t="s">
        <v>1371</v>
      </c>
      <c r="J1437" t="s">
        <v>1372</v>
      </c>
      <c r="K1437" t="s">
        <v>1373</v>
      </c>
      <c r="L1437">
        <v>1302</v>
      </c>
      <c r="N1437">
        <v>1003</v>
      </c>
      <c r="O1437" t="s">
        <v>751</v>
      </c>
      <c r="P1437" t="s">
        <v>751</v>
      </c>
      <c r="Q1437">
        <v>10</v>
      </c>
      <c r="W1437">
        <v>0</v>
      </c>
      <c r="X1437">
        <v>2125125340</v>
      </c>
      <c r="Y1437">
        <v>2.6</v>
      </c>
      <c r="AA1437">
        <v>30</v>
      </c>
      <c r="AB1437">
        <v>0</v>
      </c>
      <c r="AC1437">
        <v>0</v>
      </c>
      <c r="AD1437">
        <v>0</v>
      </c>
      <c r="AE1437">
        <v>30</v>
      </c>
      <c r="AF1437">
        <v>0</v>
      </c>
      <c r="AG1437">
        <v>0</v>
      </c>
      <c r="AH1437">
        <v>0</v>
      </c>
      <c r="AI1437">
        <v>1</v>
      </c>
      <c r="AJ1437">
        <v>1</v>
      </c>
      <c r="AK1437">
        <v>1</v>
      </c>
      <c r="AL1437">
        <v>1</v>
      </c>
      <c r="AN1437">
        <v>0</v>
      </c>
      <c r="AO1437">
        <v>1</v>
      </c>
      <c r="AP1437">
        <v>0</v>
      </c>
      <c r="AQ1437">
        <v>0</v>
      </c>
      <c r="AR1437">
        <v>0</v>
      </c>
      <c r="AS1437" t="s">
        <v>6</v>
      </c>
      <c r="AT1437">
        <v>2.6</v>
      </c>
      <c r="AU1437" t="s">
        <v>6</v>
      </c>
      <c r="AV1437">
        <v>0</v>
      </c>
      <c r="AW1437">
        <v>2</v>
      </c>
      <c r="AX1437">
        <v>27723598</v>
      </c>
      <c r="AY1437">
        <v>1</v>
      </c>
      <c r="AZ1437">
        <v>0</v>
      </c>
      <c r="BA1437">
        <v>1450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CX1437">
        <f>Y1437*Source!I531</f>
        <v>1.6380000000000001</v>
      </c>
      <c r="CY1437">
        <f>AA1437</f>
        <v>30</v>
      </c>
      <c r="CZ1437">
        <f>AE1437</f>
        <v>30</v>
      </c>
      <c r="DA1437">
        <f>AI1437</f>
        <v>1</v>
      </c>
      <c r="DB1437">
        <v>0</v>
      </c>
    </row>
    <row r="1438" spans="1:106" x14ac:dyDescent="0.2">
      <c r="A1438">
        <f>ROW(Source!A531)</f>
        <v>531</v>
      </c>
      <c r="B1438">
        <v>27721504</v>
      </c>
      <c r="C1438">
        <v>27723587</v>
      </c>
      <c r="D1438">
        <v>25182232</v>
      </c>
      <c r="E1438">
        <v>1</v>
      </c>
      <c r="F1438">
        <v>1</v>
      </c>
      <c r="G1438">
        <v>1</v>
      </c>
      <c r="H1438">
        <v>3</v>
      </c>
      <c r="I1438" t="s">
        <v>721</v>
      </c>
      <c r="J1438" t="s">
        <v>723</v>
      </c>
      <c r="K1438" t="s">
        <v>722</v>
      </c>
      <c r="L1438">
        <v>1327</v>
      </c>
      <c r="N1438">
        <v>1005</v>
      </c>
      <c r="O1438" t="s">
        <v>96</v>
      </c>
      <c r="P1438" t="s">
        <v>96</v>
      </c>
      <c r="Q1438">
        <v>1</v>
      </c>
      <c r="W1438">
        <v>0</v>
      </c>
      <c r="X1438">
        <v>-846559323</v>
      </c>
      <c r="Y1438">
        <v>11</v>
      </c>
      <c r="AA1438">
        <v>291.16000000000003</v>
      </c>
      <c r="AB1438">
        <v>0</v>
      </c>
      <c r="AC1438">
        <v>0</v>
      </c>
      <c r="AD1438">
        <v>0</v>
      </c>
      <c r="AE1438">
        <v>291.16000000000003</v>
      </c>
      <c r="AF1438">
        <v>0</v>
      </c>
      <c r="AG1438">
        <v>0</v>
      </c>
      <c r="AH1438">
        <v>0</v>
      </c>
      <c r="AI1438">
        <v>1</v>
      </c>
      <c r="AJ1438">
        <v>1</v>
      </c>
      <c r="AK1438">
        <v>1</v>
      </c>
      <c r="AL1438">
        <v>1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 t="s">
        <v>6</v>
      </c>
      <c r="AT1438">
        <v>11</v>
      </c>
      <c r="AU1438" t="s">
        <v>6</v>
      </c>
      <c r="AV1438">
        <v>0</v>
      </c>
      <c r="AW1438">
        <v>1</v>
      </c>
      <c r="AX1438">
        <v>-1</v>
      </c>
      <c r="AY1438">
        <v>0</v>
      </c>
      <c r="AZ1438">
        <v>0</v>
      </c>
      <c r="BA1438" t="s">
        <v>6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CX1438">
        <f>Y1438*Source!I531</f>
        <v>6.93</v>
      </c>
      <c r="CY1438">
        <f>AA1438</f>
        <v>291.16000000000003</v>
      </c>
      <c r="CZ1438">
        <f>AE1438</f>
        <v>291.16000000000003</v>
      </c>
      <c r="DA1438">
        <f>AI1438</f>
        <v>1</v>
      </c>
      <c r="DB1438">
        <v>0</v>
      </c>
    </row>
    <row r="1439" spans="1:106" x14ac:dyDescent="0.2">
      <c r="A1439">
        <f>ROW(Source!A531)</f>
        <v>531</v>
      </c>
      <c r="B1439">
        <v>27721504</v>
      </c>
      <c r="C1439">
        <v>27723587</v>
      </c>
      <c r="D1439">
        <v>25185130</v>
      </c>
      <c r="E1439">
        <v>1</v>
      </c>
      <c r="F1439">
        <v>1</v>
      </c>
      <c r="G1439">
        <v>1</v>
      </c>
      <c r="H1439">
        <v>3</v>
      </c>
      <c r="I1439" t="s">
        <v>1374</v>
      </c>
      <c r="J1439" t="s">
        <v>1375</v>
      </c>
      <c r="K1439" t="s">
        <v>1376</v>
      </c>
      <c r="L1439">
        <v>1296</v>
      </c>
      <c r="N1439">
        <v>1002</v>
      </c>
      <c r="O1439" t="s">
        <v>352</v>
      </c>
      <c r="P1439" t="s">
        <v>352</v>
      </c>
      <c r="Q1439">
        <v>1</v>
      </c>
      <c r="W1439">
        <v>0</v>
      </c>
      <c r="X1439">
        <v>-1572457083</v>
      </c>
      <c r="Y1439">
        <v>1.5</v>
      </c>
      <c r="AA1439">
        <v>65.58</v>
      </c>
      <c r="AB1439">
        <v>0</v>
      </c>
      <c r="AC1439">
        <v>0</v>
      </c>
      <c r="AD1439">
        <v>0</v>
      </c>
      <c r="AE1439">
        <v>65.58</v>
      </c>
      <c r="AF1439">
        <v>0</v>
      </c>
      <c r="AG1439">
        <v>0</v>
      </c>
      <c r="AH1439">
        <v>0</v>
      </c>
      <c r="AI1439">
        <v>1</v>
      </c>
      <c r="AJ1439">
        <v>1</v>
      </c>
      <c r="AK1439">
        <v>1</v>
      </c>
      <c r="AL1439">
        <v>1</v>
      </c>
      <c r="AN1439">
        <v>0</v>
      </c>
      <c r="AO1439">
        <v>1</v>
      </c>
      <c r="AP1439">
        <v>0</v>
      </c>
      <c r="AQ1439">
        <v>0</v>
      </c>
      <c r="AR1439">
        <v>0</v>
      </c>
      <c r="AS1439" t="s">
        <v>6</v>
      </c>
      <c r="AT1439">
        <v>1.5</v>
      </c>
      <c r="AU1439" t="s">
        <v>6</v>
      </c>
      <c r="AV1439">
        <v>0</v>
      </c>
      <c r="AW1439">
        <v>2</v>
      </c>
      <c r="AX1439">
        <v>27723600</v>
      </c>
      <c r="AY1439">
        <v>1</v>
      </c>
      <c r="AZ1439">
        <v>0</v>
      </c>
      <c r="BA1439">
        <v>1452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CX1439">
        <f>Y1439*Source!I531</f>
        <v>0.94500000000000006</v>
      </c>
      <c r="CY1439">
        <f>AA1439</f>
        <v>65.58</v>
      </c>
      <c r="CZ1439">
        <f>AE1439</f>
        <v>65.58</v>
      </c>
      <c r="DA1439">
        <f>AI1439</f>
        <v>1</v>
      </c>
      <c r="DB1439">
        <v>0</v>
      </c>
    </row>
    <row r="1440" spans="1:106" x14ac:dyDescent="0.2">
      <c r="A1440">
        <f>ROW(Source!A531)</f>
        <v>531</v>
      </c>
      <c r="B1440">
        <v>27721504</v>
      </c>
      <c r="C1440">
        <v>27723587</v>
      </c>
      <c r="D1440">
        <v>25187251</v>
      </c>
      <c r="E1440">
        <v>1</v>
      </c>
      <c r="F1440">
        <v>1</v>
      </c>
      <c r="G1440">
        <v>1</v>
      </c>
      <c r="H1440">
        <v>3</v>
      </c>
      <c r="I1440" t="s">
        <v>1377</v>
      </c>
      <c r="J1440" t="s">
        <v>1378</v>
      </c>
      <c r="K1440" t="s">
        <v>1379</v>
      </c>
      <c r="L1440">
        <v>1296</v>
      </c>
      <c r="N1440">
        <v>1002</v>
      </c>
      <c r="O1440" t="s">
        <v>352</v>
      </c>
      <c r="P1440" t="s">
        <v>352</v>
      </c>
      <c r="Q1440">
        <v>1</v>
      </c>
      <c r="W1440">
        <v>0</v>
      </c>
      <c r="X1440">
        <v>2109462046</v>
      </c>
      <c r="Y1440">
        <v>5.7000000000000002E-2</v>
      </c>
      <c r="AA1440">
        <v>200.58</v>
      </c>
      <c r="AB1440">
        <v>0</v>
      </c>
      <c r="AC1440">
        <v>0</v>
      </c>
      <c r="AD1440">
        <v>0</v>
      </c>
      <c r="AE1440">
        <v>200.58</v>
      </c>
      <c r="AF1440">
        <v>0</v>
      </c>
      <c r="AG1440">
        <v>0</v>
      </c>
      <c r="AH1440">
        <v>0</v>
      </c>
      <c r="AI1440">
        <v>1</v>
      </c>
      <c r="AJ1440">
        <v>1</v>
      </c>
      <c r="AK1440">
        <v>1</v>
      </c>
      <c r="AL1440">
        <v>1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 t="s">
        <v>6</v>
      </c>
      <c r="AT1440">
        <v>5.7000000000000002E-2</v>
      </c>
      <c r="AU1440" t="s">
        <v>6</v>
      </c>
      <c r="AV1440">
        <v>0</v>
      </c>
      <c r="AW1440">
        <v>2</v>
      </c>
      <c r="AX1440">
        <v>27723602</v>
      </c>
      <c r="AY1440">
        <v>1</v>
      </c>
      <c r="AZ1440">
        <v>0</v>
      </c>
      <c r="BA1440">
        <v>1454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CX1440">
        <f>Y1440*Source!I531</f>
        <v>3.5910000000000004E-2</v>
      </c>
      <c r="CY1440">
        <f>AA1440</f>
        <v>200.58</v>
      </c>
      <c r="CZ1440">
        <f>AE1440</f>
        <v>200.58</v>
      </c>
      <c r="DA1440">
        <f>AI1440</f>
        <v>1</v>
      </c>
      <c r="DB1440">
        <v>0</v>
      </c>
    </row>
    <row r="1441" spans="1:106" x14ac:dyDescent="0.2">
      <c r="A1441">
        <f>ROW(Source!A534)</f>
        <v>534</v>
      </c>
      <c r="B1441">
        <v>27721505</v>
      </c>
      <c r="C1441">
        <v>27723604</v>
      </c>
      <c r="D1441">
        <v>25418142</v>
      </c>
      <c r="E1441">
        <v>1</v>
      </c>
      <c r="F1441">
        <v>1</v>
      </c>
      <c r="G1441">
        <v>1</v>
      </c>
      <c r="H1441">
        <v>1</v>
      </c>
      <c r="I1441" t="s">
        <v>1270</v>
      </c>
      <c r="J1441" t="s">
        <v>6</v>
      </c>
      <c r="K1441" t="s">
        <v>1271</v>
      </c>
      <c r="L1441">
        <v>1191</v>
      </c>
      <c r="N1441">
        <v>1013</v>
      </c>
      <c r="O1441" t="s">
        <v>953</v>
      </c>
      <c r="P1441" t="s">
        <v>953</v>
      </c>
      <c r="Q1441">
        <v>1</v>
      </c>
      <c r="W1441">
        <v>0</v>
      </c>
      <c r="X1441">
        <v>-814890593</v>
      </c>
      <c r="Y1441">
        <v>75.439999999999984</v>
      </c>
      <c r="AA1441">
        <v>0</v>
      </c>
      <c r="AB1441">
        <v>0</v>
      </c>
      <c r="AC1441">
        <v>0</v>
      </c>
      <c r="AD1441">
        <v>8.9700000000000006</v>
      </c>
      <c r="AE1441">
        <v>0</v>
      </c>
      <c r="AF1441">
        <v>0</v>
      </c>
      <c r="AG1441">
        <v>0</v>
      </c>
      <c r="AH1441">
        <v>8.9700000000000006</v>
      </c>
      <c r="AI1441">
        <v>1</v>
      </c>
      <c r="AJ1441">
        <v>1</v>
      </c>
      <c r="AK1441">
        <v>1</v>
      </c>
      <c r="AL1441">
        <v>1</v>
      </c>
      <c r="AN1441">
        <v>0</v>
      </c>
      <c r="AO1441">
        <v>1</v>
      </c>
      <c r="AP1441">
        <v>1</v>
      </c>
      <c r="AQ1441">
        <v>0</v>
      </c>
      <c r="AR1441">
        <v>0</v>
      </c>
      <c r="AS1441" t="s">
        <v>6</v>
      </c>
      <c r="AT1441">
        <v>65.599999999999994</v>
      </c>
      <c r="AU1441" t="s">
        <v>103</v>
      </c>
      <c r="AV1441">
        <v>1</v>
      </c>
      <c r="AW1441">
        <v>2</v>
      </c>
      <c r="AX1441">
        <v>27723616</v>
      </c>
      <c r="AY1441">
        <v>1</v>
      </c>
      <c r="AZ1441">
        <v>0</v>
      </c>
      <c r="BA1441">
        <v>1455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CX1441">
        <f>Y1441*Source!I534</f>
        <v>8.6182655999999973</v>
      </c>
      <c r="CY1441">
        <f>AD1441</f>
        <v>8.9700000000000006</v>
      </c>
      <c r="CZ1441">
        <f>AH1441</f>
        <v>8.9700000000000006</v>
      </c>
      <c r="DA1441">
        <f>AL1441</f>
        <v>1</v>
      </c>
      <c r="DB1441">
        <v>0</v>
      </c>
    </row>
    <row r="1442" spans="1:106" x14ac:dyDescent="0.2">
      <c r="A1442">
        <f>ROW(Source!A534)</f>
        <v>534</v>
      </c>
      <c r="B1442">
        <v>27721505</v>
      </c>
      <c r="C1442">
        <v>27723604</v>
      </c>
      <c r="D1442">
        <v>25412928</v>
      </c>
      <c r="E1442">
        <v>1</v>
      </c>
      <c r="F1442">
        <v>1</v>
      </c>
      <c r="G1442">
        <v>1</v>
      </c>
      <c r="H1442">
        <v>1</v>
      </c>
      <c r="I1442" t="s">
        <v>954</v>
      </c>
      <c r="J1442" t="s">
        <v>6</v>
      </c>
      <c r="K1442" t="s">
        <v>955</v>
      </c>
      <c r="L1442">
        <v>1191</v>
      </c>
      <c r="N1442">
        <v>1013</v>
      </c>
      <c r="O1442" t="s">
        <v>953</v>
      </c>
      <c r="P1442" t="s">
        <v>953</v>
      </c>
      <c r="Q1442">
        <v>1</v>
      </c>
      <c r="W1442">
        <v>0</v>
      </c>
      <c r="X1442">
        <v>-1417349443</v>
      </c>
      <c r="Y1442">
        <v>3.13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1</v>
      </c>
      <c r="AJ1442">
        <v>1</v>
      </c>
      <c r="AK1442">
        <v>1</v>
      </c>
      <c r="AL1442">
        <v>1</v>
      </c>
      <c r="AN1442">
        <v>0</v>
      </c>
      <c r="AO1442">
        <v>1</v>
      </c>
      <c r="AP1442">
        <v>0</v>
      </c>
      <c r="AQ1442">
        <v>0</v>
      </c>
      <c r="AR1442">
        <v>0</v>
      </c>
      <c r="AS1442" t="s">
        <v>6</v>
      </c>
      <c r="AT1442">
        <v>3.13</v>
      </c>
      <c r="AU1442" t="s">
        <v>6</v>
      </c>
      <c r="AV1442">
        <v>2</v>
      </c>
      <c r="AW1442">
        <v>2</v>
      </c>
      <c r="AX1442">
        <v>27723617</v>
      </c>
      <c r="AY1442">
        <v>1</v>
      </c>
      <c r="AZ1442">
        <v>2048</v>
      </c>
      <c r="BA1442">
        <v>1456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CX1442">
        <f>Y1442*Source!I534</f>
        <v>0.35757119999999998</v>
      </c>
      <c r="CY1442">
        <f>AD1442</f>
        <v>0</v>
      </c>
      <c r="CZ1442">
        <f>AH1442</f>
        <v>0</v>
      </c>
      <c r="DA1442">
        <f>AL1442</f>
        <v>1</v>
      </c>
      <c r="DB1442">
        <v>0</v>
      </c>
    </row>
    <row r="1443" spans="1:106" x14ac:dyDescent="0.2">
      <c r="A1443">
        <f>ROW(Source!A534)</f>
        <v>534</v>
      </c>
      <c r="B1443">
        <v>27721505</v>
      </c>
      <c r="C1443">
        <v>27723604</v>
      </c>
      <c r="D1443">
        <v>25230220</v>
      </c>
      <c r="E1443">
        <v>1</v>
      </c>
      <c r="F1443">
        <v>1</v>
      </c>
      <c r="G1443">
        <v>1</v>
      </c>
      <c r="H1443">
        <v>2</v>
      </c>
      <c r="I1443" t="s">
        <v>991</v>
      </c>
      <c r="J1443" t="s">
        <v>992</v>
      </c>
      <c r="K1443" t="s">
        <v>993</v>
      </c>
      <c r="L1443">
        <v>1368</v>
      </c>
      <c r="N1443">
        <v>1011</v>
      </c>
      <c r="O1443" t="s">
        <v>959</v>
      </c>
      <c r="P1443" t="s">
        <v>959</v>
      </c>
      <c r="Q1443">
        <v>1</v>
      </c>
      <c r="W1443">
        <v>0</v>
      </c>
      <c r="X1443">
        <v>-1718674368</v>
      </c>
      <c r="Y1443">
        <v>0.11249999999999999</v>
      </c>
      <c r="AA1443">
        <v>0</v>
      </c>
      <c r="AB1443">
        <v>111.99</v>
      </c>
      <c r="AC1443">
        <v>13.5</v>
      </c>
      <c r="AD1443">
        <v>0</v>
      </c>
      <c r="AE1443">
        <v>0</v>
      </c>
      <c r="AF1443">
        <v>111.99</v>
      </c>
      <c r="AG1443">
        <v>13.5</v>
      </c>
      <c r="AH1443">
        <v>0</v>
      </c>
      <c r="AI1443">
        <v>1</v>
      </c>
      <c r="AJ1443">
        <v>1</v>
      </c>
      <c r="AK1443">
        <v>1</v>
      </c>
      <c r="AL1443">
        <v>1</v>
      </c>
      <c r="AN1443">
        <v>0</v>
      </c>
      <c r="AO1443">
        <v>1</v>
      </c>
      <c r="AP1443">
        <v>1</v>
      </c>
      <c r="AQ1443">
        <v>0</v>
      </c>
      <c r="AR1443">
        <v>0</v>
      </c>
      <c r="AS1443" t="s">
        <v>6</v>
      </c>
      <c r="AT1443">
        <v>0.09</v>
      </c>
      <c r="AU1443" t="s">
        <v>102</v>
      </c>
      <c r="AV1443">
        <v>0</v>
      </c>
      <c r="AW1443">
        <v>2</v>
      </c>
      <c r="AX1443">
        <v>27723618</v>
      </c>
      <c r="AY1443">
        <v>1</v>
      </c>
      <c r="AZ1443">
        <v>0</v>
      </c>
      <c r="BA1443">
        <v>1457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CX1443">
        <f>Y1443*Source!I534</f>
        <v>1.2851999999999999E-2</v>
      </c>
      <c r="CY1443">
        <f>AB1443</f>
        <v>111.99</v>
      </c>
      <c r="CZ1443">
        <f>AF1443</f>
        <v>111.99</v>
      </c>
      <c r="DA1443">
        <f>AJ1443</f>
        <v>1</v>
      </c>
      <c r="DB1443">
        <v>0</v>
      </c>
    </row>
    <row r="1444" spans="1:106" x14ac:dyDescent="0.2">
      <c r="A1444">
        <f>ROW(Source!A534)</f>
        <v>534</v>
      </c>
      <c r="B1444">
        <v>27721505</v>
      </c>
      <c r="C1444">
        <v>27723604</v>
      </c>
      <c r="D1444">
        <v>25230514</v>
      </c>
      <c r="E1444">
        <v>1</v>
      </c>
      <c r="F1444">
        <v>1</v>
      </c>
      <c r="G1444">
        <v>1</v>
      </c>
      <c r="H1444">
        <v>2</v>
      </c>
      <c r="I1444" t="s">
        <v>960</v>
      </c>
      <c r="J1444" t="s">
        <v>961</v>
      </c>
      <c r="K1444" t="s">
        <v>962</v>
      </c>
      <c r="L1444">
        <v>1368</v>
      </c>
      <c r="N1444">
        <v>1011</v>
      </c>
      <c r="O1444" t="s">
        <v>959</v>
      </c>
      <c r="P1444" t="s">
        <v>959</v>
      </c>
      <c r="Q1444">
        <v>1</v>
      </c>
      <c r="W1444">
        <v>0</v>
      </c>
      <c r="X1444">
        <v>1188625873</v>
      </c>
      <c r="Y1444">
        <v>1.4874999999999998</v>
      </c>
      <c r="AA1444">
        <v>0</v>
      </c>
      <c r="AB1444">
        <v>31.26</v>
      </c>
      <c r="AC1444">
        <v>13.5</v>
      </c>
      <c r="AD1444">
        <v>0</v>
      </c>
      <c r="AE1444">
        <v>0</v>
      </c>
      <c r="AF1444">
        <v>31.26</v>
      </c>
      <c r="AG1444">
        <v>13.5</v>
      </c>
      <c r="AH1444">
        <v>0</v>
      </c>
      <c r="AI1444">
        <v>1</v>
      </c>
      <c r="AJ1444">
        <v>1</v>
      </c>
      <c r="AK1444">
        <v>1</v>
      </c>
      <c r="AL1444">
        <v>1</v>
      </c>
      <c r="AN1444">
        <v>0</v>
      </c>
      <c r="AO1444">
        <v>1</v>
      </c>
      <c r="AP1444">
        <v>1</v>
      </c>
      <c r="AQ1444">
        <v>0</v>
      </c>
      <c r="AR1444">
        <v>0</v>
      </c>
      <c r="AS1444" t="s">
        <v>6</v>
      </c>
      <c r="AT1444">
        <v>1.19</v>
      </c>
      <c r="AU1444" t="s">
        <v>102</v>
      </c>
      <c r="AV1444">
        <v>0</v>
      </c>
      <c r="AW1444">
        <v>2</v>
      </c>
      <c r="AX1444">
        <v>27723619</v>
      </c>
      <c r="AY1444">
        <v>1</v>
      </c>
      <c r="AZ1444">
        <v>0</v>
      </c>
      <c r="BA1444">
        <v>1458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CX1444">
        <f>Y1444*Source!I534</f>
        <v>0.16993199999999997</v>
      </c>
      <c r="CY1444">
        <f>AB1444</f>
        <v>31.26</v>
      </c>
      <c r="CZ1444">
        <f>AF1444</f>
        <v>31.26</v>
      </c>
      <c r="DA1444">
        <f>AJ1444</f>
        <v>1</v>
      </c>
      <c r="DB1444">
        <v>0</v>
      </c>
    </row>
    <row r="1445" spans="1:106" x14ac:dyDescent="0.2">
      <c r="A1445">
        <f>ROW(Source!A534)</f>
        <v>534</v>
      </c>
      <c r="B1445">
        <v>27721505</v>
      </c>
      <c r="C1445">
        <v>27723604</v>
      </c>
      <c r="D1445">
        <v>25231327</v>
      </c>
      <c r="E1445">
        <v>1</v>
      </c>
      <c r="F1445">
        <v>1</v>
      </c>
      <c r="G1445">
        <v>1</v>
      </c>
      <c r="H1445">
        <v>2</v>
      </c>
      <c r="I1445" t="s">
        <v>1272</v>
      </c>
      <c r="J1445" t="s">
        <v>1273</v>
      </c>
      <c r="K1445" t="s">
        <v>1274</v>
      </c>
      <c r="L1445">
        <v>1368</v>
      </c>
      <c r="N1445">
        <v>1011</v>
      </c>
      <c r="O1445" t="s">
        <v>959</v>
      </c>
      <c r="P1445" t="s">
        <v>959</v>
      </c>
      <c r="Q1445">
        <v>1</v>
      </c>
      <c r="W1445">
        <v>0</v>
      </c>
      <c r="X1445">
        <v>-1347092713</v>
      </c>
      <c r="Y1445">
        <v>1</v>
      </c>
      <c r="AA1445">
        <v>0</v>
      </c>
      <c r="AB1445">
        <v>29.67</v>
      </c>
      <c r="AC1445">
        <v>0</v>
      </c>
      <c r="AD1445">
        <v>0</v>
      </c>
      <c r="AE1445">
        <v>0</v>
      </c>
      <c r="AF1445">
        <v>29.67</v>
      </c>
      <c r="AG1445">
        <v>0</v>
      </c>
      <c r="AH1445">
        <v>0</v>
      </c>
      <c r="AI1445">
        <v>1</v>
      </c>
      <c r="AJ1445">
        <v>1</v>
      </c>
      <c r="AK1445">
        <v>1</v>
      </c>
      <c r="AL1445">
        <v>1</v>
      </c>
      <c r="AN1445">
        <v>0</v>
      </c>
      <c r="AO1445">
        <v>1</v>
      </c>
      <c r="AP1445">
        <v>1</v>
      </c>
      <c r="AQ1445">
        <v>0</v>
      </c>
      <c r="AR1445">
        <v>0</v>
      </c>
      <c r="AS1445" t="s">
        <v>6</v>
      </c>
      <c r="AT1445">
        <v>0.8</v>
      </c>
      <c r="AU1445" t="s">
        <v>102</v>
      </c>
      <c r="AV1445">
        <v>0</v>
      </c>
      <c r="AW1445">
        <v>2</v>
      </c>
      <c r="AX1445">
        <v>27723620</v>
      </c>
      <c r="AY1445">
        <v>1</v>
      </c>
      <c r="AZ1445">
        <v>0</v>
      </c>
      <c r="BA1445">
        <v>1459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CX1445">
        <f>Y1445*Source!I534</f>
        <v>0.11423999999999999</v>
      </c>
      <c r="CY1445">
        <f>AB1445</f>
        <v>29.67</v>
      </c>
      <c r="CZ1445">
        <f>AF1445</f>
        <v>29.67</v>
      </c>
      <c r="DA1445">
        <f>AJ1445</f>
        <v>1</v>
      </c>
      <c r="DB1445">
        <v>0</v>
      </c>
    </row>
    <row r="1446" spans="1:106" x14ac:dyDescent="0.2">
      <c r="A1446">
        <f>ROW(Source!A534)</f>
        <v>534</v>
      </c>
      <c r="B1446">
        <v>27721505</v>
      </c>
      <c r="C1446">
        <v>27723604</v>
      </c>
      <c r="D1446">
        <v>25231607</v>
      </c>
      <c r="E1446">
        <v>1</v>
      </c>
      <c r="F1446">
        <v>1</v>
      </c>
      <c r="G1446">
        <v>1</v>
      </c>
      <c r="H1446">
        <v>2</v>
      </c>
      <c r="I1446" t="s">
        <v>997</v>
      </c>
      <c r="J1446" t="s">
        <v>998</v>
      </c>
      <c r="K1446" t="s">
        <v>999</v>
      </c>
      <c r="L1446">
        <v>1368</v>
      </c>
      <c r="N1446">
        <v>1011</v>
      </c>
      <c r="O1446" t="s">
        <v>959</v>
      </c>
      <c r="P1446" t="s">
        <v>959</v>
      </c>
      <c r="Q1446">
        <v>1</v>
      </c>
      <c r="W1446">
        <v>0</v>
      </c>
      <c r="X1446">
        <v>1372534845</v>
      </c>
      <c r="Y1446">
        <v>2.3125</v>
      </c>
      <c r="AA1446">
        <v>0</v>
      </c>
      <c r="AB1446">
        <v>65.709999999999994</v>
      </c>
      <c r="AC1446">
        <v>11.6</v>
      </c>
      <c r="AD1446">
        <v>0</v>
      </c>
      <c r="AE1446">
        <v>0</v>
      </c>
      <c r="AF1446">
        <v>65.709999999999994</v>
      </c>
      <c r="AG1446">
        <v>11.6</v>
      </c>
      <c r="AH1446">
        <v>0</v>
      </c>
      <c r="AI1446">
        <v>1</v>
      </c>
      <c r="AJ1446">
        <v>1</v>
      </c>
      <c r="AK1446">
        <v>1</v>
      </c>
      <c r="AL1446">
        <v>1</v>
      </c>
      <c r="AN1446">
        <v>0</v>
      </c>
      <c r="AO1446">
        <v>1</v>
      </c>
      <c r="AP1446">
        <v>1</v>
      </c>
      <c r="AQ1446">
        <v>0</v>
      </c>
      <c r="AR1446">
        <v>0</v>
      </c>
      <c r="AS1446" t="s">
        <v>6</v>
      </c>
      <c r="AT1446">
        <v>1.85</v>
      </c>
      <c r="AU1446" t="s">
        <v>102</v>
      </c>
      <c r="AV1446">
        <v>0</v>
      </c>
      <c r="AW1446">
        <v>2</v>
      </c>
      <c r="AX1446">
        <v>27723621</v>
      </c>
      <c r="AY1446">
        <v>1</v>
      </c>
      <c r="AZ1446">
        <v>0</v>
      </c>
      <c r="BA1446">
        <v>1460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CX1446">
        <f>Y1446*Source!I534</f>
        <v>0.26417999999999997</v>
      </c>
      <c r="CY1446">
        <f>AB1446</f>
        <v>65.709999999999994</v>
      </c>
      <c r="CZ1446">
        <f>AF1446</f>
        <v>65.709999999999994</v>
      </c>
      <c r="DA1446">
        <f>AJ1446</f>
        <v>1</v>
      </c>
      <c r="DB1446">
        <v>0</v>
      </c>
    </row>
    <row r="1447" spans="1:106" x14ac:dyDescent="0.2">
      <c r="A1447">
        <f>ROW(Source!A534)</f>
        <v>534</v>
      </c>
      <c r="B1447">
        <v>27721505</v>
      </c>
      <c r="C1447">
        <v>27723604</v>
      </c>
      <c r="D1447">
        <v>25148759</v>
      </c>
      <c r="E1447">
        <v>1</v>
      </c>
      <c r="F1447">
        <v>1</v>
      </c>
      <c r="G1447">
        <v>1</v>
      </c>
      <c r="H1447">
        <v>3</v>
      </c>
      <c r="I1447" t="s">
        <v>1275</v>
      </c>
      <c r="J1447" t="s">
        <v>1276</v>
      </c>
      <c r="K1447" t="s">
        <v>1277</v>
      </c>
      <c r="L1447">
        <v>1339</v>
      </c>
      <c r="N1447">
        <v>1007</v>
      </c>
      <c r="O1447" t="s">
        <v>64</v>
      </c>
      <c r="P1447" t="s">
        <v>64</v>
      </c>
      <c r="Q1447">
        <v>1</v>
      </c>
      <c r="W1447">
        <v>0</v>
      </c>
      <c r="X1447">
        <v>2048996427</v>
      </c>
      <c r="Y1447">
        <v>0.67</v>
      </c>
      <c r="AA1447">
        <v>45.83</v>
      </c>
      <c r="AB1447">
        <v>0</v>
      </c>
      <c r="AC1447">
        <v>0</v>
      </c>
      <c r="AD1447">
        <v>0</v>
      </c>
      <c r="AE1447">
        <v>45.83</v>
      </c>
      <c r="AF1447">
        <v>0</v>
      </c>
      <c r="AG1447">
        <v>0</v>
      </c>
      <c r="AH1447">
        <v>0</v>
      </c>
      <c r="AI1447">
        <v>1</v>
      </c>
      <c r="AJ1447">
        <v>1</v>
      </c>
      <c r="AK1447">
        <v>1</v>
      </c>
      <c r="AL1447">
        <v>1</v>
      </c>
      <c r="AN1447">
        <v>0</v>
      </c>
      <c r="AO1447">
        <v>1</v>
      </c>
      <c r="AP1447">
        <v>0</v>
      </c>
      <c r="AQ1447">
        <v>0</v>
      </c>
      <c r="AR1447">
        <v>0</v>
      </c>
      <c r="AS1447" t="s">
        <v>6</v>
      </c>
      <c r="AT1447">
        <v>0.67</v>
      </c>
      <c r="AU1447" t="s">
        <v>6</v>
      </c>
      <c r="AV1447">
        <v>0</v>
      </c>
      <c r="AW1447">
        <v>2</v>
      </c>
      <c r="AX1447">
        <v>27723622</v>
      </c>
      <c r="AY1447">
        <v>1</v>
      </c>
      <c r="AZ1447">
        <v>0</v>
      </c>
      <c r="BA1447">
        <v>1461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CX1447">
        <f>Y1447*Source!I534</f>
        <v>7.6540800000000006E-2</v>
      </c>
      <c r="CY1447">
        <f>AA1447</f>
        <v>45.83</v>
      </c>
      <c r="CZ1447">
        <f>AE1447</f>
        <v>45.83</v>
      </c>
      <c r="DA1447">
        <f>AI1447</f>
        <v>1</v>
      </c>
      <c r="DB1447">
        <v>0</v>
      </c>
    </row>
    <row r="1448" spans="1:106" x14ac:dyDescent="0.2">
      <c r="A1448">
        <f>ROW(Source!A534)</f>
        <v>534</v>
      </c>
      <c r="B1448">
        <v>27721505</v>
      </c>
      <c r="C1448">
        <v>27723604</v>
      </c>
      <c r="D1448">
        <v>25149961</v>
      </c>
      <c r="E1448">
        <v>1</v>
      </c>
      <c r="F1448">
        <v>1</v>
      </c>
      <c r="G1448">
        <v>1</v>
      </c>
      <c r="H1448">
        <v>3</v>
      </c>
      <c r="I1448" t="s">
        <v>963</v>
      </c>
      <c r="J1448" t="s">
        <v>964</v>
      </c>
      <c r="K1448" t="s">
        <v>965</v>
      </c>
      <c r="L1448">
        <v>1339</v>
      </c>
      <c r="N1448">
        <v>1007</v>
      </c>
      <c r="O1448" t="s">
        <v>64</v>
      </c>
      <c r="P1448" t="s">
        <v>64</v>
      </c>
      <c r="Q1448">
        <v>1</v>
      </c>
      <c r="W1448">
        <v>0</v>
      </c>
      <c r="X1448">
        <v>-1660354250</v>
      </c>
      <c r="Y1448">
        <v>15</v>
      </c>
      <c r="AA1448">
        <v>2.44</v>
      </c>
      <c r="AB1448">
        <v>0</v>
      </c>
      <c r="AC1448">
        <v>0</v>
      </c>
      <c r="AD1448">
        <v>0</v>
      </c>
      <c r="AE1448">
        <v>2.44</v>
      </c>
      <c r="AF1448">
        <v>0</v>
      </c>
      <c r="AG1448">
        <v>0</v>
      </c>
      <c r="AH1448">
        <v>0</v>
      </c>
      <c r="AI1448">
        <v>1</v>
      </c>
      <c r="AJ1448">
        <v>1</v>
      </c>
      <c r="AK1448">
        <v>1</v>
      </c>
      <c r="AL1448">
        <v>1</v>
      </c>
      <c r="AN1448">
        <v>0</v>
      </c>
      <c r="AO1448">
        <v>1</v>
      </c>
      <c r="AP1448">
        <v>0</v>
      </c>
      <c r="AQ1448">
        <v>0</v>
      </c>
      <c r="AR1448">
        <v>0</v>
      </c>
      <c r="AS1448" t="s">
        <v>6</v>
      </c>
      <c r="AT1448">
        <v>15</v>
      </c>
      <c r="AU1448" t="s">
        <v>6</v>
      </c>
      <c r="AV1448">
        <v>0</v>
      </c>
      <c r="AW1448">
        <v>2</v>
      </c>
      <c r="AX1448">
        <v>27723623</v>
      </c>
      <c r="AY1448">
        <v>1</v>
      </c>
      <c r="AZ1448">
        <v>0</v>
      </c>
      <c r="BA1448">
        <v>1462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CX1448">
        <f>Y1448*Source!I534</f>
        <v>1.7136</v>
      </c>
      <c r="CY1448">
        <f>AA1448</f>
        <v>2.44</v>
      </c>
      <c r="CZ1448">
        <f>AE1448</f>
        <v>2.44</v>
      </c>
      <c r="DA1448">
        <f>AI1448</f>
        <v>1</v>
      </c>
      <c r="DB1448">
        <v>0</v>
      </c>
    </row>
    <row r="1449" spans="1:106" x14ac:dyDescent="0.2">
      <c r="A1449">
        <f>ROW(Source!A534)</f>
        <v>534</v>
      </c>
      <c r="B1449">
        <v>27721505</v>
      </c>
      <c r="C1449">
        <v>27723604</v>
      </c>
      <c r="D1449">
        <v>25152743</v>
      </c>
      <c r="E1449">
        <v>1</v>
      </c>
      <c r="F1449">
        <v>1</v>
      </c>
      <c r="G1449">
        <v>1</v>
      </c>
      <c r="H1449">
        <v>3</v>
      </c>
      <c r="I1449" t="s">
        <v>517</v>
      </c>
      <c r="J1449" t="s">
        <v>520</v>
      </c>
      <c r="K1449" t="s">
        <v>518</v>
      </c>
      <c r="L1449">
        <v>1355</v>
      </c>
      <c r="N1449">
        <v>1010</v>
      </c>
      <c r="O1449" t="s">
        <v>519</v>
      </c>
      <c r="P1449" t="s">
        <v>519</v>
      </c>
      <c r="Q1449">
        <v>100</v>
      </c>
      <c r="W1449">
        <v>0</v>
      </c>
      <c r="X1449">
        <v>-1390362517</v>
      </c>
      <c r="Y1449">
        <v>1.0504199999999999</v>
      </c>
      <c r="AA1449">
        <v>29.6</v>
      </c>
      <c r="AB1449">
        <v>0</v>
      </c>
      <c r="AC1449">
        <v>0</v>
      </c>
      <c r="AD1449">
        <v>0</v>
      </c>
      <c r="AE1449">
        <v>29.6</v>
      </c>
      <c r="AF1449">
        <v>0</v>
      </c>
      <c r="AG1449">
        <v>0</v>
      </c>
      <c r="AH1449">
        <v>0</v>
      </c>
      <c r="AI1449">
        <v>1</v>
      </c>
      <c r="AJ1449">
        <v>1</v>
      </c>
      <c r="AK1449">
        <v>1</v>
      </c>
      <c r="AL1449">
        <v>1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 t="s">
        <v>6</v>
      </c>
      <c r="AT1449">
        <v>1.0504199999999999</v>
      </c>
      <c r="AU1449" t="s">
        <v>6</v>
      </c>
      <c r="AV1449">
        <v>0</v>
      </c>
      <c r="AW1449">
        <v>1</v>
      </c>
      <c r="AX1449">
        <v>-1</v>
      </c>
      <c r="AY1449">
        <v>0</v>
      </c>
      <c r="AZ1449">
        <v>0</v>
      </c>
      <c r="BA1449" t="s">
        <v>6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CX1449">
        <f>Y1449*Source!I534</f>
        <v>0.11999998079999999</v>
      </c>
      <c r="CY1449">
        <f>AA1449</f>
        <v>29.6</v>
      </c>
      <c r="CZ1449">
        <f>AE1449</f>
        <v>29.6</v>
      </c>
      <c r="DA1449">
        <f>AI1449</f>
        <v>1</v>
      </c>
      <c r="DB1449">
        <v>0</v>
      </c>
    </row>
    <row r="1450" spans="1:106" x14ac:dyDescent="0.2">
      <c r="A1450">
        <f>ROW(Source!A534)</f>
        <v>534</v>
      </c>
      <c r="B1450">
        <v>27721505</v>
      </c>
      <c r="C1450">
        <v>27723604</v>
      </c>
      <c r="D1450">
        <v>25195436</v>
      </c>
      <c r="E1450">
        <v>1</v>
      </c>
      <c r="F1450">
        <v>1</v>
      </c>
      <c r="G1450">
        <v>1</v>
      </c>
      <c r="H1450">
        <v>3</v>
      </c>
      <c r="I1450" t="s">
        <v>1278</v>
      </c>
      <c r="J1450" t="s">
        <v>1279</v>
      </c>
      <c r="K1450" t="s">
        <v>1280</v>
      </c>
      <c r="L1450">
        <v>1035</v>
      </c>
      <c r="N1450">
        <v>1013</v>
      </c>
      <c r="O1450" t="s">
        <v>661</v>
      </c>
      <c r="P1450" t="s">
        <v>661</v>
      </c>
      <c r="Q1450">
        <v>1</v>
      </c>
      <c r="W1450">
        <v>0</v>
      </c>
      <c r="X1450">
        <v>-1223829238</v>
      </c>
      <c r="Y1450">
        <v>44.2</v>
      </c>
      <c r="AA1450">
        <v>24.75</v>
      </c>
      <c r="AB1450">
        <v>0</v>
      </c>
      <c r="AC1450">
        <v>0</v>
      </c>
      <c r="AD1450">
        <v>0</v>
      </c>
      <c r="AE1450">
        <v>24.75</v>
      </c>
      <c r="AF1450">
        <v>0</v>
      </c>
      <c r="AG1450">
        <v>0</v>
      </c>
      <c r="AH1450">
        <v>0</v>
      </c>
      <c r="AI1450">
        <v>1</v>
      </c>
      <c r="AJ1450">
        <v>1</v>
      </c>
      <c r="AK1450">
        <v>1</v>
      </c>
      <c r="AL1450">
        <v>1</v>
      </c>
      <c r="AN1450">
        <v>0</v>
      </c>
      <c r="AO1450">
        <v>1</v>
      </c>
      <c r="AP1450">
        <v>0</v>
      </c>
      <c r="AQ1450">
        <v>0</v>
      </c>
      <c r="AR1450">
        <v>0</v>
      </c>
      <c r="AS1450" t="s">
        <v>6</v>
      </c>
      <c r="AT1450">
        <v>44.2</v>
      </c>
      <c r="AU1450" t="s">
        <v>6</v>
      </c>
      <c r="AV1450">
        <v>0</v>
      </c>
      <c r="AW1450">
        <v>2</v>
      </c>
      <c r="AX1450">
        <v>27723626</v>
      </c>
      <c r="AY1450">
        <v>1</v>
      </c>
      <c r="AZ1450">
        <v>0</v>
      </c>
      <c r="BA1450">
        <v>1465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CX1450">
        <f>Y1450*Source!I534</f>
        <v>5.0494079999999997</v>
      </c>
      <c r="CY1450">
        <f>AA1450</f>
        <v>24.75</v>
      </c>
      <c r="CZ1450">
        <f>AE1450</f>
        <v>24.75</v>
      </c>
      <c r="DA1450">
        <f>AI1450</f>
        <v>1</v>
      </c>
      <c r="DB1450">
        <v>0</v>
      </c>
    </row>
    <row r="1451" spans="1:106" x14ac:dyDescent="0.2">
      <c r="A1451">
        <f>ROW(Source!A534)</f>
        <v>534</v>
      </c>
      <c r="B1451">
        <v>27721505</v>
      </c>
      <c r="C1451">
        <v>27723604</v>
      </c>
      <c r="D1451">
        <v>25195778</v>
      </c>
      <c r="E1451">
        <v>1</v>
      </c>
      <c r="F1451">
        <v>1</v>
      </c>
      <c r="G1451">
        <v>1</v>
      </c>
      <c r="H1451">
        <v>3</v>
      </c>
      <c r="I1451" t="s">
        <v>522</v>
      </c>
      <c r="J1451" t="s">
        <v>524</v>
      </c>
      <c r="K1451" t="s">
        <v>523</v>
      </c>
      <c r="L1451">
        <v>1354</v>
      </c>
      <c r="N1451">
        <v>1010</v>
      </c>
      <c r="O1451" t="s">
        <v>252</v>
      </c>
      <c r="P1451" t="s">
        <v>252</v>
      </c>
      <c r="Q1451">
        <v>1</v>
      </c>
      <c r="W1451">
        <v>0</v>
      </c>
      <c r="X1451">
        <v>-343214198</v>
      </c>
      <c r="Y1451">
        <v>122.54902</v>
      </c>
      <c r="AA1451">
        <v>571.42999999999995</v>
      </c>
      <c r="AB1451">
        <v>0</v>
      </c>
      <c r="AC1451">
        <v>0</v>
      </c>
      <c r="AD1451">
        <v>0</v>
      </c>
      <c r="AE1451">
        <v>571.42999999999995</v>
      </c>
      <c r="AF1451">
        <v>0</v>
      </c>
      <c r="AG1451">
        <v>0</v>
      </c>
      <c r="AH1451">
        <v>0</v>
      </c>
      <c r="AI1451">
        <v>1</v>
      </c>
      <c r="AJ1451">
        <v>1</v>
      </c>
      <c r="AK1451">
        <v>1</v>
      </c>
      <c r="AL1451">
        <v>1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 t="s">
        <v>6</v>
      </c>
      <c r="AT1451">
        <v>122.54902</v>
      </c>
      <c r="AU1451" t="s">
        <v>6</v>
      </c>
      <c r="AV1451">
        <v>0</v>
      </c>
      <c r="AW1451">
        <v>1</v>
      </c>
      <c r="AX1451">
        <v>-1</v>
      </c>
      <c r="AY1451">
        <v>0</v>
      </c>
      <c r="AZ1451">
        <v>0</v>
      </c>
      <c r="BA1451" t="s">
        <v>6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CX1451">
        <f>Y1451*Source!I534</f>
        <v>14.000000044799998</v>
      </c>
      <c r="CY1451">
        <f>AA1451</f>
        <v>571.42999999999995</v>
      </c>
      <c r="CZ1451">
        <f>AE1451</f>
        <v>571.42999999999995</v>
      </c>
      <c r="DA1451">
        <f>AI1451</f>
        <v>1</v>
      </c>
      <c r="DB1451">
        <v>0</v>
      </c>
    </row>
    <row r="1452" spans="1:106" x14ac:dyDescent="0.2">
      <c r="A1452">
        <f>ROW(Source!A535)</f>
        <v>535</v>
      </c>
      <c r="B1452">
        <v>27721504</v>
      </c>
      <c r="C1452">
        <v>27723604</v>
      </c>
      <c r="D1452">
        <v>25418142</v>
      </c>
      <c r="E1452">
        <v>1</v>
      </c>
      <c r="F1452">
        <v>1</v>
      </c>
      <c r="G1452">
        <v>1</v>
      </c>
      <c r="H1452">
        <v>1</v>
      </c>
      <c r="I1452" t="s">
        <v>1270</v>
      </c>
      <c r="J1452" t="s">
        <v>6</v>
      </c>
      <c r="K1452" t="s">
        <v>1271</v>
      </c>
      <c r="L1452">
        <v>1191</v>
      </c>
      <c r="N1452">
        <v>1013</v>
      </c>
      <c r="O1452" t="s">
        <v>953</v>
      </c>
      <c r="P1452" t="s">
        <v>953</v>
      </c>
      <c r="Q1452">
        <v>1</v>
      </c>
      <c r="W1452">
        <v>0</v>
      </c>
      <c r="X1452">
        <v>-814890593</v>
      </c>
      <c r="Y1452">
        <v>75.439999999999984</v>
      </c>
      <c r="AA1452">
        <v>0</v>
      </c>
      <c r="AB1452">
        <v>0</v>
      </c>
      <c r="AC1452">
        <v>0</v>
      </c>
      <c r="AD1452">
        <v>8.9700000000000006</v>
      </c>
      <c r="AE1452">
        <v>0</v>
      </c>
      <c r="AF1452">
        <v>0</v>
      </c>
      <c r="AG1452">
        <v>0</v>
      </c>
      <c r="AH1452">
        <v>8.9700000000000006</v>
      </c>
      <c r="AI1452">
        <v>1</v>
      </c>
      <c r="AJ1452">
        <v>1</v>
      </c>
      <c r="AK1452">
        <v>1</v>
      </c>
      <c r="AL1452">
        <v>1</v>
      </c>
      <c r="AN1452">
        <v>0</v>
      </c>
      <c r="AO1452">
        <v>1</v>
      </c>
      <c r="AP1452">
        <v>1</v>
      </c>
      <c r="AQ1452">
        <v>0</v>
      </c>
      <c r="AR1452">
        <v>0</v>
      </c>
      <c r="AS1452" t="s">
        <v>6</v>
      </c>
      <c r="AT1452">
        <v>65.599999999999994</v>
      </c>
      <c r="AU1452" t="s">
        <v>103</v>
      </c>
      <c r="AV1452">
        <v>1</v>
      </c>
      <c r="AW1452">
        <v>2</v>
      </c>
      <c r="AX1452">
        <v>27723616</v>
      </c>
      <c r="AY1452">
        <v>1</v>
      </c>
      <c r="AZ1452">
        <v>0</v>
      </c>
      <c r="BA1452">
        <v>1467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CX1452">
        <f>Y1452*Source!I535</f>
        <v>8.6182655999999973</v>
      </c>
      <c r="CY1452">
        <f>AD1452</f>
        <v>8.9700000000000006</v>
      </c>
      <c r="CZ1452">
        <f>AH1452</f>
        <v>8.9700000000000006</v>
      </c>
      <c r="DA1452">
        <f>AL1452</f>
        <v>1</v>
      </c>
      <c r="DB1452">
        <v>0</v>
      </c>
    </row>
    <row r="1453" spans="1:106" x14ac:dyDescent="0.2">
      <c r="A1453">
        <f>ROW(Source!A535)</f>
        <v>535</v>
      </c>
      <c r="B1453">
        <v>27721504</v>
      </c>
      <c r="C1453">
        <v>27723604</v>
      </c>
      <c r="D1453">
        <v>25412928</v>
      </c>
      <c r="E1453">
        <v>1</v>
      </c>
      <c r="F1453">
        <v>1</v>
      </c>
      <c r="G1453">
        <v>1</v>
      </c>
      <c r="H1453">
        <v>1</v>
      </c>
      <c r="I1453" t="s">
        <v>954</v>
      </c>
      <c r="J1453" t="s">
        <v>6</v>
      </c>
      <c r="K1453" t="s">
        <v>955</v>
      </c>
      <c r="L1453">
        <v>1191</v>
      </c>
      <c r="N1453">
        <v>1013</v>
      </c>
      <c r="O1453" t="s">
        <v>953</v>
      </c>
      <c r="P1453" t="s">
        <v>953</v>
      </c>
      <c r="Q1453">
        <v>1</v>
      </c>
      <c r="W1453">
        <v>0</v>
      </c>
      <c r="X1453">
        <v>-1417349443</v>
      </c>
      <c r="Y1453">
        <v>3.13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1</v>
      </c>
      <c r="AJ1453">
        <v>1</v>
      </c>
      <c r="AK1453">
        <v>1</v>
      </c>
      <c r="AL1453">
        <v>1</v>
      </c>
      <c r="AN1453">
        <v>0</v>
      </c>
      <c r="AO1453">
        <v>1</v>
      </c>
      <c r="AP1453">
        <v>0</v>
      </c>
      <c r="AQ1453">
        <v>0</v>
      </c>
      <c r="AR1453">
        <v>0</v>
      </c>
      <c r="AS1453" t="s">
        <v>6</v>
      </c>
      <c r="AT1453">
        <v>3.13</v>
      </c>
      <c r="AU1453" t="s">
        <v>6</v>
      </c>
      <c r="AV1453">
        <v>2</v>
      </c>
      <c r="AW1453">
        <v>2</v>
      </c>
      <c r="AX1453">
        <v>27723617</v>
      </c>
      <c r="AY1453">
        <v>1</v>
      </c>
      <c r="AZ1453">
        <v>2048</v>
      </c>
      <c r="BA1453">
        <v>1468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CX1453">
        <f>Y1453*Source!I535</f>
        <v>0.35757119999999998</v>
      </c>
      <c r="CY1453">
        <f>AD1453</f>
        <v>0</v>
      </c>
      <c r="CZ1453">
        <f>AH1453</f>
        <v>0</v>
      </c>
      <c r="DA1453">
        <f>AL1453</f>
        <v>1</v>
      </c>
      <c r="DB1453">
        <v>0</v>
      </c>
    </row>
    <row r="1454" spans="1:106" x14ac:dyDescent="0.2">
      <c r="A1454">
        <f>ROW(Source!A535)</f>
        <v>535</v>
      </c>
      <c r="B1454">
        <v>27721504</v>
      </c>
      <c r="C1454">
        <v>27723604</v>
      </c>
      <c r="D1454">
        <v>25230220</v>
      </c>
      <c r="E1454">
        <v>1</v>
      </c>
      <c r="F1454">
        <v>1</v>
      </c>
      <c r="G1454">
        <v>1</v>
      </c>
      <c r="H1454">
        <v>2</v>
      </c>
      <c r="I1454" t="s">
        <v>991</v>
      </c>
      <c r="J1454" t="s">
        <v>992</v>
      </c>
      <c r="K1454" t="s">
        <v>993</v>
      </c>
      <c r="L1454">
        <v>1368</v>
      </c>
      <c r="N1454">
        <v>1011</v>
      </c>
      <c r="O1454" t="s">
        <v>959</v>
      </c>
      <c r="P1454" t="s">
        <v>959</v>
      </c>
      <c r="Q1454">
        <v>1</v>
      </c>
      <c r="W1454">
        <v>0</v>
      </c>
      <c r="X1454">
        <v>-1718674368</v>
      </c>
      <c r="Y1454">
        <v>0.11249999999999999</v>
      </c>
      <c r="AA1454">
        <v>0</v>
      </c>
      <c r="AB1454">
        <v>111.99</v>
      </c>
      <c r="AC1454">
        <v>13.5</v>
      </c>
      <c r="AD1454">
        <v>0</v>
      </c>
      <c r="AE1454">
        <v>0</v>
      </c>
      <c r="AF1454">
        <v>111.99</v>
      </c>
      <c r="AG1454">
        <v>13.5</v>
      </c>
      <c r="AH1454">
        <v>0</v>
      </c>
      <c r="AI1454">
        <v>1</v>
      </c>
      <c r="AJ1454">
        <v>1</v>
      </c>
      <c r="AK1454">
        <v>1</v>
      </c>
      <c r="AL1454">
        <v>1</v>
      </c>
      <c r="AN1454">
        <v>0</v>
      </c>
      <c r="AO1454">
        <v>1</v>
      </c>
      <c r="AP1454">
        <v>1</v>
      </c>
      <c r="AQ1454">
        <v>0</v>
      </c>
      <c r="AR1454">
        <v>0</v>
      </c>
      <c r="AS1454" t="s">
        <v>6</v>
      </c>
      <c r="AT1454">
        <v>0.09</v>
      </c>
      <c r="AU1454" t="s">
        <v>102</v>
      </c>
      <c r="AV1454">
        <v>0</v>
      </c>
      <c r="AW1454">
        <v>2</v>
      </c>
      <c r="AX1454">
        <v>27723618</v>
      </c>
      <c r="AY1454">
        <v>1</v>
      </c>
      <c r="AZ1454">
        <v>0</v>
      </c>
      <c r="BA1454">
        <v>1469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CX1454">
        <f>Y1454*Source!I535</f>
        <v>1.2851999999999999E-2</v>
      </c>
      <c r="CY1454">
        <f>AB1454</f>
        <v>111.99</v>
      </c>
      <c r="CZ1454">
        <f>AF1454</f>
        <v>111.99</v>
      </c>
      <c r="DA1454">
        <f>AJ1454</f>
        <v>1</v>
      </c>
      <c r="DB1454">
        <v>0</v>
      </c>
    </row>
    <row r="1455" spans="1:106" x14ac:dyDescent="0.2">
      <c r="A1455">
        <f>ROW(Source!A535)</f>
        <v>535</v>
      </c>
      <c r="B1455">
        <v>27721504</v>
      </c>
      <c r="C1455">
        <v>27723604</v>
      </c>
      <c r="D1455">
        <v>25230514</v>
      </c>
      <c r="E1455">
        <v>1</v>
      </c>
      <c r="F1455">
        <v>1</v>
      </c>
      <c r="G1455">
        <v>1</v>
      </c>
      <c r="H1455">
        <v>2</v>
      </c>
      <c r="I1455" t="s">
        <v>960</v>
      </c>
      <c r="J1455" t="s">
        <v>961</v>
      </c>
      <c r="K1455" t="s">
        <v>962</v>
      </c>
      <c r="L1455">
        <v>1368</v>
      </c>
      <c r="N1455">
        <v>1011</v>
      </c>
      <c r="O1455" t="s">
        <v>959</v>
      </c>
      <c r="P1455" t="s">
        <v>959</v>
      </c>
      <c r="Q1455">
        <v>1</v>
      </c>
      <c r="W1455">
        <v>0</v>
      </c>
      <c r="X1455">
        <v>1188625873</v>
      </c>
      <c r="Y1455">
        <v>1.4874999999999998</v>
      </c>
      <c r="AA1455">
        <v>0</v>
      </c>
      <c r="AB1455">
        <v>31.26</v>
      </c>
      <c r="AC1455">
        <v>13.5</v>
      </c>
      <c r="AD1455">
        <v>0</v>
      </c>
      <c r="AE1455">
        <v>0</v>
      </c>
      <c r="AF1455">
        <v>31.26</v>
      </c>
      <c r="AG1455">
        <v>13.5</v>
      </c>
      <c r="AH1455">
        <v>0</v>
      </c>
      <c r="AI1455">
        <v>1</v>
      </c>
      <c r="AJ1455">
        <v>1</v>
      </c>
      <c r="AK1455">
        <v>1</v>
      </c>
      <c r="AL1455">
        <v>1</v>
      </c>
      <c r="AN1455">
        <v>0</v>
      </c>
      <c r="AO1455">
        <v>1</v>
      </c>
      <c r="AP1455">
        <v>1</v>
      </c>
      <c r="AQ1455">
        <v>0</v>
      </c>
      <c r="AR1455">
        <v>0</v>
      </c>
      <c r="AS1455" t="s">
        <v>6</v>
      </c>
      <c r="AT1455">
        <v>1.19</v>
      </c>
      <c r="AU1455" t="s">
        <v>102</v>
      </c>
      <c r="AV1455">
        <v>0</v>
      </c>
      <c r="AW1455">
        <v>2</v>
      </c>
      <c r="AX1455">
        <v>27723619</v>
      </c>
      <c r="AY1455">
        <v>1</v>
      </c>
      <c r="AZ1455">
        <v>0</v>
      </c>
      <c r="BA1455">
        <v>1470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CX1455">
        <f>Y1455*Source!I535</f>
        <v>0.16993199999999997</v>
      </c>
      <c r="CY1455">
        <f>AB1455</f>
        <v>31.26</v>
      </c>
      <c r="CZ1455">
        <f>AF1455</f>
        <v>31.26</v>
      </c>
      <c r="DA1455">
        <f>AJ1455</f>
        <v>1</v>
      </c>
      <c r="DB1455">
        <v>0</v>
      </c>
    </row>
    <row r="1456" spans="1:106" x14ac:dyDescent="0.2">
      <c r="A1456">
        <f>ROW(Source!A535)</f>
        <v>535</v>
      </c>
      <c r="B1456">
        <v>27721504</v>
      </c>
      <c r="C1456">
        <v>27723604</v>
      </c>
      <c r="D1456">
        <v>25231327</v>
      </c>
      <c r="E1456">
        <v>1</v>
      </c>
      <c r="F1456">
        <v>1</v>
      </c>
      <c r="G1456">
        <v>1</v>
      </c>
      <c r="H1456">
        <v>2</v>
      </c>
      <c r="I1456" t="s">
        <v>1272</v>
      </c>
      <c r="J1456" t="s">
        <v>1273</v>
      </c>
      <c r="K1456" t="s">
        <v>1274</v>
      </c>
      <c r="L1456">
        <v>1368</v>
      </c>
      <c r="N1456">
        <v>1011</v>
      </c>
      <c r="O1456" t="s">
        <v>959</v>
      </c>
      <c r="P1456" t="s">
        <v>959</v>
      </c>
      <c r="Q1456">
        <v>1</v>
      </c>
      <c r="W1456">
        <v>0</v>
      </c>
      <c r="X1456">
        <v>-1347092713</v>
      </c>
      <c r="Y1456">
        <v>1</v>
      </c>
      <c r="AA1456">
        <v>0</v>
      </c>
      <c r="AB1456">
        <v>29.67</v>
      </c>
      <c r="AC1456">
        <v>0</v>
      </c>
      <c r="AD1456">
        <v>0</v>
      </c>
      <c r="AE1456">
        <v>0</v>
      </c>
      <c r="AF1456">
        <v>29.67</v>
      </c>
      <c r="AG1456">
        <v>0</v>
      </c>
      <c r="AH1456">
        <v>0</v>
      </c>
      <c r="AI1456">
        <v>1</v>
      </c>
      <c r="AJ1456">
        <v>1</v>
      </c>
      <c r="AK1456">
        <v>1</v>
      </c>
      <c r="AL1456">
        <v>1</v>
      </c>
      <c r="AN1456">
        <v>0</v>
      </c>
      <c r="AO1456">
        <v>1</v>
      </c>
      <c r="AP1456">
        <v>1</v>
      </c>
      <c r="AQ1456">
        <v>0</v>
      </c>
      <c r="AR1456">
        <v>0</v>
      </c>
      <c r="AS1456" t="s">
        <v>6</v>
      </c>
      <c r="AT1456">
        <v>0.8</v>
      </c>
      <c r="AU1456" t="s">
        <v>102</v>
      </c>
      <c r="AV1456">
        <v>0</v>
      </c>
      <c r="AW1456">
        <v>2</v>
      </c>
      <c r="AX1456">
        <v>27723620</v>
      </c>
      <c r="AY1456">
        <v>1</v>
      </c>
      <c r="AZ1456">
        <v>0</v>
      </c>
      <c r="BA1456">
        <v>1471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CX1456">
        <f>Y1456*Source!I535</f>
        <v>0.11423999999999999</v>
      </c>
      <c r="CY1456">
        <f>AB1456</f>
        <v>29.67</v>
      </c>
      <c r="CZ1456">
        <f>AF1456</f>
        <v>29.67</v>
      </c>
      <c r="DA1456">
        <f>AJ1456</f>
        <v>1</v>
      </c>
      <c r="DB1456">
        <v>0</v>
      </c>
    </row>
    <row r="1457" spans="1:106" x14ac:dyDescent="0.2">
      <c r="A1457">
        <f>ROW(Source!A535)</f>
        <v>535</v>
      </c>
      <c r="B1457">
        <v>27721504</v>
      </c>
      <c r="C1457">
        <v>27723604</v>
      </c>
      <c r="D1457">
        <v>25231607</v>
      </c>
      <c r="E1457">
        <v>1</v>
      </c>
      <c r="F1457">
        <v>1</v>
      </c>
      <c r="G1457">
        <v>1</v>
      </c>
      <c r="H1457">
        <v>2</v>
      </c>
      <c r="I1457" t="s">
        <v>997</v>
      </c>
      <c r="J1457" t="s">
        <v>998</v>
      </c>
      <c r="K1457" t="s">
        <v>999</v>
      </c>
      <c r="L1457">
        <v>1368</v>
      </c>
      <c r="N1457">
        <v>1011</v>
      </c>
      <c r="O1457" t="s">
        <v>959</v>
      </c>
      <c r="P1457" t="s">
        <v>959</v>
      </c>
      <c r="Q1457">
        <v>1</v>
      </c>
      <c r="W1457">
        <v>0</v>
      </c>
      <c r="X1457">
        <v>1372534845</v>
      </c>
      <c r="Y1457">
        <v>2.3125</v>
      </c>
      <c r="AA1457">
        <v>0</v>
      </c>
      <c r="AB1457">
        <v>65.709999999999994</v>
      </c>
      <c r="AC1457">
        <v>11.6</v>
      </c>
      <c r="AD1457">
        <v>0</v>
      </c>
      <c r="AE1457">
        <v>0</v>
      </c>
      <c r="AF1457">
        <v>65.709999999999994</v>
      </c>
      <c r="AG1457">
        <v>11.6</v>
      </c>
      <c r="AH1457">
        <v>0</v>
      </c>
      <c r="AI1457">
        <v>1</v>
      </c>
      <c r="AJ1457">
        <v>1</v>
      </c>
      <c r="AK1457">
        <v>1</v>
      </c>
      <c r="AL1457">
        <v>1</v>
      </c>
      <c r="AN1457">
        <v>0</v>
      </c>
      <c r="AO1457">
        <v>1</v>
      </c>
      <c r="AP1457">
        <v>1</v>
      </c>
      <c r="AQ1457">
        <v>0</v>
      </c>
      <c r="AR1457">
        <v>0</v>
      </c>
      <c r="AS1457" t="s">
        <v>6</v>
      </c>
      <c r="AT1457">
        <v>1.85</v>
      </c>
      <c r="AU1457" t="s">
        <v>102</v>
      </c>
      <c r="AV1457">
        <v>0</v>
      </c>
      <c r="AW1457">
        <v>2</v>
      </c>
      <c r="AX1457">
        <v>27723621</v>
      </c>
      <c r="AY1457">
        <v>1</v>
      </c>
      <c r="AZ1457">
        <v>0</v>
      </c>
      <c r="BA1457">
        <v>1472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CX1457">
        <f>Y1457*Source!I535</f>
        <v>0.26417999999999997</v>
      </c>
      <c r="CY1457">
        <f>AB1457</f>
        <v>65.709999999999994</v>
      </c>
      <c r="CZ1457">
        <f>AF1457</f>
        <v>65.709999999999994</v>
      </c>
      <c r="DA1457">
        <f>AJ1457</f>
        <v>1</v>
      </c>
      <c r="DB1457">
        <v>0</v>
      </c>
    </row>
    <row r="1458" spans="1:106" x14ac:dyDescent="0.2">
      <c r="A1458">
        <f>ROW(Source!A535)</f>
        <v>535</v>
      </c>
      <c r="B1458">
        <v>27721504</v>
      </c>
      <c r="C1458">
        <v>27723604</v>
      </c>
      <c r="D1458">
        <v>25148759</v>
      </c>
      <c r="E1458">
        <v>1</v>
      </c>
      <c r="F1458">
        <v>1</v>
      </c>
      <c r="G1458">
        <v>1</v>
      </c>
      <c r="H1458">
        <v>3</v>
      </c>
      <c r="I1458" t="s">
        <v>1275</v>
      </c>
      <c r="J1458" t="s">
        <v>1276</v>
      </c>
      <c r="K1458" t="s">
        <v>1277</v>
      </c>
      <c r="L1458">
        <v>1339</v>
      </c>
      <c r="N1458">
        <v>1007</v>
      </c>
      <c r="O1458" t="s">
        <v>64</v>
      </c>
      <c r="P1458" t="s">
        <v>64</v>
      </c>
      <c r="Q1458">
        <v>1</v>
      </c>
      <c r="W1458">
        <v>0</v>
      </c>
      <c r="X1458">
        <v>2048996427</v>
      </c>
      <c r="Y1458">
        <v>0.67</v>
      </c>
      <c r="AA1458">
        <v>45.83</v>
      </c>
      <c r="AB1458">
        <v>0</v>
      </c>
      <c r="AC1458">
        <v>0</v>
      </c>
      <c r="AD1458">
        <v>0</v>
      </c>
      <c r="AE1458">
        <v>45.83</v>
      </c>
      <c r="AF1458">
        <v>0</v>
      </c>
      <c r="AG1458">
        <v>0</v>
      </c>
      <c r="AH1458">
        <v>0</v>
      </c>
      <c r="AI1458">
        <v>1</v>
      </c>
      <c r="AJ1458">
        <v>1</v>
      </c>
      <c r="AK1458">
        <v>1</v>
      </c>
      <c r="AL1458">
        <v>1</v>
      </c>
      <c r="AN1458">
        <v>0</v>
      </c>
      <c r="AO1458">
        <v>1</v>
      </c>
      <c r="AP1458">
        <v>0</v>
      </c>
      <c r="AQ1458">
        <v>0</v>
      </c>
      <c r="AR1458">
        <v>0</v>
      </c>
      <c r="AS1458" t="s">
        <v>6</v>
      </c>
      <c r="AT1458">
        <v>0.67</v>
      </c>
      <c r="AU1458" t="s">
        <v>6</v>
      </c>
      <c r="AV1458">
        <v>0</v>
      </c>
      <c r="AW1458">
        <v>2</v>
      </c>
      <c r="AX1458">
        <v>27723622</v>
      </c>
      <c r="AY1458">
        <v>1</v>
      </c>
      <c r="AZ1458">
        <v>0</v>
      </c>
      <c r="BA1458">
        <v>1473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CX1458">
        <f>Y1458*Source!I535</f>
        <v>7.6540800000000006E-2</v>
      </c>
      <c r="CY1458">
        <f>AA1458</f>
        <v>45.83</v>
      </c>
      <c r="CZ1458">
        <f>AE1458</f>
        <v>45.83</v>
      </c>
      <c r="DA1458">
        <f>AI1458</f>
        <v>1</v>
      </c>
      <c r="DB1458">
        <v>0</v>
      </c>
    </row>
    <row r="1459" spans="1:106" x14ac:dyDescent="0.2">
      <c r="A1459">
        <f>ROW(Source!A535)</f>
        <v>535</v>
      </c>
      <c r="B1459">
        <v>27721504</v>
      </c>
      <c r="C1459">
        <v>27723604</v>
      </c>
      <c r="D1459">
        <v>25149961</v>
      </c>
      <c r="E1459">
        <v>1</v>
      </c>
      <c r="F1459">
        <v>1</v>
      </c>
      <c r="G1459">
        <v>1</v>
      </c>
      <c r="H1459">
        <v>3</v>
      </c>
      <c r="I1459" t="s">
        <v>963</v>
      </c>
      <c r="J1459" t="s">
        <v>964</v>
      </c>
      <c r="K1459" t="s">
        <v>965</v>
      </c>
      <c r="L1459">
        <v>1339</v>
      </c>
      <c r="N1459">
        <v>1007</v>
      </c>
      <c r="O1459" t="s">
        <v>64</v>
      </c>
      <c r="P1459" t="s">
        <v>64</v>
      </c>
      <c r="Q1459">
        <v>1</v>
      </c>
      <c r="W1459">
        <v>0</v>
      </c>
      <c r="X1459">
        <v>-1660354250</v>
      </c>
      <c r="Y1459">
        <v>15</v>
      </c>
      <c r="AA1459">
        <v>2.44</v>
      </c>
      <c r="AB1459">
        <v>0</v>
      </c>
      <c r="AC1459">
        <v>0</v>
      </c>
      <c r="AD1459">
        <v>0</v>
      </c>
      <c r="AE1459">
        <v>2.44</v>
      </c>
      <c r="AF1459">
        <v>0</v>
      </c>
      <c r="AG1459">
        <v>0</v>
      </c>
      <c r="AH1459">
        <v>0</v>
      </c>
      <c r="AI1459">
        <v>1</v>
      </c>
      <c r="AJ1459">
        <v>1</v>
      </c>
      <c r="AK1459">
        <v>1</v>
      </c>
      <c r="AL1459">
        <v>1</v>
      </c>
      <c r="AN1459">
        <v>0</v>
      </c>
      <c r="AO1459">
        <v>1</v>
      </c>
      <c r="AP1459">
        <v>0</v>
      </c>
      <c r="AQ1459">
        <v>0</v>
      </c>
      <c r="AR1459">
        <v>0</v>
      </c>
      <c r="AS1459" t="s">
        <v>6</v>
      </c>
      <c r="AT1459">
        <v>15</v>
      </c>
      <c r="AU1459" t="s">
        <v>6</v>
      </c>
      <c r="AV1459">
        <v>0</v>
      </c>
      <c r="AW1459">
        <v>2</v>
      </c>
      <c r="AX1459">
        <v>27723623</v>
      </c>
      <c r="AY1459">
        <v>1</v>
      </c>
      <c r="AZ1459">
        <v>0</v>
      </c>
      <c r="BA1459">
        <v>1474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CX1459">
        <f>Y1459*Source!I535</f>
        <v>1.7136</v>
      </c>
      <c r="CY1459">
        <f>AA1459</f>
        <v>2.44</v>
      </c>
      <c r="CZ1459">
        <f>AE1459</f>
        <v>2.44</v>
      </c>
      <c r="DA1459">
        <f>AI1459</f>
        <v>1</v>
      </c>
      <c r="DB1459">
        <v>0</v>
      </c>
    </row>
    <row r="1460" spans="1:106" x14ac:dyDescent="0.2">
      <c r="A1460">
        <f>ROW(Source!A535)</f>
        <v>535</v>
      </c>
      <c r="B1460">
        <v>27721504</v>
      </c>
      <c r="C1460">
        <v>27723604</v>
      </c>
      <c r="D1460">
        <v>25152743</v>
      </c>
      <c r="E1460">
        <v>1</v>
      </c>
      <c r="F1460">
        <v>1</v>
      </c>
      <c r="G1460">
        <v>1</v>
      </c>
      <c r="H1460">
        <v>3</v>
      </c>
      <c r="I1460" t="s">
        <v>517</v>
      </c>
      <c r="J1460" t="s">
        <v>520</v>
      </c>
      <c r="K1460" t="s">
        <v>518</v>
      </c>
      <c r="L1460">
        <v>1355</v>
      </c>
      <c r="N1460">
        <v>1010</v>
      </c>
      <c r="O1460" t="s">
        <v>519</v>
      </c>
      <c r="P1460" t="s">
        <v>519</v>
      </c>
      <c r="Q1460">
        <v>100</v>
      </c>
      <c r="W1460">
        <v>0</v>
      </c>
      <c r="X1460">
        <v>-1390362517</v>
      </c>
      <c r="Y1460">
        <v>1.0504199999999999</v>
      </c>
      <c r="AA1460">
        <v>29.6</v>
      </c>
      <c r="AB1460">
        <v>0</v>
      </c>
      <c r="AC1460">
        <v>0</v>
      </c>
      <c r="AD1460">
        <v>0</v>
      </c>
      <c r="AE1460">
        <v>29.6</v>
      </c>
      <c r="AF1460">
        <v>0</v>
      </c>
      <c r="AG1460">
        <v>0</v>
      </c>
      <c r="AH1460">
        <v>0</v>
      </c>
      <c r="AI1460">
        <v>1</v>
      </c>
      <c r="AJ1460">
        <v>1</v>
      </c>
      <c r="AK1460">
        <v>1</v>
      </c>
      <c r="AL1460">
        <v>1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 t="s">
        <v>6</v>
      </c>
      <c r="AT1460">
        <v>1.0504199999999999</v>
      </c>
      <c r="AU1460" t="s">
        <v>6</v>
      </c>
      <c r="AV1460">
        <v>0</v>
      </c>
      <c r="AW1460">
        <v>1</v>
      </c>
      <c r="AX1460">
        <v>-1</v>
      </c>
      <c r="AY1460">
        <v>0</v>
      </c>
      <c r="AZ1460">
        <v>0</v>
      </c>
      <c r="BA1460" t="s">
        <v>6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CX1460">
        <f>Y1460*Source!I535</f>
        <v>0.11999998079999999</v>
      </c>
      <c r="CY1460">
        <f>AA1460</f>
        <v>29.6</v>
      </c>
      <c r="CZ1460">
        <f>AE1460</f>
        <v>29.6</v>
      </c>
      <c r="DA1460">
        <f>AI1460</f>
        <v>1</v>
      </c>
      <c r="DB1460">
        <v>0</v>
      </c>
    </row>
    <row r="1461" spans="1:106" x14ac:dyDescent="0.2">
      <c r="A1461">
        <f>ROW(Source!A535)</f>
        <v>535</v>
      </c>
      <c r="B1461">
        <v>27721504</v>
      </c>
      <c r="C1461">
        <v>27723604</v>
      </c>
      <c r="D1461">
        <v>25195436</v>
      </c>
      <c r="E1461">
        <v>1</v>
      </c>
      <c r="F1461">
        <v>1</v>
      </c>
      <c r="G1461">
        <v>1</v>
      </c>
      <c r="H1461">
        <v>3</v>
      </c>
      <c r="I1461" t="s">
        <v>1278</v>
      </c>
      <c r="J1461" t="s">
        <v>1279</v>
      </c>
      <c r="K1461" t="s">
        <v>1280</v>
      </c>
      <c r="L1461">
        <v>1035</v>
      </c>
      <c r="N1461">
        <v>1013</v>
      </c>
      <c r="O1461" t="s">
        <v>661</v>
      </c>
      <c r="P1461" t="s">
        <v>661</v>
      </c>
      <c r="Q1461">
        <v>1</v>
      </c>
      <c r="W1461">
        <v>0</v>
      </c>
      <c r="X1461">
        <v>-1223829238</v>
      </c>
      <c r="Y1461">
        <v>44.2</v>
      </c>
      <c r="AA1461">
        <v>24.75</v>
      </c>
      <c r="AB1461">
        <v>0</v>
      </c>
      <c r="AC1461">
        <v>0</v>
      </c>
      <c r="AD1461">
        <v>0</v>
      </c>
      <c r="AE1461">
        <v>24.75</v>
      </c>
      <c r="AF1461">
        <v>0</v>
      </c>
      <c r="AG1461">
        <v>0</v>
      </c>
      <c r="AH1461">
        <v>0</v>
      </c>
      <c r="AI1461">
        <v>1</v>
      </c>
      <c r="AJ1461">
        <v>1</v>
      </c>
      <c r="AK1461">
        <v>1</v>
      </c>
      <c r="AL1461">
        <v>1</v>
      </c>
      <c r="AN1461">
        <v>0</v>
      </c>
      <c r="AO1461">
        <v>1</v>
      </c>
      <c r="AP1461">
        <v>0</v>
      </c>
      <c r="AQ1461">
        <v>0</v>
      </c>
      <c r="AR1461">
        <v>0</v>
      </c>
      <c r="AS1461" t="s">
        <v>6</v>
      </c>
      <c r="AT1461">
        <v>44.2</v>
      </c>
      <c r="AU1461" t="s">
        <v>6</v>
      </c>
      <c r="AV1461">
        <v>0</v>
      </c>
      <c r="AW1461">
        <v>2</v>
      </c>
      <c r="AX1461">
        <v>27723626</v>
      </c>
      <c r="AY1461">
        <v>1</v>
      </c>
      <c r="AZ1461">
        <v>0</v>
      </c>
      <c r="BA1461">
        <v>1477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CX1461">
        <f>Y1461*Source!I535</f>
        <v>5.0494079999999997</v>
      </c>
      <c r="CY1461">
        <f>AA1461</f>
        <v>24.75</v>
      </c>
      <c r="CZ1461">
        <f>AE1461</f>
        <v>24.75</v>
      </c>
      <c r="DA1461">
        <f>AI1461</f>
        <v>1</v>
      </c>
      <c r="DB1461">
        <v>0</v>
      </c>
    </row>
    <row r="1462" spans="1:106" x14ac:dyDescent="0.2">
      <c r="A1462">
        <f>ROW(Source!A535)</f>
        <v>535</v>
      </c>
      <c r="B1462">
        <v>27721504</v>
      </c>
      <c r="C1462">
        <v>27723604</v>
      </c>
      <c r="D1462">
        <v>25195778</v>
      </c>
      <c r="E1462">
        <v>1</v>
      </c>
      <c r="F1462">
        <v>1</v>
      </c>
      <c r="G1462">
        <v>1</v>
      </c>
      <c r="H1462">
        <v>3</v>
      </c>
      <c r="I1462" t="s">
        <v>522</v>
      </c>
      <c r="J1462" t="s">
        <v>524</v>
      </c>
      <c r="K1462" t="s">
        <v>523</v>
      </c>
      <c r="L1462">
        <v>1354</v>
      </c>
      <c r="N1462">
        <v>1010</v>
      </c>
      <c r="O1462" t="s">
        <v>252</v>
      </c>
      <c r="P1462" t="s">
        <v>252</v>
      </c>
      <c r="Q1462">
        <v>1</v>
      </c>
      <c r="W1462">
        <v>0</v>
      </c>
      <c r="X1462">
        <v>-343214198</v>
      </c>
      <c r="Y1462">
        <v>122.54902</v>
      </c>
      <c r="AA1462">
        <v>571.42999999999995</v>
      </c>
      <c r="AB1462">
        <v>0</v>
      </c>
      <c r="AC1462">
        <v>0</v>
      </c>
      <c r="AD1462">
        <v>0</v>
      </c>
      <c r="AE1462">
        <v>571.42999999999995</v>
      </c>
      <c r="AF1462">
        <v>0</v>
      </c>
      <c r="AG1462">
        <v>0</v>
      </c>
      <c r="AH1462">
        <v>0</v>
      </c>
      <c r="AI1462">
        <v>1</v>
      </c>
      <c r="AJ1462">
        <v>1</v>
      </c>
      <c r="AK1462">
        <v>1</v>
      </c>
      <c r="AL1462">
        <v>1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 t="s">
        <v>6</v>
      </c>
      <c r="AT1462">
        <v>122.54902</v>
      </c>
      <c r="AU1462" t="s">
        <v>6</v>
      </c>
      <c r="AV1462">
        <v>0</v>
      </c>
      <c r="AW1462">
        <v>1</v>
      </c>
      <c r="AX1462">
        <v>-1</v>
      </c>
      <c r="AY1462">
        <v>0</v>
      </c>
      <c r="AZ1462">
        <v>0</v>
      </c>
      <c r="BA1462" t="s">
        <v>6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CX1462">
        <f>Y1462*Source!I535</f>
        <v>14.000000044799998</v>
      </c>
      <c r="CY1462">
        <f>AA1462</f>
        <v>571.42999999999995</v>
      </c>
      <c r="CZ1462">
        <f>AE1462</f>
        <v>571.42999999999995</v>
      </c>
      <c r="DA1462">
        <f>AI1462</f>
        <v>1</v>
      </c>
      <c r="DB1462">
        <v>0</v>
      </c>
    </row>
    <row r="1463" spans="1:106" x14ac:dyDescent="0.2">
      <c r="A1463">
        <f>ROW(Source!A540)</f>
        <v>540</v>
      </c>
      <c r="B1463">
        <v>27721505</v>
      </c>
      <c r="C1463">
        <v>27723630</v>
      </c>
      <c r="D1463">
        <v>25429015</v>
      </c>
      <c r="E1463">
        <v>1</v>
      </c>
      <c r="F1463">
        <v>1</v>
      </c>
      <c r="G1463">
        <v>1</v>
      </c>
      <c r="H1463">
        <v>1</v>
      </c>
      <c r="I1463" t="s">
        <v>1332</v>
      </c>
      <c r="J1463" t="s">
        <v>6</v>
      </c>
      <c r="K1463" t="s">
        <v>1333</v>
      </c>
      <c r="L1463">
        <v>1191</v>
      </c>
      <c r="N1463">
        <v>1013</v>
      </c>
      <c r="O1463" t="s">
        <v>953</v>
      </c>
      <c r="P1463" t="s">
        <v>953</v>
      </c>
      <c r="Q1463">
        <v>1</v>
      </c>
      <c r="W1463">
        <v>0</v>
      </c>
      <c r="X1463">
        <v>-713621975</v>
      </c>
      <c r="Y1463">
        <v>1.68</v>
      </c>
      <c r="AA1463">
        <v>0</v>
      </c>
      <c r="AB1463">
        <v>0</v>
      </c>
      <c r="AC1463">
        <v>0</v>
      </c>
      <c r="AD1463">
        <v>11.82</v>
      </c>
      <c r="AE1463">
        <v>0</v>
      </c>
      <c r="AF1463">
        <v>0</v>
      </c>
      <c r="AG1463">
        <v>0</v>
      </c>
      <c r="AH1463">
        <v>11.82</v>
      </c>
      <c r="AI1463">
        <v>1</v>
      </c>
      <c r="AJ1463">
        <v>1</v>
      </c>
      <c r="AK1463">
        <v>1</v>
      </c>
      <c r="AL1463">
        <v>1</v>
      </c>
      <c r="AN1463">
        <v>0</v>
      </c>
      <c r="AO1463">
        <v>1</v>
      </c>
      <c r="AP1463">
        <v>1</v>
      </c>
      <c r="AQ1463">
        <v>0</v>
      </c>
      <c r="AR1463">
        <v>0</v>
      </c>
      <c r="AS1463" t="s">
        <v>6</v>
      </c>
      <c r="AT1463">
        <v>1.68</v>
      </c>
      <c r="AU1463" t="s">
        <v>6</v>
      </c>
      <c r="AV1463">
        <v>1</v>
      </c>
      <c r="AW1463">
        <v>2</v>
      </c>
      <c r="AX1463">
        <v>27723637</v>
      </c>
      <c r="AY1463">
        <v>1</v>
      </c>
      <c r="AZ1463">
        <v>0</v>
      </c>
      <c r="BA1463">
        <v>1479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CX1463">
        <f>Y1463*Source!I540</f>
        <v>33.6</v>
      </c>
      <c r="CY1463">
        <f>AD1463</f>
        <v>11.82</v>
      </c>
      <c r="CZ1463">
        <f>AH1463</f>
        <v>11.82</v>
      </c>
      <c r="DA1463">
        <f>AL1463</f>
        <v>1</v>
      </c>
      <c r="DB1463">
        <v>0</v>
      </c>
    </row>
    <row r="1464" spans="1:106" x14ac:dyDescent="0.2">
      <c r="A1464">
        <f>ROW(Source!A540)</f>
        <v>540</v>
      </c>
      <c r="B1464">
        <v>27721505</v>
      </c>
      <c r="C1464">
        <v>27723630</v>
      </c>
      <c r="D1464">
        <v>25148593</v>
      </c>
      <c r="E1464">
        <v>1</v>
      </c>
      <c r="F1464">
        <v>1</v>
      </c>
      <c r="G1464">
        <v>1</v>
      </c>
      <c r="H1464">
        <v>3</v>
      </c>
      <c r="I1464" t="s">
        <v>1334</v>
      </c>
      <c r="J1464" t="s">
        <v>1335</v>
      </c>
      <c r="K1464" t="s">
        <v>1336</v>
      </c>
      <c r="L1464">
        <v>1346</v>
      </c>
      <c r="N1464">
        <v>1009</v>
      </c>
      <c r="O1464" t="s">
        <v>178</v>
      </c>
      <c r="P1464" t="s">
        <v>178</v>
      </c>
      <c r="Q1464">
        <v>1</v>
      </c>
      <c r="W1464">
        <v>0</v>
      </c>
      <c r="X1464">
        <v>1559187994</v>
      </c>
      <c r="Y1464">
        <v>4.0000000000000002E-4</v>
      </c>
      <c r="AA1464">
        <v>27.74</v>
      </c>
      <c r="AB1464">
        <v>0</v>
      </c>
      <c r="AC1464">
        <v>0</v>
      </c>
      <c r="AD1464">
        <v>0</v>
      </c>
      <c r="AE1464">
        <v>27.74</v>
      </c>
      <c r="AF1464">
        <v>0</v>
      </c>
      <c r="AG1464">
        <v>0</v>
      </c>
      <c r="AH1464">
        <v>0</v>
      </c>
      <c r="AI1464">
        <v>1</v>
      </c>
      <c r="AJ1464">
        <v>1</v>
      </c>
      <c r="AK1464">
        <v>1</v>
      </c>
      <c r="AL1464">
        <v>1</v>
      </c>
      <c r="AN1464">
        <v>0</v>
      </c>
      <c r="AO1464">
        <v>1</v>
      </c>
      <c r="AP1464">
        <v>1</v>
      </c>
      <c r="AQ1464">
        <v>0</v>
      </c>
      <c r="AR1464">
        <v>0</v>
      </c>
      <c r="AS1464" t="s">
        <v>6</v>
      </c>
      <c r="AT1464">
        <v>4.0000000000000002E-4</v>
      </c>
      <c r="AU1464" t="s">
        <v>6</v>
      </c>
      <c r="AV1464">
        <v>0</v>
      </c>
      <c r="AW1464">
        <v>2</v>
      </c>
      <c r="AX1464">
        <v>27723638</v>
      </c>
      <c r="AY1464">
        <v>1</v>
      </c>
      <c r="AZ1464">
        <v>0</v>
      </c>
      <c r="BA1464">
        <v>1480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CX1464">
        <f>Y1464*Source!I540</f>
        <v>8.0000000000000002E-3</v>
      </c>
      <c r="CY1464">
        <f>AA1464</f>
        <v>27.74</v>
      </c>
      <c r="CZ1464">
        <f>AE1464</f>
        <v>27.74</v>
      </c>
      <c r="DA1464">
        <f>AI1464</f>
        <v>1</v>
      </c>
      <c r="DB1464">
        <v>0</v>
      </c>
    </row>
    <row r="1465" spans="1:106" x14ac:dyDescent="0.2">
      <c r="A1465">
        <f>ROW(Source!A540)</f>
        <v>540</v>
      </c>
      <c r="B1465">
        <v>27721505</v>
      </c>
      <c r="C1465">
        <v>27723630</v>
      </c>
      <c r="D1465">
        <v>25152746</v>
      </c>
      <c r="E1465">
        <v>1</v>
      </c>
      <c r="F1465">
        <v>1</v>
      </c>
      <c r="G1465">
        <v>1</v>
      </c>
      <c r="H1465">
        <v>3</v>
      </c>
      <c r="I1465" t="s">
        <v>1337</v>
      </c>
      <c r="J1465" t="s">
        <v>1338</v>
      </c>
      <c r="K1465" t="s">
        <v>1339</v>
      </c>
      <c r="L1465">
        <v>1355</v>
      </c>
      <c r="N1465">
        <v>1010</v>
      </c>
      <c r="O1465" t="s">
        <v>519</v>
      </c>
      <c r="P1465" t="s">
        <v>519</v>
      </c>
      <c r="Q1465">
        <v>100</v>
      </c>
      <c r="W1465">
        <v>0</v>
      </c>
      <c r="X1465">
        <v>-66531260</v>
      </c>
      <c r="Y1465">
        <v>0.03</v>
      </c>
      <c r="AA1465">
        <v>83</v>
      </c>
      <c r="AB1465">
        <v>0</v>
      </c>
      <c r="AC1465">
        <v>0</v>
      </c>
      <c r="AD1465">
        <v>0</v>
      </c>
      <c r="AE1465">
        <v>83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1</v>
      </c>
      <c r="AL1465">
        <v>1</v>
      </c>
      <c r="AN1465">
        <v>0</v>
      </c>
      <c r="AO1465">
        <v>1</v>
      </c>
      <c r="AP1465">
        <v>1</v>
      </c>
      <c r="AQ1465">
        <v>0</v>
      </c>
      <c r="AR1465">
        <v>0</v>
      </c>
      <c r="AS1465" t="s">
        <v>6</v>
      </c>
      <c r="AT1465">
        <v>0.03</v>
      </c>
      <c r="AU1465" t="s">
        <v>6</v>
      </c>
      <c r="AV1465">
        <v>0</v>
      </c>
      <c r="AW1465">
        <v>2</v>
      </c>
      <c r="AX1465">
        <v>27723639</v>
      </c>
      <c r="AY1465">
        <v>1</v>
      </c>
      <c r="AZ1465">
        <v>0</v>
      </c>
      <c r="BA1465">
        <v>1481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CX1465">
        <f>Y1465*Source!I540</f>
        <v>0.6</v>
      </c>
      <c r="CY1465">
        <f>AA1465</f>
        <v>83</v>
      </c>
      <c r="CZ1465">
        <f>AE1465</f>
        <v>83</v>
      </c>
      <c r="DA1465">
        <f>AI1465</f>
        <v>1</v>
      </c>
      <c r="DB1465">
        <v>0</v>
      </c>
    </row>
    <row r="1466" spans="1:106" x14ac:dyDescent="0.2">
      <c r="A1466">
        <f>ROW(Source!A540)</f>
        <v>540</v>
      </c>
      <c r="B1466">
        <v>27721505</v>
      </c>
      <c r="C1466">
        <v>27723630</v>
      </c>
      <c r="D1466">
        <v>25154653</v>
      </c>
      <c r="E1466">
        <v>1</v>
      </c>
      <c r="F1466">
        <v>1</v>
      </c>
      <c r="G1466">
        <v>1</v>
      </c>
      <c r="H1466">
        <v>3</v>
      </c>
      <c r="I1466" t="s">
        <v>1340</v>
      </c>
      <c r="J1466" t="s">
        <v>1341</v>
      </c>
      <c r="K1466" t="s">
        <v>1342</v>
      </c>
      <c r="L1466">
        <v>1348</v>
      </c>
      <c r="N1466">
        <v>1009</v>
      </c>
      <c r="O1466" t="s">
        <v>46</v>
      </c>
      <c r="P1466" t="s">
        <v>46</v>
      </c>
      <c r="Q1466">
        <v>1000</v>
      </c>
      <c r="W1466">
        <v>0</v>
      </c>
      <c r="X1466">
        <v>-1421715385</v>
      </c>
      <c r="Y1466">
        <v>2.0000000000000002E-5</v>
      </c>
      <c r="AA1466">
        <v>729.98</v>
      </c>
      <c r="AB1466">
        <v>0</v>
      </c>
      <c r="AC1466">
        <v>0</v>
      </c>
      <c r="AD1466">
        <v>0</v>
      </c>
      <c r="AE1466">
        <v>729.98</v>
      </c>
      <c r="AF1466">
        <v>0</v>
      </c>
      <c r="AG1466">
        <v>0</v>
      </c>
      <c r="AH1466">
        <v>0</v>
      </c>
      <c r="AI1466">
        <v>1</v>
      </c>
      <c r="AJ1466">
        <v>1</v>
      </c>
      <c r="AK1466">
        <v>1</v>
      </c>
      <c r="AL1466">
        <v>1</v>
      </c>
      <c r="AN1466">
        <v>0</v>
      </c>
      <c r="AO1466">
        <v>1</v>
      </c>
      <c r="AP1466">
        <v>1</v>
      </c>
      <c r="AQ1466">
        <v>0</v>
      </c>
      <c r="AR1466">
        <v>0</v>
      </c>
      <c r="AS1466" t="s">
        <v>6</v>
      </c>
      <c r="AT1466">
        <v>2.0000000000000002E-5</v>
      </c>
      <c r="AU1466" t="s">
        <v>6</v>
      </c>
      <c r="AV1466">
        <v>0</v>
      </c>
      <c r="AW1466">
        <v>2</v>
      </c>
      <c r="AX1466">
        <v>27723640</v>
      </c>
      <c r="AY1466">
        <v>1</v>
      </c>
      <c r="AZ1466">
        <v>0</v>
      </c>
      <c r="BA1466">
        <v>1482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CX1466">
        <f>Y1466*Source!I540</f>
        <v>4.0000000000000002E-4</v>
      </c>
      <c r="CY1466">
        <f>AA1466</f>
        <v>729.98</v>
      </c>
      <c r="CZ1466">
        <f>AE1466</f>
        <v>729.98</v>
      </c>
      <c r="DA1466">
        <f>AI1466</f>
        <v>1</v>
      </c>
      <c r="DB1466">
        <v>0</v>
      </c>
    </row>
    <row r="1467" spans="1:106" x14ac:dyDescent="0.2">
      <c r="A1467">
        <f>ROW(Source!A540)</f>
        <v>540</v>
      </c>
      <c r="B1467">
        <v>27721505</v>
      </c>
      <c r="C1467">
        <v>27723630</v>
      </c>
      <c r="D1467">
        <v>25177689</v>
      </c>
      <c r="E1467">
        <v>1</v>
      </c>
      <c r="F1467">
        <v>1</v>
      </c>
      <c r="G1467">
        <v>1</v>
      </c>
      <c r="H1467">
        <v>3</v>
      </c>
      <c r="I1467" t="s">
        <v>1343</v>
      </c>
      <c r="J1467" t="s">
        <v>1344</v>
      </c>
      <c r="K1467" t="s">
        <v>1345</v>
      </c>
      <c r="L1467">
        <v>1346</v>
      </c>
      <c r="N1467">
        <v>1009</v>
      </c>
      <c r="O1467" t="s">
        <v>178</v>
      </c>
      <c r="P1467" t="s">
        <v>178</v>
      </c>
      <c r="Q1467">
        <v>1</v>
      </c>
      <c r="W1467">
        <v>0</v>
      </c>
      <c r="X1467">
        <v>-1726842289</v>
      </c>
      <c r="Y1467">
        <v>4.0000000000000001E-3</v>
      </c>
      <c r="AA1467">
        <v>65.75</v>
      </c>
      <c r="AB1467">
        <v>0</v>
      </c>
      <c r="AC1467">
        <v>0</v>
      </c>
      <c r="AD1467">
        <v>0</v>
      </c>
      <c r="AE1467">
        <v>65.75</v>
      </c>
      <c r="AF1467">
        <v>0</v>
      </c>
      <c r="AG1467">
        <v>0</v>
      </c>
      <c r="AH1467">
        <v>0</v>
      </c>
      <c r="AI1467">
        <v>1</v>
      </c>
      <c r="AJ1467">
        <v>1</v>
      </c>
      <c r="AK1467">
        <v>1</v>
      </c>
      <c r="AL1467">
        <v>1</v>
      </c>
      <c r="AN1467">
        <v>0</v>
      </c>
      <c r="AO1467">
        <v>1</v>
      </c>
      <c r="AP1467">
        <v>1</v>
      </c>
      <c r="AQ1467">
        <v>0</v>
      </c>
      <c r="AR1467">
        <v>0</v>
      </c>
      <c r="AS1467" t="s">
        <v>6</v>
      </c>
      <c r="AT1467">
        <v>4.0000000000000001E-3</v>
      </c>
      <c r="AU1467" t="s">
        <v>6</v>
      </c>
      <c r="AV1467">
        <v>0</v>
      </c>
      <c r="AW1467">
        <v>2</v>
      </c>
      <c r="AX1467">
        <v>27723641</v>
      </c>
      <c r="AY1467">
        <v>1</v>
      </c>
      <c r="AZ1467">
        <v>0</v>
      </c>
      <c r="BA1467">
        <v>1483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CX1467">
        <f>Y1467*Source!I540</f>
        <v>0.08</v>
      </c>
      <c r="CY1467">
        <f>AA1467</f>
        <v>65.75</v>
      </c>
      <c r="CZ1467">
        <f>AE1467</f>
        <v>65.75</v>
      </c>
      <c r="DA1467">
        <f>AI1467</f>
        <v>1</v>
      </c>
      <c r="DB1467">
        <v>0</v>
      </c>
    </row>
    <row r="1468" spans="1:106" x14ac:dyDescent="0.2">
      <c r="A1468">
        <f>ROW(Source!A540)</f>
        <v>540</v>
      </c>
      <c r="B1468">
        <v>27721505</v>
      </c>
      <c r="C1468">
        <v>27723630</v>
      </c>
      <c r="D1468">
        <v>25147235</v>
      </c>
      <c r="E1468">
        <v>17</v>
      </c>
      <c r="F1468">
        <v>1</v>
      </c>
      <c r="G1468">
        <v>1</v>
      </c>
      <c r="H1468">
        <v>3</v>
      </c>
      <c r="I1468" t="s">
        <v>1204</v>
      </c>
      <c r="J1468" t="s">
        <v>6</v>
      </c>
      <c r="K1468" t="s">
        <v>1205</v>
      </c>
      <c r="L1468">
        <v>1374</v>
      </c>
      <c r="N1468">
        <v>1013</v>
      </c>
      <c r="O1468" t="s">
        <v>1206</v>
      </c>
      <c r="P1468" t="s">
        <v>1206</v>
      </c>
      <c r="Q1468">
        <v>1</v>
      </c>
      <c r="W1468">
        <v>0</v>
      </c>
      <c r="X1468">
        <v>-1731369543</v>
      </c>
      <c r="Y1468">
        <v>0.4</v>
      </c>
      <c r="AA1468">
        <v>1</v>
      </c>
      <c r="AB1468">
        <v>0</v>
      </c>
      <c r="AC1468">
        <v>0</v>
      </c>
      <c r="AD1468">
        <v>0</v>
      </c>
      <c r="AE1468">
        <v>1</v>
      </c>
      <c r="AF1468">
        <v>0</v>
      </c>
      <c r="AG1468">
        <v>0</v>
      </c>
      <c r="AH1468">
        <v>0</v>
      </c>
      <c r="AI1468">
        <v>1</v>
      </c>
      <c r="AJ1468">
        <v>1</v>
      </c>
      <c r="AK1468">
        <v>1</v>
      </c>
      <c r="AL1468">
        <v>1</v>
      </c>
      <c r="AN1468">
        <v>0</v>
      </c>
      <c r="AO1468">
        <v>1</v>
      </c>
      <c r="AP1468">
        <v>1</v>
      </c>
      <c r="AQ1468">
        <v>0</v>
      </c>
      <c r="AR1468">
        <v>0</v>
      </c>
      <c r="AS1468" t="s">
        <v>6</v>
      </c>
      <c r="AT1468">
        <v>0.4</v>
      </c>
      <c r="AU1468" t="s">
        <v>6</v>
      </c>
      <c r="AV1468">
        <v>0</v>
      </c>
      <c r="AW1468">
        <v>2</v>
      </c>
      <c r="AX1468">
        <v>27723642</v>
      </c>
      <c r="AY1468">
        <v>1</v>
      </c>
      <c r="AZ1468">
        <v>0</v>
      </c>
      <c r="BA1468">
        <v>1484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CX1468">
        <f>Y1468*Source!I540</f>
        <v>8</v>
      </c>
      <c r="CY1468">
        <f>AA1468</f>
        <v>1</v>
      </c>
      <c r="CZ1468">
        <f>AE1468</f>
        <v>1</v>
      </c>
      <c r="DA1468">
        <f>AI1468</f>
        <v>1</v>
      </c>
      <c r="DB1468">
        <v>0</v>
      </c>
    </row>
    <row r="1469" spans="1:106" x14ac:dyDescent="0.2">
      <c r="A1469">
        <f>ROW(Source!A541)</f>
        <v>541</v>
      </c>
      <c r="B1469">
        <v>27721504</v>
      </c>
      <c r="C1469">
        <v>27723630</v>
      </c>
      <c r="D1469">
        <v>25429015</v>
      </c>
      <c r="E1469">
        <v>1</v>
      </c>
      <c r="F1469">
        <v>1</v>
      </c>
      <c r="G1469">
        <v>1</v>
      </c>
      <c r="H1469">
        <v>1</v>
      </c>
      <c r="I1469" t="s">
        <v>1332</v>
      </c>
      <c r="J1469" t="s">
        <v>6</v>
      </c>
      <c r="K1469" t="s">
        <v>1333</v>
      </c>
      <c r="L1469">
        <v>1191</v>
      </c>
      <c r="N1469">
        <v>1013</v>
      </c>
      <c r="O1469" t="s">
        <v>953</v>
      </c>
      <c r="P1469" t="s">
        <v>953</v>
      </c>
      <c r="Q1469">
        <v>1</v>
      </c>
      <c r="W1469">
        <v>0</v>
      </c>
      <c r="X1469">
        <v>-713621975</v>
      </c>
      <c r="Y1469">
        <v>1.68</v>
      </c>
      <c r="AA1469">
        <v>0</v>
      </c>
      <c r="AB1469">
        <v>0</v>
      </c>
      <c r="AC1469">
        <v>0</v>
      </c>
      <c r="AD1469">
        <v>11.82</v>
      </c>
      <c r="AE1469">
        <v>0</v>
      </c>
      <c r="AF1469">
        <v>0</v>
      </c>
      <c r="AG1469">
        <v>0</v>
      </c>
      <c r="AH1469">
        <v>11.82</v>
      </c>
      <c r="AI1469">
        <v>1</v>
      </c>
      <c r="AJ1469">
        <v>1</v>
      </c>
      <c r="AK1469">
        <v>1</v>
      </c>
      <c r="AL1469">
        <v>1</v>
      </c>
      <c r="AN1469">
        <v>0</v>
      </c>
      <c r="AO1469">
        <v>1</v>
      </c>
      <c r="AP1469">
        <v>1</v>
      </c>
      <c r="AQ1469">
        <v>0</v>
      </c>
      <c r="AR1469">
        <v>0</v>
      </c>
      <c r="AS1469" t="s">
        <v>6</v>
      </c>
      <c r="AT1469">
        <v>1.68</v>
      </c>
      <c r="AU1469" t="s">
        <v>6</v>
      </c>
      <c r="AV1469">
        <v>1</v>
      </c>
      <c r="AW1469">
        <v>2</v>
      </c>
      <c r="AX1469">
        <v>27723637</v>
      </c>
      <c r="AY1469">
        <v>1</v>
      </c>
      <c r="AZ1469">
        <v>0</v>
      </c>
      <c r="BA1469">
        <v>1485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CX1469">
        <f>Y1469*Source!I541</f>
        <v>33.6</v>
      </c>
      <c r="CY1469">
        <f>AD1469</f>
        <v>11.82</v>
      </c>
      <c r="CZ1469">
        <f>AH1469</f>
        <v>11.82</v>
      </c>
      <c r="DA1469">
        <f>AL1469</f>
        <v>1</v>
      </c>
      <c r="DB1469">
        <v>0</v>
      </c>
    </row>
    <row r="1470" spans="1:106" x14ac:dyDescent="0.2">
      <c r="A1470">
        <f>ROW(Source!A541)</f>
        <v>541</v>
      </c>
      <c r="B1470">
        <v>27721504</v>
      </c>
      <c r="C1470">
        <v>27723630</v>
      </c>
      <c r="D1470">
        <v>25148593</v>
      </c>
      <c r="E1470">
        <v>1</v>
      </c>
      <c r="F1470">
        <v>1</v>
      </c>
      <c r="G1470">
        <v>1</v>
      </c>
      <c r="H1470">
        <v>3</v>
      </c>
      <c r="I1470" t="s">
        <v>1334</v>
      </c>
      <c r="J1470" t="s">
        <v>1335</v>
      </c>
      <c r="K1470" t="s">
        <v>1336</v>
      </c>
      <c r="L1470">
        <v>1346</v>
      </c>
      <c r="N1470">
        <v>1009</v>
      </c>
      <c r="O1470" t="s">
        <v>178</v>
      </c>
      <c r="P1470" t="s">
        <v>178</v>
      </c>
      <c r="Q1470">
        <v>1</v>
      </c>
      <c r="W1470">
        <v>0</v>
      </c>
      <c r="X1470">
        <v>1559187994</v>
      </c>
      <c r="Y1470">
        <v>4.0000000000000002E-4</v>
      </c>
      <c r="AA1470">
        <v>27.74</v>
      </c>
      <c r="AB1470">
        <v>0</v>
      </c>
      <c r="AC1470">
        <v>0</v>
      </c>
      <c r="AD1470">
        <v>0</v>
      </c>
      <c r="AE1470">
        <v>27.74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1</v>
      </c>
      <c r="AL1470">
        <v>1</v>
      </c>
      <c r="AN1470">
        <v>0</v>
      </c>
      <c r="AO1470">
        <v>1</v>
      </c>
      <c r="AP1470">
        <v>1</v>
      </c>
      <c r="AQ1470">
        <v>0</v>
      </c>
      <c r="AR1470">
        <v>0</v>
      </c>
      <c r="AS1470" t="s">
        <v>6</v>
      </c>
      <c r="AT1470">
        <v>4.0000000000000002E-4</v>
      </c>
      <c r="AU1470" t="s">
        <v>6</v>
      </c>
      <c r="AV1470">
        <v>0</v>
      </c>
      <c r="AW1470">
        <v>2</v>
      </c>
      <c r="AX1470">
        <v>27723638</v>
      </c>
      <c r="AY1470">
        <v>1</v>
      </c>
      <c r="AZ1470">
        <v>0</v>
      </c>
      <c r="BA1470">
        <v>1486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CX1470">
        <f>Y1470*Source!I541</f>
        <v>8.0000000000000002E-3</v>
      </c>
      <c r="CY1470">
        <f>AA1470</f>
        <v>27.74</v>
      </c>
      <c r="CZ1470">
        <f>AE1470</f>
        <v>27.74</v>
      </c>
      <c r="DA1470">
        <f>AI1470</f>
        <v>1</v>
      </c>
      <c r="DB1470">
        <v>0</v>
      </c>
    </row>
    <row r="1471" spans="1:106" x14ac:dyDescent="0.2">
      <c r="A1471">
        <f>ROW(Source!A541)</f>
        <v>541</v>
      </c>
      <c r="B1471">
        <v>27721504</v>
      </c>
      <c r="C1471">
        <v>27723630</v>
      </c>
      <c r="D1471">
        <v>25152746</v>
      </c>
      <c r="E1471">
        <v>1</v>
      </c>
      <c r="F1471">
        <v>1</v>
      </c>
      <c r="G1471">
        <v>1</v>
      </c>
      <c r="H1471">
        <v>3</v>
      </c>
      <c r="I1471" t="s">
        <v>1337</v>
      </c>
      <c r="J1471" t="s">
        <v>1338</v>
      </c>
      <c r="K1471" t="s">
        <v>1339</v>
      </c>
      <c r="L1471">
        <v>1355</v>
      </c>
      <c r="N1471">
        <v>1010</v>
      </c>
      <c r="O1471" t="s">
        <v>519</v>
      </c>
      <c r="P1471" t="s">
        <v>519</v>
      </c>
      <c r="Q1471">
        <v>100</v>
      </c>
      <c r="W1471">
        <v>0</v>
      </c>
      <c r="X1471">
        <v>-66531260</v>
      </c>
      <c r="Y1471">
        <v>0.03</v>
      </c>
      <c r="AA1471">
        <v>83</v>
      </c>
      <c r="AB1471">
        <v>0</v>
      </c>
      <c r="AC1471">
        <v>0</v>
      </c>
      <c r="AD1471">
        <v>0</v>
      </c>
      <c r="AE1471">
        <v>83</v>
      </c>
      <c r="AF1471">
        <v>0</v>
      </c>
      <c r="AG1471">
        <v>0</v>
      </c>
      <c r="AH1471">
        <v>0</v>
      </c>
      <c r="AI1471">
        <v>1</v>
      </c>
      <c r="AJ1471">
        <v>1</v>
      </c>
      <c r="AK1471">
        <v>1</v>
      </c>
      <c r="AL1471">
        <v>1</v>
      </c>
      <c r="AN1471">
        <v>0</v>
      </c>
      <c r="AO1471">
        <v>1</v>
      </c>
      <c r="AP1471">
        <v>1</v>
      </c>
      <c r="AQ1471">
        <v>0</v>
      </c>
      <c r="AR1471">
        <v>0</v>
      </c>
      <c r="AS1471" t="s">
        <v>6</v>
      </c>
      <c r="AT1471">
        <v>0.03</v>
      </c>
      <c r="AU1471" t="s">
        <v>6</v>
      </c>
      <c r="AV1471">
        <v>0</v>
      </c>
      <c r="AW1471">
        <v>2</v>
      </c>
      <c r="AX1471">
        <v>27723639</v>
      </c>
      <c r="AY1471">
        <v>1</v>
      </c>
      <c r="AZ1471">
        <v>0</v>
      </c>
      <c r="BA1471">
        <v>1487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CX1471">
        <f>Y1471*Source!I541</f>
        <v>0.6</v>
      </c>
      <c r="CY1471">
        <f>AA1471</f>
        <v>83</v>
      </c>
      <c r="CZ1471">
        <f>AE1471</f>
        <v>83</v>
      </c>
      <c r="DA1471">
        <f>AI1471</f>
        <v>1</v>
      </c>
      <c r="DB1471">
        <v>0</v>
      </c>
    </row>
    <row r="1472" spans="1:106" x14ac:dyDescent="0.2">
      <c r="A1472">
        <f>ROW(Source!A541)</f>
        <v>541</v>
      </c>
      <c r="B1472">
        <v>27721504</v>
      </c>
      <c r="C1472">
        <v>27723630</v>
      </c>
      <c r="D1472">
        <v>25154653</v>
      </c>
      <c r="E1472">
        <v>1</v>
      </c>
      <c r="F1472">
        <v>1</v>
      </c>
      <c r="G1472">
        <v>1</v>
      </c>
      <c r="H1472">
        <v>3</v>
      </c>
      <c r="I1472" t="s">
        <v>1340</v>
      </c>
      <c r="J1472" t="s">
        <v>1341</v>
      </c>
      <c r="K1472" t="s">
        <v>1342</v>
      </c>
      <c r="L1472">
        <v>1348</v>
      </c>
      <c r="N1472">
        <v>1009</v>
      </c>
      <c r="O1472" t="s">
        <v>46</v>
      </c>
      <c r="P1472" t="s">
        <v>46</v>
      </c>
      <c r="Q1472">
        <v>1000</v>
      </c>
      <c r="W1472">
        <v>0</v>
      </c>
      <c r="X1472">
        <v>-1421715385</v>
      </c>
      <c r="Y1472">
        <v>2.0000000000000002E-5</v>
      </c>
      <c r="AA1472">
        <v>729.98</v>
      </c>
      <c r="AB1472">
        <v>0</v>
      </c>
      <c r="AC1472">
        <v>0</v>
      </c>
      <c r="AD1472">
        <v>0</v>
      </c>
      <c r="AE1472">
        <v>729.98</v>
      </c>
      <c r="AF1472">
        <v>0</v>
      </c>
      <c r="AG1472">
        <v>0</v>
      </c>
      <c r="AH1472">
        <v>0</v>
      </c>
      <c r="AI1472">
        <v>1</v>
      </c>
      <c r="AJ1472">
        <v>1</v>
      </c>
      <c r="AK1472">
        <v>1</v>
      </c>
      <c r="AL1472">
        <v>1</v>
      </c>
      <c r="AN1472">
        <v>0</v>
      </c>
      <c r="AO1472">
        <v>1</v>
      </c>
      <c r="AP1472">
        <v>1</v>
      </c>
      <c r="AQ1472">
        <v>0</v>
      </c>
      <c r="AR1472">
        <v>0</v>
      </c>
      <c r="AS1472" t="s">
        <v>6</v>
      </c>
      <c r="AT1472">
        <v>2.0000000000000002E-5</v>
      </c>
      <c r="AU1472" t="s">
        <v>6</v>
      </c>
      <c r="AV1472">
        <v>0</v>
      </c>
      <c r="AW1472">
        <v>2</v>
      </c>
      <c r="AX1472">
        <v>27723640</v>
      </c>
      <c r="AY1472">
        <v>1</v>
      </c>
      <c r="AZ1472">
        <v>0</v>
      </c>
      <c r="BA1472">
        <v>1488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CX1472">
        <f>Y1472*Source!I541</f>
        <v>4.0000000000000002E-4</v>
      </c>
      <c r="CY1472">
        <f>AA1472</f>
        <v>729.98</v>
      </c>
      <c r="CZ1472">
        <f>AE1472</f>
        <v>729.98</v>
      </c>
      <c r="DA1472">
        <f>AI1472</f>
        <v>1</v>
      </c>
      <c r="DB1472">
        <v>0</v>
      </c>
    </row>
    <row r="1473" spans="1:106" x14ac:dyDescent="0.2">
      <c r="A1473">
        <f>ROW(Source!A541)</f>
        <v>541</v>
      </c>
      <c r="B1473">
        <v>27721504</v>
      </c>
      <c r="C1473">
        <v>27723630</v>
      </c>
      <c r="D1473">
        <v>25177689</v>
      </c>
      <c r="E1473">
        <v>1</v>
      </c>
      <c r="F1473">
        <v>1</v>
      </c>
      <c r="G1473">
        <v>1</v>
      </c>
      <c r="H1473">
        <v>3</v>
      </c>
      <c r="I1473" t="s">
        <v>1343</v>
      </c>
      <c r="J1473" t="s">
        <v>1344</v>
      </c>
      <c r="K1473" t="s">
        <v>1345</v>
      </c>
      <c r="L1473">
        <v>1346</v>
      </c>
      <c r="N1473">
        <v>1009</v>
      </c>
      <c r="O1473" t="s">
        <v>178</v>
      </c>
      <c r="P1473" t="s">
        <v>178</v>
      </c>
      <c r="Q1473">
        <v>1</v>
      </c>
      <c r="W1473">
        <v>0</v>
      </c>
      <c r="X1473">
        <v>-1726842289</v>
      </c>
      <c r="Y1473">
        <v>4.0000000000000001E-3</v>
      </c>
      <c r="AA1473">
        <v>65.75</v>
      </c>
      <c r="AB1473">
        <v>0</v>
      </c>
      <c r="AC1473">
        <v>0</v>
      </c>
      <c r="AD1473">
        <v>0</v>
      </c>
      <c r="AE1473">
        <v>65.75</v>
      </c>
      <c r="AF1473">
        <v>0</v>
      </c>
      <c r="AG1473">
        <v>0</v>
      </c>
      <c r="AH1473">
        <v>0</v>
      </c>
      <c r="AI1473">
        <v>1</v>
      </c>
      <c r="AJ1473">
        <v>1</v>
      </c>
      <c r="AK1473">
        <v>1</v>
      </c>
      <c r="AL1473">
        <v>1</v>
      </c>
      <c r="AN1473">
        <v>0</v>
      </c>
      <c r="AO1473">
        <v>1</v>
      </c>
      <c r="AP1473">
        <v>1</v>
      </c>
      <c r="AQ1473">
        <v>0</v>
      </c>
      <c r="AR1473">
        <v>0</v>
      </c>
      <c r="AS1473" t="s">
        <v>6</v>
      </c>
      <c r="AT1473">
        <v>4.0000000000000001E-3</v>
      </c>
      <c r="AU1473" t="s">
        <v>6</v>
      </c>
      <c r="AV1473">
        <v>0</v>
      </c>
      <c r="AW1473">
        <v>2</v>
      </c>
      <c r="AX1473">
        <v>27723641</v>
      </c>
      <c r="AY1473">
        <v>1</v>
      </c>
      <c r="AZ1473">
        <v>0</v>
      </c>
      <c r="BA1473">
        <v>1489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CX1473">
        <f>Y1473*Source!I541</f>
        <v>0.08</v>
      </c>
      <c r="CY1473">
        <f>AA1473</f>
        <v>65.75</v>
      </c>
      <c r="CZ1473">
        <f>AE1473</f>
        <v>65.75</v>
      </c>
      <c r="DA1473">
        <f>AI1473</f>
        <v>1</v>
      </c>
      <c r="DB1473">
        <v>0</v>
      </c>
    </row>
    <row r="1474" spans="1:106" x14ac:dyDescent="0.2">
      <c r="A1474">
        <f>ROW(Source!A541)</f>
        <v>541</v>
      </c>
      <c r="B1474">
        <v>27721504</v>
      </c>
      <c r="C1474">
        <v>27723630</v>
      </c>
      <c r="D1474">
        <v>25147235</v>
      </c>
      <c r="E1474">
        <v>17</v>
      </c>
      <c r="F1474">
        <v>1</v>
      </c>
      <c r="G1474">
        <v>1</v>
      </c>
      <c r="H1474">
        <v>3</v>
      </c>
      <c r="I1474" t="s">
        <v>1204</v>
      </c>
      <c r="J1474" t="s">
        <v>6</v>
      </c>
      <c r="K1474" t="s">
        <v>1205</v>
      </c>
      <c r="L1474">
        <v>1374</v>
      </c>
      <c r="N1474">
        <v>1013</v>
      </c>
      <c r="O1474" t="s">
        <v>1206</v>
      </c>
      <c r="P1474" t="s">
        <v>1206</v>
      </c>
      <c r="Q1474">
        <v>1</v>
      </c>
      <c r="W1474">
        <v>0</v>
      </c>
      <c r="X1474">
        <v>-1731369543</v>
      </c>
      <c r="Y1474">
        <v>0.4</v>
      </c>
      <c r="AA1474">
        <v>1</v>
      </c>
      <c r="AB1474">
        <v>0</v>
      </c>
      <c r="AC1474">
        <v>0</v>
      </c>
      <c r="AD1474">
        <v>0</v>
      </c>
      <c r="AE1474">
        <v>1</v>
      </c>
      <c r="AF1474">
        <v>0</v>
      </c>
      <c r="AG1474">
        <v>0</v>
      </c>
      <c r="AH1474">
        <v>0</v>
      </c>
      <c r="AI1474">
        <v>1</v>
      </c>
      <c r="AJ1474">
        <v>1</v>
      </c>
      <c r="AK1474">
        <v>1</v>
      </c>
      <c r="AL1474">
        <v>1</v>
      </c>
      <c r="AN1474">
        <v>0</v>
      </c>
      <c r="AO1474">
        <v>1</v>
      </c>
      <c r="AP1474">
        <v>1</v>
      </c>
      <c r="AQ1474">
        <v>0</v>
      </c>
      <c r="AR1474">
        <v>0</v>
      </c>
      <c r="AS1474" t="s">
        <v>6</v>
      </c>
      <c r="AT1474">
        <v>0.4</v>
      </c>
      <c r="AU1474" t="s">
        <v>6</v>
      </c>
      <c r="AV1474">
        <v>0</v>
      </c>
      <c r="AW1474">
        <v>2</v>
      </c>
      <c r="AX1474">
        <v>27723642</v>
      </c>
      <c r="AY1474">
        <v>1</v>
      </c>
      <c r="AZ1474">
        <v>0</v>
      </c>
      <c r="BA1474">
        <v>1490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CX1474">
        <f>Y1474*Source!I541</f>
        <v>8</v>
      </c>
      <c r="CY1474">
        <f>AA1474</f>
        <v>1</v>
      </c>
      <c r="CZ1474">
        <f>AE1474</f>
        <v>1</v>
      </c>
      <c r="DA1474">
        <f>AI1474</f>
        <v>1</v>
      </c>
      <c r="DB1474">
        <v>0</v>
      </c>
    </row>
    <row r="1475" spans="1:106" x14ac:dyDescent="0.2">
      <c r="A1475">
        <f>ROW(Source!A542)</f>
        <v>542</v>
      </c>
      <c r="B1475">
        <v>27721505</v>
      </c>
      <c r="C1475">
        <v>27723643</v>
      </c>
      <c r="D1475">
        <v>25419089</v>
      </c>
      <c r="E1475">
        <v>1</v>
      </c>
      <c r="F1475">
        <v>1</v>
      </c>
      <c r="G1475">
        <v>1</v>
      </c>
      <c r="H1475">
        <v>1</v>
      </c>
      <c r="I1475" t="s">
        <v>1120</v>
      </c>
      <c r="J1475" t="s">
        <v>6</v>
      </c>
      <c r="K1475" t="s">
        <v>1121</v>
      </c>
      <c r="L1475">
        <v>1191</v>
      </c>
      <c r="N1475">
        <v>1013</v>
      </c>
      <c r="O1475" t="s">
        <v>953</v>
      </c>
      <c r="P1475" t="s">
        <v>953</v>
      </c>
      <c r="Q1475">
        <v>1</v>
      </c>
      <c r="W1475">
        <v>0</v>
      </c>
      <c r="X1475">
        <v>1069510174</v>
      </c>
      <c r="Y1475">
        <v>19.52</v>
      </c>
      <c r="AA1475">
        <v>0</v>
      </c>
      <c r="AB1475">
        <v>0</v>
      </c>
      <c r="AC1475">
        <v>0</v>
      </c>
      <c r="AD1475">
        <v>9.6199999999999992</v>
      </c>
      <c r="AE1475">
        <v>0</v>
      </c>
      <c r="AF1475">
        <v>0</v>
      </c>
      <c r="AG1475">
        <v>0</v>
      </c>
      <c r="AH1475">
        <v>9.6199999999999992</v>
      </c>
      <c r="AI1475">
        <v>1</v>
      </c>
      <c r="AJ1475">
        <v>1</v>
      </c>
      <c r="AK1475">
        <v>1</v>
      </c>
      <c r="AL1475">
        <v>1</v>
      </c>
      <c r="AN1475">
        <v>0</v>
      </c>
      <c r="AO1475">
        <v>1</v>
      </c>
      <c r="AP1475">
        <v>0</v>
      </c>
      <c r="AQ1475">
        <v>0</v>
      </c>
      <c r="AR1475">
        <v>0</v>
      </c>
      <c r="AS1475" t="s">
        <v>6</v>
      </c>
      <c r="AT1475">
        <v>19.52</v>
      </c>
      <c r="AU1475" t="s">
        <v>6</v>
      </c>
      <c r="AV1475">
        <v>1</v>
      </c>
      <c r="AW1475">
        <v>2</v>
      </c>
      <c r="AX1475">
        <v>27723650</v>
      </c>
      <c r="AY1475">
        <v>1</v>
      </c>
      <c r="AZ1475">
        <v>0</v>
      </c>
      <c r="BA1475">
        <v>1491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CX1475">
        <f>Y1475*Source!I542</f>
        <v>7.8079999999999998</v>
      </c>
      <c r="CY1475">
        <f>AD1475</f>
        <v>9.6199999999999992</v>
      </c>
      <c r="CZ1475">
        <f>AH1475</f>
        <v>9.6199999999999992</v>
      </c>
      <c r="DA1475">
        <f>AL1475</f>
        <v>1</v>
      </c>
      <c r="DB1475">
        <v>0</v>
      </c>
    </row>
    <row r="1476" spans="1:106" x14ac:dyDescent="0.2">
      <c r="A1476">
        <f>ROW(Source!A542)</f>
        <v>542</v>
      </c>
      <c r="B1476">
        <v>27721505</v>
      </c>
      <c r="C1476">
        <v>27723643</v>
      </c>
      <c r="D1476">
        <v>25412928</v>
      </c>
      <c r="E1476">
        <v>1</v>
      </c>
      <c r="F1476">
        <v>1</v>
      </c>
      <c r="G1476">
        <v>1</v>
      </c>
      <c r="H1476">
        <v>1</v>
      </c>
      <c r="I1476" t="s">
        <v>954</v>
      </c>
      <c r="J1476" t="s">
        <v>6</v>
      </c>
      <c r="K1476" t="s">
        <v>955</v>
      </c>
      <c r="L1476">
        <v>1191</v>
      </c>
      <c r="N1476">
        <v>1013</v>
      </c>
      <c r="O1476" t="s">
        <v>953</v>
      </c>
      <c r="P1476" t="s">
        <v>953</v>
      </c>
      <c r="Q1476">
        <v>1</v>
      </c>
      <c r="W1476">
        <v>0</v>
      </c>
      <c r="X1476">
        <v>-1417349443</v>
      </c>
      <c r="Y1476">
        <v>1.08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1</v>
      </c>
      <c r="AJ1476">
        <v>1</v>
      </c>
      <c r="AK1476">
        <v>1</v>
      </c>
      <c r="AL1476">
        <v>1</v>
      </c>
      <c r="AN1476">
        <v>0</v>
      </c>
      <c r="AO1476">
        <v>1</v>
      </c>
      <c r="AP1476">
        <v>0</v>
      </c>
      <c r="AQ1476">
        <v>0</v>
      </c>
      <c r="AR1476">
        <v>0</v>
      </c>
      <c r="AS1476" t="s">
        <v>6</v>
      </c>
      <c r="AT1476">
        <v>1.08</v>
      </c>
      <c r="AU1476" t="s">
        <v>6</v>
      </c>
      <c r="AV1476">
        <v>2</v>
      </c>
      <c r="AW1476">
        <v>2</v>
      </c>
      <c r="AX1476">
        <v>27723651</v>
      </c>
      <c r="AY1476">
        <v>1</v>
      </c>
      <c r="AZ1476">
        <v>0</v>
      </c>
      <c r="BA1476">
        <v>1492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CX1476">
        <f>Y1476*Source!I542</f>
        <v>0.43200000000000005</v>
      </c>
      <c r="CY1476">
        <f>AD1476</f>
        <v>0</v>
      </c>
      <c r="CZ1476">
        <f>AH1476</f>
        <v>0</v>
      </c>
      <c r="DA1476">
        <f>AL1476</f>
        <v>1</v>
      </c>
      <c r="DB1476">
        <v>0</v>
      </c>
    </row>
    <row r="1477" spans="1:106" x14ac:dyDescent="0.2">
      <c r="A1477">
        <f>ROW(Source!A542)</f>
        <v>542</v>
      </c>
      <c r="B1477">
        <v>27721505</v>
      </c>
      <c r="C1477">
        <v>27723643</v>
      </c>
      <c r="D1477">
        <v>25230220</v>
      </c>
      <c r="E1477">
        <v>1</v>
      </c>
      <c r="F1477">
        <v>1</v>
      </c>
      <c r="G1477">
        <v>1</v>
      </c>
      <c r="H1477">
        <v>2</v>
      </c>
      <c r="I1477" t="s">
        <v>991</v>
      </c>
      <c r="J1477" t="s">
        <v>992</v>
      </c>
      <c r="K1477" t="s">
        <v>993</v>
      </c>
      <c r="L1477">
        <v>1368</v>
      </c>
      <c r="N1477">
        <v>1011</v>
      </c>
      <c r="O1477" t="s">
        <v>959</v>
      </c>
      <c r="P1477" t="s">
        <v>959</v>
      </c>
      <c r="Q1477">
        <v>1</v>
      </c>
      <c r="W1477">
        <v>0</v>
      </c>
      <c r="X1477">
        <v>-1718674368</v>
      </c>
      <c r="Y1477">
        <v>0.54</v>
      </c>
      <c r="AA1477">
        <v>0</v>
      </c>
      <c r="AB1477">
        <v>111.99</v>
      </c>
      <c r="AC1477">
        <v>13.5</v>
      </c>
      <c r="AD1477">
        <v>0</v>
      </c>
      <c r="AE1477">
        <v>0</v>
      </c>
      <c r="AF1477">
        <v>111.99</v>
      </c>
      <c r="AG1477">
        <v>13.5</v>
      </c>
      <c r="AH1477">
        <v>0</v>
      </c>
      <c r="AI1477">
        <v>1</v>
      </c>
      <c r="AJ1477">
        <v>1</v>
      </c>
      <c r="AK1477">
        <v>1</v>
      </c>
      <c r="AL1477">
        <v>1</v>
      </c>
      <c r="AN1477">
        <v>0</v>
      </c>
      <c r="AO1477">
        <v>1</v>
      </c>
      <c r="AP1477">
        <v>0</v>
      </c>
      <c r="AQ1477">
        <v>0</v>
      </c>
      <c r="AR1477">
        <v>0</v>
      </c>
      <c r="AS1477" t="s">
        <v>6</v>
      </c>
      <c r="AT1477">
        <v>0.54</v>
      </c>
      <c r="AU1477" t="s">
        <v>6</v>
      </c>
      <c r="AV1477">
        <v>0</v>
      </c>
      <c r="AW1477">
        <v>2</v>
      </c>
      <c r="AX1477">
        <v>27723652</v>
      </c>
      <c r="AY1477">
        <v>1</v>
      </c>
      <c r="AZ1477">
        <v>0</v>
      </c>
      <c r="BA1477">
        <v>1493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CX1477">
        <f>Y1477*Source!I542</f>
        <v>0.21600000000000003</v>
      </c>
      <c r="CY1477">
        <f>AB1477</f>
        <v>111.99</v>
      </c>
      <c r="CZ1477">
        <f>AF1477</f>
        <v>111.99</v>
      </c>
      <c r="DA1477">
        <f>AJ1477</f>
        <v>1</v>
      </c>
      <c r="DB1477">
        <v>0</v>
      </c>
    </row>
    <row r="1478" spans="1:106" x14ac:dyDescent="0.2">
      <c r="A1478">
        <f>ROW(Source!A542)</f>
        <v>542</v>
      </c>
      <c r="B1478">
        <v>27721505</v>
      </c>
      <c r="C1478">
        <v>27723643</v>
      </c>
      <c r="D1478">
        <v>25231607</v>
      </c>
      <c r="E1478">
        <v>1</v>
      </c>
      <c r="F1478">
        <v>1</v>
      </c>
      <c r="G1478">
        <v>1</v>
      </c>
      <c r="H1478">
        <v>2</v>
      </c>
      <c r="I1478" t="s">
        <v>997</v>
      </c>
      <c r="J1478" t="s">
        <v>998</v>
      </c>
      <c r="K1478" t="s">
        <v>999</v>
      </c>
      <c r="L1478">
        <v>1368</v>
      </c>
      <c r="N1478">
        <v>1011</v>
      </c>
      <c r="O1478" t="s">
        <v>959</v>
      </c>
      <c r="P1478" t="s">
        <v>959</v>
      </c>
      <c r="Q1478">
        <v>1</v>
      </c>
      <c r="W1478">
        <v>0</v>
      </c>
      <c r="X1478">
        <v>1372534845</v>
      </c>
      <c r="Y1478">
        <v>0.54</v>
      </c>
      <c r="AA1478">
        <v>0</v>
      </c>
      <c r="AB1478">
        <v>65.709999999999994</v>
      </c>
      <c r="AC1478">
        <v>11.6</v>
      </c>
      <c r="AD1478">
        <v>0</v>
      </c>
      <c r="AE1478">
        <v>0</v>
      </c>
      <c r="AF1478">
        <v>65.709999999999994</v>
      </c>
      <c r="AG1478">
        <v>11.6</v>
      </c>
      <c r="AH1478">
        <v>0</v>
      </c>
      <c r="AI1478">
        <v>1</v>
      </c>
      <c r="AJ1478">
        <v>1</v>
      </c>
      <c r="AK1478">
        <v>1</v>
      </c>
      <c r="AL1478">
        <v>1</v>
      </c>
      <c r="AN1478">
        <v>0</v>
      </c>
      <c r="AO1478">
        <v>1</v>
      </c>
      <c r="AP1478">
        <v>0</v>
      </c>
      <c r="AQ1478">
        <v>0</v>
      </c>
      <c r="AR1478">
        <v>0</v>
      </c>
      <c r="AS1478" t="s">
        <v>6</v>
      </c>
      <c r="AT1478">
        <v>0.54</v>
      </c>
      <c r="AU1478" t="s">
        <v>6</v>
      </c>
      <c r="AV1478">
        <v>0</v>
      </c>
      <c r="AW1478">
        <v>2</v>
      </c>
      <c r="AX1478">
        <v>27723653</v>
      </c>
      <c r="AY1478">
        <v>1</v>
      </c>
      <c r="AZ1478">
        <v>0</v>
      </c>
      <c r="BA1478">
        <v>1494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CX1478">
        <f>Y1478*Source!I542</f>
        <v>0.21600000000000003</v>
      </c>
      <c r="CY1478">
        <f>AB1478</f>
        <v>65.709999999999994</v>
      </c>
      <c r="CZ1478">
        <f>AF1478</f>
        <v>65.709999999999994</v>
      </c>
      <c r="DA1478">
        <f>AJ1478</f>
        <v>1</v>
      </c>
      <c r="DB1478">
        <v>0</v>
      </c>
    </row>
    <row r="1479" spans="1:106" x14ac:dyDescent="0.2">
      <c r="A1479">
        <f>ROW(Source!A542)</f>
        <v>542</v>
      </c>
      <c r="B1479">
        <v>27721505</v>
      </c>
      <c r="C1479">
        <v>27723643</v>
      </c>
      <c r="D1479">
        <v>25201275</v>
      </c>
      <c r="E1479">
        <v>1</v>
      </c>
      <c r="F1479">
        <v>1</v>
      </c>
      <c r="G1479">
        <v>1</v>
      </c>
      <c r="H1479">
        <v>3</v>
      </c>
      <c r="I1479" t="s">
        <v>731</v>
      </c>
      <c r="J1479" t="s">
        <v>733</v>
      </c>
      <c r="K1479" t="s">
        <v>732</v>
      </c>
      <c r="L1479">
        <v>1301</v>
      </c>
      <c r="N1479">
        <v>1003</v>
      </c>
      <c r="O1479" t="s">
        <v>501</v>
      </c>
      <c r="P1479" t="s">
        <v>501</v>
      </c>
      <c r="Q1479">
        <v>1</v>
      </c>
      <c r="W1479">
        <v>0</v>
      </c>
      <c r="X1479">
        <v>-1610115627</v>
      </c>
      <c r="Y1479">
        <v>300</v>
      </c>
      <c r="AA1479">
        <v>27.32</v>
      </c>
      <c r="AB1479">
        <v>0</v>
      </c>
      <c r="AC1479">
        <v>0</v>
      </c>
      <c r="AD1479">
        <v>0</v>
      </c>
      <c r="AE1479">
        <v>27.32</v>
      </c>
      <c r="AF1479">
        <v>0</v>
      </c>
      <c r="AG1479">
        <v>0</v>
      </c>
      <c r="AH1479">
        <v>0</v>
      </c>
      <c r="AI1479">
        <v>1</v>
      </c>
      <c r="AJ1479">
        <v>1</v>
      </c>
      <c r="AK1479">
        <v>1</v>
      </c>
      <c r="AL1479">
        <v>1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 t="s">
        <v>6</v>
      </c>
      <c r="AT1479">
        <v>300</v>
      </c>
      <c r="AU1479" t="s">
        <v>6</v>
      </c>
      <c r="AV1479">
        <v>0</v>
      </c>
      <c r="AW1479">
        <v>1</v>
      </c>
      <c r="AX1479">
        <v>-1</v>
      </c>
      <c r="AY1479">
        <v>0</v>
      </c>
      <c r="AZ1479">
        <v>0</v>
      </c>
      <c r="BA1479" t="s">
        <v>6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CX1479">
        <f>Y1479*Source!I542</f>
        <v>120</v>
      </c>
      <c r="CY1479">
        <f>AA1479</f>
        <v>27.32</v>
      </c>
      <c r="CZ1479">
        <f>AE1479</f>
        <v>27.32</v>
      </c>
      <c r="DA1479">
        <f>AI1479</f>
        <v>1</v>
      </c>
      <c r="DB1479">
        <v>0</v>
      </c>
    </row>
    <row r="1480" spans="1:106" x14ac:dyDescent="0.2">
      <c r="A1480">
        <f>ROW(Source!A542)</f>
        <v>542</v>
      </c>
      <c r="B1480">
        <v>27721505</v>
      </c>
      <c r="C1480">
        <v>27723643</v>
      </c>
      <c r="D1480">
        <v>25147235</v>
      </c>
      <c r="E1480">
        <v>17</v>
      </c>
      <c r="F1480">
        <v>1</v>
      </c>
      <c r="G1480">
        <v>1</v>
      </c>
      <c r="H1480">
        <v>3</v>
      </c>
      <c r="I1480" t="s">
        <v>1204</v>
      </c>
      <c r="J1480" t="s">
        <v>6</v>
      </c>
      <c r="K1480" t="s">
        <v>1205</v>
      </c>
      <c r="L1480">
        <v>1374</v>
      </c>
      <c r="N1480">
        <v>1013</v>
      </c>
      <c r="O1480" t="s">
        <v>1206</v>
      </c>
      <c r="P1480" t="s">
        <v>1206</v>
      </c>
      <c r="Q1480">
        <v>1</v>
      </c>
      <c r="W1480">
        <v>0</v>
      </c>
      <c r="X1480">
        <v>-1731369543</v>
      </c>
      <c r="Y1480">
        <v>3.76</v>
      </c>
      <c r="AA1480">
        <v>1</v>
      </c>
      <c r="AB1480">
        <v>0</v>
      </c>
      <c r="AC1480">
        <v>0</v>
      </c>
      <c r="AD1480">
        <v>0</v>
      </c>
      <c r="AE1480">
        <v>1</v>
      </c>
      <c r="AF1480">
        <v>0</v>
      </c>
      <c r="AG1480">
        <v>0</v>
      </c>
      <c r="AH1480">
        <v>0</v>
      </c>
      <c r="AI1480">
        <v>1</v>
      </c>
      <c r="AJ1480">
        <v>1</v>
      </c>
      <c r="AK1480">
        <v>1</v>
      </c>
      <c r="AL1480">
        <v>1</v>
      </c>
      <c r="AN1480">
        <v>0</v>
      </c>
      <c r="AO1480">
        <v>1</v>
      </c>
      <c r="AP1480">
        <v>0</v>
      </c>
      <c r="AQ1480">
        <v>0</v>
      </c>
      <c r="AR1480">
        <v>0</v>
      </c>
      <c r="AS1480" t="s">
        <v>6</v>
      </c>
      <c r="AT1480">
        <v>3.76</v>
      </c>
      <c r="AU1480" t="s">
        <v>6</v>
      </c>
      <c r="AV1480">
        <v>0</v>
      </c>
      <c r="AW1480">
        <v>2</v>
      </c>
      <c r="AX1480">
        <v>27723654</v>
      </c>
      <c r="AY1480">
        <v>1</v>
      </c>
      <c r="AZ1480">
        <v>0</v>
      </c>
      <c r="BA1480">
        <v>1495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CX1480">
        <f>Y1480*Source!I542</f>
        <v>1.504</v>
      </c>
      <c r="CY1480">
        <f>AA1480</f>
        <v>1</v>
      </c>
      <c r="CZ1480">
        <f>AE1480</f>
        <v>1</v>
      </c>
      <c r="DA1480">
        <f>AI1480</f>
        <v>1</v>
      </c>
      <c r="DB1480">
        <v>0</v>
      </c>
    </row>
    <row r="1481" spans="1:106" x14ac:dyDescent="0.2">
      <c r="A1481">
        <f>ROW(Source!A543)</f>
        <v>543</v>
      </c>
      <c r="B1481">
        <v>27721504</v>
      </c>
      <c r="C1481">
        <v>27723643</v>
      </c>
      <c r="D1481">
        <v>25419089</v>
      </c>
      <c r="E1481">
        <v>1</v>
      </c>
      <c r="F1481">
        <v>1</v>
      </c>
      <c r="G1481">
        <v>1</v>
      </c>
      <c r="H1481">
        <v>1</v>
      </c>
      <c r="I1481" t="s">
        <v>1120</v>
      </c>
      <c r="J1481" t="s">
        <v>6</v>
      </c>
      <c r="K1481" t="s">
        <v>1121</v>
      </c>
      <c r="L1481">
        <v>1191</v>
      </c>
      <c r="N1481">
        <v>1013</v>
      </c>
      <c r="O1481" t="s">
        <v>953</v>
      </c>
      <c r="P1481" t="s">
        <v>953</v>
      </c>
      <c r="Q1481">
        <v>1</v>
      </c>
      <c r="W1481">
        <v>0</v>
      </c>
      <c r="X1481">
        <v>1069510174</v>
      </c>
      <c r="Y1481">
        <v>19.52</v>
      </c>
      <c r="AA1481">
        <v>0</v>
      </c>
      <c r="AB1481">
        <v>0</v>
      </c>
      <c r="AC1481">
        <v>0</v>
      </c>
      <c r="AD1481">
        <v>9.6199999999999992</v>
      </c>
      <c r="AE1481">
        <v>0</v>
      </c>
      <c r="AF1481">
        <v>0</v>
      </c>
      <c r="AG1481">
        <v>0</v>
      </c>
      <c r="AH1481">
        <v>9.6199999999999992</v>
      </c>
      <c r="AI1481">
        <v>1</v>
      </c>
      <c r="AJ1481">
        <v>1</v>
      </c>
      <c r="AK1481">
        <v>1</v>
      </c>
      <c r="AL1481">
        <v>1</v>
      </c>
      <c r="AN1481">
        <v>0</v>
      </c>
      <c r="AO1481">
        <v>1</v>
      </c>
      <c r="AP1481">
        <v>0</v>
      </c>
      <c r="AQ1481">
        <v>0</v>
      </c>
      <c r="AR1481">
        <v>0</v>
      </c>
      <c r="AS1481" t="s">
        <v>6</v>
      </c>
      <c r="AT1481">
        <v>19.52</v>
      </c>
      <c r="AU1481" t="s">
        <v>6</v>
      </c>
      <c r="AV1481">
        <v>1</v>
      </c>
      <c r="AW1481">
        <v>2</v>
      </c>
      <c r="AX1481">
        <v>27723650</v>
      </c>
      <c r="AY1481">
        <v>1</v>
      </c>
      <c r="AZ1481">
        <v>0</v>
      </c>
      <c r="BA1481">
        <v>1496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CX1481">
        <f>Y1481*Source!I543</f>
        <v>7.8079999999999998</v>
      </c>
      <c r="CY1481">
        <f>AD1481</f>
        <v>9.6199999999999992</v>
      </c>
      <c r="CZ1481">
        <f>AH1481</f>
        <v>9.6199999999999992</v>
      </c>
      <c r="DA1481">
        <f>AL1481</f>
        <v>1</v>
      </c>
      <c r="DB1481">
        <v>0</v>
      </c>
    </row>
    <row r="1482" spans="1:106" x14ac:dyDescent="0.2">
      <c r="A1482">
        <f>ROW(Source!A543)</f>
        <v>543</v>
      </c>
      <c r="B1482">
        <v>27721504</v>
      </c>
      <c r="C1482">
        <v>27723643</v>
      </c>
      <c r="D1482">
        <v>25412928</v>
      </c>
      <c r="E1482">
        <v>1</v>
      </c>
      <c r="F1482">
        <v>1</v>
      </c>
      <c r="G1482">
        <v>1</v>
      </c>
      <c r="H1482">
        <v>1</v>
      </c>
      <c r="I1482" t="s">
        <v>954</v>
      </c>
      <c r="J1482" t="s">
        <v>6</v>
      </c>
      <c r="K1482" t="s">
        <v>955</v>
      </c>
      <c r="L1482">
        <v>1191</v>
      </c>
      <c r="N1482">
        <v>1013</v>
      </c>
      <c r="O1482" t="s">
        <v>953</v>
      </c>
      <c r="P1482" t="s">
        <v>953</v>
      </c>
      <c r="Q1482">
        <v>1</v>
      </c>
      <c r="W1482">
        <v>0</v>
      </c>
      <c r="X1482">
        <v>-1417349443</v>
      </c>
      <c r="Y1482">
        <v>1.08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1</v>
      </c>
      <c r="AJ1482">
        <v>1</v>
      </c>
      <c r="AK1482">
        <v>1</v>
      </c>
      <c r="AL1482">
        <v>1</v>
      </c>
      <c r="AN1482">
        <v>0</v>
      </c>
      <c r="AO1482">
        <v>1</v>
      </c>
      <c r="AP1482">
        <v>0</v>
      </c>
      <c r="AQ1482">
        <v>0</v>
      </c>
      <c r="AR1482">
        <v>0</v>
      </c>
      <c r="AS1482" t="s">
        <v>6</v>
      </c>
      <c r="AT1482">
        <v>1.08</v>
      </c>
      <c r="AU1482" t="s">
        <v>6</v>
      </c>
      <c r="AV1482">
        <v>2</v>
      </c>
      <c r="AW1482">
        <v>2</v>
      </c>
      <c r="AX1482">
        <v>27723651</v>
      </c>
      <c r="AY1482">
        <v>1</v>
      </c>
      <c r="AZ1482">
        <v>0</v>
      </c>
      <c r="BA1482">
        <v>1497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CX1482">
        <f>Y1482*Source!I543</f>
        <v>0.43200000000000005</v>
      </c>
      <c r="CY1482">
        <f>AD1482</f>
        <v>0</v>
      </c>
      <c r="CZ1482">
        <f>AH1482</f>
        <v>0</v>
      </c>
      <c r="DA1482">
        <f>AL1482</f>
        <v>1</v>
      </c>
      <c r="DB1482">
        <v>0</v>
      </c>
    </row>
    <row r="1483" spans="1:106" x14ac:dyDescent="0.2">
      <c r="A1483">
        <f>ROW(Source!A543)</f>
        <v>543</v>
      </c>
      <c r="B1483">
        <v>27721504</v>
      </c>
      <c r="C1483">
        <v>27723643</v>
      </c>
      <c r="D1483">
        <v>25230220</v>
      </c>
      <c r="E1483">
        <v>1</v>
      </c>
      <c r="F1483">
        <v>1</v>
      </c>
      <c r="G1483">
        <v>1</v>
      </c>
      <c r="H1483">
        <v>2</v>
      </c>
      <c r="I1483" t="s">
        <v>991</v>
      </c>
      <c r="J1483" t="s">
        <v>992</v>
      </c>
      <c r="K1483" t="s">
        <v>993</v>
      </c>
      <c r="L1483">
        <v>1368</v>
      </c>
      <c r="N1483">
        <v>1011</v>
      </c>
      <c r="O1483" t="s">
        <v>959</v>
      </c>
      <c r="P1483" t="s">
        <v>959</v>
      </c>
      <c r="Q1483">
        <v>1</v>
      </c>
      <c r="W1483">
        <v>0</v>
      </c>
      <c r="X1483">
        <v>-1718674368</v>
      </c>
      <c r="Y1483">
        <v>0.54</v>
      </c>
      <c r="AA1483">
        <v>0</v>
      </c>
      <c r="AB1483">
        <v>111.99</v>
      </c>
      <c r="AC1483">
        <v>13.5</v>
      </c>
      <c r="AD1483">
        <v>0</v>
      </c>
      <c r="AE1483">
        <v>0</v>
      </c>
      <c r="AF1483">
        <v>111.99</v>
      </c>
      <c r="AG1483">
        <v>13.5</v>
      </c>
      <c r="AH1483">
        <v>0</v>
      </c>
      <c r="AI1483">
        <v>1</v>
      </c>
      <c r="AJ1483">
        <v>1</v>
      </c>
      <c r="AK1483">
        <v>1</v>
      </c>
      <c r="AL1483">
        <v>1</v>
      </c>
      <c r="AN1483">
        <v>0</v>
      </c>
      <c r="AO1483">
        <v>1</v>
      </c>
      <c r="AP1483">
        <v>0</v>
      </c>
      <c r="AQ1483">
        <v>0</v>
      </c>
      <c r="AR1483">
        <v>0</v>
      </c>
      <c r="AS1483" t="s">
        <v>6</v>
      </c>
      <c r="AT1483">
        <v>0.54</v>
      </c>
      <c r="AU1483" t="s">
        <v>6</v>
      </c>
      <c r="AV1483">
        <v>0</v>
      </c>
      <c r="AW1483">
        <v>2</v>
      </c>
      <c r="AX1483">
        <v>27723652</v>
      </c>
      <c r="AY1483">
        <v>1</v>
      </c>
      <c r="AZ1483">
        <v>0</v>
      </c>
      <c r="BA1483">
        <v>1498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CX1483">
        <f>Y1483*Source!I543</f>
        <v>0.21600000000000003</v>
      </c>
      <c r="CY1483">
        <f>AB1483</f>
        <v>111.99</v>
      </c>
      <c r="CZ1483">
        <f>AF1483</f>
        <v>111.99</v>
      </c>
      <c r="DA1483">
        <f>AJ1483</f>
        <v>1</v>
      </c>
      <c r="DB1483">
        <v>0</v>
      </c>
    </row>
    <row r="1484" spans="1:106" x14ac:dyDescent="0.2">
      <c r="A1484">
        <f>ROW(Source!A543)</f>
        <v>543</v>
      </c>
      <c r="B1484">
        <v>27721504</v>
      </c>
      <c r="C1484">
        <v>27723643</v>
      </c>
      <c r="D1484">
        <v>25231607</v>
      </c>
      <c r="E1484">
        <v>1</v>
      </c>
      <c r="F1484">
        <v>1</v>
      </c>
      <c r="G1484">
        <v>1</v>
      </c>
      <c r="H1484">
        <v>2</v>
      </c>
      <c r="I1484" t="s">
        <v>997</v>
      </c>
      <c r="J1484" t="s">
        <v>998</v>
      </c>
      <c r="K1484" t="s">
        <v>999</v>
      </c>
      <c r="L1484">
        <v>1368</v>
      </c>
      <c r="N1484">
        <v>1011</v>
      </c>
      <c r="O1484" t="s">
        <v>959</v>
      </c>
      <c r="P1484" t="s">
        <v>959</v>
      </c>
      <c r="Q1484">
        <v>1</v>
      </c>
      <c r="W1484">
        <v>0</v>
      </c>
      <c r="X1484">
        <v>1372534845</v>
      </c>
      <c r="Y1484">
        <v>0.54</v>
      </c>
      <c r="AA1484">
        <v>0</v>
      </c>
      <c r="AB1484">
        <v>65.709999999999994</v>
      </c>
      <c r="AC1484">
        <v>11.6</v>
      </c>
      <c r="AD1484">
        <v>0</v>
      </c>
      <c r="AE1484">
        <v>0</v>
      </c>
      <c r="AF1484">
        <v>65.709999999999994</v>
      </c>
      <c r="AG1484">
        <v>11.6</v>
      </c>
      <c r="AH1484">
        <v>0</v>
      </c>
      <c r="AI1484">
        <v>1</v>
      </c>
      <c r="AJ1484">
        <v>1</v>
      </c>
      <c r="AK1484">
        <v>1</v>
      </c>
      <c r="AL1484">
        <v>1</v>
      </c>
      <c r="AN1484">
        <v>0</v>
      </c>
      <c r="AO1484">
        <v>1</v>
      </c>
      <c r="AP1484">
        <v>0</v>
      </c>
      <c r="AQ1484">
        <v>0</v>
      </c>
      <c r="AR1484">
        <v>0</v>
      </c>
      <c r="AS1484" t="s">
        <v>6</v>
      </c>
      <c r="AT1484">
        <v>0.54</v>
      </c>
      <c r="AU1484" t="s">
        <v>6</v>
      </c>
      <c r="AV1484">
        <v>0</v>
      </c>
      <c r="AW1484">
        <v>2</v>
      </c>
      <c r="AX1484">
        <v>27723653</v>
      </c>
      <c r="AY1484">
        <v>1</v>
      </c>
      <c r="AZ1484">
        <v>0</v>
      </c>
      <c r="BA1484">
        <v>1499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CX1484">
        <f>Y1484*Source!I543</f>
        <v>0.21600000000000003</v>
      </c>
      <c r="CY1484">
        <f>AB1484</f>
        <v>65.709999999999994</v>
      </c>
      <c r="CZ1484">
        <f>AF1484</f>
        <v>65.709999999999994</v>
      </c>
      <c r="DA1484">
        <f>AJ1484</f>
        <v>1</v>
      </c>
      <c r="DB1484">
        <v>0</v>
      </c>
    </row>
    <row r="1485" spans="1:106" x14ac:dyDescent="0.2">
      <c r="A1485">
        <f>ROW(Source!A543)</f>
        <v>543</v>
      </c>
      <c r="B1485">
        <v>27721504</v>
      </c>
      <c r="C1485">
        <v>27723643</v>
      </c>
      <c r="D1485">
        <v>25201275</v>
      </c>
      <c r="E1485">
        <v>1</v>
      </c>
      <c r="F1485">
        <v>1</v>
      </c>
      <c r="G1485">
        <v>1</v>
      </c>
      <c r="H1485">
        <v>3</v>
      </c>
      <c r="I1485" t="s">
        <v>731</v>
      </c>
      <c r="J1485" t="s">
        <v>733</v>
      </c>
      <c r="K1485" t="s">
        <v>732</v>
      </c>
      <c r="L1485">
        <v>1301</v>
      </c>
      <c r="N1485">
        <v>1003</v>
      </c>
      <c r="O1485" t="s">
        <v>501</v>
      </c>
      <c r="P1485" t="s">
        <v>501</v>
      </c>
      <c r="Q1485">
        <v>1</v>
      </c>
      <c r="W1485">
        <v>0</v>
      </c>
      <c r="X1485">
        <v>-1610115627</v>
      </c>
      <c r="Y1485">
        <v>300</v>
      </c>
      <c r="AA1485">
        <v>27.32</v>
      </c>
      <c r="AB1485">
        <v>0</v>
      </c>
      <c r="AC1485">
        <v>0</v>
      </c>
      <c r="AD1485">
        <v>0</v>
      </c>
      <c r="AE1485">
        <v>27.32</v>
      </c>
      <c r="AF1485">
        <v>0</v>
      </c>
      <c r="AG1485">
        <v>0</v>
      </c>
      <c r="AH1485">
        <v>0</v>
      </c>
      <c r="AI1485">
        <v>1</v>
      </c>
      <c r="AJ1485">
        <v>1</v>
      </c>
      <c r="AK1485">
        <v>1</v>
      </c>
      <c r="AL1485">
        <v>1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 t="s">
        <v>6</v>
      </c>
      <c r="AT1485">
        <v>300</v>
      </c>
      <c r="AU1485" t="s">
        <v>6</v>
      </c>
      <c r="AV1485">
        <v>0</v>
      </c>
      <c r="AW1485">
        <v>1</v>
      </c>
      <c r="AX1485">
        <v>-1</v>
      </c>
      <c r="AY1485">
        <v>0</v>
      </c>
      <c r="AZ1485">
        <v>0</v>
      </c>
      <c r="BA1485" t="s">
        <v>6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CX1485">
        <f>Y1485*Source!I543</f>
        <v>120</v>
      </c>
      <c r="CY1485">
        <f>AA1485</f>
        <v>27.32</v>
      </c>
      <c r="CZ1485">
        <f>AE1485</f>
        <v>27.32</v>
      </c>
      <c r="DA1485">
        <f>AI1485</f>
        <v>1</v>
      </c>
      <c r="DB1485">
        <v>0</v>
      </c>
    </row>
    <row r="1486" spans="1:106" x14ac:dyDescent="0.2">
      <c r="A1486">
        <f>ROW(Source!A543)</f>
        <v>543</v>
      </c>
      <c r="B1486">
        <v>27721504</v>
      </c>
      <c r="C1486">
        <v>27723643</v>
      </c>
      <c r="D1486">
        <v>25147235</v>
      </c>
      <c r="E1486">
        <v>17</v>
      </c>
      <c r="F1486">
        <v>1</v>
      </c>
      <c r="G1486">
        <v>1</v>
      </c>
      <c r="H1486">
        <v>3</v>
      </c>
      <c r="I1486" t="s">
        <v>1204</v>
      </c>
      <c r="J1486" t="s">
        <v>6</v>
      </c>
      <c r="K1486" t="s">
        <v>1205</v>
      </c>
      <c r="L1486">
        <v>1374</v>
      </c>
      <c r="N1486">
        <v>1013</v>
      </c>
      <c r="O1486" t="s">
        <v>1206</v>
      </c>
      <c r="P1486" t="s">
        <v>1206</v>
      </c>
      <c r="Q1486">
        <v>1</v>
      </c>
      <c r="W1486">
        <v>0</v>
      </c>
      <c r="X1486">
        <v>-1731369543</v>
      </c>
      <c r="Y1486">
        <v>3.76</v>
      </c>
      <c r="AA1486">
        <v>1</v>
      </c>
      <c r="AB1486">
        <v>0</v>
      </c>
      <c r="AC1486">
        <v>0</v>
      </c>
      <c r="AD1486">
        <v>0</v>
      </c>
      <c r="AE1486">
        <v>1</v>
      </c>
      <c r="AF1486">
        <v>0</v>
      </c>
      <c r="AG1486">
        <v>0</v>
      </c>
      <c r="AH1486">
        <v>0</v>
      </c>
      <c r="AI1486">
        <v>1</v>
      </c>
      <c r="AJ1486">
        <v>1</v>
      </c>
      <c r="AK1486">
        <v>1</v>
      </c>
      <c r="AL1486">
        <v>1</v>
      </c>
      <c r="AN1486">
        <v>0</v>
      </c>
      <c r="AO1486">
        <v>1</v>
      </c>
      <c r="AP1486">
        <v>0</v>
      </c>
      <c r="AQ1486">
        <v>0</v>
      </c>
      <c r="AR1486">
        <v>0</v>
      </c>
      <c r="AS1486" t="s">
        <v>6</v>
      </c>
      <c r="AT1486">
        <v>3.76</v>
      </c>
      <c r="AU1486" t="s">
        <v>6</v>
      </c>
      <c r="AV1486">
        <v>0</v>
      </c>
      <c r="AW1486">
        <v>2</v>
      </c>
      <c r="AX1486">
        <v>27723654</v>
      </c>
      <c r="AY1486">
        <v>1</v>
      </c>
      <c r="AZ1486">
        <v>0</v>
      </c>
      <c r="BA1486">
        <v>1500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CX1486">
        <f>Y1486*Source!I543</f>
        <v>1.504</v>
      </c>
      <c r="CY1486">
        <f>AA1486</f>
        <v>1</v>
      </c>
      <c r="CZ1486">
        <f>AE1486</f>
        <v>1</v>
      </c>
      <c r="DA1486">
        <f>AI1486</f>
        <v>1</v>
      </c>
      <c r="DB1486">
        <v>0</v>
      </c>
    </row>
    <row r="1487" spans="1:106" x14ac:dyDescent="0.2">
      <c r="A1487">
        <f>ROW(Source!A546)</f>
        <v>546</v>
      </c>
      <c r="B1487">
        <v>27721505</v>
      </c>
      <c r="C1487">
        <v>27723656</v>
      </c>
      <c r="D1487">
        <v>25428833</v>
      </c>
      <c r="E1487">
        <v>1</v>
      </c>
      <c r="F1487">
        <v>1</v>
      </c>
      <c r="G1487">
        <v>1</v>
      </c>
      <c r="H1487">
        <v>1</v>
      </c>
      <c r="I1487" t="s">
        <v>1059</v>
      </c>
      <c r="J1487" t="s">
        <v>6</v>
      </c>
      <c r="K1487" t="s">
        <v>1060</v>
      </c>
      <c r="L1487">
        <v>1191</v>
      </c>
      <c r="N1487">
        <v>1013</v>
      </c>
      <c r="O1487" t="s">
        <v>953</v>
      </c>
      <c r="P1487" t="s">
        <v>953</v>
      </c>
      <c r="Q1487">
        <v>1</v>
      </c>
      <c r="W1487">
        <v>0</v>
      </c>
      <c r="X1487">
        <v>912892513</v>
      </c>
      <c r="Y1487">
        <v>253.6</v>
      </c>
      <c r="AA1487">
        <v>0</v>
      </c>
      <c r="AB1487">
        <v>0</v>
      </c>
      <c r="AC1487">
        <v>0</v>
      </c>
      <c r="AD1487">
        <v>9.92</v>
      </c>
      <c r="AE1487">
        <v>0</v>
      </c>
      <c r="AF1487">
        <v>0</v>
      </c>
      <c r="AG1487">
        <v>0</v>
      </c>
      <c r="AH1487">
        <v>9.92</v>
      </c>
      <c r="AI1487">
        <v>1</v>
      </c>
      <c r="AJ1487">
        <v>1</v>
      </c>
      <c r="AK1487">
        <v>1</v>
      </c>
      <c r="AL1487">
        <v>1</v>
      </c>
      <c r="AN1487">
        <v>0</v>
      </c>
      <c r="AO1487">
        <v>1</v>
      </c>
      <c r="AP1487">
        <v>0</v>
      </c>
      <c r="AQ1487">
        <v>0</v>
      </c>
      <c r="AR1487">
        <v>0</v>
      </c>
      <c r="AS1487" t="s">
        <v>6</v>
      </c>
      <c r="AT1487">
        <v>253.6</v>
      </c>
      <c r="AU1487" t="s">
        <v>6</v>
      </c>
      <c r="AV1487">
        <v>1</v>
      </c>
      <c r="AW1487">
        <v>2</v>
      </c>
      <c r="AX1487">
        <v>27723672</v>
      </c>
      <c r="AY1487">
        <v>1</v>
      </c>
      <c r="AZ1487">
        <v>0</v>
      </c>
      <c r="BA1487">
        <v>1501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CX1487">
        <f>Y1487*Source!I546</f>
        <v>65.936000000000007</v>
      </c>
      <c r="CY1487">
        <f>AD1487</f>
        <v>9.92</v>
      </c>
      <c r="CZ1487">
        <f>AH1487</f>
        <v>9.92</v>
      </c>
      <c r="DA1487">
        <f>AL1487</f>
        <v>1</v>
      </c>
      <c r="DB1487">
        <v>0</v>
      </c>
    </row>
    <row r="1488" spans="1:106" x14ac:dyDescent="0.2">
      <c r="A1488">
        <f>ROW(Source!A546)</f>
        <v>546</v>
      </c>
      <c r="B1488">
        <v>27721505</v>
      </c>
      <c r="C1488">
        <v>27723656</v>
      </c>
      <c r="D1488">
        <v>25412928</v>
      </c>
      <c r="E1488">
        <v>1</v>
      </c>
      <c r="F1488">
        <v>1</v>
      </c>
      <c r="G1488">
        <v>1</v>
      </c>
      <c r="H1488">
        <v>1</v>
      </c>
      <c r="I1488" t="s">
        <v>954</v>
      </c>
      <c r="J1488" t="s">
        <v>6</v>
      </c>
      <c r="K1488" t="s">
        <v>955</v>
      </c>
      <c r="L1488">
        <v>1191</v>
      </c>
      <c r="N1488">
        <v>1013</v>
      </c>
      <c r="O1488" t="s">
        <v>953</v>
      </c>
      <c r="P1488" t="s">
        <v>953</v>
      </c>
      <c r="Q1488">
        <v>1</v>
      </c>
      <c r="W1488">
        <v>0</v>
      </c>
      <c r="X1488">
        <v>-1417349443</v>
      </c>
      <c r="Y1488">
        <v>1.98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1</v>
      </c>
      <c r="AJ1488">
        <v>1</v>
      </c>
      <c r="AK1488">
        <v>1</v>
      </c>
      <c r="AL1488">
        <v>1</v>
      </c>
      <c r="AN1488">
        <v>0</v>
      </c>
      <c r="AO1488">
        <v>1</v>
      </c>
      <c r="AP1488">
        <v>0</v>
      </c>
      <c r="AQ1488">
        <v>0</v>
      </c>
      <c r="AR1488">
        <v>0</v>
      </c>
      <c r="AS1488" t="s">
        <v>6</v>
      </c>
      <c r="AT1488">
        <v>1.98</v>
      </c>
      <c r="AU1488" t="s">
        <v>6</v>
      </c>
      <c r="AV1488">
        <v>2</v>
      </c>
      <c r="AW1488">
        <v>2</v>
      </c>
      <c r="AX1488">
        <v>27723673</v>
      </c>
      <c r="AY1488">
        <v>1</v>
      </c>
      <c r="AZ1488">
        <v>0</v>
      </c>
      <c r="BA1488">
        <v>1502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CX1488">
        <f>Y1488*Source!I546</f>
        <v>0.51480000000000004</v>
      </c>
      <c r="CY1488">
        <f>AD1488</f>
        <v>0</v>
      </c>
      <c r="CZ1488">
        <f>AH1488</f>
        <v>0</v>
      </c>
      <c r="DA1488">
        <f>AL1488</f>
        <v>1</v>
      </c>
      <c r="DB1488">
        <v>0</v>
      </c>
    </row>
    <row r="1489" spans="1:106" x14ac:dyDescent="0.2">
      <c r="A1489">
        <f>ROW(Source!A546)</f>
        <v>546</v>
      </c>
      <c r="B1489">
        <v>27721505</v>
      </c>
      <c r="C1489">
        <v>27723656</v>
      </c>
      <c r="D1489">
        <v>25230220</v>
      </c>
      <c r="E1489">
        <v>1</v>
      </c>
      <c r="F1489">
        <v>1</v>
      </c>
      <c r="G1489">
        <v>1</v>
      </c>
      <c r="H1489">
        <v>2</v>
      </c>
      <c r="I1489" t="s">
        <v>991</v>
      </c>
      <c r="J1489" t="s">
        <v>992</v>
      </c>
      <c r="K1489" t="s">
        <v>993</v>
      </c>
      <c r="L1489">
        <v>1368</v>
      </c>
      <c r="N1489">
        <v>1011</v>
      </c>
      <c r="O1489" t="s">
        <v>959</v>
      </c>
      <c r="P1489" t="s">
        <v>959</v>
      </c>
      <c r="Q1489">
        <v>1</v>
      </c>
      <c r="W1489">
        <v>0</v>
      </c>
      <c r="X1489">
        <v>-1718674368</v>
      </c>
      <c r="Y1489">
        <v>0.99</v>
      </c>
      <c r="AA1489">
        <v>0</v>
      </c>
      <c r="AB1489">
        <v>111.99</v>
      </c>
      <c r="AC1489">
        <v>13.5</v>
      </c>
      <c r="AD1489">
        <v>0</v>
      </c>
      <c r="AE1489">
        <v>0</v>
      </c>
      <c r="AF1489">
        <v>111.99</v>
      </c>
      <c r="AG1489">
        <v>13.5</v>
      </c>
      <c r="AH1489">
        <v>0</v>
      </c>
      <c r="AI1489">
        <v>1</v>
      </c>
      <c r="AJ1489">
        <v>1</v>
      </c>
      <c r="AK1489">
        <v>1</v>
      </c>
      <c r="AL1489">
        <v>1</v>
      </c>
      <c r="AN1489">
        <v>0</v>
      </c>
      <c r="AO1489">
        <v>1</v>
      </c>
      <c r="AP1489">
        <v>0</v>
      </c>
      <c r="AQ1489">
        <v>0</v>
      </c>
      <c r="AR1489">
        <v>0</v>
      </c>
      <c r="AS1489" t="s">
        <v>6</v>
      </c>
      <c r="AT1489">
        <v>0.99</v>
      </c>
      <c r="AU1489" t="s">
        <v>6</v>
      </c>
      <c r="AV1489">
        <v>0</v>
      </c>
      <c r="AW1489">
        <v>2</v>
      </c>
      <c r="AX1489">
        <v>27723674</v>
      </c>
      <c r="AY1489">
        <v>1</v>
      </c>
      <c r="AZ1489">
        <v>0</v>
      </c>
      <c r="BA1489">
        <v>1503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CX1489">
        <f>Y1489*Source!I546</f>
        <v>0.25740000000000002</v>
      </c>
      <c r="CY1489">
        <f>AB1489</f>
        <v>111.99</v>
      </c>
      <c r="CZ1489">
        <f>AF1489</f>
        <v>111.99</v>
      </c>
      <c r="DA1489">
        <f>AJ1489</f>
        <v>1</v>
      </c>
      <c r="DB1489">
        <v>0</v>
      </c>
    </row>
    <row r="1490" spans="1:106" x14ac:dyDescent="0.2">
      <c r="A1490">
        <f>ROW(Source!A546)</f>
        <v>546</v>
      </c>
      <c r="B1490">
        <v>27721505</v>
      </c>
      <c r="C1490">
        <v>27723656</v>
      </c>
      <c r="D1490">
        <v>25231607</v>
      </c>
      <c r="E1490">
        <v>1</v>
      </c>
      <c r="F1490">
        <v>1</v>
      </c>
      <c r="G1490">
        <v>1</v>
      </c>
      <c r="H1490">
        <v>2</v>
      </c>
      <c r="I1490" t="s">
        <v>997</v>
      </c>
      <c r="J1490" t="s">
        <v>998</v>
      </c>
      <c r="K1490" t="s">
        <v>999</v>
      </c>
      <c r="L1490">
        <v>1368</v>
      </c>
      <c r="N1490">
        <v>1011</v>
      </c>
      <c r="O1490" t="s">
        <v>959</v>
      </c>
      <c r="P1490" t="s">
        <v>959</v>
      </c>
      <c r="Q1490">
        <v>1</v>
      </c>
      <c r="W1490">
        <v>0</v>
      </c>
      <c r="X1490">
        <v>1372534845</v>
      </c>
      <c r="Y1490">
        <v>0.99</v>
      </c>
      <c r="AA1490">
        <v>0</v>
      </c>
      <c r="AB1490">
        <v>65.709999999999994</v>
      </c>
      <c r="AC1490">
        <v>11.6</v>
      </c>
      <c r="AD1490">
        <v>0</v>
      </c>
      <c r="AE1490">
        <v>0</v>
      </c>
      <c r="AF1490">
        <v>65.709999999999994</v>
      </c>
      <c r="AG1490">
        <v>11.6</v>
      </c>
      <c r="AH1490">
        <v>0</v>
      </c>
      <c r="AI1490">
        <v>1</v>
      </c>
      <c r="AJ1490">
        <v>1</v>
      </c>
      <c r="AK1490">
        <v>1</v>
      </c>
      <c r="AL1490">
        <v>1</v>
      </c>
      <c r="AN1490">
        <v>0</v>
      </c>
      <c r="AO1490">
        <v>1</v>
      </c>
      <c r="AP1490">
        <v>0</v>
      </c>
      <c r="AQ1490">
        <v>0</v>
      </c>
      <c r="AR1490">
        <v>0</v>
      </c>
      <c r="AS1490" t="s">
        <v>6</v>
      </c>
      <c r="AT1490">
        <v>0.99</v>
      </c>
      <c r="AU1490" t="s">
        <v>6</v>
      </c>
      <c r="AV1490">
        <v>0</v>
      </c>
      <c r="AW1490">
        <v>2</v>
      </c>
      <c r="AX1490">
        <v>27723675</v>
      </c>
      <c r="AY1490">
        <v>1</v>
      </c>
      <c r="AZ1490">
        <v>0</v>
      </c>
      <c r="BA1490">
        <v>1504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CX1490">
        <f>Y1490*Source!I546</f>
        <v>0.25740000000000002</v>
      </c>
      <c r="CY1490">
        <f>AB1490</f>
        <v>65.709999999999994</v>
      </c>
      <c r="CZ1490">
        <f>AF1490</f>
        <v>65.709999999999994</v>
      </c>
      <c r="DA1490">
        <f>AJ1490</f>
        <v>1</v>
      </c>
      <c r="DB1490">
        <v>0</v>
      </c>
    </row>
    <row r="1491" spans="1:106" x14ac:dyDescent="0.2">
      <c r="A1491">
        <f>ROW(Source!A546)</f>
        <v>546</v>
      </c>
      <c r="B1491">
        <v>27721505</v>
      </c>
      <c r="C1491">
        <v>27723656</v>
      </c>
      <c r="D1491">
        <v>25231911</v>
      </c>
      <c r="E1491">
        <v>1</v>
      </c>
      <c r="F1491">
        <v>1</v>
      </c>
      <c r="G1491">
        <v>1</v>
      </c>
      <c r="H1491">
        <v>2</v>
      </c>
      <c r="I1491" t="s">
        <v>1061</v>
      </c>
      <c r="J1491" t="s">
        <v>1062</v>
      </c>
      <c r="K1491" t="s">
        <v>1063</v>
      </c>
      <c r="L1491">
        <v>1368</v>
      </c>
      <c r="N1491">
        <v>1011</v>
      </c>
      <c r="O1491" t="s">
        <v>959</v>
      </c>
      <c r="P1491" t="s">
        <v>959</v>
      </c>
      <c r="Q1491">
        <v>1</v>
      </c>
      <c r="W1491">
        <v>0</v>
      </c>
      <c r="X1491">
        <v>-353815937</v>
      </c>
      <c r="Y1491">
        <v>1.1399999999999999</v>
      </c>
      <c r="AA1491">
        <v>0</v>
      </c>
      <c r="AB1491">
        <v>8.1</v>
      </c>
      <c r="AC1491">
        <v>0</v>
      </c>
      <c r="AD1491">
        <v>0</v>
      </c>
      <c r="AE1491">
        <v>0</v>
      </c>
      <c r="AF1491">
        <v>8.1</v>
      </c>
      <c r="AG1491">
        <v>0</v>
      </c>
      <c r="AH1491">
        <v>0</v>
      </c>
      <c r="AI1491">
        <v>1</v>
      </c>
      <c r="AJ1491">
        <v>1</v>
      </c>
      <c r="AK1491">
        <v>1</v>
      </c>
      <c r="AL1491">
        <v>1</v>
      </c>
      <c r="AN1491">
        <v>0</v>
      </c>
      <c r="AO1491">
        <v>1</v>
      </c>
      <c r="AP1491">
        <v>0</v>
      </c>
      <c r="AQ1491">
        <v>0</v>
      </c>
      <c r="AR1491">
        <v>0</v>
      </c>
      <c r="AS1491" t="s">
        <v>6</v>
      </c>
      <c r="AT1491">
        <v>1.1399999999999999</v>
      </c>
      <c r="AU1491" t="s">
        <v>6</v>
      </c>
      <c r="AV1491">
        <v>0</v>
      </c>
      <c r="AW1491">
        <v>2</v>
      </c>
      <c r="AX1491">
        <v>27723676</v>
      </c>
      <c r="AY1491">
        <v>1</v>
      </c>
      <c r="AZ1491">
        <v>0</v>
      </c>
      <c r="BA1491">
        <v>1505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CX1491">
        <f>Y1491*Source!I546</f>
        <v>0.2964</v>
      </c>
      <c r="CY1491">
        <f>AB1491</f>
        <v>8.1</v>
      </c>
      <c r="CZ1491">
        <f>AF1491</f>
        <v>8.1</v>
      </c>
      <c r="DA1491">
        <f>AJ1491</f>
        <v>1</v>
      </c>
      <c r="DB1491">
        <v>0</v>
      </c>
    </row>
    <row r="1492" spans="1:106" x14ac:dyDescent="0.2">
      <c r="A1492">
        <f>ROW(Source!A546)</f>
        <v>546</v>
      </c>
      <c r="B1492">
        <v>27721505</v>
      </c>
      <c r="C1492">
        <v>27723656</v>
      </c>
      <c r="D1492">
        <v>25232639</v>
      </c>
      <c r="E1492">
        <v>1</v>
      </c>
      <c r="F1492">
        <v>1</v>
      </c>
      <c r="G1492">
        <v>1</v>
      </c>
      <c r="H1492">
        <v>2</v>
      </c>
      <c r="I1492" t="s">
        <v>1181</v>
      </c>
      <c r="J1492" t="s">
        <v>1182</v>
      </c>
      <c r="K1492" t="s">
        <v>1183</v>
      </c>
      <c r="L1492">
        <v>1368</v>
      </c>
      <c r="N1492">
        <v>1011</v>
      </c>
      <c r="O1492" t="s">
        <v>959</v>
      </c>
      <c r="P1492" t="s">
        <v>959</v>
      </c>
      <c r="Q1492">
        <v>1</v>
      </c>
      <c r="W1492">
        <v>0</v>
      </c>
      <c r="X1492">
        <v>917395980</v>
      </c>
      <c r="Y1492">
        <v>0.7</v>
      </c>
      <c r="AA1492">
        <v>0</v>
      </c>
      <c r="AB1492">
        <v>2.36</v>
      </c>
      <c r="AC1492">
        <v>0</v>
      </c>
      <c r="AD1492">
        <v>0</v>
      </c>
      <c r="AE1492">
        <v>0</v>
      </c>
      <c r="AF1492">
        <v>2.36</v>
      </c>
      <c r="AG1492">
        <v>0</v>
      </c>
      <c r="AH1492">
        <v>0</v>
      </c>
      <c r="AI1492">
        <v>1</v>
      </c>
      <c r="AJ1492">
        <v>1</v>
      </c>
      <c r="AK1492">
        <v>1</v>
      </c>
      <c r="AL1492">
        <v>1</v>
      </c>
      <c r="AN1492">
        <v>0</v>
      </c>
      <c r="AO1492">
        <v>1</v>
      </c>
      <c r="AP1492">
        <v>0</v>
      </c>
      <c r="AQ1492">
        <v>0</v>
      </c>
      <c r="AR1492">
        <v>0</v>
      </c>
      <c r="AS1492" t="s">
        <v>6</v>
      </c>
      <c r="AT1492">
        <v>0.7</v>
      </c>
      <c r="AU1492" t="s">
        <v>6</v>
      </c>
      <c r="AV1492">
        <v>0</v>
      </c>
      <c r="AW1492">
        <v>2</v>
      </c>
      <c r="AX1492">
        <v>27723677</v>
      </c>
      <c r="AY1492">
        <v>1</v>
      </c>
      <c r="AZ1492">
        <v>0</v>
      </c>
      <c r="BA1492">
        <v>1506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CX1492">
        <f>Y1492*Source!I546</f>
        <v>0.182</v>
      </c>
      <c r="CY1492">
        <f>AB1492</f>
        <v>2.36</v>
      </c>
      <c r="CZ1492">
        <f>AF1492</f>
        <v>2.36</v>
      </c>
      <c r="DA1492">
        <f>AJ1492</f>
        <v>1</v>
      </c>
      <c r="DB1492">
        <v>0</v>
      </c>
    </row>
    <row r="1493" spans="1:106" x14ac:dyDescent="0.2">
      <c r="A1493">
        <f>ROW(Source!A546)</f>
        <v>546</v>
      </c>
      <c r="B1493">
        <v>27721505</v>
      </c>
      <c r="C1493">
        <v>27723656</v>
      </c>
      <c r="D1493">
        <v>25150263</v>
      </c>
      <c r="E1493">
        <v>1</v>
      </c>
      <c r="F1493">
        <v>1</v>
      </c>
      <c r="G1493">
        <v>1</v>
      </c>
      <c r="H1493">
        <v>3</v>
      </c>
      <c r="I1493" t="s">
        <v>1184</v>
      </c>
      <c r="J1493" t="s">
        <v>1185</v>
      </c>
      <c r="K1493" t="s">
        <v>1186</v>
      </c>
      <c r="L1493">
        <v>1346</v>
      </c>
      <c r="N1493">
        <v>1009</v>
      </c>
      <c r="O1493" t="s">
        <v>178</v>
      </c>
      <c r="P1493" t="s">
        <v>178</v>
      </c>
      <c r="Q1493">
        <v>1</v>
      </c>
      <c r="W1493">
        <v>0</v>
      </c>
      <c r="X1493">
        <v>-1088866022</v>
      </c>
      <c r="Y1493">
        <v>0.42</v>
      </c>
      <c r="AA1493">
        <v>30.4</v>
      </c>
      <c r="AB1493">
        <v>0</v>
      </c>
      <c r="AC1493">
        <v>0</v>
      </c>
      <c r="AD1493">
        <v>0</v>
      </c>
      <c r="AE1493">
        <v>30.4</v>
      </c>
      <c r="AF1493">
        <v>0</v>
      </c>
      <c r="AG1493">
        <v>0</v>
      </c>
      <c r="AH1493">
        <v>0</v>
      </c>
      <c r="AI1493">
        <v>1</v>
      </c>
      <c r="AJ1493">
        <v>1</v>
      </c>
      <c r="AK1493">
        <v>1</v>
      </c>
      <c r="AL1493">
        <v>1</v>
      </c>
      <c r="AN1493">
        <v>0</v>
      </c>
      <c r="AO1493">
        <v>1</v>
      </c>
      <c r="AP1493">
        <v>0</v>
      </c>
      <c r="AQ1493">
        <v>0</v>
      </c>
      <c r="AR1493">
        <v>0</v>
      </c>
      <c r="AS1493" t="s">
        <v>6</v>
      </c>
      <c r="AT1493">
        <v>0.42</v>
      </c>
      <c r="AU1493" t="s">
        <v>6</v>
      </c>
      <c r="AV1493">
        <v>0</v>
      </c>
      <c r="AW1493">
        <v>2</v>
      </c>
      <c r="AX1493">
        <v>27723678</v>
      </c>
      <c r="AY1493">
        <v>1</v>
      </c>
      <c r="AZ1493">
        <v>0</v>
      </c>
      <c r="BA1493">
        <v>1507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CX1493">
        <f>Y1493*Source!I546</f>
        <v>0.10920000000000001</v>
      </c>
      <c r="CY1493">
        <f t="shared" ref="CY1493:CY1501" si="114">AA1493</f>
        <v>30.4</v>
      </c>
      <c r="CZ1493">
        <f t="shared" ref="CZ1493:CZ1501" si="115">AE1493</f>
        <v>30.4</v>
      </c>
      <c r="DA1493">
        <f t="shared" ref="DA1493:DA1501" si="116">AI1493</f>
        <v>1</v>
      </c>
      <c r="DB1493">
        <v>0</v>
      </c>
    </row>
    <row r="1494" spans="1:106" x14ac:dyDescent="0.2">
      <c r="A1494">
        <f>ROW(Source!A546)</f>
        <v>546</v>
      </c>
      <c r="B1494">
        <v>27721505</v>
      </c>
      <c r="C1494">
        <v>27723656</v>
      </c>
      <c r="D1494">
        <v>25150275</v>
      </c>
      <c r="E1494">
        <v>1</v>
      </c>
      <c r="F1494">
        <v>1</v>
      </c>
      <c r="G1494">
        <v>1</v>
      </c>
      <c r="H1494">
        <v>3</v>
      </c>
      <c r="I1494" t="s">
        <v>1187</v>
      </c>
      <c r="J1494" t="s">
        <v>1188</v>
      </c>
      <c r="K1494" t="s">
        <v>1189</v>
      </c>
      <c r="L1494">
        <v>1308</v>
      </c>
      <c r="N1494">
        <v>1003</v>
      </c>
      <c r="O1494" t="s">
        <v>18</v>
      </c>
      <c r="P1494" t="s">
        <v>18</v>
      </c>
      <c r="Q1494">
        <v>100</v>
      </c>
      <c r="W1494">
        <v>0</v>
      </c>
      <c r="X1494">
        <v>568244124</v>
      </c>
      <c r="Y1494">
        <v>0.1</v>
      </c>
      <c r="AA1494">
        <v>120</v>
      </c>
      <c r="AB1494">
        <v>0</v>
      </c>
      <c r="AC1494">
        <v>0</v>
      </c>
      <c r="AD1494">
        <v>0</v>
      </c>
      <c r="AE1494">
        <v>120</v>
      </c>
      <c r="AF1494">
        <v>0</v>
      </c>
      <c r="AG1494">
        <v>0</v>
      </c>
      <c r="AH1494">
        <v>0</v>
      </c>
      <c r="AI1494">
        <v>1</v>
      </c>
      <c r="AJ1494">
        <v>1</v>
      </c>
      <c r="AK1494">
        <v>1</v>
      </c>
      <c r="AL1494">
        <v>1</v>
      </c>
      <c r="AN1494">
        <v>0</v>
      </c>
      <c r="AO1494">
        <v>1</v>
      </c>
      <c r="AP1494">
        <v>0</v>
      </c>
      <c r="AQ1494">
        <v>0</v>
      </c>
      <c r="AR1494">
        <v>0</v>
      </c>
      <c r="AS1494" t="s">
        <v>6</v>
      </c>
      <c r="AT1494">
        <v>0.1</v>
      </c>
      <c r="AU1494" t="s">
        <v>6</v>
      </c>
      <c r="AV1494">
        <v>0</v>
      </c>
      <c r="AW1494">
        <v>2</v>
      </c>
      <c r="AX1494">
        <v>27723679</v>
      </c>
      <c r="AY1494">
        <v>1</v>
      </c>
      <c r="AZ1494">
        <v>0</v>
      </c>
      <c r="BA1494">
        <v>1508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CX1494">
        <f>Y1494*Source!I546</f>
        <v>2.6000000000000002E-2</v>
      </c>
      <c r="CY1494">
        <f t="shared" si="114"/>
        <v>120</v>
      </c>
      <c r="CZ1494">
        <f t="shared" si="115"/>
        <v>120</v>
      </c>
      <c r="DA1494">
        <f t="shared" si="116"/>
        <v>1</v>
      </c>
      <c r="DB1494">
        <v>0</v>
      </c>
    </row>
    <row r="1495" spans="1:106" x14ac:dyDescent="0.2">
      <c r="A1495">
        <f>ROW(Source!A546)</f>
        <v>546</v>
      </c>
      <c r="B1495">
        <v>27721505</v>
      </c>
      <c r="C1495">
        <v>27723656</v>
      </c>
      <c r="D1495">
        <v>25151427</v>
      </c>
      <c r="E1495">
        <v>1</v>
      </c>
      <c r="F1495">
        <v>1</v>
      </c>
      <c r="G1495">
        <v>1</v>
      </c>
      <c r="H1495">
        <v>3</v>
      </c>
      <c r="I1495" t="s">
        <v>1190</v>
      </c>
      <c r="J1495" t="s">
        <v>1191</v>
      </c>
      <c r="K1495" t="s">
        <v>1192</v>
      </c>
      <c r="L1495">
        <v>1346</v>
      </c>
      <c r="N1495">
        <v>1009</v>
      </c>
      <c r="O1495" t="s">
        <v>178</v>
      </c>
      <c r="P1495" t="s">
        <v>178</v>
      </c>
      <c r="Q1495">
        <v>1</v>
      </c>
      <c r="W1495">
        <v>0</v>
      </c>
      <c r="X1495">
        <v>586013393</v>
      </c>
      <c r="Y1495">
        <v>2.1</v>
      </c>
      <c r="AA1495">
        <v>10.57</v>
      </c>
      <c r="AB1495">
        <v>0</v>
      </c>
      <c r="AC1495">
        <v>0</v>
      </c>
      <c r="AD1495">
        <v>0</v>
      </c>
      <c r="AE1495">
        <v>10.57</v>
      </c>
      <c r="AF1495">
        <v>0</v>
      </c>
      <c r="AG1495">
        <v>0</v>
      </c>
      <c r="AH1495">
        <v>0</v>
      </c>
      <c r="AI1495">
        <v>1</v>
      </c>
      <c r="AJ1495">
        <v>1</v>
      </c>
      <c r="AK1495">
        <v>1</v>
      </c>
      <c r="AL1495">
        <v>1</v>
      </c>
      <c r="AN1495">
        <v>0</v>
      </c>
      <c r="AO1495">
        <v>1</v>
      </c>
      <c r="AP1495">
        <v>0</v>
      </c>
      <c r="AQ1495">
        <v>0</v>
      </c>
      <c r="AR1495">
        <v>0</v>
      </c>
      <c r="AS1495" t="s">
        <v>6</v>
      </c>
      <c r="AT1495">
        <v>2.1</v>
      </c>
      <c r="AU1495" t="s">
        <v>6</v>
      </c>
      <c r="AV1495">
        <v>0</v>
      </c>
      <c r="AW1495">
        <v>2</v>
      </c>
      <c r="AX1495">
        <v>27723680</v>
      </c>
      <c r="AY1495">
        <v>1</v>
      </c>
      <c r="AZ1495">
        <v>0</v>
      </c>
      <c r="BA1495">
        <v>1509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CX1495">
        <f>Y1495*Source!I546</f>
        <v>0.54600000000000004</v>
      </c>
      <c r="CY1495">
        <f t="shared" si="114"/>
        <v>10.57</v>
      </c>
      <c r="CZ1495">
        <f t="shared" si="115"/>
        <v>10.57</v>
      </c>
      <c r="DA1495">
        <f t="shared" si="116"/>
        <v>1</v>
      </c>
      <c r="DB1495">
        <v>0</v>
      </c>
    </row>
    <row r="1496" spans="1:106" x14ac:dyDescent="0.2">
      <c r="A1496">
        <f>ROW(Source!A546)</f>
        <v>546</v>
      </c>
      <c r="B1496">
        <v>27721505</v>
      </c>
      <c r="C1496">
        <v>27723656</v>
      </c>
      <c r="D1496">
        <v>25152616</v>
      </c>
      <c r="E1496">
        <v>1</v>
      </c>
      <c r="F1496">
        <v>1</v>
      </c>
      <c r="G1496">
        <v>1</v>
      </c>
      <c r="H1496">
        <v>3</v>
      </c>
      <c r="I1496" t="s">
        <v>1193</v>
      </c>
      <c r="J1496" t="s">
        <v>1194</v>
      </c>
      <c r="K1496" t="s">
        <v>1017</v>
      </c>
      <c r="L1496">
        <v>1346</v>
      </c>
      <c r="N1496">
        <v>1009</v>
      </c>
      <c r="O1496" t="s">
        <v>178</v>
      </c>
      <c r="P1496" t="s">
        <v>178</v>
      </c>
      <c r="Q1496">
        <v>1</v>
      </c>
      <c r="W1496">
        <v>0</v>
      </c>
      <c r="X1496">
        <v>103900845</v>
      </c>
      <c r="Y1496">
        <v>10.4</v>
      </c>
      <c r="AA1496">
        <v>9.0399999999999991</v>
      </c>
      <c r="AB1496">
        <v>0</v>
      </c>
      <c r="AC1496">
        <v>0</v>
      </c>
      <c r="AD1496">
        <v>0</v>
      </c>
      <c r="AE1496">
        <v>9.0399999999999991</v>
      </c>
      <c r="AF1496">
        <v>0</v>
      </c>
      <c r="AG1496">
        <v>0</v>
      </c>
      <c r="AH1496">
        <v>0</v>
      </c>
      <c r="AI1496">
        <v>1</v>
      </c>
      <c r="AJ1496">
        <v>1</v>
      </c>
      <c r="AK1496">
        <v>1</v>
      </c>
      <c r="AL1496">
        <v>1</v>
      </c>
      <c r="AN1496">
        <v>0</v>
      </c>
      <c r="AO1496">
        <v>1</v>
      </c>
      <c r="AP1496">
        <v>0</v>
      </c>
      <c r="AQ1496">
        <v>0</v>
      </c>
      <c r="AR1496">
        <v>0</v>
      </c>
      <c r="AS1496" t="s">
        <v>6</v>
      </c>
      <c r="AT1496">
        <v>10.4</v>
      </c>
      <c r="AU1496" t="s">
        <v>6</v>
      </c>
      <c r="AV1496">
        <v>0</v>
      </c>
      <c r="AW1496">
        <v>2</v>
      </c>
      <c r="AX1496">
        <v>27723681</v>
      </c>
      <c r="AY1496">
        <v>1</v>
      </c>
      <c r="AZ1496">
        <v>0</v>
      </c>
      <c r="BA1496">
        <v>1510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CX1496">
        <f>Y1496*Source!I546</f>
        <v>2.7040000000000002</v>
      </c>
      <c r="CY1496">
        <f t="shared" si="114"/>
        <v>9.0399999999999991</v>
      </c>
      <c r="CZ1496">
        <f t="shared" si="115"/>
        <v>9.0399999999999991</v>
      </c>
      <c r="DA1496">
        <f t="shared" si="116"/>
        <v>1</v>
      </c>
      <c r="DB1496">
        <v>0</v>
      </c>
    </row>
    <row r="1497" spans="1:106" x14ac:dyDescent="0.2">
      <c r="A1497">
        <f>ROW(Source!A546)</f>
        <v>546</v>
      </c>
      <c r="B1497">
        <v>27721505</v>
      </c>
      <c r="C1497">
        <v>27723656</v>
      </c>
      <c r="D1497">
        <v>25156053</v>
      </c>
      <c r="E1497">
        <v>1</v>
      </c>
      <c r="F1497">
        <v>1</v>
      </c>
      <c r="G1497">
        <v>1</v>
      </c>
      <c r="H1497">
        <v>3</v>
      </c>
      <c r="I1497" t="s">
        <v>1195</v>
      </c>
      <c r="J1497" t="s">
        <v>1196</v>
      </c>
      <c r="K1497" t="s">
        <v>1197</v>
      </c>
      <c r="L1497">
        <v>1348</v>
      </c>
      <c r="N1497">
        <v>1009</v>
      </c>
      <c r="O1497" t="s">
        <v>46</v>
      </c>
      <c r="P1497" t="s">
        <v>46</v>
      </c>
      <c r="Q1497">
        <v>1000</v>
      </c>
      <c r="W1497">
        <v>0</v>
      </c>
      <c r="X1497">
        <v>129706501</v>
      </c>
      <c r="Y1497">
        <v>5.0000000000000001E-3</v>
      </c>
      <c r="AA1497">
        <v>1470</v>
      </c>
      <c r="AB1497">
        <v>0</v>
      </c>
      <c r="AC1497">
        <v>0</v>
      </c>
      <c r="AD1497">
        <v>0</v>
      </c>
      <c r="AE1497">
        <v>1470</v>
      </c>
      <c r="AF1497">
        <v>0</v>
      </c>
      <c r="AG1497">
        <v>0</v>
      </c>
      <c r="AH1497">
        <v>0</v>
      </c>
      <c r="AI1497">
        <v>1</v>
      </c>
      <c r="AJ1497">
        <v>1</v>
      </c>
      <c r="AK1497">
        <v>1</v>
      </c>
      <c r="AL1497">
        <v>1</v>
      </c>
      <c r="AN1497">
        <v>0</v>
      </c>
      <c r="AO1497">
        <v>1</v>
      </c>
      <c r="AP1497">
        <v>0</v>
      </c>
      <c r="AQ1497">
        <v>0</v>
      </c>
      <c r="AR1497">
        <v>0</v>
      </c>
      <c r="AS1497" t="s">
        <v>6</v>
      </c>
      <c r="AT1497">
        <v>5.0000000000000001E-3</v>
      </c>
      <c r="AU1497" t="s">
        <v>6</v>
      </c>
      <c r="AV1497">
        <v>0</v>
      </c>
      <c r="AW1497">
        <v>2</v>
      </c>
      <c r="AX1497">
        <v>27723682</v>
      </c>
      <c r="AY1497">
        <v>1</v>
      </c>
      <c r="AZ1497">
        <v>0</v>
      </c>
      <c r="BA1497">
        <v>1511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CX1497">
        <f>Y1497*Source!I546</f>
        <v>1.3000000000000002E-3</v>
      </c>
      <c r="CY1497">
        <f t="shared" si="114"/>
        <v>1470</v>
      </c>
      <c r="CZ1497">
        <f t="shared" si="115"/>
        <v>1470</v>
      </c>
      <c r="DA1497">
        <f t="shared" si="116"/>
        <v>1</v>
      </c>
      <c r="DB1497">
        <v>0</v>
      </c>
    </row>
    <row r="1498" spans="1:106" x14ac:dyDescent="0.2">
      <c r="A1498">
        <f>ROW(Source!A546)</f>
        <v>546</v>
      </c>
      <c r="B1498">
        <v>27721505</v>
      </c>
      <c r="C1498">
        <v>27723656</v>
      </c>
      <c r="D1498">
        <v>25173859</v>
      </c>
      <c r="E1498">
        <v>1</v>
      </c>
      <c r="F1498">
        <v>1</v>
      </c>
      <c r="G1498">
        <v>1</v>
      </c>
      <c r="H1498">
        <v>3</v>
      </c>
      <c r="I1498" t="s">
        <v>1198</v>
      </c>
      <c r="J1498" t="s">
        <v>1199</v>
      </c>
      <c r="K1498" t="s">
        <v>1200</v>
      </c>
      <c r="L1498">
        <v>1348</v>
      </c>
      <c r="N1498">
        <v>1009</v>
      </c>
      <c r="O1498" t="s">
        <v>46</v>
      </c>
      <c r="P1498" t="s">
        <v>46</v>
      </c>
      <c r="Q1498">
        <v>1000</v>
      </c>
      <c r="W1498">
        <v>0</v>
      </c>
      <c r="X1498">
        <v>-2055000017</v>
      </c>
      <c r="Y1498">
        <v>0.56000000000000005</v>
      </c>
      <c r="AA1498">
        <v>5230.01</v>
      </c>
      <c r="AB1498">
        <v>0</v>
      </c>
      <c r="AC1498">
        <v>0</v>
      </c>
      <c r="AD1498">
        <v>0</v>
      </c>
      <c r="AE1498">
        <v>5230.01</v>
      </c>
      <c r="AF1498">
        <v>0</v>
      </c>
      <c r="AG1498">
        <v>0</v>
      </c>
      <c r="AH1498">
        <v>0</v>
      </c>
      <c r="AI1498">
        <v>1</v>
      </c>
      <c r="AJ1498">
        <v>1</v>
      </c>
      <c r="AK1498">
        <v>1</v>
      </c>
      <c r="AL1498">
        <v>1</v>
      </c>
      <c r="AN1498">
        <v>0</v>
      </c>
      <c r="AO1498">
        <v>1</v>
      </c>
      <c r="AP1498">
        <v>0</v>
      </c>
      <c r="AQ1498">
        <v>0</v>
      </c>
      <c r="AR1498">
        <v>0</v>
      </c>
      <c r="AS1498" t="s">
        <v>6</v>
      </c>
      <c r="AT1498">
        <v>0.56000000000000005</v>
      </c>
      <c r="AU1498" t="s">
        <v>6</v>
      </c>
      <c r="AV1498">
        <v>0</v>
      </c>
      <c r="AW1498">
        <v>2</v>
      </c>
      <c r="AX1498">
        <v>27723683</v>
      </c>
      <c r="AY1498">
        <v>1</v>
      </c>
      <c r="AZ1498">
        <v>0</v>
      </c>
      <c r="BA1498">
        <v>1512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CX1498">
        <f>Y1498*Source!I546</f>
        <v>0.14560000000000001</v>
      </c>
      <c r="CY1498">
        <f t="shared" si="114"/>
        <v>5230.01</v>
      </c>
      <c r="CZ1498">
        <f t="shared" si="115"/>
        <v>5230.01</v>
      </c>
      <c r="DA1498">
        <f t="shared" si="116"/>
        <v>1</v>
      </c>
      <c r="DB1498">
        <v>0</v>
      </c>
    </row>
    <row r="1499" spans="1:106" x14ac:dyDescent="0.2">
      <c r="A1499">
        <f>ROW(Source!A546)</f>
        <v>546</v>
      </c>
      <c r="B1499">
        <v>27721505</v>
      </c>
      <c r="C1499">
        <v>27723656</v>
      </c>
      <c r="D1499">
        <v>25186459</v>
      </c>
      <c r="E1499">
        <v>1</v>
      </c>
      <c r="F1499">
        <v>1</v>
      </c>
      <c r="G1499">
        <v>1</v>
      </c>
      <c r="H1499">
        <v>3</v>
      </c>
      <c r="I1499" t="s">
        <v>1201</v>
      </c>
      <c r="J1499" t="s">
        <v>1202</v>
      </c>
      <c r="K1499" t="s">
        <v>1203</v>
      </c>
      <c r="L1499">
        <v>1346</v>
      </c>
      <c r="N1499">
        <v>1009</v>
      </c>
      <c r="O1499" t="s">
        <v>178</v>
      </c>
      <c r="P1499" t="s">
        <v>178</v>
      </c>
      <c r="Q1499">
        <v>1</v>
      </c>
      <c r="W1499">
        <v>0</v>
      </c>
      <c r="X1499">
        <v>210558753</v>
      </c>
      <c r="Y1499">
        <v>3</v>
      </c>
      <c r="AA1499">
        <v>28.6</v>
      </c>
      <c r="AB1499">
        <v>0</v>
      </c>
      <c r="AC1499">
        <v>0</v>
      </c>
      <c r="AD1499">
        <v>0</v>
      </c>
      <c r="AE1499">
        <v>28.6</v>
      </c>
      <c r="AF1499">
        <v>0</v>
      </c>
      <c r="AG1499">
        <v>0</v>
      </c>
      <c r="AH1499">
        <v>0</v>
      </c>
      <c r="AI1499">
        <v>1</v>
      </c>
      <c r="AJ1499">
        <v>1</v>
      </c>
      <c r="AK1499">
        <v>1</v>
      </c>
      <c r="AL1499">
        <v>1</v>
      </c>
      <c r="AN1499">
        <v>0</v>
      </c>
      <c r="AO1499">
        <v>1</v>
      </c>
      <c r="AP1499">
        <v>0</v>
      </c>
      <c r="AQ1499">
        <v>0</v>
      </c>
      <c r="AR1499">
        <v>0</v>
      </c>
      <c r="AS1499" t="s">
        <v>6</v>
      </c>
      <c r="AT1499">
        <v>3</v>
      </c>
      <c r="AU1499" t="s">
        <v>6</v>
      </c>
      <c r="AV1499">
        <v>0</v>
      </c>
      <c r="AW1499">
        <v>2</v>
      </c>
      <c r="AX1499">
        <v>27723684</v>
      </c>
      <c r="AY1499">
        <v>1</v>
      </c>
      <c r="AZ1499">
        <v>0</v>
      </c>
      <c r="BA1499">
        <v>1513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CX1499">
        <f>Y1499*Source!I546</f>
        <v>0.78</v>
      </c>
      <c r="CY1499">
        <f t="shared" si="114"/>
        <v>28.6</v>
      </c>
      <c r="CZ1499">
        <f t="shared" si="115"/>
        <v>28.6</v>
      </c>
      <c r="DA1499">
        <f t="shared" si="116"/>
        <v>1</v>
      </c>
      <c r="DB1499">
        <v>0</v>
      </c>
    </row>
    <row r="1500" spans="1:106" x14ac:dyDescent="0.2">
      <c r="A1500">
        <f>ROW(Source!A546)</f>
        <v>546</v>
      </c>
      <c r="B1500">
        <v>27721505</v>
      </c>
      <c r="C1500">
        <v>27723656</v>
      </c>
      <c r="D1500">
        <v>25202674</v>
      </c>
      <c r="E1500">
        <v>1</v>
      </c>
      <c r="F1500">
        <v>1</v>
      </c>
      <c r="G1500">
        <v>1</v>
      </c>
      <c r="H1500">
        <v>3</v>
      </c>
      <c r="I1500" t="s">
        <v>371</v>
      </c>
      <c r="J1500" t="s">
        <v>373</v>
      </c>
      <c r="K1500" t="s">
        <v>372</v>
      </c>
      <c r="L1500">
        <v>1354</v>
      </c>
      <c r="N1500">
        <v>1010</v>
      </c>
      <c r="O1500" t="s">
        <v>252</v>
      </c>
      <c r="P1500" t="s">
        <v>252</v>
      </c>
      <c r="Q1500">
        <v>1</v>
      </c>
      <c r="W1500">
        <v>0</v>
      </c>
      <c r="X1500">
        <v>-79161026</v>
      </c>
      <c r="Y1500">
        <v>100</v>
      </c>
      <c r="AA1500">
        <v>331.52</v>
      </c>
      <c r="AB1500">
        <v>0</v>
      </c>
      <c r="AC1500">
        <v>0</v>
      </c>
      <c r="AD1500">
        <v>0</v>
      </c>
      <c r="AE1500">
        <v>331.52</v>
      </c>
      <c r="AF1500">
        <v>0</v>
      </c>
      <c r="AG1500">
        <v>0</v>
      </c>
      <c r="AH1500">
        <v>0</v>
      </c>
      <c r="AI1500">
        <v>1</v>
      </c>
      <c r="AJ1500">
        <v>1</v>
      </c>
      <c r="AK1500">
        <v>1</v>
      </c>
      <c r="AL1500">
        <v>1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 t="s">
        <v>6</v>
      </c>
      <c r="AT1500">
        <v>100</v>
      </c>
      <c r="AU1500" t="s">
        <v>6</v>
      </c>
      <c r="AV1500">
        <v>0</v>
      </c>
      <c r="AW1500">
        <v>1</v>
      </c>
      <c r="AX1500">
        <v>-1</v>
      </c>
      <c r="AY1500">
        <v>0</v>
      </c>
      <c r="AZ1500">
        <v>0</v>
      </c>
      <c r="BA1500" t="s">
        <v>6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CX1500">
        <f>Y1500*Source!I546</f>
        <v>26</v>
      </c>
      <c r="CY1500">
        <f t="shared" si="114"/>
        <v>331.52</v>
      </c>
      <c r="CZ1500">
        <f t="shared" si="115"/>
        <v>331.52</v>
      </c>
      <c r="DA1500">
        <f t="shared" si="116"/>
        <v>1</v>
      </c>
      <c r="DB1500">
        <v>0</v>
      </c>
    </row>
    <row r="1501" spans="1:106" x14ac:dyDescent="0.2">
      <c r="A1501">
        <f>ROW(Source!A546)</f>
        <v>546</v>
      </c>
      <c r="B1501">
        <v>27721505</v>
      </c>
      <c r="C1501">
        <v>27723656</v>
      </c>
      <c r="D1501">
        <v>25147235</v>
      </c>
      <c r="E1501">
        <v>17</v>
      </c>
      <c r="F1501">
        <v>1</v>
      </c>
      <c r="G1501">
        <v>1</v>
      </c>
      <c r="H1501">
        <v>3</v>
      </c>
      <c r="I1501" t="s">
        <v>1204</v>
      </c>
      <c r="J1501" t="s">
        <v>6</v>
      </c>
      <c r="K1501" t="s">
        <v>1205</v>
      </c>
      <c r="L1501">
        <v>1374</v>
      </c>
      <c r="N1501">
        <v>1013</v>
      </c>
      <c r="O1501" t="s">
        <v>1206</v>
      </c>
      <c r="P1501" t="s">
        <v>1206</v>
      </c>
      <c r="Q1501">
        <v>1</v>
      </c>
      <c r="W1501">
        <v>0</v>
      </c>
      <c r="X1501">
        <v>-1731369543</v>
      </c>
      <c r="Y1501">
        <v>50.31</v>
      </c>
      <c r="AA1501">
        <v>1</v>
      </c>
      <c r="AB1501">
        <v>0</v>
      </c>
      <c r="AC1501">
        <v>0</v>
      </c>
      <c r="AD1501">
        <v>0</v>
      </c>
      <c r="AE1501">
        <v>1</v>
      </c>
      <c r="AF1501">
        <v>0</v>
      </c>
      <c r="AG1501">
        <v>0</v>
      </c>
      <c r="AH1501">
        <v>0</v>
      </c>
      <c r="AI1501">
        <v>1</v>
      </c>
      <c r="AJ1501">
        <v>1</v>
      </c>
      <c r="AK1501">
        <v>1</v>
      </c>
      <c r="AL1501">
        <v>1</v>
      </c>
      <c r="AN1501">
        <v>0</v>
      </c>
      <c r="AO1501">
        <v>1</v>
      </c>
      <c r="AP1501">
        <v>0</v>
      </c>
      <c r="AQ1501">
        <v>0</v>
      </c>
      <c r="AR1501">
        <v>0</v>
      </c>
      <c r="AS1501" t="s">
        <v>6</v>
      </c>
      <c r="AT1501">
        <v>50.31</v>
      </c>
      <c r="AU1501" t="s">
        <v>6</v>
      </c>
      <c r="AV1501">
        <v>0</v>
      </c>
      <c r="AW1501">
        <v>2</v>
      </c>
      <c r="AX1501">
        <v>27723685</v>
      </c>
      <c r="AY1501">
        <v>1</v>
      </c>
      <c r="AZ1501">
        <v>0</v>
      </c>
      <c r="BA1501">
        <v>1514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CX1501">
        <f>Y1501*Source!I546</f>
        <v>13.0806</v>
      </c>
      <c r="CY1501">
        <f t="shared" si="114"/>
        <v>1</v>
      </c>
      <c r="CZ1501">
        <f t="shared" si="115"/>
        <v>1</v>
      </c>
      <c r="DA1501">
        <f t="shared" si="116"/>
        <v>1</v>
      </c>
      <c r="DB1501">
        <v>0</v>
      </c>
    </row>
    <row r="1502" spans="1:106" x14ac:dyDescent="0.2">
      <c r="A1502">
        <f>ROW(Source!A547)</f>
        <v>547</v>
      </c>
      <c r="B1502">
        <v>27721504</v>
      </c>
      <c r="C1502">
        <v>27723656</v>
      </c>
      <c r="D1502">
        <v>25428833</v>
      </c>
      <c r="E1502">
        <v>1</v>
      </c>
      <c r="F1502">
        <v>1</v>
      </c>
      <c r="G1502">
        <v>1</v>
      </c>
      <c r="H1502">
        <v>1</v>
      </c>
      <c r="I1502" t="s">
        <v>1059</v>
      </c>
      <c r="J1502" t="s">
        <v>6</v>
      </c>
      <c r="K1502" t="s">
        <v>1060</v>
      </c>
      <c r="L1502">
        <v>1191</v>
      </c>
      <c r="N1502">
        <v>1013</v>
      </c>
      <c r="O1502" t="s">
        <v>953</v>
      </c>
      <c r="P1502" t="s">
        <v>953</v>
      </c>
      <c r="Q1502">
        <v>1</v>
      </c>
      <c r="W1502">
        <v>0</v>
      </c>
      <c r="X1502">
        <v>912892513</v>
      </c>
      <c r="Y1502">
        <v>253.6</v>
      </c>
      <c r="AA1502">
        <v>0</v>
      </c>
      <c r="AB1502">
        <v>0</v>
      </c>
      <c r="AC1502">
        <v>0</v>
      </c>
      <c r="AD1502">
        <v>9.92</v>
      </c>
      <c r="AE1502">
        <v>0</v>
      </c>
      <c r="AF1502">
        <v>0</v>
      </c>
      <c r="AG1502">
        <v>0</v>
      </c>
      <c r="AH1502">
        <v>9.92</v>
      </c>
      <c r="AI1502">
        <v>1</v>
      </c>
      <c r="AJ1502">
        <v>1</v>
      </c>
      <c r="AK1502">
        <v>1</v>
      </c>
      <c r="AL1502">
        <v>1</v>
      </c>
      <c r="AN1502">
        <v>0</v>
      </c>
      <c r="AO1502">
        <v>1</v>
      </c>
      <c r="AP1502">
        <v>0</v>
      </c>
      <c r="AQ1502">
        <v>0</v>
      </c>
      <c r="AR1502">
        <v>0</v>
      </c>
      <c r="AS1502" t="s">
        <v>6</v>
      </c>
      <c r="AT1502">
        <v>253.6</v>
      </c>
      <c r="AU1502" t="s">
        <v>6</v>
      </c>
      <c r="AV1502">
        <v>1</v>
      </c>
      <c r="AW1502">
        <v>2</v>
      </c>
      <c r="AX1502">
        <v>27723672</v>
      </c>
      <c r="AY1502">
        <v>1</v>
      </c>
      <c r="AZ1502">
        <v>0</v>
      </c>
      <c r="BA1502">
        <v>1515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CX1502">
        <f>Y1502*Source!I547</f>
        <v>65.936000000000007</v>
      </c>
      <c r="CY1502">
        <f>AD1502</f>
        <v>9.92</v>
      </c>
      <c r="CZ1502">
        <f>AH1502</f>
        <v>9.92</v>
      </c>
      <c r="DA1502">
        <f>AL1502</f>
        <v>1</v>
      </c>
      <c r="DB1502">
        <v>0</v>
      </c>
    </row>
    <row r="1503" spans="1:106" x14ac:dyDescent="0.2">
      <c r="A1503">
        <f>ROW(Source!A547)</f>
        <v>547</v>
      </c>
      <c r="B1503">
        <v>27721504</v>
      </c>
      <c r="C1503">
        <v>27723656</v>
      </c>
      <c r="D1503">
        <v>25412928</v>
      </c>
      <c r="E1503">
        <v>1</v>
      </c>
      <c r="F1503">
        <v>1</v>
      </c>
      <c r="G1503">
        <v>1</v>
      </c>
      <c r="H1503">
        <v>1</v>
      </c>
      <c r="I1503" t="s">
        <v>954</v>
      </c>
      <c r="J1503" t="s">
        <v>6</v>
      </c>
      <c r="K1503" t="s">
        <v>955</v>
      </c>
      <c r="L1503">
        <v>1191</v>
      </c>
      <c r="N1503">
        <v>1013</v>
      </c>
      <c r="O1503" t="s">
        <v>953</v>
      </c>
      <c r="P1503" t="s">
        <v>953</v>
      </c>
      <c r="Q1503">
        <v>1</v>
      </c>
      <c r="W1503">
        <v>0</v>
      </c>
      <c r="X1503">
        <v>-1417349443</v>
      </c>
      <c r="Y1503">
        <v>1.98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1</v>
      </c>
      <c r="AJ1503">
        <v>1</v>
      </c>
      <c r="AK1503">
        <v>1</v>
      </c>
      <c r="AL1503">
        <v>1</v>
      </c>
      <c r="AN1503">
        <v>0</v>
      </c>
      <c r="AO1503">
        <v>1</v>
      </c>
      <c r="AP1503">
        <v>0</v>
      </c>
      <c r="AQ1503">
        <v>0</v>
      </c>
      <c r="AR1503">
        <v>0</v>
      </c>
      <c r="AS1503" t="s">
        <v>6</v>
      </c>
      <c r="AT1503">
        <v>1.98</v>
      </c>
      <c r="AU1503" t="s">
        <v>6</v>
      </c>
      <c r="AV1503">
        <v>2</v>
      </c>
      <c r="AW1503">
        <v>2</v>
      </c>
      <c r="AX1503">
        <v>27723673</v>
      </c>
      <c r="AY1503">
        <v>1</v>
      </c>
      <c r="AZ1503">
        <v>0</v>
      </c>
      <c r="BA1503">
        <v>1516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CX1503">
        <f>Y1503*Source!I547</f>
        <v>0.51480000000000004</v>
      </c>
      <c r="CY1503">
        <f>AD1503</f>
        <v>0</v>
      </c>
      <c r="CZ1503">
        <f>AH1503</f>
        <v>0</v>
      </c>
      <c r="DA1503">
        <f>AL1503</f>
        <v>1</v>
      </c>
      <c r="DB1503">
        <v>0</v>
      </c>
    </row>
    <row r="1504" spans="1:106" x14ac:dyDescent="0.2">
      <c r="A1504">
        <f>ROW(Source!A547)</f>
        <v>547</v>
      </c>
      <c r="B1504">
        <v>27721504</v>
      </c>
      <c r="C1504">
        <v>27723656</v>
      </c>
      <c r="D1504">
        <v>25230220</v>
      </c>
      <c r="E1504">
        <v>1</v>
      </c>
      <c r="F1504">
        <v>1</v>
      </c>
      <c r="G1504">
        <v>1</v>
      </c>
      <c r="H1504">
        <v>2</v>
      </c>
      <c r="I1504" t="s">
        <v>991</v>
      </c>
      <c r="J1504" t="s">
        <v>992</v>
      </c>
      <c r="K1504" t="s">
        <v>993</v>
      </c>
      <c r="L1504">
        <v>1368</v>
      </c>
      <c r="N1504">
        <v>1011</v>
      </c>
      <c r="O1504" t="s">
        <v>959</v>
      </c>
      <c r="P1504" t="s">
        <v>959</v>
      </c>
      <c r="Q1504">
        <v>1</v>
      </c>
      <c r="W1504">
        <v>0</v>
      </c>
      <c r="X1504">
        <v>-1718674368</v>
      </c>
      <c r="Y1504">
        <v>0.99</v>
      </c>
      <c r="AA1504">
        <v>0</v>
      </c>
      <c r="AB1504">
        <v>111.99</v>
      </c>
      <c r="AC1504">
        <v>13.5</v>
      </c>
      <c r="AD1504">
        <v>0</v>
      </c>
      <c r="AE1504">
        <v>0</v>
      </c>
      <c r="AF1504">
        <v>111.99</v>
      </c>
      <c r="AG1504">
        <v>13.5</v>
      </c>
      <c r="AH1504">
        <v>0</v>
      </c>
      <c r="AI1504">
        <v>1</v>
      </c>
      <c r="AJ1504">
        <v>1</v>
      </c>
      <c r="AK1504">
        <v>1</v>
      </c>
      <c r="AL1504">
        <v>1</v>
      </c>
      <c r="AN1504">
        <v>0</v>
      </c>
      <c r="AO1504">
        <v>1</v>
      </c>
      <c r="AP1504">
        <v>0</v>
      </c>
      <c r="AQ1504">
        <v>0</v>
      </c>
      <c r="AR1504">
        <v>0</v>
      </c>
      <c r="AS1504" t="s">
        <v>6</v>
      </c>
      <c r="AT1504">
        <v>0.99</v>
      </c>
      <c r="AU1504" t="s">
        <v>6</v>
      </c>
      <c r="AV1504">
        <v>0</v>
      </c>
      <c r="AW1504">
        <v>2</v>
      </c>
      <c r="AX1504">
        <v>27723674</v>
      </c>
      <c r="AY1504">
        <v>1</v>
      </c>
      <c r="AZ1504">
        <v>0</v>
      </c>
      <c r="BA1504">
        <v>1517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CX1504">
        <f>Y1504*Source!I547</f>
        <v>0.25740000000000002</v>
      </c>
      <c r="CY1504">
        <f>AB1504</f>
        <v>111.99</v>
      </c>
      <c r="CZ1504">
        <f>AF1504</f>
        <v>111.99</v>
      </c>
      <c r="DA1504">
        <f>AJ1504</f>
        <v>1</v>
      </c>
      <c r="DB1504">
        <v>0</v>
      </c>
    </row>
    <row r="1505" spans="1:106" x14ac:dyDescent="0.2">
      <c r="A1505">
        <f>ROW(Source!A547)</f>
        <v>547</v>
      </c>
      <c r="B1505">
        <v>27721504</v>
      </c>
      <c r="C1505">
        <v>27723656</v>
      </c>
      <c r="D1505">
        <v>25231607</v>
      </c>
      <c r="E1505">
        <v>1</v>
      </c>
      <c r="F1505">
        <v>1</v>
      </c>
      <c r="G1505">
        <v>1</v>
      </c>
      <c r="H1505">
        <v>2</v>
      </c>
      <c r="I1505" t="s">
        <v>997</v>
      </c>
      <c r="J1505" t="s">
        <v>998</v>
      </c>
      <c r="K1505" t="s">
        <v>999</v>
      </c>
      <c r="L1505">
        <v>1368</v>
      </c>
      <c r="N1505">
        <v>1011</v>
      </c>
      <c r="O1505" t="s">
        <v>959</v>
      </c>
      <c r="P1505" t="s">
        <v>959</v>
      </c>
      <c r="Q1505">
        <v>1</v>
      </c>
      <c r="W1505">
        <v>0</v>
      </c>
      <c r="X1505">
        <v>1372534845</v>
      </c>
      <c r="Y1505">
        <v>0.99</v>
      </c>
      <c r="AA1505">
        <v>0</v>
      </c>
      <c r="AB1505">
        <v>65.709999999999994</v>
      </c>
      <c r="AC1505">
        <v>11.6</v>
      </c>
      <c r="AD1505">
        <v>0</v>
      </c>
      <c r="AE1505">
        <v>0</v>
      </c>
      <c r="AF1505">
        <v>65.709999999999994</v>
      </c>
      <c r="AG1505">
        <v>11.6</v>
      </c>
      <c r="AH1505">
        <v>0</v>
      </c>
      <c r="AI1505">
        <v>1</v>
      </c>
      <c r="AJ1505">
        <v>1</v>
      </c>
      <c r="AK1505">
        <v>1</v>
      </c>
      <c r="AL1505">
        <v>1</v>
      </c>
      <c r="AN1505">
        <v>0</v>
      </c>
      <c r="AO1505">
        <v>1</v>
      </c>
      <c r="AP1505">
        <v>0</v>
      </c>
      <c r="AQ1505">
        <v>0</v>
      </c>
      <c r="AR1505">
        <v>0</v>
      </c>
      <c r="AS1505" t="s">
        <v>6</v>
      </c>
      <c r="AT1505">
        <v>0.99</v>
      </c>
      <c r="AU1505" t="s">
        <v>6</v>
      </c>
      <c r="AV1505">
        <v>0</v>
      </c>
      <c r="AW1505">
        <v>2</v>
      </c>
      <c r="AX1505">
        <v>27723675</v>
      </c>
      <c r="AY1505">
        <v>1</v>
      </c>
      <c r="AZ1505">
        <v>0</v>
      </c>
      <c r="BA1505">
        <v>1518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CX1505">
        <f>Y1505*Source!I547</f>
        <v>0.25740000000000002</v>
      </c>
      <c r="CY1505">
        <f>AB1505</f>
        <v>65.709999999999994</v>
      </c>
      <c r="CZ1505">
        <f>AF1505</f>
        <v>65.709999999999994</v>
      </c>
      <c r="DA1505">
        <f>AJ1505</f>
        <v>1</v>
      </c>
      <c r="DB1505">
        <v>0</v>
      </c>
    </row>
    <row r="1506" spans="1:106" x14ac:dyDescent="0.2">
      <c r="A1506">
        <f>ROW(Source!A547)</f>
        <v>547</v>
      </c>
      <c r="B1506">
        <v>27721504</v>
      </c>
      <c r="C1506">
        <v>27723656</v>
      </c>
      <c r="D1506">
        <v>25231911</v>
      </c>
      <c r="E1506">
        <v>1</v>
      </c>
      <c r="F1506">
        <v>1</v>
      </c>
      <c r="G1506">
        <v>1</v>
      </c>
      <c r="H1506">
        <v>2</v>
      </c>
      <c r="I1506" t="s">
        <v>1061</v>
      </c>
      <c r="J1506" t="s">
        <v>1062</v>
      </c>
      <c r="K1506" t="s">
        <v>1063</v>
      </c>
      <c r="L1506">
        <v>1368</v>
      </c>
      <c r="N1506">
        <v>1011</v>
      </c>
      <c r="O1506" t="s">
        <v>959</v>
      </c>
      <c r="P1506" t="s">
        <v>959</v>
      </c>
      <c r="Q1506">
        <v>1</v>
      </c>
      <c r="W1506">
        <v>0</v>
      </c>
      <c r="X1506">
        <v>-353815937</v>
      </c>
      <c r="Y1506">
        <v>1.1399999999999999</v>
      </c>
      <c r="AA1506">
        <v>0</v>
      </c>
      <c r="AB1506">
        <v>8.1</v>
      </c>
      <c r="AC1506">
        <v>0</v>
      </c>
      <c r="AD1506">
        <v>0</v>
      </c>
      <c r="AE1506">
        <v>0</v>
      </c>
      <c r="AF1506">
        <v>8.1</v>
      </c>
      <c r="AG1506">
        <v>0</v>
      </c>
      <c r="AH1506">
        <v>0</v>
      </c>
      <c r="AI1506">
        <v>1</v>
      </c>
      <c r="AJ1506">
        <v>1</v>
      </c>
      <c r="AK1506">
        <v>1</v>
      </c>
      <c r="AL1506">
        <v>1</v>
      </c>
      <c r="AN1506">
        <v>0</v>
      </c>
      <c r="AO1506">
        <v>1</v>
      </c>
      <c r="AP1506">
        <v>0</v>
      </c>
      <c r="AQ1506">
        <v>0</v>
      </c>
      <c r="AR1506">
        <v>0</v>
      </c>
      <c r="AS1506" t="s">
        <v>6</v>
      </c>
      <c r="AT1506">
        <v>1.1399999999999999</v>
      </c>
      <c r="AU1506" t="s">
        <v>6</v>
      </c>
      <c r="AV1506">
        <v>0</v>
      </c>
      <c r="AW1506">
        <v>2</v>
      </c>
      <c r="AX1506">
        <v>27723676</v>
      </c>
      <c r="AY1506">
        <v>1</v>
      </c>
      <c r="AZ1506">
        <v>0</v>
      </c>
      <c r="BA1506">
        <v>1519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CX1506">
        <f>Y1506*Source!I547</f>
        <v>0.2964</v>
      </c>
      <c r="CY1506">
        <f>AB1506</f>
        <v>8.1</v>
      </c>
      <c r="CZ1506">
        <f>AF1506</f>
        <v>8.1</v>
      </c>
      <c r="DA1506">
        <f>AJ1506</f>
        <v>1</v>
      </c>
      <c r="DB1506">
        <v>0</v>
      </c>
    </row>
    <row r="1507" spans="1:106" x14ac:dyDescent="0.2">
      <c r="A1507">
        <f>ROW(Source!A547)</f>
        <v>547</v>
      </c>
      <c r="B1507">
        <v>27721504</v>
      </c>
      <c r="C1507">
        <v>27723656</v>
      </c>
      <c r="D1507">
        <v>25232639</v>
      </c>
      <c r="E1507">
        <v>1</v>
      </c>
      <c r="F1507">
        <v>1</v>
      </c>
      <c r="G1507">
        <v>1</v>
      </c>
      <c r="H1507">
        <v>2</v>
      </c>
      <c r="I1507" t="s">
        <v>1181</v>
      </c>
      <c r="J1507" t="s">
        <v>1182</v>
      </c>
      <c r="K1507" t="s">
        <v>1183</v>
      </c>
      <c r="L1507">
        <v>1368</v>
      </c>
      <c r="N1507">
        <v>1011</v>
      </c>
      <c r="O1507" t="s">
        <v>959</v>
      </c>
      <c r="P1507" t="s">
        <v>959</v>
      </c>
      <c r="Q1507">
        <v>1</v>
      </c>
      <c r="W1507">
        <v>0</v>
      </c>
      <c r="X1507">
        <v>917395980</v>
      </c>
      <c r="Y1507">
        <v>0.7</v>
      </c>
      <c r="AA1507">
        <v>0</v>
      </c>
      <c r="AB1507">
        <v>2.36</v>
      </c>
      <c r="AC1507">
        <v>0</v>
      </c>
      <c r="AD1507">
        <v>0</v>
      </c>
      <c r="AE1507">
        <v>0</v>
      </c>
      <c r="AF1507">
        <v>2.36</v>
      </c>
      <c r="AG1507">
        <v>0</v>
      </c>
      <c r="AH1507">
        <v>0</v>
      </c>
      <c r="AI1507">
        <v>1</v>
      </c>
      <c r="AJ1507">
        <v>1</v>
      </c>
      <c r="AK1507">
        <v>1</v>
      </c>
      <c r="AL1507">
        <v>1</v>
      </c>
      <c r="AN1507">
        <v>0</v>
      </c>
      <c r="AO1507">
        <v>1</v>
      </c>
      <c r="AP1507">
        <v>0</v>
      </c>
      <c r="AQ1507">
        <v>0</v>
      </c>
      <c r="AR1507">
        <v>0</v>
      </c>
      <c r="AS1507" t="s">
        <v>6</v>
      </c>
      <c r="AT1507">
        <v>0.7</v>
      </c>
      <c r="AU1507" t="s">
        <v>6</v>
      </c>
      <c r="AV1507">
        <v>0</v>
      </c>
      <c r="AW1507">
        <v>2</v>
      </c>
      <c r="AX1507">
        <v>27723677</v>
      </c>
      <c r="AY1507">
        <v>1</v>
      </c>
      <c r="AZ1507">
        <v>0</v>
      </c>
      <c r="BA1507">
        <v>1520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CX1507">
        <f>Y1507*Source!I547</f>
        <v>0.182</v>
      </c>
      <c r="CY1507">
        <f>AB1507</f>
        <v>2.36</v>
      </c>
      <c r="CZ1507">
        <f>AF1507</f>
        <v>2.36</v>
      </c>
      <c r="DA1507">
        <f>AJ1507</f>
        <v>1</v>
      </c>
      <c r="DB1507">
        <v>0</v>
      </c>
    </row>
    <row r="1508" spans="1:106" x14ac:dyDescent="0.2">
      <c r="A1508">
        <f>ROW(Source!A547)</f>
        <v>547</v>
      </c>
      <c r="B1508">
        <v>27721504</v>
      </c>
      <c r="C1508">
        <v>27723656</v>
      </c>
      <c r="D1508">
        <v>25150263</v>
      </c>
      <c r="E1508">
        <v>1</v>
      </c>
      <c r="F1508">
        <v>1</v>
      </c>
      <c r="G1508">
        <v>1</v>
      </c>
      <c r="H1508">
        <v>3</v>
      </c>
      <c r="I1508" t="s">
        <v>1184</v>
      </c>
      <c r="J1508" t="s">
        <v>1185</v>
      </c>
      <c r="K1508" t="s">
        <v>1186</v>
      </c>
      <c r="L1508">
        <v>1346</v>
      </c>
      <c r="N1508">
        <v>1009</v>
      </c>
      <c r="O1508" t="s">
        <v>178</v>
      </c>
      <c r="P1508" t="s">
        <v>178</v>
      </c>
      <c r="Q1508">
        <v>1</v>
      </c>
      <c r="W1508">
        <v>0</v>
      </c>
      <c r="X1508">
        <v>-1088866022</v>
      </c>
      <c r="Y1508">
        <v>0.42</v>
      </c>
      <c r="AA1508">
        <v>30.4</v>
      </c>
      <c r="AB1508">
        <v>0</v>
      </c>
      <c r="AC1508">
        <v>0</v>
      </c>
      <c r="AD1508">
        <v>0</v>
      </c>
      <c r="AE1508">
        <v>30.4</v>
      </c>
      <c r="AF1508">
        <v>0</v>
      </c>
      <c r="AG1508">
        <v>0</v>
      </c>
      <c r="AH1508">
        <v>0</v>
      </c>
      <c r="AI1508">
        <v>1</v>
      </c>
      <c r="AJ1508">
        <v>1</v>
      </c>
      <c r="AK1508">
        <v>1</v>
      </c>
      <c r="AL1508">
        <v>1</v>
      </c>
      <c r="AN1508">
        <v>0</v>
      </c>
      <c r="AO1508">
        <v>1</v>
      </c>
      <c r="AP1508">
        <v>0</v>
      </c>
      <c r="AQ1508">
        <v>0</v>
      </c>
      <c r="AR1508">
        <v>0</v>
      </c>
      <c r="AS1508" t="s">
        <v>6</v>
      </c>
      <c r="AT1508">
        <v>0.42</v>
      </c>
      <c r="AU1508" t="s">
        <v>6</v>
      </c>
      <c r="AV1508">
        <v>0</v>
      </c>
      <c r="AW1508">
        <v>2</v>
      </c>
      <c r="AX1508">
        <v>27723678</v>
      </c>
      <c r="AY1508">
        <v>1</v>
      </c>
      <c r="AZ1508">
        <v>0</v>
      </c>
      <c r="BA1508">
        <v>1521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CX1508">
        <f>Y1508*Source!I547</f>
        <v>0.10920000000000001</v>
      </c>
      <c r="CY1508">
        <f t="shared" ref="CY1508:CY1516" si="117">AA1508</f>
        <v>30.4</v>
      </c>
      <c r="CZ1508">
        <f t="shared" ref="CZ1508:CZ1516" si="118">AE1508</f>
        <v>30.4</v>
      </c>
      <c r="DA1508">
        <f t="shared" ref="DA1508:DA1516" si="119">AI1508</f>
        <v>1</v>
      </c>
      <c r="DB1508">
        <v>0</v>
      </c>
    </row>
    <row r="1509" spans="1:106" x14ac:dyDescent="0.2">
      <c r="A1509">
        <f>ROW(Source!A547)</f>
        <v>547</v>
      </c>
      <c r="B1509">
        <v>27721504</v>
      </c>
      <c r="C1509">
        <v>27723656</v>
      </c>
      <c r="D1509">
        <v>25150275</v>
      </c>
      <c r="E1509">
        <v>1</v>
      </c>
      <c r="F1509">
        <v>1</v>
      </c>
      <c r="G1509">
        <v>1</v>
      </c>
      <c r="H1509">
        <v>3</v>
      </c>
      <c r="I1509" t="s">
        <v>1187</v>
      </c>
      <c r="J1509" t="s">
        <v>1188</v>
      </c>
      <c r="K1509" t="s">
        <v>1189</v>
      </c>
      <c r="L1509">
        <v>1308</v>
      </c>
      <c r="N1509">
        <v>1003</v>
      </c>
      <c r="O1509" t="s">
        <v>18</v>
      </c>
      <c r="P1509" t="s">
        <v>18</v>
      </c>
      <c r="Q1509">
        <v>100</v>
      </c>
      <c r="W1509">
        <v>0</v>
      </c>
      <c r="X1509">
        <v>568244124</v>
      </c>
      <c r="Y1509">
        <v>0.1</v>
      </c>
      <c r="AA1509">
        <v>120</v>
      </c>
      <c r="AB1509">
        <v>0</v>
      </c>
      <c r="AC1509">
        <v>0</v>
      </c>
      <c r="AD1509">
        <v>0</v>
      </c>
      <c r="AE1509">
        <v>120</v>
      </c>
      <c r="AF1509">
        <v>0</v>
      </c>
      <c r="AG1509">
        <v>0</v>
      </c>
      <c r="AH1509">
        <v>0</v>
      </c>
      <c r="AI1509">
        <v>1</v>
      </c>
      <c r="AJ1509">
        <v>1</v>
      </c>
      <c r="AK1509">
        <v>1</v>
      </c>
      <c r="AL1509">
        <v>1</v>
      </c>
      <c r="AN1509">
        <v>0</v>
      </c>
      <c r="AO1509">
        <v>1</v>
      </c>
      <c r="AP1509">
        <v>0</v>
      </c>
      <c r="AQ1509">
        <v>0</v>
      </c>
      <c r="AR1509">
        <v>0</v>
      </c>
      <c r="AS1509" t="s">
        <v>6</v>
      </c>
      <c r="AT1509">
        <v>0.1</v>
      </c>
      <c r="AU1509" t="s">
        <v>6</v>
      </c>
      <c r="AV1509">
        <v>0</v>
      </c>
      <c r="AW1509">
        <v>2</v>
      </c>
      <c r="AX1509">
        <v>27723679</v>
      </c>
      <c r="AY1509">
        <v>1</v>
      </c>
      <c r="AZ1509">
        <v>0</v>
      </c>
      <c r="BA1509">
        <v>1522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CX1509">
        <f>Y1509*Source!I547</f>
        <v>2.6000000000000002E-2</v>
      </c>
      <c r="CY1509">
        <f t="shared" si="117"/>
        <v>120</v>
      </c>
      <c r="CZ1509">
        <f t="shared" si="118"/>
        <v>120</v>
      </c>
      <c r="DA1509">
        <f t="shared" si="119"/>
        <v>1</v>
      </c>
      <c r="DB1509">
        <v>0</v>
      </c>
    </row>
    <row r="1510" spans="1:106" x14ac:dyDescent="0.2">
      <c r="A1510">
        <f>ROW(Source!A547)</f>
        <v>547</v>
      </c>
      <c r="B1510">
        <v>27721504</v>
      </c>
      <c r="C1510">
        <v>27723656</v>
      </c>
      <c r="D1510">
        <v>25151427</v>
      </c>
      <c r="E1510">
        <v>1</v>
      </c>
      <c r="F1510">
        <v>1</v>
      </c>
      <c r="G1510">
        <v>1</v>
      </c>
      <c r="H1510">
        <v>3</v>
      </c>
      <c r="I1510" t="s">
        <v>1190</v>
      </c>
      <c r="J1510" t="s">
        <v>1191</v>
      </c>
      <c r="K1510" t="s">
        <v>1192</v>
      </c>
      <c r="L1510">
        <v>1346</v>
      </c>
      <c r="N1510">
        <v>1009</v>
      </c>
      <c r="O1510" t="s">
        <v>178</v>
      </c>
      <c r="P1510" t="s">
        <v>178</v>
      </c>
      <c r="Q1510">
        <v>1</v>
      </c>
      <c r="W1510">
        <v>0</v>
      </c>
      <c r="X1510">
        <v>586013393</v>
      </c>
      <c r="Y1510">
        <v>2.1</v>
      </c>
      <c r="AA1510">
        <v>10.57</v>
      </c>
      <c r="AB1510">
        <v>0</v>
      </c>
      <c r="AC1510">
        <v>0</v>
      </c>
      <c r="AD1510">
        <v>0</v>
      </c>
      <c r="AE1510">
        <v>10.57</v>
      </c>
      <c r="AF1510">
        <v>0</v>
      </c>
      <c r="AG1510">
        <v>0</v>
      </c>
      <c r="AH1510">
        <v>0</v>
      </c>
      <c r="AI1510">
        <v>1</v>
      </c>
      <c r="AJ1510">
        <v>1</v>
      </c>
      <c r="AK1510">
        <v>1</v>
      </c>
      <c r="AL1510">
        <v>1</v>
      </c>
      <c r="AN1510">
        <v>0</v>
      </c>
      <c r="AO1510">
        <v>1</v>
      </c>
      <c r="AP1510">
        <v>0</v>
      </c>
      <c r="AQ1510">
        <v>0</v>
      </c>
      <c r="AR1510">
        <v>0</v>
      </c>
      <c r="AS1510" t="s">
        <v>6</v>
      </c>
      <c r="AT1510">
        <v>2.1</v>
      </c>
      <c r="AU1510" t="s">
        <v>6</v>
      </c>
      <c r="AV1510">
        <v>0</v>
      </c>
      <c r="AW1510">
        <v>2</v>
      </c>
      <c r="AX1510">
        <v>27723680</v>
      </c>
      <c r="AY1510">
        <v>1</v>
      </c>
      <c r="AZ1510">
        <v>0</v>
      </c>
      <c r="BA1510">
        <v>1523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CX1510">
        <f>Y1510*Source!I547</f>
        <v>0.54600000000000004</v>
      </c>
      <c r="CY1510">
        <f t="shared" si="117"/>
        <v>10.57</v>
      </c>
      <c r="CZ1510">
        <f t="shared" si="118"/>
        <v>10.57</v>
      </c>
      <c r="DA1510">
        <f t="shared" si="119"/>
        <v>1</v>
      </c>
      <c r="DB1510">
        <v>0</v>
      </c>
    </row>
    <row r="1511" spans="1:106" x14ac:dyDescent="0.2">
      <c r="A1511">
        <f>ROW(Source!A547)</f>
        <v>547</v>
      </c>
      <c r="B1511">
        <v>27721504</v>
      </c>
      <c r="C1511">
        <v>27723656</v>
      </c>
      <c r="D1511">
        <v>25152616</v>
      </c>
      <c r="E1511">
        <v>1</v>
      </c>
      <c r="F1511">
        <v>1</v>
      </c>
      <c r="G1511">
        <v>1</v>
      </c>
      <c r="H1511">
        <v>3</v>
      </c>
      <c r="I1511" t="s">
        <v>1193</v>
      </c>
      <c r="J1511" t="s">
        <v>1194</v>
      </c>
      <c r="K1511" t="s">
        <v>1017</v>
      </c>
      <c r="L1511">
        <v>1346</v>
      </c>
      <c r="N1511">
        <v>1009</v>
      </c>
      <c r="O1511" t="s">
        <v>178</v>
      </c>
      <c r="P1511" t="s">
        <v>178</v>
      </c>
      <c r="Q1511">
        <v>1</v>
      </c>
      <c r="W1511">
        <v>0</v>
      </c>
      <c r="X1511">
        <v>103900845</v>
      </c>
      <c r="Y1511">
        <v>10.4</v>
      </c>
      <c r="AA1511">
        <v>9.0399999999999991</v>
      </c>
      <c r="AB1511">
        <v>0</v>
      </c>
      <c r="AC1511">
        <v>0</v>
      </c>
      <c r="AD1511">
        <v>0</v>
      </c>
      <c r="AE1511">
        <v>9.0399999999999991</v>
      </c>
      <c r="AF1511">
        <v>0</v>
      </c>
      <c r="AG1511">
        <v>0</v>
      </c>
      <c r="AH1511">
        <v>0</v>
      </c>
      <c r="AI1511">
        <v>1</v>
      </c>
      <c r="AJ1511">
        <v>1</v>
      </c>
      <c r="AK1511">
        <v>1</v>
      </c>
      <c r="AL1511">
        <v>1</v>
      </c>
      <c r="AN1511">
        <v>0</v>
      </c>
      <c r="AO1511">
        <v>1</v>
      </c>
      <c r="AP1511">
        <v>0</v>
      </c>
      <c r="AQ1511">
        <v>0</v>
      </c>
      <c r="AR1511">
        <v>0</v>
      </c>
      <c r="AS1511" t="s">
        <v>6</v>
      </c>
      <c r="AT1511">
        <v>10.4</v>
      </c>
      <c r="AU1511" t="s">
        <v>6</v>
      </c>
      <c r="AV1511">
        <v>0</v>
      </c>
      <c r="AW1511">
        <v>2</v>
      </c>
      <c r="AX1511">
        <v>27723681</v>
      </c>
      <c r="AY1511">
        <v>1</v>
      </c>
      <c r="AZ1511">
        <v>0</v>
      </c>
      <c r="BA1511">
        <v>1524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CX1511">
        <f>Y1511*Source!I547</f>
        <v>2.7040000000000002</v>
      </c>
      <c r="CY1511">
        <f t="shared" si="117"/>
        <v>9.0399999999999991</v>
      </c>
      <c r="CZ1511">
        <f t="shared" si="118"/>
        <v>9.0399999999999991</v>
      </c>
      <c r="DA1511">
        <f t="shared" si="119"/>
        <v>1</v>
      </c>
      <c r="DB1511">
        <v>0</v>
      </c>
    </row>
    <row r="1512" spans="1:106" x14ac:dyDescent="0.2">
      <c r="A1512">
        <f>ROW(Source!A547)</f>
        <v>547</v>
      </c>
      <c r="B1512">
        <v>27721504</v>
      </c>
      <c r="C1512">
        <v>27723656</v>
      </c>
      <c r="D1512">
        <v>25156053</v>
      </c>
      <c r="E1512">
        <v>1</v>
      </c>
      <c r="F1512">
        <v>1</v>
      </c>
      <c r="G1512">
        <v>1</v>
      </c>
      <c r="H1512">
        <v>3</v>
      </c>
      <c r="I1512" t="s">
        <v>1195</v>
      </c>
      <c r="J1512" t="s">
        <v>1196</v>
      </c>
      <c r="K1512" t="s">
        <v>1197</v>
      </c>
      <c r="L1512">
        <v>1348</v>
      </c>
      <c r="N1512">
        <v>1009</v>
      </c>
      <c r="O1512" t="s">
        <v>46</v>
      </c>
      <c r="P1512" t="s">
        <v>46</v>
      </c>
      <c r="Q1512">
        <v>1000</v>
      </c>
      <c r="W1512">
        <v>0</v>
      </c>
      <c r="X1512">
        <v>129706501</v>
      </c>
      <c r="Y1512">
        <v>5.0000000000000001E-3</v>
      </c>
      <c r="AA1512">
        <v>1470</v>
      </c>
      <c r="AB1512">
        <v>0</v>
      </c>
      <c r="AC1512">
        <v>0</v>
      </c>
      <c r="AD1512">
        <v>0</v>
      </c>
      <c r="AE1512">
        <v>1470</v>
      </c>
      <c r="AF1512">
        <v>0</v>
      </c>
      <c r="AG1512">
        <v>0</v>
      </c>
      <c r="AH1512">
        <v>0</v>
      </c>
      <c r="AI1512">
        <v>1</v>
      </c>
      <c r="AJ1512">
        <v>1</v>
      </c>
      <c r="AK1512">
        <v>1</v>
      </c>
      <c r="AL1512">
        <v>1</v>
      </c>
      <c r="AN1512">
        <v>0</v>
      </c>
      <c r="AO1512">
        <v>1</v>
      </c>
      <c r="AP1512">
        <v>0</v>
      </c>
      <c r="AQ1512">
        <v>0</v>
      </c>
      <c r="AR1512">
        <v>0</v>
      </c>
      <c r="AS1512" t="s">
        <v>6</v>
      </c>
      <c r="AT1512">
        <v>5.0000000000000001E-3</v>
      </c>
      <c r="AU1512" t="s">
        <v>6</v>
      </c>
      <c r="AV1512">
        <v>0</v>
      </c>
      <c r="AW1512">
        <v>2</v>
      </c>
      <c r="AX1512">
        <v>27723682</v>
      </c>
      <c r="AY1512">
        <v>1</v>
      </c>
      <c r="AZ1512">
        <v>0</v>
      </c>
      <c r="BA1512">
        <v>1525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CX1512">
        <f>Y1512*Source!I547</f>
        <v>1.3000000000000002E-3</v>
      </c>
      <c r="CY1512">
        <f t="shared" si="117"/>
        <v>1470</v>
      </c>
      <c r="CZ1512">
        <f t="shared" si="118"/>
        <v>1470</v>
      </c>
      <c r="DA1512">
        <f t="shared" si="119"/>
        <v>1</v>
      </c>
      <c r="DB1512">
        <v>0</v>
      </c>
    </row>
    <row r="1513" spans="1:106" x14ac:dyDescent="0.2">
      <c r="A1513">
        <f>ROW(Source!A547)</f>
        <v>547</v>
      </c>
      <c r="B1513">
        <v>27721504</v>
      </c>
      <c r="C1513">
        <v>27723656</v>
      </c>
      <c r="D1513">
        <v>25173859</v>
      </c>
      <c r="E1513">
        <v>1</v>
      </c>
      <c r="F1513">
        <v>1</v>
      </c>
      <c r="G1513">
        <v>1</v>
      </c>
      <c r="H1513">
        <v>3</v>
      </c>
      <c r="I1513" t="s">
        <v>1198</v>
      </c>
      <c r="J1513" t="s">
        <v>1199</v>
      </c>
      <c r="K1513" t="s">
        <v>1200</v>
      </c>
      <c r="L1513">
        <v>1348</v>
      </c>
      <c r="N1513">
        <v>1009</v>
      </c>
      <c r="O1513" t="s">
        <v>46</v>
      </c>
      <c r="P1513" t="s">
        <v>46</v>
      </c>
      <c r="Q1513">
        <v>1000</v>
      </c>
      <c r="W1513">
        <v>0</v>
      </c>
      <c r="X1513">
        <v>-2055000017</v>
      </c>
      <c r="Y1513">
        <v>0.56000000000000005</v>
      </c>
      <c r="AA1513">
        <v>5230.01</v>
      </c>
      <c r="AB1513">
        <v>0</v>
      </c>
      <c r="AC1513">
        <v>0</v>
      </c>
      <c r="AD1513">
        <v>0</v>
      </c>
      <c r="AE1513">
        <v>5230.01</v>
      </c>
      <c r="AF1513">
        <v>0</v>
      </c>
      <c r="AG1513">
        <v>0</v>
      </c>
      <c r="AH1513">
        <v>0</v>
      </c>
      <c r="AI1513">
        <v>1</v>
      </c>
      <c r="AJ1513">
        <v>1</v>
      </c>
      <c r="AK1513">
        <v>1</v>
      </c>
      <c r="AL1513">
        <v>1</v>
      </c>
      <c r="AN1513">
        <v>0</v>
      </c>
      <c r="AO1513">
        <v>1</v>
      </c>
      <c r="AP1513">
        <v>0</v>
      </c>
      <c r="AQ1513">
        <v>0</v>
      </c>
      <c r="AR1513">
        <v>0</v>
      </c>
      <c r="AS1513" t="s">
        <v>6</v>
      </c>
      <c r="AT1513">
        <v>0.56000000000000005</v>
      </c>
      <c r="AU1513" t="s">
        <v>6</v>
      </c>
      <c r="AV1513">
        <v>0</v>
      </c>
      <c r="AW1513">
        <v>2</v>
      </c>
      <c r="AX1513">
        <v>27723683</v>
      </c>
      <c r="AY1513">
        <v>1</v>
      </c>
      <c r="AZ1513">
        <v>0</v>
      </c>
      <c r="BA1513">
        <v>1526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CX1513">
        <f>Y1513*Source!I547</f>
        <v>0.14560000000000001</v>
      </c>
      <c r="CY1513">
        <f t="shared" si="117"/>
        <v>5230.01</v>
      </c>
      <c r="CZ1513">
        <f t="shared" si="118"/>
        <v>5230.01</v>
      </c>
      <c r="DA1513">
        <f t="shared" si="119"/>
        <v>1</v>
      </c>
      <c r="DB1513">
        <v>0</v>
      </c>
    </row>
    <row r="1514" spans="1:106" x14ac:dyDescent="0.2">
      <c r="A1514">
        <f>ROW(Source!A547)</f>
        <v>547</v>
      </c>
      <c r="B1514">
        <v>27721504</v>
      </c>
      <c r="C1514">
        <v>27723656</v>
      </c>
      <c r="D1514">
        <v>25186459</v>
      </c>
      <c r="E1514">
        <v>1</v>
      </c>
      <c r="F1514">
        <v>1</v>
      </c>
      <c r="G1514">
        <v>1</v>
      </c>
      <c r="H1514">
        <v>3</v>
      </c>
      <c r="I1514" t="s">
        <v>1201</v>
      </c>
      <c r="J1514" t="s">
        <v>1202</v>
      </c>
      <c r="K1514" t="s">
        <v>1203</v>
      </c>
      <c r="L1514">
        <v>1346</v>
      </c>
      <c r="N1514">
        <v>1009</v>
      </c>
      <c r="O1514" t="s">
        <v>178</v>
      </c>
      <c r="P1514" t="s">
        <v>178</v>
      </c>
      <c r="Q1514">
        <v>1</v>
      </c>
      <c r="W1514">
        <v>0</v>
      </c>
      <c r="X1514">
        <v>210558753</v>
      </c>
      <c r="Y1514">
        <v>3</v>
      </c>
      <c r="AA1514">
        <v>28.6</v>
      </c>
      <c r="AB1514">
        <v>0</v>
      </c>
      <c r="AC1514">
        <v>0</v>
      </c>
      <c r="AD1514">
        <v>0</v>
      </c>
      <c r="AE1514">
        <v>28.6</v>
      </c>
      <c r="AF1514">
        <v>0</v>
      </c>
      <c r="AG1514">
        <v>0</v>
      </c>
      <c r="AH1514">
        <v>0</v>
      </c>
      <c r="AI1514">
        <v>1</v>
      </c>
      <c r="AJ1514">
        <v>1</v>
      </c>
      <c r="AK1514">
        <v>1</v>
      </c>
      <c r="AL1514">
        <v>1</v>
      </c>
      <c r="AN1514">
        <v>0</v>
      </c>
      <c r="AO1514">
        <v>1</v>
      </c>
      <c r="AP1514">
        <v>0</v>
      </c>
      <c r="AQ1514">
        <v>0</v>
      </c>
      <c r="AR1514">
        <v>0</v>
      </c>
      <c r="AS1514" t="s">
        <v>6</v>
      </c>
      <c r="AT1514">
        <v>3</v>
      </c>
      <c r="AU1514" t="s">
        <v>6</v>
      </c>
      <c r="AV1514">
        <v>0</v>
      </c>
      <c r="AW1514">
        <v>2</v>
      </c>
      <c r="AX1514">
        <v>27723684</v>
      </c>
      <c r="AY1514">
        <v>1</v>
      </c>
      <c r="AZ1514">
        <v>0</v>
      </c>
      <c r="BA1514">
        <v>1527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CX1514">
        <f>Y1514*Source!I547</f>
        <v>0.78</v>
      </c>
      <c r="CY1514">
        <f t="shared" si="117"/>
        <v>28.6</v>
      </c>
      <c r="CZ1514">
        <f t="shared" si="118"/>
        <v>28.6</v>
      </c>
      <c r="DA1514">
        <f t="shared" si="119"/>
        <v>1</v>
      </c>
      <c r="DB1514">
        <v>0</v>
      </c>
    </row>
    <row r="1515" spans="1:106" x14ac:dyDescent="0.2">
      <c r="A1515">
        <f>ROW(Source!A547)</f>
        <v>547</v>
      </c>
      <c r="B1515">
        <v>27721504</v>
      </c>
      <c r="C1515">
        <v>27723656</v>
      </c>
      <c r="D1515">
        <v>25202674</v>
      </c>
      <c r="E1515">
        <v>1</v>
      </c>
      <c r="F1515">
        <v>1</v>
      </c>
      <c r="G1515">
        <v>1</v>
      </c>
      <c r="H1515">
        <v>3</v>
      </c>
      <c r="I1515" t="s">
        <v>371</v>
      </c>
      <c r="J1515" t="s">
        <v>373</v>
      </c>
      <c r="K1515" t="s">
        <v>372</v>
      </c>
      <c r="L1515">
        <v>1354</v>
      </c>
      <c r="N1515">
        <v>1010</v>
      </c>
      <c r="O1515" t="s">
        <v>252</v>
      </c>
      <c r="P1515" t="s">
        <v>252</v>
      </c>
      <c r="Q1515">
        <v>1</v>
      </c>
      <c r="W1515">
        <v>0</v>
      </c>
      <c r="X1515">
        <v>-79161026</v>
      </c>
      <c r="Y1515">
        <v>100</v>
      </c>
      <c r="AA1515">
        <v>331.52</v>
      </c>
      <c r="AB1515">
        <v>0</v>
      </c>
      <c r="AC1515">
        <v>0</v>
      </c>
      <c r="AD1515">
        <v>0</v>
      </c>
      <c r="AE1515">
        <v>331.52</v>
      </c>
      <c r="AF1515">
        <v>0</v>
      </c>
      <c r="AG1515">
        <v>0</v>
      </c>
      <c r="AH1515">
        <v>0</v>
      </c>
      <c r="AI1515">
        <v>1</v>
      </c>
      <c r="AJ1515">
        <v>1</v>
      </c>
      <c r="AK1515">
        <v>1</v>
      </c>
      <c r="AL1515">
        <v>1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 t="s">
        <v>6</v>
      </c>
      <c r="AT1515">
        <v>100</v>
      </c>
      <c r="AU1515" t="s">
        <v>6</v>
      </c>
      <c r="AV1515">
        <v>0</v>
      </c>
      <c r="AW1515">
        <v>1</v>
      </c>
      <c r="AX1515">
        <v>-1</v>
      </c>
      <c r="AY1515">
        <v>0</v>
      </c>
      <c r="AZ1515">
        <v>0</v>
      </c>
      <c r="BA1515" t="s">
        <v>6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CX1515">
        <f>Y1515*Source!I547</f>
        <v>26</v>
      </c>
      <c r="CY1515">
        <f t="shared" si="117"/>
        <v>331.52</v>
      </c>
      <c r="CZ1515">
        <f t="shared" si="118"/>
        <v>331.52</v>
      </c>
      <c r="DA1515">
        <f t="shared" si="119"/>
        <v>1</v>
      </c>
      <c r="DB1515">
        <v>0</v>
      </c>
    </row>
    <row r="1516" spans="1:106" x14ac:dyDescent="0.2">
      <c r="A1516">
        <f>ROW(Source!A547)</f>
        <v>547</v>
      </c>
      <c r="B1516">
        <v>27721504</v>
      </c>
      <c r="C1516">
        <v>27723656</v>
      </c>
      <c r="D1516">
        <v>25147235</v>
      </c>
      <c r="E1516">
        <v>17</v>
      </c>
      <c r="F1516">
        <v>1</v>
      </c>
      <c r="G1516">
        <v>1</v>
      </c>
      <c r="H1516">
        <v>3</v>
      </c>
      <c r="I1516" t="s">
        <v>1204</v>
      </c>
      <c r="J1516" t="s">
        <v>6</v>
      </c>
      <c r="K1516" t="s">
        <v>1205</v>
      </c>
      <c r="L1516">
        <v>1374</v>
      </c>
      <c r="N1516">
        <v>1013</v>
      </c>
      <c r="O1516" t="s">
        <v>1206</v>
      </c>
      <c r="P1516" t="s">
        <v>1206</v>
      </c>
      <c r="Q1516">
        <v>1</v>
      </c>
      <c r="W1516">
        <v>0</v>
      </c>
      <c r="X1516">
        <v>-1731369543</v>
      </c>
      <c r="Y1516">
        <v>50.31</v>
      </c>
      <c r="AA1516">
        <v>1</v>
      </c>
      <c r="AB1516">
        <v>0</v>
      </c>
      <c r="AC1516">
        <v>0</v>
      </c>
      <c r="AD1516">
        <v>0</v>
      </c>
      <c r="AE1516">
        <v>1</v>
      </c>
      <c r="AF1516">
        <v>0</v>
      </c>
      <c r="AG1516">
        <v>0</v>
      </c>
      <c r="AH1516">
        <v>0</v>
      </c>
      <c r="AI1516">
        <v>1</v>
      </c>
      <c r="AJ1516">
        <v>1</v>
      </c>
      <c r="AK1516">
        <v>1</v>
      </c>
      <c r="AL1516">
        <v>1</v>
      </c>
      <c r="AN1516">
        <v>0</v>
      </c>
      <c r="AO1516">
        <v>1</v>
      </c>
      <c r="AP1516">
        <v>0</v>
      </c>
      <c r="AQ1516">
        <v>0</v>
      </c>
      <c r="AR1516">
        <v>0</v>
      </c>
      <c r="AS1516" t="s">
        <v>6</v>
      </c>
      <c r="AT1516">
        <v>50.31</v>
      </c>
      <c r="AU1516" t="s">
        <v>6</v>
      </c>
      <c r="AV1516">
        <v>0</v>
      </c>
      <c r="AW1516">
        <v>2</v>
      </c>
      <c r="AX1516">
        <v>27723685</v>
      </c>
      <c r="AY1516">
        <v>1</v>
      </c>
      <c r="AZ1516">
        <v>0</v>
      </c>
      <c r="BA1516">
        <v>1528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CX1516">
        <f>Y1516*Source!I547</f>
        <v>13.0806</v>
      </c>
      <c r="CY1516">
        <f t="shared" si="117"/>
        <v>1</v>
      </c>
      <c r="CZ1516">
        <f t="shared" si="118"/>
        <v>1</v>
      </c>
      <c r="DA1516">
        <f t="shared" si="119"/>
        <v>1</v>
      </c>
      <c r="DB1516">
        <v>0</v>
      </c>
    </row>
    <row r="1517" spans="1:106" x14ac:dyDescent="0.2">
      <c r="A1517">
        <f>ROW(Source!A550)</f>
        <v>550</v>
      </c>
      <c r="B1517">
        <v>27721505</v>
      </c>
      <c r="C1517">
        <v>27723687</v>
      </c>
      <c r="D1517">
        <v>25418254</v>
      </c>
      <c r="E1517">
        <v>1</v>
      </c>
      <c r="F1517">
        <v>1</v>
      </c>
      <c r="G1517">
        <v>1</v>
      </c>
      <c r="H1517">
        <v>1</v>
      </c>
      <c r="I1517" t="s">
        <v>1207</v>
      </c>
      <c r="J1517" t="s">
        <v>6</v>
      </c>
      <c r="K1517" t="s">
        <v>1208</v>
      </c>
      <c r="L1517">
        <v>1191</v>
      </c>
      <c r="N1517">
        <v>1013</v>
      </c>
      <c r="O1517" t="s">
        <v>953</v>
      </c>
      <c r="P1517" t="s">
        <v>953</v>
      </c>
      <c r="Q1517">
        <v>1</v>
      </c>
      <c r="W1517">
        <v>0</v>
      </c>
      <c r="X1517">
        <v>1983201532</v>
      </c>
      <c r="Y1517">
        <v>16.29</v>
      </c>
      <c r="AA1517">
        <v>0</v>
      </c>
      <c r="AB1517">
        <v>0</v>
      </c>
      <c r="AC1517">
        <v>0</v>
      </c>
      <c r="AD1517">
        <v>9.51</v>
      </c>
      <c r="AE1517">
        <v>0</v>
      </c>
      <c r="AF1517">
        <v>0</v>
      </c>
      <c r="AG1517">
        <v>0</v>
      </c>
      <c r="AH1517">
        <v>9.51</v>
      </c>
      <c r="AI1517">
        <v>1</v>
      </c>
      <c r="AJ1517">
        <v>1</v>
      </c>
      <c r="AK1517">
        <v>1</v>
      </c>
      <c r="AL1517">
        <v>1</v>
      </c>
      <c r="AN1517">
        <v>0</v>
      </c>
      <c r="AO1517">
        <v>1</v>
      </c>
      <c r="AP1517">
        <v>0</v>
      </c>
      <c r="AQ1517">
        <v>0</v>
      </c>
      <c r="AR1517">
        <v>0</v>
      </c>
      <c r="AS1517" t="s">
        <v>6</v>
      </c>
      <c r="AT1517">
        <v>16.29</v>
      </c>
      <c r="AU1517" t="s">
        <v>6</v>
      </c>
      <c r="AV1517">
        <v>1</v>
      </c>
      <c r="AW1517">
        <v>2</v>
      </c>
      <c r="AX1517">
        <v>27723695</v>
      </c>
      <c r="AY1517">
        <v>1</v>
      </c>
      <c r="AZ1517">
        <v>0</v>
      </c>
      <c r="BA1517">
        <v>1529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CX1517">
        <f>Y1517*Source!I550</f>
        <v>0.8145</v>
      </c>
      <c r="CY1517">
        <f>AD1517</f>
        <v>9.51</v>
      </c>
      <c r="CZ1517">
        <f>AH1517</f>
        <v>9.51</v>
      </c>
      <c r="DA1517">
        <f>AL1517</f>
        <v>1</v>
      </c>
      <c r="DB1517">
        <v>0</v>
      </c>
    </row>
    <row r="1518" spans="1:106" x14ac:dyDescent="0.2">
      <c r="A1518">
        <f>ROW(Source!A550)</f>
        <v>550</v>
      </c>
      <c r="B1518">
        <v>27721505</v>
      </c>
      <c r="C1518">
        <v>27723687</v>
      </c>
      <c r="D1518">
        <v>25412928</v>
      </c>
      <c r="E1518">
        <v>1</v>
      </c>
      <c r="F1518">
        <v>1</v>
      </c>
      <c r="G1518">
        <v>1</v>
      </c>
      <c r="H1518">
        <v>1</v>
      </c>
      <c r="I1518" t="s">
        <v>954</v>
      </c>
      <c r="J1518" t="s">
        <v>6</v>
      </c>
      <c r="K1518" t="s">
        <v>955</v>
      </c>
      <c r="L1518">
        <v>1191</v>
      </c>
      <c r="N1518">
        <v>1013</v>
      </c>
      <c r="O1518" t="s">
        <v>953</v>
      </c>
      <c r="P1518" t="s">
        <v>953</v>
      </c>
      <c r="Q1518">
        <v>1</v>
      </c>
      <c r="W1518">
        <v>0</v>
      </c>
      <c r="X1518">
        <v>-1417349443</v>
      </c>
      <c r="Y1518">
        <v>0.01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1</v>
      </c>
      <c r="AJ1518">
        <v>1</v>
      </c>
      <c r="AK1518">
        <v>1</v>
      </c>
      <c r="AL1518">
        <v>1</v>
      </c>
      <c r="AN1518">
        <v>0</v>
      </c>
      <c r="AO1518">
        <v>1</v>
      </c>
      <c r="AP1518">
        <v>0</v>
      </c>
      <c r="AQ1518">
        <v>0</v>
      </c>
      <c r="AR1518">
        <v>0</v>
      </c>
      <c r="AS1518" t="s">
        <v>6</v>
      </c>
      <c r="AT1518">
        <v>0.01</v>
      </c>
      <c r="AU1518" t="s">
        <v>6</v>
      </c>
      <c r="AV1518">
        <v>2</v>
      </c>
      <c r="AW1518">
        <v>2</v>
      </c>
      <c r="AX1518">
        <v>27723696</v>
      </c>
      <c r="AY1518">
        <v>1</v>
      </c>
      <c r="AZ1518">
        <v>0</v>
      </c>
      <c r="BA1518">
        <v>1530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CX1518">
        <f>Y1518*Source!I550</f>
        <v>5.0000000000000001E-4</v>
      </c>
      <c r="CY1518">
        <f>AD1518</f>
        <v>0</v>
      </c>
      <c r="CZ1518">
        <f>AH1518</f>
        <v>0</v>
      </c>
      <c r="DA1518">
        <f>AL1518</f>
        <v>1</v>
      </c>
      <c r="DB1518">
        <v>0</v>
      </c>
    </row>
    <row r="1519" spans="1:106" x14ac:dyDescent="0.2">
      <c r="A1519">
        <f>ROW(Source!A550)</f>
        <v>550</v>
      </c>
      <c r="B1519">
        <v>27721505</v>
      </c>
      <c r="C1519">
        <v>27723687</v>
      </c>
      <c r="D1519">
        <v>25230514</v>
      </c>
      <c r="E1519">
        <v>1</v>
      </c>
      <c r="F1519">
        <v>1</v>
      </c>
      <c r="G1519">
        <v>1</v>
      </c>
      <c r="H1519">
        <v>2</v>
      </c>
      <c r="I1519" t="s">
        <v>960</v>
      </c>
      <c r="J1519" t="s">
        <v>961</v>
      </c>
      <c r="K1519" t="s">
        <v>962</v>
      </c>
      <c r="L1519">
        <v>1368</v>
      </c>
      <c r="N1519">
        <v>1011</v>
      </c>
      <c r="O1519" t="s">
        <v>959</v>
      </c>
      <c r="P1519" t="s">
        <v>959</v>
      </c>
      <c r="Q1519">
        <v>1</v>
      </c>
      <c r="W1519">
        <v>0</v>
      </c>
      <c r="X1519">
        <v>1188625873</v>
      </c>
      <c r="Y1519">
        <v>0.01</v>
      </c>
      <c r="AA1519">
        <v>0</v>
      </c>
      <c r="AB1519">
        <v>31.26</v>
      </c>
      <c r="AC1519">
        <v>13.5</v>
      </c>
      <c r="AD1519">
        <v>0</v>
      </c>
      <c r="AE1519">
        <v>0</v>
      </c>
      <c r="AF1519">
        <v>31.26</v>
      </c>
      <c r="AG1519">
        <v>13.5</v>
      </c>
      <c r="AH1519">
        <v>0</v>
      </c>
      <c r="AI1519">
        <v>1</v>
      </c>
      <c r="AJ1519">
        <v>1</v>
      </c>
      <c r="AK1519">
        <v>1</v>
      </c>
      <c r="AL1519">
        <v>1</v>
      </c>
      <c r="AN1519">
        <v>0</v>
      </c>
      <c r="AO1519">
        <v>1</v>
      </c>
      <c r="AP1519">
        <v>0</v>
      </c>
      <c r="AQ1519">
        <v>0</v>
      </c>
      <c r="AR1519">
        <v>0</v>
      </c>
      <c r="AS1519" t="s">
        <v>6</v>
      </c>
      <c r="AT1519">
        <v>0.01</v>
      </c>
      <c r="AU1519" t="s">
        <v>6</v>
      </c>
      <c r="AV1519">
        <v>0</v>
      </c>
      <c r="AW1519">
        <v>2</v>
      </c>
      <c r="AX1519">
        <v>27723697</v>
      </c>
      <c r="AY1519">
        <v>1</v>
      </c>
      <c r="AZ1519">
        <v>0</v>
      </c>
      <c r="BA1519">
        <v>1531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CX1519">
        <f>Y1519*Source!I550</f>
        <v>5.0000000000000001E-4</v>
      </c>
      <c r="CY1519">
        <f>AB1519</f>
        <v>31.26</v>
      </c>
      <c r="CZ1519">
        <f>AF1519</f>
        <v>31.26</v>
      </c>
      <c r="DA1519">
        <f>AJ1519</f>
        <v>1</v>
      </c>
      <c r="DB1519">
        <v>0</v>
      </c>
    </row>
    <row r="1520" spans="1:106" x14ac:dyDescent="0.2">
      <c r="A1520">
        <f>ROW(Source!A550)</f>
        <v>550</v>
      </c>
      <c r="B1520">
        <v>27721505</v>
      </c>
      <c r="C1520">
        <v>27723687</v>
      </c>
      <c r="D1520">
        <v>25152750</v>
      </c>
      <c r="E1520">
        <v>1</v>
      </c>
      <c r="F1520">
        <v>1</v>
      </c>
      <c r="G1520">
        <v>1</v>
      </c>
      <c r="H1520">
        <v>3</v>
      </c>
      <c r="I1520" t="s">
        <v>1209</v>
      </c>
      <c r="J1520" t="s">
        <v>1210</v>
      </c>
      <c r="K1520" t="s">
        <v>1211</v>
      </c>
      <c r="L1520">
        <v>1356</v>
      </c>
      <c r="N1520">
        <v>1010</v>
      </c>
      <c r="O1520" t="s">
        <v>1212</v>
      </c>
      <c r="P1520" t="s">
        <v>1212</v>
      </c>
      <c r="Q1520">
        <v>1000</v>
      </c>
      <c r="W1520">
        <v>0</v>
      </c>
      <c r="X1520">
        <v>1975348994</v>
      </c>
      <c r="Y1520">
        <v>0.2</v>
      </c>
      <c r="AA1520">
        <v>180</v>
      </c>
      <c r="AB1520">
        <v>0</v>
      </c>
      <c r="AC1520">
        <v>0</v>
      </c>
      <c r="AD1520">
        <v>0</v>
      </c>
      <c r="AE1520">
        <v>180</v>
      </c>
      <c r="AF1520">
        <v>0</v>
      </c>
      <c r="AG1520">
        <v>0</v>
      </c>
      <c r="AH1520">
        <v>0</v>
      </c>
      <c r="AI1520">
        <v>1</v>
      </c>
      <c r="AJ1520">
        <v>1</v>
      </c>
      <c r="AK1520">
        <v>1</v>
      </c>
      <c r="AL1520">
        <v>1</v>
      </c>
      <c r="AN1520">
        <v>0</v>
      </c>
      <c r="AO1520">
        <v>1</v>
      </c>
      <c r="AP1520">
        <v>0</v>
      </c>
      <c r="AQ1520">
        <v>0</v>
      </c>
      <c r="AR1520">
        <v>0</v>
      </c>
      <c r="AS1520" t="s">
        <v>6</v>
      </c>
      <c r="AT1520">
        <v>0.2</v>
      </c>
      <c r="AU1520" t="s">
        <v>6</v>
      </c>
      <c r="AV1520">
        <v>0</v>
      </c>
      <c r="AW1520">
        <v>2</v>
      </c>
      <c r="AX1520">
        <v>27723698</v>
      </c>
      <c r="AY1520">
        <v>1</v>
      </c>
      <c r="AZ1520">
        <v>0</v>
      </c>
      <c r="BA1520">
        <v>1532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CX1520">
        <f>Y1520*Source!I550</f>
        <v>1.0000000000000002E-2</v>
      </c>
      <c r="CY1520">
        <f>AA1520</f>
        <v>180</v>
      </c>
      <c r="CZ1520">
        <f>AE1520</f>
        <v>180</v>
      </c>
      <c r="DA1520">
        <f>AI1520</f>
        <v>1</v>
      </c>
      <c r="DB1520">
        <v>0</v>
      </c>
    </row>
    <row r="1521" spans="1:106" x14ac:dyDescent="0.2">
      <c r="A1521">
        <f>ROW(Source!A550)</f>
        <v>550</v>
      </c>
      <c r="B1521">
        <v>27721505</v>
      </c>
      <c r="C1521">
        <v>27723687</v>
      </c>
      <c r="D1521">
        <v>25153112</v>
      </c>
      <c r="E1521">
        <v>1</v>
      </c>
      <c r="F1521">
        <v>1</v>
      </c>
      <c r="G1521">
        <v>1</v>
      </c>
      <c r="H1521">
        <v>3</v>
      </c>
      <c r="I1521" t="s">
        <v>1213</v>
      </c>
      <c r="J1521" t="s">
        <v>1214</v>
      </c>
      <c r="K1521" t="s">
        <v>1215</v>
      </c>
      <c r="L1521">
        <v>1348</v>
      </c>
      <c r="N1521">
        <v>1009</v>
      </c>
      <c r="O1521" t="s">
        <v>46</v>
      </c>
      <c r="P1521" t="s">
        <v>46</v>
      </c>
      <c r="Q1521">
        <v>1000</v>
      </c>
      <c r="W1521">
        <v>0</v>
      </c>
      <c r="X1521">
        <v>-1755229539</v>
      </c>
      <c r="Y1521">
        <v>1E-3</v>
      </c>
      <c r="AA1521">
        <v>12430</v>
      </c>
      <c r="AB1521">
        <v>0</v>
      </c>
      <c r="AC1521">
        <v>0</v>
      </c>
      <c r="AD1521">
        <v>0</v>
      </c>
      <c r="AE1521">
        <v>12430</v>
      </c>
      <c r="AF1521">
        <v>0</v>
      </c>
      <c r="AG1521">
        <v>0</v>
      </c>
      <c r="AH1521">
        <v>0</v>
      </c>
      <c r="AI1521">
        <v>1</v>
      </c>
      <c r="AJ1521">
        <v>1</v>
      </c>
      <c r="AK1521">
        <v>1</v>
      </c>
      <c r="AL1521">
        <v>1</v>
      </c>
      <c r="AN1521">
        <v>0</v>
      </c>
      <c r="AO1521">
        <v>1</v>
      </c>
      <c r="AP1521">
        <v>0</v>
      </c>
      <c r="AQ1521">
        <v>0</v>
      </c>
      <c r="AR1521">
        <v>0</v>
      </c>
      <c r="AS1521" t="s">
        <v>6</v>
      </c>
      <c r="AT1521">
        <v>1E-3</v>
      </c>
      <c r="AU1521" t="s">
        <v>6</v>
      </c>
      <c r="AV1521">
        <v>0</v>
      </c>
      <c r="AW1521">
        <v>2</v>
      </c>
      <c r="AX1521">
        <v>27723699</v>
      </c>
      <c r="AY1521">
        <v>1</v>
      </c>
      <c r="AZ1521">
        <v>0</v>
      </c>
      <c r="BA1521">
        <v>1533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CX1521">
        <f>Y1521*Source!I550</f>
        <v>5.0000000000000002E-5</v>
      </c>
      <c r="CY1521">
        <f>AA1521</f>
        <v>12430</v>
      </c>
      <c r="CZ1521">
        <f>AE1521</f>
        <v>12430</v>
      </c>
      <c r="DA1521">
        <f>AI1521</f>
        <v>1</v>
      </c>
      <c r="DB1521">
        <v>0</v>
      </c>
    </row>
    <row r="1522" spans="1:106" x14ac:dyDescent="0.2">
      <c r="A1522">
        <f>ROW(Source!A550)</f>
        <v>550</v>
      </c>
      <c r="B1522">
        <v>27721505</v>
      </c>
      <c r="C1522">
        <v>27723687</v>
      </c>
      <c r="D1522">
        <v>25201058</v>
      </c>
      <c r="E1522">
        <v>1</v>
      </c>
      <c r="F1522">
        <v>1</v>
      </c>
      <c r="G1522">
        <v>1</v>
      </c>
      <c r="H1522">
        <v>3</v>
      </c>
      <c r="I1522" t="s">
        <v>379</v>
      </c>
      <c r="J1522" t="s">
        <v>381</v>
      </c>
      <c r="K1522" t="s">
        <v>380</v>
      </c>
      <c r="L1522">
        <v>1308</v>
      </c>
      <c r="N1522">
        <v>1003</v>
      </c>
      <c r="O1522" t="s">
        <v>18</v>
      </c>
      <c r="P1522" t="s">
        <v>18</v>
      </c>
      <c r="Q1522">
        <v>100</v>
      </c>
      <c r="W1522">
        <v>0</v>
      </c>
      <c r="X1522">
        <v>1062154019</v>
      </c>
      <c r="Y1522">
        <v>1</v>
      </c>
      <c r="AA1522">
        <v>114.75</v>
      </c>
      <c r="AB1522">
        <v>0</v>
      </c>
      <c r="AC1522">
        <v>0</v>
      </c>
      <c r="AD1522">
        <v>0</v>
      </c>
      <c r="AE1522">
        <v>114.75</v>
      </c>
      <c r="AF1522">
        <v>0</v>
      </c>
      <c r="AG1522">
        <v>0</v>
      </c>
      <c r="AH1522">
        <v>0</v>
      </c>
      <c r="AI1522">
        <v>1</v>
      </c>
      <c r="AJ1522">
        <v>1</v>
      </c>
      <c r="AK1522">
        <v>1</v>
      </c>
      <c r="AL1522">
        <v>1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 t="s">
        <v>6</v>
      </c>
      <c r="AT1522">
        <v>1</v>
      </c>
      <c r="AU1522" t="s">
        <v>6</v>
      </c>
      <c r="AV1522">
        <v>0</v>
      </c>
      <c r="AW1522">
        <v>1</v>
      </c>
      <c r="AX1522">
        <v>-1</v>
      </c>
      <c r="AY1522">
        <v>0</v>
      </c>
      <c r="AZ1522">
        <v>0</v>
      </c>
      <c r="BA1522" t="s">
        <v>6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CX1522">
        <f>Y1522*Source!I550</f>
        <v>0.05</v>
      </c>
      <c r="CY1522">
        <f>AA1522</f>
        <v>114.75</v>
      </c>
      <c r="CZ1522">
        <f>AE1522</f>
        <v>114.75</v>
      </c>
      <c r="DA1522">
        <f>AI1522</f>
        <v>1</v>
      </c>
      <c r="DB1522">
        <v>0</v>
      </c>
    </row>
    <row r="1523" spans="1:106" x14ac:dyDescent="0.2">
      <c r="A1523">
        <f>ROW(Source!A550)</f>
        <v>550</v>
      </c>
      <c r="B1523">
        <v>27721505</v>
      </c>
      <c r="C1523">
        <v>27723687</v>
      </c>
      <c r="D1523">
        <v>25147235</v>
      </c>
      <c r="E1523">
        <v>17</v>
      </c>
      <c r="F1523">
        <v>1</v>
      </c>
      <c r="G1523">
        <v>1</v>
      </c>
      <c r="H1523">
        <v>3</v>
      </c>
      <c r="I1523" t="s">
        <v>1204</v>
      </c>
      <c r="J1523" t="s">
        <v>6</v>
      </c>
      <c r="K1523" t="s">
        <v>1205</v>
      </c>
      <c r="L1523">
        <v>1374</v>
      </c>
      <c r="N1523">
        <v>1013</v>
      </c>
      <c r="O1523" t="s">
        <v>1206</v>
      </c>
      <c r="P1523" t="s">
        <v>1206</v>
      </c>
      <c r="Q1523">
        <v>1</v>
      </c>
      <c r="W1523">
        <v>0</v>
      </c>
      <c r="X1523">
        <v>-1731369543</v>
      </c>
      <c r="Y1523">
        <v>3.1</v>
      </c>
      <c r="AA1523">
        <v>1</v>
      </c>
      <c r="AB1523">
        <v>0</v>
      </c>
      <c r="AC1523">
        <v>0</v>
      </c>
      <c r="AD1523">
        <v>0</v>
      </c>
      <c r="AE1523">
        <v>1</v>
      </c>
      <c r="AF1523">
        <v>0</v>
      </c>
      <c r="AG1523">
        <v>0</v>
      </c>
      <c r="AH1523">
        <v>0</v>
      </c>
      <c r="AI1523">
        <v>1</v>
      </c>
      <c r="AJ1523">
        <v>1</v>
      </c>
      <c r="AK1523">
        <v>1</v>
      </c>
      <c r="AL1523">
        <v>1</v>
      </c>
      <c r="AN1523">
        <v>0</v>
      </c>
      <c r="AO1523">
        <v>1</v>
      </c>
      <c r="AP1523">
        <v>0</v>
      </c>
      <c r="AQ1523">
        <v>0</v>
      </c>
      <c r="AR1523">
        <v>0</v>
      </c>
      <c r="AS1523" t="s">
        <v>6</v>
      </c>
      <c r="AT1523">
        <v>3.1</v>
      </c>
      <c r="AU1523" t="s">
        <v>6</v>
      </c>
      <c r="AV1523">
        <v>0</v>
      </c>
      <c r="AW1523">
        <v>2</v>
      </c>
      <c r="AX1523">
        <v>27723700</v>
      </c>
      <c r="AY1523">
        <v>1</v>
      </c>
      <c r="AZ1523">
        <v>0</v>
      </c>
      <c r="BA1523">
        <v>1534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CX1523">
        <f>Y1523*Source!I550</f>
        <v>0.15500000000000003</v>
      </c>
      <c r="CY1523">
        <f>AA1523</f>
        <v>1</v>
      </c>
      <c r="CZ1523">
        <f>AE1523</f>
        <v>1</v>
      </c>
      <c r="DA1523">
        <f>AI1523</f>
        <v>1</v>
      </c>
      <c r="DB1523">
        <v>0</v>
      </c>
    </row>
    <row r="1524" spans="1:106" x14ac:dyDescent="0.2">
      <c r="A1524">
        <f>ROW(Source!A551)</f>
        <v>551</v>
      </c>
      <c r="B1524">
        <v>27721504</v>
      </c>
      <c r="C1524">
        <v>27723687</v>
      </c>
      <c r="D1524">
        <v>25418254</v>
      </c>
      <c r="E1524">
        <v>1</v>
      </c>
      <c r="F1524">
        <v>1</v>
      </c>
      <c r="G1524">
        <v>1</v>
      </c>
      <c r="H1524">
        <v>1</v>
      </c>
      <c r="I1524" t="s">
        <v>1207</v>
      </c>
      <c r="J1524" t="s">
        <v>6</v>
      </c>
      <c r="K1524" t="s">
        <v>1208</v>
      </c>
      <c r="L1524">
        <v>1191</v>
      </c>
      <c r="N1524">
        <v>1013</v>
      </c>
      <c r="O1524" t="s">
        <v>953</v>
      </c>
      <c r="P1524" t="s">
        <v>953</v>
      </c>
      <c r="Q1524">
        <v>1</v>
      </c>
      <c r="W1524">
        <v>0</v>
      </c>
      <c r="X1524">
        <v>1983201532</v>
      </c>
      <c r="Y1524">
        <v>16.29</v>
      </c>
      <c r="AA1524">
        <v>0</v>
      </c>
      <c r="AB1524">
        <v>0</v>
      </c>
      <c r="AC1524">
        <v>0</v>
      </c>
      <c r="AD1524">
        <v>9.51</v>
      </c>
      <c r="AE1524">
        <v>0</v>
      </c>
      <c r="AF1524">
        <v>0</v>
      </c>
      <c r="AG1524">
        <v>0</v>
      </c>
      <c r="AH1524">
        <v>9.51</v>
      </c>
      <c r="AI1524">
        <v>1</v>
      </c>
      <c r="AJ1524">
        <v>1</v>
      </c>
      <c r="AK1524">
        <v>1</v>
      </c>
      <c r="AL1524">
        <v>1</v>
      </c>
      <c r="AN1524">
        <v>0</v>
      </c>
      <c r="AO1524">
        <v>1</v>
      </c>
      <c r="AP1524">
        <v>0</v>
      </c>
      <c r="AQ1524">
        <v>0</v>
      </c>
      <c r="AR1524">
        <v>0</v>
      </c>
      <c r="AS1524" t="s">
        <v>6</v>
      </c>
      <c r="AT1524">
        <v>16.29</v>
      </c>
      <c r="AU1524" t="s">
        <v>6</v>
      </c>
      <c r="AV1524">
        <v>1</v>
      </c>
      <c r="AW1524">
        <v>2</v>
      </c>
      <c r="AX1524">
        <v>27723695</v>
      </c>
      <c r="AY1524">
        <v>1</v>
      </c>
      <c r="AZ1524">
        <v>0</v>
      </c>
      <c r="BA1524">
        <v>1535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CX1524">
        <f>Y1524*Source!I551</f>
        <v>0.8145</v>
      </c>
      <c r="CY1524">
        <f>AD1524</f>
        <v>9.51</v>
      </c>
      <c r="CZ1524">
        <f>AH1524</f>
        <v>9.51</v>
      </c>
      <c r="DA1524">
        <f>AL1524</f>
        <v>1</v>
      </c>
      <c r="DB1524">
        <v>0</v>
      </c>
    </row>
    <row r="1525" spans="1:106" x14ac:dyDescent="0.2">
      <c r="A1525">
        <f>ROW(Source!A551)</f>
        <v>551</v>
      </c>
      <c r="B1525">
        <v>27721504</v>
      </c>
      <c r="C1525">
        <v>27723687</v>
      </c>
      <c r="D1525">
        <v>25412928</v>
      </c>
      <c r="E1525">
        <v>1</v>
      </c>
      <c r="F1525">
        <v>1</v>
      </c>
      <c r="G1525">
        <v>1</v>
      </c>
      <c r="H1525">
        <v>1</v>
      </c>
      <c r="I1525" t="s">
        <v>954</v>
      </c>
      <c r="J1525" t="s">
        <v>6</v>
      </c>
      <c r="K1525" t="s">
        <v>955</v>
      </c>
      <c r="L1525">
        <v>1191</v>
      </c>
      <c r="N1525">
        <v>1013</v>
      </c>
      <c r="O1525" t="s">
        <v>953</v>
      </c>
      <c r="P1525" t="s">
        <v>953</v>
      </c>
      <c r="Q1525">
        <v>1</v>
      </c>
      <c r="W1525">
        <v>0</v>
      </c>
      <c r="X1525">
        <v>-1417349443</v>
      </c>
      <c r="Y1525">
        <v>0.01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1</v>
      </c>
      <c r="AJ1525">
        <v>1</v>
      </c>
      <c r="AK1525">
        <v>1</v>
      </c>
      <c r="AL1525">
        <v>1</v>
      </c>
      <c r="AN1525">
        <v>0</v>
      </c>
      <c r="AO1525">
        <v>1</v>
      </c>
      <c r="AP1525">
        <v>0</v>
      </c>
      <c r="AQ1525">
        <v>0</v>
      </c>
      <c r="AR1525">
        <v>0</v>
      </c>
      <c r="AS1525" t="s">
        <v>6</v>
      </c>
      <c r="AT1525">
        <v>0.01</v>
      </c>
      <c r="AU1525" t="s">
        <v>6</v>
      </c>
      <c r="AV1525">
        <v>2</v>
      </c>
      <c r="AW1525">
        <v>2</v>
      </c>
      <c r="AX1525">
        <v>27723696</v>
      </c>
      <c r="AY1525">
        <v>1</v>
      </c>
      <c r="AZ1525">
        <v>0</v>
      </c>
      <c r="BA1525">
        <v>1536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CX1525">
        <f>Y1525*Source!I551</f>
        <v>5.0000000000000001E-4</v>
      </c>
      <c r="CY1525">
        <f>AD1525</f>
        <v>0</v>
      </c>
      <c r="CZ1525">
        <f>AH1525</f>
        <v>0</v>
      </c>
      <c r="DA1525">
        <f>AL1525</f>
        <v>1</v>
      </c>
      <c r="DB1525">
        <v>0</v>
      </c>
    </row>
    <row r="1526" spans="1:106" x14ac:dyDescent="0.2">
      <c r="A1526">
        <f>ROW(Source!A551)</f>
        <v>551</v>
      </c>
      <c r="B1526">
        <v>27721504</v>
      </c>
      <c r="C1526">
        <v>27723687</v>
      </c>
      <c r="D1526">
        <v>25230514</v>
      </c>
      <c r="E1526">
        <v>1</v>
      </c>
      <c r="F1526">
        <v>1</v>
      </c>
      <c r="G1526">
        <v>1</v>
      </c>
      <c r="H1526">
        <v>2</v>
      </c>
      <c r="I1526" t="s">
        <v>960</v>
      </c>
      <c r="J1526" t="s">
        <v>961</v>
      </c>
      <c r="K1526" t="s">
        <v>962</v>
      </c>
      <c r="L1526">
        <v>1368</v>
      </c>
      <c r="N1526">
        <v>1011</v>
      </c>
      <c r="O1526" t="s">
        <v>959</v>
      </c>
      <c r="P1526" t="s">
        <v>959</v>
      </c>
      <c r="Q1526">
        <v>1</v>
      </c>
      <c r="W1526">
        <v>0</v>
      </c>
      <c r="X1526">
        <v>1188625873</v>
      </c>
      <c r="Y1526">
        <v>0.01</v>
      </c>
      <c r="AA1526">
        <v>0</v>
      </c>
      <c r="AB1526">
        <v>31.26</v>
      </c>
      <c r="AC1526">
        <v>13.5</v>
      </c>
      <c r="AD1526">
        <v>0</v>
      </c>
      <c r="AE1526">
        <v>0</v>
      </c>
      <c r="AF1526">
        <v>31.26</v>
      </c>
      <c r="AG1526">
        <v>13.5</v>
      </c>
      <c r="AH1526">
        <v>0</v>
      </c>
      <c r="AI1526">
        <v>1</v>
      </c>
      <c r="AJ1526">
        <v>1</v>
      </c>
      <c r="AK1526">
        <v>1</v>
      </c>
      <c r="AL1526">
        <v>1</v>
      </c>
      <c r="AN1526">
        <v>0</v>
      </c>
      <c r="AO1526">
        <v>1</v>
      </c>
      <c r="AP1526">
        <v>0</v>
      </c>
      <c r="AQ1526">
        <v>0</v>
      </c>
      <c r="AR1526">
        <v>0</v>
      </c>
      <c r="AS1526" t="s">
        <v>6</v>
      </c>
      <c r="AT1526">
        <v>0.01</v>
      </c>
      <c r="AU1526" t="s">
        <v>6</v>
      </c>
      <c r="AV1526">
        <v>0</v>
      </c>
      <c r="AW1526">
        <v>2</v>
      </c>
      <c r="AX1526">
        <v>27723697</v>
      </c>
      <c r="AY1526">
        <v>1</v>
      </c>
      <c r="AZ1526">
        <v>0</v>
      </c>
      <c r="BA1526">
        <v>1537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CX1526">
        <f>Y1526*Source!I551</f>
        <v>5.0000000000000001E-4</v>
      </c>
      <c r="CY1526">
        <f>AB1526</f>
        <v>31.26</v>
      </c>
      <c r="CZ1526">
        <f>AF1526</f>
        <v>31.26</v>
      </c>
      <c r="DA1526">
        <f>AJ1526</f>
        <v>1</v>
      </c>
      <c r="DB1526">
        <v>0</v>
      </c>
    </row>
    <row r="1527" spans="1:106" x14ac:dyDescent="0.2">
      <c r="A1527">
        <f>ROW(Source!A551)</f>
        <v>551</v>
      </c>
      <c r="B1527">
        <v>27721504</v>
      </c>
      <c r="C1527">
        <v>27723687</v>
      </c>
      <c r="D1527">
        <v>25152750</v>
      </c>
      <c r="E1527">
        <v>1</v>
      </c>
      <c r="F1527">
        <v>1</v>
      </c>
      <c r="G1527">
        <v>1</v>
      </c>
      <c r="H1527">
        <v>3</v>
      </c>
      <c r="I1527" t="s">
        <v>1209</v>
      </c>
      <c r="J1527" t="s">
        <v>1210</v>
      </c>
      <c r="K1527" t="s">
        <v>1211</v>
      </c>
      <c r="L1527">
        <v>1356</v>
      </c>
      <c r="N1527">
        <v>1010</v>
      </c>
      <c r="O1527" t="s">
        <v>1212</v>
      </c>
      <c r="P1527" t="s">
        <v>1212</v>
      </c>
      <c r="Q1527">
        <v>1000</v>
      </c>
      <c r="W1527">
        <v>0</v>
      </c>
      <c r="X1527">
        <v>1975348994</v>
      </c>
      <c r="Y1527">
        <v>0.2</v>
      </c>
      <c r="AA1527">
        <v>180</v>
      </c>
      <c r="AB1527">
        <v>0</v>
      </c>
      <c r="AC1527">
        <v>0</v>
      </c>
      <c r="AD1527">
        <v>0</v>
      </c>
      <c r="AE1527">
        <v>180</v>
      </c>
      <c r="AF1527">
        <v>0</v>
      </c>
      <c r="AG1527">
        <v>0</v>
      </c>
      <c r="AH1527">
        <v>0</v>
      </c>
      <c r="AI1527">
        <v>1</v>
      </c>
      <c r="AJ1527">
        <v>1</v>
      </c>
      <c r="AK1527">
        <v>1</v>
      </c>
      <c r="AL1527">
        <v>1</v>
      </c>
      <c r="AN1527">
        <v>0</v>
      </c>
      <c r="AO1527">
        <v>1</v>
      </c>
      <c r="AP1527">
        <v>0</v>
      </c>
      <c r="AQ1527">
        <v>0</v>
      </c>
      <c r="AR1527">
        <v>0</v>
      </c>
      <c r="AS1527" t="s">
        <v>6</v>
      </c>
      <c r="AT1527">
        <v>0.2</v>
      </c>
      <c r="AU1527" t="s">
        <v>6</v>
      </c>
      <c r="AV1527">
        <v>0</v>
      </c>
      <c r="AW1527">
        <v>2</v>
      </c>
      <c r="AX1527">
        <v>27723698</v>
      </c>
      <c r="AY1527">
        <v>1</v>
      </c>
      <c r="AZ1527">
        <v>0</v>
      </c>
      <c r="BA1527">
        <v>1538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CX1527">
        <f>Y1527*Source!I551</f>
        <v>1.0000000000000002E-2</v>
      </c>
      <c r="CY1527">
        <f>AA1527</f>
        <v>180</v>
      </c>
      <c r="CZ1527">
        <f>AE1527</f>
        <v>180</v>
      </c>
      <c r="DA1527">
        <f>AI1527</f>
        <v>1</v>
      </c>
      <c r="DB1527">
        <v>0</v>
      </c>
    </row>
    <row r="1528" spans="1:106" x14ac:dyDescent="0.2">
      <c r="A1528">
        <f>ROW(Source!A551)</f>
        <v>551</v>
      </c>
      <c r="B1528">
        <v>27721504</v>
      </c>
      <c r="C1528">
        <v>27723687</v>
      </c>
      <c r="D1528">
        <v>25153112</v>
      </c>
      <c r="E1528">
        <v>1</v>
      </c>
      <c r="F1528">
        <v>1</v>
      </c>
      <c r="G1528">
        <v>1</v>
      </c>
      <c r="H1528">
        <v>3</v>
      </c>
      <c r="I1528" t="s">
        <v>1213</v>
      </c>
      <c r="J1528" t="s">
        <v>1214</v>
      </c>
      <c r="K1528" t="s">
        <v>1215</v>
      </c>
      <c r="L1528">
        <v>1348</v>
      </c>
      <c r="N1528">
        <v>1009</v>
      </c>
      <c r="O1528" t="s">
        <v>46</v>
      </c>
      <c r="P1528" t="s">
        <v>46</v>
      </c>
      <c r="Q1528">
        <v>1000</v>
      </c>
      <c r="W1528">
        <v>0</v>
      </c>
      <c r="X1528">
        <v>-1755229539</v>
      </c>
      <c r="Y1528">
        <v>1E-3</v>
      </c>
      <c r="AA1528">
        <v>12430</v>
      </c>
      <c r="AB1528">
        <v>0</v>
      </c>
      <c r="AC1528">
        <v>0</v>
      </c>
      <c r="AD1528">
        <v>0</v>
      </c>
      <c r="AE1528">
        <v>12430</v>
      </c>
      <c r="AF1528">
        <v>0</v>
      </c>
      <c r="AG1528">
        <v>0</v>
      </c>
      <c r="AH1528">
        <v>0</v>
      </c>
      <c r="AI1528">
        <v>1</v>
      </c>
      <c r="AJ1528">
        <v>1</v>
      </c>
      <c r="AK1528">
        <v>1</v>
      </c>
      <c r="AL1528">
        <v>1</v>
      </c>
      <c r="AN1528">
        <v>0</v>
      </c>
      <c r="AO1528">
        <v>1</v>
      </c>
      <c r="AP1528">
        <v>0</v>
      </c>
      <c r="AQ1528">
        <v>0</v>
      </c>
      <c r="AR1528">
        <v>0</v>
      </c>
      <c r="AS1528" t="s">
        <v>6</v>
      </c>
      <c r="AT1528">
        <v>1E-3</v>
      </c>
      <c r="AU1528" t="s">
        <v>6</v>
      </c>
      <c r="AV1528">
        <v>0</v>
      </c>
      <c r="AW1528">
        <v>2</v>
      </c>
      <c r="AX1528">
        <v>27723699</v>
      </c>
      <c r="AY1528">
        <v>1</v>
      </c>
      <c r="AZ1528">
        <v>0</v>
      </c>
      <c r="BA1528">
        <v>1539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CX1528">
        <f>Y1528*Source!I551</f>
        <v>5.0000000000000002E-5</v>
      </c>
      <c r="CY1528">
        <f>AA1528</f>
        <v>12430</v>
      </c>
      <c r="CZ1528">
        <f>AE1528</f>
        <v>12430</v>
      </c>
      <c r="DA1528">
        <f>AI1528</f>
        <v>1</v>
      </c>
      <c r="DB1528">
        <v>0</v>
      </c>
    </row>
    <row r="1529" spans="1:106" x14ac:dyDescent="0.2">
      <c r="A1529">
        <f>ROW(Source!A551)</f>
        <v>551</v>
      </c>
      <c r="B1529">
        <v>27721504</v>
      </c>
      <c r="C1529">
        <v>27723687</v>
      </c>
      <c r="D1529">
        <v>25201058</v>
      </c>
      <c r="E1529">
        <v>1</v>
      </c>
      <c r="F1529">
        <v>1</v>
      </c>
      <c r="G1529">
        <v>1</v>
      </c>
      <c r="H1529">
        <v>3</v>
      </c>
      <c r="I1529" t="s">
        <v>379</v>
      </c>
      <c r="J1529" t="s">
        <v>381</v>
      </c>
      <c r="K1529" t="s">
        <v>380</v>
      </c>
      <c r="L1529">
        <v>1308</v>
      </c>
      <c r="N1529">
        <v>1003</v>
      </c>
      <c r="O1529" t="s">
        <v>18</v>
      </c>
      <c r="P1529" t="s">
        <v>18</v>
      </c>
      <c r="Q1529">
        <v>100</v>
      </c>
      <c r="W1529">
        <v>0</v>
      </c>
      <c r="X1529">
        <v>1062154019</v>
      </c>
      <c r="Y1529">
        <v>1</v>
      </c>
      <c r="AA1529">
        <v>114.75</v>
      </c>
      <c r="AB1529">
        <v>0</v>
      </c>
      <c r="AC1529">
        <v>0</v>
      </c>
      <c r="AD1529">
        <v>0</v>
      </c>
      <c r="AE1529">
        <v>114.75</v>
      </c>
      <c r="AF1529">
        <v>0</v>
      </c>
      <c r="AG1529">
        <v>0</v>
      </c>
      <c r="AH1529">
        <v>0</v>
      </c>
      <c r="AI1529">
        <v>1</v>
      </c>
      <c r="AJ1529">
        <v>1</v>
      </c>
      <c r="AK1529">
        <v>1</v>
      </c>
      <c r="AL1529">
        <v>1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 t="s">
        <v>6</v>
      </c>
      <c r="AT1529">
        <v>1</v>
      </c>
      <c r="AU1529" t="s">
        <v>6</v>
      </c>
      <c r="AV1529">
        <v>0</v>
      </c>
      <c r="AW1529">
        <v>1</v>
      </c>
      <c r="AX1529">
        <v>-1</v>
      </c>
      <c r="AY1529">
        <v>0</v>
      </c>
      <c r="AZ1529">
        <v>0</v>
      </c>
      <c r="BA1529" t="s">
        <v>6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CX1529">
        <f>Y1529*Source!I551</f>
        <v>0.05</v>
      </c>
      <c r="CY1529">
        <f>AA1529</f>
        <v>114.75</v>
      </c>
      <c r="CZ1529">
        <f>AE1529</f>
        <v>114.75</v>
      </c>
      <c r="DA1529">
        <f>AI1529</f>
        <v>1</v>
      </c>
      <c r="DB1529">
        <v>0</v>
      </c>
    </row>
    <row r="1530" spans="1:106" x14ac:dyDescent="0.2">
      <c r="A1530">
        <f>ROW(Source!A551)</f>
        <v>551</v>
      </c>
      <c r="B1530">
        <v>27721504</v>
      </c>
      <c r="C1530">
        <v>27723687</v>
      </c>
      <c r="D1530">
        <v>25147235</v>
      </c>
      <c r="E1530">
        <v>17</v>
      </c>
      <c r="F1530">
        <v>1</v>
      </c>
      <c r="G1530">
        <v>1</v>
      </c>
      <c r="H1530">
        <v>3</v>
      </c>
      <c r="I1530" t="s">
        <v>1204</v>
      </c>
      <c r="J1530" t="s">
        <v>6</v>
      </c>
      <c r="K1530" t="s">
        <v>1205</v>
      </c>
      <c r="L1530">
        <v>1374</v>
      </c>
      <c r="N1530">
        <v>1013</v>
      </c>
      <c r="O1530" t="s">
        <v>1206</v>
      </c>
      <c r="P1530" t="s">
        <v>1206</v>
      </c>
      <c r="Q1530">
        <v>1</v>
      </c>
      <c r="W1530">
        <v>0</v>
      </c>
      <c r="X1530">
        <v>-1731369543</v>
      </c>
      <c r="Y1530">
        <v>3.1</v>
      </c>
      <c r="AA1530">
        <v>1</v>
      </c>
      <c r="AB1530">
        <v>0</v>
      </c>
      <c r="AC1530">
        <v>0</v>
      </c>
      <c r="AD1530">
        <v>0</v>
      </c>
      <c r="AE1530">
        <v>1</v>
      </c>
      <c r="AF1530">
        <v>0</v>
      </c>
      <c r="AG1530">
        <v>0</v>
      </c>
      <c r="AH1530">
        <v>0</v>
      </c>
      <c r="AI1530">
        <v>1</v>
      </c>
      <c r="AJ1530">
        <v>1</v>
      </c>
      <c r="AK1530">
        <v>1</v>
      </c>
      <c r="AL1530">
        <v>1</v>
      </c>
      <c r="AN1530">
        <v>0</v>
      </c>
      <c r="AO1530">
        <v>1</v>
      </c>
      <c r="AP1530">
        <v>0</v>
      </c>
      <c r="AQ1530">
        <v>0</v>
      </c>
      <c r="AR1530">
        <v>0</v>
      </c>
      <c r="AS1530" t="s">
        <v>6</v>
      </c>
      <c r="AT1530">
        <v>3.1</v>
      </c>
      <c r="AU1530" t="s">
        <v>6</v>
      </c>
      <c r="AV1530">
        <v>0</v>
      </c>
      <c r="AW1530">
        <v>2</v>
      </c>
      <c r="AX1530">
        <v>27723700</v>
      </c>
      <c r="AY1530">
        <v>1</v>
      </c>
      <c r="AZ1530">
        <v>0</v>
      </c>
      <c r="BA1530">
        <v>1540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CX1530">
        <f>Y1530*Source!I551</f>
        <v>0.15500000000000003</v>
      </c>
      <c r="CY1530">
        <f>AA1530</f>
        <v>1</v>
      </c>
      <c r="CZ1530">
        <f>AE1530</f>
        <v>1</v>
      </c>
      <c r="DA1530">
        <f>AI1530</f>
        <v>1</v>
      </c>
      <c r="DB1530">
        <v>0</v>
      </c>
    </row>
    <row r="1531" spans="1:106" x14ac:dyDescent="0.2">
      <c r="A1531">
        <f>ROW(Source!A554)</f>
        <v>554</v>
      </c>
      <c r="B1531">
        <v>27721505</v>
      </c>
      <c r="C1531">
        <v>27723702</v>
      </c>
      <c r="D1531">
        <v>25428833</v>
      </c>
      <c r="E1531">
        <v>1</v>
      </c>
      <c r="F1531">
        <v>1</v>
      </c>
      <c r="G1531">
        <v>1</v>
      </c>
      <c r="H1531">
        <v>1</v>
      </c>
      <c r="I1531" t="s">
        <v>1059</v>
      </c>
      <c r="J1531" t="s">
        <v>6</v>
      </c>
      <c r="K1531" t="s">
        <v>1060</v>
      </c>
      <c r="L1531">
        <v>1191</v>
      </c>
      <c r="N1531">
        <v>1013</v>
      </c>
      <c r="O1531" t="s">
        <v>953</v>
      </c>
      <c r="P1531" t="s">
        <v>953</v>
      </c>
      <c r="Q1531">
        <v>1</v>
      </c>
      <c r="W1531">
        <v>0</v>
      </c>
      <c r="X1531">
        <v>912892513</v>
      </c>
      <c r="Y1531">
        <v>31.6</v>
      </c>
      <c r="AA1531">
        <v>0</v>
      </c>
      <c r="AB1531">
        <v>0</v>
      </c>
      <c r="AC1531">
        <v>0</v>
      </c>
      <c r="AD1531">
        <v>9.92</v>
      </c>
      <c r="AE1531">
        <v>0</v>
      </c>
      <c r="AF1531">
        <v>0</v>
      </c>
      <c r="AG1531">
        <v>0</v>
      </c>
      <c r="AH1531">
        <v>9.92</v>
      </c>
      <c r="AI1531">
        <v>1</v>
      </c>
      <c r="AJ1531">
        <v>1</v>
      </c>
      <c r="AK1531">
        <v>1</v>
      </c>
      <c r="AL1531">
        <v>1</v>
      </c>
      <c r="AN1531">
        <v>0</v>
      </c>
      <c r="AO1531">
        <v>1</v>
      </c>
      <c r="AP1531">
        <v>0</v>
      </c>
      <c r="AQ1531">
        <v>0</v>
      </c>
      <c r="AR1531">
        <v>0</v>
      </c>
      <c r="AS1531" t="s">
        <v>6</v>
      </c>
      <c r="AT1531">
        <v>31.6</v>
      </c>
      <c r="AU1531" t="s">
        <v>6</v>
      </c>
      <c r="AV1531">
        <v>1</v>
      </c>
      <c r="AW1531">
        <v>2</v>
      </c>
      <c r="AX1531">
        <v>27723713</v>
      </c>
      <c r="AY1531">
        <v>1</v>
      </c>
      <c r="AZ1531">
        <v>0</v>
      </c>
      <c r="BA1531">
        <v>1541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CX1531">
        <f>Y1531*Source!I554</f>
        <v>2.528</v>
      </c>
      <c r="CY1531">
        <f>AD1531</f>
        <v>9.92</v>
      </c>
      <c r="CZ1531">
        <f>AH1531</f>
        <v>9.92</v>
      </c>
      <c r="DA1531">
        <f>AL1531</f>
        <v>1</v>
      </c>
      <c r="DB1531">
        <v>0</v>
      </c>
    </row>
    <row r="1532" spans="1:106" x14ac:dyDescent="0.2">
      <c r="A1532">
        <f>ROW(Source!A554)</f>
        <v>554</v>
      </c>
      <c r="B1532">
        <v>27721505</v>
      </c>
      <c r="C1532">
        <v>27723702</v>
      </c>
      <c r="D1532">
        <v>25412928</v>
      </c>
      <c r="E1532">
        <v>1</v>
      </c>
      <c r="F1532">
        <v>1</v>
      </c>
      <c r="G1532">
        <v>1</v>
      </c>
      <c r="H1532">
        <v>1</v>
      </c>
      <c r="I1532" t="s">
        <v>954</v>
      </c>
      <c r="J1532" t="s">
        <v>6</v>
      </c>
      <c r="K1532" t="s">
        <v>955</v>
      </c>
      <c r="L1532">
        <v>1191</v>
      </c>
      <c r="N1532">
        <v>1013</v>
      </c>
      <c r="O1532" t="s">
        <v>953</v>
      </c>
      <c r="P1532" t="s">
        <v>953</v>
      </c>
      <c r="Q1532">
        <v>1</v>
      </c>
      <c r="W1532">
        <v>0</v>
      </c>
      <c r="X1532">
        <v>-1417349443</v>
      </c>
      <c r="Y1532">
        <v>0.05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1</v>
      </c>
      <c r="AJ1532">
        <v>1</v>
      </c>
      <c r="AK1532">
        <v>1</v>
      </c>
      <c r="AL1532">
        <v>1</v>
      </c>
      <c r="AN1532">
        <v>0</v>
      </c>
      <c r="AO1532">
        <v>1</v>
      </c>
      <c r="AP1532">
        <v>0</v>
      </c>
      <c r="AQ1532">
        <v>0</v>
      </c>
      <c r="AR1532">
        <v>0</v>
      </c>
      <c r="AS1532" t="s">
        <v>6</v>
      </c>
      <c r="AT1532">
        <v>0.05</v>
      </c>
      <c r="AU1532" t="s">
        <v>6</v>
      </c>
      <c r="AV1532">
        <v>2</v>
      </c>
      <c r="AW1532">
        <v>2</v>
      </c>
      <c r="AX1532">
        <v>27723714</v>
      </c>
      <c r="AY1532">
        <v>1</v>
      </c>
      <c r="AZ1532">
        <v>0</v>
      </c>
      <c r="BA1532">
        <v>1542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CX1532">
        <f>Y1532*Source!I554</f>
        <v>4.0000000000000001E-3</v>
      </c>
      <c r="CY1532">
        <f>AD1532</f>
        <v>0</v>
      </c>
      <c r="CZ1532">
        <f>AH1532</f>
        <v>0</v>
      </c>
      <c r="DA1532">
        <f>AL1532</f>
        <v>1</v>
      </c>
      <c r="DB1532">
        <v>0</v>
      </c>
    </row>
    <row r="1533" spans="1:106" x14ac:dyDescent="0.2">
      <c r="A1533">
        <f>ROW(Source!A554)</f>
        <v>554</v>
      </c>
      <c r="B1533">
        <v>27721505</v>
      </c>
      <c r="C1533">
        <v>27723702</v>
      </c>
      <c r="D1533">
        <v>25230220</v>
      </c>
      <c r="E1533">
        <v>1</v>
      </c>
      <c r="F1533">
        <v>1</v>
      </c>
      <c r="G1533">
        <v>1</v>
      </c>
      <c r="H1533">
        <v>2</v>
      </c>
      <c r="I1533" t="s">
        <v>991</v>
      </c>
      <c r="J1533" t="s">
        <v>992</v>
      </c>
      <c r="K1533" t="s">
        <v>993</v>
      </c>
      <c r="L1533">
        <v>1368</v>
      </c>
      <c r="N1533">
        <v>1011</v>
      </c>
      <c r="O1533" t="s">
        <v>959</v>
      </c>
      <c r="P1533" t="s">
        <v>959</v>
      </c>
      <c r="Q1533">
        <v>1</v>
      </c>
      <c r="W1533">
        <v>0</v>
      </c>
      <c r="X1533">
        <v>-1718674368</v>
      </c>
      <c r="Y1533">
        <v>0.03</v>
      </c>
      <c r="AA1533">
        <v>0</v>
      </c>
      <c r="AB1533">
        <v>111.99</v>
      </c>
      <c r="AC1533">
        <v>13.5</v>
      </c>
      <c r="AD1533">
        <v>0</v>
      </c>
      <c r="AE1533">
        <v>0</v>
      </c>
      <c r="AF1533">
        <v>111.99</v>
      </c>
      <c r="AG1533">
        <v>13.5</v>
      </c>
      <c r="AH1533">
        <v>0</v>
      </c>
      <c r="AI1533">
        <v>1</v>
      </c>
      <c r="AJ1533">
        <v>1</v>
      </c>
      <c r="AK1533">
        <v>1</v>
      </c>
      <c r="AL1533">
        <v>1</v>
      </c>
      <c r="AN1533">
        <v>0</v>
      </c>
      <c r="AO1533">
        <v>1</v>
      </c>
      <c r="AP1533">
        <v>0</v>
      </c>
      <c r="AQ1533">
        <v>0</v>
      </c>
      <c r="AR1533">
        <v>0</v>
      </c>
      <c r="AS1533" t="s">
        <v>6</v>
      </c>
      <c r="AT1533">
        <v>0.03</v>
      </c>
      <c r="AU1533" t="s">
        <v>6</v>
      </c>
      <c r="AV1533">
        <v>0</v>
      </c>
      <c r="AW1533">
        <v>2</v>
      </c>
      <c r="AX1533">
        <v>27723715</v>
      </c>
      <c r="AY1533">
        <v>1</v>
      </c>
      <c r="AZ1533">
        <v>0</v>
      </c>
      <c r="BA1533">
        <v>1543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CX1533">
        <f>Y1533*Source!I554</f>
        <v>2.3999999999999998E-3</v>
      </c>
      <c r="CY1533">
        <f>AB1533</f>
        <v>111.99</v>
      </c>
      <c r="CZ1533">
        <f>AF1533</f>
        <v>111.99</v>
      </c>
      <c r="DA1533">
        <f>AJ1533</f>
        <v>1</v>
      </c>
      <c r="DB1533">
        <v>0</v>
      </c>
    </row>
    <row r="1534" spans="1:106" x14ac:dyDescent="0.2">
      <c r="A1534">
        <f>ROW(Source!A554)</f>
        <v>554</v>
      </c>
      <c r="B1534">
        <v>27721505</v>
      </c>
      <c r="C1534">
        <v>27723702</v>
      </c>
      <c r="D1534">
        <v>25231607</v>
      </c>
      <c r="E1534">
        <v>1</v>
      </c>
      <c r="F1534">
        <v>1</v>
      </c>
      <c r="G1534">
        <v>1</v>
      </c>
      <c r="H1534">
        <v>2</v>
      </c>
      <c r="I1534" t="s">
        <v>997</v>
      </c>
      <c r="J1534" t="s">
        <v>998</v>
      </c>
      <c r="K1534" t="s">
        <v>999</v>
      </c>
      <c r="L1534">
        <v>1368</v>
      </c>
      <c r="N1534">
        <v>1011</v>
      </c>
      <c r="O1534" t="s">
        <v>959</v>
      </c>
      <c r="P1534" t="s">
        <v>959</v>
      </c>
      <c r="Q1534">
        <v>1</v>
      </c>
      <c r="W1534">
        <v>0</v>
      </c>
      <c r="X1534">
        <v>1372534845</v>
      </c>
      <c r="Y1534">
        <v>0.02</v>
      </c>
      <c r="AA1534">
        <v>0</v>
      </c>
      <c r="AB1534">
        <v>65.709999999999994</v>
      </c>
      <c r="AC1534">
        <v>11.6</v>
      </c>
      <c r="AD1534">
        <v>0</v>
      </c>
      <c r="AE1534">
        <v>0</v>
      </c>
      <c r="AF1534">
        <v>65.709999999999994</v>
      </c>
      <c r="AG1534">
        <v>11.6</v>
      </c>
      <c r="AH1534">
        <v>0</v>
      </c>
      <c r="AI1534">
        <v>1</v>
      </c>
      <c r="AJ1534">
        <v>1</v>
      </c>
      <c r="AK1534">
        <v>1</v>
      </c>
      <c r="AL1534">
        <v>1</v>
      </c>
      <c r="AN1534">
        <v>0</v>
      </c>
      <c r="AO1534">
        <v>1</v>
      </c>
      <c r="AP1534">
        <v>0</v>
      </c>
      <c r="AQ1534">
        <v>0</v>
      </c>
      <c r="AR1534">
        <v>0</v>
      </c>
      <c r="AS1534" t="s">
        <v>6</v>
      </c>
      <c r="AT1534">
        <v>0.02</v>
      </c>
      <c r="AU1534" t="s">
        <v>6</v>
      </c>
      <c r="AV1534">
        <v>0</v>
      </c>
      <c r="AW1534">
        <v>2</v>
      </c>
      <c r="AX1534">
        <v>27723716</v>
      </c>
      <c r="AY1534">
        <v>1</v>
      </c>
      <c r="AZ1534">
        <v>0</v>
      </c>
      <c r="BA1534">
        <v>1544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CX1534">
        <f>Y1534*Source!I554</f>
        <v>1.6000000000000001E-3</v>
      </c>
      <c r="CY1534">
        <f>AB1534</f>
        <v>65.709999999999994</v>
      </c>
      <c r="CZ1534">
        <f>AF1534</f>
        <v>65.709999999999994</v>
      </c>
      <c r="DA1534">
        <f>AJ1534</f>
        <v>1</v>
      </c>
      <c r="DB1534">
        <v>0</v>
      </c>
    </row>
    <row r="1535" spans="1:106" x14ac:dyDescent="0.2">
      <c r="A1535">
        <f>ROW(Source!A554)</f>
        <v>554</v>
      </c>
      <c r="B1535">
        <v>27721505</v>
      </c>
      <c r="C1535">
        <v>27723702</v>
      </c>
      <c r="D1535">
        <v>25150263</v>
      </c>
      <c r="E1535">
        <v>1</v>
      </c>
      <c r="F1535">
        <v>1</v>
      </c>
      <c r="G1535">
        <v>1</v>
      </c>
      <c r="H1535">
        <v>3</v>
      </c>
      <c r="I1535" t="s">
        <v>1184</v>
      </c>
      <c r="J1535" t="s">
        <v>1185</v>
      </c>
      <c r="K1535" t="s">
        <v>1186</v>
      </c>
      <c r="L1535">
        <v>1346</v>
      </c>
      <c r="N1535">
        <v>1009</v>
      </c>
      <c r="O1535" t="s">
        <v>178</v>
      </c>
      <c r="P1535" t="s">
        <v>178</v>
      </c>
      <c r="Q1535">
        <v>1</v>
      </c>
      <c r="W1535">
        <v>0</v>
      </c>
      <c r="X1535">
        <v>-1088866022</v>
      </c>
      <c r="Y1535">
        <v>0.11</v>
      </c>
      <c r="AA1535">
        <v>30.4</v>
      </c>
      <c r="AB1535">
        <v>0</v>
      </c>
      <c r="AC1535">
        <v>0</v>
      </c>
      <c r="AD1535">
        <v>0</v>
      </c>
      <c r="AE1535">
        <v>30.4</v>
      </c>
      <c r="AF1535">
        <v>0</v>
      </c>
      <c r="AG1535">
        <v>0</v>
      </c>
      <c r="AH1535">
        <v>0</v>
      </c>
      <c r="AI1535">
        <v>1</v>
      </c>
      <c r="AJ1535">
        <v>1</v>
      </c>
      <c r="AK1535">
        <v>1</v>
      </c>
      <c r="AL1535">
        <v>1</v>
      </c>
      <c r="AN1535">
        <v>0</v>
      </c>
      <c r="AO1535">
        <v>1</v>
      </c>
      <c r="AP1535">
        <v>0</v>
      </c>
      <c r="AQ1535">
        <v>0</v>
      </c>
      <c r="AR1535">
        <v>0</v>
      </c>
      <c r="AS1535" t="s">
        <v>6</v>
      </c>
      <c r="AT1535">
        <v>0.11</v>
      </c>
      <c r="AU1535" t="s">
        <v>6</v>
      </c>
      <c r="AV1535">
        <v>0</v>
      </c>
      <c r="AW1535">
        <v>2</v>
      </c>
      <c r="AX1535">
        <v>27723717</v>
      </c>
      <c r="AY1535">
        <v>1</v>
      </c>
      <c r="AZ1535">
        <v>0</v>
      </c>
      <c r="BA1535">
        <v>1545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CX1535">
        <f>Y1535*Source!I554</f>
        <v>8.8000000000000005E-3</v>
      </c>
      <c r="CY1535">
        <f t="shared" ref="CY1535:CY1540" si="120">AA1535</f>
        <v>30.4</v>
      </c>
      <c r="CZ1535">
        <f t="shared" ref="CZ1535:CZ1540" si="121">AE1535</f>
        <v>30.4</v>
      </c>
      <c r="DA1535">
        <f t="shared" ref="DA1535:DA1540" si="122">AI1535</f>
        <v>1</v>
      </c>
      <c r="DB1535">
        <v>0</v>
      </c>
    </row>
    <row r="1536" spans="1:106" x14ac:dyDescent="0.2">
      <c r="A1536">
        <f>ROW(Source!A554)</f>
        <v>554</v>
      </c>
      <c r="B1536">
        <v>27721505</v>
      </c>
      <c r="C1536">
        <v>27723702</v>
      </c>
      <c r="D1536">
        <v>25152748</v>
      </c>
      <c r="E1536">
        <v>1</v>
      </c>
      <c r="F1536">
        <v>1</v>
      </c>
      <c r="G1536">
        <v>1</v>
      </c>
      <c r="H1536">
        <v>3</v>
      </c>
      <c r="I1536" t="s">
        <v>1302</v>
      </c>
      <c r="J1536" t="s">
        <v>1303</v>
      </c>
      <c r="K1536" t="s">
        <v>1304</v>
      </c>
      <c r="L1536">
        <v>1355</v>
      </c>
      <c r="N1536">
        <v>1010</v>
      </c>
      <c r="O1536" t="s">
        <v>519</v>
      </c>
      <c r="P1536" t="s">
        <v>519</v>
      </c>
      <c r="Q1536">
        <v>100</v>
      </c>
      <c r="W1536">
        <v>0</v>
      </c>
      <c r="X1536">
        <v>1794244060</v>
      </c>
      <c r="Y1536">
        <v>1.02</v>
      </c>
      <c r="AA1536">
        <v>86</v>
      </c>
      <c r="AB1536">
        <v>0</v>
      </c>
      <c r="AC1536">
        <v>0</v>
      </c>
      <c r="AD1536">
        <v>0</v>
      </c>
      <c r="AE1536">
        <v>86</v>
      </c>
      <c r="AF1536">
        <v>0</v>
      </c>
      <c r="AG1536">
        <v>0</v>
      </c>
      <c r="AH1536">
        <v>0</v>
      </c>
      <c r="AI1536">
        <v>1</v>
      </c>
      <c r="AJ1536">
        <v>1</v>
      </c>
      <c r="AK1536">
        <v>1</v>
      </c>
      <c r="AL1536">
        <v>1</v>
      </c>
      <c r="AN1536">
        <v>0</v>
      </c>
      <c r="AO1536">
        <v>1</v>
      </c>
      <c r="AP1536">
        <v>0</v>
      </c>
      <c r="AQ1536">
        <v>0</v>
      </c>
      <c r="AR1536">
        <v>0</v>
      </c>
      <c r="AS1536" t="s">
        <v>6</v>
      </c>
      <c r="AT1536">
        <v>1.02</v>
      </c>
      <c r="AU1536" t="s">
        <v>6</v>
      </c>
      <c r="AV1536">
        <v>0</v>
      </c>
      <c r="AW1536">
        <v>2</v>
      </c>
      <c r="AX1536">
        <v>27723718</v>
      </c>
      <c r="AY1536">
        <v>1</v>
      </c>
      <c r="AZ1536">
        <v>0</v>
      </c>
      <c r="BA1536">
        <v>1546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CX1536">
        <f>Y1536*Source!I554</f>
        <v>8.1600000000000006E-2</v>
      </c>
      <c r="CY1536">
        <f t="shared" si="120"/>
        <v>86</v>
      </c>
      <c r="CZ1536">
        <f t="shared" si="121"/>
        <v>86</v>
      </c>
      <c r="DA1536">
        <f t="shared" si="122"/>
        <v>1</v>
      </c>
      <c r="DB1536">
        <v>0</v>
      </c>
    </row>
    <row r="1537" spans="1:106" x14ac:dyDescent="0.2">
      <c r="A1537">
        <f>ROW(Source!A554)</f>
        <v>554</v>
      </c>
      <c r="B1537">
        <v>27721505</v>
      </c>
      <c r="C1537">
        <v>27723702</v>
      </c>
      <c r="D1537">
        <v>25153108</v>
      </c>
      <c r="E1537">
        <v>1</v>
      </c>
      <c r="F1537">
        <v>1</v>
      </c>
      <c r="G1537">
        <v>1</v>
      </c>
      <c r="H1537">
        <v>3</v>
      </c>
      <c r="I1537" t="s">
        <v>1317</v>
      </c>
      <c r="J1537" t="s">
        <v>1318</v>
      </c>
      <c r="K1537" t="s">
        <v>1319</v>
      </c>
      <c r="L1537">
        <v>1348</v>
      </c>
      <c r="N1537">
        <v>1009</v>
      </c>
      <c r="O1537" t="s">
        <v>46</v>
      </c>
      <c r="P1537" t="s">
        <v>46</v>
      </c>
      <c r="Q1537">
        <v>1000</v>
      </c>
      <c r="W1537">
        <v>0</v>
      </c>
      <c r="X1537">
        <v>797358079</v>
      </c>
      <c r="Y1537">
        <v>1.6000000000000001E-4</v>
      </c>
      <c r="AA1537">
        <v>29800</v>
      </c>
      <c r="AB1537">
        <v>0</v>
      </c>
      <c r="AC1537">
        <v>0</v>
      </c>
      <c r="AD1537">
        <v>0</v>
      </c>
      <c r="AE1537">
        <v>29800</v>
      </c>
      <c r="AF1537">
        <v>0</v>
      </c>
      <c r="AG1537">
        <v>0</v>
      </c>
      <c r="AH1537">
        <v>0</v>
      </c>
      <c r="AI1537">
        <v>1</v>
      </c>
      <c r="AJ1537">
        <v>1</v>
      </c>
      <c r="AK1537">
        <v>1</v>
      </c>
      <c r="AL1537">
        <v>1</v>
      </c>
      <c r="AN1537">
        <v>0</v>
      </c>
      <c r="AO1537">
        <v>1</v>
      </c>
      <c r="AP1537">
        <v>0</v>
      </c>
      <c r="AQ1537">
        <v>0</v>
      </c>
      <c r="AR1537">
        <v>0</v>
      </c>
      <c r="AS1537" t="s">
        <v>6</v>
      </c>
      <c r="AT1537">
        <v>1.6000000000000001E-4</v>
      </c>
      <c r="AU1537" t="s">
        <v>6</v>
      </c>
      <c r="AV1537">
        <v>0</v>
      </c>
      <c r="AW1537">
        <v>2</v>
      </c>
      <c r="AX1537">
        <v>27723719</v>
      </c>
      <c r="AY1537">
        <v>1</v>
      </c>
      <c r="AZ1537">
        <v>0</v>
      </c>
      <c r="BA1537">
        <v>1547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CX1537">
        <f>Y1537*Source!I554</f>
        <v>1.2800000000000001E-5</v>
      </c>
      <c r="CY1537">
        <f t="shared" si="120"/>
        <v>29800</v>
      </c>
      <c r="CZ1537">
        <f t="shared" si="121"/>
        <v>29800</v>
      </c>
      <c r="DA1537">
        <f t="shared" si="122"/>
        <v>1</v>
      </c>
      <c r="DB1537">
        <v>0</v>
      </c>
    </row>
    <row r="1538" spans="1:106" x14ac:dyDescent="0.2">
      <c r="A1538">
        <f>ROW(Source!A554)</f>
        <v>554</v>
      </c>
      <c r="B1538">
        <v>27721505</v>
      </c>
      <c r="C1538">
        <v>27723702</v>
      </c>
      <c r="D1538">
        <v>25153112</v>
      </c>
      <c r="E1538">
        <v>1</v>
      </c>
      <c r="F1538">
        <v>1</v>
      </c>
      <c r="G1538">
        <v>1</v>
      </c>
      <c r="H1538">
        <v>3</v>
      </c>
      <c r="I1538" t="s">
        <v>1213</v>
      </c>
      <c r="J1538" t="s">
        <v>1214</v>
      </c>
      <c r="K1538" t="s">
        <v>1215</v>
      </c>
      <c r="L1538">
        <v>1348</v>
      </c>
      <c r="N1538">
        <v>1009</v>
      </c>
      <c r="O1538" t="s">
        <v>46</v>
      </c>
      <c r="P1538" t="s">
        <v>46</v>
      </c>
      <c r="Q1538">
        <v>1000</v>
      </c>
      <c r="W1538">
        <v>0</v>
      </c>
      <c r="X1538">
        <v>-1755229539</v>
      </c>
      <c r="Y1538">
        <v>2.9999999999999997E-4</v>
      </c>
      <c r="AA1538">
        <v>12430</v>
      </c>
      <c r="AB1538">
        <v>0</v>
      </c>
      <c r="AC1538">
        <v>0</v>
      </c>
      <c r="AD1538">
        <v>0</v>
      </c>
      <c r="AE1538">
        <v>12430</v>
      </c>
      <c r="AF1538">
        <v>0</v>
      </c>
      <c r="AG1538">
        <v>0</v>
      </c>
      <c r="AH1538">
        <v>0</v>
      </c>
      <c r="AI1538">
        <v>1</v>
      </c>
      <c r="AJ1538">
        <v>1</v>
      </c>
      <c r="AK1538">
        <v>1</v>
      </c>
      <c r="AL1538">
        <v>1</v>
      </c>
      <c r="AN1538">
        <v>0</v>
      </c>
      <c r="AO1538">
        <v>1</v>
      </c>
      <c r="AP1538">
        <v>0</v>
      </c>
      <c r="AQ1538">
        <v>0</v>
      </c>
      <c r="AR1538">
        <v>0</v>
      </c>
      <c r="AS1538" t="s">
        <v>6</v>
      </c>
      <c r="AT1538">
        <v>2.9999999999999997E-4</v>
      </c>
      <c r="AU1538" t="s">
        <v>6</v>
      </c>
      <c r="AV1538">
        <v>0</v>
      </c>
      <c r="AW1538">
        <v>2</v>
      </c>
      <c r="AX1538">
        <v>27723720</v>
      </c>
      <c r="AY1538">
        <v>1</v>
      </c>
      <c r="AZ1538">
        <v>0</v>
      </c>
      <c r="BA1538">
        <v>1548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CX1538">
        <f>Y1538*Source!I554</f>
        <v>2.3999999999999997E-5</v>
      </c>
      <c r="CY1538">
        <f t="shared" si="120"/>
        <v>12430</v>
      </c>
      <c r="CZ1538">
        <f t="shared" si="121"/>
        <v>12430</v>
      </c>
      <c r="DA1538">
        <f t="shared" si="122"/>
        <v>1</v>
      </c>
      <c r="DB1538">
        <v>0</v>
      </c>
    </row>
    <row r="1539" spans="1:106" x14ac:dyDescent="0.2">
      <c r="A1539">
        <f>ROW(Source!A554)</f>
        <v>554</v>
      </c>
      <c r="B1539">
        <v>27721505</v>
      </c>
      <c r="C1539">
        <v>27723702</v>
      </c>
      <c r="D1539">
        <v>25203179</v>
      </c>
      <c r="E1539">
        <v>1</v>
      </c>
      <c r="F1539">
        <v>1</v>
      </c>
      <c r="G1539">
        <v>1</v>
      </c>
      <c r="H1539">
        <v>3</v>
      </c>
      <c r="I1539" t="s">
        <v>551</v>
      </c>
      <c r="J1539" t="s">
        <v>554</v>
      </c>
      <c r="K1539" t="s">
        <v>552</v>
      </c>
      <c r="L1539">
        <v>1358</v>
      </c>
      <c r="N1539">
        <v>1010</v>
      </c>
      <c r="O1539" t="s">
        <v>553</v>
      </c>
      <c r="P1539" t="s">
        <v>553</v>
      </c>
      <c r="Q1539">
        <v>10</v>
      </c>
      <c r="W1539">
        <v>0</v>
      </c>
      <c r="X1539">
        <v>-80855738</v>
      </c>
      <c r="Y1539">
        <v>10</v>
      </c>
      <c r="AA1539">
        <v>68</v>
      </c>
      <c r="AB1539">
        <v>0</v>
      </c>
      <c r="AC1539">
        <v>0</v>
      </c>
      <c r="AD1539">
        <v>0</v>
      </c>
      <c r="AE1539">
        <v>68</v>
      </c>
      <c r="AF1539">
        <v>0</v>
      </c>
      <c r="AG1539">
        <v>0</v>
      </c>
      <c r="AH1539">
        <v>0</v>
      </c>
      <c r="AI1539">
        <v>1</v>
      </c>
      <c r="AJ1539">
        <v>1</v>
      </c>
      <c r="AK1539">
        <v>1</v>
      </c>
      <c r="AL1539">
        <v>1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 t="s">
        <v>6</v>
      </c>
      <c r="AT1539">
        <v>10</v>
      </c>
      <c r="AU1539" t="s">
        <v>6</v>
      </c>
      <c r="AV1539">
        <v>0</v>
      </c>
      <c r="AW1539">
        <v>1</v>
      </c>
      <c r="AX1539">
        <v>-1</v>
      </c>
      <c r="AY1539">
        <v>0</v>
      </c>
      <c r="AZ1539">
        <v>0</v>
      </c>
      <c r="BA1539" t="s">
        <v>6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CX1539">
        <f>Y1539*Source!I554</f>
        <v>0.8</v>
      </c>
      <c r="CY1539">
        <f t="shared" si="120"/>
        <v>68</v>
      </c>
      <c r="CZ1539">
        <f t="shared" si="121"/>
        <v>68</v>
      </c>
      <c r="DA1539">
        <f t="shared" si="122"/>
        <v>1</v>
      </c>
      <c r="DB1539">
        <v>0</v>
      </c>
    </row>
    <row r="1540" spans="1:106" x14ac:dyDescent="0.2">
      <c r="A1540">
        <f>ROW(Source!A554)</f>
        <v>554</v>
      </c>
      <c r="B1540">
        <v>27721505</v>
      </c>
      <c r="C1540">
        <v>27723702</v>
      </c>
      <c r="D1540">
        <v>25147235</v>
      </c>
      <c r="E1540">
        <v>17</v>
      </c>
      <c r="F1540">
        <v>1</v>
      </c>
      <c r="G1540">
        <v>1</v>
      </c>
      <c r="H1540">
        <v>3</v>
      </c>
      <c r="I1540" t="s">
        <v>1204</v>
      </c>
      <c r="J1540" t="s">
        <v>6</v>
      </c>
      <c r="K1540" t="s">
        <v>1205</v>
      </c>
      <c r="L1540">
        <v>1374</v>
      </c>
      <c r="N1540">
        <v>1013</v>
      </c>
      <c r="O1540" t="s">
        <v>1206</v>
      </c>
      <c r="P1540" t="s">
        <v>1206</v>
      </c>
      <c r="Q1540">
        <v>1</v>
      </c>
      <c r="W1540">
        <v>0</v>
      </c>
      <c r="X1540">
        <v>-1731369543</v>
      </c>
      <c r="Y1540">
        <v>6.27</v>
      </c>
      <c r="AA1540">
        <v>1</v>
      </c>
      <c r="AB1540">
        <v>0</v>
      </c>
      <c r="AC1540">
        <v>0</v>
      </c>
      <c r="AD1540">
        <v>0</v>
      </c>
      <c r="AE1540">
        <v>1</v>
      </c>
      <c r="AF1540">
        <v>0</v>
      </c>
      <c r="AG1540">
        <v>0</v>
      </c>
      <c r="AH1540">
        <v>0</v>
      </c>
      <c r="AI1540">
        <v>1</v>
      </c>
      <c r="AJ1540">
        <v>1</v>
      </c>
      <c r="AK1540">
        <v>1</v>
      </c>
      <c r="AL1540">
        <v>1</v>
      </c>
      <c r="AN1540">
        <v>0</v>
      </c>
      <c r="AO1540">
        <v>1</v>
      </c>
      <c r="AP1540">
        <v>0</v>
      </c>
      <c r="AQ1540">
        <v>0</v>
      </c>
      <c r="AR1540">
        <v>0</v>
      </c>
      <c r="AS1540" t="s">
        <v>6</v>
      </c>
      <c r="AT1540">
        <v>6.27</v>
      </c>
      <c r="AU1540" t="s">
        <v>6</v>
      </c>
      <c r="AV1540">
        <v>0</v>
      </c>
      <c r="AW1540">
        <v>2</v>
      </c>
      <c r="AX1540">
        <v>27723721</v>
      </c>
      <c r="AY1540">
        <v>1</v>
      </c>
      <c r="AZ1540">
        <v>0</v>
      </c>
      <c r="BA1540">
        <v>1549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CX1540">
        <f>Y1540*Source!I554</f>
        <v>0.50159999999999993</v>
      </c>
      <c r="CY1540">
        <f t="shared" si="120"/>
        <v>1</v>
      </c>
      <c r="CZ1540">
        <f t="shared" si="121"/>
        <v>1</v>
      </c>
      <c r="DA1540">
        <f t="shared" si="122"/>
        <v>1</v>
      </c>
      <c r="DB1540">
        <v>0</v>
      </c>
    </row>
    <row r="1541" spans="1:106" x14ac:dyDescent="0.2">
      <c r="A1541">
        <f>ROW(Source!A555)</f>
        <v>555</v>
      </c>
      <c r="B1541">
        <v>27721504</v>
      </c>
      <c r="C1541">
        <v>27723702</v>
      </c>
      <c r="D1541">
        <v>25428833</v>
      </c>
      <c r="E1541">
        <v>1</v>
      </c>
      <c r="F1541">
        <v>1</v>
      </c>
      <c r="G1541">
        <v>1</v>
      </c>
      <c r="H1541">
        <v>1</v>
      </c>
      <c r="I1541" t="s">
        <v>1059</v>
      </c>
      <c r="J1541" t="s">
        <v>6</v>
      </c>
      <c r="K1541" t="s">
        <v>1060</v>
      </c>
      <c r="L1541">
        <v>1191</v>
      </c>
      <c r="N1541">
        <v>1013</v>
      </c>
      <c r="O1541" t="s">
        <v>953</v>
      </c>
      <c r="P1541" t="s">
        <v>953</v>
      </c>
      <c r="Q1541">
        <v>1</v>
      </c>
      <c r="W1541">
        <v>0</v>
      </c>
      <c r="X1541">
        <v>912892513</v>
      </c>
      <c r="Y1541">
        <v>31.6</v>
      </c>
      <c r="AA1541">
        <v>0</v>
      </c>
      <c r="AB1541">
        <v>0</v>
      </c>
      <c r="AC1541">
        <v>0</v>
      </c>
      <c r="AD1541">
        <v>9.92</v>
      </c>
      <c r="AE1541">
        <v>0</v>
      </c>
      <c r="AF1541">
        <v>0</v>
      </c>
      <c r="AG1541">
        <v>0</v>
      </c>
      <c r="AH1541">
        <v>9.92</v>
      </c>
      <c r="AI1541">
        <v>1</v>
      </c>
      <c r="AJ1541">
        <v>1</v>
      </c>
      <c r="AK1541">
        <v>1</v>
      </c>
      <c r="AL1541">
        <v>1</v>
      </c>
      <c r="AN1541">
        <v>0</v>
      </c>
      <c r="AO1541">
        <v>1</v>
      </c>
      <c r="AP1541">
        <v>0</v>
      </c>
      <c r="AQ1541">
        <v>0</v>
      </c>
      <c r="AR1541">
        <v>0</v>
      </c>
      <c r="AS1541" t="s">
        <v>6</v>
      </c>
      <c r="AT1541">
        <v>31.6</v>
      </c>
      <c r="AU1541" t="s">
        <v>6</v>
      </c>
      <c r="AV1541">
        <v>1</v>
      </c>
      <c r="AW1541">
        <v>2</v>
      </c>
      <c r="AX1541">
        <v>27723713</v>
      </c>
      <c r="AY1541">
        <v>1</v>
      </c>
      <c r="AZ1541">
        <v>0</v>
      </c>
      <c r="BA1541">
        <v>1550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CX1541">
        <f>Y1541*Source!I555</f>
        <v>2.528</v>
      </c>
      <c r="CY1541">
        <f>AD1541</f>
        <v>9.92</v>
      </c>
      <c r="CZ1541">
        <f>AH1541</f>
        <v>9.92</v>
      </c>
      <c r="DA1541">
        <f>AL1541</f>
        <v>1</v>
      </c>
      <c r="DB1541">
        <v>0</v>
      </c>
    </row>
    <row r="1542" spans="1:106" x14ac:dyDescent="0.2">
      <c r="A1542">
        <f>ROW(Source!A555)</f>
        <v>555</v>
      </c>
      <c r="B1542">
        <v>27721504</v>
      </c>
      <c r="C1542">
        <v>27723702</v>
      </c>
      <c r="D1542">
        <v>25412928</v>
      </c>
      <c r="E1542">
        <v>1</v>
      </c>
      <c r="F1542">
        <v>1</v>
      </c>
      <c r="G1542">
        <v>1</v>
      </c>
      <c r="H1542">
        <v>1</v>
      </c>
      <c r="I1542" t="s">
        <v>954</v>
      </c>
      <c r="J1542" t="s">
        <v>6</v>
      </c>
      <c r="K1542" t="s">
        <v>955</v>
      </c>
      <c r="L1542">
        <v>1191</v>
      </c>
      <c r="N1542">
        <v>1013</v>
      </c>
      <c r="O1542" t="s">
        <v>953</v>
      </c>
      <c r="P1542" t="s">
        <v>953</v>
      </c>
      <c r="Q1542">
        <v>1</v>
      </c>
      <c r="W1542">
        <v>0</v>
      </c>
      <c r="X1542">
        <v>-1417349443</v>
      </c>
      <c r="Y1542">
        <v>0.05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1</v>
      </c>
      <c r="AJ1542">
        <v>1</v>
      </c>
      <c r="AK1542">
        <v>1</v>
      </c>
      <c r="AL1542">
        <v>1</v>
      </c>
      <c r="AN1542">
        <v>0</v>
      </c>
      <c r="AO1542">
        <v>1</v>
      </c>
      <c r="AP1542">
        <v>0</v>
      </c>
      <c r="AQ1542">
        <v>0</v>
      </c>
      <c r="AR1542">
        <v>0</v>
      </c>
      <c r="AS1542" t="s">
        <v>6</v>
      </c>
      <c r="AT1542">
        <v>0.05</v>
      </c>
      <c r="AU1542" t="s">
        <v>6</v>
      </c>
      <c r="AV1542">
        <v>2</v>
      </c>
      <c r="AW1542">
        <v>2</v>
      </c>
      <c r="AX1542">
        <v>27723714</v>
      </c>
      <c r="AY1542">
        <v>1</v>
      </c>
      <c r="AZ1542">
        <v>0</v>
      </c>
      <c r="BA1542">
        <v>1551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CX1542">
        <f>Y1542*Source!I555</f>
        <v>4.0000000000000001E-3</v>
      </c>
      <c r="CY1542">
        <f>AD1542</f>
        <v>0</v>
      </c>
      <c r="CZ1542">
        <f>AH1542</f>
        <v>0</v>
      </c>
      <c r="DA1542">
        <f>AL1542</f>
        <v>1</v>
      </c>
      <c r="DB1542">
        <v>0</v>
      </c>
    </row>
    <row r="1543" spans="1:106" x14ac:dyDescent="0.2">
      <c r="A1543">
        <f>ROW(Source!A555)</f>
        <v>555</v>
      </c>
      <c r="B1543">
        <v>27721504</v>
      </c>
      <c r="C1543">
        <v>27723702</v>
      </c>
      <c r="D1543">
        <v>25230220</v>
      </c>
      <c r="E1543">
        <v>1</v>
      </c>
      <c r="F1543">
        <v>1</v>
      </c>
      <c r="G1543">
        <v>1</v>
      </c>
      <c r="H1543">
        <v>2</v>
      </c>
      <c r="I1543" t="s">
        <v>991</v>
      </c>
      <c r="J1543" t="s">
        <v>992</v>
      </c>
      <c r="K1543" t="s">
        <v>993</v>
      </c>
      <c r="L1543">
        <v>1368</v>
      </c>
      <c r="N1543">
        <v>1011</v>
      </c>
      <c r="O1543" t="s">
        <v>959</v>
      </c>
      <c r="P1543" t="s">
        <v>959</v>
      </c>
      <c r="Q1543">
        <v>1</v>
      </c>
      <c r="W1543">
        <v>0</v>
      </c>
      <c r="X1543">
        <v>-1718674368</v>
      </c>
      <c r="Y1543">
        <v>0.03</v>
      </c>
      <c r="AA1543">
        <v>0</v>
      </c>
      <c r="AB1543">
        <v>111.99</v>
      </c>
      <c r="AC1543">
        <v>13.5</v>
      </c>
      <c r="AD1543">
        <v>0</v>
      </c>
      <c r="AE1543">
        <v>0</v>
      </c>
      <c r="AF1543">
        <v>111.99</v>
      </c>
      <c r="AG1543">
        <v>13.5</v>
      </c>
      <c r="AH1543">
        <v>0</v>
      </c>
      <c r="AI1543">
        <v>1</v>
      </c>
      <c r="AJ1543">
        <v>1</v>
      </c>
      <c r="AK1543">
        <v>1</v>
      </c>
      <c r="AL1543">
        <v>1</v>
      </c>
      <c r="AN1543">
        <v>0</v>
      </c>
      <c r="AO1543">
        <v>1</v>
      </c>
      <c r="AP1543">
        <v>0</v>
      </c>
      <c r="AQ1543">
        <v>0</v>
      </c>
      <c r="AR1543">
        <v>0</v>
      </c>
      <c r="AS1543" t="s">
        <v>6</v>
      </c>
      <c r="AT1543">
        <v>0.03</v>
      </c>
      <c r="AU1543" t="s">
        <v>6</v>
      </c>
      <c r="AV1543">
        <v>0</v>
      </c>
      <c r="AW1543">
        <v>2</v>
      </c>
      <c r="AX1543">
        <v>27723715</v>
      </c>
      <c r="AY1543">
        <v>1</v>
      </c>
      <c r="AZ1543">
        <v>0</v>
      </c>
      <c r="BA1543">
        <v>1552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CX1543">
        <f>Y1543*Source!I555</f>
        <v>2.3999999999999998E-3</v>
      </c>
      <c r="CY1543">
        <f>AB1543</f>
        <v>111.99</v>
      </c>
      <c r="CZ1543">
        <f>AF1543</f>
        <v>111.99</v>
      </c>
      <c r="DA1543">
        <f>AJ1543</f>
        <v>1</v>
      </c>
      <c r="DB1543">
        <v>0</v>
      </c>
    </row>
    <row r="1544" spans="1:106" x14ac:dyDescent="0.2">
      <c r="A1544">
        <f>ROW(Source!A555)</f>
        <v>555</v>
      </c>
      <c r="B1544">
        <v>27721504</v>
      </c>
      <c r="C1544">
        <v>27723702</v>
      </c>
      <c r="D1544">
        <v>25231607</v>
      </c>
      <c r="E1544">
        <v>1</v>
      </c>
      <c r="F1544">
        <v>1</v>
      </c>
      <c r="G1544">
        <v>1</v>
      </c>
      <c r="H1544">
        <v>2</v>
      </c>
      <c r="I1544" t="s">
        <v>997</v>
      </c>
      <c r="J1544" t="s">
        <v>998</v>
      </c>
      <c r="K1544" t="s">
        <v>999</v>
      </c>
      <c r="L1544">
        <v>1368</v>
      </c>
      <c r="N1544">
        <v>1011</v>
      </c>
      <c r="O1544" t="s">
        <v>959</v>
      </c>
      <c r="P1544" t="s">
        <v>959</v>
      </c>
      <c r="Q1544">
        <v>1</v>
      </c>
      <c r="W1544">
        <v>0</v>
      </c>
      <c r="X1544">
        <v>1372534845</v>
      </c>
      <c r="Y1544">
        <v>0.02</v>
      </c>
      <c r="AA1544">
        <v>0</v>
      </c>
      <c r="AB1544">
        <v>65.709999999999994</v>
      </c>
      <c r="AC1544">
        <v>11.6</v>
      </c>
      <c r="AD1544">
        <v>0</v>
      </c>
      <c r="AE1544">
        <v>0</v>
      </c>
      <c r="AF1544">
        <v>65.709999999999994</v>
      </c>
      <c r="AG1544">
        <v>11.6</v>
      </c>
      <c r="AH1544">
        <v>0</v>
      </c>
      <c r="AI1544">
        <v>1</v>
      </c>
      <c r="AJ1544">
        <v>1</v>
      </c>
      <c r="AK1544">
        <v>1</v>
      </c>
      <c r="AL1544">
        <v>1</v>
      </c>
      <c r="AN1544">
        <v>0</v>
      </c>
      <c r="AO1544">
        <v>1</v>
      </c>
      <c r="AP1544">
        <v>0</v>
      </c>
      <c r="AQ1544">
        <v>0</v>
      </c>
      <c r="AR1544">
        <v>0</v>
      </c>
      <c r="AS1544" t="s">
        <v>6</v>
      </c>
      <c r="AT1544">
        <v>0.02</v>
      </c>
      <c r="AU1544" t="s">
        <v>6</v>
      </c>
      <c r="AV1544">
        <v>0</v>
      </c>
      <c r="AW1544">
        <v>2</v>
      </c>
      <c r="AX1544">
        <v>27723716</v>
      </c>
      <c r="AY1544">
        <v>1</v>
      </c>
      <c r="AZ1544">
        <v>0</v>
      </c>
      <c r="BA1544">
        <v>1553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CX1544">
        <f>Y1544*Source!I555</f>
        <v>1.6000000000000001E-3</v>
      </c>
      <c r="CY1544">
        <f>AB1544</f>
        <v>65.709999999999994</v>
      </c>
      <c r="CZ1544">
        <f>AF1544</f>
        <v>65.709999999999994</v>
      </c>
      <c r="DA1544">
        <f>AJ1544</f>
        <v>1</v>
      </c>
      <c r="DB1544">
        <v>0</v>
      </c>
    </row>
    <row r="1545" spans="1:106" x14ac:dyDescent="0.2">
      <c r="A1545">
        <f>ROW(Source!A555)</f>
        <v>555</v>
      </c>
      <c r="B1545">
        <v>27721504</v>
      </c>
      <c r="C1545">
        <v>27723702</v>
      </c>
      <c r="D1545">
        <v>25150263</v>
      </c>
      <c r="E1545">
        <v>1</v>
      </c>
      <c r="F1545">
        <v>1</v>
      </c>
      <c r="G1545">
        <v>1</v>
      </c>
      <c r="H1545">
        <v>3</v>
      </c>
      <c r="I1545" t="s">
        <v>1184</v>
      </c>
      <c r="J1545" t="s">
        <v>1185</v>
      </c>
      <c r="K1545" t="s">
        <v>1186</v>
      </c>
      <c r="L1545">
        <v>1346</v>
      </c>
      <c r="N1545">
        <v>1009</v>
      </c>
      <c r="O1545" t="s">
        <v>178</v>
      </c>
      <c r="P1545" t="s">
        <v>178</v>
      </c>
      <c r="Q1545">
        <v>1</v>
      </c>
      <c r="W1545">
        <v>0</v>
      </c>
      <c r="X1545">
        <v>-1088866022</v>
      </c>
      <c r="Y1545">
        <v>0.11</v>
      </c>
      <c r="AA1545">
        <v>30.4</v>
      </c>
      <c r="AB1545">
        <v>0</v>
      </c>
      <c r="AC1545">
        <v>0</v>
      </c>
      <c r="AD1545">
        <v>0</v>
      </c>
      <c r="AE1545">
        <v>30.4</v>
      </c>
      <c r="AF1545">
        <v>0</v>
      </c>
      <c r="AG1545">
        <v>0</v>
      </c>
      <c r="AH1545">
        <v>0</v>
      </c>
      <c r="AI1545">
        <v>1</v>
      </c>
      <c r="AJ1545">
        <v>1</v>
      </c>
      <c r="AK1545">
        <v>1</v>
      </c>
      <c r="AL1545">
        <v>1</v>
      </c>
      <c r="AN1545">
        <v>0</v>
      </c>
      <c r="AO1545">
        <v>1</v>
      </c>
      <c r="AP1545">
        <v>0</v>
      </c>
      <c r="AQ1545">
        <v>0</v>
      </c>
      <c r="AR1545">
        <v>0</v>
      </c>
      <c r="AS1545" t="s">
        <v>6</v>
      </c>
      <c r="AT1545">
        <v>0.11</v>
      </c>
      <c r="AU1545" t="s">
        <v>6</v>
      </c>
      <c r="AV1545">
        <v>0</v>
      </c>
      <c r="AW1545">
        <v>2</v>
      </c>
      <c r="AX1545">
        <v>27723717</v>
      </c>
      <c r="AY1545">
        <v>1</v>
      </c>
      <c r="AZ1545">
        <v>0</v>
      </c>
      <c r="BA1545">
        <v>1554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CX1545">
        <f>Y1545*Source!I555</f>
        <v>8.8000000000000005E-3</v>
      </c>
      <c r="CY1545">
        <f t="shared" ref="CY1545:CY1550" si="123">AA1545</f>
        <v>30.4</v>
      </c>
      <c r="CZ1545">
        <f t="shared" ref="CZ1545:CZ1550" si="124">AE1545</f>
        <v>30.4</v>
      </c>
      <c r="DA1545">
        <f t="shared" ref="DA1545:DA1550" si="125">AI1545</f>
        <v>1</v>
      </c>
      <c r="DB1545">
        <v>0</v>
      </c>
    </row>
    <row r="1546" spans="1:106" x14ac:dyDescent="0.2">
      <c r="A1546">
        <f>ROW(Source!A555)</f>
        <v>555</v>
      </c>
      <c r="B1546">
        <v>27721504</v>
      </c>
      <c r="C1546">
        <v>27723702</v>
      </c>
      <c r="D1546">
        <v>25152748</v>
      </c>
      <c r="E1546">
        <v>1</v>
      </c>
      <c r="F1546">
        <v>1</v>
      </c>
      <c r="G1546">
        <v>1</v>
      </c>
      <c r="H1546">
        <v>3</v>
      </c>
      <c r="I1546" t="s">
        <v>1302</v>
      </c>
      <c r="J1546" t="s">
        <v>1303</v>
      </c>
      <c r="K1546" t="s">
        <v>1304</v>
      </c>
      <c r="L1546">
        <v>1355</v>
      </c>
      <c r="N1546">
        <v>1010</v>
      </c>
      <c r="O1546" t="s">
        <v>519</v>
      </c>
      <c r="P1546" t="s">
        <v>519</v>
      </c>
      <c r="Q1546">
        <v>100</v>
      </c>
      <c r="W1546">
        <v>0</v>
      </c>
      <c r="X1546">
        <v>1794244060</v>
      </c>
      <c r="Y1546">
        <v>1.02</v>
      </c>
      <c r="AA1546">
        <v>86</v>
      </c>
      <c r="AB1546">
        <v>0</v>
      </c>
      <c r="AC1546">
        <v>0</v>
      </c>
      <c r="AD1546">
        <v>0</v>
      </c>
      <c r="AE1546">
        <v>86</v>
      </c>
      <c r="AF1546">
        <v>0</v>
      </c>
      <c r="AG1546">
        <v>0</v>
      </c>
      <c r="AH1546">
        <v>0</v>
      </c>
      <c r="AI1546">
        <v>1</v>
      </c>
      <c r="AJ1546">
        <v>1</v>
      </c>
      <c r="AK1546">
        <v>1</v>
      </c>
      <c r="AL1546">
        <v>1</v>
      </c>
      <c r="AN1546">
        <v>0</v>
      </c>
      <c r="AO1546">
        <v>1</v>
      </c>
      <c r="AP1546">
        <v>0</v>
      </c>
      <c r="AQ1546">
        <v>0</v>
      </c>
      <c r="AR1546">
        <v>0</v>
      </c>
      <c r="AS1546" t="s">
        <v>6</v>
      </c>
      <c r="AT1546">
        <v>1.02</v>
      </c>
      <c r="AU1546" t="s">
        <v>6</v>
      </c>
      <c r="AV1546">
        <v>0</v>
      </c>
      <c r="AW1546">
        <v>2</v>
      </c>
      <c r="AX1546">
        <v>27723718</v>
      </c>
      <c r="AY1546">
        <v>1</v>
      </c>
      <c r="AZ1546">
        <v>0</v>
      </c>
      <c r="BA1546">
        <v>1555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CX1546">
        <f>Y1546*Source!I555</f>
        <v>8.1600000000000006E-2</v>
      </c>
      <c r="CY1546">
        <f t="shared" si="123"/>
        <v>86</v>
      </c>
      <c r="CZ1546">
        <f t="shared" si="124"/>
        <v>86</v>
      </c>
      <c r="DA1546">
        <f t="shared" si="125"/>
        <v>1</v>
      </c>
      <c r="DB1546">
        <v>0</v>
      </c>
    </row>
    <row r="1547" spans="1:106" x14ac:dyDescent="0.2">
      <c r="A1547">
        <f>ROW(Source!A555)</f>
        <v>555</v>
      </c>
      <c r="B1547">
        <v>27721504</v>
      </c>
      <c r="C1547">
        <v>27723702</v>
      </c>
      <c r="D1547">
        <v>25153108</v>
      </c>
      <c r="E1547">
        <v>1</v>
      </c>
      <c r="F1547">
        <v>1</v>
      </c>
      <c r="G1547">
        <v>1</v>
      </c>
      <c r="H1547">
        <v>3</v>
      </c>
      <c r="I1547" t="s">
        <v>1317</v>
      </c>
      <c r="J1547" t="s">
        <v>1318</v>
      </c>
      <c r="K1547" t="s">
        <v>1319</v>
      </c>
      <c r="L1547">
        <v>1348</v>
      </c>
      <c r="N1547">
        <v>1009</v>
      </c>
      <c r="O1547" t="s">
        <v>46</v>
      </c>
      <c r="P1547" t="s">
        <v>46</v>
      </c>
      <c r="Q1547">
        <v>1000</v>
      </c>
      <c r="W1547">
        <v>0</v>
      </c>
      <c r="X1547">
        <v>797358079</v>
      </c>
      <c r="Y1547">
        <v>1.6000000000000001E-4</v>
      </c>
      <c r="AA1547">
        <v>29800</v>
      </c>
      <c r="AB1547">
        <v>0</v>
      </c>
      <c r="AC1547">
        <v>0</v>
      </c>
      <c r="AD1547">
        <v>0</v>
      </c>
      <c r="AE1547">
        <v>29800</v>
      </c>
      <c r="AF1547">
        <v>0</v>
      </c>
      <c r="AG1547">
        <v>0</v>
      </c>
      <c r="AH1547">
        <v>0</v>
      </c>
      <c r="AI1547">
        <v>1</v>
      </c>
      <c r="AJ1547">
        <v>1</v>
      </c>
      <c r="AK1547">
        <v>1</v>
      </c>
      <c r="AL1547">
        <v>1</v>
      </c>
      <c r="AN1547">
        <v>0</v>
      </c>
      <c r="AO1547">
        <v>1</v>
      </c>
      <c r="AP1547">
        <v>0</v>
      </c>
      <c r="AQ1547">
        <v>0</v>
      </c>
      <c r="AR1547">
        <v>0</v>
      </c>
      <c r="AS1547" t="s">
        <v>6</v>
      </c>
      <c r="AT1547">
        <v>1.6000000000000001E-4</v>
      </c>
      <c r="AU1547" t="s">
        <v>6</v>
      </c>
      <c r="AV1547">
        <v>0</v>
      </c>
      <c r="AW1547">
        <v>2</v>
      </c>
      <c r="AX1547">
        <v>27723719</v>
      </c>
      <c r="AY1547">
        <v>1</v>
      </c>
      <c r="AZ1547">
        <v>0</v>
      </c>
      <c r="BA1547">
        <v>1556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CX1547">
        <f>Y1547*Source!I555</f>
        <v>1.2800000000000001E-5</v>
      </c>
      <c r="CY1547">
        <f t="shared" si="123"/>
        <v>29800</v>
      </c>
      <c r="CZ1547">
        <f t="shared" si="124"/>
        <v>29800</v>
      </c>
      <c r="DA1547">
        <f t="shared" si="125"/>
        <v>1</v>
      </c>
      <c r="DB1547">
        <v>0</v>
      </c>
    </row>
    <row r="1548" spans="1:106" x14ac:dyDescent="0.2">
      <c r="A1548">
        <f>ROW(Source!A555)</f>
        <v>555</v>
      </c>
      <c r="B1548">
        <v>27721504</v>
      </c>
      <c r="C1548">
        <v>27723702</v>
      </c>
      <c r="D1548">
        <v>25153112</v>
      </c>
      <c r="E1548">
        <v>1</v>
      </c>
      <c r="F1548">
        <v>1</v>
      </c>
      <c r="G1548">
        <v>1</v>
      </c>
      <c r="H1548">
        <v>3</v>
      </c>
      <c r="I1548" t="s">
        <v>1213</v>
      </c>
      <c r="J1548" t="s">
        <v>1214</v>
      </c>
      <c r="K1548" t="s">
        <v>1215</v>
      </c>
      <c r="L1548">
        <v>1348</v>
      </c>
      <c r="N1548">
        <v>1009</v>
      </c>
      <c r="O1548" t="s">
        <v>46</v>
      </c>
      <c r="P1548" t="s">
        <v>46</v>
      </c>
      <c r="Q1548">
        <v>1000</v>
      </c>
      <c r="W1548">
        <v>0</v>
      </c>
      <c r="X1548">
        <v>-1755229539</v>
      </c>
      <c r="Y1548">
        <v>2.9999999999999997E-4</v>
      </c>
      <c r="AA1548">
        <v>12430</v>
      </c>
      <c r="AB1548">
        <v>0</v>
      </c>
      <c r="AC1548">
        <v>0</v>
      </c>
      <c r="AD1548">
        <v>0</v>
      </c>
      <c r="AE1548">
        <v>12430</v>
      </c>
      <c r="AF1548">
        <v>0</v>
      </c>
      <c r="AG1548">
        <v>0</v>
      </c>
      <c r="AH1548">
        <v>0</v>
      </c>
      <c r="AI1548">
        <v>1</v>
      </c>
      <c r="AJ1548">
        <v>1</v>
      </c>
      <c r="AK1548">
        <v>1</v>
      </c>
      <c r="AL1548">
        <v>1</v>
      </c>
      <c r="AN1548">
        <v>0</v>
      </c>
      <c r="AO1548">
        <v>1</v>
      </c>
      <c r="AP1548">
        <v>0</v>
      </c>
      <c r="AQ1548">
        <v>0</v>
      </c>
      <c r="AR1548">
        <v>0</v>
      </c>
      <c r="AS1548" t="s">
        <v>6</v>
      </c>
      <c r="AT1548">
        <v>2.9999999999999997E-4</v>
      </c>
      <c r="AU1548" t="s">
        <v>6</v>
      </c>
      <c r="AV1548">
        <v>0</v>
      </c>
      <c r="AW1548">
        <v>2</v>
      </c>
      <c r="AX1548">
        <v>27723720</v>
      </c>
      <c r="AY1548">
        <v>1</v>
      </c>
      <c r="AZ1548">
        <v>0</v>
      </c>
      <c r="BA1548">
        <v>1557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CX1548">
        <f>Y1548*Source!I555</f>
        <v>2.3999999999999997E-5</v>
      </c>
      <c r="CY1548">
        <f t="shared" si="123"/>
        <v>12430</v>
      </c>
      <c r="CZ1548">
        <f t="shared" si="124"/>
        <v>12430</v>
      </c>
      <c r="DA1548">
        <f t="shared" si="125"/>
        <v>1</v>
      </c>
      <c r="DB1548">
        <v>0</v>
      </c>
    </row>
    <row r="1549" spans="1:106" x14ac:dyDescent="0.2">
      <c r="A1549">
        <f>ROW(Source!A555)</f>
        <v>555</v>
      </c>
      <c r="B1549">
        <v>27721504</v>
      </c>
      <c r="C1549">
        <v>27723702</v>
      </c>
      <c r="D1549">
        <v>25203179</v>
      </c>
      <c r="E1549">
        <v>1</v>
      </c>
      <c r="F1549">
        <v>1</v>
      </c>
      <c r="G1549">
        <v>1</v>
      </c>
      <c r="H1549">
        <v>3</v>
      </c>
      <c r="I1549" t="s">
        <v>551</v>
      </c>
      <c r="J1549" t="s">
        <v>554</v>
      </c>
      <c r="K1549" t="s">
        <v>552</v>
      </c>
      <c r="L1549">
        <v>1358</v>
      </c>
      <c r="N1549">
        <v>1010</v>
      </c>
      <c r="O1549" t="s">
        <v>553</v>
      </c>
      <c r="P1549" t="s">
        <v>553</v>
      </c>
      <c r="Q1549">
        <v>10</v>
      </c>
      <c r="W1549">
        <v>0</v>
      </c>
      <c r="X1549">
        <v>-80855738</v>
      </c>
      <c r="Y1549">
        <v>10</v>
      </c>
      <c r="AA1549">
        <v>68</v>
      </c>
      <c r="AB1549">
        <v>0</v>
      </c>
      <c r="AC1549">
        <v>0</v>
      </c>
      <c r="AD1549">
        <v>0</v>
      </c>
      <c r="AE1549">
        <v>68</v>
      </c>
      <c r="AF1549">
        <v>0</v>
      </c>
      <c r="AG1549">
        <v>0</v>
      </c>
      <c r="AH1549">
        <v>0</v>
      </c>
      <c r="AI1549">
        <v>1</v>
      </c>
      <c r="AJ1549">
        <v>1</v>
      </c>
      <c r="AK1549">
        <v>1</v>
      </c>
      <c r="AL1549">
        <v>1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 t="s">
        <v>6</v>
      </c>
      <c r="AT1549">
        <v>10</v>
      </c>
      <c r="AU1549" t="s">
        <v>6</v>
      </c>
      <c r="AV1549">
        <v>0</v>
      </c>
      <c r="AW1549">
        <v>1</v>
      </c>
      <c r="AX1549">
        <v>-1</v>
      </c>
      <c r="AY1549">
        <v>0</v>
      </c>
      <c r="AZ1549">
        <v>0</v>
      </c>
      <c r="BA1549" t="s">
        <v>6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CX1549">
        <f>Y1549*Source!I555</f>
        <v>0.8</v>
      </c>
      <c r="CY1549">
        <f t="shared" si="123"/>
        <v>68</v>
      </c>
      <c r="CZ1549">
        <f t="shared" si="124"/>
        <v>68</v>
      </c>
      <c r="DA1549">
        <f t="shared" si="125"/>
        <v>1</v>
      </c>
      <c r="DB1549">
        <v>0</v>
      </c>
    </row>
    <row r="1550" spans="1:106" x14ac:dyDescent="0.2">
      <c r="A1550">
        <f>ROW(Source!A555)</f>
        <v>555</v>
      </c>
      <c r="B1550">
        <v>27721504</v>
      </c>
      <c r="C1550">
        <v>27723702</v>
      </c>
      <c r="D1550">
        <v>25147235</v>
      </c>
      <c r="E1550">
        <v>17</v>
      </c>
      <c r="F1550">
        <v>1</v>
      </c>
      <c r="G1550">
        <v>1</v>
      </c>
      <c r="H1550">
        <v>3</v>
      </c>
      <c r="I1550" t="s">
        <v>1204</v>
      </c>
      <c r="J1550" t="s">
        <v>6</v>
      </c>
      <c r="K1550" t="s">
        <v>1205</v>
      </c>
      <c r="L1550">
        <v>1374</v>
      </c>
      <c r="N1550">
        <v>1013</v>
      </c>
      <c r="O1550" t="s">
        <v>1206</v>
      </c>
      <c r="P1550" t="s">
        <v>1206</v>
      </c>
      <c r="Q1550">
        <v>1</v>
      </c>
      <c r="W1550">
        <v>0</v>
      </c>
      <c r="X1550">
        <v>-1731369543</v>
      </c>
      <c r="Y1550">
        <v>6.27</v>
      </c>
      <c r="AA1550">
        <v>1</v>
      </c>
      <c r="AB1550">
        <v>0</v>
      </c>
      <c r="AC1550">
        <v>0</v>
      </c>
      <c r="AD1550">
        <v>0</v>
      </c>
      <c r="AE1550">
        <v>1</v>
      </c>
      <c r="AF1550">
        <v>0</v>
      </c>
      <c r="AG1550">
        <v>0</v>
      </c>
      <c r="AH1550">
        <v>0</v>
      </c>
      <c r="AI1550">
        <v>1</v>
      </c>
      <c r="AJ1550">
        <v>1</v>
      </c>
      <c r="AK1550">
        <v>1</v>
      </c>
      <c r="AL1550">
        <v>1</v>
      </c>
      <c r="AN1550">
        <v>0</v>
      </c>
      <c r="AO1550">
        <v>1</v>
      </c>
      <c r="AP1550">
        <v>0</v>
      </c>
      <c r="AQ1550">
        <v>0</v>
      </c>
      <c r="AR1550">
        <v>0</v>
      </c>
      <c r="AS1550" t="s">
        <v>6</v>
      </c>
      <c r="AT1550">
        <v>6.27</v>
      </c>
      <c r="AU1550" t="s">
        <v>6</v>
      </c>
      <c r="AV1550">
        <v>0</v>
      </c>
      <c r="AW1550">
        <v>2</v>
      </c>
      <c r="AX1550">
        <v>27723721</v>
      </c>
      <c r="AY1550">
        <v>1</v>
      </c>
      <c r="AZ1550">
        <v>0</v>
      </c>
      <c r="BA1550">
        <v>1558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CX1550">
        <f>Y1550*Source!I555</f>
        <v>0.50159999999999993</v>
      </c>
      <c r="CY1550">
        <f t="shared" si="123"/>
        <v>1</v>
      </c>
      <c r="CZ1550">
        <f t="shared" si="124"/>
        <v>1</v>
      </c>
      <c r="DA1550">
        <f t="shared" si="125"/>
        <v>1</v>
      </c>
      <c r="DB1550">
        <v>0</v>
      </c>
    </row>
    <row r="1551" spans="1:106" x14ac:dyDescent="0.2">
      <c r="A1551">
        <f>ROW(Source!A558)</f>
        <v>558</v>
      </c>
      <c r="B1551">
        <v>27721505</v>
      </c>
      <c r="C1551">
        <v>27723723</v>
      </c>
      <c r="D1551">
        <v>25420819</v>
      </c>
      <c r="E1551">
        <v>1</v>
      </c>
      <c r="F1551">
        <v>1</v>
      </c>
      <c r="G1551">
        <v>1</v>
      </c>
      <c r="H1551">
        <v>1</v>
      </c>
      <c r="I1551" t="s">
        <v>1109</v>
      </c>
      <c r="J1551" t="s">
        <v>6</v>
      </c>
      <c r="K1551" t="s">
        <v>1110</v>
      </c>
      <c r="L1551">
        <v>1191</v>
      </c>
      <c r="N1551">
        <v>1013</v>
      </c>
      <c r="O1551" t="s">
        <v>953</v>
      </c>
      <c r="P1551" t="s">
        <v>953</v>
      </c>
      <c r="Q1551">
        <v>1</v>
      </c>
      <c r="W1551">
        <v>0</v>
      </c>
      <c r="X1551">
        <v>-1027537862</v>
      </c>
      <c r="Y1551">
        <v>15.2</v>
      </c>
      <c r="AA1551">
        <v>0</v>
      </c>
      <c r="AB1551">
        <v>0</v>
      </c>
      <c r="AC1551">
        <v>0</v>
      </c>
      <c r="AD1551">
        <v>9.18</v>
      </c>
      <c r="AE1551">
        <v>0</v>
      </c>
      <c r="AF1551">
        <v>0</v>
      </c>
      <c r="AG1551">
        <v>0</v>
      </c>
      <c r="AH1551">
        <v>9.18</v>
      </c>
      <c r="AI1551">
        <v>1</v>
      </c>
      <c r="AJ1551">
        <v>1</v>
      </c>
      <c r="AK1551">
        <v>1</v>
      </c>
      <c r="AL1551">
        <v>1</v>
      </c>
      <c r="AN1551">
        <v>0</v>
      </c>
      <c r="AO1551">
        <v>1</v>
      </c>
      <c r="AP1551">
        <v>0</v>
      </c>
      <c r="AQ1551">
        <v>0</v>
      </c>
      <c r="AR1551">
        <v>0</v>
      </c>
      <c r="AS1551" t="s">
        <v>6</v>
      </c>
      <c r="AT1551">
        <v>15.2</v>
      </c>
      <c r="AU1551" t="s">
        <v>6</v>
      </c>
      <c r="AV1551">
        <v>1</v>
      </c>
      <c r="AW1551">
        <v>2</v>
      </c>
      <c r="AX1551">
        <v>27723729</v>
      </c>
      <c r="AY1551">
        <v>1</v>
      </c>
      <c r="AZ1551">
        <v>0</v>
      </c>
      <c r="BA1551">
        <v>1559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CX1551">
        <f>Y1551*Source!I558</f>
        <v>28.271999999999998</v>
      </c>
      <c r="CY1551">
        <f>AD1551</f>
        <v>9.18</v>
      </c>
      <c r="CZ1551">
        <f>AH1551</f>
        <v>9.18</v>
      </c>
      <c r="DA1551">
        <f>AL1551</f>
        <v>1</v>
      </c>
      <c r="DB1551">
        <v>0</v>
      </c>
    </row>
    <row r="1552" spans="1:106" x14ac:dyDescent="0.2">
      <c r="A1552">
        <f>ROW(Source!A558)</f>
        <v>558</v>
      </c>
      <c r="B1552">
        <v>27721505</v>
      </c>
      <c r="C1552">
        <v>27723723</v>
      </c>
      <c r="D1552">
        <v>25152829</v>
      </c>
      <c r="E1552">
        <v>1</v>
      </c>
      <c r="F1552">
        <v>1</v>
      </c>
      <c r="G1552">
        <v>1</v>
      </c>
      <c r="H1552">
        <v>3</v>
      </c>
      <c r="I1552" t="s">
        <v>1380</v>
      </c>
      <c r="J1552" t="s">
        <v>1381</v>
      </c>
      <c r="K1552" t="s">
        <v>1382</v>
      </c>
      <c r="L1552">
        <v>1355</v>
      </c>
      <c r="N1552">
        <v>1010</v>
      </c>
      <c r="O1552" t="s">
        <v>519</v>
      </c>
      <c r="P1552" t="s">
        <v>519</v>
      </c>
      <c r="Q1552">
        <v>100</v>
      </c>
      <c r="W1552">
        <v>0</v>
      </c>
      <c r="X1552">
        <v>1135215184</v>
      </c>
      <c r="Y1552">
        <v>1.75</v>
      </c>
      <c r="AA1552">
        <v>8</v>
      </c>
      <c r="AB1552">
        <v>0</v>
      </c>
      <c r="AC1552">
        <v>0</v>
      </c>
      <c r="AD1552">
        <v>0</v>
      </c>
      <c r="AE1552">
        <v>8</v>
      </c>
      <c r="AF1552">
        <v>0</v>
      </c>
      <c r="AG1552">
        <v>0</v>
      </c>
      <c r="AH1552">
        <v>0</v>
      </c>
      <c r="AI1552">
        <v>1</v>
      </c>
      <c r="AJ1552">
        <v>1</v>
      </c>
      <c r="AK1552">
        <v>1</v>
      </c>
      <c r="AL1552">
        <v>1</v>
      </c>
      <c r="AN1552">
        <v>0</v>
      </c>
      <c r="AO1552">
        <v>1</v>
      </c>
      <c r="AP1552">
        <v>0</v>
      </c>
      <c r="AQ1552">
        <v>0</v>
      </c>
      <c r="AR1552">
        <v>0</v>
      </c>
      <c r="AS1552" t="s">
        <v>6</v>
      </c>
      <c r="AT1552">
        <v>1.75</v>
      </c>
      <c r="AU1552" t="s">
        <v>6</v>
      </c>
      <c r="AV1552">
        <v>0</v>
      </c>
      <c r="AW1552">
        <v>2</v>
      </c>
      <c r="AX1552">
        <v>27723730</v>
      </c>
      <c r="AY1552">
        <v>1</v>
      </c>
      <c r="AZ1552">
        <v>0</v>
      </c>
      <c r="BA1552">
        <v>1560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CX1552">
        <f>Y1552*Source!I558</f>
        <v>3.2550000000000003</v>
      </c>
      <c r="CY1552">
        <f>AA1552</f>
        <v>8</v>
      </c>
      <c r="CZ1552">
        <f>AE1552</f>
        <v>8</v>
      </c>
      <c r="DA1552">
        <f>AI1552</f>
        <v>1</v>
      </c>
      <c r="DB1552">
        <v>0</v>
      </c>
    </row>
    <row r="1553" spans="1:106" x14ac:dyDescent="0.2">
      <c r="A1553">
        <f>ROW(Source!A558)</f>
        <v>558</v>
      </c>
      <c r="B1553">
        <v>27721505</v>
      </c>
      <c r="C1553">
        <v>27723723</v>
      </c>
      <c r="D1553">
        <v>25212427</v>
      </c>
      <c r="E1553">
        <v>1</v>
      </c>
      <c r="F1553">
        <v>1</v>
      </c>
      <c r="G1553">
        <v>1</v>
      </c>
      <c r="H1553">
        <v>3</v>
      </c>
      <c r="I1553" t="s">
        <v>745</v>
      </c>
      <c r="J1553" t="s">
        <v>747</v>
      </c>
      <c r="K1553" t="s">
        <v>746</v>
      </c>
      <c r="L1553">
        <v>1358</v>
      </c>
      <c r="N1553">
        <v>1010</v>
      </c>
      <c r="O1553" t="s">
        <v>553</v>
      </c>
      <c r="P1553" t="s">
        <v>553</v>
      </c>
      <c r="Q1553">
        <v>10</v>
      </c>
      <c r="W1553">
        <v>0</v>
      </c>
      <c r="X1553">
        <v>1476069007</v>
      </c>
      <c r="Y1553">
        <v>17.5</v>
      </c>
      <c r="AA1553">
        <v>1.8</v>
      </c>
      <c r="AB1553">
        <v>0</v>
      </c>
      <c r="AC1553">
        <v>0</v>
      </c>
      <c r="AD1553">
        <v>0</v>
      </c>
      <c r="AE1553">
        <v>1.8</v>
      </c>
      <c r="AF1553">
        <v>0</v>
      </c>
      <c r="AG1553">
        <v>0</v>
      </c>
      <c r="AH1553">
        <v>0</v>
      </c>
      <c r="AI1553">
        <v>1</v>
      </c>
      <c r="AJ1553">
        <v>1</v>
      </c>
      <c r="AK1553">
        <v>1</v>
      </c>
      <c r="AL1553">
        <v>1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 t="s">
        <v>6</v>
      </c>
      <c r="AT1553">
        <v>17.5</v>
      </c>
      <c r="AU1553" t="s">
        <v>6</v>
      </c>
      <c r="AV1553">
        <v>0</v>
      </c>
      <c r="AW1553">
        <v>1</v>
      </c>
      <c r="AX1553">
        <v>-1</v>
      </c>
      <c r="AY1553">
        <v>0</v>
      </c>
      <c r="AZ1553">
        <v>0</v>
      </c>
      <c r="BA1553" t="s">
        <v>6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CX1553">
        <f>Y1553*Source!I558</f>
        <v>32.550000000000004</v>
      </c>
      <c r="CY1553">
        <f>AA1553</f>
        <v>1.8</v>
      </c>
      <c r="CZ1553">
        <f>AE1553</f>
        <v>1.8</v>
      </c>
      <c r="DA1553">
        <f>AI1553</f>
        <v>1</v>
      </c>
      <c r="DB1553">
        <v>0</v>
      </c>
    </row>
    <row r="1554" spans="1:106" x14ac:dyDescent="0.2">
      <c r="A1554">
        <f>ROW(Source!A558)</f>
        <v>558</v>
      </c>
      <c r="B1554">
        <v>27721505</v>
      </c>
      <c r="C1554">
        <v>27723723</v>
      </c>
      <c r="D1554">
        <v>25215928</v>
      </c>
      <c r="E1554">
        <v>1</v>
      </c>
      <c r="F1554">
        <v>1</v>
      </c>
      <c r="G1554">
        <v>1</v>
      </c>
      <c r="H1554">
        <v>3</v>
      </c>
      <c r="I1554" t="s">
        <v>749</v>
      </c>
      <c r="J1554" t="s">
        <v>752</v>
      </c>
      <c r="K1554" t="s">
        <v>750</v>
      </c>
      <c r="L1554">
        <v>1302</v>
      </c>
      <c r="N1554">
        <v>1003</v>
      </c>
      <c r="O1554" t="s">
        <v>751</v>
      </c>
      <c r="P1554" t="s">
        <v>751</v>
      </c>
      <c r="Q1554">
        <v>10</v>
      </c>
      <c r="W1554">
        <v>0</v>
      </c>
      <c r="X1554">
        <v>-616242242</v>
      </c>
      <c r="Y1554">
        <v>10</v>
      </c>
      <c r="AA1554">
        <v>33.81</v>
      </c>
      <c r="AB1554">
        <v>0</v>
      </c>
      <c r="AC1554">
        <v>0</v>
      </c>
      <c r="AD1554">
        <v>0</v>
      </c>
      <c r="AE1554">
        <v>33.81</v>
      </c>
      <c r="AF1554">
        <v>0</v>
      </c>
      <c r="AG1554">
        <v>0</v>
      </c>
      <c r="AH1554">
        <v>0</v>
      </c>
      <c r="AI1554">
        <v>1</v>
      </c>
      <c r="AJ1554">
        <v>1</v>
      </c>
      <c r="AK1554">
        <v>1</v>
      </c>
      <c r="AL1554">
        <v>1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 t="s">
        <v>6</v>
      </c>
      <c r="AT1554">
        <v>10</v>
      </c>
      <c r="AU1554" t="s">
        <v>6</v>
      </c>
      <c r="AV1554">
        <v>0</v>
      </c>
      <c r="AW1554">
        <v>1</v>
      </c>
      <c r="AX1554">
        <v>-1</v>
      </c>
      <c r="AY1554">
        <v>0</v>
      </c>
      <c r="AZ1554">
        <v>0</v>
      </c>
      <c r="BA1554" t="s">
        <v>6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CX1554">
        <f>Y1554*Source!I558</f>
        <v>18.600000000000001</v>
      </c>
      <c r="CY1554">
        <f>AA1554</f>
        <v>33.81</v>
      </c>
      <c r="CZ1554">
        <f>AE1554</f>
        <v>33.81</v>
      </c>
      <c r="DA1554">
        <f>AI1554</f>
        <v>1</v>
      </c>
      <c r="DB1554">
        <v>0</v>
      </c>
    </row>
    <row r="1555" spans="1:106" x14ac:dyDescent="0.2">
      <c r="A1555">
        <f>ROW(Source!A558)</f>
        <v>558</v>
      </c>
      <c r="B1555">
        <v>27721505</v>
      </c>
      <c r="C1555">
        <v>27723723</v>
      </c>
      <c r="D1555">
        <v>25147235</v>
      </c>
      <c r="E1555">
        <v>17</v>
      </c>
      <c r="F1555">
        <v>1</v>
      </c>
      <c r="G1555">
        <v>1</v>
      </c>
      <c r="H1555">
        <v>3</v>
      </c>
      <c r="I1555" t="s">
        <v>1204</v>
      </c>
      <c r="J1555" t="s">
        <v>6</v>
      </c>
      <c r="K1555" t="s">
        <v>1205</v>
      </c>
      <c r="L1555">
        <v>1374</v>
      </c>
      <c r="N1555">
        <v>1013</v>
      </c>
      <c r="O1555" t="s">
        <v>1206</v>
      </c>
      <c r="P1555" t="s">
        <v>1206</v>
      </c>
      <c r="Q1555">
        <v>1</v>
      </c>
      <c r="W1555">
        <v>0</v>
      </c>
      <c r="X1555">
        <v>-1731369543</v>
      </c>
      <c r="Y1555">
        <v>2.79</v>
      </c>
      <c r="AA1555">
        <v>1</v>
      </c>
      <c r="AB1555">
        <v>0</v>
      </c>
      <c r="AC1555">
        <v>0</v>
      </c>
      <c r="AD1555">
        <v>0</v>
      </c>
      <c r="AE1555">
        <v>1</v>
      </c>
      <c r="AF1555">
        <v>0</v>
      </c>
      <c r="AG1555">
        <v>0</v>
      </c>
      <c r="AH1555">
        <v>0</v>
      </c>
      <c r="AI1555">
        <v>1</v>
      </c>
      <c r="AJ1555">
        <v>1</v>
      </c>
      <c r="AK1555">
        <v>1</v>
      </c>
      <c r="AL1555">
        <v>1</v>
      </c>
      <c r="AN1555">
        <v>0</v>
      </c>
      <c r="AO1555">
        <v>1</v>
      </c>
      <c r="AP1555">
        <v>0</v>
      </c>
      <c r="AQ1555">
        <v>0</v>
      </c>
      <c r="AR1555">
        <v>0</v>
      </c>
      <c r="AS1555" t="s">
        <v>6</v>
      </c>
      <c r="AT1555">
        <v>2.79</v>
      </c>
      <c r="AU1555" t="s">
        <v>6</v>
      </c>
      <c r="AV1555">
        <v>0</v>
      </c>
      <c r="AW1555">
        <v>2</v>
      </c>
      <c r="AX1555">
        <v>27723731</v>
      </c>
      <c r="AY1555">
        <v>1</v>
      </c>
      <c r="AZ1555">
        <v>0</v>
      </c>
      <c r="BA1555">
        <v>1561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CX1555">
        <f>Y1555*Source!I558</f>
        <v>5.1894</v>
      </c>
      <c r="CY1555">
        <f>AA1555</f>
        <v>1</v>
      </c>
      <c r="CZ1555">
        <f>AE1555</f>
        <v>1</v>
      </c>
      <c r="DA1555">
        <f>AI1555</f>
        <v>1</v>
      </c>
      <c r="DB1555">
        <v>0</v>
      </c>
    </row>
    <row r="1556" spans="1:106" x14ac:dyDescent="0.2">
      <c r="A1556">
        <f>ROW(Source!A559)</f>
        <v>559</v>
      </c>
      <c r="B1556">
        <v>27721504</v>
      </c>
      <c r="C1556">
        <v>27723723</v>
      </c>
      <c r="D1556">
        <v>25420819</v>
      </c>
      <c r="E1556">
        <v>1</v>
      </c>
      <c r="F1556">
        <v>1</v>
      </c>
      <c r="G1556">
        <v>1</v>
      </c>
      <c r="H1556">
        <v>1</v>
      </c>
      <c r="I1556" t="s">
        <v>1109</v>
      </c>
      <c r="J1556" t="s">
        <v>6</v>
      </c>
      <c r="K1556" t="s">
        <v>1110</v>
      </c>
      <c r="L1556">
        <v>1191</v>
      </c>
      <c r="N1556">
        <v>1013</v>
      </c>
      <c r="O1556" t="s">
        <v>953</v>
      </c>
      <c r="P1556" t="s">
        <v>953</v>
      </c>
      <c r="Q1556">
        <v>1</v>
      </c>
      <c r="W1556">
        <v>0</v>
      </c>
      <c r="X1556">
        <v>-1027537862</v>
      </c>
      <c r="Y1556">
        <v>15.2</v>
      </c>
      <c r="AA1556">
        <v>0</v>
      </c>
      <c r="AB1556">
        <v>0</v>
      </c>
      <c r="AC1556">
        <v>0</v>
      </c>
      <c r="AD1556">
        <v>9.18</v>
      </c>
      <c r="AE1556">
        <v>0</v>
      </c>
      <c r="AF1556">
        <v>0</v>
      </c>
      <c r="AG1556">
        <v>0</v>
      </c>
      <c r="AH1556">
        <v>9.18</v>
      </c>
      <c r="AI1556">
        <v>1</v>
      </c>
      <c r="AJ1556">
        <v>1</v>
      </c>
      <c r="AK1556">
        <v>1</v>
      </c>
      <c r="AL1556">
        <v>1</v>
      </c>
      <c r="AN1556">
        <v>0</v>
      </c>
      <c r="AO1556">
        <v>1</v>
      </c>
      <c r="AP1556">
        <v>0</v>
      </c>
      <c r="AQ1556">
        <v>0</v>
      </c>
      <c r="AR1556">
        <v>0</v>
      </c>
      <c r="AS1556" t="s">
        <v>6</v>
      </c>
      <c r="AT1556">
        <v>15.2</v>
      </c>
      <c r="AU1556" t="s">
        <v>6</v>
      </c>
      <c r="AV1556">
        <v>1</v>
      </c>
      <c r="AW1556">
        <v>2</v>
      </c>
      <c r="AX1556">
        <v>27723729</v>
      </c>
      <c r="AY1556">
        <v>1</v>
      </c>
      <c r="AZ1556">
        <v>0</v>
      </c>
      <c r="BA1556">
        <v>1562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CX1556">
        <f>Y1556*Source!I559</f>
        <v>28.271999999999998</v>
      </c>
      <c r="CY1556">
        <f>AD1556</f>
        <v>9.18</v>
      </c>
      <c r="CZ1556">
        <f>AH1556</f>
        <v>9.18</v>
      </c>
      <c r="DA1556">
        <f>AL1556</f>
        <v>1</v>
      </c>
      <c r="DB1556">
        <v>0</v>
      </c>
    </row>
    <row r="1557" spans="1:106" x14ac:dyDescent="0.2">
      <c r="A1557">
        <f>ROW(Source!A559)</f>
        <v>559</v>
      </c>
      <c r="B1557">
        <v>27721504</v>
      </c>
      <c r="C1557">
        <v>27723723</v>
      </c>
      <c r="D1557">
        <v>25152829</v>
      </c>
      <c r="E1557">
        <v>1</v>
      </c>
      <c r="F1557">
        <v>1</v>
      </c>
      <c r="G1557">
        <v>1</v>
      </c>
      <c r="H1557">
        <v>3</v>
      </c>
      <c r="I1557" t="s">
        <v>1380</v>
      </c>
      <c r="J1557" t="s">
        <v>1381</v>
      </c>
      <c r="K1557" t="s">
        <v>1382</v>
      </c>
      <c r="L1557">
        <v>1355</v>
      </c>
      <c r="N1557">
        <v>1010</v>
      </c>
      <c r="O1557" t="s">
        <v>519</v>
      </c>
      <c r="P1557" t="s">
        <v>519</v>
      </c>
      <c r="Q1557">
        <v>100</v>
      </c>
      <c r="W1557">
        <v>0</v>
      </c>
      <c r="X1557">
        <v>1135215184</v>
      </c>
      <c r="Y1557">
        <v>1.75</v>
      </c>
      <c r="AA1557">
        <v>8</v>
      </c>
      <c r="AB1557">
        <v>0</v>
      </c>
      <c r="AC1557">
        <v>0</v>
      </c>
      <c r="AD1557">
        <v>0</v>
      </c>
      <c r="AE1557">
        <v>8</v>
      </c>
      <c r="AF1557">
        <v>0</v>
      </c>
      <c r="AG1557">
        <v>0</v>
      </c>
      <c r="AH1557">
        <v>0</v>
      </c>
      <c r="AI1557">
        <v>1</v>
      </c>
      <c r="AJ1557">
        <v>1</v>
      </c>
      <c r="AK1557">
        <v>1</v>
      </c>
      <c r="AL1557">
        <v>1</v>
      </c>
      <c r="AN1557">
        <v>0</v>
      </c>
      <c r="AO1557">
        <v>1</v>
      </c>
      <c r="AP1557">
        <v>0</v>
      </c>
      <c r="AQ1557">
        <v>0</v>
      </c>
      <c r="AR1557">
        <v>0</v>
      </c>
      <c r="AS1557" t="s">
        <v>6</v>
      </c>
      <c r="AT1557">
        <v>1.75</v>
      </c>
      <c r="AU1557" t="s">
        <v>6</v>
      </c>
      <c r="AV1557">
        <v>0</v>
      </c>
      <c r="AW1557">
        <v>2</v>
      </c>
      <c r="AX1557">
        <v>27723730</v>
      </c>
      <c r="AY1557">
        <v>1</v>
      </c>
      <c r="AZ1557">
        <v>0</v>
      </c>
      <c r="BA1557">
        <v>1563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CX1557">
        <f>Y1557*Source!I559</f>
        <v>3.2550000000000003</v>
      </c>
      <c r="CY1557">
        <f>AA1557</f>
        <v>8</v>
      </c>
      <c r="CZ1557">
        <f>AE1557</f>
        <v>8</v>
      </c>
      <c r="DA1557">
        <f>AI1557</f>
        <v>1</v>
      </c>
      <c r="DB1557">
        <v>0</v>
      </c>
    </row>
    <row r="1558" spans="1:106" x14ac:dyDescent="0.2">
      <c r="A1558">
        <f>ROW(Source!A559)</f>
        <v>559</v>
      </c>
      <c r="B1558">
        <v>27721504</v>
      </c>
      <c r="C1558">
        <v>27723723</v>
      </c>
      <c r="D1558">
        <v>25212427</v>
      </c>
      <c r="E1558">
        <v>1</v>
      </c>
      <c r="F1558">
        <v>1</v>
      </c>
      <c r="G1558">
        <v>1</v>
      </c>
      <c r="H1558">
        <v>3</v>
      </c>
      <c r="I1558" t="s">
        <v>745</v>
      </c>
      <c r="J1558" t="s">
        <v>747</v>
      </c>
      <c r="K1558" t="s">
        <v>746</v>
      </c>
      <c r="L1558">
        <v>1358</v>
      </c>
      <c r="N1558">
        <v>1010</v>
      </c>
      <c r="O1558" t="s">
        <v>553</v>
      </c>
      <c r="P1558" t="s">
        <v>553</v>
      </c>
      <c r="Q1558">
        <v>10</v>
      </c>
      <c r="W1558">
        <v>0</v>
      </c>
      <c r="X1558">
        <v>1476069007</v>
      </c>
      <c r="Y1558">
        <v>17.5</v>
      </c>
      <c r="AA1558">
        <v>1.8</v>
      </c>
      <c r="AB1558">
        <v>0</v>
      </c>
      <c r="AC1558">
        <v>0</v>
      </c>
      <c r="AD1558">
        <v>0</v>
      </c>
      <c r="AE1558">
        <v>1.8</v>
      </c>
      <c r="AF1558">
        <v>0</v>
      </c>
      <c r="AG1558">
        <v>0</v>
      </c>
      <c r="AH1558">
        <v>0</v>
      </c>
      <c r="AI1558">
        <v>1</v>
      </c>
      <c r="AJ1558">
        <v>1</v>
      </c>
      <c r="AK1558">
        <v>1</v>
      </c>
      <c r="AL1558">
        <v>1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 t="s">
        <v>6</v>
      </c>
      <c r="AT1558">
        <v>17.5</v>
      </c>
      <c r="AU1558" t="s">
        <v>6</v>
      </c>
      <c r="AV1558">
        <v>0</v>
      </c>
      <c r="AW1558">
        <v>1</v>
      </c>
      <c r="AX1558">
        <v>-1</v>
      </c>
      <c r="AY1558">
        <v>0</v>
      </c>
      <c r="AZ1558">
        <v>0</v>
      </c>
      <c r="BA1558" t="s">
        <v>6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CX1558">
        <f>Y1558*Source!I559</f>
        <v>32.550000000000004</v>
      </c>
      <c r="CY1558">
        <f>AA1558</f>
        <v>1.8</v>
      </c>
      <c r="CZ1558">
        <f>AE1558</f>
        <v>1.8</v>
      </c>
      <c r="DA1558">
        <f>AI1558</f>
        <v>1</v>
      </c>
      <c r="DB1558">
        <v>0</v>
      </c>
    </row>
    <row r="1559" spans="1:106" x14ac:dyDescent="0.2">
      <c r="A1559">
        <f>ROW(Source!A559)</f>
        <v>559</v>
      </c>
      <c r="B1559">
        <v>27721504</v>
      </c>
      <c r="C1559">
        <v>27723723</v>
      </c>
      <c r="D1559">
        <v>25215928</v>
      </c>
      <c r="E1559">
        <v>1</v>
      </c>
      <c r="F1559">
        <v>1</v>
      </c>
      <c r="G1559">
        <v>1</v>
      </c>
      <c r="H1559">
        <v>3</v>
      </c>
      <c r="I1559" t="s">
        <v>749</v>
      </c>
      <c r="J1559" t="s">
        <v>752</v>
      </c>
      <c r="K1559" t="s">
        <v>750</v>
      </c>
      <c r="L1559">
        <v>1302</v>
      </c>
      <c r="N1559">
        <v>1003</v>
      </c>
      <c r="O1559" t="s">
        <v>751</v>
      </c>
      <c r="P1559" t="s">
        <v>751</v>
      </c>
      <c r="Q1559">
        <v>10</v>
      </c>
      <c r="W1559">
        <v>0</v>
      </c>
      <c r="X1559">
        <v>-616242242</v>
      </c>
      <c r="Y1559">
        <v>10</v>
      </c>
      <c r="AA1559">
        <v>33.81</v>
      </c>
      <c r="AB1559">
        <v>0</v>
      </c>
      <c r="AC1559">
        <v>0</v>
      </c>
      <c r="AD1559">
        <v>0</v>
      </c>
      <c r="AE1559">
        <v>33.81</v>
      </c>
      <c r="AF1559">
        <v>0</v>
      </c>
      <c r="AG1559">
        <v>0</v>
      </c>
      <c r="AH1559">
        <v>0</v>
      </c>
      <c r="AI1559">
        <v>1</v>
      </c>
      <c r="AJ1559">
        <v>1</v>
      </c>
      <c r="AK1559">
        <v>1</v>
      </c>
      <c r="AL1559">
        <v>1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 t="s">
        <v>6</v>
      </c>
      <c r="AT1559">
        <v>10</v>
      </c>
      <c r="AU1559" t="s">
        <v>6</v>
      </c>
      <c r="AV1559">
        <v>0</v>
      </c>
      <c r="AW1559">
        <v>1</v>
      </c>
      <c r="AX1559">
        <v>-1</v>
      </c>
      <c r="AY1559">
        <v>0</v>
      </c>
      <c r="AZ1559">
        <v>0</v>
      </c>
      <c r="BA1559" t="s">
        <v>6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CX1559">
        <f>Y1559*Source!I559</f>
        <v>18.600000000000001</v>
      </c>
      <c r="CY1559">
        <f>AA1559</f>
        <v>33.81</v>
      </c>
      <c r="CZ1559">
        <f>AE1559</f>
        <v>33.81</v>
      </c>
      <c r="DA1559">
        <f>AI1559</f>
        <v>1</v>
      </c>
      <c r="DB1559">
        <v>0</v>
      </c>
    </row>
    <row r="1560" spans="1:106" x14ac:dyDescent="0.2">
      <c r="A1560">
        <f>ROW(Source!A559)</f>
        <v>559</v>
      </c>
      <c r="B1560">
        <v>27721504</v>
      </c>
      <c r="C1560">
        <v>27723723</v>
      </c>
      <c r="D1560">
        <v>25147235</v>
      </c>
      <c r="E1560">
        <v>17</v>
      </c>
      <c r="F1560">
        <v>1</v>
      </c>
      <c r="G1560">
        <v>1</v>
      </c>
      <c r="H1560">
        <v>3</v>
      </c>
      <c r="I1560" t="s">
        <v>1204</v>
      </c>
      <c r="J1560" t="s">
        <v>6</v>
      </c>
      <c r="K1560" t="s">
        <v>1205</v>
      </c>
      <c r="L1560">
        <v>1374</v>
      </c>
      <c r="N1560">
        <v>1013</v>
      </c>
      <c r="O1560" t="s">
        <v>1206</v>
      </c>
      <c r="P1560" t="s">
        <v>1206</v>
      </c>
      <c r="Q1560">
        <v>1</v>
      </c>
      <c r="W1560">
        <v>0</v>
      </c>
      <c r="X1560">
        <v>-1731369543</v>
      </c>
      <c r="Y1560">
        <v>2.79</v>
      </c>
      <c r="AA1560">
        <v>1</v>
      </c>
      <c r="AB1560">
        <v>0</v>
      </c>
      <c r="AC1560">
        <v>0</v>
      </c>
      <c r="AD1560">
        <v>0</v>
      </c>
      <c r="AE1560">
        <v>1</v>
      </c>
      <c r="AF1560">
        <v>0</v>
      </c>
      <c r="AG1560">
        <v>0</v>
      </c>
      <c r="AH1560">
        <v>0</v>
      </c>
      <c r="AI1560">
        <v>1</v>
      </c>
      <c r="AJ1560">
        <v>1</v>
      </c>
      <c r="AK1560">
        <v>1</v>
      </c>
      <c r="AL1560">
        <v>1</v>
      </c>
      <c r="AN1560">
        <v>0</v>
      </c>
      <c r="AO1560">
        <v>1</v>
      </c>
      <c r="AP1560">
        <v>0</v>
      </c>
      <c r="AQ1560">
        <v>0</v>
      </c>
      <c r="AR1560">
        <v>0</v>
      </c>
      <c r="AS1560" t="s">
        <v>6</v>
      </c>
      <c r="AT1560">
        <v>2.79</v>
      </c>
      <c r="AU1560" t="s">
        <v>6</v>
      </c>
      <c r="AV1560">
        <v>0</v>
      </c>
      <c r="AW1560">
        <v>2</v>
      </c>
      <c r="AX1560">
        <v>27723731</v>
      </c>
      <c r="AY1560">
        <v>1</v>
      </c>
      <c r="AZ1560">
        <v>0</v>
      </c>
      <c r="BA1560">
        <v>1564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CX1560">
        <f>Y1560*Source!I559</f>
        <v>5.1894</v>
      </c>
      <c r="CY1560">
        <f>AA1560</f>
        <v>1</v>
      </c>
      <c r="CZ1560">
        <f>AE1560</f>
        <v>1</v>
      </c>
      <c r="DA1560">
        <f>AI1560</f>
        <v>1</v>
      </c>
      <c r="DB1560">
        <v>0</v>
      </c>
    </row>
    <row r="1561" spans="1:106" x14ac:dyDescent="0.2">
      <c r="A1561">
        <f>ROW(Source!A564)</f>
        <v>564</v>
      </c>
      <c r="B1561">
        <v>27721505</v>
      </c>
      <c r="C1561">
        <v>27723734</v>
      </c>
      <c r="D1561">
        <v>25412930</v>
      </c>
      <c r="E1561">
        <v>1</v>
      </c>
      <c r="F1561">
        <v>1</v>
      </c>
      <c r="G1561">
        <v>1</v>
      </c>
      <c r="H1561">
        <v>1</v>
      </c>
      <c r="I1561" t="s">
        <v>1107</v>
      </c>
      <c r="J1561" t="s">
        <v>6</v>
      </c>
      <c r="K1561" t="s">
        <v>1108</v>
      </c>
      <c r="L1561">
        <v>1191</v>
      </c>
      <c r="N1561">
        <v>1013</v>
      </c>
      <c r="O1561" t="s">
        <v>953</v>
      </c>
      <c r="P1561" t="s">
        <v>953</v>
      </c>
      <c r="Q1561">
        <v>1</v>
      </c>
      <c r="W1561">
        <v>0</v>
      </c>
      <c r="X1561">
        <v>-1081351934</v>
      </c>
      <c r="Y1561">
        <v>5.39</v>
      </c>
      <c r="AA1561">
        <v>0</v>
      </c>
      <c r="AB1561">
        <v>0</v>
      </c>
      <c r="AC1561">
        <v>0</v>
      </c>
      <c r="AD1561">
        <v>9.4</v>
      </c>
      <c r="AE1561">
        <v>0</v>
      </c>
      <c r="AF1561">
        <v>0</v>
      </c>
      <c r="AG1561">
        <v>0</v>
      </c>
      <c r="AH1561">
        <v>9.4</v>
      </c>
      <c r="AI1561">
        <v>1</v>
      </c>
      <c r="AJ1561">
        <v>1</v>
      </c>
      <c r="AK1561">
        <v>1</v>
      </c>
      <c r="AL1561">
        <v>1</v>
      </c>
      <c r="AN1561">
        <v>0</v>
      </c>
      <c r="AO1561">
        <v>1</v>
      </c>
      <c r="AP1561">
        <v>0</v>
      </c>
      <c r="AQ1561">
        <v>0</v>
      </c>
      <c r="AR1561">
        <v>0</v>
      </c>
      <c r="AS1561" t="s">
        <v>6</v>
      </c>
      <c r="AT1561">
        <v>5.39</v>
      </c>
      <c r="AU1561" t="s">
        <v>6</v>
      </c>
      <c r="AV1561">
        <v>1</v>
      </c>
      <c r="AW1561">
        <v>2</v>
      </c>
      <c r="AX1561">
        <v>27723745</v>
      </c>
      <c r="AY1561">
        <v>1</v>
      </c>
      <c r="AZ1561">
        <v>0</v>
      </c>
      <c r="BA1561">
        <v>1565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CX1561">
        <f>Y1561*Source!I564</f>
        <v>8.839599999999999</v>
      </c>
      <c r="CY1561">
        <f>AD1561</f>
        <v>9.4</v>
      </c>
      <c r="CZ1561">
        <f>AH1561</f>
        <v>9.4</v>
      </c>
      <c r="DA1561">
        <f>AL1561</f>
        <v>1</v>
      </c>
      <c r="DB1561">
        <v>0</v>
      </c>
    </row>
    <row r="1562" spans="1:106" x14ac:dyDescent="0.2">
      <c r="A1562">
        <f>ROW(Source!A564)</f>
        <v>564</v>
      </c>
      <c r="B1562">
        <v>27721505</v>
      </c>
      <c r="C1562">
        <v>27723734</v>
      </c>
      <c r="D1562">
        <v>25412928</v>
      </c>
      <c r="E1562">
        <v>1</v>
      </c>
      <c r="F1562">
        <v>1</v>
      </c>
      <c r="G1562">
        <v>1</v>
      </c>
      <c r="H1562">
        <v>1</v>
      </c>
      <c r="I1562" t="s">
        <v>954</v>
      </c>
      <c r="J1562" t="s">
        <v>6</v>
      </c>
      <c r="K1562" t="s">
        <v>955</v>
      </c>
      <c r="L1562">
        <v>1191</v>
      </c>
      <c r="N1562">
        <v>1013</v>
      </c>
      <c r="O1562" t="s">
        <v>953</v>
      </c>
      <c r="P1562" t="s">
        <v>953</v>
      </c>
      <c r="Q1562">
        <v>1</v>
      </c>
      <c r="W1562">
        <v>0</v>
      </c>
      <c r="X1562">
        <v>-1417349443</v>
      </c>
      <c r="Y1562">
        <v>0.04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1</v>
      </c>
      <c r="AJ1562">
        <v>1</v>
      </c>
      <c r="AK1562">
        <v>1</v>
      </c>
      <c r="AL1562">
        <v>1</v>
      </c>
      <c r="AN1562">
        <v>0</v>
      </c>
      <c r="AO1562">
        <v>1</v>
      </c>
      <c r="AP1562">
        <v>0</v>
      </c>
      <c r="AQ1562">
        <v>0</v>
      </c>
      <c r="AR1562">
        <v>0</v>
      </c>
      <c r="AS1562" t="s">
        <v>6</v>
      </c>
      <c r="AT1562">
        <v>0.04</v>
      </c>
      <c r="AU1562" t="s">
        <v>6</v>
      </c>
      <c r="AV1562">
        <v>2</v>
      </c>
      <c r="AW1562">
        <v>2</v>
      </c>
      <c r="AX1562">
        <v>27723746</v>
      </c>
      <c r="AY1562">
        <v>1</v>
      </c>
      <c r="AZ1562">
        <v>0</v>
      </c>
      <c r="BA1562">
        <v>1566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CX1562">
        <f>Y1562*Source!I564</f>
        <v>6.5599999999999992E-2</v>
      </c>
      <c r="CY1562">
        <f>AD1562</f>
        <v>0</v>
      </c>
      <c r="CZ1562">
        <f>AH1562</f>
        <v>0</v>
      </c>
      <c r="DA1562">
        <f>AL1562</f>
        <v>1</v>
      </c>
      <c r="DB1562">
        <v>0</v>
      </c>
    </row>
    <row r="1563" spans="1:106" x14ac:dyDescent="0.2">
      <c r="A1563">
        <f>ROW(Source!A564)</f>
        <v>564</v>
      </c>
      <c r="B1563">
        <v>27721505</v>
      </c>
      <c r="C1563">
        <v>27723734</v>
      </c>
      <c r="D1563">
        <v>25230220</v>
      </c>
      <c r="E1563">
        <v>1</v>
      </c>
      <c r="F1563">
        <v>1</v>
      </c>
      <c r="G1563">
        <v>1</v>
      </c>
      <c r="H1563">
        <v>2</v>
      </c>
      <c r="I1563" t="s">
        <v>991</v>
      </c>
      <c r="J1563" t="s">
        <v>992</v>
      </c>
      <c r="K1563" t="s">
        <v>993</v>
      </c>
      <c r="L1563">
        <v>1368</v>
      </c>
      <c r="N1563">
        <v>1011</v>
      </c>
      <c r="O1563" t="s">
        <v>959</v>
      </c>
      <c r="P1563" t="s">
        <v>959</v>
      </c>
      <c r="Q1563">
        <v>1</v>
      </c>
      <c r="W1563">
        <v>0</v>
      </c>
      <c r="X1563">
        <v>-1718674368</v>
      </c>
      <c r="Y1563">
        <v>0.02</v>
      </c>
      <c r="AA1563">
        <v>0</v>
      </c>
      <c r="AB1563">
        <v>111.99</v>
      </c>
      <c r="AC1563">
        <v>13.5</v>
      </c>
      <c r="AD1563">
        <v>0</v>
      </c>
      <c r="AE1563">
        <v>0</v>
      </c>
      <c r="AF1563">
        <v>111.99</v>
      </c>
      <c r="AG1563">
        <v>13.5</v>
      </c>
      <c r="AH1563">
        <v>0</v>
      </c>
      <c r="AI1563">
        <v>1</v>
      </c>
      <c r="AJ1563">
        <v>1</v>
      </c>
      <c r="AK1563">
        <v>1</v>
      </c>
      <c r="AL1563">
        <v>1</v>
      </c>
      <c r="AN1563">
        <v>0</v>
      </c>
      <c r="AO1563">
        <v>1</v>
      </c>
      <c r="AP1563">
        <v>0</v>
      </c>
      <c r="AQ1563">
        <v>0</v>
      </c>
      <c r="AR1563">
        <v>0</v>
      </c>
      <c r="AS1563" t="s">
        <v>6</v>
      </c>
      <c r="AT1563">
        <v>0.02</v>
      </c>
      <c r="AU1563" t="s">
        <v>6</v>
      </c>
      <c r="AV1563">
        <v>0</v>
      </c>
      <c r="AW1563">
        <v>2</v>
      </c>
      <c r="AX1563">
        <v>27723747</v>
      </c>
      <c r="AY1563">
        <v>1</v>
      </c>
      <c r="AZ1563">
        <v>0</v>
      </c>
      <c r="BA1563">
        <v>1567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CX1563">
        <f>Y1563*Source!I564</f>
        <v>3.2799999999999996E-2</v>
      </c>
      <c r="CY1563">
        <f>AB1563</f>
        <v>111.99</v>
      </c>
      <c r="CZ1563">
        <f>AF1563</f>
        <v>111.99</v>
      </c>
      <c r="DA1563">
        <f>AJ1563</f>
        <v>1</v>
      </c>
      <c r="DB1563">
        <v>0</v>
      </c>
    </row>
    <row r="1564" spans="1:106" x14ac:dyDescent="0.2">
      <c r="A1564">
        <f>ROW(Source!A564)</f>
        <v>564</v>
      </c>
      <c r="B1564">
        <v>27721505</v>
      </c>
      <c r="C1564">
        <v>27723734</v>
      </c>
      <c r="D1564">
        <v>25231607</v>
      </c>
      <c r="E1564">
        <v>1</v>
      </c>
      <c r="F1564">
        <v>1</v>
      </c>
      <c r="G1564">
        <v>1</v>
      </c>
      <c r="H1564">
        <v>2</v>
      </c>
      <c r="I1564" t="s">
        <v>997</v>
      </c>
      <c r="J1564" t="s">
        <v>998</v>
      </c>
      <c r="K1564" t="s">
        <v>999</v>
      </c>
      <c r="L1564">
        <v>1368</v>
      </c>
      <c r="N1564">
        <v>1011</v>
      </c>
      <c r="O1564" t="s">
        <v>959</v>
      </c>
      <c r="P1564" t="s">
        <v>959</v>
      </c>
      <c r="Q1564">
        <v>1</v>
      </c>
      <c r="W1564">
        <v>0</v>
      </c>
      <c r="X1564">
        <v>1372534845</v>
      </c>
      <c r="Y1564">
        <v>0.02</v>
      </c>
      <c r="AA1564">
        <v>0</v>
      </c>
      <c r="AB1564">
        <v>65.709999999999994</v>
      </c>
      <c r="AC1564">
        <v>11.6</v>
      </c>
      <c r="AD1564">
        <v>0</v>
      </c>
      <c r="AE1564">
        <v>0</v>
      </c>
      <c r="AF1564">
        <v>65.709999999999994</v>
      </c>
      <c r="AG1564">
        <v>11.6</v>
      </c>
      <c r="AH1564">
        <v>0</v>
      </c>
      <c r="AI1564">
        <v>1</v>
      </c>
      <c r="AJ1564">
        <v>1</v>
      </c>
      <c r="AK1564">
        <v>1</v>
      </c>
      <c r="AL1564">
        <v>1</v>
      </c>
      <c r="AN1564">
        <v>0</v>
      </c>
      <c r="AO1564">
        <v>1</v>
      </c>
      <c r="AP1564">
        <v>0</v>
      </c>
      <c r="AQ1564">
        <v>0</v>
      </c>
      <c r="AR1564">
        <v>0</v>
      </c>
      <c r="AS1564" t="s">
        <v>6</v>
      </c>
      <c r="AT1564">
        <v>0.02</v>
      </c>
      <c r="AU1564" t="s">
        <v>6</v>
      </c>
      <c r="AV1564">
        <v>0</v>
      </c>
      <c r="AW1564">
        <v>2</v>
      </c>
      <c r="AX1564">
        <v>27723748</v>
      </c>
      <c r="AY1564">
        <v>1</v>
      </c>
      <c r="AZ1564">
        <v>0</v>
      </c>
      <c r="BA1564">
        <v>1568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CX1564">
        <f>Y1564*Source!I564</f>
        <v>3.2799999999999996E-2</v>
      </c>
      <c r="CY1564">
        <f>AB1564</f>
        <v>65.709999999999994</v>
      </c>
      <c r="CZ1564">
        <f>AF1564</f>
        <v>65.709999999999994</v>
      </c>
      <c r="DA1564">
        <f>AJ1564</f>
        <v>1</v>
      </c>
      <c r="DB1564">
        <v>0</v>
      </c>
    </row>
    <row r="1565" spans="1:106" x14ac:dyDescent="0.2">
      <c r="A1565">
        <f>ROW(Source!A564)</f>
        <v>564</v>
      </c>
      <c r="B1565">
        <v>27721505</v>
      </c>
      <c r="C1565">
        <v>27723734</v>
      </c>
      <c r="D1565">
        <v>25150263</v>
      </c>
      <c r="E1565">
        <v>1</v>
      </c>
      <c r="F1565">
        <v>1</v>
      </c>
      <c r="G1565">
        <v>1</v>
      </c>
      <c r="H1565">
        <v>3</v>
      </c>
      <c r="I1565" t="s">
        <v>1184</v>
      </c>
      <c r="J1565" t="s">
        <v>1185</v>
      </c>
      <c r="K1565" t="s">
        <v>1186</v>
      </c>
      <c r="L1565">
        <v>1346</v>
      </c>
      <c r="N1565">
        <v>1009</v>
      </c>
      <c r="O1565" t="s">
        <v>178</v>
      </c>
      <c r="P1565" t="s">
        <v>178</v>
      </c>
      <c r="Q1565">
        <v>1</v>
      </c>
      <c r="W1565">
        <v>0</v>
      </c>
      <c r="X1565">
        <v>-1088866022</v>
      </c>
      <c r="Y1565">
        <v>0.16</v>
      </c>
      <c r="AA1565">
        <v>30.4</v>
      </c>
      <c r="AB1565">
        <v>0</v>
      </c>
      <c r="AC1565">
        <v>0</v>
      </c>
      <c r="AD1565">
        <v>0</v>
      </c>
      <c r="AE1565">
        <v>30.4</v>
      </c>
      <c r="AF1565">
        <v>0</v>
      </c>
      <c r="AG1565">
        <v>0</v>
      </c>
      <c r="AH1565">
        <v>0</v>
      </c>
      <c r="AI1565">
        <v>1</v>
      </c>
      <c r="AJ1565">
        <v>1</v>
      </c>
      <c r="AK1565">
        <v>1</v>
      </c>
      <c r="AL1565">
        <v>1</v>
      </c>
      <c r="AN1565">
        <v>0</v>
      </c>
      <c r="AO1565">
        <v>1</v>
      </c>
      <c r="AP1565">
        <v>0</v>
      </c>
      <c r="AQ1565">
        <v>0</v>
      </c>
      <c r="AR1565">
        <v>0</v>
      </c>
      <c r="AS1565" t="s">
        <v>6</v>
      </c>
      <c r="AT1565">
        <v>0.16</v>
      </c>
      <c r="AU1565" t="s">
        <v>6</v>
      </c>
      <c r="AV1565">
        <v>0</v>
      </c>
      <c r="AW1565">
        <v>2</v>
      </c>
      <c r="AX1565">
        <v>27723749</v>
      </c>
      <c r="AY1565">
        <v>1</v>
      </c>
      <c r="AZ1565">
        <v>0</v>
      </c>
      <c r="BA1565">
        <v>1569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CX1565">
        <f>Y1565*Source!I564</f>
        <v>0.26239999999999997</v>
      </c>
      <c r="CY1565">
        <f t="shared" ref="CY1565:CY1570" si="126">AA1565</f>
        <v>30.4</v>
      </c>
      <c r="CZ1565">
        <f t="shared" ref="CZ1565:CZ1570" si="127">AE1565</f>
        <v>30.4</v>
      </c>
      <c r="DA1565">
        <f t="shared" ref="DA1565:DA1570" si="128">AI1565</f>
        <v>1</v>
      </c>
      <c r="DB1565">
        <v>0</v>
      </c>
    </row>
    <row r="1566" spans="1:106" x14ac:dyDescent="0.2">
      <c r="A1566">
        <f>ROW(Source!A564)</f>
        <v>564</v>
      </c>
      <c r="B1566">
        <v>27721505</v>
      </c>
      <c r="C1566">
        <v>27723734</v>
      </c>
      <c r="D1566">
        <v>25150542</v>
      </c>
      <c r="E1566">
        <v>1</v>
      </c>
      <c r="F1566">
        <v>1</v>
      </c>
      <c r="G1566">
        <v>1</v>
      </c>
      <c r="H1566">
        <v>3</v>
      </c>
      <c r="I1566" t="s">
        <v>1383</v>
      </c>
      <c r="J1566" t="s">
        <v>1384</v>
      </c>
      <c r="K1566" t="s">
        <v>1385</v>
      </c>
      <c r="L1566">
        <v>1348</v>
      </c>
      <c r="N1566">
        <v>1009</v>
      </c>
      <c r="O1566" t="s">
        <v>46</v>
      </c>
      <c r="P1566" t="s">
        <v>46</v>
      </c>
      <c r="Q1566">
        <v>1000</v>
      </c>
      <c r="W1566">
        <v>0</v>
      </c>
      <c r="X1566">
        <v>1012095217</v>
      </c>
      <c r="Y1566">
        <v>5.9999999999999995E-4</v>
      </c>
      <c r="AA1566">
        <v>1820</v>
      </c>
      <c r="AB1566">
        <v>0</v>
      </c>
      <c r="AC1566">
        <v>0</v>
      </c>
      <c r="AD1566">
        <v>0</v>
      </c>
      <c r="AE1566">
        <v>1820</v>
      </c>
      <c r="AF1566">
        <v>0</v>
      </c>
      <c r="AG1566">
        <v>0</v>
      </c>
      <c r="AH1566">
        <v>0</v>
      </c>
      <c r="AI1566">
        <v>1</v>
      </c>
      <c r="AJ1566">
        <v>1</v>
      </c>
      <c r="AK1566">
        <v>1</v>
      </c>
      <c r="AL1566">
        <v>1</v>
      </c>
      <c r="AN1566">
        <v>0</v>
      </c>
      <c r="AO1566">
        <v>1</v>
      </c>
      <c r="AP1566">
        <v>0</v>
      </c>
      <c r="AQ1566">
        <v>0</v>
      </c>
      <c r="AR1566">
        <v>0</v>
      </c>
      <c r="AS1566" t="s">
        <v>6</v>
      </c>
      <c r="AT1566">
        <v>5.9999999999999995E-4</v>
      </c>
      <c r="AU1566" t="s">
        <v>6</v>
      </c>
      <c r="AV1566">
        <v>0</v>
      </c>
      <c r="AW1566">
        <v>2</v>
      </c>
      <c r="AX1566">
        <v>27723750</v>
      </c>
      <c r="AY1566">
        <v>1</v>
      </c>
      <c r="AZ1566">
        <v>0</v>
      </c>
      <c r="BA1566">
        <v>1570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CX1566">
        <f>Y1566*Source!I564</f>
        <v>9.8399999999999985E-4</v>
      </c>
      <c r="CY1566">
        <f t="shared" si="126"/>
        <v>1820</v>
      </c>
      <c r="CZ1566">
        <f t="shared" si="127"/>
        <v>1820</v>
      </c>
      <c r="DA1566">
        <f t="shared" si="128"/>
        <v>1</v>
      </c>
      <c r="DB1566">
        <v>0</v>
      </c>
    </row>
    <row r="1567" spans="1:106" x14ac:dyDescent="0.2">
      <c r="A1567">
        <f>ROW(Source!A564)</f>
        <v>564</v>
      </c>
      <c r="B1567">
        <v>27721505</v>
      </c>
      <c r="C1567">
        <v>27723734</v>
      </c>
      <c r="D1567">
        <v>25186459</v>
      </c>
      <c r="E1567">
        <v>1</v>
      </c>
      <c r="F1567">
        <v>1</v>
      </c>
      <c r="G1567">
        <v>1</v>
      </c>
      <c r="H1567">
        <v>3</v>
      </c>
      <c r="I1567" t="s">
        <v>1201</v>
      </c>
      <c r="J1567" t="s">
        <v>1202</v>
      </c>
      <c r="K1567" t="s">
        <v>1203</v>
      </c>
      <c r="L1567">
        <v>1346</v>
      </c>
      <c r="N1567">
        <v>1009</v>
      </c>
      <c r="O1567" t="s">
        <v>178</v>
      </c>
      <c r="P1567" t="s">
        <v>178</v>
      </c>
      <c r="Q1567">
        <v>1</v>
      </c>
      <c r="W1567">
        <v>0</v>
      </c>
      <c r="X1567">
        <v>210558753</v>
      </c>
      <c r="Y1567">
        <v>0.02</v>
      </c>
      <c r="AA1567">
        <v>28.6</v>
      </c>
      <c r="AB1567">
        <v>0</v>
      </c>
      <c r="AC1567">
        <v>0</v>
      </c>
      <c r="AD1567">
        <v>0</v>
      </c>
      <c r="AE1567">
        <v>28.6</v>
      </c>
      <c r="AF1567">
        <v>0</v>
      </c>
      <c r="AG1567">
        <v>0</v>
      </c>
      <c r="AH1567">
        <v>0</v>
      </c>
      <c r="AI1567">
        <v>1</v>
      </c>
      <c r="AJ1567">
        <v>1</v>
      </c>
      <c r="AK1567">
        <v>1</v>
      </c>
      <c r="AL1567">
        <v>1</v>
      </c>
      <c r="AN1567">
        <v>0</v>
      </c>
      <c r="AO1567">
        <v>1</v>
      </c>
      <c r="AP1567">
        <v>0</v>
      </c>
      <c r="AQ1567">
        <v>0</v>
      </c>
      <c r="AR1567">
        <v>0</v>
      </c>
      <c r="AS1567" t="s">
        <v>6</v>
      </c>
      <c r="AT1567">
        <v>0.02</v>
      </c>
      <c r="AU1567" t="s">
        <v>6</v>
      </c>
      <c r="AV1567">
        <v>0</v>
      </c>
      <c r="AW1567">
        <v>2</v>
      </c>
      <c r="AX1567">
        <v>27723751</v>
      </c>
      <c r="AY1567">
        <v>1</v>
      </c>
      <c r="AZ1567">
        <v>0</v>
      </c>
      <c r="BA1567">
        <v>1571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CX1567">
        <f>Y1567*Source!I564</f>
        <v>3.2799999999999996E-2</v>
      </c>
      <c r="CY1567">
        <f t="shared" si="126"/>
        <v>28.6</v>
      </c>
      <c r="CZ1567">
        <f t="shared" si="127"/>
        <v>28.6</v>
      </c>
      <c r="DA1567">
        <f t="shared" si="128"/>
        <v>1</v>
      </c>
      <c r="DB1567">
        <v>0</v>
      </c>
    </row>
    <row r="1568" spans="1:106" x14ac:dyDescent="0.2">
      <c r="A1568">
        <f>ROW(Source!A564)</f>
        <v>564</v>
      </c>
      <c r="B1568">
        <v>27721505</v>
      </c>
      <c r="C1568">
        <v>27723734</v>
      </c>
      <c r="D1568">
        <v>25200135</v>
      </c>
      <c r="E1568">
        <v>1</v>
      </c>
      <c r="F1568">
        <v>1</v>
      </c>
      <c r="G1568">
        <v>1</v>
      </c>
      <c r="H1568">
        <v>3</v>
      </c>
      <c r="I1568" t="s">
        <v>1386</v>
      </c>
      <c r="J1568" t="s">
        <v>1387</v>
      </c>
      <c r="K1568" t="s">
        <v>1388</v>
      </c>
      <c r="L1568">
        <v>1355</v>
      </c>
      <c r="N1568">
        <v>1010</v>
      </c>
      <c r="O1568" t="s">
        <v>519</v>
      </c>
      <c r="P1568" t="s">
        <v>519</v>
      </c>
      <c r="Q1568">
        <v>100</v>
      </c>
      <c r="W1568">
        <v>0</v>
      </c>
      <c r="X1568">
        <v>-423136440</v>
      </c>
      <c r="Y1568">
        <v>0.05</v>
      </c>
      <c r="AA1568">
        <v>110</v>
      </c>
      <c r="AB1568">
        <v>0</v>
      </c>
      <c r="AC1568">
        <v>0</v>
      </c>
      <c r="AD1568">
        <v>0</v>
      </c>
      <c r="AE1568">
        <v>110</v>
      </c>
      <c r="AF1568">
        <v>0</v>
      </c>
      <c r="AG1568">
        <v>0</v>
      </c>
      <c r="AH1568">
        <v>0</v>
      </c>
      <c r="AI1568">
        <v>1</v>
      </c>
      <c r="AJ1568">
        <v>1</v>
      </c>
      <c r="AK1568">
        <v>1</v>
      </c>
      <c r="AL1568">
        <v>1</v>
      </c>
      <c r="AN1568">
        <v>0</v>
      </c>
      <c r="AO1568">
        <v>1</v>
      </c>
      <c r="AP1568">
        <v>0</v>
      </c>
      <c r="AQ1568">
        <v>0</v>
      </c>
      <c r="AR1568">
        <v>0</v>
      </c>
      <c r="AS1568" t="s">
        <v>6</v>
      </c>
      <c r="AT1568">
        <v>0.05</v>
      </c>
      <c r="AU1568" t="s">
        <v>6</v>
      </c>
      <c r="AV1568">
        <v>0</v>
      </c>
      <c r="AW1568">
        <v>2</v>
      </c>
      <c r="AX1568">
        <v>27723752</v>
      </c>
      <c r="AY1568">
        <v>1</v>
      </c>
      <c r="AZ1568">
        <v>0</v>
      </c>
      <c r="BA1568">
        <v>1572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CX1568">
        <f>Y1568*Source!I564</f>
        <v>8.2000000000000003E-2</v>
      </c>
      <c r="CY1568">
        <f t="shared" si="126"/>
        <v>110</v>
      </c>
      <c r="CZ1568">
        <f t="shared" si="127"/>
        <v>110</v>
      </c>
      <c r="DA1568">
        <f t="shared" si="128"/>
        <v>1</v>
      </c>
      <c r="DB1568">
        <v>0</v>
      </c>
    </row>
    <row r="1569" spans="1:106" x14ac:dyDescent="0.2">
      <c r="A1569">
        <f>ROW(Source!A564)</f>
        <v>564</v>
      </c>
      <c r="B1569">
        <v>27721505</v>
      </c>
      <c r="C1569">
        <v>27723734</v>
      </c>
      <c r="D1569">
        <v>25200186</v>
      </c>
      <c r="E1569">
        <v>1</v>
      </c>
      <c r="F1569">
        <v>1</v>
      </c>
      <c r="G1569">
        <v>1</v>
      </c>
      <c r="H1569">
        <v>3</v>
      </c>
      <c r="I1569" t="s">
        <v>1389</v>
      </c>
      <c r="J1569" t="s">
        <v>1390</v>
      </c>
      <c r="K1569" t="s">
        <v>1391</v>
      </c>
      <c r="L1569">
        <v>1356</v>
      </c>
      <c r="N1569">
        <v>1010</v>
      </c>
      <c r="O1569" t="s">
        <v>1212</v>
      </c>
      <c r="P1569" t="s">
        <v>1212</v>
      </c>
      <c r="Q1569">
        <v>1000</v>
      </c>
      <c r="W1569">
        <v>0</v>
      </c>
      <c r="X1569">
        <v>537827188</v>
      </c>
      <c r="Y1569">
        <v>1.2200000000000001E-2</v>
      </c>
      <c r="AA1569">
        <v>119</v>
      </c>
      <c r="AB1569">
        <v>0</v>
      </c>
      <c r="AC1569">
        <v>0</v>
      </c>
      <c r="AD1569">
        <v>0</v>
      </c>
      <c r="AE1569">
        <v>119</v>
      </c>
      <c r="AF1569">
        <v>0</v>
      </c>
      <c r="AG1569">
        <v>0</v>
      </c>
      <c r="AH1569">
        <v>0</v>
      </c>
      <c r="AI1569">
        <v>1</v>
      </c>
      <c r="AJ1569">
        <v>1</v>
      </c>
      <c r="AK1569">
        <v>1</v>
      </c>
      <c r="AL1569">
        <v>1</v>
      </c>
      <c r="AN1569">
        <v>0</v>
      </c>
      <c r="AO1569">
        <v>1</v>
      </c>
      <c r="AP1569">
        <v>0</v>
      </c>
      <c r="AQ1569">
        <v>0</v>
      </c>
      <c r="AR1569">
        <v>0</v>
      </c>
      <c r="AS1569" t="s">
        <v>6</v>
      </c>
      <c r="AT1569">
        <v>1.2200000000000001E-2</v>
      </c>
      <c r="AU1569" t="s">
        <v>6</v>
      </c>
      <c r="AV1569">
        <v>0</v>
      </c>
      <c r="AW1569">
        <v>2</v>
      </c>
      <c r="AX1569">
        <v>27723753</v>
      </c>
      <c r="AY1569">
        <v>1</v>
      </c>
      <c r="AZ1569">
        <v>0</v>
      </c>
      <c r="BA1569">
        <v>1573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CX1569">
        <f>Y1569*Source!I564</f>
        <v>2.0008000000000001E-2</v>
      </c>
      <c r="CY1569">
        <f t="shared" si="126"/>
        <v>119</v>
      </c>
      <c r="CZ1569">
        <f t="shared" si="127"/>
        <v>119</v>
      </c>
      <c r="DA1569">
        <f t="shared" si="128"/>
        <v>1</v>
      </c>
      <c r="DB1569">
        <v>0</v>
      </c>
    </row>
    <row r="1570" spans="1:106" x14ac:dyDescent="0.2">
      <c r="A1570">
        <f>ROW(Source!A564)</f>
        <v>564</v>
      </c>
      <c r="B1570">
        <v>27721505</v>
      </c>
      <c r="C1570">
        <v>27723734</v>
      </c>
      <c r="D1570">
        <v>25147235</v>
      </c>
      <c r="E1570">
        <v>17</v>
      </c>
      <c r="F1570">
        <v>1</v>
      </c>
      <c r="G1570">
        <v>1</v>
      </c>
      <c r="H1570">
        <v>3</v>
      </c>
      <c r="I1570" t="s">
        <v>1204</v>
      </c>
      <c r="J1570" t="s">
        <v>6</v>
      </c>
      <c r="K1570" t="s">
        <v>1205</v>
      </c>
      <c r="L1570">
        <v>1374</v>
      </c>
      <c r="N1570">
        <v>1013</v>
      </c>
      <c r="O1570" t="s">
        <v>1206</v>
      </c>
      <c r="P1570" t="s">
        <v>1206</v>
      </c>
      <c r="Q1570">
        <v>1</v>
      </c>
      <c r="W1570">
        <v>0</v>
      </c>
      <c r="X1570">
        <v>-1731369543</v>
      </c>
      <c r="Y1570">
        <v>1.01</v>
      </c>
      <c r="AA1570">
        <v>1</v>
      </c>
      <c r="AB1570">
        <v>0</v>
      </c>
      <c r="AC1570">
        <v>0</v>
      </c>
      <c r="AD1570">
        <v>0</v>
      </c>
      <c r="AE1570">
        <v>1</v>
      </c>
      <c r="AF1570">
        <v>0</v>
      </c>
      <c r="AG1570">
        <v>0</v>
      </c>
      <c r="AH1570">
        <v>0</v>
      </c>
      <c r="AI1570">
        <v>1</v>
      </c>
      <c r="AJ1570">
        <v>1</v>
      </c>
      <c r="AK1570">
        <v>1</v>
      </c>
      <c r="AL1570">
        <v>1</v>
      </c>
      <c r="AN1570">
        <v>0</v>
      </c>
      <c r="AO1570">
        <v>1</v>
      </c>
      <c r="AP1570">
        <v>0</v>
      </c>
      <c r="AQ1570">
        <v>0</v>
      </c>
      <c r="AR1570">
        <v>0</v>
      </c>
      <c r="AS1570" t="s">
        <v>6</v>
      </c>
      <c r="AT1570">
        <v>1.01</v>
      </c>
      <c r="AU1570" t="s">
        <v>6</v>
      </c>
      <c r="AV1570">
        <v>0</v>
      </c>
      <c r="AW1570">
        <v>2</v>
      </c>
      <c r="AX1570">
        <v>27723754</v>
      </c>
      <c r="AY1570">
        <v>1</v>
      </c>
      <c r="AZ1570">
        <v>0</v>
      </c>
      <c r="BA1570">
        <v>1574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CX1570">
        <f>Y1570*Source!I564</f>
        <v>1.6563999999999999</v>
      </c>
      <c r="CY1570">
        <f t="shared" si="126"/>
        <v>1</v>
      </c>
      <c r="CZ1570">
        <f t="shared" si="127"/>
        <v>1</v>
      </c>
      <c r="DA1570">
        <f t="shared" si="128"/>
        <v>1</v>
      </c>
      <c r="DB1570">
        <v>0</v>
      </c>
    </row>
    <row r="1571" spans="1:106" x14ac:dyDescent="0.2">
      <c r="A1571">
        <f>ROW(Source!A565)</f>
        <v>565</v>
      </c>
      <c r="B1571">
        <v>27721504</v>
      </c>
      <c r="C1571">
        <v>27723734</v>
      </c>
      <c r="D1571">
        <v>25412930</v>
      </c>
      <c r="E1571">
        <v>1</v>
      </c>
      <c r="F1571">
        <v>1</v>
      </c>
      <c r="G1571">
        <v>1</v>
      </c>
      <c r="H1571">
        <v>1</v>
      </c>
      <c r="I1571" t="s">
        <v>1107</v>
      </c>
      <c r="J1571" t="s">
        <v>6</v>
      </c>
      <c r="K1571" t="s">
        <v>1108</v>
      </c>
      <c r="L1571">
        <v>1191</v>
      </c>
      <c r="N1571">
        <v>1013</v>
      </c>
      <c r="O1571" t="s">
        <v>953</v>
      </c>
      <c r="P1571" t="s">
        <v>953</v>
      </c>
      <c r="Q1571">
        <v>1</v>
      </c>
      <c r="W1571">
        <v>0</v>
      </c>
      <c r="X1571">
        <v>-1081351934</v>
      </c>
      <c r="Y1571">
        <v>5.39</v>
      </c>
      <c r="AA1571">
        <v>0</v>
      </c>
      <c r="AB1571">
        <v>0</v>
      </c>
      <c r="AC1571">
        <v>0</v>
      </c>
      <c r="AD1571">
        <v>9.4</v>
      </c>
      <c r="AE1571">
        <v>0</v>
      </c>
      <c r="AF1571">
        <v>0</v>
      </c>
      <c r="AG1571">
        <v>0</v>
      </c>
      <c r="AH1571">
        <v>9.4</v>
      </c>
      <c r="AI1571">
        <v>1</v>
      </c>
      <c r="AJ1571">
        <v>1</v>
      </c>
      <c r="AK1571">
        <v>1</v>
      </c>
      <c r="AL1571">
        <v>1</v>
      </c>
      <c r="AN1571">
        <v>0</v>
      </c>
      <c r="AO1571">
        <v>1</v>
      </c>
      <c r="AP1571">
        <v>0</v>
      </c>
      <c r="AQ1571">
        <v>0</v>
      </c>
      <c r="AR1571">
        <v>0</v>
      </c>
      <c r="AS1571" t="s">
        <v>6</v>
      </c>
      <c r="AT1571">
        <v>5.39</v>
      </c>
      <c r="AU1571" t="s">
        <v>6</v>
      </c>
      <c r="AV1571">
        <v>1</v>
      </c>
      <c r="AW1571">
        <v>2</v>
      </c>
      <c r="AX1571">
        <v>27723745</v>
      </c>
      <c r="AY1571">
        <v>1</v>
      </c>
      <c r="AZ1571">
        <v>0</v>
      </c>
      <c r="BA1571">
        <v>1575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CX1571">
        <f>Y1571*Source!I565</f>
        <v>8.839599999999999</v>
      </c>
      <c r="CY1571">
        <f>AD1571</f>
        <v>9.4</v>
      </c>
      <c r="CZ1571">
        <f>AH1571</f>
        <v>9.4</v>
      </c>
      <c r="DA1571">
        <f>AL1571</f>
        <v>1</v>
      </c>
      <c r="DB1571">
        <v>0</v>
      </c>
    </row>
    <row r="1572" spans="1:106" x14ac:dyDescent="0.2">
      <c r="A1572">
        <f>ROW(Source!A565)</f>
        <v>565</v>
      </c>
      <c r="B1572">
        <v>27721504</v>
      </c>
      <c r="C1572">
        <v>27723734</v>
      </c>
      <c r="D1572">
        <v>25412928</v>
      </c>
      <c r="E1572">
        <v>1</v>
      </c>
      <c r="F1572">
        <v>1</v>
      </c>
      <c r="G1572">
        <v>1</v>
      </c>
      <c r="H1572">
        <v>1</v>
      </c>
      <c r="I1572" t="s">
        <v>954</v>
      </c>
      <c r="J1572" t="s">
        <v>6</v>
      </c>
      <c r="K1572" t="s">
        <v>955</v>
      </c>
      <c r="L1572">
        <v>1191</v>
      </c>
      <c r="N1572">
        <v>1013</v>
      </c>
      <c r="O1572" t="s">
        <v>953</v>
      </c>
      <c r="P1572" t="s">
        <v>953</v>
      </c>
      <c r="Q1572">
        <v>1</v>
      </c>
      <c r="W1572">
        <v>0</v>
      </c>
      <c r="X1572">
        <v>-1417349443</v>
      </c>
      <c r="Y1572">
        <v>0.04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1</v>
      </c>
      <c r="AJ1572">
        <v>1</v>
      </c>
      <c r="AK1572">
        <v>1</v>
      </c>
      <c r="AL1572">
        <v>1</v>
      </c>
      <c r="AN1572">
        <v>0</v>
      </c>
      <c r="AO1572">
        <v>1</v>
      </c>
      <c r="AP1572">
        <v>0</v>
      </c>
      <c r="AQ1572">
        <v>0</v>
      </c>
      <c r="AR1572">
        <v>0</v>
      </c>
      <c r="AS1572" t="s">
        <v>6</v>
      </c>
      <c r="AT1572">
        <v>0.04</v>
      </c>
      <c r="AU1572" t="s">
        <v>6</v>
      </c>
      <c r="AV1572">
        <v>2</v>
      </c>
      <c r="AW1572">
        <v>2</v>
      </c>
      <c r="AX1572">
        <v>27723746</v>
      </c>
      <c r="AY1572">
        <v>1</v>
      </c>
      <c r="AZ1572">
        <v>0</v>
      </c>
      <c r="BA1572">
        <v>1576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CX1572">
        <f>Y1572*Source!I565</f>
        <v>6.5599999999999992E-2</v>
      </c>
      <c r="CY1572">
        <f>AD1572</f>
        <v>0</v>
      </c>
      <c r="CZ1572">
        <f>AH1572</f>
        <v>0</v>
      </c>
      <c r="DA1572">
        <f>AL1572</f>
        <v>1</v>
      </c>
      <c r="DB1572">
        <v>0</v>
      </c>
    </row>
    <row r="1573" spans="1:106" x14ac:dyDescent="0.2">
      <c r="A1573">
        <f>ROW(Source!A565)</f>
        <v>565</v>
      </c>
      <c r="B1573">
        <v>27721504</v>
      </c>
      <c r="C1573">
        <v>27723734</v>
      </c>
      <c r="D1573">
        <v>25230220</v>
      </c>
      <c r="E1573">
        <v>1</v>
      </c>
      <c r="F1573">
        <v>1</v>
      </c>
      <c r="G1573">
        <v>1</v>
      </c>
      <c r="H1573">
        <v>2</v>
      </c>
      <c r="I1573" t="s">
        <v>991</v>
      </c>
      <c r="J1573" t="s">
        <v>992</v>
      </c>
      <c r="K1573" t="s">
        <v>993</v>
      </c>
      <c r="L1573">
        <v>1368</v>
      </c>
      <c r="N1573">
        <v>1011</v>
      </c>
      <c r="O1573" t="s">
        <v>959</v>
      </c>
      <c r="P1573" t="s">
        <v>959</v>
      </c>
      <c r="Q1573">
        <v>1</v>
      </c>
      <c r="W1573">
        <v>0</v>
      </c>
      <c r="X1573">
        <v>-1718674368</v>
      </c>
      <c r="Y1573">
        <v>0.02</v>
      </c>
      <c r="AA1573">
        <v>0</v>
      </c>
      <c r="AB1573">
        <v>111.99</v>
      </c>
      <c r="AC1573">
        <v>13.5</v>
      </c>
      <c r="AD1573">
        <v>0</v>
      </c>
      <c r="AE1573">
        <v>0</v>
      </c>
      <c r="AF1573">
        <v>111.99</v>
      </c>
      <c r="AG1573">
        <v>13.5</v>
      </c>
      <c r="AH1573">
        <v>0</v>
      </c>
      <c r="AI1573">
        <v>1</v>
      </c>
      <c r="AJ1573">
        <v>1</v>
      </c>
      <c r="AK1573">
        <v>1</v>
      </c>
      <c r="AL1573">
        <v>1</v>
      </c>
      <c r="AN1573">
        <v>0</v>
      </c>
      <c r="AO1573">
        <v>1</v>
      </c>
      <c r="AP1573">
        <v>0</v>
      </c>
      <c r="AQ1573">
        <v>0</v>
      </c>
      <c r="AR1573">
        <v>0</v>
      </c>
      <c r="AS1573" t="s">
        <v>6</v>
      </c>
      <c r="AT1573">
        <v>0.02</v>
      </c>
      <c r="AU1573" t="s">
        <v>6</v>
      </c>
      <c r="AV1573">
        <v>0</v>
      </c>
      <c r="AW1573">
        <v>2</v>
      </c>
      <c r="AX1573">
        <v>27723747</v>
      </c>
      <c r="AY1573">
        <v>1</v>
      </c>
      <c r="AZ1573">
        <v>0</v>
      </c>
      <c r="BA1573">
        <v>1577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CX1573">
        <f>Y1573*Source!I565</f>
        <v>3.2799999999999996E-2</v>
      </c>
      <c r="CY1573">
        <f>AB1573</f>
        <v>111.99</v>
      </c>
      <c r="CZ1573">
        <f>AF1573</f>
        <v>111.99</v>
      </c>
      <c r="DA1573">
        <f>AJ1573</f>
        <v>1</v>
      </c>
      <c r="DB1573">
        <v>0</v>
      </c>
    </row>
    <row r="1574" spans="1:106" x14ac:dyDescent="0.2">
      <c r="A1574">
        <f>ROW(Source!A565)</f>
        <v>565</v>
      </c>
      <c r="B1574">
        <v>27721504</v>
      </c>
      <c r="C1574">
        <v>27723734</v>
      </c>
      <c r="D1574">
        <v>25231607</v>
      </c>
      <c r="E1574">
        <v>1</v>
      </c>
      <c r="F1574">
        <v>1</v>
      </c>
      <c r="G1574">
        <v>1</v>
      </c>
      <c r="H1574">
        <v>2</v>
      </c>
      <c r="I1574" t="s">
        <v>997</v>
      </c>
      <c r="J1574" t="s">
        <v>998</v>
      </c>
      <c r="K1574" t="s">
        <v>999</v>
      </c>
      <c r="L1574">
        <v>1368</v>
      </c>
      <c r="N1574">
        <v>1011</v>
      </c>
      <c r="O1574" t="s">
        <v>959</v>
      </c>
      <c r="P1574" t="s">
        <v>959</v>
      </c>
      <c r="Q1574">
        <v>1</v>
      </c>
      <c r="W1574">
        <v>0</v>
      </c>
      <c r="X1574">
        <v>1372534845</v>
      </c>
      <c r="Y1574">
        <v>0.02</v>
      </c>
      <c r="AA1574">
        <v>0</v>
      </c>
      <c r="AB1574">
        <v>65.709999999999994</v>
      </c>
      <c r="AC1574">
        <v>11.6</v>
      </c>
      <c r="AD1574">
        <v>0</v>
      </c>
      <c r="AE1574">
        <v>0</v>
      </c>
      <c r="AF1574">
        <v>65.709999999999994</v>
      </c>
      <c r="AG1574">
        <v>11.6</v>
      </c>
      <c r="AH1574">
        <v>0</v>
      </c>
      <c r="AI1574">
        <v>1</v>
      </c>
      <c r="AJ1574">
        <v>1</v>
      </c>
      <c r="AK1574">
        <v>1</v>
      </c>
      <c r="AL1574">
        <v>1</v>
      </c>
      <c r="AN1574">
        <v>0</v>
      </c>
      <c r="AO1574">
        <v>1</v>
      </c>
      <c r="AP1574">
        <v>0</v>
      </c>
      <c r="AQ1574">
        <v>0</v>
      </c>
      <c r="AR1574">
        <v>0</v>
      </c>
      <c r="AS1574" t="s">
        <v>6</v>
      </c>
      <c r="AT1574">
        <v>0.02</v>
      </c>
      <c r="AU1574" t="s">
        <v>6</v>
      </c>
      <c r="AV1574">
        <v>0</v>
      </c>
      <c r="AW1574">
        <v>2</v>
      </c>
      <c r="AX1574">
        <v>27723748</v>
      </c>
      <c r="AY1574">
        <v>1</v>
      </c>
      <c r="AZ1574">
        <v>0</v>
      </c>
      <c r="BA1574">
        <v>1578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CX1574">
        <f>Y1574*Source!I565</f>
        <v>3.2799999999999996E-2</v>
      </c>
      <c r="CY1574">
        <f>AB1574</f>
        <v>65.709999999999994</v>
      </c>
      <c r="CZ1574">
        <f>AF1574</f>
        <v>65.709999999999994</v>
      </c>
      <c r="DA1574">
        <f>AJ1574</f>
        <v>1</v>
      </c>
      <c r="DB1574">
        <v>0</v>
      </c>
    </row>
    <row r="1575" spans="1:106" x14ac:dyDescent="0.2">
      <c r="A1575">
        <f>ROW(Source!A565)</f>
        <v>565</v>
      </c>
      <c r="B1575">
        <v>27721504</v>
      </c>
      <c r="C1575">
        <v>27723734</v>
      </c>
      <c r="D1575">
        <v>25150263</v>
      </c>
      <c r="E1575">
        <v>1</v>
      </c>
      <c r="F1575">
        <v>1</v>
      </c>
      <c r="G1575">
        <v>1</v>
      </c>
      <c r="H1575">
        <v>3</v>
      </c>
      <c r="I1575" t="s">
        <v>1184</v>
      </c>
      <c r="J1575" t="s">
        <v>1185</v>
      </c>
      <c r="K1575" t="s">
        <v>1186</v>
      </c>
      <c r="L1575">
        <v>1346</v>
      </c>
      <c r="N1575">
        <v>1009</v>
      </c>
      <c r="O1575" t="s">
        <v>178</v>
      </c>
      <c r="P1575" t="s">
        <v>178</v>
      </c>
      <c r="Q1575">
        <v>1</v>
      </c>
      <c r="W1575">
        <v>0</v>
      </c>
      <c r="X1575">
        <v>-1088866022</v>
      </c>
      <c r="Y1575">
        <v>0.16</v>
      </c>
      <c r="AA1575">
        <v>30.4</v>
      </c>
      <c r="AB1575">
        <v>0</v>
      </c>
      <c r="AC1575">
        <v>0</v>
      </c>
      <c r="AD1575">
        <v>0</v>
      </c>
      <c r="AE1575">
        <v>30.4</v>
      </c>
      <c r="AF1575">
        <v>0</v>
      </c>
      <c r="AG1575">
        <v>0</v>
      </c>
      <c r="AH1575">
        <v>0</v>
      </c>
      <c r="AI1575">
        <v>1</v>
      </c>
      <c r="AJ1575">
        <v>1</v>
      </c>
      <c r="AK1575">
        <v>1</v>
      </c>
      <c r="AL1575">
        <v>1</v>
      </c>
      <c r="AN1575">
        <v>0</v>
      </c>
      <c r="AO1575">
        <v>1</v>
      </c>
      <c r="AP1575">
        <v>0</v>
      </c>
      <c r="AQ1575">
        <v>0</v>
      </c>
      <c r="AR1575">
        <v>0</v>
      </c>
      <c r="AS1575" t="s">
        <v>6</v>
      </c>
      <c r="AT1575">
        <v>0.16</v>
      </c>
      <c r="AU1575" t="s">
        <v>6</v>
      </c>
      <c r="AV1575">
        <v>0</v>
      </c>
      <c r="AW1575">
        <v>2</v>
      </c>
      <c r="AX1575">
        <v>27723749</v>
      </c>
      <c r="AY1575">
        <v>1</v>
      </c>
      <c r="AZ1575">
        <v>0</v>
      </c>
      <c r="BA1575">
        <v>1579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CX1575">
        <f>Y1575*Source!I565</f>
        <v>0.26239999999999997</v>
      </c>
      <c r="CY1575">
        <f t="shared" ref="CY1575:CY1580" si="129">AA1575</f>
        <v>30.4</v>
      </c>
      <c r="CZ1575">
        <f t="shared" ref="CZ1575:CZ1580" si="130">AE1575</f>
        <v>30.4</v>
      </c>
      <c r="DA1575">
        <f t="shared" ref="DA1575:DA1580" si="131">AI1575</f>
        <v>1</v>
      </c>
      <c r="DB1575">
        <v>0</v>
      </c>
    </row>
    <row r="1576" spans="1:106" x14ac:dyDescent="0.2">
      <c r="A1576">
        <f>ROW(Source!A565)</f>
        <v>565</v>
      </c>
      <c r="B1576">
        <v>27721504</v>
      </c>
      <c r="C1576">
        <v>27723734</v>
      </c>
      <c r="D1576">
        <v>25150542</v>
      </c>
      <c r="E1576">
        <v>1</v>
      </c>
      <c r="F1576">
        <v>1</v>
      </c>
      <c r="G1576">
        <v>1</v>
      </c>
      <c r="H1576">
        <v>3</v>
      </c>
      <c r="I1576" t="s">
        <v>1383</v>
      </c>
      <c r="J1576" t="s">
        <v>1384</v>
      </c>
      <c r="K1576" t="s">
        <v>1385</v>
      </c>
      <c r="L1576">
        <v>1348</v>
      </c>
      <c r="N1576">
        <v>1009</v>
      </c>
      <c r="O1576" t="s">
        <v>46</v>
      </c>
      <c r="P1576" t="s">
        <v>46</v>
      </c>
      <c r="Q1576">
        <v>1000</v>
      </c>
      <c r="W1576">
        <v>0</v>
      </c>
      <c r="X1576">
        <v>1012095217</v>
      </c>
      <c r="Y1576">
        <v>5.9999999999999995E-4</v>
      </c>
      <c r="AA1576">
        <v>1820</v>
      </c>
      <c r="AB1576">
        <v>0</v>
      </c>
      <c r="AC1576">
        <v>0</v>
      </c>
      <c r="AD1576">
        <v>0</v>
      </c>
      <c r="AE1576">
        <v>1820</v>
      </c>
      <c r="AF1576">
        <v>0</v>
      </c>
      <c r="AG1576">
        <v>0</v>
      </c>
      <c r="AH1576">
        <v>0</v>
      </c>
      <c r="AI1576">
        <v>1</v>
      </c>
      <c r="AJ1576">
        <v>1</v>
      </c>
      <c r="AK1576">
        <v>1</v>
      </c>
      <c r="AL1576">
        <v>1</v>
      </c>
      <c r="AN1576">
        <v>0</v>
      </c>
      <c r="AO1576">
        <v>1</v>
      </c>
      <c r="AP1576">
        <v>0</v>
      </c>
      <c r="AQ1576">
        <v>0</v>
      </c>
      <c r="AR1576">
        <v>0</v>
      </c>
      <c r="AS1576" t="s">
        <v>6</v>
      </c>
      <c r="AT1576">
        <v>5.9999999999999995E-4</v>
      </c>
      <c r="AU1576" t="s">
        <v>6</v>
      </c>
      <c r="AV1576">
        <v>0</v>
      </c>
      <c r="AW1576">
        <v>2</v>
      </c>
      <c r="AX1576">
        <v>27723750</v>
      </c>
      <c r="AY1576">
        <v>1</v>
      </c>
      <c r="AZ1576">
        <v>0</v>
      </c>
      <c r="BA1576">
        <v>1580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CX1576">
        <f>Y1576*Source!I565</f>
        <v>9.8399999999999985E-4</v>
      </c>
      <c r="CY1576">
        <f t="shared" si="129"/>
        <v>1820</v>
      </c>
      <c r="CZ1576">
        <f t="shared" si="130"/>
        <v>1820</v>
      </c>
      <c r="DA1576">
        <f t="shared" si="131"/>
        <v>1</v>
      </c>
      <c r="DB1576">
        <v>0</v>
      </c>
    </row>
    <row r="1577" spans="1:106" x14ac:dyDescent="0.2">
      <c r="A1577">
        <f>ROW(Source!A565)</f>
        <v>565</v>
      </c>
      <c r="B1577">
        <v>27721504</v>
      </c>
      <c r="C1577">
        <v>27723734</v>
      </c>
      <c r="D1577">
        <v>25186459</v>
      </c>
      <c r="E1577">
        <v>1</v>
      </c>
      <c r="F1577">
        <v>1</v>
      </c>
      <c r="G1577">
        <v>1</v>
      </c>
      <c r="H1577">
        <v>3</v>
      </c>
      <c r="I1577" t="s">
        <v>1201</v>
      </c>
      <c r="J1577" t="s">
        <v>1202</v>
      </c>
      <c r="K1577" t="s">
        <v>1203</v>
      </c>
      <c r="L1577">
        <v>1346</v>
      </c>
      <c r="N1577">
        <v>1009</v>
      </c>
      <c r="O1577" t="s">
        <v>178</v>
      </c>
      <c r="P1577" t="s">
        <v>178</v>
      </c>
      <c r="Q1577">
        <v>1</v>
      </c>
      <c r="W1577">
        <v>0</v>
      </c>
      <c r="X1577">
        <v>210558753</v>
      </c>
      <c r="Y1577">
        <v>0.02</v>
      </c>
      <c r="AA1577">
        <v>28.6</v>
      </c>
      <c r="AB1577">
        <v>0</v>
      </c>
      <c r="AC1577">
        <v>0</v>
      </c>
      <c r="AD1577">
        <v>0</v>
      </c>
      <c r="AE1577">
        <v>28.6</v>
      </c>
      <c r="AF1577">
        <v>0</v>
      </c>
      <c r="AG1577">
        <v>0</v>
      </c>
      <c r="AH1577">
        <v>0</v>
      </c>
      <c r="AI1577">
        <v>1</v>
      </c>
      <c r="AJ1577">
        <v>1</v>
      </c>
      <c r="AK1577">
        <v>1</v>
      </c>
      <c r="AL1577">
        <v>1</v>
      </c>
      <c r="AN1577">
        <v>0</v>
      </c>
      <c r="AO1577">
        <v>1</v>
      </c>
      <c r="AP1577">
        <v>0</v>
      </c>
      <c r="AQ1577">
        <v>0</v>
      </c>
      <c r="AR1577">
        <v>0</v>
      </c>
      <c r="AS1577" t="s">
        <v>6</v>
      </c>
      <c r="AT1577">
        <v>0.02</v>
      </c>
      <c r="AU1577" t="s">
        <v>6</v>
      </c>
      <c r="AV1577">
        <v>0</v>
      </c>
      <c r="AW1577">
        <v>2</v>
      </c>
      <c r="AX1577">
        <v>27723751</v>
      </c>
      <c r="AY1577">
        <v>1</v>
      </c>
      <c r="AZ1577">
        <v>0</v>
      </c>
      <c r="BA1577">
        <v>1581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CX1577">
        <f>Y1577*Source!I565</f>
        <v>3.2799999999999996E-2</v>
      </c>
      <c r="CY1577">
        <f t="shared" si="129"/>
        <v>28.6</v>
      </c>
      <c r="CZ1577">
        <f t="shared" si="130"/>
        <v>28.6</v>
      </c>
      <c r="DA1577">
        <f t="shared" si="131"/>
        <v>1</v>
      </c>
      <c r="DB1577">
        <v>0</v>
      </c>
    </row>
    <row r="1578" spans="1:106" x14ac:dyDescent="0.2">
      <c r="A1578">
        <f>ROW(Source!A565)</f>
        <v>565</v>
      </c>
      <c r="B1578">
        <v>27721504</v>
      </c>
      <c r="C1578">
        <v>27723734</v>
      </c>
      <c r="D1578">
        <v>25200135</v>
      </c>
      <c r="E1578">
        <v>1</v>
      </c>
      <c r="F1578">
        <v>1</v>
      </c>
      <c r="G1578">
        <v>1</v>
      </c>
      <c r="H1578">
        <v>3</v>
      </c>
      <c r="I1578" t="s">
        <v>1386</v>
      </c>
      <c r="J1578" t="s">
        <v>1387</v>
      </c>
      <c r="K1578" t="s">
        <v>1388</v>
      </c>
      <c r="L1578">
        <v>1355</v>
      </c>
      <c r="N1578">
        <v>1010</v>
      </c>
      <c r="O1578" t="s">
        <v>519</v>
      </c>
      <c r="P1578" t="s">
        <v>519</v>
      </c>
      <c r="Q1578">
        <v>100</v>
      </c>
      <c r="W1578">
        <v>0</v>
      </c>
      <c r="X1578">
        <v>-423136440</v>
      </c>
      <c r="Y1578">
        <v>0.05</v>
      </c>
      <c r="AA1578">
        <v>110</v>
      </c>
      <c r="AB1578">
        <v>0</v>
      </c>
      <c r="AC1578">
        <v>0</v>
      </c>
      <c r="AD1578">
        <v>0</v>
      </c>
      <c r="AE1578">
        <v>110</v>
      </c>
      <c r="AF1578">
        <v>0</v>
      </c>
      <c r="AG1578">
        <v>0</v>
      </c>
      <c r="AH1578">
        <v>0</v>
      </c>
      <c r="AI1578">
        <v>1</v>
      </c>
      <c r="AJ1578">
        <v>1</v>
      </c>
      <c r="AK1578">
        <v>1</v>
      </c>
      <c r="AL1578">
        <v>1</v>
      </c>
      <c r="AN1578">
        <v>0</v>
      </c>
      <c r="AO1578">
        <v>1</v>
      </c>
      <c r="AP1578">
        <v>0</v>
      </c>
      <c r="AQ1578">
        <v>0</v>
      </c>
      <c r="AR1578">
        <v>0</v>
      </c>
      <c r="AS1578" t="s">
        <v>6</v>
      </c>
      <c r="AT1578">
        <v>0.05</v>
      </c>
      <c r="AU1578" t="s">
        <v>6</v>
      </c>
      <c r="AV1578">
        <v>0</v>
      </c>
      <c r="AW1578">
        <v>2</v>
      </c>
      <c r="AX1578">
        <v>27723752</v>
      </c>
      <c r="AY1578">
        <v>1</v>
      </c>
      <c r="AZ1578">
        <v>0</v>
      </c>
      <c r="BA1578">
        <v>1582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CX1578">
        <f>Y1578*Source!I565</f>
        <v>8.2000000000000003E-2</v>
      </c>
      <c r="CY1578">
        <f t="shared" si="129"/>
        <v>110</v>
      </c>
      <c r="CZ1578">
        <f t="shared" si="130"/>
        <v>110</v>
      </c>
      <c r="DA1578">
        <f t="shared" si="131"/>
        <v>1</v>
      </c>
      <c r="DB1578">
        <v>0</v>
      </c>
    </row>
    <row r="1579" spans="1:106" x14ac:dyDescent="0.2">
      <c r="A1579">
        <f>ROW(Source!A565)</f>
        <v>565</v>
      </c>
      <c r="B1579">
        <v>27721504</v>
      </c>
      <c r="C1579">
        <v>27723734</v>
      </c>
      <c r="D1579">
        <v>25200186</v>
      </c>
      <c r="E1579">
        <v>1</v>
      </c>
      <c r="F1579">
        <v>1</v>
      </c>
      <c r="G1579">
        <v>1</v>
      </c>
      <c r="H1579">
        <v>3</v>
      </c>
      <c r="I1579" t="s">
        <v>1389</v>
      </c>
      <c r="J1579" t="s">
        <v>1390</v>
      </c>
      <c r="K1579" t="s">
        <v>1391</v>
      </c>
      <c r="L1579">
        <v>1356</v>
      </c>
      <c r="N1579">
        <v>1010</v>
      </c>
      <c r="O1579" t="s">
        <v>1212</v>
      </c>
      <c r="P1579" t="s">
        <v>1212</v>
      </c>
      <c r="Q1579">
        <v>1000</v>
      </c>
      <c r="W1579">
        <v>0</v>
      </c>
      <c r="X1579">
        <v>537827188</v>
      </c>
      <c r="Y1579">
        <v>1.2200000000000001E-2</v>
      </c>
      <c r="AA1579">
        <v>119</v>
      </c>
      <c r="AB1579">
        <v>0</v>
      </c>
      <c r="AC1579">
        <v>0</v>
      </c>
      <c r="AD1579">
        <v>0</v>
      </c>
      <c r="AE1579">
        <v>119</v>
      </c>
      <c r="AF1579">
        <v>0</v>
      </c>
      <c r="AG1579">
        <v>0</v>
      </c>
      <c r="AH1579">
        <v>0</v>
      </c>
      <c r="AI1579">
        <v>1</v>
      </c>
      <c r="AJ1579">
        <v>1</v>
      </c>
      <c r="AK1579">
        <v>1</v>
      </c>
      <c r="AL1579">
        <v>1</v>
      </c>
      <c r="AN1579">
        <v>0</v>
      </c>
      <c r="AO1579">
        <v>1</v>
      </c>
      <c r="AP1579">
        <v>0</v>
      </c>
      <c r="AQ1579">
        <v>0</v>
      </c>
      <c r="AR1579">
        <v>0</v>
      </c>
      <c r="AS1579" t="s">
        <v>6</v>
      </c>
      <c r="AT1579">
        <v>1.2200000000000001E-2</v>
      </c>
      <c r="AU1579" t="s">
        <v>6</v>
      </c>
      <c r="AV1579">
        <v>0</v>
      </c>
      <c r="AW1579">
        <v>2</v>
      </c>
      <c r="AX1579">
        <v>27723753</v>
      </c>
      <c r="AY1579">
        <v>1</v>
      </c>
      <c r="AZ1579">
        <v>0</v>
      </c>
      <c r="BA1579">
        <v>1583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CX1579">
        <f>Y1579*Source!I565</f>
        <v>2.0008000000000001E-2</v>
      </c>
      <c r="CY1579">
        <f t="shared" si="129"/>
        <v>119</v>
      </c>
      <c r="CZ1579">
        <f t="shared" si="130"/>
        <v>119</v>
      </c>
      <c r="DA1579">
        <f t="shared" si="131"/>
        <v>1</v>
      </c>
      <c r="DB1579">
        <v>0</v>
      </c>
    </row>
    <row r="1580" spans="1:106" x14ac:dyDescent="0.2">
      <c r="A1580">
        <f>ROW(Source!A565)</f>
        <v>565</v>
      </c>
      <c r="B1580">
        <v>27721504</v>
      </c>
      <c r="C1580">
        <v>27723734</v>
      </c>
      <c r="D1580">
        <v>25147235</v>
      </c>
      <c r="E1580">
        <v>17</v>
      </c>
      <c r="F1580">
        <v>1</v>
      </c>
      <c r="G1580">
        <v>1</v>
      </c>
      <c r="H1580">
        <v>3</v>
      </c>
      <c r="I1580" t="s">
        <v>1204</v>
      </c>
      <c r="J1580" t="s">
        <v>6</v>
      </c>
      <c r="K1580" t="s">
        <v>1205</v>
      </c>
      <c r="L1580">
        <v>1374</v>
      </c>
      <c r="N1580">
        <v>1013</v>
      </c>
      <c r="O1580" t="s">
        <v>1206</v>
      </c>
      <c r="P1580" t="s">
        <v>1206</v>
      </c>
      <c r="Q1580">
        <v>1</v>
      </c>
      <c r="W1580">
        <v>0</v>
      </c>
      <c r="X1580">
        <v>-1731369543</v>
      </c>
      <c r="Y1580">
        <v>1.01</v>
      </c>
      <c r="AA1580">
        <v>1</v>
      </c>
      <c r="AB1580">
        <v>0</v>
      </c>
      <c r="AC1580">
        <v>0</v>
      </c>
      <c r="AD1580">
        <v>0</v>
      </c>
      <c r="AE1580">
        <v>1</v>
      </c>
      <c r="AF1580">
        <v>0</v>
      </c>
      <c r="AG1580">
        <v>0</v>
      </c>
      <c r="AH1580">
        <v>0</v>
      </c>
      <c r="AI1580">
        <v>1</v>
      </c>
      <c r="AJ1580">
        <v>1</v>
      </c>
      <c r="AK1580">
        <v>1</v>
      </c>
      <c r="AL1580">
        <v>1</v>
      </c>
      <c r="AN1580">
        <v>0</v>
      </c>
      <c r="AO1580">
        <v>1</v>
      </c>
      <c r="AP1580">
        <v>0</v>
      </c>
      <c r="AQ1580">
        <v>0</v>
      </c>
      <c r="AR1580">
        <v>0</v>
      </c>
      <c r="AS1580" t="s">
        <v>6</v>
      </c>
      <c r="AT1580">
        <v>1.01</v>
      </c>
      <c r="AU1580" t="s">
        <v>6</v>
      </c>
      <c r="AV1580">
        <v>0</v>
      </c>
      <c r="AW1580">
        <v>2</v>
      </c>
      <c r="AX1580">
        <v>27723754</v>
      </c>
      <c r="AY1580">
        <v>1</v>
      </c>
      <c r="AZ1580">
        <v>0</v>
      </c>
      <c r="BA1580">
        <v>1584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CX1580">
        <f>Y1580*Source!I565</f>
        <v>1.6563999999999999</v>
      </c>
      <c r="CY1580">
        <f t="shared" si="129"/>
        <v>1</v>
      </c>
      <c r="CZ1580">
        <f t="shared" si="130"/>
        <v>1</v>
      </c>
      <c r="DA1580">
        <f t="shared" si="131"/>
        <v>1</v>
      </c>
      <c r="DB1580">
        <v>0</v>
      </c>
    </row>
    <row r="1581" spans="1:106" x14ac:dyDescent="0.2">
      <c r="A1581">
        <f>ROW(Source!A566)</f>
        <v>566</v>
      </c>
      <c r="B1581">
        <v>27721505</v>
      </c>
      <c r="C1581">
        <v>27723755</v>
      </c>
      <c r="D1581">
        <v>25418254</v>
      </c>
      <c r="E1581">
        <v>1</v>
      </c>
      <c r="F1581">
        <v>1</v>
      </c>
      <c r="G1581">
        <v>1</v>
      </c>
      <c r="H1581">
        <v>1</v>
      </c>
      <c r="I1581" t="s">
        <v>1207</v>
      </c>
      <c r="J1581" t="s">
        <v>6</v>
      </c>
      <c r="K1581" t="s">
        <v>1208</v>
      </c>
      <c r="L1581">
        <v>1191</v>
      </c>
      <c r="N1581">
        <v>1013</v>
      </c>
      <c r="O1581" t="s">
        <v>953</v>
      </c>
      <c r="P1581" t="s">
        <v>953</v>
      </c>
      <c r="Q1581">
        <v>1</v>
      </c>
      <c r="W1581">
        <v>0</v>
      </c>
      <c r="X1581">
        <v>1983201532</v>
      </c>
      <c r="Y1581">
        <v>1.56</v>
      </c>
      <c r="AA1581">
        <v>0</v>
      </c>
      <c r="AB1581">
        <v>0</v>
      </c>
      <c r="AC1581">
        <v>0</v>
      </c>
      <c r="AD1581">
        <v>9.51</v>
      </c>
      <c r="AE1581">
        <v>0</v>
      </c>
      <c r="AF1581">
        <v>0</v>
      </c>
      <c r="AG1581">
        <v>0</v>
      </c>
      <c r="AH1581">
        <v>9.51</v>
      </c>
      <c r="AI1581">
        <v>1</v>
      </c>
      <c r="AJ1581">
        <v>1</v>
      </c>
      <c r="AK1581">
        <v>1</v>
      </c>
      <c r="AL1581">
        <v>1</v>
      </c>
      <c r="AN1581">
        <v>0</v>
      </c>
      <c r="AO1581">
        <v>1</v>
      </c>
      <c r="AP1581">
        <v>0</v>
      </c>
      <c r="AQ1581">
        <v>0</v>
      </c>
      <c r="AR1581">
        <v>0</v>
      </c>
      <c r="AS1581" t="s">
        <v>6</v>
      </c>
      <c r="AT1581">
        <v>1.56</v>
      </c>
      <c r="AU1581" t="s">
        <v>6</v>
      </c>
      <c r="AV1581">
        <v>1</v>
      </c>
      <c r="AW1581">
        <v>2</v>
      </c>
      <c r="AX1581">
        <v>27723771</v>
      </c>
      <c r="AY1581">
        <v>1</v>
      </c>
      <c r="AZ1581">
        <v>0</v>
      </c>
      <c r="BA1581">
        <v>1585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CX1581">
        <f>Y1581*Source!I566</f>
        <v>3.12</v>
      </c>
      <c r="CY1581">
        <f>AD1581</f>
        <v>9.51</v>
      </c>
      <c r="CZ1581">
        <f>AH1581</f>
        <v>9.51</v>
      </c>
      <c r="DA1581">
        <f>AL1581</f>
        <v>1</v>
      </c>
      <c r="DB1581">
        <v>0</v>
      </c>
    </row>
    <row r="1582" spans="1:106" x14ac:dyDescent="0.2">
      <c r="A1582">
        <f>ROW(Source!A566)</f>
        <v>566</v>
      </c>
      <c r="B1582">
        <v>27721505</v>
      </c>
      <c r="C1582">
        <v>27723755</v>
      </c>
      <c r="D1582">
        <v>25231911</v>
      </c>
      <c r="E1582">
        <v>1</v>
      </c>
      <c r="F1582">
        <v>1</v>
      </c>
      <c r="G1582">
        <v>1</v>
      </c>
      <c r="H1582">
        <v>2</v>
      </c>
      <c r="I1582" t="s">
        <v>1061</v>
      </c>
      <c r="J1582" t="s">
        <v>1062</v>
      </c>
      <c r="K1582" t="s">
        <v>1063</v>
      </c>
      <c r="L1582">
        <v>1368</v>
      </c>
      <c r="N1582">
        <v>1011</v>
      </c>
      <c r="O1582" t="s">
        <v>959</v>
      </c>
      <c r="P1582" t="s">
        <v>959</v>
      </c>
      <c r="Q1582">
        <v>1</v>
      </c>
      <c r="W1582">
        <v>0</v>
      </c>
      <c r="X1582">
        <v>-353815937</v>
      </c>
      <c r="Y1582">
        <v>0.13</v>
      </c>
      <c r="AA1582">
        <v>0</v>
      </c>
      <c r="AB1582">
        <v>8.1</v>
      </c>
      <c r="AC1582">
        <v>0</v>
      </c>
      <c r="AD1582">
        <v>0</v>
      </c>
      <c r="AE1582">
        <v>0</v>
      </c>
      <c r="AF1582">
        <v>8.1</v>
      </c>
      <c r="AG1582">
        <v>0</v>
      </c>
      <c r="AH1582">
        <v>0</v>
      </c>
      <c r="AI1582">
        <v>1</v>
      </c>
      <c r="AJ1582">
        <v>1</v>
      </c>
      <c r="AK1582">
        <v>1</v>
      </c>
      <c r="AL1582">
        <v>1</v>
      </c>
      <c r="AN1582">
        <v>0</v>
      </c>
      <c r="AO1582">
        <v>1</v>
      </c>
      <c r="AP1582">
        <v>0</v>
      </c>
      <c r="AQ1582">
        <v>0</v>
      </c>
      <c r="AR1582">
        <v>0</v>
      </c>
      <c r="AS1582" t="s">
        <v>6</v>
      </c>
      <c r="AT1582">
        <v>0.13</v>
      </c>
      <c r="AU1582" t="s">
        <v>6</v>
      </c>
      <c r="AV1582">
        <v>0</v>
      </c>
      <c r="AW1582">
        <v>2</v>
      </c>
      <c r="AX1582">
        <v>27723772</v>
      </c>
      <c r="AY1582">
        <v>1</v>
      </c>
      <c r="AZ1582">
        <v>0</v>
      </c>
      <c r="BA1582">
        <v>1586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CX1582">
        <f>Y1582*Source!I566</f>
        <v>0.26</v>
      </c>
      <c r="CY1582">
        <f>AB1582</f>
        <v>8.1</v>
      </c>
      <c r="CZ1582">
        <f>AF1582</f>
        <v>8.1</v>
      </c>
      <c r="DA1582">
        <f>AJ1582</f>
        <v>1</v>
      </c>
      <c r="DB1582">
        <v>0</v>
      </c>
    </row>
    <row r="1583" spans="1:106" x14ac:dyDescent="0.2">
      <c r="A1583">
        <f>ROW(Source!A566)</f>
        <v>566</v>
      </c>
      <c r="B1583">
        <v>27721505</v>
      </c>
      <c r="C1583">
        <v>27723755</v>
      </c>
      <c r="D1583">
        <v>25148213</v>
      </c>
      <c r="E1583">
        <v>1</v>
      </c>
      <c r="F1583">
        <v>1</v>
      </c>
      <c r="G1583">
        <v>1</v>
      </c>
      <c r="H1583">
        <v>3</v>
      </c>
      <c r="I1583" t="s">
        <v>1296</v>
      </c>
      <c r="J1583" t="s">
        <v>1297</v>
      </c>
      <c r="K1583" t="s">
        <v>1298</v>
      </c>
      <c r="L1583">
        <v>1346</v>
      </c>
      <c r="N1583">
        <v>1009</v>
      </c>
      <c r="O1583" t="s">
        <v>178</v>
      </c>
      <c r="P1583" t="s">
        <v>178</v>
      </c>
      <c r="Q1583">
        <v>1</v>
      </c>
      <c r="W1583">
        <v>0</v>
      </c>
      <c r="X1583">
        <v>618806536</v>
      </c>
      <c r="Y1583">
        <v>6.0000000000000001E-3</v>
      </c>
      <c r="AA1583">
        <v>44.97</v>
      </c>
      <c r="AB1583">
        <v>0</v>
      </c>
      <c r="AC1583">
        <v>0</v>
      </c>
      <c r="AD1583">
        <v>0</v>
      </c>
      <c r="AE1583">
        <v>44.97</v>
      </c>
      <c r="AF1583">
        <v>0</v>
      </c>
      <c r="AG1583">
        <v>0</v>
      </c>
      <c r="AH1583">
        <v>0</v>
      </c>
      <c r="AI1583">
        <v>1</v>
      </c>
      <c r="AJ1583">
        <v>1</v>
      </c>
      <c r="AK1583">
        <v>1</v>
      </c>
      <c r="AL1583">
        <v>1</v>
      </c>
      <c r="AN1583">
        <v>0</v>
      </c>
      <c r="AO1583">
        <v>1</v>
      </c>
      <c r="AP1583">
        <v>0</v>
      </c>
      <c r="AQ1583">
        <v>0</v>
      </c>
      <c r="AR1583">
        <v>0</v>
      </c>
      <c r="AS1583" t="s">
        <v>6</v>
      </c>
      <c r="AT1583">
        <v>6.0000000000000001E-3</v>
      </c>
      <c r="AU1583" t="s">
        <v>6</v>
      </c>
      <c r="AV1583">
        <v>0</v>
      </c>
      <c r="AW1583">
        <v>2</v>
      </c>
      <c r="AX1583">
        <v>27723773</v>
      </c>
      <c r="AY1583">
        <v>1</v>
      </c>
      <c r="AZ1583">
        <v>0</v>
      </c>
      <c r="BA1583">
        <v>1587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CX1583">
        <f>Y1583*Source!I566</f>
        <v>1.2E-2</v>
      </c>
      <c r="CY1583">
        <f t="shared" ref="CY1583:CY1595" si="132">AA1583</f>
        <v>44.97</v>
      </c>
      <c r="CZ1583">
        <f t="shared" ref="CZ1583:CZ1595" si="133">AE1583</f>
        <v>44.97</v>
      </c>
      <c r="DA1583">
        <f t="shared" ref="DA1583:DA1595" si="134">AI1583</f>
        <v>1</v>
      </c>
      <c r="DB1583">
        <v>0</v>
      </c>
    </row>
    <row r="1584" spans="1:106" x14ac:dyDescent="0.2">
      <c r="A1584">
        <f>ROW(Source!A566)</f>
        <v>566</v>
      </c>
      <c r="B1584">
        <v>27721505</v>
      </c>
      <c r="C1584">
        <v>27723755</v>
      </c>
      <c r="D1584">
        <v>25149944</v>
      </c>
      <c r="E1584">
        <v>1</v>
      </c>
      <c r="F1584">
        <v>1</v>
      </c>
      <c r="G1584">
        <v>1</v>
      </c>
      <c r="H1584">
        <v>3</v>
      </c>
      <c r="I1584" t="s">
        <v>1299</v>
      </c>
      <c r="J1584" t="s">
        <v>1300</v>
      </c>
      <c r="K1584" t="s">
        <v>1301</v>
      </c>
      <c r="L1584">
        <v>1346</v>
      </c>
      <c r="N1584">
        <v>1009</v>
      </c>
      <c r="O1584" t="s">
        <v>178</v>
      </c>
      <c r="P1584" t="s">
        <v>178</v>
      </c>
      <c r="Q1584">
        <v>1</v>
      </c>
      <c r="W1584">
        <v>0</v>
      </c>
      <c r="X1584">
        <v>56922527</v>
      </c>
      <c r="Y1584">
        <v>1E-3</v>
      </c>
      <c r="AA1584">
        <v>11.5</v>
      </c>
      <c r="AB1584">
        <v>0</v>
      </c>
      <c r="AC1584">
        <v>0</v>
      </c>
      <c r="AD1584">
        <v>0</v>
      </c>
      <c r="AE1584">
        <v>11.5</v>
      </c>
      <c r="AF1584">
        <v>0</v>
      </c>
      <c r="AG1584">
        <v>0</v>
      </c>
      <c r="AH1584">
        <v>0</v>
      </c>
      <c r="AI1584">
        <v>1</v>
      </c>
      <c r="AJ1584">
        <v>1</v>
      </c>
      <c r="AK1584">
        <v>1</v>
      </c>
      <c r="AL1584">
        <v>1</v>
      </c>
      <c r="AN1584">
        <v>0</v>
      </c>
      <c r="AO1584">
        <v>1</v>
      </c>
      <c r="AP1584">
        <v>0</v>
      </c>
      <c r="AQ1584">
        <v>0</v>
      </c>
      <c r="AR1584">
        <v>0</v>
      </c>
      <c r="AS1584" t="s">
        <v>6</v>
      </c>
      <c r="AT1584">
        <v>1E-3</v>
      </c>
      <c r="AU1584" t="s">
        <v>6</v>
      </c>
      <c r="AV1584">
        <v>0</v>
      </c>
      <c r="AW1584">
        <v>2</v>
      </c>
      <c r="AX1584">
        <v>27723774</v>
      </c>
      <c r="AY1584">
        <v>1</v>
      </c>
      <c r="AZ1584">
        <v>0</v>
      </c>
      <c r="BA1584">
        <v>1588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CX1584">
        <f>Y1584*Source!I566</f>
        <v>2E-3</v>
      </c>
      <c r="CY1584">
        <f t="shared" si="132"/>
        <v>11.5</v>
      </c>
      <c r="CZ1584">
        <f t="shared" si="133"/>
        <v>11.5</v>
      </c>
      <c r="DA1584">
        <f t="shared" si="134"/>
        <v>1</v>
      </c>
      <c r="DB1584">
        <v>0</v>
      </c>
    </row>
    <row r="1585" spans="1:106" x14ac:dyDescent="0.2">
      <c r="A1585">
        <f>ROW(Source!A566)</f>
        <v>566</v>
      </c>
      <c r="B1585">
        <v>27721505</v>
      </c>
      <c r="C1585">
        <v>27723755</v>
      </c>
      <c r="D1585">
        <v>25150263</v>
      </c>
      <c r="E1585">
        <v>1</v>
      </c>
      <c r="F1585">
        <v>1</v>
      </c>
      <c r="G1585">
        <v>1</v>
      </c>
      <c r="H1585">
        <v>3</v>
      </c>
      <c r="I1585" t="s">
        <v>1184</v>
      </c>
      <c r="J1585" t="s">
        <v>1185</v>
      </c>
      <c r="K1585" t="s">
        <v>1186</v>
      </c>
      <c r="L1585">
        <v>1346</v>
      </c>
      <c r="N1585">
        <v>1009</v>
      </c>
      <c r="O1585" t="s">
        <v>178</v>
      </c>
      <c r="P1585" t="s">
        <v>178</v>
      </c>
      <c r="Q1585">
        <v>1</v>
      </c>
      <c r="W1585">
        <v>0</v>
      </c>
      <c r="X1585">
        <v>-1088866022</v>
      </c>
      <c r="Y1585">
        <v>1.2E-2</v>
      </c>
      <c r="AA1585">
        <v>30.4</v>
      </c>
      <c r="AB1585">
        <v>0</v>
      </c>
      <c r="AC1585">
        <v>0</v>
      </c>
      <c r="AD1585">
        <v>0</v>
      </c>
      <c r="AE1585">
        <v>30.4</v>
      </c>
      <c r="AF1585">
        <v>0</v>
      </c>
      <c r="AG1585">
        <v>0</v>
      </c>
      <c r="AH1585">
        <v>0</v>
      </c>
      <c r="AI1585">
        <v>1</v>
      </c>
      <c r="AJ1585">
        <v>1</v>
      </c>
      <c r="AK1585">
        <v>1</v>
      </c>
      <c r="AL1585">
        <v>1</v>
      </c>
      <c r="AN1585">
        <v>0</v>
      </c>
      <c r="AO1585">
        <v>1</v>
      </c>
      <c r="AP1585">
        <v>0</v>
      </c>
      <c r="AQ1585">
        <v>0</v>
      </c>
      <c r="AR1585">
        <v>0</v>
      </c>
      <c r="AS1585" t="s">
        <v>6</v>
      </c>
      <c r="AT1585">
        <v>1.2E-2</v>
      </c>
      <c r="AU1585" t="s">
        <v>6</v>
      </c>
      <c r="AV1585">
        <v>0</v>
      </c>
      <c r="AW1585">
        <v>2</v>
      </c>
      <c r="AX1585">
        <v>27723775</v>
      </c>
      <c r="AY1585">
        <v>1</v>
      </c>
      <c r="AZ1585">
        <v>0</v>
      </c>
      <c r="BA1585">
        <v>1589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CX1585">
        <f>Y1585*Source!I566</f>
        <v>2.4E-2</v>
      </c>
      <c r="CY1585">
        <f t="shared" si="132"/>
        <v>30.4</v>
      </c>
      <c r="CZ1585">
        <f t="shared" si="133"/>
        <v>30.4</v>
      </c>
      <c r="DA1585">
        <f t="shared" si="134"/>
        <v>1</v>
      </c>
      <c r="DB1585">
        <v>0</v>
      </c>
    </row>
    <row r="1586" spans="1:106" x14ac:dyDescent="0.2">
      <c r="A1586">
        <f>ROW(Source!A566)</f>
        <v>566</v>
      </c>
      <c r="B1586">
        <v>27721505</v>
      </c>
      <c r="C1586">
        <v>27723755</v>
      </c>
      <c r="D1586">
        <v>25151427</v>
      </c>
      <c r="E1586">
        <v>1</v>
      </c>
      <c r="F1586">
        <v>1</v>
      </c>
      <c r="G1586">
        <v>1</v>
      </c>
      <c r="H1586">
        <v>3</v>
      </c>
      <c r="I1586" t="s">
        <v>1190</v>
      </c>
      <c r="J1586" t="s">
        <v>1191</v>
      </c>
      <c r="K1586" t="s">
        <v>1192</v>
      </c>
      <c r="L1586">
        <v>1346</v>
      </c>
      <c r="N1586">
        <v>1009</v>
      </c>
      <c r="O1586" t="s">
        <v>178</v>
      </c>
      <c r="P1586" t="s">
        <v>178</v>
      </c>
      <c r="Q1586">
        <v>1</v>
      </c>
      <c r="W1586">
        <v>0</v>
      </c>
      <c r="X1586">
        <v>586013393</v>
      </c>
      <c r="Y1586">
        <v>7.0000000000000007E-2</v>
      </c>
      <c r="AA1586">
        <v>10.57</v>
      </c>
      <c r="AB1586">
        <v>0</v>
      </c>
      <c r="AC1586">
        <v>0</v>
      </c>
      <c r="AD1586">
        <v>0</v>
      </c>
      <c r="AE1586">
        <v>10.57</v>
      </c>
      <c r="AF1586">
        <v>0</v>
      </c>
      <c r="AG1586">
        <v>0</v>
      </c>
      <c r="AH1586">
        <v>0</v>
      </c>
      <c r="AI1586">
        <v>1</v>
      </c>
      <c r="AJ1586">
        <v>1</v>
      </c>
      <c r="AK1586">
        <v>1</v>
      </c>
      <c r="AL1586">
        <v>1</v>
      </c>
      <c r="AN1586">
        <v>0</v>
      </c>
      <c r="AO1586">
        <v>1</v>
      </c>
      <c r="AP1586">
        <v>0</v>
      </c>
      <c r="AQ1586">
        <v>0</v>
      </c>
      <c r="AR1586">
        <v>0</v>
      </c>
      <c r="AS1586" t="s">
        <v>6</v>
      </c>
      <c r="AT1586">
        <v>7.0000000000000007E-2</v>
      </c>
      <c r="AU1586" t="s">
        <v>6</v>
      </c>
      <c r="AV1586">
        <v>0</v>
      </c>
      <c r="AW1586">
        <v>2</v>
      </c>
      <c r="AX1586">
        <v>27723776</v>
      </c>
      <c r="AY1586">
        <v>1</v>
      </c>
      <c r="AZ1586">
        <v>0</v>
      </c>
      <c r="BA1586">
        <v>1590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CX1586">
        <f>Y1586*Source!I566</f>
        <v>0.14000000000000001</v>
      </c>
      <c r="CY1586">
        <f t="shared" si="132"/>
        <v>10.57</v>
      </c>
      <c r="CZ1586">
        <f t="shared" si="133"/>
        <v>10.57</v>
      </c>
      <c r="DA1586">
        <f t="shared" si="134"/>
        <v>1</v>
      </c>
      <c r="DB1586">
        <v>0</v>
      </c>
    </row>
    <row r="1587" spans="1:106" x14ac:dyDescent="0.2">
      <c r="A1587">
        <f>ROW(Source!A566)</f>
        <v>566</v>
      </c>
      <c r="B1587">
        <v>27721505</v>
      </c>
      <c r="C1587">
        <v>27723755</v>
      </c>
      <c r="D1587">
        <v>25152616</v>
      </c>
      <c r="E1587">
        <v>1</v>
      </c>
      <c r="F1587">
        <v>1</v>
      </c>
      <c r="G1587">
        <v>1</v>
      </c>
      <c r="H1587">
        <v>3</v>
      </c>
      <c r="I1587" t="s">
        <v>1193</v>
      </c>
      <c r="J1587" t="s">
        <v>1194</v>
      </c>
      <c r="K1587" t="s">
        <v>1017</v>
      </c>
      <c r="L1587">
        <v>1346</v>
      </c>
      <c r="N1587">
        <v>1009</v>
      </c>
      <c r="O1587" t="s">
        <v>178</v>
      </c>
      <c r="P1587" t="s">
        <v>178</v>
      </c>
      <c r="Q1587">
        <v>1</v>
      </c>
      <c r="W1587">
        <v>0</v>
      </c>
      <c r="X1587">
        <v>103900845</v>
      </c>
      <c r="Y1587">
        <v>4.9000000000000002E-2</v>
      </c>
      <c r="AA1587">
        <v>9.0399999999999991</v>
      </c>
      <c r="AB1587">
        <v>0</v>
      </c>
      <c r="AC1587">
        <v>0</v>
      </c>
      <c r="AD1587">
        <v>0</v>
      </c>
      <c r="AE1587">
        <v>9.0399999999999991</v>
      </c>
      <c r="AF1587">
        <v>0</v>
      </c>
      <c r="AG1587">
        <v>0</v>
      </c>
      <c r="AH1587">
        <v>0</v>
      </c>
      <c r="AI1587">
        <v>1</v>
      </c>
      <c r="AJ1587">
        <v>1</v>
      </c>
      <c r="AK1587">
        <v>1</v>
      </c>
      <c r="AL1587">
        <v>1</v>
      </c>
      <c r="AN1587">
        <v>0</v>
      </c>
      <c r="AO1587">
        <v>1</v>
      </c>
      <c r="AP1587">
        <v>0</v>
      </c>
      <c r="AQ1587">
        <v>0</v>
      </c>
      <c r="AR1587">
        <v>0</v>
      </c>
      <c r="AS1587" t="s">
        <v>6</v>
      </c>
      <c r="AT1587">
        <v>4.9000000000000002E-2</v>
      </c>
      <c r="AU1587" t="s">
        <v>6</v>
      </c>
      <c r="AV1587">
        <v>0</v>
      </c>
      <c r="AW1587">
        <v>2</v>
      </c>
      <c r="AX1587">
        <v>27723777</v>
      </c>
      <c r="AY1587">
        <v>1</v>
      </c>
      <c r="AZ1587">
        <v>0</v>
      </c>
      <c r="BA1587">
        <v>1591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CX1587">
        <f>Y1587*Source!I566</f>
        <v>9.8000000000000004E-2</v>
      </c>
      <c r="CY1587">
        <f t="shared" si="132"/>
        <v>9.0399999999999991</v>
      </c>
      <c r="CZ1587">
        <f t="shared" si="133"/>
        <v>9.0399999999999991</v>
      </c>
      <c r="DA1587">
        <f t="shared" si="134"/>
        <v>1</v>
      </c>
      <c r="DB1587">
        <v>0</v>
      </c>
    </row>
    <row r="1588" spans="1:106" x14ac:dyDescent="0.2">
      <c r="A1588">
        <f>ROW(Source!A566)</f>
        <v>566</v>
      </c>
      <c r="B1588">
        <v>27721505</v>
      </c>
      <c r="C1588">
        <v>27723755</v>
      </c>
      <c r="D1588">
        <v>25152748</v>
      </c>
      <c r="E1588">
        <v>1</v>
      </c>
      <c r="F1588">
        <v>1</v>
      </c>
      <c r="G1588">
        <v>1</v>
      </c>
      <c r="H1588">
        <v>3</v>
      </c>
      <c r="I1588" t="s">
        <v>1302</v>
      </c>
      <c r="J1588" t="s">
        <v>1303</v>
      </c>
      <c r="K1588" t="s">
        <v>1304</v>
      </c>
      <c r="L1588">
        <v>1355</v>
      </c>
      <c r="N1588">
        <v>1010</v>
      </c>
      <c r="O1588" t="s">
        <v>519</v>
      </c>
      <c r="P1588" t="s">
        <v>519</v>
      </c>
      <c r="Q1588">
        <v>100</v>
      </c>
      <c r="W1588">
        <v>0</v>
      </c>
      <c r="X1588">
        <v>1794244060</v>
      </c>
      <c r="Y1588">
        <v>1.4E-2</v>
      </c>
      <c r="AA1588">
        <v>86</v>
      </c>
      <c r="AB1588">
        <v>0</v>
      </c>
      <c r="AC1588">
        <v>0</v>
      </c>
      <c r="AD1588">
        <v>0</v>
      </c>
      <c r="AE1588">
        <v>86</v>
      </c>
      <c r="AF1588">
        <v>0</v>
      </c>
      <c r="AG1588">
        <v>0</v>
      </c>
      <c r="AH1588">
        <v>0</v>
      </c>
      <c r="AI1588">
        <v>1</v>
      </c>
      <c r="AJ1588">
        <v>1</v>
      </c>
      <c r="AK1588">
        <v>1</v>
      </c>
      <c r="AL1588">
        <v>1</v>
      </c>
      <c r="AN1588">
        <v>0</v>
      </c>
      <c r="AO1588">
        <v>1</v>
      </c>
      <c r="AP1588">
        <v>0</v>
      </c>
      <c r="AQ1588">
        <v>0</v>
      </c>
      <c r="AR1588">
        <v>0</v>
      </c>
      <c r="AS1588" t="s">
        <v>6</v>
      </c>
      <c r="AT1588">
        <v>1.4E-2</v>
      </c>
      <c r="AU1588" t="s">
        <v>6</v>
      </c>
      <c r="AV1588">
        <v>0</v>
      </c>
      <c r="AW1588">
        <v>2</v>
      </c>
      <c r="AX1588">
        <v>27723778</v>
      </c>
      <c r="AY1588">
        <v>1</v>
      </c>
      <c r="AZ1588">
        <v>0</v>
      </c>
      <c r="BA1588">
        <v>1592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CX1588">
        <f>Y1588*Source!I566</f>
        <v>2.8000000000000001E-2</v>
      </c>
      <c r="CY1588">
        <f t="shared" si="132"/>
        <v>86</v>
      </c>
      <c r="CZ1588">
        <f t="shared" si="133"/>
        <v>86</v>
      </c>
      <c r="DA1588">
        <f t="shared" si="134"/>
        <v>1</v>
      </c>
      <c r="DB1588">
        <v>0</v>
      </c>
    </row>
    <row r="1589" spans="1:106" x14ac:dyDescent="0.2">
      <c r="A1589">
        <f>ROW(Source!A566)</f>
        <v>566</v>
      </c>
      <c r="B1589">
        <v>27721505</v>
      </c>
      <c r="C1589">
        <v>27723755</v>
      </c>
      <c r="D1589">
        <v>25153666</v>
      </c>
      <c r="E1589">
        <v>1</v>
      </c>
      <c r="F1589">
        <v>1</v>
      </c>
      <c r="G1589">
        <v>1</v>
      </c>
      <c r="H1589">
        <v>3</v>
      </c>
      <c r="I1589" t="s">
        <v>1305</v>
      </c>
      <c r="J1589" t="s">
        <v>1306</v>
      </c>
      <c r="K1589" t="s">
        <v>1307</v>
      </c>
      <c r="L1589">
        <v>1346</v>
      </c>
      <c r="N1589">
        <v>1009</v>
      </c>
      <c r="O1589" t="s">
        <v>178</v>
      </c>
      <c r="P1589" t="s">
        <v>178</v>
      </c>
      <c r="Q1589">
        <v>1</v>
      </c>
      <c r="W1589">
        <v>0</v>
      </c>
      <c r="X1589">
        <v>-856710481</v>
      </c>
      <c r="Y1589">
        <v>1E-3</v>
      </c>
      <c r="AA1589">
        <v>133.05000000000001</v>
      </c>
      <c r="AB1589">
        <v>0</v>
      </c>
      <c r="AC1589">
        <v>0</v>
      </c>
      <c r="AD1589">
        <v>0</v>
      </c>
      <c r="AE1589">
        <v>133.05000000000001</v>
      </c>
      <c r="AF1589">
        <v>0</v>
      </c>
      <c r="AG1589">
        <v>0</v>
      </c>
      <c r="AH1589">
        <v>0</v>
      </c>
      <c r="AI1589">
        <v>1</v>
      </c>
      <c r="AJ1589">
        <v>1</v>
      </c>
      <c r="AK1589">
        <v>1</v>
      </c>
      <c r="AL1589">
        <v>1</v>
      </c>
      <c r="AN1589">
        <v>0</v>
      </c>
      <c r="AO1589">
        <v>1</v>
      </c>
      <c r="AP1589">
        <v>0</v>
      </c>
      <c r="AQ1589">
        <v>0</v>
      </c>
      <c r="AR1589">
        <v>0</v>
      </c>
      <c r="AS1589" t="s">
        <v>6</v>
      </c>
      <c r="AT1589">
        <v>1E-3</v>
      </c>
      <c r="AU1589" t="s">
        <v>6</v>
      </c>
      <c r="AV1589">
        <v>0</v>
      </c>
      <c r="AW1589">
        <v>2</v>
      </c>
      <c r="AX1589">
        <v>27723779</v>
      </c>
      <c r="AY1589">
        <v>1</v>
      </c>
      <c r="AZ1589">
        <v>0</v>
      </c>
      <c r="BA1589">
        <v>1593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CX1589">
        <f>Y1589*Source!I566</f>
        <v>2E-3</v>
      </c>
      <c r="CY1589">
        <f t="shared" si="132"/>
        <v>133.05000000000001</v>
      </c>
      <c r="CZ1589">
        <f t="shared" si="133"/>
        <v>133.05000000000001</v>
      </c>
      <c r="DA1589">
        <f t="shared" si="134"/>
        <v>1</v>
      </c>
      <c r="DB1589">
        <v>0</v>
      </c>
    </row>
    <row r="1590" spans="1:106" x14ac:dyDescent="0.2">
      <c r="A1590">
        <f>ROW(Source!A566)</f>
        <v>566</v>
      </c>
      <c r="B1590">
        <v>27721505</v>
      </c>
      <c r="C1590">
        <v>27723755</v>
      </c>
      <c r="D1590">
        <v>25171300</v>
      </c>
      <c r="E1590">
        <v>1</v>
      </c>
      <c r="F1590">
        <v>1</v>
      </c>
      <c r="G1590">
        <v>1</v>
      </c>
      <c r="H1590">
        <v>3</v>
      </c>
      <c r="I1590" t="s">
        <v>1308</v>
      </c>
      <c r="J1590" t="s">
        <v>1309</v>
      </c>
      <c r="K1590" t="s">
        <v>1310</v>
      </c>
      <c r="L1590">
        <v>1348</v>
      </c>
      <c r="N1590">
        <v>1009</v>
      </c>
      <c r="O1590" t="s">
        <v>46</v>
      </c>
      <c r="P1590" t="s">
        <v>46</v>
      </c>
      <c r="Q1590">
        <v>1000</v>
      </c>
      <c r="W1590">
        <v>0</v>
      </c>
      <c r="X1590">
        <v>426000481</v>
      </c>
      <c r="Y1590">
        <v>1E-3</v>
      </c>
      <c r="AA1590">
        <v>11500</v>
      </c>
      <c r="AB1590">
        <v>0</v>
      </c>
      <c r="AC1590">
        <v>0</v>
      </c>
      <c r="AD1590">
        <v>0</v>
      </c>
      <c r="AE1590">
        <v>11500</v>
      </c>
      <c r="AF1590">
        <v>0</v>
      </c>
      <c r="AG1590">
        <v>0</v>
      </c>
      <c r="AH1590">
        <v>0</v>
      </c>
      <c r="AI1590">
        <v>1</v>
      </c>
      <c r="AJ1590">
        <v>1</v>
      </c>
      <c r="AK1590">
        <v>1</v>
      </c>
      <c r="AL1590">
        <v>1</v>
      </c>
      <c r="AN1590">
        <v>0</v>
      </c>
      <c r="AO1590">
        <v>1</v>
      </c>
      <c r="AP1590">
        <v>0</v>
      </c>
      <c r="AQ1590">
        <v>0</v>
      </c>
      <c r="AR1590">
        <v>0</v>
      </c>
      <c r="AS1590" t="s">
        <v>6</v>
      </c>
      <c r="AT1590">
        <v>1E-3</v>
      </c>
      <c r="AU1590" t="s">
        <v>6</v>
      </c>
      <c r="AV1590">
        <v>0</v>
      </c>
      <c r="AW1590">
        <v>2</v>
      </c>
      <c r="AX1590">
        <v>27723780</v>
      </c>
      <c r="AY1590">
        <v>1</v>
      </c>
      <c r="AZ1590">
        <v>0</v>
      </c>
      <c r="BA1590">
        <v>1594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CX1590">
        <f>Y1590*Source!I566</f>
        <v>2E-3</v>
      </c>
      <c r="CY1590">
        <f t="shared" si="132"/>
        <v>11500</v>
      </c>
      <c r="CZ1590">
        <f t="shared" si="133"/>
        <v>11500</v>
      </c>
      <c r="DA1590">
        <f t="shared" si="134"/>
        <v>1</v>
      </c>
      <c r="DB1590">
        <v>0</v>
      </c>
    </row>
    <row r="1591" spans="1:106" x14ac:dyDescent="0.2">
      <c r="A1591">
        <f>ROW(Source!A566)</f>
        <v>566</v>
      </c>
      <c r="B1591">
        <v>27721505</v>
      </c>
      <c r="C1591">
        <v>27723755</v>
      </c>
      <c r="D1591">
        <v>25186459</v>
      </c>
      <c r="E1591">
        <v>1</v>
      </c>
      <c r="F1591">
        <v>1</v>
      </c>
      <c r="G1591">
        <v>1</v>
      </c>
      <c r="H1591">
        <v>3</v>
      </c>
      <c r="I1591" t="s">
        <v>1201</v>
      </c>
      <c r="J1591" t="s">
        <v>1202</v>
      </c>
      <c r="K1591" t="s">
        <v>1203</v>
      </c>
      <c r="L1591">
        <v>1346</v>
      </c>
      <c r="N1591">
        <v>1009</v>
      </c>
      <c r="O1591" t="s">
        <v>178</v>
      </c>
      <c r="P1591" t="s">
        <v>178</v>
      </c>
      <c r="Q1591">
        <v>1</v>
      </c>
      <c r="W1591">
        <v>0</v>
      </c>
      <c r="X1591">
        <v>210558753</v>
      </c>
      <c r="Y1591">
        <v>3.5999999999999997E-2</v>
      </c>
      <c r="AA1591">
        <v>28.6</v>
      </c>
      <c r="AB1591">
        <v>0</v>
      </c>
      <c r="AC1591">
        <v>0</v>
      </c>
      <c r="AD1591">
        <v>0</v>
      </c>
      <c r="AE1591">
        <v>28.6</v>
      </c>
      <c r="AF1591">
        <v>0</v>
      </c>
      <c r="AG1591">
        <v>0</v>
      </c>
      <c r="AH1591">
        <v>0</v>
      </c>
      <c r="AI1591">
        <v>1</v>
      </c>
      <c r="AJ1591">
        <v>1</v>
      </c>
      <c r="AK1591">
        <v>1</v>
      </c>
      <c r="AL1591">
        <v>1</v>
      </c>
      <c r="AN1591">
        <v>0</v>
      </c>
      <c r="AO1591">
        <v>1</v>
      </c>
      <c r="AP1591">
        <v>0</v>
      </c>
      <c r="AQ1591">
        <v>0</v>
      </c>
      <c r="AR1591">
        <v>0</v>
      </c>
      <c r="AS1591" t="s">
        <v>6</v>
      </c>
      <c r="AT1591">
        <v>3.5999999999999997E-2</v>
      </c>
      <c r="AU1591" t="s">
        <v>6</v>
      </c>
      <c r="AV1591">
        <v>0</v>
      </c>
      <c r="AW1591">
        <v>2</v>
      </c>
      <c r="AX1591">
        <v>27723781</v>
      </c>
      <c r="AY1591">
        <v>1</v>
      </c>
      <c r="AZ1591">
        <v>0</v>
      </c>
      <c r="BA1591">
        <v>1595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CX1591">
        <f>Y1591*Source!I566</f>
        <v>7.1999999999999995E-2</v>
      </c>
      <c r="CY1591">
        <f t="shared" si="132"/>
        <v>28.6</v>
      </c>
      <c r="CZ1591">
        <f t="shared" si="133"/>
        <v>28.6</v>
      </c>
      <c r="DA1591">
        <f t="shared" si="134"/>
        <v>1</v>
      </c>
      <c r="DB1591">
        <v>0</v>
      </c>
    </row>
    <row r="1592" spans="1:106" x14ac:dyDescent="0.2">
      <c r="A1592">
        <f>ROW(Source!A566)</f>
        <v>566</v>
      </c>
      <c r="B1592">
        <v>27721505</v>
      </c>
      <c r="C1592">
        <v>27723755</v>
      </c>
      <c r="D1592">
        <v>25186612</v>
      </c>
      <c r="E1592">
        <v>1</v>
      </c>
      <c r="F1592">
        <v>1</v>
      </c>
      <c r="G1592">
        <v>1</v>
      </c>
      <c r="H1592">
        <v>3</v>
      </c>
      <c r="I1592" t="s">
        <v>1311</v>
      </c>
      <c r="J1592" t="s">
        <v>1312</v>
      </c>
      <c r="K1592" t="s">
        <v>1313</v>
      </c>
      <c r="L1592">
        <v>1346</v>
      </c>
      <c r="N1592">
        <v>1009</v>
      </c>
      <c r="O1592" t="s">
        <v>178</v>
      </c>
      <c r="P1592" t="s">
        <v>178</v>
      </c>
      <c r="Q1592">
        <v>1</v>
      </c>
      <c r="W1592">
        <v>0</v>
      </c>
      <c r="X1592">
        <v>-1274984028</v>
      </c>
      <c r="Y1592">
        <v>6.0000000000000001E-3</v>
      </c>
      <c r="AA1592">
        <v>35.630000000000003</v>
      </c>
      <c r="AB1592">
        <v>0</v>
      </c>
      <c r="AC1592">
        <v>0</v>
      </c>
      <c r="AD1592">
        <v>0</v>
      </c>
      <c r="AE1592">
        <v>35.630000000000003</v>
      </c>
      <c r="AF1592">
        <v>0</v>
      </c>
      <c r="AG1592">
        <v>0</v>
      </c>
      <c r="AH1592">
        <v>0</v>
      </c>
      <c r="AI1592">
        <v>1</v>
      </c>
      <c r="AJ1592">
        <v>1</v>
      </c>
      <c r="AK1592">
        <v>1</v>
      </c>
      <c r="AL1592">
        <v>1</v>
      </c>
      <c r="AN1592">
        <v>0</v>
      </c>
      <c r="AO1592">
        <v>1</v>
      </c>
      <c r="AP1592">
        <v>0</v>
      </c>
      <c r="AQ1592">
        <v>0</v>
      </c>
      <c r="AR1592">
        <v>0</v>
      </c>
      <c r="AS1592" t="s">
        <v>6</v>
      </c>
      <c r="AT1592">
        <v>6.0000000000000001E-3</v>
      </c>
      <c r="AU1592" t="s">
        <v>6</v>
      </c>
      <c r="AV1592">
        <v>0</v>
      </c>
      <c r="AW1592">
        <v>2</v>
      </c>
      <c r="AX1592">
        <v>27723782</v>
      </c>
      <c r="AY1592">
        <v>1</v>
      </c>
      <c r="AZ1592">
        <v>0</v>
      </c>
      <c r="BA1592">
        <v>1596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CX1592">
        <f>Y1592*Source!I566</f>
        <v>1.2E-2</v>
      </c>
      <c r="CY1592">
        <f t="shared" si="132"/>
        <v>35.630000000000003</v>
      </c>
      <c r="CZ1592">
        <f t="shared" si="133"/>
        <v>35.630000000000003</v>
      </c>
      <c r="DA1592">
        <f t="shared" si="134"/>
        <v>1</v>
      </c>
      <c r="DB1592">
        <v>0</v>
      </c>
    </row>
    <row r="1593" spans="1:106" x14ac:dyDescent="0.2">
      <c r="A1593">
        <f>ROW(Source!A566)</f>
        <v>566</v>
      </c>
      <c r="B1593">
        <v>27721505</v>
      </c>
      <c r="C1593">
        <v>27723755</v>
      </c>
      <c r="D1593">
        <v>25200071</v>
      </c>
      <c r="E1593">
        <v>1</v>
      </c>
      <c r="F1593">
        <v>1</v>
      </c>
      <c r="G1593">
        <v>1</v>
      </c>
      <c r="H1593">
        <v>3</v>
      </c>
      <c r="I1593" t="s">
        <v>1314</v>
      </c>
      <c r="J1593" t="s">
        <v>1315</v>
      </c>
      <c r="K1593" t="s">
        <v>1316</v>
      </c>
      <c r="L1593">
        <v>1358</v>
      </c>
      <c r="N1593">
        <v>1010</v>
      </c>
      <c r="O1593" t="s">
        <v>553</v>
      </c>
      <c r="P1593" t="s">
        <v>553</v>
      </c>
      <c r="Q1593">
        <v>10</v>
      </c>
      <c r="W1593">
        <v>0</v>
      </c>
      <c r="X1593">
        <v>1386890308</v>
      </c>
      <c r="Y1593">
        <v>0.1</v>
      </c>
      <c r="AA1593">
        <v>39</v>
      </c>
      <c r="AB1593">
        <v>0</v>
      </c>
      <c r="AC1593">
        <v>0</v>
      </c>
      <c r="AD1593">
        <v>0</v>
      </c>
      <c r="AE1593">
        <v>39</v>
      </c>
      <c r="AF1593">
        <v>0</v>
      </c>
      <c r="AG1593">
        <v>0</v>
      </c>
      <c r="AH1593">
        <v>0</v>
      </c>
      <c r="AI1593">
        <v>1</v>
      </c>
      <c r="AJ1593">
        <v>1</v>
      </c>
      <c r="AK1593">
        <v>1</v>
      </c>
      <c r="AL1593">
        <v>1</v>
      </c>
      <c r="AN1593">
        <v>0</v>
      </c>
      <c r="AO1593">
        <v>1</v>
      </c>
      <c r="AP1593">
        <v>0</v>
      </c>
      <c r="AQ1593">
        <v>0</v>
      </c>
      <c r="AR1593">
        <v>0</v>
      </c>
      <c r="AS1593" t="s">
        <v>6</v>
      </c>
      <c r="AT1593">
        <v>0.1</v>
      </c>
      <c r="AU1593" t="s">
        <v>6</v>
      </c>
      <c r="AV1593">
        <v>0</v>
      </c>
      <c r="AW1593">
        <v>2</v>
      </c>
      <c r="AX1593">
        <v>27723783</v>
      </c>
      <c r="AY1593">
        <v>1</v>
      </c>
      <c r="AZ1593">
        <v>0</v>
      </c>
      <c r="BA1593">
        <v>1597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CX1593">
        <f>Y1593*Source!I566</f>
        <v>0.2</v>
      </c>
      <c r="CY1593">
        <f t="shared" si="132"/>
        <v>39</v>
      </c>
      <c r="CZ1593">
        <f t="shared" si="133"/>
        <v>39</v>
      </c>
      <c r="DA1593">
        <f t="shared" si="134"/>
        <v>1</v>
      </c>
      <c r="DB1593">
        <v>0</v>
      </c>
    </row>
    <row r="1594" spans="1:106" x14ac:dyDescent="0.2">
      <c r="A1594">
        <f>ROW(Source!A566)</f>
        <v>566</v>
      </c>
      <c r="B1594">
        <v>27721505</v>
      </c>
      <c r="C1594">
        <v>27723755</v>
      </c>
      <c r="D1594">
        <v>25221562</v>
      </c>
      <c r="E1594">
        <v>1</v>
      </c>
      <c r="F1594">
        <v>1</v>
      </c>
      <c r="G1594">
        <v>1</v>
      </c>
      <c r="H1594">
        <v>3</v>
      </c>
      <c r="I1594" t="s">
        <v>541</v>
      </c>
      <c r="J1594" t="s">
        <v>543</v>
      </c>
      <c r="K1594" t="s">
        <v>542</v>
      </c>
      <c r="L1594">
        <v>1354</v>
      </c>
      <c r="N1594">
        <v>1010</v>
      </c>
      <c r="O1594" t="s">
        <v>252</v>
      </c>
      <c r="P1594" t="s">
        <v>252</v>
      </c>
      <c r="Q1594">
        <v>1</v>
      </c>
      <c r="W1594">
        <v>0</v>
      </c>
      <c r="X1594">
        <v>-831428471</v>
      </c>
      <c r="Y1594">
        <v>1</v>
      </c>
      <c r="AA1594">
        <v>159.06</v>
      </c>
      <c r="AB1594">
        <v>0</v>
      </c>
      <c r="AC1594">
        <v>0</v>
      </c>
      <c r="AD1594">
        <v>0</v>
      </c>
      <c r="AE1594">
        <v>159.06</v>
      </c>
      <c r="AF1594">
        <v>0</v>
      </c>
      <c r="AG1594">
        <v>0</v>
      </c>
      <c r="AH1594">
        <v>0</v>
      </c>
      <c r="AI1594">
        <v>1</v>
      </c>
      <c r="AJ1594">
        <v>1</v>
      </c>
      <c r="AK1594">
        <v>1</v>
      </c>
      <c r="AL1594">
        <v>1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 t="s">
        <v>6</v>
      </c>
      <c r="AT1594">
        <v>1</v>
      </c>
      <c r="AU1594" t="s">
        <v>6</v>
      </c>
      <c r="AV1594">
        <v>0</v>
      </c>
      <c r="AW1594">
        <v>1</v>
      </c>
      <c r="AX1594">
        <v>-1</v>
      </c>
      <c r="AY1594">
        <v>0</v>
      </c>
      <c r="AZ1594">
        <v>0</v>
      </c>
      <c r="BA1594" t="s">
        <v>6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CX1594">
        <f>Y1594*Source!I566</f>
        <v>2</v>
      </c>
      <c r="CY1594">
        <f t="shared" si="132"/>
        <v>159.06</v>
      </c>
      <c r="CZ1594">
        <f t="shared" si="133"/>
        <v>159.06</v>
      </c>
      <c r="DA1594">
        <f t="shared" si="134"/>
        <v>1</v>
      </c>
      <c r="DB1594">
        <v>0</v>
      </c>
    </row>
    <row r="1595" spans="1:106" x14ac:dyDescent="0.2">
      <c r="A1595">
        <f>ROW(Source!A566)</f>
        <v>566</v>
      </c>
      <c r="B1595">
        <v>27721505</v>
      </c>
      <c r="C1595">
        <v>27723755</v>
      </c>
      <c r="D1595">
        <v>25147235</v>
      </c>
      <c r="E1595">
        <v>17</v>
      </c>
      <c r="F1595">
        <v>1</v>
      </c>
      <c r="G1595">
        <v>1</v>
      </c>
      <c r="H1595">
        <v>3</v>
      </c>
      <c r="I1595" t="s">
        <v>1204</v>
      </c>
      <c r="J1595" t="s">
        <v>6</v>
      </c>
      <c r="K1595" t="s">
        <v>1205</v>
      </c>
      <c r="L1595">
        <v>1374</v>
      </c>
      <c r="N1595">
        <v>1013</v>
      </c>
      <c r="O1595" t="s">
        <v>1206</v>
      </c>
      <c r="P1595" t="s">
        <v>1206</v>
      </c>
      <c r="Q1595">
        <v>1</v>
      </c>
      <c r="W1595">
        <v>0</v>
      </c>
      <c r="X1595">
        <v>-1731369543</v>
      </c>
      <c r="Y1595">
        <v>0.3</v>
      </c>
      <c r="AA1595">
        <v>1</v>
      </c>
      <c r="AB1595">
        <v>0</v>
      </c>
      <c r="AC1595">
        <v>0</v>
      </c>
      <c r="AD1595">
        <v>0</v>
      </c>
      <c r="AE1595">
        <v>1</v>
      </c>
      <c r="AF1595">
        <v>0</v>
      </c>
      <c r="AG1595">
        <v>0</v>
      </c>
      <c r="AH1595">
        <v>0</v>
      </c>
      <c r="AI1595">
        <v>1</v>
      </c>
      <c r="AJ1595">
        <v>1</v>
      </c>
      <c r="AK1595">
        <v>1</v>
      </c>
      <c r="AL1595">
        <v>1</v>
      </c>
      <c r="AN1595">
        <v>0</v>
      </c>
      <c r="AO1595">
        <v>1</v>
      </c>
      <c r="AP1595">
        <v>0</v>
      </c>
      <c r="AQ1595">
        <v>0</v>
      </c>
      <c r="AR1595">
        <v>0</v>
      </c>
      <c r="AS1595" t="s">
        <v>6</v>
      </c>
      <c r="AT1595">
        <v>0.3</v>
      </c>
      <c r="AU1595" t="s">
        <v>6</v>
      </c>
      <c r="AV1595">
        <v>0</v>
      </c>
      <c r="AW1595">
        <v>2</v>
      </c>
      <c r="AX1595">
        <v>27723784</v>
      </c>
      <c r="AY1595">
        <v>1</v>
      </c>
      <c r="AZ1595">
        <v>0</v>
      </c>
      <c r="BA1595">
        <v>1598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CX1595">
        <f>Y1595*Source!I566</f>
        <v>0.6</v>
      </c>
      <c r="CY1595">
        <f t="shared" si="132"/>
        <v>1</v>
      </c>
      <c r="CZ1595">
        <f t="shared" si="133"/>
        <v>1</v>
      </c>
      <c r="DA1595">
        <f t="shared" si="134"/>
        <v>1</v>
      </c>
      <c r="DB1595">
        <v>0</v>
      </c>
    </row>
    <row r="1596" spans="1:106" x14ac:dyDescent="0.2">
      <c r="A1596">
        <f>ROW(Source!A567)</f>
        <v>567</v>
      </c>
      <c r="B1596">
        <v>27721504</v>
      </c>
      <c r="C1596">
        <v>27723755</v>
      </c>
      <c r="D1596">
        <v>25418254</v>
      </c>
      <c r="E1596">
        <v>1</v>
      </c>
      <c r="F1596">
        <v>1</v>
      </c>
      <c r="G1596">
        <v>1</v>
      </c>
      <c r="H1596">
        <v>1</v>
      </c>
      <c r="I1596" t="s">
        <v>1207</v>
      </c>
      <c r="J1596" t="s">
        <v>6</v>
      </c>
      <c r="K1596" t="s">
        <v>1208</v>
      </c>
      <c r="L1596">
        <v>1191</v>
      </c>
      <c r="N1596">
        <v>1013</v>
      </c>
      <c r="O1596" t="s">
        <v>953</v>
      </c>
      <c r="P1596" t="s">
        <v>953</v>
      </c>
      <c r="Q1596">
        <v>1</v>
      </c>
      <c r="W1596">
        <v>0</v>
      </c>
      <c r="X1596">
        <v>1983201532</v>
      </c>
      <c r="Y1596">
        <v>1.56</v>
      </c>
      <c r="AA1596">
        <v>0</v>
      </c>
      <c r="AB1596">
        <v>0</v>
      </c>
      <c r="AC1596">
        <v>0</v>
      </c>
      <c r="AD1596">
        <v>9.51</v>
      </c>
      <c r="AE1596">
        <v>0</v>
      </c>
      <c r="AF1596">
        <v>0</v>
      </c>
      <c r="AG1596">
        <v>0</v>
      </c>
      <c r="AH1596">
        <v>9.51</v>
      </c>
      <c r="AI1596">
        <v>1</v>
      </c>
      <c r="AJ1596">
        <v>1</v>
      </c>
      <c r="AK1596">
        <v>1</v>
      </c>
      <c r="AL1596">
        <v>1</v>
      </c>
      <c r="AN1596">
        <v>0</v>
      </c>
      <c r="AO1596">
        <v>1</v>
      </c>
      <c r="AP1596">
        <v>0</v>
      </c>
      <c r="AQ1596">
        <v>0</v>
      </c>
      <c r="AR1596">
        <v>0</v>
      </c>
      <c r="AS1596" t="s">
        <v>6</v>
      </c>
      <c r="AT1596">
        <v>1.56</v>
      </c>
      <c r="AU1596" t="s">
        <v>6</v>
      </c>
      <c r="AV1596">
        <v>1</v>
      </c>
      <c r="AW1596">
        <v>2</v>
      </c>
      <c r="AX1596">
        <v>27723771</v>
      </c>
      <c r="AY1596">
        <v>1</v>
      </c>
      <c r="AZ1596">
        <v>0</v>
      </c>
      <c r="BA1596">
        <v>1599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CX1596">
        <f>Y1596*Source!I567</f>
        <v>3.12</v>
      </c>
      <c r="CY1596">
        <f>AD1596</f>
        <v>9.51</v>
      </c>
      <c r="CZ1596">
        <f>AH1596</f>
        <v>9.51</v>
      </c>
      <c r="DA1596">
        <f>AL1596</f>
        <v>1</v>
      </c>
      <c r="DB1596">
        <v>0</v>
      </c>
    </row>
    <row r="1597" spans="1:106" x14ac:dyDescent="0.2">
      <c r="A1597">
        <f>ROW(Source!A567)</f>
        <v>567</v>
      </c>
      <c r="B1597">
        <v>27721504</v>
      </c>
      <c r="C1597">
        <v>27723755</v>
      </c>
      <c r="D1597">
        <v>25231911</v>
      </c>
      <c r="E1597">
        <v>1</v>
      </c>
      <c r="F1597">
        <v>1</v>
      </c>
      <c r="G1597">
        <v>1</v>
      </c>
      <c r="H1597">
        <v>2</v>
      </c>
      <c r="I1597" t="s">
        <v>1061</v>
      </c>
      <c r="J1597" t="s">
        <v>1062</v>
      </c>
      <c r="K1597" t="s">
        <v>1063</v>
      </c>
      <c r="L1597">
        <v>1368</v>
      </c>
      <c r="N1597">
        <v>1011</v>
      </c>
      <c r="O1597" t="s">
        <v>959</v>
      </c>
      <c r="P1597" t="s">
        <v>959</v>
      </c>
      <c r="Q1597">
        <v>1</v>
      </c>
      <c r="W1597">
        <v>0</v>
      </c>
      <c r="X1597">
        <v>-353815937</v>
      </c>
      <c r="Y1597">
        <v>0.13</v>
      </c>
      <c r="AA1597">
        <v>0</v>
      </c>
      <c r="AB1597">
        <v>8.1</v>
      </c>
      <c r="AC1597">
        <v>0</v>
      </c>
      <c r="AD1597">
        <v>0</v>
      </c>
      <c r="AE1597">
        <v>0</v>
      </c>
      <c r="AF1597">
        <v>8.1</v>
      </c>
      <c r="AG1597">
        <v>0</v>
      </c>
      <c r="AH1597">
        <v>0</v>
      </c>
      <c r="AI1597">
        <v>1</v>
      </c>
      <c r="AJ1597">
        <v>1</v>
      </c>
      <c r="AK1597">
        <v>1</v>
      </c>
      <c r="AL1597">
        <v>1</v>
      </c>
      <c r="AN1597">
        <v>0</v>
      </c>
      <c r="AO1597">
        <v>1</v>
      </c>
      <c r="AP1597">
        <v>0</v>
      </c>
      <c r="AQ1597">
        <v>0</v>
      </c>
      <c r="AR1597">
        <v>0</v>
      </c>
      <c r="AS1597" t="s">
        <v>6</v>
      </c>
      <c r="AT1597">
        <v>0.13</v>
      </c>
      <c r="AU1597" t="s">
        <v>6</v>
      </c>
      <c r="AV1597">
        <v>0</v>
      </c>
      <c r="AW1597">
        <v>2</v>
      </c>
      <c r="AX1597">
        <v>27723772</v>
      </c>
      <c r="AY1597">
        <v>1</v>
      </c>
      <c r="AZ1597">
        <v>0</v>
      </c>
      <c r="BA1597">
        <v>1600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CX1597">
        <f>Y1597*Source!I567</f>
        <v>0.26</v>
      </c>
      <c r="CY1597">
        <f>AB1597</f>
        <v>8.1</v>
      </c>
      <c r="CZ1597">
        <f>AF1597</f>
        <v>8.1</v>
      </c>
      <c r="DA1597">
        <f>AJ1597</f>
        <v>1</v>
      </c>
      <c r="DB1597">
        <v>0</v>
      </c>
    </row>
    <row r="1598" spans="1:106" x14ac:dyDescent="0.2">
      <c r="A1598">
        <f>ROW(Source!A567)</f>
        <v>567</v>
      </c>
      <c r="B1598">
        <v>27721504</v>
      </c>
      <c r="C1598">
        <v>27723755</v>
      </c>
      <c r="D1598">
        <v>25148213</v>
      </c>
      <c r="E1598">
        <v>1</v>
      </c>
      <c r="F1598">
        <v>1</v>
      </c>
      <c r="G1598">
        <v>1</v>
      </c>
      <c r="H1598">
        <v>3</v>
      </c>
      <c r="I1598" t="s">
        <v>1296</v>
      </c>
      <c r="J1598" t="s">
        <v>1297</v>
      </c>
      <c r="K1598" t="s">
        <v>1298</v>
      </c>
      <c r="L1598">
        <v>1346</v>
      </c>
      <c r="N1598">
        <v>1009</v>
      </c>
      <c r="O1598" t="s">
        <v>178</v>
      </c>
      <c r="P1598" t="s">
        <v>178</v>
      </c>
      <c r="Q1598">
        <v>1</v>
      </c>
      <c r="W1598">
        <v>0</v>
      </c>
      <c r="X1598">
        <v>618806536</v>
      </c>
      <c r="Y1598">
        <v>6.0000000000000001E-3</v>
      </c>
      <c r="AA1598">
        <v>44.97</v>
      </c>
      <c r="AB1598">
        <v>0</v>
      </c>
      <c r="AC1598">
        <v>0</v>
      </c>
      <c r="AD1598">
        <v>0</v>
      </c>
      <c r="AE1598">
        <v>44.97</v>
      </c>
      <c r="AF1598">
        <v>0</v>
      </c>
      <c r="AG1598">
        <v>0</v>
      </c>
      <c r="AH1598">
        <v>0</v>
      </c>
      <c r="AI1598">
        <v>1</v>
      </c>
      <c r="AJ1598">
        <v>1</v>
      </c>
      <c r="AK1598">
        <v>1</v>
      </c>
      <c r="AL1598">
        <v>1</v>
      </c>
      <c r="AN1598">
        <v>0</v>
      </c>
      <c r="AO1598">
        <v>1</v>
      </c>
      <c r="AP1598">
        <v>0</v>
      </c>
      <c r="AQ1598">
        <v>0</v>
      </c>
      <c r="AR1598">
        <v>0</v>
      </c>
      <c r="AS1598" t="s">
        <v>6</v>
      </c>
      <c r="AT1598">
        <v>6.0000000000000001E-3</v>
      </c>
      <c r="AU1598" t="s">
        <v>6</v>
      </c>
      <c r="AV1598">
        <v>0</v>
      </c>
      <c r="AW1598">
        <v>2</v>
      </c>
      <c r="AX1598">
        <v>27723773</v>
      </c>
      <c r="AY1598">
        <v>1</v>
      </c>
      <c r="AZ1598">
        <v>0</v>
      </c>
      <c r="BA1598">
        <v>1601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CX1598">
        <f>Y1598*Source!I567</f>
        <v>1.2E-2</v>
      </c>
      <c r="CY1598">
        <f t="shared" ref="CY1598:CY1610" si="135">AA1598</f>
        <v>44.97</v>
      </c>
      <c r="CZ1598">
        <f t="shared" ref="CZ1598:CZ1610" si="136">AE1598</f>
        <v>44.97</v>
      </c>
      <c r="DA1598">
        <f t="shared" ref="DA1598:DA1610" si="137">AI1598</f>
        <v>1</v>
      </c>
      <c r="DB1598">
        <v>0</v>
      </c>
    </row>
    <row r="1599" spans="1:106" x14ac:dyDescent="0.2">
      <c r="A1599">
        <f>ROW(Source!A567)</f>
        <v>567</v>
      </c>
      <c r="B1599">
        <v>27721504</v>
      </c>
      <c r="C1599">
        <v>27723755</v>
      </c>
      <c r="D1599">
        <v>25149944</v>
      </c>
      <c r="E1599">
        <v>1</v>
      </c>
      <c r="F1599">
        <v>1</v>
      </c>
      <c r="G1599">
        <v>1</v>
      </c>
      <c r="H1599">
        <v>3</v>
      </c>
      <c r="I1599" t="s">
        <v>1299</v>
      </c>
      <c r="J1599" t="s">
        <v>1300</v>
      </c>
      <c r="K1599" t="s">
        <v>1301</v>
      </c>
      <c r="L1599">
        <v>1346</v>
      </c>
      <c r="N1599">
        <v>1009</v>
      </c>
      <c r="O1599" t="s">
        <v>178</v>
      </c>
      <c r="P1599" t="s">
        <v>178</v>
      </c>
      <c r="Q1599">
        <v>1</v>
      </c>
      <c r="W1599">
        <v>0</v>
      </c>
      <c r="X1599">
        <v>56922527</v>
      </c>
      <c r="Y1599">
        <v>1E-3</v>
      </c>
      <c r="AA1599">
        <v>11.5</v>
      </c>
      <c r="AB1599">
        <v>0</v>
      </c>
      <c r="AC1599">
        <v>0</v>
      </c>
      <c r="AD1599">
        <v>0</v>
      </c>
      <c r="AE1599">
        <v>11.5</v>
      </c>
      <c r="AF1599">
        <v>0</v>
      </c>
      <c r="AG1599">
        <v>0</v>
      </c>
      <c r="AH1599">
        <v>0</v>
      </c>
      <c r="AI1599">
        <v>1</v>
      </c>
      <c r="AJ1599">
        <v>1</v>
      </c>
      <c r="AK1599">
        <v>1</v>
      </c>
      <c r="AL1599">
        <v>1</v>
      </c>
      <c r="AN1599">
        <v>0</v>
      </c>
      <c r="AO1599">
        <v>1</v>
      </c>
      <c r="AP1599">
        <v>0</v>
      </c>
      <c r="AQ1599">
        <v>0</v>
      </c>
      <c r="AR1599">
        <v>0</v>
      </c>
      <c r="AS1599" t="s">
        <v>6</v>
      </c>
      <c r="AT1599">
        <v>1E-3</v>
      </c>
      <c r="AU1599" t="s">
        <v>6</v>
      </c>
      <c r="AV1599">
        <v>0</v>
      </c>
      <c r="AW1599">
        <v>2</v>
      </c>
      <c r="AX1599">
        <v>27723774</v>
      </c>
      <c r="AY1599">
        <v>1</v>
      </c>
      <c r="AZ1599">
        <v>0</v>
      </c>
      <c r="BA1599">
        <v>1602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CX1599">
        <f>Y1599*Source!I567</f>
        <v>2E-3</v>
      </c>
      <c r="CY1599">
        <f t="shared" si="135"/>
        <v>11.5</v>
      </c>
      <c r="CZ1599">
        <f t="shared" si="136"/>
        <v>11.5</v>
      </c>
      <c r="DA1599">
        <f t="shared" si="137"/>
        <v>1</v>
      </c>
      <c r="DB1599">
        <v>0</v>
      </c>
    </row>
    <row r="1600" spans="1:106" x14ac:dyDescent="0.2">
      <c r="A1600">
        <f>ROW(Source!A567)</f>
        <v>567</v>
      </c>
      <c r="B1600">
        <v>27721504</v>
      </c>
      <c r="C1600">
        <v>27723755</v>
      </c>
      <c r="D1600">
        <v>25150263</v>
      </c>
      <c r="E1600">
        <v>1</v>
      </c>
      <c r="F1600">
        <v>1</v>
      </c>
      <c r="G1600">
        <v>1</v>
      </c>
      <c r="H1600">
        <v>3</v>
      </c>
      <c r="I1600" t="s">
        <v>1184</v>
      </c>
      <c r="J1600" t="s">
        <v>1185</v>
      </c>
      <c r="K1600" t="s">
        <v>1186</v>
      </c>
      <c r="L1600">
        <v>1346</v>
      </c>
      <c r="N1600">
        <v>1009</v>
      </c>
      <c r="O1600" t="s">
        <v>178</v>
      </c>
      <c r="P1600" t="s">
        <v>178</v>
      </c>
      <c r="Q1600">
        <v>1</v>
      </c>
      <c r="W1600">
        <v>0</v>
      </c>
      <c r="X1600">
        <v>-1088866022</v>
      </c>
      <c r="Y1600">
        <v>1.2E-2</v>
      </c>
      <c r="AA1600">
        <v>30.4</v>
      </c>
      <c r="AB1600">
        <v>0</v>
      </c>
      <c r="AC1600">
        <v>0</v>
      </c>
      <c r="AD1600">
        <v>0</v>
      </c>
      <c r="AE1600">
        <v>30.4</v>
      </c>
      <c r="AF1600">
        <v>0</v>
      </c>
      <c r="AG1600">
        <v>0</v>
      </c>
      <c r="AH1600">
        <v>0</v>
      </c>
      <c r="AI1600">
        <v>1</v>
      </c>
      <c r="AJ1600">
        <v>1</v>
      </c>
      <c r="AK1600">
        <v>1</v>
      </c>
      <c r="AL1600">
        <v>1</v>
      </c>
      <c r="AN1600">
        <v>0</v>
      </c>
      <c r="AO1600">
        <v>1</v>
      </c>
      <c r="AP1600">
        <v>0</v>
      </c>
      <c r="AQ1600">
        <v>0</v>
      </c>
      <c r="AR1600">
        <v>0</v>
      </c>
      <c r="AS1600" t="s">
        <v>6</v>
      </c>
      <c r="AT1600">
        <v>1.2E-2</v>
      </c>
      <c r="AU1600" t="s">
        <v>6</v>
      </c>
      <c r="AV1600">
        <v>0</v>
      </c>
      <c r="AW1600">
        <v>2</v>
      </c>
      <c r="AX1600">
        <v>27723775</v>
      </c>
      <c r="AY1600">
        <v>1</v>
      </c>
      <c r="AZ1600">
        <v>0</v>
      </c>
      <c r="BA1600">
        <v>1603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CX1600">
        <f>Y1600*Source!I567</f>
        <v>2.4E-2</v>
      </c>
      <c r="CY1600">
        <f t="shared" si="135"/>
        <v>30.4</v>
      </c>
      <c r="CZ1600">
        <f t="shared" si="136"/>
        <v>30.4</v>
      </c>
      <c r="DA1600">
        <f t="shared" si="137"/>
        <v>1</v>
      </c>
      <c r="DB1600">
        <v>0</v>
      </c>
    </row>
    <row r="1601" spans="1:106" x14ac:dyDescent="0.2">
      <c r="A1601">
        <f>ROW(Source!A567)</f>
        <v>567</v>
      </c>
      <c r="B1601">
        <v>27721504</v>
      </c>
      <c r="C1601">
        <v>27723755</v>
      </c>
      <c r="D1601">
        <v>25151427</v>
      </c>
      <c r="E1601">
        <v>1</v>
      </c>
      <c r="F1601">
        <v>1</v>
      </c>
      <c r="G1601">
        <v>1</v>
      </c>
      <c r="H1601">
        <v>3</v>
      </c>
      <c r="I1601" t="s">
        <v>1190</v>
      </c>
      <c r="J1601" t="s">
        <v>1191</v>
      </c>
      <c r="K1601" t="s">
        <v>1192</v>
      </c>
      <c r="L1601">
        <v>1346</v>
      </c>
      <c r="N1601">
        <v>1009</v>
      </c>
      <c r="O1601" t="s">
        <v>178</v>
      </c>
      <c r="P1601" t="s">
        <v>178</v>
      </c>
      <c r="Q1601">
        <v>1</v>
      </c>
      <c r="W1601">
        <v>0</v>
      </c>
      <c r="X1601">
        <v>586013393</v>
      </c>
      <c r="Y1601">
        <v>7.0000000000000007E-2</v>
      </c>
      <c r="AA1601">
        <v>10.57</v>
      </c>
      <c r="AB1601">
        <v>0</v>
      </c>
      <c r="AC1601">
        <v>0</v>
      </c>
      <c r="AD1601">
        <v>0</v>
      </c>
      <c r="AE1601">
        <v>10.57</v>
      </c>
      <c r="AF1601">
        <v>0</v>
      </c>
      <c r="AG1601">
        <v>0</v>
      </c>
      <c r="AH1601">
        <v>0</v>
      </c>
      <c r="AI1601">
        <v>1</v>
      </c>
      <c r="AJ1601">
        <v>1</v>
      </c>
      <c r="AK1601">
        <v>1</v>
      </c>
      <c r="AL1601">
        <v>1</v>
      </c>
      <c r="AN1601">
        <v>0</v>
      </c>
      <c r="AO1601">
        <v>1</v>
      </c>
      <c r="AP1601">
        <v>0</v>
      </c>
      <c r="AQ1601">
        <v>0</v>
      </c>
      <c r="AR1601">
        <v>0</v>
      </c>
      <c r="AS1601" t="s">
        <v>6</v>
      </c>
      <c r="AT1601">
        <v>7.0000000000000007E-2</v>
      </c>
      <c r="AU1601" t="s">
        <v>6</v>
      </c>
      <c r="AV1601">
        <v>0</v>
      </c>
      <c r="AW1601">
        <v>2</v>
      </c>
      <c r="AX1601">
        <v>27723776</v>
      </c>
      <c r="AY1601">
        <v>1</v>
      </c>
      <c r="AZ1601">
        <v>0</v>
      </c>
      <c r="BA1601">
        <v>1604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CX1601">
        <f>Y1601*Source!I567</f>
        <v>0.14000000000000001</v>
      </c>
      <c r="CY1601">
        <f t="shared" si="135"/>
        <v>10.57</v>
      </c>
      <c r="CZ1601">
        <f t="shared" si="136"/>
        <v>10.57</v>
      </c>
      <c r="DA1601">
        <f t="shared" si="137"/>
        <v>1</v>
      </c>
      <c r="DB1601">
        <v>0</v>
      </c>
    </row>
    <row r="1602" spans="1:106" x14ac:dyDescent="0.2">
      <c r="A1602">
        <f>ROW(Source!A567)</f>
        <v>567</v>
      </c>
      <c r="B1602">
        <v>27721504</v>
      </c>
      <c r="C1602">
        <v>27723755</v>
      </c>
      <c r="D1602">
        <v>25152616</v>
      </c>
      <c r="E1602">
        <v>1</v>
      </c>
      <c r="F1602">
        <v>1</v>
      </c>
      <c r="G1602">
        <v>1</v>
      </c>
      <c r="H1602">
        <v>3</v>
      </c>
      <c r="I1602" t="s">
        <v>1193</v>
      </c>
      <c r="J1602" t="s">
        <v>1194</v>
      </c>
      <c r="K1602" t="s">
        <v>1017</v>
      </c>
      <c r="L1602">
        <v>1346</v>
      </c>
      <c r="N1602">
        <v>1009</v>
      </c>
      <c r="O1602" t="s">
        <v>178</v>
      </c>
      <c r="P1602" t="s">
        <v>178</v>
      </c>
      <c r="Q1602">
        <v>1</v>
      </c>
      <c r="W1602">
        <v>0</v>
      </c>
      <c r="X1602">
        <v>103900845</v>
      </c>
      <c r="Y1602">
        <v>4.9000000000000002E-2</v>
      </c>
      <c r="AA1602">
        <v>9.0399999999999991</v>
      </c>
      <c r="AB1602">
        <v>0</v>
      </c>
      <c r="AC1602">
        <v>0</v>
      </c>
      <c r="AD1602">
        <v>0</v>
      </c>
      <c r="AE1602">
        <v>9.0399999999999991</v>
      </c>
      <c r="AF1602">
        <v>0</v>
      </c>
      <c r="AG1602">
        <v>0</v>
      </c>
      <c r="AH1602">
        <v>0</v>
      </c>
      <c r="AI1602">
        <v>1</v>
      </c>
      <c r="AJ1602">
        <v>1</v>
      </c>
      <c r="AK1602">
        <v>1</v>
      </c>
      <c r="AL1602">
        <v>1</v>
      </c>
      <c r="AN1602">
        <v>0</v>
      </c>
      <c r="AO1602">
        <v>1</v>
      </c>
      <c r="AP1602">
        <v>0</v>
      </c>
      <c r="AQ1602">
        <v>0</v>
      </c>
      <c r="AR1602">
        <v>0</v>
      </c>
      <c r="AS1602" t="s">
        <v>6</v>
      </c>
      <c r="AT1602">
        <v>4.9000000000000002E-2</v>
      </c>
      <c r="AU1602" t="s">
        <v>6</v>
      </c>
      <c r="AV1602">
        <v>0</v>
      </c>
      <c r="AW1602">
        <v>2</v>
      </c>
      <c r="AX1602">
        <v>27723777</v>
      </c>
      <c r="AY1602">
        <v>1</v>
      </c>
      <c r="AZ1602">
        <v>0</v>
      </c>
      <c r="BA1602">
        <v>1605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CX1602">
        <f>Y1602*Source!I567</f>
        <v>9.8000000000000004E-2</v>
      </c>
      <c r="CY1602">
        <f t="shared" si="135"/>
        <v>9.0399999999999991</v>
      </c>
      <c r="CZ1602">
        <f t="shared" si="136"/>
        <v>9.0399999999999991</v>
      </c>
      <c r="DA1602">
        <f t="shared" si="137"/>
        <v>1</v>
      </c>
      <c r="DB1602">
        <v>0</v>
      </c>
    </row>
    <row r="1603" spans="1:106" x14ac:dyDescent="0.2">
      <c r="A1603">
        <f>ROW(Source!A567)</f>
        <v>567</v>
      </c>
      <c r="B1603">
        <v>27721504</v>
      </c>
      <c r="C1603">
        <v>27723755</v>
      </c>
      <c r="D1603">
        <v>25152748</v>
      </c>
      <c r="E1603">
        <v>1</v>
      </c>
      <c r="F1603">
        <v>1</v>
      </c>
      <c r="G1603">
        <v>1</v>
      </c>
      <c r="H1603">
        <v>3</v>
      </c>
      <c r="I1603" t="s">
        <v>1302</v>
      </c>
      <c r="J1603" t="s">
        <v>1303</v>
      </c>
      <c r="K1603" t="s">
        <v>1304</v>
      </c>
      <c r="L1603">
        <v>1355</v>
      </c>
      <c r="N1603">
        <v>1010</v>
      </c>
      <c r="O1603" t="s">
        <v>519</v>
      </c>
      <c r="P1603" t="s">
        <v>519</v>
      </c>
      <c r="Q1603">
        <v>100</v>
      </c>
      <c r="W1603">
        <v>0</v>
      </c>
      <c r="X1603">
        <v>1794244060</v>
      </c>
      <c r="Y1603">
        <v>1.4E-2</v>
      </c>
      <c r="AA1603">
        <v>86</v>
      </c>
      <c r="AB1603">
        <v>0</v>
      </c>
      <c r="AC1603">
        <v>0</v>
      </c>
      <c r="AD1603">
        <v>0</v>
      </c>
      <c r="AE1603">
        <v>86</v>
      </c>
      <c r="AF1603">
        <v>0</v>
      </c>
      <c r="AG1603">
        <v>0</v>
      </c>
      <c r="AH1603">
        <v>0</v>
      </c>
      <c r="AI1603">
        <v>1</v>
      </c>
      <c r="AJ1603">
        <v>1</v>
      </c>
      <c r="AK1603">
        <v>1</v>
      </c>
      <c r="AL1603">
        <v>1</v>
      </c>
      <c r="AN1603">
        <v>0</v>
      </c>
      <c r="AO1603">
        <v>1</v>
      </c>
      <c r="AP1603">
        <v>0</v>
      </c>
      <c r="AQ1603">
        <v>0</v>
      </c>
      <c r="AR1603">
        <v>0</v>
      </c>
      <c r="AS1603" t="s">
        <v>6</v>
      </c>
      <c r="AT1603">
        <v>1.4E-2</v>
      </c>
      <c r="AU1603" t="s">
        <v>6</v>
      </c>
      <c r="AV1603">
        <v>0</v>
      </c>
      <c r="AW1603">
        <v>2</v>
      </c>
      <c r="AX1603">
        <v>27723778</v>
      </c>
      <c r="AY1603">
        <v>1</v>
      </c>
      <c r="AZ1603">
        <v>0</v>
      </c>
      <c r="BA1603">
        <v>1606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CX1603">
        <f>Y1603*Source!I567</f>
        <v>2.8000000000000001E-2</v>
      </c>
      <c r="CY1603">
        <f t="shared" si="135"/>
        <v>86</v>
      </c>
      <c r="CZ1603">
        <f t="shared" si="136"/>
        <v>86</v>
      </c>
      <c r="DA1603">
        <f t="shared" si="137"/>
        <v>1</v>
      </c>
      <c r="DB1603">
        <v>0</v>
      </c>
    </row>
    <row r="1604" spans="1:106" x14ac:dyDescent="0.2">
      <c r="A1604">
        <f>ROW(Source!A567)</f>
        <v>567</v>
      </c>
      <c r="B1604">
        <v>27721504</v>
      </c>
      <c r="C1604">
        <v>27723755</v>
      </c>
      <c r="D1604">
        <v>25153666</v>
      </c>
      <c r="E1604">
        <v>1</v>
      </c>
      <c r="F1604">
        <v>1</v>
      </c>
      <c r="G1604">
        <v>1</v>
      </c>
      <c r="H1604">
        <v>3</v>
      </c>
      <c r="I1604" t="s">
        <v>1305</v>
      </c>
      <c r="J1604" t="s">
        <v>1306</v>
      </c>
      <c r="K1604" t="s">
        <v>1307</v>
      </c>
      <c r="L1604">
        <v>1346</v>
      </c>
      <c r="N1604">
        <v>1009</v>
      </c>
      <c r="O1604" t="s">
        <v>178</v>
      </c>
      <c r="P1604" t="s">
        <v>178</v>
      </c>
      <c r="Q1604">
        <v>1</v>
      </c>
      <c r="W1604">
        <v>0</v>
      </c>
      <c r="X1604">
        <v>-856710481</v>
      </c>
      <c r="Y1604">
        <v>1E-3</v>
      </c>
      <c r="AA1604">
        <v>133.05000000000001</v>
      </c>
      <c r="AB1604">
        <v>0</v>
      </c>
      <c r="AC1604">
        <v>0</v>
      </c>
      <c r="AD1604">
        <v>0</v>
      </c>
      <c r="AE1604">
        <v>133.05000000000001</v>
      </c>
      <c r="AF1604">
        <v>0</v>
      </c>
      <c r="AG1604">
        <v>0</v>
      </c>
      <c r="AH1604">
        <v>0</v>
      </c>
      <c r="AI1604">
        <v>1</v>
      </c>
      <c r="AJ1604">
        <v>1</v>
      </c>
      <c r="AK1604">
        <v>1</v>
      </c>
      <c r="AL1604">
        <v>1</v>
      </c>
      <c r="AN1604">
        <v>0</v>
      </c>
      <c r="AO1604">
        <v>1</v>
      </c>
      <c r="AP1604">
        <v>0</v>
      </c>
      <c r="AQ1604">
        <v>0</v>
      </c>
      <c r="AR1604">
        <v>0</v>
      </c>
      <c r="AS1604" t="s">
        <v>6</v>
      </c>
      <c r="AT1604">
        <v>1E-3</v>
      </c>
      <c r="AU1604" t="s">
        <v>6</v>
      </c>
      <c r="AV1604">
        <v>0</v>
      </c>
      <c r="AW1604">
        <v>2</v>
      </c>
      <c r="AX1604">
        <v>27723779</v>
      </c>
      <c r="AY1604">
        <v>1</v>
      </c>
      <c r="AZ1604">
        <v>0</v>
      </c>
      <c r="BA1604">
        <v>1607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CX1604">
        <f>Y1604*Source!I567</f>
        <v>2E-3</v>
      </c>
      <c r="CY1604">
        <f t="shared" si="135"/>
        <v>133.05000000000001</v>
      </c>
      <c r="CZ1604">
        <f t="shared" si="136"/>
        <v>133.05000000000001</v>
      </c>
      <c r="DA1604">
        <f t="shared" si="137"/>
        <v>1</v>
      </c>
      <c r="DB1604">
        <v>0</v>
      </c>
    </row>
    <row r="1605" spans="1:106" x14ac:dyDescent="0.2">
      <c r="A1605">
        <f>ROW(Source!A567)</f>
        <v>567</v>
      </c>
      <c r="B1605">
        <v>27721504</v>
      </c>
      <c r="C1605">
        <v>27723755</v>
      </c>
      <c r="D1605">
        <v>25171300</v>
      </c>
      <c r="E1605">
        <v>1</v>
      </c>
      <c r="F1605">
        <v>1</v>
      </c>
      <c r="G1605">
        <v>1</v>
      </c>
      <c r="H1605">
        <v>3</v>
      </c>
      <c r="I1605" t="s">
        <v>1308</v>
      </c>
      <c r="J1605" t="s">
        <v>1309</v>
      </c>
      <c r="K1605" t="s">
        <v>1310</v>
      </c>
      <c r="L1605">
        <v>1348</v>
      </c>
      <c r="N1605">
        <v>1009</v>
      </c>
      <c r="O1605" t="s">
        <v>46</v>
      </c>
      <c r="P1605" t="s">
        <v>46</v>
      </c>
      <c r="Q1605">
        <v>1000</v>
      </c>
      <c r="W1605">
        <v>0</v>
      </c>
      <c r="X1605">
        <v>426000481</v>
      </c>
      <c r="Y1605">
        <v>1E-3</v>
      </c>
      <c r="AA1605">
        <v>11500</v>
      </c>
      <c r="AB1605">
        <v>0</v>
      </c>
      <c r="AC1605">
        <v>0</v>
      </c>
      <c r="AD1605">
        <v>0</v>
      </c>
      <c r="AE1605">
        <v>11500</v>
      </c>
      <c r="AF1605">
        <v>0</v>
      </c>
      <c r="AG1605">
        <v>0</v>
      </c>
      <c r="AH1605">
        <v>0</v>
      </c>
      <c r="AI1605">
        <v>1</v>
      </c>
      <c r="AJ1605">
        <v>1</v>
      </c>
      <c r="AK1605">
        <v>1</v>
      </c>
      <c r="AL1605">
        <v>1</v>
      </c>
      <c r="AN1605">
        <v>0</v>
      </c>
      <c r="AO1605">
        <v>1</v>
      </c>
      <c r="AP1605">
        <v>0</v>
      </c>
      <c r="AQ1605">
        <v>0</v>
      </c>
      <c r="AR1605">
        <v>0</v>
      </c>
      <c r="AS1605" t="s">
        <v>6</v>
      </c>
      <c r="AT1605">
        <v>1E-3</v>
      </c>
      <c r="AU1605" t="s">
        <v>6</v>
      </c>
      <c r="AV1605">
        <v>0</v>
      </c>
      <c r="AW1605">
        <v>2</v>
      </c>
      <c r="AX1605">
        <v>27723780</v>
      </c>
      <c r="AY1605">
        <v>1</v>
      </c>
      <c r="AZ1605">
        <v>0</v>
      </c>
      <c r="BA1605">
        <v>1608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CX1605">
        <f>Y1605*Source!I567</f>
        <v>2E-3</v>
      </c>
      <c r="CY1605">
        <f t="shared" si="135"/>
        <v>11500</v>
      </c>
      <c r="CZ1605">
        <f t="shared" si="136"/>
        <v>11500</v>
      </c>
      <c r="DA1605">
        <f t="shared" si="137"/>
        <v>1</v>
      </c>
      <c r="DB1605">
        <v>0</v>
      </c>
    </row>
    <row r="1606" spans="1:106" x14ac:dyDescent="0.2">
      <c r="A1606">
        <f>ROW(Source!A567)</f>
        <v>567</v>
      </c>
      <c r="B1606">
        <v>27721504</v>
      </c>
      <c r="C1606">
        <v>27723755</v>
      </c>
      <c r="D1606">
        <v>25186459</v>
      </c>
      <c r="E1606">
        <v>1</v>
      </c>
      <c r="F1606">
        <v>1</v>
      </c>
      <c r="G1606">
        <v>1</v>
      </c>
      <c r="H1606">
        <v>3</v>
      </c>
      <c r="I1606" t="s">
        <v>1201</v>
      </c>
      <c r="J1606" t="s">
        <v>1202</v>
      </c>
      <c r="K1606" t="s">
        <v>1203</v>
      </c>
      <c r="L1606">
        <v>1346</v>
      </c>
      <c r="N1606">
        <v>1009</v>
      </c>
      <c r="O1606" t="s">
        <v>178</v>
      </c>
      <c r="P1606" t="s">
        <v>178</v>
      </c>
      <c r="Q1606">
        <v>1</v>
      </c>
      <c r="W1606">
        <v>0</v>
      </c>
      <c r="X1606">
        <v>210558753</v>
      </c>
      <c r="Y1606">
        <v>3.5999999999999997E-2</v>
      </c>
      <c r="AA1606">
        <v>28.6</v>
      </c>
      <c r="AB1606">
        <v>0</v>
      </c>
      <c r="AC1606">
        <v>0</v>
      </c>
      <c r="AD1606">
        <v>0</v>
      </c>
      <c r="AE1606">
        <v>28.6</v>
      </c>
      <c r="AF1606">
        <v>0</v>
      </c>
      <c r="AG1606">
        <v>0</v>
      </c>
      <c r="AH1606">
        <v>0</v>
      </c>
      <c r="AI1606">
        <v>1</v>
      </c>
      <c r="AJ1606">
        <v>1</v>
      </c>
      <c r="AK1606">
        <v>1</v>
      </c>
      <c r="AL1606">
        <v>1</v>
      </c>
      <c r="AN1606">
        <v>0</v>
      </c>
      <c r="AO1606">
        <v>1</v>
      </c>
      <c r="AP1606">
        <v>0</v>
      </c>
      <c r="AQ1606">
        <v>0</v>
      </c>
      <c r="AR1606">
        <v>0</v>
      </c>
      <c r="AS1606" t="s">
        <v>6</v>
      </c>
      <c r="AT1606">
        <v>3.5999999999999997E-2</v>
      </c>
      <c r="AU1606" t="s">
        <v>6</v>
      </c>
      <c r="AV1606">
        <v>0</v>
      </c>
      <c r="AW1606">
        <v>2</v>
      </c>
      <c r="AX1606">
        <v>27723781</v>
      </c>
      <c r="AY1606">
        <v>1</v>
      </c>
      <c r="AZ1606">
        <v>0</v>
      </c>
      <c r="BA1606">
        <v>1609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CX1606">
        <f>Y1606*Source!I567</f>
        <v>7.1999999999999995E-2</v>
      </c>
      <c r="CY1606">
        <f t="shared" si="135"/>
        <v>28.6</v>
      </c>
      <c r="CZ1606">
        <f t="shared" si="136"/>
        <v>28.6</v>
      </c>
      <c r="DA1606">
        <f t="shared" si="137"/>
        <v>1</v>
      </c>
      <c r="DB1606">
        <v>0</v>
      </c>
    </row>
    <row r="1607" spans="1:106" x14ac:dyDescent="0.2">
      <c r="A1607">
        <f>ROW(Source!A567)</f>
        <v>567</v>
      </c>
      <c r="B1607">
        <v>27721504</v>
      </c>
      <c r="C1607">
        <v>27723755</v>
      </c>
      <c r="D1607">
        <v>25186612</v>
      </c>
      <c r="E1607">
        <v>1</v>
      </c>
      <c r="F1607">
        <v>1</v>
      </c>
      <c r="G1607">
        <v>1</v>
      </c>
      <c r="H1607">
        <v>3</v>
      </c>
      <c r="I1607" t="s">
        <v>1311</v>
      </c>
      <c r="J1607" t="s">
        <v>1312</v>
      </c>
      <c r="K1607" t="s">
        <v>1313</v>
      </c>
      <c r="L1607">
        <v>1346</v>
      </c>
      <c r="N1607">
        <v>1009</v>
      </c>
      <c r="O1607" t="s">
        <v>178</v>
      </c>
      <c r="P1607" t="s">
        <v>178</v>
      </c>
      <c r="Q1607">
        <v>1</v>
      </c>
      <c r="W1607">
        <v>0</v>
      </c>
      <c r="X1607">
        <v>-1274984028</v>
      </c>
      <c r="Y1607">
        <v>6.0000000000000001E-3</v>
      </c>
      <c r="AA1607">
        <v>35.630000000000003</v>
      </c>
      <c r="AB1607">
        <v>0</v>
      </c>
      <c r="AC1607">
        <v>0</v>
      </c>
      <c r="AD1607">
        <v>0</v>
      </c>
      <c r="AE1607">
        <v>35.630000000000003</v>
      </c>
      <c r="AF1607">
        <v>0</v>
      </c>
      <c r="AG1607">
        <v>0</v>
      </c>
      <c r="AH1607">
        <v>0</v>
      </c>
      <c r="AI1607">
        <v>1</v>
      </c>
      <c r="AJ1607">
        <v>1</v>
      </c>
      <c r="AK1607">
        <v>1</v>
      </c>
      <c r="AL1607">
        <v>1</v>
      </c>
      <c r="AN1607">
        <v>0</v>
      </c>
      <c r="AO1607">
        <v>1</v>
      </c>
      <c r="AP1607">
        <v>0</v>
      </c>
      <c r="AQ1607">
        <v>0</v>
      </c>
      <c r="AR1607">
        <v>0</v>
      </c>
      <c r="AS1607" t="s">
        <v>6</v>
      </c>
      <c r="AT1607">
        <v>6.0000000000000001E-3</v>
      </c>
      <c r="AU1607" t="s">
        <v>6</v>
      </c>
      <c r="AV1607">
        <v>0</v>
      </c>
      <c r="AW1607">
        <v>2</v>
      </c>
      <c r="AX1607">
        <v>27723782</v>
      </c>
      <c r="AY1607">
        <v>1</v>
      </c>
      <c r="AZ1607">
        <v>0</v>
      </c>
      <c r="BA1607">
        <v>1610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CX1607">
        <f>Y1607*Source!I567</f>
        <v>1.2E-2</v>
      </c>
      <c r="CY1607">
        <f t="shared" si="135"/>
        <v>35.630000000000003</v>
      </c>
      <c r="CZ1607">
        <f t="shared" si="136"/>
        <v>35.630000000000003</v>
      </c>
      <c r="DA1607">
        <f t="shared" si="137"/>
        <v>1</v>
      </c>
      <c r="DB1607">
        <v>0</v>
      </c>
    </row>
    <row r="1608" spans="1:106" x14ac:dyDescent="0.2">
      <c r="A1608">
        <f>ROW(Source!A567)</f>
        <v>567</v>
      </c>
      <c r="B1608">
        <v>27721504</v>
      </c>
      <c r="C1608">
        <v>27723755</v>
      </c>
      <c r="D1608">
        <v>25200071</v>
      </c>
      <c r="E1608">
        <v>1</v>
      </c>
      <c r="F1608">
        <v>1</v>
      </c>
      <c r="G1608">
        <v>1</v>
      </c>
      <c r="H1608">
        <v>3</v>
      </c>
      <c r="I1608" t="s">
        <v>1314</v>
      </c>
      <c r="J1608" t="s">
        <v>1315</v>
      </c>
      <c r="K1608" t="s">
        <v>1316</v>
      </c>
      <c r="L1608">
        <v>1358</v>
      </c>
      <c r="N1608">
        <v>1010</v>
      </c>
      <c r="O1608" t="s">
        <v>553</v>
      </c>
      <c r="P1608" t="s">
        <v>553</v>
      </c>
      <c r="Q1608">
        <v>10</v>
      </c>
      <c r="W1608">
        <v>0</v>
      </c>
      <c r="X1608">
        <v>1386890308</v>
      </c>
      <c r="Y1608">
        <v>0.1</v>
      </c>
      <c r="AA1608">
        <v>39</v>
      </c>
      <c r="AB1608">
        <v>0</v>
      </c>
      <c r="AC1608">
        <v>0</v>
      </c>
      <c r="AD1608">
        <v>0</v>
      </c>
      <c r="AE1608">
        <v>39</v>
      </c>
      <c r="AF1608">
        <v>0</v>
      </c>
      <c r="AG1608">
        <v>0</v>
      </c>
      <c r="AH1608">
        <v>0</v>
      </c>
      <c r="AI1608">
        <v>1</v>
      </c>
      <c r="AJ1608">
        <v>1</v>
      </c>
      <c r="AK1608">
        <v>1</v>
      </c>
      <c r="AL1608">
        <v>1</v>
      </c>
      <c r="AN1608">
        <v>0</v>
      </c>
      <c r="AO1608">
        <v>1</v>
      </c>
      <c r="AP1608">
        <v>0</v>
      </c>
      <c r="AQ1608">
        <v>0</v>
      </c>
      <c r="AR1608">
        <v>0</v>
      </c>
      <c r="AS1608" t="s">
        <v>6</v>
      </c>
      <c r="AT1608">
        <v>0.1</v>
      </c>
      <c r="AU1608" t="s">
        <v>6</v>
      </c>
      <c r="AV1608">
        <v>0</v>
      </c>
      <c r="AW1608">
        <v>2</v>
      </c>
      <c r="AX1608">
        <v>27723783</v>
      </c>
      <c r="AY1608">
        <v>1</v>
      </c>
      <c r="AZ1608">
        <v>0</v>
      </c>
      <c r="BA1608">
        <v>1611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CX1608">
        <f>Y1608*Source!I567</f>
        <v>0.2</v>
      </c>
      <c r="CY1608">
        <f t="shared" si="135"/>
        <v>39</v>
      </c>
      <c r="CZ1608">
        <f t="shared" si="136"/>
        <v>39</v>
      </c>
      <c r="DA1608">
        <f t="shared" si="137"/>
        <v>1</v>
      </c>
      <c r="DB1608">
        <v>0</v>
      </c>
    </row>
    <row r="1609" spans="1:106" x14ac:dyDescent="0.2">
      <c r="A1609">
        <f>ROW(Source!A567)</f>
        <v>567</v>
      </c>
      <c r="B1609">
        <v>27721504</v>
      </c>
      <c r="C1609">
        <v>27723755</v>
      </c>
      <c r="D1609">
        <v>25221562</v>
      </c>
      <c r="E1609">
        <v>1</v>
      </c>
      <c r="F1609">
        <v>1</v>
      </c>
      <c r="G1609">
        <v>1</v>
      </c>
      <c r="H1609">
        <v>3</v>
      </c>
      <c r="I1609" t="s">
        <v>541</v>
      </c>
      <c r="J1609" t="s">
        <v>543</v>
      </c>
      <c r="K1609" t="s">
        <v>542</v>
      </c>
      <c r="L1609">
        <v>1354</v>
      </c>
      <c r="N1609">
        <v>1010</v>
      </c>
      <c r="O1609" t="s">
        <v>252</v>
      </c>
      <c r="P1609" t="s">
        <v>252</v>
      </c>
      <c r="Q1609">
        <v>1</v>
      </c>
      <c r="W1609">
        <v>0</v>
      </c>
      <c r="X1609">
        <v>-831428471</v>
      </c>
      <c r="Y1609">
        <v>1</v>
      </c>
      <c r="AA1609">
        <v>159.06</v>
      </c>
      <c r="AB1609">
        <v>0</v>
      </c>
      <c r="AC1609">
        <v>0</v>
      </c>
      <c r="AD1609">
        <v>0</v>
      </c>
      <c r="AE1609">
        <v>159.06</v>
      </c>
      <c r="AF1609">
        <v>0</v>
      </c>
      <c r="AG1609">
        <v>0</v>
      </c>
      <c r="AH1609">
        <v>0</v>
      </c>
      <c r="AI1609">
        <v>1</v>
      </c>
      <c r="AJ1609">
        <v>1</v>
      </c>
      <c r="AK1609">
        <v>1</v>
      </c>
      <c r="AL1609">
        <v>1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 t="s">
        <v>6</v>
      </c>
      <c r="AT1609">
        <v>1</v>
      </c>
      <c r="AU1609" t="s">
        <v>6</v>
      </c>
      <c r="AV1609">
        <v>0</v>
      </c>
      <c r="AW1609">
        <v>1</v>
      </c>
      <c r="AX1609">
        <v>-1</v>
      </c>
      <c r="AY1609">
        <v>0</v>
      </c>
      <c r="AZ1609">
        <v>0</v>
      </c>
      <c r="BA1609" t="s">
        <v>6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CX1609">
        <f>Y1609*Source!I567</f>
        <v>2</v>
      </c>
      <c r="CY1609">
        <f t="shared" si="135"/>
        <v>159.06</v>
      </c>
      <c r="CZ1609">
        <f t="shared" si="136"/>
        <v>159.06</v>
      </c>
      <c r="DA1609">
        <f t="shared" si="137"/>
        <v>1</v>
      </c>
      <c r="DB1609">
        <v>0</v>
      </c>
    </row>
    <row r="1610" spans="1:106" x14ac:dyDescent="0.2">
      <c r="A1610">
        <f>ROW(Source!A567)</f>
        <v>567</v>
      </c>
      <c r="B1610">
        <v>27721504</v>
      </c>
      <c r="C1610">
        <v>27723755</v>
      </c>
      <c r="D1610">
        <v>25147235</v>
      </c>
      <c r="E1610">
        <v>17</v>
      </c>
      <c r="F1610">
        <v>1</v>
      </c>
      <c r="G1610">
        <v>1</v>
      </c>
      <c r="H1610">
        <v>3</v>
      </c>
      <c r="I1610" t="s">
        <v>1204</v>
      </c>
      <c r="J1610" t="s">
        <v>6</v>
      </c>
      <c r="K1610" t="s">
        <v>1205</v>
      </c>
      <c r="L1610">
        <v>1374</v>
      </c>
      <c r="N1610">
        <v>1013</v>
      </c>
      <c r="O1610" t="s">
        <v>1206</v>
      </c>
      <c r="P1610" t="s">
        <v>1206</v>
      </c>
      <c r="Q1610">
        <v>1</v>
      </c>
      <c r="W1610">
        <v>0</v>
      </c>
      <c r="X1610">
        <v>-1731369543</v>
      </c>
      <c r="Y1610">
        <v>0.3</v>
      </c>
      <c r="AA1610">
        <v>1</v>
      </c>
      <c r="AB1610">
        <v>0</v>
      </c>
      <c r="AC1610">
        <v>0</v>
      </c>
      <c r="AD1610">
        <v>0</v>
      </c>
      <c r="AE1610">
        <v>1</v>
      </c>
      <c r="AF1610">
        <v>0</v>
      </c>
      <c r="AG1610">
        <v>0</v>
      </c>
      <c r="AH1610">
        <v>0</v>
      </c>
      <c r="AI1610">
        <v>1</v>
      </c>
      <c r="AJ1610">
        <v>1</v>
      </c>
      <c r="AK1610">
        <v>1</v>
      </c>
      <c r="AL1610">
        <v>1</v>
      </c>
      <c r="AN1610">
        <v>0</v>
      </c>
      <c r="AO1610">
        <v>1</v>
      </c>
      <c r="AP1610">
        <v>0</v>
      </c>
      <c r="AQ1610">
        <v>0</v>
      </c>
      <c r="AR1610">
        <v>0</v>
      </c>
      <c r="AS1610" t="s">
        <v>6</v>
      </c>
      <c r="AT1610">
        <v>0.3</v>
      </c>
      <c r="AU1610" t="s">
        <v>6</v>
      </c>
      <c r="AV1610">
        <v>0</v>
      </c>
      <c r="AW1610">
        <v>2</v>
      </c>
      <c r="AX1610">
        <v>27723784</v>
      </c>
      <c r="AY1610">
        <v>1</v>
      </c>
      <c r="AZ1610">
        <v>0</v>
      </c>
      <c r="BA1610">
        <v>1612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CX1610">
        <f>Y1610*Source!I567</f>
        <v>0.6</v>
      </c>
      <c r="CY1610">
        <f t="shared" si="135"/>
        <v>1</v>
      </c>
      <c r="CZ1610">
        <f t="shared" si="136"/>
        <v>1</v>
      </c>
      <c r="DA1610">
        <f t="shared" si="137"/>
        <v>1</v>
      </c>
      <c r="DB1610">
        <v>0</v>
      </c>
    </row>
    <row r="1611" spans="1:106" x14ac:dyDescent="0.2">
      <c r="A1611">
        <f>ROW(Source!A570)</f>
        <v>570</v>
      </c>
      <c r="B1611">
        <v>27721505</v>
      </c>
      <c r="C1611">
        <v>27723786</v>
      </c>
      <c r="D1611">
        <v>25418254</v>
      </c>
      <c r="E1611">
        <v>1</v>
      </c>
      <c r="F1611">
        <v>1</v>
      </c>
      <c r="G1611">
        <v>1</v>
      </c>
      <c r="H1611">
        <v>1</v>
      </c>
      <c r="I1611" t="s">
        <v>1207</v>
      </c>
      <c r="J1611" t="s">
        <v>6</v>
      </c>
      <c r="K1611" t="s">
        <v>1208</v>
      </c>
      <c r="L1611">
        <v>1191</v>
      </c>
      <c r="N1611">
        <v>1013</v>
      </c>
      <c r="O1611" t="s">
        <v>953</v>
      </c>
      <c r="P1611" t="s">
        <v>953</v>
      </c>
      <c r="Q1611">
        <v>1</v>
      </c>
      <c r="W1611">
        <v>0</v>
      </c>
      <c r="X1611">
        <v>1983201532</v>
      </c>
      <c r="Y1611">
        <v>16.29</v>
      </c>
      <c r="AA1611">
        <v>0</v>
      </c>
      <c r="AB1611">
        <v>0</v>
      </c>
      <c r="AC1611">
        <v>0</v>
      </c>
      <c r="AD1611">
        <v>9.51</v>
      </c>
      <c r="AE1611">
        <v>0</v>
      </c>
      <c r="AF1611">
        <v>0</v>
      </c>
      <c r="AG1611">
        <v>0</v>
      </c>
      <c r="AH1611">
        <v>9.51</v>
      </c>
      <c r="AI1611">
        <v>1</v>
      </c>
      <c r="AJ1611">
        <v>1</v>
      </c>
      <c r="AK1611">
        <v>1</v>
      </c>
      <c r="AL1611">
        <v>1</v>
      </c>
      <c r="AN1611">
        <v>0</v>
      </c>
      <c r="AO1611">
        <v>1</v>
      </c>
      <c r="AP1611">
        <v>0</v>
      </c>
      <c r="AQ1611">
        <v>0</v>
      </c>
      <c r="AR1611">
        <v>0</v>
      </c>
      <c r="AS1611" t="s">
        <v>6</v>
      </c>
      <c r="AT1611">
        <v>16.29</v>
      </c>
      <c r="AU1611" t="s">
        <v>6</v>
      </c>
      <c r="AV1611">
        <v>1</v>
      </c>
      <c r="AW1611">
        <v>2</v>
      </c>
      <c r="AX1611">
        <v>27723794</v>
      </c>
      <c r="AY1611">
        <v>1</v>
      </c>
      <c r="AZ1611">
        <v>0</v>
      </c>
      <c r="BA1611">
        <v>1613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CX1611">
        <f>Y1611*Source!I570</f>
        <v>3.258</v>
      </c>
      <c r="CY1611">
        <f>AD1611</f>
        <v>9.51</v>
      </c>
      <c r="CZ1611">
        <f>AH1611</f>
        <v>9.51</v>
      </c>
      <c r="DA1611">
        <f>AL1611</f>
        <v>1</v>
      </c>
      <c r="DB1611">
        <v>0</v>
      </c>
    </row>
    <row r="1612" spans="1:106" x14ac:dyDescent="0.2">
      <c r="A1612">
        <f>ROW(Source!A570)</f>
        <v>570</v>
      </c>
      <c r="B1612">
        <v>27721505</v>
      </c>
      <c r="C1612">
        <v>27723786</v>
      </c>
      <c r="D1612">
        <v>25412928</v>
      </c>
      <c r="E1612">
        <v>1</v>
      </c>
      <c r="F1612">
        <v>1</v>
      </c>
      <c r="G1612">
        <v>1</v>
      </c>
      <c r="H1612">
        <v>1</v>
      </c>
      <c r="I1612" t="s">
        <v>954</v>
      </c>
      <c r="J1612" t="s">
        <v>6</v>
      </c>
      <c r="K1612" t="s">
        <v>955</v>
      </c>
      <c r="L1612">
        <v>1191</v>
      </c>
      <c r="N1612">
        <v>1013</v>
      </c>
      <c r="O1612" t="s">
        <v>953</v>
      </c>
      <c r="P1612" t="s">
        <v>953</v>
      </c>
      <c r="Q1612">
        <v>1</v>
      </c>
      <c r="W1612">
        <v>0</v>
      </c>
      <c r="X1612">
        <v>-1417349443</v>
      </c>
      <c r="Y1612">
        <v>0.01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1</v>
      </c>
      <c r="AJ1612">
        <v>1</v>
      </c>
      <c r="AK1612">
        <v>1</v>
      </c>
      <c r="AL1612">
        <v>1</v>
      </c>
      <c r="AN1612">
        <v>0</v>
      </c>
      <c r="AO1612">
        <v>1</v>
      </c>
      <c r="AP1612">
        <v>0</v>
      </c>
      <c r="AQ1612">
        <v>0</v>
      </c>
      <c r="AR1612">
        <v>0</v>
      </c>
      <c r="AS1612" t="s">
        <v>6</v>
      </c>
      <c r="AT1612">
        <v>0.01</v>
      </c>
      <c r="AU1612" t="s">
        <v>6</v>
      </c>
      <c r="AV1612">
        <v>2</v>
      </c>
      <c r="AW1612">
        <v>2</v>
      </c>
      <c r="AX1612">
        <v>27723795</v>
      </c>
      <c r="AY1612">
        <v>1</v>
      </c>
      <c r="AZ1612">
        <v>0</v>
      </c>
      <c r="BA1612">
        <v>1614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CX1612">
        <f>Y1612*Source!I570</f>
        <v>2E-3</v>
      </c>
      <c r="CY1612">
        <f>AD1612</f>
        <v>0</v>
      </c>
      <c r="CZ1612">
        <f>AH1612</f>
        <v>0</v>
      </c>
      <c r="DA1612">
        <f>AL1612</f>
        <v>1</v>
      </c>
      <c r="DB1612">
        <v>0</v>
      </c>
    </row>
    <row r="1613" spans="1:106" x14ac:dyDescent="0.2">
      <c r="A1613">
        <f>ROW(Source!A570)</f>
        <v>570</v>
      </c>
      <c r="B1613">
        <v>27721505</v>
      </c>
      <c r="C1613">
        <v>27723786</v>
      </c>
      <c r="D1613">
        <v>25230514</v>
      </c>
      <c r="E1613">
        <v>1</v>
      </c>
      <c r="F1613">
        <v>1</v>
      </c>
      <c r="G1613">
        <v>1</v>
      </c>
      <c r="H1613">
        <v>2</v>
      </c>
      <c r="I1613" t="s">
        <v>960</v>
      </c>
      <c r="J1613" t="s">
        <v>961</v>
      </c>
      <c r="K1613" t="s">
        <v>962</v>
      </c>
      <c r="L1613">
        <v>1368</v>
      </c>
      <c r="N1613">
        <v>1011</v>
      </c>
      <c r="O1613" t="s">
        <v>959</v>
      </c>
      <c r="P1613" t="s">
        <v>959</v>
      </c>
      <c r="Q1613">
        <v>1</v>
      </c>
      <c r="W1613">
        <v>0</v>
      </c>
      <c r="X1613">
        <v>1188625873</v>
      </c>
      <c r="Y1613">
        <v>0.01</v>
      </c>
      <c r="AA1613">
        <v>0</v>
      </c>
      <c r="AB1613">
        <v>31.26</v>
      </c>
      <c r="AC1613">
        <v>13.5</v>
      </c>
      <c r="AD1613">
        <v>0</v>
      </c>
      <c r="AE1613">
        <v>0</v>
      </c>
      <c r="AF1613">
        <v>31.26</v>
      </c>
      <c r="AG1613">
        <v>13.5</v>
      </c>
      <c r="AH1613">
        <v>0</v>
      </c>
      <c r="AI1613">
        <v>1</v>
      </c>
      <c r="AJ1613">
        <v>1</v>
      </c>
      <c r="AK1613">
        <v>1</v>
      </c>
      <c r="AL1613">
        <v>1</v>
      </c>
      <c r="AN1613">
        <v>0</v>
      </c>
      <c r="AO1613">
        <v>1</v>
      </c>
      <c r="AP1613">
        <v>0</v>
      </c>
      <c r="AQ1613">
        <v>0</v>
      </c>
      <c r="AR1613">
        <v>0</v>
      </c>
      <c r="AS1613" t="s">
        <v>6</v>
      </c>
      <c r="AT1613">
        <v>0.01</v>
      </c>
      <c r="AU1613" t="s">
        <v>6</v>
      </c>
      <c r="AV1613">
        <v>0</v>
      </c>
      <c r="AW1613">
        <v>2</v>
      </c>
      <c r="AX1613">
        <v>27723796</v>
      </c>
      <c r="AY1613">
        <v>1</v>
      </c>
      <c r="AZ1613">
        <v>0</v>
      </c>
      <c r="BA1613">
        <v>1615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CX1613">
        <f>Y1613*Source!I570</f>
        <v>2E-3</v>
      </c>
      <c r="CY1613">
        <f>AB1613</f>
        <v>31.26</v>
      </c>
      <c r="CZ1613">
        <f>AF1613</f>
        <v>31.26</v>
      </c>
      <c r="DA1613">
        <f>AJ1613</f>
        <v>1</v>
      </c>
      <c r="DB1613">
        <v>0</v>
      </c>
    </row>
    <row r="1614" spans="1:106" x14ac:dyDescent="0.2">
      <c r="A1614">
        <f>ROW(Source!A570)</f>
        <v>570</v>
      </c>
      <c r="B1614">
        <v>27721505</v>
      </c>
      <c r="C1614">
        <v>27723786</v>
      </c>
      <c r="D1614">
        <v>25152750</v>
      </c>
      <c r="E1614">
        <v>1</v>
      </c>
      <c r="F1614">
        <v>1</v>
      </c>
      <c r="G1614">
        <v>1</v>
      </c>
      <c r="H1614">
        <v>3</v>
      </c>
      <c r="I1614" t="s">
        <v>1209</v>
      </c>
      <c r="J1614" t="s">
        <v>1210</v>
      </c>
      <c r="K1614" t="s">
        <v>1211</v>
      </c>
      <c r="L1614">
        <v>1356</v>
      </c>
      <c r="N1614">
        <v>1010</v>
      </c>
      <c r="O1614" t="s">
        <v>1212</v>
      </c>
      <c r="P1614" t="s">
        <v>1212</v>
      </c>
      <c r="Q1614">
        <v>1000</v>
      </c>
      <c r="W1614">
        <v>0</v>
      </c>
      <c r="X1614">
        <v>1975348994</v>
      </c>
      <c r="Y1614">
        <v>0.2</v>
      </c>
      <c r="AA1614">
        <v>180</v>
      </c>
      <c r="AB1614">
        <v>0</v>
      </c>
      <c r="AC1614">
        <v>0</v>
      </c>
      <c r="AD1614">
        <v>0</v>
      </c>
      <c r="AE1614">
        <v>180</v>
      </c>
      <c r="AF1614">
        <v>0</v>
      </c>
      <c r="AG1614">
        <v>0</v>
      </c>
      <c r="AH1614">
        <v>0</v>
      </c>
      <c r="AI1614">
        <v>1</v>
      </c>
      <c r="AJ1614">
        <v>1</v>
      </c>
      <c r="AK1614">
        <v>1</v>
      </c>
      <c r="AL1614">
        <v>1</v>
      </c>
      <c r="AN1614">
        <v>0</v>
      </c>
      <c r="AO1614">
        <v>1</v>
      </c>
      <c r="AP1614">
        <v>0</v>
      </c>
      <c r="AQ1614">
        <v>0</v>
      </c>
      <c r="AR1614">
        <v>0</v>
      </c>
      <c r="AS1614" t="s">
        <v>6</v>
      </c>
      <c r="AT1614">
        <v>0.2</v>
      </c>
      <c r="AU1614" t="s">
        <v>6</v>
      </c>
      <c r="AV1614">
        <v>0</v>
      </c>
      <c r="AW1614">
        <v>2</v>
      </c>
      <c r="AX1614">
        <v>27723797</v>
      </c>
      <c r="AY1614">
        <v>1</v>
      </c>
      <c r="AZ1614">
        <v>0</v>
      </c>
      <c r="BA1614">
        <v>1616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CX1614">
        <f>Y1614*Source!I570</f>
        <v>4.0000000000000008E-2</v>
      </c>
      <c r="CY1614">
        <f>AA1614</f>
        <v>180</v>
      </c>
      <c r="CZ1614">
        <f>AE1614</f>
        <v>180</v>
      </c>
      <c r="DA1614">
        <f>AI1614</f>
        <v>1</v>
      </c>
      <c r="DB1614">
        <v>0</v>
      </c>
    </row>
    <row r="1615" spans="1:106" x14ac:dyDescent="0.2">
      <c r="A1615">
        <f>ROW(Source!A570)</f>
        <v>570</v>
      </c>
      <c r="B1615">
        <v>27721505</v>
      </c>
      <c r="C1615">
        <v>27723786</v>
      </c>
      <c r="D1615">
        <v>25153112</v>
      </c>
      <c r="E1615">
        <v>1</v>
      </c>
      <c r="F1615">
        <v>1</v>
      </c>
      <c r="G1615">
        <v>1</v>
      </c>
      <c r="H1615">
        <v>3</v>
      </c>
      <c r="I1615" t="s">
        <v>1213</v>
      </c>
      <c r="J1615" t="s">
        <v>1214</v>
      </c>
      <c r="K1615" t="s">
        <v>1215</v>
      </c>
      <c r="L1615">
        <v>1348</v>
      </c>
      <c r="N1615">
        <v>1009</v>
      </c>
      <c r="O1615" t="s">
        <v>46</v>
      </c>
      <c r="P1615" t="s">
        <v>46</v>
      </c>
      <c r="Q1615">
        <v>1000</v>
      </c>
      <c r="W1615">
        <v>0</v>
      </c>
      <c r="X1615">
        <v>-1755229539</v>
      </c>
      <c r="Y1615">
        <v>1E-3</v>
      </c>
      <c r="AA1615">
        <v>12430</v>
      </c>
      <c r="AB1615">
        <v>0</v>
      </c>
      <c r="AC1615">
        <v>0</v>
      </c>
      <c r="AD1615">
        <v>0</v>
      </c>
      <c r="AE1615">
        <v>12430</v>
      </c>
      <c r="AF1615">
        <v>0</v>
      </c>
      <c r="AG1615">
        <v>0</v>
      </c>
      <c r="AH1615">
        <v>0</v>
      </c>
      <c r="AI1615">
        <v>1</v>
      </c>
      <c r="AJ1615">
        <v>1</v>
      </c>
      <c r="AK1615">
        <v>1</v>
      </c>
      <c r="AL1615">
        <v>1</v>
      </c>
      <c r="AN1615">
        <v>0</v>
      </c>
      <c r="AO1615">
        <v>1</v>
      </c>
      <c r="AP1615">
        <v>0</v>
      </c>
      <c r="AQ1615">
        <v>0</v>
      </c>
      <c r="AR1615">
        <v>0</v>
      </c>
      <c r="AS1615" t="s">
        <v>6</v>
      </c>
      <c r="AT1615">
        <v>1E-3</v>
      </c>
      <c r="AU1615" t="s">
        <v>6</v>
      </c>
      <c r="AV1615">
        <v>0</v>
      </c>
      <c r="AW1615">
        <v>2</v>
      </c>
      <c r="AX1615">
        <v>27723798</v>
      </c>
      <c r="AY1615">
        <v>1</v>
      </c>
      <c r="AZ1615">
        <v>0</v>
      </c>
      <c r="BA1615">
        <v>1617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CX1615">
        <f>Y1615*Source!I570</f>
        <v>2.0000000000000001E-4</v>
      </c>
      <c r="CY1615">
        <f>AA1615</f>
        <v>12430</v>
      </c>
      <c r="CZ1615">
        <f>AE1615</f>
        <v>12430</v>
      </c>
      <c r="DA1615">
        <f>AI1615</f>
        <v>1</v>
      </c>
      <c r="DB1615">
        <v>0</v>
      </c>
    </row>
    <row r="1616" spans="1:106" x14ac:dyDescent="0.2">
      <c r="A1616">
        <f>ROW(Source!A570)</f>
        <v>570</v>
      </c>
      <c r="B1616">
        <v>27721505</v>
      </c>
      <c r="C1616">
        <v>27723786</v>
      </c>
      <c r="D1616">
        <v>25201058</v>
      </c>
      <c r="E1616">
        <v>1</v>
      </c>
      <c r="F1616">
        <v>1</v>
      </c>
      <c r="G1616">
        <v>1</v>
      </c>
      <c r="H1616">
        <v>3</v>
      </c>
      <c r="I1616" t="s">
        <v>379</v>
      </c>
      <c r="J1616" t="s">
        <v>381</v>
      </c>
      <c r="K1616" t="s">
        <v>380</v>
      </c>
      <c r="L1616">
        <v>1308</v>
      </c>
      <c r="N1616">
        <v>1003</v>
      </c>
      <c r="O1616" t="s">
        <v>18</v>
      </c>
      <c r="P1616" t="s">
        <v>18</v>
      </c>
      <c r="Q1616">
        <v>100</v>
      </c>
      <c r="W1616">
        <v>0</v>
      </c>
      <c r="X1616">
        <v>1062154019</v>
      </c>
      <c r="Y1616">
        <v>1</v>
      </c>
      <c r="AA1616">
        <v>114.75</v>
      </c>
      <c r="AB1616">
        <v>0</v>
      </c>
      <c r="AC1616">
        <v>0</v>
      </c>
      <c r="AD1616">
        <v>0</v>
      </c>
      <c r="AE1616">
        <v>114.75</v>
      </c>
      <c r="AF1616">
        <v>0</v>
      </c>
      <c r="AG1616">
        <v>0</v>
      </c>
      <c r="AH1616">
        <v>0</v>
      </c>
      <c r="AI1616">
        <v>1</v>
      </c>
      <c r="AJ1616">
        <v>1</v>
      </c>
      <c r="AK1616">
        <v>1</v>
      </c>
      <c r="AL1616">
        <v>1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 t="s">
        <v>6</v>
      </c>
      <c r="AT1616">
        <v>1</v>
      </c>
      <c r="AU1616" t="s">
        <v>6</v>
      </c>
      <c r="AV1616">
        <v>0</v>
      </c>
      <c r="AW1616">
        <v>1</v>
      </c>
      <c r="AX1616">
        <v>-1</v>
      </c>
      <c r="AY1616">
        <v>0</v>
      </c>
      <c r="AZ1616">
        <v>0</v>
      </c>
      <c r="BA1616" t="s">
        <v>6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CX1616">
        <f>Y1616*Source!I570</f>
        <v>0.2</v>
      </c>
      <c r="CY1616">
        <f>AA1616</f>
        <v>114.75</v>
      </c>
      <c r="CZ1616">
        <f>AE1616</f>
        <v>114.75</v>
      </c>
      <c r="DA1616">
        <f>AI1616</f>
        <v>1</v>
      </c>
      <c r="DB1616">
        <v>0</v>
      </c>
    </row>
    <row r="1617" spans="1:106" x14ac:dyDescent="0.2">
      <c r="A1617">
        <f>ROW(Source!A570)</f>
        <v>570</v>
      </c>
      <c r="B1617">
        <v>27721505</v>
      </c>
      <c r="C1617">
        <v>27723786</v>
      </c>
      <c r="D1617">
        <v>25147235</v>
      </c>
      <c r="E1617">
        <v>17</v>
      </c>
      <c r="F1617">
        <v>1</v>
      </c>
      <c r="G1617">
        <v>1</v>
      </c>
      <c r="H1617">
        <v>3</v>
      </c>
      <c r="I1617" t="s">
        <v>1204</v>
      </c>
      <c r="J1617" t="s">
        <v>6</v>
      </c>
      <c r="K1617" t="s">
        <v>1205</v>
      </c>
      <c r="L1617">
        <v>1374</v>
      </c>
      <c r="N1617">
        <v>1013</v>
      </c>
      <c r="O1617" t="s">
        <v>1206</v>
      </c>
      <c r="P1617" t="s">
        <v>1206</v>
      </c>
      <c r="Q1617">
        <v>1</v>
      </c>
      <c r="W1617">
        <v>0</v>
      </c>
      <c r="X1617">
        <v>-1731369543</v>
      </c>
      <c r="Y1617">
        <v>3.1</v>
      </c>
      <c r="AA1617">
        <v>1</v>
      </c>
      <c r="AB1617">
        <v>0</v>
      </c>
      <c r="AC1617">
        <v>0</v>
      </c>
      <c r="AD1617">
        <v>0</v>
      </c>
      <c r="AE1617">
        <v>1</v>
      </c>
      <c r="AF1617">
        <v>0</v>
      </c>
      <c r="AG1617">
        <v>0</v>
      </c>
      <c r="AH1617">
        <v>0</v>
      </c>
      <c r="AI1617">
        <v>1</v>
      </c>
      <c r="AJ1617">
        <v>1</v>
      </c>
      <c r="AK1617">
        <v>1</v>
      </c>
      <c r="AL1617">
        <v>1</v>
      </c>
      <c r="AN1617">
        <v>0</v>
      </c>
      <c r="AO1617">
        <v>1</v>
      </c>
      <c r="AP1617">
        <v>0</v>
      </c>
      <c r="AQ1617">
        <v>0</v>
      </c>
      <c r="AR1617">
        <v>0</v>
      </c>
      <c r="AS1617" t="s">
        <v>6</v>
      </c>
      <c r="AT1617">
        <v>3.1</v>
      </c>
      <c r="AU1617" t="s">
        <v>6</v>
      </c>
      <c r="AV1617">
        <v>0</v>
      </c>
      <c r="AW1617">
        <v>2</v>
      </c>
      <c r="AX1617">
        <v>27723799</v>
      </c>
      <c r="AY1617">
        <v>1</v>
      </c>
      <c r="AZ1617">
        <v>0</v>
      </c>
      <c r="BA1617">
        <v>1618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CX1617">
        <f>Y1617*Source!I570</f>
        <v>0.62000000000000011</v>
      </c>
      <c r="CY1617">
        <f>AA1617</f>
        <v>1</v>
      </c>
      <c r="CZ1617">
        <f>AE1617</f>
        <v>1</v>
      </c>
      <c r="DA1617">
        <f>AI1617</f>
        <v>1</v>
      </c>
      <c r="DB1617">
        <v>0</v>
      </c>
    </row>
    <row r="1618" spans="1:106" x14ac:dyDescent="0.2">
      <c r="A1618">
        <f>ROW(Source!A571)</f>
        <v>571</v>
      </c>
      <c r="B1618">
        <v>27721504</v>
      </c>
      <c r="C1618">
        <v>27723786</v>
      </c>
      <c r="D1618">
        <v>25418254</v>
      </c>
      <c r="E1618">
        <v>1</v>
      </c>
      <c r="F1618">
        <v>1</v>
      </c>
      <c r="G1618">
        <v>1</v>
      </c>
      <c r="H1618">
        <v>1</v>
      </c>
      <c r="I1618" t="s">
        <v>1207</v>
      </c>
      <c r="J1618" t="s">
        <v>6</v>
      </c>
      <c r="K1618" t="s">
        <v>1208</v>
      </c>
      <c r="L1618">
        <v>1191</v>
      </c>
      <c r="N1618">
        <v>1013</v>
      </c>
      <c r="O1618" t="s">
        <v>953</v>
      </c>
      <c r="P1618" t="s">
        <v>953</v>
      </c>
      <c r="Q1618">
        <v>1</v>
      </c>
      <c r="W1618">
        <v>0</v>
      </c>
      <c r="X1618">
        <v>1983201532</v>
      </c>
      <c r="Y1618">
        <v>16.29</v>
      </c>
      <c r="AA1618">
        <v>0</v>
      </c>
      <c r="AB1618">
        <v>0</v>
      </c>
      <c r="AC1618">
        <v>0</v>
      </c>
      <c r="AD1618">
        <v>9.51</v>
      </c>
      <c r="AE1618">
        <v>0</v>
      </c>
      <c r="AF1618">
        <v>0</v>
      </c>
      <c r="AG1618">
        <v>0</v>
      </c>
      <c r="AH1618">
        <v>9.51</v>
      </c>
      <c r="AI1618">
        <v>1</v>
      </c>
      <c r="AJ1618">
        <v>1</v>
      </c>
      <c r="AK1618">
        <v>1</v>
      </c>
      <c r="AL1618">
        <v>1</v>
      </c>
      <c r="AN1618">
        <v>0</v>
      </c>
      <c r="AO1618">
        <v>1</v>
      </c>
      <c r="AP1618">
        <v>0</v>
      </c>
      <c r="AQ1618">
        <v>0</v>
      </c>
      <c r="AR1618">
        <v>0</v>
      </c>
      <c r="AS1618" t="s">
        <v>6</v>
      </c>
      <c r="AT1618">
        <v>16.29</v>
      </c>
      <c r="AU1618" t="s">
        <v>6</v>
      </c>
      <c r="AV1618">
        <v>1</v>
      </c>
      <c r="AW1618">
        <v>2</v>
      </c>
      <c r="AX1618">
        <v>27723794</v>
      </c>
      <c r="AY1618">
        <v>1</v>
      </c>
      <c r="AZ1618">
        <v>0</v>
      </c>
      <c r="BA1618">
        <v>1619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CX1618">
        <f>Y1618*Source!I571</f>
        <v>3.258</v>
      </c>
      <c r="CY1618">
        <f>AD1618</f>
        <v>9.51</v>
      </c>
      <c r="CZ1618">
        <f>AH1618</f>
        <v>9.51</v>
      </c>
      <c r="DA1618">
        <f>AL1618</f>
        <v>1</v>
      </c>
      <c r="DB1618">
        <v>0</v>
      </c>
    </row>
    <row r="1619" spans="1:106" x14ac:dyDescent="0.2">
      <c r="A1619">
        <f>ROW(Source!A571)</f>
        <v>571</v>
      </c>
      <c r="B1619">
        <v>27721504</v>
      </c>
      <c r="C1619">
        <v>27723786</v>
      </c>
      <c r="D1619">
        <v>25412928</v>
      </c>
      <c r="E1619">
        <v>1</v>
      </c>
      <c r="F1619">
        <v>1</v>
      </c>
      <c r="G1619">
        <v>1</v>
      </c>
      <c r="H1619">
        <v>1</v>
      </c>
      <c r="I1619" t="s">
        <v>954</v>
      </c>
      <c r="J1619" t="s">
        <v>6</v>
      </c>
      <c r="K1619" t="s">
        <v>955</v>
      </c>
      <c r="L1619">
        <v>1191</v>
      </c>
      <c r="N1619">
        <v>1013</v>
      </c>
      <c r="O1619" t="s">
        <v>953</v>
      </c>
      <c r="P1619" t="s">
        <v>953</v>
      </c>
      <c r="Q1619">
        <v>1</v>
      </c>
      <c r="W1619">
        <v>0</v>
      </c>
      <c r="X1619">
        <v>-1417349443</v>
      </c>
      <c r="Y1619">
        <v>0.01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1</v>
      </c>
      <c r="AJ1619">
        <v>1</v>
      </c>
      <c r="AK1619">
        <v>1</v>
      </c>
      <c r="AL1619">
        <v>1</v>
      </c>
      <c r="AN1619">
        <v>0</v>
      </c>
      <c r="AO1619">
        <v>1</v>
      </c>
      <c r="AP1619">
        <v>0</v>
      </c>
      <c r="AQ1619">
        <v>0</v>
      </c>
      <c r="AR1619">
        <v>0</v>
      </c>
      <c r="AS1619" t="s">
        <v>6</v>
      </c>
      <c r="AT1619">
        <v>0.01</v>
      </c>
      <c r="AU1619" t="s">
        <v>6</v>
      </c>
      <c r="AV1619">
        <v>2</v>
      </c>
      <c r="AW1619">
        <v>2</v>
      </c>
      <c r="AX1619">
        <v>27723795</v>
      </c>
      <c r="AY1619">
        <v>1</v>
      </c>
      <c r="AZ1619">
        <v>0</v>
      </c>
      <c r="BA1619">
        <v>1620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CX1619">
        <f>Y1619*Source!I571</f>
        <v>2E-3</v>
      </c>
      <c r="CY1619">
        <f>AD1619</f>
        <v>0</v>
      </c>
      <c r="CZ1619">
        <f>AH1619</f>
        <v>0</v>
      </c>
      <c r="DA1619">
        <f>AL1619</f>
        <v>1</v>
      </c>
      <c r="DB1619">
        <v>0</v>
      </c>
    </row>
    <row r="1620" spans="1:106" x14ac:dyDescent="0.2">
      <c r="A1620">
        <f>ROW(Source!A571)</f>
        <v>571</v>
      </c>
      <c r="B1620">
        <v>27721504</v>
      </c>
      <c r="C1620">
        <v>27723786</v>
      </c>
      <c r="D1620">
        <v>25230514</v>
      </c>
      <c r="E1620">
        <v>1</v>
      </c>
      <c r="F1620">
        <v>1</v>
      </c>
      <c r="G1620">
        <v>1</v>
      </c>
      <c r="H1620">
        <v>2</v>
      </c>
      <c r="I1620" t="s">
        <v>960</v>
      </c>
      <c r="J1620" t="s">
        <v>961</v>
      </c>
      <c r="K1620" t="s">
        <v>962</v>
      </c>
      <c r="L1620">
        <v>1368</v>
      </c>
      <c r="N1620">
        <v>1011</v>
      </c>
      <c r="O1620" t="s">
        <v>959</v>
      </c>
      <c r="P1620" t="s">
        <v>959</v>
      </c>
      <c r="Q1620">
        <v>1</v>
      </c>
      <c r="W1620">
        <v>0</v>
      </c>
      <c r="X1620">
        <v>1188625873</v>
      </c>
      <c r="Y1620">
        <v>0.01</v>
      </c>
      <c r="AA1620">
        <v>0</v>
      </c>
      <c r="AB1620">
        <v>31.26</v>
      </c>
      <c r="AC1620">
        <v>13.5</v>
      </c>
      <c r="AD1620">
        <v>0</v>
      </c>
      <c r="AE1620">
        <v>0</v>
      </c>
      <c r="AF1620">
        <v>31.26</v>
      </c>
      <c r="AG1620">
        <v>13.5</v>
      </c>
      <c r="AH1620">
        <v>0</v>
      </c>
      <c r="AI1620">
        <v>1</v>
      </c>
      <c r="AJ1620">
        <v>1</v>
      </c>
      <c r="AK1620">
        <v>1</v>
      </c>
      <c r="AL1620">
        <v>1</v>
      </c>
      <c r="AN1620">
        <v>0</v>
      </c>
      <c r="AO1620">
        <v>1</v>
      </c>
      <c r="AP1620">
        <v>0</v>
      </c>
      <c r="AQ1620">
        <v>0</v>
      </c>
      <c r="AR1620">
        <v>0</v>
      </c>
      <c r="AS1620" t="s">
        <v>6</v>
      </c>
      <c r="AT1620">
        <v>0.01</v>
      </c>
      <c r="AU1620" t="s">
        <v>6</v>
      </c>
      <c r="AV1620">
        <v>0</v>
      </c>
      <c r="AW1620">
        <v>2</v>
      </c>
      <c r="AX1620">
        <v>27723796</v>
      </c>
      <c r="AY1620">
        <v>1</v>
      </c>
      <c r="AZ1620">
        <v>0</v>
      </c>
      <c r="BA1620">
        <v>1621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CX1620">
        <f>Y1620*Source!I571</f>
        <v>2E-3</v>
      </c>
      <c r="CY1620">
        <f>AB1620</f>
        <v>31.26</v>
      </c>
      <c r="CZ1620">
        <f>AF1620</f>
        <v>31.26</v>
      </c>
      <c r="DA1620">
        <f>AJ1620</f>
        <v>1</v>
      </c>
      <c r="DB1620">
        <v>0</v>
      </c>
    </row>
    <row r="1621" spans="1:106" x14ac:dyDescent="0.2">
      <c r="A1621">
        <f>ROW(Source!A571)</f>
        <v>571</v>
      </c>
      <c r="B1621">
        <v>27721504</v>
      </c>
      <c r="C1621">
        <v>27723786</v>
      </c>
      <c r="D1621">
        <v>25152750</v>
      </c>
      <c r="E1621">
        <v>1</v>
      </c>
      <c r="F1621">
        <v>1</v>
      </c>
      <c r="G1621">
        <v>1</v>
      </c>
      <c r="H1621">
        <v>3</v>
      </c>
      <c r="I1621" t="s">
        <v>1209</v>
      </c>
      <c r="J1621" t="s">
        <v>1210</v>
      </c>
      <c r="K1621" t="s">
        <v>1211</v>
      </c>
      <c r="L1621">
        <v>1356</v>
      </c>
      <c r="N1621">
        <v>1010</v>
      </c>
      <c r="O1621" t="s">
        <v>1212</v>
      </c>
      <c r="P1621" t="s">
        <v>1212</v>
      </c>
      <c r="Q1621">
        <v>1000</v>
      </c>
      <c r="W1621">
        <v>0</v>
      </c>
      <c r="X1621">
        <v>1975348994</v>
      </c>
      <c r="Y1621">
        <v>0.2</v>
      </c>
      <c r="AA1621">
        <v>180</v>
      </c>
      <c r="AB1621">
        <v>0</v>
      </c>
      <c r="AC1621">
        <v>0</v>
      </c>
      <c r="AD1621">
        <v>0</v>
      </c>
      <c r="AE1621">
        <v>180</v>
      </c>
      <c r="AF1621">
        <v>0</v>
      </c>
      <c r="AG1621">
        <v>0</v>
      </c>
      <c r="AH1621">
        <v>0</v>
      </c>
      <c r="AI1621">
        <v>1</v>
      </c>
      <c r="AJ1621">
        <v>1</v>
      </c>
      <c r="AK1621">
        <v>1</v>
      </c>
      <c r="AL1621">
        <v>1</v>
      </c>
      <c r="AN1621">
        <v>0</v>
      </c>
      <c r="AO1621">
        <v>1</v>
      </c>
      <c r="AP1621">
        <v>0</v>
      </c>
      <c r="AQ1621">
        <v>0</v>
      </c>
      <c r="AR1621">
        <v>0</v>
      </c>
      <c r="AS1621" t="s">
        <v>6</v>
      </c>
      <c r="AT1621">
        <v>0.2</v>
      </c>
      <c r="AU1621" t="s">
        <v>6</v>
      </c>
      <c r="AV1621">
        <v>0</v>
      </c>
      <c r="AW1621">
        <v>2</v>
      </c>
      <c r="AX1621">
        <v>27723797</v>
      </c>
      <c r="AY1621">
        <v>1</v>
      </c>
      <c r="AZ1621">
        <v>0</v>
      </c>
      <c r="BA1621">
        <v>1622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CX1621">
        <f>Y1621*Source!I571</f>
        <v>4.0000000000000008E-2</v>
      </c>
      <c r="CY1621">
        <f>AA1621</f>
        <v>180</v>
      </c>
      <c r="CZ1621">
        <f>AE1621</f>
        <v>180</v>
      </c>
      <c r="DA1621">
        <f>AI1621</f>
        <v>1</v>
      </c>
      <c r="DB1621">
        <v>0</v>
      </c>
    </row>
    <row r="1622" spans="1:106" x14ac:dyDescent="0.2">
      <c r="A1622">
        <f>ROW(Source!A571)</f>
        <v>571</v>
      </c>
      <c r="B1622">
        <v>27721504</v>
      </c>
      <c r="C1622">
        <v>27723786</v>
      </c>
      <c r="D1622">
        <v>25153112</v>
      </c>
      <c r="E1622">
        <v>1</v>
      </c>
      <c r="F1622">
        <v>1</v>
      </c>
      <c r="G1622">
        <v>1</v>
      </c>
      <c r="H1622">
        <v>3</v>
      </c>
      <c r="I1622" t="s">
        <v>1213</v>
      </c>
      <c r="J1622" t="s">
        <v>1214</v>
      </c>
      <c r="K1622" t="s">
        <v>1215</v>
      </c>
      <c r="L1622">
        <v>1348</v>
      </c>
      <c r="N1622">
        <v>1009</v>
      </c>
      <c r="O1622" t="s">
        <v>46</v>
      </c>
      <c r="P1622" t="s">
        <v>46</v>
      </c>
      <c r="Q1622">
        <v>1000</v>
      </c>
      <c r="W1622">
        <v>0</v>
      </c>
      <c r="X1622">
        <v>-1755229539</v>
      </c>
      <c r="Y1622">
        <v>1E-3</v>
      </c>
      <c r="AA1622">
        <v>12430</v>
      </c>
      <c r="AB1622">
        <v>0</v>
      </c>
      <c r="AC1622">
        <v>0</v>
      </c>
      <c r="AD1622">
        <v>0</v>
      </c>
      <c r="AE1622">
        <v>12430</v>
      </c>
      <c r="AF1622">
        <v>0</v>
      </c>
      <c r="AG1622">
        <v>0</v>
      </c>
      <c r="AH1622">
        <v>0</v>
      </c>
      <c r="AI1622">
        <v>1</v>
      </c>
      <c r="AJ1622">
        <v>1</v>
      </c>
      <c r="AK1622">
        <v>1</v>
      </c>
      <c r="AL1622">
        <v>1</v>
      </c>
      <c r="AN1622">
        <v>0</v>
      </c>
      <c r="AO1622">
        <v>1</v>
      </c>
      <c r="AP1622">
        <v>0</v>
      </c>
      <c r="AQ1622">
        <v>0</v>
      </c>
      <c r="AR1622">
        <v>0</v>
      </c>
      <c r="AS1622" t="s">
        <v>6</v>
      </c>
      <c r="AT1622">
        <v>1E-3</v>
      </c>
      <c r="AU1622" t="s">
        <v>6</v>
      </c>
      <c r="AV1622">
        <v>0</v>
      </c>
      <c r="AW1622">
        <v>2</v>
      </c>
      <c r="AX1622">
        <v>27723798</v>
      </c>
      <c r="AY1622">
        <v>1</v>
      </c>
      <c r="AZ1622">
        <v>0</v>
      </c>
      <c r="BA1622">
        <v>1623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CX1622">
        <f>Y1622*Source!I571</f>
        <v>2.0000000000000001E-4</v>
      </c>
      <c r="CY1622">
        <f>AA1622</f>
        <v>12430</v>
      </c>
      <c r="CZ1622">
        <f>AE1622</f>
        <v>12430</v>
      </c>
      <c r="DA1622">
        <f>AI1622</f>
        <v>1</v>
      </c>
      <c r="DB1622">
        <v>0</v>
      </c>
    </row>
    <row r="1623" spans="1:106" x14ac:dyDescent="0.2">
      <c r="A1623">
        <f>ROW(Source!A571)</f>
        <v>571</v>
      </c>
      <c r="B1623">
        <v>27721504</v>
      </c>
      <c r="C1623">
        <v>27723786</v>
      </c>
      <c r="D1623">
        <v>25201058</v>
      </c>
      <c r="E1623">
        <v>1</v>
      </c>
      <c r="F1623">
        <v>1</v>
      </c>
      <c r="G1623">
        <v>1</v>
      </c>
      <c r="H1623">
        <v>3</v>
      </c>
      <c r="I1623" t="s">
        <v>379</v>
      </c>
      <c r="J1623" t="s">
        <v>381</v>
      </c>
      <c r="K1623" t="s">
        <v>380</v>
      </c>
      <c r="L1623">
        <v>1308</v>
      </c>
      <c r="N1623">
        <v>1003</v>
      </c>
      <c r="O1623" t="s">
        <v>18</v>
      </c>
      <c r="P1623" t="s">
        <v>18</v>
      </c>
      <c r="Q1623">
        <v>100</v>
      </c>
      <c r="W1623">
        <v>0</v>
      </c>
      <c r="X1623">
        <v>1062154019</v>
      </c>
      <c r="Y1623">
        <v>1</v>
      </c>
      <c r="AA1623">
        <v>114.75</v>
      </c>
      <c r="AB1623">
        <v>0</v>
      </c>
      <c r="AC1623">
        <v>0</v>
      </c>
      <c r="AD1623">
        <v>0</v>
      </c>
      <c r="AE1623">
        <v>114.75</v>
      </c>
      <c r="AF1623">
        <v>0</v>
      </c>
      <c r="AG1623">
        <v>0</v>
      </c>
      <c r="AH1623">
        <v>0</v>
      </c>
      <c r="AI1623">
        <v>1</v>
      </c>
      <c r="AJ1623">
        <v>1</v>
      </c>
      <c r="AK1623">
        <v>1</v>
      </c>
      <c r="AL1623">
        <v>1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 t="s">
        <v>6</v>
      </c>
      <c r="AT1623">
        <v>1</v>
      </c>
      <c r="AU1623" t="s">
        <v>6</v>
      </c>
      <c r="AV1623">
        <v>0</v>
      </c>
      <c r="AW1623">
        <v>1</v>
      </c>
      <c r="AX1623">
        <v>-1</v>
      </c>
      <c r="AY1623">
        <v>0</v>
      </c>
      <c r="AZ1623">
        <v>0</v>
      </c>
      <c r="BA1623" t="s">
        <v>6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CX1623">
        <f>Y1623*Source!I571</f>
        <v>0.2</v>
      </c>
      <c r="CY1623">
        <f>AA1623</f>
        <v>114.75</v>
      </c>
      <c r="CZ1623">
        <f>AE1623</f>
        <v>114.75</v>
      </c>
      <c r="DA1623">
        <f>AI1623</f>
        <v>1</v>
      </c>
      <c r="DB1623">
        <v>0</v>
      </c>
    </row>
    <row r="1624" spans="1:106" x14ac:dyDescent="0.2">
      <c r="A1624">
        <f>ROW(Source!A571)</f>
        <v>571</v>
      </c>
      <c r="B1624">
        <v>27721504</v>
      </c>
      <c r="C1624">
        <v>27723786</v>
      </c>
      <c r="D1624">
        <v>25147235</v>
      </c>
      <c r="E1624">
        <v>17</v>
      </c>
      <c r="F1624">
        <v>1</v>
      </c>
      <c r="G1624">
        <v>1</v>
      </c>
      <c r="H1624">
        <v>3</v>
      </c>
      <c r="I1624" t="s">
        <v>1204</v>
      </c>
      <c r="J1624" t="s">
        <v>6</v>
      </c>
      <c r="K1624" t="s">
        <v>1205</v>
      </c>
      <c r="L1624">
        <v>1374</v>
      </c>
      <c r="N1624">
        <v>1013</v>
      </c>
      <c r="O1624" t="s">
        <v>1206</v>
      </c>
      <c r="P1624" t="s">
        <v>1206</v>
      </c>
      <c r="Q1624">
        <v>1</v>
      </c>
      <c r="W1624">
        <v>0</v>
      </c>
      <c r="X1624">
        <v>-1731369543</v>
      </c>
      <c r="Y1624">
        <v>3.1</v>
      </c>
      <c r="AA1624">
        <v>1</v>
      </c>
      <c r="AB1624">
        <v>0</v>
      </c>
      <c r="AC1624">
        <v>0</v>
      </c>
      <c r="AD1624">
        <v>0</v>
      </c>
      <c r="AE1624">
        <v>1</v>
      </c>
      <c r="AF1624">
        <v>0</v>
      </c>
      <c r="AG1624">
        <v>0</v>
      </c>
      <c r="AH1624">
        <v>0</v>
      </c>
      <c r="AI1624">
        <v>1</v>
      </c>
      <c r="AJ1624">
        <v>1</v>
      </c>
      <c r="AK1624">
        <v>1</v>
      </c>
      <c r="AL1624">
        <v>1</v>
      </c>
      <c r="AN1624">
        <v>0</v>
      </c>
      <c r="AO1624">
        <v>1</v>
      </c>
      <c r="AP1624">
        <v>0</v>
      </c>
      <c r="AQ1624">
        <v>0</v>
      </c>
      <c r="AR1624">
        <v>0</v>
      </c>
      <c r="AS1624" t="s">
        <v>6</v>
      </c>
      <c r="AT1624">
        <v>3.1</v>
      </c>
      <c r="AU1624" t="s">
        <v>6</v>
      </c>
      <c r="AV1624">
        <v>0</v>
      </c>
      <c r="AW1624">
        <v>2</v>
      </c>
      <c r="AX1624">
        <v>27723799</v>
      </c>
      <c r="AY1624">
        <v>1</v>
      </c>
      <c r="AZ1624">
        <v>0</v>
      </c>
      <c r="BA1624">
        <v>1624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CX1624">
        <f>Y1624*Source!I571</f>
        <v>0.62000000000000011</v>
      </c>
      <c r="CY1624">
        <f>AA1624</f>
        <v>1</v>
      </c>
      <c r="CZ1624">
        <f>AE1624</f>
        <v>1</v>
      </c>
      <c r="DA1624">
        <f>AI1624</f>
        <v>1</v>
      </c>
      <c r="DB1624">
        <v>0</v>
      </c>
    </row>
    <row r="1625" spans="1:106" x14ac:dyDescent="0.2">
      <c r="A1625">
        <f>ROW(Source!A574)</f>
        <v>574</v>
      </c>
      <c r="B1625">
        <v>27721505</v>
      </c>
      <c r="C1625">
        <v>27723801</v>
      </c>
      <c r="D1625">
        <v>25412930</v>
      </c>
      <c r="E1625">
        <v>1</v>
      </c>
      <c r="F1625">
        <v>1</v>
      </c>
      <c r="G1625">
        <v>1</v>
      </c>
      <c r="H1625">
        <v>1</v>
      </c>
      <c r="I1625" t="s">
        <v>1107</v>
      </c>
      <c r="J1625" t="s">
        <v>6</v>
      </c>
      <c r="K1625" t="s">
        <v>1108</v>
      </c>
      <c r="L1625">
        <v>1191</v>
      </c>
      <c r="N1625">
        <v>1013</v>
      </c>
      <c r="O1625" t="s">
        <v>953</v>
      </c>
      <c r="P1625" t="s">
        <v>953</v>
      </c>
      <c r="Q1625">
        <v>1</v>
      </c>
      <c r="W1625">
        <v>0</v>
      </c>
      <c r="X1625">
        <v>-1081351934</v>
      </c>
      <c r="Y1625">
        <v>3.76</v>
      </c>
      <c r="AA1625">
        <v>0</v>
      </c>
      <c r="AB1625">
        <v>0</v>
      </c>
      <c r="AC1625">
        <v>0</v>
      </c>
      <c r="AD1625">
        <v>9.4</v>
      </c>
      <c r="AE1625">
        <v>0</v>
      </c>
      <c r="AF1625">
        <v>0</v>
      </c>
      <c r="AG1625">
        <v>0</v>
      </c>
      <c r="AH1625">
        <v>9.4</v>
      </c>
      <c r="AI1625">
        <v>1</v>
      </c>
      <c r="AJ1625">
        <v>1</v>
      </c>
      <c r="AK1625">
        <v>1</v>
      </c>
      <c r="AL1625">
        <v>1</v>
      </c>
      <c r="AN1625">
        <v>0</v>
      </c>
      <c r="AO1625">
        <v>1</v>
      </c>
      <c r="AP1625">
        <v>0</v>
      </c>
      <c r="AQ1625">
        <v>0</v>
      </c>
      <c r="AR1625">
        <v>0</v>
      </c>
      <c r="AS1625" t="s">
        <v>6</v>
      </c>
      <c r="AT1625">
        <v>3.76</v>
      </c>
      <c r="AU1625" t="s">
        <v>6</v>
      </c>
      <c r="AV1625">
        <v>1</v>
      </c>
      <c r="AW1625">
        <v>2</v>
      </c>
      <c r="AX1625">
        <v>27723811</v>
      </c>
      <c r="AY1625">
        <v>1</v>
      </c>
      <c r="AZ1625">
        <v>0</v>
      </c>
      <c r="BA1625">
        <v>1625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CX1625">
        <f>Y1625*Source!I574</f>
        <v>2.5568</v>
      </c>
      <c r="CY1625">
        <f>AD1625</f>
        <v>9.4</v>
      </c>
      <c r="CZ1625">
        <f>AH1625</f>
        <v>9.4</v>
      </c>
      <c r="DA1625">
        <f>AL1625</f>
        <v>1</v>
      </c>
      <c r="DB1625">
        <v>0</v>
      </c>
    </row>
    <row r="1626" spans="1:106" x14ac:dyDescent="0.2">
      <c r="A1626">
        <f>ROW(Source!A574)</f>
        <v>574</v>
      </c>
      <c r="B1626">
        <v>27721505</v>
      </c>
      <c r="C1626">
        <v>27723801</v>
      </c>
      <c r="D1626">
        <v>25412928</v>
      </c>
      <c r="E1626">
        <v>1</v>
      </c>
      <c r="F1626">
        <v>1</v>
      </c>
      <c r="G1626">
        <v>1</v>
      </c>
      <c r="H1626">
        <v>1</v>
      </c>
      <c r="I1626" t="s">
        <v>954</v>
      </c>
      <c r="J1626" t="s">
        <v>6</v>
      </c>
      <c r="K1626" t="s">
        <v>955</v>
      </c>
      <c r="L1626">
        <v>1191</v>
      </c>
      <c r="N1626">
        <v>1013</v>
      </c>
      <c r="O1626" t="s">
        <v>953</v>
      </c>
      <c r="P1626" t="s">
        <v>953</v>
      </c>
      <c r="Q1626">
        <v>1</v>
      </c>
      <c r="W1626">
        <v>0</v>
      </c>
      <c r="X1626">
        <v>-1417349443</v>
      </c>
      <c r="Y1626">
        <v>0.02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1</v>
      </c>
      <c r="AJ1626">
        <v>1</v>
      </c>
      <c r="AK1626">
        <v>1</v>
      </c>
      <c r="AL1626">
        <v>1</v>
      </c>
      <c r="AN1626">
        <v>0</v>
      </c>
      <c r="AO1626">
        <v>1</v>
      </c>
      <c r="AP1626">
        <v>0</v>
      </c>
      <c r="AQ1626">
        <v>0</v>
      </c>
      <c r="AR1626">
        <v>0</v>
      </c>
      <c r="AS1626" t="s">
        <v>6</v>
      </c>
      <c r="AT1626">
        <v>0.02</v>
      </c>
      <c r="AU1626" t="s">
        <v>6</v>
      </c>
      <c r="AV1626">
        <v>2</v>
      </c>
      <c r="AW1626">
        <v>2</v>
      </c>
      <c r="AX1626">
        <v>27723812</v>
      </c>
      <c r="AY1626">
        <v>1</v>
      </c>
      <c r="AZ1626">
        <v>0</v>
      </c>
      <c r="BA1626">
        <v>1626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CX1626">
        <f>Y1626*Source!I574</f>
        <v>1.3600000000000001E-2</v>
      </c>
      <c r="CY1626">
        <f>AD1626</f>
        <v>0</v>
      </c>
      <c r="CZ1626">
        <f>AH1626</f>
        <v>0</v>
      </c>
      <c r="DA1626">
        <f>AL1626</f>
        <v>1</v>
      </c>
      <c r="DB1626">
        <v>0</v>
      </c>
    </row>
    <row r="1627" spans="1:106" x14ac:dyDescent="0.2">
      <c r="A1627">
        <f>ROW(Source!A574)</f>
        <v>574</v>
      </c>
      <c r="B1627">
        <v>27721505</v>
      </c>
      <c r="C1627">
        <v>27723801</v>
      </c>
      <c r="D1627">
        <v>25230220</v>
      </c>
      <c r="E1627">
        <v>1</v>
      </c>
      <c r="F1627">
        <v>1</v>
      </c>
      <c r="G1627">
        <v>1</v>
      </c>
      <c r="H1627">
        <v>2</v>
      </c>
      <c r="I1627" t="s">
        <v>991</v>
      </c>
      <c r="J1627" t="s">
        <v>992</v>
      </c>
      <c r="K1627" t="s">
        <v>993</v>
      </c>
      <c r="L1627">
        <v>1368</v>
      </c>
      <c r="N1627">
        <v>1011</v>
      </c>
      <c r="O1627" t="s">
        <v>959</v>
      </c>
      <c r="P1627" t="s">
        <v>959</v>
      </c>
      <c r="Q1627">
        <v>1</v>
      </c>
      <c r="W1627">
        <v>0</v>
      </c>
      <c r="X1627">
        <v>-1718674368</v>
      </c>
      <c r="Y1627">
        <v>0.01</v>
      </c>
      <c r="AA1627">
        <v>0</v>
      </c>
      <c r="AB1627">
        <v>111.99</v>
      </c>
      <c r="AC1627">
        <v>13.5</v>
      </c>
      <c r="AD1627">
        <v>0</v>
      </c>
      <c r="AE1627">
        <v>0</v>
      </c>
      <c r="AF1627">
        <v>111.99</v>
      </c>
      <c r="AG1627">
        <v>13.5</v>
      </c>
      <c r="AH1627">
        <v>0</v>
      </c>
      <c r="AI1627">
        <v>1</v>
      </c>
      <c r="AJ1627">
        <v>1</v>
      </c>
      <c r="AK1627">
        <v>1</v>
      </c>
      <c r="AL1627">
        <v>1</v>
      </c>
      <c r="AN1627">
        <v>0</v>
      </c>
      <c r="AO1627">
        <v>1</v>
      </c>
      <c r="AP1627">
        <v>0</v>
      </c>
      <c r="AQ1627">
        <v>0</v>
      </c>
      <c r="AR1627">
        <v>0</v>
      </c>
      <c r="AS1627" t="s">
        <v>6</v>
      </c>
      <c r="AT1627">
        <v>0.01</v>
      </c>
      <c r="AU1627" t="s">
        <v>6</v>
      </c>
      <c r="AV1627">
        <v>0</v>
      </c>
      <c r="AW1627">
        <v>2</v>
      </c>
      <c r="AX1627">
        <v>27723813</v>
      </c>
      <c r="AY1627">
        <v>1</v>
      </c>
      <c r="AZ1627">
        <v>0</v>
      </c>
      <c r="BA1627">
        <v>1627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CX1627">
        <f>Y1627*Source!I574</f>
        <v>6.8000000000000005E-3</v>
      </c>
      <c r="CY1627">
        <f>AB1627</f>
        <v>111.99</v>
      </c>
      <c r="CZ1627">
        <f>AF1627</f>
        <v>111.99</v>
      </c>
      <c r="DA1627">
        <f>AJ1627</f>
        <v>1</v>
      </c>
      <c r="DB1627">
        <v>0</v>
      </c>
    </row>
    <row r="1628" spans="1:106" x14ac:dyDescent="0.2">
      <c r="A1628">
        <f>ROW(Source!A574)</f>
        <v>574</v>
      </c>
      <c r="B1628">
        <v>27721505</v>
      </c>
      <c r="C1628">
        <v>27723801</v>
      </c>
      <c r="D1628">
        <v>25231607</v>
      </c>
      <c r="E1628">
        <v>1</v>
      </c>
      <c r="F1628">
        <v>1</v>
      </c>
      <c r="G1628">
        <v>1</v>
      </c>
      <c r="H1628">
        <v>2</v>
      </c>
      <c r="I1628" t="s">
        <v>997</v>
      </c>
      <c r="J1628" t="s">
        <v>998</v>
      </c>
      <c r="K1628" t="s">
        <v>999</v>
      </c>
      <c r="L1628">
        <v>1368</v>
      </c>
      <c r="N1628">
        <v>1011</v>
      </c>
      <c r="O1628" t="s">
        <v>959</v>
      </c>
      <c r="P1628" t="s">
        <v>959</v>
      </c>
      <c r="Q1628">
        <v>1</v>
      </c>
      <c r="W1628">
        <v>0</v>
      </c>
      <c r="X1628">
        <v>1372534845</v>
      </c>
      <c r="Y1628">
        <v>0.01</v>
      </c>
      <c r="AA1628">
        <v>0</v>
      </c>
      <c r="AB1628">
        <v>65.709999999999994</v>
      </c>
      <c r="AC1628">
        <v>11.6</v>
      </c>
      <c r="AD1628">
        <v>0</v>
      </c>
      <c r="AE1628">
        <v>0</v>
      </c>
      <c r="AF1628">
        <v>65.709999999999994</v>
      </c>
      <c r="AG1628">
        <v>11.6</v>
      </c>
      <c r="AH1628">
        <v>0</v>
      </c>
      <c r="AI1628">
        <v>1</v>
      </c>
      <c r="AJ1628">
        <v>1</v>
      </c>
      <c r="AK1628">
        <v>1</v>
      </c>
      <c r="AL1628">
        <v>1</v>
      </c>
      <c r="AN1628">
        <v>0</v>
      </c>
      <c r="AO1628">
        <v>1</v>
      </c>
      <c r="AP1628">
        <v>0</v>
      </c>
      <c r="AQ1628">
        <v>0</v>
      </c>
      <c r="AR1628">
        <v>0</v>
      </c>
      <c r="AS1628" t="s">
        <v>6</v>
      </c>
      <c r="AT1628">
        <v>0.01</v>
      </c>
      <c r="AU1628" t="s">
        <v>6</v>
      </c>
      <c r="AV1628">
        <v>0</v>
      </c>
      <c r="AW1628">
        <v>2</v>
      </c>
      <c r="AX1628">
        <v>27723814</v>
      </c>
      <c r="AY1628">
        <v>1</v>
      </c>
      <c r="AZ1628">
        <v>0</v>
      </c>
      <c r="BA1628">
        <v>1628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CX1628">
        <f>Y1628*Source!I574</f>
        <v>6.8000000000000005E-3</v>
      </c>
      <c r="CY1628">
        <f>AB1628</f>
        <v>65.709999999999994</v>
      </c>
      <c r="CZ1628">
        <f>AF1628</f>
        <v>65.709999999999994</v>
      </c>
      <c r="DA1628">
        <f>AJ1628</f>
        <v>1</v>
      </c>
      <c r="DB1628">
        <v>0</v>
      </c>
    </row>
    <row r="1629" spans="1:106" x14ac:dyDescent="0.2">
      <c r="A1629">
        <f>ROW(Source!A574)</f>
        <v>574</v>
      </c>
      <c r="B1629">
        <v>27721505</v>
      </c>
      <c r="C1629">
        <v>27723801</v>
      </c>
      <c r="D1629">
        <v>25150263</v>
      </c>
      <c r="E1629">
        <v>1</v>
      </c>
      <c r="F1629">
        <v>1</v>
      </c>
      <c r="G1629">
        <v>1</v>
      </c>
      <c r="H1629">
        <v>3</v>
      </c>
      <c r="I1629" t="s">
        <v>1184</v>
      </c>
      <c r="J1629" t="s">
        <v>1185</v>
      </c>
      <c r="K1629" t="s">
        <v>1186</v>
      </c>
      <c r="L1629">
        <v>1346</v>
      </c>
      <c r="N1629">
        <v>1009</v>
      </c>
      <c r="O1629" t="s">
        <v>178</v>
      </c>
      <c r="P1629" t="s">
        <v>178</v>
      </c>
      <c r="Q1629">
        <v>1</v>
      </c>
      <c r="W1629">
        <v>0</v>
      </c>
      <c r="X1629">
        <v>-1088866022</v>
      </c>
      <c r="Y1629">
        <v>0.16</v>
      </c>
      <c r="AA1629">
        <v>30.4</v>
      </c>
      <c r="AB1629">
        <v>0</v>
      </c>
      <c r="AC1629">
        <v>0</v>
      </c>
      <c r="AD1629">
        <v>0</v>
      </c>
      <c r="AE1629">
        <v>30.4</v>
      </c>
      <c r="AF1629">
        <v>0</v>
      </c>
      <c r="AG1629">
        <v>0</v>
      </c>
      <c r="AH1629">
        <v>0</v>
      </c>
      <c r="AI1629">
        <v>1</v>
      </c>
      <c r="AJ1629">
        <v>1</v>
      </c>
      <c r="AK1629">
        <v>1</v>
      </c>
      <c r="AL1629">
        <v>1</v>
      </c>
      <c r="AN1629">
        <v>0</v>
      </c>
      <c r="AO1629">
        <v>1</v>
      </c>
      <c r="AP1629">
        <v>0</v>
      </c>
      <c r="AQ1629">
        <v>0</v>
      </c>
      <c r="AR1629">
        <v>0</v>
      </c>
      <c r="AS1629" t="s">
        <v>6</v>
      </c>
      <c r="AT1629">
        <v>0.16</v>
      </c>
      <c r="AU1629" t="s">
        <v>6</v>
      </c>
      <c r="AV1629">
        <v>0</v>
      </c>
      <c r="AW1629">
        <v>2</v>
      </c>
      <c r="AX1629">
        <v>27723815</v>
      </c>
      <c r="AY1629">
        <v>1</v>
      </c>
      <c r="AZ1629">
        <v>0</v>
      </c>
      <c r="BA1629">
        <v>1629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CX1629">
        <f>Y1629*Source!I574</f>
        <v>0.10880000000000001</v>
      </c>
      <c r="CY1629">
        <f>AA1629</f>
        <v>30.4</v>
      </c>
      <c r="CZ1629">
        <f>AE1629</f>
        <v>30.4</v>
      </c>
      <c r="DA1629">
        <f>AI1629</f>
        <v>1</v>
      </c>
      <c r="DB1629">
        <v>0</v>
      </c>
    </row>
    <row r="1630" spans="1:106" x14ac:dyDescent="0.2">
      <c r="A1630">
        <f>ROW(Source!A574)</f>
        <v>574</v>
      </c>
      <c r="B1630">
        <v>27721505</v>
      </c>
      <c r="C1630">
        <v>27723801</v>
      </c>
      <c r="D1630">
        <v>25150275</v>
      </c>
      <c r="E1630">
        <v>1</v>
      </c>
      <c r="F1630">
        <v>1</v>
      </c>
      <c r="G1630">
        <v>1</v>
      </c>
      <c r="H1630">
        <v>3</v>
      </c>
      <c r="I1630" t="s">
        <v>1187</v>
      </c>
      <c r="J1630" t="s">
        <v>1188</v>
      </c>
      <c r="K1630" t="s">
        <v>1189</v>
      </c>
      <c r="L1630">
        <v>1308</v>
      </c>
      <c r="N1630">
        <v>1003</v>
      </c>
      <c r="O1630" t="s">
        <v>18</v>
      </c>
      <c r="P1630" t="s">
        <v>18</v>
      </c>
      <c r="Q1630">
        <v>100</v>
      </c>
      <c r="W1630">
        <v>0</v>
      </c>
      <c r="X1630">
        <v>568244124</v>
      </c>
      <c r="Y1630">
        <v>5.5E-2</v>
      </c>
      <c r="AA1630">
        <v>120</v>
      </c>
      <c r="AB1630">
        <v>0</v>
      </c>
      <c r="AC1630">
        <v>0</v>
      </c>
      <c r="AD1630">
        <v>0</v>
      </c>
      <c r="AE1630">
        <v>120</v>
      </c>
      <c r="AF1630">
        <v>0</v>
      </c>
      <c r="AG1630">
        <v>0</v>
      </c>
      <c r="AH1630">
        <v>0</v>
      </c>
      <c r="AI1630">
        <v>1</v>
      </c>
      <c r="AJ1630">
        <v>1</v>
      </c>
      <c r="AK1630">
        <v>1</v>
      </c>
      <c r="AL1630">
        <v>1</v>
      </c>
      <c r="AN1630">
        <v>0</v>
      </c>
      <c r="AO1630">
        <v>1</v>
      </c>
      <c r="AP1630">
        <v>0</v>
      </c>
      <c r="AQ1630">
        <v>0</v>
      </c>
      <c r="AR1630">
        <v>0</v>
      </c>
      <c r="AS1630" t="s">
        <v>6</v>
      </c>
      <c r="AT1630">
        <v>5.5E-2</v>
      </c>
      <c r="AU1630" t="s">
        <v>6</v>
      </c>
      <c r="AV1630">
        <v>0</v>
      </c>
      <c r="AW1630">
        <v>2</v>
      </c>
      <c r="AX1630">
        <v>27723816</v>
      </c>
      <c r="AY1630">
        <v>1</v>
      </c>
      <c r="AZ1630">
        <v>0</v>
      </c>
      <c r="BA1630">
        <v>1630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CX1630">
        <f>Y1630*Source!I574</f>
        <v>3.7400000000000003E-2</v>
      </c>
      <c r="CY1630">
        <f>AA1630</f>
        <v>120</v>
      </c>
      <c r="CZ1630">
        <f>AE1630</f>
        <v>120</v>
      </c>
      <c r="DA1630">
        <f>AI1630</f>
        <v>1</v>
      </c>
      <c r="DB1630">
        <v>0</v>
      </c>
    </row>
    <row r="1631" spans="1:106" x14ac:dyDescent="0.2">
      <c r="A1631">
        <f>ROW(Source!A574)</f>
        <v>574</v>
      </c>
      <c r="B1631">
        <v>27721505</v>
      </c>
      <c r="C1631">
        <v>27723801</v>
      </c>
      <c r="D1631">
        <v>25186459</v>
      </c>
      <c r="E1631">
        <v>1</v>
      </c>
      <c r="F1631">
        <v>1</v>
      </c>
      <c r="G1631">
        <v>1</v>
      </c>
      <c r="H1631">
        <v>3</v>
      </c>
      <c r="I1631" t="s">
        <v>1201</v>
      </c>
      <c r="J1631" t="s">
        <v>1202</v>
      </c>
      <c r="K1631" t="s">
        <v>1203</v>
      </c>
      <c r="L1631">
        <v>1346</v>
      </c>
      <c r="N1631">
        <v>1009</v>
      </c>
      <c r="O1631" t="s">
        <v>178</v>
      </c>
      <c r="P1631" t="s">
        <v>178</v>
      </c>
      <c r="Q1631">
        <v>1</v>
      </c>
      <c r="W1631">
        <v>0</v>
      </c>
      <c r="X1631">
        <v>210558753</v>
      </c>
      <c r="Y1631">
        <v>0.05</v>
      </c>
      <c r="AA1631">
        <v>28.6</v>
      </c>
      <c r="AB1631">
        <v>0</v>
      </c>
      <c r="AC1631">
        <v>0</v>
      </c>
      <c r="AD1631">
        <v>0</v>
      </c>
      <c r="AE1631">
        <v>28.6</v>
      </c>
      <c r="AF1631">
        <v>0</v>
      </c>
      <c r="AG1631">
        <v>0</v>
      </c>
      <c r="AH1631">
        <v>0</v>
      </c>
      <c r="AI1631">
        <v>1</v>
      </c>
      <c r="AJ1631">
        <v>1</v>
      </c>
      <c r="AK1631">
        <v>1</v>
      </c>
      <c r="AL1631">
        <v>1</v>
      </c>
      <c r="AN1631">
        <v>0</v>
      </c>
      <c r="AO1631">
        <v>1</v>
      </c>
      <c r="AP1631">
        <v>0</v>
      </c>
      <c r="AQ1631">
        <v>0</v>
      </c>
      <c r="AR1631">
        <v>0</v>
      </c>
      <c r="AS1631" t="s">
        <v>6</v>
      </c>
      <c r="AT1631">
        <v>0.05</v>
      </c>
      <c r="AU1631" t="s">
        <v>6</v>
      </c>
      <c r="AV1631">
        <v>0</v>
      </c>
      <c r="AW1631">
        <v>2</v>
      </c>
      <c r="AX1631">
        <v>27723817</v>
      </c>
      <c r="AY1631">
        <v>1</v>
      </c>
      <c r="AZ1631">
        <v>0</v>
      </c>
      <c r="BA1631">
        <v>1631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CX1631">
        <f>Y1631*Source!I574</f>
        <v>3.4000000000000002E-2</v>
      </c>
      <c r="CY1631">
        <f>AA1631</f>
        <v>28.6</v>
      </c>
      <c r="CZ1631">
        <f>AE1631</f>
        <v>28.6</v>
      </c>
      <c r="DA1631">
        <f>AI1631</f>
        <v>1</v>
      </c>
      <c r="DB1631">
        <v>0</v>
      </c>
    </row>
    <row r="1632" spans="1:106" x14ac:dyDescent="0.2">
      <c r="A1632">
        <f>ROW(Source!A574)</f>
        <v>574</v>
      </c>
      <c r="B1632">
        <v>27721505</v>
      </c>
      <c r="C1632">
        <v>27723801</v>
      </c>
      <c r="D1632">
        <v>25205631</v>
      </c>
      <c r="E1632">
        <v>1</v>
      </c>
      <c r="F1632">
        <v>1</v>
      </c>
      <c r="G1632">
        <v>1</v>
      </c>
      <c r="H1632">
        <v>3</v>
      </c>
      <c r="I1632" t="s">
        <v>560</v>
      </c>
      <c r="J1632" t="s">
        <v>563</v>
      </c>
      <c r="K1632" t="s">
        <v>561</v>
      </c>
      <c r="L1632">
        <v>1477</v>
      </c>
      <c r="N1632">
        <v>1013</v>
      </c>
      <c r="O1632" t="s">
        <v>562</v>
      </c>
      <c r="P1632" t="s">
        <v>564</v>
      </c>
      <c r="Q1632">
        <v>1</v>
      </c>
      <c r="W1632">
        <v>0</v>
      </c>
      <c r="X1632">
        <v>354521160</v>
      </c>
      <c r="Y1632">
        <v>0.1</v>
      </c>
      <c r="AA1632">
        <v>6920.41</v>
      </c>
      <c r="AB1632">
        <v>0</v>
      </c>
      <c r="AC1632">
        <v>0</v>
      </c>
      <c r="AD1632">
        <v>0</v>
      </c>
      <c r="AE1632">
        <v>6920.41</v>
      </c>
      <c r="AF1632">
        <v>0</v>
      </c>
      <c r="AG1632">
        <v>0</v>
      </c>
      <c r="AH1632">
        <v>0</v>
      </c>
      <c r="AI1632">
        <v>1</v>
      </c>
      <c r="AJ1632">
        <v>1</v>
      </c>
      <c r="AK1632">
        <v>1</v>
      </c>
      <c r="AL1632">
        <v>1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 t="s">
        <v>6</v>
      </c>
      <c r="AT1632">
        <v>0.1</v>
      </c>
      <c r="AU1632" t="s">
        <v>6</v>
      </c>
      <c r="AV1632">
        <v>0</v>
      </c>
      <c r="AW1632">
        <v>1</v>
      </c>
      <c r="AX1632">
        <v>-1</v>
      </c>
      <c r="AY1632">
        <v>0</v>
      </c>
      <c r="AZ1632">
        <v>0</v>
      </c>
      <c r="BA1632" t="s">
        <v>6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CX1632">
        <f>Y1632*Source!I574</f>
        <v>6.8000000000000005E-2</v>
      </c>
      <c r="CY1632">
        <f>AA1632</f>
        <v>6920.41</v>
      </c>
      <c r="CZ1632">
        <f>AE1632</f>
        <v>6920.41</v>
      </c>
      <c r="DA1632">
        <f>AI1632</f>
        <v>1</v>
      </c>
      <c r="DB1632">
        <v>0</v>
      </c>
    </row>
    <row r="1633" spans="1:106" x14ac:dyDescent="0.2">
      <c r="A1633">
        <f>ROW(Source!A574)</f>
        <v>574</v>
      </c>
      <c r="B1633">
        <v>27721505</v>
      </c>
      <c r="C1633">
        <v>27723801</v>
      </c>
      <c r="D1633">
        <v>25147235</v>
      </c>
      <c r="E1633">
        <v>17</v>
      </c>
      <c r="F1633">
        <v>1</v>
      </c>
      <c r="G1633">
        <v>1</v>
      </c>
      <c r="H1633">
        <v>3</v>
      </c>
      <c r="I1633" t="s">
        <v>1204</v>
      </c>
      <c r="J1633" t="s">
        <v>6</v>
      </c>
      <c r="K1633" t="s">
        <v>1205</v>
      </c>
      <c r="L1633">
        <v>1374</v>
      </c>
      <c r="N1633">
        <v>1013</v>
      </c>
      <c r="O1633" t="s">
        <v>1206</v>
      </c>
      <c r="P1633" t="s">
        <v>1206</v>
      </c>
      <c r="Q1633">
        <v>1</v>
      </c>
      <c r="W1633">
        <v>0</v>
      </c>
      <c r="X1633">
        <v>-1731369543</v>
      </c>
      <c r="Y1633">
        <v>0.71</v>
      </c>
      <c r="AA1633">
        <v>1</v>
      </c>
      <c r="AB1633">
        <v>0</v>
      </c>
      <c r="AC1633">
        <v>0</v>
      </c>
      <c r="AD1633">
        <v>0</v>
      </c>
      <c r="AE1633">
        <v>1</v>
      </c>
      <c r="AF1633">
        <v>0</v>
      </c>
      <c r="AG1633">
        <v>0</v>
      </c>
      <c r="AH1633">
        <v>0</v>
      </c>
      <c r="AI1633">
        <v>1</v>
      </c>
      <c r="AJ1633">
        <v>1</v>
      </c>
      <c r="AK1633">
        <v>1</v>
      </c>
      <c r="AL1633">
        <v>1</v>
      </c>
      <c r="AN1633">
        <v>0</v>
      </c>
      <c r="AO1633">
        <v>1</v>
      </c>
      <c r="AP1633">
        <v>0</v>
      </c>
      <c r="AQ1633">
        <v>0</v>
      </c>
      <c r="AR1633">
        <v>0</v>
      </c>
      <c r="AS1633" t="s">
        <v>6</v>
      </c>
      <c r="AT1633">
        <v>0.71</v>
      </c>
      <c r="AU1633" t="s">
        <v>6</v>
      </c>
      <c r="AV1633">
        <v>0</v>
      </c>
      <c r="AW1633">
        <v>2</v>
      </c>
      <c r="AX1633">
        <v>27723818</v>
      </c>
      <c r="AY1633">
        <v>1</v>
      </c>
      <c r="AZ1633">
        <v>0</v>
      </c>
      <c r="BA1633">
        <v>1632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CX1633">
        <f>Y1633*Source!I574</f>
        <v>0.48280000000000001</v>
      </c>
      <c r="CY1633">
        <f>AA1633</f>
        <v>1</v>
      </c>
      <c r="CZ1633">
        <f>AE1633</f>
        <v>1</v>
      </c>
      <c r="DA1633">
        <f>AI1633</f>
        <v>1</v>
      </c>
      <c r="DB1633">
        <v>0</v>
      </c>
    </row>
    <row r="1634" spans="1:106" x14ac:dyDescent="0.2">
      <c r="A1634">
        <f>ROW(Source!A575)</f>
        <v>575</v>
      </c>
      <c r="B1634">
        <v>27721504</v>
      </c>
      <c r="C1634">
        <v>27723801</v>
      </c>
      <c r="D1634">
        <v>25412930</v>
      </c>
      <c r="E1634">
        <v>1</v>
      </c>
      <c r="F1634">
        <v>1</v>
      </c>
      <c r="G1634">
        <v>1</v>
      </c>
      <c r="H1634">
        <v>1</v>
      </c>
      <c r="I1634" t="s">
        <v>1107</v>
      </c>
      <c r="J1634" t="s">
        <v>6</v>
      </c>
      <c r="K1634" t="s">
        <v>1108</v>
      </c>
      <c r="L1634">
        <v>1191</v>
      </c>
      <c r="N1634">
        <v>1013</v>
      </c>
      <c r="O1634" t="s">
        <v>953</v>
      </c>
      <c r="P1634" t="s">
        <v>953</v>
      </c>
      <c r="Q1634">
        <v>1</v>
      </c>
      <c r="W1634">
        <v>0</v>
      </c>
      <c r="X1634">
        <v>-1081351934</v>
      </c>
      <c r="Y1634">
        <v>3.76</v>
      </c>
      <c r="AA1634">
        <v>0</v>
      </c>
      <c r="AB1634">
        <v>0</v>
      </c>
      <c r="AC1634">
        <v>0</v>
      </c>
      <c r="AD1634">
        <v>9.4</v>
      </c>
      <c r="AE1634">
        <v>0</v>
      </c>
      <c r="AF1634">
        <v>0</v>
      </c>
      <c r="AG1634">
        <v>0</v>
      </c>
      <c r="AH1634">
        <v>9.4</v>
      </c>
      <c r="AI1634">
        <v>1</v>
      </c>
      <c r="AJ1634">
        <v>1</v>
      </c>
      <c r="AK1634">
        <v>1</v>
      </c>
      <c r="AL1634">
        <v>1</v>
      </c>
      <c r="AN1634">
        <v>0</v>
      </c>
      <c r="AO1634">
        <v>1</v>
      </c>
      <c r="AP1634">
        <v>0</v>
      </c>
      <c r="AQ1634">
        <v>0</v>
      </c>
      <c r="AR1634">
        <v>0</v>
      </c>
      <c r="AS1634" t="s">
        <v>6</v>
      </c>
      <c r="AT1634">
        <v>3.76</v>
      </c>
      <c r="AU1634" t="s">
        <v>6</v>
      </c>
      <c r="AV1634">
        <v>1</v>
      </c>
      <c r="AW1634">
        <v>2</v>
      </c>
      <c r="AX1634">
        <v>27723811</v>
      </c>
      <c r="AY1634">
        <v>1</v>
      </c>
      <c r="AZ1634">
        <v>0</v>
      </c>
      <c r="BA1634">
        <v>1633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CX1634">
        <f>Y1634*Source!I575</f>
        <v>2.5568</v>
      </c>
      <c r="CY1634">
        <f>AD1634</f>
        <v>9.4</v>
      </c>
      <c r="CZ1634">
        <f>AH1634</f>
        <v>9.4</v>
      </c>
      <c r="DA1634">
        <f>AL1634</f>
        <v>1</v>
      </c>
      <c r="DB1634">
        <v>0</v>
      </c>
    </row>
    <row r="1635" spans="1:106" x14ac:dyDescent="0.2">
      <c r="A1635">
        <f>ROW(Source!A575)</f>
        <v>575</v>
      </c>
      <c r="B1635">
        <v>27721504</v>
      </c>
      <c r="C1635">
        <v>27723801</v>
      </c>
      <c r="D1635">
        <v>25412928</v>
      </c>
      <c r="E1635">
        <v>1</v>
      </c>
      <c r="F1635">
        <v>1</v>
      </c>
      <c r="G1635">
        <v>1</v>
      </c>
      <c r="H1635">
        <v>1</v>
      </c>
      <c r="I1635" t="s">
        <v>954</v>
      </c>
      <c r="J1635" t="s">
        <v>6</v>
      </c>
      <c r="K1635" t="s">
        <v>955</v>
      </c>
      <c r="L1635">
        <v>1191</v>
      </c>
      <c r="N1635">
        <v>1013</v>
      </c>
      <c r="O1635" t="s">
        <v>953</v>
      </c>
      <c r="P1635" t="s">
        <v>953</v>
      </c>
      <c r="Q1635">
        <v>1</v>
      </c>
      <c r="W1635">
        <v>0</v>
      </c>
      <c r="X1635">
        <v>-1417349443</v>
      </c>
      <c r="Y1635">
        <v>0.02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1</v>
      </c>
      <c r="AJ1635">
        <v>1</v>
      </c>
      <c r="AK1635">
        <v>1</v>
      </c>
      <c r="AL1635">
        <v>1</v>
      </c>
      <c r="AN1635">
        <v>0</v>
      </c>
      <c r="AO1635">
        <v>1</v>
      </c>
      <c r="AP1635">
        <v>0</v>
      </c>
      <c r="AQ1635">
        <v>0</v>
      </c>
      <c r="AR1635">
        <v>0</v>
      </c>
      <c r="AS1635" t="s">
        <v>6</v>
      </c>
      <c r="AT1635">
        <v>0.02</v>
      </c>
      <c r="AU1635" t="s">
        <v>6</v>
      </c>
      <c r="AV1635">
        <v>2</v>
      </c>
      <c r="AW1635">
        <v>2</v>
      </c>
      <c r="AX1635">
        <v>27723812</v>
      </c>
      <c r="AY1635">
        <v>1</v>
      </c>
      <c r="AZ1635">
        <v>0</v>
      </c>
      <c r="BA1635">
        <v>1634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CX1635">
        <f>Y1635*Source!I575</f>
        <v>1.3600000000000001E-2</v>
      </c>
      <c r="CY1635">
        <f>AD1635</f>
        <v>0</v>
      </c>
      <c r="CZ1635">
        <f>AH1635</f>
        <v>0</v>
      </c>
      <c r="DA1635">
        <f>AL1635</f>
        <v>1</v>
      </c>
      <c r="DB1635">
        <v>0</v>
      </c>
    </row>
    <row r="1636" spans="1:106" x14ac:dyDescent="0.2">
      <c r="A1636">
        <f>ROW(Source!A575)</f>
        <v>575</v>
      </c>
      <c r="B1636">
        <v>27721504</v>
      </c>
      <c r="C1636">
        <v>27723801</v>
      </c>
      <c r="D1636">
        <v>25230220</v>
      </c>
      <c r="E1636">
        <v>1</v>
      </c>
      <c r="F1636">
        <v>1</v>
      </c>
      <c r="G1636">
        <v>1</v>
      </c>
      <c r="H1636">
        <v>2</v>
      </c>
      <c r="I1636" t="s">
        <v>991</v>
      </c>
      <c r="J1636" t="s">
        <v>992</v>
      </c>
      <c r="K1636" t="s">
        <v>993</v>
      </c>
      <c r="L1636">
        <v>1368</v>
      </c>
      <c r="N1636">
        <v>1011</v>
      </c>
      <c r="O1636" t="s">
        <v>959</v>
      </c>
      <c r="P1636" t="s">
        <v>959</v>
      </c>
      <c r="Q1636">
        <v>1</v>
      </c>
      <c r="W1636">
        <v>0</v>
      </c>
      <c r="X1636">
        <v>-1718674368</v>
      </c>
      <c r="Y1636">
        <v>0.01</v>
      </c>
      <c r="AA1636">
        <v>0</v>
      </c>
      <c r="AB1636">
        <v>111.99</v>
      </c>
      <c r="AC1636">
        <v>13.5</v>
      </c>
      <c r="AD1636">
        <v>0</v>
      </c>
      <c r="AE1636">
        <v>0</v>
      </c>
      <c r="AF1636">
        <v>111.99</v>
      </c>
      <c r="AG1636">
        <v>13.5</v>
      </c>
      <c r="AH1636">
        <v>0</v>
      </c>
      <c r="AI1636">
        <v>1</v>
      </c>
      <c r="AJ1636">
        <v>1</v>
      </c>
      <c r="AK1636">
        <v>1</v>
      </c>
      <c r="AL1636">
        <v>1</v>
      </c>
      <c r="AN1636">
        <v>0</v>
      </c>
      <c r="AO1636">
        <v>1</v>
      </c>
      <c r="AP1636">
        <v>0</v>
      </c>
      <c r="AQ1636">
        <v>0</v>
      </c>
      <c r="AR1636">
        <v>0</v>
      </c>
      <c r="AS1636" t="s">
        <v>6</v>
      </c>
      <c r="AT1636">
        <v>0.01</v>
      </c>
      <c r="AU1636" t="s">
        <v>6</v>
      </c>
      <c r="AV1636">
        <v>0</v>
      </c>
      <c r="AW1636">
        <v>2</v>
      </c>
      <c r="AX1636">
        <v>27723813</v>
      </c>
      <c r="AY1636">
        <v>1</v>
      </c>
      <c r="AZ1636">
        <v>0</v>
      </c>
      <c r="BA1636">
        <v>1635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CX1636">
        <f>Y1636*Source!I575</f>
        <v>6.8000000000000005E-3</v>
      </c>
      <c r="CY1636">
        <f>AB1636</f>
        <v>111.99</v>
      </c>
      <c r="CZ1636">
        <f>AF1636</f>
        <v>111.99</v>
      </c>
      <c r="DA1636">
        <f>AJ1636</f>
        <v>1</v>
      </c>
      <c r="DB1636">
        <v>0</v>
      </c>
    </row>
    <row r="1637" spans="1:106" x14ac:dyDescent="0.2">
      <c r="A1637">
        <f>ROW(Source!A575)</f>
        <v>575</v>
      </c>
      <c r="B1637">
        <v>27721504</v>
      </c>
      <c r="C1637">
        <v>27723801</v>
      </c>
      <c r="D1637">
        <v>25231607</v>
      </c>
      <c r="E1637">
        <v>1</v>
      </c>
      <c r="F1637">
        <v>1</v>
      </c>
      <c r="G1637">
        <v>1</v>
      </c>
      <c r="H1637">
        <v>2</v>
      </c>
      <c r="I1637" t="s">
        <v>997</v>
      </c>
      <c r="J1637" t="s">
        <v>998</v>
      </c>
      <c r="K1637" t="s">
        <v>999</v>
      </c>
      <c r="L1637">
        <v>1368</v>
      </c>
      <c r="N1637">
        <v>1011</v>
      </c>
      <c r="O1637" t="s">
        <v>959</v>
      </c>
      <c r="P1637" t="s">
        <v>959</v>
      </c>
      <c r="Q1637">
        <v>1</v>
      </c>
      <c r="W1637">
        <v>0</v>
      </c>
      <c r="X1637">
        <v>1372534845</v>
      </c>
      <c r="Y1637">
        <v>0.01</v>
      </c>
      <c r="AA1637">
        <v>0</v>
      </c>
      <c r="AB1637">
        <v>65.709999999999994</v>
      </c>
      <c r="AC1637">
        <v>11.6</v>
      </c>
      <c r="AD1637">
        <v>0</v>
      </c>
      <c r="AE1637">
        <v>0</v>
      </c>
      <c r="AF1637">
        <v>65.709999999999994</v>
      </c>
      <c r="AG1637">
        <v>11.6</v>
      </c>
      <c r="AH1637">
        <v>0</v>
      </c>
      <c r="AI1637">
        <v>1</v>
      </c>
      <c r="AJ1637">
        <v>1</v>
      </c>
      <c r="AK1637">
        <v>1</v>
      </c>
      <c r="AL1637">
        <v>1</v>
      </c>
      <c r="AN1637">
        <v>0</v>
      </c>
      <c r="AO1637">
        <v>1</v>
      </c>
      <c r="AP1637">
        <v>0</v>
      </c>
      <c r="AQ1637">
        <v>0</v>
      </c>
      <c r="AR1637">
        <v>0</v>
      </c>
      <c r="AS1637" t="s">
        <v>6</v>
      </c>
      <c r="AT1637">
        <v>0.01</v>
      </c>
      <c r="AU1637" t="s">
        <v>6</v>
      </c>
      <c r="AV1637">
        <v>0</v>
      </c>
      <c r="AW1637">
        <v>2</v>
      </c>
      <c r="AX1637">
        <v>27723814</v>
      </c>
      <c r="AY1637">
        <v>1</v>
      </c>
      <c r="AZ1637">
        <v>0</v>
      </c>
      <c r="BA1637">
        <v>1636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CX1637">
        <f>Y1637*Source!I575</f>
        <v>6.8000000000000005E-3</v>
      </c>
      <c r="CY1637">
        <f>AB1637</f>
        <v>65.709999999999994</v>
      </c>
      <c r="CZ1637">
        <f>AF1637</f>
        <v>65.709999999999994</v>
      </c>
      <c r="DA1637">
        <f>AJ1637</f>
        <v>1</v>
      </c>
      <c r="DB1637">
        <v>0</v>
      </c>
    </row>
    <row r="1638" spans="1:106" x14ac:dyDescent="0.2">
      <c r="A1638">
        <f>ROW(Source!A575)</f>
        <v>575</v>
      </c>
      <c r="B1638">
        <v>27721504</v>
      </c>
      <c r="C1638">
        <v>27723801</v>
      </c>
      <c r="D1638">
        <v>25150263</v>
      </c>
      <c r="E1638">
        <v>1</v>
      </c>
      <c r="F1638">
        <v>1</v>
      </c>
      <c r="G1638">
        <v>1</v>
      </c>
      <c r="H1638">
        <v>3</v>
      </c>
      <c r="I1638" t="s">
        <v>1184</v>
      </c>
      <c r="J1638" t="s">
        <v>1185</v>
      </c>
      <c r="K1638" t="s">
        <v>1186</v>
      </c>
      <c r="L1638">
        <v>1346</v>
      </c>
      <c r="N1638">
        <v>1009</v>
      </c>
      <c r="O1638" t="s">
        <v>178</v>
      </c>
      <c r="P1638" t="s">
        <v>178</v>
      </c>
      <c r="Q1638">
        <v>1</v>
      </c>
      <c r="W1638">
        <v>0</v>
      </c>
      <c r="X1638">
        <v>-1088866022</v>
      </c>
      <c r="Y1638">
        <v>0.16</v>
      </c>
      <c r="AA1638">
        <v>30.4</v>
      </c>
      <c r="AB1638">
        <v>0</v>
      </c>
      <c r="AC1638">
        <v>0</v>
      </c>
      <c r="AD1638">
        <v>0</v>
      </c>
      <c r="AE1638">
        <v>30.4</v>
      </c>
      <c r="AF1638">
        <v>0</v>
      </c>
      <c r="AG1638">
        <v>0</v>
      </c>
      <c r="AH1638">
        <v>0</v>
      </c>
      <c r="AI1638">
        <v>1</v>
      </c>
      <c r="AJ1638">
        <v>1</v>
      </c>
      <c r="AK1638">
        <v>1</v>
      </c>
      <c r="AL1638">
        <v>1</v>
      </c>
      <c r="AN1638">
        <v>0</v>
      </c>
      <c r="AO1638">
        <v>1</v>
      </c>
      <c r="AP1638">
        <v>0</v>
      </c>
      <c r="AQ1638">
        <v>0</v>
      </c>
      <c r="AR1638">
        <v>0</v>
      </c>
      <c r="AS1638" t="s">
        <v>6</v>
      </c>
      <c r="AT1638">
        <v>0.16</v>
      </c>
      <c r="AU1638" t="s">
        <v>6</v>
      </c>
      <c r="AV1638">
        <v>0</v>
      </c>
      <c r="AW1638">
        <v>2</v>
      </c>
      <c r="AX1638">
        <v>27723815</v>
      </c>
      <c r="AY1638">
        <v>1</v>
      </c>
      <c r="AZ1638">
        <v>0</v>
      </c>
      <c r="BA1638">
        <v>1637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CX1638">
        <f>Y1638*Source!I575</f>
        <v>0.10880000000000001</v>
      </c>
      <c r="CY1638">
        <f>AA1638</f>
        <v>30.4</v>
      </c>
      <c r="CZ1638">
        <f>AE1638</f>
        <v>30.4</v>
      </c>
      <c r="DA1638">
        <f>AI1638</f>
        <v>1</v>
      </c>
      <c r="DB1638">
        <v>0</v>
      </c>
    </row>
    <row r="1639" spans="1:106" x14ac:dyDescent="0.2">
      <c r="A1639">
        <f>ROW(Source!A575)</f>
        <v>575</v>
      </c>
      <c r="B1639">
        <v>27721504</v>
      </c>
      <c r="C1639">
        <v>27723801</v>
      </c>
      <c r="D1639">
        <v>25150275</v>
      </c>
      <c r="E1639">
        <v>1</v>
      </c>
      <c r="F1639">
        <v>1</v>
      </c>
      <c r="G1639">
        <v>1</v>
      </c>
      <c r="H1639">
        <v>3</v>
      </c>
      <c r="I1639" t="s">
        <v>1187</v>
      </c>
      <c r="J1639" t="s">
        <v>1188</v>
      </c>
      <c r="K1639" t="s">
        <v>1189</v>
      </c>
      <c r="L1639">
        <v>1308</v>
      </c>
      <c r="N1639">
        <v>1003</v>
      </c>
      <c r="O1639" t="s">
        <v>18</v>
      </c>
      <c r="P1639" t="s">
        <v>18</v>
      </c>
      <c r="Q1639">
        <v>100</v>
      </c>
      <c r="W1639">
        <v>0</v>
      </c>
      <c r="X1639">
        <v>568244124</v>
      </c>
      <c r="Y1639">
        <v>5.5E-2</v>
      </c>
      <c r="AA1639">
        <v>120</v>
      </c>
      <c r="AB1639">
        <v>0</v>
      </c>
      <c r="AC1639">
        <v>0</v>
      </c>
      <c r="AD1639">
        <v>0</v>
      </c>
      <c r="AE1639">
        <v>120</v>
      </c>
      <c r="AF1639">
        <v>0</v>
      </c>
      <c r="AG1639">
        <v>0</v>
      </c>
      <c r="AH1639">
        <v>0</v>
      </c>
      <c r="AI1639">
        <v>1</v>
      </c>
      <c r="AJ1639">
        <v>1</v>
      </c>
      <c r="AK1639">
        <v>1</v>
      </c>
      <c r="AL1639">
        <v>1</v>
      </c>
      <c r="AN1639">
        <v>0</v>
      </c>
      <c r="AO1639">
        <v>1</v>
      </c>
      <c r="AP1639">
        <v>0</v>
      </c>
      <c r="AQ1639">
        <v>0</v>
      </c>
      <c r="AR1639">
        <v>0</v>
      </c>
      <c r="AS1639" t="s">
        <v>6</v>
      </c>
      <c r="AT1639">
        <v>5.5E-2</v>
      </c>
      <c r="AU1639" t="s">
        <v>6</v>
      </c>
      <c r="AV1639">
        <v>0</v>
      </c>
      <c r="AW1639">
        <v>2</v>
      </c>
      <c r="AX1639">
        <v>27723816</v>
      </c>
      <c r="AY1639">
        <v>1</v>
      </c>
      <c r="AZ1639">
        <v>0</v>
      </c>
      <c r="BA1639">
        <v>1638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CX1639">
        <f>Y1639*Source!I575</f>
        <v>3.7400000000000003E-2</v>
      </c>
      <c r="CY1639">
        <f>AA1639</f>
        <v>120</v>
      </c>
      <c r="CZ1639">
        <f>AE1639</f>
        <v>120</v>
      </c>
      <c r="DA1639">
        <f>AI1639</f>
        <v>1</v>
      </c>
      <c r="DB1639">
        <v>0</v>
      </c>
    </row>
    <row r="1640" spans="1:106" x14ac:dyDescent="0.2">
      <c r="A1640">
        <f>ROW(Source!A575)</f>
        <v>575</v>
      </c>
      <c r="B1640">
        <v>27721504</v>
      </c>
      <c r="C1640">
        <v>27723801</v>
      </c>
      <c r="D1640">
        <v>25186459</v>
      </c>
      <c r="E1640">
        <v>1</v>
      </c>
      <c r="F1640">
        <v>1</v>
      </c>
      <c r="G1640">
        <v>1</v>
      </c>
      <c r="H1640">
        <v>3</v>
      </c>
      <c r="I1640" t="s">
        <v>1201</v>
      </c>
      <c r="J1640" t="s">
        <v>1202</v>
      </c>
      <c r="K1640" t="s">
        <v>1203</v>
      </c>
      <c r="L1640">
        <v>1346</v>
      </c>
      <c r="N1640">
        <v>1009</v>
      </c>
      <c r="O1640" t="s">
        <v>178</v>
      </c>
      <c r="P1640" t="s">
        <v>178</v>
      </c>
      <c r="Q1640">
        <v>1</v>
      </c>
      <c r="W1640">
        <v>0</v>
      </c>
      <c r="X1640">
        <v>210558753</v>
      </c>
      <c r="Y1640">
        <v>0.05</v>
      </c>
      <c r="AA1640">
        <v>28.6</v>
      </c>
      <c r="AB1640">
        <v>0</v>
      </c>
      <c r="AC1640">
        <v>0</v>
      </c>
      <c r="AD1640">
        <v>0</v>
      </c>
      <c r="AE1640">
        <v>28.6</v>
      </c>
      <c r="AF1640">
        <v>0</v>
      </c>
      <c r="AG1640">
        <v>0</v>
      </c>
      <c r="AH1640">
        <v>0</v>
      </c>
      <c r="AI1640">
        <v>1</v>
      </c>
      <c r="AJ1640">
        <v>1</v>
      </c>
      <c r="AK1640">
        <v>1</v>
      </c>
      <c r="AL1640">
        <v>1</v>
      </c>
      <c r="AN1640">
        <v>0</v>
      </c>
      <c r="AO1640">
        <v>1</v>
      </c>
      <c r="AP1640">
        <v>0</v>
      </c>
      <c r="AQ1640">
        <v>0</v>
      </c>
      <c r="AR1640">
        <v>0</v>
      </c>
      <c r="AS1640" t="s">
        <v>6</v>
      </c>
      <c r="AT1640">
        <v>0.05</v>
      </c>
      <c r="AU1640" t="s">
        <v>6</v>
      </c>
      <c r="AV1640">
        <v>0</v>
      </c>
      <c r="AW1640">
        <v>2</v>
      </c>
      <c r="AX1640">
        <v>27723817</v>
      </c>
      <c r="AY1640">
        <v>1</v>
      </c>
      <c r="AZ1640">
        <v>0</v>
      </c>
      <c r="BA1640">
        <v>1639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CX1640">
        <f>Y1640*Source!I575</f>
        <v>3.4000000000000002E-2</v>
      </c>
      <c r="CY1640">
        <f>AA1640</f>
        <v>28.6</v>
      </c>
      <c r="CZ1640">
        <f>AE1640</f>
        <v>28.6</v>
      </c>
      <c r="DA1640">
        <f>AI1640</f>
        <v>1</v>
      </c>
      <c r="DB1640">
        <v>0</v>
      </c>
    </row>
    <row r="1641" spans="1:106" x14ac:dyDescent="0.2">
      <c r="A1641">
        <f>ROW(Source!A575)</f>
        <v>575</v>
      </c>
      <c r="B1641">
        <v>27721504</v>
      </c>
      <c r="C1641">
        <v>27723801</v>
      </c>
      <c r="D1641">
        <v>25205631</v>
      </c>
      <c r="E1641">
        <v>1</v>
      </c>
      <c r="F1641">
        <v>1</v>
      </c>
      <c r="G1641">
        <v>1</v>
      </c>
      <c r="H1641">
        <v>3</v>
      </c>
      <c r="I1641" t="s">
        <v>560</v>
      </c>
      <c r="J1641" t="s">
        <v>563</v>
      </c>
      <c r="K1641" t="s">
        <v>561</v>
      </c>
      <c r="L1641">
        <v>1477</v>
      </c>
      <c r="N1641">
        <v>1013</v>
      </c>
      <c r="O1641" t="s">
        <v>562</v>
      </c>
      <c r="P1641" t="s">
        <v>564</v>
      </c>
      <c r="Q1641">
        <v>1</v>
      </c>
      <c r="W1641">
        <v>0</v>
      </c>
      <c r="X1641">
        <v>354521160</v>
      </c>
      <c r="Y1641">
        <v>0.1</v>
      </c>
      <c r="AA1641">
        <v>6920.41</v>
      </c>
      <c r="AB1641">
        <v>0</v>
      </c>
      <c r="AC1641">
        <v>0</v>
      </c>
      <c r="AD1641">
        <v>0</v>
      </c>
      <c r="AE1641">
        <v>6920.41</v>
      </c>
      <c r="AF1641">
        <v>0</v>
      </c>
      <c r="AG1641">
        <v>0</v>
      </c>
      <c r="AH1641">
        <v>0</v>
      </c>
      <c r="AI1641">
        <v>1</v>
      </c>
      <c r="AJ1641">
        <v>1</v>
      </c>
      <c r="AK1641">
        <v>1</v>
      </c>
      <c r="AL1641">
        <v>1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 t="s">
        <v>6</v>
      </c>
      <c r="AT1641">
        <v>0.1</v>
      </c>
      <c r="AU1641" t="s">
        <v>6</v>
      </c>
      <c r="AV1641">
        <v>0</v>
      </c>
      <c r="AW1641">
        <v>1</v>
      </c>
      <c r="AX1641">
        <v>-1</v>
      </c>
      <c r="AY1641">
        <v>0</v>
      </c>
      <c r="AZ1641">
        <v>0</v>
      </c>
      <c r="BA1641" t="s">
        <v>6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CX1641">
        <f>Y1641*Source!I575</f>
        <v>6.8000000000000005E-2</v>
      </c>
      <c r="CY1641">
        <f>AA1641</f>
        <v>6920.41</v>
      </c>
      <c r="CZ1641">
        <f>AE1641</f>
        <v>6920.41</v>
      </c>
      <c r="DA1641">
        <f>AI1641</f>
        <v>1</v>
      </c>
      <c r="DB1641">
        <v>0</v>
      </c>
    </row>
    <row r="1642" spans="1:106" x14ac:dyDescent="0.2">
      <c r="A1642">
        <f>ROW(Source!A575)</f>
        <v>575</v>
      </c>
      <c r="B1642">
        <v>27721504</v>
      </c>
      <c r="C1642">
        <v>27723801</v>
      </c>
      <c r="D1642">
        <v>25147235</v>
      </c>
      <c r="E1642">
        <v>17</v>
      </c>
      <c r="F1642">
        <v>1</v>
      </c>
      <c r="G1642">
        <v>1</v>
      </c>
      <c r="H1642">
        <v>3</v>
      </c>
      <c r="I1642" t="s">
        <v>1204</v>
      </c>
      <c r="J1642" t="s">
        <v>6</v>
      </c>
      <c r="K1642" t="s">
        <v>1205</v>
      </c>
      <c r="L1642">
        <v>1374</v>
      </c>
      <c r="N1642">
        <v>1013</v>
      </c>
      <c r="O1642" t="s">
        <v>1206</v>
      </c>
      <c r="P1642" t="s">
        <v>1206</v>
      </c>
      <c r="Q1642">
        <v>1</v>
      </c>
      <c r="W1642">
        <v>0</v>
      </c>
      <c r="X1642">
        <v>-1731369543</v>
      </c>
      <c r="Y1642">
        <v>0.71</v>
      </c>
      <c r="AA1642">
        <v>1</v>
      </c>
      <c r="AB1642">
        <v>0</v>
      </c>
      <c r="AC1642">
        <v>0</v>
      </c>
      <c r="AD1642">
        <v>0</v>
      </c>
      <c r="AE1642">
        <v>1</v>
      </c>
      <c r="AF1642">
        <v>0</v>
      </c>
      <c r="AG1642">
        <v>0</v>
      </c>
      <c r="AH1642">
        <v>0</v>
      </c>
      <c r="AI1642">
        <v>1</v>
      </c>
      <c r="AJ1642">
        <v>1</v>
      </c>
      <c r="AK1642">
        <v>1</v>
      </c>
      <c r="AL1642">
        <v>1</v>
      </c>
      <c r="AN1642">
        <v>0</v>
      </c>
      <c r="AO1642">
        <v>1</v>
      </c>
      <c r="AP1642">
        <v>0</v>
      </c>
      <c r="AQ1642">
        <v>0</v>
      </c>
      <c r="AR1642">
        <v>0</v>
      </c>
      <c r="AS1642" t="s">
        <v>6</v>
      </c>
      <c r="AT1642">
        <v>0.71</v>
      </c>
      <c r="AU1642" t="s">
        <v>6</v>
      </c>
      <c r="AV1642">
        <v>0</v>
      </c>
      <c r="AW1642">
        <v>2</v>
      </c>
      <c r="AX1642">
        <v>27723818</v>
      </c>
      <c r="AY1642">
        <v>1</v>
      </c>
      <c r="AZ1642">
        <v>0</v>
      </c>
      <c r="BA1642">
        <v>1640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CX1642">
        <f>Y1642*Source!I575</f>
        <v>0.48280000000000001</v>
      </c>
      <c r="CY1642">
        <f>AA1642</f>
        <v>1</v>
      </c>
      <c r="CZ1642">
        <f>AE1642</f>
        <v>1</v>
      </c>
      <c r="DA1642">
        <f>AI1642</f>
        <v>1</v>
      </c>
      <c r="DB1642">
        <v>0</v>
      </c>
    </row>
    <row r="1643" spans="1:106" x14ac:dyDescent="0.2">
      <c r="A1643">
        <f>ROW(Source!A578)</f>
        <v>578</v>
      </c>
      <c r="B1643">
        <v>27721505</v>
      </c>
      <c r="C1643">
        <v>27723820</v>
      </c>
      <c r="D1643">
        <v>25428833</v>
      </c>
      <c r="E1643">
        <v>1</v>
      </c>
      <c r="F1643">
        <v>1</v>
      </c>
      <c r="G1643">
        <v>1</v>
      </c>
      <c r="H1643">
        <v>1</v>
      </c>
      <c r="I1643" t="s">
        <v>1059</v>
      </c>
      <c r="J1643" t="s">
        <v>6</v>
      </c>
      <c r="K1643" t="s">
        <v>1060</v>
      </c>
      <c r="L1643">
        <v>1191</v>
      </c>
      <c r="N1643">
        <v>1013</v>
      </c>
      <c r="O1643" t="s">
        <v>953</v>
      </c>
      <c r="P1643" t="s">
        <v>953</v>
      </c>
      <c r="Q1643">
        <v>1</v>
      </c>
      <c r="W1643">
        <v>0</v>
      </c>
      <c r="X1643">
        <v>912892513</v>
      </c>
      <c r="Y1643">
        <v>31.6</v>
      </c>
      <c r="AA1643">
        <v>0</v>
      </c>
      <c r="AB1643">
        <v>0</v>
      </c>
      <c r="AC1643">
        <v>0</v>
      </c>
      <c r="AD1643">
        <v>9.92</v>
      </c>
      <c r="AE1643">
        <v>0</v>
      </c>
      <c r="AF1643">
        <v>0</v>
      </c>
      <c r="AG1643">
        <v>0</v>
      </c>
      <c r="AH1643">
        <v>9.92</v>
      </c>
      <c r="AI1643">
        <v>1</v>
      </c>
      <c r="AJ1643">
        <v>1</v>
      </c>
      <c r="AK1643">
        <v>1</v>
      </c>
      <c r="AL1643">
        <v>1</v>
      </c>
      <c r="AN1643">
        <v>0</v>
      </c>
      <c r="AO1643">
        <v>1</v>
      </c>
      <c r="AP1643">
        <v>0</v>
      </c>
      <c r="AQ1643">
        <v>0</v>
      </c>
      <c r="AR1643">
        <v>0</v>
      </c>
      <c r="AS1643" t="s">
        <v>6</v>
      </c>
      <c r="AT1643">
        <v>31.6</v>
      </c>
      <c r="AU1643" t="s">
        <v>6</v>
      </c>
      <c r="AV1643">
        <v>1</v>
      </c>
      <c r="AW1643">
        <v>2</v>
      </c>
      <c r="AX1643">
        <v>27723831</v>
      </c>
      <c r="AY1643">
        <v>1</v>
      </c>
      <c r="AZ1643">
        <v>0</v>
      </c>
      <c r="BA1643">
        <v>1641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CX1643">
        <f>Y1643*Source!I578</f>
        <v>2.528</v>
      </c>
      <c r="CY1643">
        <f>AD1643</f>
        <v>9.92</v>
      </c>
      <c r="CZ1643">
        <f>AH1643</f>
        <v>9.92</v>
      </c>
      <c r="DA1643">
        <f>AL1643</f>
        <v>1</v>
      </c>
      <c r="DB1643">
        <v>0</v>
      </c>
    </row>
    <row r="1644" spans="1:106" x14ac:dyDescent="0.2">
      <c r="A1644">
        <f>ROW(Source!A578)</f>
        <v>578</v>
      </c>
      <c r="B1644">
        <v>27721505</v>
      </c>
      <c r="C1644">
        <v>27723820</v>
      </c>
      <c r="D1644">
        <v>25412928</v>
      </c>
      <c r="E1644">
        <v>1</v>
      </c>
      <c r="F1644">
        <v>1</v>
      </c>
      <c r="G1644">
        <v>1</v>
      </c>
      <c r="H1644">
        <v>1</v>
      </c>
      <c r="I1644" t="s">
        <v>954</v>
      </c>
      <c r="J1644" t="s">
        <v>6</v>
      </c>
      <c r="K1644" t="s">
        <v>955</v>
      </c>
      <c r="L1644">
        <v>1191</v>
      </c>
      <c r="N1644">
        <v>1013</v>
      </c>
      <c r="O1644" t="s">
        <v>953</v>
      </c>
      <c r="P1644" t="s">
        <v>953</v>
      </c>
      <c r="Q1644">
        <v>1</v>
      </c>
      <c r="W1644">
        <v>0</v>
      </c>
      <c r="X1644">
        <v>-1417349443</v>
      </c>
      <c r="Y1644">
        <v>0.05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1</v>
      </c>
      <c r="AJ1644">
        <v>1</v>
      </c>
      <c r="AK1644">
        <v>1</v>
      </c>
      <c r="AL1644">
        <v>1</v>
      </c>
      <c r="AN1644">
        <v>0</v>
      </c>
      <c r="AO1644">
        <v>1</v>
      </c>
      <c r="AP1644">
        <v>0</v>
      </c>
      <c r="AQ1644">
        <v>0</v>
      </c>
      <c r="AR1644">
        <v>0</v>
      </c>
      <c r="AS1644" t="s">
        <v>6</v>
      </c>
      <c r="AT1644">
        <v>0.05</v>
      </c>
      <c r="AU1644" t="s">
        <v>6</v>
      </c>
      <c r="AV1644">
        <v>2</v>
      </c>
      <c r="AW1644">
        <v>2</v>
      </c>
      <c r="AX1644">
        <v>27723832</v>
      </c>
      <c r="AY1644">
        <v>1</v>
      </c>
      <c r="AZ1644">
        <v>0</v>
      </c>
      <c r="BA1644">
        <v>1642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CX1644">
        <f>Y1644*Source!I578</f>
        <v>4.0000000000000001E-3</v>
      </c>
      <c r="CY1644">
        <f>AD1644</f>
        <v>0</v>
      </c>
      <c r="CZ1644">
        <f>AH1644</f>
        <v>0</v>
      </c>
      <c r="DA1644">
        <f>AL1644</f>
        <v>1</v>
      </c>
      <c r="DB1644">
        <v>0</v>
      </c>
    </row>
    <row r="1645" spans="1:106" x14ac:dyDescent="0.2">
      <c r="A1645">
        <f>ROW(Source!A578)</f>
        <v>578</v>
      </c>
      <c r="B1645">
        <v>27721505</v>
      </c>
      <c r="C1645">
        <v>27723820</v>
      </c>
      <c r="D1645">
        <v>25230220</v>
      </c>
      <c r="E1645">
        <v>1</v>
      </c>
      <c r="F1645">
        <v>1</v>
      </c>
      <c r="G1645">
        <v>1</v>
      </c>
      <c r="H1645">
        <v>2</v>
      </c>
      <c r="I1645" t="s">
        <v>991</v>
      </c>
      <c r="J1645" t="s">
        <v>992</v>
      </c>
      <c r="K1645" t="s">
        <v>993</v>
      </c>
      <c r="L1645">
        <v>1368</v>
      </c>
      <c r="N1645">
        <v>1011</v>
      </c>
      <c r="O1645" t="s">
        <v>959</v>
      </c>
      <c r="P1645" t="s">
        <v>959</v>
      </c>
      <c r="Q1645">
        <v>1</v>
      </c>
      <c r="W1645">
        <v>0</v>
      </c>
      <c r="X1645">
        <v>-1718674368</v>
      </c>
      <c r="Y1645">
        <v>0.03</v>
      </c>
      <c r="AA1645">
        <v>0</v>
      </c>
      <c r="AB1645">
        <v>111.99</v>
      </c>
      <c r="AC1645">
        <v>13.5</v>
      </c>
      <c r="AD1645">
        <v>0</v>
      </c>
      <c r="AE1645">
        <v>0</v>
      </c>
      <c r="AF1645">
        <v>111.99</v>
      </c>
      <c r="AG1645">
        <v>13.5</v>
      </c>
      <c r="AH1645">
        <v>0</v>
      </c>
      <c r="AI1645">
        <v>1</v>
      </c>
      <c r="AJ1645">
        <v>1</v>
      </c>
      <c r="AK1645">
        <v>1</v>
      </c>
      <c r="AL1645">
        <v>1</v>
      </c>
      <c r="AN1645">
        <v>0</v>
      </c>
      <c r="AO1645">
        <v>1</v>
      </c>
      <c r="AP1645">
        <v>0</v>
      </c>
      <c r="AQ1645">
        <v>0</v>
      </c>
      <c r="AR1645">
        <v>0</v>
      </c>
      <c r="AS1645" t="s">
        <v>6</v>
      </c>
      <c r="AT1645">
        <v>0.03</v>
      </c>
      <c r="AU1645" t="s">
        <v>6</v>
      </c>
      <c r="AV1645">
        <v>0</v>
      </c>
      <c r="AW1645">
        <v>2</v>
      </c>
      <c r="AX1645">
        <v>27723833</v>
      </c>
      <c r="AY1645">
        <v>1</v>
      </c>
      <c r="AZ1645">
        <v>0</v>
      </c>
      <c r="BA1645">
        <v>1643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CX1645">
        <f>Y1645*Source!I578</f>
        <v>2.3999999999999998E-3</v>
      </c>
      <c r="CY1645">
        <f>AB1645</f>
        <v>111.99</v>
      </c>
      <c r="CZ1645">
        <f>AF1645</f>
        <v>111.99</v>
      </c>
      <c r="DA1645">
        <f>AJ1645</f>
        <v>1</v>
      </c>
      <c r="DB1645">
        <v>0</v>
      </c>
    </row>
    <row r="1646" spans="1:106" x14ac:dyDescent="0.2">
      <c r="A1646">
        <f>ROW(Source!A578)</f>
        <v>578</v>
      </c>
      <c r="B1646">
        <v>27721505</v>
      </c>
      <c r="C1646">
        <v>27723820</v>
      </c>
      <c r="D1646">
        <v>25231607</v>
      </c>
      <c r="E1646">
        <v>1</v>
      </c>
      <c r="F1646">
        <v>1</v>
      </c>
      <c r="G1646">
        <v>1</v>
      </c>
      <c r="H1646">
        <v>2</v>
      </c>
      <c r="I1646" t="s">
        <v>997</v>
      </c>
      <c r="J1646" t="s">
        <v>998</v>
      </c>
      <c r="K1646" t="s">
        <v>999</v>
      </c>
      <c r="L1646">
        <v>1368</v>
      </c>
      <c r="N1646">
        <v>1011</v>
      </c>
      <c r="O1646" t="s">
        <v>959</v>
      </c>
      <c r="P1646" t="s">
        <v>959</v>
      </c>
      <c r="Q1646">
        <v>1</v>
      </c>
      <c r="W1646">
        <v>0</v>
      </c>
      <c r="X1646">
        <v>1372534845</v>
      </c>
      <c r="Y1646">
        <v>0.02</v>
      </c>
      <c r="AA1646">
        <v>0</v>
      </c>
      <c r="AB1646">
        <v>65.709999999999994</v>
      </c>
      <c r="AC1646">
        <v>11.6</v>
      </c>
      <c r="AD1646">
        <v>0</v>
      </c>
      <c r="AE1646">
        <v>0</v>
      </c>
      <c r="AF1646">
        <v>65.709999999999994</v>
      </c>
      <c r="AG1646">
        <v>11.6</v>
      </c>
      <c r="AH1646">
        <v>0</v>
      </c>
      <c r="AI1646">
        <v>1</v>
      </c>
      <c r="AJ1646">
        <v>1</v>
      </c>
      <c r="AK1646">
        <v>1</v>
      </c>
      <c r="AL1646">
        <v>1</v>
      </c>
      <c r="AN1646">
        <v>0</v>
      </c>
      <c r="AO1646">
        <v>1</v>
      </c>
      <c r="AP1646">
        <v>0</v>
      </c>
      <c r="AQ1646">
        <v>0</v>
      </c>
      <c r="AR1646">
        <v>0</v>
      </c>
      <c r="AS1646" t="s">
        <v>6</v>
      </c>
      <c r="AT1646">
        <v>0.02</v>
      </c>
      <c r="AU1646" t="s">
        <v>6</v>
      </c>
      <c r="AV1646">
        <v>0</v>
      </c>
      <c r="AW1646">
        <v>2</v>
      </c>
      <c r="AX1646">
        <v>27723834</v>
      </c>
      <c r="AY1646">
        <v>1</v>
      </c>
      <c r="AZ1646">
        <v>0</v>
      </c>
      <c r="BA1646">
        <v>1644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CX1646">
        <f>Y1646*Source!I578</f>
        <v>1.6000000000000001E-3</v>
      </c>
      <c r="CY1646">
        <f>AB1646</f>
        <v>65.709999999999994</v>
      </c>
      <c r="CZ1646">
        <f>AF1646</f>
        <v>65.709999999999994</v>
      </c>
      <c r="DA1646">
        <f>AJ1646</f>
        <v>1</v>
      </c>
      <c r="DB1646">
        <v>0</v>
      </c>
    </row>
    <row r="1647" spans="1:106" x14ac:dyDescent="0.2">
      <c r="A1647">
        <f>ROW(Source!A578)</f>
        <v>578</v>
      </c>
      <c r="B1647">
        <v>27721505</v>
      </c>
      <c r="C1647">
        <v>27723820</v>
      </c>
      <c r="D1647">
        <v>25150263</v>
      </c>
      <c r="E1647">
        <v>1</v>
      </c>
      <c r="F1647">
        <v>1</v>
      </c>
      <c r="G1647">
        <v>1</v>
      </c>
      <c r="H1647">
        <v>3</v>
      </c>
      <c r="I1647" t="s">
        <v>1184</v>
      </c>
      <c r="J1647" t="s">
        <v>1185</v>
      </c>
      <c r="K1647" t="s">
        <v>1186</v>
      </c>
      <c r="L1647">
        <v>1346</v>
      </c>
      <c r="N1647">
        <v>1009</v>
      </c>
      <c r="O1647" t="s">
        <v>178</v>
      </c>
      <c r="P1647" t="s">
        <v>178</v>
      </c>
      <c r="Q1647">
        <v>1</v>
      </c>
      <c r="W1647">
        <v>0</v>
      </c>
      <c r="X1647">
        <v>-1088866022</v>
      </c>
      <c r="Y1647">
        <v>0.11</v>
      </c>
      <c r="AA1647">
        <v>30.4</v>
      </c>
      <c r="AB1647">
        <v>0</v>
      </c>
      <c r="AC1647">
        <v>0</v>
      </c>
      <c r="AD1647">
        <v>0</v>
      </c>
      <c r="AE1647">
        <v>30.4</v>
      </c>
      <c r="AF1647">
        <v>0</v>
      </c>
      <c r="AG1647">
        <v>0</v>
      </c>
      <c r="AH1647">
        <v>0</v>
      </c>
      <c r="AI1647">
        <v>1</v>
      </c>
      <c r="AJ1647">
        <v>1</v>
      </c>
      <c r="AK1647">
        <v>1</v>
      </c>
      <c r="AL1647">
        <v>1</v>
      </c>
      <c r="AN1647">
        <v>0</v>
      </c>
      <c r="AO1647">
        <v>1</v>
      </c>
      <c r="AP1647">
        <v>0</v>
      </c>
      <c r="AQ1647">
        <v>0</v>
      </c>
      <c r="AR1647">
        <v>0</v>
      </c>
      <c r="AS1647" t="s">
        <v>6</v>
      </c>
      <c r="AT1647">
        <v>0.11</v>
      </c>
      <c r="AU1647" t="s">
        <v>6</v>
      </c>
      <c r="AV1647">
        <v>0</v>
      </c>
      <c r="AW1647">
        <v>2</v>
      </c>
      <c r="AX1647">
        <v>27723835</v>
      </c>
      <c r="AY1647">
        <v>1</v>
      </c>
      <c r="AZ1647">
        <v>0</v>
      </c>
      <c r="BA1647">
        <v>1645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CX1647">
        <f>Y1647*Source!I578</f>
        <v>8.8000000000000005E-3</v>
      </c>
      <c r="CY1647">
        <f t="shared" ref="CY1647:CY1652" si="138">AA1647</f>
        <v>30.4</v>
      </c>
      <c r="CZ1647">
        <f t="shared" ref="CZ1647:CZ1652" si="139">AE1647</f>
        <v>30.4</v>
      </c>
      <c r="DA1647">
        <f t="shared" ref="DA1647:DA1652" si="140">AI1647</f>
        <v>1</v>
      </c>
      <c r="DB1647">
        <v>0</v>
      </c>
    </row>
    <row r="1648" spans="1:106" x14ac:dyDescent="0.2">
      <c r="A1648">
        <f>ROW(Source!A578)</f>
        <v>578</v>
      </c>
      <c r="B1648">
        <v>27721505</v>
      </c>
      <c r="C1648">
        <v>27723820</v>
      </c>
      <c r="D1648">
        <v>25152748</v>
      </c>
      <c r="E1648">
        <v>1</v>
      </c>
      <c r="F1648">
        <v>1</v>
      </c>
      <c r="G1648">
        <v>1</v>
      </c>
      <c r="H1648">
        <v>3</v>
      </c>
      <c r="I1648" t="s">
        <v>1302</v>
      </c>
      <c r="J1648" t="s">
        <v>1303</v>
      </c>
      <c r="K1648" t="s">
        <v>1304</v>
      </c>
      <c r="L1648">
        <v>1355</v>
      </c>
      <c r="N1648">
        <v>1010</v>
      </c>
      <c r="O1648" t="s">
        <v>519</v>
      </c>
      <c r="P1648" t="s">
        <v>519</v>
      </c>
      <c r="Q1648">
        <v>100</v>
      </c>
      <c r="W1648">
        <v>0</v>
      </c>
      <c r="X1648">
        <v>1794244060</v>
      </c>
      <c r="Y1648">
        <v>1.02</v>
      </c>
      <c r="AA1648">
        <v>86</v>
      </c>
      <c r="AB1648">
        <v>0</v>
      </c>
      <c r="AC1648">
        <v>0</v>
      </c>
      <c r="AD1648">
        <v>0</v>
      </c>
      <c r="AE1648">
        <v>86</v>
      </c>
      <c r="AF1648">
        <v>0</v>
      </c>
      <c r="AG1648">
        <v>0</v>
      </c>
      <c r="AH1648">
        <v>0</v>
      </c>
      <c r="AI1648">
        <v>1</v>
      </c>
      <c r="AJ1648">
        <v>1</v>
      </c>
      <c r="AK1648">
        <v>1</v>
      </c>
      <c r="AL1648">
        <v>1</v>
      </c>
      <c r="AN1648">
        <v>0</v>
      </c>
      <c r="AO1648">
        <v>1</v>
      </c>
      <c r="AP1648">
        <v>0</v>
      </c>
      <c r="AQ1648">
        <v>0</v>
      </c>
      <c r="AR1648">
        <v>0</v>
      </c>
      <c r="AS1648" t="s">
        <v>6</v>
      </c>
      <c r="AT1648">
        <v>1.02</v>
      </c>
      <c r="AU1648" t="s">
        <v>6</v>
      </c>
      <c r="AV1648">
        <v>0</v>
      </c>
      <c r="AW1648">
        <v>2</v>
      </c>
      <c r="AX1648">
        <v>27723836</v>
      </c>
      <c r="AY1648">
        <v>1</v>
      </c>
      <c r="AZ1648">
        <v>0</v>
      </c>
      <c r="BA1648">
        <v>1646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CX1648">
        <f>Y1648*Source!I578</f>
        <v>8.1600000000000006E-2</v>
      </c>
      <c r="CY1648">
        <f t="shared" si="138"/>
        <v>86</v>
      </c>
      <c r="CZ1648">
        <f t="shared" si="139"/>
        <v>86</v>
      </c>
      <c r="DA1648">
        <f t="shared" si="140"/>
        <v>1</v>
      </c>
      <c r="DB1648">
        <v>0</v>
      </c>
    </row>
    <row r="1649" spans="1:106" x14ac:dyDescent="0.2">
      <c r="A1649">
        <f>ROW(Source!A578)</f>
        <v>578</v>
      </c>
      <c r="B1649">
        <v>27721505</v>
      </c>
      <c r="C1649">
        <v>27723820</v>
      </c>
      <c r="D1649">
        <v>25153108</v>
      </c>
      <c r="E1649">
        <v>1</v>
      </c>
      <c r="F1649">
        <v>1</v>
      </c>
      <c r="G1649">
        <v>1</v>
      </c>
      <c r="H1649">
        <v>3</v>
      </c>
      <c r="I1649" t="s">
        <v>1317</v>
      </c>
      <c r="J1649" t="s">
        <v>1318</v>
      </c>
      <c r="K1649" t="s">
        <v>1319</v>
      </c>
      <c r="L1649">
        <v>1348</v>
      </c>
      <c r="N1649">
        <v>1009</v>
      </c>
      <c r="O1649" t="s">
        <v>46</v>
      </c>
      <c r="P1649" t="s">
        <v>46</v>
      </c>
      <c r="Q1649">
        <v>1000</v>
      </c>
      <c r="W1649">
        <v>0</v>
      </c>
      <c r="X1649">
        <v>797358079</v>
      </c>
      <c r="Y1649">
        <v>1.6000000000000001E-4</v>
      </c>
      <c r="AA1649">
        <v>29800</v>
      </c>
      <c r="AB1649">
        <v>0</v>
      </c>
      <c r="AC1649">
        <v>0</v>
      </c>
      <c r="AD1649">
        <v>0</v>
      </c>
      <c r="AE1649">
        <v>29800</v>
      </c>
      <c r="AF1649">
        <v>0</v>
      </c>
      <c r="AG1649">
        <v>0</v>
      </c>
      <c r="AH1649">
        <v>0</v>
      </c>
      <c r="AI1649">
        <v>1</v>
      </c>
      <c r="AJ1649">
        <v>1</v>
      </c>
      <c r="AK1649">
        <v>1</v>
      </c>
      <c r="AL1649">
        <v>1</v>
      </c>
      <c r="AN1649">
        <v>0</v>
      </c>
      <c r="AO1649">
        <v>1</v>
      </c>
      <c r="AP1649">
        <v>0</v>
      </c>
      <c r="AQ1649">
        <v>0</v>
      </c>
      <c r="AR1649">
        <v>0</v>
      </c>
      <c r="AS1649" t="s">
        <v>6</v>
      </c>
      <c r="AT1649">
        <v>1.6000000000000001E-4</v>
      </c>
      <c r="AU1649" t="s">
        <v>6</v>
      </c>
      <c r="AV1649">
        <v>0</v>
      </c>
      <c r="AW1649">
        <v>2</v>
      </c>
      <c r="AX1649">
        <v>27723837</v>
      </c>
      <c r="AY1649">
        <v>1</v>
      </c>
      <c r="AZ1649">
        <v>0</v>
      </c>
      <c r="BA1649">
        <v>1647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CX1649">
        <f>Y1649*Source!I578</f>
        <v>1.2800000000000001E-5</v>
      </c>
      <c r="CY1649">
        <f t="shared" si="138"/>
        <v>29800</v>
      </c>
      <c r="CZ1649">
        <f t="shared" si="139"/>
        <v>29800</v>
      </c>
      <c r="DA1649">
        <f t="shared" si="140"/>
        <v>1</v>
      </c>
      <c r="DB1649">
        <v>0</v>
      </c>
    </row>
    <row r="1650" spans="1:106" x14ac:dyDescent="0.2">
      <c r="A1650">
        <f>ROW(Source!A578)</f>
        <v>578</v>
      </c>
      <c r="B1650">
        <v>27721505</v>
      </c>
      <c r="C1650">
        <v>27723820</v>
      </c>
      <c r="D1650">
        <v>25153112</v>
      </c>
      <c r="E1650">
        <v>1</v>
      </c>
      <c r="F1650">
        <v>1</v>
      </c>
      <c r="G1650">
        <v>1</v>
      </c>
      <c r="H1650">
        <v>3</v>
      </c>
      <c r="I1650" t="s">
        <v>1213</v>
      </c>
      <c r="J1650" t="s">
        <v>1214</v>
      </c>
      <c r="K1650" t="s">
        <v>1215</v>
      </c>
      <c r="L1650">
        <v>1348</v>
      </c>
      <c r="N1650">
        <v>1009</v>
      </c>
      <c r="O1650" t="s">
        <v>46</v>
      </c>
      <c r="P1650" t="s">
        <v>46</v>
      </c>
      <c r="Q1650">
        <v>1000</v>
      </c>
      <c r="W1650">
        <v>0</v>
      </c>
      <c r="X1650">
        <v>-1755229539</v>
      </c>
      <c r="Y1650">
        <v>2.9999999999999997E-4</v>
      </c>
      <c r="AA1650">
        <v>12430</v>
      </c>
      <c r="AB1650">
        <v>0</v>
      </c>
      <c r="AC1650">
        <v>0</v>
      </c>
      <c r="AD1650">
        <v>0</v>
      </c>
      <c r="AE1650">
        <v>12430</v>
      </c>
      <c r="AF1650">
        <v>0</v>
      </c>
      <c r="AG1650">
        <v>0</v>
      </c>
      <c r="AH1650">
        <v>0</v>
      </c>
      <c r="AI1650">
        <v>1</v>
      </c>
      <c r="AJ1650">
        <v>1</v>
      </c>
      <c r="AK1650">
        <v>1</v>
      </c>
      <c r="AL1650">
        <v>1</v>
      </c>
      <c r="AN1650">
        <v>0</v>
      </c>
      <c r="AO1650">
        <v>1</v>
      </c>
      <c r="AP1650">
        <v>0</v>
      </c>
      <c r="AQ1650">
        <v>0</v>
      </c>
      <c r="AR1650">
        <v>0</v>
      </c>
      <c r="AS1650" t="s">
        <v>6</v>
      </c>
      <c r="AT1650">
        <v>2.9999999999999997E-4</v>
      </c>
      <c r="AU1650" t="s">
        <v>6</v>
      </c>
      <c r="AV1650">
        <v>0</v>
      </c>
      <c r="AW1650">
        <v>2</v>
      </c>
      <c r="AX1650">
        <v>27723838</v>
      </c>
      <c r="AY1650">
        <v>1</v>
      </c>
      <c r="AZ1650">
        <v>0</v>
      </c>
      <c r="BA1650">
        <v>1648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CX1650">
        <f>Y1650*Source!I578</f>
        <v>2.3999999999999997E-5</v>
      </c>
      <c r="CY1650">
        <f t="shared" si="138"/>
        <v>12430</v>
      </c>
      <c r="CZ1650">
        <f t="shared" si="139"/>
        <v>12430</v>
      </c>
      <c r="DA1650">
        <f t="shared" si="140"/>
        <v>1</v>
      </c>
      <c r="DB1650">
        <v>0</v>
      </c>
    </row>
    <row r="1651" spans="1:106" x14ac:dyDescent="0.2">
      <c r="A1651">
        <f>ROW(Source!A578)</f>
        <v>578</v>
      </c>
      <c r="B1651">
        <v>27721505</v>
      </c>
      <c r="C1651">
        <v>27723820</v>
      </c>
      <c r="D1651">
        <v>25203179</v>
      </c>
      <c r="E1651">
        <v>1</v>
      </c>
      <c r="F1651">
        <v>1</v>
      </c>
      <c r="G1651">
        <v>1</v>
      </c>
      <c r="H1651">
        <v>3</v>
      </c>
      <c r="I1651" t="s">
        <v>551</v>
      </c>
      <c r="J1651" t="s">
        <v>554</v>
      </c>
      <c r="K1651" t="s">
        <v>552</v>
      </c>
      <c r="L1651">
        <v>1358</v>
      </c>
      <c r="N1651">
        <v>1010</v>
      </c>
      <c r="O1651" t="s">
        <v>553</v>
      </c>
      <c r="P1651" t="s">
        <v>553</v>
      </c>
      <c r="Q1651">
        <v>10</v>
      </c>
      <c r="W1651">
        <v>0</v>
      </c>
      <c r="X1651">
        <v>-80855738</v>
      </c>
      <c r="Y1651">
        <v>10</v>
      </c>
      <c r="AA1651">
        <v>68</v>
      </c>
      <c r="AB1651">
        <v>0</v>
      </c>
      <c r="AC1651">
        <v>0</v>
      </c>
      <c r="AD1651">
        <v>0</v>
      </c>
      <c r="AE1651">
        <v>68</v>
      </c>
      <c r="AF1651">
        <v>0</v>
      </c>
      <c r="AG1651">
        <v>0</v>
      </c>
      <c r="AH1651">
        <v>0</v>
      </c>
      <c r="AI1651">
        <v>1</v>
      </c>
      <c r="AJ1651">
        <v>1</v>
      </c>
      <c r="AK1651">
        <v>1</v>
      </c>
      <c r="AL1651">
        <v>1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 t="s">
        <v>6</v>
      </c>
      <c r="AT1651">
        <v>10</v>
      </c>
      <c r="AU1651" t="s">
        <v>6</v>
      </c>
      <c r="AV1651">
        <v>0</v>
      </c>
      <c r="AW1651">
        <v>1</v>
      </c>
      <c r="AX1651">
        <v>-1</v>
      </c>
      <c r="AY1651">
        <v>0</v>
      </c>
      <c r="AZ1651">
        <v>0</v>
      </c>
      <c r="BA1651" t="s">
        <v>6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CX1651">
        <f>Y1651*Source!I578</f>
        <v>0.8</v>
      </c>
      <c r="CY1651">
        <f t="shared" si="138"/>
        <v>68</v>
      </c>
      <c r="CZ1651">
        <f t="shared" si="139"/>
        <v>68</v>
      </c>
      <c r="DA1651">
        <f t="shared" si="140"/>
        <v>1</v>
      </c>
      <c r="DB1651">
        <v>0</v>
      </c>
    </row>
    <row r="1652" spans="1:106" x14ac:dyDescent="0.2">
      <c r="A1652">
        <f>ROW(Source!A578)</f>
        <v>578</v>
      </c>
      <c r="B1652">
        <v>27721505</v>
      </c>
      <c r="C1652">
        <v>27723820</v>
      </c>
      <c r="D1652">
        <v>25147235</v>
      </c>
      <c r="E1652">
        <v>17</v>
      </c>
      <c r="F1652">
        <v>1</v>
      </c>
      <c r="G1652">
        <v>1</v>
      </c>
      <c r="H1652">
        <v>3</v>
      </c>
      <c r="I1652" t="s">
        <v>1204</v>
      </c>
      <c r="J1652" t="s">
        <v>6</v>
      </c>
      <c r="K1652" t="s">
        <v>1205</v>
      </c>
      <c r="L1652">
        <v>1374</v>
      </c>
      <c r="N1652">
        <v>1013</v>
      </c>
      <c r="O1652" t="s">
        <v>1206</v>
      </c>
      <c r="P1652" t="s">
        <v>1206</v>
      </c>
      <c r="Q1652">
        <v>1</v>
      </c>
      <c r="W1652">
        <v>0</v>
      </c>
      <c r="X1652">
        <v>-1731369543</v>
      </c>
      <c r="Y1652">
        <v>6.27</v>
      </c>
      <c r="AA1652">
        <v>1</v>
      </c>
      <c r="AB1652">
        <v>0</v>
      </c>
      <c r="AC1652">
        <v>0</v>
      </c>
      <c r="AD1652">
        <v>0</v>
      </c>
      <c r="AE1652">
        <v>1</v>
      </c>
      <c r="AF1652">
        <v>0</v>
      </c>
      <c r="AG1652">
        <v>0</v>
      </c>
      <c r="AH1652">
        <v>0</v>
      </c>
      <c r="AI1652">
        <v>1</v>
      </c>
      <c r="AJ1652">
        <v>1</v>
      </c>
      <c r="AK1652">
        <v>1</v>
      </c>
      <c r="AL1652">
        <v>1</v>
      </c>
      <c r="AN1652">
        <v>0</v>
      </c>
      <c r="AO1652">
        <v>1</v>
      </c>
      <c r="AP1652">
        <v>0</v>
      </c>
      <c r="AQ1652">
        <v>0</v>
      </c>
      <c r="AR1652">
        <v>0</v>
      </c>
      <c r="AS1652" t="s">
        <v>6</v>
      </c>
      <c r="AT1652">
        <v>6.27</v>
      </c>
      <c r="AU1652" t="s">
        <v>6</v>
      </c>
      <c r="AV1652">
        <v>0</v>
      </c>
      <c r="AW1652">
        <v>2</v>
      </c>
      <c r="AX1652">
        <v>27723839</v>
      </c>
      <c r="AY1652">
        <v>1</v>
      </c>
      <c r="AZ1652">
        <v>0</v>
      </c>
      <c r="BA1652">
        <v>1649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CX1652">
        <f>Y1652*Source!I578</f>
        <v>0.50159999999999993</v>
      </c>
      <c r="CY1652">
        <f t="shared" si="138"/>
        <v>1</v>
      </c>
      <c r="CZ1652">
        <f t="shared" si="139"/>
        <v>1</v>
      </c>
      <c r="DA1652">
        <f t="shared" si="140"/>
        <v>1</v>
      </c>
      <c r="DB1652">
        <v>0</v>
      </c>
    </row>
    <row r="1653" spans="1:106" x14ac:dyDescent="0.2">
      <c r="A1653">
        <f>ROW(Source!A579)</f>
        <v>579</v>
      </c>
      <c r="B1653">
        <v>27721504</v>
      </c>
      <c r="C1653">
        <v>27723820</v>
      </c>
      <c r="D1653">
        <v>25428833</v>
      </c>
      <c r="E1653">
        <v>1</v>
      </c>
      <c r="F1653">
        <v>1</v>
      </c>
      <c r="G1653">
        <v>1</v>
      </c>
      <c r="H1653">
        <v>1</v>
      </c>
      <c r="I1653" t="s">
        <v>1059</v>
      </c>
      <c r="J1653" t="s">
        <v>6</v>
      </c>
      <c r="K1653" t="s">
        <v>1060</v>
      </c>
      <c r="L1653">
        <v>1191</v>
      </c>
      <c r="N1653">
        <v>1013</v>
      </c>
      <c r="O1653" t="s">
        <v>953</v>
      </c>
      <c r="P1653" t="s">
        <v>953</v>
      </c>
      <c r="Q1653">
        <v>1</v>
      </c>
      <c r="W1653">
        <v>0</v>
      </c>
      <c r="X1653">
        <v>912892513</v>
      </c>
      <c r="Y1653">
        <v>31.6</v>
      </c>
      <c r="AA1653">
        <v>0</v>
      </c>
      <c r="AB1653">
        <v>0</v>
      </c>
      <c r="AC1653">
        <v>0</v>
      </c>
      <c r="AD1653">
        <v>9.92</v>
      </c>
      <c r="AE1653">
        <v>0</v>
      </c>
      <c r="AF1653">
        <v>0</v>
      </c>
      <c r="AG1653">
        <v>0</v>
      </c>
      <c r="AH1653">
        <v>9.92</v>
      </c>
      <c r="AI1653">
        <v>1</v>
      </c>
      <c r="AJ1653">
        <v>1</v>
      </c>
      <c r="AK1653">
        <v>1</v>
      </c>
      <c r="AL1653">
        <v>1</v>
      </c>
      <c r="AN1653">
        <v>0</v>
      </c>
      <c r="AO1653">
        <v>1</v>
      </c>
      <c r="AP1653">
        <v>0</v>
      </c>
      <c r="AQ1653">
        <v>0</v>
      </c>
      <c r="AR1653">
        <v>0</v>
      </c>
      <c r="AS1653" t="s">
        <v>6</v>
      </c>
      <c r="AT1653">
        <v>31.6</v>
      </c>
      <c r="AU1653" t="s">
        <v>6</v>
      </c>
      <c r="AV1653">
        <v>1</v>
      </c>
      <c r="AW1653">
        <v>2</v>
      </c>
      <c r="AX1653">
        <v>27723831</v>
      </c>
      <c r="AY1653">
        <v>1</v>
      </c>
      <c r="AZ1653">
        <v>0</v>
      </c>
      <c r="BA1653">
        <v>1650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CX1653">
        <f>Y1653*Source!I579</f>
        <v>2.528</v>
      </c>
      <c r="CY1653">
        <f>AD1653</f>
        <v>9.92</v>
      </c>
      <c r="CZ1653">
        <f>AH1653</f>
        <v>9.92</v>
      </c>
      <c r="DA1653">
        <f>AL1653</f>
        <v>1</v>
      </c>
      <c r="DB1653">
        <v>0</v>
      </c>
    </row>
    <row r="1654" spans="1:106" x14ac:dyDescent="0.2">
      <c r="A1654">
        <f>ROW(Source!A579)</f>
        <v>579</v>
      </c>
      <c r="B1654">
        <v>27721504</v>
      </c>
      <c r="C1654">
        <v>27723820</v>
      </c>
      <c r="D1654">
        <v>25412928</v>
      </c>
      <c r="E1654">
        <v>1</v>
      </c>
      <c r="F1654">
        <v>1</v>
      </c>
      <c r="G1654">
        <v>1</v>
      </c>
      <c r="H1654">
        <v>1</v>
      </c>
      <c r="I1654" t="s">
        <v>954</v>
      </c>
      <c r="J1654" t="s">
        <v>6</v>
      </c>
      <c r="K1654" t="s">
        <v>955</v>
      </c>
      <c r="L1654">
        <v>1191</v>
      </c>
      <c r="N1654">
        <v>1013</v>
      </c>
      <c r="O1654" t="s">
        <v>953</v>
      </c>
      <c r="P1654" t="s">
        <v>953</v>
      </c>
      <c r="Q1654">
        <v>1</v>
      </c>
      <c r="W1654">
        <v>0</v>
      </c>
      <c r="X1654">
        <v>-1417349443</v>
      </c>
      <c r="Y1654">
        <v>0.05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1</v>
      </c>
      <c r="AJ1654">
        <v>1</v>
      </c>
      <c r="AK1654">
        <v>1</v>
      </c>
      <c r="AL1654">
        <v>1</v>
      </c>
      <c r="AN1654">
        <v>0</v>
      </c>
      <c r="AO1654">
        <v>1</v>
      </c>
      <c r="AP1654">
        <v>0</v>
      </c>
      <c r="AQ1654">
        <v>0</v>
      </c>
      <c r="AR1654">
        <v>0</v>
      </c>
      <c r="AS1654" t="s">
        <v>6</v>
      </c>
      <c r="AT1654">
        <v>0.05</v>
      </c>
      <c r="AU1654" t="s">
        <v>6</v>
      </c>
      <c r="AV1654">
        <v>2</v>
      </c>
      <c r="AW1654">
        <v>2</v>
      </c>
      <c r="AX1654">
        <v>27723832</v>
      </c>
      <c r="AY1654">
        <v>1</v>
      </c>
      <c r="AZ1654">
        <v>0</v>
      </c>
      <c r="BA1654">
        <v>1651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CX1654">
        <f>Y1654*Source!I579</f>
        <v>4.0000000000000001E-3</v>
      </c>
      <c r="CY1654">
        <f>AD1654</f>
        <v>0</v>
      </c>
      <c r="CZ1654">
        <f>AH1654</f>
        <v>0</v>
      </c>
      <c r="DA1654">
        <f>AL1654</f>
        <v>1</v>
      </c>
      <c r="DB1654">
        <v>0</v>
      </c>
    </row>
    <row r="1655" spans="1:106" x14ac:dyDescent="0.2">
      <c r="A1655">
        <f>ROW(Source!A579)</f>
        <v>579</v>
      </c>
      <c r="B1655">
        <v>27721504</v>
      </c>
      <c r="C1655">
        <v>27723820</v>
      </c>
      <c r="D1655">
        <v>25230220</v>
      </c>
      <c r="E1655">
        <v>1</v>
      </c>
      <c r="F1655">
        <v>1</v>
      </c>
      <c r="G1655">
        <v>1</v>
      </c>
      <c r="H1655">
        <v>2</v>
      </c>
      <c r="I1655" t="s">
        <v>991</v>
      </c>
      <c r="J1655" t="s">
        <v>992</v>
      </c>
      <c r="K1655" t="s">
        <v>993</v>
      </c>
      <c r="L1655">
        <v>1368</v>
      </c>
      <c r="N1655">
        <v>1011</v>
      </c>
      <c r="O1655" t="s">
        <v>959</v>
      </c>
      <c r="P1655" t="s">
        <v>959</v>
      </c>
      <c r="Q1655">
        <v>1</v>
      </c>
      <c r="W1655">
        <v>0</v>
      </c>
      <c r="X1655">
        <v>-1718674368</v>
      </c>
      <c r="Y1655">
        <v>0.03</v>
      </c>
      <c r="AA1655">
        <v>0</v>
      </c>
      <c r="AB1655">
        <v>111.99</v>
      </c>
      <c r="AC1655">
        <v>13.5</v>
      </c>
      <c r="AD1655">
        <v>0</v>
      </c>
      <c r="AE1655">
        <v>0</v>
      </c>
      <c r="AF1655">
        <v>111.99</v>
      </c>
      <c r="AG1655">
        <v>13.5</v>
      </c>
      <c r="AH1655">
        <v>0</v>
      </c>
      <c r="AI1655">
        <v>1</v>
      </c>
      <c r="AJ1655">
        <v>1</v>
      </c>
      <c r="AK1655">
        <v>1</v>
      </c>
      <c r="AL1655">
        <v>1</v>
      </c>
      <c r="AN1655">
        <v>0</v>
      </c>
      <c r="AO1655">
        <v>1</v>
      </c>
      <c r="AP1655">
        <v>0</v>
      </c>
      <c r="AQ1655">
        <v>0</v>
      </c>
      <c r="AR1655">
        <v>0</v>
      </c>
      <c r="AS1655" t="s">
        <v>6</v>
      </c>
      <c r="AT1655">
        <v>0.03</v>
      </c>
      <c r="AU1655" t="s">
        <v>6</v>
      </c>
      <c r="AV1655">
        <v>0</v>
      </c>
      <c r="AW1655">
        <v>2</v>
      </c>
      <c r="AX1655">
        <v>27723833</v>
      </c>
      <c r="AY1655">
        <v>1</v>
      </c>
      <c r="AZ1655">
        <v>0</v>
      </c>
      <c r="BA1655">
        <v>1652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CX1655">
        <f>Y1655*Source!I579</f>
        <v>2.3999999999999998E-3</v>
      </c>
      <c r="CY1655">
        <f>AB1655</f>
        <v>111.99</v>
      </c>
      <c r="CZ1655">
        <f>AF1655</f>
        <v>111.99</v>
      </c>
      <c r="DA1655">
        <f>AJ1655</f>
        <v>1</v>
      </c>
      <c r="DB1655">
        <v>0</v>
      </c>
    </row>
    <row r="1656" spans="1:106" x14ac:dyDescent="0.2">
      <c r="A1656">
        <f>ROW(Source!A579)</f>
        <v>579</v>
      </c>
      <c r="B1656">
        <v>27721504</v>
      </c>
      <c r="C1656">
        <v>27723820</v>
      </c>
      <c r="D1656">
        <v>25231607</v>
      </c>
      <c r="E1656">
        <v>1</v>
      </c>
      <c r="F1656">
        <v>1</v>
      </c>
      <c r="G1656">
        <v>1</v>
      </c>
      <c r="H1656">
        <v>2</v>
      </c>
      <c r="I1656" t="s">
        <v>997</v>
      </c>
      <c r="J1656" t="s">
        <v>998</v>
      </c>
      <c r="K1656" t="s">
        <v>999</v>
      </c>
      <c r="L1656">
        <v>1368</v>
      </c>
      <c r="N1656">
        <v>1011</v>
      </c>
      <c r="O1656" t="s">
        <v>959</v>
      </c>
      <c r="P1656" t="s">
        <v>959</v>
      </c>
      <c r="Q1656">
        <v>1</v>
      </c>
      <c r="W1656">
        <v>0</v>
      </c>
      <c r="X1656">
        <v>1372534845</v>
      </c>
      <c r="Y1656">
        <v>0.02</v>
      </c>
      <c r="AA1656">
        <v>0</v>
      </c>
      <c r="AB1656">
        <v>65.709999999999994</v>
      </c>
      <c r="AC1656">
        <v>11.6</v>
      </c>
      <c r="AD1656">
        <v>0</v>
      </c>
      <c r="AE1656">
        <v>0</v>
      </c>
      <c r="AF1656">
        <v>65.709999999999994</v>
      </c>
      <c r="AG1656">
        <v>11.6</v>
      </c>
      <c r="AH1656">
        <v>0</v>
      </c>
      <c r="AI1656">
        <v>1</v>
      </c>
      <c r="AJ1656">
        <v>1</v>
      </c>
      <c r="AK1656">
        <v>1</v>
      </c>
      <c r="AL1656">
        <v>1</v>
      </c>
      <c r="AN1656">
        <v>0</v>
      </c>
      <c r="AO1656">
        <v>1</v>
      </c>
      <c r="AP1656">
        <v>0</v>
      </c>
      <c r="AQ1656">
        <v>0</v>
      </c>
      <c r="AR1656">
        <v>0</v>
      </c>
      <c r="AS1656" t="s">
        <v>6</v>
      </c>
      <c r="AT1656">
        <v>0.02</v>
      </c>
      <c r="AU1656" t="s">
        <v>6</v>
      </c>
      <c r="AV1656">
        <v>0</v>
      </c>
      <c r="AW1656">
        <v>2</v>
      </c>
      <c r="AX1656">
        <v>27723834</v>
      </c>
      <c r="AY1656">
        <v>1</v>
      </c>
      <c r="AZ1656">
        <v>0</v>
      </c>
      <c r="BA1656">
        <v>1653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CX1656">
        <f>Y1656*Source!I579</f>
        <v>1.6000000000000001E-3</v>
      </c>
      <c r="CY1656">
        <f>AB1656</f>
        <v>65.709999999999994</v>
      </c>
      <c r="CZ1656">
        <f>AF1656</f>
        <v>65.709999999999994</v>
      </c>
      <c r="DA1656">
        <f>AJ1656</f>
        <v>1</v>
      </c>
      <c r="DB1656">
        <v>0</v>
      </c>
    </row>
    <row r="1657" spans="1:106" x14ac:dyDescent="0.2">
      <c r="A1657">
        <f>ROW(Source!A579)</f>
        <v>579</v>
      </c>
      <c r="B1657">
        <v>27721504</v>
      </c>
      <c r="C1657">
        <v>27723820</v>
      </c>
      <c r="D1657">
        <v>25150263</v>
      </c>
      <c r="E1657">
        <v>1</v>
      </c>
      <c r="F1657">
        <v>1</v>
      </c>
      <c r="G1657">
        <v>1</v>
      </c>
      <c r="H1657">
        <v>3</v>
      </c>
      <c r="I1657" t="s">
        <v>1184</v>
      </c>
      <c r="J1657" t="s">
        <v>1185</v>
      </c>
      <c r="K1657" t="s">
        <v>1186</v>
      </c>
      <c r="L1657">
        <v>1346</v>
      </c>
      <c r="N1657">
        <v>1009</v>
      </c>
      <c r="O1657" t="s">
        <v>178</v>
      </c>
      <c r="P1657" t="s">
        <v>178</v>
      </c>
      <c r="Q1657">
        <v>1</v>
      </c>
      <c r="W1657">
        <v>0</v>
      </c>
      <c r="X1657">
        <v>-1088866022</v>
      </c>
      <c r="Y1657">
        <v>0.11</v>
      </c>
      <c r="AA1657">
        <v>30.4</v>
      </c>
      <c r="AB1657">
        <v>0</v>
      </c>
      <c r="AC1657">
        <v>0</v>
      </c>
      <c r="AD1657">
        <v>0</v>
      </c>
      <c r="AE1657">
        <v>30.4</v>
      </c>
      <c r="AF1657">
        <v>0</v>
      </c>
      <c r="AG1657">
        <v>0</v>
      </c>
      <c r="AH1657">
        <v>0</v>
      </c>
      <c r="AI1657">
        <v>1</v>
      </c>
      <c r="AJ1657">
        <v>1</v>
      </c>
      <c r="AK1657">
        <v>1</v>
      </c>
      <c r="AL1657">
        <v>1</v>
      </c>
      <c r="AN1657">
        <v>0</v>
      </c>
      <c r="AO1657">
        <v>1</v>
      </c>
      <c r="AP1657">
        <v>0</v>
      </c>
      <c r="AQ1657">
        <v>0</v>
      </c>
      <c r="AR1657">
        <v>0</v>
      </c>
      <c r="AS1657" t="s">
        <v>6</v>
      </c>
      <c r="AT1657">
        <v>0.11</v>
      </c>
      <c r="AU1657" t="s">
        <v>6</v>
      </c>
      <c r="AV1657">
        <v>0</v>
      </c>
      <c r="AW1657">
        <v>2</v>
      </c>
      <c r="AX1657">
        <v>27723835</v>
      </c>
      <c r="AY1657">
        <v>1</v>
      </c>
      <c r="AZ1657">
        <v>0</v>
      </c>
      <c r="BA1657">
        <v>1654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CX1657">
        <f>Y1657*Source!I579</f>
        <v>8.8000000000000005E-3</v>
      </c>
      <c r="CY1657">
        <f t="shared" ref="CY1657:CY1662" si="141">AA1657</f>
        <v>30.4</v>
      </c>
      <c r="CZ1657">
        <f t="shared" ref="CZ1657:CZ1662" si="142">AE1657</f>
        <v>30.4</v>
      </c>
      <c r="DA1657">
        <f t="shared" ref="DA1657:DA1662" si="143">AI1657</f>
        <v>1</v>
      </c>
      <c r="DB1657">
        <v>0</v>
      </c>
    </row>
    <row r="1658" spans="1:106" x14ac:dyDescent="0.2">
      <c r="A1658">
        <f>ROW(Source!A579)</f>
        <v>579</v>
      </c>
      <c r="B1658">
        <v>27721504</v>
      </c>
      <c r="C1658">
        <v>27723820</v>
      </c>
      <c r="D1658">
        <v>25152748</v>
      </c>
      <c r="E1658">
        <v>1</v>
      </c>
      <c r="F1658">
        <v>1</v>
      </c>
      <c r="G1658">
        <v>1</v>
      </c>
      <c r="H1658">
        <v>3</v>
      </c>
      <c r="I1658" t="s">
        <v>1302</v>
      </c>
      <c r="J1658" t="s">
        <v>1303</v>
      </c>
      <c r="K1658" t="s">
        <v>1304</v>
      </c>
      <c r="L1658">
        <v>1355</v>
      </c>
      <c r="N1658">
        <v>1010</v>
      </c>
      <c r="O1658" t="s">
        <v>519</v>
      </c>
      <c r="P1658" t="s">
        <v>519</v>
      </c>
      <c r="Q1658">
        <v>100</v>
      </c>
      <c r="W1658">
        <v>0</v>
      </c>
      <c r="X1658">
        <v>1794244060</v>
      </c>
      <c r="Y1658">
        <v>1.02</v>
      </c>
      <c r="AA1658">
        <v>86</v>
      </c>
      <c r="AB1658">
        <v>0</v>
      </c>
      <c r="AC1658">
        <v>0</v>
      </c>
      <c r="AD1658">
        <v>0</v>
      </c>
      <c r="AE1658">
        <v>86</v>
      </c>
      <c r="AF1658">
        <v>0</v>
      </c>
      <c r="AG1658">
        <v>0</v>
      </c>
      <c r="AH1658">
        <v>0</v>
      </c>
      <c r="AI1658">
        <v>1</v>
      </c>
      <c r="AJ1658">
        <v>1</v>
      </c>
      <c r="AK1658">
        <v>1</v>
      </c>
      <c r="AL1658">
        <v>1</v>
      </c>
      <c r="AN1658">
        <v>0</v>
      </c>
      <c r="AO1658">
        <v>1</v>
      </c>
      <c r="AP1658">
        <v>0</v>
      </c>
      <c r="AQ1658">
        <v>0</v>
      </c>
      <c r="AR1658">
        <v>0</v>
      </c>
      <c r="AS1658" t="s">
        <v>6</v>
      </c>
      <c r="AT1658">
        <v>1.02</v>
      </c>
      <c r="AU1658" t="s">
        <v>6</v>
      </c>
      <c r="AV1658">
        <v>0</v>
      </c>
      <c r="AW1658">
        <v>2</v>
      </c>
      <c r="AX1658">
        <v>27723836</v>
      </c>
      <c r="AY1658">
        <v>1</v>
      </c>
      <c r="AZ1658">
        <v>0</v>
      </c>
      <c r="BA1658">
        <v>1655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CX1658">
        <f>Y1658*Source!I579</f>
        <v>8.1600000000000006E-2</v>
      </c>
      <c r="CY1658">
        <f t="shared" si="141"/>
        <v>86</v>
      </c>
      <c r="CZ1658">
        <f t="shared" si="142"/>
        <v>86</v>
      </c>
      <c r="DA1658">
        <f t="shared" si="143"/>
        <v>1</v>
      </c>
      <c r="DB1658">
        <v>0</v>
      </c>
    </row>
    <row r="1659" spans="1:106" x14ac:dyDescent="0.2">
      <c r="A1659">
        <f>ROW(Source!A579)</f>
        <v>579</v>
      </c>
      <c r="B1659">
        <v>27721504</v>
      </c>
      <c r="C1659">
        <v>27723820</v>
      </c>
      <c r="D1659">
        <v>25153108</v>
      </c>
      <c r="E1659">
        <v>1</v>
      </c>
      <c r="F1659">
        <v>1</v>
      </c>
      <c r="G1659">
        <v>1</v>
      </c>
      <c r="H1659">
        <v>3</v>
      </c>
      <c r="I1659" t="s">
        <v>1317</v>
      </c>
      <c r="J1659" t="s">
        <v>1318</v>
      </c>
      <c r="K1659" t="s">
        <v>1319</v>
      </c>
      <c r="L1659">
        <v>1348</v>
      </c>
      <c r="N1659">
        <v>1009</v>
      </c>
      <c r="O1659" t="s">
        <v>46</v>
      </c>
      <c r="P1659" t="s">
        <v>46</v>
      </c>
      <c r="Q1659">
        <v>1000</v>
      </c>
      <c r="W1659">
        <v>0</v>
      </c>
      <c r="X1659">
        <v>797358079</v>
      </c>
      <c r="Y1659">
        <v>1.6000000000000001E-4</v>
      </c>
      <c r="AA1659">
        <v>29800</v>
      </c>
      <c r="AB1659">
        <v>0</v>
      </c>
      <c r="AC1659">
        <v>0</v>
      </c>
      <c r="AD1659">
        <v>0</v>
      </c>
      <c r="AE1659">
        <v>29800</v>
      </c>
      <c r="AF1659">
        <v>0</v>
      </c>
      <c r="AG1659">
        <v>0</v>
      </c>
      <c r="AH1659">
        <v>0</v>
      </c>
      <c r="AI1659">
        <v>1</v>
      </c>
      <c r="AJ1659">
        <v>1</v>
      </c>
      <c r="AK1659">
        <v>1</v>
      </c>
      <c r="AL1659">
        <v>1</v>
      </c>
      <c r="AN1659">
        <v>0</v>
      </c>
      <c r="AO1659">
        <v>1</v>
      </c>
      <c r="AP1659">
        <v>0</v>
      </c>
      <c r="AQ1659">
        <v>0</v>
      </c>
      <c r="AR1659">
        <v>0</v>
      </c>
      <c r="AS1659" t="s">
        <v>6</v>
      </c>
      <c r="AT1659">
        <v>1.6000000000000001E-4</v>
      </c>
      <c r="AU1659" t="s">
        <v>6</v>
      </c>
      <c r="AV1659">
        <v>0</v>
      </c>
      <c r="AW1659">
        <v>2</v>
      </c>
      <c r="AX1659">
        <v>27723837</v>
      </c>
      <c r="AY1659">
        <v>1</v>
      </c>
      <c r="AZ1659">
        <v>0</v>
      </c>
      <c r="BA1659">
        <v>1656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CX1659">
        <f>Y1659*Source!I579</f>
        <v>1.2800000000000001E-5</v>
      </c>
      <c r="CY1659">
        <f t="shared" si="141"/>
        <v>29800</v>
      </c>
      <c r="CZ1659">
        <f t="shared" si="142"/>
        <v>29800</v>
      </c>
      <c r="DA1659">
        <f t="shared" si="143"/>
        <v>1</v>
      </c>
      <c r="DB1659">
        <v>0</v>
      </c>
    </row>
    <row r="1660" spans="1:106" x14ac:dyDescent="0.2">
      <c r="A1660">
        <f>ROW(Source!A579)</f>
        <v>579</v>
      </c>
      <c r="B1660">
        <v>27721504</v>
      </c>
      <c r="C1660">
        <v>27723820</v>
      </c>
      <c r="D1660">
        <v>25153112</v>
      </c>
      <c r="E1660">
        <v>1</v>
      </c>
      <c r="F1660">
        <v>1</v>
      </c>
      <c r="G1660">
        <v>1</v>
      </c>
      <c r="H1660">
        <v>3</v>
      </c>
      <c r="I1660" t="s">
        <v>1213</v>
      </c>
      <c r="J1660" t="s">
        <v>1214</v>
      </c>
      <c r="K1660" t="s">
        <v>1215</v>
      </c>
      <c r="L1660">
        <v>1348</v>
      </c>
      <c r="N1660">
        <v>1009</v>
      </c>
      <c r="O1660" t="s">
        <v>46</v>
      </c>
      <c r="P1660" t="s">
        <v>46</v>
      </c>
      <c r="Q1660">
        <v>1000</v>
      </c>
      <c r="W1660">
        <v>0</v>
      </c>
      <c r="X1660">
        <v>-1755229539</v>
      </c>
      <c r="Y1660">
        <v>2.9999999999999997E-4</v>
      </c>
      <c r="AA1660">
        <v>12430</v>
      </c>
      <c r="AB1660">
        <v>0</v>
      </c>
      <c r="AC1660">
        <v>0</v>
      </c>
      <c r="AD1660">
        <v>0</v>
      </c>
      <c r="AE1660">
        <v>12430</v>
      </c>
      <c r="AF1660">
        <v>0</v>
      </c>
      <c r="AG1660">
        <v>0</v>
      </c>
      <c r="AH1660">
        <v>0</v>
      </c>
      <c r="AI1660">
        <v>1</v>
      </c>
      <c r="AJ1660">
        <v>1</v>
      </c>
      <c r="AK1660">
        <v>1</v>
      </c>
      <c r="AL1660">
        <v>1</v>
      </c>
      <c r="AN1660">
        <v>0</v>
      </c>
      <c r="AO1660">
        <v>1</v>
      </c>
      <c r="AP1660">
        <v>0</v>
      </c>
      <c r="AQ1660">
        <v>0</v>
      </c>
      <c r="AR1660">
        <v>0</v>
      </c>
      <c r="AS1660" t="s">
        <v>6</v>
      </c>
      <c r="AT1660">
        <v>2.9999999999999997E-4</v>
      </c>
      <c r="AU1660" t="s">
        <v>6</v>
      </c>
      <c r="AV1660">
        <v>0</v>
      </c>
      <c r="AW1660">
        <v>2</v>
      </c>
      <c r="AX1660">
        <v>27723838</v>
      </c>
      <c r="AY1660">
        <v>1</v>
      </c>
      <c r="AZ1660">
        <v>0</v>
      </c>
      <c r="BA1660">
        <v>1657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CX1660">
        <f>Y1660*Source!I579</f>
        <v>2.3999999999999997E-5</v>
      </c>
      <c r="CY1660">
        <f t="shared" si="141"/>
        <v>12430</v>
      </c>
      <c r="CZ1660">
        <f t="shared" si="142"/>
        <v>12430</v>
      </c>
      <c r="DA1660">
        <f t="shared" si="143"/>
        <v>1</v>
      </c>
      <c r="DB1660">
        <v>0</v>
      </c>
    </row>
    <row r="1661" spans="1:106" x14ac:dyDescent="0.2">
      <c r="A1661">
        <f>ROW(Source!A579)</f>
        <v>579</v>
      </c>
      <c r="B1661">
        <v>27721504</v>
      </c>
      <c r="C1661">
        <v>27723820</v>
      </c>
      <c r="D1661">
        <v>25203179</v>
      </c>
      <c r="E1661">
        <v>1</v>
      </c>
      <c r="F1661">
        <v>1</v>
      </c>
      <c r="G1661">
        <v>1</v>
      </c>
      <c r="H1661">
        <v>3</v>
      </c>
      <c r="I1661" t="s">
        <v>551</v>
      </c>
      <c r="J1661" t="s">
        <v>554</v>
      </c>
      <c r="K1661" t="s">
        <v>552</v>
      </c>
      <c r="L1661">
        <v>1358</v>
      </c>
      <c r="N1661">
        <v>1010</v>
      </c>
      <c r="O1661" t="s">
        <v>553</v>
      </c>
      <c r="P1661" t="s">
        <v>553</v>
      </c>
      <c r="Q1661">
        <v>10</v>
      </c>
      <c r="W1661">
        <v>0</v>
      </c>
      <c r="X1661">
        <v>-80855738</v>
      </c>
      <c r="Y1661">
        <v>10</v>
      </c>
      <c r="AA1661">
        <v>68</v>
      </c>
      <c r="AB1661">
        <v>0</v>
      </c>
      <c r="AC1661">
        <v>0</v>
      </c>
      <c r="AD1661">
        <v>0</v>
      </c>
      <c r="AE1661">
        <v>68</v>
      </c>
      <c r="AF1661">
        <v>0</v>
      </c>
      <c r="AG1661">
        <v>0</v>
      </c>
      <c r="AH1661">
        <v>0</v>
      </c>
      <c r="AI1661">
        <v>1</v>
      </c>
      <c r="AJ1661">
        <v>1</v>
      </c>
      <c r="AK1661">
        <v>1</v>
      </c>
      <c r="AL1661">
        <v>1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 t="s">
        <v>6</v>
      </c>
      <c r="AT1661">
        <v>10</v>
      </c>
      <c r="AU1661" t="s">
        <v>6</v>
      </c>
      <c r="AV1661">
        <v>0</v>
      </c>
      <c r="AW1661">
        <v>1</v>
      </c>
      <c r="AX1661">
        <v>-1</v>
      </c>
      <c r="AY1661">
        <v>0</v>
      </c>
      <c r="AZ1661">
        <v>0</v>
      </c>
      <c r="BA1661" t="s">
        <v>6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CX1661">
        <f>Y1661*Source!I579</f>
        <v>0.8</v>
      </c>
      <c r="CY1661">
        <f t="shared" si="141"/>
        <v>68</v>
      </c>
      <c r="CZ1661">
        <f t="shared" si="142"/>
        <v>68</v>
      </c>
      <c r="DA1661">
        <f t="shared" si="143"/>
        <v>1</v>
      </c>
      <c r="DB1661">
        <v>0</v>
      </c>
    </row>
    <row r="1662" spans="1:106" x14ac:dyDescent="0.2">
      <c r="A1662">
        <f>ROW(Source!A579)</f>
        <v>579</v>
      </c>
      <c r="B1662">
        <v>27721504</v>
      </c>
      <c r="C1662">
        <v>27723820</v>
      </c>
      <c r="D1662">
        <v>25147235</v>
      </c>
      <c r="E1662">
        <v>17</v>
      </c>
      <c r="F1662">
        <v>1</v>
      </c>
      <c r="G1662">
        <v>1</v>
      </c>
      <c r="H1662">
        <v>3</v>
      </c>
      <c r="I1662" t="s">
        <v>1204</v>
      </c>
      <c r="J1662" t="s">
        <v>6</v>
      </c>
      <c r="K1662" t="s">
        <v>1205</v>
      </c>
      <c r="L1662">
        <v>1374</v>
      </c>
      <c r="N1662">
        <v>1013</v>
      </c>
      <c r="O1662" t="s">
        <v>1206</v>
      </c>
      <c r="P1662" t="s">
        <v>1206</v>
      </c>
      <c r="Q1662">
        <v>1</v>
      </c>
      <c r="W1662">
        <v>0</v>
      </c>
      <c r="X1662">
        <v>-1731369543</v>
      </c>
      <c r="Y1662">
        <v>6.27</v>
      </c>
      <c r="AA1662">
        <v>1</v>
      </c>
      <c r="AB1662">
        <v>0</v>
      </c>
      <c r="AC1662">
        <v>0</v>
      </c>
      <c r="AD1662">
        <v>0</v>
      </c>
      <c r="AE1662">
        <v>1</v>
      </c>
      <c r="AF1662">
        <v>0</v>
      </c>
      <c r="AG1662">
        <v>0</v>
      </c>
      <c r="AH1662">
        <v>0</v>
      </c>
      <c r="AI1662">
        <v>1</v>
      </c>
      <c r="AJ1662">
        <v>1</v>
      </c>
      <c r="AK1662">
        <v>1</v>
      </c>
      <c r="AL1662">
        <v>1</v>
      </c>
      <c r="AN1662">
        <v>0</v>
      </c>
      <c r="AO1662">
        <v>1</v>
      </c>
      <c r="AP1662">
        <v>0</v>
      </c>
      <c r="AQ1662">
        <v>0</v>
      </c>
      <c r="AR1662">
        <v>0</v>
      </c>
      <c r="AS1662" t="s">
        <v>6</v>
      </c>
      <c r="AT1662">
        <v>6.27</v>
      </c>
      <c r="AU1662" t="s">
        <v>6</v>
      </c>
      <c r="AV1662">
        <v>0</v>
      </c>
      <c r="AW1662">
        <v>2</v>
      </c>
      <c r="AX1662">
        <v>27723839</v>
      </c>
      <c r="AY1662">
        <v>1</v>
      </c>
      <c r="AZ1662">
        <v>0</v>
      </c>
      <c r="BA1662">
        <v>1658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CX1662">
        <f>Y1662*Source!I579</f>
        <v>0.50159999999999993</v>
      </c>
      <c r="CY1662">
        <f t="shared" si="141"/>
        <v>1</v>
      </c>
      <c r="CZ1662">
        <f t="shared" si="142"/>
        <v>1</v>
      </c>
      <c r="DA1662">
        <f t="shared" si="143"/>
        <v>1</v>
      </c>
      <c r="DB1662">
        <v>0</v>
      </c>
    </row>
    <row r="1663" spans="1:106" x14ac:dyDescent="0.2">
      <c r="A1663">
        <f>ROW(Source!A618)</f>
        <v>618</v>
      </c>
      <c r="B1663">
        <v>27721505</v>
      </c>
      <c r="C1663">
        <v>27723841</v>
      </c>
      <c r="D1663">
        <v>25413300</v>
      </c>
      <c r="E1663">
        <v>1</v>
      </c>
      <c r="F1663">
        <v>1</v>
      </c>
      <c r="G1663">
        <v>1</v>
      </c>
      <c r="H1663">
        <v>1</v>
      </c>
      <c r="I1663" t="s">
        <v>989</v>
      </c>
      <c r="J1663" t="s">
        <v>6</v>
      </c>
      <c r="K1663" t="s">
        <v>990</v>
      </c>
      <c r="L1663">
        <v>1191</v>
      </c>
      <c r="N1663">
        <v>1013</v>
      </c>
      <c r="O1663" t="s">
        <v>953</v>
      </c>
      <c r="P1663" t="s">
        <v>953</v>
      </c>
      <c r="Q1663">
        <v>1</v>
      </c>
      <c r="W1663">
        <v>0</v>
      </c>
      <c r="X1663">
        <v>-400197608</v>
      </c>
      <c r="Y1663">
        <v>35.552999999999997</v>
      </c>
      <c r="AA1663">
        <v>0</v>
      </c>
      <c r="AB1663">
        <v>0</v>
      </c>
      <c r="AC1663">
        <v>0</v>
      </c>
      <c r="AD1663">
        <v>8.5299999999999994</v>
      </c>
      <c r="AE1663">
        <v>0</v>
      </c>
      <c r="AF1663">
        <v>0</v>
      </c>
      <c r="AG1663">
        <v>0</v>
      </c>
      <c r="AH1663">
        <v>8.5299999999999994</v>
      </c>
      <c r="AI1663">
        <v>1</v>
      </c>
      <c r="AJ1663">
        <v>1</v>
      </c>
      <c r="AK1663">
        <v>1</v>
      </c>
      <c r="AL1663">
        <v>1</v>
      </c>
      <c r="AN1663">
        <v>0</v>
      </c>
      <c r="AO1663">
        <v>1</v>
      </c>
      <c r="AP1663">
        <v>1</v>
      </c>
      <c r="AQ1663">
        <v>0</v>
      </c>
      <c r="AR1663">
        <v>0</v>
      </c>
      <c r="AS1663" t="s">
        <v>6</v>
      </c>
      <c r="AT1663">
        <v>50.79</v>
      </c>
      <c r="AU1663" t="s">
        <v>53</v>
      </c>
      <c r="AV1663">
        <v>1</v>
      </c>
      <c r="AW1663">
        <v>2</v>
      </c>
      <c r="AX1663">
        <v>27723860</v>
      </c>
      <c r="AY1663">
        <v>1</v>
      </c>
      <c r="AZ1663">
        <v>0</v>
      </c>
      <c r="BA1663">
        <v>1659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CX1663">
        <f>Y1663*Source!I618</f>
        <v>2.9011247999999998</v>
      </c>
      <c r="CY1663">
        <f>AD1663</f>
        <v>8.5299999999999994</v>
      </c>
      <c r="CZ1663">
        <f>AH1663</f>
        <v>8.5299999999999994</v>
      </c>
      <c r="DA1663">
        <f>AL1663</f>
        <v>1</v>
      </c>
      <c r="DB1663">
        <v>0</v>
      </c>
    </row>
    <row r="1664" spans="1:106" x14ac:dyDescent="0.2">
      <c r="A1664">
        <f>ROW(Source!A618)</f>
        <v>618</v>
      </c>
      <c r="B1664">
        <v>27721505</v>
      </c>
      <c r="C1664">
        <v>27723841</v>
      </c>
      <c r="D1664">
        <v>25412928</v>
      </c>
      <c r="E1664">
        <v>1</v>
      </c>
      <c r="F1664">
        <v>1</v>
      </c>
      <c r="G1664">
        <v>1</v>
      </c>
      <c r="H1664">
        <v>1</v>
      </c>
      <c r="I1664" t="s">
        <v>954</v>
      </c>
      <c r="J1664" t="s">
        <v>6</v>
      </c>
      <c r="K1664" t="s">
        <v>955</v>
      </c>
      <c r="L1664">
        <v>1191</v>
      </c>
      <c r="N1664">
        <v>1013</v>
      </c>
      <c r="O1664" t="s">
        <v>953</v>
      </c>
      <c r="P1664" t="s">
        <v>953</v>
      </c>
      <c r="Q1664">
        <v>1</v>
      </c>
      <c r="W1664">
        <v>0</v>
      </c>
      <c r="X1664">
        <v>-1417349443</v>
      </c>
      <c r="Y1664">
        <v>0.31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1</v>
      </c>
      <c r="AJ1664">
        <v>1</v>
      </c>
      <c r="AK1664">
        <v>1</v>
      </c>
      <c r="AL1664">
        <v>1</v>
      </c>
      <c r="AN1664">
        <v>0</v>
      </c>
      <c r="AO1664">
        <v>1</v>
      </c>
      <c r="AP1664">
        <v>0</v>
      </c>
      <c r="AQ1664">
        <v>0</v>
      </c>
      <c r="AR1664">
        <v>0</v>
      </c>
      <c r="AS1664" t="s">
        <v>6</v>
      </c>
      <c r="AT1664">
        <v>0.31</v>
      </c>
      <c r="AU1664" t="s">
        <v>6</v>
      </c>
      <c r="AV1664">
        <v>2</v>
      </c>
      <c r="AW1664">
        <v>2</v>
      </c>
      <c r="AX1664">
        <v>27723861</v>
      </c>
      <c r="AY1664">
        <v>1</v>
      </c>
      <c r="AZ1664">
        <v>2048</v>
      </c>
      <c r="BA1664">
        <v>1660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CX1664">
        <f>Y1664*Source!I618</f>
        <v>2.5296000000000003E-2</v>
      </c>
      <c r="CY1664">
        <f>AD1664</f>
        <v>0</v>
      </c>
      <c r="CZ1664">
        <f>AH1664</f>
        <v>0</v>
      </c>
      <c r="DA1664">
        <f>AL1664</f>
        <v>1</v>
      </c>
      <c r="DB1664">
        <v>0</v>
      </c>
    </row>
    <row r="1665" spans="1:106" x14ac:dyDescent="0.2">
      <c r="A1665">
        <f>ROW(Source!A618)</f>
        <v>618</v>
      </c>
      <c r="B1665">
        <v>27721505</v>
      </c>
      <c r="C1665">
        <v>27723841</v>
      </c>
      <c r="D1665">
        <v>25230220</v>
      </c>
      <c r="E1665">
        <v>1</v>
      </c>
      <c r="F1665">
        <v>1</v>
      </c>
      <c r="G1665">
        <v>1</v>
      </c>
      <c r="H1665">
        <v>2</v>
      </c>
      <c r="I1665" t="s">
        <v>991</v>
      </c>
      <c r="J1665" t="s">
        <v>992</v>
      </c>
      <c r="K1665" t="s">
        <v>993</v>
      </c>
      <c r="L1665">
        <v>1368</v>
      </c>
      <c r="N1665">
        <v>1011</v>
      </c>
      <c r="O1665" t="s">
        <v>959</v>
      </c>
      <c r="P1665" t="s">
        <v>959</v>
      </c>
      <c r="Q1665">
        <v>1</v>
      </c>
      <c r="W1665">
        <v>0</v>
      </c>
      <c r="X1665">
        <v>-1718674368</v>
      </c>
      <c r="Y1665">
        <v>8.3999999999999991E-2</v>
      </c>
      <c r="AA1665">
        <v>0</v>
      </c>
      <c r="AB1665">
        <v>111.99</v>
      </c>
      <c r="AC1665">
        <v>13.5</v>
      </c>
      <c r="AD1665">
        <v>0</v>
      </c>
      <c r="AE1665">
        <v>0</v>
      </c>
      <c r="AF1665">
        <v>111.99</v>
      </c>
      <c r="AG1665">
        <v>13.5</v>
      </c>
      <c r="AH1665">
        <v>0</v>
      </c>
      <c r="AI1665">
        <v>1</v>
      </c>
      <c r="AJ1665">
        <v>1</v>
      </c>
      <c r="AK1665">
        <v>1</v>
      </c>
      <c r="AL1665">
        <v>1</v>
      </c>
      <c r="AN1665">
        <v>0</v>
      </c>
      <c r="AO1665">
        <v>1</v>
      </c>
      <c r="AP1665">
        <v>1</v>
      </c>
      <c r="AQ1665">
        <v>0</v>
      </c>
      <c r="AR1665">
        <v>0</v>
      </c>
      <c r="AS1665" t="s">
        <v>6</v>
      </c>
      <c r="AT1665">
        <v>0.12</v>
      </c>
      <c r="AU1665" t="s">
        <v>53</v>
      </c>
      <c r="AV1665">
        <v>0</v>
      </c>
      <c r="AW1665">
        <v>2</v>
      </c>
      <c r="AX1665">
        <v>27723862</v>
      </c>
      <c r="AY1665">
        <v>1</v>
      </c>
      <c r="AZ1665">
        <v>0</v>
      </c>
      <c r="BA1665">
        <v>1661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CX1665">
        <f>Y1665*Source!I618</f>
        <v>6.8544000000000001E-3</v>
      </c>
      <c r="CY1665">
        <f>AB1665</f>
        <v>111.99</v>
      </c>
      <c r="CZ1665">
        <f>AF1665</f>
        <v>111.99</v>
      </c>
      <c r="DA1665">
        <f>AJ1665</f>
        <v>1</v>
      </c>
      <c r="DB1665">
        <v>0</v>
      </c>
    </row>
    <row r="1666" spans="1:106" x14ac:dyDescent="0.2">
      <c r="A1666">
        <f>ROW(Source!A618)</f>
        <v>618</v>
      </c>
      <c r="B1666">
        <v>27721505</v>
      </c>
      <c r="C1666">
        <v>27723841</v>
      </c>
      <c r="D1666">
        <v>25230420</v>
      </c>
      <c r="E1666">
        <v>1</v>
      </c>
      <c r="F1666">
        <v>1</v>
      </c>
      <c r="G1666">
        <v>1</v>
      </c>
      <c r="H1666">
        <v>2</v>
      </c>
      <c r="I1666" t="s">
        <v>994</v>
      </c>
      <c r="J1666" t="s">
        <v>995</v>
      </c>
      <c r="K1666" t="s">
        <v>996</v>
      </c>
      <c r="L1666">
        <v>1368</v>
      </c>
      <c r="N1666">
        <v>1011</v>
      </c>
      <c r="O1666" t="s">
        <v>959</v>
      </c>
      <c r="P1666" t="s">
        <v>959</v>
      </c>
      <c r="Q1666">
        <v>1</v>
      </c>
      <c r="W1666">
        <v>0</v>
      </c>
      <c r="X1666">
        <v>1544661785</v>
      </c>
      <c r="Y1666">
        <v>7.3709999999999987</v>
      </c>
      <c r="AA1666">
        <v>0</v>
      </c>
      <c r="AB1666">
        <v>6.9</v>
      </c>
      <c r="AC1666">
        <v>0</v>
      </c>
      <c r="AD1666">
        <v>0</v>
      </c>
      <c r="AE1666">
        <v>0</v>
      </c>
      <c r="AF1666">
        <v>6.9</v>
      </c>
      <c r="AG1666">
        <v>0</v>
      </c>
      <c r="AH1666">
        <v>0</v>
      </c>
      <c r="AI1666">
        <v>1</v>
      </c>
      <c r="AJ1666">
        <v>1</v>
      </c>
      <c r="AK1666">
        <v>1</v>
      </c>
      <c r="AL1666">
        <v>1</v>
      </c>
      <c r="AN1666">
        <v>0</v>
      </c>
      <c r="AO1666">
        <v>1</v>
      </c>
      <c r="AP1666">
        <v>1</v>
      </c>
      <c r="AQ1666">
        <v>0</v>
      </c>
      <c r="AR1666">
        <v>0</v>
      </c>
      <c r="AS1666" t="s">
        <v>6</v>
      </c>
      <c r="AT1666">
        <v>10.53</v>
      </c>
      <c r="AU1666" t="s">
        <v>53</v>
      </c>
      <c r="AV1666">
        <v>0</v>
      </c>
      <c r="AW1666">
        <v>2</v>
      </c>
      <c r="AX1666">
        <v>27723863</v>
      </c>
      <c r="AY1666">
        <v>1</v>
      </c>
      <c r="AZ1666">
        <v>0</v>
      </c>
      <c r="BA1666">
        <v>1662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CX1666">
        <f>Y1666*Source!I618</f>
        <v>0.60147359999999994</v>
      </c>
      <c r="CY1666">
        <f>AB1666</f>
        <v>6.9</v>
      </c>
      <c r="CZ1666">
        <f>AF1666</f>
        <v>6.9</v>
      </c>
      <c r="DA1666">
        <f>AJ1666</f>
        <v>1</v>
      </c>
      <c r="DB1666">
        <v>0</v>
      </c>
    </row>
    <row r="1667" spans="1:106" x14ac:dyDescent="0.2">
      <c r="A1667">
        <f>ROW(Source!A618)</f>
        <v>618</v>
      </c>
      <c r="B1667">
        <v>27721505</v>
      </c>
      <c r="C1667">
        <v>27723841</v>
      </c>
      <c r="D1667">
        <v>25231607</v>
      </c>
      <c r="E1667">
        <v>1</v>
      </c>
      <c r="F1667">
        <v>1</v>
      </c>
      <c r="G1667">
        <v>1</v>
      </c>
      <c r="H1667">
        <v>2</v>
      </c>
      <c r="I1667" t="s">
        <v>997</v>
      </c>
      <c r="J1667" t="s">
        <v>998</v>
      </c>
      <c r="K1667" t="s">
        <v>999</v>
      </c>
      <c r="L1667">
        <v>1368</v>
      </c>
      <c r="N1667">
        <v>1011</v>
      </c>
      <c r="O1667" t="s">
        <v>959</v>
      </c>
      <c r="P1667" t="s">
        <v>959</v>
      </c>
      <c r="Q1667">
        <v>1</v>
      </c>
      <c r="W1667">
        <v>0</v>
      </c>
      <c r="X1667">
        <v>1372534845</v>
      </c>
      <c r="Y1667">
        <v>0.13299999999999998</v>
      </c>
      <c r="AA1667">
        <v>0</v>
      </c>
      <c r="AB1667">
        <v>65.709999999999994</v>
      </c>
      <c r="AC1667">
        <v>11.6</v>
      </c>
      <c r="AD1667">
        <v>0</v>
      </c>
      <c r="AE1667">
        <v>0</v>
      </c>
      <c r="AF1667">
        <v>65.709999999999994</v>
      </c>
      <c r="AG1667">
        <v>11.6</v>
      </c>
      <c r="AH1667">
        <v>0</v>
      </c>
      <c r="AI1667">
        <v>1</v>
      </c>
      <c r="AJ1667">
        <v>1</v>
      </c>
      <c r="AK1667">
        <v>1</v>
      </c>
      <c r="AL1667">
        <v>1</v>
      </c>
      <c r="AN1667">
        <v>0</v>
      </c>
      <c r="AO1667">
        <v>1</v>
      </c>
      <c r="AP1667">
        <v>1</v>
      </c>
      <c r="AQ1667">
        <v>0</v>
      </c>
      <c r="AR1667">
        <v>0</v>
      </c>
      <c r="AS1667" t="s">
        <v>6</v>
      </c>
      <c r="AT1667">
        <v>0.19</v>
      </c>
      <c r="AU1667" t="s">
        <v>53</v>
      </c>
      <c r="AV1667">
        <v>0</v>
      </c>
      <c r="AW1667">
        <v>2</v>
      </c>
      <c r="AX1667">
        <v>27723864</v>
      </c>
      <c r="AY1667">
        <v>1</v>
      </c>
      <c r="AZ1667">
        <v>0</v>
      </c>
      <c r="BA1667">
        <v>1663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CX1667">
        <f>Y1667*Source!I618</f>
        <v>1.0852799999999999E-2</v>
      </c>
      <c r="CY1667">
        <f>AB1667</f>
        <v>65.709999999999994</v>
      </c>
      <c r="CZ1667">
        <f>AF1667</f>
        <v>65.709999999999994</v>
      </c>
      <c r="DA1667">
        <f>AJ1667</f>
        <v>1</v>
      </c>
      <c r="DB1667">
        <v>0</v>
      </c>
    </row>
    <row r="1668" spans="1:106" x14ac:dyDescent="0.2">
      <c r="A1668">
        <f>ROW(Source!A618)</f>
        <v>618</v>
      </c>
      <c r="B1668">
        <v>27721505</v>
      </c>
      <c r="C1668">
        <v>27723841</v>
      </c>
      <c r="D1668">
        <v>25231842</v>
      </c>
      <c r="E1668">
        <v>1</v>
      </c>
      <c r="F1668">
        <v>1</v>
      </c>
      <c r="G1668">
        <v>1</v>
      </c>
      <c r="H1668">
        <v>2</v>
      </c>
      <c r="I1668" t="s">
        <v>1000</v>
      </c>
      <c r="J1668" t="s">
        <v>1001</v>
      </c>
      <c r="K1668" t="s">
        <v>1002</v>
      </c>
      <c r="L1668">
        <v>1368</v>
      </c>
      <c r="N1668">
        <v>1011</v>
      </c>
      <c r="O1668" t="s">
        <v>959</v>
      </c>
      <c r="P1668" t="s">
        <v>959</v>
      </c>
      <c r="Q1668">
        <v>1</v>
      </c>
      <c r="W1668">
        <v>0</v>
      </c>
      <c r="X1668">
        <v>-624296059</v>
      </c>
      <c r="Y1668">
        <v>1.302</v>
      </c>
      <c r="AA1668">
        <v>0</v>
      </c>
      <c r="AB1668">
        <v>1.2</v>
      </c>
      <c r="AC1668">
        <v>0</v>
      </c>
      <c r="AD1668">
        <v>0</v>
      </c>
      <c r="AE1668">
        <v>0</v>
      </c>
      <c r="AF1668">
        <v>1.2</v>
      </c>
      <c r="AG1668">
        <v>0</v>
      </c>
      <c r="AH1668">
        <v>0</v>
      </c>
      <c r="AI1668">
        <v>1</v>
      </c>
      <c r="AJ1668">
        <v>1</v>
      </c>
      <c r="AK1668">
        <v>1</v>
      </c>
      <c r="AL1668">
        <v>1</v>
      </c>
      <c r="AN1668">
        <v>0</v>
      </c>
      <c r="AO1668">
        <v>1</v>
      </c>
      <c r="AP1668">
        <v>1</v>
      </c>
      <c r="AQ1668">
        <v>0</v>
      </c>
      <c r="AR1668">
        <v>0</v>
      </c>
      <c r="AS1668" t="s">
        <v>6</v>
      </c>
      <c r="AT1668">
        <v>1.86</v>
      </c>
      <c r="AU1668" t="s">
        <v>53</v>
      </c>
      <c r="AV1668">
        <v>0</v>
      </c>
      <c r="AW1668">
        <v>2</v>
      </c>
      <c r="AX1668">
        <v>27723865</v>
      </c>
      <c r="AY1668">
        <v>1</v>
      </c>
      <c r="AZ1668">
        <v>0</v>
      </c>
      <c r="BA1668">
        <v>1664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CX1668">
        <f>Y1668*Source!I618</f>
        <v>0.10624320000000001</v>
      </c>
      <c r="CY1668">
        <f>AB1668</f>
        <v>1.2</v>
      </c>
      <c r="CZ1668">
        <f>AF1668</f>
        <v>1.2</v>
      </c>
      <c r="DA1668">
        <f>AJ1668</f>
        <v>1</v>
      </c>
      <c r="DB1668">
        <v>0</v>
      </c>
    </row>
    <row r="1669" spans="1:106" x14ac:dyDescent="0.2">
      <c r="A1669">
        <f>ROW(Source!A618)</f>
        <v>618</v>
      </c>
      <c r="B1669">
        <v>27721505</v>
      </c>
      <c r="C1669">
        <v>27723841</v>
      </c>
      <c r="D1669">
        <v>25231889</v>
      </c>
      <c r="E1669">
        <v>1</v>
      </c>
      <c r="F1669">
        <v>1</v>
      </c>
      <c r="G1669">
        <v>1</v>
      </c>
      <c r="H1669">
        <v>2</v>
      </c>
      <c r="I1669" t="s">
        <v>1003</v>
      </c>
      <c r="J1669" t="s">
        <v>1004</v>
      </c>
      <c r="K1669" t="s">
        <v>1005</v>
      </c>
      <c r="L1669">
        <v>1368</v>
      </c>
      <c r="N1669">
        <v>1011</v>
      </c>
      <c r="O1669" t="s">
        <v>959</v>
      </c>
      <c r="P1669" t="s">
        <v>959</v>
      </c>
      <c r="Q1669">
        <v>1</v>
      </c>
      <c r="W1669">
        <v>0</v>
      </c>
      <c r="X1669">
        <v>1061502546</v>
      </c>
      <c r="Y1669">
        <v>1.4209999999999998</v>
      </c>
      <c r="AA1669">
        <v>0</v>
      </c>
      <c r="AB1669">
        <v>12.31</v>
      </c>
      <c r="AC1669">
        <v>0</v>
      </c>
      <c r="AD1669">
        <v>0</v>
      </c>
      <c r="AE1669">
        <v>0</v>
      </c>
      <c r="AF1669">
        <v>12.31</v>
      </c>
      <c r="AG1669">
        <v>0</v>
      </c>
      <c r="AH1669">
        <v>0</v>
      </c>
      <c r="AI1669">
        <v>1</v>
      </c>
      <c r="AJ1669">
        <v>1</v>
      </c>
      <c r="AK1669">
        <v>1</v>
      </c>
      <c r="AL1669">
        <v>1</v>
      </c>
      <c r="AN1669">
        <v>0</v>
      </c>
      <c r="AO1669">
        <v>1</v>
      </c>
      <c r="AP1669">
        <v>1</v>
      </c>
      <c r="AQ1669">
        <v>0</v>
      </c>
      <c r="AR1669">
        <v>0</v>
      </c>
      <c r="AS1669" t="s">
        <v>6</v>
      </c>
      <c r="AT1669">
        <v>2.0299999999999998</v>
      </c>
      <c r="AU1669" t="s">
        <v>53</v>
      </c>
      <c r="AV1669">
        <v>0</v>
      </c>
      <c r="AW1669">
        <v>2</v>
      </c>
      <c r="AX1669">
        <v>27723866</v>
      </c>
      <c r="AY1669">
        <v>1</v>
      </c>
      <c r="AZ1669">
        <v>0</v>
      </c>
      <c r="BA1669">
        <v>1665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CX1669">
        <f>Y1669*Source!I618</f>
        <v>0.11595359999999999</v>
      </c>
      <c r="CY1669">
        <f>AB1669</f>
        <v>12.31</v>
      </c>
      <c r="CZ1669">
        <f>AF1669</f>
        <v>12.31</v>
      </c>
      <c r="DA1669">
        <f>AJ1669</f>
        <v>1</v>
      </c>
      <c r="DB1669">
        <v>0</v>
      </c>
    </row>
    <row r="1670" spans="1:106" x14ac:dyDescent="0.2">
      <c r="A1670">
        <f>ROW(Source!A618)</f>
        <v>618</v>
      </c>
      <c r="B1670">
        <v>27721505</v>
      </c>
      <c r="C1670">
        <v>27723841</v>
      </c>
      <c r="D1670">
        <v>25148328</v>
      </c>
      <c r="E1670">
        <v>1</v>
      </c>
      <c r="F1670">
        <v>1</v>
      </c>
      <c r="G1670">
        <v>1</v>
      </c>
      <c r="H1670">
        <v>3</v>
      </c>
      <c r="I1670" t="s">
        <v>1006</v>
      </c>
      <c r="J1670" t="s">
        <v>1007</v>
      </c>
      <c r="K1670" t="s">
        <v>1008</v>
      </c>
      <c r="L1670">
        <v>1339</v>
      </c>
      <c r="N1670">
        <v>1007</v>
      </c>
      <c r="O1670" t="s">
        <v>64</v>
      </c>
      <c r="P1670" t="s">
        <v>64</v>
      </c>
      <c r="Q1670">
        <v>1</v>
      </c>
      <c r="W1670">
        <v>0</v>
      </c>
      <c r="X1670">
        <v>1262771840</v>
      </c>
      <c r="Y1670">
        <v>0</v>
      </c>
      <c r="AA1670">
        <v>6.22</v>
      </c>
      <c r="AB1670">
        <v>0</v>
      </c>
      <c r="AC1670">
        <v>0</v>
      </c>
      <c r="AD1670">
        <v>0</v>
      </c>
      <c r="AE1670">
        <v>6.22</v>
      </c>
      <c r="AF1670">
        <v>0</v>
      </c>
      <c r="AG1670">
        <v>0</v>
      </c>
      <c r="AH1670">
        <v>0</v>
      </c>
      <c r="AI1670">
        <v>1</v>
      </c>
      <c r="AJ1670">
        <v>1</v>
      </c>
      <c r="AK1670">
        <v>1</v>
      </c>
      <c r="AL1670">
        <v>1</v>
      </c>
      <c r="AN1670">
        <v>0</v>
      </c>
      <c r="AO1670">
        <v>1</v>
      </c>
      <c r="AP1670">
        <v>1</v>
      </c>
      <c r="AQ1670">
        <v>0</v>
      </c>
      <c r="AR1670">
        <v>0</v>
      </c>
      <c r="AS1670" t="s">
        <v>6</v>
      </c>
      <c r="AT1670">
        <v>1.5</v>
      </c>
      <c r="AU1670" t="s">
        <v>21</v>
      </c>
      <c r="AV1670">
        <v>0</v>
      </c>
      <c r="AW1670">
        <v>2</v>
      </c>
      <c r="AX1670">
        <v>27723867</v>
      </c>
      <c r="AY1670">
        <v>1</v>
      </c>
      <c r="AZ1670">
        <v>0</v>
      </c>
      <c r="BA1670">
        <v>1666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CX1670">
        <f>Y1670*Source!I618</f>
        <v>0</v>
      </c>
      <c r="CY1670">
        <f t="shared" ref="CY1670:CY1680" si="144">AA1670</f>
        <v>6.22</v>
      </c>
      <c r="CZ1670">
        <f t="shared" ref="CZ1670:CZ1680" si="145">AE1670</f>
        <v>6.22</v>
      </c>
      <c r="DA1670">
        <f t="shared" ref="DA1670:DA1680" si="146">AI1670</f>
        <v>1</v>
      </c>
      <c r="DB1670">
        <v>0</v>
      </c>
    </row>
    <row r="1671" spans="1:106" x14ac:dyDescent="0.2">
      <c r="A1671">
        <f>ROW(Source!A618)</f>
        <v>618</v>
      </c>
      <c r="B1671">
        <v>27721505</v>
      </c>
      <c r="C1671">
        <v>27723841</v>
      </c>
      <c r="D1671">
        <v>25148335</v>
      </c>
      <c r="E1671">
        <v>1</v>
      </c>
      <c r="F1671">
        <v>1</v>
      </c>
      <c r="G1671">
        <v>1</v>
      </c>
      <c r="H1671">
        <v>3</v>
      </c>
      <c r="I1671" t="s">
        <v>1009</v>
      </c>
      <c r="J1671" t="s">
        <v>1010</v>
      </c>
      <c r="K1671" t="s">
        <v>1011</v>
      </c>
      <c r="L1671">
        <v>1346</v>
      </c>
      <c r="N1671">
        <v>1009</v>
      </c>
      <c r="O1671" t="s">
        <v>178</v>
      </c>
      <c r="P1671" t="s">
        <v>178</v>
      </c>
      <c r="Q1671">
        <v>1</v>
      </c>
      <c r="W1671">
        <v>0</v>
      </c>
      <c r="X1671">
        <v>1721895514</v>
      </c>
      <c r="Y1671">
        <v>0</v>
      </c>
      <c r="AA1671">
        <v>6.09</v>
      </c>
      <c r="AB1671">
        <v>0</v>
      </c>
      <c r="AC1671">
        <v>0</v>
      </c>
      <c r="AD1671">
        <v>0</v>
      </c>
      <c r="AE1671">
        <v>6.09</v>
      </c>
      <c r="AF1671">
        <v>0</v>
      </c>
      <c r="AG1671">
        <v>0</v>
      </c>
      <c r="AH1671">
        <v>0</v>
      </c>
      <c r="AI1671">
        <v>1</v>
      </c>
      <c r="AJ1671">
        <v>1</v>
      </c>
      <c r="AK1671">
        <v>1</v>
      </c>
      <c r="AL1671">
        <v>1</v>
      </c>
      <c r="AN1671">
        <v>0</v>
      </c>
      <c r="AO1671">
        <v>1</v>
      </c>
      <c r="AP1671">
        <v>1</v>
      </c>
      <c r="AQ1671">
        <v>0</v>
      </c>
      <c r="AR1671">
        <v>0</v>
      </c>
      <c r="AS1671" t="s">
        <v>6</v>
      </c>
      <c r="AT1671">
        <v>0.45</v>
      </c>
      <c r="AU1671" t="s">
        <v>21</v>
      </c>
      <c r="AV1671">
        <v>0</v>
      </c>
      <c r="AW1671">
        <v>2</v>
      </c>
      <c r="AX1671">
        <v>27723868</v>
      </c>
      <c r="AY1671">
        <v>1</v>
      </c>
      <c r="AZ1671">
        <v>0</v>
      </c>
      <c r="BA1671">
        <v>1667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CX1671">
        <f>Y1671*Source!I618</f>
        <v>0</v>
      </c>
      <c r="CY1671">
        <f t="shared" si="144"/>
        <v>6.09</v>
      </c>
      <c r="CZ1671">
        <f t="shared" si="145"/>
        <v>6.09</v>
      </c>
      <c r="DA1671">
        <f t="shared" si="146"/>
        <v>1</v>
      </c>
      <c r="DB1671">
        <v>0</v>
      </c>
    </row>
    <row r="1672" spans="1:106" x14ac:dyDescent="0.2">
      <c r="A1672">
        <f>ROW(Source!A618)</f>
        <v>618</v>
      </c>
      <c r="B1672">
        <v>27721505</v>
      </c>
      <c r="C1672">
        <v>27723841</v>
      </c>
      <c r="D1672">
        <v>25151428</v>
      </c>
      <c r="E1672">
        <v>1</v>
      </c>
      <c r="F1672">
        <v>1</v>
      </c>
      <c r="G1672">
        <v>1</v>
      </c>
      <c r="H1672">
        <v>3</v>
      </c>
      <c r="I1672" t="s">
        <v>1012</v>
      </c>
      <c r="J1672" t="s">
        <v>1013</v>
      </c>
      <c r="K1672" t="s">
        <v>1014</v>
      </c>
      <c r="L1672">
        <v>1348</v>
      </c>
      <c r="N1672">
        <v>1009</v>
      </c>
      <c r="O1672" t="s">
        <v>46</v>
      </c>
      <c r="P1672" t="s">
        <v>46</v>
      </c>
      <c r="Q1672">
        <v>1000</v>
      </c>
      <c r="W1672">
        <v>0</v>
      </c>
      <c r="X1672">
        <v>1225357214</v>
      </c>
      <c r="Y1672">
        <v>0</v>
      </c>
      <c r="AA1672">
        <v>10749</v>
      </c>
      <c r="AB1672">
        <v>0</v>
      </c>
      <c r="AC1672">
        <v>0</v>
      </c>
      <c r="AD1672">
        <v>0</v>
      </c>
      <c r="AE1672">
        <v>10749</v>
      </c>
      <c r="AF1672">
        <v>0</v>
      </c>
      <c r="AG1672">
        <v>0</v>
      </c>
      <c r="AH1672">
        <v>0</v>
      </c>
      <c r="AI1672">
        <v>1</v>
      </c>
      <c r="AJ1672">
        <v>1</v>
      </c>
      <c r="AK1672">
        <v>1</v>
      </c>
      <c r="AL1672">
        <v>1</v>
      </c>
      <c r="AN1672">
        <v>0</v>
      </c>
      <c r="AO1672">
        <v>1</v>
      </c>
      <c r="AP1672">
        <v>1</v>
      </c>
      <c r="AQ1672">
        <v>0</v>
      </c>
      <c r="AR1672">
        <v>0</v>
      </c>
      <c r="AS1672" t="s">
        <v>6</v>
      </c>
      <c r="AT1672">
        <v>1.4E-3</v>
      </c>
      <c r="AU1672" t="s">
        <v>21</v>
      </c>
      <c r="AV1672">
        <v>0</v>
      </c>
      <c r="AW1672">
        <v>2</v>
      </c>
      <c r="AX1672">
        <v>27723869</v>
      </c>
      <c r="AY1672">
        <v>1</v>
      </c>
      <c r="AZ1672">
        <v>0</v>
      </c>
      <c r="BA1672">
        <v>1668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CX1672">
        <f>Y1672*Source!I618</f>
        <v>0</v>
      </c>
      <c r="CY1672">
        <f t="shared" si="144"/>
        <v>10749</v>
      </c>
      <c r="CZ1672">
        <f t="shared" si="145"/>
        <v>10749</v>
      </c>
      <c r="DA1672">
        <f t="shared" si="146"/>
        <v>1</v>
      </c>
      <c r="DB1672">
        <v>0</v>
      </c>
    </row>
    <row r="1673" spans="1:106" x14ac:dyDescent="0.2">
      <c r="A1673">
        <f>ROW(Source!A618)</f>
        <v>618</v>
      </c>
      <c r="B1673">
        <v>27721505</v>
      </c>
      <c r="C1673">
        <v>27723841</v>
      </c>
      <c r="D1673">
        <v>25152615</v>
      </c>
      <c r="E1673">
        <v>1</v>
      </c>
      <c r="F1673">
        <v>1</v>
      </c>
      <c r="G1673">
        <v>1</v>
      </c>
      <c r="H1673">
        <v>3</v>
      </c>
      <c r="I1673" t="s">
        <v>1015</v>
      </c>
      <c r="J1673" t="s">
        <v>1016</v>
      </c>
      <c r="K1673" t="s">
        <v>1017</v>
      </c>
      <c r="L1673">
        <v>1348</v>
      </c>
      <c r="N1673">
        <v>1009</v>
      </c>
      <c r="O1673" t="s">
        <v>46</v>
      </c>
      <c r="P1673" t="s">
        <v>46</v>
      </c>
      <c r="Q1673">
        <v>1000</v>
      </c>
      <c r="W1673">
        <v>0</v>
      </c>
      <c r="X1673">
        <v>-437906794</v>
      </c>
      <c r="Y1673">
        <v>0</v>
      </c>
      <c r="AA1673">
        <v>9040.01</v>
      </c>
      <c r="AB1673">
        <v>0</v>
      </c>
      <c r="AC1673">
        <v>0</v>
      </c>
      <c r="AD1673">
        <v>0</v>
      </c>
      <c r="AE1673">
        <v>9040.01</v>
      </c>
      <c r="AF1673">
        <v>0</v>
      </c>
      <c r="AG1673">
        <v>0</v>
      </c>
      <c r="AH1673">
        <v>0</v>
      </c>
      <c r="AI1673">
        <v>1</v>
      </c>
      <c r="AJ1673">
        <v>1</v>
      </c>
      <c r="AK1673">
        <v>1</v>
      </c>
      <c r="AL1673">
        <v>1</v>
      </c>
      <c r="AN1673">
        <v>0</v>
      </c>
      <c r="AO1673">
        <v>1</v>
      </c>
      <c r="AP1673">
        <v>1</v>
      </c>
      <c r="AQ1673">
        <v>0</v>
      </c>
      <c r="AR1673">
        <v>0</v>
      </c>
      <c r="AS1673" t="s">
        <v>6</v>
      </c>
      <c r="AT1673">
        <v>3.3E-3</v>
      </c>
      <c r="AU1673" t="s">
        <v>21</v>
      </c>
      <c r="AV1673">
        <v>0</v>
      </c>
      <c r="AW1673">
        <v>2</v>
      </c>
      <c r="AX1673">
        <v>27723870</v>
      </c>
      <c r="AY1673">
        <v>1</v>
      </c>
      <c r="AZ1673">
        <v>0</v>
      </c>
      <c r="BA1673">
        <v>1669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CX1673">
        <f>Y1673*Source!I618</f>
        <v>0</v>
      </c>
      <c r="CY1673">
        <f t="shared" si="144"/>
        <v>9040.01</v>
      </c>
      <c r="CZ1673">
        <f t="shared" si="145"/>
        <v>9040.01</v>
      </c>
      <c r="DA1673">
        <f t="shared" si="146"/>
        <v>1</v>
      </c>
      <c r="DB1673">
        <v>0</v>
      </c>
    </row>
    <row r="1674" spans="1:106" x14ac:dyDescent="0.2">
      <c r="A1674">
        <f>ROW(Source!A618)</f>
        <v>618</v>
      </c>
      <c r="B1674">
        <v>27721505</v>
      </c>
      <c r="C1674">
        <v>27723841</v>
      </c>
      <c r="D1674">
        <v>25152713</v>
      </c>
      <c r="E1674">
        <v>1</v>
      </c>
      <c r="F1674">
        <v>1</v>
      </c>
      <c r="G1674">
        <v>1</v>
      </c>
      <c r="H1674">
        <v>3</v>
      </c>
      <c r="I1674" t="s">
        <v>1018</v>
      </c>
      <c r="J1674" t="s">
        <v>1019</v>
      </c>
      <c r="K1674" t="s">
        <v>1020</v>
      </c>
      <c r="L1674">
        <v>1348</v>
      </c>
      <c r="N1674">
        <v>1009</v>
      </c>
      <c r="O1674" t="s">
        <v>46</v>
      </c>
      <c r="P1674" t="s">
        <v>46</v>
      </c>
      <c r="Q1674">
        <v>1000</v>
      </c>
      <c r="W1674">
        <v>0</v>
      </c>
      <c r="X1674">
        <v>1174701286</v>
      </c>
      <c r="Y1674">
        <v>0</v>
      </c>
      <c r="AA1674">
        <v>11978</v>
      </c>
      <c r="AB1674">
        <v>0</v>
      </c>
      <c r="AC1674">
        <v>0</v>
      </c>
      <c r="AD1674">
        <v>0</v>
      </c>
      <c r="AE1674">
        <v>11978</v>
      </c>
      <c r="AF1674">
        <v>0</v>
      </c>
      <c r="AG1674">
        <v>0</v>
      </c>
      <c r="AH1674">
        <v>0</v>
      </c>
      <c r="AI1674">
        <v>1</v>
      </c>
      <c r="AJ1674">
        <v>1</v>
      </c>
      <c r="AK1674">
        <v>1</v>
      </c>
      <c r="AL1674">
        <v>1</v>
      </c>
      <c r="AN1674">
        <v>0</v>
      </c>
      <c r="AO1674">
        <v>1</v>
      </c>
      <c r="AP1674">
        <v>1</v>
      </c>
      <c r="AQ1674">
        <v>0</v>
      </c>
      <c r="AR1674">
        <v>0</v>
      </c>
      <c r="AS1674" t="s">
        <v>6</v>
      </c>
      <c r="AT1674">
        <v>1.0000000000000001E-5</v>
      </c>
      <c r="AU1674" t="s">
        <v>21</v>
      </c>
      <c r="AV1674">
        <v>0</v>
      </c>
      <c r="AW1674">
        <v>2</v>
      </c>
      <c r="AX1674">
        <v>27723871</v>
      </c>
      <c r="AY1674">
        <v>1</v>
      </c>
      <c r="AZ1674">
        <v>0</v>
      </c>
      <c r="BA1674">
        <v>1670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CX1674">
        <f>Y1674*Source!I618</f>
        <v>0</v>
      </c>
      <c r="CY1674">
        <f t="shared" si="144"/>
        <v>11978</v>
      </c>
      <c r="CZ1674">
        <f t="shared" si="145"/>
        <v>11978</v>
      </c>
      <c r="DA1674">
        <f t="shared" si="146"/>
        <v>1</v>
      </c>
      <c r="DB1674">
        <v>0</v>
      </c>
    </row>
    <row r="1675" spans="1:106" x14ac:dyDescent="0.2">
      <c r="A1675">
        <f>ROW(Source!A618)</f>
        <v>618</v>
      </c>
      <c r="B1675">
        <v>27721505</v>
      </c>
      <c r="C1675">
        <v>27723841</v>
      </c>
      <c r="D1675">
        <v>25153693</v>
      </c>
      <c r="E1675">
        <v>1</v>
      </c>
      <c r="F1675">
        <v>1</v>
      </c>
      <c r="G1675">
        <v>1</v>
      </c>
      <c r="H1675">
        <v>3</v>
      </c>
      <c r="I1675" t="s">
        <v>1021</v>
      </c>
      <c r="J1675" t="s">
        <v>1022</v>
      </c>
      <c r="K1675" t="s">
        <v>1023</v>
      </c>
      <c r="L1675">
        <v>1348</v>
      </c>
      <c r="N1675">
        <v>1009</v>
      </c>
      <c r="O1675" t="s">
        <v>46</v>
      </c>
      <c r="P1675" t="s">
        <v>46</v>
      </c>
      <c r="Q1675">
        <v>1000</v>
      </c>
      <c r="W1675">
        <v>0</v>
      </c>
      <c r="X1675">
        <v>-2116243625</v>
      </c>
      <c r="Y1675">
        <v>0</v>
      </c>
      <c r="AA1675">
        <v>37900</v>
      </c>
      <c r="AB1675">
        <v>0</v>
      </c>
      <c r="AC1675">
        <v>0</v>
      </c>
      <c r="AD1675">
        <v>0</v>
      </c>
      <c r="AE1675">
        <v>37900</v>
      </c>
      <c r="AF1675">
        <v>0</v>
      </c>
      <c r="AG1675">
        <v>0</v>
      </c>
      <c r="AH1675">
        <v>0</v>
      </c>
      <c r="AI1675">
        <v>1</v>
      </c>
      <c r="AJ1675">
        <v>1</v>
      </c>
      <c r="AK1675">
        <v>1</v>
      </c>
      <c r="AL1675">
        <v>1</v>
      </c>
      <c r="AN1675">
        <v>0</v>
      </c>
      <c r="AO1675">
        <v>1</v>
      </c>
      <c r="AP1675">
        <v>1</v>
      </c>
      <c r="AQ1675">
        <v>0</v>
      </c>
      <c r="AR1675">
        <v>0</v>
      </c>
      <c r="AS1675" t="s">
        <v>6</v>
      </c>
      <c r="AT1675">
        <v>1E-4</v>
      </c>
      <c r="AU1675" t="s">
        <v>21</v>
      </c>
      <c r="AV1675">
        <v>0</v>
      </c>
      <c r="AW1675">
        <v>2</v>
      </c>
      <c r="AX1675">
        <v>27723872</v>
      </c>
      <c r="AY1675">
        <v>1</v>
      </c>
      <c r="AZ1675">
        <v>0</v>
      </c>
      <c r="BA1675">
        <v>1671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CX1675">
        <f>Y1675*Source!I618</f>
        <v>0</v>
      </c>
      <c r="CY1675">
        <f t="shared" si="144"/>
        <v>37900</v>
      </c>
      <c r="CZ1675">
        <f t="shared" si="145"/>
        <v>37900</v>
      </c>
      <c r="DA1675">
        <f t="shared" si="146"/>
        <v>1</v>
      </c>
      <c r="DB1675">
        <v>0</v>
      </c>
    </row>
    <row r="1676" spans="1:106" x14ac:dyDescent="0.2">
      <c r="A1676">
        <f>ROW(Source!A618)</f>
        <v>618</v>
      </c>
      <c r="B1676">
        <v>27721505</v>
      </c>
      <c r="C1676">
        <v>27723841</v>
      </c>
      <c r="D1676">
        <v>25173443</v>
      </c>
      <c r="E1676">
        <v>1</v>
      </c>
      <c r="F1676">
        <v>1</v>
      </c>
      <c r="G1676">
        <v>1</v>
      </c>
      <c r="H1676">
        <v>3</v>
      </c>
      <c r="I1676" t="s">
        <v>1024</v>
      </c>
      <c r="J1676" t="s">
        <v>1025</v>
      </c>
      <c r="K1676" t="s">
        <v>1026</v>
      </c>
      <c r="L1676">
        <v>1302</v>
      </c>
      <c r="N1676">
        <v>1003</v>
      </c>
      <c r="O1676" t="s">
        <v>751</v>
      </c>
      <c r="P1676" t="s">
        <v>751</v>
      </c>
      <c r="Q1676">
        <v>10</v>
      </c>
      <c r="W1676">
        <v>0</v>
      </c>
      <c r="X1676">
        <v>-1640127157</v>
      </c>
      <c r="Y1676">
        <v>0</v>
      </c>
      <c r="AA1676">
        <v>50.24</v>
      </c>
      <c r="AB1676">
        <v>0</v>
      </c>
      <c r="AC1676">
        <v>0</v>
      </c>
      <c r="AD1676">
        <v>0</v>
      </c>
      <c r="AE1676">
        <v>50.24</v>
      </c>
      <c r="AF1676">
        <v>0</v>
      </c>
      <c r="AG1676">
        <v>0</v>
      </c>
      <c r="AH1676">
        <v>0</v>
      </c>
      <c r="AI1676">
        <v>1</v>
      </c>
      <c r="AJ1676">
        <v>1</v>
      </c>
      <c r="AK1676">
        <v>1</v>
      </c>
      <c r="AL1676">
        <v>1</v>
      </c>
      <c r="AN1676">
        <v>0</v>
      </c>
      <c r="AO1676">
        <v>1</v>
      </c>
      <c r="AP1676">
        <v>1</v>
      </c>
      <c r="AQ1676">
        <v>0</v>
      </c>
      <c r="AR1676">
        <v>0</v>
      </c>
      <c r="AS1676" t="s">
        <v>6</v>
      </c>
      <c r="AT1676">
        <v>1.8700000000000001E-2</v>
      </c>
      <c r="AU1676" t="s">
        <v>21</v>
      </c>
      <c r="AV1676">
        <v>0</v>
      </c>
      <c r="AW1676">
        <v>2</v>
      </c>
      <c r="AX1676">
        <v>27723874</v>
      </c>
      <c r="AY1676">
        <v>1</v>
      </c>
      <c r="AZ1676">
        <v>0</v>
      </c>
      <c r="BA1676">
        <v>1673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CX1676">
        <f>Y1676*Source!I618</f>
        <v>0</v>
      </c>
      <c r="CY1676">
        <f t="shared" si="144"/>
        <v>50.24</v>
      </c>
      <c r="CZ1676">
        <f t="shared" si="145"/>
        <v>50.24</v>
      </c>
      <c r="DA1676">
        <f t="shared" si="146"/>
        <v>1</v>
      </c>
      <c r="DB1676">
        <v>0</v>
      </c>
    </row>
    <row r="1677" spans="1:106" x14ac:dyDescent="0.2">
      <c r="A1677">
        <f>ROW(Source!A618)</f>
        <v>618</v>
      </c>
      <c r="B1677">
        <v>27721505</v>
      </c>
      <c r="C1677">
        <v>27723841</v>
      </c>
      <c r="D1677">
        <v>25173801</v>
      </c>
      <c r="E1677">
        <v>1</v>
      </c>
      <c r="F1677">
        <v>1</v>
      </c>
      <c r="G1677">
        <v>1</v>
      </c>
      <c r="H1677">
        <v>3</v>
      </c>
      <c r="I1677" t="s">
        <v>1027</v>
      </c>
      <c r="J1677" t="s">
        <v>1028</v>
      </c>
      <c r="K1677" t="s">
        <v>1029</v>
      </c>
      <c r="L1677">
        <v>1348</v>
      </c>
      <c r="N1677">
        <v>1009</v>
      </c>
      <c r="O1677" t="s">
        <v>46</v>
      </c>
      <c r="P1677" t="s">
        <v>46</v>
      </c>
      <c r="Q1677">
        <v>1000</v>
      </c>
      <c r="W1677">
        <v>0</v>
      </c>
      <c r="X1677">
        <v>-1396314973</v>
      </c>
      <c r="Y1677">
        <v>0</v>
      </c>
      <c r="AA1677">
        <v>4455.2</v>
      </c>
      <c r="AB1677">
        <v>0</v>
      </c>
      <c r="AC1677">
        <v>0</v>
      </c>
      <c r="AD1677">
        <v>0</v>
      </c>
      <c r="AE1677">
        <v>4455.2</v>
      </c>
      <c r="AF1677">
        <v>0</v>
      </c>
      <c r="AG1677">
        <v>0</v>
      </c>
      <c r="AH1677">
        <v>0</v>
      </c>
      <c r="AI1677">
        <v>1</v>
      </c>
      <c r="AJ1677">
        <v>1</v>
      </c>
      <c r="AK1677">
        <v>1</v>
      </c>
      <c r="AL1677">
        <v>1</v>
      </c>
      <c r="AN1677">
        <v>0</v>
      </c>
      <c r="AO1677">
        <v>1</v>
      </c>
      <c r="AP1677">
        <v>1</v>
      </c>
      <c r="AQ1677">
        <v>0</v>
      </c>
      <c r="AR1677">
        <v>0</v>
      </c>
      <c r="AS1677" t="s">
        <v>6</v>
      </c>
      <c r="AT1677">
        <v>3.0000000000000001E-5</v>
      </c>
      <c r="AU1677" t="s">
        <v>21</v>
      </c>
      <c r="AV1677">
        <v>0</v>
      </c>
      <c r="AW1677">
        <v>2</v>
      </c>
      <c r="AX1677">
        <v>27723875</v>
      </c>
      <c r="AY1677">
        <v>1</v>
      </c>
      <c r="AZ1677">
        <v>0</v>
      </c>
      <c r="BA1677">
        <v>1674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CX1677">
        <f>Y1677*Source!I618</f>
        <v>0</v>
      </c>
      <c r="CY1677">
        <f t="shared" si="144"/>
        <v>4455.2</v>
      </c>
      <c r="CZ1677">
        <f t="shared" si="145"/>
        <v>4455.2</v>
      </c>
      <c r="DA1677">
        <f t="shared" si="146"/>
        <v>1</v>
      </c>
      <c r="DB1677">
        <v>0</v>
      </c>
    </row>
    <row r="1678" spans="1:106" x14ac:dyDescent="0.2">
      <c r="A1678">
        <f>ROW(Source!A618)</f>
        <v>618</v>
      </c>
      <c r="B1678">
        <v>27721505</v>
      </c>
      <c r="C1678">
        <v>27723841</v>
      </c>
      <c r="D1678">
        <v>25174560</v>
      </c>
      <c r="E1678">
        <v>1</v>
      </c>
      <c r="F1678">
        <v>1</v>
      </c>
      <c r="G1678">
        <v>1</v>
      </c>
      <c r="H1678">
        <v>3</v>
      </c>
      <c r="I1678" t="s">
        <v>1030</v>
      </c>
      <c r="J1678" t="s">
        <v>1031</v>
      </c>
      <c r="K1678" t="s">
        <v>1032</v>
      </c>
      <c r="L1678">
        <v>1348</v>
      </c>
      <c r="N1678">
        <v>1009</v>
      </c>
      <c r="O1678" t="s">
        <v>46</v>
      </c>
      <c r="P1678" t="s">
        <v>46</v>
      </c>
      <c r="Q1678">
        <v>1000</v>
      </c>
      <c r="W1678">
        <v>0</v>
      </c>
      <c r="X1678">
        <v>900832145</v>
      </c>
      <c r="Y1678">
        <v>0</v>
      </c>
      <c r="AA1678">
        <v>4920</v>
      </c>
      <c r="AB1678">
        <v>0</v>
      </c>
      <c r="AC1678">
        <v>0</v>
      </c>
      <c r="AD1678">
        <v>0</v>
      </c>
      <c r="AE1678">
        <v>4920</v>
      </c>
      <c r="AF1678">
        <v>0</v>
      </c>
      <c r="AG1678">
        <v>0</v>
      </c>
      <c r="AH1678">
        <v>0</v>
      </c>
      <c r="AI1678">
        <v>1</v>
      </c>
      <c r="AJ1678">
        <v>1</v>
      </c>
      <c r="AK1678">
        <v>1</v>
      </c>
      <c r="AL1678">
        <v>1</v>
      </c>
      <c r="AN1678">
        <v>0</v>
      </c>
      <c r="AO1678">
        <v>1</v>
      </c>
      <c r="AP1678">
        <v>1</v>
      </c>
      <c r="AQ1678">
        <v>0</v>
      </c>
      <c r="AR1678">
        <v>0</v>
      </c>
      <c r="AS1678" t="s">
        <v>6</v>
      </c>
      <c r="AT1678">
        <v>1.9400000000000001E-3</v>
      </c>
      <c r="AU1678" t="s">
        <v>21</v>
      </c>
      <c r="AV1678">
        <v>0</v>
      </c>
      <c r="AW1678">
        <v>2</v>
      </c>
      <c r="AX1678">
        <v>27723876</v>
      </c>
      <c r="AY1678">
        <v>1</v>
      </c>
      <c r="AZ1678">
        <v>0</v>
      </c>
      <c r="BA1678">
        <v>1675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CX1678">
        <f>Y1678*Source!I618</f>
        <v>0</v>
      </c>
      <c r="CY1678">
        <f t="shared" si="144"/>
        <v>4920</v>
      </c>
      <c r="CZ1678">
        <f t="shared" si="145"/>
        <v>4920</v>
      </c>
      <c r="DA1678">
        <f t="shared" si="146"/>
        <v>1</v>
      </c>
      <c r="DB1678">
        <v>0</v>
      </c>
    </row>
    <row r="1679" spans="1:106" x14ac:dyDescent="0.2">
      <c r="A1679">
        <f>ROW(Source!A618)</f>
        <v>618</v>
      </c>
      <c r="B1679">
        <v>27721505</v>
      </c>
      <c r="C1679">
        <v>27723841</v>
      </c>
      <c r="D1679">
        <v>25186091</v>
      </c>
      <c r="E1679">
        <v>1</v>
      </c>
      <c r="F1679">
        <v>1</v>
      </c>
      <c r="G1679">
        <v>1</v>
      </c>
      <c r="H1679">
        <v>3</v>
      </c>
      <c r="I1679" t="s">
        <v>1033</v>
      </c>
      <c r="J1679" t="s">
        <v>1034</v>
      </c>
      <c r="K1679" t="s">
        <v>1035</v>
      </c>
      <c r="L1679">
        <v>1348</v>
      </c>
      <c r="N1679">
        <v>1009</v>
      </c>
      <c r="O1679" t="s">
        <v>46</v>
      </c>
      <c r="P1679" t="s">
        <v>46</v>
      </c>
      <c r="Q1679">
        <v>1000</v>
      </c>
      <c r="W1679">
        <v>0</v>
      </c>
      <c r="X1679">
        <v>-1655298345</v>
      </c>
      <c r="Y1679">
        <v>0</v>
      </c>
      <c r="AA1679">
        <v>15620</v>
      </c>
      <c r="AB1679">
        <v>0</v>
      </c>
      <c r="AC1679">
        <v>0</v>
      </c>
      <c r="AD1679">
        <v>0</v>
      </c>
      <c r="AE1679">
        <v>15620</v>
      </c>
      <c r="AF1679">
        <v>0</v>
      </c>
      <c r="AG1679">
        <v>0</v>
      </c>
      <c r="AH1679">
        <v>0</v>
      </c>
      <c r="AI1679">
        <v>1</v>
      </c>
      <c r="AJ1679">
        <v>1</v>
      </c>
      <c r="AK1679">
        <v>1</v>
      </c>
      <c r="AL1679">
        <v>1</v>
      </c>
      <c r="AN1679">
        <v>0</v>
      </c>
      <c r="AO1679">
        <v>1</v>
      </c>
      <c r="AP1679">
        <v>1</v>
      </c>
      <c r="AQ1679">
        <v>0</v>
      </c>
      <c r="AR1679">
        <v>0</v>
      </c>
      <c r="AS1679" t="s">
        <v>6</v>
      </c>
      <c r="AT1679">
        <v>3.1E-4</v>
      </c>
      <c r="AU1679" t="s">
        <v>21</v>
      </c>
      <c r="AV1679">
        <v>0</v>
      </c>
      <c r="AW1679">
        <v>2</v>
      </c>
      <c r="AX1679">
        <v>27723877</v>
      </c>
      <c r="AY1679">
        <v>1</v>
      </c>
      <c r="AZ1679">
        <v>0</v>
      </c>
      <c r="BA1679">
        <v>1676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CX1679">
        <f>Y1679*Source!I618</f>
        <v>0</v>
      </c>
      <c r="CY1679">
        <f t="shared" si="144"/>
        <v>15620</v>
      </c>
      <c r="CZ1679">
        <f t="shared" si="145"/>
        <v>15620</v>
      </c>
      <c r="DA1679">
        <f t="shared" si="146"/>
        <v>1</v>
      </c>
      <c r="DB1679">
        <v>0</v>
      </c>
    </row>
    <row r="1680" spans="1:106" x14ac:dyDescent="0.2">
      <c r="A1680">
        <f>ROW(Source!A618)</f>
        <v>618</v>
      </c>
      <c r="B1680">
        <v>27721505</v>
      </c>
      <c r="C1680">
        <v>27723841</v>
      </c>
      <c r="D1680">
        <v>25187286</v>
      </c>
      <c r="E1680">
        <v>1</v>
      </c>
      <c r="F1680">
        <v>1</v>
      </c>
      <c r="G1680">
        <v>1</v>
      </c>
      <c r="H1680">
        <v>3</v>
      </c>
      <c r="I1680" t="s">
        <v>1036</v>
      </c>
      <c r="J1680" t="s">
        <v>1037</v>
      </c>
      <c r="K1680" t="s">
        <v>1038</v>
      </c>
      <c r="L1680">
        <v>1348</v>
      </c>
      <c r="N1680">
        <v>1009</v>
      </c>
      <c r="O1680" t="s">
        <v>46</v>
      </c>
      <c r="P1680" t="s">
        <v>46</v>
      </c>
      <c r="Q1680">
        <v>1000</v>
      </c>
      <c r="W1680">
        <v>0</v>
      </c>
      <c r="X1680">
        <v>-639604785</v>
      </c>
      <c r="Y1680">
        <v>0</v>
      </c>
      <c r="AA1680">
        <v>9420</v>
      </c>
      <c r="AB1680">
        <v>0</v>
      </c>
      <c r="AC1680">
        <v>0</v>
      </c>
      <c r="AD1680">
        <v>0</v>
      </c>
      <c r="AE1680">
        <v>9420</v>
      </c>
      <c r="AF1680">
        <v>0</v>
      </c>
      <c r="AG1680">
        <v>0</v>
      </c>
      <c r="AH1680">
        <v>0</v>
      </c>
      <c r="AI1680">
        <v>1</v>
      </c>
      <c r="AJ1680">
        <v>1</v>
      </c>
      <c r="AK1680">
        <v>1</v>
      </c>
      <c r="AL1680">
        <v>1</v>
      </c>
      <c r="AN1680">
        <v>0</v>
      </c>
      <c r="AO1680">
        <v>1</v>
      </c>
      <c r="AP1680">
        <v>1</v>
      </c>
      <c r="AQ1680">
        <v>0</v>
      </c>
      <c r="AR1680">
        <v>0</v>
      </c>
      <c r="AS1680" t="s">
        <v>6</v>
      </c>
      <c r="AT1680">
        <v>5.9999999999999995E-4</v>
      </c>
      <c r="AU1680" t="s">
        <v>21</v>
      </c>
      <c r="AV1680">
        <v>0</v>
      </c>
      <c r="AW1680">
        <v>2</v>
      </c>
      <c r="AX1680">
        <v>27723878</v>
      </c>
      <c r="AY1680">
        <v>1</v>
      </c>
      <c r="AZ1680">
        <v>0</v>
      </c>
      <c r="BA1680">
        <v>1677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CX1680">
        <f>Y1680*Source!I618</f>
        <v>0</v>
      </c>
      <c r="CY1680">
        <f t="shared" si="144"/>
        <v>9420</v>
      </c>
      <c r="CZ1680">
        <f t="shared" si="145"/>
        <v>9420</v>
      </c>
      <c r="DA1680">
        <f t="shared" si="146"/>
        <v>1</v>
      </c>
      <c r="DB1680">
        <v>0</v>
      </c>
    </row>
    <row r="1681" spans="1:106" x14ac:dyDescent="0.2">
      <c r="A1681">
        <f>ROW(Source!A619)</f>
        <v>619</v>
      </c>
      <c r="B1681">
        <v>27721504</v>
      </c>
      <c r="C1681">
        <v>27723841</v>
      </c>
      <c r="D1681">
        <v>25413300</v>
      </c>
      <c r="E1681">
        <v>1</v>
      </c>
      <c r="F1681">
        <v>1</v>
      </c>
      <c r="G1681">
        <v>1</v>
      </c>
      <c r="H1681">
        <v>1</v>
      </c>
      <c r="I1681" t="s">
        <v>989</v>
      </c>
      <c r="J1681" t="s">
        <v>6</v>
      </c>
      <c r="K1681" t="s">
        <v>990</v>
      </c>
      <c r="L1681">
        <v>1191</v>
      </c>
      <c r="N1681">
        <v>1013</v>
      </c>
      <c r="O1681" t="s">
        <v>953</v>
      </c>
      <c r="P1681" t="s">
        <v>953</v>
      </c>
      <c r="Q1681">
        <v>1</v>
      </c>
      <c r="W1681">
        <v>0</v>
      </c>
      <c r="X1681">
        <v>-400197608</v>
      </c>
      <c r="Y1681">
        <v>35.552999999999997</v>
      </c>
      <c r="AA1681">
        <v>0</v>
      </c>
      <c r="AB1681">
        <v>0</v>
      </c>
      <c r="AC1681">
        <v>0</v>
      </c>
      <c r="AD1681">
        <v>8.5299999999999994</v>
      </c>
      <c r="AE1681">
        <v>0</v>
      </c>
      <c r="AF1681">
        <v>0</v>
      </c>
      <c r="AG1681">
        <v>0</v>
      </c>
      <c r="AH1681">
        <v>8.5299999999999994</v>
      </c>
      <c r="AI1681">
        <v>1</v>
      </c>
      <c r="AJ1681">
        <v>1</v>
      </c>
      <c r="AK1681">
        <v>1</v>
      </c>
      <c r="AL1681">
        <v>1</v>
      </c>
      <c r="AN1681">
        <v>0</v>
      </c>
      <c r="AO1681">
        <v>1</v>
      </c>
      <c r="AP1681">
        <v>1</v>
      </c>
      <c r="AQ1681">
        <v>0</v>
      </c>
      <c r="AR1681">
        <v>0</v>
      </c>
      <c r="AS1681" t="s">
        <v>6</v>
      </c>
      <c r="AT1681">
        <v>50.79</v>
      </c>
      <c r="AU1681" t="s">
        <v>53</v>
      </c>
      <c r="AV1681">
        <v>1</v>
      </c>
      <c r="AW1681">
        <v>2</v>
      </c>
      <c r="AX1681">
        <v>27723860</v>
      </c>
      <c r="AY1681">
        <v>1</v>
      </c>
      <c r="AZ1681">
        <v>0</v>
      </c>
      <c r="BA1681">
        <v>1678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CX1681">
        <f>Y1681*Source!I619</f>
        <v>2.9011247999999998</v>
      </c>
      <c r="CY1681">
        <f>AD1681</f>
        <v>8.5299999999999994</v>
      </c>
      <c r="CZ1681">
        <f>AH1681</f>
        <v>8.5299999999999994</v>
      </c>
      <c r="DA1681">
        <f>AL1681</f>
        <v>1</v>
      </c>
      <c r="DB1681">
        <v>0</v>
      </c>
    </row>
    <row r="1682" spans="1:106" x14ac:dyDescent="0.2">
      <c r="A1682">
        <f>ROW(Source!A619)</f>
        <v>619</v>
      </c>
      <c r="B1682">
        <v>27721504</v>
      </c>
      <c r="C1682">
        <v>27723841</v>
      </c>
      <c r="D1682">
        <v>25412928</v>
      </c>
      <c r="E1682">
        <v>1</v>
      </c>
      <c r="F1682">
        <v>1</v>
      </c>
      <c r="G1682">
        <v>1</v>
      </c>
      <c r="H1682">
        <v>1</v>
      </c>
      <c r="I1682" t="s">
        <v>954</v>
      </c>
      <c r="J1682" t="s">
        <v>6</v>
      </c>
      <c r="K1682" t="s">
        <v>955</v>
      </c>
      <c r="L1682">
        <v>1191</v>
      </c>
      <c r="N1682">
        <v>1013</v>
      </c>
      <c r="O1682" t="s">
        <v>953</v>
      </c>
      <c r="P1682" t="s">
        <v>953</v>
      </c>
      <c r="Q1682">
        <v>1</v>
      </c>
      <c r="W1682">
        <v>0</v>
      </c>
      <c r="X1682">
        <v>-1417349443</v>
      </c>
      <c r="Y1682">
        <v>0.31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1</v>
      </c>
      <c r="AJ1682">
        <v>1</v>
      </c>
      <c r="AK1682">
        <v>1</v>
      </c>
      <c r="AL1682">
        <v>1</v>
      </c>
      <c r="AN1682">
        <v>0</v>
      </c>
      <c r="AO1682">
        <v>1</v>
      </c>
      <c r="AP1682">
        <v>0</v>
      </c>
      <c r="AQ1682">
        <v>0</v>
      </c>
      <c r="AR1682">
        <v>0</v>
      </c>
      <c r="AS1682" t="s">
        <v>6</v>
      </c>
      <c r="AT1682">
        <v>0.31</v>
      </c>
      <c r="AU1682" t="s">
        <v>6</v>
      </c>
      <c r="AV1682">
        <v>2</v>
      </c>
      <c r="AW1682">
        <v>2</v>
      </c>
      <c r="AX1682">
        <v>27723861</v>
      </c>
      <c r="AY1682">
        <v>1</v>
      </c>
      <c r="AZ1682">
        <v>2048</v>
      </c>
      <c r="BA1682">
        <v>1679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CX1682">
        <f>Y1682*Source!I619</f>
        <v>2.5296000000000003E-2</v>
      </c>
      <c r="CY1682">
        <f>AD1682</f>
        <v>0</v>
      </c>
      <c r="CZ1682">
        <f>AH1682</f>
        <v>0</v>
      </c>
      <c r="DA1682">
        <f>AL1682</f>
        <v>1</v>
      </c>
      <c r="DB1682">
        <v>0</v>
      </c>
    </row>
    <row r="1683" spans="1:106" x14ac:dyDescent="0.2">
      <c r="A1683">
        <f>ROW(Source!A619)</f>
        <v>619</v>
      </c>
      <c r="B1683">
        <v>27721504</v>
      </c>
      <c r="C1683">
        <v>27723841</v>
      </c>
      <c r="D1683">
        <v>25230220</v>
      </c>
      <c r="E1683">
        <v>1</v>
      </c>
      <c r="F1683">
        <v>1</v>
      </c>
      <c r="G1683">
        <v>1</v>
      </c>
      <c r="H1683">
        <v>2</v>
      </c>
      <c r="I1683" t="s">
        <v>991</v>
      </c>
      <c r="J1683" t="s">
        <v>992</v>
      </c>
      <c r="K1683" t="s">
        <v>993</v>
      </c>
      <c r="L1683">
        <v>1368</v>
      </c>
      <c r="N1683">
        <v>1011</v>
      </c>
      <c r="O1683" t="s">
        <v>959</v>
      </c>
      <c r="P1683" t="s">
        <v>959</v>
      </c>
      <c r="Q1683">
        <v>1</v>
      </c>
      <c r="W1683">
        <v>0</v>
      </c>
      <c r="X1683">
        <v>-1718674368</v>
      </c>
      <c r="Y1683">
        <v>8.3999999999999991E-2</v>
      </c>
      <c r="AA1683">
        <v>0</v>
      </c>
      <c r="AB1683">
        <v>111.99</v>
      </c>
      <c r="AC1683">
        <v>13.5</v>
      </c>
      <c r="AD1683">
        <v>0</v>
      </c>
      <c r="AE1683">
        <v>0</v>
      </c>
      <c r="AF1683">
        <v>111.99</v>
      </c>
      <c r="AG1683">
        <v>13.5</v>
      </c>
      <c r="AH1683">
        <v>0</v>
      </c>
      <c r="AI1683">
        <v>1</v>
      </c>
      <c r="AJ1683">
        <v>1</v>
      </c>
      <c r="AK1683">
        <v>1</v>
      </c>
      <c r="AL1683">
        <v>1</v>
      </c>
      <c r="AN1683">
        <v>0</v>
      </c>
      <c r="AO1683">
        <v>1</v>
      </c>
      <c r="AP1683">
        <v>1</v>
      </c>
      <c r="AQ1683">
        <v>0</v>
      </c>
      <c r="AR1683">
        <v>0</v>
      </c>
      <c r="AS1683" t="s">
        <v>6</v>
      </c>
      <c r="AT1683">
        <v>0.12</v>
      </c>
      <c r="AU1683" t="s">
        <v>53</v>
      </c>
      <c r="AV1683">
        <v>0</v>
      </c>
      <c r="AW1683">
        <v>2</v>
      </c>
      <c r="AX1683">
        <v>27723862</v>
      </c>
      <c r="AY1683">
        <v>1</v>
      </c>
      <c r="AZ1683">
        <v>0</v>
      </c>
      <c r="BA1683">
        <v>1680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CX1683">
        <f>Y1683*Source!I619</f>
        <v>6.8544000000000001E-3</v>
      </c>
      <c r="CY1683">
        <f>AB1683</f>
        <v>111.99</v>
      </c>
      <c r="CZ1683">
        <f>AF1683</f>
        <v>111.99</v>
      </c>
      <c r="DA1683">
        <f>AJ1683</f>
        <v>1</v>
      </c>
      <c r="DB1683">
        <v>0</v>
      </c>
    </row>
    <row r="1684" spans="1:106" x14ac:dyDescent="0.2">
      <c r="A1684">
        <f>ROW(Source!A619)</f>
        <v>619</v>
      </c>
      <c r="B1684">
        <v>27721504</v>
      </c>
      <c r="C1684">
        <v>27723841</v>
      </c>
      <c r="D1684">
        <v>25230420</v>
      </c>
      <c r="E1684">
        <v>1</v>
      </c>
      <c r="F1684">
        <v>1</v>
      </c>
      <c r="G1684">
        <v>1</v>
      </c>
      <c r="H1684">
        <v>2</v>
      </c>
      <c r="I1684" t="s">
        <v>994</v>
      </c>
      <c r="J1684" t="s">
        <v>995</v>
      </c>
      <c r="K1684" t="s">
        <v>996</v>
      </c>
      <c r="L1684">
        <v>1368</v>
      </c>
      <c r="N1684">
        <v>1011</v>
      </c>
      <c r="O1684" t="s">
        <v>959</v>
      </c>
      <c r="P1684" t="s">
        <v>959</v>
      </c>
      <c r="Q1684">
        <v>1</v>
      </c>
      <c r="W1684">
        <v>0</v>
      </c>
      <c r="X1684">
        <v>1544661785</v>
      </c>
      <c r="Y1684">
        <v>7.3709999999999987</v>
      </c>
      <c r="AA1684">
        <v>0</v>
      </c>
      <c r="AB1684">
        <v>6.9</v>
      </c>
      <c r="AC1684">
        <v>0</v>
      </c>
      <c r="AD1684">
        <v>0</v>
      </c>
      <c r="AE1684">
        <v>0</v>
      </c>
      <c r="AF1684">
        <v>6.9</v>
      </c>
      <c r="AG1684">
        <v>0</v>
      </c>
      <c r="AH1684">
        <v>0</v>
      </c>
      <c r="AI1684">
        <v>1</v>
      </c>
      <c r="AJ1684">
        <v>1</v>
      </c>
      <c r="AK1684">
        <v>1</v>
      </c>
      <c r="AL1684">
        <v>1</v>
      </c>
      <c r="AN1684">
        <v>0</v>
      </c>
      <c r="AO1684">
        <v>1</v>
      </c>
      <c r="AP1684">
        <v>1</v>
      </c>
      <c r="AQ1684">
        <v>0</v>
      </c>
      <c r="AR1684">
        <v>0</v>
      </c>
      <c r="AS1684" t="s">
        <v>6</v>
      </c>
      <c r="AT1684">
        <v>10.53</v>
      </c>
      <c r="AU1684" t="s">
        <v>53</v>
      </c>
      <c r="AV1684">
        <v>0</v>
      </c>
      <c r="AW1684">
        <v>2</v>
      </c>
      <c r="AX1684">
        <v>27723863</v>
      </c>
      <c r="AY1684">
        <v>1</v>
      </c>
      <c r="AZ1684">
        <v>0</v>
      </c>
      <c r="BA1684">
        <v>1681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CX1684">
        <f>Y1684*Source!I619</f>
        <v>0.60147359999999994</v>
      </c>
      <c r="CY1684">
        <f>AB1684</f>
        <v>6.9</v>
      </c>
      <c r="CZ1684">
        <f>AF1684</f>
        <v>6.9</v>
      </c>
      <c r="DA1684">
        <f>AJ1684</f>
        <v>1</v>
      </c>
      <c r="DB1684">
        <v>0</v>
      </c>
    </row>
    <row r="1685" spans="1:106" x14ac:dyDescent="0.2">
      <c r="A1685">
        <f>ROW(Source!A619)</f>
        <v>619</v>
      </c>
      <c r="B1685">
        <v>27721504</v>
      </c>
      <c r="C1685">
        <v>27723841</v>
      </c>
      <c r="D1685">
        <v>25231607</v>
      </c>
      <c r="E1685">
        <v>1</v>
      </c>
      <c r="F1685">
        <v>1</v>
      </c>
      <c r="G1685">
        <v>1</v>
      </c>
      <c r="H1685">
        <v>2</v>
      </c>
      <c r="I1685" t="s">
        <v>997</v>
      </c>
      <c r="J1685" t="s">
        <v>998</v>
      </c>
      <c r="K1685" t="s">
        <v>999</v>
      </c>
      <c r="L1685">
        <v>1368</v>
      </c>
      <c r="N1685">
        <v>1011</v>
      </c>
      <c r="O1685" t="s">
        <v>959</v>
      </c>
      <c r="P1685" t="s">
        <v>959</v>
      </c>
      <c r="Q1685">
        <v>1</v>
      </c>
      <c r="W1685">
        <v>0</v>
      </c>
      <c r="X1685">
        <v>1372534845</v>
      </c>
      <c r="Y1685">
        <v>0.13299999999999998</v>
      </c>
      <c r="AA1685">
        <v>0</v>
      </c>
      <c r="AB1685">
        <v>65.709999999999994</v>
      </c>
      <c r="AC1685">
        <v>11.6</v>
      </c>
      <c r="AD1685">
        <v>0</v>
      </c>
      <c r="AE1685">
        <v>0</v>
      </c>
      <c r="AF1685">
        <v>65.709999999999994</v>
      </c>
      <c r="AG1685">
        <v>11.6</v>
      </c>
      <c r="AH1685">
        <v>0</v>
      </c>
      <c r="AI1685">
        <v>1</v>
      </c>
      <c r="AJ1685">
        <v>1</v>
      </c>
      <c r="AK1685">
        <v>1</v>
      </c>
      <c r="AL1685">
        <v>1</v>
      </c>
      <c r="AN1685">
        <v>0</v>
      </c>
      <c r="AO1685">
        <v>1</v>
      </c>
      <c r="AP1685">
        <v>1</v>
      </c>
      <c r="AQ1685">
        <v>0</v>
      </c>
      <c r="AR1685">
        <v>0</v>
      </c>
      <c r="AS1685" t="s">
        <v>6</v>
      </c>
      <c r="AT1685">
        <v>0.19</v>
      </c>
      <c r="AU1685" t="s">
        <v>53</v>
      </c>
      <c r="AV1685">
        <v>0</v>
      </c>
      <c r="AW1685">
        <v>2</v>
      </c>
      <c r="AX1685">
        <v>27723864</v>
      </c>
      <c r="AY1685">
        <v>1</v>
      </c>
      <c r="AZ1685">
        <v>0</v>
      </c>
      <c r="BA1685">
        <v>1682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CX1685">
        <f>Y1685*Source!I619</f>
        <v>1.0852799999999999E-2</v>
      </c>
      <c r="CY1685">
        <f>AB1685</f>
        <v>65.709999999999994</v>
      </c>
      <c r="CZ1685">
        <f>AF1685</f>
        <v>65.709999999999994</v>
      </c>
      <c r="DA1685">
        <f>AJ1685</f>
        <v>1</v>
      </c>
      <c r="DB1685">
        <v>0</v>
      </c>
    </row>
    <row r="1686" spans="1:106" x14ac:dyDescent="0.2">
      <c r="A1686">
        <f>ROW(Source!A619)</f>
        <v>619</v>
      </c>
      <c r="B1686">
        <v>27721504</v>
      </c>
      <c r="C1686">
        <v>27723841</v>
      </c>
      <c r="D1686">
        <v>25231842</v>
      </c>
      <c r="E1686">
        <v>1</v>
      </c>
      <c r="F1686">
        <v>1</v>
      </c>
      <c r="G1686">
        <v>1</v>
      </c>
      <c r="H1686">
        <v>2</v>
      </c>
      <c r="I1686" t="s">
        <v>1000</v>
      </c>
      <c r="J1686" t="s">
        <v>1001</v>
      </c>
      <c r="K1686" t="s">
        <v>1002</v>
      </c>
      <c r="L1686">
        <v>1368</v>
      </c>
      <c r="N1686">
        <v>1011</v>
      </c>
      <c r="O1686" t="s">
        <v>959</v>
      </c>
      <c r="P1686" t="s">
        <v>959</v>
      </c>
      <c r="Q1686">
        <v>1</v>
      </c>
      <c r="W1686">
        <v>0</v>
      </c>
      <c r="X1686">
        <v>-624296059</v>
      </c>
      <c r="Y1686">
        <v>1.302</v>
      </c>
      <c r="AA1686">
        <v>0</v>
      </c>
      <c r="AB1686">
        <v>1.2</v>
      </c>
      <c r="AC1686">
        <v>0</v>
      </c>
      <c r="AD1686">
        <v>0</v>
      </c>
      <c r="AE1686">
        <v>0</v>
      </c>
      <c r="AF1686">
        <v>1.2</v>
      </c>
      <c r="AG1686">
        <v>0</v>
      </c>
      <c r="AH1686">
        <v>0</v>
      </c>
      <c r="AI1686">
        <v>1</v>
      </c>
      <c r="AJ1686">
        <v>1</v>
      </c>
      <c r="AK1686">
        <v>1</v>
      </c>
      <c r="AL1686">
        <v>1</v>
      </c>
      <c r="AN1686">
        <v>0</v>
      </c>
      <c r="AO1686">
        <v>1</v>
      </c>
      <c r="AP1686">
        <v>1</v>
      </c>
      <c r="AQ1686">
        <v>0</v>
      </c>
      <c r="AR1686">
        <v>0</v>
      </c>
      <c r="AS1686" t="s">
        <v>6</v>
      </c>
      <c r="AT1686">
        <v>1.86</v>
      </c>
      <c r="AU1686" t="s">
        <v>53</v>
      </c>
      <c r="AV1686">
        <v>0</v>
      </c>
      <c r="AW1686">
        <v>2</v>
      </c>
      <c r="AX1686">
        <v>27723865</v>
      </c>
      <c r="AY1686">
        <v>1</v>
      </c>
      <c r="AZ1686">
        <v>0</v>
      </c>
      <c r="BA1686">
        <v>1683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CX1686">
        <f>Y1686*Source!I619</f>
        <v>0.10624320000000001</v>
      </c>
      <c r="CY1686">
        <f>AB1686</f>
        <v>1.2</v>
      </c>
      <c r="CZ1686">
        <f>AF1686</f>
        <v>1.2</v>
      </c>
      <c r="DA1686">
        <f>AJ1686</f>
        <v>1</v>
      </c>
      <c r="DB1686">
        <v>0</v>
      </c>
    </row>
    <row r="1687" spans="1:106" x14ac:dyDescent="0.2">
      <c r="A1687">
        <f>ROW(Source!A619)</f>
        <v>619</v>
      </c>
      <c r="B1687">
        <v>27721504</v>
      </c>
      <c r="C1687">
        <v>27723841</v>
      </c>
      <c r="D1687">
        <v>25231889</v>
      </c>
      <c r="E1687">
        <v>1</v>
      </c>
      <c r="F1687">
        <v>1</v>
      </c>
      <c r="G1687">
        <v>1</v>
      </c>
      <c r="H1687">
        <v>2</v>
      </c>
      <c r="I1687" t="s">
        <v>1003</v>
      </c>
      <c r="J1687" t="s">
        <v>1004</v>
      </c>
      <c r="K1687" t="s">
        <v>1005</v>
      </c>
      <c r="L1687">
        <v>1368</v>
      </c>
      <c r="N1687">
        <v>1011</v>
      </c>
      <c r="O1687" t="s">
        <v>959</v>
      </c>
      <c r="P1687" t="s">
        <v>959</v>
      </c>
      <c r="Q1687">
        <v>1</v>
      </c>
      <c r="W1687">
        <v>0</v>
      </c>
      <c r="X1687">
        <v>1061502546</v>
      </c>
      <c r="Y1687">
        <v>1.4209999999999998</v>
      </c>
      <c r="AA1687">
        <v>0</v>
      </c>
      <c r="AB1687">
        <v>12.31</v>
      </c>
      <c r="AC1687">
        <v>0</v>
      </c>
      <c r="AD1687">
        <v>0</v>
      </c>
      <c r="AE1687">
        <v>0</v>
      </c>
      <c r="AF1687">
        <v>12.31</v>
      </c>
      <c r="AG1687">
        <v>0</v>
      </c>
      <c r="AH1687">
        <v>0</v>
      </c>
      <c r="AI1687">
        <v>1</v>
      </c>
      <c r="AJ1687">
        <v>1</v>
      </c>
      <c r="AK1687">
        <v>1</v>
      </c>
      <c r="AL1687">
        <v>1</v>
      </c>
      <c r="AN1687">
        <v>0</v>
      </c>
      <c r="AO1687">
        <v>1</v>
      </c>
      <c r="AP1687">
        <v>1</v>
      </c>
      <c r="AQ1687">
        <v>0</v>
      </c>
      <c r="AR1687">
        <v>0</v>
      </c>
      <c r="AS1687" t="s">
        <v>6</v>
      </c>
      <c r="AT1687">
        <v>2.0299999999999998</v>
      </c>
      <c r="AU1687" t="s">
        <v>53</v>
      </c>
      <c r="AV1687">
        <v>0</v>
      </c>
      <c r="AW1687">
        <v>2</v>
      </c>
      <c r="AX1687">
        <v>27723866</v>
      </c>
      <c r="AY1687">
        <v>1</v>
      </c>
      <c r="AZ1687">
        <v>0</v>
      </c>
      <c r="BA1687">
        <v>1684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CX1687">
        <f>Y1687*Source!I619</f>
        <v>0.11595359999999999</v>
      </c>
      <c r="CY1687">
        <f>AB1687</f>
        <v>12.31</v>
      </c>
      <c r="CZ1687">
        <f>AF1687</f>
        <v>12.31</v>
      </c>
      <c r="DA1687">
        <f>AJ1687</f>
        <v>1</v>
      </c>
      <c r="DB1687">
        <v>0</v>
      </c>
    </row>
    <row r="1688" spans="1:106" x14ac:dyDescent="0.2">
      <c r="A1688">
        <f>ROW(Source!A619)</f>
        <v>619</v>
      </c>
      <c r="B1688">
        <v>27721504</v>
      </c>
      <c r="C1688">
        <v>27723841</v>
      </c>
      <c r="D1688">
        <v>25148328</v>
      </c>
      <c r="E1688">
        <v>1</v>
      </c>
      <c r="F1688">
        <v>1</v>
      </c>
      <c r="G1688">
        <v>1</v>
      </c>
      <c r="H1688">
        <v>3</v>
      </c>
      <c r="I1688" t="s">
        <v>1006</v>
      </c>
      <c r="J1688" t="s">
        <v>1007</v>
      </c>
      <c r="K1688" t="s">
        <v>1008</v>
      </c>
      <c r="L1688">
        <v>1339</v>
      </c>
      <c r="N1688">
        <v>1007</v>
      </c>
      <c r="O1688" t="s">
        <v>64</v>
      </c>
      <c r="P1688" t="s">
        <v>64</v>
      </c>
      <c r="Q1688">
        <v>1</v>
      </c>
      <c r="W1688">
        <v>0</v>
      </c>
      <c r="X1688">
        <v>1262771840</v>
      </c>
      <c r="Y1688">
        <v>0</v>
      </c>
      <c r="AA1688">
        <v>6.22</v>
      </c>
      <c r="AB1688">
        <v>0</v>
      </c>
      <c r="AC1688">
        <v>0</v>
      </c>
      <c r="AD1688">
        <v>0</v>
      </c>
      <c r="AE1688">
        <v>6.22</v>
      </c>
      <c r="AF1688">
        <v>0</v>
      </c>
      <c r="AG1688">
        <v>0</v>
      </c>
      <c r="AH1688">
        <v>0</v>
      </c>
      <c r="AI1688">
        <v>1</v>
      </c>
      <c r="AJ1688">
        <v>1</v>
      </c>
      <c r="AK1688">
        <v>1</v>
      </c>
      <c r="AL1688">
        <v>1</v>
      </c>
      <c r="AN1688">
        <v>0</v>
      </c>
      <c r="AO1688">
        <v>1</v>
      </c>
      <c r="AP1688">
        <v>1</v>
      </c>
      <c r="AQ1688">
        <v>0</v>
      </c>
      <c r="AR1688">
        <v>0</v>
      </c>
      <c r="AS1688" t="s">
        <v>6</v>
      </c>
      <c r="AT1688">
        <v>1.5</v>
      </c>
      <c r="AU1688" t="s">
        <v>21</v>
      </c>
      <c r="AV1688">
        <v>0</v>
      </c>
      <c r="AW1688">
        <v>2</v>
      </c>
      <c r="AX1688">
        <v>27723867</v>
      </c>
      <c r="AY1688">
        <v>1</v>
      </c>
      <c r="AZ1688">
        <v>0</v>
      </c>
      <c r="BA1688">
        <v>1685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CX1688">
        <f>Y1688*Source!I619</f>
        <v>0</v>
      </c>
      <c r="CY1688">
        <f t="shared" ref="CY1688:CY1698" si="147">AA1688</f>
        <v>6.22</v>
      </c>
      <c r="CZ1688">
        <f t="shared" ref="CZ1688:CZ1698" si="148">AE1688</f>
        <v>6.22</v>
      </c>
      <c r="DA1688">
        <f t="shared" ref="DA1688:DA1698" si="149">AI1688</f>
        <v>1</v>
      </c>
      <c r="DB1688">
        <v>0</v>
      </c>
    </row>
    <row r="1689" spans="1:106" x14ac:dyDescent="0.2">
      <c r="A1689">
        <f>ROW(Source!A619)</f>
        <v>619</v>
      </c>
      <c r="B1689">
        <v>27721504</v>
      </c>
      <c r="C1689">
        <v>27723841</v>
      </c>
      <c r="D1689">
        <v>25148335</v>
      </c>
      <c r="E1689">
        <v>1</v>
      </c>
      <c r="F1689">
        <v>1</v>
      </c>
      <c r="G1689">
        <v>1</v>
      </c>
      <c r="H1689">
        <v>3</v>
      </c>
      <c r="I1689" t="s">
        <v>1009</v>
      </c>
      <c r="J1689" t="s">
        <v>1010</v>
      </c>
      <c r="K1689" t="s">
        <v>1011</v>
      </c>
      <c r="L1689">
        <v>1346</v>
      </c>
      <c r="N1689">
        <v>1009</v>
      </c>
      <c r="O1689" t="s">
        <v>178</v>
      </c>
      <c r="P1689" t="s">
        <v>178</v>
      </c>
      <c r="Q1689">
        <v>1</v>
      </c>
      <c r="W1689">
        <v>0</v>
      </c>
      <c r="X1689">
        <v>1721895514</v>
      </c>
      <c r="Y1689">
        <v>0</v>
      </c>
      <c r="AA1689">
        <v>6.09</v>
      </c>
      <c r="AB1689">
        <v>0</v>
      </c>
      <c r="AC1689">
        <v>0</v>
      </c>
      <c r="AD1689">
        <v>0</v>
      </c>
      <c r="AE1689">
        <v>6.09</v>
      </c>
      <c r="AF1689">
        <v>0</v>
      </c>
      <c r="AG1689">
        <v>0</v>
      </c>
      <c r="AH1689">
        <v>0</v>
      </c>
      <c r="AI1689">
        <v>1</v>
      </c>
      <c r="AJ1689">
        <v>1</v>
      </c>
      <c r="AK1689">
        <v>1</v>
      </c>
      <c r="AL1689">
        <v>1</v>
      </c>
      <c r="AN1689">
        <v>0</v>
      </c>
      <c r="AO1689">
        <v>1</v>
      </c>
      <c r="AP1689">
        <v>1</v>
      </c>
      <c r="AQ1689">
        <v>0</v>
      </c>
      <c r="AR1689">
        <v>0</v>
      </c>
      <c r="AS1689" t="s">
        <v>6</v>
      </c>
      <c r="AT1689">
        <v>0.45</v>
      </c>
      <c r="AU1689" t="s">
        <v>21</v>
      </c>
      <c r="AV1689">
        <v>0</v>
      </c>
      <c r="AW1689">
        <v>2</v>
      </c>
      <c r="AX1689">
        <v>27723868</v>
      </c>
      <c r="AY1689">
        <v>1</v>
      </c>
      <c r="AZ1689">
        <v>0</v>
      </c>
      <c r="BA1689">
        <v>1686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CX1689">
        <f>Y1689*Source!I619</f>
        <v>0</v>
      </c>
      <c r="CY1689">
        <f t="shared" si="147"/>
        <v>6.09</v>
      </c>
      <c r="CZ1689">
        <f t="shared" si="148"/>
        <v>6.09</v>
      </c>
      <c r="DA1689">
        <f t="shared" si="149"/>
        <v>1</v>
      </c>
      <c r="DB1689">
        <v>0</v>
      </c>
    </row>
    <row r="1690" spans="1:106" x14ac:dyDescent="0.2">
      <c r="A1690">
        <f>ROW(Source!A619)</f>
        <v>619</v>
      </c>
      <c r="B1690">
        <v>27721504</v>
      </c>
      <c r="C1690">
        <v>27723841</v>
      </c>
      <c r="D1690">
        <v>25151428</v>
      </c>
      <c r="E1690">
        <v>1</v>
      </c>
      <c r="F1690">
        <v>1</v>
      </c>
      <c r="G1690">
        <v>1</v>
      </c>
      <c r="H1690">
        <v>3</v>
      </c>
      <c r="I1690" t="s">
        <v>1012</v>
      </c>
      <c r="J1690" t="s">
        <v>1013</v>
      </c>
      <c r="K1690" t="s">
        <v>1014</v>
      </c>
      <c r="L1690">
        <v>1348</v>
      </c>
      <c r="N1690">
        <v>1009</v>
      </c>
      <c r="O1690" t="s">
        <v>46</v>
      </c>
      <c r="P1690" t="s">
        <v>46</v>
      </c>
      <c r="Q1690">
        <v>1000</v>
      </c>
      <c r="W1690">
        <v>0</v>
      </c>
      <c r="X1690">
        <v>1225357214</v>
      </c>
      <c r="Y1690">
        <v>0</v>
      </c>
      <c r="AA1690">
        <v>10749</v>
      </c>
      <c r="AB1690">
        <v>0</v>
      </c>
      <c r="AC1690">
        <v>0</v>
      </c>
      <c r="AD1690">
        <v>0</v>
      </c>
      <c r="AE1690">
        <v>10749</v>
      </c>
      <c r="AF1690">
        <v>0</v>
      </c>
      <c r="AG1690">
        <v>0</v>
      </c>
      <c r="AH1690">
        <v>0</v>
      </c>
      <c r="AI1690">
        <v>1</v>
      </c>
      <c r="AJ1690">
        <v>1</v>
      </c>
      <c r="AK1690">
        <v>1</v>
      </c>
      <c r="AL1690">
        <v>1</v>
      </c>
      <c r="AN1690">
        <v>0</v>
      </c>
      <c r="AO1690">
        <v>1</v>
      </c>
      <c r="AP1690">
        <v>1</v>
      </c>
      <c r="AQ1690">
        <v>0</v>
      </c>
      <c r="AR1690">
        <v>0</v>
      </c>
      <c r="AS1690" t="s">
        <v>6</v>
      </c>
      <c r="AT1690">
        <v>1.4E-3</v>
      </c>
      <c r="AU1690" t="s">
        <v>21</v>
      </c>
      <c r="AV1690">
        <v>0</v>
      </c>
      <c r="AW1690">
        <v>2</v>
      </c>
      <c r="AX1690">
        <v>27723869</v>
      </c>
      <c r="AY1690">
        <v>1</v>
      </c>
      <c r="AZ1690">
        <v>0</v>
      </c>
      <c r="BA1690">
        <v>1687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CX1690">
        <f>Y1690*Source!I619</f>
        <v>0</v>
      </c>
      <c r="CY1690">
        <f t="shared" si="147"/>
        <v>10749</v>
      </c>
      <c r="CZ1690">
        <f t="shared" si="148"/>
        <v>10749</v>
      </c>
      <c r="DA1690">
        <f t="shared" si="149"/>
        <v>1</v>
      </c>
      <c r="DB1690">
        <v>0</v>
      </c>
    </row>
    <row r="1691" spans="1:106" x14ac:dyDescent="0.2">
      <c r="A1691">
        <f>ROW(Source!A619)</f>
        <v>619</v>
      </c>
      <c r="B1691">
        <v>27721504</v>
      </c>
      <c r="C1691">
        <v>27723841</v>
      </c>
      <c r="D1691">
        <v>25152615</v>
      </c>
      <c r="E1691">
        <v>1</v>
      </c>
      <c r="F1691">
        <v>1</v>
      </c>
      <c r="G1691">
        <v>1</v>
      </c>
      <c r="H1691">
        <v>3</v>
      </c>
      <c r="I1691" t="s">
        <v>1015</v>
      </c>
      <c r="J1691" t="s">
        <v>1016</v>
      </c>
      <c r="K1691" t="s">
        <v>1017</v>
      </c>
      <c r="L1691">
        <v>1348</v>
      </c>
      <c r="N1691">
        <v>1009</v>
      </c>
      <c r="O1691" t="s">
        <v>46</v>
      </c>
      <c r="P1691" t="s">
        <v>46</v>
      </c>
      <c r="Q1691">
        <v>1000</v>
      </c>
      <c r="W1691">
        <v>0</v>
      </c>
      <c r="X1691">
        <v>-437906794</v>
      </c>
      <c r="Y1691">
        <v>0</v>
      </c>
      <c r="AA1691">
        <v>9040.01</v>
      </c>
      <c r="AB1691">
        <v>0</v>
      </c>
      <c r="AC1691">
        <v>0</v>
      </c>
      <c r="AD1691">
        <v>0</v>
      </c>
      <c r="AE1691">
        <v>9040.01</v>
      </c>
      <c r="AF1691">
        <v>0</v>
      </c>
      <c r="AG1691">
        <v>0</v>
      </c>
      <c r="AH1691">
        <v>0</v>
      </c>
      <c r="AI1691">
        <v>1</v>
      </c>
      <c r="AJ1691">
        <v>1</v>
      </c>
      <c r="AK1691">
        <v>1</v>
      </c>
      <c r="AL1691">
        <v>1</v>
      </c>
      <c r="AN1691">
        <v>0</v>
      </c>
      <c r="AO1691">
        <v>1</v>
      </c>
      <c r="AP1691">
        <v>1</v>
      </c>
      <c r="AQ1691">
        <v>0</v>
      </c>
      <c r="AR1691">
        <v>0</v>
      </c>
      <c r="AS1691" t="s">
        <v>6</v>
      </c>
      <c r="AT1691">
        <v>3.3E-3</v>
      </c>
      <c r="AU1691" t="s">
        <v>21</v>
      </c>
      <c r="AV1691">
        <v>0</v>
      </c>
      <c r="AW1691">
        <v>2</v>
      </c>
      <c r="AX1691">
        <v>27723870</v>
      </c>
      <c r="AY1691">
        <v>1</v>
      </c>
      <c r="AZ1691">
        <v>0</v>
      </c>
      <c r="BA1691">
        <v>1688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CX1691">
        <f>Y1691*Source!I619</f>
        <v>0</v>
      </c>
      <c r="CY1691">
        <f t="shared" si="147"/>
        <v>9040.01</v>
      </c>
      <c r="CZ1691">
        <f t="shared" si="148"/>
        <v>9040.01</v>
      </c>
      <c r="DA1691">
        <f t="shared" si="149"/>
        <v>1</v>
      </c>
      <c r="DB1691">
        <v>0</v>
      </c>
    </row>
    <row r="1692" spans="1:106" x14ac:dyDescent="0.2">
      <c r="A1692">
        <f>ROW(Source!A619)</f>
        <v>619</v>
      </c>
      <c r="B1692">
        <v>27721504</v>
      </c>
      <c r="C1692">
        <v>27723841</v>
      </c>
      <c r="D1692">
        <v>25152713</v>
      </c>
      <c r="E1692">
        <v>1</v>
      </c>
      <c r="F1692">
        <v>1</v>
      </c>
      <c r="G1692">
        <v>1</v>
      </c>
      <c r="H1692">
        <v>3</v>
      </c>
      <c r="I1692" t="s">
        <v>1018</v>
      </c>
      <c r="J1692" t="s">
        <v>1019</v>
      </c>
      <c r="K1692" t="s">
        <v>1020</v>
      </c>
      <c r="L1692">
        <v>1348</v>
      </c>
      <c r="N1692">
        <v>1009</v>
      </c>
      <c r="O1692" t="s">
        <v>46</v>
      </c>
      <c r="P1692" t="s">
        <v>46</v>
      </c>
      <c r="Q1692">
        <v>1000</v>
      </c>
      <c r="W1692">
        <v>0</v>
      </c>
      <c r="X1692">
        <v>1174701286</v>
      </c>
      <c r="Y1692">
        <v>0</v>
      </c>
      <c r="AA1692">
        <v>11978</v>
      </c>
      <c r="AB1692">
        <v>0</v>
      </c>
      <c r="AC1692">
        <v>0</v>
      </c>
      <c r="AD1692">
        <v>0</v>
      </c>
      <c r="AE1692">
        <v>11978</v>
      </c>
      <c r="AF1692">
        <v>0</v>
      </c>
      <c r="AG1692">
        <v>0</v>
      </c>
      <c r="AH1692">
        <v>0</v>
      </c>
      <c r="AI1692">
        <v>1</v>
      </c>
      <c r="AJ1692">
        <v>1</v>
      </c>
      <c r="AK1692">
        <v>1</v>
      </c>
      <c r="AL1692">
        <v>1</v>
      </c>
      <c r="AN1692">
        <v>0</v>
      </c>
      <c r="AO1692">
        <v>1</v>
      </c>
      <c r="AP1692">
        <v>1</v>
      </c>
      <c r="AQ1692">
        <v>0</v>
      </c>
      <c r="AR1692">
        <v>0</v>
      </c>
      <c r="AS1692" t="s">
        <v>6</v>
      </c>
      <c r="AT1692">
        <v>1.0000000000000001E-5</v>
      </c>
      <c r="AU1692" t="s">
        <v>21</v>
      </c>
      <c r="AV1692">
        <v>0</v>
      </c>
      <c r="AW1692">
        <v>2</v>
      </c>
      <c r="AX1692">
        <v>27723871</v>
      </c>
      <c r="AY1692">
        <v>1</v>
      </c>
      <c r="AZ1692">
        <v>0</v>
      </c>
      <c r="BA1692">
        <v>1689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CX1692">
        <f>Y1692*Source!I619</f>
        <v>0</v>
      </c>
      <c r="CY1692">
        <f t="shared" si="147"/>
        <v>11978</v>
      </c>
      <c r="CZ1692">
        <f t="shared" si="148"/>
        <v>11978</v>
      </c>
      <c r="DA1692">
        <f t="shared" si="149"/>
        <v>1</v>
      </c>
      <c r="DB1692">
        <v>0</v>
      </c>
    </row>
    <row r="1693" spans="1:106" x14ac:dyDescent="0.2">
      <c r="A1693">
        <f>ROW(Source!A619)</f>
        <v>619</v>
      </c>
      <c r="B1693">
        <v>27721504</v>
      </c>
      <c r="C1693">
        <v>27723841</v>
      </c>
      <c r="D1693">
        <v>25153693</v>
      </c>
      <c r="E1693">
        <v>1</v>
      </c>
      <c r="F1693">
        <v>1</v>
      </c>
      <c r="G1693">
        <v>1</v>
      </c>
      <c r="H1693">
        <v>3</v>
      </c>
      <c r="I1693" t="s">
        <v>1021</v>
      </c>
      <c r="J1693" t="s">
        <v>1022</v>
      </c>
      <c r="K1693" t="s">
        <v>1023</v>
      </c>
      <c r="L1693">
        <v>1348</v>
      </c>
      <c r="N1693">
        <v>1009</v>
      </c>
      <c r="O1693" t="s">
        <v>46</v>
      </c>
      <c r="P1693" t="s">
        <v>46</v>
      </c>
      <c r="Q1693">
        <v>1000</v>
      </c>
      <c r="W1693">
        <v>0</v>
      </c>
      <c r="X1693">
        <v>-2116243625</v>
      </c>
      <c r="Y1693">
        <v>0</v>
      </c>
      <c r="AA1693">
        <v>37900</v>
      </c>
      <c r="AB1693">
        <v>0</v>
      </c>
      <c r="AC1693">
        <v>0</v>
      </c>
      <c r="AD1693">
        <v>0</v>
      </c>
      <c r="AE1693">
        <v>37900</v>
      </c>
      <c r="AF1693">
        <v>0</v>
      </c>
      <c r="AG1693">
        <v>0</v>
      </c>
      <c r="AH1693">
        <v>0</v>
      </c>
      <c r="AI1693">
        <v>1</v>
      </c>
      <c r="AJ1693">
        <v>1</v>
      </c>
      <c r="AK1693">
        <v>1</v>
      </c>
      <c r="AL1693">
        <v>1</v>
      </c>
      <c r="AN1693">
        <v>0</v>
      </c>
      <c r="AO1693">
        <v>1</v>
      </c>
      <c r="AP1693">
        <v>1</v>
      </c>
      <c r="AQ1693">
        <v>0</v>
      </c>
      <c r="AR1693">
        <v>0</v>
      </c>
      <c r="AS1693" t="s">
        <v>6</v>
      </c>
      <c r="AT1693">
        <v>1E-4</v>
      </c>
      <c r="AU1693" t="s">
        <v>21</v>
      </c>
      <c r="AV1693">
        <v>0</v>
      </c>
      <c r="AW1693">
        <v>2</v>
      </c>
      <c r="AX1693">
        <v>27723872</v>
      </c>
      <c r="AY1693">
        <v>1</v>
      </c>
      <c r="AZ1693">
        <v>0</v>
      </c>
      <c r="BA1693">
        <v>1690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CX1693">
        <f>Y1693*Source!I619</f>
        <v>0</v>
      </c>
      <c r="CY1693">
        <f t="shared" si="147"/>
        <v>37900</v>
      </c>
      <c r="CZ1693">
        <f t="shared" si="148"/>
        <v>37900</v>
      </c>
      <c r="DA1693">
        <f t="shared" si="149"/>
        <v>1</v>
      </c>
      <c r="DB1693">
        <v>0</v>
      </c>
    </row>
    <row r="1694" spans="1:106" x14ac:dyDescent="0.2">
      <c r="A1694">
        <f>ROW(Source!A619)</f>
        <v>619</v>
      </c>
      <c r="B1694">
        <v>27721504</v>
      </c>
      <c r="C1694">
        <v>27723841</v>
      </c>
      <c r="D1694">
        <v>25173443</v>
      </c>
      <c r="E1694">
        <v>1</v>
      </c>
      <c r="F1694">
        <v>1</v>
      </c>
      <c r="G1694">
        <v>1</v>
      </c>
      <c r="H1694">
        <v>3</v>
      </c>
      <c r="I1694" t="s">
        <v>1024</v>
      </c>
      <c r="J1694" t="s">
        <v>1025</v>
      </c>
      <c r="K1694" t="s">
        <v>1026</v>
      </c>
      <c r="L1694">
        <v>1302</v>
      </c>
      <c r="N1694">
        <v>1003</v>
      </c>
      <c r="O1694" t="s">
        <v>751</v>
      </c>
      <c r="P1694" t="s">
        <v>751</v>
      </c>
      <c r="Q1694">
        <v>10</v>
      </c>
      <c r="W1694">
        <v>0</v>
      </c>
      <c r="X1694">
        <v>-1640127157</v>
      </c>
      <c r="Y1694">
        <v>0</v>
      </c>
      <c r="AA1694">
        <v>50.24</v>
      </c>
      <c r="AB1694">
        <v>0</v>
      </c>
      <c r="AC1694">
        <v>0</v>
      </c>
      <c r="AD1694">
        <v>0</v>
      </c>
      <c r="AE1694">
        <v>50.24</v>
      </c>
      <c r="AF1694">
        <v>0</v>
      </c>
      <c r="AG1694">
        <v>0</v>
      </c>
      <c r="AH1694">
        <v>0</v>
      </c>
      <c r="AI1694">
        <v>1</v>
      </c>
      <c r="AJ1694">
        <v>1</v>
      </c>
      <c r="AK1694">
        <v>1</v>
      </c>
      <c r="AL1694">
        <v>1</v>
      </c>
      <c r="AN1694">
        <v>0</v>
      </c>
      <c r="AO1694">
        <v>1</v>
      </c>
      <c r="AP1694">
        <v>1</v>
      </c>
      <c r="AQ1694">
        <v>0</v>
      </c>
      <c r="AR1694">
        <v>0</v>
      </c>
      <c r="AS1694" t="s">
        <v>6</v>
      </c>
      <c r="AT1694">
        <v>1.8700000000000001E-2</v>
      </c>
      <c r="AU1694" t="s">
        <v>21</v>
      </c>
      <c r="AV1694">
        <v>0</v>
      </c>
      <c r="AW1694">
        <v>2</v>
      </c>
      <c r="AX1694">
        <v>27723874</v>
      </c>
      <c r="AY1694">
        <v>1</v>
      </c>
      <c r="AZ1694">
        <v>0</v>
      </c>
      <c r="BA1694">
        <v>1692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CX1694">
        <f>Y1694*Source!I619</f>
        <v>0</v>
      </c>
      <c r="CY1694">
        <f t="shared" si="147"/>
        <v>50.24</v>
      </c>
      <c r="CZ1694">
        <f t="shared" si="148"/>
        <v>50.24</v>
      </c>
      <c r="DA1694">
        <f t="shared" si="149"/>
        <v>1</v>
      </c>
      <c r="DB1694">
        <v>0</v>
      </c>
    </row>
    <row r="1695" spans="1:106" x14ac:dyDescent="0.2">
      <c r="A1695">
        <f>ROW(Source!A619)</f>
        <v>619</v>
      </c>
      <c r="B1695">
        <v>27721504</v>
      </c>
      <c r="C1695">
        <v>27723841</v>
      </c>
      <c r="D1695">
        <v>25173801</v>
      </c>
      <c r="E1695">
        <v>1</v>
      </c>
      <c r="F1695">
        <v>1</v>
      </c>
      <c r="G1695">
        <v>1</v>
      </c>
      <c r="H1695">
        <v>3</v>
      </c>
      <c r="I1695" t="s">
        <v>1027</v>
      </c>
      <c r="J1695" t="s">
        <v>1028</v>
      </c>
      <c r="K1695" t="s">
        <v>1029</v>
      </c>
      <c r="L1695">
        <v>1348</v>
      </c>
      <c r="N1695">
        <v>1009</v>
      </c>
      <c r="O1695" t="s">
        <v>46</v>
      </c>
      <c r="P1695" t="s">
        <v>46</v>
      </c>
      <c r="Q1695">
        <v>1000</v>
      </c>
      <c r="W1695">
        <v>0</v>
      </c>
      <c r="X1695">
        <v>-1396314973</v>
      </c>
      <c r="Y1695">
        <v>0</v>
      </c>
      <c r="AA1695">
        <v>4455.2</v>
      </c>
      <c r="AB1695">
        <v>0</v>
      </c>
      <c r="AC1695">
        <v>0</v>
      </c>
      <c r="AD1695">
        <v>0</v>
      </c>
      <c r="AE1695">
        <v>4455.2</v>
      </c>
      <c r="AF1695">
        <v>0</v>
      </c>
      <c r="AG1695">
        <v>0</v>
      </c>
      <c r="AH1695">
        <v>0</v>
      </c>
      <c r="AI1695">
        <v>1</v>
      </c>
      <c r="AJ1695">
        <v>1</v>
      </c>
      <c r="AK1695">
        <v>1</v>
      </c>
      <c r="AL1695">
        <v>1</v>
      </c>
      <c r="AN1695">
        <v>0</v>
      </c>
      <c r="AO1695">
        <v>1</v>
      </c>
      <c r="AP1695">
        <v>1</v>
      </c>
      <c r="AQ1695">
        <v>0</v>
      </c>
      <c r="AR1695">
        <v>0</v>
      </c>
      <c r="AS1695" t="s">
        <v>6</v>
      </c>
      <c r="AT1695">
        <v>3.0000000000000001E-5</v>
      </c>
      <c r="AU1695" t="s">
        <v>21</v>
      </c>
      <c r="AV1695">
        <v>0</v>
      </c>
      <c r="AW1695">
        <v>2</v>
      </c>
      <c r="AX1695">
        <v>27723875</v>
      </c>
      <c r="AY1695">
        <v>1</v>
      </c>
      <c r="AZ1695">
        <v>0</v>
      </c>
      <c r="BA1695">
        <v>1693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CX1695">
        <f>Y1695*Source!I619</f>
        <v>0</v>
      </c>
      <c r="CY1695">
        <f t="shared" si="147"/>
        <v>4455.2</v>
      </c>
      <c r="CZ1695">
        <f t="shared" si="148"/>
        <v>4455.2</v>
      </c>
      <c r="DA1695">
        <f t="shared" si="149"/>
        <v>1</v>
      </c>
      <c r="DB1695">
        <v>0</v>
      </c>
    </row>
    <row r="1696" spans="1:106" x14ac:dyDescent="0.2">
      <c r="A1696">
        <f>ROW(Source!A619)</f>
        <v>619</v>
      </c>
      <c r="B1696">
        <v>27721504</v>
      </c>
      <c r="C1696">
        <v>27723841</v>
      </c>
      <c r="D1696">
        <v>25174560</v>
      </c>
      <c r="E1696">
        <v>1</v>
      </c>
      <c r="F1696">
        <v>1</v>
      </c>
      <c r="G1696">
        <v>1</v>
      </c>
      <c r="H1696">
        <v>3</v>
      </c>
      <c r="I1696" t="s">
        <v>1030</v>
      </c>
      <c r="J1696" t="s">
        <v>1031</v>
      </c>
      <c r="K1696" t="s">
        <v>1032</v>
      </c>
      <c r="L1696">
        <v>1348</v>
      </c>
      <c r="N1696">
        <v>1009</v>
      </c>
      <c r="O1696" t="s">
        <v>46</v>
      </c>
      <c r="P1696" t="s">
        <v>46</v>
      </c>
      <c r="Q1696">
        <v>1000</v>
      </c>
      <c r="W1696">
        <v>0</v>
      </c>
      <c r="X1696">
        <v>900832145</v>
      </c>
      <c r="Y1696">
        <v>0</v>
      </c>
      <c r="AA1696">
        <v>4920</v>
      </c>
      <c r="AB1696">
        <v>0</v>
      </c>
      <c r="AC1696">
        <v>0</v>
      </c>
      <c r="AD1696">
        <v>0</v>
      </c>
      <c r="AE1696">
        <v>4920</v>
      </c>
      <c r="AF1696">
        <v>0</v>
      </c>
      <c r="AG1696">
        <v>0</v>
      </c>
      <c r="AH1696">
        <v>0</v>
      </c>
      <c r="AI1696">
        <v>1</v>
      </c>
      <c r="AJ1696">
        <v>1</v>
      </c>
      <c r="AK1696">
        <v>1</v>
      </c>
      <c r="AL1696">
        <v>1</v>
      </c>
      <c r="AN1696">
        <v>0</v>
      </c>
      <c r="AO1696">
        <v>1</v>
      </c>
      <c r="AP1696">
        <v>1</v>
      </c>
      <c r="AQ1696">
        <v>0</v>
      </c>
      <c r="AR1696">
        <v>0</v>
      </c>
      <c r="AS1696" t="s">
        <v>6</v>
      </c>
      <c r="AT1696">
        <v>1.9400000000000001E-3</v>
      </c>
      <c r="AU1696" t="s">
        <v>21</v>
      </c>
      <c r="AV1696">
        <v>0</v>
      </c>
      <c r="AW1696">
        <v>2</v>
      </c>
      <c r="AX1696">
        <v>27723876</v>
      </c>
      <c r="AY1696">
        <v>1</v>
      </c>
      <c r="AZ1696">
        <v>0</v>
      </c>
      <c r="BA1696">
        <v>1694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CX1696">
        <f>Y1696*Source!I619</f>
        <v>0</v>
      </c>
      <c r="CY1696">
        <f t="shared" si="147"/>
        <v>4920</v>
      </c>
      <c r="CZ1696">
        <f t="shared" si="148"/>
        <v>4920</v>
      </c>
      <c r="DA1696">
        <f t="shared" si="149"/>
        <v>1</v>
      </c>
      <c r="DB1696">
        <v>0</v>
      </c>
    </row>
    <row r="1697" spans="1:106" x14ac:dyDescent="0.2">
      <c r="A1697">
        <f>ROW(Source!A619)</f>
        <v>619</v>
      </c>
      <c r="B1697">
        <v>27721504</v>
      </c>
      <c r="C1697">
        <v>27723841</v>
      </c>
      <c r="D1697">
        <v>25186091</v>
      </c>
      <c r="E1697">
        <v>1</v>
      </c>
      <c r="F1697">
        <v>1</v>
      </c>
      <c r="G1697">
        <v>1</v>
      </c>
      <c r="H1697">
        <v>3</v>
      </c>
      <c r="I1697" t="s">
        <v>1033</v>
      </c>
      <c r="J1697" t="s">
        <v>1034</v>
      </c>
      <c r="K1697" t="s">
        <v>1035</v>
      </c>
      <c r="L1697">
        <v>1348</v>
      </c>
      <c r="N1697">
        <v>1009</v>
      </c>
      <c r="O1697" t="s">
        <v>46</v>
      </c>
      <c r="P1697" t="s">
        <v>46</v>
      </c>
      <c r="Q1697">
        <v>1000</v>
      </c>
      <c r="W1697">
        <v>0</v>
      </c>
      <c r="X1697">
        <v>-1655298345</v>
      </c>
      <c r="Y1697">
        <v>0</v>
      </c>
      <c r="AA1697">
        <v>15620</v>
      </c>
      <c r="AB1697">
        <v>0</v>
      </c>
      <c r="AC1697">
        <v>0</v>
      </c>
      <c r="AD1697">
        <v>0</v>
      </c>
      <c r="AE1697">
        <v>15620</v>
      </c>
      <c r="AF1697">
        <v>0</v>
      </c>
      <c r="AG1697">
        <v>0</v>
      </c>
      <c r="AH1697">
        <v>0</v>
      </c>
      <c r="AI1697">
        <v>1</v>
      </c>
      <c r="AJ1697">
        <v>1</v>
      </c>
      <c r="AK1697">
        <v>1</v>
      </c>
      <c r="AL1697">
        <v>1</v>
      </c>
      <c r="AN1697">
        <v>0</v>
      </c>
      <c r="AO1697">
        <v>1</v>
      </c>
      <c r="AP1697">
        <v>1</v>
      </c>
      <c r="AQ1697">
        <v>0</v>
      </c>
      <c r="AR1697">
        <v>0</v>
      </c>
      <c r="AS1697" t="s">
        <v>6</v>
      </c>
      <c r="AT1697">
        <v>3.1E-4</v>
      </c>
      <c r="AU1697" t="s">
        <v>21</v>
      </c>
      <c r="AV1697">
        <v>0</v>
      </c>
      <c r="AW1697">
        <v>2</v>
      </c>
      <c r="AX1697">
        <v>27723877</v>
      </c>
      <c r="AY1697">
        <v>1</v>
      </c>
      <c r="AZ1697">
        <v>0</v>
      </c>
      <c r="BA1697">
        <v>1695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CX1697">
        <f>Y1697*Source!I619</f>
        <v>0</v>
      </c>
      <c r="CY1697">
        <f t="shared" si="147"/>
        <v>15620</v>
      </c>
      <c r="CZ1697">
        <f t="shared" si="148"/>
        <v>15620</v>
      </c>
      <c r="DA1697">
        <f t="shared" si="149"/>
        <v>1</v>
      </c>
      <c r="DB1697">
        <v>0</v>
      </c>
    </row>
    <row r="1698" spans="1:106" x14ac:dyDescent="0.2">
      <c r="A1698">
        <f>ROW(Source!A619)</f>
        <v>619</v>
      </c>
      <c r="B1698">
        <v>27721504</v>
      </c>
      <c r="C1698">
        <v>27723841</v>
      </c>
      <c r="D1698">
        <v>25187286</v>
      </c>
      <c r="E1698">
        <v>1</v>
      </c>
      <c r="F1698">
        <v>1</v>
      </c>
      <c r="G1698">
        <v>1</v>
      </c>
      <c r="H1698">
        <v>3</v>
      </c>
      <c r="I1698" t="s">
        <v>1036</v>
      </c>
      <c r="J1698" t="s">
        <v>1037</v>
      </c>
      <c r="K1698" t="s">
        <v>1038</v>
      </c>
      <c r="L1698">
        <v>1348</v>
      </c>
      <c r="N1698">
        <v>1009</v>
      </c>
      <c r="O1698" t="s">
        <v>46</v>
      </c>
      <c r="P1698" t="s">
        <v>46</v>
      </c>
      <c r="Q1698">
        <v>1000</v>
      </c>
      <c r="W1698">
        <v>0</v>
      </c>
      <c r="X1698">
        <v>-639604785</v>
      </c>
      <c r="Y1698">
        <v>0</v>
      </c>
      <c r="AA1698">
        <v>9420</v>
      </c>
      <c r="AB1698">
        <v>0</v>
      </c>
      <c r="AC1698">
        <v>0</v>
      </c>
      <c r="AD1698">
        <v>0</v>
      </c>
      <c r="AE1698">
        <v>9420</v>
      </c>
      <c r="AF1698">
        <v>0</v>
      </c>
      <c r="AG1698">
        <v>0</v>
      </c>
      <c r="AH1698">
        <v>0</v>
      </c>
      <c r="AI1698">
        <v>1</v>
      </c>
      <c r="AJ1698">
        <v>1</v>
      </c>
      <c r="AK1698">
        <v>1</v>
      </c>
      <c r="AL1698">
        <v>1</v>
      </c>
      <c r="AN1698">
        <v>0</v>
      </c>
      <c r="AO1698">
        <v>1</v>
      </c>
      <c r="AP1698">
        <v>1</v>
      </c>
      <c r="AQ1698">
        <v>0</v>
      </c>
      <c r="AR1698">
        <v>0</v>
      </c>
      <c r="AS1698" t="s">
        <v>6</v>
      </c>
      <c r="AT1698">
        <v>5.9999999999999995E-4</v>
      </c>
      <c r="AU1698" t="s">
        <v>21</v>
      </c>
      <c r="AV1698">
        <v>0</v>
      </c>
      <c r="AW1698">
        <v>2</v>
      </c>
      <c r="AX1698">
        <v>27723878</v>
      </c>
      <c r="AY1698">
        <v>1</v>
      </c>
      <c r="AZ1698">
        <v>0</v>
      </c>
      <c r="BA1698">
        <v>1696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CX1698">
        <f>Y1698*Source!I619</f>
        <v>0</v>
      </c>
      <c r="CY1698">
        <f t="shared" si="147"/>
        <v>9420</v>
      </c>
      <c r="CZ1698">
        <f t="shared" si="148"/>
        <v>9420</v>
      </c>
      <c r="DA1698">
        <f t="shared" si="149"/>
        <v>1</v>
      </c>
      <c r="DB1698">
        <v>0</v>
      </c>
    </row>
    <row r="1699" spans="1:106" x14ac:dyDescent="0.2">
      <c r="A1699">
        <f>ROW(Source!A620)</f>
        <v>620</v>
      </c>
      <c r="B1699">
        <v>27721505</v>
      </c>
      <c r="C1699">
        <v>27723879</v>
      </c>
      <c r="D1699">
        <v>25414543</v>
      </c>
      <c r="E1699">
        <v>1</v>
      </c>
      <c r="F1699">
        <v>1</v>
      </c>
      <c r="G1699">
        <v>1</v>
      </c>
      <c r="H1699">
        <v>1</v>
      </c>
      <c r="I1699" t="s">
        <v>1170</v>
      </c>
      <c r="J1699" t="s">
        <v>6</v>
      </c>
      <c r="K1699" t="s">
        <v>1171</v>
      </c>
      <c r="L1699">
        <v>1191</v>
      </c>
      <c r="N1699">
        <v>1013</v>
      </c>
      <c r="O1699" t="s">
        <v>953</v>
      </c>
      <c r="P1699" t="s">
        <v>953</v>
      </c>
      <c r="Q1699">
        <v>1</v>
      </c>
      <c r="W1699">
        <v>0</v>
      </c>
      <c r="X1699">
        <v>-228054128</v>
      </c>
      <c r="Y1699">
        <v>17.89</v>
      </c>
      <c r="AA1699">
        <v>0</v>
      </c>
      <c r="AB1699">
        <v>0</v>
      </c>
      <c r="AC1699">
        <v>0</v>
      </c>
      <c r="AD1699">
        <v>8.02</v>
      </c>
      <c r="AE1699">
        <v>0</v>
      </c>
      <c r="AF1699">
        <v>0</v>
      </c>
      <c r="AG1699">
        <v>0</v>
      </c>
      <c r="AH1699">
        <v>8.02</v>
      </c>
      <c r="AI1699">
        <v>1</v>
      </c>
      <c r="AJ1699">
        <v>1</v>
      </c>
      <c r="AK1699">
        <v>1</v>
      </c>
      <c r="AL1699">
        <v>1</v>
      </c>
      <c r="AN1699">
        <v>0</v>
      </c>
      <c r="AO1699">
        <v>1</v>
      </c>
      <c r="AP1699">
        <v>0</v>
      </c>
      <c r="AQ1699">
        <v>0</v>
      </c>
      <c r="AR1699">
        <v>0</v>
      </c>
      <c r="AS1699" t="s">
        <v>6</v>
      </c>
      <c r="AT1699">
        <v>17.89</v>
      </c>
      <c r="AU1699" t="s">
        <v>6</v>
      </c>
      <c r="AV1699">
        <v>1</v>
      </c>
      <c r="AW1699">
        <v>2</v>
      </c>
      <c r="AX1699">
        <v>27723883</v>
      </c>
      <c r="AY1699">
        <v>1</v>
      </c>
      <c r="AZ1699">
        <v>0</v>
      </c>
      <c r="BA1699">
        <v>1697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CX1699">
        <f>Y1699*Source!I620</f>
        <v>0.89450000000000007</v>
      </c>
      <c r="CY1699">
        <f>AD1699</f>
        <v>8.02</v>
      </c>
      <c r="CZ1699">
        <f>AH1699</f>
        <v>8.02</v>
      </c>
      <c r="DA1699">
        <f>AL1699</f>
        <v>1</v>
      </c>
      <c r="DB1699">
        <v>0</v>
      </c>
    </row>
    <row r="1700" spans="1:106" x14ac:dyDescent="0.2">
      <c r="A1700">
        <f>ROW(Source!A620)</f>
        <v>620</v>
      </c>
      <c r="B1700">
        <v>27721505</v>
      </c>
      <c r="C1700">
        <v>27723879</v>
      </c>
      <c r="D1700">
        <v>25412928</v>
      </c>
      <c r="E1700">
        <v>1</v>
      </c>
      <c r="F1700">
        <v>1</v>
      </c>
      <c r="G1700">
        <v>1</v>
      </c>
      <c r="H1700">
        <v>1</v>
      </c>
      <c r="I1700" t="s">
        <v>954</v>
      </c>
      <c r="J1700" t="s">
        <v>6</v>
      </c>
      <c r="K1700" t="s">
        <v>955</v>
      </c>
      <c r="L1700">
        <v>1191</v>
      </c>
      <c r="N1700">
        <v>1013</v>
      </c>
      <c r="O1700" t="s">
        <v>953</v>
      </c>
      <c r="P1700" t="s">
        <v>953</v>
      </c>
      <c r="Q1700">
        <v>1</v>
      </c>
      <c r="W1700">
        <v>0</v>
      </c>
      <c r="X1700">
        <v>-1417349443</v>
      </c>
      <c r="Y1700">
        <v>0.08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1</v>
      </c>
      <c r="AJ1700">
        <v>1</v>
      </c>
      <c r="AK1700">
        <v>1</v>
      </c>
      <c r="AL1700">
        <v>1</v>
      </c>
      <c r="AN1700">
        <v>0</v>
      </c>
      <c r="AO1700">
        <v>1</v>
      </c>
      <c r="AP1700">
        <v>0</v>
      </c>
      <c r="AQ1700">
        <v>0</v>
      </c>
      <c r="AR1700">
        <v>0</v>
      </c>
      <c r="AS1700" t="s">
        <v>6</v>
      </c>
      <c r="AT1700">
        <v>0.08</v>
      </c>
      <c r="AU1700" t="s">
        <v>6</v>
      </c>
      <c r="AV1700">
        <v>2</v>
      </c>
      <c r="AW1700">
        <v>2</v>
      </c>
      <c r="AX1700">
        <v>27723884</v>
      </c>
      <c r="AY1700">
        <v>1</v>
      </c>
      <c r="AZ1700">
        <v>0</v>
      </c>
      <c r="BA1700">
        <v>1698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CX1700">
        <f>Y1700*Source!I620</f>
        <v>4.0000000000000001E-3</v>
      </c>
      <c r="CY1700">
        <f>AD1700</f>
        <v>0</v>
      </c>
      <c r="CZ1700">
        <f>AH1700</f>
        <v>0</v>
      </c>
      <c r="DA1700">
        <f>AL1700</f>
        <v>1</v>
      </c>
      <c r="DB1700">
        <v>0</v>
      </c>
    </row>
    <row r="1701" spans="1:106" x14ac:dyDescent="0.2">
      <c r="A1701">
        <f>ROW(Source!A620)</f>
        <v>620</v>
      </c>
      <c r="B1701">
        <v>27721505</v>
      </c>
      <c r="C1701">
        <v>27723879</v>
      </c>
      <c r="D1701">
        <v>25230514</v>
      </c>
      <c r="E1701">
        <v>1</v>
      </c>
      <c r="F1701">
        <v>1</v>
      </c>
      <c r="G1701">
        <v>1</v>
      </c>
      <c r="H1701">
        <v>2</v>
      </c>
      <c r="I1701" t="s">
        <v>960</v>
      </c>
      <c r="J1701" t="s">
        <v>961</v>
      </c>
      <c r="K1701" t="s">
        <v>962</v>
      </c>
      <c r="L1701">
        <v>1368</v>
      </c>
      <c r="N1701">
        <v>1011</v>
      </c>
      <c r="O1701" t="s">
        <v>959</v>
      </c>
      <c r="P1701" t="s">
        <v>959</v>
      </c>
      <c r="Q1701">
        <v>1</v>
      </c>
      <c r="W1701">
        <v>0</v>
      </c>
      <c r="X1701">
        <v>1188625873</v>
      </c>
      <c r="Y1701">
        <v>0.08</v>
      </c>
      <c r="AA1701">
        <v>0</v>
      </c>
      <c r="AB1701">
        <v>31.26</v>
      </c>
      <c r="AC1701">
        <v>13.5</v>
      </c>
      <c r="AD1701">
        <v>0</v>
      </c>
      <c r="AE1701">
        <v>0</v>
      </c>
      <c r="AF1701">
        <v>31.26</v>
      </c>
      <c r="AG1701">
        <v>13.5</v>
      </c>
      <c r="AH1701">
        <v>0</v>
      </c>
      <c r="AI1701">
        <v>1</v>
      </c>
      <c r="AJ1701">
        <v>1</v>
      </c>
      <c r="AK1701">
        <v>1</v>
      </c>
      <c r="AL1701">
        <v>1</v>
      </c>
      <c r="AN1701">
        <v>0</v>
      </c>
      <c r="AO1701">
        <v>1</v>
      </c>
      <c r="AP1701">
        <v>0</v>
      </c>
      <c r="AQ1701">
        <v>0</v>
      </c>
      <c r="AR1701">
        <v>0</v>
      </c>
      <c r="AS1701" t="s">
        <v>6</v>
      </c>
      <c r="AT1701">
        <v>0.08</v>
      </c>
      <c r="AU1701" t="s">
        <v>6</v>
      </c>
      <c r="AV1701">
        <v>0</v>
      </c>
      <c r="AW1701">
        <v>2</v>
      </c>
      <c r="AX1701">
        <v>27723885</v>
      </c>
      <c r="AY1701">
        <v>1</v>
      </c>
      <c r="AZ1701">
        <v>0</v>
      </c>
      <c r="BA1701">
        <v>1699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CX1701">
        <f>Y1701*Source!I620</f>
        <v>4.0000000000000001E-3</v>
      </c>
      <c r="CY1701">
        <f>AB1701</f>
        <v>31.26</v>
      </c>
      <c r="CZ1701">
        <f>AF1701</f>
        <v>31.26</v>
      </c>
      <c r="DA1701">
        <f>AJ1701</f>
        <v>1</v>
      </c>
      <c r="DB1701">
        <v>0</v>
      </c>
    </row>
    <row r="1702" spans="1:106" x14ac:dyDescent="0.2">
      <c r="A1702">
        <f>ROW(Source!A621)</f>
        <v>621</v>
      </c>
      <c r="B1702">
        <v>27721504</v>
      </c>
      <c r="C1702">
        <v>27723879</v>
      </c>
      <c r="D1702">
        <v>25414543</v>
      </c>
      <c r="E1702">
        <v>1</v>
      </c>
      <c r="F1702">
        <v>1</v>
      </c>
      <c r="G1702">
        <v>1</v>
      </c>
      <c r="H1702">
        <v>1</v>
      </c>
      <c r="I1702" t="s">
        <v>1170</v>
      </c>
      <c r="J1702" t="s">
        <v>6</v>
      </c>
      <c r="K1702" t="s">
        <v>1171</v>
      </c>
      <c r="L1702">
        <v>1191</v>
      </c>
      <c r="N1702">
        <v>1013</v>
      </c>
      <c r="O1702" t="s">
        <v>953</v>
      </c>
      <c r="P1702" t="s">
        <v>953</v>
      </c>
      <c r="Q1702">
        <v>1</v>
      </c>
      <c r="W1702">
        <v>0</v>
      </c>
      <c r="X1702">
        <v>-228054128</v>
      </c>
      <c r="Y1702">
        <v>17.89</v>
      </c>
      <c r="AA1702">
        <v>0</v>
      </c>
      <c r="AB1702">
        <v>0</v>
      </c>
      <c r="AC1702">
        <v>0</v>
      </c>
      <c r="AD1702">
        <v>8.02</v>
      </c>
      <c r="AE1702">
        <v>0</v>
      </c>
      <c r="AF1702">
        <v>0</v>
      </c>
      <c r="AG1702">
        <v>0</v>
      </c>
      <c r="AH1702">
        <v>8.02</v>
      </c>
      <c r="AI1702">
        <v>1</v>
      </c>
      <c r="AJ1702">
        <v>1</v>
      </c>
      <c r="AK1702">
        <v>1</v>
      </c>
      <c r="AL1702">
        <v>1</v>
      </c>
      <c r="AN1702">
        <v>0</v>
      </c>
      <c r="AO1702">
        <v>1</v>
      </c>
      <c r="AP1702">
        <v>0</v>
      </c>
      <c r="AQ1702">
        <v>0</v>
      </c>
      <c r="AR1702">
        <v>0</v>
      </c>
      <c r="AS1702" t="s">
        <v>6</v>
      </c>
      <c r="AT1702">
        <v>17.89</v>
      </c>
      <c r="AU1702" t="s">
        <v>6</v>
      </c>
      <c r="AV1702">
        <v>1</v>
      </c>
      <c r="AW1702">
        <v>2</v>
      </c>
      <c r="AX1702">
        <v>27723883</v>
      </c>
      <c r="AY1702">
        <v>1</v>
      </c>
      <c r="AZ1702">
        <v>0</v>
      </c>
      <c r="BA1702">
        <v>1700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CX1702">
        <f>Y1702*Source!I621</f>
        <v>0.89450000000000007</v>
      </c>
      <c r="CY1702">
        <f>AD1702</f>
        <v>8.02</v>
      </c>
      <c r="CZ1702">
        <f>AH1702</f>
        <v>8.02</v>
      </c>
      <c r="DA1702">
        <f>AL1702</f>
        <v>1</v>
      </c>
      <c r="DB1702">
        <v>0</v>
      </c>
    </row>
    <row r="1703" spans="1:106" x14ac:dyDescent="0.2">
      <c r="A1703">
        <f>ROW(Source!A621)</f>
        <v>621</v>
      </c>
      <c r="B1703">
        <v>27721504</v>
      </c>
      <c r="C1703">
        <v>27723879</v>
      </c>
      <c r="D1703">
        <v>25412928</v>
      </c>
      <c r="E1703">
        <v>1</v>
      </c>
      <c r="F1703">
        <v>1</v>
      </c>
      <c r="G1703">
        <v>1</v>
      </c>
      <c r="H1703">
        <v>1</v>
      </c>
      <c r="I1703" t="s">
        <v>954</v>
      </c>
      <c r="J1703" t="s">
        <v>6</v>
      </c>
      <c r="K1703" t="s">
        <v>955</v>
      </c>
      <c r="L1703">
        <v>1191</v>
      </c>
      <c r="N1703">
        <v>1013</v>
      </c>
      <c r="O1703" t="s">
        <v>953</v>
      </c>
      <c r="P1703" t="s">
        <v>953</v>
      </c>
      <c r="Q1703">
        <v>1</v>
      </c>
      <c r="W1703">
        <v>0</v>
      </c>
      <c r="X1703">
        <v>-1417349443</v>
      </c>
      <c r="Y1703">
        <v>0.08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1</v>
      </c>
      <c r="AJ1703">
        <v>1</v>
      </c>
      <c r="AK1703">
        <v>1</v>
      </c>
      <c r="AL1703">
        <v>1</v>
      </c>
      <c r="AN1703">
        <v>0</v>
      </c>
      <c r="AO1703">
        <v>1</v>
      </c>
      <c r="AP1703">
        <v>0</v>
      </c>
      <c r="AQ1703">
        <v>0</v>
      </c>
      <c r="AR1703">
        <v>0</v>
      </c>
      <c r="AS1703" t="s">
        <v>6</v>
      </c>
      <c r="AT1703">
        <v>0.08</v>
      </c>
      <c r="AU1703" t="s">
        <v>6</v>
      </c>
      <c r="AV1703">
        <v>2</v>
      </c>
      <c r="AW1703">
        <v>2</v>
      </c>
      <c r="AX1703">
        <v>27723884</v>
      </c>
      <c r="AY1703">
        <v>1</v>
      </c>
      <c r="AZ1703">
        <v>0</v>
      </c>
      <c r="BA1703">
        <v>1701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CX1703">
        <f>Y1703*Source!I621</f>
        <v>4.0000000000000001E-3</v>
      </c>
      <c r="CY1703">
        <f>AD1703</f>
        <v>0</v>
      </c>
      <c r="CZ1703">
        <f>AH1703</f>
        <v>0</v>
      </c>
      <c r="DA1703">
        <f>AL1703</f>
        <v>1</v>
      </c>
      <c r="DB1703">
        <v>0</v>
      </c>
    </row>
    <row r="1704" spans="1:106" x14ac:dyDescent="0.2">
      <c r="A1704">
        <f>ROW(Source!A621)</f>
        <v>621</v>
      </c>
      <c r="B1704">
        <v>27721504</v>
      </c>
      <c r="C1704">
        <v>27723879</v>
      </c>
      <c r="D1704">
        <v>25230514</v>
      </c>
      <c r="E1704">
        <v>1</v>
      </c>
      <c r="F1704">
        <v>1</v>
      </c>
      <c r="G1704">
        <v>1</v>
      </c>
      <c r="H1704">
        <v>2</v>
      </c>
      <c r="I1704" t="s">
        <v>960</v>
      </c>
      <c r="J1704" t="s">
        <v>961</v>
      </c>
      <c r="K1704" t="s">
        <v>962</v>
      </c>
      <c r="L1704">
        <v>1368</v>
      </c>
      <c r="N1704">
        <v>1011</v>
      </c>
      <c r="O1704" t="s">
        <v>959</v>
      </c>
      <c r="P1704" t="s">
        <v>959</v>
      </c>
      <c r="Q1704">
        <v>1</v>
      </c>
      <c r="W1704">
        <v>0</v>
      </c>
      <c r="X1704">
        <v>1188625873</v>
      </c>
      <c r="Y1704">
        <v>0.08</v>
      </c>
      <c r="AA1704">
        <v>0</v>
      </c>
      <c r="AB1704">
        <v>31.26</v>
      </c>
      <c r="AC1704">
        <v>13.5</v>
      </c>
      <c r="AD1704">
        <v>0</v>
      </c>
      <c r="AE1704">
        <v>0</v>
      </c>
      <c r="AF1704">
        <v>31.26</v>
      </c>
      <c r="AG1704">
        <v>13.5</v>
      </c>
      <c r="AH1704">
        <v>0</v>
      </c>
      <c r="AI1704">
        <v>1</v>
      </c>
      <c r="AJ1704">
        <v>1</v>
      </c>
      <c r="AK1704">
        <v>1</v>
      </c>
      <c r="AL1704">
        <v>1</v>
      </c>
      <c r="AN1704">
        <v>0</v>
      </c>
      <c r="AO1704">
        <v>1</v>
      </c>
      <c r="AP1704">
        <v>0</v>
      </c>
      <c r="AQ1704">
        <v>0</v>
      </c>
      <c r="AR1704">
        <v>0</v>
      </c>
      <c r="AS1704" t="s">
        <v>6</v>
      </c>
      <c r="AT1704">
        <v>0.08</v>
      </c>
      <c r="AU1704" t="s">
        <v>6</v>
      </c>
      <c r="AV1704">
        <v>0</v>
      </c>
      <c r="AW1704">
        <v>2</v>
      </c>
      <c r="AX1704">
        <v>27723885</v>
      </c>
      <c r="AY1704">
        <v>1</v>
      </c>
      <c r="AZ1704">
        <v>0</v>
      </c>
      <c r="BA1704">
        <v>1702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CX1704">
        <f>Y1704*Source!I621</f>
        <v>4.0000000000000001E-3</v>
      </c>
      <c r="CY1704">
        <f>AB1704</f>
        <v>31.26</v>
      </c>
      <c r="CZ1704">
        <f>AF1704</f>
        <v>31.26</v>
      </c>
      <c r="DA1704">
        <f>AJ1704</f>
        <v>1</v>
      </c>
      <c r="DB1704">
        <v>0</v>
      </c>
    </row>
    <row r="1705" spans="1:106" x14ac:dyDescent="0.2">
      <c r="A1705">
        <f>ROW(Source!A622)</f>
        <v>622</v>
      </c>
      <c r="B1705">
        <v>27721505</v>
      </c>
      <c r="C1705">
        <v>27723886</v>
      </c>
      <c r="D1705">
        <v>25416200</v>
      </c>
      <c r="E1705">
        <v>1</v>
      </c>
      <c r="F1705">
        <v>1</v>
      </c>
      <c r="G1705">
        <v>1</v>
      </c>
      <c r="H1705">
        <v>1</v>
      </c>
      <c r="I1705" t="s">
        <v>1216</v>
      </c>
      <c r="J1705" t="s">
        <v>6</v>
      </c>
      <c r="K1705" t="s">
        <v>1217</v>
      </c>
      <c r="L1705">
        <v>1191</v>
      </c>
      <c r="N1705">
        <v>1013</v>
      </c>
      <c r="O1705" t="s">
        <v>953</v>
      </c>
      <c r="P1705" t="s">
        <v>953</v>
      </c>
      <c r="Q1705">
        <v>1</v>
      </c>
      <c r="W1705">
        <v>0</v>
      </c>
      <c r="X1705">
        <v>371339561</v>
      </c>
      <c r="Y1705">
        <v>172.76</v>
      </c>
      <c r="AA1705">
        <v>0</v>
      </c>
      <c r="AB1705">
        <v>0</v>
      </c>
      <c r="AC1705">
        <v>0</v>
      </c>
      <c r="AD1705">
        <v>8.09</v>
      </c>
      <c r="AE1705">
        <v>0</v>
      </c>
      <c r="AF1705">
        <v>0</v>
      </c>
      <c r="AG1705">
        <v>0</v>
      </c>
      <c r="AH1705">
        <v>8.09</v>
      </c>
      <c r="AI1705">
        <v>1</v>
      </c>
      <c r="AJ1705">
        <v>1</v>
      </c>
      <c r="AK1705">
        <v>1</v>
      </c>
      <c r="AL1705">
        <v>1</v>
      </c>
      <c r="AN1705">
        <v>0</v>
      </c>
      <c r="AO1705">
        <v>1</v>
      </c>
      <c r="AP1705">
        <v>0</v>
      </c>
      <c r="AQ1705">
        <v>0</v>
      </c>
      <c r="AR1705">
        <v>0</v>
      </c>
      <c r="AS1705" t="s">
        <v>6</v>
      </c>
      <c r="AT1705">
        <v>172.76</v>
      </c>
      <c r="AU1705" t="s">
        <v>6</v>
      </c>
      <c r="AV1705">
        <v>1</v>
      </c>
      <c r="AW1705">
        <v>2</v>
      </c>
      <c r="AX1705">
        <v>27723890</v>
      </c>
      <c r="AY1705">
        <v>1</v>
      </c>
      <c r="AZ1705">
        <v>0</v>
      </c>
      <c r="BA1705">
        <v>1703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CX1705">
        <f>Y1705*Source!I622</f>
        <v>65.026864000000003</v>
      </c>
      <c r="CY1705">
        <f>AD1705</f>
        <v>8.09</v>
      </c>
      <c r="CZ1705">
        <f>AH1705</f>
        <v>8.09</v>
      </c>
      <c r="DA1705">
        <f>AL1705</f>
        <v>1</v>
      </c>
      <c r="DB1705">
        <v>0</v>
      </c>
    </row>
    <row r="1706" spans="1:106" x14ac:dyDescent="0.2">
      <c r="A1706">
        <f>ROW(Source!A622)</f>
        <v>622</v>
      </c>
      <c r="B1706">
        <v>27721505</v>
      </c>
      <c r="C1706">
        <v>27723886</v>
      </c>
      <c r="D1706">
        <v>25412928</v>
      </c>
      <c r="E1706">
        <v>1</v>
      </c>
      <c r="F1706">
        <v>1</v>
      </c>
      <c r="G1706">
        <v>1</v>
      </c>
      <c r="H1706">
        <v>1</v>
      </c>
      <c r="I1706" t="s">
        <v>954</v>
      </c>
      <c r="J1706" t="s">
        <v>6</v>
      </c>
      <c r="K1706" t="s">
        <v>955</v>
      </c>
      <c r="L1706">
        <v>1191</v>
      </c>
      <c r="N1706">
        <v>1013</v>
      </c>
      <c r="O1706" t="s">
        <v>953</v>
      </c>
      <c r="P1706" t="s">
        <v>953</v>
      </c>
      <c r="Q1706">
        <v>1</v>
      </c>
      <c r="W1706">
        <v>0</v>
      </c>
      <c r="X1706">
        <v>-1417349443</v>
      </c>
      <c r="Y1706">
        <v>7.74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1</v>
      </c>
      <c r="AJ1706">
        <v>1</v>
      </c>
      <c r="AK1706">
        <v>1</v>
      </c>
      <c r="AL1706">
        <v>1</v>
      </c>
      <c r="AN1706">
        <v>0</v>
      </c>
      <c r="AO1706">
        <v>1</v>
      </c>
      <c r="AP1706">
        <v>0</v>
      </c>
      <c r="AQ1706">
        <v>0</v>
      </c>
      <c r="AR1706">
        <v>0</v>
      </c>
      <c r="AS1706" t="s">
        <v>6</v>
      </c>
      <c r="AT1706">
        <v>7.74</v>
      </c>
      <c r="AU1706" t="s">
        <v>6</v>
      </c>
      <c r="AV1706">
        <v>2</v>
      </c>
      <c r="AW1706">
        <v>2</v>
      </c>
      <c r="AX1706">
        <v>27723891</v>
      </c>
      <c r="AY1706">
        <v>1</v>
      </c>
      <c r="AZ1706">
        <v>0</v>
      </c>
      <c r="BA1706">
        <v>1704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CX1706">
        <f>Y1706*Source!I622</f>
        <v>2.9133360000000001</v>
      </c>
      <c r="CY1706">
        <f>AD1706</f>
        <v>0</v>
      </c>
      <c r="CZ1706">
        <f>AH1706</f>
        <v>0</v>
      </c>
      <c r="DA1706">
        <f>AL1706</f>
        <v>1</v>
      </c>
      <c r="DB1706">
        <v>0</v>
      </c>
    </row>
    <row r="1707" spans="1:106" x14ac:dyDescent="0.2">
      <c r="A1707">
        <f>ROW(Source!A622)</f>
        <v>622</v>
      </c>
      <c r="B1707">
        <v>27721505</v>
      </c>
      <c r="C1707">
        <v>27723886</v>
      </c>
      <c r="D1707">
        <v>25230514</v>
      </c>
      <c r="E1707">
        <v>1</v>
      </c>
      <c r="F1707">
        <v>1</v>
      </c>
      <c r="G1707">
        <v>1</v>
      </c>
      <c r="H1707">
        <v>2</v>
      </c>
      <c r="I1707" t="s">
        <v>960</v>
      </c>
      <c r="J1707" t="s">
        <v>961</v>
      </c>
      <c r="K1707" t="s">
        <v>962</v>
      </c>
      <c r="L1707">
        <v>1368</v>
      </c>
      <c r="N1707">
        <v>1011</v>
      </c>
      <c r="O1707" t="s">
        <v>959</v>
      </c>
      <c r="P1707" t="s">
        <v>959</v>
      </c>
      <c r="Q1707">
        <v>1</v>
      </c>
      <c r="W1707">
        <v>0</v>
      </c>
      <c r="X1707">
        <v>1188625873</v>
      </c>
      <c r="Y1707">
        <v>7.74</v>
      </c>
      <c r="AA1707">
        <v>0</v>
      </c>
      <c r="AB1707">
        <v>31.26</v>
      </c>
      <c r="AC1707">
        <v>13.5</v>
      </c>
      <c r="AD1707">
        <v>0</v>
      </c>
      <c r="AE1707">
        <v>0</v>
      </c>
      <c r="AF1707">
        <v>31.26</v>
      </c>
      <c r="AG1707">
        <v>13.5</v>
      </c>
      <c r="AH1707">
        <v>0</v>
      </c>
      <c r="AI1707">
        <v>1</v>
      </c>
      <c r="AJ1707">
        <v>1</v>
      </c>
      <c r="AK1707">
        <v>1</v>
      </c>
      <c r="AL1707">
        <v>1</v>
      </c>
      <c r="AN1707">
        <v>0</v>
      </c>
      <c r="AO1707">
        <v>1</v>
      </c>
      <c r="AP1707">
        <v>0</v>
      </c>
      <c r="AQ1707">
        <v>0</v>
      </c>
      <c r="AR1707">
        <v>0</v>
      </c>
      <c r="AS1707" t="s">
        <v>6</v>
      </c>
      <c r="AT1707">
        <v>7.74</v>
      </c>
      <c r="AU1707" t="s">
        <v>6</v>
      </c>
      <c r="AV1707">
        <v>0</v>
      </c>
      <c r="AW1707">
        <v>2</v>
      </c>
      <c r="AX1707">
        <v>27723892</v>
      </c>
      <c r="AY1707">
        <v>1</v>
      </c>
      <c r="AZ1707">
        <v>0</v>
      </c>
      <c r="BA1707">
        <v>1705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CX1707">
        <f>Y1707*Source!I622</f>
        <v>2.9133360000000001</v>
      </c>
      <c r="CY1707">
        <f>AB1707</f>
        <v>31.26</v>
      </c>
      <c r="CZ1707">
        <f>AF1707</f>
        <v>31.26</v>
      </c>
      <c r="DA1707">
        <f>AJ1707</f>
        <v>1</v>
      </c>
      <c r="DB1707">
        <v>0</v>
      </c>
    </row>
    <row r="1708" spans="1:106" x14ac:dyDescent="0.2">
      <c r="A1708">
        <f>ROW(Source!A623)</f>
        <v>623</v>
      </c>
      <c r="B1708">
        <v>27721504</v>
      </c>
      <c r="C1708">
        <v>27723886</v>
      </c>
      <c r="D1708">
        <v>25416200</v>
      </c>
      <c r="E1708">
        <v>1</v>
      </c>
      <c r="F1708">
        <v>1</v>
      </c>
      <c r="G1708">
        <v>1</v>
      </c>
      <c r="H1708">
        <v>1</v>
      </c>
      <c r="I1708" t="s">
        <v>1216</v>
      </c>
      <c r="J1708" t="s">
        <v>6</v>
      </c>
      <c r="K1708" t="s">
        <v>1217</v>
      </c>
      <c r="L1708">
        <v>1191</v>
      </c>
      <c r="N1708">
        <v>1013</v>
      </c>
      <c r="O1708" t="s">
        <v>953</v>
      </c>
      <c r="P1708" t="s">
        <v>953</v>
      </c>
      <c r="Q1708">
        <v>1</v>
      </c>
      <c r="W1708">
        <v>0</v>
      </c>
      <c r="X1708">
        <v>371339561</v>
      </c>
      <c r="Y1708">
        <v>172.76</v>
      </c>
      <c r="AA1708">
        <v>0</v>
      </c>
      <c r="AB1708">
        <v>0</v>
      </c>
      <c r="AC1708">
        <v>0</v>
      </c>
      <c r="AD1708">
        <v>8.09</v>
      </c>
      <c r="AE1708">
        <v>0</v>
      </c>
      <c r="AF1708">
        <v>0</v>
      </c>
      <c r="AG1708">
        <v>0</v>
      </c>
      <c r="AH1708">
        <v>8.09</v>
      </c>
      <c r="AI1708">
        <v>1</v>
      </c>
      <c r="AJ1708">
        <v>1</v>
      </c>
      <c r="AK1708">
        <v>1</v>
      </c>
      <c r="AL1708">
        <v>1</v>
      </c>
      <c r="AN1708">
        <v>0</v>
      </c>
      <c r="AO1708">
        <v>1</v>
      </c>
      <c r="AP1708">
        <v>0</v>
      </c>
      <c r="AQ1708">
        <v>0</v>
      </c>
      <c r="AR1708">
        <v>0</v>
      </c>
      <c r="AS1708" t="s">
        <v>6</v>
      </c>
      <c r="AT1708">
        <v>172.76</v>
      </c>
      <c r="AU1708" t="s">
        <v>6</v>
      </c>
      <c r="AV1708">
        <v>1</v>
      </c>
      <c r="AW1708">
        <v>2</v>
      </c>
      <c r="AX1708">
        <v>27723890</v>
      </c>
      <c r="AY1708">
        <v>1</v>
      </c>
      <c r="AZ1708">
        <v>0</v>
      </c>
      <c r="BA1708">
        <v>1706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CX1708">
        <f>Y1708*Source!I623</f>
        <v>65.026864000000003</v>
      </c>
      <c r="CY1708">
        <f>AD1708</f>
        <v>8.09</v>
      </c>
      <c r="CZ1708">
        <f>AH1708</f>
        <v>8.09</v>
      </c>
      <c r="DA1708">
        <f>AL1708</f>
        <v>1</v>
      </c>
      <c r="DB1708">
        <v>0</v>
      </c>
    </row>
    <row r="1709" spans="1:106" x14ac:dyDescent="0.2">
      <c r="A1709">
        <f>ROW(Source!A623)</f>
        <v>623</v>
      </c>
      <c r="B1709">
        <v>27721504</v>
      </c>
      <c r="C1709">
        <v>27723886</v>
      </c>
      <c r="D1709">
        <v>25412928</v>
      </c>
      <c r="E1709">
        <v>1</v>
      </c>
      <c r="F1709">
        <v>1</v>
      </c>
      <c r="G1709">
        <v>1</v>
      </c>
      <c r="H1709">
        <v>1</v>
      </c>
      <c r="I1709" t="s">
        <v>954</v>
      </c>
      <c r="J1709" t="s">
        <v>6</v>
      </c>
      <c r="K1709" t="s">
        <v>955</v>
      </c>
      <c r="L1709">
        <v>1191</v>
      </c>
      <c r="N1709">
        <v>1013</v>
      </c>
      <c r="O1709" t="s">
        <v>953</v>
      </c>
      <c r="P1709" t="s">
        <v>953</v>
      </c>
      <c r="Q1709">
        <v>1</v>
      </c>
      <c r="W1709">
        <v>0</v>
      </c>
      <c r="X1709">
        <v>-1417349443</v>
      </c>
      <c r="Y1709">
        <v>7.74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1</v>
      </c>
      <c r="AJ1709">
        <v>1</v>
      </c>
      <c r="AK1709">
        <v>1</v>
      </c>
      <c r="AL1709">
        <v>1</v>
      </c>
      <c r="AN1709">
        <v>0</v>
      </c>
      <c r="AO1709">
        <v>1</v>
      </c>
      <c r="AP1709">
        <v>0</v>
      </c>
      <c r="AQ1709">
        <v>0</v>
      </c>
      <c r="AR1709">
        <v>0</v>
      </c>
      <c r="AS1709" t="s">
        <v>6</v>
      </c>
      <c r="AT1709">
        <v>7.74</v>
      </c>
      <c r="AU1709" t="s">
        <v>6</v>
      </c>
      <c r="AV1709">
        <v>2</v>
      </c>
      <c r="AW1709">
        <v>2</v>
      </c>
      <c r="AX1709">
        <v>27723891</v>
      </c>
      <c r="AY1709">
        <v>1</v>
      </c>
      <c r="AZ1709">
        <v>0</v>
      </c>
      <c r="BA1709">
        <v>1707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CX1709">
        <f>Y1709*Source!I623</f>
        <v>2.9133360000000001</v>
      </c>
      <c r="CY1709">
        <f>AD1709</f>
        <v>0</v>
      </c>
      <c r="CZ1709">
        <f>AH1709</f>
        <v>0</v>
      </c>
      <c r="DA1709">
        <f>AL1709</f>
        <v>1</v>
      </c>
      <c r="DB1709">
        <v>0</v>
      </c>
    </row>
    <row r="1710" spans="1:106" x14ac:dyDescent="0.2">
      <c r="A1710">
        <f>ROW(Source!A623)</f>
        <v>623</v>
      </c>
      <c r="B1710">
        <v>27721504</v>
      </c>
      <c r="C1710">
        <v>27723886</v>
      </c>
      <c r="D1710">
        <v>25230514</v>
      </c>
      <c r="E1710">
        <v>1</v>
      </c>
      <c r="F1710">
        <v>1</v>
      </c>
      <c r="G1710">
        <v>1</v>
      </c>
      <c r="H1710">
        <v>2</v>
      </c>
      <c r="I1710" t="s">
        <v>960</v>
      </c>
      <c r="J1710" t="s">
        <v>961</v>
      </c>
      <c r="K1710" t="s">
        <v>962</v>
      </c>
      <c r="L1710">
        <v>1368</v>
      </c>
      <c r="N1710">
        <v>1011</v>
      </c>
      <c r="O1710" t="s">
        <v>959</v>
      </c>
      <c r="P1710" t="s">
        <v>959</v>
      </c>
      <c r="Q1710">
        <v>1</v>
      </c>
      <c r="W1710">
        <v>0</v>
      </c>
      <c r="X1710">
        <v>1188625873</v>
      </c>
      <c r="Y1710">
        <v>7.74</v>
      </c>
      <c r="AA1710">
        <v>0</v>
      </c>
      <c r="AB1710">
        <v>31.26</v>
      </c>
      <c r="AC1710">
        <v>13.5</v>
      </c>
      <c r="AD1710">
        <v>0</v>
      </c>
      <c r="AE1710">
        <v>0</v>
      </c>
      <c r="AF1710">
        <v>31.26</v>
      </c>
      <c r="AG1710">
        <v>13.5</v>
      </c>
      <c r="AH1710">
        <v>0</v>
      </c>
      <c r="AI1710">
        <v>1</v>
      </c>
      <c r="AJ1710">
        <v>1</v>
      </c>
      <c r="AK1710">
        <v>1</v>
      </c>
      <c r="AL1710">
        <v>1</v>
      </c>
      <c r="AN1710">
        <v>0</v>
      </c>
      <c r="AO1710">
        <v>1</v>
      </c>
      <c r="AP1710">
        <v>0</v>
      </c>
      <c r="AQ1710">
        <v>0</v>
      </c>
      <c r="AR1710">
        <v>0</v>
      </c>
      <c r="AS1710" t="s">
        <v>6</v>
      </c>
      <c r="AT1710">
        <v>7.74</v>
      </c>
      <c r="AU1710" t="s">
        <v>6</v>
      </c>
      <c r="AV1710">
        <v>0</v>
      </c>
      <c r="AW1710">
        <v>2</v>
      </c>
      <c r="AX1710">
        <v>27723892</v>
      </c>
      <c r="AY1710">
        <v>1</v>
      </c>
      <c r="AZ1710">
        <v>0</v>
      </c>
      <c r="BA1710">
        <v>1708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CX1710">
        <f>Y1710*Source!I623</f>
        <v>2.9133360000000001</v>
      </c>
      <c r="CY1710">
        <f>AB1710</f>
        <v>31.26</v>
      </c>
      <c r="CZ1710">
        <f>AF1710</f>
        <v>31.26</v>
      </c>
      <c r="DA1710">
        <f>AJ1710</f>
        <v>1</v>
      </c>
      <c r="DB1710">
        <v>0</v>
      </c>
    </row>
    <row r="1711" spans="1:106" x14ac:dyDescent="0.2">
      <c r="A1711">
        <f>ROW(Source!A624)</f>
        <v>624</v>
      </c>
      <c r="B1711">
        <v>27721505</v>
      </c>
      <c r="C1711">
        <v>27723893</v>
      </c>
      <c r="D1711">
        <v>25416103</v>
      </c>
      <c r="E1711">
        <v>1</v>
      </c>
      <c r="F1711">
        <v>1</v>
      </c>
      <c r="G1711">
        <v>1</v>
      </c>
      <c r="H1711">
        <v>1</v>
      </c>
      <c r="I1711" t="s">
        <v>1218</v>
      </c>
      <c r="J1711" t="s">
        <v>6</v>
      </c>
      <c r="K1711" t="s">
        <v>1219</v>
      </c>
      <c r="L1711">
        <v>1191</v>
      </c>
      <c r="N1711">
        <v>1013</v>
      </c>
      <c r="O1711" t="s">
        <v>953</v>
      </c>
      <c r="P1711" t="s">
        <v>953</v>
      </c>
      <c r="Q1711">
        <v>1</v>
      </c>
      <c r="W1711">
        <v>0</v>
      </c>
      <c r="X1711">
        <v>158058434</v>
      </c>
      <c r="Y1711">
        <v>275.60000000000002</v>
      </c>
      <c r="AA1711">
        <v>0</v>
      </c>
      <c r="AB1711">
        <v>0</v>
      </c>
      <c r="AC1711">
        <v>0</v>
      </c>
      <c r="AD1711">
        <v>7.68</v>
      </c>
      <c r="AE1711">
        <v>0</v>
      </c>
      <c r="AF1711">
        <v>0</v>
      </c>
      <c r="AG1711">
        <v>0</v>
      </c>
      <c r="AH1711">
        <v>7.68</v>
      </c>
      <c r="AI1711">
        <v>1</v>
      </c>
      <c r="AJ1711">
        <v>1</v>
      </c>
      <c r="AK1711">
        <v>1</v>
      </c>
      <c r="AL1711">
        <v>1</v>
      </c>
      <c r="AN1711">
        <v>0</v>
      </c>
      <c r="AO1711">
        <v>1</v>
      </c>
      <c r="AP1711">
        <v>0</v>
      </c>
      <c r="AQ1711">
        <v>0</v>
      </c>
      <c r="AR1711">
        <v>0</v>
      </c>
      <c r="AS1711" t="s">
        <v>6</v>
      </c>
      <c r="AT1711">
        <v>275.60000000000002</v>
      </c>
      <c r="AU1711" t="s">
        <v>6</v>
      </c>
      <c r="AV1711">
        <v>1</v>
      </c>
      <c r="AW1711">
        <v>2</v>
      </c>
      <c r="AX1711">
        <v>27723898</v>
      </c>
      <c r="AY1711">
        <v>1</v>
      </c>
      <c r="AZ1711">
        <v>0</v>
      </c>
      <c r="BA1711">
        <v>1709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CX1711">
        <f>Y1711*Source!I624</f>
        <v>22.929919999999999</v>
      </c>
      <c r="CY1711">
        <f>AD1711</f>
        <v>7.68</v>
      </c>
      <c r="CZ1711">
        <f>AH1711</f>
        <v>7.68</v>
      </c>
      <c r="DA1711">
        <f>AL1711</f>
        <v>1</v>
      </c>
      <c r="DB1711">
        <v>0</v>
      </c>
    </row>
    <row r="1712" spans="1:106" x14ac:dyDescent="0.2">
      <c r="A1712">
        <f>ROW(Source!A624)</f>
        <v>624</v>
      </c>
      <c r="B1712">
        <v>27721505</v>
      </c>
      <c r="C1712">
        <v>27723893</v>
      </c>
      <c r="D1712">
        <v>25231936</v>
      </c>
      <c r="E1712">
        <v>1</v>
      </c>
      <c r="F1712">
        <v>1</v>
      </c>
      <c r="G1712">
        <v>1</v>
      </c>
      <c r="H1712">
        <v>2</v>
      </c>
      <c r="I1712" t="s">
        <v>1039</v>
      </c>
      <c r="J1712" t="s">
        <v>1040</v>
      </c>
      <c r="K1712" t="s">
        <v>1041</v>
      </c>
      <c r="L1712">
        <v>1368</v>
      </c>
      <c r="N1712">
        <v>1011</v>
      </c>
      <c r="O1712" t="s">
        <v>959</v>
      </c>
      <c r="P1712" t="s">
        <v>959</v>
      </c>
      <c r="Q1712">
        <v>1</v>
      </c>
      <c r="W1712">
        <v>0</v>
      </c>
      <c r="X1712">
        <v>-2111251057</v>
      </c>
      <c r="Y1712">
        <v>1.58</v>
      </c>
      <c r="AA1712">
        <v>0</v>
      </c>
      <c r="AB1712">
        <v>32.5</v>
      </c>
      <c r="AC1712">
        <v>0</v>
      </c>
      <c r="AD1712">
        <v>0</v>
      </c>
      <c r="AE1712">
        <v>0</v>
      </c>
      <c r="AF1712">
        <v>32.5</v>
      </c>
      <c r="AG1712">
        <v>0</v>
      </c>
      <c r="AH1712">
        <v>0</v>
      </c>
      <c r="AI1712">
        <v>1</v>
      </c>
      <c r="AJ1712">
        <v>1</v>
      </c>
      <c r="AK1712">
        <v>1</v>
      </c>
      <c r="AL1712">
        <v>1</v>
      </c>
      <c r="AN1712">
        <v>0</v>
      </c>
      <c r="AO1712">
        <v>1</v>
      </c>
      <c r="AP1712">
        <v>0</v>
      </c>
      <c r="AQ1712">
        <v>0</v>
      </c>
      <c r="AR1712">
        <v>0</v>
      </c>
      <c r="AS1712" t="s">
        <v>6</v>
      </c>
      <c r="AT1712">
        <v>1.58</v>
      </c>
      <c r="AU1712" t="s">
        <v>6</v>
      </c>
      <c r="AV1712">
        <v>0</v>
      </c>
      <c r="AW1712">
        <v>2</v>
      </c>
      <c r="AX1712">
        <v>27723899</v>
      </c>
      <c r="AY1712">
        <v>1</v>
      </c>
      <c r="AZ1712">
        <v>0</v>
      </c>
      <c r="BA1712">
        <v>1710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CX1712">
        <f>Y1712*Source!I624</f>
        <v>0.13145599999999999</v>
      </c>
      <c r="CY1712">
        <f>AB1712</f>
        <v>32.5</v>
      </c>
      <c r="CZ1712">
        <f>AF1712</f>
        <v>32.5</v>
      </c>
      <c r="DA1712">
        <f>AJ1712</f>
        <v>1</v>
      </c>
      <c r="DB1712">
        <v>0</v>
      </c>
    </row>
    <row r="1713" spans="1:106" x14ac:dyDescent="0.2">
      <c r="A1713">
        <f>ROW(Source!A624)</f>
        <v>624</v>
      </c>
      <c r="B1713">
        <v>27721505</v>
      </c>
      <c r="C1713">
        <v>27723893</v>
      </c>
      <c r="D1713">
        <v>25232531</v>
      </c>
      <c r="E1713">
        <v>1</v>
      </c>
      <c r="F1713">
        <v>1</v>
      </c>
      <c r="G1713">
        <v>1</v>
      </c>
      <c r="H1713">
        <v>2</v>
      </c>
      <c r="I1713" t="s">
        <v>1042</v>
      </c>
      <c r="J1713" t="s">
        <v>1043</v>
      </c>
      <c r="K1713" t="s">
        <v>1044</v>
      </c>
      <c r="L1713">
        <v>1368</v>
      </c>
      <c r="N1713">
        <v>1011</v>
      </c>
      <c r="O1713" t="s">
        <v>959</v>
      </c>
      <c r="P1713" t="s">
        <v>959</v>
      </c>
      <c r="Q1713">
        <v>1</v>
      </c>
      <c r="W1713">
        <v>0</v>
      </c>
      <c r="X1713">
        <v>1518765163</v>
      </c>
      <c r="Y1713">
        <v>3.16</v>
      </c>
      <c r="AA1713">
        <v>0</v>
      </c>
      <c r="AB1713">
        <v>1.53</v>
      </c>
      <c r="AC1713">
        <v>0</v>
      </c>
      <c r="AD1713">
        <v>0</v>
      </c>
      <c r="AE1713">
        <v>0</v>
      </c>
      <c r="AF1713">
        <v>1.53</v>
      </c>
      <c r="AG1713">
        <v>0</v>
      </c>
      <c r="AH1713">
        <v>0</v>
      </c>
      <c r="AI1713">
        <v>1</v>
      </c>
      <c r="AJ1713">
        <v>1</v>
      </c>
      <c r="AK1713">
        <v>1</v>
      </c>
      <c r="AL1713">
        <v>1</v>
      </c>
      <c r="AN1713">
        <v>0</v>
      </c>
      <c r="AO1713">
        <v>1</v>
      </c>
      <c r="AP1713">
        <v>0</v>
      </c>
      <c r="AQ1713">
        <v>0</v>
      </c>
      <c r="AR1713">
        <v>0</v>
      </c>
      <c r="AS1713" t="s">
        <v>6</v>
      </c>
      <c r="AT1713">
        <v>3.16</v>
      </c>
      <c r="AU1713" t="s">
        <v>6</v>
      </c>
      <c r="AV1713">
        <v>0</v>
      </c>
      <c r="AW1713">
        <v>2</v>
      </c>
      <c r="AX1713">
        <v>27723900</v>
      </c>
      <c r="AY1713">
        <v>1</v>
      </c>
      <c r="AZ1713">
        <v>0</v>
      </c>
      <c r="BA1713">
        <v>1711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CX1713">
        <f>Y1713*Source!I624</f>
        <v>0.26291199999999998</v>
      </c>
      <c r="CY1713">
        <f>AB1713</f>
        <v>1.53</v>
      </c>
      <c r="CZ1713">
        <f>AF1713</f>
        <v>1.53</v>
      </c>
      <c r="DA1713">
        <f>AJ1713</f>
        <v>1</v>
      </c>
      <c r="DB1713">
        <v>0</v>
      </c>
    </row>
    <row r="1714" spans="1:106" x14ac:dyDescent="0.2">
      <c r="A1714">
        <f>ROW(Source!A624)</f>
        <v>624</v>
      </c>
      <c r="B1714">
        <v>27721505</v>
      </c>
      <c r="C1714">
        <v>27723893</v>
      </c>
      <c r="D1714">
        <v>25147242</v>
      </c>
      <c r="E1714">
        <v>17</v>
      </c>
      <c r="F1714">
        <v>1</v>
      </c>
      <c r="G1714">
        <v>1</v>
      </c>
      <c r="H1714">
        <v>3</v>
      </c>
      <c r="I1714" t="s">
        <v>44</v>
      </c>
      <c r="J1714" t="s">
        <v>6</v>
      </c>
      <c r="K1714" t="s">
        <v>45</v>
      </c>
      <c r="L1714">
        <v>1348</v>
      </c>
      <c r="N1714">
        <v>1009</v>
      </c>
      <c r="O1714" t="s">
        <v>46</v>
      </c>
      <c r="P1714" t="s">
        <v>46</v>
      </c>
      <c r="Q1714">
        <v>1000</v>
      </c>
      <c r="W1714">
        <v>0</v>
      </c>
      <c r="X1714">
        <v>-179832266</v>
      </c>
      <c r="Y1714">
        <v>13.4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1</v>
      </c>
      <c r="AJ1714">
        <v>1</v>
      </c>
      <c r="AK1714">
        <v>1</v>
      </c>
      <c r="AL1714">
        <v>1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 t="s">
        <v>6</v>
      </c>
      <c r="AT1714">
        <v>13.4</v>
      </c>
      <c r="AU1714" t="s">
        <v>6</v>
      </c>
      <c r="AV1714">
        <v>0</v>
      </c>
      <c r="AW1714">
        <v>2</v>
      </c>
      <c r="AX1714">
        <v>27723901</v>
      </c>
      <c r="AY1714">
        <v>1</v>
      </c>
      <c r="AZ1714">
        <v>0</v>
      </c>
      <c r="BA1714">
        <v>1712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CX1714">
        <f>Y1714*Source!I624</f>
        <v>1.1148799999999999</v>
      </c>
      <c r="CY1714">
        <f>AA1714</f>
        <v>0</v>
      </c>
      <c r="CZ1714">
        <f>AE1714</f>
        <v>0</v>
      </c>
      <c r="DA1714">
        <f>AI1714</f>
        <v>1</v>
      </c>
      <c r="DB1714">
        <v>0</v>
      </c>
    </row>
    <row r="1715" spans="1:106" x14ac:dyDescent="0.2">
      <c r="A1715">
        <f>ROW(Source!A625)</f>
        <v>625</v>
      </c>
      <c r="B1715">
        <v>27721504</v>
      </c>
      <c r="C1715">
        <v>27723893</v>
      </c>
      <c r="D1715">
        <v>25416103</v>
      </c>
      <c r="E1715">
        <v>1</v>
      </c>
      <c r="F1715">
        <v>1</v>
      </c>
      <c r="G1715">
        <v>1</v>
      </c>
      <c r="H1715">
        <v>1</v>
      </c>
      <c r="I1715" t="s">
        <v>1218</v>
      </c>
      <c r="J1715" t="s">
        <v>6</v>
      </c>
      <c r="K1715" t="s">
        <v>1219</v>
      </c>
      <c r="L1715">
        <v>1191</v>
      </c>
      <c r="N1715">
        <v>1013</v>
      </c>
      <c r="O1715" t="s">
        <v>953</v>
      </c>
      <c r="P1715" t="s">
        <v>953</v>
      </c>
      <c r="Q1715">
        <v>1</v>
      </c>
      <c r="W1715">
        <v>0</v>
      </c>
      <c r="X1715">
        <v>158058434</v>
      </c>
      <c r="Y1715">
        <v>275.60000000000002</v>
      </c>
      <c r="AA1715">
        <v>0</v>
      </c>
      <c r="AB1715">
        <v>0</v>
      </c>
      <c r="AC1715">
        <v>0</v>
      </c>
      <c r="AD1715">
        <v>7.68</v>
      </c>
      <c r="AE1715">
        <v>0</v>
      </c>
      <c r="AF1715">
        <v>0</v>
      </c>
      <c r="AG1715">
        <v>0</v>
      </c>
      <c r="AH1715">
        <v>7.68</v>
      </c>
      <c r="AI1715">
        <v>1</v>
      </c>
      <c r="AJ1715">
        <v>1</v>
      </c>
      <c r="AK1715">
        <v>1</v>
      </c>
      <c r="AL1715">
        <v>1</v>
      </c>
      <c r="AN1715">
        <v>0</v>
      </c>
      <c r="AO1715">
        <v>1</v>
      </c>
      <c r="AP1715">
        <v>0</v>
      </c>
      <c r="AQ1715">
        <v>0</v>
      </c>
      <c r="AR1715">
        <v>0</v>
      </c>
      <c r="AS1715" t="s">
        <v>6</v>
      </c>
      <c r="AT1715">
        <v>275.60000000000002</v>
      </c>
      <c r="AU1715" t="s">
        <v>6</v>
      </c>
      <c r="AV1715">
        <v>1</v>
      </c>
      <c r="AW1715">
        <v>2</v>
      </c>
      <c r="AX1715">
        <v>27723898</v>
      </c>
      <c r="AY1715">
        <v>1</v>
      </c>
      <c r="AZ1715">
        <v>0</v>
      </c>
      <c r="BA1715">
        <v>1713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CX1715">
        <f>Y1715*Source!I625</f>
        <v>22.929919999999999</v>
      </c>
      <c r="CY1715">
        <f>AD1715</f>
        <v>7.68</v>
      </c>
      <c r="CZ1715">
        <f>AH1715</f>
        <v>7.68</v>
      </c>
      <c r="DA1715">
        <f>AL1715</f>
        <v>1</v>
      </c>
      <c r="DB1715">
        <v>0</v>
      </c>
    </row>
    <row r="1716" spans="1:106" x14ac:dyDescent="0.2">
      <c r="A1716">
        <f>ROW(Source!A625)</f>
        <v>625</v>
      </c>
      <c r="B1716">
        <v>27721504</v>
      </c>
      <c r="C1716">
        <v>27723893</v>
      </c>
      <c r="D1716">
        <v>25231936</v>
      </c>
      <c r="E1716">
        <v>1</v>
      </c>
      <c r="F1716">
        <v>1</v>
      </c>
      <c r="G1716">
        <v>1</v>
      </c>
      <c r="H1716">
        <v>2</v>
      </c>
      <c r="I1716" t="s">
        <v>1039</v>
      </c>
      <c r="J1716" t="s">
        <v>1040</v>
      </c>
      <c r="K1716" t="s">
        <v>1041</v>
      </c>
      <c r="L1716">
        <v>1368</v>
      </c>
      <c r="N1716">
        <v>1011</v>
      </c>
      <c r="O1716" t="s">
        <v>959</v>
      </c>
      <c r="P1716" t="s">
        <v>959</v>
      </c>
      <c r="Q1716">
        <v>1</v>
      </c>
      <c r="W1716">
        <v>0</v>
      </c>
      <c r="X1716">
        <v>-2111251057</v>
      </c>
      <c r="Y1716">
        <v>1.58</v>
      </c>
      <c r="AA1716">
        <v>0</v>
      </c>
      <c r="AB1716">
        <v>32.5</v>
      </c>
      <c r="AC1716">
        <v>0</v>
      </c>
      <c r="AD1716">
        <v>0</v>
      </c>
      <c r="AE1716">
        <v>0</v>
      </c>
      <c r="AF1716">
        <v>32.5</v>
      </c>
      <c r="AG1716">
        <v>0</v>
      </c>
      <c r="AH1716">
        <v>0</v>
      </c>
      <c r="AI1716">
        <v>1</v>
      </c>
      <c r="AJ1716">
        <v>1</v>
      </c>
      <c r="AK1716">
        <v>1</v>
      </c>
      <c r="AL1716">
        <v>1</v>
      </c>
      <c r="AN1716">
        <v>0</v>
      </c>
      <c r="AO1716">
        <v>1</v>
      </c>
      <c r="AP1716">
        <v>0</v>
      </c>
      <c r="AQ1716">
        <v>0</v>
      </c>
      <c r="AR1716">
        <v>0</v>
      </c>
      <c r="AS1716" t="s">
        <v>6</v>
      </c>
      <c r="AT1716">
        <v>1.58</v>
      </c>
      <c r="AU1716" t="s">
        <v>6</v>
      </c>
      <c r="AV1716">
        <v>0</v>
      </c>
      <c r="AW1716">
        <v>2</v>
      </c>
      <c r="AX1716">
        <v>27723899</v>
      </c>
      <c r="AY1716">
        <v>1</v>
      </c>
      <c r="AZ1716">
        <v>0</v>
      </c>
      <c r="BA1716">
        <v>1714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CX1716">
        <f>Y1716*Source!I625</f>
        <v>0.13145599999999999</v>
      </c>
      <c r="CY1716">
        <f>AB1716</f>
        <v>32.5</v>
      </c>
      <c r="CZ1716">
        <f>AF1716</f>
        <v>32.5</v>
      </c>
      <c r="DA1716">
        <f>AJ1716</f>
        <v>1</v>
      </c>
      <c r="DB1716">
        <v>0</v>
      </c>
    </row>
    <row r="1717" spans="1:106" x14ac:dyDescent="0.2">
      <c r="A1717">
        <f>ROW(Source!A625)</f>
        <v>625</v>
      </c>
      <c r="B1717">
        <v>27721504</v>
      </c>
      <c r="C1717">
        <v>27723893</v>
      </c>
      <c r="D1717">
        <v>25232531</v>
      </c>
      <c r="E1717">
        <v>1</v>
      </c>
      <c r="F1717">
        <v>1</v>
      </c>
      <c r="G1717">
        <v>1</v>
      </c>
      <c r="H1717">
        <v>2</v>
      </c>
      <c r="I1717" t="s">
        <v>1042</v>
      </c>
      <c r="J1717" t="s">
        <v>1043</v>
      </c>
      <c r="K1717" t="s">
        <v>1044</v>
      </c>
      <c r="L1717">
        <v>1368</v>
      </c>
      <c r="N1717">
        <v>1011</v>
      </c>
      <c r="O1717" t="s">
        <v>959</v>
      </c>
      <c r="P1717" t="s">
        <v>959</v>
      </c>
      <c r="Q1717">
        <v>1</v>
      </c>
      <c r="W1717">
        <v>0</v>
      </c>
      <c r="X1717">
        <v>1518765163</v>
      </c>
      <c r="Y1717">
        <v>3.16</v>
      </c>
      <c r="AA1717">
        <v>0</v>
      </c>
      <c r="AB1717">
        <v>1.53</v>
      </c>
      <c r="AC1717">
        <v>0</v>
      </c>
      <c r="AD1717">
        <v>0</v>
      </c>
      <c r="AE1717">
        <v>0</v>
      </c>
      <c r="AF1717">
        <v>1.53</v>
      </c>
      <c r="AG1717">
        <v>0</v>
      </c>
      <c r="AH1717">
        <v>0</v>
      </c>
      <c r="AI1717">
        <v>1</v>
      </c>
      <c r="AJ1717">
        <v>1</v>
      </c>
      <c r="AK1717">
        <v>1</v>
      </c>
      <c r="AL1717">
        <v>1</v>
      </c>
      <c r="AN1717">
        <v>0</v>
      </c>
      <c r="AO1717">
        <v>1</v>
      </c>
      <c r="AP1717">
        <v>0</v>
      </c>
      <c r="AQ1717">
        <v>0</v>
      </c>
      <c r="AR1717">
        <v>0</v>
      </c>
      <c r="AS1717" t="s">
        <v>6</v>
      </c>
      <c r="AT1717">
        <v>3.16</v>
      </c>
      <c r="AU1717" t="s">
        <v>6</v>
      </c>
      <c r="AV1717">
        <v>0</v>
      </c>
      <c r="AW1717">
        <v>2</v>
      </c>
      <c r="AX1717">
        <v>27723900</v>
      </c>
      <c r="AY1717">
        <v>1</v>
      </c>
      <c r="AZ1717">
        <v>0</v>
      </c>
      <c r="BA1717">
        <v>1715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CX1717">
        <f>Y1717*Source!I625</f>
        <v>0.26291199999999998</v>
      </c>
      <c r="CY1717">
        <f>AB1717</f>
        <v>1.53</v>
      </c>
      <c r="CZ1717">
        <f>AF1717</f>
        <v>1.53</v>
      </c>
      <c r="DA1717">
        <f>AJ1717</f>
        <v>1</v>
      </c>
      <c r="DB1717">
        <v>0</v>
      </c>
    </row>
    <row r="1718" spans="1:106" x14ac:dyDescent="0.2">
      <c r="A1718">
        <f>ROW(Source!A625)</f>
        <v>625</v>
      </c>
      <c r="B1718">
        <v>27721504</v>
      </c>
      <c r="C1718">
        <v>27723893</v>
      </c>
      <c r="D1718">
        <v>25147242</v>
      </c>
      <c r="E1718">
        <v>17</v>
      </c>
      <c r="F1718">
        <v>1</v>
      </c>
      <c r="G1718">
        <v>1</v>
      </c>
      <c r="H1718">
        <v>3</v>
      </c>
      <c r="I1718" t="s">
        <v>44</v>
      </c>
      <c r="J1718" t="s">
        <v>6</v>
      </c>
      <c r="K1718" t="s">
        <v>45</v>
      </c>
      <c r="L1718">
        <v>1348</v>
      </c>
      <c r="N1718">
        <v>1009</v>
      </c>
      <c r="O1718" t="s">
        <v>46</v>
      </c>
      <c r="P1718" t="s">
        <v>46</v>
      </c>
      <c r="Q1718">
        <v>1000</v>
      </c>
      <c r="W1718">
        <v>0</v>
      </c>
      <c r="X1718">
        <v>-179832266</v>
      </c>
      <c r="Y1718">
        <v>13.4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1</v>
      </c>
      <c r="AJ1718">
        <v>1</v>
      </c>
      <c r="AK1718">
        <v>1</v>
      </c>
      <c r="AL1718">
        <v>1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 t="s">
        <v>6</v>
      </c>
      <c r="AT1718">
        <v>13.4</v>
      </c>
      <c r="AU1718" t="s">
        <v>6</v>
      </c>
      <c r="AV1718">
        <v>0</v>
      </c>
      <c r="AW1718">
        <v>2</v>
      </c>
      <c r="AX1718">
        <v>27723901</v>
      </c>
      <c r="AY1718">
        <v>1</v>
      </c>
      <c r="AZ1718">
        <v>0</v>
      </c>
      <c r="BA1718">
        <v>1716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CX1718">
        <f>Y1718*Source!I625</f>
        <v>1.1148799999999999</v>
      </c>
      <c r="CY1718">
        <f>AA1718</f>
        <v>0</v>
      </c>
      <c r="CZ1718">
        <f>AE1718</f>
        <v>0</v>
      </c>
      <c r="DA1718">
        <f>AI1718</f>
        <v>1</v>
      </c>
      <c r="DB1718">
        <v>0</v>
      </c>
    </row>
    <row r="1719" spans="1:106" x14ac:dyDescent="0.2">
      <c r="A1719">
        <f>ROW(Source!A628)</f>
        <v>628</v>
      </c>
      <c r="B1719">
        <v>27721505</v>
      </c>
      <c r="C1719">
        <v>27723903</v>
      </c>
      <c r="D1719">
        <v>25413050</v>
      </c>
      <c r="E1719">
        <v>1</v>
      </c>
      <c r="F1719">
        <v>1</v>
      </c>
      <c r="G1719">
        <v>1</v>
      </c>
      <c r="H1719">
        <v>1</v>
      </c>
      <c r="I1719" t="s">
        <v>984</v>
      </c>
      <c r="J1719" t="s">
        <v>6</v>
      </c>
      <c r="K1719" t="s">
        <v>985</v>
      </c>
      <c r="L1719">
        <v>1191</v>
      </c>
      <c r="N1719">
        <v>1013</v>
      </c>
      <c r="O1719" t="s">
        <v>953</v>
      </c>
      <c r="P1719" t="s">
        <v>953</v>
      </c>
      <c r="Q1719">
        <v>1</v>
      </c>
      <c r="W1719">
        <v>0</v>
      </c>
      <c r="X1719">
        <v>735429535</v>
      </c>
      <c r="Y1719">
        <v>22.82</v>
      </c>
      <c r="AA1719">
        <v>0</v>
      </c>
      <c r="AB1719">
        <v>0</v>
      </c>
      <c r="AC1719">
        <v>0</v>
      </c>
      <c r="AD1719">
        <v>7.8</v>
      </c>
      <c r="AE1719">
        <v>0</v>
      </c>
      <c r="AF1719">
        <v>0</v>
      </c>
      <c r="AG1719">
        <v>0</v>
      </c>
      <c r="AH1719">
        <v>7.8</v>
      </c>
      <c r="AI1719">
        <v>1</v>
      </c>
      <c r="AJ1719">
        <v>1</v>
      </c>
      <c r="AK1719">
        <v>1</v>
      </c>
      <c r="AL1719">
        <v>1</v>
      </c>
      <c r="AN1719">
        <v>0</v>
      </c>
      <c r="AO1719">
        <v>1</v>
      </c>
      <c r="AP1719">
        <v>0</v>
      </c>
      <c r="AQ1719">
        <v>0</v>
      </c>
      <c r="AR1719">
        <v>0</v>
      </c>
      <c r="AS1719" t="s">
        <v>6</v>
      </c>
      <c r="AT1719">
        <v>22.82</v>
      </c>
      <c r="AU1719" t="s">
        <v>6</v>
      </c>
      <c r="AV1719">
        <v>1</v>
      </c>
      <c r="AW1719">
        <v>2</v>
      </c>
      <c r="AX1719">
        <v>27723905</v>
      </c>
      <c r="AY1719">
        <v>1</v>
      </c>
      <c r="AZ1719">
        <v>0</v>
      </c>
      <c r="BA1719">
        <v>1717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CX1719">
        <f>Y1719*Source!I628</f>
        <v>54.370932000000003</v>
      </c>
      <c r="CY1719">
        <f>AD1719</f>
        <v>7.8</v>
      </c>
      <c r="CZ1719">
        <f>AH1719</f>
        <v>7.8</v>
      </c>
      <c r="DA1719">
        <f>AL1719</f>
        <v>1</v>
      </c>
      <c r="DB1719">
        <v>0</v>
      </c>
    </row>
    <row r="1720" spans="1:106" x14ac:dyDescent="0.2">
      <c r="A1720">
        <f>ROW(Source!A629)</f>
        <v>629</v>
      </c>
      <c r="B1720">
        <v>27721504</v>
      </c>
      <c r="C1720">
        <v>27723903</v>
      </c>
      <c r="D1720">
        <v>25413050</v>
      </c>
      <c r="E1720">
        <v>1</v>
      </c>
      <c r="F1720">
        <v>1</v>
      </c>
      <c r="G1720">
        <v>1</v>
      </c>
      <c r="H1720">
        <v>1</v>
      </c>
      <c r="I1720" t="s">
        <v>984</v>
      </c>
      <c r="J1720" t="s">
        <v>6</v>
      </c>
      <c r="K1720" t="s">
        <v>985</v>
      </c>
      <c r="L1720">
        <v>1191</v>
      </c>
      <c r="N1720">
        <v>1013</v>
      </c>
      <c r="O1720" t="s">
        <v>953</v>
      </c>
      <c r="P1720" t="s">
        <v>953</v>
      </c>
      <c r="Q1720">
        <v>1</v>
      </c>
      <c r="W1720">
        <v>0</v>
      </c>
      <c r="X1720">
        <v>735429535</v>
      </c>
      <c r="Y1720">
        <v>22.82</v>
      </c>
      <c r="AA1720">
        <v>0</v>
      </c>
      <c r="AB1720">
        <v>0</v>
      </c>
      <c r="AC1720">
        <v>0</v>
      </c>
      <c r="AD1720">
        <v>7.8</v>
      </c>
      <c r="AE1720">
        <v>0</v>
      </c>
      <c r="AF1720">
        <v>0</v>
      </c>
      <c r="AG1720">
        <v>0</v>
      </c>
      <c r="AH1720">
        <v>7.8</v>
      </c>
      <c r="AI1720">
        <v>1</v>
      </c>
      <c r="AJ1720">
        <v>1</v>
      </c>
      <c r="AK1720">
        <v>1</v>
      </c>
      <c r="AL1720">
        <v>1</v>
      </c>
      <c r="AN1720">
        <v>0</v>
      </c>
      <c r="AO1720">
        <v>1</v>
      </c>
      <c r="AP1720">
        <v>0</v>
      </c>
      <c r="AQ1720">
        <v>0</v>
      </c>
      <c r="AR1720">
        <v>0</v>
      </c>
      <c r="AS1720" t="s">
        <v>6</v>
      </c>
      <c r="AT1720">
        <v>22.82</v>
      </c>
      <c r="AU1720" t="s">
        <v>6</v>
      </c>
      <c r="AV1720">
        <v>1</v>
      </c>
      <c r="AW1720">
        <v>2</v>
      </c>
      <c r="AX1720">
        <v>27723905</v>
      </c>
      <c r="AY1720">
        <v>1</v>
      </c>
      <c r="AZ1720">
        <v>0</v>
      </c>
      <c r="BA1720">
        <v>1718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CX1720">
        <f>Y1720*Source!I629</f>
        <v>54.370932000000003</v>
      </c>
      <c r="CY1720">
        <f>AD1720</f>
        <v>7.8</v>
      </c>
      <c r="CZ1720">
        <f>AH1720</f>
        <v>7.8</v>
      </c>
      <c r="DA1720">
        <f>AL1720</f>
        <v>1</v>
      </c>
      <c r="DB1720">
        <v>0</v>
      </c>
    </row>
    <row r="1721" spans="1:106" x14ac:dyDescent="0.2">
      <c r="A1721">
        <f>ROW(Source!A630)</f>
        <v>630</v>
      </c>
      <c r="B1721">
        <v>27721505</v>
      </c>
      <c r="C1721">
        <v>27723906</v>
      </c>
      <c r="D1721">
        <v>25413300</v>
      </c>
      <c r="E1721">
        <v>1</v>
      </c>
      <c r="F1721">
        <v>1</v>
      </c>
      <c r="G1721">
        <v>1</v>
      </c>
      <c r="H1721">
        <v>1</v>
      </c>
      <c r="I1721" t="s">
        <v>989</v>
      </c>
      <c r="J1721" t="s">
        <v>6</v>
      </c>
      <c r="K1721" t="s">
        <v>990</v>
      </c>
      <c r="L1721">
        <v>1191</v>
      </c>
      <c r="N1721">
        <v>1013</v>
      </c>
      <c r="O1721" t="s">
        <v>953</v>
      </c>
      <c r="P1721" t="s">
        <v>953</v>
      </c>
      <c r="Q1721">
        <v>1</v>
      </c>
      <c r="W1721">
        <v>0</v>
      </c>
      <c r="X1721">
        <v>-400197608</v>
      </c>
      <c r="Y1721">
        <v>69.87</v>
      </c>
      <c r="AA1721">
        <v>0</v>
      </c>
      <c r="AB1721">
        <v>0</v>
      </c>
      <c r="AC1721">
        <v>0</v>
      </c>
      <c r="AD1721">
        <v>8.5299999999999994</v>
      </c>
      <c r="AE1721">
        <v>0</v>
      </c>
      <c r="AF1721">
        <v>0</v>
      </c>
      <c r="AG1721">
        <v>0</v>
      </c>
      <c r="AH1721">
        <v>8.5299999999999994</v>
      </c>
      <c r="AI1721">
        <v>1</v>
      </c>
      <c r="AJ1721">
        <v>1</v>
      </c>
      <c r="AK1721">
        <v>1</v>
      </c>
      <c r="AL1721">
        <v>1</v>
      </c>
      <c r="AN1721">
        <v>0</v>
      </c>
      <c r="AO1721">
        <v>1</v>
      </c>
      <c r="AP1721">
        <v>0</v>
      </c>
      <c r="AQ1721">
        <v>0</v>
      </c>
      <c r="AR1721">
        <v>0</v>
      </c>
      <c r="AS1721" t="s">
        <v>6</v>
      </c>
      <c r="AT1721">
        <v>69.87</v>
      </c>
      <c r="AU1721" t="s">
        <v>6</v>
      </c>
      <c r="AV1721">
        <v>1</v>
      </c>
      <c r="AW1721">
        <v>2</v>
      </c>
      <c r="AX1721">
        <v>27723911</v>
      </c>
      <c r="AY1721">
        <v>1</v>
      </c>
      <c r="AZ1721">
        <v>0</v>
      </c>
      <c r="BA1721">
        <v>1719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CX1721">
        <f>Y1721*Source!I630</f>
        <v>26.522652000000001</v>
      </c>
      <c r="CY1721">
        <f>AD1721</f>
        <v>8.5299999999999994</v>
      </c>
      <c r="CZ1721">
        <f>AH1721</f>
        <v>8.5299999999999994</v>
      </c>
      <c r="DA1721">
        <f>AL1721</f>
        <v>1</v>
      </c>
      <c r="DB1721">
        <v>0</v>
      </c>
    </row>
    <row r="1722" spans="1:106" x14ac:dyDescent="0.2">
      <c r="A1722">
        <f>ROW(Source!A630)</f>
        <v>630</v>
      </c>
      <c r="B1722">
        <v>27721505</v>
      </c>
      <c r="C1722">
        <v>27723906</v>
      </c>
      <c r="D1722">
        <v>25412928</v>
      </c>
      <c r="E1722">
        <v>1</v>
      </c>
      <c r="F1722">
        <v>1</v>
      </c>
      <c r="G1722">
        <v>1</v>
      </c>
      <c r="H1722">
        <v>1</v>
      </c>
      <c r="I1722" t="s">
        <v>954</v>
      </c>
      <c r="J1722" t="s">
        <v>6</v>
      </c>
      <c r="K1722" t="s">
        <v>955</v>
      </c>
      <c r="L1722">
        <v>1191</v>
      </c>
      <c r="N1722">
        <v>1013</v>
      </c>
      <c r="O1722" t="s">
        <v>953</v>
      </c>
      <c r="P1722" t="s">
        <v>953</v>
      </c>
      <c r="Q1722">
        <v>1</v>
      </c>
      <c r="W1722">
        <v>0</v>
      </c>
      <c r="X1722">
        <v>-1417349443</v>
      </c>
      <c r="Y1722">
        <v>1.44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1</v>
      </c>
      <c r="AJ1722">
        <v>1</v>
      </c>
      <c r="AK1722">
        <v>1</v>
      </c>
      <c r="AL1722">
        <v>1</v>
      </c>
      <c r="AN1722">
        <v>0</v>
      </c>
      <c r="AO1722">
        <v>1</v>
      </c>
      <c r="AP1722">
        <v>0</v>
      </c>
      <c r="AQ1722">
        <v>0</v>
      </c>
      <c r="AR1722">
        <v>0</v>
      </c>
      <c r="AS1722" t="s">
        <v>6</v>
      </c>
      <c r="AT1722">
        <v>1.44</v>
      </c>
      <c r="AU1722" t="s">
        <v>6</v>
      </c>
      <c r="AV1722">
        <v>2</v>
      </c>
      <c r="AW1722">
        <v>2</v>
      </c>
      <c r="AX1722">
        <v>27723912</v>
      </c>
      <c r="AY1722">
        <v>1</v>
      </c>
      <c r="AZ1722">
        <v>0</v>
      </c>
      <c r="BA1722">
        <v>1720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CX1722">
        <f>Y1722*Source!I630</f>
        <v>0.546624</v>
      </c>
      <c r="CY1722">
        <f>AD1722</f>
        <v>0</v>
      </c>
      <c r="CZ1722">
        <f>AH1722</f>
        <v>0</v>
      </c>
      <c r="DA1722">
        <f>AL1722</f>
        <v>1</v>
      </c>
      <c r="DB1722">
        <v>0</v>
      </c>
    </row>
    <row r="1723" spans="1:106" x14ac:dyDescent="0.2">
      <c r="A1723">
        <f>ROW(Source!A630)</f>
        <v>630</v>
      </c>
      <c r="B1723">
        <v>27721505</v>
      </c>
      <c r="C1723">
        <v>27723906</v>
      </c>
      <c r="D1723">
        <v>25230514</v>
      </c>
      <c r="E1723">
        <v>1</v>
      </c>
      <c r="F1723">
        <v>1</v>
      </c>
      <c r="G1723">
        <v>1</v>
      </c>
      <c r="H1723">
        <v>2</v>
      </c>
      <c r="I1723" t="s">
        <v>960</v>
      </c>
      <c r="J1723" t="s">
        <v>961</v>
      </c>
      <c r="K1723" t="s">
        <v>962</v>
      </c>
      <c r="L1723">
        <v>1368</v>
      </c>
      <c r="N1723">
        <v>1011</v>
      </c>
      <c r="O1723" t="s">
        <v>959</v>
      </c>
      <c r="P1723" t="s">
        <v>959</v>
      </c>
      <c r="Q1723">
        <v>1</v>
      </c>
      <c r="W1723">
        <v>0</v>
      </c>
      <c r="X1723">
        <v>1188625873</v>
      </c>
      <c r="Y1723">
        <v>1.44</v>
      </c>
      <c r="AA1723">
        <v>0</v>
      </c>
      <c r="AB1723">
        <v>31.26</v>
      </c>
      <c r="AC1723">
        <v>13.5</v>
      </c>
      <c r="AD1723">
        <v>0</v>
      </c>
      <c r="AE1723">
        <v>0</v>
      </c>
      <c r="AF1723">
        <v>31.26</v>
      </c>
      <c r="AG1723">
        <v>13.5</v>
      </c>
      <c r="AH1723">
        <v>0</v>
      </c>
      <c r="AI1723">
        <v>1</v>
      </c>
      <c r="AJ1723">
        <v>1</v>
      </c>
      <c r="AK1723">
        <v>1</v>
      </c>
      <c r="AL1723">
        <v>1</v>
      </c>
      <c r="AN1723">
        <v>0</v>
      </c>
      <c r="AO1723">
        <v>1</v>
      </c>
      <c r="AP1723">
        <v>0</v>
      </c>
      <c r="AQ1723">
        <v>0</v>
      </c>
      <c r="AR1723">
        <v>0</v>
      </c>
      <c r="AS1723" t="s">
        <v>6</v>
      </c>
      <c r="AT1723">
        <v>1.44</v>
      </c>
      <c r="AU1723" t="s">
        <v>6</v>
      </c>
      <c r="AV1723">
        <v>0</v>
      </c>
      <c r="AW1723">
        <v>2</v>
      </c>
      <c r="AX1723">
        <v>27723913</v>
      </c>
      <c r="AY1723">
        <v>1</v>
      </c>
      <c r="AZ1723">
        <v>0</v>
      </c>
      <c r="BA1723">
        <v>1721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CX1723">
        <f>Y1723*Source!I630</f>
        <v>0.546624</v>
      </c>
      <c r="CY1723">
        <f>AB1723</f>
        <v>31.26</v>
      </c>
      <c r="CZ1723">
        <f>AF1723</f>
        <v>31.26</v>
      </c>
      <c r="DA1723">
        <f>AJ1723</f>
        <v>1</v>
      </c>
      <c r="DB1723">
        <v>0</v>
      </c>
    </row>
    <row r="1724" spans="1:106" x14ac:dyDescent="0.2">
      <c r="A1724">
        <f>ROW(Source!A630)</f>
        <v>630</v>
      </c>
      <c r="B1724">
        <v>27721505</v>
      </c>
      <c r="C1724">
        <v>27723906</v>
      </c>
      <c r="D1724">
        <v>25147242</v>
      </c>
      <c r="E1724">
        <v>17</v>
      </c>
      <c r="F1724">
        <v>1</v>
      </c>
      <c r="G1724">
        <v>1</v>
      </c>
      <c r="H1724">
        <v>3</v>
      </c>
      <c r="I1724" t="s">
        <v>44</v>
      </c>
      <c r="J1724" t="s">
        <v>6</v>
      </c>
      <c r="K1724" t="s">
        <v>45</v>
      </c>
      <c r="L1724">
        <v>1348</v>
      </c>
      <c r="N1724">
        <v>1009</v>
      </c>
      <c r="O1724" t="s">
        <v>46</v>
      </c>
      <c r="P1724" t="s">
        <v>46</v>
      </c>
      <c r="Q1724">
        <v>1000</v>
      </c>
      <c r="W1724">
        <v>0</v>
      </c>
      <c r="X1724">
        <v>-179832266</v>
      </c>
      <c r="Y1724">
        <v>5.2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1</v>
      </c>
      <c r="AJ1724">
        <v>1</v>
      </c>
      <c r="AK1724">
        <v>1</v>
      </c>
      <c r="AL1724">
        <v>1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 t="s">
        <v>6</v>
      </c>
      <c r="AT1724">
        <v>5.2</v>
      </c>
      <c r="AU1724" t="s">
        <v>6</v>
      </c>
      <c r="AV1724">
        <v>0</v>
      </c>
      <c r="AW1724">
        <v>2</v>
      </c>
      <c r="AX1724">
        <v>27723914</v>
      </c>
      <c r="AY1724">
        <v>1</v>
      </c>
      <c r="AZ1724">
        <v>0</v>
      </c>
      <c r="BA1724">
        <v>1722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CX1724">
        <f>Y1724*Source!I630</f>
        <v>1.9739200000000001</v>
      </c>
      <c r="CY1724">
        <f>AA1724</f>
        <v>0</v>
      </c>
      <c r="CZ1724">
        <f>AE1724</f>
        <v>0</v>
      </c>
      <c r="DA1724">
        <f>AI1724</f>
        <v>1</v>
      </c>
      <c r="DB1724">
        <v>0</v>
      </c>
    </row>
    <row r="1725" spans="1:106" x14ac:dyDescent="0.2">
      <c r="A1725">
        <f>ROW(Source!A631)</f>
        <v>631</v>
      </c>
      <c r="B1725">
        <v>27721504</v>
      </c>
      <c r="C1725">
        <v>27723906</v>
      </c>
      <c r="D1725">
        <v>25413300</v>
      </c>
      <c r="E1725">
        <v>1</v>
      </c>
      <c r="F1725">
        <v>1</v>
      </c>
      <c r="G1725">
        <v>1</v>
      </c>
      <c r="H1725">
        <v>1</v>
      </c>
      <c r="I1725" t="s">
        <v>989</v>
      </c>
      <c r="J1725" t="s">
        <v>6</v>
      </c>
      <c r="K1725" t="s">
        <v>990</v>
      </c>
      <c r="L1725">
        <v>1191</v>
      </c>
      <c r="N1725">
        <v>1013</v>
      </c>
      <c r="O1725" t="s">
        <v>953</v>
      </c>
      <c r="P1725" t="s">
        <v>953</v>
      </c>
      <c r="Q1725">
        <v>1</v>
      </c>
      <c r="W1725">
        <v>0</v>
      </c>
      <c r="X1725">
        <v>-400197608</v>
      </c>
      <c r="Y1725">
        <v>69.87</v>
      </c>
      <c r="AA1725">
        <v>0</v>
      </c>
      <c r="AB1725">
        <v>0</v>
      </c>
      <c r="AC1725">
        <v>0</v>
      </c>
      <c r="AD1725">
        <v>8.5299999999999994</v>
      </c>
      <c r="AE1725">
        <v>0</v>
      </c>
      <c r="AF1725">
        <v>0</v>
      </c>
      <c r="AG1725">
        <v>0</v>
      </c>
      <c r="AH1725">
        <v>8.5299999999999994</v>
      </c>
      <c r="AI1725">
        <v>1</v>
      </c>
      <c r="AJ1725">
        <v>1</v>
      </c>
      <c r="AK1725">
        <v>1</v>
      </c>
      <c r="AL1725">
        <v>1</v>
      </c>
      <c r="AN1725">
        <v>0</v>
      </c>
      <c r="AO1725">
        <v>1</v>
      </c>
      <c r="AP1725">
        <v>0</v>
      </c>
      <c r="AQ1725">
        <v>0</v>
      </c>
      <c r="AR1725">
        <v>0</v>
      </c>
      <c r="AS1725" t="s">
        <v>6</v>
      </c>
      <c r="AT1725">
        <v>69.87</v>
      </c>
      <c r="AU1725" t="s">
        <v>6</v>
      </c>
      <c r="AV1725">
        <v>1</v>
      </c>
      <c r="AW1725">
        <v>2</v>
      </c>
      <c r="AX1725">
        <v>27723911</v>
      </c>
      <c r="AY1725">
        <v>1</v>
      </c>
      <c r="AZ1725">
        <v>0</v>
      </c>
      <c r="BA1725">
        <v>1723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CX1725">
        <f>Y1725*Source!I631</f>
        <v>26.522652000000001</v>
      </c>
      <c r="CY1725">
        <f>AD1725</f>
        <v>8.5299999999999994</v>
      </c>
      <c r="CZ1725">
        <f>AH1725</f>
        <v>8.5299999999999994</v>
      </c>
      <c r="DA1725">
        <f>AL1725</f>
        <v>1</v>
      </c>
      <c r="DB1725">
        <v>0</v>
      </c>
    </row>
    <row r="1726" spans="1:106" x14ac:dyDescent="0.2">
      <c r="A1726">
        <f>ROW(Source!A631)</f>
        <v>631</v>
      </c>
      <c r="B1726">
        <v>27721504</v>
      </c>
      <c r="C1726">
        <v>27723906</v>
      </c>
      <c r="D1726">
        <v>25412928</v>
      </c>
      <c r="E1726">
        <v>1</v>
      </c>
      <c r="F1726">
        <v>1</v>
      </c>
      <c r="G1726">
        <v>1</v>
      </c>
      <c r="H1726">
        <v>1</v>
      </c>
      <c r="I1726" t="s">
        <v>954</v>
      </c>
      <c r="J1726" t="s">
        <v>6</v>
      </c>
      <c r="K1726" t="s">
        <v>955</v>
      </c>
      <c r="L1726">
        <v>1191</v>
      </c>
      <c r="N1726">
        <v>1013</v>
      </c>
      <c r="O1726" t="s">
        <v>953</v>
      </c>
      <c r="P1726" t="s">
        <v>953</v>
      </c>
      <c r="Q1726">
        <v>1</v>
      </c>
      <c r="W1726">
        <v>0</v>
      </c>
      <c r="X1726">
        <v>-1417349443</v>
      </c>
      <c r="Y1726">
        <v>1.44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1</v>
      </c>
      <c r="AJ1726">
        <v>1</v>
      </c>
      <c r="AK1726">
        <v>1</v>
      </c>
      <c r="AL1726">
        <v>1</v>
      </c>
      <c r="AN1726">
        <v>0</v>
      </c>
      <c r="AO1726">
        <v>1</v>
      </c>
      <c r="AP1726">
        <v>0</v>
      </c>
      <c r="AQ1726">
        <v>0</v>
      </c>
      <c r="AR1726">
        <v>0</v>
      </c>
      <c r="AS1726" t="s">
        <v>6</v>
      </c>
      <c r="AT1726">
        <v>1.44</v>
      </c>
      <c r="AU1726" t="s">
        <v>6</v>
      </c>
      <c r="AV1726">
        <v>2</v>
      </c>
      <c r="AW1726">
        <v>2</v>
      </c>
      <c r="AX1726">
        <v>27723912</v>
      </c>
      <c r="AY1726">
        <v>1</v>
      </c>
      <c r="AZ1726">
        <v>0</v>
      </c>
      <c r="BA1726">
        <v>1724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CX1726">
        <f>Y1726*Source!I631</f>
        <v>0.546624</v>
      </c>
      <c r="CY1726">
        <f>AD1726</f>
        <v>0</v>
      </c>
      <c r="CZ1726">
        <f>AH1726</f>
        <v>0</v>
      </c>
      <c r="DA1726">
        <f>AL1726</f>
        <v>1</v>
      </c>
      <c r="DB1726">
        <v>0</v>
      </c>
    </row>
    <row r="1727" spans="1:106" x14ac:dyDescent="0.2">
      <c r="A1727">
        <f>ROW(Source!A631)</f>
        <v>631</v>
      </c>
      <c r="B1727">
        <v>27721504</v>
      </c>
      <c r="C1727">
        <v>27723906</v>
      </c>
      <c r="D1727">
        <v>25230514</v>
      </c>
      <c r="E1727">
        <v>1</v>
      </c>
      <c r="F1727">
        <v>1</v>
      </c>
      <c r="G1727">
        <v>1</v>
      </c>
      <c r="H1727">
        <v>2</v>
      </c>
      <c r="I1727" t="s">
        <v>960</v>
      </c>
      <c r="J1727" t="s">
        <v>961</v>
      </c>
      <c r="K1727" t="s">
        <v>962</v>
      </c>
      <c r="L1727">
        <v>1368</v>
      </c>
      <c r="N1727">
        <v>1011</v>
      </c>
      <c r="O1727" t="s">
        <v>959</v>
      </c>
      <c r="P1727" t="s">
        <v>959</v>
      </c>
      <c r="Q1727">
        <v>1</v>
      </c>
      <c r="W1727">
        <v>0</v>
      </c>
      <c r="X1727">
        <v>1188625873</v>
      </c>
      <c r="Y1727">
        <v>1.44</v>
      </c>
      <c r="AA1727">
        <v>0</v>
      </c>
      <c r="AB1727">
        <v>31.26</v>
      </c>
      <c r="AC1727">
        <v>13.5</v>
      </c>
      <c r="AD1727">
        <v>0</v>
      </c>
      <c r="AE1727">
        <v>0</v>
      </c>
      <c r="AF1727">
        <v>31.26</v>
      </c>
      <c r="AG1727">
        <v>13.5</v>
      </c>
      <c r="AH1727">
        <v>0</v>
      </c>
      <c r="AI1727">
        <v>1</v>
      </c>
      <c r="AJ1727">
        <v>1</v>
      </c>
      <c r="AK1727">
        <v>1</v>
      </c>
      <c r="AL1727">
        <v>1</v>
      </c>
      <c r="AN1727">
        <v>0</v>
      </c>
      <c r="AO1727">
        <v>1</v>
      </c>
      <c r="AP1727">
        <v>0</v>
      </c>
      <c r="AQ1727">
        <v>0</v>
      </c>
      <c r="AR1727">
        <v>0</v>
      </c>
      <c r="AS1727" t="s">
        <v>6</v>
      </c>
      <c r="AT1727">
        <v>1.44</v>
      </c>
      <c r="AU1727" t="s">
        <v>6</v>
      </c>
      <c r="AV1727">
        <v>0</v>
      </c>
      <c r="AW1727">
        <v>2</v>
      </c>
      <c r="AX1727">
        <v>27723913</v>
      </c>
      <c r="AY1727">
        <v>1</v>
      </c>
      <c r="AZ1727">
        <v>0</v>
      </c>
      <c r="BA1727">
        <v>1725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CX1727">
        <f>Y1727*Source!I631</f>
        <v>0.546624</v>
      </c>
      <c r="CY1727">
        <f>AB1727</f>
        <v>31.26</v>
      </c>
      <c r="CZ1727">
        <f>AF1727</f>
        <v>31.26</v>
      </c>
      <c r="DA1727">
        <f>AJ1727</f>
        <v>1</v>
      </c>
      <c r="DB1727">
        <v>0</v>
      </c>
    </row>
    <row r="1728" spans="1:106" x14ac:dyDescent="0.2">
      <c r="A1728">
        <f>ROW(Source!A631)</f>
        <v>631</v>
      </c>
      <c r="B1728">
        <v>27721504</v>
      </c>
      <c r="C1728">
        <v>27723906</v>
      </c>
      <c r="D1728">
        <v>25147242</v>
      </c>
      <c r="E1728">
        <v>17</v>
      </c>
      <c r="F1728">
        <v>1</v>
      </c>
      <c r="G1728">
        <v>1</v>
      </c>
      <c r="H1728">
        <v>3</v>
      </c>
      <c r="I1728" t="s">
        <v>44</v>
      </c>
      <c r="J1728" t="s">
        <v>6</v>
      </c>
      <c r="K1728" t="s">
        <v>45</v>
      </c>
      <c r="L1728">
        <v>1348</v>
      </c>
      <c r="N1728">
        <v>1009</v>
      </c>
      <c r="O1728" t="s">
        <v>46</v>
      </c>
      <c r="P1728" t="s">
        <v>46</v>
      </c>
      <c r="Q1728">
        <v>1000</v>
      </c>
      <c r="W1728">
        <v>0</v>
      </c>
      <c r="X1728">
        <v>-179832266</v>
      </c>
      <c r="Y1728">
        <v>5.2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1</v>
      </c>
      <c r="AJ1728">
        <v>1</v>
      </c>
      <c r="AK1728">
        <v>1</v>
      </c>
      <c r="AL1728">
        <v>1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 t="s">
        <v>6</v>
      </c>
      <c r="AT1728">
        <v>5.2</v>
      </c>
      <c r="AU1728" t="s">
        <v>6</v>
      </c>
      <c r="AV1728">
        <v>0</v>
      </c>
      <c r="AW1728">
        <v>2</v>
      </c>
      <c r="AX1728">
        <v>27723914</v>
      </c>
      <c r="AY1728">
        <v>1</v>
      </c>
      <c r="AZ1728">
        <v>0</v>
      </c>
      <c r="BA1728">
        <v>1726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CX1728">
        <f>Y1728*Source!I631</f>
        <v>1.9739200000000001</v>
      </c>
      <c r="CY1728">
        <f>AA1728</f>
        <v>0</v>
      </c>
      <c r="CZ1728">
        <f>AE1728</f>
        <v>0</v>
      </c>
      <c r="DA1728">
        <f>AI1728</f>
        <v>1</v>
      </c>
      <c r="DB1728">
        <v>0</v>
      </c>
    </row>
    <row r="1729" spans="1:106" x14ac:dyDescent="0.2">
      <c r="A1729">
        <f>ROW(Source!A634)</f>
        <v>634</v>
      </c>
      <c r="B1729">
        <v>27721505</v>
      </c>
      <c r="C1729">
        <v>27723916</v>
      </c>
      <c r="D1729">
        <v>25412980</v>
      </c>
      <c r="E1729">
        <v>1</v>
      </c>
      <c r="F1729">
        <v>1</v>
      </c>
      <c r="G1729">
        <v>1</v>
      </c>
      <c r="H1729">
        <v>1</v>
      </c>
      <c r="I1729" t="s">
        <v>1159</v>
      </c>
      <c r="J1729" t="s">
        <v>6</v>
      </c>
      <c r="K1729" t="s">
        <v>1160</v>
      </c>
      <c r="L1729">
        <v>1191</v>
      </c>
      <c r="N1729">
        <v>1013</v>
      </c>
      <c r="O1729" t="s">
        <v>953</v>
      </c>
      <c r="P1729" t="s">
        <v>953</v>
      </c>
      <c r="Q1729">
        <v>1</v>
      </c>
      <c r="W1729">
        <v>0</v>
      </c>
      <c r="X1729">
        <v>145020957</v>
      </c>
      <c r="Y1729">
        <v>94.176000000000002</v>
      </c>
      <c r="AA1729">
        <v>0</v>
      </c>
      <c r="AB1729">
        <v>0</v>
      </c>
      <c r="AC1729">
        <v>0</v>
      </c>
      <c r="AD1729">
        <v>9.07</v>
      </c>
      <c r="AE1729">
        <v>0</v>
      </c>
      <c r="AF1729">
        <v>0</v>
      </c>
      <c r="AG1729">
        <v>0</v>
      </c>
      <c r="AH1729">
        <v>9.07</v>
      </c>
      <c r="AI1729">
        <v>1</v>
      </c>
      <c r="AJ1729">
        <v>1</v>
      </c>
      <c r="AK1729">
        <v>1</v>
      </c>
      <c r="AL1729">
        <v>1</v>
      </c>
      <c r="AN1729">
        <v>0</v>
      </c>
      <c r="AO1729">
        <v>1</v>
      </c>
      <c r="AP1729">
        <v>1</v>
      </c>
      <c r="AQ1729">
        <v>0</v>
      </c>
      <c r="AR1729">
        <v>0</v>
      </c>
      <c r="AS1729" t="s">
        <v>6</v>
      </c>
      <c r="AT1729">
        <v>117.72</v>
      </c>
      <c r="AU1729" t="s">
        <v>22</v>
      </c>
      <c r="AV1729">
        <v>1</v>
      </c>
      <c r="AW1729">
        <v>2</v>
      </c>
      <c r="AX1729">
        <v>27723922</v>
      </c>
      <c r="AY1729">
        <v>1</v>
      </c>
      <c r="AZ1729">
        <v>0</v>
      </c>
      <c r="BA1729">
        <v>1727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CX1729">
        <f>Y1729*Source!I634</f>
        <v>146.91455999999999</v>
      </c>
      <c r="CY1729">
        <f>AD1729</f>
        <v>9.07</v>
      </c>
      <c r="CZ1729">
        <f>AH1729</f>
        <v>9.07</v>
      </c>
      <c r="DA1729">
        <f>AL1729</f>
        <v>1</v>
      </c>
      <c r="DB1729">
        <v>0</v>
      </c>
    </row>
    <row r="1730" spans="1:106" x14ac:dyDescent="0.2">
      <c r="A1730">
        <f>ROW(Source!A634)</f>
        <v>634</v>
      </c>
      <c r="B1730">
        <v>27721505</v>
      </c>
      <c r="C1730">
        <v>27723916</v>
      </c>
      <c r="D1730">
        <v>25412928</v>
      </c>
      <c r="E1730">
        <v>1</v>
      </c>
      <c r="F1730">
        <v>1</v>
      </c>
      <c r="G1730">
        <v>1</v>
      </c>
      <c r="H1730">
        <v>1</v>
      </c>
      <c r="I1730" t="s">
        <v>954</v>
      </c>
      <c r="J1730" t="s">
        <v>6</v>
      </c>
      <c r="K1730" t="s">
        <v>955</v>
      </c>
      <c r="L1730">
        <v>1191</v>
      </c>
      <c r="N1730">
        <v>1013</v>
      </c>
      <c r="O1730" t="s">
        <v>953</v>
      </c>
      <c r="P1730" t="s">
        <v>953</v>
      </c>
      <c r="Q1730">
        <v>1</v>
      </c>
      <c r="W1730">
        <v>0</v>
      </c>
      <c r="X1730">
        <v>-1417349443</v>
      </c>
      <c r="Y1730">
        <v>1.47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1</v>
      </c>
      <c r="AJ1730">
        <v>1</v>
      </c>
      <c r="AK1730">
        <v>1</v>
      </c>
      <c r="AL1730">
        <v>1</v>
      </c>
      <c r="AN1730">
        <v>0</v>
      </c>
      <c r="AO1730">
        <v>1</v>
      </c>
      <c r="AP1730">
        <v>0</v>
      </c>
      <c r="AQ1730">
        <v>0</v>
      </c>
      <c r="AR1730">
        <v>0</v>
      </c>
      <c r="AS1730" t="s">
        <v>6</v>
      </c>
      <c r="AT1730">
        <v>1.47</v>
      </c>
      <c r="AU1730" t="s">
        <v>6</v>
      </c>
      <c r="AV1730">
        <v>2</v>
      </c>
      <c r="AW1730">
        <v>2</v>
      </c>
      <c r="AX1730">
        <v>27723923</v>
      </c>
      <c r="AY1730">
        <v>1</v>
      </c>
      <c r="AZ1730">
        <v>2048</v>
      </c>
      <c r="BA1730">
        <v>1728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CX1730">
        <f>Y1730*Source!I634</f>
        <v>2.2932000000000001</v>
      </c>
      <c r="CY1730">
        <f>AD1730</f>
        <v>0</v>
      </c>
      <c r="CZ1730">
        <f>AH1730</f>
        <v>0</v>
      </c>
      <c r="DA1730">
        <f>AL1730</f>
        <v>1</v>
      </c>
      <c r="DB1730">
        <v>0</v>
      </c>
    </row>
    <row r="1731" spans="1:106" x14ac:dyDescent="0.2">
      <c r="A1731">
        <f>ROW(Source!A634)</f>
        <v>634</v>
      </c>
      <c r="B1731">
        <v>27721505</v>
      </c>
      <c r="C1731">
        <v>27723916</v>
      </c>
      <c r="D1731">
        <v>25230220</v>
      </c>
      <c r="E1731">
        <v>1</v>
      </c>
      <c r="F1731">
        <v>1</v>
      </c>
      <c r="G1731">
        <v>1</v>
      </c>
      <c r="H1731">
        <v>2</v>
      </c>
      <c r="I1731" t="s">
        <v>991</v>
      </c>
      <c r="J1731" t="s">
        <v>992</v>
      </c>
      <c r="K1731" t="s">
        <v>993</v>
      </c>
      <c r="L1731">
        <v>1368</v>
      </c>
      <c r="N1731">
        <v>1011</v>
      </c>
      <c r="O1731" t="s">
        <v>959</v>
      </c>
      <c r="P1731" t="s">
        <v>959</v>
      </c>
      <c r="Q1731">
        <v>1</v>
      </c>
      <c r="W1731">
        <v>0</v>
      </c>
      <c r="X1731">
        <v>-1718674368</v>
      </c>
      <c r="Y1731">
        <v>0.47199999999999998</v>
      </c>
      <c r="AA1731">
        <v>0</v>
      </c>
      <c r="AB1731">
        <v>111.99</v>
      </c>
      <c r="AC1731">
        <v>13.5</v>
      </c>
      <c r="AD1731">
        <v>0</v>
      </c>
      <c r="AE1731">
        <v>0</v>
      </c>
      <c r="AF1731">
        <v>111.99</v>
      </c>
      <c r="AG1731">
        <v>13.5</v>
      </c>
      <c r="AH1731">
        <v>0</v>
      </c>
      <c r="AI1731">
        <v>1</v>
      </c>
      <c r="AJ1731">
        <v>1</v>
      </c>
      <c r="AK1731">
        <v>1</v>
      </c>
      <c r="AL1731">
        <v>1</v>
      </c>
      <c r="AN1731">
        <v>0</v>
      </c>
      <c r="AO1731">
        <v>1</v>
      </c>
      <c r="AP1731">
        <v>1</v>
      </c>
      <c r="AQ1731">
        <v>0</v>
      </c>
      <c r="AR1731">
        <v>0</v>
      </c>
      <c r="AS1731" t="s">
        <v>6</v>
      </c>
      <c r="AT1731">
        <v>0.59</v>
      </c>
      <c r="AU1731" t="s">
        <v>22</v>
      </c>
      <c r="AV1731">
        <v>0</v>
      </c>
      <c r="AW1731">
        <v>2</v>
      </c>
      <c r="AX1731">
        <v>27723924</v>
      </c>
      <c r="AY1731">
        <v>1</v>
      </c>
      <c r="AZ1731">
        <v>0</v>
      </c>
      <c r="BA1731">
        <v>1729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CX1731">
        <f>Y1731*Source!I634</f>
        <v>0.73631999999999997</v>
      </c>
      <c r="CY1731">
        <f>AB1731</f>
        <v>111.99</v>
      </c>
      <c r="CZ1731">
        <f>AF1731</f>
        <v>111.99</v>
      </c>
      <c r="DA1731">
        <f>AJ1731</f>
        <v>1</v>
      </c>
      <c r="DB1731">
        <v>0</v>
      </c>
    </row>
    <row r="1732" spans="1:106" x14ac:dyDescent="0.2">
      <c r="A1732">
        <f>ROW(Source!A634)</f>
        <v>634</v>
      </c>
      <c r="B1732">
        <v>27721505</v>
      </c>
      <c r="C1732">
        <v>27723916</v>
      </c>
      <c r="D1732">
        <v>25231607</v>
      </c>
      <c r="E1732">
        <v>1</v>
      </c>
      <c r="F1732">
        <v>1</v>
      </c>
      <c r="G1732">
        <v>1</v>
      </c>
      <c r="H1732">
        <v>2</v>
      </c>
      <c r="I1732" t="s">
        <v>997</v>
      </c>
      <c r="J1732" t="s">
        <v>998</v>
      </c>
      <c r="K1732" t="s">
        <v>999</v>
      </c>
      <c r="L1732">
        <v>1368</v>
      </c>
      <c r="N1732">
        <v>1011</v>
      </c>
      <c r="O1732" t="s">
        <v>959</v>
      </c>
      <c r="P1732" t="s">
        <v>959</v>
      </c>
      <c r="Q1732">
        <v>1</v>
      </c>
      <c r="W1732">
        <v>0</v>
      </c>
      <c r="X1732">
        <v>1372534845</v>
      </c>
      <c r="Y1732">
        <v>0.70400000000000007</v>
      </c>
      <c r="AA1732">
        <v>0</v>
      </c>
      <c r="AB1732">
        <v>65.709999999999994</v>
      </c>
      <c r="AC1732">
        <v>11.6</v>
      </c>
      <c r="AD1732">
        <v>0</v>
      </c>
      <c r="AE1732">
        <v>0</v>
      </c>
      <c r="AF1732">
        <v>65.709999999999994</v>
      </c>
      <c r="AG1732">
        <v>11.6</v>
      </c>
      <c r="AH1732">
        <v>0</v>
      </c>
      <c r="AI1732">
        <v>1</v>
      </c>
      <c r="AJ1732">
        <v>1</v>
      </c>
      <c r="AK1732">
        <v>1</v>
      </c>
      <c r="AL1732">
        <v>1</v>
      </c>
      <c r="AN1732">
        <v>0</v>
      </c>
      <c r="AO1732">
        <v>1</v>
      </c>
      <c r="AP1732">
        <v>1</v>
      </c>
      <c r="AQ1732">
        <v>0</v>
      </c>
      <c r="AR1732">
        <v>0</v>
      </c>
      <c r="AS1732" t="s">
        <v>6</v>
      </c>
      <c r="AT1732">
        <v>0.88</v>
      </c>
      <c r="AU1732" t="s">
        <v>22</v>
      </c>
      <c r="AV1732">
        <v>0</v>
      </c>
      <c r="AW1732">
        <v>2</v>
      </c>
      <c r="AX1732">
        <v>27723925</v>
      </c>
      <c r="AY1732">
        <v>1</v>
      </c>
      <c r="AZ1732">
        <v>0</v>
      </c>
      <c r="BA1732">
        <v>1730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CX1732">
        <f>Y1732*Source!I634</f>
        <v>1.0982400000000001</v>
      </c>
      <c r="CY1732">
        <f>AB1732</f>
        <v>65.709999999999994</v>
      </c>
      <c r="CZ1732">
        <f>AF1732</f>
        <v>65.709999999999994</v>
      </c>
      <c r="DA1732">
        <f>AJ1732</f>
        <v>1</v>
      </c>
      <c r="DB1732">
        <v>0</v>
      </c>
    </row>
    <row r="1733" spans="1:106" x14ac:dyDescent="0.2">
      <c r="A1733">
        <f>ROW(Source!A634)</f>
        <v>634</v>
      </c>
      <c r="B1733">
        <v>27721505</v>
      </c>
      <c r="C1733">
        <v>27723916</v>
      </c>
      <c r="D1733">
        <v>25155503</v>
      </c>
      <c r="E1733">
        <v>1</v>
      </c>
      <c r="F1733">
        <v>1</v>
      </c>
      <c r="G1733">
        <v>1</v>
      </c>
      <c r="H1733">
        <v>3</v>
      </c>
      <c r="I1733" t="s">
        <v>1229</v>
      </c>
      <c r="J1733" t="s">
        <v>1230</v>
      </c>
      <c r="K1733" t="s">
        <v>1231</v>
      </c>
      <c r="L1733">
        <v>1339</v>
      </c>
      <c r="N1733">
        <v>1007</v>
      </c>
      <c r="O1733" t="s">
        <v>64</v>
      </c>
      <c r="P1733" t="s">
        <v>64</v>
      </c>
      <c r="Q1733">
        <v>1</v>
      </c>
      <c r="W1733">
        <v>0</v>
      </c>
      <c r="X1733">
        <v>-1019936957</v>
      </c>
      <c r="Y1733">
        <v>0</v>
      </c>
      <c r="AA1733">
        <v>485.9</v>
      </c>
      <c r="AB1733">
        <v>0</v>
      </c>
      <c r="AC1733">
        <v>0</v>
      </c>
      <c r="AD1733">
        <v>0</v>
      </c>
      <c r="AE1733">
        <v>485.9</v>
      </c>
      <c r="AF1733">
        <v>0</v>
      </c>
      <c r="AG1733">
        <v>0</v>
      </c>
      <c r="AH1733">
        <v>0</v>
      </c>
      <c r="AI1733">
        <v>1</v>
      </c>
      <c r="AJ1733">
        <v>1</v>
      </c>
      <c r="AK1733">
        <v>1</v>
      </c>
      <c r="AL1733">
        <v>1</v>
      </c>
      <c r="AN1733">
        <v>0</v>
      </c>
      <c r="AO1733">
        <v>1</v>
      </c>
      <c r="AP1733">
        <v>1</v>
      </c>
      <c r="AQ1733">
        <v>0</v>
      </c>
      <c r="AR1733">
        <v>0</v>
      </c>
      <c r="AS1733" t="s">
        <v>6</v>
      </c>
      <c r="AT1733">
        <v>0.25</v>
      </c>
      <c r="AU1733" t="s">
        <v>21</v>
      </c>
      <c r="AV1733">
        <v>0</v>
      </c>
      <c r="AW1733">
        <v>2</v>
      </c>
      <c r="AX1733">
        <v>27723926</v>
      </c>
      <c r="AY1733">
        <v>1</v>
      </c>
      <c r="AZ1733">
        <v>0</v>
      </c>
      <c r="BA1733">
        <v>1731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CX1733">
        <f>Y1733*Source!I634</f>
        <v>0</v>
      </c>
      <c r="CY1733">
        <f>AA1733</f>
        <v>485.9</v>
      </c>
      <c r="CZ1733">
        <f>AE1733</f>
        <v>485.9</v>
      </c>
      <c r="DA1733">
        <f>AI1733</f>
        <v>1</v>
      </c>
      <c r="DB1733">
        <v>0</v>
      </c>
    </row>
    <row r="1734" spans="1:106" x14ac:dyDescent="0.2">
      <c r="A1734">
        <f>ROW(Source!A635)</f>
        <v>635</v>
      </c>
      <c r="B1734">
        <v>27721504</v>
      </c>
      <c r="C1734">
        <v>27723916</v>
      </c>
      <c r="D1734">
        <v>25412980</v>
      </c>
      <c r="E1734">
        <v>1</v>
      </c>
      <c r="F1734">
        <v>1</v>
      </c>
      <c r="G1734">
        <v>1</v>
      </c>
      <c r="H1734">
        <v>1</v>
      </c>
      <c r="I1734" t="s">
        <v>1159</v>
      </c>
      <c r="J1734" t="s">
        <v>6</v>
      </c>
      <c r="K1734" t="s">
        <v>1160</v>
      </c>
      <c r="L1734">
        <v>1191</v>
      </c>
      <c r="N1734">
        <v>1013</v>
      </c>
      <c r="O1734" t="s">
        <v>953</v>
      </c>
      <c r="P1734" t="s">
        <v>953</v>
      </c>
      <c r="Q1734">
        <v>1</v>
      </c>
      <c r="W1734">
        <v>0</v>
      </c>
      <c r="X1734">
        <v>145020957</v>
      </c>
      <c r="Y1734">
        <v>94.176000000000002</v>
      </c>
      <c r="AA1734">
        <v>0</v>
      </c>
      <c r="AB1734">
        <v>0</v>
      </c>
      <c r="AC1734">
        <v>0</v>
      </c>
      <c r="AD1734">
        <v>9.07</v>
      </c>
      <c r="AE1734">
        <v>0</v>
      </c>
      <c r="AF1734">
        <v>0</v>
      </c>
      <c r="AG1734">
        <v>0</v>
      </c>
      <c r="AH1734">
        <v>9.07</v>
      </c>
      <c r="AI1734">
        <v>1</v>
      </c>
      <c r="AJ1734">
        <v>1</v>
      </c>
      <c r="AK1734">
        <v>1</v>
      </c>
      <c r="AL1734">
        <v>1</v>
      </c>
      <c r="AN1734">
        <v>0</v>
      </c>
      <c r="AO1734">
        <v>1</v>
      </c>
      <c r="AP1734">
        <v>1</v>
      </c>
      <c r="AQ1734">
        <v>0</v>
      </c>
      <c r="AR1734">
        <v>0</v>
      </c>
      <c r="AS1734" t="s">
        <v>6</v>
      </c>
      <c r="AT1734">
        <v>117.72</v>
      </c>
      <c r="AU1734" t="s">
        <v>22</v>
      </c>
      <c r="AV1734">
        <v>1</v>
      </c>
      <c r="AW1734">
        <v>2</v>
      </c>
      <c r="AX1734">
        <v>27723922</v>
      </c>
      <c r="AY1734">
        <v>1</v>
      </c>
      <c r="AZ1734">
        <v>0</v>
      </c>
      <c r="BA1734">
        <v>1733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CX1734">
        <f>Y1734*Source!I635</f>
        <v>146.91455999999999</v>
      </c>
      <c r="CY1734">
        <f>AD1734</f>
        <v>9.07</v>
      </c>
      <c r="CZ1734">
        <f>AH1734</f>
        <v>9.07</v>
      </c>
      <c r="DA1734">
        <f>AL1734</f>
        <v>1</v>
      </c>
      <c r="DB1734">
        <v>0</v>
      </c>
    </row>
    <row r="1735" spans="1:106" x14ac:dyDescent="0.2">
      <c r="A1735">
        <f>ROW(Source!A635)</f>
        <v>635</v>
      </c>
      <c r="B1735">
        <v>27721504</v>
      </c>
      <c r="C1735">
        <v>27723916</v>
      </c>
      <c r="D1735">
        <v>25412928</v>
      </c>
      <c r="E1735">
        <v>1</v>
      </c>
      <c r="F1735">
        <v>1</v>
      </c>
      <c r="G1735">
        <v>1</v>
      </c>
      <c r="H1735">
        <v>1</v>
      </c>
      <c r="I1735" t="s">
        <v>954</v>
      </c>
      <c r="J1735" t="s">
        <v>6</v>
      </c>
      <c r="K1735" t="s">
        <v>955</v>
      </c>
      <c r="L1735">
        <v>1191</v>
      </c>
      <c r="N1735">
        <v>1013</v>
      </c>
      <c r="O1735" t="s">
        <v>953</v>
      </c>
      <c r="P1735" t="s">
        <v>953</v>
      </c>
      <c r="Q1735">
        <v>1</v>
      </c>
      <c r="W1735">
        <v>0</v>
      </c>
      <c r="X1735">
        <v>-1417349443</v>
      </c>
      <c r="Y1735">
        <v>1.47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1</v>
      </c>
      <c r="AJ1735">
        <v>1</v>
      </c>
      <c r="AK1735">
        <v>1</v>
      </c>
      <c r="AL1735">
        <v>1</v>
      </c>
      <c r="AN1735">
        <v>0</v>
      </c>
      <c r="AO1735">
        <v>1</v>
      </c>
      <c r="AP1735">
        <v>0</v>
      </c>
      <c r="AQ1735">
        <v>0</v>
      </c>
      <c r="AR1735">
        <v>0</v>
      </c>
      <c r="AS1735" t="s">
        <v>6</v>
      </c>
      <c r="AT1735">
        <v>1.47</v>
      </c>
      <c r="AU1735" t="s">
        <v>6</v>
      </c>
      <c r="AV1735">
        <v>2</v>
      </c>
      <c r="AW1735">
        <v>2</v>
      </c>
      <c r="AX1735">
        <v>27723923</v>
      </c>
      <c r="AY1735">
        <v>1</v>
      </c>
      <c r="AZ1735">
        <v>2048</v>
      </c>
      <c r="BA1735">
        <v>1734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CX1735">
        <f>Y1735*Source!I635</f>
        <v>2.2932000000000001</v>
      </c>
      <c r="CY1735">
        <f>AD1735</f>
        <v>0</v>
      </c>
      <c r="CZ1735">
        <f>AH1735</f>
        <v>0</v>
      </c>
      <c r="DA1735">
        <f>AL1735</f>
        <v>1</v>
      </c>
      <c r="DB1735">
        <v>0</v>
      </c>
    </row>
    <row r="1736" spans="1:106" x14ac:dyDescent="0.2">
      <c r="A1736">
        <f>ROW(Source!A635)</f>
        <v>635</v>
      </c>
      <c r="B1736">
        <v>27721504</v>
      </c>
      <c r="C1736">
        <v>27723916</v>
      </c>
      <c r="D1736">
        <v>25230220</v>
      </c>
      <c r="E1736">
        <v>1</v>
      </c>
      <c r="F1736">
        <v>1</v>
      </c>
      <c r="G1736">
        <v>1</v>
      </c>
      <c r="H1736">
        <v>2</v>
      </c>
      <c r="I1736" t="s">
        <v>991</v>
      </c>
      <c r="J1736" t="s">
        <v>992</v>
      </c>
      <c r="K1736" t="s">
        <v>993</v>
      </c>
      <c r="L1736">
        <v>1368</v>
      </c>
      <c r="N1736">
        <v>1011</v>
      </c>
      <c r="O1736" t="s">
        <v>959</v>
      </c>
      <c r="P1736" t="s">
        <v>959</v>
      </c>
      <c r="Q1736">
        <v>1</v>
      </c>
      <c r="W1736">
        <v>0</v>
      </c>
      <c r="X1736">
        <v>-1718674368</v>
      </c>
      <c r="Y1736">
        <v>0.47199999999999998</v>
      </c>
      <c r="AA1736">
        <v>0</v>
      </c>
      <c r="AB1736">
        <v>111.99</v>
      </c>
      <c r="AC1736">
        <v>13.5</v>
      </c>
      <c r="AD1736">
        <v>0</v>
      </c>
      <c r="AE1736">
        <v>0</v>
      </c>
      <c r="AF1736">
        <v>111.99</v>
      </c>
      <c r="AG1736">
        <v>13.5</v>
      </c>
      <c r="AH1736">
        <v>0</v>
      </c>
      <c r="AI1736">
        <v>1</v>
      </c>
      <c r="AJ1736">
        <v>1</v>
      </c>
      <c r="AK1736">
        <v>1</v>
      </c>
      <c r="AL1736">
        <v>1</v>
      </c>
      <c r="AN1736">
        <v>0</v>
      </c>
      <c r="AO1736">
        <v>1</v>
      </c>
      <c r="AP1736">
        <v>1</v>
      </c>
      <c r="AQ1736">
        <v>0</v>
      </c>
      <c r="AR1736">
        <v>0</v>
      </c>
      <c r="AS1736" t="s">
        <v>6</v>
      </c>
      <c r="AT1736">
        <v>0.59</v>
      </c>
      <c r="AU1736" t="s">
        <v>22</v>
      </c>
      <c r="AV1736">
        <v>0</v>
      </c>
      <c r="AW1736">
        <v>2</v>
      </c>
      <c r="AX1736">
        <v>27723924</v>
      </c>
      <c r="AY1736">
        <v>1</v>
      </c>
      <c r="AZ1736">
        <v>0</v>
      </c>
      <c r="BA1736">
        <v>1735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CX1736">
        <f>Y1736*Source!I635</f>
        <v>0.73631999999999997</v>
      </c>
      <c r="CY1736">
        <f>AB1736</f>
        <v>111.99</v>
      </c>
      <c r="CZ1736">
        <f>AF1736</f>
        <v>111.99</v>
      </c>
      <c r="DA1736">
        <f>AJ1736</f>
        <v>1</v>
      </c>
      <c r="DB1736">
        <v>0</v>
      </c>
    </row>
    <row r="1737" spans="1:106" x14ac:dyDescent="0.2">
      <c r="A1737">
        <f>ROW(Source!A635)</f>
        <v>635</v>
      </c>
      <c r="B1737">
        <v>27721504</v>
      </c>
      <c r="C1737">
        <v>27723916</v>
      </c>
      <c r="D1737">
        <v>25231607</v>
      </c>
      <c r="E1737">
        <v>1</v>
      </c>
      <c r="F1737">
        <v>1</v>
      </c>
      <c r="G1737">
        <v>1</v>
      </c>
      <c r="H1737">
        <v>2</v>
      </c>
      <c r="I1737" t="s">
        <v>997</v>
      </c>
      <c r="J1737" t="s">
        <v>998</v>
      </c>
      <c r="K1737" t="s">
        <v>999</v>
      </c>
      <c r="L1737">
        <v>1368</v>
      </c>
      <c r="N1737">
        <v>1011</v>
      </c>
      <c r="O1737" t="s">
        <v>959</v>
      </c>
      <c r="P1737" t="s">
        <v>959</v>
      </c>
      <c r="Q1737">
        <v>1</v>
      </c>
      <c r="W1737">
        <v>0</v>
      </c>
      <c r="X1737">
        <v>1372534845</v>
      </c>
      <c r="Y1737">
        <v>0.70400000000000007</v>
      </c>
      <c r="AA1737">
        <v>0</v>
      </c>
      <c r="AB1737">
        <v>65.709999999999994</v>
      </c>
      <c r="AC1737">
        <v>11.6</v>
      </c>
      <c r="AD1737">
        <v>0</v>
      </c>
      <c r="AE1737">
        <v>0</v>
      </c>
      <c r="AF1737">
        <v>65.709999999999994</v>
      </c>
      <c r="AG1737">
        <v>11.6</v>
      </c>
      <c r="AH1737">
        <v>0</v>
      </c>
      <c r="AI1737">
        <v>1</v>
      </c>
      <c r="AJ1737">
        <v>1</v>
      </c>
      <c r="AK1737">
        <v>1</v>
      </c>
      <c r="AL1737">
        <v>1</v>
      </c>
      <c r="AN1737">
        <v>0</v>
      </c>
      <c r="AO1737">
        <v>1</v>
      </c>
      <c r="AP1737">
        <v>1</v>
      </c>
      <c r="AQ1737">
        <v>0</v>
      </c>
      <c r="AR1737">
        <v>0</v>
      </c>
      <c r="AS1737" t="s">
        <v>6</v>
      </c>
      <c r="AT1737">
        <v>0.88</v>
      </c>
      <c r="AU1737" t="s">
        <v>22</v>
      </c>
      <c r="AV1737">
        <v>0</v>
      </c>
      <c r="AW1737">
        <v>2</v>
      </c>
      <c r="AX1737">
        <v>27723925</v>
      </c>
      <c r="AY1737">
        <v>1</v>
      </c>
      <c r="AZ1737">
        <v>0</v>
      </c>
      <c r="BA1737">
        <v>1736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CX1737">
        <f>Y1737*Source!I635</f>
        <v>1.0982400000000001</v>
      </c>
      <c r="CY1737">
        <f>AB1737</f>
        <v>65.709999999999994</v>
      </c>
      <c r="CZ1737">
        <f>AF1737</f>
        <v>65.709999999999994</v>
      </c>
      <c r="DA1737">
        <f>AJ1737</f>
        <v>1</v>
      </c>
      <c r="DB1737">
        <v>0</v>
      </c>
    </row>
    <row r="1738" spans="1:106" x14ac:dyDescent="0.2">
      <c r="A1738">
        <f>ROW(Source!A635)</f>
        <v>635</v>
      </c>
      <c r="B1738">
        <v>27721504</v>
      </c>
      <c r="C1738">
        <v>27723916</v>
      </c>
      <c r="D1738">
        <v>25155503</v>
      </c>
      <c r="E1738">
        <v>1</v>
      </c>
      <c r="F1738">
        <v>1</v>
      </c>
      <c r="G1738">
        <v>1</v>
      </c>
      <c r="H1738">
        <v>3</v>
      </c>
      <c r="I1738" t="s">
        <v>1229</v>
      </c>
      <c r="J1738" t="s">
        <v>1230</v>
      </c>
      <c r="K1738" t="s">
        <v>1231</v>
      </c>
      <c r="L1738">
        <v>1339</v>
      </c>
      <c r="N1738">
        <v>1007</v>
      </c>
      <c r="O1738" t="s">
        <v>64</v>
      </c>
      <c r="P1738" t="s">
        <v>64</v>
      </c>
      <c r="Q1738">
        <v>1</v>
      </c>
      <c r="W1738">
        <v>0</v>
      </c>
      <c r="X1738">
        <v>-1019936957</v>
      </c>
      <c r="Y1738">
        <v>0</v>
      </c>
      <c r="AA1738">
        <v>485.9</v>
      </c>
      <c r="AB1738">
        <v>0</v>
      </c>
      <c r="AC1738">
        <v>0</v>
      </c>
      <c r="AD1738">
        <v>0</v>
      </c>
      <c r="AE1738">
        <v>485.9</v>
      </c>
      <c r="AF1738">
        <v>0</v>
      </c>
      <c r="AG1738">
        <v>0</v>
      </c>
      <c r="AH1738">
        <v>0</v>
      </c>
      <c r="AI1738">
        <v>1</v>
      </c>
      <c r="AJ1738">
        <v>1</v>
      </c>
      <c r="AK1738">
        <v>1</v>
      </c>
      <c r="AL1738">
        <v>1</v>
      </c>
      <c r="AN1738">
        <v>0</v>
      </c>
      <c r="AO1738">
        <v>1</v>
      </c>
      <c r="AP1738">
        <v>1</v>
      </c>
      <c r="AQ1738">
        <v>0</v>
      </c>
      <c r="AR1738">
        <v>0</v>
      </c>
      <c r="AS1738" t="s">
        <v>6</v>
      </c>
      <c r="AT1738">
        <v>0.25</v>
      </c>
      <c r="AU1738" t="s">
        <v>21</v>
      </c>
      <c r="AV1738">
        <v>0</v>
      </c>
      <c r="AW1738">
        <v>2</v>
      </c>
      <c r="AX1738">
        <v>27723926</v>
      </c>
      <c r="AY1738">
        <v>1</v>
      </c>
      <c r="AZ1738">
        <v>0</v>
      </c>
      <c r="BA1738">
        <v>1737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CX1738">
        <f>Y1738*Source!I635</f>
        <v>0</v>
      </c>
      <c r="CY1738">
        <f>AA1738</f>
        <v>485.9</v>
      </c>
      <c r="CZ1738">
        <f>AE1738</f>
        <v>485.9</v>
      </c>
      <c r="DA1738">
        <f>AI1738</f>
        <v>1</v>
      </c>
      <c r="DB1738">
        <v>0</v>
      </c>
    </row>
    <row r="1739" spans="1:106" x14ac:dyDescent="0.2">
      <c r="A1739">
        <f>ROW(Source!A636)</f>
        <v>636</v>
      </c>
      <c r="B1739">
        <v>27721505</v>
      </c>
      <c r="C1739">
        <v>27723928</v>
      </c>
      <c r="D1739">
        <v>25413300</v>
      </c>
      <c r="E1739">
        <v>1</v>
      </c>
      <c r="F1739">
        <v>1</v>
      </c>
      <c r="G1739">
        <v>1</v>
      </c>
      <c r="H1739">
        <v>1</v>
      </c>
      <c r="I1739" t="s">
        <v>989</v>
      </c>
      <c r="J1739" t="s">
        <v>6</v>
      </c>
      <c r="K1739" t="s">
        <v>990</v>
      </c>
      <c r="L1739">
        <v>1191</v>
      </c>
      <c r="N1739">
        <v>1013</v>
      </c>
      <c r="O1739" t="s">
        <v>953</v>
      </c>
      <c r="P1739" t="s">
        <v>953</v>
      </c>
      <c r="Q1739">
        <v>1</v>
      </c>
      <c r="W1739">
        <v>0</v>
      </c>
      <c r="X1739">
        <v>-400197608</v>
      </c>
      <c r="Y1739">
        <v>111.2</v>
      </c>
      <c r="AA1739">
        <v>0</v>
      </c>
      <c r="AB1739">
        <v>0</v>
      </c>
      <c r="AC1739">
        <v>0</v>
      </c>
      <c r="AD1739">
        <v>8.5299999999999994</v>
      </c>
      <c r="AE1739">
        <v>0</v>
      </c>
      <c r="AF1739">
        <v>0</v>
      </c>
      <c r="AG1739">
        <v>0</v>
      </c>
      <c r="AH1739">
        <v>8.5299999999999994</v>
      </c>
      <c r="AI1739">
        <v>1</v>
      </c>
      <c r="AJ1739">
        <v>1</v>
      </c>
      <c r="AK1739">
        <v>1</v>
      </c>
      <c r="AL1739">
        <v>1</v>
      </c>
      <c r="AN1739">
        <v>0</v>
      </c>
      <c r="AO1739">
        <v>1</v>
      </c>
      <c r="AP1739">
        <v>0</v>
      </c>
      <c r="AQ1739">
        <v>0</v>
      </c>
      <c r="AR1739">
        <v>0</v>
      </c>
      <c r="AS1739" t="s">
        <v>6</v>
      </c>
      <c r="AT1739">
        <v>111.2</v>
      </c>
      <c r="AU1739" t="s">
        <v>6</v>
      </c>
      <c r="AV1739">
        <v>1</v>
      </c>
      <c r="AW1739">
        <v>2</v>
      </c>
      <c r="AX1739">
        <v>27723935</v>
      </c>
      <c r="AY1739">
        <v>1</v>
      </c>
      <c r="AZ1739">
        <v>0</v>
      </c>
      <c r="BA1739">
        <v>1739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CX1739">
        <f>Y1739*Source!I636</f>
        <v>84.42304</v>
      </c>
      <c r="CY1739">
        <f>AD1739</f>
        <v>8.5299999999999994</v>
      </c>
      <c r="CZ1739">
        <f>AH1739</f>
        <v>8.5299999999999994</v>
      </c>
      <c r="DA1739">
        <f>AL1739</f>
        <v>1</v>
      </c>
      <c r="DB1739">
        <v>0</v>
      </c>
    </row>
    <row r="1740" spans="1:106" x14ac:dyDescent="0.2">
      <c r="A1740">
        <f>ROW(Source!A636)</f>
        <v>636</v>
      </c>
      <c r="B1740">
        <v>27721505</v>
      </c>
      <c r="C1740">
        <v>27723928</v>
      </c>
      <c r="D1740">
        <v>25412928</v>
      </c>
      <c r="E1740">
        <v>1</v>
      </c>
      <c r="F1740">
        <v>1</v>
      </c>
      <c r="G1740">
        <v>1</v>
      </c>
      <c r="H1740">
        <v>1</v>
      </c>
      <c r="I1740" t="s">
        <v>954</v>
      </c>
      <c r="J1740" t="s">
        <v>6</v>
      </c>
      <c r="K1740" t="s">
        <v>955</v>
      </c>
      <c r="L1740">
        <v>1191</v>
      </c>
      <c r="N1740">
        <v>1013</v>
      </c>
      <c r="O1740" t="s">
        <v>953</v>
      </c>
      <c r="P1740" t="s">
        <v>953</v>
      </c>
      <c r="Q1740">
        <v>1</v>
      </c>
      <c r="W1740">
        <v>0</v>
      </c>
      <c r="X1740">
        <v>-1417349443</v>
      </c>
      <c r="Y1740">
        <v>1.8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1</v>
      </c>
      <c r="AJ1740">
        <v>1</v>
      </c>
      <c r="AK1740">
        <v>1</v>
      </c>
      <c r="AL1740">
        <v>1</v>
      </c>
      <c r="AN1740">
        <v>0</v>
      </c>
      <c r="AO1740">
        <v>1</v>
      </c>
      <c r="AP1740">
        <v>0</v>
      </c>
      <c r="AQ1740">
        <v>0</v>
      </c>
      <c r="AR1740">
        <v>0</v>
      </c>
      <c r="AS1740" t="s">
        <v>6</v>
      </c>
      <c r="AT1740">
        <v>1.8</v>
      </c>
      <c r="AU1740" t="s">
        <v>6</v>
      </c>
      <c r="AV1740">
        <v>2</v>
      </c>
      <c r="AW1740">
        <v>2</v>
      </c>
      <c r="AX1740">
        <v>27723936</v>
      </c>
      <c r="AY1740">
        <v>1</v>
      </c>
      <c r="AZ1740">
        <v>0</v>
      </c>
      <c r="BA1740">
        <v>1740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CX1740">
        <f>Y1740*Source!I636</f>
        <v>1.36656</v>
      </c>
      <c r="CY1740">
        <f>AD1740</f>
        <v>0</v>
      </c>
      <c r="CZ1740">
        <f>AH1740</f>
        <v>0</v>
      </c>
      <c r="DA1740">
        <f>AL1740</f>
        <v>1</v>
      </c>
      <c r="DB1740">
        <v>0</v>
      </c>
    </row>
    <row r="1741" spans="1:106" x14ac:dyDescent="0.2">
      <c r="A1741">
        <f>ROW(Source!A636)</f>
        <v>636</v>
      </c>
      <c r="B1741">
        <v>27721505</v>
      </c>
      <c r="C1741">
        <v>27723928</v>
      </c>
      <c r="D1741">
        <v>25230514</v>
      </c>
      <c r="E1741">
        <v>1</v>
      </c>
      <c r="F1741">
        <v>1</v>
      </c>
      <c r="G1741">
        <v>1</v>
      </c>
      <c r="H1741">
        <v>2</v>
      </c>
      <c r="I1741" t="s">
        <v>960</v>
      </c>
      <c r="J1741" t="s">
        <v>961</v>
      </c>
      <c r="K1741" t="s">
        <v>962</v>
      </c>
      <c r="L1741">
        <v>1368</v>
      </c>
      <c r="N1741">
        <v>1011</v>
      </c>
      <c r="O1741" t="s">
        <v>959</v>
      </c>
      <c r="P1741" t="s">
        <v>959</v>
      </c>
      <c r="Q1741">
        <v>1</v>
      </c>
      <c r="W1741">
        <v>0</v>
      </c>
      <c r="X1741">
        <v>1188625873</v>
      </c>
      <c r="Y1741">
        <v>1.8</v>
      </c>
      <c r="AA1741">
        <v>0</v>
      </c>
      <c r="AB1741">
        <v>31.26</v>
      </c>
      <c r="AC1741">
        <v>13.5</v>
      </c>
      <c r="AD1741">
        <v>0</v>
      </c>
      <c r="AE1741">
        <v>0</v>
      </c>
      <c r="AF1741">
        <v>31.26</v>
      </c>
      <c r="AG1741">
        <v>13.5</v>
      </c>
      <c r="AH1741">
        <v>0</v>
      </c>
      <c r="AI1741">
        <v>1</v>
      </c>
      <c r="AJ1741">
        <v>1</v>
      </c>
      <c r="AK1741">
        <v>1</v>
      </c>
      <c r="AL1741">
        <v>1</v>
      </c>
      <c r="AN1741">
        <v>0</v>
      </c>
      <c r="AO1741">
        <v>1</v>
      </c>
      <c r="AP1741">
        <v>0</v>
      </c>
      <c r="AQ1741">
        <v>0</v>
      </c>
      <c r="AR1741">
        <v>0</v>
      </c>
      <c r="AS1741" t="s">
        <v>6</v>
      </c>
      <c r="AT1741">
        <v>1.8</v>
      </c>
      <c r="AU1741" t="s">
        <v>6</v>
      </c>
      <c r="AV1741">
        <v>0</v>
      </c>
      <c r="AW1741">
        <v>2</v>
      </c>
      <c r="AX1741">
        <v>27723937</v>
      </c>
      <c r="AY1741">
        <v>1</v>
      </c>
      <c r="AZ1741">
        <v>0</v>
      </c>
      <c r="BA1741">
        <v>1741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CX1741">
        <f>Y1741*Source!I636</f>
        <v>1.36656</v>
      </c>
      <c r="CY1741">
        <f>AB1741</f>
        <v>31.26</v>
      </c>
      <c r="CZ1741">
        <f>AF1741</f>
        <v>31.26</v>
      </c>
      <c r="DA1741">
        <f>AJ1741</f>
        <v>1</v>
      </c>
      <c r="DB1741">
        <v>0</v>
      </c>
    </row>
    <row r="1742" spans="1:106" x14ac:dyDescent="0.2">
      <c r="A1742">
        <f>ROW(Source!A636)</f>
        <v>636</v>
      </c>
      <c r="B1742">
        <v>27721505</v>
      </c>
      <c r="C1742">
        <v>27723928</v>
      </c>
      <c r="D1742">
        <v>25231936</v>
      </c>
      <c r="E1742">
        <v>1</v>
      </c>
      <c r="F1742">
        <v>1</v>
      </c>
      <c r="G1742">
        <v>1</v>
      </c>
      <c r="H1742">
        <v>2</v>
      </c>
      <c r="I1742" t="s">
        <v>1039</v>
      </c>
      <c r="J1742" t="s">
        <v>1040</v>
      </c>
      <c r="K1742" t="s">
        <v>1041</v>
      </c>
      <c r="L1742">
        <v>1368</v>
      </c>
      <c r="N1742">
        <v>1011</v>
      </c>
      <c r="O1742" t="s">
        <v>959</v>
      </c>
      <c r="P1742" t="s">
        <v>959</v>
      </c>
      <c r="Q1742">
        <v>1</v>
      </c>
      <c r="W1742">
        <v>0</v>
      </c>
      <c r="X1742">
        <v>-2111251057</v>
      </c>
      <c r="Y1742">
        <v>19.2</v>
      </c>
      <c r="AA1742">
        <v>0</v>
      </c>
      <c r="AB1742">
        <v>32.5</v>
      </c>
      <c r="AC1742">
        <v>0</v>
      </c>
      <c r="AD1742">
        <v>0</v>
      </c>
      <c r="AE1742">
        <v>0</v>
      </c>
      <c r="AF1742">
        <v>32.5</v>
      </c>
      <c r="AG1742">
        <v>0</v>
      </c>
      <c r="AH1742">
        <v>0</v>
      </c>
      <c r="AI1742">
        <v>1</v>
      </c>
      <c r="AJ1742">
        <v>1</v>
      </c>
      <c r="AK1742">
        <v>1</v>
      </c>
      <c r="AL1742">
        <v>1</v>
      </c>
      <c r="AN1742">
        <v>0</v>
      </c>
      <c r="AO1742">
        <v>1</v>
      </c>
      <c r="AP1742">
        <v>0</v>
      </c>
      <c r="AQ1742">
        <v>0</v>
      </c>
      <c r="AR1742">
        <v>0</v>
      </c>
      <c r="AS1742" t="s">
        <v>6</v>
      </c>
      <c r="AT1742">
        <v>19.2</v>
      </c>
      <c r="AU1742" t="s">
        <v>6</v>
      </c>
      <c r="AV1742">
        <v>0</v>
      </c>
      <c r="AW1742">
        <v>2</v>
      </c>
      <c r="AX1742">
        <v>27723938</v>
      </c>
      <c r="AY1742">
        <v>1</v>
      </c>
      <c r="AZ1742">
        <v>0</v>
      </c>
      <c r="BA1742">
        <v>1742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CX1742">
        <f>Y1742*Source!I636</f>
        <v>14.576639999999999</v>
      </c>
      <c r="CY1742">
        <f>AB1742</f>
        <v>32.5</v>
      </c>
      <c r="CZ1742">
        <f>AF1742</f>
        <v>32.5</v>
      </c>
      <c r="DA1742">
        <f>AJ1742</f>
        <v>1</v>
      </c>
      <c r="DB1742">
        <v>0</v>
      </c>
    </row>
    <row r="1743" spans="1:106" x14ac:dyDescent="0.2">
      <c r="A1743">
        <f>ROW(Source!A636)</f>
        <v>636</v>
      </c>
      <c r="B1743">
        <v>27721505</v>
      </c>
      <c r="C1743">
        <v>27723928</v>
      </c>
      <c r="D1743">
        <v>25232531</v>
      </c>
      <c r="E1743">
        <v>1</v>
      </c>
      <c r="F1743">
        <v>1</v>
      </c>
      <c r="G1743">
        <v>1</v>
      </c>
      <c r="H1743">
        <v>2</v>
      </c>
      <c r="I1743" t="s">
        <v>1042</v>
      </c>
      <c r="J1743" t="s">
        <v>1043</v>
      </c>
      <c r="K1743" t="s">
        <v>1044</v>
      </c>
      <c r="L1743">
        <v>1368</v>
      </c>
      <c r="N1743">
        <v>1011</v>
      </c>
      <c r="O1743" t="s">
        <v>959</v>
      </c>
      <c r="P1743" t="s">
        <v>959</v>
      </c>
      <c r="Q1743">
        <v>1</v>
      </c>
      <c r="W1743">
        <v>0</v>
      </c>
      <c r="X1743">
        <v>1518765163</v>
      </c>
      <c r="Y1743">
        <v>38.4</v>
      </c>
      <c r="AA1743">
        <v>0</v>
      </c>
      <c r="AB1743">
        <v>1.53</v>
      </c>
      <c r="AC1743">
        <v>0</v>
      </c>
      <c r="AD1743">
        <v>0</v>
      </c>
      <c r="AE1743">
        <v>0</v>
      </c>
      <c r="AF1743">
        <v>1.53</v>
      </c>
      <c r="AG1743">
        <v>0</v>
      </c>
      <c r="AH1743">
        <v>0</v>
      </c>
      <c r="AI1743">
        <v>1</v>
      </c>
      <c r="AJ1743">
        <v>1</v>
      </c>
      <c r="AK1743">
        <v>1</v>
      </c>
      <c r="AL1743">
        <v>1</v>
      </c>
      <c r="AN1743">
        <v>0</v>
      </c>
      <c r="AO1743">
        <v>1</v>
      </c>
      <c r="AP1743">
        <v>0</v>
      </c>
      <c r="AQ1743">
        <v>0</v>
      </c>
      <c r="AR1743">
        <v>0</v>
      </c>
      <c r="AS1743" t="s">
        <v>6</v>
      </c>
      <c r="AT1743">
        <v>38.4</v>
      </c>
      <c r="AU1743" t="s">
        <v>6</v>
      </c>
      <c r="AV1743">
        <v>0</v>
      </c>
      <c r="AW1743">
        <v>2</v>
      </c>
      <c r="AX1743">
        <v>27723939</v>
      </c>
      <c r="AY1743">
        <v>1</v>
      </c>
      <c r="AZ1743">
        <v>0</v>
      </c>
      <c r="BA1743">
        <v>1743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CX1743">
        <f>Y1743*Source!I636</f>
        <v>29.153279999999999</v>
      </c>
      <c r="CY1743">
        <f>AB1743</f>
        <v>1.53</v>
      </c>
      <c r="CZ1743">
        <f>AF1743</f>
        <v>1.53</v>
      </c>
      <c r="DA1743">
        <f>AJ1743</f>
        <v>1</v>
      </c>
      <c r="DB1743">
        <v>0</v>
      </c>
    </row>
    <row r="1744" spans="1:106" x14ac:dyDescent="0.2">
      <c r="A1744">
        <f>ROW(Source!A636)</f>
        <v>636</v>
      </c>
      <c r="B1744">
        <v>27721505</v>
      </c>
      <c r="C1744">
        <v>27723928</v>
      </c>
      <c r="D1744">
        <v>25147242</v>
      </c>
      <c r="E1744">
        <v>17</v>
      </c>
      <c r="F1744">
        <v>1</v>
      </c>
      <c r="G1744">
        <v>1</v>
      </c>
      <c r="H1744">
        <v>3</v>
      </c>
      <c r="I1744" t="s">
        <v>44</v>
      </c>
      <c r="J1744" t="s">
        <v>6</v>
      </c>
      <c r="K1744" t="s">
        <v>45</v>
      </c>
      <c r="L1744">
        <v>1348</v>
      </c>
      <c r="N1744">
        <v>1009</v>
      </c>
      <c r="O1744" t="s">
        <v>46</v>
      </c>
      <c r="P1744" t="s">
        <v>46</v>
      </c>
      <c r="Q1744">
        <v>1000</v>
      </c>
      <c r="W1744">
        <v>0</v>
      </c>
      <c r="X1744">
        <v>-179832266</v>
      </c>
      <c r="Y1744">
        <v>6.6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1</v>
      </c>
      <c r="AJ1744">
        <v>1</v>
      </c>
      <c r="AK1744">
        <v>1</v>
      </c>
      <c r="AL1744">
        <v>1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 t="s">
        <v>6</v>
      </c>
      <c r="AT1744">
        <v>6.6</v>
      </c>
      <c r="AU1744" t="s">
        <v>6</v>
      </c>
      <c r="AV1744">
        <v>0</v>
      </c>
      <c r="AW1744">
        <v>2</v>
      </c>
      <c r="AX1744">
        <v>27723940</v>
      </c>
      <c r="AY1744">
        <v>1</v>
      </c>
      <c r="AZ1744">
        <v>0</v>
      </c>
      <c r="BA1744">
        <v>1744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CX1744">
        <f>Y1744*Source!I636</f>
        <v>5.0107200000000001</v>
      </c>
      <c r="CY1744">
        <f>AA1744</f>
        <v>0</v>
      </c>
      <c r="CZ1744">
        <f>AE1744</f>
        <v>0</v>
      </c>
      <c r="DA1744">
        <f>AI1744</f>
        <v>1</v>
      </c>
      <c r="DB1744">
        <v>0</v>
      </c>
    </row>
    <row r="1745" spans="1:106" x14ac:dyDescent="0.2">
      <c r="A1745">
        <f>ROW(Source!A637)</f>
        <v>637</v>
      </c>
      <c r="B1745">
        <v>27721504</v>
      </c>
      <c r="C1745">
        <v>27723928</v>
      </c>
      <c r="D1745">
        <v>25413300</v>
      </c>
      <c r="E1745">
        <v>1</v>
      </c>
      <c r="F1745">
        <v>1</v>
      </c>
      <c r="G1745">
        <v>1</v>
      </c>
      <c r="H1745">
        <v>1</v>
      </c>
      <c r="I1745" t="s">
        <v>989</v>
      </c>
      <c r="J1745" t="s">
        <v>6</v>
      </c>
      <c r="K1745" t="s">
        <v>990</v>
      </c>
      <c r="L1745">
        <v>1191</v>
      </c>
      <c r="N1745">
        <v>1013</v>
      </c>
      <c r="O1745" t="s">
        <v>953</v>
      </c>
      <c r="P1745" t="s">
        <v>953</v>
      </c>
      <c r="Q1745">
        <v>1</v>
      </c>
      <c r="W1745">
        <v>0</v>
      </c>
      <c r="X1745">
        <v>-400197608</v>
      </c>
      <c r="Y1745">
        <v>111.2</v>
      </c>
      <c r="AA1745">
        <v>0</v>
      </c>
      <c r="AB1745">
        <v>0</v>
      </c>
      <c r="AC1745">
        <v>0</v>
      </c>
      <c r="AD1745">
        <v>8.5299999999999994</v>
      </c>
      <c r="AE1745">
        <v>0</v>
      </c>
      <c r="AF1745">
        <v>0</v>
      </c>
      <c r="AG1745">
        <v>0</v>
      </c>
      <c r="AH1745">
        <v>8.5299999999999994</v>
      </c>
      <c r="AI1745">
        <v>1</v>
      </c>
      <c r="AJ1745">
        <v>1</v>
      </c>
      <c r="AK1745">
        <v>1</v>
      </c>
      <c r="AL1745">
        <v>1</v>
      </c>
      <c r="AN1745">
        <v>0</v>
      </c>
      <c r="AO1745">
        <v>1</v>
      </c>
      <c r="AP1745">
        <v>0</v>
      </c>
      <c r="AQ1745">
        <v>0</v>
      </c>
      <c r="AR1745">
        <v>0</v>
      </c>
      <c r="AS1745" t="s">
        <v>6</v>
      </c>
      <c r="AT1745">
        <v>111.2</v>
      </c>
      <c r="AU1745" t="s">
        <v>6</v>
      </c>
      <c r="AV1745">
        <v>1</v>
      </c>
      <c r="AW1745">
        <v>2</v>
      </c>
      <c r="AX1745">
        <v>27723935</v>
      </c>
      <c r="AY1745">
        <v>1</v>
      </c>
      <c r="AZ1745">
        <v>0</v>
      </c>
      <c r="BA1745">
        <v>1745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CX1745">
        <f>Y1745*Source!I637</f>
        <v>84.42304</v>
      </c>
      <c r="CY1745">
        <f>AD1745</f>
        <v>8.5299999999999994</v>
      </c>
      <c r="CZ1745">
        <f>AH1745</f>
        <v>8.5299999999999994</v>
      </c>
      <c r="DA1745">
        <f>AL1745</f>
        <v>1</v>
      </c>
      <c r="DB1745">
        <v>0</v>
      </c>
    </row>
    <row r="1746" spans="1:106" x14ac:dyDescent="0.2">
      <c r="A1746">
        <f>ROW(Source!A637)</f>
        <v>637</v>
      </c>
      <c r="B1746">
        <v>27721504</v>
      </c>
      <c r="C1746">
        <v>27723928</v>
      </c>
      <c r="D1746">
        <v>25412928</v>
      </c>
      <c r="E1746">
        <v>1</v>
      </c>
      <c r="F1746">
        <v>1</v>
      </c>
      <c r="G1746">
        <v>1</v>
      </c>
      <c r="H1746">
        <v>1</v>
      </c>
      <c r="I1746" t="s">
        <v>954</v>
      </c>
      <c r="J1746" t="s">
        <v>6</v>
      </c>
      <c r="K1746" t="s">
        <v>955</v>
      </c>
      <c r="L1746">
        <v>1191</v>
      </c>
      <c r="N1746">
        <v>1013</v>
      </c>
      <c r="O1746" t="s">
        <v>953</v>
      </c>
      <c r="P1746" t="s">
        <v>953</v>
      </c>
      <c r="Q1746">
        <v>1</v>
      </c>
      <c r="W1746">
        <v>0</v>
      </c>
      <c r="X1746">
        <v>-1417349443</v>
      </c>
      <c r="Y1746">
        <v>1.8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1</v>
      </c>
      <c r="AJ1746">
        <v>1</v>
      </c>
      <c r="AK1746">
        <v>1</v>
      </c>
      <c r="AL1746">
        <v>1</v>
      </c>
      <c r="AN1746">
        <v>0</v>
      </c>
      <c r="AO1746">
        <v>1</v>
      </c>
      <c r="AP1746">
        <v>0</v>
      </c>
      <c r="AQ1746">
        <v>0</v>
      </c>
      <c r="AR1746">
        <v>0</v>
      </c>
      <c r="AS1746" t="s">
        <v>6</v>
      </c>
      <c r="AT1746">
        <v>1.8</v>
      </c>
      <c r="AU1746" t="s">
        <v>6</v>
      </c>
      <c r="AV1746">
        <v>2</v>
      </c>
      <c r="AW1746">
        <v>2</v>
      </c>
      <c r="AX1746">
        <v>27723936</v>
      </c>
      <c r="AY1746">
        <v>1</v>
      </c>
      <c r="AZ1746">
        <v>0</v>
      </c>
      <c r="BA1746">
        <v>1746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CX1746">
        <f>Y1746*Source!I637</f>
        <v>1.36656</v>
      </c>
      <c r="CY1746">
        <f>AD1746</f>
        <v>0</v>
      </c>
      <c r="CZ1746">
        <f>AH1746</f>
        <v>0</v>
      </c>
      <c r="DA1746">
        <f>AL1746</f>
        <v>1</v>
      </c>
      <c r="DB1746">
        <v>0</v>
      </c>
    </row>
    <row r="1747" spans="1:106" x14ac:dyDescent="0.2">
      <c r="A1747">
        <f>ROW(Source!A637)</f>
        <v>637</v>
      </c>
      <c r="B1747">
        <v>27721504</v>
      </c>
      <c r="C1747">
        <v>27723928</v>
      </c>
      <c r="D1747">
        <v>25230514</v>
      </c>
      <c r="E1747">
        <v>1</v>
      </c>
      <c r="F1747">
        <v>1</v>
      </c>
      <c r="G1747">
        <v>1</v>
      </c>
      <c r="H1747">
        <v>2</v>
      </c>
      <c r="I1747" t="s">
        <v>960</v>
      </c>
      <c r="J1747" t="s">
        <v>961</v>
      </c>
      <c r="K1747" t="s">
        <v>962</v>
      </c>
      <c r="L1747">
        <v>1368</v>
      </c>
      <c r="N1747">
        <v>1011</v>
      </c>
      <c r="O1747" t="s">
        <v>959</v>
      </c>
      <c r="P1747" t="s">
        <v>959</v>
      </c>
      <c r="Q1747">
        <v>1</v>
      </c>
      <c r="W1747">
        <v>0</v>
      </c>
      <c r="X1747">
        <v>1188625873</v>
      </c>
      <c r="Y1747">
        <v>1.8</v>
      </c>
      <c r="AA1747">
        <v>0</v>
      </c>
      <c r="AB1747">
        <v>31.26</v>
      </c>
      <c r="AC1747">
        <v>13.5</v>
      </c>
      <c r="AD1747">
        <v>0</v>
      </c>
      <c r="AE1747">
        <v>0</v>
      </c>
      <c r="AF1747">
        <v>31.26</v>
      </c>
      <c r="AG1747">
        <v>13.5</v>
      </c>
      <c r="AH1747">
        <v>0</v>
      </c>
      <c r="AI1747">
        <v>1</v>
      </c>
      <c r="AJ1747">
        <v>1</v>
      </c>
      <c r="AK1747">
        <v>1</v>
      </c>
      <c r="AL1747">
        <v>1</v>
      </c>
      <c r="AN1747">
        <v>0</v>
      </c>
      <c r="AO1747">
        <v>1</v>
      </c>
      <c r="AP1747">
        <v>0</v>
      </c>
      <c r="AQ1747">
        <v>0</v>
      </c>
      <c r="AR1747">
        <v>0</v>
      </c>
      <c r="AS1747" t="s">
        <v>6</v>
      </c>
      <c r="AT1747">
        <v>1.8</v>
      </c>
      <c r="AU1747" t="s">
        <v>6</v>
      </c>
      <c r="AV1747">
        <v>0</v>
      </c>
      <c r="AW1747">
        <v>2</v>
      </c>
      <c r="AX1747">
        <v>27723937</v>
      </c>
      <c r="AY1747">
        <v>1</v>
      </c>
      <c r="AZ1747">
        <v>0</v>
      </c>
      <c r="BA1747">
        <v>1747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CX1747">
        <f>Y1747*Source!I637</f>
        <v>1.36656</v>
      </c>
      <c r="CY1747">
        <f>AB1747</f>
        <v>31.26</v>
      </c>
      <c r="CZ1747">
        <f>AF1747</f>
        <v>31.26</v>
      </c>
      <c r="DA1747">
        <f>AJ1747</f>
        <v>1</v>
      </c>
      <c r="DB1747">
        <v>0</v>
      </c>
    </row>
    <row r="1748" spans="1:106" x14ac:dyDescent="0.2">
      <c r="A1748">
        <f>ROW(Source!A637)</f>
        <v>637</v>
      </c>
      <c r="B1748">
        <v>27721504</v>
      </c>
      <c r="C1748">
        <v>27723928</v>
      </c>
      <c r="D1748">
        <v>25231936</v>
      </c>
      <c r="E1748">
        <v>1</v>
      </c>
      <c r="F1748">
        <v>1</v>
      </c>
      <c r="G1748">
        <v>1</v>
      </c>
      <c r="H1748">
        <v>2</v>
      </c>
      <c r="I1748" t="s">
        <v>1039</v>
      </c>
      <c r="J1748" t="s">
        <v>1040</v>
      </c>
      <c r="K1748" t="s">
        <v>1041</v>
      </c>
      <c r="L1748">
        <v>1368</v>
      </c>
      <c r="N1748">
        <v>1011</v>
      </c>
      <c r="O1748" t="s">
        <v>959</v>
      </c>
      <c r="P1748" t="s">
        <v>959</v>
      </c>
      <c r="Q1748">
        <v>1</v>
      </c>
      <c r="W1748">
        <v>0</v>
      </c>
      <c r="X1748">
        <v>-2111251057</v>
      </c>
      <c r="Y1748">
        <v>19.2</v>
      </c>
      <c r="AA1748">
        <v>0</v>
      </c>
      <c r="AB1748">
        <v>32.5</v>
      </c>
      <c r="AC1748">
        <v>0</v>
      </c>
      <c r="AD1748">
        <v>0</v>
      </c>
      <c r="AE1748">
        <v>0</v>
      </c>
      <c r="AF1748">
        <v>32.5</v>
      </c>
      <c r="AG1748">
        <v>0</v>
      </c>
      <c r="AH1748">
        <v>0</v>
      </c>
      <c r="AI1748">
        <v>1</v>
      </c>
      <c r="AJ1748">
        <v>1</v>
      </c>
      <c r="AK1748">
        <v>1</v>
      </c>
      <c r="AL1748">
        <v>1</v>
      </c>
      <c r="AN1748">
        <v>0</v>
      </c>
      <c r="AO1748">
        <v>1</v>
      </c>
      <c r="AP1748">
        <v>0</v>
      </c>
      <c r="AQ1748">
        <v>0</v>
      </c>
      <c r="AR1748">
        <v>0</v>
      </c>
      <c r="AS1748" t="s">
        <v>6</v>
      </c>
      <c r="AT1748">
        <v>19.2</v>
      </c>
      <c r="AU1748" t="s">
        <v>6</v>
      </c>
      <c r="AV1748">
        <v>0</v>
      </c>
      <c r="AW1748">
        <v>2</v>
      </c>
      <c r="AX1748">
        <v>27723938</v>
      </c>
      <c r="AY1748">
        <v>1</v>
      </c>
      <c r="AZ1748">
        <v>0</v>
      </c>
      <c r="BA1748">
        <v>1748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CX1748">
        <f>Y1748*Source!I637</f>
        <v>14.576639999999999</v>
      </c>
      <c r="CY1748">
        <f>AB1748</f>
        <v>32.5</v>
      </c>
      <c r="CZ1748">
        <f>AF1748</f>
        <v>32.5</v>
      </c>
      <c r="DA1748">
        <f>AJ1748</f>
        <v>1</v>
      </c>
      <c r="DB1748">
        <v>0</v>
      </c>
    </row>
    <row r="1749" spans="1:106" x14ac:dyDescent="0.2">
      <c r="A1749">
        <f>ROW(Source!A637)</f>
        <v>637</v>
      </c>
      <c r="B1749">
        <v>27721504</v>
      </c>
      <c r="C1749">
        <v>27723928</v>
      </c>
      <c r="D1749">
        <v>25232531</v>
      </c>
      <c r="E1749">
        <v>1</v>
      </c>
      <c r="F1749">
        <v>1</v>
      </c>
      <c r="G1749">
        <v>1</v>
      </c>
      <c r="H1749">
        <v>2</v>
      </c>
      <c r="I1749" t="s">
        <v>1042</v>
      </c>
      <c r="J1749" t="s">
        <v>1043</v>
      </c>
      <c r="K1749" t="s">
        <v>1044</v>
      </c>
      <c r="L1749">
        <v>1368</v>
      </c>
      <c r="N1749">
        <v>1011</v>
      </c>
      <c r="O1749" t="s">
        <v>959</v>
      </c>
      <c r="P1749" t="s">
        <v>959</v>
      </c>
      <c r="Q1749">
        <v>1</v>
      </c>
      <c r="W1749">
        <v>0</v>
      </c>
      <c r="X1749">
        <v>1518765163</v>
      </c>
      <c r="Y1749">
        <v>38.4</v>
      </c>
      <c r="AA1749">
        <v>0</v>
      </c>
      <c r="AB1749">
        <v>1.53</v>
      </c>
      <c r="AC1749">
        <v>0</v>
      </c>
      <c r="AD1749">
        <v>0</v>
      </c>
      <c r="AE1749">
        <v>0</v>
      </c>
      <c r="AF1749">
        <v>1.53</v>
      </c>
      <c r="AG1749">
        <v>0</v>
      </c>
      <c r="AH1749">
        <v>0</v>
      </c>
      <c r="AI1749">
        <v>1</v>
      </c>
      <c r="AJ1749">
        <v>1</v>
      </c>
      <c r="AK1749">
        <v>1</v>
      </c>
      <c r="AL1749">
        <v>1</v>
      </c>
      <c r="AN1749">
        <v>0</v>
      </c>
      <c r="AO1749">
        <v>1</v>
      </c>
      <c r="AP1749">
        <v>0</v>
      </c>
      <c r="AQ1749">
        <v>0</v>
      </c>
      <c r="AR1749">
        <v>0</v>
      </c>
      <c r="AS1749" t="s">
        <v>6</v>
      </c>
      <c r="AT1749">
        <v>38.4</v>
      </c>
      <c r="AU1749" t="s">
        <v>6</v>
      </c>
      <c r="AV1749">
        <v>0</v>
      </c>
      <c r="AW1749">
        <v>2</v>
      </c>
      <c r="AX1749">
        <v>27723939</v>
      </c>
      <c r="AY1749">
        <v>1</v>
      </c>
      <c r="AZ1749">
        <v>0</v>
      </c>
      <c r="BA1749">
        <v>1749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CX1749">
        <f>Y1749*Source!I637</f>
        <v>29.153279999999999</v>
      </c>
      <c r="CY1749">
        <f>AB1749</f>
        <v>1.53</v>
      </c>
      <c r="CZ1749">
        <f>AF1749</f>
        <v>1.53</v>
      </c>
      <c r="DA1749">
        <f>AJ1749</f>
        <v>1</v>
      </c>
      <c r="DB1749">
        <v>0</v>
      </c>
    </row>
    <row r="1750" spans="1:106" x14ac:dyDescent="0.2">
      <c r="A1750">
        <f>ROW(Source!A637)</f>
        <v>637</v>
      </c>
      <c r="B1750">
        <v>27721504</v>
      </c>
      <c r="C1750">
        <v>27723928</v>
      </c>
      <c r="D1750">
        <v>25147242</v>
      </c>
      <c r="E1750">
        <v>17</v>
      </c>
      <c r="F1750">
        <v>1</v>
      </c>
      <c r="G1750">
        <v>1</v>
      </c>
      <c r="H1750">
        <v>3</v>
      </c>
      <c r="I1750" t="s">
        <v>44</v>
      </c>
      <c r="J1750" t="s">
        <v>6</v>
      </c>
      <c r="K1750" t="s">
        <v>45</v>
      </c>
      <c r="L1750">
        <v>1348</v>
      </c>
      <c r="N1750">
        <v>1009</v>
      </c>
      <c r="O1750" t="s">
        <v>46</v>
      </c>
      <c r="P1750" t="s">
        <v>46</v>
      </c>
      <c r="Q1750">
        <v>1000</v>
      </c>
      <c r="W1750">
        <v>0</v>
      </c>
      <c r="X1750">
        <v>-179832266</v>
      </c>
      <c r="Y1750">
        <v>6.6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1</v>
      </c>
      <c r="AJ1750">
        <v>1</v>
      </c>
      <c r="AK1750">
        <v>1</v>
      </c>
      <c r="AL1750">
        <v>1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 t="s">
        <v>6</v>
      </c>
      <c r="AT1750">
        <v>6.6</v>
      </c>
      <c r="AU1750" t="s">
        <v>6</v>
      </c>
      <c r="AV1750">
        <v>0</v>
      </c>
      <c r="AW1750">
        <v>2</v>
      </c>
      <c r="AX1750">
        <v>27723940</v>
      </c>
      <c r="AY1750">
        <v>1</v>
      </c>
      <c r="AZ1750">
        <v>0</v>
      </c>
      <c r="BA1750">
        <v>1750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CX1750">
        <f>Y1750*Source!I637</f>
        <v>5.0107200000000001</v>
      </c>
      <c r="CY1750">
        <f>AA1750</f>
        <v>0</v>
      </c>
      <c r="CZ1750">
        <f>AE1750</f>
        <v>0</v>
      </c>
      <c r="DA1750">
        <f>AI1750</f>
        <v>1</v>
      </c>
      <c r="DB1750">
        <v>0</v>
      </c>
    </row>
    <row r="1751" spans="1:106" x14ac:dyDescent="0.2">
      <c r="A1751">
        <f>ROW(Source!A640)</f>
        <v>640</v>
      </c>
      <c r="B1751">
        <v>27721505</v>
      </c>
      <c r="C1751">
        <v>27723942</v>
      </c>
      <c r="D1751">
        <v>25413300</v>
      </c>
      <c r="E1751">
        <v>1</v>
      </c>
      <c r="F1751">
        <v>1</v>
      </c>
      <c r="G1751">
        <v>1</v>
      </c>
      <c r="H1751">
        <v>1</v>
      </c>
      <c r="I1751" t="s">
        <v>989</v>
      </c>
      <c r="J1751" t="s">
        <v>6</v>
      </c>
      <c r="K1751" t="s">
        <v>990</v>
      </c>
      <c r="L1751">
        <v>1191</v>
      </c>
      <c r="N1751">
        <v>1013</v>
      </c>
      <c r="O1751" t="s">
        <v>953</v>
      </c>
      <c r="P1751" t="s">
        <v>953</v>
      </c>
      <c r="Q1751">
        <v>1</v>
      </c>
      <c r="W1751">
        <v>0</v>
      </c>
      <c r="X1751">
        <v>-400197608</v>
      </c>
      <c r="Y1751">
        <v>1.0349999999999999</v>
      </c>
      <c r="AA1751">
        <v>0</v>
      </c>
      <c r="AB1751">
        <v>0</v>
      </c>
      <c r="AC1751">
        <v>0</v>
      </c>
      <c r="AD1751">
        <v>8.5299999999999994</v>
      </c>
      <c r="AE1751">
        <v>0</v>
      </c>
      <c r="AF1751">
        <v>0</v>
      </c>
      <c r="AG1751">
        <v>0</v>
      </c>
      <c r="AH1751">
        <v>8.5299999999999994</v>
      </c>
      <c r="AI1751">
        <v>1</v>
      </c>
      <c r="AJ1751">
        <v>1</v>
      </c>
      <c r="AK1751">
        <v>1</v>
      </c>
      <c r="AL1751">
        <v>1</v>
      </c>
      <c r="AN1751">
        <v>0</v>
      </c>
      <c r="AO1751">
        <v>1</v>
      </c>
      <c r="AP1751">
        <v>1</v>
      </c>
      <c r="AQ1751">
        <v>0</v>
      </c>
      <c r="AR1751">
        <v>0</v>
      </c>
      <c r="AS1751" t="s">
        <v>6</v>
      </c>
      <c r="AT1751">
        <v>0.9</v>
      </c>
      <c r="AU1751" t="s">
        <v>103</v>
      </c>
      <c r="AV1751">
        <v>1</v>
      </c>
      <c r="AW1751">
        <v>2</v>
      </c>
      <c r="AX1751">
        <v>27723944</v>
      </c>
      <c r="AY1751">
        <v>1</v>
      </c>
      <c r="AZ1751">
        <v>0</v>
      </c>
      <c r="BA1751">
        <v>1751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CX1751">
        <f>Y1751*Source!I640</f>
        <v>78.577199999999991</v>
      </c>
      <c r="CY1751">
        <f>AD1751</f>
        <v>8.5299999999999994</v>
      </c>
      <c r="CZ1751">
        <f>AH1751</f>
        <v>8.5299999999999994</v>
      </c>
      <c r="DA1751">
        <f>AL1751</f>
        <v>1</v>
      </c>
      <c r="DB1751">
        <v>0</v>
      </c>
    </row>
    <row r="1752" spans="1:106" x14ac:dyDescent="0.2">
      <c r="A1752">
        <f>ROW(Source!A641)</f>
        <v>641</v>
      </c>
      <c r="B1752">
        <v>27721504</v>
      </c>
      <c r="C1752">
        <v>27723942</v>
      </c>
      <c r="D1752">
        <v>25413300</v>
      </c>
      <c r="E1752">
        <v>1</v>
      </c>
      <c r="F1752">
        <v>1</v>
      </c>
      <c r="G1752">
        <v>1</v>
      </c>
      <c r="H1752">
        <v>1</v>
      </c>
      <c r="I1752" t="s">
        <v>989</v>
      </c>
      <c r="J1752" t="s">
        <v>6</v>
      </c>
      <c r="K1752" t="s">
        <v>990</v>
      </c>
      <c r="L1752">
        <v>1191</v>
      </c>
      <c r="N1752">
        <v>1013</v>
      </c>
      <c r="O1752" t="s">
        <v>953</v>
      </c>
      <c r="P1752" t="s">
        <v>953</v>
      </c>
      <c r="Q1752">
        <v>1</v>
      </c>
      <c r="W1752">
        <v>0</v>
      </c>
      <c r="X1752">
        <v>-400197608</v>
      </c>
      <c r="Y1752">
        <v>1.0349999999999999</v>
      </c>
      <c r="AA1752">
        <v>0</v>
      </c>
      <c r="AB1752">
        <v>0</v>
      </c>
      <c r="AC1752">
        <v>0</v>
      </c>
      <c r="AD1752">
        <v>8.5299999999999994</v>
      </c>
      <c r="AE1752">
        <v>0</v>
      </c>
      <c r="AF1752">
        <v>0</v>
      </c>
      <c r="AG1752">
        <v>0</v>
      </c>
      <c r="AH1752">
        <v>8.5299999999999994</v>
      </c>
      <c r="AI1752">
        <v>1</v>
      </c>
      <c r="AJ1752">
        <v>1</v>
      </c>
      <c r="AK1752">
        <v>1</v>
      </c>
      <c r="AL1752">
        <v>1</v>
      </c>
      <c r="AN1752">
        <v>0</v>
      </c>
      <c r="AO1752">
        <v>1</v>
      </c>
      <c r="AP1752">
        <v>1</v>
      </c>
      <c r="AQ1752">
        <v>0</v>
      </c>
      <c r="AR1752">
        <v>0</v>
      </c>
      <c r="AS1752" t="s">
        <v>6</v>
      </c>
      <c r="AT1752">
        <v>0.9</v>
      </c>
      <c r="AU1752" t="s">
        <v>103</v>
      </c>
      <c r="AV1752">
        <v>1</v>
      </c>
      <c r="AW1752">
        <v>2</v>
      </c>
      <c r="AX1752">
        <v>27723944</v>
      </c>
      <c r="AY1752">
        <v>1</v>
      </c>
      <c r="AZ1752">
        <v>0</v>
      </c>
      <c r="BA1752">
        <v>1752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CX1752">
        <f>Y1752*Source!I641</f>
        <v>78.577199999999991</v>
      </c>
      <c r="CY1752">
        <f>AD1752</f>
        <v>8.5299999999999994</v>
      </c>
      <c r="CZ1752">
        <f>AH1752</f>
        <v>8.5299999999999994</v>
      </c>
      <c r="DA1752">
        <f>AL1752</f>
        <v>1</v>
      </c>
      <c r="DB1752">
        <v>0</v>
      </c>
    </row>
    <row r="1753" spans="1:106" x14ac:dyDescent="0.2">
      <c r="A1753">
        <f>ROW(Source!A642)</f>
        <v>642</v>
      </c>
      <c r="B1753">
        <v>27721505</v>
      </c>
      <c r="C1753">
        <v>27723945</v>
      </c>
      <c r="D1753">
        <v>25413998</v>
      </c>
      <c r="E1753">
        <v>1</v>
      </c>
      <c r="F1753">
        <v>1</v>
      </c>
      <c r="G1753">
        <v>1</v>
      </c>
      <c r="H1753">
        <v>1</v>
      </c>
      <c r="I1753" t="s">
        <v>1232</v>
      </c>
      <c r="J1753" t="s">
        <v>6</v>
      </c>
      <c r="K1753" t="s">
        <v>1233</v>
      </c>
      <c r="L1753">
        <v>1191</v>
      </c>
      <c r="N1753">
        <v>1013</v>
      </c>
      <c r="O1753" t="s">
        <v>953</v>
      </c>
      <c r="P1753" t="s">
        <v>953</v>
      </c>
      <c r="Q1753">
        <v>1</v>
      </c>
      <c r="W1753">
        <v>0</v>
      </c>
      <c r="X1753">
        <v>152375061</v>
      </c>
      <c r="Y1753">
        <v>110</v>
      </c>
      <c r="AA1753">
        <v>0</v>
      </c>
      <c r="AB1753">
        <v>0</v>
      </c>
      <c r="AC1753">
        <v>0</v>
      </c>
      <c r="AD1753">
        <v>7.87</v>
      </c>
      <c r="AE1753">
        <v>0</v>
      </c>
      <c r="AF1753">
        <v>0</v>
      </c>
      <c r="AG1753">
        <v>0</v>
      </c>
      <c r="AH1753">
        <v>7.87</v>
      </c>
      <c r="AI1753">
        <v>1</v>
      </c>
      <c r="AJ1753">
        <v>1</v>
      </c>
      <c r="AK1753">
        <v>1</v>
      </c>
      <c r="AL1753">
        <v>1</v>
      </c>
      <c r="AN1753">
        <v>0</v>
      </c>
      <c r="AO1753">
        <v>1</v>
      </c>
      <c r="AP1753">
        <v>0</v>
      </c>
      <c r="AQ1753">
        <v>0</v>
      </c>
      <c r="AR1753">
        <v>0</v>
      </c>
      <c r="AS1753" t="s">
        <v>6</v>
      </c>
      <c r="AT1753">
        <v>110</v>
      </c>
      <c r="AU1753" t="s">
        <v>6</v>
      </c>
      <c r="AV1753">
        <v>1</v>
      </c>
      <c r="AW1753">
        <v>2</v>
      </c>
      <c r="AX1753">
        <v>27723949</v>
      </c>
      <c r="AY1753">
        <v>1</v>
      </c>
      <c r="AZ1753">
        <v>0</v>
      </c>
      <c r="BA1753">
        <v>1753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CX1753">
        <f>Y1753*Source!I642</f>
        <v>6.6</v>
      </c>
      <c r="CY1753">
        <f>AD1753</f>
        <v>7.87</v>
      </c>
      <c r="CZ1753">
        <f>AH1753</f>
        <v>7.87</v>
      </c>
      <c r="DA1753">
        <f>AL1753</f>
        <v>1</v>
      </c>
      <c r="DB1753">
        <v>0</v>
      </c>
    </row>
    <row r="1754" spans="1:106" x14ac:dyDescent="0.2">
      <c r="A1754">
        <f>ROW(Source!A642)</f>
        <v>642</v>
      </c>
      <c r="B1754">
        <v>27721505</v>
      </c>
      <c r="C1754">
        <v>27723945</v>
      </c>
      <c r="D1754">
        <v>25412928</v>
      </c>
      <c r="E1754">
        <v>1</v>
      </c>
      <c r="F1754">
        <v>1</v>
      </c>
      <c r="G1754">
        <v>1</v>
      </c>
      <c r="H1754">
        <v>1</v>
      </c>
      <c r="I1754" t="s">
        <v>954</v>
      </c>
      <c r="J1754" t="s">
        <v>6</v>
      </c>
      <c r="K1754" t="s">
        <v>955</v>
      </c>
      <c r="L1754">
        <v>1191</v>
      </c>
      <c r="N1754">
        <v>1013</v>
      </c>
      <c r="O1754" t="s">
        <v>953</v>
      </c>
      <c r="P1754" t="s">
        <v>953</v>
      </c>
      <c r="Q1754">
        <v>1</v>
      </c>
      <c r="W1754">
        <v>0</v>
      </c>
      <c r="X1754">
        <v>-1417349443</v>
      </c>
      <c r="Y1754">
        <v>2.2400000000000002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1</v>
      </c>
      <c r="AJ1754">
        <v>1</v>
      </c>
      <c r="AK1754">
        <v>1</v>
      </c>
      <c r="AL1754">
        <v>1</v>
      </c>
      <c r="AN1754">
        <v>0</v>
      </c>
      <c r="AO1754">
        <v>1</v>
      </c>
      <c r="AP1754">
        <v>0</v>
      </c>
      <c r="AQ1754">
        <v>0</v>
      </c>
      <c r="AR1754">
        <v>0</v>
      </c>
      <c r="AS1754" t="s">
        <v>6</v>
      </c>
      <c r="AT1754">
        <v>2.2400000000000002</v>
      </c>
      <c r="AU1754" t="s">
        <v>6</v>
      </c>
      <c r="AV1754">
        <v>2</v>
      </c>
      <c r="AW1754">
        <v>2</v>
      </c>
      <c r="AX1754">
        <v>27723950</v>
      </c>
      <c r="AY1754">
        <v>1</v>
      </c>
      <c r="AZ1754">
        <v>0</v>
      </c>
      <c r="BA1754">
        <v>1754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CX1754">
        <f>Y1754*Source!I642</f>
        <v>0.13440000000000002</v>
      </c>
      <c r="CY1754">
        <f>AD1754</f>
        <v>0</v>
      </c>
      <c r="CZ1754">
        <f>AH1754</f>
        <v>0</v>
      </c>
      <c r="DA1754">
        <f>AL1754</f>
        <v>1</v>
      </c>
      <c r="DB1754">
        <v>0</v>
      </c>
    </row>
    <row r="1755" spans="1:106" x14ac:dyDescent="0.2">
      <c r="A1755">
        <f>ROW(Source!A642)</f>
        <v>642</v>
      </c>
      <c r="B1755">
        <v>27721505</v>
      </c>
      <c r="C1755">
        <v>27723945</v>
      </c>
      <c r="D1755">
        <v>25230514</v>
      </c>
      <c r="E1755">
        <v>1</v>
      </c>
      <c r="F1755">
        <v>1</v>
      </c>
      <c r="G1755">
        <v>1</v>
      </c>
      <c r="H1755">
        <v>2</v>
      </c>
      <c r="I1755" t="s">
        <v>960</v>
      </c>
      <c r="J1755" t="s">
        <v>961</v>
      </c>
      <c r="K1755" t="s">
        <v>962</v>
      </c>
      <c r="L1755">
        <v>1368</v>
      </c>
      <c r="N1755">
        <v>1011</v>
      </c>
      <c r="O1755" t="s">
        <v>959</v>
      </c>
      <c r="P1755" t="s">
        <v>959</v>
      </c>
      <c r="Q1755">
        <v>1</v>
      </c>
      <c r="W1755">
        <v>0</v>
      </c>
      <c r="X1755">
        <v>1188625873</v>
      </c>
      <c r="Y1755">
        <v>2.2400000000000002</v>
      </c>
      <c r="AA1755">
        <v>0</v>
      </c>
      <c r="AB1755">
        <v>31.26</v>
      </c>
      <c r="AC1755">
        <v>13.5</v>
      </c>
      <c r="AD1755">
        <v>0</v>
      </c>
      <c r="AE1755">
        <v>0</v>
      </c>
      <c r="AF1755">
        <v>31.26</v>
      </c>
      <c r="AG1755">
        <v>13.5</v>
      </c>
      <c r="AH1755">
        <v>0</v>
      </c>
      <c r="AI1755">
        <v>1</v>
      </c>
      <c r="AJ1755">
        <v>1</v>
      </c>
      <c r="AK1755">
        <v>1</v>
      </c>
      <c r="AL1755">
        <v>1</v>
      </c>
      <c r="AN1755">
        <v>0</v>
      </c>
      <c r="AO1755">
        <v>1</v>
      </c>
      <c r="AP1755">
        <v>0</v>
      </c>
      <c r="AQ1755">
        <v>0</v>
      </c>
      <c r="AR1755">
        <v>0</v>
      </c>
      <c r="AS1755" t="s">
        <v>6</v>
      </c>
      <c r="AT1755">
        <v>2.2400000000000002</v>
      </c>
      <c r="AU1755" t="s">
        <v>6</v>
      </c>
      <c r="AV1755">
        <v>0</v>
      </c>
      <c r="AW1755">
        <v>2</v>
      </c>
      <c r="AX1755">
        <v>27723951</v>
      </c>
      <c r="AY1755">
        <v>1</v>
      </c>
      <c r="AZ1755">
        <v>0</v>
      </c>
      <c r="BA1755">
        <v>1755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CX1755">
        <f>Y1755*Source!I642</f>
        <v>0.13440000000000002</v>
      </c>
      <c r="CY1755">
        <f>AB1755</f>
        <v>31.26</v>
      </c>
      <c r="CZ1755">
        <f>AF1755</f>
        <v>31.26</v>
      </c>
      <c r="DA1755">
        <f>AJ1755</f>
        <v>1</v>
      </c>
      <c r="DB1755">
        <v>0</v>
      </c>
    </row>
    <row r="1756" spans="1:106" x14ac:dyDescent="0.2">
      <c r="A1756">
        <f>ROW(Source!A643)</f>
        <v>643</v>
      </c>
      <c r="B1756">
        <v>27721504</v>
      </c>
      <c r="C1756">
        <v>27723945</v>
      </c>
      <c r="D1756">
        <v>25413998</v>
      </c>
      <c r="E1756">
        <v>1</v>
      </c>
      <c r="F1756">
        <v>1</v>
      </c>
      <c r="G1756">
        <v>1</v>
      </c>
      <c r="H1756">
        <v>1</v>
      </c>
      <c r="I1756" t="s">
        <v>1232</v>
      </c>
      <c r="J1756" t="s">
        <v>6</v>
      </c>
      <c r="K1756" t="s">
        <v>1233</v>
      </c>
      <c r="L1756">
        <v>1191</v>
      </c>
      <c r="N1756">
        <v>1013</v>
      </c>
      <c r="O1756" t="s">
        <v>953</v>
      </c>
      <c r="P1756" t="s">
        <v>953</v>
      </c>
      <c r="Q1756">
        <v>1</v>
      </c>
      <c r="W1756">
        <v>0</v>
      </c>
      <c r="X1756">
        <v>152375061</v>
      </c>
      <c r="Y1756">
        <v>110</v>
      </c>
      <c r="AA1756">
        <v>0</v>
      </c>
      <c r="AB1756">
        <v>0</v>
      </c>
      <c r="AC1756">
        <v>0</v>
      </c>
      <c r="AD1756">
        <v>7.87</v>
      </c>
      <c r="AE1756">
        <v>0</v>
      </c>
      <c r="AF1756">
        <v>0</v>
      </c>
      <c r="AG1756">
        <v>0</v>
      </c>
      <c r="AH1756">
        <v>7.87</v>
      </c>
      <c r="AI1756">
        <v>1</v>
      </c>
      <c r="AJ1756">
        <v>1</v>
      </c>
      <c r="AK1756">
        <v>1</v>
      </c>
      <c r="AL1756">
        <v>1</v>
      </c>
      <c r="AN1756">
        <v>0</v>
      </c>
      <c r="AO1756">
        <v>1</v>
      </c>
      <c r="AP1756">
        <v>0</v>
      </c>
      <c r="AQ1756">
        <v>0</v>
      </c>
      <c r="AR1756">
        <v>0</v>
      </c>
      <c r="AS1756" t="s">
        <v>6</v>
      </c>
      <c r="AT1756">
        <v>110</v>
      </c>
      <c r="AU1756" t="s">
        <v>6</v>
      </c>
      <c r="AV1756">
        <v>1</v>
      </c>
      <c r="AW1756">
        <v>2</v>
      </c>
      <c r="AX1756">
        <v>27723949</v>
      </c>
      <c r="AY1756">
        <v>1</v>
      </c>
      <c r="AZ1756">
        <v>0</v>
      </c>
      <c r="BA1756">
        <v>1756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CX1756">
        <f>Y1756*Source!I643</f>
        <v>6.6</v>
      </c>
      <c r="CY1756">
        <f>AD1756</f>
        <v>7.87</v>
      </c>
      <c r="CZ1756">
        <f>AH1756</f>
        <v>7.87</v>
      </c>
      <c r="DA1756">
        <f>AL1756</f>
        <v>1</v>
      </c>
      <c r="DB1756">
        <v>0</v>
      </c>
    </row>
    <row r="1757" spans="1:106" x14ac:dyDescent="0.2">
      <c r="A1757">
        <f>ROW(Source!A643)</f>
        <v>643</v>
      </c>
      <c r="B1757">
        <v>27721504</v>
      </c>
      <c r="C1757">
        <v>27723945</v>
      </c>
      <c r="D1757">
        <v>25412928</v>
      </c>
      <c r="E1757">
        <v>1</v>
      </c>
      <c r="F1757">
        <v>1</v>
      </c>
      <c r="G1757">
        <v>1</v>
      </c>
      <c r="H1757">
        <v>1</v>
      </c>
      <c r="I1757" t="s">
        <v>954</v>
      </c>
      <c r="J1757" t="s">
        <v>6</v>
      </c>
      <c r="K1757" t="s">
        <v>955</v>
      </c>
      <c r="L1757">
        <v>1191</v>
      </c>
      <c r="N1757">
        <v>1013</v>
      </c>
      <c r="O1757" t="s">
        <v>953</v>
      </c>
      <c r="P1757" t="s">
        <v>953</v>
      </c>
      <c r="Q1757">
        <v>1</v>
      </c>
      <c r="W1757">
        <v>0</v>
      </c>
      <c r="X1757">
        <v>-1417349443</v>
      </c>
      <c r="Y1757">
        <v>2.2400000000000002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1</v>
      </c>
      <c r="AJ1757">
        <v>1</v>
      </c>
      <c r="AK1757">
        <v>1</v>
      </c>
      <c r="AL1757">
        <v>1</v>
      </c>
      <c r="AN1757">
        <v>0</v>
      </c>
      <c r="AO1757">
        <v>1</v>
      </c>
      <c r="AP1757">
        <v>0</v>
      </c>
      <c r="AQ1757">
        <v>0</v>
      </c>
      <c r="AR1757">
        <v>0</v>
      </c>
      <c r="AS1757" t="s">
        <v>6</v>
      </c>
      <c r="AT1757">
        <v>2.2400000000000002</v>
      </c>
      <c r="AU1757" t="s">
        <v>6</v>
      </c>
      <c r="AV1757">
        <v>2</v>
      </c>
      <c r="AW1757">
        <v>2</v>
      </c>
      <c r="AX1757">
        <v>27723950</v>
      </c>
      <c r="AY1757">
        <v>1</v>
      </c>
      <c r="AZ1757">
        <v>0</v>
      </c>
      <c r="BA1757">
        <v>1757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CX1757">
        <f>Y1757*Source!I643</f>
        <v>0.13440000000000002</v>
      </c>
      <c r="CY1757">
        <f>AD1757</f>
        <v>0</v>
      </c>
      <c r="CZ1757">
        <f>AH1757</f>
        <v>0</v>
      </c>
      <c r="DA1757">
        <f>AL1757</f>
        <v>1</v>
      </c>
      <c r="DB1757">
        <v>0</v>
      </c>
    </row>
    <row r="1758" spans="1:106" x14ac:dyDescent="0.2">
      <c r="A1758">
        <f>ROW(Source!A643)</f>
        <v>643</v>
      </c>
      <c r="B1758">
        <v>27721504</v>
      </c>
      <c r="C1758">
        <v>27723945</v>
      </c>
      <c r="D1758">
        <v>25230514</v>
      </c>
      <c r="E1758">
        <v>1</v>
      </c>
      <c r="F1758">
        <v>1</v>
      </c>
      <c r="G1758">
        <v>1</v>
      </c>
      <c r="H1758">
        <v>2</v>
      </c>
      <c r="I1758" t="s">
        <v>960</v>
      </c>
      <c r="J1758" t="s">
        <v>961</v>
      </c>
      <c r="K1758" t="s">
        <v>962</v>
      </c>
      <c r="L1758">
        <v>1368</v>
      </c>
      <c r="N1758">
        <v>1011</v>
      </c>
      <c r="O1758" t="s">
        <v>959</v>
      </c>
      <c r="P1758" t="s">
        <v>959</v>
      </c>
      <c r="Q1758">
        <v>1</v>
      </c>
      <c r="W1758">
        <v>0</v>
      </c>
      <c r="X1758">
        <v>1188625873</v>
      </c>
      <c r="Y1758">
        <v>2.2400000000000002</v>
      </c>
      <c r="AA1758">
        <v>0</v>
      </c>
      <c r="AB1758">
        <v>31.26</v>
      </c>
      <c r="AC1758">
        <v>13.5</v>
      </c>
      <c r="AD1758">
        <v>0</v>
      </c>
      <c r="AE1758">
        <v>0</v>
      </c>
      <c r="AF1758">
        <v>31.26</v>
      </c>
      <c r="AG1758">
        <v>13.5</v>
      </c>
      <c r="AH1758">
        <v>0</v>
      </c>
      <c r="AI1758">
        <v>1</v>
      </c>
      <c r="AJ1758">
        <v>1</v>
      </c>
      <c r="AK1758">
        <v>1</v>
      </c>
      <c r="AL1758">
        <v>1</v>
      </c>
      <c r="AN1758">
        <v>0</v>
      </c>
      <c r="AO1758">
        <v>1</v>
      </c>
      <c r="AP1758">
        <v>0</v>
      </c>
      <c r="AQ1758">
        <v>0</v>
      </c>
      <c r="AR1758">
        <v>0</v>
      </c>
      <c r="AS1758" t="s">
        <v>6</v>
      </c>
      <c r="AT1758">
        <v>2.2400000000000002</v>
      </c>
      <c r="AU1758" t="s">
        <v>6</v>
      </c>
      <c r="AV1758">
        <v>0</v>
      </c>
      <c r="AW1758">
        <v>2</v>
      </c>
      <c r="AX1758">
        <v>27723951</v>
      </c>
      <c r="AY1758">
        <v>1</v>
      </c>
      <c r="AZ1758">
        <v>0</v>
      </c>
      <c r="BA1758">
        <v>1758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CX1758">
        <f>Y1758*Source!I643</f>
        <v>0.13440000000000002</v>
      </c>
      <c r="CY1758">
        <f>AB1758</f>
        <v>31.26</v>
      </c>
      <c r="CZ1758">
        <f>AF1758</f>
        <v>31.26</v>
      </c>
      <c r="DA1758">
        <f>AJ1758</f>
        <v>1</v>
      </c>
      <c r="DB1758">
        <v>0</v>
      </c>
    </row>
    <row r="1759" spans="1:106" x14ac:dyDescent="0.2">
      <c r="A1759">
        <f>ROW(Source!A644)</f>
        <v>644</v>
      </c>
      <c r="B1759">
        <v>27721505</v>
      </c>
      <c r="C1759">
        <v>27723952</v>
      </c>
      <c r="D1759">
        <v>25413050</v>
      </c>
      <c r="E1759">
        <v>1</v>
      </c>
      <c r="F1759">
        <v>1</v>
      </c>
      <c r="G1759">
        <v>1</v>
      </c>
      <c r="H1759">
        <v>1</v>
      </c>
      <c r="I1759" t="s">
        <v>984</v>
      </c>
      <c r="J1759" t="s">
        <v>6</v>
      </c>
      <c r="K1759" t="s">
        <v>985</v>
      </c>
      <c r="L1759">
        <v>1191</v>
      </c>
      <c r="N1759">
        <v>1013</v>
      </c>
      <c r="O1759" t="s">
        <v>953</v>
      </c>
      <c r="P1759" t="s">
        <v>953</v>
      </c>
      <c r="Q1759">
        <v>1</v>
      </c>
      <c r="W1759">
        <v>0</v>
      </c>
      <c r="X1759">
        <v>735429535</v>
      </c>
      <c r="Y1759">
        <v>5.84</v>
      </c>
      <c r="AA1759">
        <v>0</v>
      </c>
      <c r="AB1759">
        <v>0</v>
      </c>
      <c r="AC1759">
        <v>0</v>
      </c>
      <c r="AD1759">
        <v>7.8</v>
      </c>
      <c r="AE1759">
        <v>0</v>
      </c>
      <c r="AF1759">
        <v>0</v>
      </c>
      <c r="AG1759">
        <v>0</v>
      </c>
      <c r="AH1759">
        <v>7.8</v>
      </c>
      <c r="AI1759">
        <v>1</v>
      </c>
      <c r="AJ1759">
        <v>1</v>
      </c>
      <c r="AK1759">
        <v>1</v>
      </c>
      <c r="AL1759">
        <v>1</v>
      </c>
      <c r="AN1759">
        <v>0</v>
      </c>
      <c r="AO1759">
        <v>1</v>
      </c>
      <c r="AP1759">
        <v>0</v>
      </c>
      <c r="AQ1759">
        <v>0</v>
      </c>
      <c r="AR1759">
        <v>0</v>
      </c>
      <c r="AS1759" t="s">
        <v>6</v>
      </c>
      <c r="AT1759">
        <v>5.84</v>
      </c>
      <c r="AU1759" t="s">
        <v>6</v>
      </c>
      <c r="AV1759">
        <v>1</v>
      </c>
      <c r="AW1759">
        <v>2</v>
      </c>
      <c r="AX1759">
        <v>27723954</v>
      </c>
      <c r="AY1759">
        <v>1</v>
      </c>
      <c r="AZ1759">
        <v>0</v>
      </c>
      <c r="BA1759">
        <v>1759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CX1759">
        <f>Y1759*Source!I644</f>
        <v>0.35039999999999999</v>
      </c>
      <c r="CY1759">
        <f t="shared" ref="CY1759:CY1764" si="150">AD1759</f>
        <v>7.8</v>
      </c>
      <c r="CZ1759">
        <f t="shared" ref="CZ1759:CZ1764" si="151">AH1759</f>
        <v>7.8</v>
      </c>
      <c r="DA1759">
        <f t="shared" ref="DA1759:DA1764" si="152">AL1759</f>
        <v>1</v>
      </c>
      <c r="DB1759">
        <v>0</v>
      </c>
    </row>
    <row r="1760" spans="1:106" x14ac:dyDescent="0.2">
      <c r="A1760">
        <f>ROW(Source!A645)</f>
        <v>645</v>
      </c>
      <c r="B1760">
        <v>27721504</v>
      </c>
      <c r="C1760">
        <v>27723952</v>
      </c>
      <c r="D1760">
        <v>25413050</v>
      </c>
      <c r="E1760">
        <v>1</v>
      </c>
      <c r="F1760">
        <v>1</v>
      </c>
      <c r="G1760">
        <v>1</v>
      </c>
      <c r="H1760">
        <v>1</v>
      </c>
      <c r="I1760" t="s">
        <v>984</v>
      </c>
      <c r="J1760" t="s">
        <v>6</v>
      </c>
      <c r="K1760" t="s">
        <v>985</v>
      </c>
      <c r="L1760">
        <v>1191</v>
      </c>
      <c r="N1760">
        <v>1013</v>
      </c>
      <c r="O1760" t="s">
        <v>953</v>
      </c>
      <c r="P1760" t="s">
        <v>953</v>
      </c>
      <c r="Q1760">
        <v>1</v>
      </c>
      <c r="W1760">
        <v>0</v>
      </c>
      <c r="X1760">
        <v>735429535</v>
      </c>
      <c r="Y1760">
        <v>5.84</v>
      </c>
      <c r="AA1760">
        <v>0</v>
      </c>
      <c r="AB1760">
        <v>0</v>
      </c>
      <c r="AC1760">
        <v>0</v>
      </c>
      <c r="AD1760">
        <v>7.8</v>
      </c>
      <c r="AE1760">
        <v>0</v>
      </c>
      <c r="AF1760">
        <v>0</v>
      </c>
      <c r="AG1760">
        <v>0</v>
      </c>
      <c r="AH1760">
        <v>7.8</v>
      </c>
      <c r="AI1760">
        <v>1</v>
      </c>
      <c r="AJ1760">
        <v>1</v>
      </c>
      <c r="AK1760">
        <v>1</v>
      </c>
      <c r="AL1760">
        <v>1</v>
      </c>
      <c r="AN1760">
        <v>0</v>
      </c>
      <c r="AO1760">
        <v>1</v>
      </c>
      <c r="AP1760">
        <v>0</v>
      </c>
      <c r="AQ1760">
        <v>0</v>
      </c>
      <c r="AR1760">
        <v>0</v>
      </c>
      <c r="AS1760" t="s">
        <v>6</v>
      </c>
      <c r="AT1760">
        <v>5.84</v>
      </c>
      <c r="AU1760" t="s">
        <v>6</v>
      </c>
      <c r="AV1760">
        <v>1</v>
      </c>
      <c r="AW1760">
        <v>2</v>
      </c>
      <c r="AX1760">
        <v>27723954</v>
      </c>
      <c r="AY1760">
        <v>1</v>
      </c>
      <c r="AZ1760">
        <v>0</v>
      </c>
      <c r="BA1760">
        <v>1760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CX1760">
        <f>Y1760*Source!I645</f>
        <v>0.35039999999999999</v>
      </c>
      <c r="CY1760">
        <f t="shared" si="150"/>
        <v>7.8</v>
      </c>
      <c r="CZ1760">
        <f t="shared" si="151"/>
        <v>7.8</v>
      </c>
      <c r="DA1760">
        <f t="shared" si="152"/>
        <v>1</v>
      </c>
      <c r="DB1760">
        <v>0</v>
      </c>
    </row>
    <row r="1761" spans="1:106" x14ac:dyDescent="0.2">
      <c r="A1761">
        <f>ROW(Source!A646)</f>
        <v>646</v>
      </c>
      <c r="B1761">
        <v>27721505</v>
      </c>
      <c r="C1761">
        <v>27723955</v>
      </c>
      <c r="D1761">
        <v>25413300</v>
      </c>
      <c r="E1761">
        <v>1</v>
      </c>
      <c r="F1761">
        <v>1</v>
      </c>
      <c r="G1761">
        <v>1</v>
      </c>
      <c r="H1761">
        <v>1</v>
      </c>
      <c r="I1761" t="s">
        <v>989</v>
      </c>
      <c r="J1761" t="s">
        <v>6</v>
      </c>
      <c r="K1761" t="s">
        <v>990</v>
      </c>
      <c r="L1761">
        <v>1191</v>
      </c>
      <c r="N1761">
        <v>1013</v>
      </c>
      <c r="O1761" t="s">
        <v>953</v>
      </c>
      <c r="P1761" t="s">
        <v>953</v>
      </c>
      <c r="Q1761">
        <v>1</v>
      </c>
      <c r="W1761">
        <v>0</v>
      </c>
      <c r="X1761">
        <v>-400197608</v>
      </c>
      <c r="Y1761">
        <v>37.799999999999997</v>
      </c>
      <c r="AA1761">
        <v>0</v>
      </c>
      <c r="AB1761">
        <v>0</v>
      </c>
      <c r="AC1761">
        <v>0</v>
      </c>
      <c r="AD1761">
        <v>8.5299999999999994</v>
      </c>
      <c r="AE1761">
        <v>0</v>
      </c>
      <c r="AF1761">
        <v>0</v>
      </c>
      <c r="AG1761">
        <v>0</v>
      </c>
      <c r="AH1761">
        <v>8.5299999999999994</v>
      </c>
      <c r="AI1761">
        <v>1</v>
      </c>
      <c r="AJ1761">
        <v>1</v>
      </c>
      <c r="AK1761">
        <v>1</v>
      </c>
      <c r="AL1761">
        <v>1</v>
      </c>
      <c r="AN1761">
        <v>0</v>
      </c>
      <c r="AO1761">
        <v>1</v>
      </c>
      <c r="AP1761">
        <v>0</v>
      </c>
      <c r="AQ1761">
        <v>0</v>
      </c>
      <c r="AR1761">
        <v>0</v>
      </c>
      <c r="AS1761" t="s">
        <v>6</v>
      </c>
      <c r="AT1761">
        <v>37.799999999999997</v>
      </c>
      <c r="AU1761" t="s">
        <v>6</v>
      </c>
      <c r="AV1761">
        <v>1</v>
      </c>
      <c r="AW1761">
        <v>2</v>
      </c>
      <c r="AX1761">
        <v>27723957</v>
      </c>
      <c r="AY1761">
        <v>1</v>
      </c>
      <c r="AZ1761">
        <v>0</v>
      </c>
      <c r="BA1761">
        <v>1761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CX1761">
        <f>Y1761*Source!I646</f>
        <v>7.56</v>
      </c>
      <c r="CY1761">
        <f t="shared" si="150"/>
        <v>8.5299999999999994</v>
      </c>
      <c r="CZ1761">
        <f t="shared" si="151"/>
        <v>8.5299999999999994</v>
      </c>
      <c r="DA1761">
        <f t="shared" si="152"/>
        <v>1</v>
      </c>
      <c r="DB1761">
        <v>0</v>
      </c>
    </row>
    <row r="1762" spans="1:106" x14ac:dyDescent="0.2">
      <c r="A1762">
        <f>ROW(Source!A647)</f>
        <v>647</v>
      </c>
      <c r="B1762">
        <v>27721504</v>
      </c>
      <c r="C1762">
        <v>27723955</v>
      </c>
      <c r="D1762">
        <v>25413300</v>
      </c>
      <c r="E1762">
        <v>1</v>
      </c>
      <c r="F1762">
        <v>1</v>
      </c>
      <c r="G1762">
        <v>1</v>
      </c>
      <c r="H1762">
        <v>1</v>
      </c>
      <c r="I1762" t="s">
        <v>989</v>
      </c>
      <c r="J1762" t="s">
        <v>6</v>
      </c>
      <c r="K1762" t="s">
        <v>990</v>
      </c>
      <c r="L1762">
        <v>1191</v>
      </c>
      <c r="N1762">
        <v>1013</v>
      </c>
      <c r="O1762" t="s">
        <v>953</v>
      </c>
      <c r="P1762" t="s">
        <v>953</v>
      </c>
      <c r="Q1762">
        <v>1</v>
      </c>
      <c r="W1762">
        <v>0</v>
      </c>
      <c r="X1762">
        <v>-400197608</v>
      </c>
      <c r="Y1762">
        <v>37.799999999999997</v>
      </c>
      <c r="AA1762">
        <v>0</v>
      </c>
      <c r="AB1762">
        <v>0</v>
      </c>
      <c r="AC1762">
        <v>0</v>
      </c>
      <c r="AD1762">
        <v>8.5299999999999994</v>
      </c>
      <c r="AE1762">
        <v>0</v>
      </c>
      <c r="AF1762">
        <v>0</v>
      </c>
      <c r="AG1762">
        <v>0</v>
      </c>
      <c r="AH1762">
        <v>8.5299999999999994</v>
      </c>
      <c r="AI1762">
        <v>1</v>
      </c>
      <c r="AJ1762">
        <v>1</v>
      </c>
      <c r="AK1762">
        <v>1</v>
      </c>
      <c r="AL1762">
        <v>1</v>
      </c>
      <c r="AN1762">
        <v>0</v>
      </c>
      <c r="AO1762">
        <v>1</v>
      </c>
      <c r="AP1762">
        <v>0</v>
      </c>
      <c r="AQ1762">
        <v>0</v>
      </c>
      <c r="AR1762">
        <v>0</v>
      </c>
      <c r="AS1762" t="s">
        <v>6</v>
      </c>
      <c r="AT1762">
        <v>37.799999999999997</v>
      </c>
      <c r="AU1762" t="s">
        <v>6</v>
      </c>
      <c r="AV1762">
        <v>1</v>
      </c>
      <c r="AW1762">
        <v>2</v>
      </c>
      <c r="AX1762">
        <v>27723957</v>
      </c>
      <c r="AY1762">
        <v>1</v>
      </c>
      <c r="AZ1762">
        <v>0</v>
      </c>
      <c r="BA1762">
        <v>1762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CX1762">
        <f>Y1762*Source!I647</f>
        <v>7.56</v>
      </c>
      <c r="CY1762">
        <f t="shared" si="150"/>
        <v>8.5299999999999994</v>
      </c>
      <c r="CZ1762">
        <f t="shared" si="151"/>
        <v>8.5299999999999994</v>
      </c>
      <c r="DA1762">
        <f t="shared" si="152"/>
        <v>1</v>
      </c>
      <c r="DB1762">
        <v>0</v>
      </c>
    </row>
    <row r="1763" spans="1:106" x14ac:dyDescent="0.2">
      <c r="A1763">
        <f>ROW(Source!A648)</f>
        <v>648</v>
      </c>
      <c r="B1763">
        <v>27721505</v>
      </c>
      <c r="C1763">
        <v>27723958</v>
      </c>
      <c r="D1763">
        <v>25413300</v>
      </c>
      <c r="E1763">
        <v>1</v>
      </c>
      <c r="F1763">
        <v>1</v>
      </c>
      <c r="G1763">
        <v>1</v>
      </c>
      <c r="H1763">
        <v>1</v>
      </c>
      <c r="I1763" t="s">
        <v>989</v>
      </c>
      <c r="J1763" t="s">
        <v>6</v>
      </c>
      <c r="K1763" t="s">
        <v>990</v>
      </c>
      <c r="L1763">
        <v>1191</v>
      </c>
      <c r="N1763">
        <v>1013</v>
      </c>
      <c r="O1763" t="s">
        <v>953</v>
      </c>
      <c r="P1763" t="s">
        <v>953</v>
      </c>
      <c r="Q1763">
        <v>1</v>
      </c>
      <c r="W1763">
        <v>0</v>
      </c>
      <c r="X1763">
        <v>-400197608</v>
      </c>
      <c r="Y1763">
        <v>37.363500000000002</v>
      </c>
      <c r="AA1763">
        <v>0</v>
      </c>
      <c r="AB1763">
        <v>0</v>
      </c>
      <c r="AC1763">
        <v>0</v>
      </c>
      <c r="AD1763">
        <v>8.5299999999999994</v>
      </c>
      <c r="AE1763">
        <v>0</v>
      </c>
      <c r="AF1763">
        <v>0</v>
      </c>
      <c r="AG1763">
        <v>0</v>
      </c>
      <c r="AH1763">
        <v>8.5299999999999994</v>
      </c>
      <c r="AI1763">
        <v>1</v>
      </c>
      <c r="AJ1763">
        <v>1</v>
      </c>
      <c r="AK1763">
        <v>1</v>
      </c>
      <c r="AL1763">
        <v>1</v>
      </c>
      <c r="AN1763">
        <v>0</v>
      </c>
      <c r="AO1763">
        <v>1</v>
      </c>
      <c r="AP1763">
        <v>1</v>
      </c>
      <c r="AQ1763">
        <v>0</v>
      </c>
      <c r="AR1763">
        <v>0</v>
      </c>
      <c r="AS1763" t="s">
        <v>6</v>
      </c>
      <c r="AT1763">
        <v>32.49</v>
      </c>
      <c r="AU1763" t="s">
        <v>103</v>
      </c>
      <c r="AV1763">
        <v>1</v>
      </c>
      <c r="AW1763">
        <v>2</v>
      </c>
      <c r="AX1763">
        <v>27723967</v>
      </c>
      <c r="AY1763">
        <v>1</v>
      </c>
      <c r="AZ1763">
        <v>0</v>
      </c>
      <c r="BA1763">
        <v>1763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CX1763">
        <f>Y1763*Source!I648</f>
        <v>89.022275100000002</v>
      </c>
      <c r="CY1763">
        <f t="shared" si="150"/>
        <v>8.5299999999999994</v>
      </c>
      <c r="CZ1763">
        <f t="shared" si="151"/>
        <v>8.5299999999999994</v>
      </c>
      <c r="DA1763">
        <f t="shared" si="152"/>
        <v>1</v>
      </c>
      <c r="DB1763">
        <v>0</v>
      </c>
    </row>
    <row r="1764" spans="1:106" x14ac:dyDescent="0.2">
      <c r="A1764">
        <f>ROW(Source!A648)</f>
        <v>648</v>
      </c>
      <c r="B1764">
        <v>27721505</v>
      </c>
      <c r="C1764">
        <v>27723958</v>
      </c>
      <c r="D1764">
        <v>25412928</v>
      </c>
      <c r="E1764">
        <v>1</v>
      </c>
      <c r="F1764">
        <v>1</v>
      </c>
      <c r="G1764">
        <v>1</v>
      </c>
      <c r="H1764">
        <v>1</v>
      </c>
      <c r="I1764" t="s">
        <v>954</v>
      </c>
      <c r="J1764" t="s">
        <v>6</v>
      </c>
      <c r="K1764" t="s">
        <v>955</v>
      </c>
      <c r="L1764">
        <v>1191</v>
      </c>
      <c r="N1764">
        <v>1013</v>
      </c>
      <c r="O1764" t="s">
        <v>953</v>
      </c>
      <c r="P1764" t="s">
        <v>953</v>
      </c>
      <c r="Q1764">
        <v>1</v>
      </c>
      <c r="W1764">
        <v>0</v>
      </c>
      <c r="X1764">
        <v>-1417349443</v>
      </c>
      <c r="Y1764">
        <v>0.93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1</v>
      </c>
      <c r="AJ1764">
        <v>1</v>
      </c>
      <c r="AK1764">
        <v>1</v>
      </c>
      <c r="AL1764">
        <v>1</v>
      </c>
      <c r="AN1764">
        <v>0</v>
      </c>
      <c r="AO1764">
        <v>1</v>
      </c>
      <c r="AP1764">
        <v>0</v>
      </c>
      <c r="AQ1764">
        <v>0</v>
      </c>
      <c r="AR1764">
        <v>0</v>
      </c>
      <c r="AS1764" t="s">
        <v>6</v>
      </c>
      <c r="AT1764">
        <v>0.93</v>
      </c>
      <c r="AU1764" t="s">
        <v>6</v>
      </c>
      <c r="AV1764">
        <v>2</v>
      </c>
      <c r="AW1764">
        <v>2</v>
      </c>
      <c r="AX1764">
        <v>27723968</v>
      </c>
      <c r="AY1764">
        <v>1</v>
      </c>
      <c r="AZ1764">
        <v>2048</v>
      </c>
      <c r="BA1764">
        <v>1764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CX1764">
        <f>Y1764*Source!I648</f>
        <v>2.2158180000000001</v>
      </c>
      <c r="CY1764">
        <f t="shared" si="150"/>
        <v>0</v>
      </c>
      <c r="CZ1764">
        <f t="shared" si="151"/>
        <v>0</v>
      </c>
      <c r="DA1764">
        <f t="shared" si="152"/>
        <v>1</v>
      </c>
      <c r="DB1764">
        <v>0</v>
      </c>
    </row>
    <row r="1765" spans="1:106" x14ac:dyDescent="0.2">
      <c r="A1765">
        <f>ROW(Source!A648)</f>
        <v>648</v>
      </c>
      <c r="B1765">
        <v>27721505</v>
      </c>
      <c r="C1765">
        <v>27723958</v>
      </c>
      <c r="D1765">
        <v>25230445</v>
      </c>
      <c r="E1765">
        <v>1</v>
      </c>
      <c r="F1765">
        <v>1</v>
      </c>
      <c r="G1765">
        <v>1</v>
      </c>
      <c r="H1765">
        <v>2</v>
      </c>
      <c r="I1765" t="s">
        <v>956</v>
      </c>
      <c r="J1765" t="s">
        <v>957</v>
      </c>
      <c r="K1765" t="s">
        <v>958</v>
      </c>
      <c r="L1765">
        <v>1368</v>
      </c>
      <c r="N1765">
        <v>1011</v>
      </c>
      <c r="O1765" t="s">
        <v>959</v>
      </c>
      <c r="P1765" t="s">
        <v>959</v>
      </c>
      <c r="Q1765">
        <v>1</v>
      </c>
      <c r="W1765">
        <v>0</v>
      </c>
      <c r="X1765">
        <v>1225731627</v>
      </c>
      <c r="Y1765">
        <v>2.5000000000000001E-2</v>
      </c>
      <c r="AA1765">
        <v>0</v>
      </c>
      <c r="AB1765">
        <v>89.99</v>
      </c>
      <c r="AC1765">
        <v>10.06</v>
      </c>
      <c r="AD1765">
        <v>0</v>
      </c>
      <c r="AE1765">
        <v>0</v>
      </c>
      <c r="AF1765">
        <v>89.99</v>
      </c>
      <c r="AG1765">
        <v>10.06</v>
      </c>
      <c r="AH1765">
        <v>0</v>
      </c>
      <c r="AI1765">
        <v>1</v>
      </c>
      <c r="AJ1765">
        <v>1</v>
      </c>
      <c r="AK1765">
        <v>1</v>
      </c>
      <c r="AL1765">
        <v>1</v>
      </c>
      <c r="AN1765">
        <v>0</v>
      </c>
      <c r="AO1765">
        <v>1</v>
      </c>
      <c r="AP1765">
        <v>1</v>
      </c>
      <c r="AQ1765">
        <v>0</v>
      </c>
      <c r="AR1765">
        <v>0</v>
      </c>
      <c r="AS1765" t="s">
        <v>6</v>
      </c>
      <c r="AT1765">
        <v>0.02</v>
      </c>
      <c r="AU1765" t="s">
        <v>102</v>
      </c>
      <c r="AV1765">
        <v>0</v>
      </c>
      <c r="AW1765">
        <v>2</v>
      </c>
      <c r="AX1765">
        <v>27723969</v>
      </c>
      <c r="AY1765">
        <v>1</v>
      </c>
      <c r="AZ1765">
        <v>0</v>
      </c>
      <c r="BA1765">
        <v>1765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CX1765">
        <f>Y1765*Source!I648</f>
        <v>5.9565000000000007E-2</v>
      </c>
      <c r="CY1765">
        <f>AB1765</f>
        <v>89.99</v>
      </c>
      <c r="CZ1765">
        <f>AF1765</f>
        <v>89.99</v>
      </c>
      <c r="DA1765">
        <f>AJ1765</f>
        <v>1</v>
      </c>
      <c r="DB1765">
        <v>0</v>
      </c>
    </row>
    <row r="1766" spans="1:106" x14ac:dyDescent="0.2">
      <c r="A1766">
        <f>ROW(Source!A648)</f>
        <v>648</v>
      </c>
      <c r="B1766">
        <v>27721505</v>
      </c>
      <c r="C1766">
        <v>27723958</v>
      </c>
      <c r="D1766">
        <v>25230514</v>
      </c>
      <c r="E1766">
        <v>1</v>
      </c>
      <c r="F1766">
        <v>1</v>
      </c>
      <c r="G1766">
        <v>1</v>
      </c>
      <c r="H1766">
        <v>2</v>
      </c>
      <c r="I1766" t="s">
        <v>960</v>
      </c>
      <c r="J1766" t="s">
        <v>961</v>
      </c>
      <c r="K1766" t="s">
        <v>962</v>
      </c>
      <c r="L1766">
        <v>1368</v>
      </c>
      <c r="N1766">
        <v>1011</v>
      </c>
      <c r="O1766" t="s">
        <v>959</v>
      </c>
      <c r="P1766" t="s">
        <v>959</v>
      </c>
      <c r="Q1766">
        <v>1</v>
      </c>
      <c r="W1766">
        <v>0</v>
      </c>
      <c r="X1766">
        <v>1188625873</v>
      </c>
      <c r="Y1766">
        <v>0.26250000000000001</v>
      </c>
      <c r="AA1766">
        <v>0</v>
      </c>
      <c r="AB1766">
        <v>31.26</v>
      </c>
      <c r="AC1766">
        <v>13.5</v>
      </c>
      <c r="AD1766">
        <v>0</v>
      </c>
      <c r="AE1766">
        <v>0</v>
      </c>
      <c r="AF1766">
        <v>31.26</v>
      </c>
      <c r="AG1766">
        <v>13.5</v>
      </c>
      <c r="AH1766">
        <v>0</v>
      </c>
      <c r="AI1766">
        <v>1</v>
      </c>
      <c r="AJ1766">
        <v>1</v>
      </c>
      <c r="AK1766">
        <v>1</v>
      </c>
      <c r="AL1766">
        <v>1</v>
      </c>
      <c r="AN1766">
        <v>0</v>
      </c>
      <c r="AO1766">
        <v>1</v>
      </c>
      <c r="AP1766">
        <v>1</v>
      </c>
      <c r="AQ1766">
        <v>0</v>
      </c>
      <c r="AR1766">
        <v>0</v>
      </c>
      <c r="AS1766" t="s">
        <v>6</v>
      </c>
      <c r="AT1766">
        <v>0.21</v>
      </c>
      <c r="AU1766" t="s">
        <v>102</v>
      </c>
      <c r="AV1766">
        <v>0</v>
      </c>
      <c r="AW1766">
        <v>2</v>
      </c>
      <c r="AX1766">
        <v>27723970</v>
      </c>
      <c r="AY1766">
        <v>1</v>
      </c>
      <c r="AZ1766">
        <v>0</v>
      </c>
      <c r="BA1766">
        <v>1766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CX1766">
        <f>Y1766*Source!I648</f>
        <v>0.62543250000000006</v>
      </c>
      <c r="CY1766">
        <f>AB1766</f>
        <v>31.26</v>
      </c>
      <c r="CZ1766">
        <f>AF1766</f>
        <v>31.26</v>
      </c>
      <c r="DA1766">
        <f>AJ1766</f>
        <v>1</v>
      </c>
      <c r="DB1766">
        <v>0</v>
      </c>
    </row>
    <row r="1767" spans="1:106" x14ac:dyDescent="0.2">
      <c r="A1767">
        <f>ROW(Source!A648)</f>
        <v>648</v>
      </c>
      <c r="B1767">
        <v>27721505</v>
      </c>
      <c r="C1767">
        <v>27723958</v>
      </c>
      <c r="D1767">
        <v>25230679</v>
      </c>
      <c r="E1767">
        <v>1</v>
      </c>
      <c r="F1767">
        <v>1</v>
      </c>
      <c r="G1767">
        <v>1</v>
      </c>
      <c r="H1767">
        <v>2</v>
      </c>
      <c r="I1767" t="s">
        <v>1172</v>
      </c>
      <c r="J1767" t="s">
        <v>1173</v>
      </c>
      <c r="K1767" t="s">
        <v>1174</v>
      </c>
      <c r="L1767">
        <v>1368</v>
      </c>
      <c r="N1767">
        <v>1011</v>
      </c>
      <c r="O1767" t="s">
        <v>959</v>
      </c>
      <c r="P1767" t="s">
        <v>959</v>
      </c>
      <c r="Q1767">
        <v>1</v>
      </c>
      <c r="W1767">
        <v>0</v>
      </c>
      <c r="X1767">
        <v>983187852</v>
      </c>
      <c r="Y1767">
        <v>0.875</v>
      </c>
      <c r="AA1767">
        <v>0</v>
      </c>
      <c r="AB1767">
        <v>12.39</v>
      </c>
      <c r="AC1767">
        <v>10.06</v>
      </c>
      <c r="AD1767">
        <v>0</v>
      </c>
      <c r="AE1767">
        <v>0</v>
      </c>
      <c r="AF1767">
        <v>12.39</v>
      </c>
      <c r="AG1767">
        <v>10.06</v>
      </c>
      <c r="AH1767">
        <v>0</v>
      </c>
      <c r="AI1767">
        <v>1</v>
      </c>
      <c r="AJ1767">
        <v>1</v>
      </c>
      <c r="AK1767">
        <v>1</v>
      </c>
      <c r="AL1767">
        <v>1</v>
      </c>
      <c r="AN1767">
        <v>0</v>
      </c>
      <c r="AO1767">
        <v>1</v>
      </c>
      <c r="AP1767">
        <v>1</v>
      </c>
      <c r="AQ1767">
        <v>0</v>
      </c>
      <c r="AR1767">
        <v>0</v>
      </c>
      <c r="AS1767" t="s">
        <v>6</v>
      </c>
      <c r="AT1767">
        <v>0.7</v>
      </c>
      <c r="AU1767" t="s">
        <v>102</v>
      </c>
      <c r="AV1767">
        <v>0</v>
      </c>
      <c r="AW1767">
        <v>2</v>
      </c>
      <c r="AX1767">
        <v>27723971</v>
      </c>
      <c r="AY1767">
        <v>1</v>
      </c>
      <c r="AZ1767">
        <v>0</v>
      </c>
      <c r="BA1767">
        <v>1767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CX1767">
        <f>Y1767*Source!I648</f>
        <v>2.084775</v>
      </c>
      <c r="CY1767">
        <f>AB1767</f>
        <v>12.39</v>
      </c>
      <c r="CZ1767">
        <f>AF1767</f>
        <v>12.39</v>
      </c>
      <c r="DA1767">
        <f>AJ1767</f>
        <v>1</v>
      </c>
      <c r="DB1767">
        <v>0</v>
      </c>
    </row>
    <row r="1768" spans="1:106" x14ac:dyDescent="0.2">
      <c r="A1768">
        <f>ROW(Source!A648)</f>
        <v>648</v>
      </c>
      <c r="B1768">
        <v>27721505</v>
      </c>
      <c r="C1768">
        <v>27723958</v>
      </c>
      <c r="D1768">
        <v>25149961</v>
      </c>
      <c r="E1768">
        <v>1</v>
      </c>
      <c r="F1768">
        <v>1</v>
      </c>
      <c r="G1768">
        <v>1</v>
      </c>
      <c r="H1768">
        <v>3</v>
      </c>
      <c r="I1768" t="s">
        <v>963</v>
      </c>
      <c r="J1768" t="s">
        <v>964</v>
      </c>
      <c r="K1768" t="s">
        <v>965</v>
      </c>
      <c r="L1768">
        <v>1339</v>
      </c>
      <c r="N1768">
        <v>1007</v>
      </c>
      <c r="O1768" t="s">
        <v>64</v>
      </c>
      <c r="P1768" t="s">
        <v>64</v>
      </c>
      <c r="Q1768">
        <v>1</v>
      </c>
      <c r="W1768">
        <v>0</v>
      </c>
      <c r="X1768">
        <v>-1660354250</v>
      </c>
      <c r="Y1768">
        <v>0.51</v>
      </c>
      <c r="AA1768">
        <v>2.44</v>
      </c>
      <c r="AB1768">
        <v>0</v>
      </c>
      <c r="AC1768">
        <v>0</v>
      </c>
      <c r="AD1768">
        <v>0</v>
      </c>
      <c r="AE1768">
        <v>2.44</v>
      </c>
      <c r="AF1768">
        <v>0</v>
      </c>
      <c r="AG1768">
        <v>0</v>
      </c>
      <c r="AH1768">
        <v>0</v>
      </c>
      <c r="AI1768">
        <v>1</v>
      </c>
      <c r="AJ1768">
        <v>1</v>
      </c>
      <c r="AK1768">
        <v>1</v>
      </c>
      <c r="AL1768">
        <v>1</v>
      </c>
      <c r="AN1768">
        <v>0</v>
      </c>
      <c r="AO1768">
        <v>1</v>
      </c>
      <c r="AP1768">
        <v>0</v>
      </c>
      <c r="AQ1768">
        <v>0</v>
      </c>
      <c r="AR1768">
        <v>0</v>
      </c>
      <c r="AS1768" t="s">
        <v>6</v>
      </c>
      <c r="AT1768">
        <v>0.51</v>
      </c>
      <c r="AU1768" t="s">
        <v>6</v>
      </c>
      <c r="AV1768">
        <v>0</v>
      </c>
      <c r="AW1768">
        <v>2</v>
      </c>
      <c r="AX1768">
        <v>27723972</v>
      </c>
      <c r="AY1768">
        <v>1</v>
      </c>
      <c r="AZ1768">
        <v>0</v>
      </c>
      <c r="BA1768">
        <v>1768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CX1768">
        <f>Y1768*Source!I648</f>
        <v>1.2151260000000002</v>
      </c>
      <c r="CY1768">
        <f>AA1768</f>
        <v>2.44</v>
      </c>
      <c r="CZ1768">
        <f>AE1768</f>
        <v>2.44</v>
      </c>
      <c r="DA1768">
        <f>AI1768</f>
        <v>1</v>
      </c>
      <c r="DB1768">
        <v>0</v>
      </c>
    </row>
    <row r="1769" spans="1:106" x14ac:dyDescent="0.2">
      <c r="A1769">
        <f>ROW(Source!A648)</f>
        <v>648</v>
      </c>
      <c r="B1769">
        <v>27721505</v>
      </c>
      <c r="C1769">
        <v>27723958</v>
      </c>
      <c r="D1769">
        <v>25155670</v>
      </c>
      <c r="E1769">
        <v>1</v>
      </c>
      <c r="F1769">
        <v>1</v>
      </c>
      <c r="G1769">
        <v>1</v>
      </c>
      <c r="H1769">
        <v>3</v>
      </c>
      <c r="I1769" t="s">
        <v>332</v>
      </c>
      <c r="J1769" t="s">
        <v>334</v>
      </c>
      <c r="K1769" t="s">
        <v>333</v>
      </c>
      <c r="L1769">
        <v>1346</v>
      </c>
      <c r="N1769">
        <v>1009</v>
      </c>
      <c r="O1769" t="s">
        <v>178</v>
      </c>
      <c r="P1769" t="s">
        <v>178</v>
      </c>
      <c r="Q1769">
        <v>1</v>
      </c>
      <c r="W1769">
        <v>0</v>
      </c>
      <c r="X1769">
        <v>-60067644</v>
      </c>
      <c r="Y1769">
        <v>850</v>
      </c>
      <c r="AA1769">
        <v>2.0699999999999998</v>
      </c>
      <c r="AB1769">
        <v>0</v>
      </c>
      <c r="AC1769">
        <v>0</v>
      </c>
      <c r="AD1769">
        <v>0</v>
      </c>
      <c r="AE1769">
        <v>2.0699999999999998</v>
      </c>
      <c r="AF1769">
        <v>0</v>
      </c>
      <c r="AG1769">
        <v>0</v>
      </c>
      <c r="AH1769">
        <v>0</v>
      </c>
      <c r="AI1769">
        <v>1</v>
      </c>
      <c r="AJ1769">
        <v>1</v>
      </c>
      <c r="AK1769">
        <v>1</v>
      </c>
      <c r="AL1769">
        <v>1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 t="s">
        <v>6</v>
      </c>
      <c r="AT1769">
        <v>850</v>
      </c>
      <c r="AU1769" t="s">
        <v>6</v>
      </c>
      <c r="AV1769">
        <v>0</v>
      </c>
      <c r="AW1769">
        <v>1</v>
      </c>
      <c r="AX1769">
        <v>-1</v>
      </c>
      <c r="AY1769">
        <v>0</v>
      </c>
      <c r="AZ1769">
        <v>0</v>
      </c>
      <c r="BA1769" t="s">
        <v>6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CX1769">
        <f>Y1769*Source!I648</f>
        <v>2025.21</v>
      </c>
      <c r="CY1769">
        <f>AA1769</f>
        <v>2.0699999999999998</v>
      </c>
      <c r="CZ1769">
        <f>AE1769</f>
        <v>2.0699999999999998</v>
      </c>
      <c r="DA1769">
        <f>AI1769</f>
        <v>1</v>
      </c>
      <c r="DB1769">
        <v>0</v>
      </c>
    </row>
    <row r="1770" spans="1:106" x14ac:dyDescent="0.2">
      <c r="A1770">
        <f>ROW(Source!A648)</f>
        <v>648</v>
      </c>
      <c r="B1770">
        <v>27721505</v>
      </c>
      <c r="C1770">
        <v>27723958</v>
      </c>
      <c r="D1770">
        <v>25185843</v>
      </c>
      <c r="E1770">
        <v>1</v>
      </c>
      <c r="F1770">
        <v>1</v>
      </c>
      <c r="G1770">
        <v>1</v>
      </c>
      <c r="H1770">
        <v>3</v>
      </c>
      <c r="I1770" t="s">
        <v>338</v>
      </c>
      <c r="J1770" t="s">
        <v>340</v>
      </c>
      <c r="K1770" t="s">
        <v>339</v>
      </c>
      <c r="L1770">
        <v>1346</v>
      </c>
      <c r="N1770">
        <v>1009</v>
      </c>
      <c r="O1770" t="s">
        <v>178</v>
      </c>
      <c r="P1770" t="s">
        <v>178</v>
      </c>
      <c r="Q1770">
        <v>1</v>
      </c>
      <c r="W1770">
        <v>0</v>
      </c>
      <c r="X1770">
        <v>1453462043</v>
      </c>
      <c r="Y1770">
        <v>13</v>
      </c>
      <c r="AA1770">
        <v>15.09</v>
      </c>
      <c r="AB1770">
        <v>0</v>
      </c>
      <c r="AC1770">
        <v>0</v>
      </c>
      <c r="AD1770">
        <v>0</v>
      </c>
      <c r="AE1770">
        <v>15.09</v>
      </c>
      <c r="AF1770">
        <v>0</v>
      </c>
      <c r="AG1770">
        <v>0</v>
      </c>
      <c r="AH1770">
        <v>0</v>
      </c>
      <c r="AI1770">
        <v>1</v>
      </c>
      <c r="AJ1770">
        <v>1</v>
      </c>
      <c r="AK1770">
        <v>1</v>
      </c>
      <c r="AL1770">
        <v>1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 t="s">
        <v>6</v>
      </c>
      <c r="AT1770">
        <v>13</v>
      </c>
      <c r="AU1770" t="s">
        <v>6</v>
      </c>
      <c r="AV1770">
        <v>0</v>
      </c>
      <c r="AW1770">
        <v>1</v>
      </c>
      <c r="AX1770">
        <v>-1</v>
      </c>
      <c r="AY1770">
        <v>0</v>
      </c>
      <c r="AZ1770">
        <v>0</v>
      </c>
      <c r="BA1770" t="s">
        <v>6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CX1770">
        <f>Y1770*Source!I648</f>
        <v>30.973800000000001</v>
      </c>
      <c r="CY1770">
        <f>AA1770</f>
        <v>15.09</v>
      </c>
      <c r="CZ1770">
        <f>AE1770</f>
        <v>15.09</v>
      </c>
      <c r="DA1770">
        <f>AI1770</f>
        <v>1</v>
      </c>
      <c r="DB1770">
        <v>0</v>
      </c>
    </row>
    <row r="1771" spans="1:106" x14ac:dyDescent="0.2">
      <c r="A1771">
        <f>ROW(Source!A649)</f>
        <v>649</v>
      </c>
      <c r="B1771">
        <v>27721504</v>
      </c>
      <c r="C1771">
        <v>27723958</v>
      </c>
      <c r="D1771">
        <v>25413300</v>
      </c>
      <c r="E1771">
        <v>1</v>
      </c>
      <c r="F1771">
        <v>1</v>
      </c>
      <c r="G1771">
        <v>1</v>
      </c>
      <c r="H1771">
        <v>1</v>
      </c>
      <c r="I1771" t="s">
        <v>989</v>
      </c>
      <c r="J1771" t="s">
        <v>6</v>
      </c>
      <c r="K1771" t="s">
        <v>990</v>
      </c>
      <c r="L1771">
        <v>1191</v>
      </c>
      <c r="N1771">
        <v>1013</v>
      </c>
      <c r="O1771" t="s">
        <v>953</v>
      </c>
      <c r="P1771" t="s">
        <v>953</v>
      </c>
      <c r="Q1771">
        <v>1</v>
      </c>
      <c r="W1771">
        <v>0</v>
      </c>
      <c r="X1771">
        <v>-400197608</v>
      </c>
      <c r="Y1771">
        <v>37.363500000000002</v>
      </c>
      <c r="AA1771">
        <v>0</v>
      </c>
      <c r="AB1771">
        <v>0</v>
      </c>
      <c r="AC1771">
        <v>0</v>
      </c>
      <c r="AD1771">
        <v>8.5299999999999994</v>
      </c>
      <c r="AE1771">
        <v>0</v>
      </c>
      <c r="AF1771">
        <v>0</v>
      </c>
      <c r="AG1771">
        <v>0</v>
      </c>
      <c r="AH1771">
        <v>8.5299999999999994</v>
      </c>
      <c r="AI1771">
        <v>1</v>
      </c>
      <c r="AJ1771">
        <v>1</v>
      </c>
      <c r="AK1771">
        <v>1</v>
      </c>
      <c r="AL1771">
        <v>1</v>
      </c>
      <c r="AN1771">
        <v>0</v>
      </c>
      <c r="AO1771">
        <v>1</v>
      </c>
      <c r="AP1771">
        <v>1</v>
      </c>
      <c r="AQ1771">
        <v>0</v>
      </c>
      <c r="AR1771">
        <v>0</v>
      </c>
      <c r="AS1771" t="s">
        <v>6</v>
      </c>
      <c r="AT1771">
        <v>32.49</v>
      </c>
      <c r="AU1771" t="s">
        <v>103</v>
      </c>
      <c r="AV1771">
        <v>1</v>
      </c>
      <c r="AW1771">
        <v>2</v>
      </c>
      <c r="AX1771">
        <v>27723967</v>
      </c>
      <c r="AY1771">
        <v>1</v>
      </c>
      <c r="AZ1771">
        <v>0</v>
      </c>
      <c r="BA1771">
        <v>1771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CX1771">
        <f>Y1771*Source!I649</f>
        <v>89.022275100000002</v>
      </c>
      <c r="CY1771">
        <f>AD1771</f>
        <v>8.5299999999999994</v>
      </c>
      <c r="CZ1771">
        <f>AH1771</f>
        <v>8.5299999999999994</v>
      </c>
      <c r="DA1771">
        <f>AL1771</f>
        <v>1</v>
      </c>
      <c r="DB1771">
        <v>0</v>
      </c>
    </row>
    <row r="1772" spans="1:106" x14ac:dyDescent="0.2">
      <c r="A1772">
        <f>ROW(Source!A649)</f>
        <v>649</v>
      </c>
      <c r="B1772">
        <v>27721504</v>
      </c>
      <c r="C1772">
        <v>27723958</v>
      </c>
      <c r="D1772">
        <v>25412928</v>
      </c>
      <c r="E1772">
        <v>1</v>
      </c>
      <c r="F1772">
        <v>1</v>
      </c>
      <c r="G1772">
        <v>1</v>
      </c>
      <c r="H1772">
        <v>1</v>
      </c>
      <c r="I1772" t="s">
        <v>954</v>
      </c>
      <c r="J1772" t="s">
        <v>6</v>
      </c>
      <c r="K1772" t="s">
        <v>955</v>
      </c>
      <c r="L1772">
        <v>1191</v>
      </c>
      <c r="N1772">
        <v>1013</v>
      </c>
      <c r="O1772" t="s">
        <v>953</v>
      </c>
      <c r="P1772" t="s">
        <v>953</v>
      </c>
      <c r="Q1772">
        <v>1</v>
      </c>
      <c r="W1772">
        <v>0</v>
      </c>
      <c r="X1772">
        <v>-1417349443</v>
      </c>
      <c r="Y1772">
        <v>0.93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1</v>
      </c>
      <c r="AJ1772">
        <v>1</v>
      </c>
      <c r="AK1772">
        <v>1</v>
      </c>
      <c r="AL1772">
        <v>1</v>
      </c>
      <c r="AN1772">
        <v>0</v>
      </c>
      <c r="AO1772">
        <v>1</v>
      </c>
      <c r="AP1772">
        <v>0</v>
      </c>
      <c r="AQ1772">
        <v>0</v>
      </c>
      <c r="AR1772">
        <v>0</v>
      </c>
      <c r="AS1772" t="s">
        <v>6</v>
      </c>
      <c r="AT1772">
        <v>0.93</v>
      </c>
      <c r="AU1772" t="s">
        <v>6</v>
      </c>
      <c r="AV1772">
        <v>2</v>
      </c>
      <c r="AW1772">
        <v>2</v>
      </c>
      <c r="AX1772">
        <v>27723968</v>
      </c>
      <c r="AY1772">
        <v>1</v>
      </c>
      <c r="AZ1772">
        <v>2048</v>
      </c>
      <c r="BA1772">
        <v>1772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CX1772">
        <f>Y1772*Source!I649</f>
        <v>2.2158180000000001</v>
      </c>
      <c r="CY1772">
        <f>AD1772</f>
        <v>0</v>
      </c>
      <c r="CZ1772">
        <f>AH1772</f>
        <v>0</v>
      </c>
      <c r="DA1772">
        <f>AL1772</f>
        <v>1</v>
      </c>
      <c r="DB1772">
        <v>0</v>
      </c>
    </row>
    <row r="1773" spans="1:106" x14ac:dyDescent="0.2">
      <c r="A1773">
        <f>ROW(Source!A649)</f>
        <v>649</v>
      </c>
      <c r="B1773">
        <v>27721504</v>
      </c>
      <c r="C1773">
        <v>27723958</v>
      </c>
      <c r="D1773">
        <v>25230445</v>
      </c>
      <c r="E1773">
        <v>1</v>
      </c>
      <c r="F1773">
        <v>1</v>
      </c>
      <c r="G1773">
        <v>1</v>
      </c>
      <c r="H1773">
        <v>2</v>
      </c>
      <c r="I1773" t="s">
        <v>956</v>
      </c>
      <c r="J1773" t="s">
        <v>957</v>
      </c>
      <c r="K1773" t="s">
        <v>958</v>
      </c>
      <c r="L1773">
        <v>1368</v>
      </c>
      <c r="N1773">
        <v>1011</v>
      </c>
      <c r="O1773" t="s">
        <v>959</v>
      </c>
      <c r="P1773" t="s">
        <v>959</v>
      </c>
      <c r="Q1773">
        <v>1</v>
      </c>
      <c r="W1773">
        <v>0</v>
      </c>
      <c r="X1773">
        <v>1225731627</v>
      </c>
      <c r="Y1773">
        <v>2.5000000000000001E-2</v>
      </c>
      <c r="AA1773">
        <v>0</v>
      </c>
      <c r="AB1773">
        <v>89.99</v>
      </c>
      <c r="AC1773">
        <v>10.06</v>
      </c>
      <c r="AD1773">
        <v>0</v>
      </c>
      <c r="AE1773">
        <v>0</v>
      </c>
      <c r="AF1773">
        <v>89.99</v>
      </c>
      <c r="AG1773">
        <v>10.06</v>
      </c>
      <c r="AH1773">
        <v>0</v>
      </c>
      <c r="AI1773">
        <v>1</v>
      </c>
      <c r="AJ1773">
        <v>1</v>
      </c>
      <c r="AK1773">
        <v>1</v>
      </c>
      <c r="AL1773">
        <v>1</v>
      </c>
      <c r="AN1773">
        <v>0</v>
      </c>
      <c r="AO1773">
        <v>1</v>
      </c>
      <c r="AP1773">
        <v>1</v>
      </c>
      <c r="AQ1773">
        <v>0</v>
      </c>
      <c r="AR1773">
        <v>0</v>
      </c>
      <c r="AS1773" t="s">
        <v>6</v>
      </c>
      <c r="AT1773">
        <v>0.02</v>
      </c>
      <c r="AU1773" t="s">
        <v>102</v>
      </c>
      <c r="AV1773">
        <v>0</v>
      </c>
      <c r="AW1773">
        <v>2</v>
      </c>
      <c r="AX1773">
        <v>27723969</v>
      </c>
      <c r="AY1773">
        <v>1</v>
      </c>
      <c r="AZ1773">
        <v>0</v>
      </c>
      <c r="BA1773">
        <v>1773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CX1773">
        <f>Y1773*Source!I649</f>
        <v>5.9565000000000007E-2</v>
      </c>
      <c r="CY1773">
        <f>AB1773</f>
        <v>89.99</v>
      </c>
      <c r="CZ1773">
        <f>AF1773</f>
        <v>89.99</v>
      </c>
      <c r="DA1773">
        <f>AJ1773</f>
        <v>1</v>
      </c>
      <c r="DB1773">
        <v>0</v>
      </c>
    </row>
    <row r="1774" spans="1:106" x14ac:dyDescent="0.2">
      <c r="A1774">
        <f>ROW(Source!A649)</f>
        <v>649</v>
      </c>
      <c r="B1774">
        <v>27721504</v>
      </c>
      <c r="C1774">
        <v>27723958</v>
      </c>
      <c r="D1774">
        <v>25230514</v>
      </c>
      <c r="E1774">
        <v>1</v>
      </c>
      <c r="F1774">
        <v>1</v>
      </c>
      <c r="G1774">
        <v>1</v>
      </c>
      <c r="H1774">
        <v>2</v>
      </c>
      <c r="I1774" t="s">
        <v>960</v>
      </c>
      <c r="J1774" t="s">
        <v>961</v>
      </c>
      <c r="K1774" t="s">
        <v>962</v>
      </c>
      <c r="L1774">
        <v>1368</v>
      </c>
      <c r="N1774">
        <v>1011</v>
      </c>
      <c r="O1774" t="s">
        <v>959</v>
      </c>
      <c r="P1774" t="s">
        <v>959</v>
      </c>
      <c r="Q1774">
        <v>1</v>
      </c>
      <c r="W1774">
        <v>0</v>
      </c>
      <c r="X1774">
        <v>1188625873</v>
      </c>
      <c r="Y1774">
        <v>0.26250000000000001</v>
      </c>
      <c r="AA1774">
        <v>0</v>
      </c>
      <c r="AB1774">
        <v>31.26</v>
      </c>
      <c r="AC1774">
        <v>13.5</v>
      </c>
      <c r="AD1774">
        <v>0</v>
      </c>
      <c r="AE1774">
        <v>0</v>
      </c>
      <c r="AF1774">
        <v>31.26</v>
      </c>
      <c r="AG1774">
        <v>13.5</v>
      </c>
      <c r="AH1774">
        <v>0</v>
      </c>
      <c r="AI1774">
        <v>1</v>
      </c>
      <c r="AJ1774">
        <v>1</v>
      </c>
      <c r="AK1774">
        <v>1</v>
      </c>
      <c r="AL1774">
        <v>1</v>
      </c>
      <c r="AN1774">
        <v>0</v>
      </c>
      <c r="AO1774">
        <v>1</v>
      </c>
      <c r="AP1774">
        <v>1</v>
      </c>
      <c r="AQ1774">
        <v>0</v>
      </c>
      <c r="AR1774">
        <v>0</v>
      </c>
      <c r="AS1774" t="s">
        <v>6</v>
      </c>
      <c r="AT1774">
        <v>0.21</v>
      </c>
      <c r="AU1774" t="s">
        <v>102</v>
      </c>
      <c r="AV1774">
        <v>0</v>
      </c>
      <c r="AW1774">
        <v>2</v>
      </c>
      <c r="AX1774">
        <v>27723970</v>
      </c>
      <c r="AY1774">
        <v>1</v>
      </c>
      <c r="AZ1774">
        <v>0</v>
      </c>
      <c r="BA1774">
        <v>1774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CX1774">
        <f>Y1774*Source!I649</f>
        <v>0.62543250000000006</v>
      </c>
      <c r="CY1774">
        <f>AB1774</f>
        <v>31.26</v>
      </c>
      <c r="CZ1774">
        <f>AF1774</f>
        <v>31.26</v>
      </c>
      <c r="DA1774">
        <f>AJ1774</f>
        <v>1</v>
      </c>
      <c r="DB1774">
        <v>0</v>
      </c>
    </row>
    <row r="1775" spans="1:106" x14ac:dyDescent="0.2">
      <c r="A1775">
        <f>ROW(Source!A649)</f>
        <v>649</v>
      </c>
      <c r="B1775">
        <v>27721504</v>
      </c>
      <c r="C1775">
        <v>27723958</v>
      </c>
      <c r="D1775">
        <v>25230679</v>
      </c>
      <c r="E1775">
        <v>1</v>
      </c>
      <c r="F1775">
        <v>1</v>
      </c>
      <c r="G1775">
        <v>1</v>
      </c>
      <c r="H1775">
        <v>2</v>
      </c>
      <c r="I1775" t="s">
        <v>1172</v>
      </c>
      <c r="J1775" t="s">
        <v>1173</v>
      </c>
      <c r="K1775" t="s">
        <v>1174</v>
      </c>
      <c r="L1775">
        <v>1368</v>
      </c>
      <c r="N1775">
        <v>1011</v>
      </c>
      <c r="O1775" t="s">
        <v>959</v>
      </c>
      <c r="P1775" t="s">
        <v>959</v>
      </c>
      <c r="Q1775">
        <v>1</v>
      </c>
      <c r="W1775">
        <v>0</v>
      </c>
      <c r="X1775">
        <v>983187852</v>
      </c>
      <c r="Y1775">
        <v>0.875</v>
      </c>
      <c r="AA1775">
        <v>0</v>
      </c>
      <c r="AB1775">
        <v>12.39</v>
      </c>
      <c r="AC1775">
        <v>10.06</v>
      </c>
      <c r="AD1775">
        <v>0</v>
      </c>
      <c r="AE1775">
        <v>0</v>
      </c>
      <c r="AF1775">
        <v>12.39</v>
      </c>
      <c r="AG1775">
        <v>10.06</v>
      </c>
      <c r="AH1775">
        <v>0</v>
      </c>
      <c r="AI1775">
        <v>1</v>
      </c>
      <c r="AJ1775">
        <v>1</v>
      </c>
      <c r="AK1775">
        <v>1</v>
      </c>
      <c r="AL1775">
        <v>1</v>
      </c>
      <c r="AN1775">
        <v>0</v>
      </c>
      <c r="AO1775">
        <v>1</v>
      </c>
      <c r="AP1775">
        <v>1</v>
      </c>
      <c r="AQ1775">
        <v>0</v>
      </c>
      <c r="AR1775">
        <v>0</v>
      </c>
      <c r="AS1775" t="s">
        <v>6</v>
      </c>
      <c r="AT1775">
        <v>0.7</v>
      </c>
      <c r="AU1775" t="s">
        <v>102</v>
      </c>
      <c r="AV1775">
        <v>0</v>
      </c>
      <c r="AW1775">
        <v>2</v>
      </c>
      <c r="AX1775">
        <v>27723971</v>
      </c>
      <c r="AY1775">
        <v>1</v>
      </c>
      <c r="AZ1775">
        <v>0</v>
      </c>
      <c r="BA1775">
        <v>1775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CX1775">
        <f>Y1775*Source!I649</f>
        <v>2.084775</v>
      </c>
      <c r="CY1775">
        <f>AB1775</f>
        <v>12.39</v>
      </c>
      <c r="CZ1775">
        <f>AF1775</f>
        <v>12.39</v>
      </c>
      <c r="DA1775">
        <f>AJ1775</f>
        <v>1</v>
      </c>
      <c r="DB1775">
        <v>0</v>
      </c>
    </row>
    <row r="1776" spans="1:106" x14ac:dyDescent="0.2">
      <c r="A1776">
        <f>ROW(Source!A649)</f>
        <v>649</v>
      </c>
      <c r="B1776">
        <v>27721504</v>
      </c>
      <c r="C1776">
        <v>27723958</v>
      </c>
      <c r="D1776">
        <v>25149961</v>
      </c>
      <c r="E1776">
        <v>1</v>
      </c>
      <c r="F1776">
        <v>1</v>
      </c>
      <c r="G1776">
        <v>1</v>
      </c>
      <c r="H1776">
        <v>3</v>
      </c>
      <c r="I1776" t="s">
        <v>963</v>
      </c>
      <c r="J1776" t="s">
        <v>964</v>
      </c>
      <c r="K1776" t="s">
        <v>965</v>
      </c>
      <c r="L1776">
        <v>1339</v>
      </c>
      <c r="N1776">
        <v>1007</v>
      </c>
      <c r="O1776" t="s">
        <v>64</v>
      </c>
      <c r="P1776" t="s">
        <v>64</v>
      </c>
      <c r="Q1776">
        <v>1</v>
      </c>
      <c r="W1776">
        <v>0</v>
      </c>
      <c r="X1776">
        <v>-1660354250</v>
      </c>
      <c r="Y1776">
        <v>0.51</v>
      </c>
      <c r="AA1776">
        <v>2.44</v>
      </c>
      <c r="AB1776">
        <v>0</v>
      </c>
      <c r="AC1776">
        <v>0</v>
      </c>
      <c r="AD1776">
        <v>0</v>
      </c>
      <c r="AE1776">
        <v>2.44</v>
      </c>
      <c r="AF1776">
        <v>0</v>
      </c>
      <c r="AG1776">
        <v>0</v>
      </c>
      <c r="AH1776">
        <v>0</v>
      </c>
      <c r="AI1776">
        <v>1</v>
      </c>
      <c r="AJ1776">
        <v>1</v>
      </c>
      <c r="AK1776">
        <v>1</v>
      </c>
      <c r="AL1776">
        <v>1</v>
      </c>
      <c r="AN1776">
        <v>0</v>
      </c>
      <c r="AO1776">
        <v>1</v>
      </c>
      <c r="AP1776">
        <v>0</v>
      </c>
      <c r="AQ1776">
        <v>0</v>
      </c>
      <c r="AR1776">
        <v>0</v>
      </c>
      <c r="AS1776" t="s">
        <v>6</v>
      </c>
      <c r="AT1776">
        <v>0.51</v>
      </c>
      <c r="AU1776" t="s">
        <v>6</v>
      </c>
      <c r="AV1776">
        <v>0</v>
      </c>
      <c r="AW1776">
        <v>2</v>
      </c>
      <c r="AX1776">
        <v>27723972</v>
      </c>
      <c r="AY1776">
        <v>1</v>
      </c>
      <c r="AZ1776">
        <v>0</v>
      </c>
      <c r="BA1776">
        <v>1776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CX1776">
        <f>Y1776*Source!I649</f>
        <v>1.2151260000000002</v>
      </c>
      <c r="CY1776">
        <f>AA1776</f>
        <v>2.44</v>
      </c>
      <c r="CZ1776">
        <f>AE1776</f>
        <v>2.44</v>
      </c>
      <c r="DA1776">
        <f>AI1776</f>
        <v>1</v>
      </c>
      <c r="DB1776">
        <v>0</v>
      </c>
    </row>
    <row r="1777" spans="1:106" x14ac:dyDescent="0.2">
      <c r="A1777">
        <f>ROW(Source!A649)</f>
        <v>649</v>
      </c>
      <c r="B1777">
        <v>27721504</v>
      </c>
      <c r="C1777">
        <v>27723958</v>
      </c>
      <c r="D1777">
        <v>25155670</v>
      </c>
      <c r="E1777">
        <v>1</v>
      </c>
      <c r="F1777">
        <v>1</v>
      </c>
      <c r="G1777">
        <v>1</v>
      </c>
      <c r="H1777">
        <v>3</v>
      </c>
      <c r="I1777" t="s">
        <v>332</v>
      </c>
      <c r="J1777" t="s">
        <v>334</v>
      </c>
      <c r="K1777" t="s">
        <v>333</v>
      </c>
      <c r="L1777">
        <v>1346</v>
      </c>
      <c r="N1777">
        <v>1009</v>
      </c>
      <c r="O1777" t="s">
        <v>178</v>
      </c>
      <c r="P1777" t="s">
        <v>178</v>
      </c>
      <c r="Q1777">
        <v>1</v>
      </c>
      <c r="W1777">
        <v>0</v>
      </c>
      <c r="X1777">
        <v>-60067644</v>
      </c>
      <c r="Y1777">
        <v>850</v>
      </c>
      <c r="AA1777">
        <v>2.0699999999999998</v>
      </c>
      <c r="AB1777">
        <v>0</v>
      </c>
      <c r="AC1777">
        <v>0</v>
      </c>
      <c r="AD1777">
        <v>0</v>
      </c>
      <c r="AE1777">
        <v>2.0699999999999998</v>
      </c>
      <c r="AF1777">
        <v>0</v>
      </c>
      <c r="AG1777">
        <v>0</v>
      </c>
      <c r="AH1777">
        <v>0</v>
      </c>
      <c r="AI1777">
        <v>1</v>
      </c>
      <c r="AJ1777">
        <v>1</v>
      </c>
      <c r="AK1777">
        <v>1</v>
      </c>
      <c r="AL1777">
        <v>1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 t="s">
        <v>6</v>
      </c>
      <c r="AT1777">
        <v>850</v>
      </c>
      <c r="AU1777" t="s">
        <v>6</v>
      </c>
      <c r="AV1777">
        <v>0</v>
      </c>
      <c r="AW1777">
        <v>1</v>
      </c>
      <c r="AX1777">
        <v>-1</v>
      </c>
      <c r="AY1777">
        <v>0</v>
      </c>
      <c r="AZ1777">
        <v>0</v>
      </c>
      <c r="BA1777" t="s">
        <v>6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CX1777">
        <f>Y1777*Source!I649</f>
        <v>2025.21</v>
      </c>
      <c r="CY1777">
        <f>AA1777</f>
        <v>2.0699999999999998</v>
      </c>
      <c r="CZ1777">
        <f>AE1777</f>
        <v>2.0699999999999998</v>
      </c>
      <c r="DA1777">
        <f>AI1777</f>
        <v>1</v>
      </c>
      <c r="DB1777">
        <v>0</v>
      </c>
    </row>
    <row r="1778" spans="1:106" x14ac:dyDescent="0.2">
      <c r="A1778">
        <f>ROW(Source!A649)</f>
        <v>649</v>
      </c>
      <c r="B1778">
        <v>27721504</v>
      </c>
      <c r="C1778">
        <v>27723958</v>
      </c>
      <c r="D1778">
        <v>25185843</v>
      </c>
      <c r="E1778">
        <v>1</v>
      </c>
      <c r="F1778">
        <v>1</v>
      </c>
      <c r="G1778">
        <v>1</v>
      </c>
      <c r="H1778">
        <v>3</v>
      </c>
      <c r="I1778" t="s">
        <v>338</v>
      </c>
      <c r="J1778" t="s">
        <v>340</v>
      </c>
      <c r="K1778" t="s">
        <v>339</v>
      </c>
      <c r="L1778">
        <v>1346</v>
      </c>
      <c r="N1778">
        <v>1009</v>
      </c>
      <c r="O1778" t="s">
        <v>178</v>
      </c>
      <c r="P1778" t="s">
        <v>178</v>
      </c>
      <c r="Q1778">
        <v>1</v>
      </c>
      <c r="W1778">
        <v>0</v>
      </c>
      <c r="X1778">
        <v>1453462043</v>
      </c>
      <c r="Y1778">
        <v>13</v>
      </c>
      <c r="AA1778">
        <v>15.09</v>
      </c>
      <c r="AB1778">
        <v>0</v>
      </c>
      <c r="AC1778">
        <v>0</v>
      </c>
      <c r="AD1778">
        <v>0</v>
      </c>
      <c r="AE1778">
        <v>15.09</v>
      </c>
      <c r="AF1778">
        <v>0</v>
      </c>
      <c r="AG1778">
        <v>0</v>
      </c>
      <c r="AH1778">
        <v>0</v>
      </c>
      <c r="AI1778">
        <v>1</v>
      </c>
      <c r="AJ1778">
        <v>1</v>
      </c>
      <c r="AK1778">
        <v>1</v>
      </c>
      <c r="AL1778">
        <v>1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 t="s">
        <v>6</v>
      </c>
      <c r="AT1778">
        <v>13</v>
      </c>
      <c r="AU1778" t="s">
        <v>6</v>
      </c>
      <c r="AV1778">
        <v>0</v>
      </c>
      <c r="AW1778">
        <v>1</v>
      </c>
      <c r="AX1778">
        <v>-1</v>
      </c>
      <c r="AY1778">
        <v>0</v>
      </c>
      <c r="AZ1778">
        <v>0</v>
      </c>
      <c r="BA1778" t="s">
        <v>6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CX1778">
        <f>Y1778*Source!I649</f>
        <v>30.973800000000001</v>
      </c>
      <c r="CY1778">
        <f>AA1778</f>
        <v>15.09</v>
      </c>
      <c r="CZ1778">
        <f>AE1778</f>
        <v>15.09</v>
      </c>
      <c r="DA1778">
        <f>AI1778</f>
        <v>1</v>
      </c>
      <c r="DB1778">
        <v>0</v>
      </c>
    </row>
    <row r="1779" spans="1:106" x14ac:dyDescent="0.2">
      <c r="A1779">
        <f>ROW(Source!A654)</f>
        <v>654</v>
      </c>
      <c r="B1779">
        <v>27721505</v>
      </c>
      <c r="C1779">
        <v>27723977</v>
      </c>
      <c r="D1779">
        <v>25413300</v>
      </c>
      <c r="E1779">
        <v>1</v>
      </c>
      <c r="F1779">
        <v>1</v>
      </c>
      <c r="G1779">
        <v>1</v>
      </c>
      <c r="H1779">
        <v>1</v>
      </c>
      <c r="I1779" t="s">
        <v>989</v>
      </c>
      <c r="J1779" t="s">
        <v>6</v>
      </c>
      <c r="K1779" t="s">
        <v>990</v>
      </c>
      <c r="L1779">
        <v>1191</v>
      </c>
      <c r="N1779">
        <v>1013</v>
      </c>
      <c r="O1779" t="s">
        <v>953</v>
      </c>
      <c r="P1779" t="s">
        <v>953</v>
      </c>
      <c r="Q1779">
        <v>1</v>
      </c>
      <c r="W1779">
        <v>0</v>
      </c>
      <c r="X1779">
        <v>-400197608</v>
      </c>
      <c r="Y1779">
        <v>96.220500000000001</v>
      </c>
      <c r="AA1779">
        <v>0</v>
      </c>
      <c r="AB1779">
        <v>0</v>
      </c>
      <c r="AC1779">
        <v>0</v>
      </c>
      <c r="AD1779">
        <v>8.5299999999999994</v>
      </c>
      <c r="AE1779">
        <v>0</v>
      </c>
      <c r="AF1779">
        <v>0</v>
      </c>
      <c r="AG1779">
        <v>0</v>
      </c>
      <c r="AH1779">
        <v>8.5299999999999994</v>
      </c>
      <c r="AI1779">
        <v>1</v>
      </c>
      <c r="AJ1779">
        <v>1</v>
      </c>
      <c r="AK1779">
        <v>1</v>
      </c>
      <c r="AL1779">
        <v>1</v>
      </c>
      <c r="AN1779">
        <v>0</v>
      </c>
      <c r="AO1779">
        <v>1</v>
      </c>
      <c r="AP1779">
        <v>1</v>
      </c>
      <c r="AQ1779">
        <v>0</v>
      </c>
      <c r="AR1779">
        <v>0</v>
      </c>
      <c r="AS1779" t="s">
        <v>6</v>
      </c>
      <c r="AT1779">
        <v>83.67</v>
      </c>
      <c r="AU1779" t="s">
        <v>103</v>
      </c>
      <c r="AV1779">
        <v>1</v>
      </c>
      <c r="AW1779">
        <v>2</v>
      </c>
      <c r="AX1779">
        <v>27723986</v>
      </c>
      <c r="AY1779">
        <v>1</v>
      </c>
      <c r="AZ1779">
        <v>0</v>
      </c>
      <c r="BA1779">
        <v>1779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CX1779">
        <f>Y1779*Source!I654</f>
        <v>12.239247600000001</v>
      </c>
      <c r="CY1779">
        <f>AD1779</f>
        <v>8.5299999999999994</v>
      </c>
      <c r="CZ1779">
        <f>AH1779</f>
        <v>8.5299999999999994</v>
      </c>
      <c r="DA1779">
        <f>AL1779</f>
        <v>1</v>
      </c>
      <c r="DB1779">
        <v>0</v>
      </c>
    </row>
    <row r="1780" spans="1:106" x14ac:dyDescent="0.2">
      <c r="A1780">
        <f>ROW(Source!A654)</f>
        <v>654</v>
      </c>
      <c r="B1780">
        <v>27721505</v>
      </c>
      <c r="C1780">
        <v>27723977</v>
      </c>
      <c r="D1780">
        <v>25412928</v>
      </c>
      <c r="E1780">
        <v>1</v>
      </c>
      <c r="F1780">
        <v>1</v>
      </c>
      <c r="G1780">
        <v>1</v>
      </c>
      <c r="H1780">
        <v>1</v>
      </c>
      <c r="I1780" t="s">
        <v>954</v>
      </c>
      <c r="J1780" t="s">
        <v>6</v>
      </c>
      <c r="K1780" t="s">
        <v>955</v>
      </c>
      <c r="L1780">
        <v>1191</v>
      </c>
      <c r="N1780">
        <v>1013</v>
      </c>
      <c r="O1780" t="s">
        <v>953</v>
      </c>
      <c r="P1780" t="s">
        <v>953</v>
      </c>
      <c r="Q1780">
        <v>1</v>
      </c>
      <c r="W1780">
        <v>0</v>
      </c>
      <c r="X1780">
        <v>-1417349443</v>
      </c>
      <c r="Y1780">
        <v>1.34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1</v>
      </c>
      <c r="AJ1780">
        <v>1</v>
      </c>
      <c r="AK1780">
        <v>1</v>
      </c>
      <c r="AL1780">
        <v>1</v>
      </c>
      <c r="AN1780">
        <v>0</v>
      </c>
      <c r="AO1780">
        <v>1</v>
      </c>
      <c r="AP1780">
        <v>0</v>
      </c>
      <c r="AQ1780">
        <v>0</v>
      </c>
      <c r="AR1780">
        <v>0</v>
      </c>
      <c r="AS1780" t="s">
        <v>6</v>
      </c>
      <c r="AT1780">
        <v>1.34</v>
      </c>
      <c r="AU1780" t="s">
        <v>6</v>
      </c>
      <c r="AV1780">
        <v>2</v>
      </c>
      <c r="AW1780">
        <v>2</v>
      </c>
      <c r="AX1780">
        <v>27723987</v>
      </c>
      <c r="AY1780">
        <v>1</v>
      </c>
      <c r="AZ1780">
        <v>2048</v>
      </c>
      <c r="BA1780">
        <v>1780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CX1780">
        <f>Y1780*Source!I654</f>
        <v>0.17044800000000002</v>
      </c>
      <c r="CY1780">
        <f>AD1780</f>
        <v>0</v>
      </c>
      <c r="CZ1780">
        <f>AH1780</f>
        <v>0</v>
      </c>
      <c r="DA1780">
        <f>AL1780</f>
        <v>1</v>
      </c>
      <c r="DB1780">
        <v>0</v>
      </c>
    </row>
    <row r="1781" spans="1:106" x14ac:dyDescent="0.2">
      <c r="A1781">
        <f>ROW(Source!A654)</f>
        <v>654</v>
      </c>
      <c r="B1781">
        <v>27721505</v>
      </c>
      <c r="C1781">
        <v>27723977</v>
      </c>
      <c r="D1781">
        <v>25230445</v>
      </c>
      <c r="E1781">
        <v>1</v>
      </c>
      <c r="F1781">
        <v>1</v>
      </c>
      <c r="G1781">
        <v>1</v>
      </c>
      <c r="H1781">
        <v>2</v>
      </c>
      <c r="I1781" t="s">
        <v>956</v>
      </c>
      <c r="J1781" t="s">
        <v>957</v>
      </c>
      <c r="K1781" t="s">
        <v>958</v>
      </c>
      <c r="L1781">
        <v>1368</v>
      </c>
      <c r="N1781">
        <v>1011</v>
      </c>
      <c r="O1781" t="s">
        <v>959</v>
      </c>
      <c r="P1781" t="s">
        <v>959</v>
      </c>
      <c r="Q1781">
        <v>1</v>
      </c>
      <c r="W1781">
        <v>0</v>
      </c>
      <c r="X1781">
        <v>1225731627</v>
      </c>
      <c r="Y1781">
        <v>2.5000000000000001E-2</v>
      </c>
      <c r="AA1781">
        <v>0</v>
      </c>
      <c r="AB1781">
        <v>89.99</v>
      </c>
      <c r="AC1781">
        <v>10.06</v>
      </c>
      <c r="AD1781">
        <v>0</v>
      </c>
      <c r="AE1781">
        <v>0</v>
      </c>
      <c r="AF1781">
        <v>89.99</v>
      </c>
      <c r="AG1781">
        <v>10.06</v>
      </c>
      <c r="AH1781">
        <v>0</v>
      </c>
      <c r="AI1781">
        <v>1</v>
      </c>
      <c r="AJ1781">
        <v>1</v>
      </c>
      <c r="AK1781">
        <v>1</v>
      </c>
      <c r="AL1781">
        <v>1</v>
      </c>
      <c r="AN1781">
        <v>0</v>
      </c>
      <c r="AO1781">
        <v>1</v>
      </c>
      <c r="AP1781">
        <v>1</v>
      </c>
      <c r="AQ1781">
        <v>0</v>
      </c>
      <c r="AR1781">
        <v>0</v>
      </c>
      <c r="AS1781" t="s">
        <v>6</v>
      </c>
      <c r="AT1781">
        <v>0.02</v>
      </c>
      <c r="AU1781" t="s">
        <v>102</v>
      </c>
      <c r="AV1781">
        <v>0</v>
      </c>
      <c r="AW1781">
        <v>2</v>
      </c>
      <c r="AX1781">
        <v>27723988</v>
      </c>
      <c r="AY1781">
        <v>1</v>
      </c>
      <c r="AZ1781">
        <v>0</v>
      </c>
      <c r="BA1781">
        <v>1781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CX1781">
        <f>Y1781*Source!I654</f>
        <v>3.1800000000000005E-3</v>
      </c>
      <c r="CY1781">
        <f>AB1781</f>
        <v>89.99</v>
      </c>
      <c r="CZ1781">
        <f>AF1781</f>
        <v>89.99</v>
      </c>
      <c r="DA1781">
        <f>AJ1781</f>
        <v>1</v>
      </c>
      <c r="DB1781">
        <v>0</v>
      </c>
    </row>
    <row r="1782" spans="1:106" x14ac:dyDescent="0.2">
      <c r="A1782">
        <f>ROW(Source!A654)</f>
        <v>654</v>
      </c>
      <c r="B1782">
        <v>27721505</v>
      </c>
      <c r="C1782">
        <v>27723977</v>
      </c>
      <c r="D1782">
        <v>25230514</v>
      </c>
      <c r="E1782">
        <v>1</v>
      </c>
      <c r="F1782">
        <v>1</v>
      </c>
      <c r="G1782">
        <v>1</v>
      </c>
      <c r="H1782">
        <v>2</v>
      </c>
      <c r="I1782" t="s">
        <v>960</v>
      </c>
      <c r="J1782" t="s">
        <v>961</v>
      </c>
      <c r="K1782" t="s">
        <v>962</v>
      </c>
      <c r="L1782">
        <v>1368</v>
      </c>
      <c r="N1782">
        <v>1011</v>
      </c>
      <c r="O1782" t="s">
        <v>959</v>
      </c>
      <c r="P1782" t="s">
        <v>959</v>
      </c>
      <c r="Q1782">
        <v>1</v>
      </c>
      <c r="W1782">
        <v>0</v>
      </c>
      <c r="X1782">
        <v>1188625873</v>
      </c>
      <c r="Y1782">
        <v>0.375</v>
      </c>
      <c r="AA1782">
        <v>0</v>
      </c>
      <c r="AB1782">
        <v>31.26</v>
      </c>
      <c r="AC1782">
        <v>13.5</v>
      </c>
      <c r="AD1782">
        <v>0</v>
      </c>
      <c r="AE1782">
        <v>0</v>
      </c>
      <c r="AF1782">
        <v>31.26</v>
      </c>
      <c r="AG1782">
        <v>13.5</v>
      </c>
      <c r="AH1782">
        <v>0</v>
      </c>
      <c r="AI1782">
        <v>1</v>
      </c>
      <c r="AJ1782">
        <v>1</v>
      </c>
      <c r="AK1782">
        <v>1</v>
      </c>
      <c r="AL1782">
        <v>1</v>
      </c>
      <c r="AN1782">
        <v>0</v>
      </c>
      <c r="AO1782">
        <v>1</v>
      </c>
      <c r="AP1782">
        <v>1</v>
      </c>
      <c r="AQ1782">
        <v>0</v>
      </c>
      <c r="AR1782">
        <v>0</v>
      </c>
      <c r="AS1782" t="s">
        <v>6</v>
      </c>
      <c r="AT1782">
        <v>0.3</v>
      </c>
      <c r="AU1782" t="s">
        <v>102</v>
      </c>
      <c r="AV1782">
        <v>0</v>
      </c>
      <c r="AW1782">
        <v>2</v>
      </c>
      <c r="AX1782">
        <v>27723989</v>
      </c>
      <c r="AY1782">
        <v>1</v>
      </c>
      <c r="AZ1782">
        <v>0</v>
      </c>
      <c r="BA1782">
        <v>1782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CX1782">
        <f>Y1782*Source!I654</f>
        <v>4.7700000000000006E-2</v>
      </c>
      <c r="CY1782">
        <f>AB1782</f>
        <v>31.26</v>
      </c>
      <c r="CZ1782">
        <f>AF1782</f>
        <v>31.26</v>
      </c>
      <c r="DA1782">
        <f>AJ1782</f>
        <v>1</v>
      </c>
      <c r="DB1782">
        <v>0</v>
      </c>
    </row>
    <row r="1783" spans="1:106" x14ac:dyDescent="0.2">
      <c r="A1783">
        <f>ROW(Source!A654)</f>
        <v>654</v>
      </c>
      <c r="B1783">
        <v>27721505</v>
      </c>
      <c r="C1783">
        <v>27723977</v>
      </c>
      <c r="D1783">
        <v>25230679</v>
      </c>
      <c r="E1783">
        <v>1</v>
      </c>
      <c r="F1783">
        <v>1</v>
      </c>
      <c r="G1783">
        <v>1</v>
      </c>
      <c r="H1783">
        <v>2</v>
      </c>
      <c r="I1783" t="s">
        <v>1172</v>
      </c>
      <c r="J1783" t="s">
        <v>1173</v>
      </c>
      <c r="K1783" t="s">
        <v>1174</v>
      </c>
      <c r="L1783">
        <v>1368</v>
      </c>
      <c r="N1783">
        <v>1011</v>
      </c>
      <c r="O1783" t="s">
        <v>959</v>
      </c>
      <c r="P1783" t="s">
        <v>959</v>
      </c>
      <c r="Q1783">
        <v>1</v>
      </c>
      <c r="W1783">
        <v>0</v>
      </c>
      <c r="X1783">
        <v>983187852</v>
      </c>
      <c r="Y1783">
        <v>1.2749999999999999</v>
      </c>
      <c r="AA1783">
        <v>0</v>
      </c>
      <c r="AB1783">
        <v>12.39</v>
      </c>
      <c r="AC1783">
        <v>10.06</v>
      </c>
      <c r="AD1783">
        <v>0</v>
      </c>
      <c r="AE1783">
        <v>0</v>
      </c>
      <c r="AF1783">
        <v>12.39</v>
      </c>
      <c r="AG1783">
        <v>10.06</v>
      </c>
      <c r="AH1783">
        <v>0</v>
      </c>
      <c r="AI1783">
        <v>1</v>
      </c>
      <c r="AJ1783">
        <v>1</v>
      </c>
      <c r="AK1783">
        <v>1</v>
      </c>
      <c r="AL1783">
        <v>1</v>
      </c>
      <c r="AN1783">
        <v>0</v>
      </c>
      <c r="AO1783">
        <v>1</v>
      </c>
      <c r="AP1783">
        <v>1</v>
      </c>
      <c r="AQ1783">
        <v>0</v>
      </c>
      <c r="AR1783">
        <v>0</v>
      </c>
      <c r="AS1783" t="s">
        <v>6</v>
      </c>
      <c r="AT1783">
        <v>1.02</v>
      </c>
      <c r="AU1783" t="s">
        <v>102</v>
      </c>
      <c r="AV1783">
        <v>0</v>
      </c>
      <c r="AW1783">
        <v>2</v>
      </c>
      <c r="AX1783">
        <v>27723990</v>
      </c>
      <c r="AY1783">
        <v>1</v>
      </c>
      <c r="AZ1783">
        <v>0</v>
      </c>
      <c r="BA1783">
        <v>1783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CX1783">
        <f>Y1783*Source!I654</f>
        <v>0.16217999999999999</v>
      </c>
      <c r="CY1783">
        <f>AB1783</f>
        <v>12.39</v>
      </c>
      <c r="CZ1783">
        <f>AF1783</f>
        <v>12.39</v>
      </c>
      <c r="DA1783">
        <f>AJ1783</f>
        <v>1</v>
      </c>
      <c r="DB1783">
        <v>0</v>
      </c>
    </row>
    <row r="1784" spans="1:106" x14ac:dyDescent="0.2">
      <c r="A1784">
        <f>ROW(Source!A654)</f>
        <v>654</v>
      </c>
      <c r="B1784">
        <v>27721505</v>
      </c>
      <c r="C1784">
        <v>27723977</v>
      </c>
      <c r="D1784">
        <v>25149961</v>
      </c>
      <c r="E1784">
        <v>1</v>
      </c>
      <c r="F1784">
        <v>1</v>
      </c>
      <c r="G1784">
        <v>1</v>
      </c>
      <c r="H1784">
        <v>3</v>
      </c>
      <c r="I1784" t="s">
        <v>963</v>
      </c>
      <c r="J1784" t="s">
        <v>964</v>
      </c>
      <c r="K1784" t="s">
        <v>965</v>
      </c>
      <c r="L1784">
        <v>1339</v>
      </c>
      <c r="N1784">
        <v>1007</v>
      </c>
      <c r="O1784" t="s">
        <v>64</v>
      </c>
      <c r="P1784" t="s">
        <v>64</v>
      </c>
      <c r="Q1784">
        <v>1</v>
      </c>
      <c r="W1784">
        <v>0</v>
      </c>
      <c r="X1784">
        <v>-1660354250</v>
      </c>
      <c r="Y1784">
        <v>0.74</v>
      </c>
      <c r="AA1784">
        <v>2.44</v>
      </c>
      <c r="AB1784">
        <v>0</v>
      </c>
      <c r="AC1784">
        <v>0</v>
      </c>
      <c r="AD1784">
        <v>0</v>
      </c>
      <c r="AE1784">
        <v>2.44</v>
      </c>
      <c r="AF1784">
        <v>0</v>
      </c>
      <c r="AG1784">
        <v>0</v>
      </c>
      <c r="AH1784">
        <v>0</v>
      </c>
      <c r="AI1784">
        <v>1</v>
      </c>
      <c r="AJ1784">
        <v>1</v>
      </c>
      <c r="AK1784">
        <v>1</v>
      </c>
      <c r="AL1784">
        <v>1</v>
      </c>
      <c r="AN1784">
        <v>0</v>
      </c>
      <c r="AO1784">
        <v>1</v>
      </c>
      <c r="AP1784">
        <v>0</v>
      </c>
      <c r="AQ1784">
        <v>0</v>
      </c>
      <c r="AR1784">
        <v>0</v>
      </c>
      <c r="AS1784" t="s">
        <v>6</v>
      </c>
      <c r="AT1784">
        <v>0.74</v>
      </c>
      <c r="AU1784" t="s">
        <v>6</v>
      </c>
      <c r="AV1784">
        <v>0</v>
      </c>
      <c r="AW1784">
        <v>2</v>
      </c>
      <c r="AX1784">
        <v>27723991</v>
      </c>
      <c r="AY1784">
        <v>1</v>
      </c>
      <c r="AZ1784">
        <v>0</v>
      </c>
      <c r="BA1784">
        <v>1784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CX1784">
        <f>Y1784*Source!I654</f>
        <v>9.4128000000000003E-2</v>
      </c>
      <c r="CY1784">
        <f>AA1784</f>
        <v>2.44</v>
      </c>
      <c r="CZ1784">
        <f>AE1784</f>
        <v>2.44</v>
      </c>
      <c r="DA1784">
        <f>AI1784</f>
        <v>1</v>
      </c>
      <c r="DB1784">
        <v>0</v>
      </c>
    </row>
    <row r="1785" spans="1:106" x14ac:dyDescent="0.2">
      <c r="A1785">
        <f>ROW(Source!A654)</f>
        <v>654</v>
      </c>
      <c r="B1785">
        <v>27721505</v>
      </c>
      <c r="C1785">
        <v>27723977</v>
      </c>
      <c r="D1785">
        <v>25155670</v>
      </c>
      <c r="E1785">
        <v>1</v>
      </c>
      <c r="F1785">
        <v>1</v>
      </c>
      <c r="G1785">
        <v>1</v>
      </c>
      <c r="H1785">
        <v>3</v>
      </c>
      <c r="I1785" t="s">
        <v>332</v>
      </c>
      <c r="J1785" t="s">
        <v>334</v>
      </c>
      <c r="K1785" t="s">
        <v>333</v>
      </c>
      <c r="L1785">
        <v>1346</v>
      </c>
      <c r="N1785">
        <v>1009</v>
      </c>
      <c r="O1785" t="s">
        <v>178</v>
      </c>
      <c r="P1785" t="s">
        <v>178</v>
      </c>
      <c r="Q1785">
        <v>1</v>
      </c>
      <c r="W1785">
        <v>0</v>
      </c>
      <c r="X1785">
        <v>-60067644</v>
      </c>
      <c r="Y1785">
        <v>1230</v>
      </c>
      <c r="AA1785">
        <v>2.0699999999999998</v>
      </c>
      <c r="AB1785">
        <v>0</v>
      </c>
      <c r="AC1785">
        <v>0</v>
      </c>
      <c r="AD1785">
        <v>0</v>
      </c>
      <c r="AE1785">
        <v>2.0699999999999998</v>
      </c>
      <c r="AF1785">
        <v>0</v>
      </c>
      <c r="AG1785">
        <v>0</v>
      </c>
      <c r="AH1785">
        <v>0</v>
      </c>
      <c r="AI1785">
        <v>1</v>
      </c>
      <c r="AJ1785">
        <v>1</v>
      </c>
      <c r="AK1785">
        <v>1</v>
      </c>
      <c r="AL1785">
        <v>1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 t="s">
        <v>6</v>
      </c>
      <c r="AT1785">
        <v>1230</v>
      </c>
      <c r="AU1785" t="s">
        <v>6</v>
      </c>
      <c r="AV1785">
        <v>0</v>
      </c>
      <c r="AW1785">
        <v>1</v>
      </c>
      <c r="AX1785">
        <v>-1</v>
      </c>
      <c r="AY1785">
        <v>0</v>
      </c>
      <c r="AZ1785">
        <v>0</v>
      </c>
      <c r="BA1785" t="s">
        <v>6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CX1785">
        <f>Y1785*Source!I654</f>
        <v>156.45600000000002</v>
      </c>
      <c r="CY1785">
        <f>AA1785</f>
        <v>2.0699999999999998</v>
      </c>
      <c r="CZ1785">
        <f>AE1785</f>
        <v>2.0699999999999998</v>
      </c>
      <c r="DA1785">
        <f>AI1785</f>
        <v>1</v>
      </c>
      <c r="DB1785">
        <v>0</v>
      </c>
    </row>
    <row r="1786" spans="1:106" x14ac:dyDescent="0.2">
      <c r="A1786">
        <f>ROW(Source!A654)</f>
        <v>654</v>
      </c>
      <c r="B1786">
        <v>27721505</v>
      </c>
      <c r="C1786">
        <v>27723977</v>
      </c>
      <c r="D1786">
        <v>25185843</v>
      </c>
      <c r="E1786">
        <v>1</v>
      </c>
      <c r="F1786">
        <v>1</v>
      </c>
      <c r="G1786">
        <v>1</v>
      </c>
      <c r="H1786">
        <v>3</v>
      </c>
      <c r="I1786" t="s">
        <v>338</v>
      </c>
      <c r="J1786" t="s">
        <v>340</v>
      </c>
      <c r="K1786" t="s">
        <v>339</v>
      </c>
      <c r="L1786">
        <v>1346</v>
      </c>
      <c r="N1786">
        <v>1009</v>
      </c>
      <c r="O1786" t="s">
        <v>178</v>
      </c>
      <c r="P1786" t="s">
        <v>178</v>
      </c>
      <c r="Q1786">
        <v>1</v>
      </c>
      <c r="W1786">
        <v>0</v>
      </c>
      <c r="X1786">
        <v>1453462043</v>
      </c>
      <c r="Y1786">
        <v>13</v>
      </c>
      <c r="AA1786">
        <v>15.09</v>
      </c>
      <c r="AB1786">
        <v>0</v>
      </c>
      <c r="AC1786">
        <v>0</v>
      </c>
      <c r="AD1786">
        <v>0</v>
      </c>
      <c r="AE1786">
        <v>15.09</v>
      </c>
      <c r="AF1786">
        <v>0</v>
      </c>
      <c r="AG1786">
        <v>0</v>
      </c>
      <c r="AH1786">
        <v>0</v>
      </c>
      <c r="AI1786">
        <v>1</v>
      </c>
      <c r="AJ1786">
        <v>1</v>
      </c>
      <c r="AK1786">
        <v>1</v>
      </c>
      <c r="AL1786">
        <v>1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 t="s">
        <v>6</v>
      </c>
      <c r="AT1786">
        <v>13</v>
      </c>
      <c r="AU1786" t="s">
        <v>6</v>
      </c>
      <c r="AV1786">
        <v>0</v>
      </c>
      <c r="AW1786">
        <v>1</v>
      </c>
      <c r="AX1786">
        <v>-1</v>
      </c>
      <c r="AY1786">
        <v>0</v>
      </c>
      <c r="AZ1786">
        <v>0</v>
      </c>
      <c r="BA1786" t="s">
        <v>6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CX1786">
        <f>Y1786*Source!I654</f>
        <v>1.6536000000000002</v>
      </c>
      <c r="CY1786">
        <f>AA1786</f>
        <v>15.09</v>
      </c>
      <c r="CZ1786">
        <f>AE1786</f>
        <v>15.09</v>
      </c>
      <c r="DA1786">
        <f>AI1786</f>
        <v>1</v>
      </c>
      <c r="DB1786">
        <v>0</v>
      </c>
    </row>
    <row r="1787" spans="1:106" x14ac:dyDescent="0.2">
      <c r="A1787">
        <f>ROW(Source!A655)</f>
        <v>655</v>
      </c>
      <c r="B1787">
        <v>27721504</v>
      </c>
      <c r="C1787">
        <v>27723977</v>
      </c>
      <c r="D1787">
        <v>25413300</v>
      </c>
      <c r="E1787">
        <v>1</v>
      </c>
      <c r="F1787">
        <v>1</v>
      </c>
      <c r="G1787">
        <v>1</v>
      </c>
      <c r="H1787">
        <v>1</v>
      </c>
      <c r="I1787" t="s">
        <v>989</v>
      </c>
      <c r="J1787" t="s">
        <v>6</v>
      </c>
      <c r="K1787" t="s">
        <v>990</v>
      </c>
      <c r="L1787">
        <v>1191</v>
      </c>
      <c r="N1787">
        <v>1013</v>
      </c>
      <c r="O1787" t="s">
        <v>953</v>
      </c>
      <c r="P1787" t="s">
        <v>953</v>
      </c>
      <c r="Q1787">
        <v>1</v>
      </c>
      <c r="W1787">
        <v>0</v>
      </c>
      <c r="X1787">
        <v>-400197608</v>
      </c>
      <c r="Y1787">
        <v>96.220500000000001</v>
      </c>
      <c r="AA1787">
        <v>0</v>
      </c>
      <c r="AB1787">
        <v>0</v>
      </c>
      <c r="AC1787">
        <v>0</v>
      </c>
      <c r="AD1787">
        <v>8.5299999999999994</v>
      </c>
      <c r="AE1787">
        <v>0</v>
      </c>
      <c r="AF1787">
        <v>0</v>
      </c>
      <c r="AG1787">
        <v>0</v>
      </c>
      <c r="AH1787">
        <v>8.5299999999999994</v>
      </c>
      <c r="AI1787">
        <v>1</v>
      </c>
      <c r="AJ1787">
        <v>1</v>
      </c>
      <c r="AK1787">
        <v>1</v>
      </c>
      <c r="AL1787">
        <v>1</v>
      </c>
      <c r="AN1787">
        <v>0</v>
      </c>
      <c r="AO1787">
        <v>1</v>
      </c>
      <c r="AP1787">
        <v>1</v>
      </c>
      <c r="AQ1787">
        <v>0</v>
      </c>
      <c r="AR1787">
        <v>0</v>
      </c>
      <c r="AS1787" t="s">
        <v>6</v>
      </c>
      <c r="AT1787">
        <v>83.67</v>
      </c>
      <c r="AU1787" t="s">
        <v>103</v>
      </c>
      <c r="AV1787">
        <v>1</v>
      </c>
      <c r="AW1787">
        <v>2</v>
      </c>
      <c r="AX1787">
        <v>27723986</v>
      </c>
      <c r="AY1787">
        <v>1</v>
      </c>
      <c r="AZ1787">
        <v>0</v>
      </c>
      <c r="BA1787">
        <v>1787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CX1787">
        <f>Y1787*Source!I655</f>
        <v>12.239247600000001</v>
      </c>
      <c r="CY1787">
        <f>AD1787</f>
        <v>8.5299999999999994</v>
      </c>
      <c r="CZ1787">
        <f>AH1787</f>
        <v>8.5299999999999994</v>
      </c>
      <c r="DA1787">
        <f>AL1787</f>
        <v>1</v>
      </c>
      <c r="DB1787">
        <v>0</v>
      </c>
    </row>
    <row r="1788" spans="1:106" x14ac:dyDescent="0.2">
      <c r="A1788">
        <f>ROW(Source!A655)</f>
        <v>655</v>
      </c>
      <c r="B1788">
        <v>27721504</v>
      </c>
      <c r="C1788">
        <v>27723977</v>
      </c>
      <c r="D1788">
        <v>25412928</v>
      </c>
      <c r="E1788">
        <v>1</v>
      </c>
      <c r="F1788">
        <v>1</v>
      </c>
      <c r="G1788">
        <v>1</v>
      </c>
      <c r="H1788">
        <v>1</v>
      </c>
      <c r="I1788" t="s">
        <v>954</v>
      </c>
      <c r="J1788" t="s">
        <v>6</v>
      </c>
      <c r="K1788" t="s">
        <v>955</v>
      </c>
      <c r="L1788">
        <v>1191</v>
      </c>
      <c r="N1788">
        <v>1013</v>
      </c>
      <c r="O1788" t="s">
        <v>953</v>
      </c>
      <c r="P1788" t="s">
        <v>953</v>
      </c>
      <c r="Q1788">
        <v>1</v>
      </c>
      <c r="W1788">
        <v>0</v>
      </c>
      <c r="X1788">
        <v>-1417349443</v>
      </c>
      <c r="Y1788">
        <v>1.34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1</v>
      </c>
      <c r="AJ1788">
        <v>1</v>
      </c>
      <c r="AK1788">
        <v>1</v>
      </c>
      <c r="AL1788">
        <v>1</v>
      </c>
      <c r="AN1788">
        <v>0</v>
      </c>
      <c r="AO1788">
        <v>1</v>
      </c>
      <c r="AP1788">
        <v>0</v>
      </c>
      <c r="AQ1788">
        <v>0</v>
      </c>
      <c r="AR1788">
        <v>0</v>
      </c>
      <c r="AS1788" t="s">
        <v>6</v>
      </c>
      <c r="AT1788">
        <v>1.34</v>
      </c>
      <c r="AU1788" t="s">
        <v>6</v>
      </c>
      <c r="AV1788">
        <v>2</v>
      </c>
      <c r="AW1788">
        <v>2</v>
      </c>
      <c r="AX1788">
        <v>27723987</v>
      </c>
      <c r="AY1788">
        <v>1</v>
      </c>
      <c r="AZ1788">
        <v>2048</v>
      </c>
      <c r="BA1788">
        <v>1788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CX1788">
        <f>Y1788*Source!I655</f>
        <v>0.17044800000000002</v>
      </c>
      <c r="CY1788">
        <f>AD1788</f>
        <v>0</v>
      </c>
      <c r="CZ1788">
        <f>AH1788</f>
        <v>0</v>
      </c>
      <c r="DA1788">
        <f>AL1788</f>
        <v>1</v>
      </c>
      <c r="DB1788">
        <v>0</v>
      </c>
    </row>
    <row r="1789" spans="1:106" x14ac:dyDescent="0.2">
      <c r="A1789">
        <f>ROW(Source!A655)</f>
        <v>655</v>
      </c>
      <c r="B1789">
        <v>27721504</v>
      </c>
      <c r="C1789">
        <v>27723977</v>
      </c>
      <c r="D1789">
        <v>25230445</v>
      </c>
      <c r="E1789">
        <v>1</v>
      </c>
      <c r="F1789">
        <v>1</v>
      </c>
      <c r="G1789">
        <v>1</v>
      </c>
      <c r="H1789">
        <v>2</v>
      </c>
      <c r="I1789" t="s">
        <v>956</v>
      </c>
      <c r="J1789" t="s">
        <v>957</v>
      </c>
      <c r="K1789" t="s">
        <v>958</v>
      </c>
      <c r="L1789">
        <v>1368</v>
      </c>
      <c r="N1789">
        <v>1011</v>
      </c>
      <c r="O1789" t="s">
        <v>959</v>
      </c>
      <c r="P1789" t="s">
        <v>959</v>
      </c>
      <c r="Q1789">
        <v>1</v>
      </c>
      <c r="W1789">
        <v>0</v>
      </c>
      <c r="X1789">
        <v>1225731627</v>
      </c>
      <c r="Y1789">
        <v>2.5000000000000001E-2</v>
      </c>
      <c r="AA1789">
        <v>0</v>
      </c>
      <c r="AB1789">
        <v>89.99</v>
      </c>
      <c r="AC1789">
        <v>10.06</v>
      </c>
      <c r="AD1789">
        <v>0</v>
      </c>
      <c r="AE1789">
        <v>0</v>
      </c>
      <c r="AF1789">
        <v>89.99</v>
      </c>
      <c r="AG1789">
        <v>10.06</v>
      </c>
      <c r="AH1789">
        <v>0</v>
      </c>
      <c r="AI1789">
        <v>1</v>
      </c>
      <c r="AJ1789">
        <v>1</v>
      </c>
      <c r="AK1789">
        <v>1</v>
      </c>
      <c r="AL1789">
        <v>1</v>
      </c>
      <c r="AN1789">
        <v>0</v>
      </c>
      <c r="AO1789">
        <v>1</v>
      </c>
      <c r="AP1789">
        <v>1</v>
      </c>
      <c r="AQ1789">
        <v>0</v>
      </c>
      <c r="AR1789">
        <v>0</v>
      </c>
      <c r="AS1789" t="s">
        <v>6</v>
      </c>
      <c r="AT1789">
        <v>0.02</v>
      </c>
      <c r="AU1789" t="s">
        <v>102</v>
      </c>
      <c r="AV1789">
        <v>0</v>
      </c>
      <c r="AW1789">
        <v>2</v>
      </c>
      <c r="AX1789">
        <v>27723988</v>
      </c>
      <c r="AY1789">
        <v>1</v>
      </c>
      <c r="AZ1789">
        <v>0</v>
      </c>
      <c r="BA1789">
        <v>1789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CX1789">
        <f>Y1789*Source!I655</f>
        <v>3.1800000000000005E-3</v>
      </c>
      <c r="CY1789">
        <f>AB1789</f>
        <v>89.99</v>
      </c>
      <c r="CZ1789">
        <f>AF1789</f>
        <v>89.99</v>
      </c>
      <c r="DA1789">
        <f>AJ1789</f>
        <v>1</v>
      </c>
      <c r="DB1789">
        <v>0</v>
      </c>
    </row>
    <row r="1790" spans="1:106" x14ac:dyDescent="0.2">
      <c r="A1790">
        <f>ROW(Source!A655)</f>
        <v>655</v>
      </c>
      <c r="B1790">
        <v>27721504</v>
      </c>
      <c r="C1790">
        <v>27723977</v>
      </c>
      <c r="D1790">
        <v>25230514</v>
      </c>
      <c r="E1790">
        <v>1</v>
      </c>
      <c r="F1790">
        <v>1</v>
      </c>
      <c r="G1790">
        <v>1</v>
      </c>
      <c r="H1790">
        <v>2</v>
      </c>
      <c r="I1790" t="s">
        <v>960</v>
      </c>
      <c r="J1790" t="s">
        <v>961</v>
      </c>
      <c r="K1790" t="s">
        <v>962</v>
      </c>
      <c r="L1790">
        <v>1368</v>
      </c>
      <c r="N1790">
        <v>1011</v>
      </c>
      <c r="O1790" t="s">
        <v>959</v>
      </c>
      <c r="P1790" t="s">
        <v>959</v>
      </c>
      <c r="Q1790">
        <v>1</v>
      </c>
      <c r="W1790">
        <v>0</v>
      </c>
      <c r="X1790">
        <v>1188625873</v>
      </c>
      <c r="Y1790">
        <v>0.375</v>
      </c>
      <c r="AA1790">
        <v>0</v>
      </c>
      <c r="AB1790">
        <v>31.26</v>
      </c>
      <c r="AC1790">
        <v>13.5</v>
      </c>
      <c r="AD1790">
        <v>0</v>
      </c>
      <c r="AE1790">
        <v>0</v>
      </c>
      <c r="AF1790">
        <v>31.26</v>
      </c>
      <c r="AG1790">
        <v>13.5</v>
      </c>
      <c r="AH1790">
        <v>0</v>
      </c>
      <c r="AI1790">
        <v>1</v>
      </c>
      <c r="AJ1790">
        <v>1</v>
      </c>
      <c r="AK1790">
        <v>1</v>
      </c>
      <c r="AL1790">
        <v>1</v>
      </c>
      <c r="AN1790">
        <v>0</v>
      </c>
      <c r="AO1790">
        <v>1</v>
      </c>
      <c r="AP1790">
        <v>1</v>
      </c>
      <c r="AQ1790">
        <v>0</v>
      </c>
      <c r="AR1790">
        <v>0</v>
      </c>
      <c r="AS1790" t="s">
        <v>6</v>
      </c>
      <c r="AT1790">
        <v>0.3</v>
      </c>
      <c r="AU1790" t="s">
        <v>102</v>
      </c>
      <c r="AV1790">
        <v>0</v>
      </c>
      <c r="AW1790">
        <v>2</v>
      </c>
      <c r="AX1790">
        <v>27723989</v>
      </c>
      <c r="AY1790">
        <v>1</v>
      </c>
      <c r="AZ1790">
        <v>0</v>
      </c>
      <c r="BA1790">
        <v>1790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CX1790">
        <f>Y1790*Source!I655</f>
        <v>4.7700000000000006E-2</v>
      </c>
      <c r="CY1790">
        <f>AB1790</f>
        <v>31.26</v>
      </c>
      <c r="CZ1790">
        <f>AF1790</f>
        <v>31.26</v>
      </c>
      <c r="DA1790">
        <f>AJ1790</f>
        <v>1</v>
      </c>
      <c r="DB1790">
        <v>0</v>
      </c>
    </row>
    <row r="1791" spans="1:106" x14ac:dyDescent="0.2">
      <c r="A1791">
        <f>ROW(Source!A655)</f>
        <v>655</v>
      </c>
      <c r="B1791">
        <v>27721504</v>
      </c>
      <c r="C1791">
        <v>27723977</v>
      </c>
      <c r="D1791">
        <v>25230679</v>
      </c>
      <c r="E1791">
        <v>1</v>
      </c>
      <c r="F1791">
        <v>1</v>
      </c>
      <c r="G1791">
        <v>1</v>
      </c>
      <c r="H1791">
        <v>2</v>
      </c>
      <c r="I1791" t="s">
        <v>1172</v>
      </c>
      <c r="J1791" t="s">
        <v>1173</v>
      </c>
      <c r="K1791" t="s">
        <v>1174</v>
      </c>
      <c r="L1791">
        <v>1368</v>
      </c>
      <c r="N1791">
        <v>1011</v>
      </c>
      <c r="O1791" t="s">
        <v>959</v>
      </c>
      <c r="P1791" t="s">
        <v>959</v>
      </c>
      <c r="Q1791">
        <v>1</v>
      </c>
      <c r="W1791">
        <v>0</v>
      </c>
      <c r="X1791">
        <v>983187852</v>
      </c>
      <c r="Y1791">
        <v>1.2749999999999999</v>
      </c>
      <c r="AA1791">
        <v>0</v>
      </c>
      <c r="AB1791">
        <v>12.39</v>
      </c>
      <c r="AC1791">
        <v>10.06</v>
      </c>
      <c r="AD1791">
        <v>0</v>
      </c>
      <c r="AE1791">
        <v>0</v>
      </c>
      <c r="AF1791">
        <v>12.39</v>
      </c>
      <c r="AG1791">
        <v>10.06</v>
      </c>
      <c r="AH1791">
        <v>0</v>
      </c>
      <c r="AI1791">
        <v>1</v>
      </c>
      <c r="AJ1791">
        <v>1</v>
      </c>
      <c r="AK1791">
        <v>1</v>
      </c>
      <c r="AL1791">
        <v>1</v>
      </c>
      <c r="AN1791">
        <v>0</v>
      </c>
      <c r="AO1791">
        <v>1</v>
      </c>
      <c r="AP1791">
        <v>1</v>
      </c>
      <c r="AQ1791">
        <v>0</v>
      </c>
      <c r="AR1791">
        <v>0</v>
      </c>
      <c r="AS1791" t="s">
        <v>6</v>
      </c>
      <c r="AT1791">
        <v>1.02</v>
      </c>
      <c r="AU1791" t="s">
        <v>102</v>
      </c>
      <c r="AV1791">
        <v>0</v>
      </c>
      <c r="AW1791">
        <v>2</v>
      </c>
      <c r="AX1791">
        <v>27723990</v>
      </c>
      <c r="AY1791">
        <v>1</v>
      </c>
      <c r="AZ1791">
        <v>0</v>
      </c>
      <c r="BA1791">
        <v>1791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CX1791">
        <f>Y1791*Source!I655</f>
        <v>0.16217999999999999</v>
      </c>
      <c r="CY1791">
        <f>AB1791</f>
        <v>12.39</v>
      </c>
      <c r="CZ1791">
        <f>AF1791</f>
        <v>12.39</v>
      </c>
      <c r="DA1791">
        <f>AJ1791</f>
        <v>1</v>
      </c>
      <c r="DB1791">
        <v>0</v>
      </c>
    </row>
    <row r="1792" spans="1:106" x14ac:dyDescent="0.2">
      <c r="A1792">
        <f>ROW(Source!A655)</f>
        <v>655</v>
      </c>
      <c r="B1792">
        <v>27721504</v>
      </c>
      <c r="C1792">
        <v>27723977</v>
      </c>
      <c r="D1792">
        <v>25149961</v>
      </c>
      <c r="E1792">
        <v>1</v>
      </c>
      <c r="F1792">
        <v>1</v>
      </c>
      <c r="G1792">
        <v>1</v>
      </c>
      <c r="H1792">
        <v>3</v>
      </c>
      <c r="I1792" t="s">
        <v>963</v>
      </c>
      <c r="J1792" t="s">
        <v>964</v>
      </c>
      <c r="K1792" t="s">
        <v>965</v>
      </c>
      <c r="L1792">
        <v>1339</v>
      </c>
      <c r="N1792">
        <v>1007</v>
      </c>
      <c r="O1792" t="s">
        <v>64</v>
      </c>
      <c r="P1792" t="s">
        <v>64</v>
      </c>
      <c r="Q1792">
        <v>1</v>
      </c>
      <c r="W1792">
        <v>0</v>
      </c>
      <c r="X1792">
        <v>-1660354250</v>
      </c>
      <c r="Y1792">
        <v>0.74</v>
      </c>
      <c r="AA1792">
        <v>2.44</v>
      </c>
      <c r="AB1792">
        <v>0</v>
      </c>
      <c r="AC1792">
        <v>0</v>
      </c>
      <c r="AD1792">
        <v>0</v>
      </c>
      <c r="AE1792">
        <v>2.44</v>
      </c>
      <c r="AF1792">
        <v>0</v>
      </c>
      <c r="AG1792">
        <v>0</v>
      </c>
      <c r="AH1792">
        <v>0</v>
      </c>
      <c r="AI1792">
        <v>1</v>
      </c>
      <c r="AJ1792">
        <v>1</v>
      </c>
      <c r="AK1792">
        <v>1</v>
      </c>
      <c r="AL1792">
        <v>1</v>
      </c>
      <c r="AN1792">
        <v>0</v>
      </c>
      <c r="AO1792">
        <v>1</v>
      </c>
      <c r="AP1792">
        <v>0</v>
      </c>
      <c r="AQ1792">
        <v>0</v>
      </c>
      <c r="AR1792">
        <v>0</v>
      </c>
      <c r="AS1792" t="s">
        <v>6</v>
      </c>
      <c r="AT1792">
        <v>0.74</v>
      </c>
      <c r="AU1792" t="s">
        <v>6</v>
      </c>
      <c r="AV1792">
        <v>0</v>
      </c>
      <c r="AW1792">
        <v>2</v>
      </c>
      <c r="AX1792">
        <v>27723991</v>
      </c>
      <c r="AY1792">
        <v>1</v>
      </c>
      <c r="AZ1792">
        <v>0</v>
      </c>
      <c r="BA1792">
        <v>1792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CX1792">
        <f>Y1792*Source!I655</f>
        <v>9.4128000000000003E-2</v>
      </c>
      <c r="CY1792">
        <f>AA1792</f>
        <v>2.44</v>
      </c>
      <c r="CZ1792">
        <f>AE1792</f>
        <v>2.44</v>
      </c>
      <c r="DA1792">
        <f>AI1792</f>
        <v>1</v>
      </c>
      <c r="DB1792">
        <v>0</v>
      </c>
    </row>
    <row r="1793" spans="1:106" x14ac:dyDescent="0.2">
      <c r="A1793">
        <f>ROW(Source!A655)</f>
        <v>655</v>
      </c>
      <c r="B1793">
        <v>27721504</v>
      </c>
      <c r="C1793">
        <v>27723977</v>
      </c>
      <c r="D1793">
        <v>25155670</v>
      </c>
      <c r="E1793">
        <v>1</v>
      </c>
      <c r="F1793">
        <v>1</v>
      </c>
      <c r="G1793">
        <v>1</v>
      </c>
      <c r="H1793">
        <v>3</v>
      </c>
      <c r="I1793" t="s">
        <v>332</v>
      </c>
      <c r="J1793" t="s">
        <v>334</v>
      </c>
      <c r="K1793" t="s">
        <v>333</v>
      </c>
      <c r="L1793">
        <v>1346</v>
      </c>
      <c r="N1793">
        <v>1009</v>
      </c>
      <c r="O1793" t="s">
        <v>178</v>
      </c>
      <c r="P1793" t="s">
        <v>178</v>
      </c>
      <c r="Q1793">
        <v>1</v>
      </c>
      <c r="W1793">
        <v>0</v>
      </c>
      <c r="X1793">
        <v>-60067644</v>
      </c>
      <c r="Y1793">
        <v>1230</v>
      </c>
      <c r="AA1793">
        <v>2.0699999999999998</v>
      </c>
      <c r="AB1793">
        <v>0</v>
      </c>
      <c r="AC1793">
        <v>0</v>
      </c>
      <c r="AD1793">
        <v>0</v>
      </c>
      <c r="AE1793">
        <v>2.0699999999999998</v>
      </c>
      <c r="AF1793">
        <v>0</v>
      </c>
      <c r="AG1793">
        <v>0</v>
      </c>
      <c r="AH1793">
        <v>0</v>
      </c>
      <c r="AI1793">
        <v>1</v>
      </c>
      <c r="AJ1793">
        <v>1</v>
      </c>
      <c r="AK1793">
        <v>1</v>
      </c>
      <c r="AL1793">
        <v>1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 t="s">
        <v>6</v>
      </c>
      <c r="AT1793">
        <v>1230</v>
      </c>
      <c r="AU1793" t="s">
        <v>6</v>
      </c>
      <c r="AV1793">
        <v>0</v>
      </c>
      <c r="AW1793">
        <v>1</v>
      </c>
      <c r="AX1793">
        <v>-1</v>
      </c>
      <c r="AY1793">
        <v>0</v>
      </c>
      <c r="AZ1793">
        <v>0</v>
      </c>
      <c r="BA1793" t="s">
        <v>6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CX1793">
        <f>Y1793*Source!I655</f>
        <v>156.45600000000002</v>
      </c>
      <c r="CY1793">
        <f>AA1793</f>
        <v>2.0699999999999998</v>
      </c>
      <c r="CZ1793">
        <f>AE1793</f>
        <v>2.0699999999999998</v>
      </c>
      <c r="DA1793">
        <f>AI1793</f>
        <v>1</v>
      </c>
      <c r="DB1793">
        <v>0</v>
      </c>
    </row>
    <row r="1794" spans="1:106" x14ac:dyDescent="0.2">
      <c r="A1794">
        <f>ROW(Source!A655)</f>
        <v>655</v>
      </c>
      <c r="B1794">
        <v>27721504</v>
      </c>
      <c r="C1794">
        <v>27723977</v>
      </c>
      <c r="D1794">
        <v>25185843</v>
      </c>
      <c r="E1794">
        <v>1</v>
      </c>
      <c r="F1794">
        <v>1</v>
      </c>
      <c r="G1794">
        <v>1</v>
      </c>
      <c r="H1794">
        <v>3</v>
      </c>
      <c r="I1794" t="s">
        <v>338</v>
      </c>
      <c r="J1794" t="s">
        <v>340</v>
      </c>
      <c r="K1794" t="s">
        <v>339</v>
      </c>
      <c r="L1794">
        <v>1346</v>
      </c>
      <c r="N1794">
        <v>1009</v>
      </c>
      <c r="O1794" t="s">
        <v>178</v>
      </c>
      <c r="P1794" t="s">
        <v>178</v>
      </c>
      <c r="Q1794">
        <v>1</v>
      </c>
      <c r="W1794">
        <v>0</v>
      </c>
      <c r="X1794">
        <v>1453462043</v>
      </c>
      <c r="Y1794">
        <v>13</v>
      </c>
      <c r="AA1794">
        <v>15.09</v>
      </c>
      <c r="AB1794">
        <v>0</v>
      </c>
      <c r="AC1794">
        <v>0</v>
      </c>
      <c r="AD1794">
        <v>0</v>
      </c>
      <c r="AE1794">
        <v>15.09</v>
      </c>
      <c r="AF1794">
        <v>0</v>
      </c>
      <c r="AG1794">
        <v>0</v>
      </c>
      <c r="AH1794">
        <v>0</v>
      </c>
      <c r="AI1794">
        <v>1</v>
      </c>
      <c r="AJ1794">
        <v>1</v>
      </c>
      <c r="AK1794">
        <v>1</v>
      </c>
      <c r="AL1794">
        <v>1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 t="s">
        <v>6</v>
      </c>
      <c r="AT1794">
        <v>13</v>
      </c>
      <c r="AU1794" t="s">
        <v>6</v>
      </c>
      <c r="AV1794">
        <v>0</v>
      </c>
      <c r="AW1794">
        <v>1</v>
      </c>
      <c r="AX1794">
        <v>-1</v>
      </c>
      <c r="AY1794">
        <v>0</v>
      </c>
      <c r="AZ1794">
        <v>0</v>
      </c>
      <c r="BA1794" t="s">
        <v>6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CX1794">
        <f>Y1794*Source!I655</f>
        <v>1.6536000000000002</v>
      </c>
      <c r="CY1794">
        <f>AA1794</f>
        <v>15.09</v>
      </c>
      <c r="CZ1794">
        <f>AE1794</f>
        <v>15.09</v>
      </c>
      <c r="DA1794">
        <f>AI1794</f>
        <v>1</v>
      </c>
      <c r="DB1794">
        <v>0</v>
      </c>
    </row>
    <row r="1795" spans="1:106" x14ac:dyDescent="0.2">
      <c r="A1795">
        <f>ROW(Source!A660)</f>
        <v>660</v>
      </c>
      <c r="B1795">
        <v>27721505</v>
      </c>
      <c r="C1795">
        <v>27723996</v>
      </c>
      <c r="D1795">
        <v>25418547</v>
      </c>
      <c r="E1795">
        <v>1</v>
      </c>
      <c r="F1795">
        <v>1</v>
      </c>
      <c r="G1795">
        <v>1</v>
      </c>
      <c r="H1795">
        <v>1</v>
      </c>
      <c r="I1795" t="s">
        <v>1073</v>
      </c>
      <c r="J1795" t="s">
        <v>6</v>
      </c>
      <c r="K1795" t="s">
        <v>1074</v>
      </c>
      <c r="L1795">
        <v>1191</v>
      </c>
      <c r="N1795">
        <v>1013</v>
      </c>
      <c r="O1795" t="s">
        <v>953</v>
      </c>
      <c r="P1795" t="s">
        <v>953</v>
      </c>
      <c r="Q1795">
        <v>1</v>
      </c>
      <c r="W1795">
        <v>0</v>
      </c>
      <c r="X1795">
        <v>-784637506</v>
      </c>
      <c r="Y1795">
        <v>50.094000000000001</v>
      </c>
      <c r="AA1795">
        <v>0</v>
      </c>
      <c r="AB1795">
        <v>0</v>
      </c>
      <c r="AC1795">
        <v>0</v>
      </c>
      <c r="AD1795">
        <v>8.74</v>
      </c>
      <c r="AE1795">
        <v>0</v>
      </c>
      <c r="AF1795">
        <v>0</v>
      </c>
      <c r="AG1795">
        <v>0</v>
      </c>
      <c r="AH1795">
        <v>8.74</v>
      </c>
      <c r="AI1795">
        <v>1</v>
      </c>
      <c r="AJ1795">
        <v>1</v>
      </c>
      <c r="AK1795">
        <v>1</v>
      </c>
      <c r="AL1795">
        <v>1</v>
      </c>
      <c r="AN1795">
        <v>0</v>
      </c>
      <c r="AO1795">
        <v>1</v>
      </c>
      <c r="AP1795">
        <v>1</v>
      </c>
      <c r="AQ1795">
        <v>0</v>
      </c>
      <c r="AR1795">
        <v>0</v>
      </c>
      <c r="AS1795" t="s">
        <v>6</v>
      </c>
      <c r="AT1795">
        <v>43.56</v>
      </c>
      <c r="AU1795" t="s">
        <v>103</v>
      </c>
      <c r="AV1795">
        <v>1</v>
      </c>
      <c r="AW1795">
        <v>2</v>
      </c>
      <c r="AX1795">
        <v>27724006</v>
      </c>
      <c r="AY1795">
        <v>1</v>
      </c>
      <c r="AZ1795">
        <v>0</v>
      </c>
      <c r="BA1795">
        <v>1795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CX1795">
        <f>Y1795*Source!I660</f>
        <v>119.35396440000001</v>
      </c>
      <c r="CY1795">
        <f>AD1795</f>
        <v>8.74</v>
      </c>
      <c r="CZ1795">
        <f>AH1795</f>
        <v>8.74</v>
      </c>
      <c r="DA1795">
        <f>AL1795</f>
        <v>1</v>
      </c>
      <c r="DB1795">
        <v>0</v>
      </c>
    </row>
    <row r="1796" spans="1:106" x14ac:dyDescent="0.2">
      <c r="A1796">
        <f>ROW(Source!A660)</f>
        <v>660</v>
      </c>
      <c r="B1796">
        <v>27721505</v>
      </c>
      <c r="C1796">
        <v>27723996</v>
      </c>
      <c r="D1796">
        <v>25412928</v>
      </c>
      <c r="E1796">
        <v>1</v>
      </c>
      <c r="F1796">
        <v>1</v>
      </c>
      <c r="G1796">
        <v>1</v>
      </c>
      <c r="H1796">
        <v>1</v>
      </c>
      <c r="I1796" t="s">
        <v>954</v>
      </c>
      <c r="J1796" t="s">
        <v>6</v>
      </c>
      <c r="K1796" t="s">
        <v>955</v>
      </c>
      <c r="L1796">
        <v>1191</v>
      </c>
      <c r="N1796">
        <v>1013</v>
      </c>
      <c r="O1796" t="s">
        <v>953</v>
      </c>
      <c r="P1796" t="s">
        <v>953</v>
      </c>
      <c r="Q1796">
        <v>1</v>
      </c>
      <c r="W1796">
        <v>0</v>
      </c>
      <c r="X1796">
        <v>-1417349443</v>
      </c>
      <c r="Y1796">
        <v>0.17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1</v>
      </c>
      <c r="AJ1796">
        <v>1</v>
      </c>
      <c r="AK1796">
        <v>1</v>
      </c>
      <c r="AL1796">
        <v>1</v>
      </c>
      <c r="AN1796">
        <v>0</v>
      </c>
      <c r="AO1796">
        <v>1</v>
      </c>
      <c r="AP1796">
        <v>0</v>
      </c>
      <c r="AQ1796">
        <v>0</v>
      </c>
      <c r="AR1796">
        <v>0</v>
      </c>
      <c r="AS1796" t="s">
        <v>6</v>
      </c>
      <c r="AT1796">
        <v>0.17</v>
      </c>
      <c r="AU1796" t="s">
        <v>6</v>
      </c>
      <c r="AV1796">
        <v>2</v>
      </c>
      <c r="AW1796">
        <v>2</v>
      </c>
      <c r="AX1796">
        <v>27724007</v>
      </c>
      <c r="AY1796">
        <v>1</v>
      </c>
      <c r="AZ1796">
        <v>2048</v>
      </c>
      <c r="BA1796">
        <v>1796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CX1796">
        <f>Y1796*Source!I660</f>
        <v>0.40504200000000001</v>
      </c>
      <c r="CY1796">
        <f>AD1796</f>
        <v>0</v>
      </c>
      <c r="CZ1796">
        <f>AH1796</f>
        <v>0</v>
      </c>
      <c r="DA1796">
        <f>AL1796</f>
        <v>1</v>
      </c>
      <c r="DB1796">
        <v>0</v>
      </c>
    </row>
    <row r="1797" spans="1:106" x14ac:dyDescent="0.2">
      <c r="A1797">
        <f>ROW(Source!A660)</f>
        <v>660</v>
      </c>
      <c r="B1797">
        <v>27721505</v>
      </c>
      <c r="C1797">
        <v>27723996</v>
      </c>
      <c r="D1797">
        <v>25230510</v>
      </c>
      <c r="E1797">
        <v>1</v>
      </c>
      <c r="F1797">
        <v>1</v>
      </c>
      <c r="G1797">
        <v>1</v>
      </c>
      <c r="H1797">
        <v>2</v>
      </c>
      <c r="I1797" t="s">
        <v>1175</v>
      </c>
      <c r="J1797" t="s">
        <v>1176</v>
      </c>
      <c r="K1797" t="s">
        <v>1177</v>
      </c>
      <c r="L1797">
        <v>1368</v>
      </c>
      <c r="N1797">
        <v>1011</v>
      </c>
      <c r="O1797" t="s">
        <v>959</v>
      </c>
      <c r="P1797" t="s">
        <v>959</v>
      </c>
      <c r="Q1797">
        <v>1</v>
      </c>
      <c r="W1797">
        <v>0</v>
      </c>
      <c r="X1797">
        <v>368031958</v>
      </c>
      <c r="Y1797">
        <v>2.5000000000000001E-2</v>
      </c>
      <c r="AA1797">
        <v>0</v>
      </c>
      <c r="AB1797">
        <v>27.66</v>
      </c>
      <c r="AC1797">
        <v>11.6</v>
      </c>
      <c r="AD1797">
        <v>0</v>
      </c>
      <c r="AE1797">
        <v>0</v>
      </c>
      <c r="AF1797">
        <v>27.66</v>
      </c>
      <c r="AG1797">
        <v>11.6</v>
      </c>
      <c r="AH1797">
        <v>0</v>
      </c>
      <c r="AI1797">
        <v>1</v>
      </c>
      <c r="AJ1797">
        <v>1</v>
      </c>
      <c r="AK1797">
        <v>1</v>
      </c>
      <c r="AL1797">
        <v>1</v>
      </c>
      <c r="AN1797">
        <v>0</v>
      </c>
      <c r="AO1797">
        <v>1</v>
      </c>
      <c r="AP1797">
        <v>1</v>
      </c>
      <c r="AQ1797">
        <v>0</v>
      </c>
      <c r="AR1797">
        <v>0</v>
      </c>
      <c r="AS1797" t="s">
        <v>6</v>
      </c>
      <c r="AT1797">
        <v>0.02</v>
      </c>
      <c r="AU1797" t="s">
        <v>102</v>
      </c>
      <c r="AV1797">
        <v>0</v>
      </c>
      <c r="AW1797">
        <v>2</v>
      </c>
      <c r="AX1797">
        <v>27724008</v>
      </c>
      <c r="AY1797">
        <v>1</v>
      </c>
      <c r="AZ1797">
        <v>0</v>
      </c>
      <c r="BA1797">
        <v>1797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CX1797">
        <f>Y1797*Source!I660</f>
        <v>5.9565000000000007E-2</v>
      </c>
      <c r="CY1797">
        <f>AB1797</f>
        <v>27.66</v>
      </c>
      <c r="CZ1797">
        <f>AF1797</f>
        <v>27.66</v>
      </c>
      <c r="DA1797">
        <f>AJ1797</f>
        <v>1</v>
      </c>
      <c r="DB1797">
        <v>0</v>
      </c>
    </row>
    <row r="1798" spans="1:106" x14ac:dyDescent="0.2">
      <c r="A1798">
        <f>ROW(Source!A660)</f>
        <v>660</v>
      </c>
      <c r="B1798">
        <v>27721505</v>
      </c>
      <c r="C1798">
        <v>27723996</v>
      </c>
      <c r="D1798">
        <v>25231607</v>
      </c>
      <c r="E1798">
        <v>1</v>
      </c>
      <c r="F1798">
        <v>1</v>
      </c>
      <c r="G1798">
        <v>1</v>
      </c>
      <c r="H1798">
        <v>2</v>
      </c>
      <c r="I1798" t="s">
        <v>997</v>
      </c>
      <c r="J1798" t="s">
        <v>998</v>
      </c>
      <c r="K1798" t="s">
        <v>999</v>
      </c>
      <c r="L1798">
        <v>1368</v>
      </c>
      <c r="N1798">
        <v>1011</v>
      </c>
      <c r="O1798" t="s">
        <v>959</v>
      </c>
      <c r="P1798" t="s">
        <v>959</v>
      </c>
      <c r="Q1798">
        <v>1</v>
      </c>
      <c r="W1798">
        <v>0</v>
      </c>
      <c r="X1798">
        <v>1372534845</v>
      </c>
      <c r="Y1798">
        <v>0.1875</v>
      </c>
      <c r="AA1798">
        <v>0</v>
      </c>
      <c r="AB1798">
        <v>65.709999999999994</v>
      </c>
      <c r="AC1798">
        <v>11.6</v>
      </c>
      <c r="AD1798">
        <v>0</v>
      </c>
      <c r="AE1798">
        <v>0</v>
      </c>
      <c r="AF1798">
        <v>65.709999999999994</v>
      </c>
      <c r="AG1798">
        <v>11.6</v>
      </c>
      <c r="AH1798">
        <v>0</v>
      </c>
      <c r="AI1798">
        <v>1</v>
      </c>
      <c r="AJ1798">
        <v>1</v>
      </c>
      <c r="AK1798">
        <v>1</v>
      </c>
      <c r="AL1798">
        <v>1</v>
      </c>
      <c r="AN1798">
        <v>0</v>
      </c>
      <c r="AO1798">
        <v>1</v>
      </c>
      <c r="AP1798">
        <v>1</v>
      </c>
      <c r="AQ1798">
        <v>0</v>
      </c>
      <c r="AR1798">
        <v>0</v>
      </c>
      <c r="AS1798" t="s">
        <v>6</v>
      </c>
      <c r="AT1798">
        <v>0.15</v>
      </c>
      <c r="AU1798" t="s">
        <v>102</v>
      </c>
      <c r="AV1798">
        <v>0</v>
      </c>
      <c r="AW1798">
        <v>2</v>
      </c>
      <c r="AX1798">
        <v>27724009</v>
      </c>
      <c r="AY1798">
        <v>1</v>
      </c>
      <c r="AZ1798">
        <v>0</v>
      </c>
      <c r="BA1798">
        <v>1798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CX1798">
        <f>Y1798*Source!I660</f>
        <v>0.44673750000000001</v>
      </c>
      <c r="CY1798">
        <f>AB1798</f>
        <v>65.709999999999994</v>
      </c>
      <c r="CZ1798">
        <f>AF1798</f>
        <v>65.709999999999994</v>
      </c>
      <c r="DA1798">
        <f>AJ1798</f>
        <v>1</v>
      </c>
      <c r="DB1798">
        <v>0</v>
      </c>
    </row>
    <row r="1799" spans="1:106" x14ac:dyDescent="0.2">
      <c r="A1799">
        <f>ROW(Source!A660)</f>
        <v>660</v>
      </c>
      <c r="B1799">
        <v>27721505</v>
      </c>
      <c r="C1799">
        <v>27723996</v>
      </c>
      <c r="D1799">
        <v>25153356</v>
      </c>
      <c r="E1799">
        <v>1</v>
      </c>
      <c r="F1799">
        <v>1</v>
      </c>
      <c r="G1799">
        <v>1</v>
      </c>
      <c r="H1799">
        <v>3</v>
      </c>
      <c r="I1799" t="s">
        <v>1136</v>
      </c>
      <c r="J1799" t="s">
        <v>1137</v>
      </c>
      <c r="K1799" t="s">
        <v>1138</v>
      </c>
      <c r="L1799">
        <v>1327</v>
      </c>
      <c r="N1799">
        <v>1005</v>
      </c>
      <c r="O1799" t="s">
        <v>96</v>
      </c>
      <c r="P1799" t="s">
        <v>96</v>
      </c>
      <c r="Q1799">
        <v>1</v>
      </c>
      <c r="W1799">
        <v>0</v>
      </c>
      <c r="X1799">
        <v>-1987926685</v>
      </c>
      <c r="Y1799">
        <v>0.84</v>
      </c>
      <c r="AA1799">
        <v>72.319999999999993</v>
      </c>
      <c r="AB1799">
        <v>0</v>
      </c>
      <c r="AC1799">
        <v>0</v>
      </c>
      <c r="AD1799">
        <v>0</v>
      </c>
      <c r="AE1799">
        <v>72.319999999999993</v>
      </c>
      <c r="AF1799">
        <v>0</v>
      </c>
      <c r="AG1799">
        <v>0</v>
      </c>
      <c r="AH1799">
        <v>0</v>
      </c>
      <c r="AI1799">
        <v>1</v>
      </c>
      <c r="AJ1799">
        <v>1</v>
      </c>
      <c r="AK1799">
        <v>1</v>
      </c>
      <c r="AL1799">
        <v>1</v>
      </c>
      <c r="AN1799">
        <v>0</v>
      </c>
      <c r="AO1799">
        <v>1</v>
      </c>
      <c r="AP1799">
        <v>0</v>
      </c>
      <c r="AQ1799">
        <v>0</v>
      </c>
      <c r="AR1799">
        <v>0</v>
      </c>
      <c r="AS1799" t="s">
        <v>6</v>
      </c>
      <c r="AT1799">
        <v>0.84</v>
      </c>
      <c r="AU1799" t="s">
        <v>6</v>
      </c>
      <c r="AV1799">
        <v>0</v>
      </c>
      <c r="AW1799">
        <v>2</v>
      </c>
      <c r="AX1799">
        <v>27724010</v>
      </c>
      <c r="AY1799">
        <v>1</v>
      </c>
      <c r="AZ1799">
        <v>0</v>
      </c>
      <c r="BA1799">
        <v>1799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CX1799">
        <f>Y1799*Source!I660</f>
        <v>2.0013839999999998</v>
      </c>
      <c r="CY1799">
        <f>AA1799</f>
        <v>72.319999999999993</v>
      </c>
      <c r="CZ1799">
        <f>AE1799</f>
        <v>72.319999999999993</v>
      </c>
      <c r="DA1799">
        <f>AI1799</f>
        <v>1</v>
      </c>
      <c r="DB1799">
        <v>0</v>
      </c>
    </row>
    <row r="1800" spans="1:106" x14ac:dyDescent="0.2">
      <c r="A1800">
        <f>ROW(Source!A660)</f>
        <v>660</v>
      </c>
      <c r="B1800">
        <v>27721505</v>
      </c>
      <c r="C1800">
        <v>27723996</v>
      </c>
      <c r="D1800">
        <v>25153690</v>
      </c>
      <c r="E1800">
        <v>1</v>
      </c>
      <c r="F1800">
        <v>1</v>
      </c>
      <c r="G1800">
        <v>1</v>
      </c>
      <c r="H1800">
        <v>3</v>
      </c>
      <c r="I1800" t="s">
        <v>1122</v>
      </c>
      <c r="J1800" t="s">
        <v>1123</v>
      </c>
      <c r="K1800" t="s">
        <v>1124</v>
      </c>
      <c r="L1800">
        <v>1346</v>
      </c>
      <c r="N1800">
        <v>1009</v>
      </c>
      <c r="O1800" t="s">
        <v>178</v>
      </c>
      <c r="P1800" t="s">
        <v>178</v>
      </c>
      <c r="Q1800">
        <v>1</v>
      </c>
      <c r="W1800">
        <v>0</v>
      </c>
      <c r="X1800">
        <v>813963326</v>
      </c>
      <c r="Y1800">
        <v>0.31</v>
      </c>
      <c r="AA1800">
        <v>1.82</v>
      </c>
      <c r="AB1800">
        <v>0</v>
      </c>
      <c r="AC1800">
        <v>0</v>
      </c>
      <c r="AD1800">
        <v>0</v>
      </c>
      <c r="AE1800">
        <v>1.82</v>
      </c>
      <c r="AF1800">
        <v>0</v>
      </c>
      <c r="AG1800">
        <v>0</v>
      </c>
      <c r="AH1800">
        <v>0</v>
      </c>
      <c r="AI1800">
        <v>1</v>
      </c>
      <c r="AJ1800">
        <v>1</v>
      </c>
      <c r="AK1800">
        <v>1</v>
      </c>
      <c r="AL1800">
        <v>1</v>
      </c>
      <c r="AN1800">
        <v>0</v>
      </c>
      <c r="AO1800">
        <v>1</v>
      </c>
      <c r="AP1800">
        <v>0</v>
      </c>
      <c r="AQ1800">
        <v>0</v>
      </c>
      <c r="AR1800">
        <v>0</v>
      </c>
      <c r="AS1800" t="s">
        <v>6</v>
      </c>
      <c r="AT1800">
        <v>0.31</v>
      </c>
      <c r="AU1800" t="s">
        <v>6</v>
      </c>
      <c r="AV1800">
        <v>0</v>
      </c>
      <c r="AW1800">
        <v>2</v>
      </c>
      <c r="AX1800">
        <v>27724011</v>
      </c>
      <c r="AY1800">
        <v>1</v>
      </c>
      <c r="AZ1800">
        <v>0</v>
      </c>
      <c r="BA1800">
        <v>1800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CX1800">
        <f>Y1800*Source!I660</f>
        <v>0.73860599999999998</v>
      </c>
      <c r="CY1800">
        <f>AA1800</f>
        <v>1.82</v>
      </c>
      <c r="CZ1800">
        <f>AE1800</f>
        <v>1.82</v>
      </c>
      <c r="DA1800">
        <f>AI1800</f>
        <v>1</v>
      </c>
      <c r="DB1800">
        <v>0</v>
      </c>
    </row>
    <row r="1801" spans="1:106" x14ac:dyDescent="0.2">
      <c r="A1801">
        <f>ROW(Source!A660)</f>
        <v>660</v>
      </c>
      <c r="B1801">
        <v>27721505</v>
      </c>
      <c r="C1801">
        <v>27723996</v>
      </c>
      <c r="D1801">
        <v>25185882</v>
      </c>
      <c r="E1801">
        <v>1</v>
      </c>
      <c r="F1801">
        <v>1</v>
      </c>
      <c r="G1801">
        <v>1</v>
      </c>
      <c r="H1801">
        <v>3</v>
      </c>
      <c r="I1801" t="s">
        <v>346</v>
      </c>
      <c r="J1801" t="s">
        <v>348</v>
      </c>
      <c r="K1801" t="s">
        <v>347</v>
      </c>
      <c r="L1801">
        <v>1348</v>
      </c>
      <c r="N1801">
        <v>1009</v>
      </c>
      <c r="O1801" t="s">
        <v>46</v>
      </c>
      <c r="P1801" t="s">
        <v>46</v>
      </c>
      <c r="Q1801">
        <v>1000</v>
      </c>
      <c r="W1801">
        <v>0</v>
      </c>
      <c r="X1801">
        <v>1261407534</v>
      </c>
      <c r="Y1801">
        <v>0.03</v>
      </c>
      <c r="AA1801">
        <v>13287.69</v>
      </c>
      <c r="AB1801">
        <v>0</v>
      </c>
      <c r="AC1801">
        <v>0</v>
      </c>
      <c r="AD1801">
        <v>0</v>
      </c>
      <c r="AE1801">
        <v>13287.69</v>
      </c>
      <c r="AF1801">
        <v>0</v>
      </c>
      <c r="AG1801">
        <v>0</v>
      </c>
      <c r="AH1801">
        <v>0</v>
      </c>
      <c r="AI1801">
        <v>1</v>
      </c>
      <c r="AJ1801">
        <v>1</v>
      </c>
      <c r="AK1801">
        <v>1</v>
      </c>
      <c r="AL1801">
        <v>1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 t="s">
        <v>6</v>
      </c>
      <c r="AT1801">
        <v>0.03</v>
      </c>
      <c r="AU1801" t="s">
        <v>6</v>
      </c>
      <c r="AV1801">
        <v>0</v>
      </c>
      <c r="AW1801">
        <v>1</v>
      </c>
      <c r="AX1801">
        <v>-1</v>
      </c>
      <c r="AY1801">
        <v>0</v>
      </c>
      <c r="AZ1801">
        <v>0</v>
      </c>
      <c r="BA1801" t="s">
        <v>6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CX1801">
        <f>Y1801*Source!I660</f>
        <v>7.1478E-2</v>
      </c>
      <c r="CY1801">
        <f>AA1801</f>
        <v>13287.69</v>
      </c>
      <c r="CZ1801">
        <f>AE1801</f>
        <v>13287.69</v>
      </c>
      <c r="DA1801">
        <f>AI1801</f>
        <v>1</v>
      </c>
      <c r="DB1801">
        <v>0</v>
      </c>
    </row>
    <row r="1802" spans="1:106" x14ac:dyDescent="0.2">
      <c r="A1802">
        <f>ROW(Source!A660)</f>
        <v>660</v>
      </c>
      <c r="B1802">
        <v>27721505</v>
      </c>
      <c r="C1802">
        <v>27723996</v>
      </c>
      <c r="D1802">
        <v>25186104</v>
      </c>
      <c r="E1802">
        <v>1</v>
      </c>
      <c r="F1802">
        <v>1</v>
      </c>
      <c r="G1802">
        <v>1</v>
      </c>
      <c r="H1802">
        <v>3</v>
      </c>
      <c r="I1802" t="s">
        <v>350</v>
      </c>
      <c r="J1802" t="s">
        <v>353</v>
      </c>
      <c r="K1802" t="s">
        <v>351</v>
      </c>
      <c r="L1802">
        <v>1296</v>
      </c>
      <c r="N1802">
        <v>1002</v>
      </c>
      <c r="O1802" t="s">
        <v>352</v>
      </c>
      <c r="P1802" t="s">
        <v>352</v>
      </c>
      <c r="Q1802">
        <v>1</v>
      </c>
      <c r="W1802">
        <v>0</v>
      </c>
      <c r="X1802">
        <v>-511336025</v>
      </c>
      <c r="Y1802">
        <v>14.3</v>
      </c>
      <c r="AA1802">
        <v>30.67</v>
      </c>
      <c r="AB1802">
        <v>0</v>
      </c>
      <c r="AC1802">
        <v>0</v>
      </c>
      <c r="AD1802">
        <v>0</v>
      </c>
      <c r="AE1802">
        <v>30.67</v>
      </c>
      <c r="AF1802">
        <v>0</v>
      </c>
      <c r="AG1802">
        <v>0</v>
      </c>
      <c r="AH1802">
        <v>0</v>
      </c>
      <c r="AI1802">
        <v>1</v>
      </c>
      <c r="AJ1802">
        <v>1</v>
      </c>
      <c r="AK1802">
        <v>1</v>
      </c>
      <c r="AL1802">
        <v>1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 t="s">
        <v>6</v>
      </c>
      <c r="AT1802">
        <v>14.3</v>
      </c>
      <c r="AU1802" t="s">
        <v>6</v>
      </c>
      <c r="AV1802">
        <v>0</v>
      </c>
      <c r="AW1802">
        <v>1</v>
      </c>
      <c r="AX1802">
        <v>-1</v>
      </c>
      <c r="AY1802">
        <v>0</v>
      </c>
      <c r="AZ1802">
        <v>0</v>
      </c>
      <c r="BA1802" t="s">
        <v>6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CX1802">
        <f>Y1802*Source!I660</f>
        <v>34.071180000000005</v>
      </c>
      <c r="CY1802">
        <f>AA1802</f>
        <v>30.67</v>
      </c>
      <c r="CZ1802">
        <f>AE1802</f>
        <v>30.67</v>
      </c>
      <c r="DA1802">
        <f>AI1802</f>
        <v>1</v>
      </c>
      <c r="DB1802">
        <v>0</v>
      </c>
    </row>
    <row r="1803" spans="1:106" x14ac:dyDescent="0.2">
      <c r="A1803">
        <f>ROW(Source!A660)</f>
        <v>660</v>
      </c>
      <c r="B1803">
        <v>27721505</v>
      </c>
      <c r="C1803">
        <v>27723996</v>
      </c>
      <c r="D1803">
        <v>25187360</v>
      </c>
      <c r="E1803">
        <v>1</v>
      </c>
      <c r="F1803">
        <v>1</v>
      </c>
      <c r="G1803">
        <v>1</v>
      </c>
      <c r="H1803">
        <v>3</v>
      </c>
      <c r="I1803" t="s">
        <v>1178</v>
      </c>
      <c r="J1803" t="s">
        <v>1179</v>
      </c>
      <c r="K1803" t="s">
        <v>1180</v>
      </c>
      <c r="L1803">
        <v>1348</v>
      </c>
      <c r="N1803">
        <v>1009</v>
      </c>
      <c r="O1803" t="s">
        <v>46</v>
      </c>
      <c r="P1803" t="s">
        <v>46</v>
      </c>
      <c r="Q1803">
        <v>1000</v>
      </c>
      <c r="W1803">
        <v>0</v>
      </c>
      <c r="X1803">
        <v>181729109</v>
      </c>
      <c r="Y1803">
        <v>5.0999999999999997E-2</v>
      </c>
      <c r="AA1803">
        <v>11397.1</v>
      </c>
      <c r="AB1803">
        <v>0</v>
      </c>
      <c r="AC1803">
        <v>0</v>
      </c>
      <c r="AD1803">
        <v>0</v>
      </c>
      <c r="AE1803">
        <v>11397.1</v>
      </c>
      <c r="AF1803">
        <v>0</v>
      </c>
      <c r="AG1803">
        <v>0</v>
      </c>
      <c r="AH1803">
        <v>0</v>
      </c>
      <c r="AI1803">
        <v>1</v>
      </c>
      <c r="AJ1803">
        <v>1</v>
      </c>
      <c r="AK1803">
        <v>1</v>
      </c>
      <c r="AL1803">
        <v>1</v>
      </c>
      <c r="AN1803">
        <v>0</v>
      </c>
      <c r="AO1803">
        <v>1</v>
      </c>
      <c r="AP1803">
        <v>0</v>
      </c>
      <c r="AQ1803">
        <v>0</v>
      </c>
      <c r="AR1803">
        <v>0</v>
      </c>
      <c r="AS1803" t="s">
        <v>6</v>
      </c>
      <c r="AT1803">
        <v>5.0999999999999997E-2</v>
      </c>
      <c r="AU1803" t="s">
        <v>6</v>
      </c>
      <c r="AV1803">
        <v>0</v>
      </c>
      <c r="AW1803">
        <v>2</v>
      </c>
      <c r="AX1803">
        <v>27724014</v>
      </c>
      <c r="AY1803">
        <v>1</v>
      </c>
      <c r="AZ1803">
        <v>0</v>
      </c>
      <c r="BA1803">
        <v>1803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CX1803">
        <f>Y1803*Source!I660</f>
        <v>0.1215126</v>
      </c>
      <c r="CY1803">
        <f>AA1803</f>
        <v>11397.1</v>
      </c>
      <c r="CZ1803">
        <f>AE1803</f>
        <v>11397.1</v>
      </c>
      <c r="DA1803">
        <f>AI1803</f>
        <v>1</v>
      </c>
      <c r="DB1803">
        <v>0</v>
      </c>
    </row>
    <row r="1804" spans="1:106" x14ac:dyDescent="0.2">
      <c r="A1804">
        <f>ROW(Source!A661)</f>
        <v>661</v>
      </c>
      <c r="B1804">
        <v>27721504</v>
      </c>
      <c r="C1804">
        <v>27723996</v>
      </c>
      <c r="D1804">
        <v>25418547</v>
      </c>
      <c r="E1804">
        <v>1</v>
      </c>
      <c r="F1804">
        <v>1</v>
      </c>
      <c r="G1804">
        <v>1</v>
      </c>
      <c r="H1804">
        <v>1</v>
      </c>
      <c r="I1804" t="s">
        <v>1073</v>
      </c>
      <c r="J1804" t="s">
        <v>6</v>
      </c>
      <c r="K1804" t="s">
        <v>1074</v>
      </c>
      <c r="L1804">
        <v>1191</v>
      </c>
      <c r="N1804">
        <v>1013</v>
      </c>
      <c r="O1804" t="s">
        <v>953</v>
      </c>
      <c r="P1804" t="s">
        <v>953</v>
      </c>
      <c r="Q1804">
        <v>1</v>
      </c>
      <c r="W1804">
        <v>0</v>
      </c>
      <c r="X1804">
        <v>-784637506</v>
      </c>
      <c r="Y1804">
        <v>50.094000000000001</v>
      </c>
      <c r="AA1804">
        <v>0</v>
      </c>
      <c r="AB1804">
        <v>0</v>
      </c>
      <c r="AC1804">
        <v>0</v>
      </c>
      <c r="AD1804">
        <v>8.74</v>
      </c>
      <c r="AE1804">
        <v>0</v>
      </c>
      <c r="AF1804">
        <v>0</v>
      </c>
      <c r="AG1804">
        <v>0</v>
      </c>
      <c r="AH1804">
        <v>8.74</v>
      </c>
      <c r="AI1804">
        <v>1</v>
      </c>
      <c r="AJ1804">
        <v>1</v>
      </c>
      <c r="AK1804">
        <v>1</v>
      </c>
      <c r="AL1804">
        <v>1</v>
      </c>
      <c r="AN1804">
        <v>0</v>
      </c>
      <c r="AO1804">
        <v>1</v>
      </c>
      <c r="AP1804">
        <v>1</v>
      </c>
      <c r="AQ1804">
        <v>0</v>
      </c>
      <c r="AR1804">
        <v>0</v>
      </c>
      <c r="AS1804" t="s">
        <v>6</v>
      </c>
      <c r="AT1804">
        <v>43.56</v>
      </c>
      <c r="AU1804" t="s">
        <v>103</v>
      </c>
      <c r="AV1804">
        <v>1</v>
      </c>
      <c r="AW1804">
        <v>2</v>
      </c>
      <c r="AX1804">
        <v>27724006</v>
      </c>
      <c r="AY1804">
        <v>1</v>
      </c>
      <c r="AZ1804">
        <v>0</v>
      </c>
      <c r="BA1804">
        <v>1804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CX1804">
        <f>Y1804*Source!I661</f>
        <v>119.35396440000001</v>
      </c>
      <c r="CY1804">
        <f>AD1804</f>
        <v>8.74</v>
      </c>
      <c r="CZ1804">
        <f>AH1804</f>
        <v>8.74</v>
      </c>
      <c r="DA1804">
        <f>AL1804</f>
        <v>1</v>
      </c>
      <c r="DB1804">
        <v>0</v>
      </c>
    </row>
    <row r="1805" spans="1:106" x14ac:dyDescent="0.2">
      <c r="A1805">
        <f>ROW(Source!A661)</f>
        <v>661</v>
      </c>
      <c r="B1805">
        <v>27721504</v>
      </c>
      <c r="C1805">
        <v>27723996</v>
      </c>
      <c r="D1805">
        <v>25412928</v>
      </c>
      <c r="E1805">
        <v>1</v>
      </c>
      <c r="F1805">
        <v>1</v>
      </c>
      <c r="G1805">
        <v>1</v>
      </c>
      <c r="H1805">
        <v>1</v>
      </c>
      <c r="I1805" t="s">
        <v>954</v>
      </c>
      <c r="J1805" t="s">
        <v>6</v>
      </c>
      <c r="K1805" t="s">
        <v>955</v>
      </c>
      <c r="L1805">
        <v>1191</v>
      </c>
      <c r="N1805">
        <v>1013</v>
      </c>
      <c r="O1805" t="s">
        <v>953</v>
      </c>
      <c r="P1805" t="s">
        <v>953</v>
      </c>
      <c r="Q1805">
        <v>1</v>
      </c>
      <c r="W1805">
        <v>0</v>
      </c>
      <c r="X1805">
        <v>-1417349443</v>
      </c>
      <c r="Y1805">
        <v>0.17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1</v>
      </c>
      <c r="AJ1805">
        <v>1</v>
      </c>
      <c r="AK1805">
        <v>1</v>
      </c>
      <c r="AL1805">
        <v>1</v>
      </c>
      <c r="AN1805">
        <v>0</v>
      </c>
      <c r="AO1805">
        <v>1</v>
      </c>
      <c r="AP1805">
        <v>0</v>
      </c>
      <c r="AQ1805">
        <v>0</v>
      </c>
      <c r="AR1805">
        <v>0</v>
      </c>
      <c r="AS1805" t="s">
        <v>6</v>
      </c>
      <c r="AT1805">
        <v>0.17</v>
      </c>
      <c r="AU1805" t="s">
        <v>6</v>
      </c>
      <c r="AV1805">
        <v>2</v>
      </c>
      <c r="AW1805">
        <v>2</v>
      </c>
      <c r="AX1805">
        <v>27724007</v>
      </c>
      <c r="AY1805">
        <v>1</v>
      </c>
      <c r="AZ1805">
        <v>2048</v>
      </c>
      <c r="BA1805">
        <v>1805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CX1805">
        <f>Y1805*Source!I661</f>
        <v>0.40504200000000001</v>
      </c>
      <c r="CY1805">
        <f>AD1805</f>
        <v>0</v>
      </c>
      <c r="CZ1805">
        <f>AH1805</f>
        <v>0</v>
      </c>
      <c r="DA1805">
        <f>AL1805</f>
        <v>1</v>
      </c>
      <c r="DB1805">
        <v>0</v>
      </c>
    </row>
    <row r="1806" spans="1:106" x14ac:dyDescent="0.2">
      <c r="A1806">
        <f>ROW(Source!A661)</f>
        <v>661</v>
      </c>
      <c r="B1806">
        <v>27721504</v>
      </c>
      <c r="C1806">
        <v>27723996</v>
      </c>
      <c r="D1806">
        <v>25230510</v>
      </c>
      <c r="E1806">
        <v>1</v>
      </c>
      <c r="F1806">
        <v>1</v>
      </c>
      <c r="G1806">
        <v>1</v>
      </c>
      <c r="H1806">
        <v>2</v>
      </c>
      <c r="I1806" t="s">
        <v>1175</v>
      </c>
      <c r="J1806" t="s">
        <v>1176</v>
      </c>
      <c r="K1806" t="s">
        <v>1177</v>
      </c>
      <c r="L1806">
        <v>1368</v>
      </c>
      <c r="N1806">
        <v>1011</v>
      </c>
      <c r="O1806" t="s">
        <v>959</v>
      </c>
      <c r="P1806" t="s">
        <v>959</v>
      </c>
      <c r="Q1806">
        <v>1</v>
      </c>
      <c r="W1806">
        <v>0</v>
      </c>
      <c r="X1806">
        <v>368031958</v>
      </c>
      <c r="Y1806">
        <v>2.5000000000000001E-2</v>
      </c>
      <c r="AA1806">
        <v>0</v>
      </c>
      <c r="AB1806">
        <v>27.66</v>
      </c>
      <c r="AC1806">
        <v>11.6</v>
      </c>
      <c r="AD1806">
        <v>0</v>
      </c>
      <c r="AE1806">
        <v>0</v>
      </c>
      <c r="AF1806">
        <v>27.66</v>
      </c>
      <c r="AG1806">
        <v>11.6</v>
      </c>
      <c r="AH1806">
        <v>0</v>
      </c>
      <c r="AI1806">
        <v>1</v>
      </c>
      <c r="AJ1806">
        <v>1</v>
      </c>
      <c r="AK1806">
        <v>1</v>
      </c>
      <c r="AL1806">
        <v>1</v>
      </c>
      <c r="AN1806">
        <v>0</v>
      </c>
      <c r="AO1806">
        <v>1</v>
      </c>
      <c r="AP1806">
        <v>1</v>
      </c>
      <c r="AQ1806">
        <v>0</v>
      </c>
      <c r="AR1806">
        <v>0</v>
      </c>
      <c r="AS1806" t="s">
        <v>6</v>
      </c>
      <c r="AT1806">
        <v>0.02</v>
      </c>
      <c r="AU1806" t="s">
        <v>102</v>
      </c>
      <c r="AV1806">
        <v>0</v>
      </c>
      <c r="AW1806">
        <v>2</v>
      </c>
      <c r="AX1806">
        <v>27724008</v>
      </c>
      <c r="AY1806">
        <v>1</v>
      </c>
      <c r="AZ1806">
        <v>0</v>
      </c>
      <c r="BA1806">
        <v>1806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CX1806">
        <f>Y1806*Source!I661</f>
        <v>5.9565000000000007E-2</v>
      </c>
      <c r="CY1806">
        <f>AB1806</f>
        <v>27.66</v>
      </c>
      <c r="CZ1806">
        <f>AF1806</f>
        <v>27.66</v>
      </c>
      <c r="DA1806">
        <f>AJ1806</f>
        <v>1</v>
      </c>
      <c r="DB1806">
        <v>0</v>
      </c>
    </row>
    <row r="1807" spans="1:106" x14ac:dyDescent="0.2">
      <c r="A1807">
        <f>ROW(Source!A661)</f>
        <v>661</v>
      </c>
      <c r="B1807">
        <v>27721504</v>
      </c>
      <c r="C1807">
        <v>27723996</v>
      </c>
      <c r="D1807">
        <v>25231607</v>
      </c>
      <c r="E1807">
        <v>1</v>
      </c>
      <c r="F1807">
        <v>1</v>
      </c>
      <c r="G1807">
        <v>1</v>
      </c>
      <c r="H1807">
        <v>2</v>
      </c>
      <c r="I1807" t="s">
        <v>997</v>
      </c>
      <c r="J1807" t="s">
        <v>998</v>
      </c>
      <c r="K1807" t="s">
        <v>999</v>
      </c>
      <c r="L1807">
        <v>1368</v>
      </c>
      <c r="N1807">
        <v>1011</v>
      </c>
      <c r="O1807" t="s">
        <v>959</v>
      </c>
      <c r="P1807" t="s">
        <v>959</v>
      </c>
      <c r="Q1807">
        <v>1</v>
      </c>
      <c r="W1807">
        <v>0</v>
      </c>
      <c r="X1807">
        <v>1372534845</v>
      </c>
      <c r="Y1807">
        <v>0.1875</v>
      </c>
      <c r="AA1807">
        <v>0</v>
      </c>
      <c r="AB1807">
        <v>65.709999999999994</v>
      </c>
      <c r="AC1807">
        <v>11.6</v>
      </c>
      <c r="AD1807">
        <v>0</v>
      </c>
      <c r="AE1807">
        <v>0</v>
      </c>
      <c r="AF1807">
        <v>65.709999999999994</v>
      </c>
      <c r="AG1807">
        <v>11.6</v>
      </c>
      <c r="AH1807">
        <v>0</v>
      </c>
      <c r="AI1807">
        <v>1</v>
      </c>
      <c r="AJ1807">
        <v>1</v>
      </c>
      <c r="AK1807">
        <v>1</v>
      </c>
      <c r="AL1807">
        <v>1</v>
      </c>
      <c r="AN1807">
        <v>0</v>
      </c>
      <c r="AO1807">
        <v>1</v>
      </c>
      <c r="AP1807">
        <v>1</v>
      </c>
      <c r="AQ1807">
        <v>0</v>
      </c>
      <c r="AR1807">
        <v>0</v>
      </c>
      <c r="AS1807" t="s">
        <v>6</v>
      </c>
      <c r="AT1807">
        <v>0.15</v>
      </c>
      <c r="AU1807" t="s">
        <v>102</v>
      </c>
      <c r="AV1807">
        <v>0</v>
      </c>
      <c r="AW1807">
        <v>2</v>
      </c>
      <c r="AX1807">
        <v>27724009</v>
      </c>
      <c r="AY1807">
        <v>1</v>
      </c>
      <c r="AZ1807">
        <v>0</v>
      </c>
      <c r="BA1807">
        <v>1807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CX1807">
        <f>Y1807*Source!I661</f>
        <v>0.44673750000000001</v>
      </c>
      <c r="CY1807">
        <f>AB1807</f>
        <v>65.709999999999994</v>
      </c>
      <c r="CZ1807">
        <f>AF1807</f>
        <v>65.709999999999994</v>
      </c>
      <c r="DA1807">
        <f>AJ1807</f>
        <v>1</v>
      </c>
      <c r="DB1807">
        <v>0</v>
      </c>
    </row>
    <row r="1808" spans="1:106" x14ac:dyDescent="0.2">
      <c r="A1808">
        <f>ROW(Source!A661)</f>
        <v>661</v>
      </c>
      <c r="B1808">
        <v>27721504</v>
      </c>
      <c r="C1808">
        <v>27723996</v>
      </c>
      <c r="D1808">
        <v>25153356</v>
      </c>
      <c r="E1808">
        <v>1</v>
      </c>
      <c r="F1808">
        <v>1</v>
      </c>
      <c r="G1808">
        <v>1</v>
      </c>
      <c r="H1808">
        <v>3</v>
      </c>
      <c r="I1808" t="s">
        <v>1136</v>
      </c>
      <c r="J1808" t="s">
        <v>1137</v>
      </c>
      <c r="K1808" t="s">
        <v>1138</v>
      </c>
      <c r="L1808">
        <v>1327</v>
      </c>
      <c r="N1808">
        <v>1005</v>
      </c>
      <c r="O1808" t="s">
        <v>96</v>
      </c>
      <c r="P1808" t="s">
        <v>96</v>
      </c>
      <c r="Q1808">
        <v>1</v>
      </c>
      <c r="W1808">
        <v>0</v>
      </c>
      <c r="X1808">
        <v>-1987926685</v>
      </c>
      <c r="Y1808">
        <v>0.84</v>
      </c>
      <c r="AA1808">
        <v>72.319999999999993</v>
      </c>
      <c r="AB1808">
        <v>0</v>
      </c>
      <c r="AC1808">
        <v>0</v>
      </c>
      <c r="AD1808">
        <v>0</v>
      </c>
      <c r="AE1808">
        <v>72.319999999999993</v>
      </c>
      <c r="AF1808">
        <v>0</v>
      </c>
      <c r="AG1808">
        <v>0</v>
      </c>
      <c r="AH1808">
        <v>0</v>
      </c>
      <c r="AI1808">
        <v>1</v>
      </c>
      <c r="AJ1808">
        <v>1</v>
      </c>
      <c r="AK1808">
        <v>1</v>
      </c>
      <c r="AL1808">
        <v>1</v>
      </c>
      <c r="AN1808">
        <v>0</v>
      </c>
      <c r="AO1808">
        <v>1</v>
      </c>
      <c r="AP1808">
        <v>0</v>
      </c>
      <c r="AQ1808">
        <v>0</v>
      </c>
      <c r="AR1808">
        <v>0</v>
      </c>
      <c r="AS1808" t="s">
        <v>6</v>
      </c>
      <c r="AT1808">
        <v>0.84</v>
      </c>
      <c r="AU1808" t="s">
        <v>6</v>
      </c>
      <c r="AV1808">
        <v>0</v>
      </c>
      <c r="AW1808">
        <v>2</v>
      </c>
      <c r="AX1808">
        <v>27724010</v>
      </c>
      <c r="AY1808">
        <v>1</v>
      </c>
      <c r="AZ1808">
        <v>0</v>
      </c>
      <c r="BA1808">
        <v>1808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CX1808">
        <f>Y1808*Source!I661</f>
        <v>2.0013839999999998</v>
      </c>
      <c r="CY1808">
        <f>AA1808</f>
        <v>72.319999999999993</v>
      </c>
      <c r="CZ1808">
        <f>AE1808</f>
        <v>72.319999999999993</v>
      </c>
      <c r="DA1808">
        <f>AI1808</f>
        <v>1</v>
      </c>
      <c r="DB1808">
        <v>0</v>
      </c>
    </row>
    <row r="1809" spans="1:106" x14ac:dyDescent="0.2">
      <c r="A1809">
        <f>ROW(Source!A661)</f>
        <v>661</v>
      </c>
      <c r="B1809">
        <v>27721504</v>
      </c>
      <c r="C1809">
        <v>27723996</v>
      </c>
      <c r="D1809">
        <v>25153690</v>
      </c>
      <c r="E1809">
        <v>1</v>
      </c>
      <c r="F1809">
        <v>1</v>
      </c>
      <c r="G1809">
        <v>1</v>
      </c>
      <c r="H1809">
        <v>3</v>
      </c>
      <c r="I1809" t="s">
        <v>1122</v>
      </c>
      <c r="J1809" t="s">
        <v>1123</v>
      </c>
      <c r="K1809" t="s">
        <v>1124</v>
      </c>
      <c r="L1809">
        <v>1346</v>
      </c>
      <c r="N1809">
        <v>1009</v>
      </c>
      <c r="O1809" t="s">
        <v>178</v>
      </c>
      <c r="P1809" t="s">
        <v>178</v>
      </c>
      <c r="Q1809">
        <v>1</v>
      </c>
      <c r="W1809">
        <v>0</v>
      </c>
      <c r="X1809">
        <v>813963326</v>
      </c>
      <c r="Y1809">
        <v>0.31</v>
      </c>
      <c r="AA1809">
        <v>1.82</v>
      </c>
      <c r="AB1809">
        <v>0</v>
      </c>
      <c r="AC1809">
        <v>0</v>
      </c>
      <c r="AD1809">
        <v>0</v>
      </c>
      <c r="AE1809">
        <v>1.82</v>
      </c>
      <c r="AF1809">
        <v>0</v>
      </c>
      <c r="AG1809">
        <v>0</v>
      </c>
      <c r="AH1809">
        <v>0</v>
      </c>
      <c r="AI1809">
        <v>1</v>
      </c>
      <c r="AJ1809">
        <v>1</v>
      </c>
      <c r="AK1809">
        <v>1</v>
      </c>
      <c r="AL1809">
        <v>1</v>
      </c>
      <c r="AN1809">
        <v>0</v>
      </c>
      <c r="AO1809">
        <v>1</v>
      </c>
      <c r="AP1809">
        <v>0</v>
      </c>
      <c r="AQ1809">
        <v>0</v>
      </c>
      <c r="AR1809">
        <v>0</v>
      </c>
      <c r="AS1809" t="s">
        <v>6</v>
      </c>
      <c r="AT1809">
        <v>0.31</v>
      </c>
      <c r="AU1809" t="s">
        <v>6</v>
      </c>
      <c r="AV1809">
        <v>0</v>
      </c>
      <c r="AW1809">
        <v>2</v>
      </c>
      <c r="AX1809">
        <v>27724011</v>
      </c>
      <c r="AY1809">
        <v>1</v>
      </c>
      <c r="AZ1809">
        <v>0</v>
      </c>
      <c r="BA1809">
        <v>1809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CX1809">
        <f>Y1809*Source!I661</f>
        <v>0.73860599999999998</v>
      </c>
      <c r="CY1809">
        <f>AA1809</f>
        <v>1.82</v>
      </c>
      <c r="CZ1809">
        <f>AE1809</f>
        <v>1.82</v>
      </c>
      <c r="DA1809">
        <f>AI1809</f>
        <v>1</v>
      </c>
      <c r="DB1809">
        <v>0</v>
      </c>
    </row>
    <row r="1810" spans="1:106" x14ac:dyDescent="0.2">
      <c r="A1810">
        <f>ROW(Source!A661)</f>
        <v>661</v>
      </c>
      <c r="B1810">
        <v>27721504</v>
      </c>
      <c r="C1810">
        <v>27723996</v>
      </c>
      <c r="D1810">
        <v>25185882</v>
      </c>
      <c r="E1810">
        <v>1</v>
      </c>
      <c r="F1810">
        <v>1</v>
      </c>
      <c r="G1810">
        <v>1</v>
      </c>
      <c r="H1810">
        <v>3</v>
      </c>
      <c r="I1810" t="s">
        <v>346</v>
      </c>
      <c r="J1810" t="s">
        <v>348</v>
      </c>
      <c r="K1810" t="s">
        <v>347</v>
      </c>
      <c r="L1810">
        <v>1348</v>
      </c>
      <c r="N1810">
        <v>1009</v>
      </c>
      <c r="O1810" t="s">
        <v>46</v>
      </c>
      <c r="P1810" t="s">
        <v>46</v>
      </c>
      <c r="Q1810">
        <v>1000</v>
      </c>
      <c r="W1810">
        <v>0</v>
      </c>
      <c r="X1810">
        <v>1261407534</v>
      </c>
      <c r="Y1810">
        <v>0.03</v>
      </c>
      <c r="AA1810">
        <v>13287.69</v>
      </c>
      <c r="AB1810">
        <v>0</v>
      </c>
      <c r="AC1810">
        <v>0</v>
      </c>
      <c r="AD1810">
        <v>0</v>
      </c>
      <c r="AE1810">
        <v>13287.69</v>
      </c>
      <c r="AF1810">
        <v>0</v>
      </c>
      <c r="AG1810">
        <v>0</v>
      </c>
      <c r="AH1810">
        <v>0</v>
      </c>
      <c r="AI1810">
        <v>1</v>
      </c>
      <c r="AJ1810">
        <v>1</v>
      </c>
      <c r="AK1810">
        <v>1</v>
      </c>
      <c r="AL1810">
        <v>1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 t="s">
        <v>6</v>
      </c>
      <c r="AT1810">
        <v>0.03</v>
      </c>
      <c r="AU1810" t="s">
        <v>6</v>
      </c>
      <c r="AV1810">
        <v>0</v>
      </c>
      <c r="AW1810">
        <v>1</v>
      </c>
      <c r="AX1810">
        <v>-1</v>
      </c>
      <c r="AY1810">
        <v>0</v>
      </c>
      <c r="AZ1810">
        <v>0</v>
      </c>
      <c r="BA1810" t="s">
        <v>6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CX1810">
        <f>Y1810*Source!I661</f>
        <v>7.1478E-2</v>
      </c>
      <c r="CY1810">
        <f>AA1810</f>
        <v>13287.69</v>
      </c>
      <c r="CZ1810">
        <f>AE1810</f>
        <v>13287.69</v>
      </c>
      <c r="DA1810">
        <f>AI1810</f>
        <v>1</v>
      </c>
      <c r="DB1810">
        <v>0</v>
      </c>
    </row>
    <row r="1811" spans="1:106" x14ac:dyDescent="0.2">
      <c r="A1811">
        <f>ROW(Source!A661)</f>
        <v>661</v>
      </c>
      <c r="B1811">
        <v>27721504</v>
      </c>
      <c r="C1811">
        <v>27723996</v>
      </c>
      <c r="D1811">
        <v>25186104</v>
      </c>
      <c r="E1811">
        <v>1</v>
      </c>
      <c r="F1811">
        <v>1</v>
      </c>
      <c r="G1811">
        <v>1</v>
      </c>
      <c r="H1811">
        <v>3</v>
      </c>
      <c r="I1811" t="s">
        <v>350</v>
      </c>
      <c r="J1811" t="s">
        <v>353</v>
      </c>
      <c r="K1811" t="s">
        <v>351</v>
      </c>
      <c r="L1811">
        <v>1296</v>
      </c>
      <c r="N1811">
        <v>1002</v>
      </c>
      <c r="O1811" t="s">
        <v>352</v>
      </c>
      <c r="P1811" t="s">
        <v>352</v>
      </c>
      <c r="Q1811">
        <v>1</v>
      </c>
      <c r="W1811">
        <v>0</v>
      </c>
      <c r="X1811">
        <v>-511336025</v>
      </c>
      <c r="Y1811">
        <v>14.3</v>
      </c>
      <c r="AA1811">
        <v>30.67</v>
      </c>
      <c r="AB1811">
        <v>0</v>
      </c>
      <c r="AC1811">
        <v>0</v>
      </c>
      <c r="AD1811">
        <v>0</v>
      </c>
      <c r="AE1811">
        <v>30.67</v>
      </c>
      <c r="AF1811">
        <v>0</v>
      </c>
      <c r="AG1811">
        <v>0</v>
      </c>
      <c r="AH1811">
        <v>0</v>
      </c>
      <c r="AI1811">
        <v>1</v>
      </c>
      <c r="AJ1811">
        <v>1</v>
      </c>
      <c r="AK1811">
        <v>1</v>
      </c>
      <c r="AL1811">
        <v>1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 t="s">
        <v>6</v>
      </c>
      <c r="AT1811">
        <v>14.3</v>
      </c>
      <c r="AU1811" t="s">
        <v>6</v>
      </c>
      <c r="AV1811">
        <v>0</v>
      </c>
      <c r="AW1811">
        <v>1</v>
      </c>
      <c r="AX1811">
        <v>-1</v>
      </c>
      <c r="AY1811">
        <v>0</v>
      </c>
      <c r="AZ1811">
        <v>0</v>
      </c>
      <c r="BA1811" t="s">
        <v>6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CX1811">
        <f>Y1811*Source!I661</f>
        <v>34.071180000000005</v>
      </c>
      <c r="CY1811">
        <f>AA1811</f>
        <v>30.67</v>
      </c>
      <c r="CZ1811">
        <f>AE1811</f>
        <v>30.67</v>
      </c>
      <c r="DA1811">
        <f>AI1811</f>
        <v>1</v>
      </c>
      <c r="DB1811">
        <v>0</v>
      </c>
    </row>
    <row r="1812" spans="1:106" x14ac:dyDescent="0.2">
      <c r="A1812">
        <f>ROW(Source!A661)</f>
        <v>661</v>
      </c>
      <c r="B1812">
        <v>27721504</v>
      </c>
      <c r="C1812">
        <v>27723996</v>
      </c>
      <c r="D1812">
        <v>25187360</v>
      </c>
      <c r="E1812">
        <v>1</v>
      </c>
      <c r="F1812">
        <v>1</v>
      </c>
      <c r="G1812">
        <v>1</v>
      </c>
      <c r="H1812">
        <v>3</v>
      </c>
      <c r="I1812" t="s">
        <v>1178</v>
      </c>
      <c r="J1812" t="s">
        <v>1179</v>
      </c>
      <c r="K1812" t="s">
        <v>1180</v>
      </c>
      <c r="L1812">
        <v>1348</v>
      </c>
      <c r="N1812">
        <v>1009</v>
      </c>
      <c r="O1812" t="s">
        <v>46</v>
      </c>
      <c r="P1812" t="s">
        <v>46</v>
      </c>
      <c r="Q1812">
        <v>1000</v>
      </c>
      <c r="W1812">
        <v>0</v>
      </c>
      <c r="X1812">
        <v>181729109</v>
      </c>
      <c r="Y1812">
        <v>5.0999999999999997E-2</v>
      </c>
      <c r="AA1812">
        <v>11397.1</v>
      </c>
      <c r="AB1812">
        <v>0</v>
      </c>
      <c r="AC1812">
        <v>0</v>
      </c>
      <c r="AD1812">
        <v>0</v>
      </c>
      <c r="AE1812">
        <v>11397.1</v>
      </c>
      <c r="AF1812">
        <v>0</v>
      </c>
      <c r="AG1812">
        <v>0</v>
      </c>
      <c r="AH1812">
        <v>0</v>
      </c>
      <c r="AI1812">
        <v>1</v>
      </c>
      <c r="AJ1812">
        <v>1</v>
      </c>
      <c r="AK1812">
        <v>1</v>
      </c>
      <c r="AL1812">
        <v>1</v>
      </c>
      <c r="AN1812">
        <v>0</v>
      </c>
      <c r="AO1812">
        <v>1</v>
      </c>
      <c r="AP1812">
        <v>0</v>
      </c>
      <c r="AQ1812">
        <v>0</v>
      </c>
      <c r="AR1812">
        <v>0</v>
      </c>
      <c r="AS1812" t="s">
        <v>6</v>
      </c>
      <c r="AT1812">
        <v>5.0999999999999997E-2</v>
      </c>
      <c r="AU1812" t="s">
        <v>6</v>
      </c>
      <c r="AV1812">
        <v>0</v>
      </c>
      <c r="AW1812">
        <v>2</v>
      </c>
      <c r="AX1812">
        <v>27724014</v>
      </c>
      <c r="AY1812">
        <v>1</v>
      </c>
      <c r="AZ1812">
        <v>0</v>
      </c>
      <c r="BA1812">
        <v>1812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CX1812">
        <f>Y1812*Source!I661</f>
        <v>0.1215126</v>
      </c>
      <c r="CY1812">
        <f>AA1812</f>
        <v>11397.1</v>
      </c>
      <c r="CZ1812">
        <f>AE1812</f>
        <v>11397.1</v>
      </c>
      <c r="DA1812">
        <f>AI1812</f>
        <v>1</v>
      </c>
      <c r="DB1812">
        <v>0</v>
      </c>
    </row>
    <row r="1813" spans="1:106" x14ac:dyDescent="0.2">
      <c r="A1813">
        <f>ROW(Source!A666)</f>
        <v>666</v>
      </c>
      <c r="B1813">
        <v>27721505</v>
      </c>
      <c r="C1813">
        <v>27724017</v>
      </c>
      <c r="D1813">
        <v>25418547</v>
      </c>
      <c r="E1813">
        <v>1</v>
      </c>
      <c r="F1813">
        <v>1</v>
      </c>
      <c r="G1813">
        <v>1</v>
      </c>
      <c r="H1813">
        <v>1</v>
      </c>
      <c r="I1813" t="s">
        <v>1073</v>
      </c>
      <c r="J1813" t="s">
        <v>6</v>
      </c>
      <c r="K1813" t="s">
        <v>1074</v>
      </c>
      <c r="L1813">
        <v>1191</v>
      </c>
      <c r="N1813">
        <v>1013</v>
      </c>
      <c r="O1813" t="s">
        <v>953</v>
      </c>
      <c r="P1813" t="s">
        <v>953</v>
      </c>
      <c r="Q1813">
        <v>1</v>
      </c>
      <c r="W1813">
        <v>0</v>
      </c>
      <c r="X1813">
        <v>-784637506</v>
      </c>
      <c r="Y1813">
        <v>72.449999999999989</v>
      </c>
      <c r="AA1813">
        <v>0</v>
      </c>
      <c r="AB1813">
        <v>0</v>
      </c>
      <c r="AC1813">
        <v>0</v>
      </c>
      <c r="AD1813">
        <v>8.74</v>
      </c>
      <c r="AE1813">
        <v>0</v>
      </c>
      <c r="AF1813">
        <v>0</v>
      </c>
      <c r="AG1813">
        <v>0</v>
      </c>
      <c r="AH1813">
        <v>8.74</v>
      </c>
      <c r="AI1813">
        <v>1</v>
      </c>
      <c r="AJ1813">
        <v>1</v>
      </c>
      <c r="AK1813">
        <v>1</v>
      </c>
      <c r="AL1813">
        <v>1</v>
      </c>
      <c r="AN1813">
        <v>0</v>
      </c>
      <c r="AO1813">
        <v>1</v>
      </c>
      <c r="AP1813">
        <v>1</v>
      </c>
      <c r="AQ1813">
        <v>0</v>
      </c>
      <c r="AR1813">
        <v>0</v>
      </c>
      <c r="AS1813" t="s">
        <v>6</v>
      </c>
      <c r="AT1813">
        <v>63</v>
      </c>
      <c r="AU1813" t="s">
        <v>103</v>
      </c>
      <c r="AV1813">
        <v>1</v>
      </c>
      <c r="AW1813">
        <v>2</v>
      </c>
      <c r="AX1813">
        <v>27724027</v>
      </c>
      <c r="AY1813">
        <v>1</v>
      </c>
      <c r="AZ1813">
        <v>0</v>
      </c>
      <c r="BA1813">
        <v>1813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CX1813">
        <f>Y1813*Source!I666</f>
        <v>55.004039999999989</v>
      </c>
      <c r="CY1813">
        <f>AD1813</f>
        <v>8.74</v>
      </c>
      <c r="CZ1813">
        <f>AH1813</f>
        <v>8.74</v>
      </c>
      <c r="DA1813">
        <f>AL1813</f>
        <v>1</v>
      </c>
      <c r="DB1813">
        <v>0</v>
      </c>
    </row>
    <row r="1814" spans="1:106" x14ac:dyDescent="0.2">
      <c r="A1814">
        <f>ROW(Source!A666)</f>
        <v>666</v>
      </c>
      <c r="B1814">
        <v>27721505</v>
      </c>
      <c r="C1814">
        <v>27724017</v>
      </c>
      <c r="D1814">
        <v>25412928</v>
      </c>
      <c r="E1814">
        <v>1</v>
      </c>
      <c r="F1814">
        <v>1</v>
      </c>
      <c r="G1814">
        <v>1</v>
      </c>
      <c r="H1814">
        <v>1</v>
      </c>
      <c r="I1814" t="s">
        <v>954</v>
      </c>
      <c r="J1814" t="s">
        <v>6</v>
      </c>
      <c r="K1814" t="s">
        <v>955</v>
      </c>
      <c r="L1814">
        <v>1191</v>
      </c>
      <c r="N1814">
        <v>1013</v>
      </c>
      <c r="O1814" t="s">
        <v>953</v>
      </c>
      <c r="P1814" t="s">
        <v>953</v>
      </c>
      <c r="Q1814">
        <v>1</v>
      </c>
      <c r="W1814">
        <v>0</v>
      </c>
      <c r="X1814">
        <v>-1417349443</v>
      </c>
      <c r="Y1814">
        <v>0.18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1</v>
      </c>
      <c r="AJ1814">
        <v>1</v>
      </c>
      <c r="AK1814">
        <v>1</v>
      </c>
      <c r="AL1814">
        <v>1</v>
      </c>
      <c r="AN1814">
        <v>0</v>
      </c>
      <c r="AO1814">
        <v>1</v>
      </c>
      <c r="AP1814">
        <v>0</v>
      </c>
      <c r="AQ1814">
        <v>0</v>
      </c>
      <c r="AR1814">
        <v>0</v>
      </c>
      <c r="AS1814" t="s">
        <v>6</v>
      </c>
      <c r="AT1814">
        <v>0.18</v>
      </c>
      <c r="AU1814" t="s">
        <v>6</v>
      </c>
      <c r="AV1814">
        <v>2</v>
      </c>
      <c r="AW1814">
        <v>2</v>
      </c>
      <c r="AX1814">
        <v>27724028</v>
      </c>
      <c r="AY1814">
        <v>1</v>
      </c>
      <c r="AZ1814">
        <v>2048</v>
      </c>
      <c r="BA1814">
        <v>1814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CX1814">
        <f>Y1814*Source!I666</f>
        <v>0.136656</v>
      </c>
      <c r="CY1814">
        <f>AD1814</f>
        <v>0</v>
      </c>
      <c r="CZ1814">
        <f>AH1814</f>
        <v>0</v>
      </c>
      <c r="DA1814">
        <f>AL1814</f>
        <v>1</v>
      </c>
      <c r="DB1814">
        <v>0</v>
      </c>
    </row>
    <row r="1815" spans="1:106" x14ac:dyDescent="0.2">
      <c r="A1815">
        <f>ROW(Source!A666)</f>
        <v>666</v>
      </c>
      <c r="B1815">
        <v>27721505</v>
      </c>
      <c r="C1815">
        <v>27724017</v>
      </c>
      <c r="D1815">
        <v>25230510</v>
      </c>
      <c r="E1815">
        <v>1</v>
      </c>
      <c r="F1815">
        <v>1</v>
      </c>
      <c r="G1815">
        <v>1</v>
      </c>
      <c r="H1815">
        <v>2</v>
      </c>
      <c r="I1815" t="s">
        <v>1175</v>
      </c>
      <c r="J1815" t="s">
        <v>1176</v>
      </c>
      <c r="K1815" t="s">
        <v>1177</v>
      </c>
      <c r="L1815">
        <v>1368</v>
      </c>
      <c r="N1815">
        <v>1011</v>
      </c>
      <c r="O1815" t="s">
        <v>959</v>
      </c>
      <c r="P1815" t="s">
        <v>959</v>
      </c>
      <c r="Q1815">
        <v>1</v>
      </c>
      <c r="W1815">
        <v>0</v>
      </c>
      <c r="X1815">
        <v>368031958</v>
      </c>
      <c r="Y1815">
        <v>2.5000000000000001E-2</v>
      </c>
      <c r="AA1815">
        <v>0</v>
      </c>
      <c r="AB1815">
        <v>27.66</v>
      </c>
      <c r="AC1815">
        <v>11.6</v>
      </c>
      <c r="AD1815">
        <v>0</v>
      </c>
      <c r="AE1815">
        <v>0</v>
      </c>
      <c r="AF1815">
        <v>27.66</v>
      </c>
      <c r="AG1815">
        <v>11.6</v>
      </c>
      <c r="AH1815">
        <v>0</v>
      </c>
      <c r="AI1815">
        <v>1</v>
      </c>
      <c r="AJ1815">
        <v>1</v>
      </c>
      <c r="AK1815">
        <v>1</v>
      </c>
      <c r="AL1815">
        <v>1</v>
      </c>
      <c r="AN1815">
        <v>0</v>
      </c>
      <c r="AO1815">
        <v>1</v>
      </c>
      <c r="AP1815">
        <v>1</v>
      </c>
      <c r="AQ1815">
        <v>0</v>
      </c>
      <c r="AR1815">
        <v>0</v>
      </c>
      <c r="AS1815" t="s">
        <v>6</v>
      </c>
      <c r="AT1815">
        <v>0.02</v>
      </c>
      <c r="AU1815" t="s">
        <v>102</v>
      </c>
      <c r="AV1815">
        <v>0</v>
      </c>
      <c r="AW1815">
        <v>2</v>
      </c>
      <c r="AX1815">
        <v>27724029</v>
      </c>
      <c r="AY1815">
        <v>1</v>
      </c>
      <c r="AZ1815">
        <v>0</v>
      </c>
      <c r="BA1815">
        <v>1815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CX1815">
        <f>Y1815*Source!I666</f>
        <v>1.898E-2</v>
      </c>
      <c r="CY1815">
        <f>AB1815</f>
        <v>27.66</v>
      </c>
      <c r="CZ1815">
        <f>AF1815</f>
        <v>27.66</v>
      </c>
      <c r="DA1815">
        <f>AJ1815</f>
        <v>1</v>
      </c>
      <c r="DB1815">
        <v>0</v>
      </c>
    </row>
    <row r="1816" spans="1:106" x14ac:dyDescent="0.2">
      <c r="A1816">
        <f>ROW(Source!A666)</f>
        <v>666</v>
      </c>
      <c r="B1816">
        <v>27721505</v>
      </c>
      <c r="C1816">
        <v>27724017</v>
      </c>
      <c r="D1816">
        <v>25231607</v>
      </c>
      <c r="E1816">
        <v>1</v>
      </c>
      <c r="F1816">
        <v>1</v>
      </c>
      <c r="G1816">
        <v>1</v>
      </c>
      <c r="H1816">
        <v>2</v>
      </c>
      <c r="I1816" t="s">
        <v>997</v>
      </c>
      <c r="J1816" t="s">
        <v>998</v>
      </c>
      <c r="K1816" t="s">
        <v>999</v>
      </c>
      <c r="L1816">
        <v>1368</v>
      </c>
      <c r="N1816">
        <v>1011</v>
      </c>
      <c r="O1816" t="s">
        <v>959</v>
      </c>
      <c r="P1816" t="s">
        <v>959</v>
      </c>
      <c r="Q1816">
        <v>1</v>
      </c>
      <c r="W1816">
        <v>0</v>
      </c>
      <c r="X1816">
        <v>1372534845</v>
      </c>
      <c r="Y1816">
        <v>0.2</v>
      </c>
      <c r="AA1816">
        <v>0</v>
      </c>
      <c r="AB1816">
        <v>65.709999999999994</v>
      </c>
      <c r="AC1816">
        <v>11.6</v>
      </c>
      <c r="AD1816">
        <v>0</v>
      </c>
      <c r="AE1816">
        <v>0</v>
      </c>
      <c r="AF1816">
        <v>65.709999999999994</v>
      </c>
      <c r="AG1816">
        <v>11.6</v>
      </c>
      <c r="AH1816">
        <v>0</v>
      </c>
      <c r="AI1816">
        <v>1</v>
      </c>
      <c r="AJ1816">
        <v>1</v>
      </c>
      <c r="AK1816">
        <v>1</v>
      </c>
      <c r="AL1816">
        <v>1</v>
      </c>
      <c r="AN1816">
        <v>0</v>
      </c>
      <c r="AO1816">
        <v>1</v>
      </c>
      <c r="AP1816">
        <v>1</v>
      </c>
      <c r="AQ1816">
        <v>0</v>
      </c>
      <c r="AR1816">
        <v>0</v>
      </c>
      <c r="AS1816" t="s">
        <v>6</v>
      </c>
      <c r="AT1816">
        <v>0.16</v>
      </c>
      <c r="AU1816" t="s">
        <v>102</v>
      </c>
      <c r="AV1816">
        <v>0</v>
      </c>
      <c r="AW1816">
        <v>2</v>
      </c>
      <c r="AX1816">
        <v>27724030</v>
      </c>
      <c r="AY1816">
        <v>1</v>
      </c>
      <c r="AZ1816">
        <v>0</v>
      </c>
      <c r="BA1816">
        <v>1816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CX1816">
        <f>Y1816*Source!I666</f>
        <v>0.15184</v>
      </c>
      <c r="CY1816">
        <f>AB1816</f>
        <v>65.709999999999994</v>
      </c>
      <c r="CZ1816">
        <f>AF1816</f>
        <v>65.709999999999994</v>
      </c>
      <c r="DA1816">
        <f>AJ1816</f>
        <v>1</v>
      </c>
      <c r="DB1816">
        <v>0</v>
      </c>
    </row>
    <row r="1817" spans="1:106" x14ac:dyDescent="0.2">
      <c r="A1817">
        <f>ROW(Source!A666)</f>
        <v>666</v>
      </c>
      <c r="B1817">
        <v>27721505</v>
      </c>
      <c r="C1817">
        <v>27724017</v>
      </c>
      <c r="D1817">
        <v>25153356</v>
      </c>
      <c r="E1817">
        <v>1</v>
      </c>
      <c r="F1817">
        <v>1</v>
      </c>
      <c r="G1817">
        <v>1</v>
      </c>
      <c r="H1817">
        <v>3</v>
      </c>
      <c r="I1817" t="s">
        <v>1136</v>
      </c>
      <c r="J1817" t="s">
        <v>1137</v>
      </c>
      <c r="K1817" t="s">
        <v>1138</v>
      </c>
      <c r="L1817">
        <v>1327</v>
      </c>
      <c r="N1817">
        <v>1005</v>
      </c>
      <c r="O1817" t="s">
        <v>96</v>
      </c>
      <c r="P1817" t="s">
        <v>96</v>
      </c>
      <c r="Q1817">
        <v>1</v>
      </c>
      <c r="W1817">
        <v>0</v>
      </c>
      <c r="X1817">
        <v>-1987926685</v>
      </c>
      <c r="Y1817">
        <v>0.84</v>
      </c>
      <c r="AA1817">
        <v>72.319999999999993</v>
      </c>
      <c r="AB1817">
        <v>0</v>
      </c>
      <c r="AC1817">
        <v>0</v>
      </c>
      <c r="AD1817">
        <v>0</v>
      </c>
      <c r="AE1817">
        <v>72.319999999999993</v>
      </c>
      <c r="AF1817">
        <v>0</v>
      </c>
      <c r="AG1817">
        <v>0</v>
      </c>
      <c r="AH1817">
        <v>0</v>
      </c>
      <c r="AI1817">
        <v>1</v>
      </c>
      <c r="AJ1817">
        <v>1</v>
      </c>
      <c r="AK1817">
        <v>1</v>
      </c>
      <c r="AL1817">
        <v>1</v>
      </c>
      <c r="AN1817">
        <v>0</v>
      </c>
      <c r="AO1817">
        <v>1</v>
      </c>
      <c r="AP1817">
        <v>0</v>
      </c>
      <c r="AQ1817">
        <v>0</v>
      </c>
      <c r="AR1817">
        <v>0</v>
      </c>
      <c r="AS1817" t="s">
        <v>6</v>
      </c>
      <c r="AT1817">
        <v>0.84</v>
      </c>
      <c r="AU1817" t="s">
        <v>6</v>
      </c>
      <c r="AV1817">
        <v>0</v>
      </c>
      <c r="AW1817">
        <v>2</v>
      </c>
      <c r="AX1817">
        <v>27724031</v>
      </c>
      <c r="AY1817">
        <v>1</v>
      </c>
      <c r="AZ1817">
        <v>0</v>
      </c>
      <c r="BA1817">
        <v>1817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CX1817">
        <f>Y1817*Source!I666</f>
        <v>0.63772799999999996</v>
      </c>
      <c r="CY1817">
        <f>AA1817</f>
        <v>72.319999999999993</v>
      </c>
      <c r="CZ1817">
        <f>AE1817</f>
        <v>72.319999999999993</v>
      </c>
      <c r="DA1817">
        <f>AI1817</f>
        <v>1</v>
      </c>
      <c r="DB1817">
        <v>0</v>
      </c>
    </row>
    <row r="1818" spans="1:106" x14ac:dyDescent="0.2">
      <c r="A1818">
        <f>ROW(Source!A666)</f>
        <v>666</v>
      </c>
      <c r="B1818">
        <v>27721505</v>
      </c>
      <c r="C1818">
        <v>27724017</v>
      </c>
      <c r="D1818">
        <v>25153690</v>
      </c>
      <c r="E1818">
        <v>1</v>
      </c>
      <c r="F1818">
        <v>1</v>
      </c>
      <c r="G1818">
        <v>1</v>
      </c>
      <c r="H1818">
        <v>3</v>
      </c>
      <c r="I1818" t="s">
        <v>1122</v>
      </c>
      <c r="J1818" t="s">
        <v>1123</v>
      </c>
      <c r="K1818" t="s">
        <v>1124</v>
      </c>
      <c r="L1818">
        <v>1346</v>
      </c>
      <c r="N1818">
        <v>1009</v>
      </c>
      <c r="O1818" t="s">
        <v>178</v>
      </c>
      <c r="P1818" t="s">
        <v>178</v>
      </c>
      <c r="Q1818">
        <v>1</v>
      </c>
      <c r="W1818">
        <v>0</v>
      </c>
      <c r="X1818">
        <v>813963326</v>
      </c>
      <c r="Y1818">
        <v>0.31</v>
      </c>
      <c r="AA1818">
        <v>1.82</v>
      </c>
      <c r="AB1818">
        <v>0</v>
      </c>
      <c r="AC1818">
        <v>0</v>
      </c>
      <c r="AD1818">
        <v>0</v>
      </c>
      <c r="AE1818">
        <v>1.82</v>
      </c>
      <c r="AF1818">
        <v>0</v>
      </c>
      <c r="AG1818">
        <v>0</v>
      </c>
      <c r="AH1818">
        <v>0</v>
      </c>
      <c r="AI1818">
        <v>1</v>
      </c>
      <c r="AJ1818">
        <v>1</v>
      </c>
      <c r="AK1818">
        <v>1</v>
      </c>
      <c r="AL1818">
        <v>1</v>
      </c>
      <c r="AN1818">
        <v>0</v>
      </c>
      <c r="AO1818">
        <v>1</v>
      </c>
      <c r="AP1818">
        <v>0</v>
      </c>
      <c r="AQ1818">
        <v>0</v>
      </c>
      <c r="AR1818">
        <v>0</v>
      </c>
      <c r="AS1818" t="s">
        <v>6</v>
      </c>
      <c r="AT1818">
        <v>0.31</v>
      </c>
      <c r="AU1818" t="s">
        <v>6</v>
      </c>
      <c r="AV1818">
        <v>0</v>
      </c>
      <c r="AW1818">
        <v>2</v>
      </c>
      <c r="AX1818">
        <v>27724032</v>
      </c>
      <c r="AY1818">
        <v>1</v>
      </c>
      <c r="AZ1818">
        <v>0</v>
      </c>
      <c r="BA1818">
        <v>1818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CX1818">
        <f>Y1818*Source!I666</f>
        <v>0.23535200000000001</v>
      </c>
      <c r="CY1818">
        <f>AA1818</f>
        <v>1.82</v>
      </c>
      <c r="CZ1818">
        <f>AE1818</f>
        <v>1.82</v>
      </c>
      <c r="DA1818">
        <f>AI1818</f>
        <v>1</v>
      </c>
      <c r="DB1818">
        <v>0</v>
      </c>
    </row>
    <row r="1819" spans="1:106" x14ac:dyDescent="0.2">
      <c r="A1819">
        <f>ROW(Source!A666)</f>
        <v>666</v>
      </c>
      <c r="B1819">
        <v>27721505</v>
      </c>
      <c r="C1819">
        <v>27724017</v>
      </c>
      <c r="D1819">
        <v>25185882</v>
      </c>
      <c r="E1819">
        <v>1</v>
      </c>
      <c r="F1819">
        <v>1</v>
      </c>
      <c r="G1819">
        <v>1</v>
      </c>
      <c r="H1819">
        <v>3</v>
      </c>
      <c r="I1819" t="s">
        <v>346</v>
      </c>
      <c r="J1819" t="s">
        <v>348</v>
      </c>
      <c r="K1819" t="s">
        <v>347</v>
      </c>
      <c r="L1819">
        <v>1348</v>
      </c>
      <c r="N1819">
        <v>1009</v>
      </c>
      <c r="O1819" t="s">
        <v>46</v>
      </c>
      <c r="P1819" t="s">
        <v>46</v>
      </c>
      <c r="Q1819">
        <v>1000</v>
      </c>
      <c r="W1819">
        <v>0</v>
      </c>
      <c r="X1819">
        <v>1261407534</v>
      </c>
      <c r="Y1819">
        <v>3.3000000000000002E-2</v>
      </c>
      <c r="AA1819">
        <v>13287.69</v>
      </c>
      <c r="AB1819">
        <v>0</v>
      </c>
      <c r="AC1819">
        <v>0</v>
      </c>
      <c r="AD1819">
        <v>0</v>
      </c>
      <c r="AE1819">
        <v>13287.69</v>
      </c>
      <c r="AF1819">
        <v>0</v>
      </c>
      <c r="AG1819">
        <v>0</v>
      </c>
      <c r="AH1819">
        <v>0</v>
      </c>
      <c r="AI1819">
        <v>1</v>
      </c>
      <c r="AJ1819">
        <v>1</v>
      </c>
      <c r="AK1819">
        <v>1</v>
      </c>
      <c r="AL1819">
        <v>1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 t="s">
        <v>6</v>
      </c>
      <c r="AT1819">
        <v>3.3000000000000002E-2</v>
      </c>
      <c r="AU1819" t="s">
        <v>6</v>
      </c>
      <c r="AV1819">
        <v>0</v>
      </c>
      <c r="AW1819">
        <v>1</v>
      </c>
      <c r="AX1819">
        <v>-1</v>
      </c>
      <c r="AY1819">
        <v>0</v>
      </c>
      <c r="AZ1819">
        <v>0</v>
      </c>
      <c r="BA1819" t="s">
        <v>6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CX1819">
        <f>Y1819*Source!I666</f>
        <v>2.5053600000000002E-2</v>
      </c>
      <c r="CY1819">
        <f>AA1819</f>
        <v>13287.69</v>
      </c>
      <c r="CZ1819">
        <f>AE1819</f>
        <v>13287.69</v>
      </c>
      <c r="DA1819">
        <f>AI1819</f>
        <v>1</v>
      </c>
      <c r="DB1819">
        <v>0</v>
      </c>
    </row>
    <row r="1820" spans="1:106" x14ac:dyDescent="0.2">
      <c r="A1820">
        <f>ROW(Source!A666)</f>
        <v>666</v>
      </c>
      <c r="B1820">
        <v>27721505</v>
      </c>
      <c r="C1820">
        <v>27724017</v>
      </c>
      <c r="D1820">
        <v>25186104</v>
      </c>
      <c r="E1820">
        <v>1</v>
      </c>
      <c r="F1820">
        <v>1</v>
      </c>
      <c r="G1820">
        <v>1</v>
      </c>
      <c r="H1820">
        <v>3</v>
      </c>
      <c r="I1820" t="s">
        <v>350</v>
      </c>
      <c r="J1820" t="s">
        <v>353</v>
      </c>
      <c r="K1820" t="s">
        <v>351</v>
      </c>
      <c r="L1820">
        <v>1296</v>
      </c>
      <c r="N1820">
        <v>1002</v>
      </c>
      <c r="O1820" t="s">
        <v>352</v>
      </c>
      <c r="P1820" t="s">
        <v>352</v>
      </c>
      <c r="Q1820">
        <v>1</v>
      </c>
      <c r="W1820">
        <v>0</v>
      </c>
      <c r="X1820">
        <v>-511336025</v>
      </c>
      <c r="Y1820">
        <v>15.7</v>
      </c>
      <c r="AA1820">
        <v>30.67</v>
      </c>
      <c r="AB1820">
        <v>0</v>
      </c>
      <c r="AC1820">
        <v>0</v>
      </c>
      <c r="AD1820">
        <v>0</v>
      </c>
      <c r="AE1820">
        <v>30.67</v>
      </c>
      <c r="AF1820">
        <v>0</v>
      </c>
      <c r="AG1820">
        <v>0</v>
      </c>
      <c r="AH1820">
        <v>0</v>
      </c>
      <c r="AI1820">
        <v>1</v>
      </c>
      <c r="AJ1820">
        <v>1</v>
      </c>
      <c r="AK1820">
        <v>1</v>
      </c>
      <c r="AL1820">
        <v>1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 t="s">
        <v>6</v>
      </c>
      <c r="AT1820">
        <v>15.7</v>
      </c>
      <c r="AU1820" t="s">
        <v>6</v>
      </c>
      <c r="AV1820">
        <v>0</v>
      </c>
      <c r="AW1820">
        <v>1</v>
      </c>
      <c r="AX1820">
        <v>-1</v>
      </c>
      <c r="AY1820">
        <v>0</v>
      </c>
      <c r="AZ1820">
        <v>0</v>
      </c>
      <c r="BA1820" t="s">
        <v>6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CX1820">
        <f>Y1820*Source!I666</f>
        <v>11.91944</v>
      </c>
      <c r="CY1820">
        <f>AA1820</f>
        <v>30.67</v>
      </c>
      <c r="CZ1820">
        <f>AE1820</f>
        <v>30.67</v>
      </c>
      <c r="DA1820">
        <f>AI1820</f>
        <v>1</v>
      </c>
      <c r="DB1820">
        <v>0</v>
      </c>
    </row>
    <row r="1821" spans="1:106" x14ac:dyDescent="0.2">
      <c r="A1821">
        <f>ROW(Source!A666)</f>
        <v>666</v>
      </c>
      <c r="B1821">
        <v>27721505</v>
      </c>
      <c r="C1821">
        <v>27724017</v>
      </c>
      <c r="D1821">
        <v>25187360</v>
      </c>
      <c r="E1821">
        <v>1</v>
      </c>
      <c r="F1821">
        <v>1</v>
      </c>
      <c r="G1821">
        <v>1</v>
      </c>
      <c r="H1821">
        <v>3</v>
      </c>
      <c r="I1821" t="s">
        <v>1178</v>
      </c>
      <c r="J1821" t="s">
        <v>1179</v>
      </c>
      <c r="K1821" t="s">
        <v>1180</v>
      </c>
      <c r="L1821">
        <v>1348</v>
      </c>
      <c r="N1821">
        <v>1009</v>
      </c>
      <c r="O1821" t="s">
        <v>46</v>
      </c>
      <c r="P1821" t="s">
        <v>46</v>
      </c>
      <c r="Q1821">
        <v>1000</v>
      </c>
      <c r="W1821">
        <v>0</v>
      </c>
      <c r="X1821">
        <v>181729109</v>
      </c>
      <c r="Y1821">
        <v>5.5E-2</v>
      </c>
      <c r="AA1821">
        <v>11397.1</v>
      </c>
      <c r="AB1821">
        <v>0</v>
      </c>
      <c r="AC1821">
        <v>0</v>
      </c>
      <c r="AD1821">
        <v>0</v>
      </c>
      <c r="AE1821">
        <v>11397.1</v>
      </c>
      <c r="AF1821">
        <v>0</v>
      </c>
      <c r="AG1821">
        <v>0</v>
      </c>
      <c r="AH1821">
        <v>0</v>
      </c>
      <c r="AI1821">
        <v>1</v>
      </c>
      <c r="AJ1821">
        <v>1</v>
      </c>
      <c r="AK1821">
        <v>1</v>
      </c>
      <c r="AL1821">
        <v>1</v>
      </c>
      <c r="AN1821">
        <v>0</v>
      </c>
      <c r="AO1821">
        <v>1</v>
      </c>
      <c r="AP1821">
        <v>0</v>
      </c>
      <c r="AQ1821">
        <v>0</v>
      </c>
      <c r="AR1821">
        <v>0</v>
      </c>
      <c r="AS1821" t="s">
        <v>6</v>
      </c>
      <c r="AT1821">
        <v>5.5E-2</v>
      </c>
      <c r="AU1821" t="s">
        <v>6</v>
      </c>
      <c r="AV1821">
        <v>0</v>
      </c>
      <c r="AW1821">
        <v>2</v>
      </c>
      <c r="AX1821">
        <v>27724035</v>
      </c>
      <c r="AY1821">
        <v>1</v>
      </c>
      <c r="AZ1821">
        <v>0</v>
      </c>
      <c r="BA1821">
        <v>1821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CX1821">
        <f>Y1821*Source!I666</f>
        <v>4.1756000000000001E-2</v>
      </c>
      <c r="CY1821">
        <f>AA1821</f>
        <v>11397.1</v>
      </c>
      <c r="CZ1821">
        <f>AE1821</f>
        <v>11397.1</v>
      </c>
      <c r="DA1821">
        <f>AI1821</f>
        <v>1</v>
      </c>
      <c r="DB1821">
        <v>0</v>
      </c>
    </row>
    <row r="1822" spans="1:106" x14ac:dyDescent="0.2">
      <c r="A1822">
        <f>ROW(Source!A667)</f>
        <v>667</v>
      </c>
      <c r="B1822">
        <v>27721504</v>
      </c>
      <c r="C1822">
        <v>27724017</v>
      </c>
      <c r="D1822">
        <v>25418547</v>
      </c>
      <c r="E1822">
        <v>1</v>
      </c>
      <c r="F1822">
        <v>1</v>
      </c>
      <c r="G1822">
        <v>1</v>
      </c>
      <c r="H1822">
        <v>1</v>
      </c>
      <c r="I1822" t="s">
        <v>1073</v>
      </c>
      <c r="J1822" t="s">
        <v>6</v>
      </c>
      <c r="K1822" t="s">
        <v>1074</v>
      </c>
      <c r="L1822">
        <v>1191</v>
      </c>
      <c r="N1822">
        <v>1013</v>
      </c>
      <c r="O1822" t="s">
        <v>953</v>
      </c>
      <c r="P1822" t="s">
        <v>953</v>
      </c>
      <c r="Q1822">
        <v>1</v>
      </c>
      <c r="W1822">
        <v>0</v>
      </c>
      <c r="X1822">
        <v>-784637506</v>
      </c>
      <c r="Y1822">
        <v>72.449999999999989</v>
      </c>
      <c r="AA1822">
        <v>0</v>
      </c>
      <c r="AB1822">
        <v>0</v>
      </c>
      <c r="AC1822">
        <v>0</v>
      </c>
      <c r="AD1822">
        <v>8.74</v>
      </c>
      <c r="AE1822">
        <v>0</v>
      </c>
      <c r="AF1822">
        <v>0</v>
      </c>
      <c r="AG1822">
        <v>0</v>
      </c>
      <c r="AH1822">
        <v>8.74</v>
      </c>
      <c r="AI1822">
        <v>1</v>
      </c>
      <c r="AJ1822">
        <v>1</v>
      </c>
      <c r="AK1822">
        <v>1</v>
      </c>
      <c r="AL1822">
        <v>1</v>
      </c>
      <c r="AN1822">
        <v>0</v>
      </c>
      <c r="AO1822">
        <v>1</v>
      </c>
      <c r="AP1822">
        <v>1</v>
      </c>
      <c r="AQ1822">
        <v>0</v>
      </c>
      <c r="AR1822">
        <v>0</v>
      </c>
      <c r="AS1822" t="s">
        <v>6</v>
      </c>
      <c r="AT1822">
        <v>63</v>
      </c>
      <c r="AU1822" t="s">
        <v>103</v>
      </c>
      <c r="AV1822">
        <v>1</v>
      </c>
      <c r="AW1822">
        <v>2</v>
      </c>
      <c r="AX1822">
        <v>27724027</v>
      </c>
      <c r="AY1822">
        <v>1</v>
      </c>
      <c r="AZ1822">
        <v>0</v>
      </c>
      <c r="BA1822">
        <v>1822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CX1822">
        <f>Y1822*Source!I667</f>
        <v>55.004039999999989</v>
      </c>
      <c r="CY1822">
        <f>AD1822</f>
        <v>8.74</v>
      </c>
      <c r="CZ1822">
        <f>AH1822</f>
        <v>8.74</v>
      </c>
      <c r="DA1822">
        <f>AL1822</f>
        <v>1</v>
      </c>
      <c r="DB1822">
        <v>0</v>
      </c>
    </row>
    <row r="1823" spans="1:106" x14ac:dyDescent="0.2">
      <c r="A1823">
        <f>ROW(Source!A667)</f>
        <v>667</v>
      </c>
      <c r="B1823">
        <v>27721504</v>
      </c>
      <c r="C1823">
        <v>27724017</v>
      </c>
      <c r="D1823">
        <v>25412928</v>
      </c>
      <c r="E1823">
        <v>1</v>
      </c>
      <c r="F1823">
        <v>1</v>
      </c>
      <c r="G1823">
        <v>1</v>
      </c>
      <c r="H1823">
        <v>1</v>
      </c>
      <c r="I1823" t="s">
        <v>954</v>
      </c>
      <c r="J1823" t="s">
        <v>6</v>
      </c>
      <c r="K1823" t="s">
        <v>955</v>
      </c>
      <c r="L1823">
        <v>1191</v>
      </c>
      <c r="N1823">
        <v>1013</v>
      </c>
      <c r="O1823" t="s">
        <v>953</v>
      </c>
      <c r="P1823" t="s">
        <v>953</v>
      </c>
      <c r="Q1823">
        <v>1</v>
      </c>
      <c r="W1823">
        <v>0</v>
      </c>
      <c r="X1823">
        <v>-1417349443</v>
      </c>
      <c r="Y1823">
        <v>0.18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1</v>
      </c>
      <c r="AJ1823">
        <v>1</v>
      </c>
      <c r="AK1823">
        <v>1</v>
      </c>
      <c r="AL1823">
        <v>1</v>
      </c>
      <c r="AN1823">
        <v>0</v>
      </c>
      <c r="AO1823">
        <v>1</v>
      </c>
      <c r="AP1823">
        <v>0</v>
      </c>
      <c r="AQ1823">
        <v>0</v>
      </c>
      <c r="AR1823">
        <v>0</v>
      </c>
      <c r="AS1823" t="s">
        <v>6</v>
      </c>
      <c r="AT1823">
        <v>0.18</v>
      </c>
      <c r="AU1823" t="s">
        <v>6</v>
      </c>
      <c r="AV1823">
        <v>2</v>
      </c>
      <c r="AW1823">
        <v>2</v>
      </c>
      <c r="AX1823">
        <v>27724028</v>
      </c>
      <c r="AY1823">
        <v>1</v>
      </c>
      <c r="AZ1823">
        <v>2048</v>
      </c>
      <c r="BA1823">
        <v>1823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CX1823">
        <f>Y1823*Source!I667</f>
        <v>0.136656</v>
      </c>
      <c r="CY1823">
        <f>AD1823</f>
        <v>0</v>
      </c>
      <c r="CZ1823">
        <f>AH1823</f>
        <v>0</v>
      </c>
      <c r="DA1823">
        <f>AL1823</f>
        <v>1</v>
      </c>
      <c r="DB1823">
        <v>0</v>
      </c>
    </row>
    <row r="1824" spans="1:106" x14ac:dyDescent="0.2">
      <c r="A1824">
        <f>ROW(Source!A667)</f>
        <v>667</v>
      </c>
      <c r="B1824">
        <v>27721504</v>
      </c>
      <c r="C1824">
        <v>27724017</v>
      </c>
      <c r="D1824">
        <v>25230510</v>
      </c>
      <c r="E1824">
        <v>1</v>
      </c>
      <c r="F1824">
        <v>1</v>
      </c>
      <c r="G1824">
        <v>1</v>
      </c>
      <c r="H1824">
        <v>2</v>
      </c>
      <c r="I1824" t="s">
        <v>1175</v>
      </c>
      <c r="J1824" t="s">
        <v>1176</v>
      </c>
      <c r="K1824" t="s">
        <v>1177</v>
      </c>
      <c r="L1824">
        <v>1368</v>
      </c>
      <c r="N1824">
        <v>1011</v>
      </c>
      <c r="O1824" t="s">
        <v>959</v>
      </c>
      <c r="P1824" t="s">
        <v>959</v>
      </c>
      <c r="Q1824">
        <v>1</v>
      </c>
      <c r="W1824">
        <v>0</v>
      </c>
      <c r="X1824">
        <v>368031958</v>
      </c>
      <c r="Y1824">
        <v>2.5000000000000001E-2</v>
      </c>
      <c r="AA1824">
        <v>0</v>
      </c>
      <c r="AB1824">
        <v>27.66</v>
      </c>
      <c r="AC1824">
        <v>11.6</v>
      </c>
      <c r="AD1824">
        <v>0</v>
      </c>
      <c r="AE1824">
        <v>0</v>
      </c>
      <c r="AF1824">
        <v>27.66</v>
      </c>
      <c r="AG1824">
        <v>11.6</v>
      </c>
      <c r="AH1824">
        <v>0</v>
      </c>
      <c r="AI1824">
        <v>1</v>
      </c>
      <c r="AJ1824">
        <v>1</v>
      </c>
      <c r="AK1824">
        <v>1</v>
      </c>
      <c r="AL1824">
        <v>1</v>
      </c>
      <c r="AN1824">
        <v>0</v>
      </c>
      <c r="AO1824">
        <v>1</v>
      </c>
      <c r="AP1824">
        <v>1</v>
      </c>
      <c r="AQ1824">
        <v>0</v>
      </c>
      <c r="AR1824">
        <v>0</v>
      </c>
      <c r="AS1824" t="s">
        <v>6</v>
      </c>
      <c r="AT1824">
        <v>0.02</v>
      </c>
      <c r="AU1824" t="s">
        <v>102</v>
      </c>
      <c r="AV1824">
        <v>0</v>
      </c>
      <c r="AW1824">
        <v>2</v>
      </c>
      <c r="AX1824">
        <v>27724029</v>
      </c>
      <c r="AY1824">
        <v>1</v>
      </c>
      <c r="AZ1824">
        <v>0</v>
      </c>
      <c r="BA1824">
        <v>1824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CX1824">
        <f>Y1824*Source!I667</f>
        <v>1.898E-2</v>
      </c>
      <c r="CY1824">
        <f>AB1824</f>
        <v>27.66</v>
      </c>
      <c r="CZ1824">
        <f>AF1824</f>
        <v>27.66</v>
      </c>
      <c r="DA1824">
        <f>AJ1824</f>
        <v>1</v>
      </c>
      <c r="DB1824">
        <v>0</v>
      </c>
    </row>
    <row r="1825" spans="1:106" x14ac:dyDescent="0.2">
      <c r="A1825">
        <f>ROW(Source!A667)</f>
        <v>667</v>
      </c>
      <c r="B1825">
        <v>27721504</v>
      </c>
      <c r="C1825">
        <v>27724017</v>
      </c>
      <c r="D1825">
        <v>25231607</v>
      </c>
      <c r="E1825">
        <v>1</v>
      </c>
      <c r="F1825">
        <v>1</v>
      </c>
      <c r="G1825">
        <v>1</v>
      </c>
      <c r="H1825">
        <v>2</v>
      </c>
      <c r="I1825" t="s">
        <v>997</v>
      </c>
      <c r="J1825" t="s">
        <v>998</v>
      </c>
      <c r="K1825" t="s">
        <v>999</v>
      </c>
      <c r="L1825">
        <v>1368</v>
      </c>
      <c r="N1825">
        <v>1011</v>
      </c>
      <c r="O1825" t="s">
        <v>959</v>
      </c>
      <c r="P1825" t="s">
        <v>959</v>
      </c>
      <c r="Q1825">
        <v>1</v>
      </c>
      <c r="W1825">
        <v>0</v>
      </c>
      <c r="X1825">
        <v>1372534845</v>
      </c>
      <c r="Y1825">
        <v>0.2</v>
      </c>
      <c r="AA1825">
        <v>0</v>
      </c>
      <c r="AB1825">
        <v>65.709999999999994</v>
      </c>
      <c r="AC1825">
        <v>11.6</v>
      </c>
      <c r="AD1825">
        <v>0</v>
      </c>
      <c r="AE1825">
        <v>0</v>
      </c>
      <c r="AF1825">
        <v>65.709999999999994</v>
      </c>
      <c r="AG1825">
        <v>11.6</v>
      </c>
      <c r="AH1825">
        <v>0</v>
      </c>
      <c r="AI1825">
        <v>1</v>
      </c>
      <c r="AJ1825">
        <v>1</v>
      </c>
      <c r="AK1825">
        <v>1</v>
      </c>
      <c r="AL1825">
        <v>1</v>
      </c>
      <c r="AN1825">
        <v>0</v>
      </c>
      <c r="AO1825">
        <v>1</v>
      </c>
      <c r="AP1825">
        <v>1</v>
      </c>
      <c r="AQ1825">
        <v>0</v>
      </c>
      <c r="AR1825">
        <v>0</v>
      </c>
      <c r="AS1825" t="s">
        <v>6</v>
      </c>
      <c r="AT1825">
        <v>0.16</v>
      </c>
      <c r="AU1825" t="s">
        <v>102</v>
      </c>
      <c r="AV1825">
        <v>0</v>
      </c>
      <c r="AW1825">
        <v>2</v>
      </c>
      <c r="AX1825">
        <v>27724030</v>
      </c>
      <c r="AY1825">
        <v>1</v>
      </c>
      <c r="AZ1825">
        <v>0</v>
      </c>
      <c r="BA1825">
        <v>1825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CX1825">
        <f>Y1825*Source!I667</f>
        <v>0.15184</v>
      </c>
      <c r="CY1825">
        <f>AB1825</f>
        <v>65.709999999999994</v>
      </c>
      <c r="CZ1825">
        <f>AF1825</f>
        <v>65.709999999999994</v>
      </c>
      <c r="DA1825">
        <f>AJ1825</f>
        <v>1</v>
      </c>
      <c r="DB1825">
        <v>0</v>
      </c>
    </row>
    <row r="1826" spans="1:106" x14ac:dyDescent="0.2">
      <c r="A1826">
        <f>ROW(Source!A667)</f>
        <v>667</v>
      </c>
      <c r="B1826">
        <v>27721504</v>
      </c>
      <c r="C1826">
        <v>27724017</v>
      </c>
      <c r="D1826">
        <v>25153356</v>
      </c>
      <c r="E1826">
        <v>1</v>
      </c>
      <c r="F1826">
        <v>1</v>
      </c>
      <c r="G1826">
        <v>1</v>
      </c>
      <c r="H1826">
        <v>3</v>
      </c>
      <c r="I1826" t="s">
        <v>1136</v>
      </c>
      <c r="J1826" t="s">
        <v>1137</v>
      </c>
      <c r="K1826" t="s">
        <v>1138</v>
      </c>
      <c r="L1826">
        <v>1327</v>
      </c>
      <c r="N1826">
        <v>1005</v>
      </c>
      <c r="O1826" t="s">
        <v>96</v>
      </c>
      <c r="P1826" t="s">
        <v>96</v>
      </c>
      <c r="Q1826">
        <v>1</v>
      </c>
      <c r="W1826">
        <v>0</v>
      </c>
      <c r="X1826">
        <v>-1987926685</v>
      </c>
      <c r="Y1826">
        <v>0.84</v>
      </c>
      <c r="AA1826">
        <v>72.319999999999993</v>
      </c>
      <c r="AB1826">
        <v>0</v>
      </c>
      <c r="AC1826">
        <v>0</v>
      </c>
      <c r="AD1826">
        <v>0</v>
      </c>
      <c r="AE1826">
        <v>72.319999999999993</v>
      </c>
      <c r="AF1826">
        <v>0</v>
      </c>
      <c r="AG1826">
        <v>0</v>
      </c>
      <c r="AH1826">
        <v>0</v>
      </c>
      <c r="AI1826">
        <v>1</v>
      </c>
      <c r="AJ1826">
        <v>1</v>
      </c>
      <c r="AK1826">
        <v>1</v>
      </c>
      <c r="AL1826">
        <v>1</v>
      </c>
      <c r="AN1826">
        <v>0</v>
      </c>
      <c r="AO1826">
        <v>1</v>
      </c>
      <c r="AP1826">
        <v>0</v>
      </c>
      <c r="AQ1826">
        <v>0</v>
      </c>
      <c r="AR1826">
        <v>0</v>
      </c>
      <c r="AS1826" t="s">
        <v>6</v>
      </c>
      <c r="AT1826">
        <v>0.84</v>
      </c>
      <c r="AU1826" t="s">
        <v>6</v>
      </c>
      <c r="AV1826">
        <v>0</v>
      </c>
      <c r="AW1826">
        <v>2</v>
      </c>
      <c r="AX1826">
        <v>27724031</v>
      </c>
      <c r="AY1826">
        <v>1</v>
      </c>
      <c r="AZ1826">
        <v>0</v>
      </c>
      <c r="BA1826">
        <v>1826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CX1826">
        <f>Y1826*Source!I667</f>
        <v>0.63772799999999996</v>
      </c>
      <c r="CY1826">
        <f>AA1826</f>
        <v>72.319999999999993</v>
      </c>
      <c r="CZ1826">
        <f>AE1826</f>
        <v>72.319999999999993</v>
      </c>
      <c r="DA1826">
        <f>AI1826</f>
        <v>1</v>
      </c>
      <c r="DB1826">
        <v>0</v>
      </c>
    </row>
    <row r="1827" spans="1:106" x14ac:dyDescent="0.2">
      <c r="A1827">
        <f>ROW(Source!A667)</f>
        <v>667</v>
      </c>
      <c r="B1827">
        <v>27721504</v>
      </c>
      <c r="C1827">
        <v>27724017</v>
      </c>
      <c r="D1827">
        <v>25153690</v>
      </c>
      <c r="E1827">
        <v>1</v>
      </c>
      <c r="F1827">
        <v>1</v>
      </c>
      <c r="G1827">
        <v>1</v>
      </c>
      <c r="H1827">
        <v>3</v>
      </c>
      <c r="I1827" t="s">
        <v>1122</v>
      </c>
      <c r="J1827" t="s">
        <v>1123</v>
      </c>
      <c r="K1827" t="s">
        <v>1124</v>
      </c>
      <c r="L1827">
        <v>1346</v>
      </c>
      <c r="N1827">
        <v>1009</v>
      </c>
      <c r="O1827" t="s">
        <v>178</v>
      </c>
      <c r="P1827" t="s">
        <v>178</v>
      </c>
      <c r="Q1827">
        <v>1</v>
      </c>
      <c r="W1827">
        <v>0</v>
      </c>
      <c r="X1827">
        <v>813963326</v>
      </c>
      <c r="Y1827">
        <v>0.31</v>
      </c>
      <c r="AA1827">
        <v>1.82</v>
      </c>
      <c r="AB1827">
        <v>0</v>
      </c>
      <c r="AC1827">
        <v>0</v>
      </c>
      <c r="AD1827">
        <v>0</v>
      </c>
      <c r="AE1827">
        <v>1.82</v>
      </c>
      <c r="AF1827">
        <v>0</v>
      </c>
      <c r="AG1827">
        <v>0</v>
      </c>
      <c r="AH1827">
        <v>0</v>
      </c>
      <c r="AI1827">
        <v>1</v>
      </c>
      <c r="AJ1827">
        <v>1</v>
      </c>
      <c r="AK1827">
        <v>1</v>
      </c>
      <c r="AL1827">
        <v>1</v>
      </c>
      <c r="AN1827">
        <v>0</v>
      </c>
      <c r="AO1827">
        <v>1</v>
      </c>
      <c r="AP1827">
        <v>0</v>
      </c>
      <c r="AQ1827">
        <v>0</v>
      </c>
      <c r="AR1827">
        <v>0</v>
      </c>
      <c r="AS1827" t="s">
        <v>6</v>
      </c>
      <c r="AT1827">
        <v>0.31</v>
      </c>
      <c r="AU1827" t="s">
        <v>6</v>
      </c>
      <c r="AV1827">
        <v>0</v>
      </c>
      <c r="AW1827">
        <v>2</v>
      </c>
      <c r="AX1827">
        <v>27724032</v>
      </c>
      <c r="AY1827">
        <v>1</v>
      </c>
      <c r="AZ1827">
        <v>0</v>
      </c>
      <c r="BA1827">
        <v>1827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CX1827">
        <f>Y1827*Source!I667</f>
        <v>0.23535200000000001</v>
      </c>
      <c r="CY1827">
        <f>AA1827</f>
        <v>1.82</v>
      </c>
      <c r="CZ1827">
        <f>AE1827</f>
        <v>1.82</v>
      </c>
      <c r="DA1827">
        <f>AI1827</f>
        <v>1</v>
      </c>
      <c r="DB1827">
        <v>0</v>
      </c>
    </row>
    <row r="1828" spans="1:106" x14ac:dyDescent="0.2">
      <c r="A1828">
        <f>ROW(Source!A667)</f>
        <v>667</v>
      </c>
      <c r="B1828">
        <v>27721504</v>
      </c>
      <c r="C1828">
        <v>27724017</v>
      </c>
      <c r="D1828">
        <v>25185882</v>
      </c>
      <c r="E1828">
        <v>1</v>
      </c>
      <c r="F1828">
        <v>1</v>
      </c>
      <c r="G1828">
        <v>1</v>
      </c>
      <c r="H1828">
        <v>3</v>
      </c>
      <c r="I1828" t="s">
        <v>346</v>
      </c>
      <c r="J1828" t="s">
        <v>348</v>
      </c>
      <c r="K1828" t="s">
        <v>347</v>
      </c>
      <c r="L1828">
        <v>1348</v>
      </c>
      <c r="N1828">
        <v>1009</v>
      </c>
      <c r="O1828" t="s">
        <v>46</v>
      </c>
      <c r="P1828" t="s">
        <v>46</v>
      </c>
      <c r="Q1828">
        <v>1000</v>
      </c>
      <c r="W1828">
        <v>0</v>
      </c>
      <c r="X1828">
        <v>1261407534</v>
      </c>
      <c r="Y1828">
        <v>3.3000000000000002E-2</v>
      </c>
      <c r="AA1828">
        <v>13287.69</v>
      </c>
      <c r="AB1828">
        <v>0</v>
      </c>
      <c r="AC1828">
        <v>0</v>
      </c>
      <c r="AD1828">
        <v>0</v>
      </c>
      <c r="AE1828">
        <v>13287.69</v>
      </c>
      <c r="AF1828">
        <v>0</v>
      </c>
      <c r="AG1828">
        <v>0</v>
      </c>
      <c r="AH1828">
        <v>0</v>
      </c>
      <c r="AI1828">
        <v>1</v>
      </c>
      <c r="AJ1828">
        <v>1</v>
      </c>
      <c r="AK1828">
        <v>1</v>
      </c>
      <c r="AL1828">
        <v>1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 t="s">
        <v>6</v>
      </c>
      <c r="AT1828">
        <v>3.3000000000000002E-2</v>
      </c>
      <c r="AU1828" t="s">
        <v>6</v>
      </c>
      <c r="AV1828">
        <v>0</v>
      </c>
      <c r="AW1828">
        <v>1</v>
      </c>
      <c r="AX1828">
        <v>-1</v>
      </c>
      <c r="AY1828">
        <v>0</v>
      </c>
      <c r="AZ1828">
        <v>0</v>
      </c>
      <c r="BA1828" t="s">
        <v>6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CX1828">
        <f>Y1828*Source!I667</f>
        <v>2.5053600000000002E-2</v>
      </c>
      <c r="CY1828">
        <f>AA1828</f>
        <v>13287.69</v>
      </c>
      <c r="CZ1828">
        <f>AE1828</f>
        <v>13287.69</v>
      </c>
      <c r="DA1828">
        <f>AI1828</f>
        <v>1</v>
      </c>
      <c r="DB1828">
        <v>0</v>
      </c>
    </row>
    <row r="1829" spans="1:106" x14ac:dyDescent="0.2">
      <c r="A1829">
        <f>ROW(Source!A667)</f>
        <v>667</v>
      </c>
      <c r="B1829">
        <v>27721504</v>
      </c>
      <c r="C1829">
        <v>27724017</v>
      </c>
      <c r="D1829">
        <v>25186104</v>
      </c>
      <c r="E1829">
        <v>1</v>
      </c>
      <c r="F1829">
        <v>1</v>
      </c>
      <c r="G1829">
        <v>1</v>
      </c>
      <c r="H1829">
        <v>3</v>
      </c>
      <c r="I1829" t="s">
        <v>350</v>
      </c>
      <c r="J1829" t="s">
        <v>353</v>
      </c>
      <c r="K1829" t="s">
        <v>351</v>
      </c>
      <c r="L1829">
        <v>1296</v>
      </c>
      <c r="N1829">
        <v>1002</v>
      </c>
      <c r="O1829" t="s">
        <v>352</v>
      </c>
      <c r="P1829" t="s">
        <v>352</v>
      </c>
      <c r="Q1829">
        <v>1</v>
      </c>
      <c r="W1829">
        <v>0</v>
      </c>
      <c r="X1829">
        <v>-511336025</v>
      </c>
      <c r="Y1829">
        <v>15.7</v>
      </c>
      <c r="AA1829">
        <v>30.67</v>
      </c>
      <c r="AB1829">
        <v>0</v>
      </c>
      <c r="AC1829">
        <v>0</v>
      </c>
      <c r="AD1829">
        <v>0</v>
      </c>
      <c r="AE1829">
        <v>30.67</v>
      </c>
      <c r="AF1829">
        <v>0</v>
      </c>
      <c r="AG1829">
        <v>0</v>
      </c>
      <c r="AH1829">
        <v>0</v>
      </c>
      <c r="AI1829">
        <v>1</v>
      </c>
      <c r="AJ1829">
        <v>1</v>
      </c>
      <c r="AK1829">
        <v>1</v>
      </c>
      <c r="AL1829">
        <v>1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 t="s">
        <v>6</v>
      </c>
      <c r="AT1829">
        <v>15.7</v>
      </c>
      <c r="AU1829" t="s">
        <v>6</v>
      </c>
      <c r="AV1829">
        <v>0</v>
      </c>
      <c r="AW1829">
        <v>1</v>
      </c>
      <c r="AX1829">
        <v>-1</v>
      </c>
      <c r="AY1829">
        <v>0</v>
      </c>
      <c r="AZ1829">
        <v>0</v>
      </c>
      <c r="BA1829" t="s">
        <v>6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CX1829">
        <f>Y1829*Source!I667</f>
        <v>11.91944</v>
      </c>
      <c r="CY1829">
        <f>AA1829</f>
        <v>30.67</v>
      </c>
      <c r="CZ1829">
        <f>AE1829</f>
        <v>30.67</v>
      </c>
      <c r="DA1829">
        <f>AI1829</f>
        <v>1</v>
      </c>
      <c r="DB1829">
        <v>0</v>
      </c>
    </row>
    <row r="1830" spans="1:106" x14ac:dyDescent="0.2">
      <c r="A1830">
        <f>ROW(Source!A667)</f>
        <v>667</v>
      </c>
      <c r="B1830">
        <v>27721504</v>
      </c>
      <c r="C1830">
        <v>27724017</v>
      </c>
      <c r="D1830">
        <v>25187360</v>
      </c>
      <c r="E1830">
        <v>1</v>
      </c>
      <c r="F1830">
        <v>1</v>
      </c>
      <c r="G1830">
        <v>1</v>
      </c>
      <c r="H1830">
        <v>3</v>
      </c>
      <c r="I1830" t="s">
        <v>1178</v>
      </c>
      <c r="J1830" t="s">
        <v>1179</v>
      </c>
      <c r="K1830" t="s">
        <v>1180</v>
      </c>
      <c r="L1830">
        <v>1348</v>
      </c>
      <c r="N1830">
        <v>1009</v>
      </c>
      <c r="O1830" t="s">
        <v>46</v>
      </c>
      <c r="P1830" t="s">
        <v>46</v>
      </c>
      <c r="Q1830">
        <v>1000</v>
      </c>
      <c r="W1830">
        <v>0</v>
      </c>
      <c r="X1830">
        <v>181729109</v>
      </c>
      <c r="Y1830">
        <v>5.5E-2</v>
      </c>
      <c r="AA1830">
        <v>11397.1</v>
      </c>
      <c r="AB1830">
        <v>0</v>
      </c>
      <c r="AC1830">
        <v>0</v>
      </c>
      <c r="AD1830">
        <v>0</v>
      </c>
      <c r="AE1830">
        <v>11397.1</v>
      </c>
      <c r="AF1830">
        <v>0</v>
      </c>
      <c r="AG1830">
        <v>0</v>
      </c>
      <c r="AH1830">
        <v>0</v>
      </c>
      <c r="AI1830">
        <v>1</v>
      </c>
      <c r="AJ1830">
        <v>1</v>
      </c>
      <c r="AK1830">
        <v>1</v>
      </c>
      <c r="AL1830">
        <v>1</v>
      </c>
      <c r="AN1830">
        <v>0</v>
      </c>
      <c r="AO1830">
        <v>1</v>
      </c>
      <c r="AP1830">
        <v>0</v>
      </c>
      <c r="AQ1830">
        <v>0</v>
      </c>
      <c r="AR1830">
        <v>0</v>
      </c>
      <c r="AS1830" t="s">
        <v>6</v>
      </c>
      <c r="AT1830">
        <v>5.5E-2</v>
      </c>
      <c r="AU1830" t="s">
        <v>6</v>
      </c>
      <c r="AV1830">
        <v>0</v>
      </c>
      <c r="AW1830">
        <v>2</v>
      </c>
      <c r="AX1830">
        <v>27724035</v>
      </c>
      <c r="AY1830">
        <v>1</v>
      </c>
      <c r="AZ1830">
        <v>0</v>
      </c>
      <c r="BA1830">
        <v>1830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CX1830">
        <f>Y1830*Source!I667</f>
        <v>4.1756000000000001E-2</v>
      </c>
      <c r="CY1830">
        <f>AA1830</f>
        <v>11397.1</v>
      </c>
      <c r="CZ1830">
        <f>AE1830</f>
        <v>11397.1</v>
      </c>
      <c r="DA1830">
        <f>AI1830</f>
        <v>1</v>
      </c>
      <c r="DB1830">
        <v>0</v>
      </c>
    </row>
    <row r="1831" spans="1:106" x14ac:dyDescent="0.2">
      <c r="A1831">
        <f>ROW(Source!A672)</f>
        <v>672</v>
      </c>
      <c r="B1831">
        <v>27721505</v>
      </c>
      <c r="C1831">
        <v>27724038</v>
      </c>
      <c r="D1831">
        <v>25413300</v>
      </c>
      <c r="E1831">
        <v>1</v>
      </c>
      <c r="F1831">
        <v>1</v>
      </c>
      <c r="G1831">
        <v>1</v>
      </c>
      <c r="H1831">
        <v>1</v>
      </c>
      <c r="I1831" t="s">
        <v>989</v>
      </c>
      <c r="J1831" t="s">
        <v>6</v>
      </c>
      <c r="K1831" t="s">
        <v>990</v>
      </c>
      <c r="L1831">
        <v>1191</v>
      </c>
      <c r="N1831">
        <v>1013</v>
      </c>
      <c r="O1831" t="s">
        <v>953</v>
      </c>
      <c r="P1831" t="s">
        <v>953</v>
      </c>
      <c r="Q1831">
        <v>1</v>
      </c>
      <c r="W1831">
        <v>0</v>
      </c>
      <c r="X1831">
        <v>-400197608</v>
      </c>
      <c r="Y1831">
        <v>35.339500000000001</v>
      </c>
      <c r="AA1831">
        <v>0</v>
      </c>
      <c r="AB1831">
        <v>0</v>
      </c>
      <c r="AC1831">
        <v>0</v>
      </c>
      <c r="AD1831">
        <v>8.5299999999999994</v>
      </c>
      <c r="AE1831">
        <v>0</v>
      </c>
      <c r="AF1831">
        <v>0</v>
      </c>
      <c r="AG1831">
        <v>0</v>
      </c>
      <c r="AH1831">
        <v>8.5299999999999994</v>
      </c>
      <c r="AI1831">
        <v>1</v>
      </c>
      <c r="AJ1831">
        <v>1</v>
      </c>
      <c r="AK1831">
        <v>1</v>
      </c>
      <c r="AL1831">
        <v>1</v>
      </c>
      <c r="AN1831">
        <v>0</v>
      </c>
      <c r="AO1831">
        <v>1</v>
      </c>
      <c r="AP1831">
        <v>1</v>
      </c>
      <c r="AQ1831">
        <v>0</v>
      </c>
      <c r="AR1831">
        <v>0</v>
      </c>
      <c r="AS1831" t="s">
        <v>6</v>
      </c>
      <c r="AT1831">
        <v>30.73</v>
      </c>
      <c r="AU1831" t="s">
        <v>103</v>
      </c>
      <c r="AV1831">
        <v>1</v>
      </c>
      <c r="AW1831">
        <v>2</v>
      </c>
      <c r="AX1831">
        <v>27724046</v>
      </c>
      <c r="AY1831">
        <v>1</v>
      </c>
      <c r="AZ1831">
        <v>0</v>
      </c>
      <c r="BA1831">
        <v>1831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CX1831">
        <f>Y1831*Source!I672</f>
        <v>13.4148742</v>
      </c>
      <c r="CY1831">
        <f>AD1831</f>
        <v>8.5299999999999994</v>
      </c>
      <c r="CZ1831">
        <f>AH1831</f>
        <v>8.5299999999999994</v>
      </c>
      <c r="DA1831">
        <f>AL1831</f>
        <v>1</v>
      </c>
      <c r="DB1831">
        <v>0</v>
      </c>
    </row>
    <row r="1832" spans="1:106" x14ac:dyDescent="0.2">
      <c r="A1832">
        <f>ROW(Source!A672)</f>
        <v>672</v>
      </c>
      <c r="B1832">
        <v>27721505</v>
      </c>
      <c r="C1832">
        <v>27724038</v>
      </c>
      <c r="D1832">
        <v>25412928</v>
      </c>
      <c r="E1832">
        <v>1</v>
      </c>
      <c r="F1832">
        <v>1</v>
      </c>
      <c r="G1832">
        <v>1</v>
      </c>
      <c r="H1832">
        <v>1</v>
      </c>
      <c r="I1832" t="s">
        <v>954</v>
      </c>
      <c r="J1832" t="s">
        <v>6</v>
      </c>
      <c r="K1832" t="s">
        <v>955</v>
      </c>
      <c r="L1832">
        <v>1191</v>
      </c>
      <c r="N1832">
        <v>1013</v>
      </c>
      <c r="O1832" t="s">
        <v>953</v>
      </c>
      <c r="P1832" t="s">
        <v>953</v>
      </c>
      <c r="Q1832">
        <v>1</v>
      </c>
      <c r="W1832">
        <v>0</v>
      </c>
      <c r="X1832">
        <v>-1417349443</v>
      </c>
      <c r="Y1832">
        <v>0.09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1</v>
      </c>
      <c r="AJ1832">
        <v>1</v>
      </c>
      <c r="AK1832">
        <v>1</v>
      </c>
      <c r="AL1832">
        <v>1</v>
      </c>
      <c r="AN1832">
        <v>0</v>
      </c>
      <c r="AO1832">
        <v>1</v>
      </c>
      <c r="AP1832">
        <v>0</v>
      </c>
      <c r="AQ1832">
        <v>0</v>
      </c>
      <c r="AR1832">
        <v>0</v>
      </c>
      <c r="AS1832" t="s">
        <v>6</v>
      </c>
      <c r="AT1832">
        <v>0.09</v>
      </c>
      <c r="AU1832" t="s">
        <v>6</v>
      </c>
      <c r="AV1832">
        <v>2</v>
      </c>
      <c r="AW1832">
        <v>2</v>
      </c>
      <c r="AX1832">
        <v>27724047</v>
      </c>
      <c r="AY1832">
        <v>1</v>
      </c>
      <c r="AZ1832">
        <v>2048</v>
      </c>
      <c r="BA1832">
        <v>1832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CX1832">
        <f>Y1832*Source!I672</f>
        <v>3.4164E-2</v>
      </c>
      <c r="CY1832">
        <f>AD1832</f>
        <v>0</v>
      </c>
      <c r="CZ1832">
        <f>AH1832</f>
        <v>0</v>
      </c>
      <c r="DA1832">
        <f>AL1832</f>
        <v>1</v>
      </c>
      <c r="DB1832">
        <v>0</v>
      </c>
    </row>
    <row r="1833" spans="1:106" x14ac:dyDescent="0.2">
      <c r="A1833">
        <f>ROW(Source!A672)</f>
        <v>672</v>
      </c>
      <c r="B1833">
        <v>27721505</v>
      </c>
      <c r="C1833">
        <v>27724038</v>
      </c>
      <c r="D1833">
        <v>25230510</v>
      </c>
      <c r="E1833">
        <v>1</v>
      </c>
      <c r="F1833">
        <v>1</v>
      </c>
      <c r="G1833">
        <v>1</v>
      </c>
      <c r="H1833">
        <v>2</v>
      </c>
      <c r="I1833" t="s">
        <v>1175</v>
      </c>
      <c r="J1833" t="s">
        <v>1176</v>
      </c>
      <c r="K1833" t="s">
        <v>1177</v>
      </c>
      <c r="L1833">
        <v>1368</v>
      </c>
      <c r="N1833">
        <v>1011</v>
      </c>
      <c r="O1833" t="s">
        <v>959</v>
      </c>
      <c r="P1833" t="s">
        <v>959</v>
      </c>
      <c r="Q1833">
        <v>1</v>
      </c>
      <c r="W1833">
        <v>0</v>
      </c>
      <c r="X1833">
        <v>368031958</v>
      </c>
      <c r="Y1833">
        <v>8.7500000000000008E-2</v>
      </c>
      <c r="AA1833">
        <v>0</v>
      </c>
      <c r="AB1833">
        <v>27.66</v>
      </c>
      <c r="AC1833">
        <v>11.6</v>
      </c>
      <c r="AD1833">
        <v>0</v>
      </c>
      <c r="AE1833">
        <v>0</v>
      </c>
      <c r="AF1833">
        <v>27.66</v>
      </c>
      <c r="AG1833">
        <v>11.6</v>
      </c>
      <c r="AH1833">
        <v>0</v>
      </c>
      <c r="AI1833">
        <v>1</v>
      </c>
      <c r="AJ1833">
        <v>1</v>
      </c>
      <c r="AK1833">
        <v>1</v>
      </c>
      <c r="AL1833">
        <v>1</v>
      </c>
      <c r="AN1833">
        <v>0</v>
      </c>
      <c r="AO1833">
        <v>1</v>
      </c>
      <c r="AP1833">
        <v>1</v>
      </c>
      <c r="AQ1833">
        <v>0</v>
      </c>
      <c r="AR1833">
        <v>0</v>
      </c>
      <c r="AS1833" t="s">
        <v>6</v>
      </c>
      <c r="AT1833">
        <v>7.0000000000000007E-2</v>
      </c>
      <c r="AU1833" t="s">
        <v>102</v>
      </c>
      <c r="AV1833">
        <v>0</v>
      </c>
      <c r="AW1833">
        <v>2</v>
      </c>
      <c r="AX1833">
        <v>27724048</v>
      </c>
      <c r="AY1833">
        <v>1</v>
      </c>
      <c r="AZ1833">
        <v>0</v>
      </c>
      <c r="BA1833">
        <v>1833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CX1833">
        <f>Y1833*Source!I672</f>
        <v>3.3215000000000001E-2</v>
      </c>
      <c r="CY1833">
        <f>AB1833</f>
        <v>27.66</v>
      </c>
      <c r="CZ1833">
        <f>AF1833</f>
        <v>27.66</v>
      </c>
      <c r="DA1833">
        <f>AJ1833</f>
        <v>1</v>
      </c>
      <c r="DB1833">
        <v>0</v>
      </c>
    </row>
    <row r="1834" spans="1:106" x14ac:dyDescent="0.2">
      <c r="A1834">
        <f>ROW(Source!A672)</f>
        <v>672</v>
      </c>
      <c r="B1834">
        <v>27721505</v>
      </c>
      <c r="C1834">
        <v>27724038</v>
      </c>
      <c r="D1834">
        <v>25231607</v>
      </c>
      <c r="E1834">
        <v>1</v>
      </c>
      <c r="F1834">
        <v>1</v>
      </c>
      <c r="G1834">
        <v>1</v>
      </c>
      <c r="H1834">
        <v>2</v>
      </c>
      <c r="I1834" t="s">
        <v>997</v>
      </c>
      <c r="J1834" t="s">
        <v>998</v>
      </c>
      <c r="K1834" t="s">
        <v>999</v>
      </c>
      <c r="L1834">
        <v>1368</v>
      </c>
      <c r="N1834">
        <v>1011</v>
      </c>
      <c r="O1834" t="s">
        <v>959</v>
      </c>
      <c r="P1834" t="s">
        <v>959</v>
      </c>
      <c r="Q1834">
        <v>1</v>
      </c>
      <c r="W1834">
        <v>0</v>
      </c>
      <c r="X1834">
        <v>1372534845</v>
      </c>
      <c r="Y1834">
        <v>2.5000000000000001E-2</v>
      </c>
      <c r="AA1834">
        <v>0</v>
      </c>
      <c r="AB1834">
        <v>65.709999999999994</v>
      </c>
      <c r="AC1834">
        <v>11.6</v>
      </c>
      <c r="AD1834">
        <v>0</v>
      </c>
      <c r="AE1834">
        <v>0</v>
      </c>
      <c r="AF1834">
        <v>65.709999999999994</v>
      </c>
      <c r="AG1834">
        <v>11.6</v>
      </c>
      <c r="AH1834">
        <v>0</v>
      </c>
      <c r="AI1834">
        <v>1</v>
      </c>
      <c r="AJ1834">
        <v>1</v>
      </c>
      <c r="AK1834">
        <v>1</v>
      </c>
      <c r="AL1834">
        <v>1</v>
      </c>
      <c r="AN1834">
        <v>0</v>
      </c>
      <c r="AO1834">
        <v>1</v>
      </c>
      <c r="AP1834">
        <v>1</v>
      </c>
      <c r="AQ1834">
        <v>0</v>
      </c>
      <c r="AR1834">
        <v>0</v>
      </c>
      <c r="AS1834" t="s">
        <v>6</v>
      </c>
      <c r="AT1834">
        <v>0.02</v>
      </c>
      <c r="AU1834" t="s">
        <v>102</v>
      </c>
      <c r="AV1834">
        <v>0</v>
      </c>
      <c r="AW1834">
        <v>2</v>
      </c>
      <c r="AX1834">
        <v>27724049</v>
      </c>
      <c r="AY1834">
        <v>1</v>
      </c>
      <c r="AZ1834">
        <v>0</v>
      </c>
      <c r="BA1834">
        <v>1834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CX1834">
        <f>Y1834*Source!I672</f>
        <v>9.4900000000000002E-3</v>
      </c>
      <c r="CY1834">
        <f>AB1834</f>
        <v>65.709999999999994</v>
      </c>
      <c r="CZ1834">
        <f>AF1834</f>
        <v>65.709999999999994</v>
      </c>
      <c r="DA1834">
        <f>AJ1834</f>
        <v>1</v>
      </c>
      <c r="DB1834">
        <v>0</v>
      </c>
    </row>
    <row r="1835" spans="1:106" x14ac:dyDescent="0.2">
      <c r="A1835">
        <f>ROW(Source!A672)</f>
        <v>672</v>
      </c>
      <c r="B1835">
        <v>27721505</v>
      </c>
      <c r="C1835">
        <v>27724038</v>
      </c>
      <c r="D1835">
        <v>25149961</v>
      </c>
      <c r="E1835">
        <v>1</v>
      </c>
      <c r="F1835">
        <v>1</v>
      </c>
      <c r="G1835">
        <v>1</v>
      </c>
      <c r="H1835">
        <v>3</v>
      </c>
      <c r="I1835" t="s">
        <v>963</v>
      </c>
      <c r="J1835" t="s">
        <v>964</v>
      </c>
      <c r="K1835" t="s">
        <v>965</v>
      </c>
      <c r="L1835">
        <v>1339</v>
      </c>
      <c r="N1835">
        <v>1007</v>
      </c>
      <c r="O1835" t="s">
        <v>64</v>
      </c>
      <c r="P1835" t="s">
        <v>64</v>
      </c>
      <c r="Q1835">
        <v>1</v>
      </c>
      <c r="W1835">
        <v>0</v>
      </c>
      <c r="X1835">
        <v>-1660354250</v>
      </c>
      <c r="Y1835">
        <v>0.16</v>
      </c>
      <c r="AA1835">
        <v>2.44</v>
      </c>
      <c r="AB1835">
        <v>0</v>
      </c>
      <c r="AC1835">
        <v>0</v>
      </c>
      <c r="AD1835">
        <v>0</v>
      </c>
      <c r="AE1835">
        <v>2.44</v>
      </c>
      <c r="AF1835">
        <v>0</v>
      </c>
      <c r="AG1835">
        <v>0</v>
      </c>
      <c r="AH1835">
        <v>0</v>
      </c>
      <c r="AI1835">
        <v>1</v>
      </c>
      <c r="AJ1835">
        <v>1</v>
      </c>
      <c r="AK1835">
        <v>1</v>
      </c>
      <c r="AL1835">
        <v>1</v>
      </c>
      <c r="AN1835">
        <v>0</v>
      </c>
      <c r="AO1835">
        <v>1</v>
      </c>
      <c r="AP1835">
        <v>0</v>
      </c>
      <c r="AQ1835">
        <v>0</v>
      </c>
      <c r="AR1835">
        <v>0</v>
      </c>
      <c r="AS1835" t="s">
        <v>6</v>
      </c>
      <c r="AT1835">
        <v>0.16</v>
      </c>
      <c r="AU1835" t="s">
        <v>6</v>
      </c>
      <c r="AV1835">
        <v>0</v>
      </c>
      <c r="AW1835">
        <v>2</v>
      </c>
      <c r="AX1835">
        <v>27724050</v>
      </c>
      <c r="AY1835">
        <v>1</v>
      </c>
      <c r="AZ1835">
        <v>0</v>
      </c>
      <c r="BA1835">
        <v>1835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CX1835">
        <f>Y1835*Source!I672</f>
        <v>6.0735999999999998E-2</v>
      </c>
      <c r="CY1835">
        <f>AA1835</f>
        <v>2.44</v>
      </c>
      <c r="CZ1835">
        <f>AE1835</f>
        <v>2.44</v>
      </c>
      <c r="DA1835">
        <f>AI1835</f>
        <v>1</v>
      </c>
      <c r="DB1835">
        <v>0</v>
      </c>
    </row>
    <row r="1836" spans="1:106" x14ac:dyDescent="0.2">
      <c r="A1836">
        <f>ROW(Source!A672)</f>
        <v>672</v>
      </c>
      <c r="B1836">
        <v>27721505</v>
      </c>
      <c r="C1836">
        <v>27724038</v>
      </c>
      <c r="D1836">
        <v>25155571</v>
      </c>
      <c r="E1836">
        <v>1</v>
      </c>
      <c r="F1836">
        <v>1</v>
      </c>
      <c r="G1836">
        <v>1</v>
      </c>
      <c r="H1836">
        <v>3</v>
      </c>
      <c r="I1836" t="s">
        <v>1234</v>
      </c>
      <c r="J1836" t="s">
        <v>1235</v>
      </c>
      <c r="K1836" t="s">
        <v>1236</v>
      </c>
      <c r="L1836">
        <v>1348</v>
      </c>
      <c r="N1836">
        <v>1009</v>
      </c>
      <c r="O1836" t="s">
        <v>46</v>
      </c>
      <c r="P1836" t="s">
        <v>46</v>
      </c>
      <c r="Q1836">
        <v>1000</v>
      </c>
      <c r="W1836">
        <v>0</v>
      </c>
      <c r="X1836">
        <v>1150528328</v>
      </c>
      <c r="Y1836">
        <v>0.45</v>
      </c>
      <c r="AA1836">
        <v>11686</v>
      </c>
      <c r="AB1836">
        <v>0</v>
      </c>
      <c r="AC1836">
        <v>0</v>
      </c>
      <c r="AD1836">
        <v>0</v>
      </c>
      <c r="AE1836">
        <v>11686</v>
      </c>
      <c r="AF1836">
        <v>0</v>
      </c>
      <c r="AG1836">
        <v>0</v>
      </c>
      <c r="AH1836">
        <v>0</v>
      </c>
      <c r="AI1836">
        <v>1</v>
      </c>
      <c r="AJ1836">
        <v>1</v>
      </c>
      <c r="AK1836">
        <v>1</v>
      </c>
      <c r="AL1836">
        <v>1</v>
      </c>
      <c r="AN1836">
        <v>0</v>
      </c>
      <c r="AO1836">
        <v>1</v>
      </c>
      <c r="AP1836">
        <v>0</v>
      </c>
      <c r="AQ1836">
        <v>0</v>
      </c>
      <c r="AR1836">
        <v>0</v>
      </c>
      <c r="AS1836" t="s">
        <v>6</v>
      </c>
      <c r="AT1836">
        <v>0.45</v>
      </c>
      <c r="AU1836" t="s">
        <v>6</v>
      </c>
      <c r="AV1836">
        <v>0</v>
      </c>
      <c r="AW1836">
        <v>2</v>
      </c>
      <c r="AX1836">
        <v>27724051</v>
      </c>
      <c r="AY1836">
        <v>1</v>
      </c>
      <c r="AZ1836">
        <v>0</v>
      </c>
      <c r="BA1836">
        <v>1836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CX1836">
        <f>Y1836*Source!I672</f>
        <v>0.17082</v>
      </c>
      <c r="CY1836">
        <f>AA1836</f>
        <v>11686</v>
      </c>
      <c r="CZ1836">
        <f>AE1836</f>
        <v>11686</v>
      </c>
      <c r="DA1836">
        <f>AI1836</f>
        <v>1</v>
      </c>
      <c r="DB1836">
        <v>0</v>
      </c>
    </row>
    <row r="1837" spans="1:106" x14ac:dyDescent="0.2">
      <c r="A1837">
        <f>ROW(Source!A672)</f>
        <v>672</v>
      </c>
      <c r="B1837">
        <v>27721505</v>
      </c>
      <c r="C1837">
        <v>27724038</v>
      </c>
      <c r="D1837">
        <v>25186115</v>
      </c>
      <c r="E1837">
        <v>1</v>
      </c>
      <c r="F1837">
        <v>1</v>
      </c>
      <c r="G1837">
        <v>1</v>
      </c>
      <c r="H1837">
        <v>3</v>
      </c>
      <c r="I1837" t="s">
        <v>176</v>
      </c>
      <c r="J1837" t="s">
        <v>179</v>
      </c>
      <c r="K1837" t="s">
        <v>177</v>
      </c>
      <c r="L1837">
        <v>1346</v>
      </c>
      <c r="N1837">
        <v>1009</v>
      </c>
      <c r="O1837" t="s">
        <v>178</v>
      </c>
      <c r="P1837" t="s">
        <v>178</v>
      </c>
      <c r="Q1837">
        <v>1</v>
      </c>
      <c r="W1837">
        <v>0</v>
      </c>
      <c r="X1837">
        <v>303141801</v>
      </c>
      <c r="Y1837">
        <v>30</v>
      </c>
      <c r="AA1837">
        <v>15.25</v>
      </c>
      <c r="AB1837">
        <v>0</v>
      </c>
      <c r="AC1837">
        <v>0</v>
      </c>
      <c r="AD1837">
        <v>0</v>
      </c>
      <c r="AE1837">
        <v>15.25</v>
      </c>
      <c r="AF1837">
        <v>0</v>
      </c>
      <c r="AG1837">
        <v>0</v>
      </c>
      <c r="AH1837">
        <v>0</v>
      </c>
      <c r="AI1837">
        <v>1</v>
      </c>
      <c r="AJ1837">
        <v>1</v>
      </c>
      <c r="AK1837">
        <v>1</v>
      </c>
      <c r="AL1837">
        <v>1</v>
      </c>
      <c r="AN1837">
        <v>0</v>
      </c>
      <c r="AO1837">
        <v>1</v>
      </c>
      <c r="AP1837">
        <v>0</v>
      </c>
      <c r="AQ1837">
        <v>0</v>
      </c>
      <c r="AR1837">
        <v>0</v>
      </c>
      <c r="AS1837" t="s">
        <v>6</v>
      </c>
      <c r="AT1837">
        <v>30</v>
      </c>
      <c r="AU1837" t="s">
        <v>6</v>
      </c>
      <c r="AV1837">
        <v>0</v>
      </c>
      <c r="AW1837">
        <v>2</v>
      </c>
      <c r="AX1837">
        <v>27724052</v>
      </c>
      <c r="AY1837">
        <v>1</v>
      </c>
      <c r="AZ1837">
        <v>0</v>
      </c>
      <c r="BA1837">
        <v>1837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CX1837">
        <f>Y1837*Source!I672</f>
        <v>11.388</v>
      </c>
      <c r="CY1837">
        <f>AA1837</f>
        <v>15.25</v>
      </c>
      <c r="CZ1837">
        <f>AE1837</f>
        <v>15.25</v>
      </c>
      <c r="DA1837">
        <f>AI1837</f>
        <v>1</v>
      </c>
      <c r="DB1837">
        <v>0</v>
      </c>
    </row>
    <row r="1838" spans="1:106" x14ac:dyDescent="0.2">
      <c r="A1838">
        <f>ROW(Source!A673)</f>
        <v>673</v>
      </c>
      <c r="B1838">
        <v>27721504</v>
      </c>
      <c r="C1838">
        <v>27724038</v>
      </c>
      <c r="D1838">
        <v>25413300</v>
      </c>
      <c r="E1838">
        <v>1</v>
      </c>
      <c r="F1838">
        <v>1</v>
      </c>
      <c r="G1838">
        <v>1</v>
      </c>
      <c r="H1838">
        <v>1</v>
      </c>
      <c r="I1838" t="s">
        <v>989</v>
      </c>
      <c r="J1838" t="s">
        <v>6</v>
      </c>
      <c r="K1838" t="s">
        <v>990</v>
      </c>
      <c r="L1838">
        <v>1191</v>
      </c>
      <c r="N1838">
        <v>1013</v>
      </c>
      <c r="O1838" t="s">
        <v>953</v>
      </c>
      <c r="P1838" t="s">
        <v>953</v>
      </c>
      <c r="Q1838">
        <v>1</v>
      </c>
      <c r="W1838">
        <v>0</v>
      </c>
      <c r="X1838">
        <v>-400197608</v>
      </c>
      <c r="Y1838">
        <v>35.339500000000001</v>
      </c>
      <c r="AA1838">
        <v>0</v>
      </c>
      <c r="AB1838">
        <v>0</v>
      </c>
      <c r="AC1838">
        <v>0</v>
      </c>
      <c r="AD1838">
        <v>8.5299999999999994</v>
      </c>
      <c r="AE1838">
        <v>0</v>
      </c>
      <c r="AF1838">
        <v>0</v>
      </c>
      <c r="AG1838">
        <v>0</v>
      </c>
      <c r="AH1838">
        <v>8.5299999999999994</v>
      </c>
      <c r="AI1838">
        <v>1</v>
      </c>
      <c r="AJ1838">
        <v>1</v>
      </c>
      <c r="AK1838">
        <v>1</v>
      </c>
      <c r="AL1838">
        <v>1</v>
      </c>
      <c r="AN1838">
        <v>0</v>
      </c>
      <c r="AO1838">
        <v>1</v>
      </c>
      <c r="AP1838">
        <v>1</v>
      </c>
      <c r="AQ1838">
        <v>0</v>
      </c>
      <c r="AR1838">
        <v>0</v>
      </c>
      <c r="AS1838" t="s">
        <v>6</v>
      </c>
      <c r="AT1838">
        <v>30.73</v>
      </c>
      <c r="AU1838" t="s">
        <v>103</v>
      </c>
      <c r="AV1838">
        <v>1</v>
      </c>
      <c r="AW1838">
        <v>2</v>
      </c>
      <c r="AX1838">
        <v>27724046</v>
      </c>
      <c r="AY1838">
        <v>1</v>
      </c>
      <c r="AZ1838">
        <v>0</v>
      </c>
      <c r="BA1838">
        <v>1838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CX1838">
        <f>Y1838*Source!I673</f>
        <v>13.4148742</v>
      </c>
      <c r="CY1838">
        <f>AD1838</f>
        <v>8.5299999999999994</v>
      </c>
      <c r="CZ1838">
        <f>AH1838</f>
        <v>8.5299999999999994</v>
      </c>
      <c r="DA1838">
        <f>AL1838</f>
        <v>1</v>
      </c>
      <c r="DB1838">
        <v>0</v>
      </c>
    </row>
    <row r="1839" spans="1:106" x14ac:dyDescent="0.2">
      <c r="A1839">
        <f>ROW(Source!A673)</f>
        <v>673</v>
      </c>
      <c r="B1839">
        <v>27721504</v>
      </c>
      <c r="C1839">
        <v>27724038</v>
      </c>
      <c r="D1839">
        <v>25412928</v>
      </c>
      <c r="E1839">
        <v>1</v>
      </c>
      <c r="F1839">
        <v>1</v>
      </c>
      <c r="G1839">
        <v>1</v>
      </c>
      <c r="H1839">
        <v>1</v>
      </c>
      <c r="I1839" t="s">
        <v>954</v>
      </c>
      <c r="J1839" t="s">
        <v>6</v>
      </c>
      <c r="K1839" t="s">
        <v>955</v>
      </c>
      <c r="L1839">
        <v>1191</v>
      </c>
      <c r="N1839">
        <v>1013</v>
      </c>
      <c r="O1839" t="s">
        <v>953</v>
      </c>
      <c r="P1839" t="s">
        <v>953</v>
      </c>
      <c r="Q1839">
        <v>1</v>
      </c>
      <c r="W1839">
        <v>0</v>
      </c>
      <c r="X1839">
        <v>-1417349443</v>
      </c>
      <c r="Y1839">
        <v>0.09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1</v>
      </c>
      <c r="AJ1839">
        <v>1</v>
      </c>
      <c r="AK1839">
        <v>1</v>
      </c>
      <c r="AL1839">
        <v>1</v>
      </c>
      <c r="AN1839">
        <v>0</v>
      </c>
      <c r="AO1839">
        <v>1</v>
      </c>
      <c r="AP1839">
        <v>0</v>
      </c>
      <c r="AQ1839">
        <v>0</v>
      </c>
      <c r="AR1839">
        <v>0</v>
      </c>
      <c r="AS1839" t="s">
        <v>6</v>
      </c>
      <c r="AT1839">
        <v>0.09</v>
      </c>
      <c r="AU1839" t="s">
        <v>6</v>
      </c>
      <c r="AV1839">
        <v>2</v>
      </c>
      <c r="AW1839">
        <v>2</v>
      </c>
      <c r="AX1839">
        <v>27724047</v>
      </c>
      <c r="AY1839">
        <v>1</v>
      </c>
      <c r="AZ1839">
        <v>2048</v>
      </c>
      <c r="BA1839">
        <v>1839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CX1839">
        <f>Y1839*Source!I673</f>
        <v>3.4164E-2</v>
      </c>
      <c r="CY1839">
        <f>AD1839</f>
        <v>0</v>
      </c>
      <c r="CZ1839">
        <f>AH1839</f>
        <v>0</v>
      </c>
      <c r="DA1839">
        <f>AL1839</f>
        <v>1</v>
      </c>
      <c r="DB1839">
        <v>0</v>
      </c>
    </row>
    <row r="1840" spans="1:106" x14ac:dyDescent="0.2">
      <c r="A1840">
        <f>ROW(Source!A673)</f>
        <v>673</v>
      </c>
      <c r="B1840">
        <v>27721504</v>
      </c>
      <c r="C1840">
        <v>27724038</v>
      </c>
      <c r="D1840">
        <v>25230510</v>
      </c>
      <c r="E1840">
        <v>1</v>
      </c>
      <c r="F1840">
        <v>1</v>
      </c>
      <c r="G1840">
        <v>1</v>
      </c>
      <c r="H1840">
        <v>2</v>
      </c>
      <c r="I1840" t="s">
        <v>1175</v>
      </c>
      <c r="J1840" t="s">
        <v>1176</v>
      </c>
      <c r="K1840" t="s">
        <v>1177</v>
      </c>
      <c r="L1840">
        <v>1368</v>
      </c>
      <c r="N1840">
        <v>1011</v>
      </c>
      <c r="O1840" t="s">
        <v>959</v>
      </c>
      <c r="P1840" t="s">
        <v>959</v>
      </c>
      <c r="Q1840">
        <v>1</v>
      </c>
      <c r="W1840">
        <v>0</v>
      </c>
      <c r="X1840">
        <v>368031958</v>
      </c>
      <c r="Y1840">
        <v>8.7500000000000008E-2</v>
      </c>
      <c r="AA1840">
        <v>0</v>
      </c>
      <c r="AB1840">
        <v>27.66</v>
      </c>
      <c r="AC1840">
        <v>11.6</v>
      </c>
      <c r="AD1840">
        <v>0</v>
      </c>
      <c r="AE1840">
        <v>0</v>
      </c>
      <c r="AF1840">
        <v>27.66</v>
      </c>
      <c r="AG1840">
        <v>11.6</v>
      </c>
      <c r="AH1840">
        <v>0</v>
      </c>
      <c r="AI1840">
        <v>1</v>
      </c>
      <c r="AJ1840">
        <v>1</v>
      </c>
      <c r="AK1840">
        <v>1</v>
      </c>
      <c r="AL1840">
        <v>1</v>
      </c>
      <c r="AN1840">
        <v>0</v>
      </c>
      <c r="AO1840">
        <v>1</v>
      </c>
      <c r="AP1840">
        <v>1</v>
      </c>
      <c r="AQ1840">
        <v>0</v>
      </c>
      <c r="AR1840">
        <v>0</v>
      </c>
      <c r="AS1840" t="s">
        <v>6</v>
      </c>
      <c r="AT1840">
        <v>7.0000000000000007E-2</v>
      </c>
      <c r="AU1840" t="s">
        <v>102</v>
      </c>
      <c r="AV1840">
        <v>0</v>
      </c>
      <c r="AW1840">
        <v>2</v>
      </c>
      <c r="AX1840">
        <v>27724048</v>
      </c>
      <c r="AY1840">
        <v>1</v>
      </c>
      <c r="AZ1840">
        <v>0</v>
      </c>
      <c r="BA1840">
        <v>1840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CX1840">
        <f>Y1840*Source!I673</f>
        <v>3.3215000000000001E-2</v>
      </c>
      <c r="CY1840">
        <f>AB1840</f>
        <v>27.66</v>
      </c>
      <c r="CZ1840">
        <f>AF1840</f>
        <v>27.66</v>
      </c>
      <c r="DA1840">
        <f>AJ1840</f>
        <v>1</v>
      </c>
      <c r="DB1840">
        <v>0</v>
      </c>
    </row>
    <row r="1841" spans="1:106" x14ac:dyDescent="0.2">
      <c r="A1841">
        <f>ROW(Source!A673)</f>
        <v>673</v>
      </c>
      <c r="B1841">
        <v>27721504</v>
      </c>
      <c r="C1841">
        <v>27724038</v>
      </c>
      <c r="D1841">
        <v>25231607</v>
      </c>
      <c r="E1841">
        <v>1</v>
      </c>
      <c r="F1841">
        <v>1</v>
      </c>
      <c r="G1841">
        <v>1</v>
      </c>
      <c r="H1841">
        <v>2</v>
      </c>
      <c r="I1841" t="s">
        <v>997</v>
      </c>
      <c r="J1841" t="s">
        <v>998</v>
      </c>
      <c r="K1841" t="s">
        <v>999</v>
      </c>
      <c r="L1841">
        <v>1368</v>
      </c>
      <c r="N1841">
        <v>1011</v>
      </c>
      <c r="O1841" t="s">
        <v>959</v>
      </c>
      <c r="P1841" t="s">
        <v>959</v>
      </c>
      <c r="Q1841">
        <v>1</v>
      </c>
      <c r="W1841">
        <v>0</v>
      </c>
      <c r="X1841">
        <v>1372534845</v>
      </c>
      <c r="Y1841">
        <v>2.5000000000000001E-2</v>
      </c>
      <c r="AA1841">
        <v>0</v>
      </c>
      <c r="AB1841">
        <v>65.709999999999994</v>
      </c>
      <c r="AC1841">
        <v>11.6</v>
      </c>
      <c r="AD1841">
        <v>0</v>
      </c>
      <c r="AE1841">
        <v>0</v>
      </c>
      <c r="AF1841">
        <v>65.709999999999994</v>
      </c>
      <c r="AG1841">
        <v>11.6</v>
      </c>
      <c r="AH1841">
        <v>0</v>
      </c>
      <c r="AI1841">
        <v>1</v>
      </c>
      <c r="AJ1841">
        <v>1</v>
      </c>
      <c r="AK1841">
        <v>1</v>
      </c>
      <c r="AL1841">
        <v>1</v>
      </c>
      <c r="AN1841">
        <v>0</v>
      </c>
      <c r="AO1841">
        <v>1</v>
      </c>
      <c r="AP1841">
        <v>1</v>
      </c>
      <c r="AQ1841">
        <v>0</v>
      </c>
      <c r="AR1841">
        <v>0</v>
      </c>
      <c r="AS1841" t="s">
        <v>6</v>
      </c>
      <c r="AT1841">
        <v>0.02</v>
      </c>
      <c r="AU1841" t="s">
        <v>102</v>
      </c>
      <c r="AV1841">
        <v>0</v>
      </c>
      <c r="AW1841">
        <v>2</v>
      </c>
      <c r="AX1841">
        <v>27724049</v>
      </c>
      <c r="AY1841">
        <v>1</v>
      </c>
      <c r="AZ1841">
        <v>0</v>
      </c>
      <c r="BA1841">
        <v>1841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CX1841">
        <f>Y1841*Source!I673</f>
        <v>9.4900000000000002E-3</v>
      </c>
      <c r="CY1841">
        <f>AB1841</f>
        <v>65.709999999999994</v>
      </c>
      <c r="CZ1841">
        <f>AF1841</f>
        <v>65.709999999999994</v>
      </c>
      <c r="DA1841">
        <f>AJ1841</f>
        <v>1</v>
      </c>
      <c r="DB1841">
        <v>0</v>
      </c>
    </row>
    <row r="1842" spans="1:106" x14ac:dyDescent="0.2">
      <c r="A1842">
        <f>ROW(Source!A673)</f>
        <v>673</v>
      </c>
      <c r="B1842">
        <v>27721504</v>
      </c>
      <c r="C1842">
        <v>27724038</v>
      </c>
      <c r="D1842">
        <v>25149961</v>
      </c>
      <c r="E1842">
        <v>1</v>
      </c>
      <c r="F1842">
        <v>1</v>
      </c>
      <c r="G1842">
        <v>1</v>
      </c>
      <c r="H1842">
        <v>3</v>
      </c>
      <c r="I1842" t="s">
        <v>963</v>
      </c>
      <c r="J1842" t="s">
        <v>964</v>
      </c>
      <c r="K1842" t="s">
        <v>965</v>
      </c>
      <c r="L1842">
        <v>1339</v>
      </c>
      <c r="N1842">
        <v>1007</v>
      </c>
      <c r="O1842" t="s">
        <v>64</v>
      </c>
      <c r="P1842" t="s">
        <v>64</v>
      </c>
      <c r="Q1842">
        <v>1</v>
      </c>
      <c r="W1842">
        <v>0</v>
      </c>
      <c r="X1842">
        <v>-1660354250</v>
      </c>
      <c r="Y1842">
        <v>0.16</v>
      </c>
      <c r="AA1842">
        <v>2.44</v>
      </c>
      <c r="AB1842">
        <v>0</v>
      </c>
      <c r="AC1842">
        <v>0</v>
      </c>
      <c r="AD1842">
        <v>0</v>
      </c>
      <c r="AE1842">
        <v>2.44</v>
      </c>
      <c r="AF1842">
        <v>0</v>
      </c>
      <c r="AG1842">
        <v>0</v>
      </c>
      <c r="AH1842">
        <v>0</v>
      </c>
      <c r="AI1842">
        <v>1</v>
      </c>
      <c r="AJ1842">
        <v>1</v>
      </c>
      <c r="AK1842">
        <v>1</v>
      </c>
      <c r="AL1842">
        <v>1</v>
      </c>
      <c r="AN1842">
        <v>0</v>
      </c>
      <c r="AO1842">
        <v>1</v>
      </c>
      <c r="AP1842">
        <v>0</v>
      </c>
      <c r="AQ1842">
        <v>0</v>
      </c>
      <c r="AR1842">
        <v>0</v>
      </c>
      <c r="AS1842" t="s">
        <v>6</v>
      </c>
      <c r="AT1842">
        <v>0.16</v>
      </c>
      <c r="AU1842" t="s">
        <v>6</v>
      </c>
      <c r="AV1842">
        <v>0</v>
      </c>
      <c r="AW1842">
        <v>2</v>
      </c>
      <c r="AX1842">
        <v>27724050</v>
      </c>
      <c r="AY1842">
        <v>1</v>
      </c>
      <c r="AZ1842">
        <v>0</v>
      </c>
      <c r="BA1842">
        <v>1842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CX1842">
        <f>Y1842*Source!I673</f>
        <v>6.0735999999999998E-2</v>
      </c>
      <c r="CY1842">
        <f>AA1842</f>
        <v>2.44</v>
      </c>
      <c r="CZ1842">
        <f>AE1842</f>
        <v>2.44</v>
      </c>
      <c r="DA1842">
        <f>AI1842</f>
        <v>1</v>
      </c>
      <c r="DB1842">
        <v>0</v>
      </c>
    </row>
    <row r="1843" spans="1:106" x14ac:dyDescent="0.2">
      <c r="A1843">
        <f>ROW(Source!A673)</f>
        <v>673</v>
      </c>
      <c r="B1843">
        <v>27721504</v>
      </c>
      <c r="C1843">
        <v>27724038</v>
      </c>
      <c r="D1843">
        <v>25155571</v>
      </c>
      <c r="E1843">
        <v>1</v>
      </c>
      <c r="F1843">
        <v>1</v>
      </c>
      <c r="G1843">
        <v>1</v>
      </c>
      <c r="H1843">
        <v>3</v>
      </c>
      <c r="I1843" t="s">
        <v>1234</v>
      </c>
      <c r="J1843" t="s">
        <v>1235</v>
      </c>
      <c r="K1843" t="s">
        <v>1236</v>
      </c>
      <c r="L1843">
        <v>1348</v>
      </c>
      <c r="N1843">
        <v>1009</v>
      </c>
      <c r="O1843" t="s">
        <v>46</v>
      </c>
      <c r="P1843" t="s">
        <v>46</v>
      </c>
      <c r="Q1843">
        <v>1000</v>
      </c>
      <c r="W1843">
        <v>0</v>
      </c>
      <c r="X1843">
        <v>1150528328</v>
      </c>
      <c r="Y1843">
        <v>0.45</v>
      </c>
      <c r="AA1843">
        <v>11686</v>
      </c>
      <c r="AB1843">
        <v>0</v>
      </c>
      <c r="AC1843">
        <v>0</v>
      </c>
      <c r="AD1843">
        <v>0</v>
      </c>
      <c r="AE1843">
        <v>11686</v>
      </c>
      <c r="AF1843">
        <v>0</v>
      </c>
      <c r="AG1843">
        <v>0</v>
      </c>
      <c r="AH1843">
        <v>0</v>
      </c>
      <c r="AI1843">
        <v>1</v>
      </c>
      <c r="AJ1843">
        <v>1</v>
      </c>
      <c r="AK1843">
        <v>1</v>
      </c>
      <c r="AL1843">
        <v>1</v>
      </c>
      <c r="AN1843">
        <v>0</v>
      </c>
      <c r="AO1843">
        <v>1</v>
      </c>
      <c r="AP1843">
        <v>0</v>
      </c>
      <c r="AQ1843">
        <v>0</v>
      </c>
      <c r="AR1843">
        <v>0</v>
      </c>
      <c r="AS1843" t="s">
        <v>6</v>
      </c>
      <c r="AT1843">
        <v>0.45</v>
      </c>
      <c r="AU1843" t="s">
        <v>6</v>
      </c>
      <c r="AV1843">
        <v>0</v>
      </c>
      <c r="AW1843">
        <v>2</v>
      </c>
      <c r="AX1843">
        <v>27724051</v>
      </c>
      <c r="AY1843">
        <v>1</v>
      </c>
      <c r="AZ1843">
        <v>0</v>
      </c>
      <c r="BA1843">
        <v>1843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CX1843">
        <f>Y1843*Source!I673</f>
        <v>0.17082</v>
      </c>
      <c r="CY1843">
        <f>AA1843</f>
        <v>11686</v>
      </c>
      <c r="CZ1843">
        <f>AE1843</f>
        <v>11686</v>
      </c>
      <c r="DA1843">
        <f>AI1843</f>
        <v>1</v>
      </c>
      <c r="DB1843">
        <v>0</v>
      </c>
    </row>
    <row r="1844" spans="1:106" x14ac:dyDescent="0.2">
      <c r="A1844">
        <f>ROW(Source!A673)</f>
        <v>673</v>
      </c>
      <c r="B1844">
        <v>27721504</v>
      </c>
      <c r="C1844">
        <v>27724038</v>
      </c>
      <c r="D1844">
        <v>25186115</v>
      </c>
      <c r="E1844">
        <v>1</v>
      </c>
      <c r="F1844">
        <v>1</v>
      </c>
      <c r="G1844">
        <v>1</v>
      </c>
      <c r="H1844">
        <v>3</v>
      </c>
      <c r="I1844" t="s">
        <v>176</v>
      </c>
      <c r="J1844" t="s">
        <v>179</v>
      </c>
      <c r="K1844" t="s">
        <v>177</v>
      </c>
      <c r="L1844">
        <v>1346</v>
      </c>
      <c r="N1844">
        <v>1009</v>
      </c>
      <c r="O1844" t="s">
        <v>178</v>
      </c>
      <c r="P1844" t="s">
        <v>178</v>
      </c>
      <c r="Q1844">
        <v>1</v>
      </c>
      <c r="W1844">
        <v>0</v>
      </c>
      <c r="X1844">
        <v>303141801</v>
      </c>
      <c r="Y1844">
        <v>30</v>
      </c>
      <c r="AA1844">
        <v>15.25</v>
      </c>
      <c r="AB1844">
        <v>0</v>
      </c>
      <c r="AC1844">
        <v>0</v>
      </c>
      <c r="AD1844">
        <v>0</v>
      </c>
      <c r="AE1844">
        <v>15.25</v>
      </c>
      <c r="AF1844">
        <v>0</v>
      </c>
      <c r="AG1844">
        <v>0</v>
      </c>
      <c r="AH1844">
        <v>0</v>
      </c>
      <c r="AI1844">
        <v>1</v>
      </c>
      <c r="AJ1844">
        <v>1</v>
      </c>
      <c r="AK1844">
        <v>1</v>
      </c>
      <c r="AL1844">
        <v>1</v>
      </c>
      <c r="AN1844">
        <v>0</v>
      </c>
      <c r="AO1844">
        <v>1</v>
      </c>
      <c r="AP1844">
        <v>0</v>
      </c>
      <c r="AQ1844">
        <v>0</v>
      </c>
      <c r="AR1844">
        <v>0</v>
      </c>
      <c r="AS1844" t="s">
        <v>6</v>
      </c>
      <c r="AT1844">
        <v>30</v>
      </c>
      <c r="AU1844" t="s">
        <v>6</v>
      </c>
      <c r="AV1844">
        <v>0</v>
      </c>
      <c r="AW1844">
        <v>2</v>
      </c>
      <c r="AX1844">
        <v>27724052</v>
      </c>
      <c r="AY1844">
        <v>1</v>
      </c>
      <c r="AZ1844">
        <v>0</v>
      </c>
      <c r="BA1844">
        <v>1844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CX1844">
        <f>Y1844*Source!I673</f>
        <v>11.388</v>
      </c>
      <c r="CY1844">
        <f>AA1844</f>
        <v>15.25</v>
      </c>
      <c r="CZ1844">
        <f>AE1844</f>
        <v>15.25</v>
      </c>
      <c r="DA1844">
        <f>AI1844</f>
        <v>1</v>
      </c>
      <c r="DB1844">
        <v>0</v>
      </c>
    </row>
    <row r="1845" spans="1:106" x14ac:dyDescent="0.2">
      <c r="A1845">
        <f>ROW(Source!A674)</f>
        <v>674</v>
      </c>
      <c r="B1845">
        <v>27721505</v>
      </c>
      <c r="C1845">
        <v>27724053</v>
      </c>
      <c r="D1845">
        <v>25418547</v>
      </c>
      <c r="E1845">
        <v>1</v>
      </c>
      <c r="F1845">
        <v>1</v>
      </c>
      <c r="G1845">
        <v>1</v>
      </c>
      <c r="H1845">
        <v>1</v>
      </c>
      <c r="I1845" t="s">
        <v>1073</v>
      </c>
      <c r="J1845" t="s">
        <v>6</v>
      </c>
      <c r="K1845" t="s">
        <v>1074</v>
      </c>
      <c r="L1845">
        <v>1191</v>
      </c>
      <c r="N1845">
        <v>1013</v>
      </c>
      <c r="O1845" t="s">
        <v>953</v>
      </c>
      <c r="P1845" t="s">
        <v>953</v>
      </c>
      <c r="Q1845">
        <v>1</v>
      </c>
      <c r="W1845">
        <v>0</v>
      </c>
      <c r="X1845">
        <v>-784637506</v>
      </c>
      <c r="Y1845">
        <v>356.983</v>
      </c>
      <c r="AA1845">
        <v>0</v>
      </c>
      <c r="AB1845">
        <v>0</v>
      </c>
      <c r="AC1845">
        <v>0</v>
      </c>
      <c r="AD1845">
        <v>8.74</v>
      </c>
      <c r="AE1845">
        <v>0</v>
      </c>
      <c r="AF1845">
        <v>0</v>
      </c>
      <c r="AG1845">
        <v>0</v>
      </c>
      <c r="AH1845">
        <v>8.74</v>
      </c>
      <c r="AI1845">
        <v>1</v>
      </c>
      <c r="AJ1845">
        <v>1</v>
      </c>
      <c r="AK1845">
        <v>1</v>
      </c>
      <c r="AL1845">
        <v>1</v>
      </c>
      <c r="AN1845">
        <v>0</v>
      </c>
      <c r="AO1845">
        <v>1</v>
      </c>
      <c r="AP1845">
        <v>1</v>
      </c>
      <c r="AQ1845">
        <v>0</v>
      </c>
      <c r="AR1845">
        <v>0</v>
      </c>
      <c r="AS1845" t="s">
        <v>6</v>
      </c>
      <c r="AT1845">
        <v>310.42</v>
      </c>
      <c r="AU1845" t="s">
        <v>103</v>
      </c>
      <c r="AV1845">
        <v>1</v>
      </c>
      <c r="AW1845">
        <v>2</v>
      </c>
      <c r="AX1845">
        <v>27724066</v>
      </c>
      <c r="AY1845">
        <v>1</v>
      </c>
      <c r="AZ1845">
        <v>0</v>
      </c>
      <c r="BA1845">
        <v>1845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CX1845">
        <f>Y1845*Source!I674</f>
        <v>135.51074679999999</v>
      </c>
      <c r="CY1845">
        <f>AD1845</f>
        <v>8.74</v>
      </c>
      <c r="CZ1845">
        <f>AH1845</f>
        <v>8.74</v>
      </c>
      <c r="DA1845">
        <f>AL1845</f>
        <v>1</v>
      </c>
      <c r="DB1845">
        <v>0</v>
      </c>
    </row>
    <row r="1846" spans="1:106" x14ac:dyDescent="0.2">
      <c r="A1846">
        <f>ROW(Source!A674)</f>
        <v>674</v>
      </c>
      <c r="B1846">
        <v>27721505</v>
      </c>
      <c r="C1846">
        <v>27724053</v>
      </c>
      <c r="D1846">
        <v>25412928</v>
      </c>
      <c r="E1846">
        <v>1</v>
      </c>
      <c r="F1846">
        <v>1</v>
      </c>
      <c r="G1846">
        <v>1</v>
      </c>
      <c r="H1846">
        <v>1</v>
      </c>
      <c r="I1846" t="s">
        <v>954</v>
      </c>
      <c r="J1846" t="s">
        <v>6</v>
      </c>
      <c r="K1846" t="s">
        <v>955</v>
      </c>
      <c r="L1846">
        <v>1191</v>
      </c>
      <c r="N1846">
        <v>1013</v>
      </c>
      <c r="O1846" t="s">
        <v>953</v>
      </c>
      <c r="P1846" t="s">
        <v>953</v>
      </c>
      <c r="Q1846">
        <v>1</v>
      </c>
      <c r="W1846">
        <v>0</v>
      </c>
      <c r="X1846">
        <v>-1417349443</v>
      </c>
      <c r="Y1846">
        <v>1.73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1</v>
      </c>
      <c r="AJ1846">
        <v>1</v>
      </c>
      <c r="AK1846">
        <v>1</v>
      </c>
      <c r="AL1846">
        <v>1</v>
      </c>
      <c r="AN1846">
        <v>0</v>
      </c>
      <c r="AO1846">
        <v>1</v>
      </c>
      <c r="AP1846">
        <v>0</v>
      </c>
      <c r="AQ1846">
        <v>0</v>
      </c>
      <c r="AR1846">
        <v>0</v>
      </c>
      <c r="AS1846" t="s">
        <v>6</v>
      </c>
      <c r="AT1846">
        <v>1.73</v>
      </c>
      <c r="AU1846" t="s">
        <v>6</v>
      </c>
      <c r="AV1846">
        <v>2</v>
      </c>
      <c r="AW1846">
        <v>2</v>
      </c>
      <c r="AX1846">
        <v>27724067</v>
      </c>
      <c r="AY1846">
        <v>1</v>
      </c>
      <c r="AZ1846">
        <v>2048</v>
      </c>
      <c r="BA1846">
        <v>1846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CX1846">
        <f>Y1846*Source!I674</f>
        <v>0.65670799999999996</v>
      </c>
      <c r="CY1846">
        <f>AD1846</f>
        <v>0</v>
      </c>
      <c r="CZ1846">
        <f>AH1846</f>
        <v>0</v>
      </c>
      <c r="DA1846">
        <f>AL1846</f>
        <v>1</v>
      </c>
      <c r="DB1846">
        <v>0</v>
      </c>
    </row>
    <row r="1847" spans="1:106" x14ac:dyDescent="0.2">
      <c r="A1847">
        <f>ROW(Source!A674)</f>
        <v>674</v>
      </c>
      <c r="B1847">
        <v>27721505</v>
      </c>
      <c r="C1847">
        <v>27724053</v>
      </c>
      <c r="D1847">
        <v>25230116</v>
      </c>
      <c r="E1847">
        <v>1</v>
      </c>
      <c r="F1847">
        <v>1</v>
      </c>
      <c r="G1847">
        <v>1</v>
      </c>
      <c r="H1847">
        <v>2</v>
      </c>
      <c r="I1847" t="s">
        <v>1237</v>
      </c>
      <c r="J1847" t="s">
        <v>1238</v>
      </c>
      <c r="K1847" t="s">
        <v>1239</v>
      </c>
      <c r="L1847">
        <v>1368</v>
      </c>
      <c r="N1847">
        <v>1011</v>
      </c>
      <c r="O1847" t="s">
        <v>959</v>
      </c>
      <c r="P1847" t="s">
        <v>959</v>
      </c>
      <c r="Q1847">
        <v>1</v>
      </c>
      <c r="W1847">
        <v>0</v>
      </c>
      <c r="X1847">
        <v>257150282</v>
      </c>
      <c r="Y1847">
        <v>2.5000000000000001E-2</v>
      </c>
      <c r="AA1847">
        <v>0</v>
      </c>
      <c r="AB1847">
        <v>83.43</v>
      </c>
      <c r="AC1847">
        <v>13.5</v>
      </c>
      <c r="AD1847">
        <v>0</v>
      </c>
      <c r="AE1847">
        <v>0</v>
      </c>
      <c r="AF1847">
        <v>83.43</v>
      </c>
      <c r="AG1847">
        <v>13.5</v>
      </c>
      <c r="AH1847">
        <v>0</v>
      </c>
      <c r="AI1847">
        <v>1</v>
      </c>
      <c r="AJ1847">
        <v>1</v>
      </c>
      <c r="AK1847">
        <v>1</v>
      </c>
      <c r="AL1847">
        <v>1</v>
      </c>
      <c r="AN1847">
        <v>0</v>
      </c>
      <c r="AO1847">
        <v>1</v>
      </c>
      <c r="AP1847">
        <v>1</v>
      </c>
      <c r="AQ1847">
        <v>0</v>
      </c>
      <c r="AR1847">
        <v>0</v>
      </c>
      <c r="AS1847" t="s">
        <v>6</v>
      </c>
      <c r="AT1847">
        <v>0.02</v>
      </c>
      <c r="AU1847" t="s">
        <v>102</v>
      </c>
      <c r="AV1847">
        <v>0</v>
      </c>
      <c r="AW1847">
        <v>2</v>
      </c>
      <c r="AX1847">
        <v>27724068</v>
      </c>
      <c r="AY1847">
        <v>1</v>
      </c>
      <c r="AZ1847">
        <v>0</v>
      </c>
      <c r="BA1847">
        <v>1847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CX1847">
        <f>Y1847*Source!I674</f>
        <v>9.4900000000000002E-3</v>
      </c>
      <c r="CY1847">
        <f>AB1847</f>
        <v>83.43</v>
      </c>
      <c r="CZ1847">
        <f>AF1847</f>
        <v>83.43</v>
      </c>
      <c r="DA1847">
        <f>AJ1847</f>
        <v>1</v>
      </c>
      <c r="DB1847">
        <v>0</v>
      </c>
    </row>
    <row r="1848" spans="1:106" x14ac:dyDescent="0.2">
      <c r="A1848">
        <f>ROW(Source!A674)</f>
        <v>674</v>
      </c>
      <c r="B1848">
        <v>27721505</v>
      </c>
      <c r="C1848">
        <v>27724053</v>
      </c>
      <c r="D1848">
        <v>25230218</v>
      </c>
      <c r="E1848">
        <v>1</v>
      </c>
      <c r="F1848">
        <v>1</v>
      </c>
      <c r="G1848">
        <v>1</v>
      </c>
      <c r="H1848">
        <v>2</v>
      </c>
      <c r="I1848" t="s">
        <v>1240</v>
      </c>
      <c r="J1848" t="s">
        <v>1241</v>
      </c>
      <c r="K1848" t="s">
        <v>1242</v>
      </c>
      <c r="L1848">
        <v>1368</v>
      </c>
      <c r="N1848">
        <v>1011</v>
      </c>
      <c r="O1848" t="s">
        <v>959</v>
      </c>
      <c r="P1848" t="s">
        <v>959</v>
      </c>
      <c r="Q1848">
        <v>1</v>
      </c>
      <c r="W1848">
        <v>0</v>
      </c>
      <c r="X1848">
        <v>1330025190</v>
      </c>
      <c r="Y1848">
        <v>1.2500000000000001E-2</v>
      </c>
      <c r="AA1848">
        <v>0</v>
      </c>
      <c r="AB1848">
        <v>88.01</v>
      </c>
      <c r="AC1848">
        <v>11.6</v>
      </c>
      <c r="AD1848">
        <v>0</v>
      </c>
      <c r="AE1848">
        <v>0</v>
      </c>
      <c r="AF1848">
        <v>88.01</v>
      </c>
      <c r="AG1848">
        <v>11.6</v>
      </c>
      <c r="AH1848">
        <v>0</v>
      </c>
      <c r="AI1848">
        <v>1</v>
      </c>
      <c r="AJ1848">
        <v>1</v>
      </c>
      <c r="AK1848">
        <v>1</v>
      </c>
      <c r="AL1848">
        <v>1</v>
      </c>
      <c r="AN1848">
        <v>0</v>
      </c>
      <c r="AO1848">
        <v>1</v>
      </c>
      <c r="AP1848">
        <v>1</v>
      </c>
      <c r="AQ1848">
        <v>0</v>
      </c>
      <c r="AR1848">
        <v>0</v>
      </c>
      <c r="AS1848" t="s">
        <v>6</v>
      </c>
      <c r="AT1848">
        <v>0.01</v>
      </c>
      <c r="AU1848" t="s">
        <v>102</v>
      </c>
      <c r="AV1848">
        <v>0</v>
      </c>
      <c r="AW1848">
        <v>2</v>
      </c>
      <c r="AX1848">
        <v>27724069</v>
      </c>
      <c r="AY1848">
        <v>1</v>
      </c>
      <c r="AZ1848">
        <v>0</v>
      </c>
      <c r="BA1848">
        <v>1848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CX1848">
        <f>Y1848*Source!I674</f>
        <v>4.7450000000000001E-3</v>
      </c>
      <c r="CY1848">
        <f>AB1848</f>
        <v>88.01</v>
      </c>
      <c r="CZ1848">
        <f>AF1848</f>
        <v>88.01</v>
      </c>
      <c r="DA1848">
        <f>AJ1848</f>
        <v>1</v>
      </c>
      <c r="DB1848">
        <v>0</v>
      </c>
    </row>
    <row r="1849" spans="1:106" x14ac:dyDescent="0.2">
      <c r="A1849">
        <f>ROW(Source!A674)</f>
        <v>674</v>
      </c>
      <c r="B1849">
        <v>27721505</v>
      </c>
      <c r="C1849">
        <v>27724053</v>
      </c>
      <c r="D1849">
        <v>25230679</v>
      </c>
      <c r="E1849">
        <v>1</v>
      </c>
      <c r="F1849">
        <v>1</v>
      </c>
      <c r="G1849">
        <v>1</v>
      </c>
      <c r="H1849">
        <v>2</v>
      </c>
      <c r="I1849" t="s">
        <v>1172</v>
      </c>
      <c r="J1849" t="s">
        <v>1173</v>
      </c>
      <c r="K1849" t="s">
        <v>1174</v>
      </c>
      <c r="L1849">
        <v>1368</v>
      </c>
      <c r="N1849">
        <v>1011</v>
      </c>
      <c r="O1849" t="s">
        <v>959</v>
      </c>
      <c r="P1849" t="s">
        <v>959</v>
      </c>
      <c r="Q1849">
        <v>1</v>
      </c>
      <c r="W1849">
        <v>0</v>
      </c>
      <c r="X1849">
        <v>983187852</v>
      </c>
      <c r="Y1849">
        <v>2.1124999999999998</v>
      </c>
      <c r="AA1849">
        <v>0</v>
      </c>
      <c r="AB1849">
        <v>12.39</v>
      </c>
      <c r="AC1849">
        <v>10.06</v>
      </c>
      <c r="AD1849">
        <v>0</v>
      </c>
      <c r="AE1849">
        <v>0</v>
      </c>
      <c r="AF1849">
        <v>12.39</v>
      </c>
      <c r="AG1849">
        <v>10.06</v>
      </c>
      <c r="AH1849">
        <v>0</v>
      </c>
      <c r="AI1849">
        <v>1</v>
      </c>
      <c r="AJ1849">
        <v>1</v>
      </c>
      <c r="AK1849">
        <v>1</v>
      </c>
      <c r="AL1849">
        <v>1</v>
      </c>
      <c r="AN1849">
        <v>0</v>
      </c>
      <c r="AO1849">
        <v>1</v>
      </c>
      <c r="AP1849">
        <v>1</v>
      </c>
      <c r="AQ1849">
        <v>0</v>
      </c>
      <c r="AR1849">
        <v>0</v>
      </c>
      <c r="AS1849" t="s">
        <v>6</v>
      </c>
      <c r="AT1849">
        <v>1.69</v>
      </c>
      <c r="AU1849" t="s">
        <v>102</v>
      </c>
      <c r="AV1849">
        <v>0</v>
      </c>
      <c r="AW1849">
        <v>2</v>
      </c>
      <c r="AX1849">
        <v>27724070</v>
      </c>
      <c r="AY1849">
        <v>1</v>
      </c>
      <c r="AZ1849">
        <v>0</v>
      </c>
      <c r="BA1849">
        <v>1849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CX1849">
        <f>Y1849*Source!I674</f>
        <v>0.80190499999999987</v>
      </c>
      <c r="CY1849">
        <f>AB1849</f>
        <v>12.39</v>
      </c>
      <c r="CZ1849">
        <f>AF1849</f>
        <v>12.39</v>
      </c>
      <c r="DA1849">
        <f>AJ1849</f>
        <v>1</v>
      </c>
      <c r="DB1849">
        <v>0</v>
      </c>
    </row>
    <row r="1850" spans="1:106" x14ac:dyDescent="0.2">
      <c r="A1850">
        <f>ROW(Source!A674)</f>
        <v>674</v>
      </c>
      <c r="B1850">
        <v>27721505</v>
      </c>
      <c r="C1850">
        <v>27724053</v>
      </c>
      <c r="D1850">
        <v>25231607</v>
      </c>
      <c r="E1850">
        <v>1</v>
      </c>
      <c r="F1850">
        <v>1</v>
      </c>
      <c r="G1850">
        <v>1</v>
      </c>
      <c r="H1850">
        <v>2</v>
      </c>
      <c r="I1850" t="s">
        <v>997</v>
      </c>
      <c r="J1850" t="s">
        <v>998</v>
      </c>
      <c r="K1850" t="s">
        <v>999</v>
      </c>
      <c r="L1850">
        <v>1368</v>
      </c>
      <c r="N1850">
        <v>1011</v>
      </c>
      <c r="O1850" t="s">
        <v>959</v>
      </c>
      <c r="P1850" t="s">
        <v>959</v>
      </c>
      <c r="Q1850">
        <v>1</v>
      </c>
      <c r="W1850">
        <v>0</v>
      </c>
      <c r="X1850">
        <v>1372534845</v>
      </c>
      <c r="Y1850">
        <v>1.2500000000000001E-2</v>
      </c>
      <c r="AA1850">
        <v>0</v>
      </c>
      <c r="AB1850">
        <v>65.709999999999994</v>
      </c>
      <c r="AC1850">
        <v>11.6</v>
      </c>
      <c r="AD1850">
        <v>0</v>
      </c>
      <c r="AE1850">
        <v>0</v>
      </c>
      <c r="AF1850">
        <v>65.709999999999994</v>
      </c>
      <c r="AG1850">
        <v>11.6</v>
      </c>
      <c r="AH1850">
        <v>0</v>
      </c>
      <c r="AI1850">
        <v>1</v>
      </c>
      <c r="AJ1850">
        <v>1</v>
      </c>
      <c r="AK1850">
        <v>1</v>
      </c>
      <c r="AL1850">
        <v>1</v>
      </c>
      <c r="AN1850">
        <v>0</v>
      </c>
      <c r="AO1850">
        <v>1</v>
      </c>
      <c r="AP1850">
        <v>1</v>
      </c>
      <c r="AQ1850">
        <v>0</v>
      </c>
      <c r="AR1850">
        <v>0</v>
      </c>
      <c r="AS1850" t="s">
        <v>6</v>
      </c>
      <c r="AT1850">
        <v>0.01</v>
      </c>
      <c r="AU1850" t="s">
        <v>102</v>
      </c>
      <c r="AV1850">
        <v>0</v>
      </c>
      <c r="AW1850">
        <v>2</v>
      </c>
      <c r="AX1850">
        <v>27724071</v>
      </c>
      <c r="AY1850">
        <v>1</v>
      </c>
      <c r="AZ1850">
        <v>0</v>
      </c>
      <c r="BA1850">
        <v>1850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CX1850">
        <f>Y1850*Source!I674</f>
        <v>4.7450000000000001E-3</v>
      </c>
      <c r="CY1850">
        <f>AB1850</f>
        <v>65.709999999999994</v>
      </c>
      <c r="CZ1850">
        <f>AF1850</f>
        <v>65.709999999999994</v>
      </c>
      <c r="DA1850">
        <f>AJ1850</f>
        <v>1</v>
      </c>
      <c r="DB1850">
        <v>0</v>
      </c>
    </row>
    <row r="1851" spans="1:106" x14ac:dyDescent="0.2">
      <c r="A1851">
        <f>ROW(Source!A674)</f>
        <v>674</v>
      </c>
      <c r="B1851">
        <v>27721505</v>
      </c>
      <c r="C1851">
        <v>27724053</v>
      </c>
      <c r="D1851">
        <v>25149961</v>
      </c>
      <c r="E1851">
        <v>1</v>
      </c>
      <c r="F1851">
        <v>1</v>
      </c>
      <c r="G1851">
        <v>1</v>
      </c>
      <c r="H1851">
        <v>3</v>
      </c>
      <c r="I1851" t="s">
        <v>963</v>
      </c>
      <c r="J1851" t="s">
        <v>964</v>
      </c>
      <c r="K1851" t="s">
        <v>965</v>
      </c>
      <c r="L1851">
        <v>1339</v>
      </c>
      <c r="N1851">
        <v>1007</v>
      </c>
      <c r="O1851" t="s">
        <v>64</v>
      </c>
      <c r="P1851" t="s">
        <v>64</v>
      </c>
      <c r="Q1851">
        <v>1</v>
      </c>
      <c r="W1851">
        <v>0</v>
      </c>
      <c r="X1851">
        <v>-1660354250</v>
      </c>
      <c r="Y1851">
        <v>0.44</v>
      </c>
      <c r="AA1851">
        <v>2.44</v>
      </c>
      <c r="AB1851">
        <v>0</v>
      </c>
      <c r="AC1851">
        <v>0</v>
      </c>
      <c r="AD1851">
        <v>0</v>
      </c>
      <c r="AE1851">
        <v>2.44</v>
      </c>
      <c r="AF1851">
        <v>0</v>
      </c>
      <c r="AG1851">
        <v>0</v>
      </c>
      <c r="AH1851">
        <v>0</v>
      </c>
      <c r="AI1851">
        <v>1</v>
      </c>
      <c r="AJ1851">
        <v>1</v>
      </c>
      <c r="AK1851">
        <v>1</v>
      </c>
      <c r="AL1851">
        <v>1</v>
      </c>
      <c r="AN1851">
        <v>0</v>
      </c>
      <c r="AO1851">
        <v>1</v>
      </c>
      <c r="AP1851">
        <v>0</v>
      </c>
      <c r="AQ1851">
        <v>0</v>
      </c>
      <c r="AR1851">
        <v>0</v>
      </c>
      <c r="AS1851" t="s">
        <v>6</v>
      </c>
      <c r="AT1851">
        <v>0.44</v>
      </c>
      <c r="AU1851" t="s">
        <v>6</v>
      </c>
      <c r="AV1851">
        <v>0</v>
      </c>
      <c r="AW1851">
        <v>2</v>
      </c>
      <c r="AX1851">
        <v>27724072</v>
      </c>
      <c r="AY1851">
        <v>1</v>
      </c>
      <c r="AZ1851">
        <v>0</v>
      </c>
      <c r="BA1851">
        <v>1851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CX1851">
        <f>Y1851*Source!I674</f>
        <v>0.16702400000000001</v>
      </c>
      <c r="CY1851">
        <f t="shared" ref="CY1851:CY1856" si="153">AA1851</f>
        <v>2.44</v>
      </c>
      <c r="CZ1851">
        <f t="shared" ref="CZ1851:CZ1856" si="154">AE1851</f>
        <v>2.44</v>
      </c>
      <c r="DA1851">
        <f t="shared" ref="DA1851:DA1856" si="155">AI1851</f>
        <v>1</v>
      </c>
      <c r="DB1851">
        <v>0</v>
      </c>
    </row>
    <row r="1852" spans="1:106" x14ac:dyDescent="0.2">
      <c r="A1852">
        <f>ROW(Source!A674)</f>
        <v>674</v>
      </c>
      <c r="B1852">
        <v>27721505</v>
      </c>
      <c r="C1852">
        <v>27724053</v>
      </c>
      <c r="D1852">
        <v>25155711</v>
      </c>
      <c r="E1852">
        <v>1</v>
      </c>
      <c r="F1852">
        <v>1</v>
      </c>
      <c r="G1852">
        <v>1</v>
      </c>
      <c r="H1852">
        <v>3</v>
      </c>
      <c r="I1852" t="s">
        <v>1243</v>
      </c>
      <c r="J1852" t="s">
        <v>1244</v>
      </c>
      <c r="K1852" t="s">
        <v>1245</v>
      </c>
      <c r="L1852">
        <v>1348</v>
      </c>
      <c r="N1852">
        <v>1009</v>
      </c>
      <c r="O1852" t="s">
        <v>46</v>
      </c>
      <c r="P1852" t="s">
        <v>46</v>
      </c>
      <c r="Q1852">
        <v>1000</v>
      </c>
      <c r="W1852">
        <v>0</v>
      </c>
      <c r="X1852">
        <v>2108657288</v>
      </c>
      <c r="Y1852">
        <v>1.2999999999999999E-2</v>
      </c>
      <c r="AA1852">
        <v>6513</v>
      </c>
      <c r="AB1852">
        <v>0</v>
      </c>
      <c r="AC1852">
        <v>0</v>
      </c>
      <c r="AD1852">
        <v>0</v>
      </c>
      <c r="AE1852">
        <v>6513</v>
      </c>
      <c r="AF1852">
        <v>0</v>
      </c>
      <c r="AG1852">
        <v>0</v>
      </c>
      <c r="AH1852">
        <v>0</v>
      </c>
      <c r="AI1852">
        <v>1</v>
      </c>
      <c r="AJ1852">
        <v>1</v>
      </c>
      <c r="AK1852">
        <v>1</v>
      </c>
      <c r="AL1852">
        <v>1</v>
      </c>
      <c r="AN1852">
        <v>0</v>
      </c>
      <c r="AO1852">
        <v>1</v>
      </c>
      <c r="AP1852">
        <v>0</v>
      </c>
      <c r="AQ1852">
        <v>0</v>
      </c>
      <c r="AR1852">
        <v>0</v>
      </c>
      <c r="AS1852" t="s">
        <v>6</v>
      </c>
      <c r="AT1852">
        <v>1.2999999999999999E-2</v>
      </c>
      <c r="AU1852" t="s">
        <v>6</v>
      </c>
      <c r="AV1852">
        <v>0</v>
      </c>
      <c r="AW1852">
        <v>2</v>
      </c>
      <c r="AX1852">
        <v>27724073</v>
      </c>
      <c r="AY1852">
        <v>1</v>
      </c>
      <c r="AZ1852">
        <v>0</v>
      </c>
      <c r="BA1852">
        <v>1852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CX1852">
        <f>Y1852*Source!I674</f>
        <v>4.9347999999999996E-3</v>
      </c>
      <c r="CY1852">
        <f t="shared" si="153"/>
        <v>6513</v>
      </c>
      <c r="CZ1852">
        <f t="shared" si="154"/>
        <v>6513</v>
      </c>
      <c r="DA1852">
        <f t="shared" si="155"/>
        <v>1</v>
      </c>
      <c r="DB1852">
        <v>0</v>
      </c>
    </row>
    <row r="1853" spans="1:106" x14ac:dyDescent="0.2">
      <c r="A1853">
        <f>ROW(Source!A674)</f>
        <v>674</v>
      </c>
      <c r="B1853">
        <v>27721505</v>
      </c>
      <c r="C1853">
        <v>27724053</v>
      </c>
      <c r="D1853">
        <v>25169756</v>
      </c>
      <c r="E1853">
        <v>1</v>
      </c>
      <c r="F1853">
        <v>1</v>
      </c>
      <c r="G1853">
        <v>1</v>
      </c>
      <c r="H1853">
        <v>3</v>
      </c>
      <c r="I1853" t="s">
        <v>464</v>
      </c>
      <c r="J1853" t="s">
        <v>466</v>
      </c>
      <c r="K1853" t="s">
        <v>465</v>
      </c>
      <c r="L1853">
        <v>1327</v>
      </c>
      <c r="N1853">
        <v>1005</v>
      </c>
      <c r="O1853" t="s">
        <v>96</v>
      </c>
      <c r="P1853" t="s">
        <v>96</v>
      </c>
      <c r="Q1853">
        <v>1</v>
      </c>
      <c r="W1853">
        <v>1</v>
      </c>
      <c r="X1853">
        <v>2046761779</v>
      </c>
      <c r="Y1853">
        <v>-102</v>
      </c>
      <c r="AA1853">
        <v>140.44999999999999</v>
      </c>
      <c r="AB1853">
        <v>0</v>
      </c>
      <c r="AC1853">
        <v>0</v>
      </c>
      <c r="AD1853">
        <v>0</v>
      </c>
      <c r="AE1853">
        <v>140.44999999999999</v>
      </c>
      <c r="AF1853">
        <v>0</v>
      </c>
      <c r="AG1853">
        <v>0</v>
      </c>
      <c r="AH1853">
        <v>0</v>
      </c>
      <c r="AI1853">
        <v>1</v>
      </c>
      <c r="AJ1853">
        <v>1</v>
      </c>
      <c r="AK1853">
        <v>1</v>
      </c>
      <c r="AL1853">
        <v>1</v>
      </c>
      <c r="AN1853">
        <v>0</v>
      </c>
      <c r="AO1853">
        <v>1</v>
      </c>
      <c r="AP1853">
        <v>0</v>
      </c>
      <c r="AQ1853">
        <v>0</v>
      </c>
      <c r="AR1853">
        <v>0</v>
      </c>
      <c r="AS1853" t="s">
        <v>6</v>
      </c>
      <c r="AT1853">
        <v>-102</v>
      </c>
      <c r="AU1853" t="s">
        <v>6</v>
      </c>
      <c r="AV1853">
        <v>0</v>
      </c>
      <c r="AW1853">
        <v>2</v>
      </c>
      <c r="AX1853">
        <v>27724074</v>
      </c>
      <c r="AY1853">
        <v>1</v>
      </c>
      <c r="AZ1853">
        <v>6144</v>
      </c>
      <c r="BA1853">
        <v>1853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CX1853">
        <f>Y1853*Source!I674</f>
        <v>-38.719200000000001</v>
      </c>
      <c r="CY1853">
        <f t="shared" si="153"/>
        <v>140.44999999999999</v>
      </c>
      <c r="CZ1853">
        <f t="shared" si="154"/>
        <v>140.44999999999999</v>
      </c>
      <c r="DA1853">
        <f t="shared" si="155"/>
        <v>1</v>
      </c>
      <c r="DB1853">
        <v>0</v>
      </c>
    </row>
    <row r="1854" spans="1:106" x14ac:dyDescent="0.2">
      <c r="A1854">
        <f>ROW(Source!A674)</f>
        <v>674</v>
      </c>
      <c r="B1854">
        <v>27721505</v>
      </c>
      <c r="C1854">
        <v>27724053</v>
      </c>
      <c r="D1854">
        <v>25169765</v>
      </c>
      <c r="E1854">
        <v>1</v>
      </c>
      <c r="F1854">
        <v>1</v>
      </c>
      <c r="G1854">
        <v>1</v>
      </c>
      <c r="H1854">
        <v>3</v>
      </c>
      <c r="I1854" t="s">
        <v>468</v>
      </c>
      <c r="J1854" t="s">
        <v>470</v>
      </c>
      <c r="K1854" t="s">
        <v>469</v>
      </c>
      <c r="L1854">
        <v>1327</v>
      </c>
      <c r="N1854">
        <v>1005</v>
      </c>
      <c r="O1854" t="s">
        <v>96</v>
      </c>
      <c r="P1854" t="s">
        <v>96</v>
      </c>
      <c r="Q1854">
        <v>1</v>
      </c>
      <c r="W1854">
        <v>0</v>
      </c>
      <c r="X1854">
        <v>1788761726</v>
      </c>
      <c r="Y1854">
        <v>102</v>
      </c>
      <c r="AA1854">
        <v>57.79</v>
      </c>
      <c r="AB1854">
        <v>0</v>
      </c>
      <c r="AC1854">
        <v>0</v>
      </c>
      <c r="AD1854">
        <v>0</v>
      </c>
      <c r="AE1854">
        <v>57.79</v>
      </c>
      <c r="AF1854">
        <v>0</v>
      </c>
      <c r="AG1854">
        <v>0</v>
      </c>
      <c r="AH1854">
        <v>0</v>
      </c>
      <c r="AI1854">
        <v>1</v>
      </c>
      <c r="AJ1854">
        <v>1</v>
      </c>
      <c r="AK1854">
        <v>1</v>
      </c>
      <c r="AL1854">
        <v>1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 t="s">
        <v>6</v>
      </c>
      <c r="AT1854">
        <v>102</v>
      </c>
      <c r="AU1854" t="s">
        <v>6</v>
      </c>
      <c r="AV1854">
        <v>0</v>
      </c>
      <c r="AW1854">
        <v>1</v>
      </c>
      <c r="AX1854">
        <v>-1</v>
      </c>
      <c r="AY1854">
        <v>0</v>
      </c>
      <c r="AZ1854">
        <v>0</v>
      </c>
      <c r="BA1854" t="s">
        <v>6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CX1854">
        <f>Y1854*Source!I674</f>
        <v>38.719200000000001</v>
      </c>
      <c r="CY1854">
        <f t="shared" si="153"/>
        <v>57.79</v>
      </c>
      <c r="CZ1854">
        <f t="shared" si="154"/>
        <v>57.79</v>
      </c>
      <c r="DA1854">
        <f t="shared" si="155"/>
        <v>1</v>
      </c>
      <c r="DB1854">
        <v>0</v>
      </c>
    </row>
    <row r="1855" spans="1:106" x14ac:dyDescent="0.2">
      <c r="A1855">
        <f>ROW(Source!A674)</f>
        <v>674</v>
      </c>
      <c r="B1855">
        <v>27721505</v>
      </c>
      <c r="C1855">
        <v>27724053</v>
      </c>
      <c r="D1855">
        <v>25185231</v>
      </c>
      <c r="E1855">
        <v>1</v>
      </c>
      <c r="F1855">
        <v>1</v>
      </c>
      <c r="G1855">
        <v>1</v>
      </c>
      <c r="H1855">
        <v>3</v>
      </c>
      <c r="I1855" t="s">
        <v>1246</v>
      </c>
      <c r="J1855" t="s">
        <v>1247</v>
      </c>
      <c r="K1855" t="s">
        <v>1248</v>
      </c>
      <c r="L1855">
        <v>1346</v>
      </c>
      <c r="N1855">
        <v>1009</v>
      </c>
      <c r="O1855" t="s">
        <v>178</v>
      </c>
      <c r="P1855" t="s">
        <v>178</v>
      </c>
      <c r="Q1855">
        <v>1</v>
      </c>
      <c r="W1855">
        <v>0</v>
      </c>
      <c r="X1855">
        <v>830044740</v>
      </c>
      <c r="Y1855">
        <v>1200</v>
      </c>
      <c r="AA1855">
        <v>3.69</v>
      </c>
      <c r="AB1855">
        <v>0</v>
      </c>
      <c r="AC1855">
        <v>0</v>
      </c>
      <c r="AD1855">
        <v>0</v>
      </c>
      <c r="AE1855">
        <v>3.69</v>
      </c>
      <c r="AF1855">
        <v>0</v>
      </c>
      <c r="AG1855">
        <v>0</v>
      </c>
      <c r="AH1855">
        <v>0</v>
      </c>
      <c r="AI1855">
        <v>1</v>
      </c>
      <c r="AJ1855">
        <v>1</v>
      </c>
      <c r="AK1855">
        <v>1</v>
      </c>
      <c r="AL1855">
        <v>1</v>
      </c>
      <c r="AN1855">
        <v>0</v>
      </c>
      <c r="AO1855">
        <v>1</v>
      </c>
      <c r="AP1855">
        <v>0</v>
      </c>
      <c r="AQ1855">
        <v>0</v>
      </c>
      <c r="AR1855">
        <v>0</v>
      </c>
      <c r="AS1855" t="s">
        <v>6</v>
      </c>
      <c r="AT1855">
        <v>1200</v>
      </c>
      <c r="AU1855" t="s">
        <v>6</v>
      </c>
      <c r="AV1855">
        <v>0</v>
      </c>
      <c r="AW1855">
        <v>2</v>
      </c>
      <c r="AX1855">
        <v>27724076</v>
      </c>
      <c r="AY1855">
        <v>1</v>
      </c>
      <c r="AZ1855">
        <v>0</v>
      </c>
      <c r="BA1855">
        <v>1855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CX1855">
        <f>Y1855*Source!I674</f>
        <v>455.52</v>
      </c>
      <c r="CY1855">
        <f t="shared" si="153"/>
        <v>3.69</v>
      </c>
      <c r="CZ1855">
        <f t="shared" si="154"/>
        <v>3.69</v>
      </c>
      <c r="DA1855">
        <f t="shared" si="155"/>
        <v>1</v>
      </c>
      <c r="DB1855">
        <v>0</v>
      </c>
    </row>
    <row r="1856" spans="1:106" x14ac:dyDescent="0.2">
      <c r="A1856">
        <f>ROW(Source!A674)</f>
        <v>674</v>
      </c>
      <c r="B1856">
        <v>27721505</v>
      </c>
      <c r="C1856">
        <v>27724053</v>
      </c>
      <c r="D1856">
        <v>25185864</v>
      </c>
      <c r="E1856">
        <v>1</v>
      </c>
      <c r="F1856">
        <v>1</v>
      </c>
      <c r="G1856">
        <v>1</v>
      </c>
      <c r="H1856">
        <v>3</v>
      </c>
      <c r="I1856" t="s">
        <v>460</v>
      </c>
      <c r="J1856" t="s">
        <v>462</v>
      </c>
      <c r="K1856" t="s">
        <v>461</v>
      </c>
      <c r="L1856">
        <v>1296</v>
      </c>
      <c r="N1856">
        <v>1002</v>
      </c>
      <c r="O1856" t="s">
        <v>352</v>
      </c>
      <c r="P1856" t="s">
        <v>352</v>
      </c>
      <c r="Q1856">
        <v>1</v>
      </c>
      <c r="W1856">
        <v>0</v>
      </c>
      <c r="X1856">
        <v>-972933126</v>
      </c>
      <c r="Y1856">
        <v>13</v>
      </c>
      <c r="AA1856">
        <v>9.14</v>
      </c>
      <c r="AB1856">
        <v>0</v>
      </c>
      <c r="AC1856">
        <v>0</v>
      </c>
      <c r="AD1856">
        <v>0</v>
      </c>
      <c r="AE1856">
        <v>9.14</v>
      </c>
      <c r="AF1856">
        <v>0</v>
      </c>
      <c r="AG1856">
        <v>0</v>
      </c>
      <c r="AH1856">
        <v>0</v>
      </c>
      <c r="AI1856">
        <v>1</v>
      </c>
      <c r="AJ1856">
        <v>1</v>
      </c>
      <c r="AK1856">
        <v>1</v>
      </c>
      <c r="AL1856">
        <v>1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 t="s">
        <v>6</v>
      </c>
      <c r="AT1856">
        <v>13</v>
      </c>
      <c r="AU1856" t="s">
        <v>6</v>
      </c>
      <c r="AV1856">
        <v>0</v>
      </c>
      <c r="AW1856">
        <v>1</v>
      </c>
      <c r="AX1856">
        <v>-1</v>
      </c>
      <c r="AY1856">
        <v>0</v>
      </c>
      <c r="AZ1856">
        <v>0</v>
      </c>
      <c r="BA1856" t="s">
        <v>6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CX1856">
        <f>Y1856*Source!I674</f>
        <v>4.9348000000000001</v>
      </c>
      <c r="CY1856">
        <f t="shared" si="153"/>
        <v>9.14</v>
      </c>
      <c r="CZ1856">
        <f t="shared" si="154"/>
        <v>9.14</v>
      </c>
      <c r="DA1856">
        <f t="shared" si="155"/>
        <v>1</v>
      </c>
      <c r="DB1856">
        <v>0</v>
      </c>
    </row>
    <row r="1857" spans="1:106" x14ac:dyDescent="0.2">
      <c r="A1857">
        <f>ROW(Source!A675)</f>
        <v>675</v>
      </c>
      <c r="B1857">
        <v>27721504</v>
      </c>
      <c r="C1857">
        <v>27724053</v>
      </c>
      <c r="D1857">
        <v>25418547</v>
      </c>
      <c r="E1857">
        <v>1</v>
      </c>
      <c r="F1857">
        <v>1</v>
      </c>
      <c r="G1857">
        <v>1</v>
      </c>
      <c r="H1857">
        <v>1</v>
      </c>
      <c r="I1857" t="s">
        <v>1073</v>
      </c>
      <c r="J1857" t="s">
        <v>6</v>
      </c>
      <c r="K1857" t="s">
        <v>1074</v>
      </c>
      <c r="L1857">
        <v>1191</v>
      </c>
      <c r="N1857">
        <v>1013</v>
      </c>
      <c r="O1857" t="s">
        <v>953</v>
      </c>
      <c r="P1857" t="s">
        <v>953</v>
      </c>
      <c r="Q1857">
        <v>1</v>
      </c>
      <c r="W1857">
        <v>0</v>
      </c>
      <c r="X1857">
        <v>-784637506</v>
      </c>
      <c r="Y1857">
        <v>356.983</v>
      </c>
      <c r="AA1857">
        <v>0</v>
      </c>
      <c r="AB1857">
        <v>0</v>
      </c>
      <c r="AC1857">
        <v>0</v>
      </c>
      <c r="AD1857">
        <v>8.74</v>
      </c>
      <c r="AE1857">
        <v>0</v>
      </c>
      <c r="AF1857">
        <v>0</v>
      </c>
      <c r="AG1857">
        <v>0</v>
      </c>
      <c r="AH1857">
        <v>8.74</v>
      </c>
      <c r="AI1857">
        <v>1</v>
      </c>
      <c r="AJ1857">
        <v>1</v>
      </c>
      <c r="AK1857">
        <v>1</v>
      </c>
      <c r="AL1857">
        <v>1</v>
      </c>
      <c r="AN1857">
        <v>0</v>
      </c>
      <c r="AO1857">
        <v>1</v>
      </c>
      <c r="AP1857">
        <v>1</v>
      </c>
      <c r="AQ1857">
        <v>0</v>
      </c>
      <c r="AR1857">
        <v>0</v>
      </c>
      <c r="AS1857" t="s">
        <v>6</v>
      </c>
      <c r="AT1857">
        <v>310.42</v>
      </c>
      <c r="AU1857" t="s">
        <v>103</v>
      </c>
      <c r="AV1857">
        <v>1</v>
      </c>
      <c r="AW1857">
        <v>2</v>
      </c>
      <c r="AX1857">
        <v>27724066</v>
      </c>
      <c r="AY1857">
        <v>1</v>
      </c>
      <c r="AZ1857">
        <v>0</v>
      </c>
      <c r="BA1857">
        <v>1857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CX1857">
        <f>Y1857*Source!I675</f>
        <v>135.51074679999999</v>
      </c>
      <c r="CY1857">
        <f>AD1857</f>
        <v>8.74</v>
      </c>
      <c r="CZ1857">
        <f>AH1857</f>
        <v>8.74</v>
      </c>
      <c r="DA1857">
        <f>AL1857</f>
        <v>1</v>
      </c>
      <c r="DB1857">
        <v>0</v>
      </c>
    </row>
    <row r="1858" spans="1:106" x14ac:dyDescent="0.2">
      <c r="A1858">
        <f>ROW(Source!A675)</f>
        <v>675</v>
      </c>
      <c r="B1858">
        <v>27721504</v>
      </c>
      <c r="C1858">
        <v>27724053</v>
      </c>
      <c r="D1858">
        <v>25412928</v>
      </c>
      <c r="E1858">
        <v>1</v>
      </c>
      <c r="F1858">
        <v>1</v>
      </c>
      <c r="G1858">
        <v>1</v>
      </c>
      <c r="H1858">
        <v>1</v>
      </c>
      <c r="I1858" t="s">
        <v>954</v>
      </c>
      <c r="J1858" t="s">
        <v>6</v>
      </c>
      <c r="K1858" t="s">
        <v>955</v>
      </c>
      <c r="L1858">
        <v>1191</v>
      </c>
      <c r="N1858">
        <v>1013</v>
      </c>
      <c r="O1858" t="s">
        <v>953</v>
      </c>
      <c r="P1858" t="s">
        <v>953</v>
      </c>
      <c r="Q1858">
        <v>1</v>
      </c>
      <c r="W1858">
        <v>0</v>
      </c>
      <c r="X1858">
        <v>-1417349443</v>
      </c>
      <c r="Y1858">
        <v>1.73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1</v>
      </c>
      <c r="AJ1858">
        <v>1</v>
      </c>
      <c r="AK1858">
        <v>1</v>
      </c>
      <c r="AL1858">
        <v>1</v>
      </c>
      <c r="AN1858">
        <v>0</v>
      </c>
      <c r="AO1858">
        <v>1</v>
      </c>
      <c r="AP1858">
        <v>0</v>
      </c>
      <c r="AQ1858">
        <v>0</v>
      </c>
      <c r="AR1858">
        <v>0</v>
      </c>
      <c r="AS1858" t="s">
        <v>6</v>
      </c>
      <c r="AT1858">
        <v>1.73</v>
      </c>
      <c r="AU1858" t="s">
        <v>6</v>
      </c>
      <c r="AV1858">
        <v>2</v>
      </c>
      <c r="AW1858">
        <v>2</v>
      </c>
      <c r="AX1858">
        <v>27724067</v>
      </c>
      <c r="AY1858">
        <v>1</v>
      </c>
      <c r="AZ1858">
        <v>2048</v>
      </c>
      <c r="BA1858">
        <v>1858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CX1858">
        <f>Y1858*Source!I675</f>
        <v>0.65670799999999996</v>
      </c>
      <c r="CY1858">
        <f>AD1858</f>
        <v>0</v>
      </c>
      <c r="CZ1858">
        <f>AH1858</f>
        <v>0</v>
      </c>
      <c r="DA1858">
        <f>AL1858</f>
        <v>1</v>
      </c>
      <c r="DB1858">
        <v>0</v>
      </c>
    </row>
    <row r="1859" spans="1:106" x14ac:dyDescent="0.2">
      <c r="A1859">
        <f>ROW(Source!A675)</f>
        <v>675</v>
      </c>
      <c r="B1859">
        <v>27721504</v>
      </c>
      <c r="C1859">
        <v>27724053</v>
      </c>
      <c r="D1859">
        <v>25230116</v>
      </c>
      <c r="E1859">
        <v>1</v>
      </c>
      <c r="F1859">
        <v>1</v>
      </c>
      <c r="G1859">
        <v>1</v>
      </c>
      <c r="H1859">
        <v>2</v>
      </c>
      <c r="I1859" t="s">
        <v>1237</v>
      </c>
      <c r="J1859" t="s">
        <v>1238</v>
      </c>
      <c r="K1859" t="s">
        <v>1239</v>
      </c>
      <c r="L1859">
        <v>1368</v>
      </c>
      <c r="N1859">
        <v>1011</v>
      </c>
      <c r="O1859" t="s">
        <v>959</v>
      </c>
      <c r="P1859" t="s">
        <v>959</v>
      </c>
      <c r="Q1859">
        <v>1</v>
      </c>
      <c r="W1859">
        <v>0</v>
      </c>
      <c r="X1859">
        <v>257150282</v>
      </c>
      <c r="Y1859">
        <v>2.5000000000000001E-2</v>
      </c>
      <c r="AA1859">
        <v>0</v>
      </c>
      <c r="AB1859">
        <v>83.43</v>
      </c>
      <c r="AC1859">
        <v>13.5</v>
      </c>
      <c r="AD1859">
        <v>0</v>
      </c>
      <c r="AE1859">
        <v>0</v>
      </c>
      <c r="AF1859">
        <v>83.43</v>
      </c>
      <c r="AG1859">
        <v>13.5</v>
      </c>
      <c r="AH1859">
        <v>0</v>
      </c>
      <c r="AI1859">
        <v>1</v>
      </c>
      <c r="AJ1859">
        <v>1</v>
      </c>
      <c r="AK1859">
        <v>1</v>
      </c>
      <c r="AL1859">
        <v>1</v>
      </c>
      <c r="AN1859">
        <v>0</v>
      </c>
      <c r="AO1859">
        <v>1</v>
      </c>
      <c r="AP1859">
        <v>1</v>
      </c>
      <c r="AQ1859">
        <v>0</v>
      </c>
      <c r="AR1859">
        <v>0</v>
      </c>
      <c r="AS1859" t="s">
        <v>6</v>
      </c>
      <c r="AT1859">
        <v>0.02</v>
      </c>
      <c r="AU1859" t="s">
        <v>102</v>
      </c>
      <c r="AV1859">
        <v>0</v>
      </c>
      <c r="AW1859">
        <v>2</v>
      </c>
      <c r="AX1859">
        <v>27724068</v>
      </c>
      <c r="AY1859">
        <v>1</v>
      </c>
      <c r="AZ1859">
        <v>0</v>
      </c>
      <c r="BA1859">
        <v>1859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CX1859">
        <f>Y1859*Source!I675</f>
        <v>9.4900000000000002E-3</v>
      </c>
      <c r="CY1859">
        <f>AB1859</f>
        <v>83.43</v>
      </c>
      <c r="CZ1859">
        <f>AF1859</f>
        <v>83.43</v>
      </c>
      <c r="DA1859">
        <f>AJ1859</f>
        <v>1</v>
      </c>
      <c r="DB1859">
        <v>0</v>
      </c>
    </row>
    <row r="1860" spans="1:106" x14ac:dyDescent="0.2">
      <c r="A1860">
        <f>ROW(Source!A675)</f>
        <v>675</v>
      </c>
      <c r="B1860">
        <v>27721504</v>
      </c>
      <c r="C1860">
        <v>27724053</v>
      </c>
      <c r="D1860">
        <v>25230218</v>
      </c>
      <c r="E1860">
        <v>1</v>
      </c>
      <c r="F1860">
        <v>1</v>
      </c>
      <c r="G1860">
        <v>1</v>
      </c>
      <c r="H1860">
        <v>2</v>
      </c>
      <c r="I1860" t="s">
        <v>1240</v>
      </c>
      <c r="J1860" t="s">
        <v>1241</v>
      </c>
      <c r="K1860" t="s">
        <v>1242</v>
      </c>
      <c r="L1860">
        <v>1368</v>
      </c>
      <c r="N1860">
        <v>1011</v>
      </c>
      <c r="O1860" t="s">
        <v>959</v>
      </c>
      <c r="P1860" t="s">
        <v>959</v>
      </c>
      <c r="Q1860">
        <v>1</v>
      </c>
      <c r="W1860">
        <v>0</v>
      </c>
      <c r="X1860">
        <v>1330025190</v>
      </c>
      <c r="Y1860">
        <v>1.2500000000000001E-2</v>
      </c>
      <c r="AA1860">
        <v>0</v>
      </c>
      <c r="AB1860">
        <v>88.01</v>
      </c>
      <c r="AC1860">
        <v>11.6</v>
      </c>
      <c r="AD1860">
        <v>0</v>
      </c>
      <c r="AE1860">
        <v>0</v>
      </c>
      <c r="AF1860">
        <v>88.01</v>
      </c>
      <c r="AG1860">
        <v>11.6</v>
      </c>
      <c r="AH1860">
        <v>0</v>
      </c>
      <c r="AI1860">
        <v>1</v>
      </c>
      <c r="AJ1860">
        <v>1</v>
      </c>
      <c r="AK1860">
        <v>1</v>
      </c>
      <c r="AL1860">
        <v>1</v>
      </c>
      <c r="AN1860">
        <v>0</v>
      </c>
      <c r="AO1860">
        <v>1</v>
      </c>
      <c r="AP1860">
        <v>1</v>
      </c>
      <c r="AQ1860">
        <v>0</v>
      </c>
      <c r="AR1860">
        <v>0</v>
      </c>
      <c r="AS1860" t="s">
        <v>6</v>
      </c>
      <c r="AT1860">
        <v>0.01</v>
      </c>
      <c r="AU1860" t="s">
        <v>102</v>
      </c>
      <c r="AV1860">
        <v>0</v>
      </c>
      <c r="AW1860">
        <v>2</v>
      </c>
      <c r="AX1860">
        <v>27724069</v>
      </c>
      <c r="AY1860">
        <v>1</v>
      </c>
      <c r="AZ1860">
        <v>0</v>
      </c>
      <c r="BA1860">
        <v>1860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CX1860">
        <f>Y1860*Source!I675</f>
        <v>4.7450000000000001E-3</v>
      </c>
      <c r="CY1860">
        <f>AB1860</f>
        <v>88.01</v>
      </c>
      <c r="CZ1860">
        <f>AF1860</f>
        <v>88.01</v>
      </c>
      <c r="DA1860">
        <f>AJ1860</f>
        <v>1</v>
      </c>
      <c r="DB1860">
        <v>0</v>
      </c>
    </row>
    <row r="1861" spans="1:106" x14ac:dyDescent="0.2">
      <c r="A1861">
        <f>ROW(Source!A675)</f>
        <v>675</v>
      </c>
      <c r="B1861">
        <v>27721504</v>
      </c>
      <c r="C1861">
        <v>27724053</v>
      </c>
      <c r="D1861">
        <v>25230679</v>
      </c>
      <c r="E1861">
        <v>1</v>
      </c>
      <c r="F1861">
        <v>1</v>
      </c>
      <c r="G1861">
        <v>1</v>
      </c>
      <c r="H1861">
        <v>2</v>
      </c>
      <c r="I1861" t="s">
        <v>1172</v>
      </c>
      <c r="J1861" t="s">
        <v>1173</v>
      </c>
      <c r="K1861" t="s">
        <v>1174</v>
      </c>
      <c r="L1861">
        <v>1368</v>
      </c>
      <c r="N1861">
        <v>1011</v>
      </c>
      <c r="O1861" t="s">
        <v>959</v>
      </c>
      <c r="P1861" t="s">
        <v>959</v>
      </c>
      <c r="Q1861">
        <v>1</v>
      </c>
      <c r="W1861">
        <v>0</v>
      </c>
      <c r="X1861">
        <v>983187852</v>
      </c>
      <c r="Y1861">
        <v>2.1124999999999998</v>
      </c>
      <c r="AA1861">
        <v>0</v>
      </c>
      <c r="AB1861">
        <v>12.39</v>
      </c>
      <c r="AC1861">
        <v>10.06</v>
      </c>
      <c r="AD1861">
        <v>0</v>
      </c>
      <c r="AE1861">
        <v>0</v>
      </c>
      <c r="AF1861">
        <v>12.39</v>
      </c>
      <c r="AG1861">
        <v>10.06</v>
      </c>
      <c r="AH1861">
        <v>0</v>
      </c>
      <c r="AI1861">
        <v>1</v>
      </c>
      <c r="AJ1861">
        <v>1</v>
      </c>
      <c r="AK1861">
        <v>1</v>
      </c>
      <c r="AL1861">
        <v>1</v>
      </c>
      <c r="AN1861">
        <v>0</v>
      </c>
      <c r="AO1861">
        <v>1</v>
      </c>
      <c r="AP1861">
        <v>1</v>
      </c>
      <c r="AQ1861">
        <v>0</v>
      </c>
      <c r="AR1861">
        <v>0</v>
      </c>
      <c r="AS1861" t="s">
        <v>6</v>
      </c>
      <c r="AT1861">
        <v>1.69</v>
      </c>
      <c r="AU1861" t="s">
        <v>102</v>
      </c>
      <c r="AV1861">
        <v>0</v>
      </c>
      <c r="AW1861">
        <v>2</v>
      </c>
      <c r="AX1861">
        <v>27724070</v>
      </c>
      <c r="AY1861">
        <v>1</v>
      </c>
      <c r="AZ1861">
        <v>0</v>
      </c>
      <c r="BA1861">
        <v>1861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CX1861">
        <f>Y1861*Source!I675</f>
        <v>0.80190499999999987</v>
      </c>
      <c r="CY1861">
        <f>AB1861</f>
        <v>12.39</v>
      </c>
      <c r="CZ1861">
        <f>AF1861</f>
        <v>12.39</v>
      </c>
      <c r="DA1861">
        <f>AJ1861</f>
        <v>1</v>
      </c>
      <c r="DB1861">
        <v>0</v>
      </c>
    </row>
    <row r="1862" spans="1:106" x14ac:dyDescent="0.2">
      <c r="A1862">
        <f>ROW(Source!A675)</f>
        <v>675</v>
      </c>
      <c r="B1862">
        <v>27721504</v>
      </c>
      <c r="C1862">
        <v>27724053</v>
      </c>
      <c r="D1862">
        <v>25231607</v>
      </c>
      <c r="E1862">
        <v>1</v>
      </c>
      <c r="F1862">
        <v>1</v>
      </c>
      <c r="G1862">
        <v>1</v>
      </c>
      <c r="H1862">
        <v>2</v>
      </c>
      <c r="I1862" t="s">
        <v>997</v>
      </c>
      <c r="J1862" t="s">
        <v>998</v>
      </c>
      <c r="K1862" t="s">
        <v>999</v>
      </c>
      <c r="L1862">
        <v>1368</v>
      </c>
      <c r="N1862">
        <v>1011</v>
      </c>
      <c r="O1862" t="s">
        <v>959</v>
      </c>
      <c r="P1862" t="s">
        <v>959</v>
      </c>
      <c r="Q1862">
        <v>1</v>
      </c>
      <c r="W1862">
        <v>0</v>
      </c>
      <c r="X1862">
        <v>1372534845</v>
      </c>
      <c r="Y1862">
        <v>1.2500000000000001E-2</v>
      </c>
      <c r="AA1862">
        <v>0</v>
      </c>
      <c r="AB1862">
        <v>65.709999999999994</v>
      </c>
      <c r="AC1862">
        <v>11.6</v>
      </c>
      <c r="AD1862">
        <v>0</v>
      </c>
      <c r="AE1862">
        <v>0</v>
      </c>
      <c r="AF1862">
        <v>65.709999999999994</v>
      </c>
      <c r="AG1862">
        <v>11.6</v>
      </c>
      <c r="AH1862">
        <v>0</v>
      </c>
      <c r="AI1862">
        <v>1</v>
      </c>
      <c r="AJ1862">
        <v>1</v>
      </c>
      <c r="AK1862">
        <v>1</v>
      </c>
      <c r="AL1862">
        <v>1</v>
      </c>
      <c r="AN1862">
        <v>0</v>
      </c>
      <c r="AO1862">
        <v>1</v>
      </c>
      <c r="AP1862">
        <v>1</v>
      </c>
      <c r="AQ1862">
        <v>0</v>
      </c>
      <c r="AR1862">
        <v>0</v>
      </c>
      <c r="AS1862" t="s">
        <v>6</v>
      </c>
      <c r="AT1862">
        <v>0.01</v>
      </c>
      <c r="AU1862" t="s">
        <v>102</v>
      </c>
      <c r="AV1862">
        <v>0</v>
      </c>
      <c r="AW1862">
        <v>2</v>
      </c>
      <c r="AX1862">
        <v>27724071</v>
      </c>
      <c r="AY1862">
        <v>1</v>
      </c>
      <c r="AZ1862">
        <v>0</v>
      </c>
      <c r="BA1862">
        <v>1862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CX1862">
        <f>Y1862*Source!I675</f>
        <v>4.7450000000000001E-3</v>
      </c>
      <c r="CY1862">
        <f>AB1862</f>
        <v>65.709999999999994</v>
      </c>
      <c r="CZ1862">
        <f>AF1862</f>
        <v>65.709999999999994</v>
      </c>
      <c r="DA1862">
        <f>AJ1862</f>
        <v>1</v>
      </c>
      <c r="DB1862">
        <v>0</v>
      </c>
    </row>
    <row r="1863" spans="1:106" x14ac:dyDescent="0.2">
      <c r="A1863">
        <f>ROW(Source!A675)</f>
        <v>675</v>
      </c>
      <c r="B1863">
        <v>27721504</v>
      </c>
      <c r="C1863">
        <v>27724053</v>
      </c>
      <c r="D1863">
        <v>25149961</v>
      </c>
      <c r="E1863">
        <v>1</v>
      </c>
      <c r="F1863">
        <v>1</v>
      </c>
      <c r="G1863">
        <v>1</v>
      </c>
      <c r="H1863">
        <v>3</v>
      </c>
      <c r="I1863" t="s">
        <v>963</v>
      </c>
      <c r="J1863" t="s">
        <v>964</v>
      </c>
      <c r="K1863" t="s">
        <v>965</v>
      </c>
      <c r="L1863">
        <v>1339</v>
      </c>
      <c r="N1863">
        <v>1007</v>
      </c>
      <c r="O1863" t="s">
        <v>64</v>
      </c>
      <c r="P1863" t="s">
        <v>64</v>
      </c>
      <c r="Q1863">
        <v>1</v>
      </c>
      <c r="W1863">
        <v>0</v>
      </c>
      <c r="X1863">
        <v>-1660354250</v>
      </c>
      <c r="Y1863">
        <v>0.44</v>
      </c>
      <c r="AA1863">
        <v>2.44</v>
      </c>
      <c r="AB1863">
        <v>0</v>
      </c>
      <c r="AC1863">
        <v>0</v>
      </c>
      <c r="AD1863">
        <v>0</v>
      </c>
      <c r="AE1863">
        <v>2.44</v>
      </c>
      <c r="AF1863">
        <v>0</v>
      </c>
      <c r="AG1863">
        <v>0</v>
      </c>
      <c r="AH1863">
        <v>0</v>
      </c>
      <c r="AI1863">
        <v>1</v>
      </c>
      <c r="AJ1863">
        <v>1</v>
      </c>
      <c r="AK1863">
        <v>1</v>
      </c>
      <c r="AL1863">
        <v>1</v>
      </c>
      <c r="AN1863">
        <v>0</v>
      </c>
      <c r="AO1863">
        <v>1</v>
      </c>
      <c r="AP1863">
        <v>0</v>
      </c>
      <c r="AQ1863">
        <v>0</v>
      </c>
      <c r="AR1863">
        <v>0</v>
      </c>
      <c r="AS1863" t="s">
        <v>6</v>
      </c>
      <c r="AT1863">
        <v>0.44</v>
      </c>
      <c r="AU1863" t="s">
        <v>6</v>
      </c>
      <c r="AV1863">
        <v>0</v>
      </c>
      <c r="AW1863">
        <v>2</v>
      </c>
      <c r="AX1863">
        <v>27724072</v>
      </c>
      <c r="AY1863">
        <v>1</v>
      </c>
      <c r="AZ1863">
        <v>0</v>
      </c>
      <c r="BA1863">
        <v>1863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CX1863">
        <f>Y1863*Source!I675</f>
        <v>0.16702400000000001</v>
      </c>
      <c r="CY1863">
        <f t="shared" ref="CY1863:CY1868" si="156">AA1863</f>
        <v>2.44</v>
      </c>
      <c r="CZ1863">
        <f t="shared" ref="CZ1863:CZ1868" si="157">AE1863</f>
        <v>2.44</v>
      </c>
      <c r="DA1863">
        <f t="shared" ref="DA1863:DA1868" si="158">AI1863</f>
        <v>1</v>
      </c>
      <c r="DB1863">
        <v>0</v>
      </c>
    </row>
    <row r="1864" spans="1:106" x14ac:dyDescent="0.2">
      <c r="A1864">
        <f>ROW(Source!A675)</f>
        <v>675</v>
      </c>
      <c r="B1864">
        <v>27721504</v>
      </c>
      <c r="C1864">
        <v>27724053</v>
      </c>
      <c r="D1864">
        <v>25155711</v>
      </c>
      <c r="E1864">
        <v>1</v>
      </c>
      <c r="F1864">
        <v>1</v>
      </c>
      <c r="G1864">
        <v>1</v>
      </c>
      <c r="H1864">
        <v>3</v>
      </c>
      <c r="I1864" t="s">
        <v>1243</v>
      </c>
      <c r="J1864" t="s">
        <v>1244</v>
      </c>
      <c r="K1864" t="s">
        <v>1245</v>
      </c>
      <c r="L1864">
        <v>1348</v>
      </c>
      <c r="N1864">
        <v>1009</v>
      </c>
      <c r="O1864" t="s">
        <v>46</v>
      </c>
      <c r="P1864" t="s">
        <v>46</v>
      </c>
      <c r="Q1864">
        <v>1000</v>
      </c>
      <c r="W1864">
        <v>0</v>
      </c>
      <c r="X1864">
        <v>2108657288</v>
      </c>
      <c r="Y1864">
        <v>1.2999999999999999E-2</v>
      </c>
      <c r="AA1864">
        <v>6513</v>
      </c>
      <c r="AB1864">
        <v>0</v>
      </c>
      <c r="AC1864">
        <v>0</v>
      </c>
      <c r="AD1864">
        <v>0</v>
      </c>
      <c r="AE1864">
        <v>6513</v>
      </c>
      <c r="AF1864">
        <v>0</v>
      </c>
      <c r="AG1864">
        <v>0</v>
      </c>
      <c r="AH1864">
        <v>0</v>
      </c>
      <c r="AI1864">
        <v>1</v>
      </c>
      <c r="AJ1864">
        <v>1</v>
      </c>
      <c r="AK1864">
        <v>1</v>
      </c>
      <c r="AL1864">
        <v>1</v>
      </c>
      <c r="AN1864">
        <v>0</v>
      </c>
      <c r="AO1864">
        <v>1</v>
      </c>
      <c r="AP1864">
        <v>0</v>
      </c>
      <c r="AQ1864">
        <v>0</v>
      </c>
      <c r="AR1864">
        <v>0</v>
      </c>
      <c r="AS1864" t="s">
        <v>6</v>
      </c>
      <c r="AT1864">
        <v>1.2999999999999999E-2</v>
      </c>
      <c r="AU1864" t="s">
        <v>6</v>
      </c>
      <c r="AV1864">
        <v>0</v>
      </c>
      <c r="AW1864">
        <v>2</v>
      </c>
      <c r="AX1864">
        <v>27724073</v>
      </c>
      <c r="AY1864">
        <v>1</v>
      </c>
      <c r="AZ1864">
        <v>0</v>
      </c>
      <c r="BA1864">
        <v>1864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CX1864">
        <f>Y1864*Source!I675</f>
        <v>4.9347999999999996E-3</v>
      </c>
      <c r="CY1864">
        <f t="shared" si="156"/>
        <v>6513</v>
      </c>
      <c r="CZ1864">
        <f t="shared" si="157"/>
        <v>6513</v>
      </c>
      <c r="DA1864">
        <f t="shared" si="158"/>
        <v>1</v>
      </c>
      <c r="DB1864">
        <v>0</v>
      </c>
    </row>
    <row r="1865" spans="1:106" x14ac:dyDescent="0.2">
      <c r="A1865">
        <f>ROW(Source!A675)</f>
        <v>675</v>
      </c>
      <c r="B1865">
        <v>27721504</v>
      </c>
      <c r="C1865">
        <v>27724053</v>
      </c>
      <c r="D1865">
        <v>25169756</v>
      </c>
      <c r="E1865">
        <v>1</v>
      </c>
      <c r="F1865">
        <v>1</v>
      </c>
      <c r="G1865">
        <v>1</v>
      </c>
      <c r="H1865">
        <v>3</v>
      </c>
      <c r="I1865" t="s">
        <v>464</v>
      </c>
      <c r="J1865" t="s">
        <v>466</v>
      </c>
      <c r="K1865" t="s">
        <v>465</v>
      </c>
      <c r="L1865">
        <v>1327</v>
      </c>
      <c r="N1865">
        <v>1005</v>
      </c>
      <c r="O1865" t="s">
        <v>96</v>
      </c>
      <c r="P1865" t="s">
        <v>96</v>
      </c>
      <c r="Q1865">
        <v>1</v>
      </c>
      <c r="W1865">
        <v>1</v>
      </c>
      <c r="X1865">
        <v>2046761779</v>
      </c>
      <c r="Y1865">
        <v>-102</v>
      </c>
      <c r="AA1865">
        <v>140.44999999999999</v>
      </c>
      <c r="AB1865">
        <v>0</v>
      </c>
      <c r="AC1865">
        <v>0</v>
      </c>
      <c r="AD1865">
        <v>0</v>
      </c>
      <c r="AE1865">
        <v>140.44999999999999</v>
      </c>
      <c r="AF1865">
        <v>0</v>
      </c>
      <c r="AG1865">
        <v>0</v>
      </c>
      <c r="AH1865">
        <v>0</v>
      </c>
      <c r="AI1865">
        <v>1</v>
      </c>
      <c r="AJ1865">
        <v>1</v>
      </c>
      <c r="AK1865">
        <v>1</v>
      </c>
      <c r="AL1865">
        <v>1</v>
      </c>
      <c r="AN1865">
        <v>0</v>
      </c>
      <c r="AO1865">
        <v>1</v>
      </c>
      <c r="AP1865">
        <v>0</v>
      </c>
      <c r="AQ1865">
        <v>0</v>
      </c>
      <c r="AR1865">
        <v>0</v>
      </c>
      <c r="AS1865" t="s">
        <v>6</v>
      </c>
      <c r="AT1865">
        <v>-102</v>
      </c>
      <c r="AU1865" t="s">
        <v>6</v>
      </c>
      <c r="AV1865">
        <v>0</v>
      </c>
      <c r="AW1865">
        <v>2</v>
      </c>
      <c r="AX1865">
        <v>27724074</v>
      </c>
      <c r="AY1865">
        <v>1</v>
      </c>
      <c r="AZ1865">
        <v>6144</v>
      </c>
      <c r="BA1865">
        <v>1865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CX1865">
        <f>Y1865*Source!I675</f>
        <v>-38.719200000000001</v>
      </c>
      <c r="CY1865">
        <f t="shared" si="156"/>
        <v>140.44999999999999</v>
      </c>
      <c r="CZ1865">
        <f t="shared" si="157"/>
        <v>140.44999999999999</v>
      </c>
      <c r="DA1865">
        <f t="shared" si="158"/>
        <v>1</v>
      </c>
      <c r="DB1865">
        <v>0</v>
      </c>
    </row>
    <row r="1866" spans="1:106" x14ac:dyDescent="0.2">
      <c r="A1866">
        <f>ROW(Source!A675)</f>
        <v>675</v>
      </c>
      <c r="B1866">
        <v>27721504</v>
      </c>
      <c r="C1866">
        <v>27724053</v>
      </c>
      <c r="D1866">
        <v>25169765</v>
      </c>
      <c r="E1866">
        <v>1</v>
      </c>
      <c r="F1866">
        <v>1</v>
      </c>
      <c r="G1866">
        <v>1</v>
      </c>
      <c r="H1866">
        <v>3</v>
      </c>
      <c r="I1866" t="s">
        <v>468</v>
      </c>
      <c r="J1866" t="s">
        <v>470</v>
      </c>
      <c r="K1866" t="s">
        <v>469</v>
      </c>
      <c r="L1866">
        <v>1327</v>
      </c>
      <c r="N1866">
        <v>1005</v>
      </c>
      <c r="O1866" t="s">
        <v>96</v>
      </c>
      <c r="P1866" t="s">
        <v>96</v>
      </c>
      <c r="Q1866">
        <v>1</v>
      </c>
      <c r="W1866">
        <v>0</v>
      </c>
      <c r="X1866">
        <v>1788761726</v>
      </c>
      <c r="Y1866">
        <v>102</v>
      </c>
      <c r="AA1866">
        <v>57.79</v>
      </c>
      <c r="AB1866">
        <v>0</v>
      </c>
      <c r="AC1866">
        <v>0</v>
      </c>
      <c r="AD1866">
        <v>0</v>
      </c>
      <c r="AE1866">
        <v>57.79</v>
      </c>
      <c r="AF1866">
        <v>0</v>
      </c>
      <c r="AG1866">
        <v>0</v>
      </c>
      <c r="AH1866">
        <v>0</v>
      </c>
      <c r="AI1866">
        <v>1</v>
      </c>
      <c r="AJ1866">
        <v>1</v>
      </c>
      <c r="AK1866">
        <v>1</v>
      </c>
      <c r="AL1866">
        <v>1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 t="s">
        <v>6</v>
      </c>
      <c r="AT1866">
        <v>102</v>
      </c>
      <c r="AU1866" t="s">
        <v>6</v>
      </c>
      <c r="AV1866">
        <v>0</v>
      </c>
      <c r="AW1866">
        <v>1</v>
      </c>
      <c r="AX1866">
        <v>-1</v>
      </c>
      <c r="AY1866">
        <v>0</v>
      </c>
      <c r="AZ1866">
        <v>0</v>
      </c>
      <c r="BA1866" t="s">
        <v>6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CX1866">
        <f>Y1866*Source!I675</f>
        <v>38.719200000000001</v>
      </c>
      <c r="CY1866">
        <f t="shared" si="156"/>
        <v>57.79</v>
      </c>
      <c r="CZ1866">
        <f t="shared" si="157"/>
        <v>57.79</v>
      </c>
      <c r="DA1866">
        <f t="shared" si="158"/>
        <v>1</v>
      </c>
      <c r="DB1866">
        <v>0</v>
      </c>
    </row>
    <row r="1867" spans="1:106" x14ac:dyDescent="0.2">
      <c r="A1867">
        <f>ROW(Source!A675)</f>
        <v>675</v>
      </c>
      <c r="B1867">
        <v>27721504</v>
      </c>
      <c r="C1867">
        <v>27724053</v>
      </c>
      <c r="D1867">
        <v>25185231</v>
      </c>
      <c r="E1867">
        <v>1</v>
      </c>
      <c r="F1867">
        <v>1</v>
      </c>
      <c r="G1867">
        <v>1</v>
      </c>
      <c r="H1867">
        <v>3</v>
      </c>
      <c r="I1867" t="s">
        <v>1246</v>
      </c>
      <c r="J1867" t="s">
        <v>1247</v>
      </c>
      <c r="K1867" t="s">
        <v>1248</v>
      </c>
      <c r="L1867">
        <v>1346</v>
      </c>
      <c r="N1867">
        <v>1009</v>
      </c>
      <c r="O1867" t="s">
        <v>178</v>
      </c>
      <c r="P1867" t="s">
        <v>178</v>
      </c>
      <c r="Q1867">
        <v>1</v>
      </c>
      <c r="W1867">
        <v>0</v>
      </c>
      <c r="X1867">
        <v>830044740</v>
      </c>
      <c r="Y1867">
        <v>1200</v>
      </c>
      <c r="AA1867">
        <v>3.69</v>
      </c>
      <c r="AB1867">
        <v>0</v>
      </c>
      <c r="AC1867">
        <v>0</v>
      </c>
      <c r="AD1867">
        <v>0</v>
      </c>
      <c r="AE1867">
        <v>3.69</v>
      </c>
      <c r="AF1867">
        <v>0</v>
      </c>
      <c r="AG1867">
        <v>0</v>
      </c>
      <c r="AH1867">
        <v>0</v>
      </c>
      <c r="AI1867">
        <v>1</v>
      </c>
      <c r="AJ1867">
        <v>1</v>
      </c>
      <c r="AK1867">
        <v>1</v>
      </c>
      <c r="AL1867">
        <v>1</v>
      </c>
      <c r="AN1867">
        <v>0</v>
      </c>
      <c r="AO1867">
        <v>1</v>
      </c>
      <c r="AP1867">
        <v>0</v>
      </c>
      <c r="AQ1867">
        <v>0</v>
      </c>
      <c r="AR1867">
        <v>0</v>
      </c>
      <c r="AS1867" t="s">
        <v>6</v>
      </c>
      <c r="AT1867">
        <v>1200</v>
      </c>
      <c r="AU1867" t="s">
        <v>6</v>
      </c>
      <c r="AV1867">
        <v>0</v>
      </c>
      <c r="AW1867">
        <v>2</v>
      </c>
      <c r="AX1867">
        <v>27724076</v>
      </c>
      <c r="AY1867">
        <v>1</v>
      </c>
      <c r="AZ1867">
        <v>0</v>
      </c>
      <c r="BA1867">
        <v>1867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CX1867">
        <f>Y1867*Source!I675</f>
        <v>455.52</v>
      </c>
      <c r="CY1867">
        <f t="shared" si="156"/>
        <v>3.69</v>
      </c>
      <c r="CZ1867">
        <f t="shared" si="157"/>
        <v>3.69</v>
      </c>
      <c r="DA1867">
        <f t="shared" si="158"/>
        <v>1</v>
      </c>
      <c r="DB1867">
        <v>0</v>
      </c>
    </row>
    <row r="1868" spans="1:106" x14ac:dyDescent="0.2">
      <c r="A1868">
        <f>ROW(Source!A675)</f>
        <v>675</v>
      </c>
      <c r="B1868">
        <v>27721504</v>
      </c>
      <c r="C1868">
        <v>27724053</v>
      </c>
      <c r="D1868">
        <v>25185864</v>
      </c>
      <c r="E1868">
        <v>1</v>
      </c>
      <c r="F1868">
        <v>1</v>
      </c>
      <c r="G1868">
        <v>1</v>
      </c>
      <c r="H1868">
        <v>3</v>
      </c>
      <c r="I1868" t="s">
        <v>460</v>
      </c>
      <c r="J1868" t="s">
        <v>462</v>
      </c>
      <c r="K1868" t="s">
        <v>461</v>
      </c>
      <c r="L1868">
        <v>1296</v>
      </c>
      <c r="N1868">
        <v>1002</v>
      </c>
      <c r="O1868" t="s">
        <v>352</v>
      </c>
      <c r="P1868" t="s">
        <v>352</v>
      </c>
      <c r="Q1868">
        <v>1</v>
      </c>
      <c r="W1868">
        <v>0</v>
      </c>
      <c r="X1868">
        <v>-972933126</v>
      </c>
      <c r="Y1868">
        <v>13</v>
      </c>
      <c r="AA1868">
        <v>9.14</v>
      </c>
      <c r="AB1868">
        <v>0</v>
      </c>
      <c r="AC1868">
        <v>0</v>
      </c>
      <c r="AD1868">
        <v>0</v>
      </c>
      <c r="AE1868">
        <v>9.14</v>
      </c>
      <c r="AF1868">
        <v>0</v>
      </c>
      <c r="AG1868">
        <v>0</v>
      </c>
      <c r="AH1868">
        <v>0</v>
      </c>
      <c r="AI1868">
        <v>1</v>
      </c>
      <c r="AJ1868">
        <v>1</v>
      </c>
      <c r="AK1868">
        <v>1</v>
      </c>
      <c r="AL1868">
        <v>1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 t="s">
        <v>6</v>
      </c>
      <c r="AT1868">
        <v>13</v>
      </c>
      <c r="AU1868" t="s">
        <v>6</v>
      </c>
      <c r="AV1868">
        <v>0</v>
      </c>
      <c r="AW1868">
        <v>1</v>
      </c>
      <c r="AX1868">
        <v>-1</v>
      </c>
      <c r="AY1868">
        <v>0</v>
      </c>
      <c r="AZ1868">
        <v>0</v>
      </c>
      <c r="BA1868" t="s">
        <v>6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CX1868">
        <f>Y1868*Source!I675</f>
        <v>4.9348000000000001</v>
      </c>
      <c r="CY1868">
        <f t="shared" si="156"/>
        <v>9.14</v>
      </c>
      <c r="CZ1868">
        <f t="shared" si="157"/>
        <v>9.14</v>
      </c>
      <c r="DA1868">
        <f t="shared" si="158"/>
        <v>1</v>
      </c>
      <c r="DB1868">
        <v>0</v>
      </c>
    </row>
    <row r="1869" spans="1:106" x14ac:dyDescent="0.2">
      <c r="A1869">
        <f>ROW(Source!A682)</f>
        <v>682</v>
      </c>
      <c r="B1869">
        <v>27721505</v>
      </c>
      <c r="C1869">
        <v>27724081</v>
      </c>
      <c r="D1869">
        <v>25418547</v>
      </c>
      <c r="E1869">
        <v>1</v>
      </c>
      <c r="F1869">
        <v>1</v>
      </c>
      <c r="G1869">
        <v>1</v>
      </c>
      <c r="H1869">
        <v>1</v>
      </c>
      <c r="I1869" t="s">
        <v>1073</v>
      </c>
      <c r="J1869" t="s">
        <v>6</v>
      </c>
      <c r="K1869" t="s">
        <v>1074</v>
      </c>
      <c r="L1869">
        <v>1191</v>
      </c>
      <c r="N1869">
        <v>1013</v>
      </c>
      <c r="O1869" t="s">
        <v>953</v>
      </c>
      <c r="P1869" t="s">
        <v>953</v>
      </c>
      <c r="Q1869">
        <v>1</v>
      </c>
      <c r="W1869">
        <v>0</v>
      </c>
      <c r="X1869">
        <v>-784637506</v>
      </c>
      <c r="Y1869">
        <v>167.57799999999997</v>
      </c>
      <c r="AA1869">
        <v>0</v>
      </c>
      <c r="AB1869">
        <v>0</v>
      </c>
      <c r="AC1869">
        <v>0</v>
      </c>
      <c r="AD1869">
        <v>8.74</v>
      </c>
      <c r="AE1869">
        <v>0</v>
      </c>
      <c r="AF1869">
        <v>0</v>
      </c>
      <c r="AG1869">
        <v>0</v>
      </c>
      <c r="AH1869">
        <v>8.74</v>
      </c>
      <c r="AI1869">
        <v>1</v>
      </c>
      <c r="AJ1869">
        <v>1</v>
      </c>
      <c r="AK1869">
        <v>1</v>
      </c>
      <c r="AL1869">
        <v>1</v>
      </c>
      <c r="AN1869">
        <v>0</v>
      </c>
      <c r="AO1869">
        <v>1</v>
      </c>
      <c r="AP1869">
        <v>1</v>
      </c>
      <c r="AQ1869">
        <v>0</v>
      </c>
      <c r="AR1869">
        <v>0</v>
      </c>
      <c r="AS1869" t="s">
        <v>6</v>
      </c>
      <c r="AT1869">
        <v>145.72</v>
      </c>
      <c r="AU1869" t="s">
        <v>103</v>
      </c>
      <c r="AV1869">
        <v>1</v>
      </c>
      <c r="AW1869">
        <v>2</v>
      </c>
      <c r="AX1869">
        <v>27724093</v>
      </c>
      <c r="AY1869">
        <v>1</v>
      </c>
      <c r="AZ1869">
        <v>0</v>
      </c>
      <c r="BA1869">
        <v>1869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CX1869">
        <f>Y1869*Source!I682</f>
        <v>5.7646831999999995</v>
      </c>
      <c r="CY1869">
        <f>AD1869</f>
        <v>8.74</v>
      </c>
      <c r="CZ1869">
        <f>AH1869</f>
        <v>8.74</v>
      </c>
      <c r="DA1869">
        <f>AL1869</f>
        <v>1</v>
      </c>
      <c r="DB1869">
        <v>0</v>
      </c>
    </row>
    <row r="1870" spans="1:106" x14ac:dyDescent="0.2">
      <c r="A1870">
        <f>ROW(Source!A682)</f>
        <v>682</v>
      </c>
      <c r="B1870">
        <v>27721505</v>
      </c>
      <c r="C1870">
        <v>27724081</v>
      </c>
      <c r="D1870">
        <v>25412928</v>
      </c>
      <c r="E1870">
        <v>1</v>
      </c>
      <c r="F1870">
        <v>1</v>
      </c>
      <c r="G1870">
        <v>1</v>
      </c>
      <c r="H1870">
        <v>1</v>
      </c>
      <c r="I1870" t="s">
        <v>954</v>
      </c>
      <c r="J1870" t="s">
        <v>6</v>
      </c>
      <c r="K1870" t="s">
        <v>955</v>
      </c>
      <c r="L1870">
        <v>1191</v>
      </c>
      <c r="N1870">
        <v>1013</v>
      </c>
      <c r="O1870" t="s">
        <v>953</v>
      </c>
      <c r="P1870" t="s">
        <v>953</v>
      </c>
      <c r="Q1870">
        <v>1</v>
      </c>
      <c r="W1870">
        <v>0</v>
      </c>
      <c r="X1870">
        <v>-1417349443</v>
      </c>
      <c r="Y1870">
        <v>4.2300000000000004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1</v>
      </c>
      <c r="AJ1870">
        <v>1</v>
      </c>
      <c r="AK1870">
        <v>1</v>
      </c>
      <c r="AL1870">
        <v>1</v>
      </c>
      <c r="AN1870">
        <v>0</v>
      </c>
      <c r="AO1870">
        <v>1</v>
      </c>
      <c r="AP1870">
        <v>0</v>
      </c>
      <c r="AQ1870">
        <v>0</v>
      </c>
      <c r="AR1870">
        <v>0</v>
      </c>
      <c r="AS1870" t="s">
        <v>6</v>
      </c>
      <c r="AT1870">
        <v>4.2300000000000004</v>
      </c>
      <c r="AU1870" t="s">
        <v>6</v>
      </c>
      <c r="AV1870">
        <v>2</v>
      </c>
      <c r="AW1870">
        <v>2</v>
      </c>
      <c r="AX1870">
        <v>27724094</v>
      </c>
      <c r="AY1870">
        <v>1</v>
      </c>
      <c r="AZ1870">
        <v>2048</v>
      </c>
      <c r="BA1870">
        <v>1870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CX1870">
        <f>Y1870*Source!I682</f>
        <v>0.145512</v>
      </c>
      <c r="CY1870">
        <f>AD1870</f>
        <v>0</v>
      </c>
      <c r="CZ1870">
        <f>AH1870</f>
        <v>0</v>
      </c>
      <c r="DA1870">
        <f>AL1870</f>
        <v>1</v>
      </c>
      <c r="DB1870">
        <v>0</v>
      </c>
    </row>
    <row r="1871" spans="1:106" x14ac:dyDescent="0.2">
      <c r="A1871">
        <f>ROW(Source!A682)</f>
        <v>682</v>
      </c>
      <c r="B1871">
        <v>27721505</v>
      </c>
      <c r="C1871">
        <v>27724081</v>
      </c>
      <c r="D1871">
        <v>25230514</v>
      </c>
      <c r="E1871">
        <v>1</v>
      </c>
      <c r="F1871">
        <v>1</v>
      </c>
      <c r="G1871">
        <v>1</v>
      </c>
      <c r="H1871">
        <v>2</v>
      </c>
      <c r="I1871" t="s">
        <v>960</v>
      </c>
      <c r="J1871" t="s">
        <v>961</v>
      </c>
      <c r="K1871" t="s">
        <v>962</v>
      </c>
      <c r="L1871">
        <v>1368</v>
      </c>
      <c r="N1871">
        <v>1011</v>
      </c>
      <c r="O1871" t="s">
        <v>959</v>
      </c>
      <c r="P1871" t="s">
        <v>959</v>
      </c>
      <c r="Q1871">
        <v>1</v>
      </c>
      <c r="W1871">
        <v>0</v>
      </c>
      <c r="X1871">
        <v>1188625873</v>
      </c>
      <c r="Y1871">
        <v>0.82500000000000007</v>
      </c>
      <c r="AA1871">
        <v>0</v>
      </c>
      <c r="AB1871">
        <v>31.26</v>
      </c>
      <c r="AC1871">
        <v>13.5</v>
      </c>
      <c r="AD1871">
        <v>0</v>
      </c>
      <c r="AE1871">
        <v>0</v>
      </c>
      <c r="AF1871">
        <v>31.26</v>
      </c>
      <c r="AG1871">
        <v>13.5</v>
      </c>
      <c r="AH1871">
        <v>0</v>
      </c>
      <c r="AI1871">
        <v>1</v>
      </c>
      <c r="AJ1871">
        <v>1</v>
      </c>
      <c r="AK1871">
        <v>1</v>
      </c>
      <c r="AL1871">
        <v>1</v>
      </c>
      <c r="AN1871">
        <v>0</v>
      </c>
      <c r="AO1871">
        <v>1</v>
      </c>
      <c r="AP1871">
        <v>1</v>
      </c>
      <c r="AQ1871">
        <v>0</v>
      </c>
      <c r="AR1871">
        <v>0</v>
      </c>
      <c r="AS1871" t="s">
        <v>6</v>
      </c>
      <c r="AT1871">
        <v>0.66</v>
      </c>
      <c r="AU1871" t="s">
        <v>102</v>
      </c>
      <c r="AV1871">
        <v>0</v>
      </c>
      <c r="AW1871">
        <v>2</v>
      </c>
      <c r="AX1871">
        <v>27724095</v>
      </c>
      <c r="AY1871">
        <v>1</v>
      </c>
      <c r="AZ1871">
        <v>0</v>
      </c>
      <c r="BA1871">
        <v>1871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CX1871">
        <f>Y1871*Source!I682</f>
        <v>2.8380000000000002E-2</v>
      </c>
      <c r="CY1871">
        <f>AB1871</f>
        <v>31.26</v>
      </c>
      <c r="CZ1871">
        <f>AF1871</f>
        <v>31.26</v>
      </c>
      <c r="DA1871">
        <f>AJ1871</f>
        <v>1</v>
      </c>
      <c r="DB1871">
        <v>0</v>
      </c>
    </row>
    <row r="1872" spans="1:106" x14ac:dyDescent="0.2">
      <c r="A1872">
        <f>ROW(Source!A682)</f>
        <v>682</v>
      </c>
      <c r="B1872">
        <v>27721505</v>
      </c>
      <c r="C1872">
        <v>27724081</v>
      </c>
      <c r="D1872">
        <v>25231607</v>
      </c>
      <c r="E1872">
        <v>1</v>
      </c>
      <c r="F1872">
        <v>1</v>
      </c>
      <c r="G1872">
        <v>1</v>
      </c>
      <c r="H1872">
        <v>2</v>
      </c>
      <c r="I1872" t="s">
        <v>997</v>
      </c>
      <c r="J1872" t="s">
        <v>998</v>
      </c>
      <c r="K1872" t="s">
        <v>999</v>
      </c>
      <c r="L1872">
        <v>1368</v>
      </c>
      <c r="N1872">
        <v>1011</v>
      </c>
      <c r="O1872" t="s">
        <v>959</v>
      </c>
      <c r="P1872" t="s">
        <v>959</v>
      </c>
      <c r="Q1872">
        <v>1</v>
      </c>
      <c r="W1872">
        <v>0</v>
      </c>
      <c r="X1872">
        <v>1372534845</v>
      </c>
      <c r="Y1872">
        <v>4.4624999999999995</v>
      </c>
      <c r="AA1872">
        <v>0</v>
      </c>
      <c r="AB1872">
        <v>65.709999999999994</v>
      </c>
      <c r="AC1872">
        <v>11.6</v>
      </c>
      <c r="AD1872">
        <v>0</v>
      </c>
      <c r="AE1872">
        <v>0</v>
      </c>
      <c r="AF1872">
        <v>65.709999999999994</v>
      </c>
      <c r="AG1872">
        <v>11.6</v>
      </c>
      <c r="AH1872">
        <v>0</v>
      </c>
      <c r="AI1872">
        <v>1</v>
      </c>
      <c r="AJ1872">
        <v>1</v>
      </c>
      <c r="AK1872">
        <v>1</v>
      </c>
      <c r="AL1872">
        <v>1</v>
      </c>
      <c r="AN1872">
        <v>0</v>
      </c>
      <c r="AO1872">
        <v>1</v>
      </c>
      <c r="AP1872">
        <v>1</v>
      </c>
      <c r="AQ1872">
        <v>0</v>
      </c>
      <c r="AR1872">
        <v>0</v>
      </c>
      <c r="AS1872" t="s">
        <v>6</v>
      </c>
      <c r="AT1872">
        <v>3.57</v>
      </c>
      <c r="AU1872" t="s">
        <v>102</v>
      </c>
      <c r="AV1872">
        <v>0</v>
      </c>
      <c r="AW1872">
        <v>2</v>
      </c>
      <c r="AX1872">
        <v>27724096</v>
      </c>
      <c r="AY1872">
        <v>1</v>
      </c>
      <c r="AZ1872">
        <v>0</v>
      </c>
      <c r="BA1872">
        <v>1872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CX1872">
        <f>Y1872*Source!I682</f>
        <v>0.15350999999999998</v>
      </c>
      <c r="CY1872">
        <f>AB1872</f>
        <v>65.709999999999994</v>
      </c>
      <c r="CZ1872">
        <f>AF1872</f>
        <v>65.709999999999994</v>
      </c>
      <c r="DA1872">
        <f>AJ1872</f>
        <v>1</v>
      </c>
      <c r="DB1872">
        <v>0</v>
      </c>
    </row>
    <row r="1873" spans="1:106" x14ac:dyDescent="0.2">
      <c r="A1873">
        <f>ROW(Source!A682)</f>
        <v>682</v>
      </c>
      <c r="B1873">
        <v>27721505</v>
      </c>
      <c r="C1873">
        <v>27724081</v>
      </c>
      <c r="D1873">
        <v>25150226</v>
      </c>
      <c r="E1873">
        <v>1</v>
      </c>
      <c r="F1873">
        <v>1</v>
      </c>
      <c r="G1873">
        <v>1</v>
      </c>
      <c r="H1873">
        <v>3</v>
      </c>
      <c r="I1873" t="s">
        <v>1249</v>
      </c>
      <c r="J1873" t="s">
        <v>1250</v>
      </c>
      <c r="K1873" t="s">
        <v>1251</v>
      </c>
      <c r="L1873">
        <v>1301</v>
      </c>
      <c r="N1873">
        <v>1003</v>
      </c>
      <c r="O1873" t="s">
        <v>501</v>
      </c>
      <c r="P1873" t="s">
        <v>501</v>
      </c>
      <c r="Q1873">
        <v>1</v>
      </c>
      <c r="W1873">
        <v>0</v>
      </c>
      <c r="X1873">
        <v>751777312</v>
      </c>
      <c r="Y1873">
        <v>244</v>
      </c>
      <c r="AA1873">
        <v>6.38</v>
      </c>
      <c r="AB1873">
        <v>0</v>
      </c>
      <c r="AC1873">
        <v>0</v>
      </c>
      <c r="AD1873">
        <v>0</v>
      </c>
      <c r="AE1873">
        <v>6.38</v>
      </c>
      <c r="AF1873">
        <v>0</v>
      </c>
      <c r="AG1873">
        <v>0</v>
      </c>
      <c r="AH1873">
        <v>0</v>
      </c>
      <c r="AI1873">
        <v>1</v>
      </c>
      <c r="AJ1873">
        <v>1</v>
      </c>
      <c r="AK1873">
        <v>1</v>
      </c>
      <c r="AL1873">
        <v>1</v>
      </c>
      <c r="AN1873">
        <v>0</v>
      </c>
      <c r="AO1873">
        <v>1</v>
      </c>
      <c r="AP1873">
        <v>0</v>
      </c>
      <c r="AQ1873">
        <v>0</v>
      </c>
      <c r="AR1873">
        <v>0</v>
      </c>
      <c r="AS1873" t="s">
        <v>6</v>
      </c>
      <c r="AT1873">
        <v>244</v>
      </c>
      <c r="AU1873" t="s">
        <v>6</v>
      </c>
      <c r="AV1873">
        <v>0</v>
      </c>
      <c r="AW1873">
        <v>2</v>
      </c>
      <c r="AX1873">
        <v>27724097</v>
      </c>
      <c r="AY1873">
        <v>1</v>
      </c>
      <c r="AZ1873">
        <v>0</v>
      </c>
      <c r="BA1873">
        <v>1873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CX1873">
        <f>Y1873*Source!I682</f>
        <v>8.3935999999999993</v>
      </c>
      <c r="CY1873">
        <f t="shared" ref="CY1873:CY1879" si="159">AA1873</f>
        <v>6.38</v>
      </c>
      <c r="CZ1873">
        <f t="shared" ref="CZ1873:CZ1879" si="160">AE1873</f>
        <v>6.38</v>
      </c>
      <c r="DA1873">
        <f t="shared" ref="DA1873:DA1879" si="161">AI1873</f>
        <v>1</v>
      </c>
      <c r="DB1873">
        <v>0</v>
      </c>
    </row>
    <row r="1874" spans="1:106" x14ac:dyDescent="0.2">
      <c r="A1874">
        <f>ROW(Source!A682)</f>
        <v>682</v>
      </c>
      <c r="B1874">
        <v>27721505</v>
      </c>
      <c r="C1874">
        <v>27724081</v>
      </c>
      <c r="D1874">
        <v>25150227</v>
      </c>
      <c r="E1874">
        <v>1</v>
      </c>
      <c r="F1874">
        <v>1</v>
      </c>
      <c r="G1874">
        <v>1</v>
      </c>
      <c r="H1874">
        <v>3</v>
      </c>
      <c r="I1874" t="s">
        <v>1252</v>
      </c>
      <c r="J1874" t="s">
        <v>1253</v>
      </c>
      <c r="K1874" t="s">
        <v>1254</v>
      </c>
      <c r="L1874">
        <v>1301</v>
      </c>
      <c r="N1874">
        <v>1003</v>
      </c>
      <c r="O1874" t="s">
        <v>501</v>
      </c>
      <c r="P1874" t="s">
        <v>501</v>
      </c>
      <c r="Q1874">
        <v>1</v>
      </c>
      <c r="W1874">
        <v>0</v>
      </c>
      <c r="X1874">
        <v>1744203244</v>
      </c>
      <c r="Y1874">
        <v>56</v>
      </c>
      <c r="AA1874">
        <v>7.95</v>
      </c>
      <c r="AB1874">
        <v>0</v>
      </c>
      <c r="AC1874">
        <v>0</v>
      </c>
      <c r="AD1874">
        <v>0</v>
      </c>
      <c r="AE1874">
        <v>7.95</v>
      </c>
      <c r="AF1874">
        <v>0</v>
      </c>
      <c r="AG1874">
        <v>0</v>
      </c>
      <c r="AH1874">
        <v>0</v>
      </c>
      <c r="AI1874">
        <v>1</v>
      </c>
      <c r="AJ1874">
        <v>1</v>
      </c>
      <c r="AK1874">
        <v>1</v>
      </c>
      <c r="AL1874">
        <v>1</v>
      </c>
      <c r="AN1874">
        <v>0</v>
      </c>
      <c r="AO1874">
        <v>1</v>
      </c>
      <c r="AP1874">
        <v>0</v>
      </c>
      <c r="AQ1874">
        <v>0</v>
      </c>
      <c r="AR1874">
        <v>0</v>
      </c>
      <c r="AS1874" t="s">
        <v>6</v>
      </c>
      <c r="AT1874">
        <v>56</v>
      </c>
      <c r="AU1874" t="s">
        <v>6</v>
      </c>
      <c r="AV1874">
        <v>0</v>
      </c>
      <c r="AW1874">
        <v>2</v>
      </c>
      <c r="AX1874">
        <v>27724098</v>
      </c>
      <c r="AY1874">
        <v>1</v>
      </c>
      <c r="AZ1874">
        <v>0</v>
      </c>
      <c r="BA1874">
        <v>1874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CX1874">
        <f>Y1874*Source!I682</f>
        <v>1.9264000000000001</v>
      </c>
      <c r="CY1874">
        <f t="shared" si="159"/>
        <v>7.95</v>
      </c>
      <c r="CZ1874">
        <f t="shared" si="160"/>
        <v>7.95</v>
      </c>
      <c r="DA1874">
        <f t="shared" si="161"/>
        <v>1</v>
      </c>
      <c r="DB1874">
        <v>0</v>
      </c>
    </row>
    <row r="1875" spans="1:106" x14ac:dyDescent="0.2">
      <c r="A1875">
        <f>ROW(Source!A682)</f>
        <v>682</v>
      </c>
      <c r="B1875">
        <v>27721505</v>
      </c>
      <c r="C1875">
        <v>27724081</v>
      </c>
      <c r="D1875">
        <v>25150315</v>
      </c>
      <c r="E1875">
        <v>1</v>
      </c>
      <c r="F1875">
        <v>1</v>
      </c>
      <c r="G1875">
        <v>1</v>
      </c>
      <c r="H1875">
        <v>3</v>
      </c>
      <c r="I1875" t="s">
        <v>1255</v>
      </c>
      <c r="J1875" t="s">
        <v>1256</v>
      </c>
      <c r="K1875" t="s">
        <v>1257</v>
      </c>
      <c r="L1875">
        <v>1302</v>
      </c>
      <c r="N1875">
        <v>1003</v>
      </c>
      <c r="O1875" t="s">
        <v>751</v>
      </c>
      <c r="P1875" t="s">
        <v>751</v>
      </c>
      <c r="Q1875">
        <v>10</v>
      </c>
      <c r="W1875">
        <v>0</v>
      </c>
      <c r="X1875">
        <v>-405326455</v>
      </c>
      <c r="Y1875">
        <v>15.6</v>
      </c>
      <c r="AA1875">
        <v>64.099999999999994</v>
      </c>
      <c r="AB1875">
        <v>0</v>
      </c>
      <c r="AC1875">
        <v>0</v>
      </c>
      <c r="AD1875">
        <v>0</v>
      </c>
      <c r="AE1875">
        <v>64.099999999999994</v>
      </c>
      <c r="AF1875">
        <v>0</v>
      </c>
      <c r="AG1875">
        <v>0</v>
      </c>
      <c r="AH1875">
        <v>0</v>
      </c>
      <c r="AI1875">
        <v>1</v>
      </c>
      <c r="AJ1875">
        <v>1</v>
      </c>
      <c r="AK1875">
        <v>1</v>
      </c>
      <c r="AL1875">
        <v>1</v>
      </c>
      <c r="AN1875">
        <v>0</v>
      </c>
      <c r="AO1875">
        <v>1</v>
      </c>
      <c r="AP1875">
        <v>0</v>
      </c>
      <c r="AQ1875">
        <v>0</v>
      </c>
      <c r="AR1875">
        <v>0</v>
      </c>
      <c r="AS1875" t="s">
        <v>6</v>
      </c>
      <c r="AT1875">
        <v>15.6</v>
      </c>
      <c r="AU1875" t="s">
        <v>6</v>
      </c>
      <c r="AV1875">
        <v>0</v>
      </c>
      <c r="AW1875">
        <v>2</v>
      </c>
      <c r="AX1875">
        <v>27724099</v>
      </c>
      <c r="AY1875">
        <v>1</v>
      </c>
      <c r="AZ1875">
        <v>0</v>
      </c>
      <c r="BA1875">
        <v>1875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CX1875">
        <f>Y1875*Source!I682</f>
        <v>0.53664000000000001</v>
      </c>
      <c r="CY1875">
        <f t="shared" si="159"/>
        <v>64.099999999999994</v>
      </c>
      <c r="CZ1875">
        <f t="shared" si="160"/>
        <v>64.099999999999994</v>
      </c>
      <c r="DA1875">
        <f t="shared" si="161"/>
        <v>1</v>
      </c>
      <c r="DB1875">
        <v>0</v>
      </c>
    </row>
    <row r="1876" spans="1:106" x14ac:dyDescent="0.2">
      <c r="A1876">
        <f>ROW(Source!A682)</f>
        <v>682</v>
      </c>
      <c r="B1876">
        <v>27721505</v>
      </c>
      <c r="C1876">
        <v>27724081</v>
      </c>
      <c r="D1876">
        <v>25152739</v>
      </c>
      <c r="E1876">
        <v>1</v>
      </c>
      <c r="F1876">
        <v>1</v>
      </c>
      <c r="G1876">
        <v>1</v>
      </c>
      <c r="H1876">
        <v>3</v>
      </c>
      <c r="I1876" t="s">
        <v>1258</v>
      </c>
      <c r="J1876" t="s">
        <v>1259</v>
      </c>
      <c r="K1876" t="s">
        <v>1260</v>
      </c>
      <c r="L1876">
        <v>1358</v>
      </c>
      <c r="N1876">
        <v>1010</v>
      </c>
      <c r="O1876" t="s">
        <v>553</v>
      </c>
      <c r="P1876" t="s">
        <v>553</v>
      </c>
      <c r="Q1876">
        <v>10</v>
      </c>
      <c r="W1876">
        <v>0</v>
      </c>
      <c r="X1876">
        <v>-858120743</v>
      </c>
      <c r="Y1876">
        <v>38.9</v>
      </c>
      <c r="AA1876">
        <v>7.03</v>
      </c>
      <c r="AB1876">
        <v>0</v>
      </c>
      <c r="AC1876">
        <v>0</v>
      </c>
      <c r="AD1876">
        <v>0</v>
      </c>
      <c r="AE1876">
        <v>7.03</v>
      </c>
      <c r="AF1876">
        <v>0</v>
      </c>
      <c r="AG1876">
        <v>0</v>
      </c>
      <c r="AH1876">
        <v>0</v>
      </c>
      <c r="AI1876">
        <v>1</v>
      </c>
      <c r="AJ1876">
        <v>1</v>
      </c>
      <c r="AK1876">
        <v>1</v>
      </c>
      <c r="AL1876">
        <v>1</v>
      </c>
      <c r="AN1876">
        <v>0</v>
      </c>
      <c r="AO1876">
        <v>1</v>
      </c>
      <c r="AP1876">
        <v>0</v>
      </c>
      <c r="AQ1876">
        <v>0</v>
      </c>
      <c r="AR1876">
        <v>0</v>
      </c>
      <c r="AS1876" t="s">
        <v>6</v>
      </c>
      <c r="AT1876">
        <v>38.9</v>
      </c>
      <c r="AU1876" t="s">
        <v>6</v>
      </c>
      <c r="AV1876">
        <v>0</v>
      </c>
      <c r="AW1876">
        <v>2</v>
      </c>
      <c r="AX1876">
        <v>27724100</v>
      </c>
      <c r="AY1876">
        <v>1</v>
      </c>
      <c r="AZ1876">
        <v>0</v>
      </c>
      <c r="BA1876">
        <v>1876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CX1876">
        <f>Y1876*Source!I682</f>
        <v>1.33816</v>
      </c>
      <c r="CY1876">
        <f t="shared" si="159"/>
        <v>7.03</v>
      </c>
      <c r="CZ1876">
        <f t="shared" si="160"/>
        <v>7.03</v>
      </c>
      <c r="DA1876">
        <f t="shared" si="161"/>
        <v>1</v>
      </c>
      <c r="DB1876">
        <v>0</v>
      </c>
    </row>
    <row r="1877" spans="1:106" x14ac:dyDescent="0.2">
      <c r="A1877">
        <f>ROW(Source!A682)</f>
        <v>682</v>
      </c>
      <c r="B1877">
        <v>27721505</v>
      </c>
      <c r="C1877">
        <v>27724081</v>
      </c>
      <c r="D1877">
        <v>25180423</v>
      </c>
      <c r="E1877">
        <v>1</v>
      </c>
      <c r="F1877">
        <v>1</v>
      </c>
      <c r="G1877">
        <v>1</v>
      </c>
      <c r="H1877">
        <v>3</v>
      </c>
      <c r="I1877" t="s">
        <v>1261</v>
      </c>
      <c r="J1877" t="s">
        <v>1262</v>
      </c>
      <c r="K1877" t="s">
        <v>1263</v>
      </c>
      <c r="L1877">
        <v>1355</v>
      </c>
      <c r="N1877">
        <v>1010</v>
      </c>
      <c r="O1877" t="s">
        <v>519</v>
      </c>
      <c r="P1877" t="s">
        <v>519</v>
      </c>
      <c r="Q1877">
        <v>100</v>
      </c>
      <c r="W1877">
        <v>0</v>
      </c>
      <c r="X1877">
        <v>1709713925</v>
      </c>
      <c r="Y1877">
        <v>8</v>
      </c>
      <c r="AA1877">
        <v>50</v>
      </c>
      <c r="AB1877">
        <v>0</v>
      </c>
      <c r="AC1877">
        <v>0</v>
      </c>
      <c r="AD1877">
        <v>0</v>
      </c>
      <c r="AE1877">
        <v>50</v>
      </c>
      <c r="AF1877">
        <v>0</v>
      </c>
      <c r="AG1877">
        <v>0</v>
      </c>
      <c r="AH1877">
        <v>0</v>
      </c>
      <c r="AI1877">
        <v>1</v>
      </c>
      <c r="AJ1877">
        <v>1</v>
      </c>
      <c r="AK1877">
        <v>1</v>
      </c>
      <c r="AL1877">
        <v>1</v>
      </c>
      <c r="AN1877">
        <v>0</v>
      </c>
      <c r="AO1877">
        <v>1</v>
      </c>
      <c r="AP1877">
        <v>0</v>
      </c>
      <c r="AQ1877">
        <v>0</v>
      </c>
      <c r="AR1877">
        <v>0</v>
      </c>
      <c r="AS1877" t="s">
        <v>6</v>
      </c>
      <c r="AT1877">
        <v>8</v>
      </c>
      <c r="AU1877" t="s">
        <v>6</v>
      </c>
      <c r="AV1877">
        <v>0</v>
      </c>
      <c r="AW1877">
        <v>2</v>
      </c>
      <c r="AX1877">
        <v>27724102</v>
      </c>
      <c r="AY1877">
        <v>1</v>
      </c>
      <c r="AZ1877">
        <v>0</v>
      </c>
      <c r="BA1877">
        <v>1878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CX1877">
        <f>Y1877*Source!I682</f>
        <v>0.2752</v>
      </c>
      <c r="CY1877">
        <f t="shared" si="159"/>
        <v>50</v>
      </c>
      <c r="CZ1877">
        <f t="shared" si="160"/>
        <v>50</v>
      </c>
      <c r="DA1877">
        <f t="shared" si="161"/>
        <v>1</v>
      </c>
      <c r="DB1877">
        <v>0</v>
      </c>
    </row>
    <row r="1878" spans="1:106" x14ac:dyDescent="0.2">
      <c r="A1878">
        <f>ROW(Source!A682)</f>
        <v>682</v>
      </c>
      <c r="B1878">
        <v>27721505</v>
      </c>
      <c r="C1878">
        <v>27724081</v>
      </c>
      <c r="D1878">
        <v>25186863</v>
      </c>
      <c r="E1878">
        <v>1</v>
      </c>
      <c r="F1878">
        <v>1</v>
      </c>
      <c r="G1878">
        <v>1</v>
      </c>
      <c r="H1878">
        <v>3</v>
      </c>
      <c r="I1878" t="s">
        <v>1264</v>
      </c>
      <c r="J1878" t="s">
        <v>1265</v>
      </c>
      <c r="K1878" t="s">
        <v>1266</v>
      </c>
      <c r="L1878">
        <v>1354</v>
      </c>
      <c r="N1878">
        <v>1010</v>
      </c>
      <c r="O1878" t="s">
        <v>252</v>
      </c>
      <c r="P1878" t="s">
        <v>252</v>
      </c>
      <c r="Q1878">
        <v>1</v>
      </c>
      <c r="W1878">
        <v>0</v>
      </c>
      <c r="X1878">
        <v>-1018551266</v>
      </c>
      <c r="Y1878">
        <v>69</v>
      </c>
      <c r="AA1878">
        <v>67</v>
      </c>
      <c r="AB1878">
        <v>0</v>
      </c>
      <c r="AC1878">
        <v>0</v>
      </c>
      <c r="AD1878">
        <v>0</v>
      </c>
      <c r="AE1878">
        <v>67</v>
      </c>
      <c r="AF1878">
        <v>0</v>
      </c>
      <c r="AG1878">
        <v>0</v>
      </c>
      <c r="AH1878">
        <v>0</v>
      </c>
      <c r="AI1878">
        <v>1</v>
      </c>
      <c r="AJ1878">
        <v>1</v>
      </c>
      <c r="AK1878">
        <v>1</v>
      </c>
      <c r="AL1878">
        <v>1</v>
      </c>
      <c r="AN1878">
        <v>0</v>
      </c>
      <c r="AO1878">
        <v>1</v>
      </c>
      <c r="AP1878">
        <v>0</v>
      </c>
      <c r="AQ1878">
        <v>0</v>
      </c>
      <c r="AR1878">
        <v>0</v>
      </c>
      <c r="AS1878" t="s">
        <v>6</v>
      </c>
      <c r="AT1878">
        <v>69</v>
      </c>
      <c r="AU1878" t="s">
        <v>6</v>
      </c>
      <c r="AV1878">
        <v>0</v>
      </c>
      <c r="AW1878">
        <v>2</v>
      </c>
      <c r="AX1878">
        <v>27724103</v>
      </c>
      <c r="AY1878">
        <v>1</v>
      </c>
      <c r="AZ1878">
        <v>0</v>
      </c>
      <c r="BA1878">
        <v>1879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CX1878">
        <f>Y1878*Source!I682</f>
        <v>2.3736000000000002</v>
      </c>
      <c r="CY1878">
        <f t="shared" si="159"/>
        <v>67</v>
      </c>
      <c r="CZ1878">
        <f t="shared" si="160"/>
        <v>67</v>
      </c>
      <c r="DA1878">
        <f t="shared" si="161"/>
        <v>1</v>
      </c>
      <c r="DB1878">
        <v>0</v>
      </c>
    </row>
    <row r="1879" spans="1:106" x14ac:dyDescent="0.2">
      <c r="A1879">
        <f>ROW(Source!A682)</f>
        <v>682</v>
      </c>
      <c r="B1879">
        <v>27721505</v>
      </c>
      <c r="C1879">
        <v>27724081</v>
      </c>
      <c r="D1879">
        <v>0</v>
      </c>
      <c r="E1879">
        <v>1</v>
      </c>
      <c r="F1879">
        <v>1</v>
      </c>
      <c r="G1879">
        <v>1</v>
      </c>
      <c r="H1879">
        <v>3</v>
      </c>
      <c r="I1879" t="s">
        <v>478</v>
      </c>
      <c r="J1879" t="s">
        <v>6</v>
      </c>
      <c r="K1879" t="s">
        <v>479</v>
      </c>
      <c r="L1879">
        <v>1327</v>
      </c>
      <c r="N1879">
        <v>1005</v>
      </c>
      <c r="O1879" t="s">
        <v>96</v>
      </c>
      <c r="P1879" t="s">
        <v>96</v>
      </c>
      <c r="Q1879">
        <v>1</v>
      </c>
      <c r="W1879">
        <v>0</v>
      </c>
      <c r="X1879">
        <v>1051178621</v>
      </c>
      <c r="Y1879">
        <v>100</v>
      </c>
      <c r="AA1879">
        <v>586.71</v>
      </c>
      <c r="AB1879">
        <v>0</v>
      </c>
      <c r="AC1879">
        <v>0</v>
      </c>
      <c r="AD1879">
        <v>0</v>
      </c>
      <c r="AE1879">
        <v>586.71</v>
      </c>
      <c r="AF1879">
        <v>0</v>
      </c>
      <c r="AG1879">
        <v>0</v>
      </c>
      <c r="AH1879">
        <v>0</v>
      </c>
      <c r="AI1879">
        <v>1</v>
      </c>
      <c r="AJ1879">
        <v>1</v>
      </c>
      <c r="AK1879">
        <v>1</v>
      </c>
      <c r="AL1879">
        <v>1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 t="s">
        <v>6</v>
      </c>
      <c r="AT1879">
        <v>100</v>
      </c>
      <c r="AU1879" t="s">
        <v>6</v>
      </c>
      <c r="AV1879">
        <v>0</v>
      </c>
      <c r="AW1879">
        <v>1</v>
      </c>
      <c r="AX1879">
        <v>-1</v>
      </c>
      <c r="AY1879">
        <v>0</v>
      </c>
      <c r="AZ1879">
        <v>0</v>
      </c>
      <c r="BA1879" t="s">
        <v>6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CX1879">
        <f>Y1879*Source!I682</f>
        <v>3.44</v>
      </c>
      <c r="CY1879">
        <f t="shared" si="159"/>
        <v>586.71</v>
      </c>
      <c r="CZ1879">
        <f t="shared" si="160"/>
        <v>586.71</v>
      </c>
      <c r="DA1879">
        <f t="shared" si="161"/>
        <v>1</v>
      </c>
      <c r="DB1879">
        <v>0</v>
      </c>
    </row>
    <row r="1880" spans="1:106" x14ac:dyDescent="0.2">
      <c r="A1880">
        <f>ROW(Source!A683)</f>
        <v>683</v>
      </c>
      <c r="B1880">
        <v>27721504</v>
      </c>
      <c r="C1880">
        <v>27724081</v>
      </c>
      <c r="D1880">
        <v>25418547</v>
      </c>
      <c r="E1880">
        <v>1</v>
      </c>
      <c r="F1880">
        <v>1</v>
      </c>
      <c r="G1880">
        <v>1</v>
      </c>
      <c r="H1880">
        <v>1</v>
      </c>
      <c r="I1880" t="s">
        <v>1073</v>
      </c>
      <c r="J1880" t="s">
        <v>6</v>
      </c>
      <c r="K1880" t="s">
        <v>1074</v>
      </c>
      <c r="L1880">
        <v>1191</v>
      </c>
      <c r="N1880">
        <v>1013</v>
      </c>
      <c r="O1880" t="s">
        <v>953</v>
      </c>
      <c r="P1880" t="s">
        <v>953</v>
      </c>
      <c r="Q1880">
        <v>1</v>
      </c>
      <c r="W1880">
        <v>0</v>
      </c>
      <c r="X1880">
        <v>-784637506</v>
      </c>
      <c r="Y1880">
        <v>167.57799999999997</v>
      </c>
      <c r="AA1880">
        <v>0</v>
      </c>
      <c r="AB1880">
        <v>0</v>
      </c>
      <c r="AC1880">
        <v>0</v>
      </c>
      <c r="AD1880">
        <v>8.74</v>
      </c>
      <c r="AE1880">
        <v>0</v>
      </c>
      <c r="AF1880">
        <v>0</v>
      </c>
      <c r="AG1880">
        <v>0</v>
      </c>
      <c r="AH1880">
        <v>8.74</v>
      </c>
      <c r="AI1880">
        <v>1</v>
      </c>
      <c r="AJ1880">
        <v>1</v>
      </c>
      <c r="AK1880">
        <v>1</v>
      </c>
      <c r="AL1880">
        <v>1</v>
      </c>
      <c r="AN1880">
        <v>0</v>
      </c>
      <c r="AO1880">
        <v>1</v>
      </c>
      <c r="AP1880">
        <v>1</v>
      </c>
      <c r="AQ1880">
        <v>0</v>
      </c>
      <c r="AR1880">
        <v>0</v>
      </c>
      <c r="AS1880" t="s">
        <v>6</v>
      </c>
      <c r="AT1880">
        <v>145.72</v>
      </c>
      <c r="AU1880" t="s">
        <v>103</v>
      </c>
      <c r="AV1880">
        <v>1</v>
      </c>
      <c r="AW1880">
        <v>2</v>
      </c>
      <c r="AX1880">
        <v>27724093</v>
      </c>
      <c r="AY1880">
        <v>1</v>
      </c>
      <c r="AZ1880">
        <v>0</v>
      </c>
      <c r="BA1880">
        <v>1880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CX1880">
        <f>Y1880*Source!I683</f>
        <v>5.7646831999999995</v>
      </c>
      <c r="CY1880">
        <f>AD1880</f>
        <v>8.74</v>
      </c>
      <c r="CZ1880">
        <f>AH1880</f>
        <v>8.74</v>
      </c>
      <c r="DA1880">
        <f>AL1880</f>
        <v>1</v>
      </c>
      <c r="DB1880">
        <v>0</v>
      </c>
    </row>
    <row r="1881" spans="1:106" x14ac:dyDescent="0.2">
      <c r="A1881">
        <f>ROW(Source!A683)</f>
        <v>683</v>
      </c>
      <c r="B1881">
        <v>27721504</v>
      </c>
      <c r="C1881">
        <v>27724081</v>
      </c>
      <c r="D1881">
        <v>25412928</v>
      </c>
      <c r="E1881">
        <v>1</v>
      </c>
      <c r="F1881">
        <v>1</v>
      </c>
      <c r="G1881">
        <v>1</v>
      </c>
      <c r="H1881">
        <v>1</v>
      </c>
      <c r="I1881" t="s">
        <v>954</v>
      </c>
      <c r="J1881" t="s">
        <v>6</v>
      </c>
      <c r="K1881" t="s">
        <v>955</v>
      </c>
      <c r="L1881">
        <v>1191</v>
      </c>
      <c r="N1881">
        <v>1013</v>
      </c>
      <c r="O1881" t="s">
        <v>953</v>
      </c>
      <c r="P1881" t="s">
        <v>953</v>
      </c>
      <c r="Q1881">
        <v>1</v>
      </c>
      <c r="W1881">
        <v>0</v>
      </c>
      <c r="X1881">
        <v>-1417349443</v>
      </c>
      <c r="Y1881">
        <v>4.2300000000000004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1</v>
      </c>
      <c r="AJ1881">
        <v>1</v>
      </c>
      <c r="AK1881">
        <v>1</v>
      </c>
      <c r="AL1881">
        <v>1</v>
      </c>
      <c r="AN1881">
        <v>0</v>
      </c>
      <c r="AO1881">
        <v>1</v>
      </c>
      <c r="AP1881">
        <v>0</v>
      </c>
      <c r="AQ1881">
        <v>0</v>
      </c>
      <c r="AR1881">
        <v>0</v>
      </c>
      <c r="AS1881" t="s">
        <v>6</v>
      </c>
      <c r="AT1881">
        <v>4.2300000000000004</v>
      </c>
      <c r="AU1881" t="s">
        <v>6</v>
      </c>
      <c r="AV1881">
        <v>2</v>
      </c>
      <c r="AW1881">
        <v>2</v>
      </c>
      <c r="AX1881">
        <v>27724094</v>
      </c>
      <c r="AY1881">
        <v>1</v>
      </c>
      <c r="AZ1881">
        <v>2048</v>
      </c>
      <c r="BA1881">
        <v>1881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CX1881">
        <f>Y1881*Source!I683</f>
        <v>0.145512</v>
      </c>
      <c r="CY1881">
        <f>AD1881</f>
        <v>0</v>
      </c>
      <c r="CZ1881">
        <f>AH1881</f>
        <v>0</v>
      </c>
      <c r="DA1881">
        <f>AL1881</f>
        <v>1</v>
      </c>
      <c r="DB1881">
        <v>0</v>
      </c>
    </row>
    <row r="1882" spans="1:106" x14ac:dyDescent="0.2">
      <c r="A1882">
        <f>ROW(Source!A683)</f>
        <v>683</v>
      </c>
      <c r="B1882">
        <v>27721504</v>
      </c>
      <c r="C1882">
        <v>27724081</v>
      </c>
      <c r="D1882">
        <v>25230514</v>
      </c>
      <c r="E1882">
        <v>1</v>
      </c>
      <c r="F1882">
        <v>1</v>
      </c>
      <c r="G1882">
        <v>1</v>
      </c>
      <c r="H1882">
        <v>2</v>
      </c>
      <c r="I1882" t="s">
        <v>960</v>
      </c>
      <c r="J1882" t="s">
        <v>961</v>
      </c>
      <c r="K1882" t="s">
        <v>962</v>
      </c>
      <c r="L1882">
        <v>1368</v>
      </c>
      <c r="N1882">
        <v>1011</v>
      </c>
      <c r="O1882" t="s">
        <v>959</v>
      </c>
      <c r="P1882" t="s">
        <v>959</v>
      </c>
      <c r="Q1882">
        <v>1</v>
      </c>
      <c r="W1882">
        <v>0</v>
      </c>
      <c r="X1882">
        <v>1188625873</v>
      </c>
      <c r="Y1882">
        <v>0.82500000000000007</v>
      </c>
      <c r="AA1882">
        <v>0</v>
      </c>
      <c r="AB1882">
        <v>31.26</v>
      </c>
      <c r="AC1882">
        <v>13.5</v>
      </c>
      <c r="AD1882">
        <v>0</v>
      </c>
      <c r="AE1882">
        <v>0</v>
      </c>
      <c r="AF1882">
        <v>31.26</v>
      </c>
      <c r="AG1882">
        <v>13.5</v>
      </c>
      <c r="AH1882">
        <v>0</v>
      </c>
      <c r="AI1882">
        <v>1</v>
      </c>
      <c r="AJ1882">
        <v>1</v>
      </c>
      <c r="AK1882">
        <v>1</v>
      </c>
      <c r="AL1882">
        <v>1</v>
      </c>
      <c r="AN1882">
        <v>0</v>
      </c>
      <c r="AO1882">
        <v>1</v>
      </c>
      <c r="AP1882">
        <v>1</v>
      </c>
      <c r="AQ1882">
        <v>0</v>
      </c>
      <c r="AR1882">
        <v>0</v>
      </c>
      <c r="AS1882" t="s">
        <v>6</v>
      </c>
      <c r="AT1882">
        <v>0.66</v>
      </c>
      <c r="AU1882" t="s">
        <v>102</v>
      </c>
      <c r="AV1882">
        <v>0</v>
      </c>
      <c r="AW1882">
        <v>2</v>
      </c>
      <c r="AX1882">
        <v>27724095</v>
      </c>
      <c r="AY1882">
        <v>1</v>
      </c>
      <c r="AZ1882">
        <v>0</v>
      </c>
      <c r="BA1882">
        <v>1882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CX1882">
        <f>Y1882*Source!I683</f>
        <v>2.8380000000000002E-2</v>
      </c>
      <c r="CY1882">
        <f>AB1882</f>
        <v>31.26</v>
      </c>
      <c r="CZ1882">
        <f>AF1882</f>
        <v>31.26</v>
      </c>
      <c r="DA1882">
        <f>AJ1882</f>
        <v>1</v>
      </c>
      <c r="DB1882">
        <v>0</v>
      </c>
    </row>
    <row r="1883" spans="1:106" x14ac:dyDescent="0.2">
      <c r="A1883">
        <f>ROW(Source!A683)</f>
        <v>683</v>
      </c>
      <c r="B1883">
        <v>27721504</v>
      </c>
      <c r="C1883">
        <v>27724081</v>
      </c>
      <c r="D1883">
        <v>25231607</v>
      </c>
      <c r="E1883">
        <v>1</v>
      </c>
      <c r="F1883">
        <v>1</v>
      </c>
      <c r="G1883">
        <v>1</v>
      </c>
      <c r="H1883">
        <v>2</v>
      </c>
      <c r="I1883" t="s">
        <v>997</v>
      </c>
      <c r="J1883" t="s">
        <v>998</v>
      </c>
      <c r="K1883" t="s">
        <v>999</v>
      </c>
      <c r="L1883">
        <v>1368</v>
      </c>
      <c r="N1883">
        <v>1011</v>
      </c>
      <c r="O1883" t="s">
        <v>959</v>
      </c>
      <c r="P1883" t="s">
        <v>959</v>
      </c>
      <c r="Q1883">
        <v>1</v>
      </c>
      <c r="W1883">
        <v>0</v>
      </c>
      <c r="X1883">
        <v>1372534845</v>
      </c>
      <c r="Y1883">
        <v>4.4624999999999995</v>
      </c>
      <c r="AA1883">
        <v>0</v>
      </c>
      <c r="AB1883">
        <v>65.709999999999994</v>
      </c>
      <c r="AC1883">
        <v>11.6</v>
      </c>
      <c r="AD1883">
        <v>0</v>
      </c>
      <c r="AE1883">
        <v>0</v>
      </c>
      <c r="AF1883">
        <v>65.709999999999994</v>
      </c>
      <c r="AG1883">
        <v>11.6</v>
      </c>
      <c r="AH1883">
        <v>0</v>
      </c>
      <c r="AI1883">
        <v>1</v>
      </c>
      <c r="AJ1883">
        <v>1</v>
      </c>
      <c r="AK1883">
        <v>1</v>
      </c>
      <c r="AL1883">
        <v>1</v>
      </c>
      <c r="AN1883">
        <v>0</v>
      </c>
      <c r="AO1883">
        <v>1</v>
      </c>
      <c r="AP1883">
        <v>1</v>
      </c>
      <c r="AQ1883">
        <v>0</v>
      </c>
      <c r="AR1883">
        <v>0</v>
      </c>
      <c r="AS1883" t="s">
        <v>6</v>
      </c>
      <c r="AT1883">
        <v>3.57</v>
      </c>
      <c r="AU1883" t="s">
        <v>102</v>
      </c>
      <c r="AV1883">
        <v>0</v>
      </c>
      <c r="AW1883">
        <v>2</v>
      </c>
      <c r="AX1883">
        <v>27724096</v>
      </c>
      <c r="AY1883">
        <v>1</v>
      </c>
      <c r="AZ1883">
        <v>0</v>
      </c>
      <c r="BA1883">
        <v>1883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CX1883">
        <f>Y1883*Source!I683</f>
        <v>0.15350999999999998</v>
      </c>
      <c r="CY1883">
        <f>AB1883</f>
        <v>65.709999999999994</v>
      </c>
      <c r="CZ1883">
        <f>AF1883</f>
        <v>65.709999999999994</v>
      </c>
      <c r="DA1883">
        <f>AJ1883</f>
        <v>1</v>
      </c>
      <c r="DB1883">
        <v>0</v>
      </c>
    </row>
    <row r="1884" spans="1:106" x14ac:dyDescent="0.2">
      <c r="A1884">
        <f>ROW(Source!A683)</f>
        <v>683</v>
      </c>
      <c r="B1884">
        <v>27721504</v>
      </c>
      <c r="C1884">
        <v>27724081</v>
      </c>
      <c r="D1884">
        <v>25150226</v>
      </c>
      <c r="E1884">
        <v>1</v>
      </c>
      <c r="F1884">
        <v>1</v>
      </c>
      <c r="G1884">
        <v>1</v>
      </c>
      <c r="H1884">
        <v>3</v>
      </c>
      <c r="I1884" t="s">
        <v>1249</v>
      </c>
      <c r="J1884" t="s">
        <v>1250</v>
      </c>
      <c r="K1884" t="s">
        <v>1251</v>
      </c>
      <c r="L1884">
        <v>1301</v>
      </c>
      <c r="N1884">
        <v>1003</v>
      </c>
      <c r="O1884" t="s">
        <v>501</v>
      </c>
      <c r="P1884" t="s">
        <v>501</v>
      </c>
      <c r="Q1884">
        <v>1</v>
      </c>
      <c r="W1884">
        <v>0</v>
      </c>
      <c r="X1884">
        <v>751777312</v>
      </c>
      <c r="Y1884">
        <v>244</v>
      </c>
      <c r="AA1884">
        <v>6.38</v>
      </c>
      <c r="AB1884">
        <v>0</v>
      </c>
      <c r="AC1884">
        <v>0</v>
      </c>
      <c r="AD1884">
        <v>0</v>
      </c>
      <c r="AE1884">
        <v>6.38</v>
      </c>
      <c r="AF1884">
        <v>0</v>
      </c>
      <c r="AG1884">
        <v>0</v>
      </c>
      <c r="AH1884">
        <v>0</v>
      </c>
      <c r="AI1884">
        <v>1</v>
      </c>
      <c r="AJ1884">
        <v>1</v>
      </c>
      <c r="AK1884">
        <v>1</v>
      </c>
      <c r="AL1884">
        <v>1</v>
      </c>
      <c r="AN1884">
        <v>0</v>
      </c>
      <c r="AO1884">
        <v>1</v>
      </c>
      <c r="AP1884">
        <v>0</v>
      </c>
      <c r="AQ1884">
        <v>0</v>
      </c>
      <c r="AR1884">
        <v>0</v>
      </c>
      <c r="AS1884" t="s">
        <v>6</v>
      </c>
      <c r="AT1884">
        <v>244</v>
      </c>
      <c r="AU1884" t="s">
        <v>6</v>
      </c>
      <c r="AV1884">
        <v>0</v>
      </c>
      <c r="AW1884">
        <v>2</v>
      </c>
      <c r="AX1884">
        <v>27724097</v>
      </c>
      <c r="AY1884">
        <v>1</v>
      </c>
      <c r="AZ1884">
        <v>0</v>
      </c>
      <c r="BA1884">
        <v>1884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CX1884">
        <f>Y1884*Source!I683</f>
        <v>8.3935999999999993</v>
      </c>
      <c r="CY1884">
        <f t="shared" ref="CY1884:CY1890" si="162">AA1884</f>
        <v>6.38</v>
      </c>
      <c r="CZ1884">
        <f t="shared" ref="CZ1884:CZ1890" si="163">AE1884</f>
        <v>6.38</v>
      </c>
      <c r="DA1884">
        <f t="shared" ref="DA1884:DA1890" si="164">AI1884</f>
        <v>1</v>
      </c>
      <c r="DB1884">
        <v>0</v>
      </c>
    </row>
    <row r="1885" spans="1:106" x14ac:dyDescent="0.2">
      <c r="A1885">
        <f>ROW(Source!A683)</f>
        <v>683</v>
      </c>
      <c r="B1885">
        <v>27721504</v>
      </c>
      <c r="C1885">
        <v>27724081</v>
      </c>
      <c r="D1885">
        <v>25150227</v>
      </c>
      <c r="E1885">
        <v>1</v>
      </c>
      <c r="F1885">
        <v>1</v>
      </c>
      <c r="G1885">
        <v>1</v>
      </c>
      <c r="H1885">
        <v>3</v>
      </c>
      <c r="I1885" t="s">
        <v>1252</v>
      </c>
      <c r="J1885" t="s">
        <v>1253</v>
      </c>
      <c r="K1885" t="s">
        <v>1254</v>
      </c>
      <c r="L1885">
        <v>1301</v>
      </c>
      <c r="N1885">
        <v>1003</v>
      </c>
      <c r="O1885" t="s">
        <v>501</v>
      </c>
      <c r="P1885" t="s">
        <v>501</v>
      </c>
      <c r="Q1885">
        <v>1</v>
      </c>
      <c r="W1885">
        <v>0</v>
      </c>
      <c r="X1885">
        <v>1744203244</v>
      </c>
      <c r="Y1885">
        <v>56</v>
      </c>
      <c r="AA1885">
        <v>7.95</v>
      </c>
      <c r="AB1885">
        <v>0</v>
      </c>
      <c r="AC1885">
        <v>0</v>
      </c>
      <c r="AD1885">
        <v>0</v>
      </c>
      <c r="AE1885">
        <v>7.95</v>
      </c>
      <c r="AF1885">
        <v>0</v>
      </c>
      <c r="AG1885">
        <v>0</v>
      </c>
      <c r="AH1885">
        <v>0</v>
      </c>
      <c r="AI1885">
        <v>1</v>
      </c>
      <c r="AJ1885">
        <v>1</v>
      </c>
      <c r="AK1885">
        <v>1</v>
      </c>
      <c r="AL1885">
        <v>1</v>
      </c>
      <c r="AN1885">
        <v>0</v>
      </c>
      <c r="AO1885">
        <v>1</v>
      </c>
      <c r="AP1885">
        <v>0</v>
      </c>
      <c r="AQ1885">
        <v>0</v>
      </c>
      <c r="AR1885">
        <v>0</v>
      </c>
      <c r="AS1885" t="s">
        <v>6</v>
      </c>
      <c r="AT1885">
        <v>56</v>
      </c>
      <c r="AU1885" t="s">
        <v>6</v>
      </c>
      <c r="AV1885">
        <v>0</v>
      </c>
      <c r="AW1885">
        <v>2</v>
      </c>
      <c r="AX1885">
        <v>27724098</v>
      </c>
      <c r="AY1885">
        <v>1</v>
      </c>
      <c r="AZ1885">
        <v>0</v>
      </c>
      <c r="BA1885">
        <v>1885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CX1885">
        <f>Y1885*Source!I683</f>
        <v>1.9264000000000001</v>
      </c>
      <c r="CY1885">
        <f t="shared" si="162"/>
        <v>7.95</v>
      </c>
      <c r="CZ1885">
        <f t="shared" si="163"/>
        <v>7.95</v>
      </c>
      <c r="DA1885">
        <f t="shared" si="164"/>
        <v>1</v>
      </c>
      <c r="DB1885">
        <v>0</v>
      </c>
    </row>
    <row r="1886" spans="1:106" x14ac:dyDescent="0.2">
      <c r="A1886">
        <f>ROW(Source!A683)</f>
        <v>683</v>
      </c>
      <c r="B1886">
        <v>27721504</v>
      </c>
      <c r="C1886">
        <v>27724081</v>
      </c>
      <c r="D1886">
        <v>25150315</v>
      </c>
      <c r="E1886">
        <v>1</v>
      </c>
      <c r="F1886">
        <v>1</v>
      </c>
      <c r="G1886">
        <v>1</v>
      </c>
      <c r="H1886">
        <v>3</v>
      </c>
      <c r="I1886" t="s">
        <v>1255</v>
      </c>
      <c r="J1886" t="s">
        <v>1256</v>
      </c>
      <c r="K1886" t="s">
        <v>1257</v>
      </c>
      <c r="L1886">
        <v>1302</v>
      </c>
      <c r="N1886">
        <v>1003</v>
      </c>
      <c r="O1886" t="s">
        <v>751</v>
      </c>
      <c r="P1886" t="s">
        <v>751</v>
      </c>
      <c r="Q1886">
        <v>10</v>
      </c>
      <c r="W1886">
        <v>0</v>
      </c>
      <c r="X1886">
        <v>-405326455</v>
      </c>
      <c r="Y1886">
        <v>15.6</v>
      </c>
      <c r="AA1886">
        <v>64.099999999999994</v>
      </c>
      <c r="AB1886">
        <v>0</v>
      </c>
      <c r="AC1886">
        <v>0</v>
      </c>
      <c r="AD1886">
        <v>0</v>
      </c>
      <c r="AE1886">
        <v>64.099999999999994</v>
      </c>
      <c r="AF1886">
        <v>0</v>
      </c>
      <c r="AG1886">
        <v>0</v>
      </c>
      <c r="AH1886">
        <v>0</v>
      </c>
      <c r="AI1886">
        <v>1</v>
      </c>
      <c r="AJ1886">
        <v>1</v>
      </c>
      <c r="AK1886">
        <v>1</v>
      </c>
      <c r="AL1886">
        <v>1</v>
      </c>
      <c r="AN1886">
        <v>0</v>
      </c>
      <c r="AO1886">
        <v>1</v>
      </c>
      <c r="AP1886">
        <v>0</v>
      </c>
      <c r="AQ1886">
        <v>0</v>
      </c>
      <c r="AR1886">
        <v>0</v>
      </c>
      <c r="AS1886" t="s">
        <v>6</v>
      </c>
      <c r="AT1886">
        <v>15.6</v>
      </c>
      <c r="AU1886" t="s">
        <v>6</v>
      </c>
      <c r="AV1886">
        <v>0</v>
      </c>
      <c r="AW1886">
        <v>2</v>
      </c>
      <c r="AX1886">
        <v>27724099</v>
      </c>
      <c r="AY1886">
        <v>1</v>
      </c>
      <c r="AZ1886">
        <v>0</v>
      </c>
      <c r="BA1886">
        <v>1886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CX1886">
        <f>Y1886*Source!I683</f>
        <v>0.53664000000000001</v>
      </c>
      <c r="CY1886">
        <f t="shared" si="162"/>
        <v>64.099999999999994</v>
      </c>
      <c r="CZ1886">
        <f t="shared" si="163"/>
        <v>64.099999999999994</v>
      </c>
      <c r="DA1886">
        <f t="shared" si="164"/>
        <v>1</v>
      </c>
      <c r="DB1886">
        <v>0</v>
      </c>
    </row>
    <row r="1887" spans="1:106" x14ac:dyDescent="0.2">
      <c r="A1887">
        <f>ROW(Source!A683)</f>
        <v>683</v>
      </c>
      <c r="B1887">
        <v>27721504</v>
      </c>
      <c r="C1887">
        <v>27724081</v>
      </c>
      <c r="D1887">
        <v>25152739</v>
      </c>
      <c r="E1887">
        <v>1</v>
      </c>
      <c r="F1887">
        <v>1</v>
      </c>
      <c r="G1887">
        <v>1</v>
      </c>
      <c r="H1887">
        <v>3</v>
      </c>
      <c r="I1887" t="s">
        <v>1258</v>
      </c>
      <c r="J1887" t="s">
        <v>1259</v>
      </c>
      <c r="K1887" t="s">
        <v>1260</v>
      </c>
      <c r="L1887">
        <v>1358</v>
      </c>
      <c r="N1887">
        <v>1010</v>
      </c>
      <c r="O1887" t="s">
        <v>553</v>
      </c>
      <c r="P1887" t="s">
        <v>553</v>
      </c>
      <c r="Q1887">
        <v>10</v>
      </c>
      <c r="W1887">
        <v>0</v>
      </c>
      <c r="X1887">
        <v>-858120743</v>
      </c>
      <c r="Y1887">
        <v>38.9</v>
      </c>
      <c r="AA1887">
        <v>7.03</v>
      </c>
      <c r="AB1887">
        <v>0</v>
      </c>
      <c r="AC1887">
        <v>0</v>
      </c>
      <c r="AD1887">
        <v>0</v>
      </c>
      <c r="AE1887">
        <v>7.03</v>
      </c>
      <c r="AF1887">
        <v>0</v>
      </c>
      <c r="AG1887">
        <v>0</v>
      </c>
      <c r="AH1887">
        <v>0</v>
      </c>
      <c r="AI1887">
        <v>1</v>
      </c>
      <c r="AJ1887">
        <v>1</v>
      </c>
      <c r="AK1887">
        <v>1</v>
      </c>
      <c r="AL1887">
        <v>1</v>
      </c>
      <c r="AN1887">
        <v>0</v>
      </c>
      <c r="AO1887">
        <v>1</v>
      </c>
      <c r="AP1887">
        <v>0</v>
      </c>
      <c r="AQ1887">
        <v>0</v>
      </c>
      <c r="AR1887">
        <v>0</v>
      </c>
      <c r="AS1887" t="s">
        <v>6</v>
      </c>
      <c r="AT1887">
        <v>38.9</v>
      </c>
      <c r="AU1887" t="s">
        <v>6</v>
      </c>
      <c r="AV1887">
        <v>0</v>
      </c>
      <c r="AW1887">
        <v>2</v>
      </c>
      <c r="AX1887">
        <v>27724100</v>
      </c>
      <c r="AY1887">
        <v>1</v>
      </c>
      <c r="AZ1887">
        <v>0</v>
      </c>
      <c r="BA1887">
        <v>1887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CX1887">
        <f>Y1887*Source!I683</f>
        <v>1.33816</v>
      </c>
      <c r="CY1887">
        <f t="shared" si="162"/>
        <v>7.03</v>
      </c>
      <c r="CZ1887">
        <f t="shared" si="163"/>
        <v>7.03</v>
      </c>
      <c r="DA1887">
        <f t="shared" si="164"/>
        <v>1</v>
      </c>
      <c r="DB1887">
        <v>0</v>
      </c>
    </row>
    <row r="1888" spans="1:106" x14ac:dyDescent="0.2">
      <c r="A1888">
        <f>ROW(Source!A683)</f>
        <v>683</v>
      </c>
      <c r="B1888">
        <v>27721504</v>
      </c>
      <c r="C1888">
        <v>27724081</v>
      </c>
      <c r="D1888">
        <v>25180423</v>
      </c>
      <c r="E1888">
        <v>1</v>
      </c>
      <c r="F1888">
        <v>1</v>
      </c>
      <c r="G1888">
        <v>1</v>
      </c>
      <c r="H1888">
        <v>3</v>
      </c>
      <c r="I1888" t="s">
        <v>1261</v>
      </c>
      <c r="J1888" t="s">
        <v>1262</v>
      </c>
      <c r="K1888" t="s">
        <v>1263</v>
      </c>
      <c r="L1888">
        <v>1355</v>
      </c>
      <c r="N1888">
        <v>1010</v>
      </c>
      <c r="O1888" t="s">
        <v>519</v>
      </c>
      <c r="P1888" t="s">
        <v>519</v>
      </c>
      <c r="Q1888">
        <v>100</v>
      </c>
      <c r="W1888">
        <v>0</v>
      </c>
      <c r="X1888">
        <v>1709713925</v>
      </c>
      <c r="Y1888">
        <v>8</v>
      </c>
      <c r="AA1888">
        <v>50</v>
      </c>
      <c r="AB1888">
        <v>0</v>
      </c>
      <c r="AC1888">
        <v>0</v>
      </c>
      <c r="AD1888">
        <v>0</v>
      </c>
      <c r="AE1888">
        <v>50</v>
      </c>
      <c r="AF1888">
        <v>0</v>
      </c>
      <c r="AG1888">
        <v>0</v>
      </c>
      <c r="AH1888">
        <v>0</v>
      </c>
      <c r="AI1888">
        <v>1</v>
      </c>
      <c r="AJ1888">
        <v>1</v>
      </c>
      <c r="AK1888">
        <v>1</v>
      </c>
      <c r="AL1888">
        <v>1</v>
      </c>
      <c r="AN1888">
        <v>0</v>
      </c>
      <c r="AO1888">
        <v>1</v>
      </c>
      <c r="AP1888">
        <v>0</v>
      </c>
      <c r="AQ1888">
        <v>0</v>
      </c>
      <c r="AR1888">
        <v>0</v>
      </c>
      <c r="AS1888" t="s">
        <v>6</v>
      </c>
      <c r="AT1888">
        <v>8</v>
      </c>
      <c r="AU1888" t="s">
        <v>6</v>
      </c>
      <c r="AV1888">
        <v>0</v>
      </c>
      <c r="AW1888">
        <v>2</v>
      </c>
      <c r="AX1888">
        <v>27724102</v>
      </c>
      <c r="AY1888">
        <v>1</v>
      </c>
      <c r="AZ1888">
        <v>0</v>
      </c>
      <c r="BA1888">
        <v>1889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CX1888">
        <f>Y1888*Source!I683</f>
        <v>0.2752</v>
      </c>
      <c r="CY1888">
        <f t="shared" si="162"/>
        <v>50</v>
      </c>
      <c r="CZ1888">
        <f t="shared" si="163"/>
        <v>50</v>
      </c>
      <c r="DA1888">
        <f t="shared" si="164"/>
        <v>1</v>
      </c>
      <c r="DB1888">
        <v>0</v>
      </c>
    </row>
    <row r="1889" spans="1:106" x14ac:dyDescent="0.2">
      <c r="A1889">
        <f>ROW(Source!A683)</f>
        <v>683</v>
      </c>
      <c r="B1889">
        <v>27721504</v>
      </c>
      <c r="C1889">
        <v>27724081</v>
      </c>
      <c r="D1889">
        <v>25186863</v>
      </c>
      <c r="E1889">
        <v>1</v>
      </c>
      <c r="F1889">
        <v>1</v>
      </c>
      <c r="G1889">
        <v>1</v>
      </c>
      <c r="H1889">
        <v>3</v>
      </c>
      <c r="I1889" t="s">
        <v>1264</v>
      </c>
      <c r="J1889" t="s">
        <v>1265</v>
      </c>
      <c r="K1889" t="s">
        <v>1266</v>
      </c>
      <c r="L1889">
        <v>1354</v>
      </c>
      <c r="N1889">
        <v>1010</v>
      </c>
      <c r="O1889" t="s">
        <v>252</v>
      </c>
      <c r="P1889" t="s">
        <v>252</v>
      </c>
      <c r="Q1889">
        <v>1</v>
      </c>
      <c r="W1889">
        <v>0</v>
      </c>
      <c r="X1889">
        <v>-1018551266</v>
      </c>
      <c r="Y1889">
        <v>69</v>
      </c>
      <c r="AA1889">
        <v>67</v>
      </c>
      <c r="AB1889">
        <v>0</v>
      </c>
      <c r="AC1889">
        <v>0</v>
      </c>
      <c r="AD1889">
        <v>0</v>
      </c>
      <c r="AE1889">
        <v>67</v>
      </c>
      <c r="AF1889">
        <v>0</v>
      </c>
      <c r="AG1889">
        <v>0</v>
      </c>
      <c r="AH1889">
        <v>0</v>
      </c>
      <c r="AI1889">
        <v>1</v>
      </c>
      <c r="AJ1889">
        <v>1</v>
      </c>
      <c r="AK1889">
        <v>1</v>
      </c>
      <c r="AL1889">
        <v>1</v>
      </c>
      <c r="AN1889">
        <v>0</v>
      </c>
      <c r="AO1889">
        <v>1</v>
      </c>
      <c r="AP1889">
        <v>0</v>
      </c>
      <c r="AQ1889">
        <v>0</v>
      </c>
      <c r="AR1889">
        <v>0</v>
      </c>
      <c r="AS1889" t="s">
        <v>6</v>
      </c>
      <c r="AT1889">
        <v>69</v>
      </c>
      <c r="AU1889" t="s">
        <v>6</v>
      </c>
      <c r="AV1889">
        <v>0</v>
      </c>
      <c r="AW1889">
        <v>2</v>
      </c>
      <c r="AX1889">
        <v>27724103</v>
      </c>
      <c r="AY1889">
        <v>1</v>
      </c>
      <c r="AZ1889">
        <v>0</v>
      </c>
      <c r="BA1889">
        <v>1890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CX1889">
        <f>Y1889*Source!I683</f>
        <v>2.3736000000000002</v>
      </c>
      <c r="CY1889">
        <f t="shared" si="162"/>
        <v>67</v>
      </c>
      <c r="CZ1889">
        <f t="shared" si="163"/>
        <v>67</v>
      </c>
      <c r="DA1889">
        <f t="shared" si="164"/>
        <v>1</v>
      </c>
      <c r="DB1889">
        <v>0</v>
      </c>
    </row>
    <row r="1890" spans="1:106" x14ac:dyDescent="0.2">
      <c r="A1890">
        <f>ROW(Source!A683)</f>
        <v>683</v>
      </c>
      <c r="B1890">
        <v>27721504</v>
      </c>
      <c r="C1890">
        <v>27724081</v>
      </c>
      <c r="D1890">
        <v>0</v>
      </c>
      <c r="E1890">
        <v>1</v>
      </c>
      <c r="F1890">
        <v>1</v>
      </c>
      <c r="G1890">
        <v>1</v>
      </c>
      <c r="H1890">
        <v>3</v>
      </c>
      <c r="I1890" t="s">
        <v>478</v>
      </c>
      <c r="J1890" t="s">
        <v>6</v>
      </c>
      <c r="K1890" t="s">
        <v>479</v>
      </c>
      <c r="L1890">
        <v>1327</v>
      </c>
      <c r="N1890">
        <v>1005</v>
      </c>
      <c r="O1890" t="s">
        <v>96</v>
      </c>
      <c r="P1890" t="s">
        <v>96</v>
      </c>
      <c r="Q1890">
        <v>1</v>
      </c>
      <c r="W1890">
        <v>0</v>
      </c>
      <c r="X1890">
        <v>1051178621</v>
      </c>
      <c r="Y1890">
        <v>100</v>
      </c>
      <c r="AA1890">
        <v>586.71</v>
      </c>
      <c r="AB1890">
        <v>0</v>
      </c>
      <c r="AC1890">
        <v>0</v>
      </c>
      <c r="AD1890">
        <v>0</v>
      </c>
      <c r="AE1890">
        <v>586.71</v>
      </c>
      <c r="AF1890">
        <v>0</v>
      </c>
      <c r="AG1890">
        <v>0</v>
      </c>
      <c r="AH1890">
        <v>0</v>
      </c>
      <c r="AI1890">
        <v>1</v>
      </c>
      <c r="AJ1890">
        <v>1</v>
      </c>
      <c r="AK1890">
        <v>1</v>
      </c>
      <c r="AL1890">
        <v>1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 t="s">
        <v>6</v>
      </c>
      <c r="AT1890">
        <v>100</v>
      </c>
      <c r="AU1890" t="s">
        <v>6</v>
      </c>
      <c r="AV1890">
        <v>0</v>
      </c>
      <c r="AW1890">
        <v>1</v>
      </c>
      <c r="AX1890">
        <v>-1</v>
      </c>
      <c r="AY1890">
        <v>0</v>
      </c>
      <c r="AZ1890">
        <v>0</v>
      </c>
      <c r="BA1890" t="s">
        <v>6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CX1890">
        <f>Y1890*Source!I683</f>
        <v>3.44</v>
      </c>
      <c r="CY1890">
        <f t="shared" si="162"/>
        <v>586.71</v>
      </c>
      <c r="CZ1890">
        <f t="shared" si="163"/>
        <v>586.71</v>
      </c>
      <c r="DA1890">
        <f t="shared" si="164"/>
        <v>1</v>
      </c>
      <c r="DB1890">
        <v>0</v>
      </c>
    </row>
    <row r="1891" spans="1:106" x14ac:dyDescent="0.2">
      <c r="A1891">
        <f>ROW(Source!A686)</f>
        <v>686</v>
      </c>
      <c r="B1891">
        <v>27721505</v>
      </c>
      <c r="C1891">
        <v>27724105</v>
      </c>
      <c r="D1891">
        <v>25418547</v>
      </c>
      <c r="E1891">
        <v>1</v>
      </c>
      <c r="F1891">
        <v>1</v>
      </c>
      <c r="G1891">
        <v>1</v>
      </c>
      <c r="H1891">
        <v>1</v>
      </c>
      <c r="I1891" t="s">
        <v>1073</v>
      </c>
      <c r="J1891" t="s">
        <v>6</v>
      </c>
      <c r="K1891" t="s">
        <v>1074</v>
      </c>
      <c r="L1891">
        <v>1191</v>
      </c>
      <c r="N1891">
        <v>1013</v>
      </c>
      <c r="O1891" t="s">
        <v>953</v>
      </c>
      <c r="P1891" t="s">
        <v>953</v>
      </c>
      <c r="Q1891">
        <v>1</v>
      </c>
      <c r="W1891">
        <v>0</v>
      </c>
      <c r="X1891">
        <v>-784637506</v>
      </c>
      <c r="Y1891">
        <v>171.53399999999999</v>
      </c>
      <c r="AA1891">
        <v>0</v>
      </c>
      <c r="AB1891">
        <v>0</v>
      </c>
      <c r="AC1891">
        <v>0</v>
      </c>
      <c r="AD1891">
        <v>8.74</v>
      </c>
      <c r="AE1891">
        <v>0</v>
      </c>
      <c r="AF1891">
        <v>0</v>
      </c>
      <c r="AG1891">
        <v>0</v>
      </c>
      <c r="AH1891">
        <v>8.74</v>
      </c>
      <c r="AI1891">
        <v>1</v>
      </c>
      <c r="AJ1891">
        <v>1</v>
      </c>
      <c r="AK1891">
        <v>1</v>
      </c>
      <c r="AL1891">
        <v>1</v>
      </c>
      <c r="AN1891">
        <v>0</v>
      </c>
      <c r="AO1891">
        <v>1</v>
      </c>
      <c r="AP1891">
        <v>1</v>
      </c>
      <c r="AQ1891">
        <v>0</v>
      </c>
      <c r="AR1891">
        <v>0</v>
      </c>
      <c r="AS1891" t="s">
        <v>6</v>
      </c>
      <c r="AT1891">
        <v>149.16</v>
      </c>
      <c r="AU1891" t="s">
        <v>103</v>
      </c>
      <c r="AV1891">
        <v>1</v>
      </c>
      <c r="AW1891">
        <v>2</v>
      </c>
      <c r="AX1891">
        <v>27724117</v>
      </c>
      <c r="AY1891">
        <v>1</v>
      </c>
      <c r="AZ1891">
        <v>0</v>
      </c>
      <c r="BA1891">
        <v>1891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CX1891">
        <f>Y1891*Source!I686</f>
        <v>58.664628</v>
      </c>
      <c r="CY1891">
        <f>AD1891</f>
        <v>8.74</v>
      </c>
      <c r="CZ1891">
        <f>AH1891</f>
        <v>8.74</v>
      </c>
      <c r="DA1891">
        <f>AL1891</f>
        <v>1</v>
      </c>
      <c r="DB1891">
        <v>0</v>
      </c>
    </row>
    <row r="1892" spans="1:106" x14ac:dyDescent="0.2">
      <c r="A1892">
        <f>ROW(Source!A686)</f>
        <v>686</v>
      </c>
      <c r="B1892">
        <v>27721505</v>
      </c>
      <c r="C1892">
        <v>27724105</v>
      </c>
      <c r="D1892">
        <v>25412928</v>
      </c>
      <c r="E1892">
        <v>1</v>
      </c>
      <c r="F1892">
        <v>1</v>
      </c>
      <c r="G1892">
        <v>1</v>
      </c>
      <c r="H1892">
        <v>1</v>
      </c>
      <c r="I1892" t="s">
        <v>954</v>
      </c>
      <c r="J1892" t="s">
        <v>6</v>
      </c>
      <c r="K1892" t="s">
        <v>955</v>
      </c>
      <c r="L1892">
        <v>1191</v>
      </c>
      <c r="N1892">
        <v>1013</v>
      </c>
      <c r="O1892" t="s">
        <v>953</v>
      </c>
      <c r="P1892" t="s">
        <v>953</v>
      </c>
      <c r="Q1892">
        <v>1</v>
      </c>
      <c r="W1892">
        <v>0</v>
      </c>
      <c r="X1892">
        <v>-1417349443</v>
      </c>
      <c r="Y1892">
        <v>4.2300000000000004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1</v>
      </c>
      <c r="AJ1892">
        <v>1</v>
      </c>
      <c r="AK1892">
        <v>1</v>
      </c>
      <c r="AL1892">
        <v>1</v>
      </c>
      <c r="AN1892">
        <v>0</v>
      </c>
      <c r="AO1892">
        <v>1</v>
      </c>
      <c r="AP1892">
        <v>0</v>
      </c>
      <c r="AQ1892">
        <v>0</v>
      </c>
      <c r="AR1892">
        <v>0</v>
      </c>
      <c r="AS1892" t="s">
        <v>6</v>
      </c>
      <c r="AT1892">
        <v>4.2300000000000004</v>
      </c>
      <c r="AU1892" t="s">
        <v>6</v>
      </c>
      <c r="AV1892">
        <v>2</v>
      </c>
      <c r="AW1892">
        <v>2</v>
      </c>
      <c r="AX1892">
        <v>27724118</v>
      </c>
      <c r="AY1892">
        <v>1</v>
      </c>
      <c r="AZ1892">
        <v>2048</v>
      </c>
      <c r="BA1892">
        <v>1892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CX1892">
        <f>Y1892*Source!I686</f>
        <v>1.4466600000000003</v>
      </c>
      <c r="CY1892">
        <f>AD1892</f>
        <v>0</v>
      </c>
      <c r="CZ1892">
        <f>AH1892</f>
        <v>0</v>
      </c>
      <c r="DA1892">
        <f>AL1892</f>
        <v>1</v>
      </c>
      <c r="DB1892">
        <v>0</v>
      </c>
    </row>
    <row r="1893" spans="1:106" x14ac:dyDescent="0.2">
      <c r="A1893">
        <f>ROW(Source!A686)</f>
        <v>686</v>
      </c>
      <c r="B1893">
        <v>27721505</v>
      </c>
      <c r="C1893">
        <v>27724105</v>
      </c>
      <c r="D1893">
        <v>25230514</v>
      </c>
      <c r="E1893">
        <v>1</v>
      </c>
      <c r="F1893">
        <v>1</v>
      </c>
      <c r="G1893">
        <v>1</v>
      </c>
      <c r="H1893">
        <v>2</v>
      </c>
      <c r="I1893" t="s">
        <v>960</v>
      </c>
      <c r="J1893" t="s">
        <v>961</v>
      </c>
      <c r="K1893" t="s">
        <v>962</v>
      </c>
      <c r="L1893">
        <v>1368</v>
      </c>
      <c r="N1893">
        <v>1011</v>
      </c>
      <c r="O1893" t="s">
        <v>959</v>
      </c>
      <c r="P1893" t="s">
        <v>959</v>
      </c>
      <c r="Q1893">
        <v>1</v>
      </c>
      <c r="W1893">
        <v>0</v>
      </c>
      <c r="X1893">
        <v>1188625873</v>
      </c>
      <c r="Y1893">
        <v>0.82500000000000007</v>
      </c>
      <c r="AA1893">
        <v>0</v>
      </c>
      <c r="AB1893">
        <v>31.26</v>
      </c>
      <c r="AC1893">
        <v>13.5</v>
      </c>
      <c r="AD1893">
        <v>0</v>
      </c>
      <c r="AE1893">
        <v>0</v>
      </c>
      <c r="AF1893">
        <v>31.26</v>
      </c>
      <c r="AG1893">
        <v>13.5</v>
      </c>
      <c r="AH1893">
        <v>0</v>
      </c>
      <c r="AI1893">
        <v>1</v>
      </c>
      <c r="AJ1893">
        <v>1</v>
      </c>
      <c r="AK1893">
        <v>1</v>
      </c>
      <c r="AL1893">
        <v>1</v>
      </c>
      <c r="AN1893">
        <v>0</v>
      </c>
      <c r="AO1893">
        <v>1</v>
      </c>
      <c r="AP1893">
        <v>1</v>
      </c>
      <c r="AQ1893">
        <v>0</v>
      </c>
      <c r="AR1893">
        <v>0</v>
      </c>
      <c r="AS1893" t="s">
        <v>6</v>
      </c>
      <c r="AT1893">
        <v>0.66</v>
      </c>
      <c r="AU1893" t="s">
        <v>102</v>
      </c>
      <c r="AV1893">
        <v>0</v>
      </c>
      <c r="AW1893">
        <v>2</v>
      </c>
      <c r="AX1893">
        <v>27724119</v>
      </c>
      <c r="AY1893">
        <v>1</v>
      </c>
      <c r="AZ1893">
        <v>0</v>
      </c>
      <c r="BA1893">
        <v>1893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CX1893">
        <f>Y1893*Source!I686</f>
        <v>0.28215000000000007</v>
      </c>
      <c r="CY1893">
        <f>AB1893</f>
        <v>31.26</v>
      </c>
      <c r="CZ1893">
        <f>AF1893</f>
        <v>31.26</v>
      </c>
      <c r="DA1893">
        <f>AJ1893</f>
        <v>1</v>
      </c>
      <c r="DB1893">
        <v>0</v>
      </c>
    </row>
    <row r="1894" spans="1:106" x14ac:dyDescent="0.2">
      <c r="A1894">
        <f>ROW(Source!A686)</f>
        <v>686</v>
      </c>
      <c r="B1894">
        <v>27721505</v>
      </c>
      <c r="C1894">
        <v>27724105</v>
      </c>
      <c r="D1894">
        <v>25231607</v>
      </c>
      <c r="E1894">
        <v>1</v>
      </c>
      <c r="F1894">
        <v>1</v>
      </c>
      <c r="G1894">
        <v>1</v>
      </c>
      <c r="H1894">
        <v>2</v>
      </c>
      <c r="I1894" t="s">
        <v>997</v>
      </c>
      <c r="J1894" t="s">
        <v>998</v>
      </c>
      <c r="K1894" t="s">
        <v>999</v>
      </c>
      <c r="L1894">
        <v>1368</v>
      </c>
      <c r="N1894">
        <v>1011</v>
      </c>
      <c r="O1894" t="s">
        <v>959</v>
      </c>
      <c r="P1894" t="s">
        <v>959</v>
      </c>
      <c r="Q1894">
        <v>1</v>
      </c>
      <c r="W1894">
        <v>0</v>
      </c>
      <c r="X1894">
        <v>1372534845</v>
      </c>
      <c r="Y1894">
        <v>4.4624999999999995</v>
      </c>
      <c r="AA1894">
        <v>0</v>
      </c>
      <c r="AB1894">
        <v>65.709999999999994</v>
      </c>
      <c r="AC1894">
        <v>11.6</v>
      </c>
      <c r="AD1894">
        <v>0</v>
      </c>
      <c r="AE1894">
        <v>0</v>
      </c>
      <c r="AF1894">
        <v>65.709999999999994</v>
      </c>
      <c r="AG1894">
        <v>11.6</v>
      </c>
      <c r="AH1894">
        <v>0</v>
      </c>
      <c r="AI1894">
        <v>1</v>
      </c>
      <c r="AJ1894">
        <v>1</v>
      </c>
      <c r="AK1894">
        <v>1</v>
      </c>
      <c r="AL1894">
        <v>1</v>
      </c>
      <c r="AN1894">
        <v>0</v>
      </c>
      <c r="AO1894">
        <v>1</v>
      </c>
      <c r="AP1894">
        <v>1</v>
      </c>
      <c r="AQ1894">
        <v>0</v>
      </c>
      <c r="AR1894">
        <v>0</v>
      </c>
      <c r="AS1894" t="s">
        <v>6</v>
      </c>
      <c r="AT1894">
        <v>3.57</v>
      </c>
      <c r="AU1894" t="s">
        <v>102</v>
      </c>
      <c r="AV1894">
        <v>0</v>
      </c>
      <c r="AW1894">
        <v>2</v>
      </c>
      <c r="AX1894">
        <v>27724120</v>
      </c>
      <c r="AY1894">
        <v>1</v>
      </c>
      <c r="AZ1894">
        <v>0</v>
      </c>
      <c r="BA1894">
        <v>1894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CX1894">
        <f>Y1894*Source!I686</f>
        <v>1.5261749999999998</v>
      </c>
      <c r="CY1894">
        <f>AB1894</f>
        <v>65.709999999999994</v>
      </c>
      <c r="CZ1894">
        <f>AF1894</f>
        <v>65.709999999999994</v>
      </c>
      <c r="DA1894">
        <f>AJ1894</f>
        <v>1</v>
      </c>
      <c r="DB1894">
        <v>0</v>
      </c>
    </row>
    <row r="1895" spans="1:106" x14ac:dyDescent="0.2">
      <c r="A1895">
        <f>ROW(Source!A686)</f>
        <v>686</v>
      </c>
      <c r="B1895">
        <v>27721505</v>
      </c>
      <c r="C1895">
        <v>27724105</v>
      </c>
      <c r="D1895">
        <v>25150226</v>
      </c>
      <c r="E1895">
        <v>1</v>
      </c>
      <c r="F1895">
        <v>1</v>
      </c>
      <c r="G1895">
        <v>1</v>
      </c>
      <c r="H1895">
        <v>3</v>
      </c>
      <c r="I1895" t="s">
        <v>1249</v>
      </c>
      <c r="J1895" t="s">
        <v>1250</v>
      </c>
      <c r="K1895" t="s">
        <v>1251</v>
      </c>
      <c r="L1895">
        <v>1301</v>
      </c>
      <c r="N1895">
        <v>1003</v>
      </c>
      <c r="O1895" t="s">
        <v>501</v>
      </c>
      <c r="P1895" t="s">
        <v>501</v>
      </c>
      <c r="Q1895">
        <v>1</v>
      </c>
      <c r="W1895">
        <v>0</v>
      </c>
      <c r="X1895">
        <v>751777312</v>
      </c>
      <c r="Y1895">
        <v>253</v>
      </c>
      <c r="AA1895">
        <v>6.38</v>
      </c>
      <c r="AB1895">
        <v>0</v>
      </c>
      <c r="AC1895">
        <v>0</v>
      </c>
      <c r="AD1895">
        <v>0</v>
      </c>
      <c r="AE1895">
        <v>6.38</v>
      </c>
      <c r="AF1895">
        <v>0</v>
      </c>
      <c r="AG1895">
        <v>0</v>
      </c>
      <c r="AH1895">
        <v>0</v>
      </c>
      <c r="AI1895">
        <v>1</v>
      </c>
      <c r="AJ1895">
        <v>1</v>
      </c>
      <c r="AK1895">
        <v>1</v>
      </c>
      <c r="AL1895">
        <v>1</v>
      </c>
      <c r="AN1895">
        <v>0</v>
      </c>
      <c r="AO1895">
        <v>1</v>
      </c>
      <c r="AP1895">
        <v>0</v>
      </c>
      <c r="AQ1895">
        <v>0</v>
      </c>
      <c r="AR1895">
        <v>0</v>
      </c>
      <c r="AS1895" t="s">
        <v>6</v>
      </c>
      <c r="AT1895">
        <v>253</v>
      </c>
      <c r="AU1895" t="s">
        <v>6</v>
      </c>
      <c r="AV1895">
        <v>0</v>
      </c>
      <c r="AW1895">
        <v>2</v>
      </c>
      <c r="AX1895">
        <v>27724121</v>
      </c>
      <c r="AY1895">
        <v>1</v>
      </c>
      <c r="AZ1895">
        <v>0</v>
      </c>
      <c r="BA1895">
        <v>1895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CX1895">
        <f>Y1895*Source!I686</f>
        <v>86.52600000000001</v>
      </c>
      <c r="CY1895">
        <f t="shared" ref="CY1895:CY1901" si="165">AA1895</f>
        <v>6.38</v>
      </c>
      <c r="CZ1895">
        <f t="shared" ref="CZ1895:CZ1901" si="166">AE1895</f>
        <v>6.38</v>
      </c>
      <c r="DA1895">
        <f t="shared" ref="DA1895:DA1901" si="167">AI1895</f>
        <v>1</v>
      </c>
      <c r="DB1895">
        <v>0</v>
      </c>
    </row>
    <row r="1896" spans="1:106" x14ac:dyDescent="0.2">
      <c r="A1896">
        <f>ROW(Source!A686)</f>
        <v>686</v>
      </c>
      <c r="B1896">
        <v>27721505</v>
      </c>
      <c r="C1896">
        <v>27724105</v>
      </c>
      <c r="D1896">
        <v>25150227</v>
      </c>
      <c r="E1896">
        <v>1</v>
      </c>
      <c r="F1896">
        <v>1</v>
      </c>
      <c r="G1896">
        <v>1</v>
      </c>
      <c r="H1896">
        <v>3</v>
      </c>
      <c r="I1896" t="s">
        <v>1252</v>
      </c>
      <c r="J1896" t="s">
        <v>1253</v>
      </c>
      <c r="K1896" t="s">
        <v>1254</v>
      </c>
      <c r="L1896">
        <v>1301</v>
      </c>
      <c r="N1896">
        <v>1003</v>
      </c>
      <c r="O1896" t="s">
        <v>501</v>
      </c>
      <c r="P1896" t="s">
        <v>501</v>
      </c>
      <c r="Q1896">
        <v>1</v>
      </c>
      <c r="W1896">
        <v>0</v>
      </c>
      <c r="X1896">
        <v>1744203244</v>
      </c>
      <c r="Y1896">
        <v>59</v>
      </c>
      <c r="AA1896">
        <v>7.95</v>
      </c>
      <c r="AB1896">
        <v>0</v>
      </c>
      <c r="AC1896">
        <v>0</v>
      </c>
      <c r="AD1896">
        <v>0</v>
      </c>
      <c r="AE1896">
        <v>7.95</v>
      </c>
      <c r="AF1896">
        <v>0</v>
      </c>
      <c r="AG1896">
        <v>0</v>
      </c>
      <c r="AH1896">
        <v>0</v>
      </c>
      <c r="AI1896">
        <v>1</v>
      </c>
      <c r="AJ1896">
        <v>1</v>
      </c>
      <c r="AK1896">
        <v>1</v>
      </c>
      <c r="AL1896">
        <v>1</v>
      </c>
      <c r="AN1896">
        <v>0</v>
      </c>
      <c r="AO1896">
        <v>1</v>
      </c>
      <c r="AP1896">
        <v>0</v>
      </c>
      <c r="AQ1896">
        <v>0</v>
      </c>
      <c r="AR1896">
        <v>0</v>
      </c>
      <c r="AS1896" t="s">
        <v>6</v>
      </c>
      <c r="AT1896">
        <v>59</v>
      </c>
      <c r="AU1896" t="s">
        <v>6</v>
      </c>
      <c r="AV1896">
        <v>0</v>
      </c>
      <c r="AW1896">
        <v>2</v>
      </c>
      <c r="AX1896">
        <v>27724122</v>
      </c>
      <c r="AY1896">
        <v>1</v>
      </c>
      <c r="AZ1896">
        <v>0</v>
      </c>
      <c r="BA1896">
        <v>1896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CX1896">
        <f>Y1896*Source!I686</f>
        <v>20.178000000000001</v>
      </c>
      <c r="CY1896">
        <f t="shared" si="165"/>
        <v>7.95</v>
      </c>
      <c r="CZ1896">
        <f t="shared" si="166"/>
        <v>7.95</v>
      </c>
      <c r="DA1896">
        <f t="shared" si="167"/>
        <v>1</v>
      </c>
      <c r="DB1896">
        <v>0</v>
      </c>
    </row>
    <row r="1897" spans="1:106" x14ac:dyDescent="0.2">
      <c r="A1897">
        <f>ROW(Source!A686)</f>
        <v>686</v>
      </c>
      <c r="B1897">
        <v>27721505</v>
      </c>
      <c r="C1897">
        <v>27724105</v>
      </c>
      <c r="D1897">
        <v>25150315</v>
      </c>
      <c r="E1897">
        <v>1</v>
      </c>
      <c r="F1897">
        <v>1</v>
      </c>
      <c r="G1897">
        <v>1</v>
      </c>
      <c r="H1897">
        <v>3</v>
      </c>
      <c r="I1897" t="s">
        <v>1255</v>
      </c>
      <c r="J1897" t="s">
        <v>1256</v>
      </c>
      <c r="K1897" t="s">
        <v>1257</v>
      </c>
      <c r="L1897">
        <v>1302</v>
      </c>
      <c r="N1897">
        <v>1003</v>
      </c>
      <c r="O1897" t="s">
        <v>751</v>
      </c>
      <c r="P1897" t="s">
        <v>751</v>
      </c>
      <c r="Q1897">
        <v>10</v>
      </c>
      <c r="W1897">
        <v>0</v>
      </c>
      <c r="X1897">
        <v>-405326455</v>
      </c>
      <c r="Y1897">
        <v>15.9</v>
      </c>
      <c r="AA1897">
        <v>64.099999999999994</v>
      </c>
      <c r="AB1897">
        <v>0</v>
      </c>
      <c r="AC1897">
        <v>0</v>
      </c>
      <c r="AD1897">
        <v>0</v>
      </c>
      <c r="AE1897">
        <v>64.099999999999994</v>
      </c>
      <c r="AF1897">
        <v>0</v>
      </c>
      <c r="AG1897">
        <v>0</v>
      </c>
      <c r="AH1897">
        <v>0</v>
      </c>
      <c r="AI1897">
        <v>1</v>
      </c>
      <c r="AJ1897">
        <v>1</v>
      </c>
      <c r="AK1897">
        <v>1</v>
      </c>
      <c r="AL1897">
        <v>1</v>
      </c>
      <c r="AN1897">
        <v>0</v>
      </c>
      <c r="AO1897">
        <v>1</v>
      </c>
      <c r="AP1897">
        <v>0</v>
      </c>
      <c r="AQ1897">
        <v>0</v>
      </c>
      <c r="AR1897">
        <v>0</v>
      </c>
      <c r="AS1897" t="s">
        <v>6</v>
      </c>
      <c r="AT1897">
        <v>15.9</v>
      </c>
      <c r="AU1897" t="s">
        <v>6</v>
      </c>
      <c r="AV1897">
        <v>0</v>
      </c>
      <c r="AW1897">
        <v>2</v>
      </c>
      <c r="AX1897">
        <v>27724123</v>
      </c>
      <c r="AY1897">
        <v>1</v>
      </c>
      <c r="AZ1897">
        <v>0</v>
      </c>
      <c r="BA1897">
        <v>1897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CX1897">
        <f>Y1897*Source!I686</f>
        <v>5.4378000000000002</v>
      </c>
      <c r="CY1897">
        <f t="shared" si="165"/>
        <v>64.099999999999994</v>
      </c>
      <c r="CZ1897">
        <f t="shared" si="166"/>
        <v>64.099999999999994</v>
      </c>
      <c r="DA1897">
        <f t="shared" si="167"/>
        <v>1</v>
      </c>
      <c r="DB1897">
        <v>0</v>
      </c>
    </row>
    <row r="1898" spans="1:106" x14ac:dyDescent="0.2">
      <c r="A1898">
        <f>ROW(Source!A686)</f>
        <v>686</v>
      </c>
      <c r="B1898">
        <v>27721505</v>
      </c>
      <c r="C1898">
        <v>27724105</v>
      </c>
      <c r="D1898">
        <v>25152739</v>
      </c>
      <c r="E1898">
        <v>1</v>
      </c>
      <c r="F1898">
        <v>1</v>
      </c>
      <c r="G1898">
        <v>1</v>
      </c>
      <c r="H1898">
        <v>3</v>
      </c>
      <c r="I1898" t="s">
        <v>1258</v>
      </c>
      <c r="J1898" t="s">
        <v>1259</v>
      </c>
      <c r="K1898" t="s">
        <v>1260</v>
      </c>
      <c r="L1898">
        <v>1358</v>
      </c>
      <c r="N1898">
        <v>1010</v>
      </c>
      <c r="O1898" t="s">
        <v>553</v>
      </c>
      <c r="P1898" t="s">
        <v>553</v>
      </c>
      <c r="Q1898">
        <v>10</v>
      </c>
      <c r="W1898">
        <v>0</v>
      </c>
      <c r="X1898">
        <v>-858120743</v>
      </c>
      <c r="Y1898">
        <v>41.2</v>
      </c>
      <c r="AA1898">
        <v>7.03</v>
      </c>
      <c r="AB1898">
        <v>0</v>
      </c>
      <c r="AC1898">
        <v>0</v>
      </c>
      <c r="AD1898">
        <v>0</v>
      </c>
      <c r="AE1898">
        <v>7.03</v>
      </c>
      <c r="AF1898">
        <v>0</v>
      </c>
      <c r="AG1898">
        <v>0</v>
      </c>
      <c r="AH1898">
        <v>0</v>
      </c>
      <c r="AI1898">
        <v>1</v>
      </c>
      <c r="AJ1898">
        <v>1</v>
      </c>
      <c r="AK1898">
        <v>1</v>
      </c>
      <c r="AL1898">
        <v>1</v>
      </c>
      <c r="AN1898">
        <v>0</v>
      </c>
      <c r="AO1898">
        <v>1</v>
      </c>
      <c r="AP1898">
        <v>0</v>
      </c>
      <c r="AQ1898">
        <v>0</v>
      </c>
      <c r="AR1898">
        <v>0</v>
      </c>
      <c r="AS1898" t="s">
        <v>6</v>
      </c>
      <c r="AT1898">
        <v>41.2</v>
      </c>
      <c r="AU1898" t="s">
        <v>6</v>
      </c>
      <c r="AV1898">
        <v>0</v>
      </c>
      <c r="AW1898">
        <v>2</v>
      </c>
      <c r="AX1898">
        <v>27724124</v>
      </c>
      <c r="AY1898">
        <v>1</v>
      </c>
      <c r="AZ1898">
        <v>0</v>
      </c>
      <c r="BA1898">
        <v>1898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CX1898">
        <f>Y1898*Source!I686</f>
        <v>14.090400000000002</v>
      </c>
      <c r="CY1898">
        <f t="shared" si="165"/>
        <v>7.03</v>
      </c>
      <c r="CZ1898">
        <f t="shared" si="166"/>
        <v>7.03</v>
      </c>
      <c r="DA1898">
        <f t="shared" si="167"/>
        <v>1</v>
      </c>
      <c r="DB1898">
        <v>0</v>
      </c>
    </row>
    <row r="1899" spans="1:106" x14ac:dyDescent="0.2">
      <c r="A1899">
        <f>ROW(Source!A686)</f>
        <v>686</v>
      </c>
      <c r="B1899">
        <v>27721505</v>
      </c>
      <c r="C1899">
        <v>27724105</v>
      </c>
      <c r="D1899">
        <v>25180423</v>
      </c>
      <c r="E1899">
        <v>1</v>
      </c>
      <c r="F1899">
        <v>1</v>
      </c>
      <c r="G1899">
        <v>1</v>
      </c>
      <c r="H1899">
        <v>3</v>
      </c>
      <c r="I1899" t="s">
        <v>1261</v>
      </c>
      <c r="J1899" t="s">
        <v>1262</v>
      </c>
      <c r="K1899" t="s">
        <v>1263</v>
      </c>
      <c r="L1899">
        <v>1355</v>
      </c>
      <c r="N1899">
        <v>1010</v>
      </c>
      <c r="O1899" t="s">
        <v>519</v>
      </c>
      <c r="P1899" t="s">
        <v>519</v>
      </c>
      <c r="Q1899">
        <v>100</v>
      </c>
      <c r="W1899">
        <v>0</v>
      </c>
      <c r="X1899">
        <v>1709713925</v>
      </c>
      <c r="Y1899">
        <v>8</v>
      </c>
      <c r="AA1899">
        <v>50</v>
      </c>
      <c r="AB1899">
        <v>0</v>
      </c>
      <c r="AC1899">
        <v>0</v>
      </c>
      <c r="AD1899">
        <v>0</v>
      </c>
      <c r="AE1899">
        <v>50</v>
      </c>
      <c r="AF1899">
        <v>0</v>
      </c>
      <c r="AG1899">
        <v>0</v>
      </c>
      <c r="AH1899">
        <v>0</v>
      </c>
      <c r="AI1899">
        <v>1</v>
      </c>
      <c r="AJ1899">
        <v>1</v>
      </c>
      <c r="AK1899">
        <v>1</v>
      </c>
      <c r="AL1899">
        <v>1</v>
      </c>
      <c r="AN1899">
        <v>0</v>
      </c>
      <c r="AO1899">
        <v>1</v>
      </c>
      <c r="AP1899">
        <v>0</v>
      </c>
      <c r="AQ1899">
        <v>0</v>
      </c>
      <c r="AR1899">
        <v>0</v>
      </c>
      <c r="AS1899" t="s">
        <v>6</v>
      </c>
      <c r="AT1899">
        <v>8</v>
      </c>
      <c r="AU1899" t="s">
        <v>6</v>
      </c>
      <c r="AV1899">
        <v>0</v>
      </c>
      <c r="AW1899">
        <v>2</v>
      </c>
      <c r="AX1899">
        <v>27724126</v>
      </c>
      <c r="AY1899">
        <v>1</v>
      </c>
      <c r="AZ1899">
        <v>0</v>
      </c>
      <c r="BA1899">
        <v>1900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CX1899">
        <f>Y1899*Source!I686</f>
        <v>2.7360000000000002</v>
      </c>
      <c r="CY1899">
        <f t="shared" si="165"/>
        <v>50</v>
      </c>
      <c r="CZ1899">
        <f t="shared" si="166"/>
        <v>50</v>
      </c>
      <c r="DA1899">
        <f t="shared" si="167"/>
        <v>1</v>
      </c>
      <c r="DB1899">
        <v>0</v>
      </c>
    </row>
    <row r="1900" spans="1:106" x14ac:dyDescent="0.2">
      <c r="A1900">
        <f>ROW(Source!A686)</f>
        <v>686</v>
      </c>
      <c r="B1900">
        <v>27721505</v>
      </c>
      <c r="C1900">
        <v>27724105</v>
      </c>
      <c r="D1900">
        <v>25186863</v>
      </c>
      <c r="E1900">
        <v>1</v>
      </c>
      <c r="F1900">
        <v>1</v>
      </c>
      <c r="G1900">
        <v>1</v>
      </c>
      <c r="H1900">
        <v>3</v>
      </c>
      <c r="I1900" t="s">
        <v>1264</v>
      </c>
      <c r="J1900" t="s">
        <v>1265</v>
      </c>
      <c r="K1900" t="s">
        <v>1266</v>
      </c>
      <c r="L1900">
        <v>1354</v>
      </c>
      <c r="N1900">
        <v>1010</v>
      </c>
      <c r="O1900" t="s">
        <v>252</v>
      </c>
      <c r="P1900" t="s">
        <v>252</v>
      </c>
      <c r="Q1900">
        <v>1</v>
      </c>
      <c r="W1900">
        <v>0</v>
      </c>
      <c r="X1900">
        <v>-1018551266</v>
      </c>
      <c r="Y1900">
        <v>71</v>
      </c>
      <c r="AA1900">
        <v>67</v>
      </c>
      <c r="AB1900">
        <v>0</v>
      </c>
      <c r="AC1900">
        <v>0</v>
      </c>
      <c r="AD1900">
        <v>0</v>
      </c>
      <c r="AE1900">
        <v>67</v>
      </c>
      <c r="AF1900">
        <v>0</v>
      </c>
      <c r="AG1900">
        <v>0</v>
      </c>
      <c r="AH1900">
        <v>0</v>
      </c>
      <c r="AI1900">
        <v>1</v>
      </c>
      <c r="AJ1900">
        <v>1</v>
      </c>
      <c r="AK1900">
        <v>1</v>
      </c>
      <c r="AL1900">
        <v>1</v>
      </c>
      <c r="AN1900">
        <v>0</v>
      </c>
      <c r="AO1900">
        <v>1</v>
      </c>
      <c r="AP1900">
        <v>0</v>
      </c>
      <c r="AQ1900">
        <v>0</v>
      </c>
      <c r="AR1900">
        <v>0</v>
      </c>
      <c r="AS1900" t="s">
        <v>6</v>
      </c>
      <c r="AT1900">
        <v>71</v>
      </c>
      <c r="AU1900" t="s">
        <v>6</v>
      </c>
      <c r="AV1900">
        <v>0</v>
      </c>
      <c r="AW1900">
        <v>2</v>
      </c>
      <c r="AX1900">
        <v>27724127</v>
      </c>
      <c r="AY1900">
        <v>1</v>
      </c>
      <c r="AZ1900">
        <v>0</v>
      </c>
      <c r="BA1900">
        <v>1901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CX1900">
        <f>Y1900*Source!I686</f>
        <v>24.282000000000004</v>
      </c>
      <c r="CY1900">
        <f t="shared" si="165"/>
        <v>67</v>
      </c>
      <c r="CZ1900">
        <f t="shared" si="166"/>
        <v>67</v>
      </c>
      <c r="DA1900">
        <f t="shared" si="167"/>
        <v>1</v>
      </c>
      <c r="DB1900">
        <v>0</v>
      </c>
    </row>
    <row r="1901" spans="1:106" x14ac:dyDescent="0.2">
      <c r="A1901">
        <f>ROW(Source!A686)</f>
        <v>686</v>
      </c>
      <c r="B1901">
        <v>27721505</v>
      </c>
      <c r="C1901">
        <v>27724105</v>
      </c>
      <c r="D1901">
        <v>0</v>
      </c>
      <c r="E1901">
        <v>1</v>
      </c>
      <c r="F1901">
        <v>1</v>
      </c>
      <c r="G1901">
        <v>1</v>
      </c>
      <c r="H1901">
        <v>3</v>
      </c>
      <c r="I1901" t="s">
        <v>478</v>
      </c>
      <c r="J1901" t="s">
        <v>6</v>
      </c>
      <c r="K1901" t="s">
        <v>803</v>
      </c>
      <c r="L1901">
        <v>1327</v>
      </c>
      <c r="N1901">
        <v>1005</v>
      </c>
      <c r="O1901" t="s">
        <v>96</v>
      </c>
      <c r="P1901" t="s">
        <v>96</v>
      </c>
      <c r="Q1901">
        <v>1</v>
      </c>
      <c r="W1901">
        <v>0</v>
      </c>
      <c r="X1901">
        <v>-1250637186</v>
      </c>
      <c r="Y1901">
        <v>100</v>
      </c>
      <c r="AA1901">
        <v>512.63</v>
      </c>
      <c r="AB1901">
        <v>0</v>
      </c>
      <c r="AC1901">
        <v>0</v>
      </c>
      <c r="AD1901">
        <v>0</v>
      </c>
      <c r="AE1901">
        <v>512.63</v>
      </c>
      <c r="AF1901">
        <v>0</v>
      </c>
      <c r="AG1901">
        <v>0</v>
      </c>
      <c r="AH1901">
        <v>0</v>
      </c>
      <c r="AI1901">
        <v>1</v>
      </c>
      <c r="AJ1901">
        <v>1</v>
      </c>
      <c r="AK1901">
        <v>1</v>
      </c>
      <c r="AL1901">
        <v>1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 t="s">
        <v>6</v>
      </c>
      <c r="AT1901">
        <v>100</v>
      </c>
      <c r="AU1901" t="s">
        <v>6</v>
      </c>
      <c r="AV1901">
        <v>0</v>
      </c>
      <c r="AW1901">
        <v>1</v>
      </c>
      <c r="AX1901">
        <v>-1</v>
      </c>
      <c r="AY1901">
        <v>0</v>
      </c>
      <c r="AZ1901">
        <v>0</v>
      </c>
      <c r="BA1901" t="s">
        <v>6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CX1901">
        <f>Y1901*Source!I686</f>
        <v>34.200000000000003</v>
      </c>
      <c r="CY1901">
        <f t="shared" si="165"/>
        <v>512.63</v>
      </c>
      <c r="CZ1901">
        <f t="shared" si="166"/>
        <v>512.63</v>
      </c>
      <c r="DA1901">
        <f t="shared" si="167"/>
        <v>1</v>
      </c>
      <c r="DB1901">
        <v>0</v>
      </c>
    </row>
    <row r="1902" spans="1:106" x14ac:dyDescent="0.2">
      <c r="A1902">
        <f>ROW(Source!A687)</f>
        <v>687</v>
      </c>
      <c r="B1902">
        <v>27721504</v>
      </c>
      <c r="C1902">
        <v>27724105</v>
      </c>
      <c r="D1902">
        <v>25418547</v>
      </c>
      <c r="E1902">
        <v>1</v>
      </c>
      <c r="F1902">
        <v>1</v>
      </c>
      <c r="G1902">
        <v>1</v>
      </c>
      <c r="H1902">
        <v>1</v>
      </c>
      <c r="I1902" t="s">
        <v>1073</v>
      </c>
      <c r="J1902" t="s">
        <v>6</v>
      </c>
      <c r="K1902" t="s">
        <v>1074</v>
      </c>
      <c r="L1902">
        <v>1191</v>
      </c>
      <c r="N1902">
        <v>1013</v>
      </c>
      <c r="O1902" t="s">
        <v>953</v>
      </c>
      <c r="P1902" t="s">
        <v>953</v>
      </c>
      <c r="Q1902">
        <v>1</v>
      </c>
      <c r="W1902">
        <v>0</v>
      </c>
      <c r="X1902">
        <v>-784637506</v>
      </c>
      <c r="Y1902">
        <v>171.53399999999999</v>
      </c>
      <c r="AA1902">
        <v>0</v>
      </c>
      <c r="AB1902">
        <v>0</v>
      </c>
      <c r="AC1902">
        <v>0</v>
      </c>
      <c r="AD1902">
        <v>8.74</v>
      </c>
      <c r="AE1902">
        <v>0</v>
      </c>
      <c r="AF1902">
        <v>0</v>
      </c>
      <c r="AG1902">
        <v>0</v>
      </c>
      <c r="AH1902">
        <v>8.74</v>
      </c>
      <c r="AI1902">
        <v>1</v>
      </c>
      <c r="AJ1902">
        <v>1</v>
      </c>
      <c r="AK1902">
        <v>1</v>
      </c>
      <c r="AL1902">
        <v>1</v>
      </c>
      <c r="AN1902">
        <v>0</v>
      </c>
      <c r="AO1902">
        <v>1</v>
      </c>
      <c r="AP1902">
        <v>1</v>
      </c>
      <c r="AQ1902">
        <v>0</v>
      </c>
      <c r="AR1902">
        <v>0</v>
      </c>
      <c r="AS1902" t="s">
        <v>6</v>
      </c>
      <c r="AT1902">
        <v>149.16</v>
      </c>
      <c r="AU1902" t="s">
        <v>103</v>
      </c>
      <c r="AV1902">
        <v>1</v>
      </c>
      <c r="AW1902">
        <v>2</v>
      </c>
      <c r="AX1902">
        <v>27724117</v>
      </c>
      <c r="AY1902">
        <v>1</v>
      </c>
      <c r="AZ1902">
        <v>0</v>
      </c>
      <c r="BA1902">
        <v>1902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CX1902">
        <f>Y1902*Source!I687</f>
        <v>58.664628</v>
      </c>
      <c r="CY1902">
        <f>AD1902</f>
        <v>8.74</v>
      </c>
      <c r="CZ1902">
        <f>AH1902</f>
        <v>8.74</v>
      </c>
      <c r="DA1902">
        <f>AL1902</f>
        <v>1</v>
      </c>
      <c r="DB1902">
        <v>0</v>
      </c>
    </row>
    <row r="1903" spans="1:106" x14ac:dyDescent="0.2">
      <c r="A1903">
        <f>ROW(Source!A687)</f>
        <v>687</v>
      </c>
      <c r="B1903">
        <v>27721504</v>
      </c>
      <c r="C1903">
        <v>27724105</v>
      </c>
      <c r="D1903">
        <v>25412928</v>
      </c>
      <c r="E1903">
        <v>1</v>
      </c>
      <c r="F1903">
        <v>1</v>
      </c>
      <c r="G1903">
        <v>1</v>
      </c>
      <c r="H1903">
        <v>1</v>
      </c>
      <c r="I1903" t="s">
        <v>954</v>
      </c>
      <c r="J1903" t="s">
        <v>6</v>
      </c>
      <c r="K1903" t="s">
        <v>955</v>
      </c>
      <c r="L1903">
        <v>1191</v>
      </c>
      <c r="N1903">
        <v>1013</v>
      </c>
      <c r="O1903" t="s">
        <v>953</v>
      </c>
      <c r="P1903" t="s">
        <v>953</v>
      </c>
      <c r="Q1903">
        <v>1</v>
      </c>
      <c r="W1903">
        <v>0</v>
      </c>
      <c r="X1903">
        <v>-1417349443</v>
      </c>
      <c r="Y1903">
        <v>4.2300000000000004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1</v>
      </c>
      <c r="AJ1903">
        <v>1</v>
      </c>
      <c r="AK1903">
        <v>1</v>
      </c>
      <c r="AL1903">
        <v>1</v>
      </c>
      <c r="AN1903">
        <v>0</v>
      </c>
      <c r="AO1903">
        <v>1</v>
      </c>
      <c r="AP1903">
        <v>0</v>
      </c>
      <c r="AQ1903">
        <v>0</v>
      </c>
      <c r="AR1903">
        <v>0</v>
      </c>
      <c r="AS1903" t="s">
        <v>6</v>
      </c>
      <c r="AT1903">
        <v>4.2300000000000004</v>
      </c>
      <c r="AU1903" t="s">
        <v>6</v>
      </c>
      <c r="AV1903">
        <v>2</v>
      </c>
      <c r="AW1903">
        <v>2</v>
      </c>
      <c r="AX1903">
        <v>27724118</v>
      </c>
      <c r="AY1903">
        <v>1</v>
      </c>
      <c r="AZ1903">
        <v>2048</v>
      </c>
      <c r="BA1903">
        <v>1903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CX1903">
        <f>Y1903*Source!I687</f>
        <v>1.4466600000000003</v>
      </c>
      <c r="CY1903">
        <f>AD1903</f>
        <v>0</v>
      </c>
      <c r="CZ1903">
        <f>AH1903</f>
        <v>0</v>
      </c>
      <c r="DA1903">
        <f>AL1903</f>
        <v>1</v>
      </c>
      <c r="DB1903">
        <v>0</v>
      </c>
    </row>
    <row r="1904" spans="1:106" x14ac:dyDescent="0.2">
      <c r="A1904">
        <f>ROW(Source!A687)</f>
        <v>687</v>
      </c>
      <c r="B1904">
        <v>27721504</v>
      </c>
      <c r="C1904">
        <v>27724105</v>
      </c>
      <c r="D1904">
        <v>25230514</v>
      </c>
      <c r="E1904">
        <v>1</v>
      </c>
      <c r="F1904">
        <v>1</v>
      </c>
      <c r="G1904">
        <v>1</v>
      </c>
      <c r="H1904">
        <v>2</v>
      </c>
      <c r="I1904" t="s">
        <v>960</v>
      </c>
      <c r="J1904" t="s">
        <v>961</v>
      </c>
      <c r="K1904" t="s">
        <v>962</v>
      </c>
      <c r="L1904">
        <v>1368</v>
      </c>
      <c r="N1904">
        <v>1011</v>
      </c>
      <c r="O1904" t="s">
        <v>959</v>
      </c>
      <c r="P1904" t="s">
        <v>959</v>
      </c>
      <c r="Q1904">
        <v>1</v>
      </c>
      <c r="W1904">
        <v>0</v>
      </c>
      <c r="X1904">
        <v>1188625873</v>
      </c>
      <c r="Y1904">
        <v>0.82500000000000007</v>
      </c>
      <c r="AA1904">
        <v>0</v>
      </c>
      <c r="AB1904">
        <v>31.26</v>
      </c>
      <c r="AC1904">
        <v>13.5</v>
      </c>
      <c r="AD1904">
        <v>0</v>
      </c>
      <c r="AE1904">
        <v>0</v>
      </c>
      <c r="AF1904">
        <v>31.26</v>
      </c>
      <c r="AG1904">
        <v>13.5</v>
      </c>
      <c r="AH1904">
        <v>0</v>
      </c>
      <c r="AI1904">
        <v>1</v>
      </c>
      <c r="AJ1904">
        <v>1</v>
      </c>
      <c r="AK1904">
        <v>1</v>
      </c>
      <c r="AL1904">
        <v>1</v>
      </c>
      <c r="AN1904">
        <v>0</v>
      </c>
      <c r="AO1904">
        <v>1</v>
      </c>
      <c r="AP1904">
        <v>1</v>
      </c>
      <c r="AQ1904">
        <v>0</v>
      </c>
      <c r="AR1904">
        <v>0</v>
      </c>
      <c r="AS1904" t="s">
        <v>6</v>
      </c>
      <c r="AT1904">
        <v>0.66</v>
      </c>
      <c r="AU1904" t="s">
        <v>102</v>
      </c>
      <c r="AV1904">
        <v>0</v>
      </c>
      <c r="AW1904">
        <v>2</v>
      </c>
      <c r="AX1904">
        <v>27724119</v>
      </c>
      <c r="AY1904">
        <v>1</v>
      </c>
      <c r="AZ1904">
        <v>0</v>
      </c>
      <c r="BA1904">
        <v>1904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CX1904">
        <f>Y1904*Source!I687</f>
        <v>0.28215000000000007</v>
      </c>
      <c r="CY1904">
        <f>AB1904</f>
        <v>31.26</v>
      </c>
      <c r="CZ1904">
        <f>AF1904</f>
        <v>31.26</v>
      </c>
      <c r="DA1904">
        <f>AJ1904</f>
        <v>1</v>
      </c>
      <c r="DB1904">
        <v>0</v>
      </c>
    </row>
    <row r="1905" spans="1:106" x14ac:dyDescent="0.2">
      <c r="A1905">
        <f>ROW(Source!A687)</f>
        <v>687</v>
      </c>
      <c r="B1905">
        <v>27721504</v>
      </c>
      <c r="C1905">
        <v>27724105</v>
      </c>
      <c r="D1905">
        <v>25231607</v>
      </c>
      <c r="E1905">
        <v>1</v>
      </c>
      <c r="F1905">
        <v>1</v>
      </c>
      <c r="G1905">
        <v>1</v>
      </c>
      <c r="H1905">
        <v>2</v>
      </c>
      <c r="I1905" t="s">
        <v>997</v>
      </c>
      <c r="J1905" t="s">
        <v>998</v>
      </c>
      <c r="K1905" t="s">
        <v>999</v>
      </c>
      <c r="L1905">
        <v>1368</v>
      </c>
      <c r="N1905">
        <v>1011</v>
      </c>
      <c r="O1905" t="s">
        <v>959</v>
      </c>
      <c r="P1905" t="s">
        <v>959</v>
      </c>
      <c r="Q1905">
        <v>1</v>
      </c>
      <c r="W1905">
        <v>0</v>
      </c>
      <c r="X1905">
        <v>1372534845</v>
      </c>
      <c r="Y1905">
        <v>4.4624999999999995</v>
      </c>
      <c r="AA1905">
        <v>0</v>
      </c>
      <c r="AB1905">
        <v>65.709999999999994</v>
      </c>
      <c r="AC1905">
        <v>11.6</v>
      </c>
      <c r="AD1905">
        <v>0</v>
      </c>
      <c r="AE1905">
        <v>0</v>
      </c>
      <c r="AF1905">
        <v>65.709999999999994</v>
      </c>
      <c r="AG1905">
        <v>11.6</v>
      </c>
      <c r="AH1905">
        <v>0</v>
      </c>
      <c r="AI1905">
        <v>1</v>
      </c>
      <c r="AJ1905">
        <v>1</v>
      </c>
      <c r="AK1905">
        <v>1</v>
      </c>
      <c r="AL1905">
        <v>1</v>
      </c>
      <c r="AN1905">
        <v>0</v>
      </c>
      <c r="AO1905">
        <v>1</v>
      </c>
      <c r="AP1905">
        <v>1</v>
      </c>
      <c r="AQ1905">
        <v>0</v>
      </c>
      <c r="AR1905">
        <v>0</v>
      </c>
      <c r="AS1905" t="s">
        <v>6</v>
      </c>
      <c r="AT1905">
        <v>3.57</v>
      </c>
      <c r="AU1905" t="s">
        <v>102</v>
      </c>
      <c r="AV1905">
        <v>0</v>
      </c>
      <c r="AW1905">
        <v>2</v>
      </c>
      <c r="AX1905">
        <v>27724120</v>
      </c>
      <c r="AY1905">
        <v>1</v>
      </c>
      <c r="AZ1905">
        <v>0</v>
      </c>
      <c r="BA1905">
        <v>1905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CX1905">
        <f>Y1905*Source!I687</f>
        <v>1.5261749999999998</v>
      </c>
      <c r="CY1905">
        <f>AB1905</f>
        <v>65.709999999999994</v>
      </c>
      <c r="CZ1905">
        <f>AF1905</f>
        <v>65.709999999999994</v>
      </c>
      <c r="DA1905">
        <f>AJ1905</f>
        <v>1</v>
      </c>
      <c r="DB1905">
        <v>0</v>
      </c>
    </row>
    <row r="1906" spans="1:106" x14ac:dyDescent="0.2">
      <c r="A1906">
        <f>ROW(Source!A687)</f>
        <v>687</v>
      </c>
      <c r="B1906">
        <v>27721504</v>
      </c>
      <c r="C1906">
        <v>27724105</v>
      </c>
      <c r="D1906">
        <v>25150226</v>
      </c>
      <c r="E1906">
        <v>1</v>
      </c>
      <c r="F1906">
        <v>1</v>
      </c>
      <c r="G1906">
        <v>1</v>
      </c>
      <c r="H1906">
        <v>3</v>
      </c>
      <c r="I1906" t="s">
        <v>1249</v>
      </c>
      <c r="J1906" t="s">
        <v>1250</v>
      </c>
      <c r="K1906" t="s">
        <v>1251</v>
      </c>
      <c r="L1906">
        <v>1301</v>
      </c>
      <c r="N1906">
        <v>1003</v>
      </c>
      <c r="O1906" t="s">
        <v>501</v>
      </c>
      <c r="P1906" t="s">
        <v>501</v>
      </c>
      <c r="Q1906">
        <v>1</v>
      </c>
      <c r="W1906">
        <v>0</v>
      </c>
      <c r="X1906">
        <v>751777312</v>
      </c>
      <c r="Y1906">
        <v>253</v>
      </c>
      <c r="AA1906">
        <v>6.38</v>
      </c>
      <c r="AB1906">
        <v>0</v>
      </c>
      <c r="AC1906">
        <v>0</v>
      </c>
      <c r="AD1906">
        <v>0</v>
      </c>
      <c r="AE1906">
        <v>6.38</v>
      </c>
      <c r="AF1906">
        <v>0</v>
      </c>
      <c r="AG1906">
        <v>0</v>
      </c>
      <c r="AH1906">
        <v>0</v>
      </c>
      <c r="AI1906">
        <v>1</v>
      </c>
      <c r="AJ1906">
        <v>1</v>
      </c>
      <c r="AK1906">
        <v>1</v>
      </c>
      <c r="AL1906">
        <v>1</v>
      </c>
      <c r="AN1906">
        <v>0</v>
      </c>
      <c r="AO1906">
        <v>1</v>
      </c>
      <c r="AP1906">
        <v>0</v>
      </c>
      <c r="AQ1906">
        <v>0</v>
      </c>
      <c r="AR1906">
        <v>0</v>
      </c>
      <c r="AS1906" t="s">
        <v>6</v>
      </c>
      <c r="AT1906">
        <v>253</v>
      </c>
      <c r="AU1906" t="s">
        <v>6</v>
      </c>
      <c r="AV1906">
        <v>0</v>
      </c>
      <c r="AW1906">
        <v>2</v>
      </c>
      <c r="AX1906">
        <v>27724121</v>
      </c>
      <c r="AY1906">
        <v>1</v>
      </c>
      <c r="AZ1906">
        <v>0</v>
      </c>
      <c r="BA1906">
        <v>1906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CX1906">
        <f>Y1906*Source!I687</f>
        <v>86.52600000000001</v>
      </c>
      <c r="CY1906">
        <f t="shared" ref="CY1906:CY1912" si="168">AA1906</f>
        <v>6.38</v>
      </c>
      <c r="CZ1906">
        <f t="shared" ref="CZ1906:CZ1912" si="169">AE1906</f>
        <v>6.38</v>
      </c>
      <c r="DA1906">
        <f t="shared" ref="DA1906:DA1912" si="170">AI1906</f>
        <v>1</v>
      </c>
      <c r="DB1906">
        <v>0</v>
      </c>
    </row>
    <row r="1907" spans="1:106" x14ac:dyDescent="0.2">
      <c r="A1907">
        <f>ROW(Source!A687)</f>
        <v>687</v>
      </c>
      <c r="B1907">
        <v>27721504</v>
      </c>
      <c r="C1907">
        <v>27724105</v>
      </c>
      <c r="D1907">
        <v>25150227</v>
      </c>
      <c r="E1907">
        <v>1</v>
      </c>
      <c r="F1907">
        <v>1</v>
      </c>
      <c r="G1907">
        <v>1</v>
      </c>
      <c r="H1907">
        <v>3</v>
      </c>
      <c r="I1907" t="s">
        <v>1252</v>
      </c>
      <c r="J1907" t="s">
        <v>1253</v>
      </c>
      <c r="K1907" t="s">
        <v>1254</v>
      </c>
      <c r="L1907">
        <v>1301</v>
      </c>
      <c r="N1907">
        <v>1003</v>
      </c>
      <c r="O1907" t="s">
        <v>501</v>
      </c>
      <c r="P1907" t="s">
        <v>501</v>
      </c>
      <c r="Q1907">
        <v>1</v>
      </c>
      <c r="W1907">
        <v>0</v>
      </c>
      <c r="X1907">
        <v>1744203244</v>
      </c>
      <c r="Y1907">
        <v>59</v>
      </c>
      <c r="AA1907">
        <v>7.95</v>
      </c>
      <c r="AB1907">
        <v>0</v>
      </c>
      <c r="AC1907">
        <v>0</v>
      </c>
      <c r="AD1907">
        <v>0</v>
      </c>
      <c r="AE1907">
        <v>7.95</v>
      </c>
      <c r="AF1907">
        <v>0</v>
      </c>
      <c r="AG1907">
        <v>0</v>
      </c>
      <c r="AH1907">
        <v>0</v>
      </c>
      <c r="AI1907">
        <v>1</v>
      </c>
      <c r="AJ1907">
        <v>1</v>
      </c>
      <c r="AK1907">
        <v>1</v>
      </c>
      <c r="AL1907">
        <v>1</v>
      </c>
      <c r="AN1907">
        <v>0</v>
      </c>
      <c r="AO1907">
        <v>1</v>
      </c>
      <c r="AP1907">
        <v>0</v>
      </c>
      <c r="AQ1907">
        <v>0</v>
      </c>
      <c r="AR1907">
        <v>0</v>
      </c>
      <c r="AS1907" t="s">
        <v>6</v>
      </c>
      <c r="AT1907">
        <v>59</v>
      </c>
      <c r="AU1907" t="s">
        <v>6</v>
      </c>
      <c r="AV1907">
        <v>0</v>
      </c>
      <c r="AW1907">
        <v>2</v>
      </c>
      <c r="AX1907">
        <v>27724122</v>
      </c>
      <c r="AY1907">
        <v>1</v>
      </c>
      <c r="AZ1907">
        <v>0</v>
      </c>
      <c r="BA1907">
        <v>1907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CX1907">
        <f>Y1907*Source!I687</f>
        <v>20.178000000000001</v>
      </c>
      <c r="CY1907">
        <f t="shared" si="168"/>
        <v>7.95</v>
      </c>
      <c r="CZ1907">
        <f t="shared" si="169"/>
        <v>7.95</v>
      </c>
      <c r="DA1907">
        <f t="shared" si="170"/>
        <v>1</v>
      </c>
      <c r="DB1907">
        <v>0</v>
      </c>
    </row>
    <row r="1908" spans="1:106" x14ac:dyDescent="0.2">
      <c r="A1908">
        <f>ROW(Source!A687)</f>
        <v>687</v>
      </c>
      <c r="B1908">
        <v>27721504</v>
      </c>
      <c r="C1908">
        <v>27724105</v>
      </c>
      <c r="D1908">
        <v>25150315</v>
      </c>
      <c r="E1908">
        <v>1</v>
      </c>
      <c r="F1908">
        <v>1</v>
      </c>
      <c r="G1908">
        <v>1</v>
      </c>
      <c r="H1908">
        <v>3</v>
      </c>
      <c r="I1908" t="s">
        <v>1255</v>
      </c>
      <c r="J1908" t="s">
        <v>1256</v>
      </c>
      <c r="K1908" t="s">
        <v>1257</v>
      </c>
      <c r="L1908">
        <v>1302</v>
      </c>
      <c r="N1908">
        <v>1003</v>
      </c>
      <c r="O1908" t="s">
        <v>751</v>
      </c>
      <c r="P1908" t="s">
        <v>751</v>
      </c>
      <c r="Q1908">
        <v>10</v>
      </c>
      <c r="W1908">
        <v>0</v>
      </c>
      <c r="X1908">
        <v>-405326455</v>
      </c>
      <c r="Y1908">
        <v>15.9</v>
      </c>
      <c r="AA1908">
        <v>64.099999999999994</v>
      </c>
      <c r="AB1908">
        <v>0</v>
      </c>
      <c r="AC1908">
        <v>0</v>
      </c>
      <c r="AD1908">
        <v>0</v>
      </c>
      <c r="AE1908">
        <v>64.099999999999994</v>
      </c>
      <c r="AF1908">
        <v>0</v>
      </c>
      <c r="AG1908">
        <v>0</v>
      </c>
      <c r="AH1908">
        <v>0</v>
      </c>
      <c r="AI1908">
        <v>1</v>
      </c>
      <c r="AJ1908">
        <v>1</v>
      </c>
      <c r="AK1908">
        <v>1</v>
      </c>
      <c r="AL1908">
        <v>1</v>
      </c>
      <c r="AN1908">
        <v>0</v>
      </c>
      <c r="AO1908">
        <v>1</v>
      </c>
      <c r="AP1908">
        <v>0</v>
      </c>
      <c r="AQ1908">
        <v>0</v>
      </c>
      <c r="AR1908">
        <v>0</v>
      </c>
      <c r="AS1908" t="s">
        <v>6</v>
      </c>
      <c r="AT1908">
        <v>15.9</v>
      </c>
      <c r="AU1908" t="s">
        <v>6</v>
      </c>
      <c r="AV1908">
        <v>0</v>
      </c>
      <c r="AW1908">
        <v>2</v>
      </c>
      <c r="AX1908">
        <v>27724123</v>
      </c>
      <c r="AY1908">
        <v>1</v>
      </c>
      <c r="AZ1908">
        <v>0</v>
      </c>
      <c r="BA1908">
        <v>1908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CX1908">
        <f>Y1908*Source!I687</f>
        <v>5.4378000000000002</v>
      </c>
      <c r="CY1908">
        <f t="shared" si="168"/>
        <v>64.099999999999994</v>
      </c>
      <c r="CZ1908">
        <f t="shared" si="169"/>
        <v>64.099999999999994</v>
      </c>
      <c r="DA1908">
        <f t="shared" si="170"/>
        <v>1</v>
      </c>
      <c r="DB1908">
        <v>0</v>
      </c>
    </row>
    <row r="1909" spans="1:106" x14ac:dyDescent="0.2">
      <c r="A1909">
        <f>ROW(Source!A687)</f>
        <v>687</v>
      </c>
      <c r="B1909">
        <v>27721504</v>
      </c>
      <c r="C1909">
        <v>27724105</v>
      </c>
      <c r="D1909">
        <v>25152739</v>
      </c>
      <c r="E1909">
        <v>1</v>
      </c>
      <c r="F1909">
        <v>1</v>
      </c>
      <c r="G1909">
        <v>1</v>
      </c>
      <c r="H1909">
        <v>3</v>
      </c>
      <c r="I1909" t="s">
        <v>1258</v>
      </c>
      <c r="J1909" t="s">
        <v>1259</v>
      </c>
      <c r="K1909" t="s">
        <v>1260</v>
      </c>
      <c r="L1909">
        <v>1358</v>
      </c>
      <c r="N1909">
        <v>1010</v>
      </c>
      <c r="O1909" t="s">
        <v>553</v>
      </c>
      <c r="P1909" t="s">
        <v>553</v>
      </c>
      <c r="Q1909">
        <v>10</v>
      </c>
      <c r="W1909">
        <v>0</v>
      </c>
      <c r="X1909">
        <v>-858120743</v>
      </c>
      <c r="Y1909">
        <v>41.2</v>
      </c>
      <c r="AA1909">
        <v>7.03</v>
      </c>
      <c r="AB1909">
        <v>0</v>
      </c>
      <c r="AC1909">
        <v>0</v>
      </c>
      <c r="AD1909">
        <v>0</v>
      </c>
      <c r="AE1909">
        <v>7.03</v>
      </c>
      <c r="AF1909">
        <v>0</v>
      </c>
      <c r="AG1909">
        <v>0</v>
      </c>
      <c r="AH1909">
        <v>0</v>
      </c>
      <c r="AI1909">
        <v>1</v>
      </c>
      <c r="AJ1909">
        <v>1</v>
      </c>
      <c r="AK1909">
        <v>1</v>
      </c>
      <c r="AL1909">
        <v>1</v>
      </c>
      <c r="AN1909">
        <v>0</v>
      </c>
      <c r="AO1909">
        <v>1</v>
      </c>
      <c r="AP1909">
        <v>0</v>
      </c>
      <c r="AQ1909">
        <v>0</v>
      </c>
      <c r="AR1909">
        <v>0</v>
      </c>
      <c r="AS1909" t="s">
        <v>6</v>
      </c>
      <c r="AT1909">
        <v>41.2</v>
      </c>
      <c r="AU1909" t="s">
        <v>6</v>
      </c>
      <c r="AV1909">
        <v>0</v>
      </c>
      <c r="AW1909">
        <v>2</v>
      </c>
      <c r="AX1909">
        <v>27724124</v>
      </c>
      <c r="AY1909">
        <v>1</v>
      </c>
      <c r="AZ1909">
        <v>0</v>
      </c>
      <c r="BA1909">
        <v>1909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CX1909">
        <f>Y1909*Source!I687</f>
        <v>14.090400000000002</v>
      </c>
      <c r="CY1909">
        <f t="shared" si="168"/>
        <v>7.03</v>
      </c>
      <c r="CZ1909">
        <f t="shared" si="169"/>
        <v>7.03</v>
      </c>
      <c r="DA1909">
        <f t="shared" si="170"/>
        <v>1</v>
      </c>
      <c r="DB1909">
        <v>0</v>
      </c>
    </row>
    <row r="1910" spans="1:106" x14ac:dyDescent="0.2">
      <c r="A1910">
        <f>ROW(Source!A687)</f>
        <v>687</v>
      </c>
      <c r="B1910">
        <v>27721504</v>
      </c>
      <c r="C1910">
        <v>27724105</v>
      </c>
      <c r="D1910">
        <v>25180423</v>
      </c>
      <c r="E1910">
        <v>1</v>
      </c>
      <c r="F1910">
        <v>1</v>
      </c>
      <c r="G1910">
        <v>1</v>
      </c>
      <c r="H1910">
        <v>3</v>
      </c>
      <c r="I1910" t="s">
        <v>1261</v>
      </c>
      <c r="J1910" t="s">
        <v>1262</v>
      </c>
      <c r="K1910" t="s">
        <v>1263</v>
      </c>
      <c r="L1910">
        <v>1355</v>
      </c>
      <c r="N1910">
        <v>1010</v>
      </c>
      <c r="O1910" t="s">
        <v>519</v>
      </c>
      <c r="P1910" t="s">
        <v>519</v>
      </c>
      <c r="Q1910">
        <v>100</v>
      </c>
      <c r="W1910">
        <v>0</v>
      </c>
      <c r="X1910">
        <v>1709713925</v>
      </c>
      <c r="Y1910">
        <v>8</v>
      </c>
      <c r="AA1910">
        <v>50</v>
      </c>
      <c r="AB1910">
        <v>0</v>
      </c>
      <c r="AC1910">
        <v>0</v>
      </c>
      <c r="AD1910">
        <v>0</v>
      </c>
      <c r="AE1910">
        <v>50</v>
      </c>
      <c r="AF1910">
        <v>0</v>
      </c>
      <c r="AG1910">
        <v>0</v>
      </c>
      <c r="AH1910">
        <v>0</v>
      </c>
      <c r="AI1910">
        <v>1</v>
      </c>
      <c r="AJ1910">
        <v>1</v>
      </c>
      <c r="AK1910">
        <v>1</v>
      </c>
      <c r="AL1910">
        <v>1</v>
      </c>
      <c r="AN1910">
        <v>0</v>
      </c>
      <c r="AO1910">
        <v>1</v>
      </c>
      <c r="AP1910">
        <v>0</v>
      </c>
      <c r="AQ1910">
        <v>0</v>
      </c>
      <c r="AR1910">
        <v>0</v>
      </c>
      <c r="AS1910" t="s">
        <v>6</v>
      </c>
      <c r="AT1910">
        <v>8</v>
      </c>
      <c r="AU1910" t="s">
        <v>6</v>
      </c>
      <c r="AV1910">
        <v>0</v>
      </c>
      <c r="AW1910">
        <v>2</v>
      </c>
      <c r="AX1910">
        <v>27724126</v>
      </c>
      <c r="AY1910">
        <v>1</v>
      </c>
      <c r="AZ1910">
        <v>0</v>
      </c>
      <c r="BA1910">
        <v>1911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CX1910">
        <f>Y1910*Source!I687</f>
        <v>2.7360000000000002</v>
      </c>
      <c r="CY1910">
        <f t="shared" si="168"/>
        <v>50</v>
      </c>
      <c r="CZ1910">
        <f t="shared" si="169"/>
        <v>50</v>
      </c>
      <c r="DA1910">
        <f t="shared" si="170"/>
        <v>1</v>
      </c>
      <c r="DB1910">
        <v>0</v>
      </c>
    </row>
    <row r="1911" spans="1:106" x14ac:dyDescent="0.2">
      <c r="A1911">
        <f>ROW(Source!A687)</f>
        <v>687</v>
      </c>
      <c r="B1911">
        <v>27721504</v>
      </c>
      <c r="C1911">
        <v>27724105</v>
      </c>
      <c r="D1911">
        <v>25186863</v>
      </c>
      <c r="E1911">
        <v>1</v>
      </c>
      <c r="F1911">
        <v>1</v>
      </c>
      <c r="G1911">
        <v>1</v>
      </c>
      <c r="H1911">
        <v>3</v>
      </c>
      <c r="I1911" t="s">
        <v>1264</v>
      </c>
      <c r="J1911" t="s">
        <v>1265</v>
      </c>
      <c r="K1911" t="s">
        <v>1266</v>
      </c>
      <c r="L1911">
        <v>1354</v>
      </c>
      <c r="N1911">
        <v>1010</v>
      </c>
      <c r="O1911" t="s">
        <v>252</v>
      </c>
      <c r="P1911" t="s">
        <v>252</v>
      </c>
      <c r="Q1911">
        <v>1</v>
      </c>
      <c r="W1911">
        <v>0</v>
      </c>
      <c r="X1911">
        <v>-1018551266</v>
      </c>
      <c r="Y1911">
        <v>71</v>
      </c>
      <c r="AA1911">
        <v>67</v>
      </c>
      <c r="AB1911">
        <v>0</v>
      </c>
      <c r="AC1911">
        <v>0</v>
      </c>
      <c r="AD1911">
        <v>0</v>
      </c>
      <c r="AE1911">
        <v>67</v>
      </c>
      <c r="AF1911">
        <v>0</v>
      </c>
      <c r="AG1911">
        <v>0</v>
      </c>
      <c r="AH1911">
        <v>0</v>
      </c>
      <c r="AI1911">
        <v>1</v>
      </c>
      <c r="AJ1911">
        <v>1</v>
      </c>
      <c r="AK1911">
        <v>1</v>
      </c>
      <c r="AL1911">
        <v>1</v>
      </c>
      <c r="AN1911">
        <v>0</v>
      </c>
      <c r="AO1911">
        <v>1</v>
      </c>
      <c r="AP1911">
        <v>0</v>
      </c>
      <c r="AQ1911">
        <v>0</v>
      </c>
      <c r="AR1911">
        <v>0</v>
      </c>
      <c r="AS1911" t="s">
        <v>6</v>
      </c>
      <c r="AT1911">
        <v>71</v>
      </c>
      <c r="AU1911" t="s">
        <v>6</v>
      </c>
      <c r="AV1911">
        <v>0</v>
      </c>
      <c r="AW1911">
        <v>2</v>
      </c>
      <c r="AX1911">
        <v>27724127</v>
      </c>
      <c r="AY1911">
        <v>1</v>
      </c>
      <c r="AZ1911">
        <v>0</v>
      </c>
      <c r="BA1911">
        <v>1912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CX1911">
        <f>Y1911*Source!I687</f>
        <v>24.282000000000004</v>
      </c>
      <c r="CY1911">
        <f t="shared" si="168"/>
        <v>67</v>
      </c>
      <c r="CZ1911">
        <f t="shared" si="169"/>
        <v>67</v>
      </c>
      <c r="DA1911">
        <f t="shared" si="170"/>
        <v>1</v>
      </c>
      <c r="DB1911">
        <v>0</v>
      </c>
    </row>
    <row r="1912" spans="1:106" x14ac:dyDescent="0.2">
      <c r="A1912">
        <f>ROW(Source!A687)</f>
        <v>687</v>
      </c>
      <c r="B1912">
        <v>27721504</v>
      </c>
      <c r="C1912">
        <v>27724105</v>
      </c>
      <c r="D1912">
        <v>0</v>
      </c>
      <c r="E1912">
        <v>1</v>
      </c>
      <c r="F1912">
        <v>1</v>
      </c>
      <c r="G1912">
        <v>1</v>
      </c>
      <c r="H1912">
        <v>3</v>
      </c>
      <c r="I1912" t="s">
        <v>478</v>
      </c>
      <c r="J1912" t="s">
        <v>6</v>
      </c>
      <c r="K1912" t="s">
        <v>803</v>
      </c>
      <c r="L1912">
        <v>1327</v>
      </c>
      <c r="N1912">
        <v>1005</v>
      </c>
      <c r="O1912" t="s">
        <v>96</v>
      </c>
      <c r="P1912" t="s">
        <v>96</v>
      </c>
      <c r="Q1912">
        <v>1</v>
      </c>
      <c r="W1912">
        <v>0</v>
      </c>
      <c r="X1912">
        <v>-1250637186</v>
      </c>
      <c r="Y1912">
        <v>100</v>
      </c>
      <c r="AA1912">
        <v>512.63</v>
      </c>
      <c r="AB1912">
        <v>0</v>
      </c>
      <c r="AC1912">
        <v>0</v>
      </c>
      <c r="AD1912">
        <v>0</v>
      </c>
      <c r="AE1912">
        <v>512.63</v>
      </c>
      <c r="AF1912">
        <v>0</v>
      </c>
      <c r="AG1912">
        <v>0</v>
      </c>
      <c r="AH1912">
        <v>0</v>
      </c>
      <c r="AI1912">
        <v>1</v>
      </c>
      <c r="AJ1912">
        <v>1</v>
      </c>
      <c r="AK1912">
        <v>1</v>
      </c>
      <c r="AL1912">
        <v>1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 t="s">
        <v>6</v>
      </c>
      <c r="AT1912">
        <v>100</v>
      </c>
      <c r="AU1912" t="s">
        <v>6</v>
      </c>
      <c r="AV1912">
        <v>0</v>
      </c>
      <c r="AW1912">
        <v>1</v>
      </c>
      <c r="AX1912">
        <v>-1</v>
      </c>
      <c r="AY1912">
        <v>0</v>
      </c>
      <c r="AZ1912">
        <v>0</v>
      </c>
      <c r="BA1912" t="s">
        <v>6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CX1912">
        <f>Y1912*Source!I687</f>
        <v>34.200000000000003</v>
      </c>
      <c r="CY1912">
        <f t="shared" si="168"/>
        <v>512.63</v>
      </c>
      <c r="CZ1912">
        <f t="shared" si="169"/>
        <v>512.63</v>
      </c>
      <c r="DA1912">
        <f t="shared" si="170"/>
        <v>1</v>
      </c>
      <c r="DB1912">
        <v>0</v>
      </c>
    </row>
    <row r="1913" spans="1:106" x14ac:dyDescent="0.2">
      <c r="A1913">
        <f>ROW(Source!A690)</f>
        <v>690</v>
      </c>
      <c r="B1913">
        <v>27721505</v>
      </c>
      <c r="C1913">
        <v>27724129</v>
      </c>
      <c r="D1913">
        <v>25413300</v>
      </c>
      <c r="E1913">
        <v>1</v>
      </c>
      <c r="F1913">
        <v>1</v>
      </c>
      <c r="G1913">
        <v>1</v>
      </c>
      <c r="H1913">
        <v>1</v>
      </c>
      <c r="I1913" t="s">
        <v>989</v>
      </c>
      <c r="J1913" t="s">
        <v>6</v>
      </c>
      <c r="K1913" t="s">
        <v>990</v>
      </c>
      <c r="L1913">
        <v>1191</v>
      </c>
      <c r="N1913">
        <v>1013</v>
      </c>
      <c r="O1913" t="s">
        <v>953</v>
      </c>
      <c r="P1913" t="s">
        <v>953</v>
      </c>
      <c r="Q1913">
        <v>1</v>
      </c>
      <c r="W1913">
        <v>0</v>
      </c>
      <c r="X1913">
        <v>-400197608</v>
      </c>
      <c r="Y1913">
        <v>24.586999999999996</v>
      </c>
      <c r="AA1913">
        <v>0</v>
      </c>
      <c r="AB1913">
        <v>0</v>
      </c>
      <c r="AC1913">
        <v>0</v>
      </c>
      <c r="AD1913">
        <v>8.5299999999999994</v>
      </c>
      <c r="AE1913">
        <v>0</v>
      </c>
      <c r="AF1913">
        <v>0</v>
      </c>
      <c r="AG1913">
        <v>0</v>
      </c>
      <c r="AH1913">
        <v>8.5299999999999994</v>
      </c>
      <c r="AI1913">
        <v>1</v>
      </c>
      <c r="AJ1913">
        <v>1</v>
      </c>
      <c r="AK1913">
        <v>1</v>
      </c>
      <c r="AL1913">
        <v>1</v>
      </c>
      <c r="AN1913">
        <v>0</v>
      </c>
      <c r="AO1913">
        <v>1</v>
      </c>
      <c r="AP1913">
        <v>1</v>
      </c>
      <c r="AQ1913">
        <v>0</v>
      </c>
      <c r="AR1913">
        <v>0</v>
      </c>
      <c r="AS1913" t="s">
        <v>6</v>
      </c>
      <c r="AT1913">
        <v>21.38</v>
      </c>
      <c r="AU1913" t="s">
        <v>103</v>
      </c>
      <c r="AV1913">
        <v>1</v>
      </c>
      <c r="AW1913">
        <v>2</v>
      </c>
      <c r="AX1913">
        <v>27724137</v>
      </c>
      <c r="AY1913">
        <v>1</v>
      </c>
      <c r="AZ1913">
        <v>0</v>
      </c>
      <c r="BA1913">
        <v>1913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CX1913">
        <f>Y1913*Source!I690</f>
        <v>5.1140959999999991</v>
      </c>
      <c r="CY1913">
        <f>AD1913</f>
        <v>8.5299999999999994</v>
      </c>
      <c r="CZ1913">
        <f>AH1913</f>
        <v>8.5299999999999994</v>
      </c>
      <c r="DA1913">
        <f>AL1913</f>
        <v>1</v>
      </c>
      <c r="DB1913">
        <v>0</v>
      </c>
    </row>
    <row r="1914" spans="1:106" x14ac:dyDescent="0.2">
      <c r="A1914">
        <f>ROW(Source!A690)</f>
        <v>690</v>
      </c>
      <c r="B1914">
        <v>27721505</v>
      </c>
      <c r="C1914">
        <v>27724129</v>
      </c>
      <c r="D1914">
        <v>25412928</v>
      </c>
      <c r="E1914">
        <v>1</v>
      </c>
      <c r="F1914">
        <v>1</v>
      </c>
      <c r="G1914">
        <v>1</v>
      </c>
      <c r="H1914">
        <v>1</v>
      </c>
      <c r="I1914" t="s">
        <v>954</v>
      </c>
      <c r="J1914" t="s">
        <v>6</v>
      </c>
      <c r="K1914" t="s">
        <v>955</v>
      </c>
      <c r="L1914">
        <v>1191</v>
      </c>
      <c r="N1914">
        <v>1013</v>
      </c>
      <c r="O1914" t="s">
        <v>953</v>
      </c>
      <c r="P1914" t="s">
        <v>953</v>
      </c>
      <c r="Q1914">
        <v>1</v>
      </c>
      <c r="W1914">
        <v>0</v>
      </c>
      <c r="X1914">
        <v>-1417349443</v>
      </c>
      <c r="Y1914">
        <v>0.37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1</v>
      </c>
      <c r="AJ1914">
        <v>1</v>
      </c>
      <c r="AK1914">
        <v>1</v>
      </c>
      <c r="AL1914">
        <v>1</v>
      </c>
      <c r="AN1914">
        <v>0</v>
      </c>
      <c r="AO1914">
        <v>1</v>
      </c>
      <c r="AP1914">
        <v>0</v>
      </c>
      <c r="AQ1914">
        <v>0</v>
      </c>
      <c r="AR1914">
        <v>0</v>
      </c>
      <c r="AS1914" t="s">
        <v>6</v>
      </c>
      <c r="AT1914">
        <v>0.37</v>
      </c>
      <c r="AU1914" t="s">
        <v>6</v>
      </c>
      <c r="AV1914">
        <v>2</v>
      </c>
      <c r="AW1914">
        <v>2</v>
      </c>
      <c r="AX1914">
        <v>27724138</v>
      </c>
      <c r="AY1914">
        <v>1</v>
      </c>
      <c r="AZ1914">
        <v>2048</v>
      </c>
      <c r="BA1914">
        <v>1914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CX1914">
        <f>Y1914*Source!I690</f>
        <v>7.6960000000000001E-2</v>
      </c>
      <c r="CY1914">
        <f>AD1914</f>
        <v>0</v>
      </c>
      <c r="CZ1914">
        <f>AH1914</f>
        <v>0</v>
      </c>
      <c r="DA1914">
        <f>AL1914</f>
        <v>1</v>
      </c>
      <c r="DB1914">
        <v>0</v>
      </c>
    </row>
    <row r="1915" spans="1:106" x14ac:dyDescent="0.2">
      <c r="A1915">
        <f>ROW(Source!A690)</f>
        <v>690</v>
      </c>
      <c r="B1915">
        <v>27721505</v>
      </c>
      <c r="C1915">
        <v>27724129</v>
      </c>
      <c r="D1915">
        <v>25230514</v>
      </c>
      <c r="E1915">
        <v>1</v>
      </c>
      <c r="F1915">
        <v>1</v>
      </c>
      <c r="G1915">
        <v>1</v>
      </c>
      <c r="H1915">
        <v>2</v>
      </c>
      <c r="I1915" t="s">
        <v>960</v>
      </c>
      <c r="J1915" t="s">
        <v>961</v>
      </c>
      <c r="K1915" t="s">
        <v>962</v>
      </c>
      <c r="L1915">
        <v>1368</v>
      </c>
      <c r="N1915">
        <v>1011</v>
      </c>
      <c r="O1915" t="s">
        <v>959</v>
      </c>
      <c r="P1915" t="s">
        <v>959</v>
      </c>
      <c r="Q1915">
        <v>1</v>
      </c>
      <c r="W1915">
        <v>0</v>
      </c>
      <c r="X1915">
        <v>1188625873</v>
      </c>
      <c r="Y1915">
        <v>8.7500000000000008E-2</v>
      </c>
      <c r="AA1915">
        <v>0</v>
      </c>
      <c r="AB1915">
        <v>31.26</v>
      </c>
      <c r="AC1915">
        <v>13.5</v>
      </c>
      <c r="AD1915">
        <v>0</v>
      </c>
      <c r="AE1915">
        <v>0</v>
      </c>
      <c r="AF1915">
        <v>31.26</v>
      </c>
      <c r="AG1915">
        <v>13.5</v>
      </c>
      <c r="AH1915">
        <v>0</v>
      </c>
      <c r="AI1915">
        <v>1</v>
      </c>
      <c r="AJ1915">
        <v>1</v>
      </c>
      <c r="AK1915">
        <v>1</v>
      </c>
      <c r="AL1915">
        <v>1</v>
      </c>
      <c r="AN1915">
        <v>0</v>
      </c>
      <c r="AO1915">
        <v>1</v>
      </c>
      <c r="AP1915">
        <v>1</v>
      </c>
      <c r="AQ1915">
        <v>0</v>
      </c>
      <c r="AR1915">
        <v>0</v>
      </c>
      <c r="AS1915" t="s">
        <v>6</v>
      </c>
      <c r="AT1915">
        <v>7.0000000000000007E-2</v>
      </c>
      <c r="AU1915" t="s">
        <v>102</v>
      </c>
      <c r="AV1915">
        <v>0</v>
      </c>
      <c r="AW1915">
        <v>2</v>
      </c>
      <c r="AX1915">
        <v>27724139</v>
      </c>
      <c r="AY1915">
        <v>1</v>
      </c>
      <c r="AZ1915">
        <v>0</v>
      </c>
      <c r="BA1915">
        <v>1915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CX1915">
        <f>Y1915*Source!I690</f>
        <v>1.8200000000000001E-2</v>
      </c>
      <c r="CY1915">
        <f>AB1915</f>
        <v>31.26</v>
      </c>
      <c r="CZ1915">
        <f>AF1915</f>
        <v>31.26</v>
      </c>
      <c r="DA1915">
        <f>AJ1915</f>
        <v>1</v>
      </c>
      <c r="DB1915">
        <v>0</v>
      </c>
    </row>
    <row r="1916" spans="1:106" x14ac:dyDescent="0.2">
      <c r="A1916">
        <f>ROW(Source!A690)</f>
        <v>690</v>
      </c>
      <c r="B1916">
        <v>27721505</v>
      </c>
      <c r="C1916">
        <v>27724129</v>
      </c>
      <c r="D1916">
        <v>25231607</v>
      </c>
      <c r="E1916">
        <v>1</v>
      </c>
      <c r="F1916">
        <v>1</v>
      </c>
      <c r="G1916">
        <v>1</v>
      </c>
      <c r="H1916">
        <v>2</v>
      </c>
      <c r="I1916" t="s">
        <v>997</v>
      </c>
      <c r="J1916" t="s">
        <v>998</v>
      </c>
      <c r="K1916" t="s">
        <v>999</v>
      </c>
      <c r="L1916">
        <v>1368</v>
      </c>
      <c r="N1916">
        <v>1011</v>
      </c>
      <c r="O1916" t="s">
        <v>959</v>
      </c>
      <c r="P1916" t="s">
        <v>959</v>
      </c>
      <c r="Q1916">
        <v>1</v>
      </c>
      <c r="W1916">
        <v>0</v>
      </c>
      <c r="X1916">
        <v>1372534845</v>
      </c>
      <c r="Y1916">
        <v>0.375</v>
      </c>
      <c r="AA1916">
        <v>0</v>
      </c>
      <c r="AB1916">
        <v>65.709999999999994</v>
      </c>
      <c r="AC1916">
        <v>11.6</v>
      </c>
      <c r="AD1916">
        <v>0</v>
      </c>
      <c r="AE1916">
        <v>0</v>
      </c>
      <c r="AF1916">
        <v>65.709999999999994</v>
      </c>
      <c r="AG1916">
        <v>11.6</v>
      </c>
      <c r="AH1916">
        <v>0</v>
      </c>
      <c r="AI1916">
        <v>1</v>
      </c>
      <c r="AJ1916">
        <v>1</v>
      </c>
      <c r="AK1916">
        <v>1</v>
      </c>
      <c r="AL1916">
        <v>1</v>
      </c>
      <c r="AN1916">
        <v>0</v>
      </c>
      <c r="AO1916">
        <v>1</v>
      </c>
      <c r="AP1916">
        <v>1</v>
      </c>
      <c r="AQ1916">
        <v>0</v>
      </c>
      <c r="AR1916">
        <v>0</v>
      </c>
      <c r="AS1916" t="s">
        <v>6</v>
      </c>
      <c r="AT1916">
        <v>0.3</v>
      </c>
      <c r="AU1916" t="s">
        <v>102</v>
      </c>
      <c r="AV1916">
        <v>0</v>
      </c>
      <c r="AW1916">
        <v>2</v>
      </c>
      <c r="AX1916">
        <v>27724140</v>
      </c>
      <c r="AY1916">
        <v>1</v>
      </c>
      <c r="AZ1916">
        <v>0</v>
      </c>
      <c r="BA1916">
        <v>1916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CX1916">
        <f>Y1916*Source!I690</f>
        <v>7.8E-2</v>
      </c>
      <c r="CY1916">
        <f>AB1916</f>
        <v>65.709999999999994</v>
      </c>
      <c r="CZ1916">
        <f>AF1916</f>
        <v>65.709999999999994</v>
      </c>
      <c r="DA1916">
        <f>AJ1916</f>
        <v>1</v>
      </c>
      <c r="DB1916">
        <v>0</v>
      </c>
    </row>
    <row r="1917" spans="1:106" x14ac:dyDescent="0.2">
      <c r="A1917">
        <f>ROW(Source!A690)</f>
        <v>690</v>
      </c>
      <c r="B1917">
        <v>27721505</v>
      </c>
      <c r="C1917">
        <v>27724129</v>
      </c>
      <c r="D1917">
        <v>25180270</v>
      </c>
      <c r="E1917">
        <v>1</v>
      </c>
      <c r="F1917">
        <v>1</v>
      </c>
      <c r="G1917">
        <v>1</v>
      </c>
      <c r="H1917">
        <v>3</v>
      </c>
      <c r="I1917" t="s">
        <v>499</v>
      </c>
      <c r="J1917" t="s">
        <v>502</v>
      </c>
      <c r="K1917" t="s">
        <v>500</v>
      </c>
      <c r="L1917">
        <v>1301</v>
      </c>
      <c r="N1917">
        <v>1003</v>
      </c>
      <c r="O1917" t="s">
        <v>501</v>
      </c>
      <c r="P1917" t="s">
        <v>501</v>
      </c>
      <c r="Q1917">
        <v>1</v>
      </c>
      <c r="W1917">
        <v>0</v>
      </c>
      <c r="X1917">
        <v>-451614110</v>
      </c>
      <c r="Y1917">
        <v>100</v>
      </c>
      <c r="AA1917">
        <v>49.56</v>
      </c>
      <c r="AB1917">
        <v>0</v>
      </c>
      <c r="AC1917">
        <v>0</v>
      </c>
      <c r="AD1917">
        <v>0</v>
      </c>
      <c r="AE1917">
        <v>49.56</v>
      </c>
      <c r="AF1917">
        <v>0</v>
      </c>
      <c r="AG1917">
        <v>0</v>
      </c>
      <c r="AH1917">
        <v>0</v>
      </c>
      <c r="AI1917">
        <v>1</v>
      </c>
      <c r="AJ1917">
        <v>1</v>
      </c>
      <c r="AK1917">
        <v>1</v>
      </c>
      <c r="AL1917">
        <v>1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 t="s">
        <v>6</v>
      </c>
      <c r="AT1917">
        <v>100</v>
      </c>
      <c r="AU1917" t="s">
        <v>6</v>
      </c>
      <c r="AV1917">
        <v>0</v>
      </c>
      <c r="AW1917">
        <v>1</v>
      </c>
      <c r="AX1917">
        <v>-1</v>
      </c>
      <c r="AY1917">
        <v>0</v>
      </c>
      <c r="AZ1917">
        <v>0</v>
      </c>
      <c r="BA1917" t="s">
        <v>6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CX1917">
        <f>Y1917*Source!I690</f>
        <v>20.8</v>
      </c>
      <c r="CY1917">
        <f>AA1917</f>
        <v>49.56</v>
      </c>
      <c r="CZ1917">
        <f>AE1917</f>
        <v>49.56</v>
      </c>
      <c r="DA1917">
        <f>AI1917</f>
        <v>1</v>
      </c>
      <c r="DB1917">
        <v>0</v>
      </c>
    </row>
    <row r="1918" spans="1:106" x14ac:dyDescent="0.2">
      <c r="A1918">
        <f>ROW(Source!A690)</f>
        <v>690</v>
      </c>
      <c r="B1918">
        <v>27721505</v>
      </c>
      <c r="C1918">
        <v>27724129</v>
      </c>
      <c r="D1918">
        <v>25180423</v>
      </c>
      <c r="E1918">
        <v>1</v>
      </c>
      <c r="F1918">
        <v>1</v>
      </c>
      <c r="G1918">
        <v>1</v>
      </c>
      <c r="H1918">
        <v>3</v>
      </c>
      <c r="I1918" t="s">
        <v>1261</v>
      </c>
      <c r="J1918" t="s">
        <v>1262</v>
      </c>
      <c r="K1918" t="s">
        <v>1263</v>
      </c>
      <c r="L1918">
        <v>1355</v>
      </c>
      <c r="N1918">
        <v>1010</v>
      </c>
      <c r="O1918" t="s">
        <v>519</v>
      </c>
      <c r="P1918" t="s">
        <v>519</v>
      </c>
      <c r="Q1918">
        <v>100</v>
      </c>
      <c r="W1918">
        <v>0</v>
      </c>
      <c r="X1918">
        <v>1709713925</v>
      </c>
      <c r="Y1918">
        <v>4</v>
      </c>
      <c r="AA1918">
        <v>50</v>
      </c>
      <c r="AB1918">
        <v>0</v>
      </c>
      <c r="AC1918">
        <v>0</v>
      </c>
      <c r="AD1918">
        <v>0</v>
      </c>
      <c r="AE1918">
        <v>50</v>
      </c>
      <c r="AF1918">
        <v>0</v>
      </c>
      <c r="AG1918">
        <v>0</v>
      </c>
      <c r="AH1918">
        <v>0</v>
      </c>
      <c r="AI1918">
        <v>1</v>
      </c>
      <c r="AJ1918">
        <v>1</v>
      </c>
      <c r="AK1918">
        <v>1</v>
      </c>
      <c r="AL1918">
        <v>1</v>
      </c>
      <c r="AN1918">
        <v>0</v>
      </c>
      <c r="AO1918">
        <v>1</v>
      </c>
      <c r="AP1918">
        <v>0</v>
      </c>
      <c r="AQ1918">
        <v>0</v>
      </c>
      <c r="AR1918">
        <v>0</v>
      </c>
      <c r="AS1918" t="s">
        <v>6</v>
      </c>
      <c r="AT1918">
        <v>4</v>
      </c>
      <c r="AU1918" t="s">
        <v>6</v>
      </c>
      <c r="AV1918">
        <v>0</v>
      </c>
      <c r="AW1918">
        <v>2</v>
      </c>
      <c r="AX1918">
        <v>27724142</v>
      </c>
      <c r="AY1918">
        <v>1</v>
      </c>
      <c r="AZ1918">
        <v>0</v>
      </c>
      <c r="BA1918">
        <v>1918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CX1918">
        <f>Y1918*Source!I690</f>
        <v>0.83199999999999996</v>
      </c>
      <c r="CY1918">
        <f>AA1918</f>
        <v>50</v>
      </c>
      <c r="CZ1918">
        <f>AE1918</f>
        <v>50</v>
      </c>
      <c r="DA1918">
        <f>AI1918</f>
        <v>1</v>
      </c>
      <c r="DB1918">
        <v>0</v>
      </c>
    </row>
    <row r="1919" spans="1:106" x14ac:dyDescent="0.2">
      <c r="A1919">
        <f>ROW(Source!A690)</f>
        <v>690</v>
      </c>
      <c r="B1919">
        <v>27721505</v>
      </c>
      <c r="C1919">
        <v>27724129</v>
      </c>
      <c r="D1919">
        <v>25186863</v>
      </c>
      <c r="E1919">
        <v>1</v>
      </c>
      <c r="F1919">
        <v>1</v>
      </c>
      <c r="G1919">
        <v>1</v>
      </c>
      <c r="H1919">
        <v>3</v>
      </c>
      <c r="I1919" t="s">
        <v>1264</v>
      </c>
      <c r="J1919" t="s">
        <v>1265</v>
      </c>
      <c r="K1919" t="s">
        <v>1266</v>
      </c>
      <c r="L1919">
        <v>1354</v>
      </c>
      <c r="N1919">
        <v>1010</v>
      </c>
      <c r="O1919" t="s">
        <v>252</v>
      </c>
      <c r="P1919" t="s">
        <v>252</v>
      </c>
      <c r="Q1919">
        <v>1</v>
      </c>
      <c r="W1919">
        <v>0</v>
      </c>
      <c r="X1919">
        <v>-1018551266</v>
      </c>
      <c r="Y1919">
        <v>90.7</v>
      </c>
      <c r="AA1919">
        <v>67</v>
      </c>
      <c r="AB1919">
        <v>0</v>
      </c>
      <c r="AC1919">
        <v>0</v>
      </c>
      <c r="AD1919">
        <v>0</v>
      </c>
      <c r="AE1919">
        <v>67</v>
      </c>
      <c r="AF1919">
        <v>0</v>
      </c>
      <c r="AG1919">
        <v>0</v>
      </c>
      <c r="AH1919">
        <v>0</v>
      </c>
      <c r="AI1919">
        <v>1</v>
      </c>
      <c r="AJ1919">
        <v>1</v>
      </c>
      <c r="AK1919">
        <v>1</v>
      </c>
      <c r="AL1919">
        <v>1</v>
      </c>
      <c r="AN1919">
        <v>0</v>
      </c>
      <c r="AO1919">
        <v>1</v>
      </c>
      <c r="AP1919">
        <v>0</v>
      </c>
      <c r="AQ1919">
        <v>0</v>
      </c>
      <c r="AR1919">
        <v>0</v>
      </c>
      <c r="AS1919" t="s">
        <v>6</v>
      </c>
      <c r="AT1919">
        <v>90.7</v>
      </c>
      <c r="AU1919" t="s">
        <v>6</v>
      </c>
      <c r="AV1919">
        <v>0</v>
      </c>
      <c r="AW1919">
        <v>2</v>
      </c>
      <c r="AX1919">
        <v>27724143</v>
      </c>
      <c r="AY1919">
        <v>1</v>
      </c>
      <c r="AZ1919">
        <v>0</v>
      </c>
      <c r="BA1919">
        <v>1919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CX1919">
        <f>Y1919*Source!I690</f>
        <v>18.865600000000001</v>
      </c>
      <c r="CY1919">
        <f>AA1919</f>
        <v>67</v>
      </c>
      <c r="CZ1919">
        <f>AE1919</f>
        <v>67</v>
      </c>
      <c r="DA1919">
        <f>AI1919</f>
        <v>1</v>
      </c>
      <c r="DB1919">
        <v>0</v>
      </c>
    </row>
    <row r="1920" spans="1:106" x14ac:dyDescent="0.2">
      <c r="A1920">
        <f>ROW(Source!A691)</f>
        <v>691</v>
      </c>
      <c r="B1920">
        <v>27721504</v>
      </c>
      <c r="C1920">
        <v>27724129</v>
      </c>
      <c r="D1920">
        <v>25413300</v>
      </c>
      <c r="E1920">
        <v>1</v>
      </c>
      <c r="F1920">
        <v>1</v>
      </c>
      <c r="G1920">
        <v>1</v>
      </c>
      <c r="H1920">
        <v>1</v>
      </c>
      <c r="I1920" t="s">
        <v>989</v>
      </c>
      <c r="J1920" t="s">
        <v>6</v>
      </c>
      <c r="K1920" t="s">
        <v>990</v>
      </c>
      <c r="L1920">
        <v>1191</v>
      </c>
      <c r="N1920">
        <v>1013</v>
      </c>
      <c r="O1920" t="s">
        <v>953</v>
      </c>
      <c r="P1920" t="s">
        <v>953</v>
      </c>
      <c r="Q1920">
        <v>1</v>
      </c>
      <c r="W1920">
        <v>0</v>
      </c>
      <c r="X1920">
        <v>-400197608</v>
      </c>
      <c r="Y1920">
        <v>24.586999999999996</v>
      </c>
      <c r="AA1920">
        <v>0</v>
      </c>
      <c r="AB1920">
        <v>0</v>
      </c>
      <c r="AC1920">
        <v>0</v>
      </c>
      <c r="AD1920">
        <v>8.5299999999999994</v>
      </c>
      <c r="AE1920">
        <v>0</v>
      </c>
      <c r="AF1920">
        <v>0</v>
      </c>
      <c r="AG1920">
        <v>0</v>
      </c>
      <c r="AH1920">
        <v>8.5299999999999994</v>
      </c>
      <c r="AI1920">
        <v>1</v>
      </c>
      <c r="AJ1920">
        <v>1</v>
      </c>
      <c r="AK1920">
        <v>1</v>
      </c>
      <c r="AL1920">
        <v>1</v>
      </c>
      <c r="AN1920">
        <v>0</v>
      </c>
      <c r="AO1920">
        <v>1</v>
      </c>
      <c r="AP1920">
        <v>1</v>
      </c>
      <c r="AQ1920">
        <v>0</v>
      </c>
      <c r="AR1920">
        <v>0</v>
      </c>
      <c r="AS1920" t="s">
        <v>6</v>
      </c>
      <c r="AT1920">
        <v>21.38</v>
      </c>
      <c r="AU1920" t="s">
        <v>103</v>
      </c>
      <c r="AV1920">
        <v>1</v>
      </c>
      <c r="AW1920">
        <v>2</v>
      </c>
      <c r="AX1920">
        <v>27724137</v>
      </c>
      <c r="AY1920">
        <v>1</v>
      </c>
      <c r="AZ1920">
        <v>0</v>
      </c>
      <c r="BA1920">
        <v>1920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CX1920">
        <f>Y1920*Source!I691</f>
        <v>5.1140959999999991</v>
      </c>
      <c r="CY1920">
        <f>AD1920</f>
        <v>8.5299999999999994</v>
      </c>
      <c r="CZ1920">
        <f>AH1920</f>
        <v>8.5299999999999994</v>
      </c>
      <c r="DA1920">
        <f>AL1920</f>
        <v>1</v>
      </c>
      <c r="DB1920">
        <v>0</v>
      </c>
    </row>
    <row r="1921" spans="1:106" x14ac:dyDescent="0.2">
      <c r="A1921">
        <f>ROW(Source!A691)</f>
        <v>691</v>
      </c>
      <c r="B1921">
        <v>27721504</v>
      </c>
      <c r="C1921">
        <v>27724129</v>
      </c>
      <c r="D1921">
        <v>25412928</v>
      </c>
      <c r="E1921">
        <v>1</v>
      </c>
      <c r="F1921">
        <v>1</v>
      </c>
      <c r="G1921">
        <v>1</v>
      </c>
      <c r="H1921">
        <v>1</v>
      </c>
      <c r="I1921" t="s">
        <v>954</v>
      </c>
      <c r="J1921" t="s">
        <v>6</v>
      </c>
      <c r="K1921" t="s">
        <v>955</v>
      </c>
      <c r="L1921">
        <v>1191</v>
      </c>
      <c r="N1921">
        <v>1013</v>
      </c>
      <c r="O1921" t="s">
        <v>953</v>
      </c>
      <c r="P1921" t="s">
        <v>953</v>
      </c>
      <c r="Q1921">
        <v>1</v>
      </c>
      <c r="W1921">
        <v>0</v>
      </c>
      <c r="X1921">
        <v>-1417349443</v>
      </c>
      <c r="Y1921">
        <v>0.37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1</v>
      </c>
      <c r="AJ1921">
        <v>1</v>
      </c>
      <c r="AK1921">
        <v>1</v>
      </c>
      <c r="AL1921">
        <v>1</v>
      </c>
      <c r="AN1921">
        <v>0</v>
      </c>
      <c r="AO1921">
        <v>1</v>
      </c>
      <c r="AP1921">
        <v>0</v>
      </c>
      <c r="AQ1921">
        <v>0</v>
      </c>
      <c r="AR1921">
        <v>0</v>
      </c>
      <c r="AS1921" t="s">
        <v>6</v>
      </c>
      <c r="AT1921">
        <v>0.37</v>
      </c>
      <c r="AU1921" t="s">
        <v>6</v>
      </c>
      <c r="AV1921">
        <v>2</v>
      </c>
      <c r="AW1921">
        <v>2</v>
      </c>
      <c r="AX1921">
        <v>27724138</v>
      </c>
      <c r="AY1921">
        <v>1</v>
      </c>
      <c r="AZ1921">
        <v>2048</v>
      </c>
      <c r="BA1921">
        <v>1921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CX1921">
        <f>Y1921*Source!I691</f>
        <v>7.6960000000000001E-2</v>
      </c>
      <c r="CY1921">
        <f>AD1921</f>
        <v>0</v>
      </c>
      <c r="CZ1921">
        <f>AH1921</f>
        <v>0</v>
      </c>
      <c r="DA1921">
        <f>AL1921</f>
        <v>1</v>
      </c>
      <c r="DB1921">
        <v>0</v>
      </c>
    </row>
    <row r="1922" spans="1:106" x14ac:dyDescent="0.2">
      <c r="A1922">
        <f>ROW(Source!A691)</f>
        <v>691</v>
      </c>
      <c r="B1922">
        <v>27721504</v>
      </c>
      <c r="C1922">
        <v>27724129</v>
      </c>
      <c r="D1922">
        <v>25230514</v>
      </c>
      <c r="E1922">
        <v>1</v>
      </c>
      <c r="F1922">
        <v>1</v>
      </c>
      <c r="G1922">
        <v>1</v>
      </c>
      <c r="H1922">
        <v>2</v>
      </c>
      <c r="I1922" t="s">
        <v>960</v>
      </c>
      <c r="J1922" t="s">
        <v>961</v>
      </c>
      <c r="K1922" t="s">
        <v>962</v>
      </c>
      <c r="L1922">
        <v>1368</v>
      </c>
      <c r="N1922">
        <v>1011</v>
      </c>
      <c r="O1922" t="s">
        <v>959</v>
      </c>
      <c r="P1922" t="s">
        <v>959</v>
      </c>
      <c r="Q1922">
        <v>1</v>
      </c>
      <c r="W1922">
        <v>0</v>
      </c>
      <c r="X1922">
        <v>1188625873</v>
      </c>
      <c r="Y1922">
        <v>8.7500000000000008E-2</v>
      </c>
      <c r="AA1922">
        <v>0</v>
      </c>
      <c r="AB1922">
        <v>31.26</v>
      </c>
      <c r="AC1922">
        <v>13.5</v>
      </c>
      <c r="AD1922">
        <v>0</v>
      </c>
      <c r="AE1922">
        <v>0</v>
      </c>
      <c r="AF1922">
        <v>31.26</v>
      </c>
      <c r="AG1922">
        <v>13.5</v>
      </c>
      <c r="AH1922">
        <v>0</v>
      </c>
      <c r="AI1922">
        <v>1</v>
      </c>
      <c r="AJ1922">
        <v>1</v>
      </c>
      <c r="AK1922">
        <v>1</v>
      </c>
      <c r="AL1922">
        <v>1</v>
      </c>
      <c r="AN1922">
        <v>0</v>
      </c>
      <c r="AO1922">
        <v>1</v>
      </c>
      <c r="AP1922">
        <v>1</v>
      </c>
      <c r="AQ1922">
        <v>0</v>
      </c>
      <c r="AR1922">
        <v>0</v>
      </c>
      <c r="AS1922" t="s">
        <v>6</v>
      </c>
      <c r="AT1922">
        <v>7.0000000000000007E-2</v>
      </c>
      <c r="AU1922" t="s">
        <v>102</v>
      </c>
      <c r="AV1922">
        <v>0</v>
      </c>
      <c r="AW1922">
        <v>2</v>
      </c>
      <c r="AX1922">
        <v>27724139</v>
      </c>
      <c r="AY1922">
        <v>1</v>
      </c>
      <c r="AZ1922">
        <v>0</v>
      </c>
      <c r="BA1922">
        <v>1922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CX1922">
        <f>Y1922*Source!I691</f>
        <v>1.8200000000000001E-2</v>
      </c>
      <c r="CY1922">
        <f>AB1922</f>
        <v>31.26</v>
      </c>
      <c r="CZ1922">
        <f>AF1922</f>
        <v>31.26</v>
      </c>
      <c r="DA1922">
        <f>AJ1922</f>
        <v>1</v>
      </c>
      <c r="DB1922">
        <v>0</v>
      </c>
    </row>
    <row r="1923" spans="1:106" x14ac:dyDescent="0.2">
      <c r="A1923">
        <f>ROW(Source!A691)</f>
        <v>691</v>
      </c>
      <c r="B1923">
        <v>27721504</v>
      </c>
      <c r="C1923">
        <v>27724129</v>
      </c>
      <c r="D1923">
        <v>25231607</v>
      </c>
      <c r="E1923">
        <v>1</v>
      </c>
      <c r="F1923">
        <v>1</v>
      </c>
      <c r="G1923">
        <v>1</v>
      </c>
      <c r="H1923">
        <v>2</v>
      </c>
      <c r="I1923" t="s">
        <v>997</v>
      </c>
      <c r="J1923" t="s">
        <v>998</v>
      </c>
      <c r="K1923" t="s">
        <v>999</v>
      </c>
      <c r="L1923">
        <v>1368</v>
      </c>
      <c r="N1923">
        <v>1011</v>
      </c>
      <c r="O1923" t="s">
        <v>959</v>
      </c>
      <c r="P1923" t="s">
        <v>959</v>
      </c>
      <c r="Q1923">
        <v>1</v>
      </c>
      <c r="W1923">
        <v>0</v>
      </c>
      <c r="X1923">
        <v>1372534845</v>
      </c>
      <c r="Y1923">
        <v>0.375</v>
      </c>
      <c r="AA1923">
        <v>0</v>
      </c>
      <c r="AB1923">
        <v>65.709999999999994</v>
      </c>
      <c r="AC1923">
        <v>11.6</v>
      </c>
      <c r="AD1923">
        <v>0</v>
      </c>
      <c r="AE1923">
        <v>0</v>
      </c>
      <c r="AF1923">
        <v>65.709999999999994</v>
      </c>
      <c r="AG1923">
        <v>11.6</v>
      </c>
      <c r="AH1923">
        <v>0</v>
      </c>
      <c r="AI1923">
        <v>1</v>
      </c>
      <c r="AJ1923">
        <v>1</v>
      </c>
      <c r="AK1923">
        <v>1</v>
      </c>
      <c r="AL1923">
        <v>1</v>
      </c>
      <c r="AN1923">
        <v>0</v>
      </c>
      <c r="AO1923">
        <v>1</v>
      </c>
      <c r="AP1923">
        <v>1</v>
      </c>
      <c r="AQ1923">
        <v>0</v>
      </c>
      <c r="AR1923">
        <v>0</v>
      </c>
      <c r="AS1923" t="s">
        <v>6</v>
      </c>
      <c r="AT1923">
        <v>0.3</v>
      </c>
      <c r="AU1923" t="s">
        <v>102</v>
      </c>
      <c r="AV1923">
        <v>0</v>
      </c>
      <c r="AW1923">
        <v>2</v>
      </c>
      <c r="AX1923">
        <v>27724140</v>
      </c>
      <c r="AY1923">
        <v>1</v>
      </c>
      <c r="AZ1923">
        <v>0</v>
      </c>
      <c r="BA1923">
        <v>1923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CX1923">
        <f>Y1923*Source!I691</f>
        <v>7.8E-2</v>
      </c>
      <c r="CY1923">
        <f>AB1923</f>
        <v>65.709999999999994</v>
      </c>
      <c r="CZ1923">
        <f>AF1923</f>
        <v>65.709999999999994</v>
      </c>
      <c r="DA1923">
        <f>AJ1923</f>
        <v>1</v>
      </c>
      <c r="DB1923">
        <v>0</v>
      </c>
    </row>
    <row r="1924" spans="1:106" x14ac:dyDescent="0.2">
      <c r="A1924">
        <f>ROW(Source!A691)</f>
        <v>691</v>
      </c>
      <c r="B1924">
        <v>27721504</v>
      </c>
      <c r="C1924">
        <v>27724129</v>
      </c>
      <c r="D1924">
        <v>25180270</v>
      </c>
      <c r="E1924">
        <v>1</v>
      </c>
      <c r="F1924">
        <v>1</v>
      </c>
      <c r="G1924">
        <v>1</v>
      </c>
      <c r="H1924">
        <v>3</v>
      </c>
      <c r="I1924" t="s">
        <v>499</v>
      </c>
      <c r="J1924" t="s">
        <v>502</v>
      </c>
      <c r="K1924" t="s">
        <v>500</v>
      </c>
      <c r="L1924">
        <v>1301</v>
      </c>
      <c r="N1924">
        <v>1003</v>
      </c>
      <c r="O1924" t="s">
        <v>501</v>
      </c>
      <c r="P1924" t="s">
        <v>501</v>
      </c>
      <c r="Q1924">
        <v>1</v>
      </c>
      <c r="W1924">
        <v>0</v>
      </c>
      <c r="X1924">
        <v>-451614110</v>
      </c>
      <c r="Y1924">
        <v>100</v>
      </c>
      <c r="AA1924">
        <v>49.56</v>
      </c>
      <c r="AB1924">
        <v>0</v>
      </c>
      <c r="AC1924">
        <v>0</v>
      </c>
      <c r="AD1924">
        <v>0</v>
      </c>
      <c r="AE1924">
        <v>49.56</v>
      </c>
      <c r="AF1924">
        <v>0</v>
      </c>
      <c r="AG1924">
        <v>0</v>
      </c>
      <c r="AH1924">
        <v>0</v>
      </c>
      <c r="AI1924">
        <v>1</v>
      </c>
      <c r="AJ1924">
        <v>1</v>
      </c>
      <c r="AK1924">
        <v>1</v>
      </c>
      <c r="AL1924">
        <v>1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 t="s">
        <v>6</v>
      </c>
      <c r="AT1924">
        <v>100</v>
      </c>
      <c r="AU1924" t="s">
        <v>6</v>
      </c>
      <c r="AV1924">
        <v>0</v>
      </c>
      <c r="AW1924">
        <v>1</v>
      </c>
      <c r="AX1924">
        <v>-1</v>
      </c>
      <c r="AY1924">
        <v>0</v>
      </c>
      <c r="AZ1924">
        <v>0</v>
      </c>
      <c r="BA1924" t="s">
        <v>6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CX1924">
        <f>Y1924*Source!I691</f>
        <v>20.8</v>
      </c>
      <c r="CY1924">
        <f>AA1924</f>
        <v>49.56</v>
      </c>
      <c r="CZ1924">
        <f>AE1924</f>
        <v>49.56</v>
      </c>
      <c r="DA1924">
        <f>AI1924</f>
        <v>1</v>
      </c>
      <c r="DB1924">
        <v>0</v>
      </c>
    </row>
    <row r="1925" spans="1:106" x14ac:dyDescent="0.2">
      <c r="A1925">
        <f>ROW(Source!A691)</f>
        <v>691</v>
      </c>
      <c r="B1925">
        <v>27721504</v>
      </c>
      <c r="C1925">
        <v>27724129</v>
      </c>
      <c r="D1925">
        <v>25180423</v>
      </c>
      <c r="E1925">
        <v>1</v>
      </c>
      <c r="F1925">
        <v>1</v>
      </c>
      <c r="G1925">
        <v>1</v>
      </c>
      <c r="H1925">
        <v>3</v>
      </c>
      <c r="I1925" t="s">
        <v>1261</v>
      </c>
      <c r="J1925" t="s">
        <v>1262</v>
      </c>
      <c r="K1925" t="s">
        <v>1263</v>
      </c>
      <c r="L1925">
        <v>1355</v>
      </c>
      <c r="N1925">
        <v>1010</v>
      </c>
      <c r="O1925" t="s">
        <v>519</v>
      </c>
      <c r="P1925" t="s">
        <v>519</v>
      </c>
      <c r="Q1925">
        <v>100</v>
      </c>
      <c r="W1925">
        <v>0</v>
      </c>
      <c r="X1925">
        <v>1709713925</v>
      </c>
      <c r="Y1925">
        <v>4</v>
      </c>
      <c r="AA1925">
        <v>50</v>
      </c>
      <c r="AB1925">
        <v>0</v>
      </c>
      <c r="AC1925">
        <v>0</v>
      </c>
      <c r="AD1925">
        <v>0</v>
      </c>
      <c r="AE1925">
        <v>50</v>
      </c>
      <c r="AF1925">
        <v>0</v>
      </c>
      <c r="AG1925">
        <v>0</v>
      </c>
      <c r="AH1925">
        <v>0</v>
      </c>
      <c r="AI1925">
        <v>1</v>
      </c>
      <c r="AJ1925">
        <v>1</v>
      </c>
      <c r="AK1925">
        <v>1</v>
      </c>
      <c r="AL1925">
        <v>1</v>
      </c>
      <c r="AN1925">
        <v>0</v>
      </c>
      <c r="AO1925">
        <v>1</v>
      </c>
      <c r="AP1925">
        <v>0</v>
      </c>
      <c r="AQ1925">
        <v>0</v>
      </c>
      <c r="AR1925">
        <v>0</v>
      </c>
      <c r="AS1925" t="s">
        <v>6</v>
      </c>
      <c r="AT1925">
        <v>4</v>
      </c>
      <c r="AU1925" t="s">
        <v>6</v>
      </c>
      <c r="AV1925">
        <v>0</v>
      </c>
      <c r="AW1925">
        <v>2</v>
      </c>
      <c r="AX1925">
        <v>27724142</v>
      </c>
      <c r="AY1925">
        <v>1</v>
      </c>
      <c r="AZ1925">
        <v>0</v>
      </c>
      <c r="BA1925">
        <v>1925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CX1925">
        <f>Y1925*Source!I691</f>
        <v>0.83199999999999996</v>
      </c>
      <c r="CY1925">
        <f>AA1925</f>
        <v>50</v>
      </c>
      <c r="CZ1925">
        <f>AE1925</f>
        <v>50</v>
      </c>
      <c r="DA1925">
        <f>AI1925</f>
        <v>1</v>
      </c>
      <c r="DB1925">
        <v>0</v>
      </c>
    </row>
    <row r="1926" spans="1:106" x14ac:dyDescent="0.2">
      <c r="A1926">
        <f>ROW(Source!A691)</f>
        <v>691</v>
      </c>
      <c r="B1926">
        <v>27721504</v>
      </c>
      <c r="C1926">
        <v>27724129</v>
      </c>
      <c r="D1926">
        <v>25186863</v>
      </c>
      <c r="E1926">
        <v>1</v>
      </c>
      <c r="F1926">
        <v>1</v>
      </c>
      <c r="G1926">
        <v>1</v>
      </c>
      <c r="H1926">
        <v>3</v>
      </c>
      <c r="I1926" t="s">
        <v>1264</v>
      </c>
      <c r="J1926" t="s">
        <v>1265</v>
      </c>
      <c r="K1926" t="s">
        <v>1266</v>
      </c>
      <c r="L1926">
        <v>1354</v>
      </c>
      <c r="N1926">
        <v>1010</v>
      </c>
      <c r="O1926" t="s">
        <v>252</v>
      </c>
      <c r="P1926" t="s">
        <v>252</v>
      </c>
      <c r="Q1926">
        <v>1</v>
      </c>
      <c r="W1926">
        <v>0</v>
      </c>
      <c r="X1926">
        <v>-1018551266</v>
      </c>
      <c r="Y1926">
        <v>90.7</v>
      </c>
      <c r="AA1926">
        <v>67</v>
      </c>
      <c r="AB1926">
        <v>0</v>
      </c>
      <c r="AC1926">
        <v>0</v>
      </c>
      <c r="AD1926">
        <v>0</v>
      </c>
      <c r="AE1926">
        <v>67</v>
      </c>
      <c r="AF1926">
        <v>0</v>
      </c>
      <c r="AG1926">
        <v>0</v>
      </c>
      <c r="AH1926">
        <v>0</v>
      </c>
      <c r="AI1926">
        <v>1</v>
      </c>
      <c r="AJ1926">
        <v>1</v>
      </c>
      <c r="AK1926">
        <v>1</v>
      </c>
      <c r="AL1926">
        <v>1</v>
      </c>
      <c r="AN1926">
        <v>0</v>
      </c>
      <c r="AO1926">
        <v>1</v>
      </c>
      <c r="AP1926">
        <v>0</v>
      </c>
      <c r="AQ1926">
        <v>0</v>
      </c>
      <c r="AR1926">
        <v>0</v>
      </c>
      <c r="AS1926" t="s">
        <v>6</v>
      </c>
      <c r="AT1926">
        <v>90.7</v>
      </c>
      <c r="AU1926" t="s">
        <v>6</v>
      </c>
      <c r="AV1926">
        <v>0</v>
      </c>
      <c r="AW1926">
        <v>2</v>
      </c>
      <c r="AX1926">
        <v>27724143</v>
      </c>
      <c r="AY1926">
        <v>1</v>
      </c>
      <c r="AZ1926">
        <v>0</v>
      </c>
      <c r="BA1926">
        <v>1926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CX1926">
        <f>Y1926*Source!I691</f>
        <v>18.865600000000001</v>
      </c>
      <c r="CY1926">
        <f>AA1926</f>
        <v>67</v>
      </c>
      <c r="CZ1926">
        <f>AE1926</f>
        <v>67</v>
      </c>
      <c r="DA1926">
        <f>AI1926</f>
        <v>1</v>
      </c>
      <c r="DB1926">
        <v>0</v>
      </c>
    </row>
    <row r="1927" spans="1:106" x14ac:dyDescent="0.2">
      <c r="A1927">
        <f>ROW(Source!A694)</f>
        <v>694</v>
      </c>
      <c r="B1927">
        <v>27721505</v>
      </c>
      <c r="C1927">
        <v>27724145</v>
      </c>
      <c r="D1927">
        <v>25412980</v>
      </c>
      <c r="E1927">
        <v>1</v>
      </c>
      <c r="F1927">
        <v>1</v>
      </c>
      <c r="G1927">
        <v>1</v>
      </c>
      <c r="H1927">
        <v>1</v>
      </c>
      <c r="I1927" t="s">
        <v>1159</v>
      </c>
      <c r="J1927" t="s">
        <v>6</v>
      </c>
      <c r="K1927" t="s">
        <v>1160</v>
      </c>
      <c r="L1927">
        <v>1191</v>
      </c>
      <c r="N1927">
        <v>1013</v>
      </c>
      <c r="O1927" t="s">
        <v>953</v>
      </c>
      <c r="P1927" t="s">
        <v>953</v>
      </c>
      <c r="Q1927">
        <v>1</v>
      </c>
      <c r="W1927">
        <v>0</v>
      </c>
      <c r="X1927">
        <v>145020957</v>
      </c>
      <c r="Y1927">
        <v>135.37799999999999</v>
      </c>
      <c r="AA1927">
        <v>0</v>
      </c>
      <c r="AB1927">
        <v>0</v>
      </c>
      <c r="AC1927">
        <v>0</v>
      </c>
      <c r="AD1927">
        <v>9.07</v>
      </c>
      <c r="AE1927">
        <v>0</v>
      </c>
      <c r="AF1927">
        <v>0</v>
      </c>
      <c r="AG1927">
        <v>0</v>
      </c>
      <c r="AH1927">
        <v>9.07</v>
      </c>
      <c r="AI1927">
        <v>1</v>
      </c>
      <c r="AJ1927">
        <v>1</v>
      </c>
      <c r="AK1927">
        <v>1</v>
      </c>
      <c r="AL1927">
        <v>1</v>
      </c>
      <c r="AN1927">
        <v>0</v>
      </c>
      <c r="AO1927">
        <v>1</v>
      </c>
      <c r="AP1927">
        <v>1</v>
      </c>
      <c r="AQ1927">
        <v>0</v>
      </c>
      <c r="AR1927">
        <v>0</v>
      </c>
      <c r="AS1927" t="s">
        <v>6</v>
      </c>
      <c r="AT1927">
        <v>117.72</v>
      </c>
      <c r="AU1927" t="s">
        <v>103</v>
      </c>
      <c r="AV1927">
        <v>1</v>
      </c>
      <c r="AW1927">
        <v>2</v>
      </c>
      <c r="AX1927">
        <v>27724152</v>
      </c>
      <c r="AY1927">
        <v>1</v>
      </c>
      <c r="AZ1927">
        <v>0</v>
      </c>
      <c r="BA1927">
        <v>1927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CX1927">
        <f>Y1927*Source!I694</f>
        <v>211.18967999999998</v>
      </c>
      <c r="CY1927">
        <f>AD1927</f>
        <v>9.07</v>
      </c>
      <c r="CZ1927">
        <f>AH1927</f>
        <v>9.07</v>
      </c>
      <c r="DA1927">
        <f>AL1927</f>
        <v>1</v>
      </c>
      <c r="DB1927">
        <v>0</v>
      </c>
    </row>
    <row r="1928" spans="1:106" x14ac:dyDescent="0.2">
      <c r="A1928">
        <f>ROW(Source!A694)</f>
        <v>694</v>
      </c>
      <c r="B1928">
        <v>27721505</v>
      </c>
      <c r="C1928">
        <v>27724145</v>
      </c>
      <c r="D1928">
        <v>25412928</v>
      </c>
      <c r="E1928">
        <v>1</v>
      </c>
      <c r="F1928">
        <v>1</v>
      </c>
      <c r="G1928">
        <v>1</v>
      </c>
      <c r="H1928">
        <v>1</v>
      </c>
      <c r="I1928" t="s">
        <v>954</v>
      </c>
      <c r="J1928" t="s">
        <v>6</v>
      </c>
      <c r="K1928" t="s">
        <v>955</v>
      </c>
      <c r="L1928">
        <v>1191</v>
      </c>
      <c r="N1928">
        <v>1013</v>
      </c>
      <c r="O1928" t="s">
        <v>953</v>
      </c>
      <c r="P1928" t="s">
        <v>953</v>
      </c>
      <c r="Q1928">
        <v>1</v>
      </c>
      <c r="W1928">
        <v>0</v>
      </c>
      <c r="X1928">
        <v>-1417349443</v>
      </c>
      <c r="Y1928">
        <v>1.47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1</v>
      </c>
      <c r="AJ1928">
        <v>1</v>
      </c>
      <c r="AK1928">
        <v>1</v>
      </c>
      <c r="AL1928">
        <v>1</v>
      </c>
      <c r="AN1928">
        <v>0</v>
      </c>
      <c r="AO1928">
        <v>1</v>
      </c>
      <c r="AP1928">
        <v>0</v>
      </c>
      <c r="AQ1928">
        <v>0</v>
      </c>
      <c r="AR1928">
        <v>0</v>
      </c>
      <c r="AS1928" t="s">
        <v>6</v>
      </c>
      <c r="AT1928">
        <v>1.47</v>
      </c>
      <c r="AU1928" t="s">
        <v>6</v>
      </c>
      <c r="AV1928">
        <v>2</v>
      </c>
      <c r="AW1928">
        <v>2</v>
      </c>
      <c r="AX1928">
        <v>27724153</v>
      </c>
      <c r="AY1928">
        <v>1</v>
      </c>
      <c r="AZ1928">
        <v>2048</v>
      </c>
      <c r="BA1928">
        <v>1928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CX1928">
        <f>Y1928*Source!I694</f>
        <v>2.2932000000000001</v>
      </c>
      <c r="CY1928">
        <f>AD1928</f>
        <v>0</v>
      </c>
      <c r="CZ1928">
        <f>AH1928</f>
        <v>0</v>
      </c>
      <c r="DA1928">
        <f>AL1928</f>
        <v>1</v>
      </c>
      <c r="DB1928">
        <v>0</v>
      </c>
    </row>
    <row r="1929" spans="1:106" x14ac:dyDescent="0.2">
      <c r="A1929">
        <f>ROW(Source!A694)</f>
        <v>694</v>
      </c>
      <c r="B1929">
        <v>27721505</v>
      </c>
      <c r="C1929">
        <v>27724145</v>
      </c>
      <c r="D1929">
        <v>25230220</v>
      </c>
      <c r="E1929">
        <v>1</v>
      </c>
      <c r="F1929">
        <v>1</v>
      </c>
      <c r="G1929">
        <v>1</v>
      </c>
      <c r="H1929">
        <v>2</v>
      </c>
      <c r="I1929" t="s">
        <v>991</v>
      </c>
      <c r="J1929" t="s">
        <v>992</v>
      </c>
      <c r="K1929" t="s">
        <v>993</v>
      </c>
      <c r="L1929">
        <v>1368</v>
      </c>
      <c r="N1929">
        <v>1011</v>
      </c>
      <c r="O1929" t="s">
        <v>959</v>
      </c>
      <c r="P1929" t="s">
        <v>959</v>
      </c>
      <c r="Q1929">
        <v>1</v>
      </c>
      <c r="W1929">
        <v>0</v>
      </c>
      <c r="X1929">
        <v>-1718674368</v>
      </c>
      <c r="Y1929">
        <v>0.73749999999999993</v>
      </c>
      <c r="AA1929">
        <v>0</v>
      </c>
      <c r="AB1929">
        <v>111.99</v>
      </c>
      <c r="AC1929">
        <v>13.5</v>
      </c>
      <c r="AD1929">
        <v>0</v>
      </c>
      <c r="AE1929">
        <v>0</v>
      </c>
      <c r="AF1929">
        <v>111.99</v>
      </c>
      <c r="AG1929">
        <v>13.5</v>
      </c>
      <c r="AH1929">
        <v>0</v>
      </c>
      <c r="AI1929">
        <v>1</v>
      </c>
      <c r="AJ1929">
        <v>1</v>
      </c>
      <c r="AK1929">
        <v>1</v>
      </c>
      <c r="AL1929">
        <v>1</v>
      </c>
      <c r="AN1929">
        <v>0</v>
      </c>
      <c r="AO1929">
        <v>1</v>
      </c>
      <c r="AP1929">
        <v>1</v>
      </c>
      <c r="AQ1929">
        <v>0</v>
      </c>
      <c r="AR1929">
        <v>0</v>
      </c>
      <c r="AS1929" t="s">
        <v>6</v>
      </c>
      <c r="AT1929">
        <v>0.59</v>
      </c>
      <c r="AU1929" t="s">
        <v>102</v>
      </c>
      <c r="AV1929">
        <v>0</v>
      </c>
      <c r="AW1929">
        <v>2</v>
      </c>
      <c r="AX1929">
        <v>27724154</v>
      </c>
      <c r="AY1929">
        <v>1</v>
      </c>
      <c r="AZ1929">
        <v>0</v>
      </c>
      <c r="BA1929">
        <v>1929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CX1929">
        <f>Y1929*Source!I694</f>
        <v>1.1504999999999999</v>
      </c>
      <c r="CY1929">
        <f>AB1929</f>
        <v>111.99</v>
      </c>
      <c r="CZ1929">
        <f>AF1929</f>
        <v>111.99</v>
      </c>
      <c r="DA1929">
        <f>AJ1929</f>
        <v>1</v>
      </c>
      <c r="DB1929">
        <v>0</v>
      </c>
    </row>
    <row r="1930" spans="1:106" x14ac:dyDescent="0.2">
      <c r="A1930">
        <f>ROW(Source!A694)</f>
        <v>694</v>
      </c>
      <c r="B1930">
        <v>27721505</v>
      </c>
      <c r="C1930">
        <v>27724145</v>
      </c>
      <c r="D1930">
        <v>25231607</v>
      </c>
      <c r="E1930">
        <v>1</v>
      </c>
      <c r="F1930">
        <v>1</v>
      </c>
      <c r="G1930">
        <v>1</v>
      </c>
      <c r="H1930">
        <v>2</v>
      </c>
      <c r="I1930" t="s">
        <v>997</v>
      </c>
      <c r="J1930" t="s">
        <v>998</v>
      </c>
      <c r="K1930" t="s">
        <v>999</v>
      </c>
      <c r="L1930">
        <v>1368</v>
      </c>
      <c r="N1930">
        <v>1011</v>
      </c>
      <c r="O1930" t="s">
        <v>959</v>
      </c>
      <c r="P1930" t="s">
        <v>959</v>
      </c>
      <c r="Q1930">
        <v>1</v>
      </c>
      <c r="W1930">
        <v>0</v>
      </c>
      <c r="X1930">
        <v>1372534845</v>
      </c>
      <c r="Y1930">
        <v>1.1000000000000001</v>
      </c>
      <c r="AA1930">
        <v>0</v>
      </c>
      <c r="AB1930">
        <v>65.709999999999994</v>
      </c>
      <c r="AC1930">
        <v>11.6</v>
      </c>
      <c r="AD1930">
        <v>0</v>
      </c>
      <c r="AE1930">
        <v>0</v>
      </c>
      <c r="AF1930">
        <v>65.709999999999994</v>
      </c>
      <c r="AG1930">
        <v>11.6</v>
      </c>
      <c r="AH1930">
        <v>0</v>
      </c>
      <c r="AI1930">
        <v>1</v>
      </c>
      <c r="AJ1930">
        <v>1</v>
      </c>
      <c r="AK1930">
        <v>1</v>
      </c>
      <c r="AL1930">
        <v>1</v>
      </c>
      <c r="AN1930">
        <v>0</v>
      </c>
      <c r="AO1930">
        <v>1</v>
      </c>
      <c r="AP1930">
        <v>1</v>
      </c>
      <c r="AQ1930">
        <v>0</v>
      </c>
      <c r="AR1930">
        <v>0</v>
      </c>
      <c r="AS1930" t="s">
        <v>6</v>
      </c>
      <c r="AT1930">
        <v>0.88</v>
      </c>
      <c r="AU1930" t="s">
        <v>102</v>
      </c>
      <c r="AV1930">
        <v>0</v>
      </c>
      <c r="AW1930">
        <v>2</v>
      </c>
      <c r="AX1930">
        <v>27724155</v>
      </c>
      <c r="AY1930">
        <v>1</v>
      </c>
      <c r="AZ1930">
        <v>0</v>
      </c>
      <c r="BA1930">
        <v>1930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CX1930">
        <f>Y1930*Source!I694</f>
        <v>1.7160000000000002</v>
      </c>
      <c r="CY1930">
        <f>AB1930</f>
        <v>65.709999999999994</v>
      </c>
      <c r="CZ1930">
        <f>AF1930</f>
        <v>65.709999999999994</v>
      </c>
      <c r="DA1930">
        <f>AJ1930</f>
        <v>1</v>
      </c>
      <c r="DB1930">
        <v>0</v>
      </c>
    </row>
    <row r="1931" spans="1:106" x14ac:dyDescent="0.2">
      <c r="A1931">
        <f>ROW(Source!A694)</f>
        <v>694</v>
      </c>
      <c r="B1931">
        <v>27721505</v>
      </c>
      <c r="C1931">
        <v>27724145</v>
      </c>
      <c r="D1931">
        <v>25155503</v>
      </c>
      <c r="E1931">
        <v>1</v>
      </c>
      <c r="F1931">
        <v>1</v>
      </c>
      <c r="G1931">
        <v>1</v>
      </c>
      <c r="H1931">
        <v>3</v>
      </c>
      <c r="I1931" t="s">
        <v>1229</v>
      </c>
      <c r="J1931" t="s">
        <v>1230</v>
      </c>
      <c r="K1931" t="s">
        <v>1231</v>
      </c>
      <c r="L1931">
        <v>1339</v>
      </c>
      <c r="N1931">
        <v>1007</v>
      </c>
      <c r="O1931" t="s">
        <v>64</v>
      </c>
      <c r="P1931" t="s">
        <v>64</v>
      </c>
      <c r="Q1931">
        <v>1</v>
      </c>
      <c r="W1931">
        <v>0</v>
      </c>
      <c r="X1931">
        <v>-1019936957</v>
      </c>
      <c r="Y1931">
        <v>0.25</v>
      </c>
      <c r="AA1931">
        <v>485.9</v>
      </c>
      <c r="AB1931">
        <v>0</v>
      </c>
      <c r="AC1931">
        <v>0</v>
      </c>
      <c r="AD1931">
        <v>0</v>
      </c>
      <c r="AE1931">
        <v>485.9</v>
      </c>
      <c r="AF1931">
        <v>0</v>
      </c>
      <c r="AG1931">
        <v>0</v>
      </c>
      <c r="AH1931">
        <v>0</v>
      </c>
      <c r="AI1931">
        <v>1</v>
      </c>
      <c r="AJ1931">
        <v>1</v>
      </c>
      <c r="AK1931">
        <v>1</v>
      </c>
      <c r="AL1931">
        <v>1</v>
      </c>
      <c r="AN1931">
        <v>0</v>
      </c>
      <c r="AO1931">
        <v>1</v>
      </c>
      <c r="AP1931">
        <v>0</v>
      </c>
      <c r="AQ1931">
        <v>0</v>
      </c>
      <c r="AR1931">
        <v>0</v>
      </c>
      <c r="AS1931" t="s">
        <v>6</v>
      </c>
      <c r="AT1931">
        <v>0.25</v>
      </c>
      <c r="AU1931" t="s">
        <v>6</v>
      </c>
      <c r="AV1931">
        <v>0</v>
      </c>
      <c r="AW1931">
        <v>2</v>
      </c>
      <c r="AX1931">
        <v>27724156</v>
      </c>
      <c r="AY1931">
        <v>1</v>
      </c>
      <c r="AZ1931">
        <v>0</v>
      </c>
      <c r="BA1931">
        <v>1931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CX1931">
        <f>Y1931*Source!I694</f>
        <v>0.39</v>
      </c>
      <c r="CY1931">
        <f>AA1931</f>
        <v>485.9</v>
      </c>
      <c r="CZ1931">
        <f>AE1931</f>
        <v>485.9</v>
      </c>
      <c r="DA1931">
        <f>AI1931</f>
        <v>1</v>
      </c>
      <c r="DB1931">
        <v>0</v>
      </c>
    </row>
    <row r="1932" spans="1:106" x14ac:dyDescent="0.2">
      <c r="A1932">
        <f>ROW(Source!A694)</f>
        <v>694</v>
      </c>
      <c r="B1932">
        <v>27721505</v>
      </c>
      <c r="C1932">
        <v>27724145</v>
      </c>
      <c r="D1932">
        <v>25167758</v>
      </c>
      <c r="E1932">
        <v>1</v>
      </c>
      <c r="F1932">
        <v>1</v>
      </c>
      <c r="G1932">
        <v>1</v>
      </c>
      <c r="H1932">
        <v>3</v>
      </c>
      <c r="I1932" t="s">
        <v>506</v>
      </c>
      <c r="J1932" t="s">
        <v>508</v>
      </c>
      <c r="K1932" t="s">
        <v>507</v>
      </c>
      <c r="L1932">
        <v>1354</v>
      </c>
      <c r="N1932">
        <v>1010</v>
      </c>
      <c r="O1932" t="s">
        <v>252</v>
      </c>
      <c r="P1932" t="s">
        <v>252</v>
      </c>
      <c r="Q1932">
        <v>1</v>
      </c>
      <c r="W1932">
        <v>0</v>
      </c>
      <c r="X1932">
        <v>-870017900</v>
      </c>
      <c r="Y1932">
        <v>74.358974000000003</v>
      </c>
      <c r="AA1932">
        <v>47.71</v>
      </c>
      <c r="AB1932">
        <v>0</v>
      </c>
      <c r="AC1932">
        <v>0</v>
      </c>
      <c r="AD1932">
        <v>0</v>
      </c>
      <c r="AE1932">
        <v>47.71</v>
      </c>
      <c r="AF1932">
        <v>0</v>
      </c>
      <c r="AG1932">
        <v>0</v>
      </c>
      <c r="AH1932">
        <v>0</v>
      </c>
      <c r="AI1932">
        <v>1</v>
      </c>
      <c r="AJ1932">
        <v>1</v>
      </c>
      <c r="AK1932">
        <v>1</v>
      </c>
      <c r="AL1932">
        <v>1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 t="s">
        <v>6</v>
      </c>
      <c r="AT1932">
        <v>74.358974000000003</v>
      </c>
      <c r="AU1932" t="s">
        <v>6</v>
      </c>
      <c r="AV1932">
        <v>0</v>
      </c>
      <c r="AW1932">
        <v>1</v>
      </c>
      <c r="AX1932">
        <v>-1</v>
      </c>
      <c r="AY1932">
        <v>0</v>
      </c>
      <c r="AZ1932">
        <v>0</v>
      </c>
      <c r="BA1932" t="s">
        <v>6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CX1932">
        <f>Y1932*Source!I694</f>
        <v>115.99999944000001</v>
      </c>
      <c r="CY1932">
        <f>AA1932</f>
        <v>47.71</v>
      </c>
      <c r="CZ1932">
        <f>AE1932</f>
        <v>47.71</v>
      </c>
      <c r="DA1932">
        <f>AI1932</f>
        <v>1</v>
      </c>
      <c r="DB1932">
        <v>0</v>
      </c>
    </row>
    <row r="1933" spans="1:106" x14ac:dyDescent="0.2">
      <c r="A1933">
        <f>ROW(Source!A695)</f>
        <v>695</v>
      </c>
      <c r="B1933">
        <v>27721504</v>
      </c>
      <c r="C1933">
        <v>27724145</v>
      </c>
      <c r="D1933">
        <v>25412980</v>
      </c>
      <c r="E1933">
        <v>1</v>
      </c>
      <c r="F1933">
        <v>1</v>
      </c>
      <c r="G1933">
        <v>1</v>
      </c>
      <c r="H1933">
        <v>1</v>
      </c>
      <c r="I1933" t="s">
        <v>1159</v>
      </c>
      <c r="J1933" t="s">
        <v>6</v>
      </c>
      <c r="K1933" t="s">
        <v>1160</v>
      </c>
      <c r="L1933">
        <v>1191</v>
      </c>
      <c r="N1933">
        <v>1013</v>
      </c>
      <c r="O1933" t="s">
        <v>953</v>
      </c>
      <c r="P1933" t="s">
        <v>953</v>
      </c>
      <c r="Q1933">
        <v>1</v>
      </c>
      <c r="W1933">
        <v>0</v>
      </c>
      <c r="X1933">
        <v>145020957</v>
      </c>
      <c r="Y1933">
        <v>135.37799999999999</v>
      </c>
      <c r="AA1933">
        <v>0</v>
      </c>
      <c r="AB1933">
        <v>0</v>
      </c>
      <c r="AC1933">
        <v>0</v>
      </c>
      <c r="AD1933">
        <v>9.07</v>
      </c>
      <c r="AE1933">
        <v>0</v>
      </c>
      <c r="AF1933">
        <v>0</v>
      </c>
      <c r="AG1933">
        <v>0</v>
      </c>
      <c r="AH1933">
        <v>9.07</v>
      </c>
      <c r="AI1933">
        <v>1</v>
      </c>
      <c r="AJ1933">
        <v>1</v>
      </c>
      <c r="AK1933">
        <v>1</v>
      </c>
      <c r="AL1933">
        <v>1</v>
      </c>
      <c r="AN1933">
        <v>0</v>
      </c>
      <c r="AO1933">
        <v>1</v>
      </c>
      <c r="AP1933">
        <v>1</v>
      </c>
      <c r="AQ1933">
        <v>0</v>
      </c>
      <c r="AR1933">
        <v>0</v>
      </c>
      <c r="AS1933" t="s">
        <v>6</v>
      </c>
      <c r="AT1933">
        <v>117.72</v>
      </c>
      <c r="AU1933" t="s">
        <v>103</v>
      </c>
      <c r="AV1933">
        <v>1</v>
      </c>
      <c r="AW1933">
        <v>2</v>
      </c>
      <c r="AX1933">
        <v>27724152</v>
      </c>
      <c r="AY1933">
        <v>1</v>
      </c>
      <c r="AZ1933">
        <v>0</v>
      </c>
      <c r="BA1933">
        <v>1933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CX1933">
        <f>Y1933*Source!I695</f>
        <v>211.18967999999998</v>
      </c>
      <c r="CY1933">
        <f>AD1933</f>
        <v>9.07</v>
      </c>
      <c r="CZ1933">
        <f>AH1933</f>
        <v>9.07</v>
      </c>
      <c r="DA1933">
        <f>AL1933</f>
        <v>1</v>
      </c>
      <c r="DB1933">
        <v>0</v>
      </c>
    </row>
    <row r="1934" spans="1:106" x14ac:dyDescent="0.2">
      <c r="A1934">
        <f>ROW(Source!A695)</f>
        <v>695</v>
      </c>
      <c r="B1934">
        <v>27721504</v>
      </c>
      <c r="C1934">
        <v>27724145</v>
      </c>
      <c r="D1934">
        <v>25412928</v>
      </c>
      <c r="E1934">
        <v>1</v>
      </c>
      <c r="F1934">
        <v>1</v>
      </c>
      <c r="G1934">
        <v>1</v>
      </c>
      <c r="H1934">
        <v>1</v>
      </c>
      <c r="I1934" t="s">
        <v>954</v>
      </c>
      <c r="J1934" t="s">
        <v>6</v>
      </c>
      <c r="K1934" t="s">
        <v>955</v>
      </c>
      <c r="L1934">
        <v>1191</v>
      </c>
      <c r="N1934">
        <v>1013</v>
      </c>
      <c r="O1934" t="s">
        <v>953</v>
      </c>
      <c r="P1934" t="s">
        <v>953</v>
      </c>
      <c r="Q1934">
        <v>1</v>
      </c>
      <c r="W1934">
        <v>0</v>
      </c>
      <c r="X1934">
        <v>-1417349443</v>
      </c>
      <c r="Y1934">
        <v>1.47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1</v>
      </c>
      <c r="AJ1934">
        <v>1</v>
      </c>
      <c r="AK1934">
        <v>1</v>
      </c>
      <c r="AL1934">
        <v>1</v>
      </c>
      <c r="AN1934">
        <v>0</v>
      </c>
      <c r="AO1934">
        <v>1</v>
      </c>
      <c r="AP1934">
        <v>0</v>
      </c>
      <c r="AQ1934">
        <v>0</v>
      </c>
      <c r="AR1934">
        <v>0</v>
      </c>
      <c r="AS1934" t="s">
        <v>6</v>
      </c>
      <c r="AT1934">
        <v>1.47</v>
      </c>
      <c r="AU1934" t="s">
        <v>6</v>
      </c>
      <c r="AV1934">
        <v>2</v>
      </c>
      <c r="AW1934">
        <v>2</v>
      </c>
      <c r="AX1934">
        <v>27724153</v>
      </c>
      <c r="AY1934">
        <v>1</v>
      </c>
      <c r="AZ1934">
        <v>2048</v>
      </c>
      <c r="BA1934">
        <v>1934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CX1934">
        <f>Y1934*Source!I695</f>
        <v>2.2932000000000001</v>
      </c>
      <c r="CY1934">
        <f>AD1934</f>
        <v>0</v>
      </c>
      <c r="CZ1934">
        <f>AH1934</f>
        <v>0</v>
      </c>
      <c r="DA1934">
        <f>AL1934</f>
        <v>1</v>
      </c>
      <c r="DB1934">
        <v>0</v>
      </c>
    </row>
    <row r="1935" spans="1:106" x14ac:dyDescent="0.2">
      <c r="A1935">
        <f>ROW(Source!A695)</f>
        <v>695</v>
      </c>
      <c r="B1935">
        <v>27721504</v>
      </c>
      <c r="C1935">
        <v>27724145</v>
      </c>
      <c r="D1935">
        <v>25230220</v>
      </c>
      <c r="E1935">
        <v>1</v>
      </c>
      <c r="F1935">
        <v>1</v>
      </c>
      <c r="G1935">
        <v>1</v>
      </c>
      <c r="H1935">
        <v>2</v>
      </c>
      <c r="I1935" t="s">
        <v>991</v>
      </c>
      <c r="J1935" t="s">
        <v>992</v>
      </c>
      <c r="K1935" t="s">
        <v>993</v>
      </c>
      <c r="L1935">
        <v>1368</v>
      </c>
      <c r="N1935">
        <v>1011</v>
      </c>
      <c r="O1935" t="s">
        <v>959</v>
      </c>
      <c r="P1935" t="s">
        <v>959</v>
      </c>
      <c r="Q1935">
        <v>1</v>
      </c>
      <c r="W1935">
        <v>0</v>
      </c>
      <c r="X1935">
        <v>-1718674368</v>
      </c>
      <c r="Y1935">
        <v>0.73749999999999993</v>
      </c>
      <c r="AA1935">
        <v>0</v>
      </c>
      <c r="AB1935">
        <v>111.99</v>
      </c>
      <c r="AC1935">
        <v>13.5</v>
      </c>
      <c r="AD1935">
        <v>0</v>
      </c>
      <c r="AE1935">
        <v>0</v>
      </c>
      <c r="AF1935">
        <v>111.99</v>
      </c>
      <c r="AG1935">
        <v>13.5</v>
      </c>
      <c r="AH1935">
        <v>0</v>
      </c>
      <c r="AI1935">
        <v>1</v>
      </c>
      <c r="AJ1935">
        <v>1</v>
      </c>
      <c r="AK1935">
        <v>1</v>
      </c>
      <c r="AL1935">
        <v>1</v>
      </c>
      <c r="AN1935">
        <v>0</v>
      </c>
      <c r="AO1935">
        <v>1</v>
      </c>
      <c r="AP1935">
        <v>1</v>
      </c>
      <c r="AQ1935">
        <v>0</v>
      </c>
      <c r="AR1935">
        <v>0</v>
      </c>
      <c r="AS1935" t="s">
        <v>6</v>
      </c>
      <c r="AT1935">
        <v>0.59</v>
      </c>
      <c r="AU1935" t="s">
        <v>102</v>
      </c>
      <c r="AV1935">
        <v>0</v>
      </c>
      <c r="AW1935">
        <v>2</v>
      </c>
      <c r="AX1935">
        <v>27724154</v>
      </c>
      <c r="AY1935">
        <v>1</v>
      </c>
      <c r="AZ1935">
        <v>0</v>
      </c>
      <c r="BA1935">
        <v>1935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CX1935">
        <f>Y1935*Source!I695</f>
        <v>1.1504999999999999</v>
      </c>
      <c r="CY1935">
        <f>AB1935</f>
        <v>111.99</v>
      </c>
      <c r="CZ1935">
        <f>AF1935</f>
        <v>111.99</v>
      </c>
      <c r="DA1935">
        <f>AJ1935</f>
        <v>1</v>
      </c>
      <c r="DB1935">
        <v>0</v>
      </c>
    </row>
    <row r="1936" spans="1:106" x14ac:dyDescent="0.2">
      <c r="A1936">
        <f>ROW(Source!A695)</f>
        <v>695</v>
      </c>
      <c r="B1936">
        <v>27721504</v>
      </c>
      <c r="C1936">
        <v>27724145</v>
      </c>
      <c r="D1936">
        <v>25231607</v>
      </c>
      <c r="E1936">
        <v>1</v>
      </c>
      <c r="F1936">
        <v>1</v>
      </c>
      <c r="G1936">
        <v>1</v>
      </c>
      <c r="H1936">
        <v>2</v>
      </c>
      <c r="I1936" t="s">
        <v>997</v>
      </c>
      <c r="J1936" t="s">
        <v>998</v>
      </c>
      <c r="K1936" t="s">
        <v>999</v>
      </c>
      <c r="L1936">
        <v>1368</v>
      </c>
      <c r="N1936">
        <v>1011</v>
      </c>
      <c r="O1936" t="s">
        <v>959</v>
      </c>
      <c r="P1936" t="s">
        <v>959</v>
      </c>
      <c r="Q1936">
        <v>1</v>
      </c>
      <c r="W1936">
        <v>0</v>
      </c>
      <c r="X1936">
        <v>1372534845</v>
      </c>
      <c r="Y1936">
        <v>1.1000000000000001</v>
      </c>
      <c r="AA1936">
        <v>0</v>
      </c>
      <c r="AB1936">
        <v>65.709999999999994</v>
      </c>
      <c r="AC1936">
        <v>11.6</v>
      </c>
      <c r="AD1936">
        <v>0</v>
      </c>
      <c r="AE1936">
        <v>0</v>
      </c>
      <c r="AF1936">
        <v>65.709999999999994</v>
      </c>
      <c r="AG1936">
        <v>11.6</v>
      </c>
      <c r="AH1936">
        <v>0</v>
      </c>
      <c r="AI1936">
        <v>1</v>
      </c>
      <c r="AJ1936">
        <v>1</v>
      </c>
      <c r="AK1936">
        <v>1</v>
      </c>
      <c r="AL1936">
        <v>1</v>
      </c>
      <c r="AN1936">
        <v>0</v>
      </c>
      <c r="AO1936">
        <v>1</v>
      </c>
      <c r="AP1936">
        <v>1</v>
      </c>
      <c r="AQ1936">
        <v>0</v>
      </c>
      <c r="AR1936">
        <v>0</v>
      </c>
      <c r="AS1936" t="s">
        <v>6</v>
      </c>
      <c r="AT1936">
        <v>0.88</v>
      </c>
      <c r="AU1936" t="s">
        <v>102</v>
      </c>
      <c r="AV1936">
        <v>0</v>
      </c>
      <c r="AW1936">
        <v>2</v>
      </c>
      <c r="AX1936">
        <v>27724155</v>
      </c>
      <c r="AY1936">
        <v>1</v>
      </c>
      <c r="AZ1936">
        <v>0</v>
      </c>
      <c r="BA1936">
        <v>1936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CX1936">
        <f>Y1936*Source!I695</f>
        <v>1.7160000000000002</v>
      </c>
      <c r="CY1936">
        <f>AB1936</f>
        <v>65.709999999999994</v>
      </c>
      <c r="CZ1936">
        <f>AF1936</f>
        <v>65.709999999999994</v>
      </c>
      <c r="DA1936">
        <f>AJ1936</f>
        <v>1</v>
      </c>
      <c r="DB1936">
        <v>0</v>
      </c>
    </row>
    <row r="1937" spans="1:106" x14ac:dyDescent="0.2">
      <c r="A1937">
        <f>ROW(Source!A695)</f>
        <v>695</v>
      </c>
      <c r="B1937">
        <v>27721504</v>
      </c>
      <c r="C1937">
        <v>27724145</v>
      </c>
      <c r="D1937">
        <v>25155503</v>
      </c>
      <c r="E1937">
        <v>1</v>
      </c>
      <c r="F1937">
        <v>1</v>
      </c>
      <c r="G1937">
        <v>1</v>
      </c>
      <c r="H1937">
        <v>3</v>
      </c>
      <c r="I1937" t="s">
        <v>1229</v>
      </c>
      <c r="J1937" t="s">
        <v>1230</v>
      </c>
      <c r="K1937" t="s">
        <v>1231</v>
      </c>
      <c r="L1937">
        <v>1339</v>
      </c>
      <c r="N1937">
        <v>1007</v>
      </c>
      <c r="O1937" t="s">
        <v>64</v>
      </c>
      <c r="P1937" t="s">
        <v>64</v>
      </c>
      <c r="Q1937">
        <v>1</v>
      </c>
      <c r="W1937">
        <v>0</v>
      </c>
      <c r="X1937">
        <v>-1019936957</v>
      </c>
      <c r="Y1937">
        <v>0.25</v>
      </c>
      <c r="AA1937">
        <v>485.9</v>
      </c>
      <c r="AB1937">
        <v>0</v>
      </c>
      <c r="AC1937">
        <v>0</v>
      </c>
      <c r="AD1937">
        <v>0</v>
      </c>
      <c r="AE1937">
        <v>485.9</v>
      </c>
      <c r="AF1937">
        <v>0</v>
      </c>
      <c r="AG1937">
        <v>0</v>
      </c>
      <c r="AH1937">
        <v>0</v>
      </c>
      <c r="AI1937">
        <v>1</v>
      </c>
      <c r="AJ1937">
        <v>1</v>
      </c>
      <c r="AK1937">
        <v>1</v>
      </c>
      <c r="AL1937">
        <v>1</v>
      </c>
      <c r="AN1937">
        <v>0</v>
      </c>
      <c r="AO1937">
        <v>1</v>
      </c>
      <c r="AP1937">
        <v>0</v>
      </c>
      <c r="AQ1937">
        <v>0</v>
      </c>
      <c r="AR1937">
        <v>0</v>
      </c>
      <c r="AS1937" t="s">
        <v>6</v>
      </c>
      <c r="AT1937">
        <v>0.25</v>
      </c>
      <c r="AU1937" t="s">
        <v>6</v>
      </c>
      <c r="AV1937">
        <v>0</v>
      </c>
      <c r="AW1937">
        <v>2</v>
      </c>
      <c r="AX1937">
        <v>27724156</v>
      </c>
      <c r="AY1937">
        <v>1</v>
      </c>
      <c r="AZ1937">
        <v>0</v>
      </c>
      <c r="BA1937">
        <v>1937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CX1937">
        <f>Y1937*Source!I695</f>
        <v>0.39</v>
      </c>
      <c r="CY1937">
        <f>AA1937</f>
        <v>485.9</v>
      </c>
      <c r="CZ1937">
        <f>AE1937</f>
        <v>485.9</v>
      </c>
      <c r="DA1937">
        <f>AI1937</f>
        <v>1</v>
      </c>
      <c r="DB1937">
        <v>0</v>
      </c>
    </row>
    <row r="1938" spans="1:106" x14ac:dyDescent="0.2">
      <c r="A1938">
        <f>ROW(Source!A695)</f>
        <v>695</v>
      </c>
      <c r="B1938">
        <v>27721504</v>
      </c>
      <c r="C1938">
        <v>27724145</v>
      </c>
      <c r="D1938">
        <v>25167758</v>
      </c>
      <c r="E1938">
        <v>1</v>
      </c>
      <c r="F1938">
        <v>1</v>
      </c>
      <c r="G1938">
        <v>1</v>
      </c>
      <c r="H1938">
        <v>3</v>
      </c>
      <c r="I1938" t="s">
        <v>506</v>
      </c>
      <c r="J1938" t="s">
        <v>508</v>
      </c>
      <c r="K1938" t="s">
        <v>507</v>
      </c>
      <c r="L1938">
        <v>1354</v>
      </c>
      <c r="N1938">
        <v>1010</v>
      </c>
      <c r="O1938" t="s">
        <v>252</v>
      </c>
      <c r="P1938" t="s">
        <v>252</v>
      </c>
      <c r="Q1938">
        <v>1</v>
      </c>
      <c r="W1938">
        <v>0</v>
      </c>
      <c r="X1938">
        <v>-870017900</v>
      </c>
      <c r="Y1938">
        <v>74.358974000000003</v>
      </c>
      <c r="AA1938">
        <v>47.71</v>
      </c>
      <c r="AB1938">
        <v>0</v>
      </c>
      <c r="AC1938">
        <v>0</v>
      </c>
      <c r="AD1938">
        <v>0</v>
      </c>
      <c r="AE1938">
        <v>47.71</v>
      </c>
      <c r="AF1938">
        <v>0</v>
      </c>
      <c r="AG1938">
        <v>0</v>
      </c>
      <c r="AH1938">
        <v>0</v>
      </c>
      <c r="AI1938">
        <v>1</v>
      </c>
      <c r="AJ1938">
        <v>1</v>
      </c>
      <c r="AK1938">
        <v>1</v>
      </c>
      <c r="AL1938">
        <v>1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 t="s">
        <v>6</v>
      </c>
      <c r="AT1938">
        <v>74.358974000000003</v>
      </c>
      <c r="AU1938" t="s">
        <v>6</v>
      </c>
      <c r="AV1938">
        <v>0</v>
      </c>
      <c r="AW1938">
        <v>1</v>
      </c>
      <c r="AX1938">
        <v>-1</v>
      </c>
      <c r="AY1938">
        <v>0</v>
      </c>
      <c r="AZ1938">
        <v>0</v>
      </c>
      <c r="BA1938" t="s">
        <v>6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CX1938">
        <f>Y1938*Source!I695</f>
        <v>115.99999944000001</v>
      </c>
      <c r="CY1938">
        <f>AA1938</f>
        <v>47.71</v>
      </c>
      <c r="CZ1938">
        <f>AE1938</f>
        <v>47.71</v>
      </c>
      <c r="DA1938">
        <f>AI1938</f>
        <v>1</v>
      </c>
      <c r="DB1938">
        <v>0</v>
      </c>
    </row>
    <row r="1939" spans="1:106" x14ac:dyDescent="0.2">
      <c r="A1939">
        <f>ROW(Source!A698)</f>
        <v>698</v>
      </c>
      <c r="B1939">
        <v>27721505</v>
      </c>
      <c r="C1939">
        <v>27724159</v>
      </c>
      <c r="D1939">
        <v>25418142</v>
      </c>
      <c r="E1939">
        <v>1</v>
      </c>
      <c r="F1939">
        <v>1</v>
      </c>
      <c r="G1939">
        <v>1</v>
      </c>
      <c r="H1939">
        <v>1</v>
      </c>
      <c r="I1939" t="s">
        <v>1270</v>
      </c>
      <c r="J1939" t="s">
        <v>6</v>
      </c>
      <c r="K1939" t="s">
        <v>1271</v>
      </c>
      <c r="L1939">
        <v>1191</v>
      </c>
      <c r="N1939">
        <v>1013</v>
      </c>
      <c r="O1939" t="s">
        <v>953</v>
      </c>
      <c r="P1939" t="s">
        <v>953</v>
      </c>
      <c r="Q1939">
        <v>1</v>
      </c>
      <c r="W1939">
        <v>0</v>
      </c>
      <c r="X1939">
        <v>-814890593</v>
      </c>
      <c r="Y1939">
        <v>75.439999999999984</v>
      </c>
      <c r="AA1939">
        <v>0</v>
      </c>
      <c r="AB1939">
        <v>0</v>
      </c>
      <c r="AC1939">
        <v>0</v>
      </c>
      <c r="AD1939">
        <v>8.9700000000000006</v>
      </c>
      <c r="AE1939">
        <v>0</v>
      </c>
      <c r="AF1939">
        <v>0</v>
      </c>
      <c r="AG1939">
        <v>0</v>
      </c>
      <c r="AH1939">
        <v>8.9700000000000006</v>
      </c>
      <c r="AI1939">
        <v>1</v>
      </c>
      <c r="AJ1939">
        <v>1</v>
      </c>
      <c r="AK1939">
        <v>1</v>
      </c>
      <c r="AL1939">
        <v>1</v>
      </c>
      <c r="AN1939">
        <v>0</v>
      </c>
      <c r="AO1939">
        <v>1</v>
      </c>
      <c r="AP1939">
        <v>1</v>
      </c>
      <c r="AQ1939">
        <v>0</v>
      </c>
      <c r="AR1939">
        <v>0</v>
      </c>
      <c r="AS1939" t="s">
        <v>6</v>
      </c>
      <c r="AT1939">
        <v>65.599999999999994</v>
      </c>
      <c r="AU1939" t="s">
        <v>103</v>
      </c>
      <c r="AV1939">
        <v>1</v>
      </c>
      <c r="AW1939">
        <v>2</v>
      </c>
      <c r="AX1939">
        <v>27724171</v>
      </c>
      <c r="AY1939">
        <v>1</v>
      </c>
      <c r="AZ1939">
        <v>0</v>
      </c>
      <c r="BA1939">
        <v>1939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CX1939">
        <f>Y1939*Source!I698</f>
        <v>25.854796799999995</v>
      </c>
      <c r="CY1939">
        <f>AD1939</f>
        <v>8.9700000000000006</v>
      </c>
      <c r="CZ1939">
        <f>AH1939</f>
        <v>8.9700000000000006</v>
      </c>
      <c r="DA1939">
        <f>AL1939</f>
        <v>1</v>
      </c>
      <c r="DB1939">
        <v>0</v>
      </c>
    </row>
    <row r="1940" spans="1:106" x14ac:dyDescent="0.2">
      <c r="A1940">
        <f>ROW(Source!A698)</f>
        <v>698</v>
      </c>
      <c r="B1940">
        <v>27721505</v>
      </c>
      <c r="C1940">
        <v>27724159</v>
      </c>
      <c r="D1940">
        <v>25412928</v>
      </c>
      <c r="E1940">
        <v>1</v>
      </c>
      <c r="F1940">
        <v>1</v>
      </c>
      <c r="G1940">
        <v>1</v>
      </c>
      <c r="H1940">
        <v>1</v>
      </c>
      <c r="I1940" t="s">
        <v>954</v>
      </c>
      <c r="J1940" t="s">
        <v>6</v>
      </c>
      <c r="K1940" t="s">
        <v>955</v>
      </c>
      <c r="L1940">
        <v>1191</v>
      </c>
      <c r="N1940">
        <v>1013</v>
      </c>
      <c r="O1940" t="s">
        <v>953</v>
      </c>
      <c r="P1940" t="s">
        <v>953</v>
      </c>
      <c r="Q1940">
        <v>1</v>
      </c>
      <c r="W1940">
        <v>0</v>
      </c>
      <c r="X1940">
        <v>-1417349443</v>
      </c>
      <c r="Y1940">
        <v>3.13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1</v>
      </c>
      <c r="AJ1940">
        <v>1</v>
      </c>
      <c r="AK1940">
        <v>1</v>
      </c>
      <c r="AL1940">
        <v>1</v>
      </c>
      <c r="AN1940">
        <v>0</v>
      </c>
      <c r="AO1940">
        <v>1</v>
      </c>
      <c r="AP1940">
        <v>0</v>
      </c>
      <c r="AQ1940">
        <v>0</v>
      </c>
      <c r="AR1940">
        <v>0</v>
      </c>
      <c r="AS1940" t="s">
        <v>6</v>
      </c>
      <c r="AT1940">
        <v>3.13</v>
      </c>
      <c r="AU1940" t="s">
        <v>6</v>
      </c>
      <c r="AV1940">
        <v>2</v>
      </c>
      <c r="AW1940">
        <v>2</v>
      </c>
      <c r="AX1940">
        <v>27724172</v>
      </c>
      <c r="AY1940">
        <v>1</v>
      </c>
      <c r="AZ1940">
        <v>2048</v>
      </c>
      <c r="BA1940">
        <v>1940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CX1940">
        <f>Y1940*Source!I698</f>
        <v>1.0727135999999999</v>
      </c>
      <c r="CY1940">
        <f>AD1940</f>
        <v>0</v>
      </c>
      <c r="CZ1940">
        <f>AH1940</f>
        <v>0</v>
      </c>
      <c r="DA1940">
        <f>AL1940</f>
        <v>1</v>
      </c>
      <c r="DB1940">
        <v>0</v>
      </c>
    </row>
    <row r="1941" spans="1:106" x14ac:dyDescent="0.2">
      <c r="A1941">
        <f>ROW(Source!A698)</f>
        <v>698</v>
      </c>
      <c r="B1941">
        <v>27721505</v>
      </c>
      <c r="C1941">
        <v>27724159</v>
      </c>
      <c r="D1941">
        <v>25230220</v>
      </c>
      <c r="E1941">
        <v>1</v>
      </c>
      <c r="F1941">
        <v>1</v>
      </c>
      <c r="G1941">
        <v>1</v>
      </c>
      <c r="H1941">
        <v>2</v>
      </c>
      <c r="I1941" t="s">
        <v>991</v>
      </c>
      <c r="J1941" t="s">
        <v>992</v>
      </c>
      <c r="K1941" t="s">
        <v>993</v>
      </c>
      <c r="L1941">
        <v>1368</v>
      </c>
      <c r="N1941">
        <v>1011</v>
      </c>
      <c r="O1941" t="s">
        <v>959</v>
      </c>
      <c r="P1941" t="s">
        <v>959</v>
      </c>
      <c r="Q1941">
        <v>1</v>
      </c>
      <c r="W1941">
        <v>0</v>
      </c>
      <c r="X1941">
        <v>-1718674368</v>
      </c>
      <c r="Y1941">
        <v>0.11249999999999999</v>
      </c>
      <c r="AA1941">
        <v>0</v>
      </c>
      <c r="AB1941">
        <v>111.99</v>
      </c>
      <c r="AC1941">
        <v>13.5</v>
      </c>
      <c r="AD1941">
        <v>0</v>
      </c>
      <c r="AE1941">
        <v>0</v>
      </c>
      <c r="AF1941">
        <v>111.99</v>
      </c>
      <c r="AG1941">
        <v>13.5</v>
      </c>
      <c r="AH1941">
        <v>0</v>
      </c>
      <c r="AI1941">
        <v>1</v>
      </c>
      <c r="AJ1941">
        <v>1</v>
      </c>
      <c r="AK1941">
        <v>1</v>
      </c>
      <c r="AL1941">
        <v>1</v>
      </c>
      <c r="AN1941">
        <v>0</v>
      </c>
      <c r="AO1941">
        <v>1</v>
      </c>
      <c r="AP1941">
        <v>1</v>
      </c>
      <c r="AQ1941">
        <v>0</v>
      </c>
      <c r="AR1941">
        <v>0</v>
      </c>
      <c r="AS1941" t="s">
        <v>6</v>
      </c>
      <c r="AT1941">
        <v>0.09</v>
      </c>
      <c r="AU1941" t="s">
        <v>102</v>
      </c>
      <c r="AV1941">
        <v>0</v>
      </c>
      <c r="AW1941">
        <v>2</v>
      </c>
      <c r="AX1941">
        <v>27724173</v>
      </c>
      <c r="AY1941">
        <v>1</v>
      </c>
      <c r="AZ1941">
        <v>0</v>
      </c>
      <c r="BA1941">
        <v>1941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CX1941">
        <f>Y1941*Source!I698</f>
        <v>3.8556E-2</v>
      </c>
      <c r="CY1941">
        <f>AB1941</f>
        <v>111.99</v>
      </c>
      <c r="CZ1941">
        <f>AF1941</f>
        <v>111.99</v>
      </c>
      <c r="DA1941">
        <f>AJ1941</f>
        <v>1</v>
      </c>
      <c r="DB1941">
        <v>0</v>
      </c>
    </row>
    <row r="1942" spans="1:106" x14ac:dyDescent="0.2">
      <c r="A1942">
        <f>ROW(Source!A698)</f>
        <v>698</v>
      </c>
      <c r="B1942">
        <v>27721505</v>
      </c>
      <c r="C1942">
        <v>27724159</v>
      </c>
      <c r="D1942">
        <v>25230514</v>
      </c>
      <c r="E1942">
        <v>1</v>
      </c>
      <c r="F1942">
        <v>1</v>
      </c>
      <c r="G1942">
        <v>1</v>
      </c>
      <c r="H1942">
        <v>2</v>
      </c>
      <c r="I1942" t="s">
        <v>960</v>
      </c>
      <c r="J1942" t="s">
        <v>961</v>
      </c>
      <c r="K1942" t="s">
        <v>962</v>
      </c>
      <c r="L1942">
        <v>1368</v>
      </c>
      <c r="N1942">
        <v>1011</v>
      </c>
      <c r="O1942" t="s">
        <v>959</v>
      </c>
      <c r="P1942" t="s">
        <v>959</v>
      </c>
      <c r="Q1942">
        <v>1</v>
      </c>
      <c r="W1942">
        <v>0</v>
      </c>
      <c r="X1942">
        <v>1188625873</v>
      </c>
      <c r="Y1942">
        <v>1.4874999999999998</v>
      </c>
      <c r="AA1942">
        <v>0</v>
      </c>
      <c r="AB1942">
        <v>31.26</v>
      </c>
      <c r="AC1942">
        <v>13.5</v>
      </c>
      <c r="AD1942">
        <v>0</v>
      </c>
      <c r="AE1942">
        <v>0</v>
      </c>
      <c r="AF1942">
        <v>31.26</v>
      </c>
      <c r="AG1942">
        <v>13.5</v>
      </c>
      <c r="AH1942">
        <v>0</v>
      </c>
      <c r="AI1942">
        <v>1</v>
      </c>
      <c r="AJ1942">
        <v>1</v>
      </c>
      <c r="AK1942">
        <v>1</v>
      </c>
      <c r="AL1942">
        <v>1</v>
      </c>
      <c r="AN1942">
        <v>0</v>
      </c>
      <c r="AO1942">
        <v>1</v>
      </c>
      <c r="AP1942">
        <v>1</v>
      </c>
      <c r="AQ1942">
        <v>0</v>
      </c>
      <c r="AR1942">
        <v>0</v>
      </c>
      <c r="AS1942" t="s">
        <v>6</v>
      </c>
      <c r="AT1942">
        <v>1.19</v>
      </c>
      <c r="AU1942" t="s">
        <v>102</v>
      </c>
      <c r="AV1942">
        <v>0</v>
      </c>
      <c r="AW1942">
        <v>2</v>
      </c>
      <c r="AX1942">
        <v>27724174</v>
      </c>
      <c r="AY1942">
        <v>1</v>
      </c>
      <c r="AZ1942">
        <v>0</v>
      </c>
      <c r="BA1942">
        <v>1942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CX1942">
        <f>Y1942*Source!I698</f>
        <v>0.50979600000000003</v>
      </c>
      <c r="CY1942">
        <f>AB1942</f>
        <v>31.26</v>
      </c>
      <c r="CZ1942">
        <f>AF1942</f>
        <v>31.26</v>
      </c>
      <c r="DA1942">
        <f>AJ1942</f>
        <v>1</v>
      </c>
      <c r="DB1942">
        <v>0</v>
      </c>
    </row>
    <row r="1943" spans="1:106" x14ac:dyDescent="0.2">
      <c r="A1943">
        <f>ROW(Source!A698)</f>
        <v>698</v>
      </c>
      <c r="B1943">
        <v>27721505</v>
      </c>
      <c r="C1943">
        <v>27724159</v>
      </c>
      <c r="D1943">
        <v>25231327</v>
      </c>
      <c r="E1943">
        <v>1</v>
      </c>
      <c r="F1943">
        <v>1</v>
      </c>
      <c r="G1943">
        <v>1</v>
      </c>
      <c r="H1943">
        <v>2</v>
      </c>
      <c r="I1943" t="s">
        <v>1272</v>
      </c>
      <c r="J1943" t="s">
        <v>1273</v>
      </c>
      <c r="K1943" t="s">
        <v>1274</v>
      </c>
      <c r="L1943">
        <v>1368</v>
      </c>
      <c r="N1943">
        <v>1011</v>
      </c>
      <c r="O1943" t="s">
        <v>959</v>
      </c>
      <c r="P1943" t="s">
        <v>959</v>
      </c>
      <c r="Q1943">
        <v>1</v>
      </c>
      <c r="W1943">
        <v>0</v>
      </c>
      <c r="X1943">
        <v>-1347092713</v>
      </c>
      <c r="Y1943">
        <v>1</v>
      </c>
      <c r="AA1943">
        <v>0</v>
      </c>
      <c r="AB1943">
        <v>29.67</v>
      </c>
      <c r="AC1943">
        <v>0</v>
      </c>
      <c r="AD1943">
        <v>0</v>
      </c>
      <c r="AE1943">
        <v>0</v>
      </c>
      <c r="AF1943">
        <v>29.67</v>
      </c>
      <c r="AG1943">
        <v>0</v>
      </c>
      <c r="AH1943">
        <v>0</v>
      </c>
      <c r="AI1943">
        <v>1</v>
      </c>
      <c r="AJ1943">
        <v>1</v>
      </c>
      <c r="AK1943">
        <v>1</v>
      </c>
      <c r="AL1943">
        <v>1</v>
      </c>
      <c r="AN1943">
        <v>0</v>
      </c>
      <c r="AO1943">
        <v>1</v>
      </c>
      <c r="AP1943">
        <v>1</v>
      </c>
      <c r="AQ1943">
        <v>0</v>
      </c>
      <c r="AR1943">
        <v>0</v>
      </c>
      <c r="AS1943" t="s">
        <v>6</v>
      </c>
      <c r="AT1943">
        <v>0.8</v>
      </c>
      <c r="AU1943" t="s">
        <v>102</v>
      </c>
      <c r="AV1943">
        <v>0</v>
      </c>
      <c r="AW1943">
        <v>2</v>
      </c>
      <c r="AX1943">
        <v>27724175</v>
      </c>
      <c r="AY1943">
        <v>1</v>
      </c>
      <c r="AZ1943">
        <v>0</v>
      </c>
      <c r="BA1943">
        <v>1943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CX1943">
        <f>Y1943*Source!I698</f>
        <v>0.34272000000000002</v>
      </c>
      <c r="CY1943">
        <f>AB1943</f>
        <v>29.67</v>
      </c>
      <c r="CZ1943">
        <f>AF1943</f>
        <v>29.67</v>
      </c>
      <c r="DA1943">
        <f>AJ1943</f>
        <v>1</v>
      </c>
      <c r="DB1943">
        <v>0</v>
      </c>
    </row>
    <row r="1944" spans="1:106" x14ac:dyDescent="0.2">
      <c r="A1944">
        <f>ROW(Source!A698)</f>
        <v>698</v>
      </c>
      <c r="B1944">
        <v>27721505</v>
      </c>
      <c r="C1944">
        <v>27724159</v>
      </c>
      <c r="D1944">
        <v>25231607</v>
      </c>
      <c r="E1944">
        <v>1</v>
      </c>
      <c r="F1944">
        <v>1</v>
      </c>
      <c r="G1944">
        <v>1</v>
      </c>
      <c r="H1944">
        <v>2</v>
      </c>
      <c r="I1944" t="s">
        <v>997</v>
      </c>
      <c r="J1944" t="s">
        <v>998</v>
      </c>
      <c r="K1944" t="s">
        <v>999</v>
      </c>
      <c r="L1944">
        <v>1368</v>
      </c>
      <c r="N1944">
        <v>1011</v>
      </c>
      <c r="O1944" t="s">
        <v>959</v>
      </c>
      <c r="P1944" t="s">
        <v>959</v>
      </c>
      <c r="Q1944">
        <v>1</v>
      </c>
      <c r="W1944">
        <v>0</v>
      </c>
      <c r="X1944">
        <v>1372534845</v>
      </c>
      <c r="Y1944">
        <v>2.3125</v>
      </c>
      <c r="AA1944">
        <v>0</v>
      </c>
      <c r="AB1944">
        <v>65.709999999999994</v>
      </c>
      <c r="AC1944">
        <v>11.6</v>
      </c>
      <c r="AD1944">
        <v>0</v>
      </c>
      <c r="AE1944">
        <v>0</v>
      </c>
      <c r="AF1944">
        <v>65.709999999999994</v>
      </c>
      <c r="AG1944">
        <v>11.6</v>
      </c>
      <c r="AH1944">
        <v>0</v>
      </c>
      <c r="AI1944">
        <v>1</v>
      </c>
      <c r="AJ1944">
        <v>1</v>
      </c>
      <c r="AK1944">
        <v>1</v>
      </c>
      <c r="AL1944">
        <v>1</v>
      </c>
      <c r="AN1944">
        <v>0</v>
      </c>
      <c r="AO1944">
        <v>1</v>
      </c>
      <c r="AP1944">
        <v>1</v>
      </c>
      <c r="AQ1944">
        <v>0</v>
      </c>
      <c r="AR1944">
        <v>0</v>
      </c>
      <c r="AS1944" t="s">
        <v>6</v>
      </c>
      <c r="AT1944">
        <v>1.85</v>
      </c>
      <c r="AU1944" t="s">
        <v>102</v>
      </c>
      <c r="AV1944">
        <v>0</v>
      </c>
      <c r="AW1944">
        <v>2</v>
      </c>
      <c r="AX1944">
        <v>27724176</v>
      </c>
      <c r="AY1944">
        <v>1</v>
      </c>
      <c r="AZ1944">
        <v>0</v>
      </c>
      <c r="BA1944">
        <v>1944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CX1944">
        <f>Y1944*Source!I698</f>
        <v>0.79254000000000002</v>
      </c>
      <c r="CY1944">
        <f>AB1944</f>
        <v>65.709999999999994</v>
      </c>
      <c r="CZ1944">
        <f>AF1944</f>
        <v>65.709999999999994</v>
      </c>
      <c r="DA1944">
        <f>AJ1944</f>
        <v>1</v>
      </c>
      <c r="DB1944">
        <v>0</v>
      </c>
    </row>
    <row r="1945" spans="1:106" x14ac:dyDescent="0.2">
      <c r="A1945">
        <f>ROW(Source!A698)</f>
        <v>698</v>
      </c>
      <c r="B1945">
        <v>27721505</v>
      </c>
      <c r="C1945">
        <v>27724159</v>
      </c>
      <c r="D1945">
        <v>25148759</v>
      </c>
      <c r="E1945">
        <v>1</v>
      </c>
      <c r="F1945">
        <v>1</v>
      </c>
      <c r="G1945">
        <v>1</v>
      </c>
      <c r="H1945">
        <v>3</v>
      </c>
      <c r="I1945" t="s">
        <v>1275</v>
      </c>
      <c r="J1945" t="s">
        <v>1276</v>
      </c>
      <c r="K1945" t="s">
        <v>1277</v>
      </c>
      <c r="L1945">
        <v>1339</v>
      </c>
      <c r="N1945">
        <v>1007</v>
      </c>
      <c r="O1945" t="s">
        <v>64</v>
      </c>
      <c r="P1945" t="s">
        <v>64</v>
      </c>
      <c r="Q1945">
        <v>1</v>
      </c>
      <c r="W1945">
        <v>0</v>
      </c>
      <c r="X1945">
        <v>2048996427</v>
      </c>
      <c r="Y1945">
        <v>0.67</v>
      </c>
      <c r="AA1945">
        <v>45.83</v>
      </c>
      <c r="AB1945">
        <v>0</v>
      </c>
      <c r="AC1945">
        <v>0</v>
      </c>
      <c r="AD1945">
        <v>0</v>
      </c>
      <c r="AE1945">
        <v>45.83</v>
      </c>
      <c r="AF1945">
        <v>0</v>
      </c>
      <c r="AG1945">
        <v>0</v>
      </c>
      <c r="AH1945">
        <v>0</v>
      </c>
      <c r="AI1945">
        <v>1</v>
      </c>
      <c r="AJ1945">
        <v>1</v>
      </c>
      <c r="AK1945">
        <v>1</v>
      </c>
      <c r="AL1945">
        <v>1</v>
      </c>
      <c r="AN1945">
        <v>0</v>
      </c>
      <c r="AO1945">
        <v>1</v>
      </c>
      <c r="AP1945">
        <v>0</v>
      </c>
      <c r="AQ1945">
        <v>0</v>
      </c>
      <c r="AR1945">
        <v>0</v>
      </c>
      <c r="AS1945" t="s">
        <v>6</v>
      </c>
      <c r="AT1945">
        <v>0.67</v>
      </c>
      <c r="AU1945" t="s">
        <v>6</v>
      </c>
      <c r="AV1945">
        <v>0</v>
      </c>
      <c r="AW1945">
        <v>2</v>
      </c>
      <c r="AX1945">
        <v>27724177</v>
      </c>
      <c r="AY1945">
        <v>1</v>
      </c>
      <c r="AZ1945">
        <v>0</v>
      </c>
      <c r="BA1945">
        <v>1945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CX1945">
        <f>Y1945*Source!I698</f>
        <v>0.22962240000000003</v>
      </c>
      <c r="CY1945">
        <f>AA1945</f>
        <v>45.83</v>
      </c>
      <c r="CZ1945">
        <f>AE1945</f>
        <v>45.83</v>
      </c>
      <c r="DA1945">
        <f>AI1945</f>
        <v>1</v>
      </c>
      <c r="DB1945">
        <v>0</v>
      </c>
    </row>
    <row r="1946" spans="1:106" x14ac:dyDescent="0.2">
      <c r="A1946">
        <f>ROW(Source!A698)</f>
        <v>698</v>
      </c>
      <c r="B1946">
        <v>27721505</v>
      </c>
      <c r="C1946">
        <v>27724159</v>
      </c>
      <c r="D1946">
        <v>25149961</v>
      </c>
      <c r="E1946">
        <v>1</v>
      </c>
      <c r="F1946">
        <v>1</v>
      </c>
      <c r="G1946">
        <v>1</v>
      </c>
      <c r="H1946">
        <v>3</v>
      </c>
      <c r="I1946" t="s">
        <v>963</v>
      </c>
      <c r="J1946" t="s">
        <v>964</v>
      </c>
      <c r="K1946" t="s">
        <v>965</v>
      </c>
      <c r="L1946">
        <v>1339</v>
      </c>
      <c r="N1946">
        <v>1007</v>
      </c>
      <c r="O1946" t="s">
        <v>64</v>
      </c>
      <c r="P1946" t="s">
        <v>64</v>
      </c>
      <c r="Q1946">
        <v>1</v>
      </c>
      <c r="W1946">
        <v>0</v>
      </c>
      <c r="X1946">
        <v>-1660354250</v>
      </c>
      <c r="Y1946">
        <v>15</v>
      </c>
      <c r="AA1946">
        <v>2.44</v>
      </c>
      <c r="AB1946">
        <v>0</v>
      </c>
      <c r="AC1946">
        <v>0</v>
      </c>
      <c r="AD1946">
        <v>0</v>
      </c>
      <c r="AE1946">
        <v>2.44</v>
      </c>
      <c r="AF1946">
        <v>0</v>
      </c>
      <c r="AG1946">
        <v>0</v>
      </c>
      <c r="AH1946">
        <v>0</v>
      </c>
      <c r="AI1946">
        <v>1</v>
      </c>
      <c r="AJ1946">
        <v>1</v>
      </c>
      <c r="AK1946">
        <v>1</v>
      </c>
      <c r="AL1946">
        <v>1</v>
      </c>
      <c r="AN1946">
        <v>0</v>
      </c>
      <c r="AO1946">
        <v>1</v>
      </c>
      <c r="AP1946">
        <v>0</v>
      </c>
      <c r="AQ1946">
        <v>0</v>
      </c>
      <c r="AR1946">
        <v>0</v>
      </c>
      <c r="AS1946" t="s">
        <v>6</v>
      </c>
      <c r="AT1946">
        <v>15</v>
      </c>
      <c r="AU1946" t="s">
        <v>6</v>
      </c>
      <c r="AV1946">
        <v>0</v>
      </c>
      <c r="AW1946">
        <v>2</v>
      </c>
      <c r="AX1946">
        <v>27724178</v>
      </c>
      <c r="AY1946">
        <v>1</v>
      </c>
      <c r="AZ1946">
        <v>0</v>
      </c>
      <c r="BA1946">
        <v>1946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CX1946">
        <f>Y1946*Source!I698</f>
        <v>5.1408000000000005</v>
      </c>
      <c r="CY1946">
        <f>AA1946</f>
        <v>2.44</v>
      </c>
      <c r="CZ1946">
        <f>AE1946</f>
        <v>2.44</v>
      </c>
      <c r="DA1946">
        <f>AI1946</f>
        <v>1</v>
      </c>
      <c r="DB1946">
        <v>0</v>
      </c>
    </row>
    <row r="1947" spans="1:106" x14ac:dyDescent="0.2">
      <c r="A1947">
        <f>ROW(Source!A698)</f>
        <v>698</v>
      </c>
      <c r="B1947">
        <v>27721505</v>
      </c>
      <c r="C1947">
        <v>27724159</v>
      </c>
      <c r="D1947">
        <v>25152743</v>
      </c>
      <c r="E1947">
        <v>1</v>
      </c>
      <c r="F1947">
        <v>1</v>
      </c>
      <c r="G1947">
        <v>1</v>
      </c>
      <c r="H1947">
        <v>3</v>
      </c>
      <c r="I1947" t="s">
        <v>517</v>
      </c>
      <c r="J1947" t="s">
        <v>520</v>
      </c>
      <c r="K1947" t="s">
        <v>518</v>
      </c>
      <c r="L1947">
        <v>1355</v>
      </c>
      <c r="N1947">
        <v>1010</v>
      </c>
      <c r="O1947" t="s">
        <v>519</v>
      </c>
      <c r="P1947" t="s">
        <v>519</v>
      </c>
      <c r="Q1947">
        <v>100</v>
      </c>
      <c r="W1947">
        <v>0</v>
      </c>
      <c r="X1947">
        <v>-1390362517</v>
      </c>
      <c r="Y1947">
        <v>1.40056</v>
      </c>
      <c r="AA1947">
        <v>29.6</v>
      </c>
      <c r="AB1947">
        <v>0</v>
      </c>
      <c r="AC1947">
        <v>0</v>
      </c>
      <c r="AD1947">
        <v>0</v>
      </c>
      <c r="AE1947">
        <v>29.6</v>
      </c>
      <c r="AF1947">
        <v>0</v>
      </c>
      <c r="AG1947">
        <v>0</v>
      </c>
      <c r="AH1947">
        <v>0</v>
      </c>
      <c r="AI1947">
        <v>1</v>
      </c>
      <c r="AJ1947">
        <v>1</v>
      </c>
      <c r="AK1947">
        <v>1</v>
      </c>
      <c r="AL1947">
        <v>1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 t="s">
        <v>6</v>
      </c>
      <c r="AT1947">
        <v>1.40056</v>
      </c>
      <c r="AU1947" t="s">
        <v>6</v>
      </c>
      <c r="AV1947">
        <v>0</v>
      </c>
      <c r="AW1947">
        <v>1</v>
      </c>
      <c r="AX1947">
        <v>-1</v>
      </c>
      <c r="AY1947">
        <v>0</v>
      </c>
      <c r="AZ1947">
        <v>0</v>
      </c>
      <c r="BA1947" t="s">
        <v>6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CX1947">
        <f>Y1947*Source!I698</f>
        <v>0.47999992320000007</v>
      </c>
      <c r="CY1947">
        <f>AA1947</f>
        <v>29.6</v>
      </c>
      <c r="CZ1947">
        <f>AE1947</f>
        <v>29.6</v>
      </c>
      <c r="DA1947">
        <f>AI1947</f>
        <v>1</v>
      </c>
      <c r="DB1947">
        <v>0</v>
      </c>
    </row>
    <row r="1948" spans="1:106" x14ac:dyDescent="0.2">
      <c r="A1948">
        <f>ROW(Source!A698)</f>
        <v>698</v>
      </c>
      <c r="B1948">
        <v>27721505</v>
      </c>
      <c r="C1948">
        <v>27724159</v>
      </c>
      <c r="D1948">
        <v>25195436</v>
      </c>
      <c r="E1948">
        <v>1</v>
      </c>
      <c r="F1948">
        <v>1</v>
      </c>
      <c r="G1948">
        <v>1</v>
      </c>
      <c r="H1948">
        <v>3</v>
      </c>
      <c r="I1948" t="s">
        <v>1278</v>
      </c>
      <c r="J1948" t="s">
        <v>1279</v>
      </c>
      <c r="K1948" t="s">
        <v>1280</v>
      </c>
      <c r="L1948">
        <v>1035</v>
      </c>
      <c r="N1948">
        <v>1013</v>
      </c>
      <c r="O1948" t="s">
        <v>661</v>
      </c>
      <c r="P1948" t="s">
        <v>661</v>
      </c>
      <c r="Q1948">
        <v>1</v>
      </c>
      <c r="W1948">
        <v>0</v>
      </c>
      <c r="X1948">
        <v>-1223829238</v>
      </c>
      <c r="Y1948">
        <v>44.2</v>
      </c>
      <c r="AA1948">
        <v>24.75</v>
      </c>
      <c r="AB1948">
        <v>0</v>
      </c>
      <c r="AC1948">
        <v>0</v>
      </c>
      <c r="AD1948">
        <v>0</v>
      </c>
      <c r="AE1948">
        <v>24.75</v>
      </c>
      <c r="AF1948">
        <v>0</v>
      </c>
      <c r="AG1948">
        <v>0</v>
      </c>
      <c r="AH1948">
        <v>0</v>
      </c>
      <c r="AI1948">
        <v>1</v>
      </c>
      <c r="AJ1948">
        <v>1</v>
      </c>
      <c r="AK1948">
        <v>1</v>
      </c>
      <c r="AL1948">
        <v>1</v>
      </c>
      <c r="AN1948">
        <v>0</v>
      </c>
      <c r="AO1948">
        <v>1</v>
      </c>
      <c r="AP1948">
        <v>0</v>
      </c>
      <c r="AQ1948">
        <v>0</v>
      </c>
      <c r="AR1948">
        <v>0</v>
      </c>
      <c r="AS1948" t="s">
        <v>6</v>
      </c>
      <c r="AT1948">
        <v>44.2</v>
      </c>
      <c r="AU1948" t="s">
        <v>6</v>
      </c>
      <c r="AV1948">
        <v>0</v>
      </c>
      <c r="AW1948">
        <v>2</v>
      </c>
      <c r="AX1948">
        <v>27724181</v>
      </c>
      <c r="AY1948">
        <v>1</v>
      </c>
      <c r="AZ1948">
        <v>0</v>
      </c>
      <c r="BA1948">
        <v>1949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CX1948">
        <f>Y1948*Source!I698</f>
        <v>15.148224000000003</v>
      </c>
      <c r="CY1948">
        <f>AA1948</f>
        <v>24.75</v>
      </c>
      <c r="CZ1948">
        <f>AE1948</f>
        <v>24.75</v>
      </c>
      <c r="DA1948">
        <f>AI1948</f>
        <v>1</v>
      </c>
      <c r="DB1948">
        <v>0</v>
      </c>
    </row>
    <row r="1949" spans="1:106" x14ac:dyDescent="0.2">
      <c r="A1949">
        <f>ROW(Source!A698)</f>
        <v>698</v>
      </c>
      <c r="B1949">
        <v>27721505</v>
      </c>
      <c r="C1949">
        <v>27724159</v>
      </c>
      <c r="D1949">
        <v>25195778</v>
      </c>
      <c r="E1949">
        <v>1</v>
      </c>
      <c r="F1949">
        <v>1</v>
      </c>
      <c r="G1949">
        <v>1</v>
      </c>
      <c r="H1949">
        <v>3</v>
      </c>
      <c r="I1949" t="s">
        <v>522</v>
      </c>
      <c r="J1949" t="s">
        <v>524</v>
      </c>
      <c r="K1949" t="s">
        <v>523</v>
      </c>
      <c r="L1949">
        <v>1354</v>
      </c>
      <c r="N1949">
        <v>1010</v>
      </c>
      <c r="O1949" t="s">
        <v>252</v>
      </c>
      <c r="P1949" t="s">
        <v>252</v>
      </c>
      <c r="Q1949">
        <v>1</v>
      </c>
      <c r="W1949">
        <v>0</v>
      </c>
      <c r="X1949">
        <v>-343214198</v>
      </c>
      <c r="Y1949">
        <v>122.54902</v>
      </c>
      <c r="AA1949">
        <v>571.42999999999995</v>
      </c>
      <c r="AB1949">
        <v>0</v>
      </c>
      <c r="AC1949">
        <v>0</v>
      </c>
      <c r="AD1949">
        <v>0</v>
      </c>
      <c r="AE1949">
        <v>571.42999999999995</v>
      </c>
      <c r="AF1949">
        <v>0</v>
      </c>
      <c r="AG1949">
        <v>0</v>
      </c>
      <c r="AH1949">
        <v>0</v>
      </c>
      <c r="AI1949">
        <v>1</v>
      </c>
      <c r="AJ1949">
        <v>1</v>
      </c>
      <c r="AK1949">
        <v>1</v>
      </c>
      <c r="AL1949">
        <v>1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 t="s">
        <v>6</v>
      </c>
      <c r="AT1949">
        <v>122.54902</v>
      </c>
      <c r="AU1949" t="s">
        <v>6</v>
      </c>
      <c r="AV1949">
        <v>0</v>
      </c>
      <c r="AW1949">
        <v>1</v>
      </c>
      <c r="AX1949">
        <v>-1</v>
      </c>
      <c r="AY1949">
        <v>0</v>
      </c>
      <c r="AZ1949">
        <v>0</v>
      </c>
      <c r="BA1949" t="s">
        <v>6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CX1949">
        <f>Y1949*Source!I698</f>
        <v>42.000000134400004</v>
      </c>
      <c r="CY1949">
        <f>AA1949</f>
        <v>571.42999999999995</v>
      </c>
      <c r="CZ1949">
        <f>AE1949</f>
        <v>571.42999999999995</v>
      </c>
      <c r="DA1949">
        <f>AI1949</f>
        <v>1</v>
      </c>
      <c r="DB1949">
        <v>0</v>
      </c>
    </row>
    <row r="1950" spans="1:106" x14ac:dyDescent="0.2">
      <c r="A1950">
        <f>ROW(Source!A699)</f>
        <v>699</v>
      </c>
      <c r="B1950">
        <v>27721504</v>
      </c>
      <c r="C1950">
        <v>27724159</v>
      </c>
      <c r="D1950">
        <v>25418142</v>
      </c>
      <c r="E1950">
        <v>1</v>
      </c>
      <c r="F1950">
        <v>1</v>
      </c>
      <c r="G1950">
        <v>1</v>
      </c>
      <c r="H1950">
        <v>1</v>
      </c>
      <c r="I1950" t="s">
        <v>1270</v>
      </c>
      <c r="J1950" t="s">
        <v>6</v>
      </c>
      <c r="K1950" t="s">
        <v>1271</v>
      </c>
      <c r="L1950">
        <v>1191</v>
      </c>
      <c r="N1950">
        <v>1013</v>
      </c>
      <c r="O1950" t="s">
        <v>953</v>
      </c>
      <c r="P1950" t="s">
        <v>953</v>
      </c>
      <c r="Q1950">
        <v>1</v>
      </c>
      <c r="W1950">
        <v>0</v>
      </c>
      <c r="X1950">
        <v>-814890593</v>
      </c>
      <c r="Y1950">
        <v>75.439999999999984</v>
      </c>
      <c r="AA1950">
        <v>0</v>
      </c>
      <c r="AB1950">
        <v>0</v>
      </c>
      <c r="AC1950">
        <v>0</v>
      </c>
      <c r="AD1950">
        <v>8.9700000000000006</v>
      </c>
      <c r="AE1950">
        <v>0</v>
      </c>
      <c r="AF1950">
        <v>0</v>
      </c>
      <c r="AG1950">
        <v>0</v>
      </c>
      <c r="AH1950">
        <v>8.9700000000000006</v>
      </c>
      <c r="AI1950">
        <v>1</v>
      </c>
      <c r="AJ1950">
        <v>1</v>
      </c>
      <c r="AK1950">
        <v>1</v>
      </c>
      <c r="AL1950">
        <v>1</v>
      </c>
      <c r="AN1950">
        <v>0</v>
      </c>
      <c r="AO1950">
        <v>1</v>
      </c>
      <c r="AP1950">
        <v>1</v>
      </c>
      <c r="AQ1950">
        <v>0</v>
      </c>
      <c r="AR1950">
        <v>0</v>
      </c>
      <c r="AS1950" t="s">
        <v>6</v>
      </c>
      <c r="AT1950">
        <v>65.599999999999994</v>
      </c>
      <c r="AU1950" t="s">
        <v>103</v>
      </c>
      <c r="AV1950">
        <v>1</v>
      </c>
      <c r="AW1950">
        <v>2</v>
      </c>
      <c r="AX1950">
        <v>27724171</v>
      </c>
      <c r="AY1950">
        <v>1</v>
      </c>
      <c r="AZ1950">
        <v>0</v>
      </c>
      <c r="BA1950">
        <v>1951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CX1950">
        <f>Y1950*Source!I699</f>
        <v>25.854796799999995</v>
      </c>
      <c r="CY1950">
        <f>AD1950</f>
        <v>8.9700000000000006</v>
      </c>
      <c r="CZ1950">
        <f>AH1950</f>
        <v>8.9700000000000006</v>
      </c>
      <c r="DA1950">
        <f>AL1950</f>
        <v>1</v>
      </c>
      <c r="DB1950">
        <v>0</v>
      </c>
    </row>
    <row r="1951" spans="1:106" x14ac:dyDescent="0.2">
      <c r="A1951">
        <f>ROW(Source!A699)</f>
        <v>699</v>
      </c>
      <c r="B1951">
        <v>27721504</v>
      </c>
      <c r="C1951">
        <v>27724159</v>
      </c>
      <c r="D1951">
        <v>25412928</v>
      </c>
      <c r="E1951">
        <v>1</v>
      </c>
      <c r="F1951">
        <v>1</v>
      </c>
      <c r="G1951">
        <v>1</v>
      </c>
      <c r="H1951">
        <v>1</v>
      </c>
      <c r="I1951" t="s">
        <v>954</v>
      </c>
      <c r="J1951" t="s">
        <v>6</v>
      </c>
      <c r="K1951" t="s">
        <v>955</v>
      </c>
      <c r="L1951">
        <v>1191</v>
      </c>
      <c r="N1951">
        <v>1013</v>
      </c>
      <c r="O1951" t="s">
        <v>953</v>
      </c>
      <c r="P1951" t="s">
        <v>953</v>
      </c>
      <c r="Q1951">
        <v>1</v>
      </c>
      <c r="W1951">
        <v>0</v>
      </c>
      <c r="X1951">
        <v>-1417349443</v>
      </c>
      <c r="Y1951">
        <v>3.13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1</v>
      </c>
      <c r="AJ1951">
        <v>1</v>
      </c>
      <c r="AK1951">
        <v>1</v>
      </c>
      <c r="AL1951">
        <v>1</v>
      </c>
      <c r="AN1951">
        <v>0</v>
      </c>
      <c r="AO1951">
        <v>1</v>
      </c>
      <c r="AP1951">
        <v>0</v>
      </c>
      <c r="AQ1951">
        <v>0</v>
      </c>
      <c r="AR1951">
        <v>0</v>
      </c>
      <c r="AS1951" t="s">
        <v>6</v>
      </c>
      <c r="AT1951">
        <v>3.13</v>
      </c>
      <c r="AU1951" t="s">
        <v>6</v>
      </c>
      <c r="AV1951">
        <v>2</v>
      </c>
      <c r="AW1951">
        <v>2</v>
      </c>
      <c r="AX1951">
        <v>27724172</v>
      </c>
      <c r="AY1951">
        <v>1</v>
      </c>
      <c r="AZ1951">
        <v>2048</v>
      </c>
      <c r="BA1951">
        <v>1952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CX1951">
        <f>Y1951*Source!I699</f>
        <v>1.0727135999999999</v>
      </c>
      <c r="CY1951">
        <f>AD1951</f>
        <v>0</v>
      </c>
      <c r="CZ1951">
        <f>AH1951</f>
        <v>0</v>
      </c>
      <c r="DA1951">
        <f>AL1951</f>
        <v>1</v>
      </c>
      <c r="DB1951">
        <v>0</v>
      </c>
    </row>
    <row r="1952" spans="1:106" x14ac:dyDescent="0.2">
      <c r="A1952">
        <f>ROW(Source!A699)</f>
        <v>699</v>
      </c>
      <c r="B1952">
        <v>27721504</v>
      </c>
      <c r="C1952">
        <v>27724159</v>
      </c>
      <c r="D1952">
        <v>25230220</v>
      </c>
      <c r="E1952">
        <v>1</v>
      </c>
      <c r="F1952">
        <v>1</v>
      </c>
      <c r="G1952">
        <v>1</v>
      </c>
      <c r="H1952">
        <v>2</v>
      </c>
      <c r="I1952" t="s">
        <v>991</v>
      </c>
      <c r="J1952" t="s">
        <v>992</v>
      </c>
      <c r="K1952" t="s">
        <v>993</v>
      </c>
      <c r="L1952">
        <v>1368</v>
      </c>
      <c r="N1952">
        <v>1011</v>
      </c>
      <c r="O1952" t="s">
        <v>959</v>
      </c>
      <c r="P1952" t="s">
        <v>959</v>
      </c>
      <c r="Q1952">
        <v>1</v>
      </c>
      <c r="W1952">
        <v>0</v>
      </c>
      <c r="X1952">
        <v>-1718674368</v>
      </c>
      <c r="Y1952">
        <v>0.11249999999999999</v>
      </c>
      <c r="AA1952">
        <v>0</v>
      </c>
      <c r="AB1952">
        <v>111.99</v>
      </c>
      <c r="AC1952">
        <v>13.5</v>
      </c>
      <c r="AD1952">
        <v>0</v>
      </c>
      <c r="AE1952">
        <v>0</v>
      </c>
      <c r="AF1952">
        <v>111.99</v>
      </c>
      <c r="AG1952">
        <v>13.5</v>
      </c>
      <c r="AH1952">
        <v>0</v>
      </c>
      <c r="AI1952">
        <v>1</v>
      </c>
      <c r="AJ1952">
        <v>1</v>
      </c>
      <c r="AK1952">
        <v>1</v>
      </c>
      <c r="AL1952">
        <v>1</v>
      </c>
      <c r="AN1952">
        <v>0</v>
      </c>
      <c r="AO1952">
        <v>1</v>
      </c>
      <c r="AP1952">
        <v>1</v>
      </c>
      <c r="AQ1952">
        <v>0</v>
      </c>
      <c r="AR1952">
        <v>0</v>
      </c>
      <c r="AS1952" t="s">
        <v>6</v>
      </c>
      <c r="AT1952">
        <v>0.09</v>
      </c>
      <c r="AU1952" t="s">
        <v>102</v>
      </c>
      <c r="AV1952">
        <v>0</v>
      </c>
      <c r="AW1952">
        <v>2</v>
      </c>
      <c r="AX1952">
        <v>27724173</v>
      </c>
      <c r="AY1952">
        <v>1</v>
      </c>
      <c r="AZ1952">
        <v>0</v>
      </c>
      <c r="BA1952">
        <v>1953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CX1952">
        <f>Y1952*Source!I699</f>
        <v>3.8556E-2</v>
      </c>
      <c r="CY1952">
        <f>AB1952</f>
        <v>111.99</v>
      </c>
      <c r="CZ1952">
        <f>AF1952</f>
        <v>111.99</v>
      </c>
      <c r="DA1952">
        <f>AJ1952</f>
        <v>1</v>
      </c>
      <c r="DB1952">
        <v>0</v>
      </c>
    </row>
    <row r="1953" spans="1:106" x14ac:dyDescent="0.2">
      <c r="A1953">
        <f>ROW(Source!A699)</f>
        <v>699</v>
      </c>
      <c r="B1953">
        <v>27721504</v>
      </c>
      <c r="C1953">
        <v>27724159</v>
      </c>
      <c r="D1953">
        <v>25230514</v>
      </c>
      <c r="E1953">
        <v>1</v>
      </c>
      <c r="F1953">
        <v>1</v>
      </c>
      <c r="G1953">
        <v>1</v>
      </c>
      <c r="H1953">
        <v>2</v>
      </c>
      <c r="I1953" t="s">
        <v>960</v>
      </c>
      <c r="J1953" t="s">
        <v>961</v>
      </c>
      <c r="K1953" t="s">
        <v>962</v>
      </c>
      <c r="L1953">
        <v>1368</v>
      </c>
      <c r="N1953">
        <v>1011</v>
      </c>
      <c r="O1953" t="s">
        <v>959</v>
      </c>
      <c r="P1953" t="s">
        <v>959</v>
      </c>
      <c r="Q1953">
        <v>1</v>
      </c>
      <c r="W1953">
        <v>0</v>
      </c>
      <c r="X1953">
        <v>1188625873</v>
      </c>
      <c r="Y1953">
        <v>1.4874999999999998</v>
      </c>
      <c r="AA1953">
        <v>0</v>
      </c>
      <c r="AB1953">
        <v>31.26</v>
      </c>
      <c r="AC1953">
        <v>13.5</v>
      </c>
      <c r="AD1953">
        <v>0</v>
      </c>
      <c r="AE1953">
        <v>0</v>
      </c>
      <c r="AF1953">
        <v>31.26</v>
      </c>
      <c r="AG1953">
        <v>13.5</v>
      </c>
      <c r="AH1953">
        <v>0</v>
      </c>
      <c r="AI1953">
        <v>1</v>
      </c>
      <c r="AJ1953">
        <v>1</v>
      </c>
      <c r="AK1953">
        <v>1</v>
      </c>
      <c r="AL1953">
        <v>1</v>
      </c>
      <c r="AN1953">
        <v>0</v>
      </c>
      <c r="AO1953">
        <v>1</v>
      </c>
      <c r="AP1953">
        <v>1</v>
      </c>
      <c r="AQ1953">
        <v>0</v>
      </c>
      <c r="AR1953">
        <v>0</v>
      </c>
      <c r="AS1953" t="s">
        <v>6</v>
      </c>
      <c r="AT1953">
        <v>1.19</v>
      </c>
      <c r="AU1953" t="s">
        <v>102</v>
      </c>
      <c r="AV1953">
        <v>0</v>
      </c>
      <c r="AW1953">
        <v>2</v>
      </c>
      <c r="AX1953">
        <v>27724174</v>
      </c>
      <c r="AY1953">
        <v>1</v>
      </c>
      <c r="AZ1953">
        <v>0</v>
      </c>
      <c r="BA1953">
        <v>1954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CX1953">
        <f>Y1953*Source!I699</f>
        <v>0.50979600000000003</v>
      </c>
      <c r="CY1953">
        <f>AB1953</f>
        <v>31.26</v>
      </c>
      <c r="CZ1953">
        <f>AF1953</f>
        <v>31.26</v>
      </c>
      <c r="DA1953">
        <f>AJ1953</f>
        <v>1</v>
      </c>
      <c r="DB1953">
        <v>0</v>
      </c>
    </row>
    <row r="1954" spans="1:106" x14ac:dyDescent="0.2">
      <c r="A1954">
        <f>ROW(Source!A699)</f>
        <v>699</v>
      </c>
      <c r="B1954">
        <v>27721504</v>
      </c>
      <c r="C1954">
        <v>27724159</v>
      </c>
      <c r="D1954">
        <v>25231327</v>
      </c>
      <c r="E1954">
        <v>1</v>
      </c>
      <c r="F1954">
        <v>1</v>
      </c>
      <c r="G1954">
        <v>1</v>
      </c>
      <c r="H1954">
        <v>2</v>
      </c>
      <c r="I1954" t="s">
        <v>1272</v>
      </c>
      <c r="J1954" t="s">
        <v>1273</v>
      </c>
      <c r="K1954" t="s">
        <v>1274</v>
      </c>
      <c r="L1954">
        <v>1368</v>
      </c>
      <c r="N1954">
        <v>1011</v>
      </c>
      <c r="O1954" t="s">
        <v>959</v>
      </c>
      <c r="P1954" t="s">
        <v>959</v>
      </c>
      <c r="Q1954">
        <v>1</v>
      </c>
      <c r="W1954">
        <v>0</v>
      </c>
      <c r="X1954">
        <v>-1347092713</v>
      </c>
      <c r="Y1954">
        <v>1</v>
      </c>
      <c r="AA1954">
        <v>0</v>
      </c>
      <c r="AB1954">
        <v>29.67</v>
      </c>
      <c r="AC1954">
        <v>0</v>
      </c>
      <c r="AD1954">
        <v>0</v>
      </c>
      <c r="AE1954">
        <v>0</v>
      </c>
      <c r="AF1954">
        <v>29.67</v>
      </c>
      <c r="AG1954">
        <v>0</v>
      </c>
      <c r="AH1954">
        <v>0</v>
      </c>
      <c r="AI1954">
        <v>1</v>
      </c>
      <c r="AJ1954">
        <v>1</v>
      </c>
      <c r="AK1954">
        <v>1</v>
      </c>
      <c r="AL1954">
        <v>1</v>
      </c>
      <c r="AN1954">
        <v>0</v>
      </c>
      <c r="AO1954">
        <v>1</v>
      </c>
      <c r="AP1954">
        <v>1</v>
      </c>
      <c r="AQ1954">
        <v>0</v>
      </c>
      <c r="AR1954">
        <v>0</v>
      </c>
      <c r="AS1954" t="s">
        <v>6</v>
      </c>
      <c r="AT1954">
        <v>0.8</v>
      </c>
      <c r="AU1954" t="s">
        <v>102</v>
      </c>
      <c r="AV1954">
        <v>0</v>
      </c>
      <c r="AW1954">
        <v>2</v>
      </c>
      <c r="AX1954">
        <v>27724175</v>
      </c>
      <c r="AY1954">
        <v>1</v>
      </c>
      <c r="AZ1954">
        <v>0</v>
      </c>
      <c r="BA1954">
        <v>1955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CX1954">
        <f>Y1954*Source!I699</f>
        <v>0.34272000000000002</v>
      </c>
      <c r="CY1954">
        <f>AB1954</f>
        <v>29.67</v>
      </c>
      <c r="CZ1954">
        <f>AF1954</f>
        <v>29.67</v>
      </c>
      <c r="DA1954">
        <f>AJ1954</f>
        <v>1</v>
      </c>
      <c r="DB1954">
        <v>0</v>
      </c>
    </row>
    <row r="1955" spans="1:106" x14ac:dyDescent="0.2">
      <c r="A1955">
        <f>ROW(Source!A699)</f>
        <v>699</v>
      </c>
      <c r="B1955">
        <v>27721504</v>
      </c>
      <c r="C1955">
        <v>27724159</v>
      </c>
      <c r="D1955">
        <v>25231607</v>
      </c>
      <c r="E1955">
        <v>1</v>
      </c>
      <c r="F1955">
        <v>1</v>
      </c>
      <c r="G1955">
        <v>1</v>
      </c>
      <c r="H1955">
        <v>2</v>
      </c>
      <c r="I1955" t="s">
        <v>997</v>
      </c>
      <c r="J1955" t="s">
        <v>998</v>
      </c>
      <c r="K1955" t="s">
        <v>999</v>
      </c>
      <c r="L1955">
        <v>1368</v>
      </c>
      <c r="N1955">
        <v>1011</v>
      </c>
      <c r="O1955" t="s">
        <v>959</v>
      </c>
      <c r="P1955" t="s">
        <v>959</v>
      </c>
      <c r="Q1955">
        <v>1</v>
      </c>
      <c r="W1955">
        <v>0</v>
      </c>
      <c r="X1955">
        <v>1372534845</v>
      </c>
      <c r="Y1955">
        <v>2.3125</v>
      </c>
      <c r="AA1955">
        <v>0</v>
      </c>
      <c r="AB1955">
        <v>65.709999999999994</v>
      </c>
      <c r="AC1955">
        <v>11.6</v>
      </c>
      <c r="AD1955">
        <v>0</v>
      </c>
      <c r="AE1955">
        <v>0</v>
      </c>
      <c r="AF1955">
        <v>65.709999999999994</v>
      </c>
      <c r="AG1955">
        <v>11.6</v>
      </c>
      <c r="AH1955">
        <v>0</v>
      </c>
      <c r="AI1955">
        <v>1</v>
      </c>
      <c r="AJ1955">
        <v>1</v>
      </c>
      <c r="AK1955">
        <v>1</v>
      </c>
      <c r="AL1955">
        <v>1</v>
      </c>
      <c r="AN1955">
        <v>0</v>
      </c>
      <c r="AO1955">
        <v>1</v>
      </c>
      <c r="AP1955">
        <v>1</v>
      </c>
      <c r="AQ1955">
        <v>0</v>
      </c>
      <c r="AR1955">
        <v>0</v>
      </c>
      <c r="AS1955" t="s">
        <v>6</v>
      </c>
      <c r="AT1955">
        <v>1.85</v>
      </c>
      <c r="AU1955" t="s">
        <v>102</v>
      </c>
      <c r="AV1955">
        <v>0</v>
      </c>
      <c r="AW1955">
        <v>2</v>
      </c>
      <c r="AX1955">
        <v>27724176</v>
      </c>
      <c r="AY1955">
        <v>1</v>
      </c>
      <c r="AZ1955">
        <v>0</v>
      </c>
      <c r="BA1955">
        <v>1956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CX1955">
        <f>Y1955*Source!I699</f>
        <v>0.79254000000000002</v>
      </c>
      <c r="CY1955">
        <f>AB1955</f>
        <v>65.709999999999994</v>
      </c>
      <c r="CZ1955">
        <f>AF1955</f>
        <v>65.709999999999994</v>
      </c>
      <c r="DA1955">
        <f>AJ1955</f>
        <v>1</v>
      </c>
      <c r="DB1955">
        <v>0</v>
      </c>
    </row>
    <row r="1956" spans="1:106" x14ac:dyDescent="0.2">
      <c r="A1956">
        <f>ROW(Source!A699)</f>
        <v>699</v>
      </c>
      <c r="B1956">
        <v>27721504</v>
      </c>
      <c r="C1956">
        <v>27724159</v>
      </c>
      <c r="D1956">
        <v>25148759</v>
      </c>
      <c r="E1956">
        <v>1</v>
      </c>
      <c r="F1956">
        <v>1</v>
      </c>
      <c r="G1956">
        <v>1</v>
      </c>
      <c r="H1956">
        <v>3</v>
      </c>
      <c r="I1956" t="s">
        <v>1275</v>
      </c>
      <c r="J1956" t="s">
        <v>1276</v>
      </c>
      <c r="K1956" t="s">
        <v>1277</v>
      </c>
      <c r="L1956">
        <v>1339</v>
      </c>
      <c r="N1956">
        <v>1007</v>
      </c>
      <c r="O1956" t="s">
        <v>64</v>
      </c>
      <c r="P1956" t="s">
        <v>64</v>
      </c>
      <c r="Q1956">
        <v>1</v>
      </c>
      <c r="W1956">
        <v>0</v>
      </c>
      <c r="X1956">
        <v>2048996427</v>
      </c>
      <c r="Y1956">
        <v>0.67</v>
      </c>
      <c r="AA1956">
        <v>45.83</v>
      </c>
      <c r="AB1956">
        <v>0</v>
      </c>
      <c r="AC1956">
        <v>0</v>
      </c>
      <c r="AD1956">
        <v>0</v>
      </c>
      <c r="AE1956">
        <v>45.83</v>
      </c>
      <c r="AF1956">
        <v>0</v>
      </c>
      <c r="AG1956">
        <v>0</v>
      </c>
      <c r="AH1956">
        <v>0</v>
      </c>
      <c r="AI1956">
        <v>1</v>
      </c>
      <c r="AJ1956">
        <v>1</v>
      </c>
      <c r="AK1956">
        <v>1</v>
      </c>
      <c r="AL1956">
        <v>1</v>
      </c>
      <c r="AN1956">
        <v>0</v>
      </c>
      <c r="AO1956">
        <v>1</v>
      </c>
      <c r="AP1956">
        <v>0</v>
      </c>
      <c r="AQ1956">
        <v>0</v>
      </c>
      <c r="AR1956">
        <v>0</v>
      </c>
      <c r="AS1956" t="s">
        <v>6</v>
      </c>
      <c r="AT1956">
        <v>0.67</v>
      </c>
      <c r="AU1956" t="s">
        <v>6</v>
      </c>
      <c r="AV1956">
        <v>0</v>
      </c>
      <c r="AW1956">
        <v>2</v>
      </c>
      <c r="AX1956">
        <v>27724177</v>
      </c>
      <c r="AY1956">
        <v>1</v>
      </c>
      <c r="AZ1956">
        <v>0</v>
      </c>
      <c r="BA1956">
        <v>1957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CX1956">
        <f>Y1956*Source!I699</f>
        <v>0.22962240000000003</v>
      </c>
      <c r="CY1956">
        <f>AA1956</f>
        <v>45.83</v>
      </c>
      <c r="CZ1956">
        <f>AE1956</f>
        <v>45.83</v>
      </c>
      <c r="DA1956">
        <f>AI1956</f>
        <v>1</v>
      </c>
      <c r="DB1956">
        <v>0</v>
      </c>
    </row>
    <row r="1957" spans="1:106" x14ac:dyDescent="0.2">
      <c r="A1957">
        <f>ROW(Source!A699)</f>
        <v>699</v>
      </c>
      <c r="B1957">
        <v>27721504</v>
      </c>
      <c r="C1957">
        <v>27724159</v>
      </c>
      <c r="D1957">
        <v>25149961</v>
      </c>
      <c r="E1957">
        <v>1</v>
      </c>
      <c r="F1957">
        <v>1</v>
      </c>
      <c r="G1957">
        <v>1</v>
      </c>
      <c r="H1957">
        <v>3</v>
      </c>
      <c r="I1957" t="s">
        <v>963</v>
      </c>
      <c r="J1957" t="s">
        <v>964</v>
      </c>
      <c r="K1957" t="s">
        <v>965</v>
      </c>
      <c r="L1957">
        <v>1339</v>
      </c>
      <c r="N1957">
        <v>1007</v>
      </c>
      <c r="O1957" t="s">
        <v>64</v>
      </c>
      <c r="P1957" t="s">
        <v>64</v>
      </c>
      <c r="Q1957">
        <v>1</v>
      </c>
      <c r="W1957">
        <v>0</v>
      </c>
      <c r="X1957">
        <v>-1660354250</v>
      </c>
      <c r="Y1957">
        <v>15</v>
      </c>
      <c r="AA1957">
        <v>2.44</v>
      </c>
      <c r="AB1957">
        <v>0</v>
      </c>
      <c r="AC1957">
        <v>0</v>
      </c>
      <c r="AD1957">
        <v>0</v>
      </c>
      <c r="AE1957">
        <v>2.44</v>
      </c>
      <c r="AF1957">
        <v>0</v>
      </c>
      <c r="AG1957">
        <v>0</v>
      </c>
      <c r="AH1957">
        <v>0</v>
      </c>
      <c r="AI1957">
        <v>1</v>
      </c>
      <c r="AJ1957">
        <v>1</v>
      </c>
      <c r="AK1957">
        <v>1</v>
      </c>
      <c r="AL1957">
        <v>1</v>
      </c>
      <c r="AN1957">
        <v>0</v>
      </c>
      <c r="AO1957">
        <v>1</v>
      </c>
      <c r="AP1957">
        <v>0</v>
      </c>
      <c r="AQ1957">
        <v>0</v>
      </c>
      <c r="AR1957">
        <v>0</v>
      </c>
      <c r="AS1957" t="s">
        <v>6</v>
      </c>
      <c r="AT1957">
        <v>15</v>
      </c>
      <c r="AU1957" t="s">
        <v>6</v>
      </c>
      <c r="AV1957">
        <v>0</v>
      </c>
      <c r="AW1957">
        <v>2</v>
      </c>
      <c r="AX1957">
        <v>27724178</v>
      </c>
      <c r="AY1957">
        <v>1</v>
      </c>
      <c r="AZ1957">
        <v>0</v>
      </c>
      <c r="BA1957">
        <v>1958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CX1957">
        <f>Y1957*Source!I699</f>
        <v>5.1408000000000005</v>
      </c>
      <c r="CY1957">
        <f>AA1957</f>
        <v>2.44</v>
      </c>
      <c r="CZ1957">
        <f>AE1957</f>
        <v>2.44</v>
      </c>
      <c r="DA1957">
        <f>AI1957</f>
        <v>1</v>
      </c>
      <c r="DB1957">
        <v>0</v>
      </c>
    </row>
    <row r="1958" spans="1:106" x14ac:dyDescent="0.2">
      <c r="A1958">
        <f>ROW(Source!A699)</f>
        <v>699</v>
      </c>
      <c r="B1958">
        <v>27721504</v>
      </c>
      <c r="C1958">
        <v>27724159</v>
      </c>
      <c r="D1958">
        <v>25152743</v>
      </c>
      <c r="E1958">
        <v>1</v>
      </c>
      <c r="F1958">
        <v>1</v>
      </c>
      <c r="G1958">
        <v>1</v>
      </c>
      <c r="H1958">
        <v>3</v>
      </c>
      <c r="I1958" t="s">
        <v>517</v>
      </c>
      <c r="J1958" t="s">
        <v>520</v>
      </c>
      <c r="K1958" t="s">
        <v>518</v>
      </c>
      <c r="L1958">
        <v>1355</v>
      </c>
      <c r="N1958">
        <v>1010</v>
      </c>
      <c r="O1958" t="s">
        <v>519</v>
      </c>
      <c r="P1958" t="s">
        <v>519</v>
      </c>
      <c r="Q1958">
        <v>100</v>
      </c>
      <c r="W1958">
        <v>0</v>
      </c>
      <c r="X1958">
        <v>-1390362517</v>
      </c>
      <c r="Y1958">
        <v>1.40056</v>
      </c>
      <c r="AA1958">
        <v>29.6</v>
      </c>
      <c r="AB1958">
        <v>0</v>
      </c>
      <c r="AC1958">
        <v>0</v>
      </c>
      <c r="AD1958">
        <v>0</v>
      </c>
      <c r="AE1958">
        <v>29.6</v>
      </c>
      <c r="AF1958">
        <v>0</v>
      </c>
      <c r="AG1958">
        <v>0</v>
      </c>
      <c r="AH1958">
        <v>0</v>
      </c>
      <c r="AI1958">
        <v>1</v>
      </c>
      <c r="AJ1958">
        <v>1</v>
      </c>
      <c r="AK1958">
        <v>1</v>
      </c>
      <c r="AL1958">
        <v>1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 t="s">
        <v>6</v>
      </c>
      <c r="AT1958">
        <v>1.40056</v>
      </c>
      <c r="AU1958" t="s">
        <v>6</v>
      </c>
      <c r="AV1958">
        <v>0</v>
      </c>
      <c r="AW1958">
        <v>1</v>
      </c>
      <c r="AX1958">
        <v>-1</v>
      </c>
      <c r="AY1958">
        <v>0</v>
      </c>
      <c r="AZ1958">
        <v>0</v>
      </c>
      <c r="BA1958" t="s">
        <v>6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CX1958">
        <f>Y1958*Source!I699</f>
        <v>0.47999992320000007</v>
      </c>
      <c r="CY1958">
        <f>AA1958</f>
        <v>29.6</v>
      </c>
      <c r="CZ1958">
        <f>AE1958</f>
        <v>29.6</v>
      </c>
      <c r="DA1958">
        <f>AI1958</f>
        <v>1</v>
      </c>
      <c r="DB1958">
        <v>0</v>
      </c>
    </row>
    <row r="1959" spans="1:106" x14ac:dyDescent="0.2">
      <c r="A1959">
        <f>ROW(Source!A699)</f>
        <v>699</v>
      </c>
      <c r="B1959">
        <v>27721504</v>
      </c>
      <c r="C1959">
        <v>27724159</v>
      </c>
      <c r="D1959">
        <v>25195436</v>
      </c>
      <c r="E1959">
        <v>1</v>
      </c>
      <c r="F1959">
        <v>1</v>
      </c>
      <c r="G1959">
        <v>1</v>
      </c>
      <c r="H1959">
        <v>3</v>
      </c>
      <c r="I1959" t="s">
        <v>1278</v>
      </c>
      <c r="J1959" t="s">
        <v>1279</v>
      </c>
      <c r="K1959" t="s">
        <v>1280</v>
      </c>
      <c r="L1959">
        <v>1035</v>
      </c>
      <c r="N1959">
        <v>1013</v>
      </c>
      <c r="O1959" t="s">
        <v>661</v>
      </c>
      <c r="P1959" t="s">
        <v>661</v>
      </c>
      <c r="Q1959">
        <v>1</v>
      </c>
      <c r="W1959">
        <v>0</v>
      </c>
      <c r="X1959">
        <v>-1223829238</v>
      </c>
      <c r="Y1959">
        <v>44.2</v>
      </c>
      <c r="AA1959">
        <v>24.75</v>
      </c>
      <c r="AB1959">
        <v>0</v>
      </c>
      <c r="AC1959">
        <v>0</v>
      </c>
      <c r="AD1959">
        <v>0</v>
      </c>
      <c r="AE1959">
        <v>24.75</v>
      </c>
      <c r="AF1959">
        <v>0</v>
      </c>
      <c r="AG1959">
        <v>0</v>
      </c>
      <c r="AH1959">
        <v>0</v>
      </c>
      <c r="AI1959">
        <v>1</v>
      </c>
      <c r="AJ1959">
        <v>1</v>
      </c>
      <c r="AK1959">
        <v>1</v>
      </c>
      <c r="AL1959">
        <v>1</v>
      </c>
      <c r="AN1959">
        <v>0</v>
      </c>
      <c r="AO1959">
        <v>1</v>
      </c>
      <c r="AP1959">
        <v>0</v>
      </c>
      <c r="AQ1959">
        <v>0</v>
      </c>
      <c r="AR1959">
        <v>0</v>
      </c>
      <c r="AS1959" t="s">
        <v>6</v>
      </c>
      <c r="AT1959">
        <v>44.2</v>
      </c>
      <c r="AU1959" t="s">
        <v>6</v>
      </c>
      <c r="AV1959">
        <v>0</v>
      </c>
      <c r="AW1959">
        <v>2</v>
      </c>
      <c r="AX1959">
        <v>27724181</v>
      </c>
      <c r="AY1959">
        <v>1</v>
      </c>
      <c r="AZ1959">
        <v>0</v>
      </c>
      <c r="BA1959">
        <v>1961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CX1959">
        <f>Y1959*Source!I699</f>
        <v>15.148224000000003</v>
      </c>
      <c r="CY1959">
        <f>AA1959</f>
        <v>24.75</v>
      </c>
      <c r="CZ1959">
        <f>AE1959</f>
        <v>24.75</v>
      </c>
      <c r="DA1959">
        <f>AI1959</f>
        <v>1</v>
      </c>
      <c r="DB1959">
        <v>0</v>
      </c>
    </row>
    <row r="1960" spans="1:106" x14ac:dyDescent="0.2">
      <c r="A1960">
        <f>ROW(Source!A699)</f>
        <v>699</v>
      </c>
      <c r="B1960">
        <v>27721504</v>
      </c>
      <c r="C1960">
        <v>27724159</v>
      </c>
      <c r="D1960">
        <v>25195778</v>
      </c>
      <c r="E1960">
        <v>1</v>
      </c>
      <c r="F1960">
        <v>1</v>
      </c>
      <c r="G1960">
        <v>1</v>
      </c>
      <c r="H1960">
        <v>3</v>
      </c>
      <c r="I1960" t="s">
        <v>522</v>
      </c>
      <c r="J1960" t="s">
        <v>524</v>
      </c>
      <c r="K1960" t="s">
        <v>523</v>
      </c>
      <c r="L1960">
        <v>1354</v>
      </c>
      <c r="N1960">
        <v>1010</v>
      </c>
      <c r="O1960" t="s">
        <v>252</v>
      </c>
      <c r="P1960" t="s">
        <v>252</v>
      </c>
      <c r="Q1960">
        <v>1</v>
      </c>
      <c r="W1960">
        <v>0</v>
      </c>
      <c r="X1960">
        <v>-343214198</v>
      </c>
      <c r="Y1960">
        <v>122.54902</v>
      </c>
      <c r="AA1960">
        <v>571.42999999999995</v>
      </c>
      <c r="AB1960">
        <v>0</v>
      </c>
      <c r="AC1960">
        <v>0</v>
      </c>
      <c r="AD1960">
        <v>0</v>
      </c>
      <c r="AE1960">
        <v>571.42999999999995</v>
      </c>
      <c r="AF1960">
        <v>0</v>
      </c>
      <c r="AG1960">
        <v>0</v>
      </c>
      <c r="AH1960">
        <v>0</v>
      </c>
      <c r="AI1960">
        <v>1</v>
      </c>
      <c r="AJ1960">
        <v>1</v>
      </c>
      <c r="AK1960">
        <v>1</v>
      </c>
      <c r="AL1960">
        <v>1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 t="s">
        <v>6</v>
      </c>
      <c r="AT1960">
        <v>122.54902</v>
      </c>
      <c r="AU1960" t="s">
        <v>6</v>
      </c>
      <c r="AV1960">
        <v>0</v>
      </c>
      <c r="AW1960">
        <v>1</v>
      </c>
      <c r="AX1960">
        <v>-1</v>
      </c>
      <c r="AY1960">
        <v>0</v>
      </c>
      <c r="AZ1960">
        <v>0</v>
      </c>
      <c r="BA1960" t="s">
        <v>6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CX1960">
        <f>Y1960*Source!I699</f>
        <v>42.000000134400004</v>
      </c>
      <c r="CY1960">
        <f>AA1960</f>
        <v>571.42999999999995</v>
      </c>
      <c r="CZ1960">
        <f>AE1960</f>
        <v>571.42999999999995</v>
      </c>
      <c r="DA1960">
        <f>AI1960</f>
        <v>1</v>
      </c>
      <c r="DB1960">
        <v>0</v>
      </c>
    </row>
    <row r="1961" spans="1:106" x14ac:dyDescent="0.2">
      <c r="A1961">
        <f>ROW(Source!A704)</f>
        <v>704</v>
      </c>
      <c r="B1961">
        <v>27721505</v>
      </c>
      <c r="C1961">
        <v>27724185</v>
      </c>
      <c r="D1961">
        <v>25419089</v>
      </c>
      <c r="E1961">
        <v>1</v>
      </c>
      <c r="F1961">
        <v>1</v>
      </c>
      <c r="G1961">
        <v>1</v>
      </c>
      <c r="H1961">
        <v>1</v>
      </c>
      <c r="I1961" t="s">
        <v>1120</v>
      </c>
      <c r="J1961" t="s">
        <v>6</v>
      </c>
      <c r="K1961" t="s">
        <v>1121</v>
      </c>
      <c r="L1961">
        <v>1191</v>
      </c>
      <c r="N1961">
        <v>1013</v>
      </c>
      <c r="O1961" t="s">
        <v>953</v>
      </c>
      <c r="P1961" t="s">
        <v>953</v>
      </c>
      <c r="Q1961">
        <v>1</v>
      </c>
      <c r="W1961">
        <v>0</v>
      </c>
      <c r="X1961">
        <v>1069510174</v>
      </c>
      <c r="Y1961">
        <v>42.630499999999998</v>
      </c>
      <c r="AA1961">
        <v>0</v>
      </c>
      <c r="AB1961">
        <v>0</v>
      </c>
      <c r="AC1961">
        <v>0</v>
      </c>
      <c r="AD1961">
        <v>9.6199999999999992</v>
      </c>
      <c r="AE1961">
        <v>0</v>
      </c>
      <c r="AF1961">
        <v>0</v>
      </c>
      <c r="AG1961">
        <v>0</v>
      </c>
      <c r="AH1961">
        <v>9.6199999999999992</v>
      </c>
      <c r="AI1961">
        <v>1</v>
      </c>
      <c r="AJ1961">
        <v>1</v>
      </c>
      <c r="AK1961">
        <v>1</v>
      </c>
      <c r="AL1961">
        <v>1</v>
      </c>
      <c r="AN1961">
        <v>0</v>
      </c>
      <c r="AO1961">
        <v>1</v>
      </c>
      <c r="AP1961">
        <v>1</v>
      </c>
      <c r="AQ1961">
        <v>0</v>
      </c>
      <c r="AR1961">
        <v>0</v>
      </c>
      <c r="AS1961" t="s">
        <v>6</v>
      </c>
      <c r="AT1961">
        <v>37.07</v>
      </c>
      <c r="AU1961" t="s">
        <v>103</v>
      </c>
      <c r="AV1961">
        <v>1</v>
      </c>
      <c r="AW1961">
        <v>2</v>
      </c>
      <c r="AX1961">
        <v>27724201</v>
      </c>
      <c r="AY1961">
        <v>1</v>
      </c>
      <c r="AZ1961">
        <v>0</v>
      </c>
      <c r="BA1961">
        <v>1963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CX1961">
        <f>Y1961*Source!I704</f>
        <v>8.5260999999999996</v>
      </c>
      <c r="CY1961">
        <f>AD1961</f>
        <v>9.6199999999999992</v>
      </c>
      <c r="CZ1961">
        <f>AH1961</f>
        <v>9.6199999999999992</v>
      </c>
      <c r="DA1961">
        <f>AL1961</f>
        <v>1</v>
      </c>
      <c r="DB1961">
        <v>0</v>
      </c>
    </row>
    <row r="1962" spans="1:106" x14ac:dyDescent="0.2">
      <c r="A1962">
        <f>ROW(Source!A704)</f>
        <v>704</v>
      </c>
      <c r="B1962">
        <v>27721505</v>
      </c>
      <c r="C1962">
        <v>27724185</v>
      </c>
      <c r="D1962">
        <v>25412928</v>
      </c>
      <c r="E1962">
        <v>1</v>
      </c>
      <c r="F1962">
        <v>1</v>
      </c>
      <c r="G1962">
        <v>1</v>
      </c>
      <c r="H1962">
        <v>1</v>
      </c>
      <c r="I1962" t="s">
        <v>954</v>
      </c>
      <c r="J1962" t="s">
        <v>6</v>
      </c>
      <c r="K1962" t="s">
        <v>955</v>
      </c>
      <c r="L1962">
        <v>1191</v>
      </c>
      <c r="N1962">
        <v>1013</v>
      </c>
      <c r="O1962" t="s">
        <v>953</v>
      </c>
      <c r="P1962" t="s">
        <v>953</v>
      </c>
      <c r="Q1962">
        <v>1</v>
      </c>
      <c r="W1962">
        <v>0</v>
      </c>
      <c r="X1962">
        <v>-1417349443</v>
      </c>
      <c r="Y1962">
        <v>0.59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1</v>
      </c>
      <c r="AJ1962">
        <v>1</v>
      </c>
      <c r="AK1962">
        <v>1</v>
      </c>
      <c r="AL1962">
        <v>1</v>
      </c>
      <c r="AN1962">
        <v>0</v>
      </c>
      <c r="AO1962">
        <v>1</v>
      </c>
      <c r="AP1962">
        <v>0</v>
      </c>
      <c r="AQ1962">
        <v>0</v>
      </c>
      <c r="AR1962">
        <v>0</v>
      </c>
      <c r="AS1962" t="s">
        <v>6</v>
      </c>
      <c r="AT1962">
        <v>0.59</v>
      </c>
      <c r="AU1962" t="s">
        <v>6</v>
      </c>
      <c r="AV1962">
        <v>2</v>
      </c>
      <c r="AW1962">
        <v>2</v>
      </c>
      <c r="AX1962">
        <v>27724202</v>
      </c>
      <c r="AY1962">
        <v>1</v>
      </c>
      <c r="AZ1962">
        <v>2048</v>
      </c>
      <c r="BA1962">
        <v>1964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CX1962">
        <f>Y1962*Source!I704</f>
        <v>0.11799999999999999</v>
      </c>
      <c r="CY1962">
        <f>AD1962</f>
        <v>0</v>
      </c>
      <c r="CZ1962">
        <f>AH1962</f>
        <v>0</v>
      </c>
      <c r="DA1962">
        <f>AL1962</f>
        <v>1</v>
      </c>
      <c r="DB1962">
        <v>0</v>
      </c>
    </row>
    <row r="1963" spans="1:106" x14ac:dyDescent="0.2">
      <c r="A1963">
        <f>ROW(Source!A704)</f>
        <v>704</v>
      </c>
      <c r="B1963">
        <v>27721505</v>
      </c>
      <c r="C1963">
        <v>27724185</v>
      </c>
      <c r="D1963">
        <v>25230118</v>
      </c>
      <c r="E1963">
        <v>1</v>
      </c>
      <c r="F1963">
        <v>1</v>
      </c>
      <c r="G1963">
        <v>1</v>
      </c>
      <c r="H1963">
        <v>2</v>
      </c>
      <c r="I1963" t="s">
        <v>1050</v>
      </c>
      <c r="J1963" t="s">
        <v>1051</v>
      </c>
      <c r="K1963" t="s">
        <v>1052</v>
      </c>
      <c r="L1963">
        <v>1368</v>
      </c>
      <c r="N1963">
        <v>1011</v>
      </c>
      <c r="O1963" t="s">
        <v>959</v>
      </c>
      <c r="P1963" t="s">
        <v>959</v>
      </c>
      <c r="Q1963">
        <v>1</v>
      </c>
      <c r="W1963">
        <v>0</v>
      </c>
      <c r="X1963">
        <v>-1460065968</v>
      </c>
      <c r="Y1963">
        <v>0.1</v>
      </c>
      <c r="AA1963">
        <v>0</v>
      </c>
      <c r="AB1963">
        <v>86.4</v>
      </c>
      <c r="AC1963">
        <v>13.5</v>
      </c>
      <c r="AD1963">
        <v>0</v>
      </c>
      <c r="AE1963">
        <v>0</v>
      </c>
      <c r="AF1963">
        <v>86.4</v>
      </c>
      <c r="AG1963">
        <v>13.5</v>
      </c>
      <c r="AH1963">
        <v>0</v>
      </c>
      <c r="AI1963">
        <v>1</v>
      </c>
      <c r="AJ1963">
        <v>1</v>
      </c>
      <c r="AK1963">
        <v>1</v>
      </c>
      <c r="AL1963">
        <v>1</v>
      </c>
      <c r="AN1963">
        <v>0</v>
      </c>
      <c r="AO1963">
        <v>1</v>
      </c>
      <c r="AP1963">
        <v>1</v>
      </c>
      <c r="AQ1963">
        <v>0</v>
      </c>
      <c r="AR1963">
        <v>0</v>
      </c>
      <c r="AS1963" t="s">
        <v>6</v>
      </c>
      <c r="AT1963">
        <v>0.08</v>
      </c>
      <c r="AU1963" t="s">
        <v>102</v>
      </c>
      <c r="AV1963">
        <v>0</v>
      </c>
      <c r="AW1963">
        <v>2</v>
      </c>
      <c r="AX1963">
        <v>27724203</v>
      </c>
      <c r="AY1963">
        <v>1</v>
      </c>
      <c r="AZ1963">
        <v>0</v>
      </c>
      <c r="BA1963">
        <v>1965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CX1963">
        <f>Y1963*Source!I704</f>
        <v>2.0000000000000004E-2</v>
      </c>
      <c r="CY1963">
        <f>AB1963</f>
        <v>86.4</v>
      </c>
      <c r="CZ1963">
        <f>AF1963</f>
        <v>86.4</v>
      </c>
      <c r="DA1963">
        <f>AJ1963</f>
        <v>1</v>
      </c>
      <c r="DB1963">
        <v>0</v>
      </c>
    </row>
    <row r="1964" spans="1:106" x14ac:dyDescent="0.2">
      <c r="A1964">
        <f>ROW(Source!A704)</f>
        <v>704</v>
      </c>
      <c r="B1964">
        <v>27721505</v>
      </c>
      <c r="C1964">
        <v>27724185</v>
      </c>
      <c r="D1964">
        <v>25230220</v>
      </c>
      <c r="E1964">
        <v>1</v>
      </c>
      <c r="F1964">
        <v>1</v>
      </c>
      <c r="G1964">
        <v>1</v>
      </c>
      <c r="H1964">
        <v>2</v>
      </c>
      <c r="I1964" t="s">
        <v>991</v>
      </c>
      <c r="J1964" t="s">
        <v>992</v>
      </c>
      <c r="K1964" t="s">
        <v>993</v>
      </c>
      <c r="L1964">
        <v>1368</v>
      </c>
      <c r="N1964">
        <v>1011</v>
      </c>
      <c r="O1964" t="s">
        <v>959</v>
      </c>
      <c r="P1964" t="s">
        <v>959</v>
      </c>
      <c r="Q1964">
        <v>1</v>
      </c>
      <c r="W1964">
        <v>0</v>
      </c>
      <c r="X1964">
        <v>-1718674368</v>
      </c>
      <c r="Y1964">
        <v>8.7500000000000008E-2</v>
      </c>
      <c r="AA1964">
        <v>0</v>
      </c>
      <c r="AB1964">
        <v>111.99</v>
      </c>
      <c r="AC1964">
        <v>13.5</v>
      </c>
      <c r="AD1964">
        <v>0</v>
      </c>
      <c r="AE1964">
        <v>0</v>
      </c>
      <c r="AF1964">
        <v>111.99</v>
      </c>
      <c r="AG1964">
        <v>13.5</v>
      </c>
      <c r="AH1964">
        <v>0</v>
      </c>
      <c r="AI1964">
        <v>1</v>
      </c>
      <c r="AJ1964">
        <v>1</v>
      </c>
      <c r="AK1964">
        <v>1</v>
      </c>
      <c r="AL1964">
        <v>1</v>
      </c>
      <c r="AN1964">
        <v>0</v>
      </c>
      <c r="AO1964">
        <v>1</v>
      </c>
      <c r="AP1964">
        <v>1</v>
      </c>
      <c r="AQ1964">
        <v>0</v>
      </c>
      <c r="AR1964">
        <v>0</v>
      </c>
      <c r="AS1964" t="s">
        <v>6</v>
      </c>
      <c r="AT1964">
        <v>7.0000000000000007E-2</v>
      </c>
      <c r="AU1964" t="s">
        <v>102</v>
      </c>
      <c r="AV1964">
        <v>0</v>
      </c>
      <c r="AW1964">
        <v>2</v>
      </c>
      <c r="AX1964">
        <v>27724204</v>
      </c>
      <c r="AY1964">
        <v>1</v>
      </c>
      <c r="AZ1964">
        <v>0</v>
      </c>
      <c r="BA1964">
        <v>1966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CX1964">
        <f>Y1964*Source!I704</f>
        <v>1.7500000000000002E-2</v>
      </c>
      <c r="CY1964">
        <f>AB1964</f>
        <v>111.99</v>
      </c>
      <c r="CZ1964">
        <f>AF1964</f>
        <v>111.99</v>
      </c>
      <c r="DA1964">
        <f>AJ1964</f>
        <v>1</v>
      </c>
      <c r="DB1964">
        <v>0</v>
      </c>
    </row>
    <row r="1965" spans="1:106" x14ac:dyDescent="0.2">
      <c r="A1965">
        <f>ROW(Source!A704)</f>
        <v>704</v>
      </c>
      <c r="B1965">
        <v>27721505</v>
      </c>
      <c r="C1965">
        <v>27724185</v>
      </c>
      <c r="D1965">
        <v>25231607</v>
      </c>
      <c r="E1965">
        <v>1</v>
      </c>
      <c r="F1965">
        <v>1</v>
      </c>
      <c r="G1965">
        <v>1</v>
      </c>
      <c r="H1965">
        <v>2</v>
      </c>
      <c r="I1965" t="s">
        <v>997</v>
      </c>
      <c r="J1965" t="s">
        <v>998</v>
      </c>
      <c r="K1965" t="s">
        <v>999</v>
      </c>
      <c r="L1965">
        <v>1368</v>
      </c>
      <c r="N1965">
        <v>1011</v>
      </c>
      <c r="O1965" t="s">
        <v>959</v>
      </c>
      <c r="P1965" t="s">
        <v>959</v>
      </c>
      <c r="Q1965">
        <v>1</v>
      </c>
      <c r="W1965">
        <v>0</v>
      </c>
      <c r="X1965">
        <v>1372534845</v>
      </c>
      <c r="Y1965">
        <v>0.55000000000000004</v>
      </c>
      <c r="AA1965">
        <v>0</v>
      </c>
      <c r="AB1965">
        <v>65.709999999999994</v>
      </c>
      <c r="AC1965">
        <v>11.6</v>
      </c>
      <c r="AD1965">
        <v>0</v>
      </c>
      <c r="AE1965">
        <v>0</v>
      </c>
      <c r="AF1965">
        <v>65.709999999999994</v>
      </c>
      <c r="AG1965">
        <v>11.6</v>
      </c>
      <c r="AH1965">
        <v>0</v>
      </c>
      <c r="AI1965">
        <v>1</v>
      </c>
      <c r="AJ1965">
        <v>1</v>
      </c>
      <c r="AK1965">
        <v>1</v>
      </c>
      <c r="AL1965">
        <v>1</v>
      </c>
      <c r="AN1965">
        <v>0</v>
      </c>
      <c r="AO1965">
        <v>1</v>
      </c>
      <c r="AP1965">
        <v>1</v>
      </c>
      <c r="AQ1965">
        <v>0</v>
      </c>
      <c r="AR1965">
        <v>0</v>
      </c>
      <c r="AS1965" t="s">
        <v>6</v>
      </c>
      <c r="AT1965">
        <v>0.44</v>
      </c>
      <c r="AU1965" t="s">
        <v>102</v>
      </c>
      <c r="AV1965">
        <v>0</v>
      </c>
      <c r="AW1965">
        <v>2</v>
      </c>
      <c r="AX1965">
        <v>27724205</v>
      </c>
      <c r="AY1965">
        <v>1</v>
      </c>
      <c r="AZ1965">
        <v>0</v>
      </c>
      <c r="BA1965">
        <v>1967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CX1965">
        <f>Y1965*Source!I704</f>
        <v>0.11000000000000001</v>
      </c>
      <c r="CY1965">
        <f>AB1965</f>
        <v>65.709999999999994</v>
      </c>
      <c r="CZ1965">
        <f>AF1965</f>
        <v>65.709999999999994</v>
      </c>
      <c r="DA1965">
        <f>AJ1965</f>
        <v>1</v>
      </c>
      <c r="DB1965">
        <v>0</v>
      </c>
    </row>
    <row r="1966" spans="1:106" x14ac:dyDescent="0.2">
      <c r="A1966">
        <f>ROW(Source!A704)</f>
        <v>704</v>
      </c>
      <c r="B1966">
        <v>27721505</v>
      </c>
      <c r="C1966">
        <v>27724185</v>
      </c>
      <c r="D1966">
        <v>25231842</v>
      </c>
      <c r="E1966">
        <v>1</v>
      </c>
      <c r="F1966">
        <v>1</v>
      </c>
      <c r="G1966">
        <v>1</v>
      </c>
      <c r="H1966">
        <v>2</v>
      </c>
      <c r="I1966" t="s">
        <v>1000</v>
      </c>
      <c r="J1966" t="s">
        <v>1001</v>
      </c>
      <c r="K1966" t="s">
        <v>1002</v>
      </c>
      <c r="L1966">
        <v>1368</v>
      </c>
      <c r="N1966">
        <v>1011</v>
      </c>
      <c r="O1966" t="s">
        <v>959</v>
      </c>
      <c r="P1966" t="s">
        <v>959</v>
      </c>
      <c r="Q1966">
        <v>1</v>
      </c>
      <c r="W1966">
        <v>0</v>
      </c>
      <c r="X1966">
        <v>-624296059</v>
      </c>
      <c r="Y1966">
        <v>1.7374999999999998</v>
      </c>
      <c r="AA1966">
        <v>0</v>
      </c>
      <c r="AB1966">
        <v>1.2</v>
      </c>
      <c r="AC1966">
        <v>0</v>
      </c>
      <c r="AD1966">
        <v>0</v>
      </c>
      <c r="AE1966">
        <v>0</v>
      </c>
      <c r="AF1966">
        <v>1.2</v>
      </c>
      <c r="AG1966">
        <v>0</v>
      </c>
      <c r="AH1966">
        <v>0</v>
      </c>
      <c r="AI1966">
        <v>1</v>
      </c>
      <c r="AJ1966">
        <v>1</v>
      </c>
      <c r="AK1966">
        <v>1</v>
      </c>
      <c r="AL1966">
        <v>1</v>
      </c>
      <c r="AN1966">
        <v>0</v>
      </c>
      <c r="AO1966">
        <v>1</v>
      </c>
      <c r="AP1966">
        <v>1</v>
      </c>
      <c r="AQ1966">
        <v>0</v>
      </c>
      <c r="AR1966">
        <v>0</v>
      </c>
      <c r="AS1966" t="s">
        <v>6</v>
      </c>
      <c r="AT1966">
        <v>1.39</v>
      </c>
      <c r="AU1966" t="s">
        <v>102</v>
      </c>
      <c r="AV1966">
        <v>0</v>
      </c>
      <c r="AW1966">
        <v>2</v>
      </c>
      <c r="AX1966">
        <v>27724206</v>
      </c>
      <c r="AY1966">
        <v>1</v>
      </c>
      <c r="AZ1966">
        <v>0</v>
      </c>
      <c r="BA1966">
        <v>1968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CX1966">
        <f>Y1966*Source!I704</f>
        <v>0.34749999999999998</v>
      </c>
      <c r="CY1966">
        <f>AB1966</f>
        <v>1.2</v>
      </c>
      <c r="CZ1966">
        <f>AF1966</f>
        <v>1.2</v>
      </c>
      <c r="DA1966">
        <f>AJ1966</f>
        <v>1</v>
      </c>
      <c r="DB1966">
        <v>0</v>
      </c>
    </row>
    <row r="1967" spans="1:106" x14ac:dyDescent="0.2">
      <c r="A1967">
        <f>ROW(Source!A704)</f>
        <v>704</v>
      </c>
      <c r="B1967">
        <v>27721505</v>
      </c>
      <c r="C1967">
        <v>27724185</v>
      </c>
      <c r="D1967">
        <v>25148310</v>
      </c>
      <c r="E1967">
        <v>1</v>
      </c>
      <c r="F1967">
        <v>1</v>
      </c>
      <c r="G1967">
        <v>1</v>
      </c>
      <c r="H1967">
        <v>3</v>
      </c>
      <c r="I1967" t="s">
        <v>1281</v>
      </c>
      <c r="J1967" t="s">
        <v>1282</v>
      </c>
      <c r="K1967" t="s">
        <v>1283</v>
      </c>
      <c r="L1967">
        <v>1348</v>
      </c>
      <c r="N1967">
        <v>1009</v>
      </c>
      <c r="O1967" t="s">
        <v>46</v>
      </c>
      <c r="P1967" t="s">
        <v>46</v>
      </c>
      <c r="Q1967">
        <v>1000</v>
      </c>
      <c r="W1967">
        <v>0</v>
      </c>
      <c r="X1967">
        <v>993149205</v>
      </c>
      <c r="Y1967">
        <v>1.9000000000000001E-4</v>
      </c>
      <c r="AA1967">
        <v>32830</v>
      </c>
      <c r="AB1967">
        <v>0</v>
      </c>
      <c r="AC1967">
        <v>0</v>
      </c>
      <c r="AD1967">
        <v>0</v>
      </c>
      <c r="AE1967">
        <v>32830</v>
      </c>
      <c r="AF1967">
        <v>0</v>
      </c>
      <c r="AG1967">
        <v>0</v>
      </c>
      <c r="AH1967">
        <v>0</v>
      </c>
      <c r="AI1967">
        <v>1</v>
      </c>
      <c r="AJ1967">
        <v>1</v>
      </c>
      <c r="AK1967">
        <v>1</v>
      </c>
      <c r="AL1967">
        <v>1</v>
      </c>
      <c r="AN1967">
        <v>0</v>
      </c>
      <c r="AO1967">
        <v>1</v>
      </c>
      <c r="AP1967">
        <v>0</v>
      </c>
      <c r="AQ1967">
        <v>0</v>
      </c>
      <c r="AR1967">
        <v>0</v>
      </c>
      <c r="AS1967" t="s">
        <v>6</v>
      </c>
      <c r="AT1967">
        <v>1.9000000000000001E-4</v>
      </c>
      <c r="AU1967" t="s">
        <v>6</v>
      </c>
      <c r="AV1967">
        <v>0</v>
      </c>
      <c r="AW1967">
        <v>2</v>
      </c>
      <c r="AX1967">
        <v>27724207</v>
      </c>
      <c r="AY1967">
        <v>1</v>
      </c>
      <c r="AZ1967">
        <v>0</v>
      </c>
      <c r="BA1967">
        <v>1969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CX1967">
        <f>Y1967*Source!I704</f>
        <v>3.8000000000000002E-5</v>
      </c>
      <c r="CY1967">
        <f t="shared" ref="CY1967:CY1975" si="171">AA1967</f>
        <v>32830</v>
      </c>
      <c r="CZ1967">
        <f t="shared" ref="CZ1967:CZ1975" si="172">AE1967</f>
        <v>32830</v>
      </c>
      <c r="DA1967">
        <f t="shared" ref="DA1967:DA1975" si="173">AI1967</f>
        <v>1</v>
      </c>
      <c r="DB1967">
        <v>0</v>
      </c>
    </row>
    <row r="1968" spans="1:106" x14ac:dyDescent="0.2">
      <c r="A1968">
        <f>ROW(Source!A704)</f>
        <v>704</v>
      </c>
      <c r="B1968">
        <v>27721505</v>
      </c>
      <c r="C1968">
        <v>27724185</v>
      </c>
      <c r="D1968">
        <v>25148328</v>
      </c>
      <c r="E1968">
        <v>1</v>
      </c>
      <c r="F1968">
        <v>1</v>
      </c>
      <c r="G1968">
        <v>1</v>
      </c>
      <c r="H1968">
        <v>3</v>
      </c>
      <c r="I1968" t="s">
        <v>1006</v>
      </c>
      <c r="J1968" t="s">
        <v>1007</v>
      </c>
      <c r="K1968" t="s">
        <v>1008</v>
      </c>
      <c r="L1968">
        <v>1339</v>
      </c>
      <c r="N1968">
        <v>1007</v>
      </c>
      <c r="O1968" t="s">
        <v>64</v>
      </c>
      <c r="P1968" t="s">
        <v>64</v>
      </c>
      <c r="Q1968">
        <v>1</v>
      </c>
      <c r="W1968">
        <v>0</v>
      </c>
      <c r="X1968">
        <v>1262771840</v>
      </c>
      <c r="Y1968">
        <v>0.34200000000000003</v>
      </c>
      <c r="AA1968">
        <v>6.22</v>
      </c>
      <c r="AB1968">
        <v>0</v>
      </c>
      <c r="AC1968">
        <v>0</v>
      </c>
      <c r="AD1968">
        <v>0</v>
      </c>
      <c r="AE1968">
        <v>6.22</v>
      </c>
      <c r="AF1968">
        <v>0</v>
      </c>
      <c r="AG1968">
        <v>0</v>
      </c>
      <c r="AH1968">
        <v>0</v>
      </c>
      <c r="AI1968">
        <v>1</v>
      </c>
      <c r="AJ1968">
        <v>1</v>
      </c>
      <c r="AK1968">
        <v>1</v>
      </c>
      <c r="AL1968">
        <v>1</v>
      </c>
      <c r="AN1968">
        <v>0</v>
      </c>
      <c r="AO1968">
        <v>1</v>
      </c>
      <c r="AP1968">
        <v>0</v>
      </c>
      <c r="AQ1968">
        <v>0</v>
      </c>
      <c r="AR1968">
        <v>0</v>
      </c>
      <c r="AS1968" t="s">
        <v>6</v>
      </c>
      <c r="AT1968">
        <v>0.34200000000000003</v>
      </c>
      <c r="AU1968" t="s">
        <v>6</v>
      </c>
      <c r="AV1968">
        <v>0</v>
      </c>
      <c r="AW1968">
        <v>2</v>
      </c>
      <c r="AX1968">
        <v>27724208</v>
      </c>
      <c r="AY1968">
        <v>1</v>
      </c>
      <c r="AZ1968">
        <v>0</v>
      </c>
      <c r="BA1968">
        <v>1970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CX1968">
        <f>Y1968*Source!I704</f>
        <v>6.8400000000000002E-2</v>
      </c>
      <c r="CY1968">
        <f t="shared" si="171"/>
        <v>6.22</v>
      </c>
      <c r="CZ1968">
        <f t="shared" si="172"/>
        <v>6.22</v>
      </c>
      <c r="DA1968">
        <f t="shared" si="173"/>
        <v>1</v>
      </c>
      <c r="DB1968">
        <v>0</v>
      </c>
    </row>
    <row r="1969" spans="1:106" x14ac:dyDescent="0.2">
      <c r="A1969">
        <f>ROW(Source!A704)</f>
        <v>704</v>
      </c>
      <c r="B1969">
        <v>27721505</v>
      </c>
      <c r="C1969">
        <v>27724185</v>
      </c>
      <c r="D1969">
        <v>25149961</v>
      </c>
      <c r="E1969">
        <v>1</v>
      </c>
      <c r="F1969">
        <v>1</v>
      </c>
      <c r="G1969">
        <v>1</v>
      </c>
      <c r="H1969">
        <v>3</v>
      </c>
      <c r="I1969" t="s">
        <v>963</v>
      </c>
      <c r="J1969" t="s">
        <v>964</v>
      </c>
      <c r="K1969" t="s">
        <v>965</v>
      </c>
      <c r="L1969">
        <v>1339</v>
      </c>
      <c r="N1969">
        <v>1007</v>
      </c>
      <c r="O1969" t="s">
        <v>64</v>
      </c>
      <c r="P1969" t="s">
        <v>64</v>
      </c>
      <c r="Q1969">
        <v>1</v>
      </c>
      <c r="W1969">
        <v>0</v>
      </c>
      <c r="X1969">
        <v>-1660354250</v>
      </c>
      <c r="Y1969">
        <v>0.69</v>
      </c>
      <c r="AA1969">
        <v>2.44</v>
      </c>
      <c r="AB1969">
        <v>0</v>
      </c>
      <c r="AC1969">
        <v>0</v>
      </c>
      <c r="AD1969">
        <v>0</v>
      </c>
      <c r="AE1969">
        <v>2.44</v>
      </c>
      <c r="AF1969">
        <v>0</v>
      </c>
      <c r="AG1969">
        <v>0</v>
      </c>
      <c r="AH1969">
        <v>0</v>
      </c>
      <c r="AI1969">
        <v>1</v>
      </c>
      <c r="AJ1969">
        <v>1</v>
      </c>
      <c r="AK1969">
        <v>1</v>
      </c>
      <c r="AL1969">
        <v>1</v>
      </c>
      <c r="AN1969">
        <v>0</v>
      </c>
      <c r="AO1969">
        <v>1</v>
      </c>
      <c r="AP1969">
        <v>0</v>
      </c>
      <c r="AQ1969">
        <v>0</v>
      </c>
      <c r="AR1969">
        <v>0</v>
      </c>
      <c r="AS1969" t="s">
        <v>6</v>
      </c>
      <c r="AT1969">
        <v>0.69</v>
      </c>
      <c r="AU1969" t="s">
        <v>6</v>
      </c>
      <c r="AV1969">
        <v>0</v>
      </c>
      <c r="AW1969">
        <v>2</v>
      </c>
      <c r="AX1969">
        <v>27724209</v>
      </c>
      <c r="AY1969">
        <v>1</v>
      </c>
      <c r="AZ1969">
        <v>0</v>
      </c>
      <c r="BA1969">
        <v>1971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CX1969">
        <f>Y1969*Source!I704</f>
        <v>0.13799999999999998</v>
      </c>
      <c r="CY1969">
        <f t="shared" si="171"/>
        <v>2.44</v>
      </c>
      <c r="CZ1969">
        <f t="shared" si="172"/>
        <v>2.44</v>
      </c>
      <c r="DA1969">
        <f t="shared" si="173"/>
        <v>1</v>
      </c>
      <c r="DB1969">
        <v>0</v>
      </c>
    </row>
    <row r="1970" spans="1:106" x14ac:dyDescent="0.2">
      <c r="A1970">
        <f>ROW(Source!A704)</f>
        <v>704</v>
      </c>
      <c r="B1970">
        <v>27721505</v>
      </c>
      <c r="C1970">
        <v>27724185</v>
      </c>
      <c r="D1970">
        <v>25150638</v>
      </c>
      <c r="E1970">
        <v>1</v>
      </c>
      <c r="F1970">
        <v>1</v>
      </c>
      <c r="G1970">
        <v>1</v>
      </c>
      <c r="H1970">
        <v>3</v>
      </c>
      <c r="I1970" t="s">
        <v>1284</v>
      </c>
      <c r="J1970" t="s">
        <v>1285</v>
      </c>
      <c r="K1970" t="s">
        <v>1286</v>
      </c>
      <c r="L1970">
        <v>1346</v>
      </c>
      <c r="N1970">
        <v>1009</v>
      </c>
      <c r="O1970" t="s">
        <v>178</v>
      </c>
      <c r="P1970" t="s">
        <v>178</v>
      </c>
      <c r="Q1970">
        <v>1</v>
      </c>
      <c r="W1970">
        <v>0</v>
      </c>
      <c r="X1970">
        <v>-490687590</v>
      </c>
      <c r="Y1970">
        <v>0.05</v>
      </c>
      <c r="AA1970">
        <v>37.29</v>
      </c>
      <c r="AB1970">
        <v>0</v>
      </c>
      <c r="AC1970">
        <v>0</v>
      </c>
      <c r="AD1970">
        <v>0</v>
      </c>
      <c r="AE1970">
        <v>37.29</v>
      </c>
      <c r="AF1970">
        <v>0</v>
      </c>
      <c r="AG1970">
        <v>0</v>
      </c>
      <c r="AH1970">
        <v>0</v>
      </c>
      <c r="AI1970">
        <v>1</v>
      </c>
      <c r="AJ1970">
        <v>1</v>
      </c>
      <c r="AK1970">
        <v>1</v>
      </c>
      <c r="AL1970">
        <v>1</v>
      </c>
      <c r="AN1970">
        <v>0</v>
      </c>
      <c r="AO1970">
        <v>1</v>
      </c>
      <c r="AP1970">
        <v>0</v>
      </c>
      <c r="AQ1970">
        <v>0</v>
      </c>
      <c r="AR1970">
        <v>0</v>
      </c>
      <c r="AS1970" t="s">
        <v>6</v>
      </c>
      <c r="AT1970">
        <v>0.05</v>
      </c>
      <c r="AU1970" t="s">
        <v>6</v>
      </c>
      <c r="AV1970">
        <v>0</v>
      </c>
      <c r="AW1970">
        <v>2</v>
      </c>
      <c r="AX1970">
        <v>27724210</v>
      </c>
      <c r="AY1970">
        <v>1</v>
      </c>
      <c r="AZ1970">
        <v>0</v>
      </c>
      <c r="BA1970">
        <v>1972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CX1970">
        <f>Y1970*Source!I704</f>
        <v>1.0000000000000002E-2</v>
      </c>
      <c r="CY1970">
        <f t="shared" si="171"/>
        <v>37.29</v>
      </c>
      <c r="CZ1970">
        <f t="shared" si="172"/>
        <v>37.29</v>
      </c>
      <c r="DA1970">
        <f t="shared" si="173"/>
        <v>1</v>
      </c>
      <c r="DB1970">
        <v>0</v>
      </c>
    </row>
    <row r="1971" spans="1:106" x14ac:dyDescent="0.2">
      <c r="A1971">
        <f>ROW(Source!A704)</f>
        <v>704</v>
      </c>
      <c r="B1971">
        <v>27721505</v>
      </c>
      <c r="C1971">
        <v>27724185</v>
      </c>
      <c r="D1971">
        <v>25151370</v>
      </c>
      <c r="E1971">
        <v>1</v>
      </c>
      <c r="F1971">
        <v>1</v>
      </c>
      <c r="G1971">
        <v>1</v>
      </c>
      <c r="H1971">
        <v>3</v>
      </c>
      <c r="I1971" t="s">
        <v>1287</v>
      </c>
      <c r="J1971" t="s">
        <v>1288</v>
      </c>
      <c r="K1971" t="s">
        <v>1289</v>
      </c>
      <c r="L1971">
        <v>1348</v>
      </c>
      <c r="N1971">
        <v>1009</v>
      </c>
      <c r="O1971" t="s">
        <v>46</v>
      </c>
      <c r="P1971" t="s">
        <v>46</v>
      </c>
      <c r="Q1971">
        <v>1000</v>
      </c>
      <c r="W1971">
        <v>0</v>
      </c>
      <c r="X1971">
        <v>-531507062</v>
      </c>
      <c r="Y1971">
        <v>4.0000000000000002E-4</v>
      </c>
      <c r="AA1971">
        <v>13560</v>
      </c>
      <c r="AB1971">
        <v>0</v>
      </c>
      <c r="AC1971">
        <v>0</v>
      </c>
      <c r="AD1971">
        <v>0</v>
      </c>
      <c r="AE1971">
        <v>13560</v>
      </c>
      <c r="AF1971">
        <v>0</v>
      </c>
      <c r="AG1971">
        <v>0</v>
      </c>
      <c r="AH1971">
        <v>0</v>
      </c>
      <c r="AI1971">
        <v>1</v>
      </c>
      <c r="AJ1971">
        <v>1</v>
      </c>
      <c r="AK1971">
        <v>1</v>
      </c>
      <c r="AL1971">
        <v>1</v>
      </c>
      <c r="AN1971">
        <v>0</v>
      </c>
      <c r="AO1971">
        <v>1</v>
      </c>
      <c r="AP1971">
        <v>0</v>
      </c>
      <c r="AQ1971">
        <v>0</v>
      </c>
      <c r="AR1971">
        <v>0</v>
      </c>
      <c r="AS1971" t="s">
        <v>6</v>
      </c>
      <c r="AT1971">
        <v>4.0000000000000002E-4</v>
      </c>
      <c r="AU1971" t="s">
        <v>6</v>
      </c>
      <c r="AV1971">
        <v>0</v>
      </c>
      <c r="AW1971">
        <v>2</v>
      </c>
      <c r="AX1971">
        <v>27724211</v>
      </c>
      <c r="AY1971">
        <v>1</v>
      </c>
      <c r="AZ1971">
        <v>0</v>
      </c>
      <c r="BA1971">
        <v>1973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CX1971">
        <f>Y1971*Source!I704</f>
        <v>8.0000000000000007E-5</v>
      </c>
      <c r="CY1971">
        <f t="shared" si="171"/>
        <v>13560</v>
      </c>
      <c r="CZ1971">
        <f t="shared" si="172"/>
        <v>13560</v>
      </c>
      <c r="DA1971">
        <f t="shared" si="173"/>
        <v>1</v>
      </c>
      <c r="DB1971">
        <v>0</v>
      </c>
    </row>
    <row r="1972" spans="1:106" x14ac:dyDescent="0.2">
      <c r="A1972">
        <f>ROW(Source!A704)</f>
        <v>704</v>
      </c>
      <c r="B1972">
        <v>27721505</v>
      </c>
      <c r="C1972">
        <v>27724185</v>
      </c>
      <c r="D1972">
        <v>25154689</v>
      </c>
      <c r="E1972">
        <v>1</v>
      </c>
      <c r="F1972">
        <v>1</v>
      </c>
      <c r="G1972">
        <v>1</v>
      </c>
      <c r="H1972">
        <v>3</v>
      </c>
      <c r="I1972" t="s">
        <v>1290</v>
      </c>
      <c r="J1972" t="s">
        <v>1291</v>
      </c>
      <c r="K1972" t="s">
        <v>1292</v>
      </c>
      <c r="L1972">
        <v>1346</v>
      </c>
      <c r="N1972">
        <v>1009</v>
      </c>
      <c r="O1972" t="s">
        <v>178</v>
      </c>
      <c r="P1972" t="s">
        <v>178</v>
      </c>
      <c r="Q1972">
        <v>1</v>
      </c>
      <c r="W1972">
        <v>0</v>
      </c>
      <c r="X1972">
        <v>450790165</v>
      </c>
      <c r="Y1972">
        <v>2.5000000000000001E-3</v>
      </c>
      <c r="AA1972">
        <v>2.15</v>
      </c>
      <c r="AB1972">
        <v>0</v>
      </c>
      <c r="AC1972">
        <v>0</v>
      </c>
      <c r="AD1972">
        <v>0</v>
      </c>
      <c r="AE1972">
        <v>2.15</v>
      </c>
      <c r="AF1972">
        <v>0</v>
      </c>
      <c r="AG1972">
        <v>0</v>
      </c>
      <c r="AH1972">
        <v>0</v>
      </c>
      <c r="AI1972">
        <v>1</v>
      </c>
      <c r="AJ1972">
        <v>1</v>
      </c>
      <c r="AK1972">
        <v>1</v>
      </c>
      <c r="AL1972">
        <v>1</v>
      </c>
      <c r="AN1972">
        <v>0</v>
      </c>
      <c r="AO1972">
        <v>1</v>
      </c>
      <c r="AP1972">
        <v>0</v>
      </c>
      <c r="AQ1972">
        <v>0</v>
      </c>
      <c r="AR1972">
        <v>0</v>
      </c>
      <c r="AS1972" t="s">
        <v>6</v>
      </c>
      <c r="AT1972">
        <v>2.5000000000000001E-3</v>
      </c>
      <c r="AU1972" t="s">
        <v>6</v>
      </c>
      <c r="AV1972">
        <v>0</v>
      </c>
      <c r="AW1972">
        <v>2</v>
      </c>
      <c r="AX1972">
        <v>27724212</v>
      </c>
      <c r="AY1972">
        <v>1</v>
      </c>
      <c r="AZ1972">
        <v>0</v>
      </c>
      <c r="BA1972">
        <v>1974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CX1972">
        <f>Y1972*Source!I704</f>
        <v>5.0000000000000001E-4</v>
      </c>
      <c r="CY1972">
        <f t="shared" si="171"/>
        <v>2.15</v>
      </c>
      <c r="CZ1972">
        <f t="shared" si="172"/>
        <v>2.15</v>
      </c>
      <c r="DA1972">
        <f t="shared" si="173"/>
        <v>1</v>
      </c>
      <c r="DB1972">
        <v>0</v>
      </c>
    </row>
    <row r="1973" spans="1:106" x14ac:dyDescent="0.2">
      <c r="A1973">
        <f>ROW(Source!A704)</f>
        <v>704</v>
      </c>
      <c r="B1973">
        <v>27721505</v>
      </c>
      <c r="C1973">
        <v>27724185</v>
      </c>
      <c r="D1973">
        <v>25186365</v>
      </c>
      <c r="E1973">
        <v>1</v>
      </c>
      <c r="F1973">
        <v>1</v>
      </c>
      <c r="G1973">
        <v>1</v>
      </c>
      <c r="H1973">
        <v>3</v>
      </c>
      <c r="I1973" t="s">
        <v>1293</v>
      </c>
      <c r="J1973" t="s">
        <v>1294</v>
      </c>
      <c r="K1973" t="s">
        <v>1295</v>
      </c>
      <c r="L1973">
        <v>1348</v>
      </c>
      <c r="N1973">
        <v>1009</v>
      </c>
      <c r="O1973" t="s">
        <v>46</v>
      </c>
      <c r="P1973" t="s">
        <v>46</v>
      </c>
      <c r="Q1973">
        <v>1000</v>
      </c>
      <c r="W1973">
        <v>0</v>
      </c>
      <c r="X1973">
        <v>570223526</v>
      </c>
      <c r="Y1973">
        <v>4.4000000000000002E-4</v>
      </c>
      <c r="AA1973">
        <v>15119</v>
      </c>
      <c r="AB1973">
        <v>0</v>
      </c>
      <c r="AC1973">
        <v>0</v>
      </c>
      <c r="AD1973">
        <v>0</v>
      </c>
      <c r="AE1973">
        <v>15119</v>
      </c>
      <c r="AF1973">
        <v>0</v>
      </c>
      <c r="AG1973">
        <v>0</v>
      </c>
      <c r="AH1973">
        <v>0</v>
      </c>
      <c r="AI1973">
        <v>1</v>
      </c>
      <c r="AJ1973">
        <v>1</v>
      </c>
      <c r="AK1973">
        <v>1</v>
      </c>
      <c r="AL1973">
        <v>1</v>
      </c>
      <c r="AN1973">
        <v>0</v>
      </c>
      <c r="AO1973">
        <v>1</v>
      </c>
      <c r="AP1973">
        <v>0</v>
      </c>
      <c r="AQ1973">
        <v>0</v>
      </c>
      <c r="AR1973">
        <v>0</v>
      </c>
      <c r="AS1973" t="s">
        <v>6</v>
      </c>
      <c r="AT1973">
        <v>4.4000000000000002E-4</v>
      </c>
      <c r="AU1973" t="s">
        <v>6</v>
      </c>
      <c r="AV1973">
        <v>0</v>
      </c>
      <c r="AW1973">
        <v>2</v>
      </c>
      <c r="AX1973">
        <v>27724213</v>
      </c>
      <c r="AY1973">
        <v>1</v>
      </c>
      <c r="AZ1973">
        <v>0</v>
      </c>
      <c r="BA1973">
        <v>1975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CX1973">
        <f>Y1973*Source!I704</f>
        <v>8.8000000000000011E-5</v>
      </c>
      <c r="CY1973">
        <f t="shared" si="171"/>
        <v>15119</v>
      </c>
      <c r="CZ1973">
        <f t="shared" si="172"/>
        <v>15119</v>
      </c>
      <c r="DA1973">
        <f t="shared" si="173"/>
        <v>1</v>
      </c>
      <c r="DB1973">
        <v>0</v>
      </c>
    </row>
    <row r="1974" spans="1:106" x14ac:dyDescent="0.2">
      <c r="A1974">
        <f>ROW(Source!A704)</f>
        <v>704</v>
      </c>
      <c r="B1974">
        <v>27721505</v>
      </c>
      <c r="C1974">
        <v>27724185</v>
      </c>
      <c r="D1974">
        <v>25187091</v>
      </c>
      <c r="E1974">
        <v>1</v>
      </c>
      <c r="F1974">
        <v>1</v>
      </c>
      <c r="G1974">
        <v>1</v>
      </c>
      <c r="H1974">
        <v>3</v>
      </c>
      <c r="I1974" t="s">
        <v>1167</v>
      </c>
      <c r="J1974" t="s">
        <v>1168</v>
      </c>
      <c r="K1974" t="s">
        <v>1169</v>
      </c>
      <c r="L1974">
        <v>1348</v>
      </c>
      <c r="N1974">
        <v>1009</v>
      </c>
      <c r="O1974" t="s">
        <v>46</v>
      </c>
      <c r="P1974" t="s">
        <v>46</v>
      </c>
      <c r="Q1974">
        <v>1000</v>
      </c>
      <c r="W1974">
        <v>0</v>
      </c>
      <c r="X1974">
        <v>-909021926</v>
      </c>
      <c r="Y1974">
        <v>5.2999999999999998E-4</v>
      </c>
      <c r="AA1974">
        <v>16950</v>
      </c>
      <c r="AB1974">
        <v>0</v>
      </c>
      <c r="AC1974">
        <v>0</v>
      </c>
      <c r="AD1974">
        <v>0</v>
      </c>
      <c r="AE1974">
        <v>16950</v>
      </c>
      <c r="AF1974">
        <v>0</v>
      </c>
      <c r="AG1974">
        <v>0</v>
      </c>
      <c r="AH1974">
        <v>0</v>
      </c>
      <c r="AI1974">
        <v>1</v>
      </c>
      <c r="AJ1974">
        <v>1</v>
      </c>
      <c r="AK1974">
        <v>1</v>
      </c>
      <c r="AL1974">
        <v>1</v>
      </c>
      <c r="AN1974">
        <v>0</v>
      </c>
      <c r="AO1974">
        <v>1</v>
      </c>
      <c r="AP1974">
        <v>0</v>
      </c>
      <c r="AQ1974">
        <v>0</v>
      </c>
      <c r="AR1974">
        <v>0</v>
      </c>
      <c r="AS1974" t="s">
        <v>6</v>
      </c>
      <c r="AT1974">
        <v>5.2999999999999998E-4</v>
      </c>
      <c r="AU1974" t="s">
        <v>6</v>
      </c>
      <c r="AV1974">
        <v>0</v>
      </c>
      <c r="AW1974">
        <v>2</v>
      </c>
      <c r="AX1974">
        <v>27724214</v>
      </c>
      <c r="AY1974">
        <v>1</v>
      </c>
      <c r="AZ1974">
        <v>0</v>
      </c>
      <c r="BA1974">
        <v>1976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CX1974">
        <f>Y1974*Source!I704</f>
        <v>1.06E-4</v>
      </c>
      <c r="CY1974">
        <f t="shared" si="171"/>
        <v>16950</v>
      </c>
      <c r="CZ1974">
        <f t="shared" si="172"/>
        <v>16950</v>
      </c>
      <c r="DA1974">
        <f t="shared" si="173"/>
        <v>1</v>
      </c>
      <c r="DB1974">
        <v>0</v>
      </c>
    </row>
    <row r="1975" spans="1:106" x14ac:dyDescent="0.2">
      <c r="A1975">
        <f>ROW(Source!A704)</f>
        <v>704</v>
      </c>
      <c r="B1975">
        <v>27721505</v>
      </c>
      <c r="C1975">
        <v>27724185</v>
      </c>
      <c r="D1975">
        <v>25194626</v>
      </c>
      <c r="E1975">
        <v>1</v>
      </c>
      <c r="F1975">
        <v>1</v>
      </c>
      <c r="G1975">
        <v>1</v>
      </c>
      <c r="H1975">
        <v>3</v>
      </c>
      <c r="I1975" t="s">
        <v>532</v>
      </c>
      <c r="J1975" t="s">
        <v>534</v>
      </c>
      <c r="K1975" t="s">
        <v>533</v>
      </c>
      <c r="L1975">
        <v>1301</v>
      </c>
      <c r="N1975">
        <v>1003</v>
      </c>
      <c r="O1975" t="s">
        <v>501</v>
      </c>
      <c r="P1975" t="s">
        <v>501</v>
      </c>
      <c r="Q1975">
        <v>1</v>
      </c>
      <c r="W1975">
        <v>0</v>
      </c>
      <c r="X1975">
        <v>1870229810</v>
      </c>
      <c r="Y1975">
        <v>100</v>
      </c>
      <c r="AA1975">
        <v>35.71</v>
      </c>
      <c r="AB1975">
        <v>0</v>
      </c>
      <c r="AC1975">
        <v>0</v>
      </c>
      <c r="AD1975">
        <v>0</v>
      </c>
      <c r="AE1975">
        <v>35.71</v>
      </c>
      <c r="AF1975">
        <v>0</v>
      </c>
      <c r="AG1975">
        <v>0</v>
      </c>
      <c r="AH1975">
        <v>0</v>
      </c>
      <c r="AI1975">
        <v>1</v>
      </c>
      <c r="AJ1975">
        <v>1</v>
      </c>
      <c r="AK1975">
        <v>1</v>
      </c>
      <c r="AL1975">
        <v>1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 t="s">
        <v>6</v>
      </c>
      <c r="AT1975">
        <v>100</v>
      </c>
      <c r="AU1975" t="s">
        <v>6</v>
      </c>
      <c r="AV1975">
        <v>0</v>
      </c>
      <c r="AW1975">
        <v>1</v>
      </c>
      <c r="AX1975">
        <v>-1</v>
      </c>
      <c r="AY1975">
        <v>0</v>
      </c>
      <c r="AZ1975">
        <v>0</v>
      </c>
      <c r="BA1975" t="s">
        <v>6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CX1975">
        <f>Y1975*Source!I704</f>
        <v>20</v>
      </c>
      <c r="CY1975">
        <f t="shared" si="171"/>
        <v>35.71</v>
      </c>
      <c r="CZ1975">
        <f t="shared" si="172"/>
        <v>35.71</v>
      </c>
      <c r="DA1975">
        <f t="shared" si="173"/>
        <v>1</v>
      </c>
      <c r="DB1975">
        <v>0</v>
      </c>
    </row>
    <row r="1976" spans="1:106" x14ac:dyDescent="0.2">
      <c r="A1976">
        <f>ROW(Source!A705)</f>
        <v>705</v>
      </c>
      <c r="B1976">
        <v>27721504</v>
      </c>
      <c r="C1976">
        <v>27724185</v>
      </c>
      <c r="D1976">
        <v>25419089</v>
      </c>
      <c r="E1976">
        <v>1</v>
      </c>
      <c r="F1976">
        <v>1</v>
      </c>
      <c r="G1976">
        <v>1</v>
      </c>
      <c r="H1976">
        <v>1</v>
      </c>
      <c r="I1976" t="s">
        <v>1120</v>
      </c>
      <c r="J1976" t="s">
        <v>6</v>
      </c>
      <c r="K1976" t="s">
        <v>1121</v>
      </c>
      <c r="L1976">
        <v>1191</v>
      </c>
      <c r="N1976">
        <v>1013</v>
      </c>
      <c r="O1976" t="s">
        <v>953</v>
      </c>
      <c r="P1976" t="s">
        <v>953</v>
      </c>
      <c r="Q1976">
        <v>1</v>
      </c>
      <c r="W1976">
        <v>0</v>
      </c>
      <c r="X1976">
        <v>1069510174</v>
      </c>
      <c r="Y1976">
        <v>42.630499999999998</v>
      </c>
      <c r="AA1976">
        <v>0</v>
      </c>
      <c r="AB1976">
        <v>0</v>
      </c>
      <c r="AC1976">
        <v>0</v>
      </c>
      <c r="AD1976">
        <v>9.6199999999999992</v>
      </c>
      <c r="AE1976">
        <v>0</v>
      </c>
      <c r="AF1976">
        <v>0</v>
      </c>
      <c r="AG1976">
        <v>0</v>
      </c>
      <c r="AH1976">
        <v>9.6199999999999992</v>
      </c>
      <c r="AI1976">
        <v>1</v>
      </c>
      <c r="AJ1976">
        <v>1</v>
      </c>
      <c r="AK1976">
        <v>1</v>
      </c>
      <c r="AL1976">
        <v>1</v>
      </c>
      <c r="AN1976">
        <v>0</v>
      </c>
      <c r="AO1976">
        <v>1</v>
      </c>
      <c r="AP1976">
        <v>1</v>
      </c>
      <c r="AQ1976">
        <v>0</v>
      </c>
      <c r="AR1976">
        <v>0</v>
      </c>
      <c r="AS1976" t="s">
        <v>6</v>
      </c>
      <c r="AT1976">
        <v>37.07</v>
      </c>
      <c r="AU1976" t="s">
        <v>103</v>
      </c>
      <c r="AV1976">
        <v>1</v>
      </c>
      <c r="AW1976">
        <v>2</v>
      </c>
      <c r="AX1976">
        <v>27724201</v>
      </c>
      <c r="AY1976">
        <v>1</v>
      </c>
      <c r="AZ1976">
        <v>0</v>
      </c>
      <c r="BA1976">
        <v>1980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CX1976">
        <f>Y1976*Source!I705</f>
        <v>8.5260999999999996</v>
      </c>
      <c r="CY1976">
        <f>AD1976</f>
        <v>9.6199999999999992</v>
      </c>
      <c r="CZ1976">
        <f>AH1976</f>
        <v>9.6199999999999992</v>
      </c>
      <c r="DA1976">
        <f>AL1976</f>
        <v>1</v>
      </c>
      <c r="DB1976">
        <v>0</v>
      </c>
    </row>
    <row r="1977" spans="1:106" x14ac:dyDescent="0.2">
      <c r="A1977">
        <f>ROW(Source!A705)</f>
        <v>705</v>
      </c>
      <c r="B1977">
        <v>27721504</v>
      </c>
      <c r="C1977">
        <v>27724185</v>
      </c>
      <c r="D1977">
        <v>25412928</v>
      </c>
      <c r="E1977">
        <v>1</v>
      </c>
      <c r="F1977">
        <v>1</v>
      </c>
      <c r="G1977">
        <v>1</v>
      </c>
      <c r="H1977">
        <v>1</v>
      </c>
      <c r="I1977" t="s">
        <v>954</v>
      </c>
      <c r="J1977" t="s">
        <v>6</v>
      </c>
      <c r="K1977" t="s">
        <v>955</v>
      </c>
      <c r="L1977">
        <v>1191</v>
      </c>
      <c r="N1977">
        <v>1013</v>
      </c>
      <c r="O1977" t="s">
        <v>953</v>
      </c>
      <c r="P1977" t="s">
        <v>953</v>
      </c>
      <c r="Q1977">
        <v>1</v>
      </c>
      <c r="W1977">
        <v>0</v>
      </c>
      <c r="X1977">
        <v>-1417349443</v>
      </c>
      <c r="Y1977">
        <v>0.59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1</v>
      </c>
      <c r="AJ1977">
        <v>1</v>
      </c>
      <c r="AK1977">
        <v>1</v>
      </c>
      <c r="AL1977">
        <v>1</v>
      </c>
      <c r="AN1977">
        <v>0</v>
      </c>
      <c r="AO1977">
        <v>1</v>
      </c>
      <c r="AP1977">
        <v>0</v>
      </c>
      <c r="AQ1977">
        <v>0</v>
      </c>
      <c r="AR1977">
        <v>0</v>
      </c>
      <c r="AS1977" t="s">
        <v>6</v>
      </c>
      <c r="AT1977">
        <v>0.59</v>
      </c>
      <c r="AU1977" t="s">
        <v>6</v>
      </c>
      <c r="AV1977">
        <v>2</v>
      </c>
      <c r="AW1977">
        <v>2</v>
      </c>
      <c r="AX1977">
        <v>27724202</v>
      </c>
      <c r="AY1977">
        <v>1</v>
      </c>
      <c r="AZ1977">
        <v>2048</v>
      </c>
      <c r="BA1977">
        <v>1981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CX1977">
        <f>Y1977*Source!I705</f>
        <v>0.11799999999999999</v>
      </c>
      <c r="CY1977">
        <f>AD1977</f>
        <v>0</v>
      </c>
      <c r="CZ1977">
        <f>AH1977</f>
        <v>0</v>
      </c>
      <c r="DA1977">
        <f>AL1977</f>
        <v>1</v>
      </c>
      <c r="DB1977">
        <v>0</v>
      </c>
    </row>
    <row r="1978" spans="1:106" x14ac:dyDescent="0.2">
      <c r="A1978">
        <f>ROW(Source!A705)</f>
        <v>705</v>
      </c>
      <c r="B1978">
        <v>27721504</v>
      </c>
      <c r="C1978">
        <v>27724185</v>
      </c>
      <c r="D1978">
        <v>25230118</v>
      </c>
      <c r="E1978">
        <v>1</v>
      </c>
      <c r="F1978">
        <v>1</v>
      </c>
      <c r="G1978">
        <v>1</v>
      </c>
      <c r="H1978">
        <v>2</v>
      </c>
      <c r="I1978" t="s">
        <v>1050</v>
      </c>
      <c r="J1978" t="s">
        <v>1051</v>
      </c>
      <c r="K1978" t="s">
        <v>1052</v>
      </c>
      <c r="L1978">
        <v>1368</v>
      </c>
      <c r="N1978">
        <v>1011</v>
      </c>
      <c r="O1978" t="s">
        <v>959</v>
      </c>
      <c r="P1978" t="s">
        <v>959</v>
      </c>
      <c r="Q1978">
        <v>1</v>
      </c>
      <c r="W1978">
        <v>0</v>
      </c>
      <c r="X1978">
        <v>-1460065968</v>
      </c>
      <c r="Y1978">
        <v>0.1</v>
      </c>
      <c r="AA1978">
        <v>0</v>
      </c>
      <c r="AB1978">
        <v>86.4</v>
      </c>
      <c r="AC1978">
        <v>13.5</v>
      </c>
      <c r="AD1978">
        <v>0</v>
      </c>
      <c r="AE1978">
        <v>0</v>
      </c>
      <c r="AF1978">
        <v>86.4</v>
      </c>
      <c r="AG1978">
        <v>13.5</v>
      </c>
      <c r="AH1978">
        <v>0</v>
      </c>
      <c r="AI1978">
        <v>1</v>
      </c>
      <c r="AJ1978">
        <v>1</v>
      </c>
      <c r="AK1978">
        <v>1</v>
      </c>
      <c r="AL1978">
        <v>1</v>
      </c>
      <c r="AN1978">
        <v>0</v>
      </c>
      <c r="AO1978">
        <v>1</v>
      </c>
      <c r="AP1978">
        <v>1</v>
      </c>
      <c r="AQ1978">
        <v>0</v>
      </c>
      <c r="AR1978">
        <v>0</v>
      </c>
      <c r="AS1978" t="s">
        <v>6</v>
      </c>
      <c r="AT1978">
        <v>0.08</v>
      </c>
      <c r="AU1978" t="s">
        <v>102</v>
      </c>
      <c r="AV1978">
        <v>0</v>
      </c>
      <c r="AW1978">
        <v>2</v>
      </c>
      <c r="AX1978">
        <v>27724203</v>
      </c>
      <c r="AY1978">
        <v>1</v>
      </c>
      <c r="AZ1978">
        <v>0</v>
      </c>
      <c r="BA1978">
        <v>1982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CX1978">
        <f>Y1978*Source!I705</f>
        <v>2.0000000000000004E-2</v>
      </c>
      <c r="CY1978">
        <f>AB1978</f>
        <v>86.4</v>
      </c>
      <c r="CZ1978">
        <f>AF1978</f>
        <v>86.4</v>
      </c>
      <c r="DA1978">
        <f>AJ1978</f>
        <v>1</v>
      </c>
      <c r="DB1978">
        <v>0</v>
      </c>
    </row>
    <row r="1979" spans="1:106" x14ac:dyDescent="0.2">
      <c r="A1979">
        <f>ROW(Source!A705)</f>
        <v>705</v>
      </c>
      <c r="B1979">
        <v>27721504</v>
      </c>
      <c r="C1979">
        <v>27724185</v>
      </c>
      <c r="D1979">
        <v>25230220</v>
      </c>
      <c r="E1979">
        <v>1</v>
      </c>
      <c r="F1979">
        <v>1</v>
      </c>
      <c r="G1979">
        <v>1</v>
      </c>
      <c r="H1979">
        <v>2</v>
      </c>
      <c r="I1979" t="s">
        <v>991</v>
      </c>
      <c r="J1979" t="s">
        <v>992</v>
      </c>
      <c r="K1979" t="s">
        <v>993</v>
      </c>
      <c r="L1979">
        <v>1368</v>
      </c>
      <c r="N1979">
        <v>1011</v>
      </c>
      <c r="O1979" t="s">
        <v>959</v>
      </c>
      <c r="P1979" t="s">
        <v>959</v>
      </c>
      <c r="Q1979">
        <v>1</v>
      </c>
      <c r="W1979">
        <v>0</v>
      </c>
      <c r="X1979">
        <v>-1718674368</v>
      </c>
      <c r="Y1979">
        <v>8.7500000000000008E-2</v>
      </c>
      <c r="AA1979">
        <v>0</v>
      </c>
      <c r="AB1979">
        <v>111.99</v>
      </c>
      <c r="AC1979">
        <v>13.5</v>
      </c>
      <c r="AD1979">
        <v>0</v>
      </c>
      <c r="AE1979">
        <v>0</v>
      </c>
      <c r="AF1979">
        <v>111.99</v>
      </c>
      <c r="AG1979">
        <v>13.5</v>
      </c>
      <c r="AH1979">
        <v>0</v>
      </c>
      <c r="AI1979">
        <v>1</v>
      </c>
      <c r="AJ1979">
        <v>1</v>
      </c>
      <c r="AK1979">
        <v>1</v>
      </c>
      <c r="AL1979">
        <v>1</v>
      </c>
      <c r="AN1979">
        <v>0</v>
      </c>
      <c r="AO1979">
        <v>1</v>
      </c>
      <c r="AP1979">
        <v>1</v>
      </c>
      <c r="AQ1979">
        <v>0</v>
      </c>
      <c r="AR1979">
        <v>0</v>
      </c>
      <c r="AS1979" t="s">
        <v>6</v>
      </c>
      <c r="AT1979">
        <v>7.0000000000000007E-2</v>
      </c>
      <c r="AU1979" t="s">
        <v>102</v>
      </c>
      <c r="AV1979">
        <v>0</v>
      </c>
      <c r="AW1979">
        <v>2</v>
      </c>
      <c r="AX1979">
        <v>27724204</v>
      </c>
      <c r="AY1979">
        <v>1</v>
      </c>
      <c r="AZ1979">
        <v>0</v>
      </c>
      <c r="BA1979">
        <v>1983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CX1979">
        <f>Y1979*Source!I705</f>
        <v>1.7500000000000002E-2</v>
      </c>
      <c r="CY1979">
        <f>AB1979</f>
        <v>111.99</v>
      </c>
      <c r="CZ1979">
        <f>AF1979</f>
        <v>111.99</v>
      </c>
      <c r="DA1979">
        <f>AJ1979</f>
        <v>1</v>
      </c>
      <c r="DB1979">
        <v>0</v>
      </c>
    </row>
    <row r="1980" spans="1:106" x14ac:dyDescent="0.2">
      <c r="A1980">
        <f>ROW(Source!A705)</f>
        <v>705</v>
      </c>
      <c r="B1980">
        <v>27721504</v>
      </c>
      <c r="C1980">
        <v>27724185</v>
      </c>
      <c r="D1980">
        <v>25231607</v>
      </c>
      <c r="E1980">
        <v>1</v>
      </c>
      <c r="F1980">
        <v>1</v>
      </c>
      <c r="G1980">
        <v>1</v>
      </c>
      <c r="H1980">
        <v>2</v>
      </c>
      <c r="I1980" t="s">
        <v>997</v>
      </c>
      <c r="J1980" t="s">
        <v>998</v>
      </c>
      <c r="K1980" t="s">
        <v>999</v>
      </c>
      <c r="L1980">
        <v>1368</v>
      </c>
      <c r="N1980">
        <v>1011</v>
      </c>
      <c r="O1980" t="s">
        <v>959</v>
      </c>
      <c r="P1980" t="s">
        <v>959</v>
      </c>
      <c r="Q1980">
        <v>1</v>
      </c>
      <c r="W1980">
        <v>0</v>
      </c>
      <c r="X1980">
        <v>1372534845</v>
      </c>
      <c r="Y1980">
        <v>0.55000000000000004</v>
      </c>
      <c r="AA1980">
        <v>0</v>
      </c>
      <c r="AB1980">
        <v>65.709999999999994</v>
      </c>
      <c r="AC1980">
        <v>11.6</v>
      </c>
      <c r="AD1980">
        <v>0</v>
      </c>
      <c r="AE1980">
        <v>0</v>
      </c>
      <c r="AF1980">
        <v>65.709999999999994</v>
      </c>
      <c r="AG1980">
        <v>11.6</v>
      </c>
      <c r="AH1980">
        <v>0</v>
      </c>
      <c r="AI1980">
        <v>1</v>
      </c>
      <c r="AJ1980">
        <v>1</v>
      </c>
      <c r="AK1980">
        <v>1</v>
      </c>
      <c r="AL1980">
        <v>1</v>
      </c>
      <c r="AN1980">
        <v>0</v>
      </c>
      <c r="AO1980">
        <v>1</v>
      </c>
      <c r="AP1980">
        <v>1</v>
      </c>
      <c r="AQ1980">
        <v>0</v>
      </c>
      <c r="AR1980">
        <v>0</v>
      </c>
      <c r="AS1980" t="s">
        <v>6</v>
      </c>
      <c r="AT1980">
        <v>0.44</v>
      </c>
      <c r="AU1980" t="s">
        <v>102</v>
      </c>
      <c r="AV1980">
        <v>0</v>
      </c>
      <c r="AW1980">
        <v>2</v>
      </c>
      <c r="AX1980">
        <v>27724205</v>
      </c>
      <c r="AY1980">
        <v>1</v>
      </c>
      <c r="AZ1980">
        <v>0</v>
      </c>
      <c r="BA1980">
        <v>1984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CX1980">
        <f>Y1980*Source!I705</f>
        <v>0.11000000000000001</v>
      </c>
      <c r="CY1980">
        <f>AB1980</f>
        <v>65.709999999999994</v>
      </c>
      <c r="CZ1980">
        <f>AF1980</f>
        <v>65.709999999999994</v>
      </c>
      <c r="DA1980">
        <f>AJ1980</f>
        <v>1</v>
      </c>
      <c r="DB1980">
        <v>0</v>
      </c>
    </row>
    <row r="1981" spans="1:106" x14ac:dyDescent="0.2">
      <c r="A1981">
        <f>ROW(Source!A705)</f>
        <v>705</v>
      </c>
      <c r="B1981">
        <v>27721504</v>
      </c>
      <c r="C1981">
        <v>27724185</v>
      </c>
      <c r="D1981">
        <v>25231842</v>
      </c>
      <c r="E1981">
        <v>1</v>
      </c>
      <c r="F1981">
        <v>1</v>
      </c>
      <c r="G1981">
        <v>1</v>
      </c>
      <c r="H1981">
        <v>2</v>
      </c>
      <c r="I1981" t="s">
        <v>1000</v>
      </c>
      <c r="J1981" t="s">
        <v>1001</v>
      </c>
      <c r="K1981" t="s">
        <v>1002</v>
      </c>
      <c r="L1981">
        <v>1368</v>
      </c>
      <c r="N1981">
        <v>1011</v>
      </c>
      <c r="O1981" t="s">
        <v>959</v>
      </c>
      <c r="P1981" t="s">
        <v>959</v>
      </c>
      <c r="Q1981">
        <v>1</v>
      </c>
      <c r="W1981">
        <v>0</v>
      </c>
      <c r="X1981">
        <v>-624296059</v>
      </c>
      <c r="Y1981">
        <v>1.7374999999999998</v>
      </c>
      <c r="AA1981">
        <v>0</v>
      </c>
      <c r="AB1981">
        <v>1.2</v>
      </c>
      <c r="AC1981">
        <v>0</v>
      </c>
      <c r="AD1981">
        <v>0</v>
      </c>
      <c r="AE1981">
        <v>0</v>
      </c>
      <c r="AF1981">
        <v>1.2</v>
      </c>
      <c r="AG1981">
        <v>0</v>
      </c>
      <c r="AH1981">
        <v>0</v>
      </c>
      <c r="AI1981">
        <v>1</v>
      </c>
      <c r="AJ1981">
        <v>1</v>
      </c>
      <c r="AK1981">
        <v>1</v>
      </c>
      <c r="AL1981">
        <v>1</v>
      </c>
      <c r="AN1981">
        <v>0</v>
      </c>
      <c r="AO1981">
        <v>1</v>
      </c>
      <c r="AP1981">
        <v>1</v>
      </c>
      <c r="AQ1981">
        <v>0</v>
      </c>
      <c r="AR1981">
        <v>0</v>
      </c>
      <c r="AS1981" t="s">
        <v>6</v>
      </c>
      <c r="AT1981">
        <v>1.39</v>
      </c>
      <c r="AU1981" t="s">
        <v>102</v>
      </c>
      <c r="AV1981">
        <v>0</v>
      </c>
      <c r="AW1981">
        <v>2</v>
      </c>
      <c r="AX1981">
        <v>27724206</v>
      </c>
      <c r="AY1981">
        <v>1</v>
      </c>
      <c r="AZ1981">
        <v>0</v>
      </c>
      <c r="BA1981">
        <v>1985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CX1981">
        <f>Y1981*Source!I705</f>
        <v>0.34749999999999998</v>
      </c>
      <c r="CY1981">
        <f>AB1981</f>
        <v>1.2</v>
      </c>
      <c r="CZ1981">
        <f>AF1981</f>
        <v>1.2</v>
      </c>
      <c r="DA1981">
        <f>AJ1981</f>
        <v>1</v>
      </c>
      <c r="DB1981">
        <v>0</v>
      </c>
    </row>
    <row r="1982" spans="1:106" x14ac:dyDescent="0.2">
      <c r="A1982">
        <f>ROW(Source!A705)</f>
        <v>705</v>
      </c>
      <c r="B1982">
        <v>27721504</v>
      </c>
      <c r="C1982">
        <v>27724185</v>
      </c>
      <c r="D1982">
        <v>25148310</v>
      </c>
      <c r="E1982">
        <v>1</v>
      </c>
      <c r="F1982">
        <v>1</v>
      </c>
      <c r="G1982">
        <v>1</v>
      </c>
      <c r="H1982">
        <v>3</v>
      </c>
      <c r="I1982" t="s">
        <v>1281</v>
      </c>
      <c r="J1982" t="s">
        <v>1282</v>
      </c>
      <c r="K1982" t="s">
        <v>1283</v>
      </c>
      <c r="L1982">
        <v>1348</v>
      </c>
      <c r="N1982">
        <v>1009</v>
      </c>
      <c r="O1982" t="s">
        <v>46</v>
      </c>
      <c r="P1982" t="s">
        <v>46</v>
      </c>
      <c r="Q1982">
        <v>1000</v>
      </c>
      <c r="W1982">
        <v>0</v>
      </c>
      <c r="X1982">
        <v>993149205</v>
      </c>
      <c r="Y1982">
        <v>1.9000000000000001E-4</v>
      </c>
      <c r="AA1982">
        <v>32830</v>
      </c>
      <c r="AB1982">
        <v>0</v>
      </c>
      <c r="AC1982">
        <v>0</v>
      </c>
      <c r="AD1982">
        <v>0</v>
      </c>
      <c r="AE1982">
        <v>32830</v>
      </c>
      <c r="AF1982">
        <v>0</v>
      </c>
      <c r="AG1982">
        <v>0</v>
      </c>
      <c r="AH1982">
        <v>0</v>
      </c>
      <c r="AI1982">
        <v>1</v>
      </c>
      <c r="AJ1982">
        <v>1</v>
      </c>
      <c r="AK1982">
        <v>1</v>
      </c>
      <c r="AL1982">
        <v>1</v>
      </c>
      <c r="AN1982">
        <v>0</v>
      </c>
      <c r="AO1982">
        <v>1</v>
      </c>
      <c r="AP1982">
        <v>0</v>
      </c>
      <c r="AQ1982">
        <v>0</v>
      </c>
      <c r="AR1982">
        <v>0</v>
      </c>
      <c r="AS1982" t="s">
        <v>6</v>
      </c>
      <c r="AT1982">
        <v>1.9000000000000001E-4</v>
      </c>
      <c r="AU1982" t="s">
        <v>6</v>
      </c>
      <c r="AV1982">
        <v>0</v>
      </c>
      <c r="AW1982">
        <v>2</v>
      </c>
      <c r="AX1982">
        <v>27724207</v>
      </c>
      <c r="AY1982">
        <v>1</v>
      </c>
      <c r="AZ1982">
        <v>0</v>
      </c>
      <c r="BA1982">
        <v>1986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CX1982">
        <f>Y1982*Source!I705</f>
        <v>3.8000000000000002E-5</v>
      </c>
      <c r="CY1982">
        <f t="shared" ref="CY1982:CY1990" si="174">AA1982</f>
        <v>32830</v>
      </c>
      <c r="CZ1982">
        <f t="shared" ref="CZ1982:CZ1990" si="175">AE1982</f>
        <v>32830</v>
      </c>
      <c r="DA1982">
        <f t="shared" ref="DA1982:DA1990" si="176">AI1982</f>
        <v>1</v>
      </c>
      <c r="DB1982">
        <v>0</v>
      </c>
    </row>
    <row r="1983" spans="1:106" x14ac:dyDescent="0.2">
      <c r="A1983">
        <f>ROW(Source!A705)</f>
        <v>705</v>
      </c>
      <c r="B1983">
        <v>27721504</v>
      </c>
      <c r="C1983">
        <v>27724185</v>
      </c>
      <c r="D1983">
        <v>25148328</v>
      </c>
      <c r="E1983">
        <v>1</v>
      </c>
      <c r="F1983">
        <v>1</v>
      </c>
      <c r="G1983">
        <v>1</v>
      </c>
      <c r="H1983">
        <v>3</v>
      </c>
      <c r="I1983" t="s">
        <v>1006</v>
      </c>
      <c r="J1983" t="s">
        <v>1007</v>
      </c>
      <c r="K1983" t="s">
        <v>1008</v>
      </c>
      <c r="L1983">
        <v>1339</v>
      </c>
      <c r="N1983">
        <v>1007</v>
      </c>
      <c r="O1983" t="s">
        <v>64</v>
      </c>
      <c r="P1983" t="s">
        <v>64</v>
      </c>
      <c r="Q1983">
        <v>1</v>
      </c>
      <c r="W1983">
        <v>0</v>
      </c>
      <c r="X1983">
        <v>1262771840</v>
      </c>
      <c r="Y1983">
        <v>0.34200000000000003</v>
      </c>
      <c r="AA1983">
        <v>6.22</v>
      </c>
      <c r="AB1983">
        <v>0</v>
      </c>
      <c r="AC1983">
        <v>0</v>
      </c>
      <c r="AD1983">
        <v>0</v>
      </c>
      <c r="AE1983">
        <v>6.22</v>
      </c>
      <c r="AF1983">
        <v>0</v>
      </c>
      <c r="AG1983">
        <v>0</v>
      </c>
      <c r="AH1983">
        <v>0</v>
      </c>
      <c r="AI1983">
        <v>1</v>
      </c>
      <c r="AJ1983">
        <v>1</v>
      </c>
      <c r="AK1983">
        <v>1</v>
      </c>
      <c r="AL1983">
        <v>1</v>
      </c>
      <c r="AN1983">
        <v>0</v>
      </c>
      <c r="AO1983">
        <v>1</v>
      </c>
      <c r="AP1983">
        <v>0</v>
      </c>
      <c r="AQ1983">
        <v>0</v>
      </c>
      <c r="AR1983">
        <v>0</v>
      </c>
      <c r="AS1983" t="s">
        <v>6</v>
      </c>
      <c r="AT1983">
        <v>0.34200000000000003</v>
      </c>
      <c r="AU1983" t="s">
        <v>6</v>
      </c>
      <c r="AV1983">
        <v>0</v>
      </c>
      <c r="AW1983">
        <v>2</v>
      </c>
      <c r="AX1983">
        <v>27724208</v>
      </c>
      <c r="AY1983">
        <v>1</v>
      </c>
      <c r="AZ1983">
        <v>0</v>
      </c>
      <c r="BA1983">
        <v>1987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CX1983">
        <f>Y1983*Source!I705</f>
        <v>6.8400000000000002E-2</v>
      </c>
      <c r="CY1983">
        <f t="shared" si="174"/>
        <v>6.22</v>
      </c>
      <c r="CZ1983">
        <f t="shared" si="175"/>
        <v>6.22</v>
      </c>
      <c r="DA1983">
        <f t="shared" si="176"/>
        <v>1</v>
      </c>
      <c r="DB1983">
        <v>0</v>
      </c>
    </row>
    <row r="1984" spans="1:106" x14ac:dyDescent="0.2">
      <c r="A1984">
        <f>ROW(Source!A705)</f>
        <v>705</v>
      </c>
      <c r="B1984">
        <v>27721504</v>
      </c>
      <c r="C1984">
        <v>27724185</v>
      </c>
      <c r="D1984">
        <v>25149961</v>
      </c>
      <c r="E1984">
        <v>1</v>
      </c>
      <c r="F1984">
        <v>1</v>
      </c>
      <c r="G1984">
        <v>1</v>
      </c>
      <c r="H1984">
        <v>3</v>
      </c>
      <c r="I1984" t="s">
        <v>963</v>
      </c>
      <c r="J1984" t="s">
        <v>964</v>
      </c>
      <c r="K1984" t="s">
        <v>965</v>
      </c>
      <c r="L1984">
        <v>1339</v>
      </c>
      <c r="N1984">
        <v>1007</v>
      </c>
      <c r="O1984" t="s">
        <v>64</v>
      </c>
      <c r="P1984" t="s">
        <v>64</v>
      </c>
      <c r="Q1984">
        <v>1</v>
      </c>
      <c r="W1984">
        <v>0</v>
      </c>
      <c r="X1984">
        <v>-1660354250</v>
      </c>
      <c r="Y1984">
        <v>0.69</v>
      </c>
      <c r="AA1984">
        <v>2.44</v>
      </c>
      <c r="AB1984">
        <v>0</v>
      </c>
      <c r="AC1984">
        <v>0</v>
      </c>
      <c r="AD1984">
        <v>0</v>
      </c>
      <c r="AE1984">
        <v>2.44</v>
      </c>
      <c r="AF1984">
        <v>0</v>
      </c>
      <c r="AG1984">
        <v>0</v>
      </c>
      <c r="AH1984">
        <v>0</v>
      </c>
      <c r="AI1984">
        <v>1</v>
      </c>
      <c r="AJ1984">
        <v>1</v>
      </c>
      <c r="AK1984">
        <v>1</v>
      </c>
      <c r="AL1984">
        <v>1</v>
      </c>
      <c r="AN1984">
        <v>0</v>
      </c>
      <c r="AO1984">
        <v>1</v>
      </c>
      <c r="AP1984">
        <v>0</v>
      </c>
      <c r="AQ1984">
        <v>0</v>
      </c>
      <c r="AR1984">
        <v>0</v>
      </c>
      <c r="AS1984" t="s">
        <v>6</v>
      </c>
      <c r="AT1984">
        <v>0.69</v>
      </c>
      <c r="AU1984" t="s">
        <v>6</v>
      </c>
      <c r="AV1984">
        <v>0</v>
      </c>
      <c r="AW1984">
        <v>2</v>
      </c>
      <c r="AX1984">
        <v>27724209</v>
      </c>
      <c r="AY1984">
        <v>1</v>
      </c>
      <c r="AZ1984">
        <v>0</v>
      </c>
      <c r="BA1984">
        <v>1988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CX1984">
        <f>Y1984*Source!I705</f>
        <v>0.13799999999999998</v>
      </c>
      <c r="CY1984">
        <f t="shared" si="174"/>
        <v>2.44</v>
      </c>
      <c r="CZ1984">
        <f t="shared" si="175"/>
        <v>2.44</v>
      </c>
      <c r="DA1984">
        <f t="shared" si="176"/>
        <v>1</v>
      </c>
      <c r="DB1984">
        <v>0</v>
      </c>
    </row>
    <row r="1985" spans="1:106" x14ac:dyDescent="0.2">
      <c r="A1985">
        <f>ROW(Source!A705)</f>
        <v>705</v>
      </c>
      <c r="B1985">
        <v>27721504</v>
      </c>
      <c r="C1985">
        <v>27724185</v>
      </c>
      <c r="D1985">
        <v>25150638</v>
      </c>
      <c r="E1985">
        <v>1</v>
      </c>
      <c r="F1985">
        <v>1</v>
      </c>
      <c r="G1985">
        <v>1</v>
      </c>
      <c r="H1985">
        <v>3</v>
      </c>
      <c r="I1985" t="s">
        <v>1284</v>
      </c>
      <c r="J1985" t="s">
        <v>1285</v>
      </c>
      <c r="K1985" t="s">
        <v>1286</v>
      </c>
      <c r="L1985">
        <v>1346</v>
      </c>
      <c r="N1985">
        <v>1009</v>
      </c>
      <c r="O1985" t="s">
        <v>178</v>
      </c>
      <c r="P1985" t="s">
        <v>178</v>
      </c>
      <c r="Q1985">
        <v>1</v>
      </c>
      <c r="W1985">
        <v>0</v>
      </c>
      <c r="X1985">
        <v>-490687590</v>
      </c>
      <c r="Y1985">
        <v>0.05</v>
      </c>
      <c r="AA1985">
        <v>37.29</v>
      </c>
      <c r="AB1985">
        <v>0</v>
      </c>
      <c r="AC1985">
        <v>0</v>
      </c>
      <c r="AD1985">
        <v>0</v>
      </c>
      <c r="AE1985">
        <v>37.29</v>
      </c>
      <c r="AF1985">
        <v>0</v>
      </c>
      <c r="AG1985">
        <v>0</v>
      </c>
      <c r="AH1985">
        <v>0</v>
      </c>
      <c r="AI1985">
        <v>1</v>
      </c>
      <c r="AJ1985">
        <v>1</v>
      </c>
      <c r="AK1985">
        <v>1</v>
      </c>
      <c r="AL1985">
        <v>1</v>
      </c>
      <c r="AN1985">
        <v>0</v>
      </c>
      <c r="AO1985">
        <v>1</v>
      </c>
      <c r="AP1985">
        <v>0</v>
      </c>
      <c r="AQ1985">
        <v>0</v>
      </c>
      <c r="AR1985">
        <v>0</v>
      </c>
      <c r="AS1985" t="s">
        <v>6</v>
      </c>
      <c r="AT1985">
        <v>0.05</v>
      </c>
      <c r="AU1985" t="s">
        <v>6</v>
      </c>
      <c r="AV1985">
        <v>0</v>
      </c>
      <c r="AW1985">
        <v>2</v>
      </c>
      <c r="AX1985">
        <v>27724210</v>
      </c>
      <c r="AY1985">
        <v>1</v>
      </c>
      <c r="AZ1985">
        <v>0</v>
      </c>
      <c r="BA1985">
        <v>1989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CX1985">
        <f>Y1985*Source!I705</f>
        <v>1.0000000000000002E-2</v>
      </c>
      <c r="CY1985">
        <f t="shared" si="174"/>
        <v>37.29</v>
      </c>
      <c r="CZ1985">
        <f t="shared" si="175"/>
        <v>37.29</v>
      </c>
      <c r="DA1985">
        <f t="shared" si="176"/>
        <v>1</v>
      </c>
      <c r="DB1985">
        <v>0</v>
      </c>
    </row>
    <row r="1986" spans="1:106" x14ac:dyDescent="0.2">
      <c r="A1986">
        <f>ROW(Source!A705)</f>
        <v>705</v>
      </c>
      <c r="B1986">
        <v>27721504</v>
      </c>
      <c r="C1986">
        <v>27724185</v>
      </c>
      <c r="D1986">
        <v>25151370</v>
      </c>
      <c r="E1986">
        <v>1</v>
      </c>
      <c r="F1986">
        <v>1</v>
      </c>
      <c r="G1986">
        <v>1</v>
      </c>
      <c r="H1986">
        <v>3</v>
      </c>
      <c r="I1986" t="s">
        <v>1287</v>
      </c>
      <c r="J1986" t="s">
        <v>1288</v>
      </c>
      <c r="K1986" t="s">
        <v>1289</v>
      </c>
      <c r="L1986">
        <v>1348</v>
      </c>
      <c r="N1986">
        <v>1009</v>
      </c>
      <c r="O1986" t="s">
        <v>46</v>
      </c>
      <c r="P1986" t="s">
        <v>46</v>
      </c>
      <c r="Q1986">
        <v>1000</v>
      </c>
      <c r="W1986">
        <v>0</v>
      </c>
      <c r="X1986">
        <v>-531507062</v>
      </c>
      <c r="Y1986">
        <v>4.0000000000000002E-4</v>
      </c>
      <c r="AA1986">
        <v>13560</v>
      </c>
      <c r="AB1986">
        <v>0</v>
      </c>
      <c r="AC1986">
        <v>0</v>
      </c>
      <c r="AD1986">
        <v>0</v>
      </c>
      <c r="AE1986">
        <v>13560</v>
      </c>
      <c r="AF1986">
        <v>0</v>
      </c>
      <c r="AG1986">
        <v>0</v>
      </c>
      <c r="AH1986">
        <v>0</v>
      </c>
      <c r="AI1986">
        <v>1</v>
      </c>
      <c r="AJ1986">
        <v>1</v>
      </c>
      <c r="AK1986">
        <v>1</v>
      </c>
      <c r="AL1986">
        <v>1</v>
      </c>
      <c r="AN1986">
        <v>0</v>
      </c>
      <c r="AO1986">
        <v>1</v>
      </c>
      <c r="AP1986">
        <v>0</v>
      </c>
      <c r="AQ1986">
        <v>0</v>
      </c>
      <c r="AR1986">
        <v>0</v>
      </c>
      <c r="AS1986" t="s">
        <v>6</v>
      </c>
      <c r="AT1986">
        <v>4.0000000000000002E-4</v>
      </c>
      <c r="AU1986" t="s">
        <v>6</v>
      </c>
      <c r="AV1986">
        <v>0</v>
      </c>
      <c r="AW1986">
        <v>2</v>
      </c>
      <c r="AX1986">
        <v>27724211</v>
      </c>
      <c r="AY1986">
        <v>1</v>
      </c>
      <c r="AZ1986">
        <v>0</v>
      </c>
      <c r="BA1986">
        <v>1990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CX1986">
        <f>Y1986*Source!I705</f>
        <v>8.0000000000000007E-5</v>
      </c>
      <c r="CY1986">
        <f t="shared" si="174"/>
        <v>13560</v>
      </c>
      <c r="CZ1986">
        <f t="shared" si="175"/>
        <v>13560</v>
      </c>
      <c r="DA1986">
        <f t="shared" si="176"/>
        <v>1</v>
      </c>
      <c r="DB1986">
        <v>0</v>
      </c>
    </row>
    <row r="1987" spans="1:106" x14ac:dyDescent="0.2">
      <c r="A1987">
        <f>ROW(Source!A705)</f>
        <v>705</v>
      </c>
      <c r="B1987">
        <v>27721504</v>
      </c>
      <c r="C1987">
        <v>27724185</v>
      </c>
      <c r="D1987">
        <v>25154689</v>
      </c>
      <c r="E1987">
        <v>1</v>
      </c>
      <c r="F1987">
        <v>1</v>
      </c>
      <c r="G1987">
        <v>1</v>
      </c>
      <c r="H1987">
        <v>3</v>
      </c>
      <c r="I1987" t="s">
        <v>1290</v>
      </c>
      <c r="J1987" t="s">
        <v>1291</v>
      </c>
      <c r="K1987" t="s">
        <v>1292</v>
      </c>
      <c r="L1987">
        <v>1346</v>
      </c>
      <c r="N1987">
        <v>1009</v>
      </c>
      <c r="O1987" t="s">
        <v>178</v>
      </c>
      <c r="P1987" t="s">
        <v>178</v>
      </c>
      <c r="Q1987">
        <v>1</v>
      </c>
      <c r="W1987">
        <v>0</v>
      </c>
      <c r="X1987">
        <v>450790165</v>
      </c>
      <c r="Y1987">
        <v>2.5000000000000001E-3</v>
      </c>
      <c r="AA1987">
        <v>2.15</v>
      </c>
      <c r="AB1987">
        <v>0</v>
      </c>
      <c r="AC1987">
        <v>0</v>
      </c>
      <c r="AD1987">
        <v>0</v>
      </c>
      <c r="AE1987">
        <v>2.15</v>
      </c>
      <c r="AF1987">
        <v>0</v>
      </c>
      <c r="AG1987">
        <v>0</v>
      </c>
      <c r="AH1987">
        <v>0</v>
      </c>
      <c r="AI1987">
        <v>1</v>
      </c>
      <c r="AJ1987">
        <v>1</v>
      </c>
      <c r="AK1987">
        <v>1</v>
      </c>
      <c r="AL1987">
        <v>1</v>
      </c>
      <c r="AN1987">
        <v>0</v>
      </c>
      <c r="AO1987">
        <v>1</v>
      </c>
      <c r="AP1987">
        <v>0</v>
      </c>
      <c r="AQ1987">
        <v>0</v>
      </c>
      <c r="AR1987">
        <v>0</v>
      </c>
      <c r="AS1987" t="s">
        <v>6</v>
      </c>
      <c r="AT1987">
        <v>2.5000000000000001E-3</v>
      </c>
      <c r="AU1987" t="s">
        <v>6</v>
      </c>
      <c r="AV1987">
        <v>0</v>
      </c>
      <c r="AW1987">
        <v>2</v>
      </c>
      <c r="AX1987">
        <v>27724212</v>
      </c>
      <c r="AY1987">
        <v>1</v>
      </c>
      <c r="AZ1987">
        <v>0</v>
      </c>
      <c r="BA1987">
        <v>1991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CX1987">
        <f>Y1987*Source!I705</f>
        <v>5.0000000000000001E-4</v>
      </c>
      <c r="CY1987">
        <f t="shared" si="174"/>
        <v>2.15</v>
      </c>
      <c r="CZ1987">
        <f t="shared" si="175"/>
        <v>2.15</v>
      </c>
      <c r="DA1987">
        <f t="shared" si="176"/>
        <v>1</v>
      </c>
      <c r="DB1987">
        <v>0</v>
      </c>
    </row>
    <row r="1988" spans="1:106" x14ac:dyDescent="0.2">
      <c r="A1988">
        <f>ROW(Source!A705)</f>
        <v>705</v>
      </c>
      <c r="B1988">
        <v>27721504</v>
      </c>
      <c r="C1988">
        <v>27724185</v>
      </c>
      <c r="D1988">
        <v>25186365</v>
      </c>
      <c r="E1988">
        <v>1</v>
      </c>
      <c r="F1988">
        <v>1</v>
      </c>
      <c r="G1988">
        <v>1</v>
      </c>
      <c r="H1988">
        <v>3</v>
      </c>
      <c r="I1988" t="s">
        <v>1293</v>
      </c>
      <c r="J1988" t="s">
        <v>1294</v>
      </c>
      <c r="K1988" t="s">
        <v>1295</v>
      </c>
      <c r="L1988">
        <v>1348</v>
      </c>
      <c r="N1988">
        <v>1009</v>
      </c>
      <c r="O1988" t="s">
        <v>46</v>
      </c>
      <c r="P1988" t="s">
        <v>46</v>
      </c>
      <c r="Q1988">
        <v>1000</v>
      </c>
      <c r="W1988">
        <v>0</v>
      </c>
      <c r="X1988">
        <v>570223526</v>
      </c>
      <c r="Y1988">
        <v>4.4000000000000002E-4</v>
      </c>
      <c r="AA1988">
        <v>15119</v>
      </c>
      <c r="AB1988">
        <v>0</v>
      </c>
      <c r="AC1988">
        <v>0</v>
      </c>
      <c r="AD1988">
        <v>0</v>
      </c>
      <c r="AE1988">
        <v>15119</v>
      </c>
      <c r="AF1988">
        <v>0</v>
      </c>
      <c r="AG1988">
        <v>0</v>
      </c>
      <c r="AH1988">
        <v>0</v>
      </c>
      <c r="AI1988">
        <v>1</v>
      </c>
      <c r="AJ1988">
        <v>1</v>
      </c>
      <c r="AK1988">
        <v>1</v>
      </c>
      <c r="AL1988">
        <v>1</v>
      </c>
      <c r="AN1988">
        <v>0</v>
      </c>
      <c r="AO1988">
        <v>1</v>
      </c>
      <c r="AP1988">
        <v>0</v>
      </c>
      <c r="AQ1988">
        <v>0</v>
      </c>
      <c r="AR1988">
        <v>0</v>
      </c>
      <c r="AS1988" t="s">
        <v>6</v>
      </c>
      <c r="AT1988">
        <v>4.4000000000000002E-4</v>
      </c>
      <c r="AU1988" t="s">
        <v>6</v>
      </c>
      <c r="AV1988">
        <v>0</v>
      </c>
      <c r="AW1988">
        <v>2</v>
      </c>
      <c r="AX1988">
        <v>27724213</v>
      </c>
      <c r="AY1988">
        <v>1</v>
      </c>
      <c r="AZ1988">
        <v>0</v>
      </c>
      <c r="BA1988">
        <v>1992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CX1988">
        <f>Y1988*Source!I705</f>
        <v>8.8000000000000011E-5</v>
      </c>
      <c r="CY1988">
        <f t="shared" si="174"/>
        <v>15119</v>
      </c>
      <c r="CZ1988">
        <f t="shared" si="175"/>
        <v>15119</v>
      </c>
      <c r="DA1988">
        <f t="shared" si="176"/>
        <v>1</v>
      </c>
      <c r="DB1988">
        <v>0</v>
      </c>
    </row>
    <row r="1989" spans="1:106" x14ac:dyDescent="0.2">
      <c r="A1989">
        <f>ROW(Source!A705)</f>
        <v>705</v>
      </c>
      <c r="B1989">
        <v>27721504</v>
      </c>
      <c r="C1989">
        <v>27724185</v>
      </c>
      <c r="D1989">
        <v>25187091</v>
      </c>
      <c r="E1989">
        <v>1</v>
      </c>
      <c r="F1989">
        <v>1</v>
      </c>
      <c r="G1989">
        <v>1</v>
      </c>
      <c r="H1989">
        <v>3</v>
      </c>
      <c r="I1989" t="s">
        <v>1167</v>
      </c>
      <c r="J1989" t="s">
        <v>1168</v>
      </c>
      <c r="K1989" t="s">
        <v>1169</v>
      </c>
      <c r="L1989">
        <v>1348</v>
      </c>
      <c r="N1989">
        <v>1009</v>
      </c>
      <c r="O1989" t="s">
        <v>46</v>
      </c>
      <c r="P1989" t="s">
        <v>46</v>
      </c>
      <c r="Q1989">
        <v>1000</v>
      </c>
      <c r="W1989">
        <v>0</v>
      </c>
      <c r="X1989">
        <v>-909021926</v>
      </c>
      <c r="Y1989">
        <v>5.2999999999999998E-4</v>
      </c>
      <c r="AA1989">
        <v>16950</v>
      </c>
      <c r="AB1989">
        <v>0</v>
      </c>
      <c r="AC1989">
        <v>0</v>
      </c>
      <c r="AD1989">
        <v>0</v>
      </c>
      <c r="AE1989">
        <v>16950</v>
      </c>
      <c r="AF1989">
        <v>0</v>
      </c>
      <c r="AG1989">
        <v>0</v>
      </c>
      <c r="AH1989">
        <v>0</v>
      </c>
      <c r="AI1989">
        <v>1</v>
      </c>
      <c r="AJ1989">
        <v>1</v>
      </c>
      <c r="AK1989">
        <v>1</v>
      </c>
      <c r="AL1989">
        <v>1</v>
      </c>
      <c r="AN1989">
        <v>0</v>
      </c>
      <c r="AO1989">
        <v>1</v>
      </c>
      <c r="AP1989">
        <v>0</v>
      </c>
      <c r="AQ1989">
        <v>0</v>
      </c>
      <c r="AR1989">
        <v>0</v>
      </c>
      <c r="AS1989" t="s">
        <v>6</v>
      </c>
      <c r="AT1989">
        <v>5.2999999999999998E-4</v>
      </c>
      <c r="AU1989" t="s">
        <v>6</v>
      </c>
      <c r="AV1989">
        <v>0</v>
      </c>
      <c r="AW1989">
        <v>2</v>
      </c>
      <c r="AX1989">
        <v>27724214</v>
      </c>
      <c r="AY1989">
        <v>1</v>
      </c>
      <c r="AZ1989">
        <v>0</v>
      </c>
      <c r="BA1989">
        <v>1993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CX1989">
        <f>Y1989*Source!I705</f>
        <v>1.06E-4</v>
      </c>
      <c r="CY1989">
        <f t="shared" si="174"/>
        <v>16950</v>
      </c>
      <c r="CZ1989">
        <f t="shared" si="175"/>
        <v>16950</v>
      </c>
      <c r="DA1989">
        <f t="shared" si="176"/>
        <v>1</v>
      </c>
      <c r="DB1989">
        <v>0</v>
      </c>
    </row>
    <row r="1990" spans="1:106" x14ac:dyDescent="0.2">
      <c r="A1990">
        <f>ROW(Source!A705)</f>
        <v>705</v>
      </c>
      <c r="B1990">
        <v>27721504</v>
      </c>
      <c r="C1990">
        <v>27724185</v>
      </c>
      <c r="D1990">
        <v>25194626</v>
      </c>
      <c r="E1990">
        <v>1</v>
      </c>
      <c r="F1990">
        <v>1</v>
      </c>
      <c r="G1990">
        <v>1</v>
      </c>
      <c r="H1990">
        <v>3</v>
      </c>
      <c r="I1990" t="s">
        <v>532</v>
      </c>
      <c r="J1990" t="s">
        <v>534</v>
      </c>
      <c r="K1990" t="s">
        <v>533</v>
      </c>
      <c r="L1990">
        <v>1301</v>
      </c>
      <c r="N1990">
        <v>1003</v>
      </c>
      <c r="O1990" t="s">
        <v>501</v>
      </c>
      <c r="P1990" t="s">
        <v>501</v>
      </c>
      <c r="Q1990">
        <v>1</v>
      </c>
      <c r="W1990">
        <v>0</v>
      </c>
      <c r="X1990">
        <v>1870229810</v>
      </c>
      <c r="Y1990">
        <v>100</v>
      </c>
      <c r="AA1990">
        <v>35.71</v>
      </c>
      <c r="AB1990">
        <v>0</v>
      </c>
      <c r="AC1990">
        <v>0</v>
      </c>
      <c r="AD1990">
        <v>0</v>
      </c>
      <c r="AE1990">
        <v>35.71</v>
      </c>
      <c r="AF1990">
        <v>0</v>
      </c>
      <c r="AG1990">
        <v>0</v>
      </c>
      <c r="AH1990">
        <v>0</v>
      </c>
      <c r="AI1990">
        <v>1</v>
      </c>
      <c r="AJ1990">
        <v>1</v>
      </c>
      <c r="AK1990">
        <v>1</v>
      </c>
      <c r="AL1990">
        <v>1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 t="s">
        <v>6</v>
      </c>
      <c r="AT1990">
        <v>100</v>
      </c>
      <c r="AU1990" t="s">
        <v>6</v>
      </c>
      <c r="AV1990">
        <v>0</v>
      </c>
      <c r="AW1990">
        <v>1</v>
      </c>
      <c r="AX1990">
        <v>-1</v>
      </c>
      <c r="AY1990">
        <v>0</v>
      </c>
      <c r="AZ1990">
        <v>0</v>
      </c>
      <c r="BA1990" t="s">
        <v>6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CX1990">
        <f>Y1990*Source!I705</f>
        <v>20</v>
      </c>
      <c r="CY1990">
        <f t="shared" si="174"/>
        <v>35.71</v>
      </c>
      <c r="CZ1990">
        <f t="shared" si="175"/>
        <v>35.71</v>
      </c>
      <c r="DA1990">
        <f t="shared" si="176"/>
        <v>1</v>
      </c>
      <c r="DB1990">
        <v>0</v>
      </c>
    </row>
    <row r="1991" spans="1:106" x14ac:dyDescent="0.2">
      <c r="A1991">
        <f>ROW(Source!A708)</f>
        <v>708</v>
      </c>
      <c r="B1991">
        <v>27721505</v>
      </c>
      <c r="C1991">
        <v>27724219</v>
      </c>
      <c r="D1991">
        <v>25418254</v>
      </c>
      <c r="E1991">
        <v>1</v>
      </c>
      <c r="F1991">
        <v>1</v>
      </c>
      <c r="G1991">
        <v>1</v>
      </c>
      <c r="H1991">
        <v>1</v>
      </c>
      <c r="I1991" t="s">
        <v>1207</v>
      </c>
      <c r="J1991" t="s">
        <v>6</v>
      </c>
      <c r="K1991" t="s">
        <v>1208</v>
      </c>
      <c r="L1991">
        <v>1191</v>
      </c>
      <c r="N1991">
        <v>1013</v>
      </c>
      <c r="O1991" t="s">
        <v>953</v>
      </c>
      <c r="P1991" t="s">
        <v>953</v>
      </c>
      <c r="Q1991">
        <v>1</v>
      </c>
      <c r="W1991">
        <v>0</v>
      </c>
      <c r="X1991">
        <v>1983201532</v>
      </c>
      <c r="Y1991">
        <v>1.56</v>
      </c>
      <c r="AA1991">
        <v>0</v>
      </c>
      <c r="AB1991">
        <v>0</v>
      </c>
      <c r="AC1991">
        <v>0</v>
      </c>
      <c r="AD1991">
        <v>9.51</v>
      </c>
      <c r="AE1991">
        <v>0</v>
      </c>
      <c r="AF1991">
        <v>0</v>
      </c>
      <c r="AG1991">
        <v>0</v>
      </c>
      <c r="AH1991">
        <v>9.51</v>
      </c>
      <c r="AI1991">
        <v>1</v>
      </c>
      <c r="AJ1991">
        <v>1</v>
      </c>
      <c r="AK1991">
        <v>1</v>
      </c>
      <c r="AL1991">
        <v>1</v>
      </c>
      <c r="AN1991">
        <v>0</v>
      </c>
      <c r="AO1991">
        <v>1</v>
      </c>
      <c r="AP1991">
        <v>0</v>
      </c>
      <c r="AQ1991">
        <v>0</v>
      </c>
      <c r="AR1991">
        <v>0</v>
      </c>
      <c r="AS1991" t="s">
        <v>6</v>
      </c>
      <c r="AT1991">
        <v>1.56</v>
      </c>
      <c r="AU1991" t="s">
        <v>6</v>
      </c>
      <c r="AV1991">
        <v>1</v>
      </c>
      <c r="AW1991">
        <v>2</v>
      </c>
      <c r="AX1991">
        <v>27724235</v>
      </c>
      <c r="AY1991">
        <v>1</v>
      </c>
      <c r="AZ1991">
        <v>0</v>
      </c>
      <c r="BA1991">
        <v>1997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CX1991">
        <f>Y1991*Source!I708</f>
        <v>1.56</v>
      </c>
      <c r="CY1991">
        <f>AD1991</f>
        <v>9.51</v>
      </c>
      <c r="CZ1991">
        <f>AH1991</f>
        <v>9.51</v>
      </c>
      <c r="DA1991">
        <f>AL1991</f>
        <v>1</v>
      </c>
      <c r="DB1991">
        <v>0</v>
      </c>
    </row>
    <row r="1992" spans="1:106" x14ac:dyDescent="0.2">
      <c r="A1992">
        <f>ROW(Source!A708)</f>
        <v>708</v>
      </c>
      <c r="B1992">
        <v>27721505</v>
      </c>
      <c r="C1992">
        <v>27724219</v>
      </c>
      <c r="D1992">
        <v>25231911</v>
      </c>
      <c r="E1992">
        <v>1</v>
      </c>
      <c r="F1992">
        <v>1</v>
      </c>
      <c r="G1992">
        <v>1</v>
      </c>
      <c r="H1992">
        <v>2</v>
      </c>
      <c r="I1992" t="s">
        <v>1061</v>
      </c>
      <c r="J1992" t="s">
        <v>1062</v>
      </c>
      <c r="K1992" t="s">
        <v>1063</v>
      </c>
      <c r="L1992">
        <v>1368</v>
      </c>
      <c r="N1992">
        <v>1011</v>
      </c>
      <c r="O1992" t="s">
        <v>959</v>
      </c>
      <c r="P1992" t="s">
        <v>959</v>
      </c>
      <c r="Q1992">
        <v>1</v>
      </c>
      <c r="W1992">
        <v>0</v>
      </c>
      <c r="X1992">
        <v>-353815937</v>
      </c>
      <c r="Y1992">
        <v>0.13</v>
      </c>
      <c r="AA1992">
        <v>0</v>
      </c>
      <c r="AB1992">
        <v>8.1</v>
      </c>
      <c r="AC1992">
        <v>0</v>
      </c>
      <c r="AD1992">
        <v>0</v>
      </c>
      <c r="AE1992">
        <v>0</v>
      </c>
      <c r="AF1992">
        <v>8.1</v>
      </c>
      <c r="AG1992">
        <v>0</v>
      </c>
      <c r="AH1992">
        <v>0</v>
      </c>
      <c r="AI1992">
        <v>1</v>
      </c>
      <c r="AJ1992">
        <v>1</v>
      </c>
      <c r="AK1992">
        <v>1</v>
      </c>
      <c r="AL1992">
        <v>1</v>
      </c>
      <c r="AN1992">
        <v>0</v>
      </c>
      <c r="AO1992">
        <v>1</v>
      </c>
      <c r="AP1992">
        <v>0</v>
      </c>
      <c r="AQ1992">
        <v>0</v>
      </c>
      <c r="AR1992">
        <v>0</v>
      </c>
      <c r="AS1992" t="s">
        <v>6</v>
      </c>
      <c r="AT1992">
        <v>0.13</v>
      </c>
      <c r="AU1992" t="s">
        <v>6</v>
      </c>
      <c r="AV1992">
        <v>0</v>
      </c>
      <c r="AW1992">
        <v>2</v>
      </c>
      <c r="AX1992">
        <v>27724236</v>
      </c>
      <c r="AY1992">
        <v>1</v>
      </c>
      <c r="AZ1992">
        <v>0</v>
      </c>
      <c r="BA1992">
        <v>1998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CX1992">
        <f>Y1992*Source!I708</f>
        <v>0.13</v>
      </c>
      <c r="CY1992">
        <f>AB1992</f>
        <v>8.1</v>
      </c>
      <c r="CZ1992">
        <f>AF1992</f>
        <v>8.1</v>
      </c>
      <c r="DA1992">
        <f>AJ1992</f>
        <v>1</v>
      </c>
      <c r="DB1992">
        <v>0</v>
      </c>
    </row>
    <row r="1993" spans="1:106" x14ac:dyDescent="0.2">
      <c r="A1993">
        <f>ROW(Source!A708)</f>
        <v>708</v>
      </c>
      <c r="B1993">
        <v>27721505</v>
      </c>
      <c r="C1993">
        <v>27724219</v>
      </c>
      <c r="D1993">
        <v>25148213</v>
      </c>
      <c r="E1993">
        <v>1</v>
      </c>
      <c r="F1993">
        <v>1</v>
      </c>
      <c r="G1993">
        <v>1</v>
      </c>
      <c r="H1993">
        <v>3</v>
      </c>
      <c r="I1993" t="s">
        <v>1296</v>
      </c>
      <c r="J1993" t="s">
        <v>1297</v>
      </c>
      <c r="K1993" t="s">
        <v>1298</v>
      </c>
      <c r="L1993">
        <v>1346</v>
      </c>
      <c r="N1993">
        <v>1009</v>
      </c>
      <c r="O1993" t="s">
        <v>178</v>
      </c>
      <c r="P1993" t="s">
        <v>178</v>
      </c>
      <c r="Q1993">
        <v>1</v>
      </c>
      <c r="W1993">
        <v>0</v>
      </c>
      <c r="X1993">
        <v>618806536</v>
      </c>
      <c r="Y1993">
        <v>6.0000000000000001E-3</v>
      </c>
      <c r="AA1993">
        <v>44.97</v>
      </c>
      <c r="AB1993">
        <v>0</v>
      </c>
      <c r="AC1993">
        <v>0</v>
      </c>
      <c r="AD1993">
        <v>0</v>
      </c>
      <c r="AE1993">
        <v>44.97</v>
      </c>
      <c r="AF1993">
        <v>0</v>
      </c>
      <c r="AG1993">
        <v>0</v>
      </c>
      <c r="AH1993">
        <v>0</v>
      </c>
      <c r="AI1993">
        <v>1</v>
      </c>
      <c r="AJ1993">
        <v>1</v>
      </c>
      <c r="AK1993">
        <v>1</v>
      </c>
      <c r="AL1993">
        <v>1</v>
      </c>
      <c r="AN1993">
        <v>0</v>
      </c>
      <c r="AO1993">
        <v>1</v>
      </c>
      <c r="AP1993">
        <v>0</v>
      </c>
      <c r="AQ1993">
        <v>0</v>
      </c>
      <c r="AR1993">
        <v>0</v>
      </c>
      <c r="AS1993" t="s">
        <v>6</v>
      </c>
      <c r="AT1993">
        <v>6.0000000000000001E-3</v>
      </c>
      <c r="AU1993" t="s">
        <v>6</v>
      </c>
      <c r="AV1993">
        <v>0</v>
      </c>
      <c r="AW1993">
        <v>2</v>
      </c>
      <c r="AX1993">
        <v>27724237</v>
      </c>
      <c r="AY1993">
        <v>1</v>
      </c>
      <c r="AZ1993">
        <v>0</v>
      </c>
      <c r="BA1993">
        <v>1999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CX1993">
        <f>Y1993*Source!I708</f>
        <v>6.0000000000000001E-3</v>
      </c>
      <c r="CY1993">
        <f t="shared" ref="CY1993:CY2005" si="177">AA1993</f>
        <v>44.97</v>
      </c>
      <c r="CZ1993">
        <f t="shared" ref="CZ1993:CZ2005" si="178">AE1993</f>
        <v>44.97</v>
      </c>
      <c r="DA1993">
        <f t="shared" ref="DA1993:DA2005" si="179">AI1993</f>
        <v>1</v>
      </c>
      <c r="DB1993">
        <v>0</v>
      </c>
    </row>
    <row r="1994" spans="1:106" x14ac:dyDescent="0.2">
      <c r="A1994">
        <f>ROW(Source!A708)</f>
        <v>708</v>
      </c>
      <c r="B1994">
        <v>27721505</v>
      </c>
      <c r="C1994">
        <v>27724219</v>
      </c>
      <c r="D1994">
        <v>25149944</v>
      </c>
      <c r="E1994">
        <v>1</v>
      </c>
      <c r="F1994">
        <v>1</v>
      </c>
      <c r="G1994">
        <v>1</v>
      </c>
      <c r="H1994">
        <v>3</v>
      </c>
      <c r="I1994" t="s">
        <v>1299</v>
      </c>
      <c r="J1994" t="s">
        <v>1300</v>
      </c>
      <c r="K1994" t="s">
        <v>1301</v>
      </c>
      <c r="L1994">
        <v>1346</v>
      </c>
      <c r="N1994">
        <v>1009</v>
      </c>
      <c r="O1994" t="s">
        <v>178</v>
      </c>
      <c r="P1994" t="s">
        <v>178</v>
      </c>
      <c r="Q1994">
        <v>1</v>
      </c>
      <c r="W1994">
        <v>0</v>
      </c>
      <c r="X1994">
        <v>56922527</v>
      </c>
      <c r="Y1994">
        <v>1E-3</v>
      </c>
      <c r="AA1994">
        <v>11.5</v>
      </c>
      <c r="AB1994">
        <v>0</v>
      </c>
      <c r="AC1994">
        <v>0</v>
      </c>
      <c r="AD1994">
        <v>0</v>
      </c>
      <c r="AE1994">
        <v>11.5</v>
      </c>
      <c r="AF1994">
        <v>0</v>
      </c>
      <c r="AG1994">
        <v>0</v>
      </c>
      <c r="AH1994">
        <v>0</v>
      </c>
      <c r="AI1994">
        <v>1</v>
      </c>
      <c r="AJ1994">
        <v>1</v>
      </c>
      <c r="AK1994">
        <v>1</v>
      </c>
      <c r="AL1994">
        <v>1</v>
      </c>
      <c r="AN1994">
        <v>0</v>
      </c>
      <c r="AO1994">
        <v>1</v>
      </c>
      <c r="AP1994">
        <v>0</v>
      </c>
      <c r="AQ1994">
        <v>0</v>
      </c>
      <c r="AR1994">
        <v>0</v>
      </c>
      <c r="AS1994" t="s">
        <v>6</v>
      </c>
      <c r="AT1994">
        <v>1E-3</v>
      </c>
      <c r="AU1994" t="s">
        <v>6</v>
      </c>
      <c r="AV1994">
        <v>0</v>
      </c>
      <c r="AW1994">
        <v>2</v>
      </c>
      <c r="AX1994">
        <v>27724238</v>
      </c>
      <c r="AY1994">
        <v>1</v>
      </c>
      <c r="AZ1994">
        <v>0</v>
      </c>
      <c r="BA1994">
        <v>2000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CX1994">
        <f>Y1994*Source!I708</f>
        <v>1E-3</v>
      </c>
      <c r="CY1994">
        <f t="shared" si="177"/>
        <v>11.5</v>
      </c>
      <c r="CZ1994">
        <f t="shared" si="178"/>
        <v>11.5</v>
      </c>
      <c r="DA1994">
        <f t="shared" si="179"/>
        <v>1</v>
      </c>
      <c r="DB1994">
        <v>0</v>
      </c>
    </row>
    <row r="1995" spans="1:106" x14ac:dyDescent="0.2">
      <c r="A1995">
        <f>ROW(Source!A708)</f>
        <v>708</v>
      </c>
      <c r="B1995">
        <v>27721505</v>
      </c>
      <c r="C1995">
        <v>27724219</v>
      </c>
      <c r="D1995">
        <v>25150263</v>
      </c>
      <c r="E1995">
        <v>1</v>
      </c>
      <c r="F1995">
        <v>1</v>
      </c>
      <c r="G1995">
        <v>1</v>
      </c>
      <c r="H1995">
        <v>3</v>
      </c>
      <c r="I1995" t="s">
        <v>1184</v>
      </c>
      <c r="J1995" t="s">
        <v>1185</v>
      </c>
      <c r="K1995" t="s">
        <v>1186</v>
      </c>
      <c r="L1995">
        <v>1346</v>
      </c>
      <c r="N1995">
        <v>1009</v>
      </c>
      <c r="O1995" t="s">
        <v>178</v>
      </c>
      <c r="P1995" t="s">
        <v>178</v>
      </c>
      <c r="Q1995">
        <v>1</v>
      </c>
      <c r="W1995">
        <v>0</v>
      </c>
      <c r="X1995">
        <v>-1088866022</v>
      </c>
      <c r="Y1995">
        <v>1.2E-2</v>
      </c>
      <c r="AA1995">
        <v>30.4</v>
      </c>
      <c r="AB1995">
        <v>0</v>
      </c>
      <c r="AC1995">
        <v>0</v>
      </c>
      <c r="AD1995">
        <v>0</v>
      </c>
      <c r="AE1995">
        <v>30.4</v>
      </c>
      <c r="AF1995">
        <v>0</v>
      </c>
      <c r="AG1995">
        <v>0</v>
      </c>
      <c r="AH1995">
        <v>0</v>
      </c>
      <c r="AI1995">
        <v>1</v>
      </c>
      <c r="AJ1995">
        <v>1</v>
      </c>
      <c r="AK1995">
        <v>1</v>
      </c>
      <c r="AL1995">
        <v>1</v>
      </c>
      <c r="AN1995">
        <v>0</v>
      </c>
      <c r="AO1995">
        <v>1</v>
      </c>
      <c r="AP1995">
        <v>0</v>
      </c>
      <c r="AQ1995">
        <v>0</v>
      </c>
      <c r="AR1995">
        <v>0</v>
      </c>
      <c r="AS1995" t="s">
        <v>6</v>
      </c>
      <c r="AT1995">
        <v>1.2E-2</v>
      </c>
      <c r="AU1995" t="s">
        <v>6</v>
      </c>
      <c r="AV1995">
        <v>0</v>
      </c>
      <c r="AW1995">
        <v>2</v>
      </c>
      <c r="AX1995">
        <v>27724239</v>
      </c>
      <c r="AY1995">
        <v>1</v>
      </c>
      <c r="AZ1995">
        <v>0</v>
      </c>
      <c r="BA1995">
        <v>2001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CX1995">
        <f>Y1995*Source!I708</f>
        <v>1.2E-2</v>
      </c>
      <c r="CY1995">
        <f t="shared" si="177"/>
        <v>30.4</v>
      </c>
      <c r="CZ1995">
        <f t="shared" si="178"/>
        <v>30.4</v>
      </c>
      <c r="DA1995">
        <f t="shared" si="179"/>
        <v>1</v>
      </c>
      <c r="DB1995">
        <v>0</v>
      </c>
    </row>
    <row r="1996" spans="1:106" x14ac:dyDescent="0.2">
      <c r="A1996">
        <f>ROW(Source!A708)</f>
        <v>708</v>
      </c>
      <c r="B1996">
        <v>27721505</v>
      </c>
      <c r="C1996">
        <v>27724219</v>
      </c>
      <c r="D1996">
        <v>25151427</v>
      </c>
      <c r="E1996">
        <v>1</v>
      </c>
      <c r="F1996">
        <v>1</v>
      </c>
      <c r="G1996">
        <v>1</v>
      </c>
      <c r="H1996">
        <v>3</v>
      </c>
      <c r="I1996" t="s">
        <v>1190</v>
      </c>
      <c r="J1996" t="s">
        <v>1191</v>
      </c>
      <c r="K1996" t="s">
        <v>1192</v>
      </c>
      <c r="L1996">
        <v>1346</v>
      </c>
      <c r="N1996">
        <v>1009</v>
      </c>
      <c r="O1996" t="s">
        <v>178</v>
      </c>
      <c r="P1996" t="s">
        <v>178</v>
      </c>
      <c r="Q1996">
        <v>1</v>
      </c>
      <c r="W1996">
        <v>0</v>
      </c>
      <c r="X1996">
        <v>586013393</v>
      </c>
      <c r="Y1996">
        <v>7.0000000000000007E-2</v>
      </c>
      <c r="AA1996">
        <v>10.57</v>
      </c>
      <c r="AB1996">
        <v>0</v>
      </c>
      <c r="AC1996">
        <v>0</v>
      </c>
      <c r="AD1996">
        <v>0</v>
      </c>
      <c r="AE1996">
        <v>10.57</v>
      </c>
      <c r="AF1996">
        <v>0</v>
      </c>
      <c r="AG1996">
        <v>0</v>
      </c>
      <c r="AH1996">
        <v>0</v>
      </c>
      <c r="AI1996">
        <v>1</v>
      </c>
      <c r="AJ1996">
        <v>1</v>
      </c>
      <c r="AK1996">
        <v>1</v>
      </c>
      <c r="AL1996">
        <v>1</v>
      </c>
      <c r="AN1996">
        <v>0</v>
      </c>
      <c r="AO1996">
        <v>1</v>
      </c>
      <c r="AP1996">
        <v>0</v>
      </c>
      <c r="AQ1996">
        <v>0</v>
      </c>
      <c r="AR1996">
        <v>0</v>
      </c>
      <c r="AS1996" t="s">
        <v>6</v>
      </c>
      <c r="AT1996">
        <v>7.0000000000000007E-2</v>
      </c>
      <c r="AU1996" t="s">
        <v>6</v>
      </c>
      <c r="AV1996">
        <v>0</v>
      </c>
      <c r="AW1996">
        <v>2</v>
      </c>
      <c r="AX1996">
        <v>27724240</v>
      </c>
      <c r="AY1996">
        <v>1</v>
      </c>
      <c r="AZ1996">
        <v>0</v>
      </c>
      <c r="BA1996">
        <v>2002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CX1996">
        <f>Y1996*Source!I708</f>
        <v>7.0000000000000007E-2</v>
      </c>
      <c r="CY1996">
        <f t="shared" si="177"/>
        <v>10.57</v>
      </c>
      <c r="CZ1996">
        <f t="shared" si="178"/>
        <v>10.57</v>
      </c>
      <c r="DA1996">
        <f t="shared" si="179"/>
        <v>1</v>
      </c>
      <c r="DB1996">
        <v>0</v>
      </c>
    </row>
    <row r="1997" spans="1:106" x14ac:dyDescent="0.2">
      <c r="A1997">
        <f>ROW(Source!A708)</f>
        <v>708</v>
      </c>
      <c r="B1997">
        <v>27721505</v>
      </c>
      <c r="C1997">
        <v>27724219</v>
      </c>
      <c r="D1997">
        <v>25152616</v>
      </c>
      <c r="E1997">
        <v>1</v>
      </c>
      <c r="F1997">
        <v>1</v>
      </c>
      <c r="G1997">
        <v>1</v>
      </c>
      <c r="H1997">
        <v>3</v>
      </c>
      <c r="I1997" t="s">
        <v>1193</v>
      </c>
      <c r="J1997" t="s">
        <v>1194</v>
      </c>
      <c r="K1997" t="s">
        <v>1017</v>
      </c>
      <c r="L1997">
        <v>1346</v>
      </c>
      <c r="N1997">
        <v>1009</v>
      </c>
      <c r="O1997" t="s">
        <v>178</v>
      </c>
      <c r="P1997" t="s">
        <v>178</v>
      </c>
      <c r="Q1997">
        <v>1</v>
      </c>
      <c r="W1997">
        <v>0</v>
      </c>
      <c r="X1997">
        <v>103900845</v>
      </c>
      <c r="Y1997">
        <v>4.9000000000000002E-2</v>
      </c>
      <c r="AA1997">
        <v>9.0399999999999991</v>
      </c>
      <c r="AB1997">
        <v>0</v>
      </c>
      <c r="AC1997">
        <v>0</v>
      </c>
      <c r="AD1997">
        <v>0</v>
      </c>
      <c r="AE1997">
        <v>9.0399999999999991</v>
      </c>
      <c r="AF1997">
        <v>0</v>
      </c>
      <c r="AG1997">
        <v>0</v>
      </c>
      <c r="AH1997">
        <v>0</v>
      </c>
      <c r="AI1997">
        <v>1</v>
      </c>
      <c r="AJ1997">
        <v>1</v>
      </c>
      <c r="AK1997">
        <v>1</v>
      </c>
      <c r="AL1997">
        <v>1</v>
      </c>
      <c r="AN1997">
        <v>0</v>
      </c>
      <c r="AO1997">
        <v>1</v>
      </c>
      <c r="AP1997">
        <v>0</v>
      </c>
      <c r="AQ1997">
        <v>0</v>
      </c>
      <c r="AR1997">
        <v>0</v>
      </c>
      <c r="AS1997" t="s">
        <v>6</v>
      </c>
      <c r="AT1997">
        <v>4.9000000000000002E-2</v>
      </c>
      <c r="AU1997" t="s">
        <v>6</v>
      </c>
      <c r="AV1997">
        <v>0</v>
      </c>
      <c r="AW1997">
        <v>2</v>
      </c>
      <c r="AX1997">
        <v>27724241</v>
      </c>
      <c r="AY1997">
        <v>1</v>
      </c>
      <c r="AZ1997">
        <v>0</v>
      </c>
      <c r="BA1997">
        <v>2003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CX1997">
        <f>Y1997*Source!I708</f>
        <v>4.9000000000000002E-2</v>
      </c>
      <c r="CY1997">
        <f t="shared" si="177"/>
        <v>9.0399999999999991</v>
      </c>
      <c r="CZ1997">
        <f t="shared" si="178"/>
        <v>9.0399999999999991</v>
      </c>
      <c r="DA1997">
        <f t="shared" si="179"/>
        <v>1</v>
      </c>
      <c r="DB1997">
        <v>0</v>
      </c>
    </row>
    <row r="1998" spans="1:106" x14ac:dyDescent="0.2">
      <c r="A1998">
        <f>ROW(Source!A708)</f>
        <v>708</v>
      </c>
      <c r="B1998">
        <v>27721505</v>
      </c>
      <c r="C1998">
        <v>27724219</v>
      </c>
      <c r="D1998">
        <v>25152748</v>
      </c>
      <c r="E1998">
        <v>1</v>
      </c>
      <c r="F1998">
        <v>1</v>
      </c>
      <c r="G1998">
        <v>1</v>
      </c>
      <c r="H1998">
        <v>3</v>
      </c>
      <c r="I1998" t="s">
        <v>1302</v>
      </c>
      <c r="J1998" t="s">
        <v>1303</v>
      </c>
      <c r="K1998" t="s">
        <v>1304</v>
      </c>
      <c r="L1998">
        <v>1355</v>
      </c>
      <c r="N1998">
        <v>1010</v>
      </c>
      <c r="O1998" t="s">
        <v>519</v>
      </c>
      <c r="P1998" t="s">
        <v>519</v>
      </c>
      <c r="Q1998">
        <v>100</v>
      </c>
      <c r="W1998">
        <v>0</v>
      </c>
      <c r="X1998">
        <v>1794244060</v>
      </c>
      <c r="Y1998">
        <v>1.4E-2</v>
      </c>
      <c r="AA1998">
        <v>86</v>
      </c>
      <c r="AB1998">
        <v>0</v>
      </c>
      <c r="AC1998">
        <v>0</v>
      </c>
      <c r="AD1998">
        <v>0</v>
      </c>
      <c r="AE1998">
        <v>86</v>
      </c>
      <c r="AF1998">
        <v>0</v>
      </c>
      <c r="AG1998">
        <v>0</v>
      </c>
      <c r="AH1998">
        <v>0</v>
      </c>
      <c r="AI1998">
        <v>1</v>
      </c>
      <c r="AJ1998">
        <v>1</v>
      </c>
      <c r="AK1998">
        <v>1</v>
      </c>
      <c r="AL1998">
        <v>1</v>
      </c>
      <c r="AN1998">
        <v>0</v>
      </c>
      <c r="AO1998">
        <v>1</v>
      </c>
      <c r="AP1998">
        <v>0</v>
      </c>
      <c r="AQ1998">
        <v>0</v>
      </c>
      <c r="AR1998">
        <v>0</v>
      </c>
      <c r="AS1998" t="s">
        <v>6</v>
      </c>
      <c r="AT1998">
        <v>1.4E-2</v>
      </c>
      <c r="AU1998" t="s">
        <v>6</v>
      </c>
      <c r="AV1998">
        <v>0</v>
      </c>
      <c r="AW1998">
        <v>2</v>
      </c>
      <c r="AX1998">
        <v>27724242</v>
      </c>
      <c r="AY1998">
        <v>1</v>
      </c>
      <c r="AZ1998">
        <v>0</v>
      </c>
      <c r="BA1998">
        <v>2004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CX1998">
        <f>Y1998*Source!I708</f>
        <v>1.4E-2</v>
      </c>
      <c r="CY1998">
        <f t="shared" si="177"/>
        <v>86</v>
      </c>
      <c r="CZ1998">
        <f t="shared" si="178"/>
        <v>86</v>
      </c>
      <c r="DA1998">
        <f t="shared" si="179"/>
        <v>1</v>
      </c>
      <c r="DB1998">
        <v>0</v>
      </c>
    </row>
    <row r="1999" spans="1:106" x14ac:dyDescent="0.2">
      <c r="A1999">
        <f>ROW(Source!A708)</f>
        <v>708</v>
      </c>
      <c r="B1999">
        <v>27721505</v>
      </c>
      <c r="C1999">
        <v>27724219</v>
      </c>
      <c r="D1999">
        <v>25153666</v>
      </c>
      <c r="E1999">
        <v>1</v>
      </c>
      <c r="F1999">
        <v>1</v>
      </c>
      <c r="G1999">
        <v>1</v>
      </c>
      <c r="H1999">
        <v>3</v>
      </c>
      <c r="I1999" t="s">
        <v>1305</v>
      </c>
      <c r="J1999" t="s">
        <v>1306</v>
      </c>
      <c r="K1999" t="s">
        <v>1307</v>
      </c>
      <c r="L1999">
        <v>1346</v>
      </c>
      <c r="N1999">
        <v>1009</v>
      </c>
      <c r="O1999" t="s">
        <v>178</v>
      </c>
      <c r="P1999" t="s">
        <v>178</v>
      </c>
      <c r="Q1999">
        <v>1</v>
      </c>
      <c r="W1999">
        <v>0</v>
      </c>
      <c r="X1999">
        <v>-856710481</v>
      </c>
      <c r="Y1999">
        <v>1E-3</v>
      </c>
      <c r="AA1999">
        <v>133.05000000000001</v>
      </c>
      <c r="AB1999">
        <v>0</v>
      </c>
      <c r="AC1999">
        <v>0</v>
      </c>
      <c r="AD1999">
        <v>0</v>
      </c>
      <c r="AE1999">
        <v>133.05000000000001</v>
      </c>
      <c r="AF1999">
        <v>0</v>
      </c>
      <c r="AG1999">
        <v>0</v>
      </c>
      <c r="AH1999">
        <v>0</v>
      </c>
      <c r="AI1999">
        <v>1</v>
      </c>
      <c r="AJ1999">
        <v>1</v>
      </c>
      <c r="AK1999">
        <v>1</v>
      </c>
      <c r="AL1999">
        <v>1</v>
      </c>
      <c r="AN1999">
        <v>0</v>
      </c>
      <c r="AO1999">
        <v>1</v>
      </c>
      <c r="AP1999">
        <v>0</v>
      </c>
      <c r="AQ1999">
        <v>0</v>
      </c>
      <c r="AR1999">
        <v>0</v>
      </c>
      <c r="AS1999" t="s">
        <v>6</v>
      </c>
      <c r="AT1999">
        <v>1E-3</v>
      </c>
      <c r="AU1999" t="s">
        <v>6</v>
      </c>
      <c r="AV1999">
        <v>0</v>
      </c>
      <c r="AW1999">
        <v>2</v>
      </c>
      <c r="AX1999">
        <v>27724243</v>
      </c>
      <c r="AY1999">
        <v>1</v>
      </c>
      <c r="AZ1999">
        <v>0</v>
      </c>
      <c r="BA1999">
        <v>2005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CX1999">
        <f>Y1999*Source!I708</f>
        <v>1E-3</v>
      </c>
      <c r="CY1999">
        <f t="shared" si="177"/>
        <v>133.05000000000001</v>
      </c>
      <c r="CZ1999">
        <f t="shared" si="178"/>
        <v>133.05000000000001</v>
      </c>
      <c r="DA1999">
        <f t="shared" si="179"/>
        <v>1</v>
      </c>
      <c r="DB1999">
        <v>0</v>
      </c>
    </row>
    <row r="2000" spans="1:106" x14ac:dyDescent="0.2">
      <c r="A2000">
        <f>ROW(Source!A708)</f>
        <v>708</v>
      </c>
      <c r="B2000">
        <v>27721505</v>
      </c>
      <c r="C2000">
        <v>27724219</v>
      </c>
      <c r="D2000">
        <v>25171300</v>
      </c>
      <c r="E2000">
        <v>1</v>
      </c>
      <c r="F2000">
        <v>1</v>
      </c>
      <c r="G2000">
        <v>1</v>
      </c>
      <c r="H2000">
        <v>3</v>
      </c>
      <c r="I2000" t="s">
        <v>1308</v>
      </c>
      <c r="J2000" t="s">
        <v>1309</v>
      </c>
      <c r="K2000" t="s">
        <v>1310</v>
      </c>
      <c r="L2000">
        <v>1348</v>
      </c>
      <c r="N2000">
        <v>1009</v>
      </c>
      <c r="O2000" t="s">
        <v>46</v>
      </c>
      <c r="P2000" t="s">
        <v>46</v>
      </c>
      <c r="Q2000">
        <v>1000</v>
      </c>
      <c r="W2000">
        <v>0</v>
      </c>
      <c r="X2000">
        <v>426000481</v>
      </c>
      <c r="Y2000">
        <v>1E-3</v>
      </c>
      <c r="AA2000">
        <v>11500</v>
      </c>
      <c r="AB2000">
        <v>0</v>
      </c>
      <c r="AC2000">
        <v>0</v>
      </c>
      <c r="AD2000">
        <v>0</v>
      </c>
      <c r="AE2000">
        <v>11500</v>
      </c>
      <c r="AF2000">
        <v>0</v>
      </c>
      <c r="AG2000">
        <v>0</v>
      </c>
      <c r="AH2000">
        <v>0</v>
      </c>
      <c r="AI2000">
        <v>1</v>
      </c>
      <c r="AJ2000">
        <v>1</v>
      </c>
      <c r="AK2000">
        <v>1</v>
      </c>
      <c r="AL2000">
        <v>1</v>
      </c>
      <c r="AN2000">
        <v>0</v>
      </c>
      <c r="AO2000">
        <v>1</v>
      </c>
      <c r="AP2000">
        <v>0</v>
      </c>
      <c r="AQ2000">
        <v>0</v>
      </c>
      <c r="AR2000">
        <v>0</v>
      </c>
      <c r="AS2000" t="s">
        <v>6</v>
      </c>
      <c r="AT2000">
        <v>1E-3</v>
      </c>
      <c r="AU2000" t="s">
        <v>6</v>
      </c>
      <c r="AV2000">
        <v>0</v>
      </c>
      <c r="AW2000">
        <v>2</v>
      </c>
      <c r="AX2000">
        <v>27724244</v>
      </c>
      <c r="AY2000">
        <v>1</v>
      </c>
      <c r="AZ2000">
        <v>0</v>
      </c>
      <c r="BA2000">
        <v>2006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CX2000">
        <f>Y2000*Source!I708</f>
        <v>1E-3</v>
      </c>
      <c r="CY2000">
        <f t="shared" si="177"/>
        <v>11500</v>
      </c>
      <c r="CZ2000">
        <f t="shared" si="178"/>
        <v>11500</v>
      </c>
      <c r="DA2000">
        <f t="shared" si="179"/>
        <v>1</v>
      </c>
      <c r="DB2000">
        <v>0</v>
      </c>
    </row>
    <row r="2001" spans="1:106" x14ac:dyDescent="0.2">
      <c r="A2001">
        <f>ROW(Source!A708)</f>
        <v>708</v>
      </c>
      <c r="B2001">
        <v>27721505</v>
      </c>
      <c r="C2001">
        <v>27724219</v>
      </c>
      <c r="D2001">
        <v>25186459</v>
      </c>
      <c r="E2001">
        <v>1</v>
      </c>
      <c r="F2001">
        <v>1</v>
      </c>
      <c r="G2001">
        <v>1</v>
      </c>
      <c r="H2001">
        <v>3</v>
      </c>
      <c r="I2001" t="s">
        <v>1201</v>
      </c>
      <c r="J2001" t="s">
        <v>1202</v>
      </c>
      <c r="K2001" t="s">
        <v>1203</v>
      </c>
      <c r="L2001">
        <v>1346</v>
      </c>
      <c r="N2001">
        <v>1009</v>
      </c>
      <c r="O2001" t="s">
        <v>178</v>
      </c>
      <c r="P2001" t="s">
        <v>178</v>
      </c>
      <c r="Q2001">
        <v>1</v>
      </c>
      <c r="W2001">
        <v>0</v>
      </c>
      <c r="X2001">
        <v>210558753</v>
      </c>
      <c r="Y2001">
        <v>3.5999999999999997E-2</v>
      </c>
      <c r="AA2001">
        <v>28.6</v>
      </c>
      <c r="AB2001">
        <v>0</v>
      </c>
      <c r="AC2001">
        <v>0</v>
      </c>
      <c r="AD2001">
        <v>0</v>
      </c>
      <c r="AE2001">
        <v>28.6</v>
      </c>
      <c r="AF2001">
        <v>0</v>
      </c>
      <c r="AG2001">
        <v>0</v>
      </c>
      <c r="AH2001">
        <v>0</v>
      </c>
      <c r="AI2001">
        <v>1</v>
      </c>
      <c r="AJ2001">
        <v>1</v>
      </c>
      <c r="AK2001">
        <v>1</v>
      </c>
      <c r="AL2001">
        <v>1</v>
      </c>
      <c r="AN2001">
        <v>0</v>
      </c>
      <c r="AO2001">
        <v>1</v>
      </c>
      <c r="AP2001">
        <v>0</v>
      </c>
      <c r="AQ2001">
        <v>0</v>
      </c>
      <c r="AR2001">
        <v>0</v>
      </c>
      <c r="AS2001" t="s">
        <v>6</v>
      </c>
      <c r="AT2001">
        <v>3.5999999999999997E-2</v>
      </c>
      <c r="AU2001" t="s">
        <v>6</v>
      </c>
      <c r="AV2001">
        <v>0</v>
      </c>
      <c r="AW2001">
        <v>2</v>
      </c>
      <c r="AX2001">
        <v>27724245</v>
      </c>
      <c r="AY2001">
        <v>1</v>
      </c>
      <c r="AZ2001">
        <v>0</v>
      </c>
      <c r="BA2001">
        <v>2007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CX2001">
        <f>Y2001*Source!I708</f>
        <v>3.5999999999999997E-2</v>
      </c>
      <c r="CY2001">
        <f t="shared" si="177"/>
        <v>28.6</v>
      </c>
      <c r="CZ2001">
        <f t="shared" si="178"/>
        <v>28.6</v>
      </c>
      <c r="DA2001">
        <f t="shared" si="179"/>
        <v>1</v>
      </c>
      <c r="DB2001">
        <v>0</v>
      </c>
    </row>
    <row r="2002" spans="1:106" x14ac:dyDescent="0.2">
      <c r="A2002">
        <f>ROW(Source!A708)</f>
        <v>708</v>
      </c>
      <c r="B2002">
        <v>27721505</v>
      </c>
      <c r="C2002">
        <v>27724219</v>
      </c>
      <c r="D2002">
        <v>25186612</v>
      </c>
      <c r="E2002">
        <v>1</v>
      </c>
      <c r="F2002">
        <v>1</v>
      </c>
      <c r="G2002">
        <v>1</v>
      </c>
      <c r="H2002">
        <v>3</v>
      </c>
      <c r="I2002" t="s">
        <v>1311</v>
      </c>
      <c r="J2002" t="s">
        <v>1312</v>
      </c>
      <c r="K2002" t="s">
        <v>1313</v>
      </c>
      <c r="L2002">
        <v>1346</v>
      </c>
      <c r="N2002">
        <v>1009</v>
      </c>
      <c r="O2002" t="s">
        <v>178</v>
      </c>
      <c r="P2002" t="s">
        <v>178</v>
      </c>
      <c r="Q2002">
        <v>1</v>
      </c>
      <c r="W2002">
        <v>0</v>
      </c>
      <c r="X2002">
        <v>-1274984028</v>
      </c>
      <c r="Y2002">
        <v>6.0000000000000001E-3</v>
      </c>
      <c r="AA2002">
        <v>35.630000000000003</v>
      </c>
      <c r="AB2002">
        <v>0</v>
      </c>
      <c r="AC2002">
        <v>0</v>
      </c>
      <c r="AD2002">
        <v>0</v>
      </c>
      <c r="AE2002">
        <v>35.630000000000003</v>
      </c>
      <c r="AF2002">
        <v>0</v>
      </c>
      <c r="AG2002">
        <v>0</v>
      </c>
      <c r="AH2002">
        <v>0</v>
      </c>
      <c r="AI2002">
        <v>1</v>
      </c>
      <c r="AJ2002">
        <v>1</v>
      </c>
      <c r="AK2002">
        <v>1</v>
      </c>
      <c r="AL2002">
        <v>1</v>
      </c>
      <c r="AN2002">
        <v>0</v>
      </c>
      <c r="AO2002">
        <v>1</v>
      </c>
      <c r="AP2002">
        <v>0</v>
      </c>
      <c r="AQ2002">
        <v>0</v>
      </c>
      <c r="AR2002">
        <v>0</v>
      </c>
      <c r="AS2002" t="s">
        <v>6</v>
      </c>
      <c r="AT2002">
        <v>6.0000000000000001E-3</v>
      </c>
      <c r="AU2002" t="s">
        <v>6</v>
      </c>
      <c r="AV2002">
        <v>0</v>
      </c>
      <c r="AW2002">
        <v>2</v>
      </c>
      <c r="AX2002">
        <v>27724246</v>
      </c>
      <c r="AY2002">
        <v>1</v>
      </c>
      <c r="AZ2002">
        <v>0</v>
      </c>
      <c r="BA2002">
        <v>2008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CX2002">
        <f>Y2002*Source!I708</f>
        <v>6.0000000000000001E-3</v>
      </c>
      <c r="CY2002">
        <f t="shared" si="177"/>
        <v>35.630000000000003</v>
      </c>
      <c r="CZ2002">
        <f t="shared" si="178"/>
        <v>35.630000000000003</v>
      </c>
      <c r="DA2002">
        <f t="shared" si="179"/>
        <v>1</v>
      </c>
      <c r="DB2002">
        <v>0</v>
      </c>
    </row>
    <row r="2003" spans="1:106" x14ac:dyDescent="0.2">
      <c r="A2003">
        <f>ROW(Source!A708)</f>
        <v>708</v>
      </c>
      <c r="B2003">
        <v>27721505</v>
      </c>
      <c r="C2003">
        <v>27724219</v>
      </c>
      <c r="D2003">
        <v>25200071</v>
      </c>
      <c r="E2003">
        <v>1</v>
      </c>
      <c r="F2003">
        <v>1</v>
      </c>
      <c r="G2003">
        <v>1</v>
      </c>
      <c r="H2003">
        <v>3</v>
      </c>
      <c r="I2003" t="s">
        <v>1314</v>
      </c>
      <c r="J2003" t="s">
        <v>1315</v>
      </c>
      <c r="K2003" t="s">
        <v>1316</v>
      </c>
      <c r="L2003">
        <v>1358</v>
      </c>
      <c r="N2003">
        <v>1010</v>
      </c>
      <c r="O2003" t="s">
        <v>553</v>
      </c>
      <c r="P2003" t="s">
        <v>553</v>
      </c>
      <c r="Q2003">
        <v>10</v>
      </c>
      <c r="W2003">
        <v>0</v>
      </c>
      <c r="X2003">
        <v>1386890308</v>
      </c>
      <c r="Y2003">
        <v>0.1</v>
      </c>
      <c r="AA2003">
        <v>39</v>
      </c>
      <c r="AB2003">
        <v>0</v>
      </c>
      <c r="AC2003">
        <v>0</v>
      </c>
      <c r="AD2003">
        <v>0</v>
      </c>
      <c r="AE2003">
        <v>39</v>
      </c>
      <c r="AF2003">
        <v>0</v>
      </c>
      <c r="AG2003">
        <v>0</v>
      </c>
      <c r="AH2003">
        <v>0</v>
      </c>
      <c r="AI2003">
        <v>1</v>
      </c>
      <c r="AJ2003">
        <v>1</v>
      </c>
      <c r="AK2003">
        <v>1</v>
      </c>
      <c r="AL2003">
        <v>1</v>
      </c>
      <c r="AN2003">
        <v>0</v>
      </c>
      <c r="AO2003">
        <v>1</v>
      </c>
      <c r="AP2003">
        <v>0</v>
      </c>
      <c r="AQ2003">
        <v>0</v>
      </c>
      <c r="AR2003">
        <v>0</v>
      </c>
      <c r="AS2003" t="s">
        <v>6</v>
      </c>
      <c r="AT2003">
        <v>0.1</v>
      </c>
      <c r="AU2003" t="s">
        <v>6</v>
      </c>
      <c r="AV2003">
        <v>0</v>
      </c>
      <c r="AW2003">
        <v>2</v>
      </c>
      <c r="AX2003">
        <v>27724247</v>
      </c>
      <c r="AY2003">
        <v>1</v>
      </c>
      <c r="AZ2003">
        <v>0</v>
      </c>
      <c r="BA2003">
        <v>2009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CX2003">
        <f>Y2003*Source!I708</f>
        <v>0.1</v>
      </c>
      <c r="CY2003">
        <f t="shared" si="177"/>
        <v>39</v>
      </c>
      <c r="CZ2003">
        <f t="shared" si="178"/>
        <v>39</v>
      </c>
      <c r="DA2003">
        <f t="shared" si="179"/>
        <v>1</v>
      </c>
      <c r="DB2003">
        <v>0</v>
      </c>
    </row>
    <row r="2004" spans="1:106" x14ac:dyDescent="0.2">
      <c r="A2004">
        <f>ROW(Source!A708)</f>
        <v>708</v>
      </c>
      <c r="B2004">
        <v>27721505</v>
      </c>
      <c r="C2004">
        <v>27724219</v>
      </c>
      <c r="D2004">
        <v>25221562</v>
      </c>
      <c r="E2004">
        <v>1</v>
      </c>
      <c r="F2004">
        <v>1</v>
      </c>
      <c r="G2004">
        <v>1</v>
      </c>
      <c r="H2004">
        <v>3</v>
      </c>
      <c r="I2004" t="s">
        <v>541</v>
      </c>
      <c r="J2004" t="s">
        <v>543</v>
      </c>
      <c r="K2004" t="s">
        <v>542</v>
      </c>
      <c r="L2004">
        <v>1354</v>
      </c>
      <c r="N2004">
        <v>1010</v>
      </c>
      <c r="O2004" t="s">
        <v>252</v>
      </c>
      <c r="P2004" t="s">
        <v>252</v>
      </c>
      <c r="Q2004">
        <v>1</v>
      </c>
      <c r="W2004">
        <v>0</v>
      </c>
      <c r="X2004">
        <v>-831428471</v>
      </c>
      <c r="Y2004">
        <v>1</v>
      </c>
      <c r="AA2004">
        <v>159.06</v>
      </c>
      <c r="AB2004">
        <v>0</v>
      </c>
      <c r="AC2004">
        <v>0</v>
      </c>
      <c r="AD2004">
        <v>0</v>
      </c>
      <c r="AE2004">
        <v>159.06</v>
      </c>
      <c r="AF2004">
        <v>0</v>
      </c>
      <c r="AG2004">
        <v>0</v>
      </c>
      <c r="AH2004">
        <v>0</v>
      </c>
      <c r="AI2004">
        <v>1</v>
      </c>
      <c r="AJ2004">
        <v>1</v>
      </c>
      <c r="AK2004">
        <v>1</v>
      </c>
      <c r="AL2004">
        <v>1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 t="s">
        <v>6</v>
      </c>
      <c r="AT2004">
        <v>1</v>
      </c>
      <c r="AU2004" t="s">
        <v>6</v>
      </c>
      <c r="AV2004">
        <v>0</v>
      </c>
      <c r="AW2004">
        <v>1</v>
      </c>
      <c r="AX2004">
        <v>-1</v>
      </c>
      <c r="AY2004">
        <v>0</v>
      </c>
      <c r="AZ2004">
        <v>0</v>
      </c>
      <c r="BA2004" t="s">
        <v>6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CX2004">
        <f>Y2004*Source!I708</f>
        <v>1</v>
      </c>
      <c r="CY2004">
        <f t="shared" si="177"/>
        <v>159.06</v>
      </c>
      <c r="CZ2004">
        <f t="shared" si="178"/>
        <v>159.06</v>
      </c>
      <c r="DA2004">
        <f t="shared" si="179"/>
        <v>1</v>
      </c>
      <c r="DB2004">
        <v>0</v>
      </c>
    </row>
    <row r="2005" spans="1:106" x14ac:dyDescent="0.2">
      <c r="A2005">
        <f>ROW(Source!A708)</f>
        <v>708</v>
      </c>
      <c r="B2005">
        <v>27721505</v>
      </c>
      <c r="C2005">
        <v>27724219</v>
      </c>
      <c r="D2005">
        <v>25147235</v>
      </c>
      <c r="E2005">
        <v>17</v>
      </c>
      <c r="F2005">
        <v>1</v>
      </c>
      <c r="G2005">
        <v>1</v>
      </c>
      <c r="H2005">
        <v>3</v>
      </c>
      <c r="I2005" t="s">
        <v>1204</v>
      </c>
      <c r="J2005" t="s">
        <v>6</v>
      </c>
      <c r="K2005" t="s">
        <v>1205</v>
      </c>
      <c r="L2005">
        <v>1374</v>
      </c>
      <c r="N2005">
        <v>1013</v>
      </c>
      <c r="O2005" t="s">
        <v>1206</v>
      </c>
      <c r="P2005" t="s">
        <v>1206</v>
      </c>
      <c r="Q2005">
        <v>1</v>
      </c>
      <c r="W2005">
        <v>0</v>
      </c>
      <c r="X2005">
        <v>-1731369543</v>
      </c>
      <c r="Y2005">
        <v>0.3</v>
      </c>
      <c r="AA2005">
        <v>1</v>
      </c>
      <c r="AB2005">
        <v>0</v>
      </c>
      <c r="AC2005">
        <v>0</v>
      </c>
      <c r="AD2005">
        <v>0</v>
      </c>
      <c r="AE2005">
        <v>1</v>
      </c>
      <c r="AF2005">
        <v>0</v>
      </c>
      <c r="AG2005">
        <v>0</v>
      </c>
      <c r="AH2005">
        <v>0</v>
      </c>
      <c r="AI2005">
        <v>1</v>
      </c>
      <c r="AJ2005">
        <v>1</v>
      </c>
      <c r="AK2005">
        <v>1</v>
      </c>
      <c r="AL2005">
        <v>1</v>
      </c>
      <c r="AN2005">
        <v>0</v>
      </c>
      <c r="AO2005">
        <v>1</v>
      </c>
      <c r="AP2005">
        <v>0</v>
      </c>
      <c r="AQ2005">
        <v>0</v>
      </c>
      <c r="AR2005">
        <v>0</v>
      </c>
      <c r="AS2005" t="s">
        <v>6</v>
      </c>
      <c r="AT2005">
        <v>0.3</v>
      </c>
      <c r="AU2005" t="s">
        <v>6</v>
      </c>
      <c r="AV2005">
        <v>0</v>
      </c>
      <c r="AW2005">
        <v>2</v>
      </c>
      <c r="AX2005">
        <v>27724248</v>
      </c>
      <c r="AY2005">
        <v>1</v>
      </c>
      <c r="AZ2005">
        <v>0</v>
      </c>
      <c r="BA2005">
        <v>2010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CX2005">
        <f>Y2005*Source!I708</f>
        <v>0.3</v>
      </c>
      <c r="CY2005">
        <f t="shared" si="177"/>
        <v>1</v>
      </c>
      <c r="CZ2005">
        <f t="shared" si="178"/>
        <v>1</v>
      </c>
      <c r="DA2005">
        <f t="shared" si="179"/>
        <v>1</v>
      </c>
      <c r="DB2005">
        <v>0</v>
      </c>
    </row>
    <row r="2006" spans="1:106" x14ac:dyDescent="0.2">
      <c r="A2006">
        <f>ROW(Source!A709)</f>
        <v>709</v>
      </c>
      <c r="B2006">
        <v>27721504</v>
      </c>
      <c r="C2006">
        <v>27724219</v>
      </c>
      <c r="D2006">
        <v>25418254</v>
      </c>
      <c r="E2006">
        <v>1</v>
      </c>
      <c r="F2006">
        <v>1</v>
      </c>
      <c r="G2006">
        <v>1</v>
      </c>
      <c r="H2006">
        <v>1</v>
      </c>
      <c r="I2006" t="s">
        <v>1207</v>
      </c>
      <c r="J2006" t="s">
        <v>6</v>
      </c>
      <c r="K2006" t="s">
        <v>1208</v>
      </c>
      <c r="L2006">
        <v>1191</v>
      </c>
      <c r="N2006">
        <v>1013</v>
      </c>
      <c r="O2006" t="s">
        <v>953</v>
      </c>
      <c r="P2006" t="s">
        <v>953</v>
      </c>
      <c r="Q2006">
        <v>1</v>
      </c>
      <c r="W2006">
        <v>0</v>
      </c>
      <c r="X2006">
        <v>1983201532</v>
      </c>
      <c r="Y2006">
        <v>1.56</v>
      </c>
      <c r="AA2006">
        <v>0</v>
      </c>
      <c r="AB2006">
        <v>0</v>
      </c>
      <c r="AC2006">
        <v>0</v>
      </c>
      <c r="AD2006">
        <v>9.51</v>
      </c>
      <c r="AE2006">
        <v>0</v>
      </c>
      <c r="AF2006">
        <v>0</v>
      </c>
      <c r="AG2006">
        <v>0</v>
      </c>
      <c r="AH2006">
        <v>9.51</v>
      </c>
      <c r="AI2006">
        <v>1</v>
      </c>
      <c r="AJ2006">
        <v>1</v>
      </c>
      <c r="AK2006">
        <v>1</v>
      </c>
      <c r="AL2006">
        <v>1</v>
      </c>
      <c r="AN2006">
        <v>0</v>
      </c>
      <c r="AO2006">
        <v>1</v>
      </c>
      <c r="AP2006">
        <v>0</v>
      </c>
      <c r="AQ2006">
        <v>0</v>
      </c>
      <c r="AR2006">
        <v>0</v>
      </c>
      <c r="AS2006" t="s">
        <v>6</v>
      </c>
      <c r="AT2006">
        <v>1.56</v>
      </c>
      <c r="AU2006" t="s">
        <v>6</v>
      </c>
      <c r="AV2006">
        <v>1</v>
      </c>
      <c r="AW2006">
        <v>2</v>
      </c>
      <c r="AX2006">
        <v>27724235</v>
      </c>
      <c r="AY2006">
        <v>1</v>
      </c>
      <c r="AZ2006">
        <v>0</v>
      </c>
      <c r="BA2006">
        <v>2011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CX2006">
        <f>Y2006*Source!I709</f>
        <v>1.56</v>
      </c>
      <c r="CY2006">
        <f>AD2006</f>
        <v>9.51</v>
      </c>
      <c r="CZ2006">
        <f>AH2006</f>
        <v>9.51</v>
      </c>
      <c r="DA2006">
        <f>AL2006</f>
        <v>1</v>
      </c>
      <c r="DB2006">
        <v>0</v>
      </c>
    </row>
    <row r="2007" spans="1:106" x14ac:dyDescent="0.2">
      <c r="A2007">
        <f>ROW(Source!A709)</f>
        <v>709</v>
      </c>
      <c r="B2007">
        <v>27721504</v>
      </c>
      <c r="C2007">
        <v>27724219</v>
      </c>
      <c r="D2007">
        <v>25231911</v>
      </c>
      <c r="E2007">
        <v>1</v>
      </c>
      <c r="F2007">
        <v>1</v>
      </c>
      <c r="G2007">
        <v>1</v>
      </c>
      <c r="H2007">
        <v>2</v>
      </c>
      <c r="I2007" t="s">
        <v>1061</v>
      </c>
      <c r="J2007" t="s">
        <v>1062</v>
      </c>
      <c r="K2007" t="s">
        <v>1063</v>
      </c>
      <c r="L2007">
        <v>1368</v>
      </c>
      <c r="N2007">
        <v>1011</v>
      </c>
      <c r="O2007" t="s">
        <v>959</v>
      </c>
      <c r="P2007" t="s">
        <v>959</v>
      </c>
      <c r="Q2007">
        <v>1</v>
      </c>
      <c r="W2007">
        <v>0</v>
      </c>
      <c r="X2007">
        <v>-353815937</v>
      </c>
      <c r="Y2007">
        <v>0.13</v>
      </c>
      <c r="AA2007">
        <v>0</v>
      </c>
      <c r="AB2007">
        <v>8.1</v>
      </c>
      <c r="AC2007">
        <v>0</v>
      </c>
      <c r="AD2007">
        <v>0</v>
      </c>
      <c r="AE2007">
        <v>0</v>
      </c>
      <c r="AF2007">
        <v>8.1</v>
      </c>
      <c r="AG2007">
        <v>0</v>
      </c>
      <c r="AH2007">
        <v>0</v>
      </c>
      <c r="AI2007">
        <v>1</v>
      </c>
      <c r="AJ2007">
        <v>1</v>
      </c>
      <c r="AK2007">
        <v>1</v>
      </c>
      <c r="AL2007">
        <v>1</v>
      </c>
      <c r="AN2007">
        <v>0</v>
      </c>
      <c r="AO2007">
        <v>1</v>
      </c>
      <c r="AP2007">
        <v>0</v>
      </c>
      <c r="AQ2007">
        <v>0</v>
      </c>
      <c r="AR2007">
        <v>0</v>
      </c>
      <c r="AS2007" t="s">
        <v>6</v>
      </c>
      <c r="AT2007">
        <v>0.13</v>
      </c>
      <c r="AU2007" t="s">
        <v>6</v>
      </c>
      <c r="AV2007">
        <v>0</v>
      </c>
      <c r="AW2007">
        <v>2</v>
      </c>
      <c r="AX2007">
        <v>27724236</v>
      </c>
      <c r="AY2007">
        <v>1</v>
      </c>
      <c r="AZ2007">
        <v>0</v>
      </c>
      <c r="BA2007">
        <v>2012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CX2007">
        <f>Y2007*Source!I709</f>
        <v>0.13</v>
      </c>
      <c r="CY2007">
        <f>AB2007</f>
        <v>8.1</v>
      </c>
      <c r="CZ2007">
        <f>AF2007</f>
        <v>8.1</v>
      </c>
      <c r="DA2007">
        <f>AJ2007</f>
        <v>1</v>
      </c>
      <c r="DB2007">
        <v>0</v>
      </c>
    </row>
    <row r="2008" spans="1:106" x14ac:dyDescent="0.2">
      <c r="A2008">
        <f>ROW(Source!A709)</f>
        <v>709</v>
      </c>
      <c r="B2008">
        <v>27721504</v>
      </c>
      <c r="C2008">
        <v>27724219</v>
      </c>
      <c r="D2008">
        <v>25148213</v>
      </c>
      <c r="E2008">
        <v>1</v>
      </c>
      <c r="F2008">
        <v>1</v>
      </c>
      <c r="G2008">
        <v>1</v>
      </c>
      <c r="H2008">
        <v>3</v>
      </c>
      <c r="I2008" t="s">
        <v>1296</v>
      </c>
      <c r="J2008" t="s">
        <v>1297</v>
      </c>
      <c r="K2008" t="s">
        <v>1298</v>
      </c>
      <c r="L2008">
        <v>1346</v>
      </c>
      <c r="N2008">
        <v>1009</v>
      </c>
      <c r="O2008" t="s">
        <v>178</v>
      </c>
      <c r="P2008" t="s">
        <v>178</v>
      </c>
      <c r="Q2008">
        <v>1</v>
      </c>
      <c r="W2008">
        <v>0</v>
      </c>
      <c r="X2008">
        <v>618806536</v>
      </c>
      <c r="Y2008">
        <v>6.0000000000000001E-3</v>
      </c>
      <c r="AA2008">
        <v>44.97</v>
      </c>
      <c r="AB2008">
        <v>0</v>
      </c>
      <c r="AC2008">
        <v>0</v>
      </c>
      <c r="AD2008">
        <v>0</v>
      </c>
      <c r="AE2008">
        <v>44.97</v>
      </c>
      <c r="AF2008">
        <v>0</v>
      </c>
      <c r="AG2008">
        <v>0</v>
      </c>
      <c r="AH2008">
        <v>0</v>
      </c>
      <c r="AI2008">
        <v>1</v>
      </c>
      <c r="AJ2008">
        <v>1</v>
      </c>
      <c r="AK2008">
        <v>1</v>
      </c>
      <c r="AL2008">
        <v>1</v>
      </c>
      <c r="AN2008">
        <v>0</v>
      </c>
      <c r="AO2008">
        <v>1</v>
      </c>
      <c r="AP2008">
        <v>0</v>
      </c>
      <c r="AQ2008">
        <v>0</v>
      </c>
      <c r="AR2008">
        <v>0</v>
      </c>
      <c r="AS2008" t="s">
        <v>6</v>
      </c>
      <c r="AT2008">
        <v>6.0000000000000001E-3</v>
      </c>
      <c r="AU2008" t="s">
        <v>6</v>
      </c>
      <c r="AV2008">
        <v>0</v>
      </c>
      <c r="AW2008">
        <v>2</v>
      </c>
      <c r="AX2008">
        <v>27724237</v>
      </c>
      <c r="AY2008">
        <v>1</v>
      </c>
      <c r="AZ2008">
        <v>0</v>
      </c>
      <c r="BA2008">
        <v>2013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CX2008">
        <f>Y2008*Source!I709</f>
        <v>6.0000000000000001E-3</v>
      </c>
      <c r="CY2008">
        <f t="shared" ref="CY2008:CY2020" si="180">AA2008</f>
        <v>44.97</v>
      </c>
      <c r="CZ2008">
        <f t="shared" ref="CZ2008:CZ2020" si="181">AE2008</f>
        <v>44.97</v>
      </c>
      <c r="DA2008">
        <f t="shared" ref="DA2008:DA2020" si="182">AI2008</f>
        <v>1</v>
      </c>
      <c r="DB2008">
        <v>0</v>
      </c>
    </row>
    <row r="2009" spans="1:106" x14ac:dyDescent="0.2">
      <c r="A2009">
        <f>ROW(Source!A709)</f>
        <v>709</v>
      </c>
      <c r="B2009">
        <v>27721504</v>
      </c>
      <c r="C2009">
        <v>27724219</v>
      </c>
      <c r="D2009">
        <v>25149944</v>
      </c>
      <c r="E2009">
        <v>1</v>
      </c>
      <c r="F2009">
        <v>1</v>
      </c>
      <c r="G2009">
        <v>1</v>
      </c>
      <c r="H2009">
        <v>3</v>
      </c>
      <c r="I2009" t="s">
        <v>1299</v>
      </c>
      <c r="J2009" t="s">
        <v>1300</v>
      </c>
      <c r="K2009" t="s">
        <v>1301</v>
      </c>
      <c r="L2009">
        <v>1346</v>
      </c>
      <c r="N2009">
        <v>1009</v>
      </c>
      <c r="O2009" t="s">
        <v>178</v>
      </c>
      <c r="P2009" t="s">
        <v>178</v>
      </c>
      <c r="Q2009">
        <v>1</v>
      </c>
      <c r="W2009">
        <v>0</v>
      </c>
      <c r="X2009">
        <v>56922527</v>
      </c>
      <c r="Y2009">
        <v>1E-3</v>
      </c>
      <c r="AA2009">
        <v>11.5</v>
      </c>
      <c r="AB2009">
        <v>0</v>
      </c>
      <c r="AC2009">
        <v>0</v>
      </c>
      <c r="AD2009">
        <v>0</v>
      </c>
      <c r="AE2009">
        <v>11.5</v>
      </c>
      <c r="AF2009">
        <v>0</v>
      </c>
      <c r="AG2009">
        <v>0</v>
      </c>
      <c r="AH2009">
        <v>0</v>
      </c>
      <c r="AI2009">
        <v>1</v>
      </c>
      <c r="AJ2009">
        <v>1</v>
      </c>
      <c r="AK2009">
        <v>1</v>
      </c>
      <c r="AL2009">
        <v>1</v>
      </c>
      <c r="AN2009">
        <v>0</v>
      </c>
      <c r="AO2009">
        <v>1</v>
      </c>
      <c r="AP2009">
        <v>0</v>
      </c>
      <c r="AQ2009">
        <v>0</v>
      </c>
      <c r="AR2009">
        <v>0</v>
      </c>
      <c r="AS2009" t="s">
        <v>6</v>
      </c>
      <c r="AT2009">
        <v>1E-3</v>
      </c>
      <c r="AU2009" t="s">
        <v>6</v>
      </c>
      <c r="AV2009">
        <v>0</v>
      </c>
      <c r="AW2009">
        <v>2</v>
      </c>
      <c r="AX2009">
        <v>27724238</v>
      </c>
      <c r="AY2009">
        <v>1</v>
      </c>
      <c r="AZ2009">
        <v>0</v>
      </c>
      <c r="BA2009">
        <v>2014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CX2009">
        <f>Y2009*Source!I709</f>
        <v>1E-3</v>
      </c>
      <c r="CY2009">
        <f t="shared" si="180"/>
        <v>11.5</v>
      </c>
      <c r="CZ2009">
        <f t="shared" si="181"/>
        <v>11.5</v>
      </c>
      <c r="DA2009">
        <f t="shared" si="182"/>
        <v>1</v>
      </c>
      <c r="DB2009">
        <v>0</v>
      </c>
    </row>
    <row r="2010" spans="1:106" x14ac:dyDescent="0.2">
      <c r="A2010">
        <f>ROW(Source!A709)</f>
        <v>709</v>
      </c>
      <c r="B2010">
        <v>27721504</v>
      </c>
      <c r="C2010">
        <v>27724219</v>
      </c>
      <c r="D2010">
        <v>25150263</v>
      </c>
      <c r="E2010">
        <v>1</v>
      </c>
      <c r="F2010">
        <v>1</v>
      </c>
      <c r="G2010">
        <v>1</v>
      </c>
      <c r="H2010">
        <v>3</v>
      </c>
      <c r="I2010" t="s">
        <v>1184</v>
      </c>
      <c r="J2010" t="s">
        <v>1185</v>
      </c>
      <c r="K2010" t="s">
        <v>1186</v>
      </c>
      <c r="L2010">
        <v>1346</v>
      </c>
      <c r="N2010">
        <v>1009</v>
      </c>
      <c r="O2010" t="s">
        <v>178</v>
      </c>
      <c r="P2010" t="s">
        <v>178</v>
      </c>
      <c r="Q2010">
        <v>1</v>
      </c>
      <c r="W2010">
        <v>0</v>
      </c>
      <c r="X2010">
        <v>-1088866022</v>
      </c>
      <c r="Y2010">
        <v>1.2E-2</v>
      </c>
      <c r="AA2010">
        <v>30.4</v>
      </c>
      <c r="AB2010">
        <v>0</v>
      </c>
      <c r="AC2010">
        <v>0</v>
      </c>
      <c r="AD2010">
        <v>0</v>
      </c>
      <c r="AE2010">
        <v>30.4</v>
      </c>
      <c r="AF2010">
        <v>0</v>
      </c>
      <c r="AG2010">
        <v>0</v>
      </c>
      <c r="AH2010">
        <v>0</v>
      </c>
      <c r="AI2010">
        <v>1</v>
      </c>
      <c r="AJ2010">
        <v>1</v>
      </c>
      <c r="AK2010">
        <v>1</v>
      </c>
      <c r="AL2010">
        <v>1</v>
      </c>
      <c r="AN2010">
        <v>0</v>
      </c>
      <c r="AO2010">
        <v>1</v>
      </c>
      <c r="AP2010">
        <v>0</v>
      </c>
      <c r="AQ2010">
        <v>0</v>
      </c>
      <c r="AR2010">
        <v>0</v>
      </c>
      <c r="AS2010" t="s">
        <v>6</v>
      </c>
      <c r="AT2010">
        <v>1.2E-2</v>
      </c>
      <c r="AU2010" t="s">
        <v>6</v>
      </c>
      <c r="AV2010">
        <v>0</v>
      </c>
      <c r="AW2010">
        <v>2</v>
      </c>
      <c r="AX2010">
        <v>27724239</v>
      </c>
      <c r="AY2010">
        <v>1</v>
      </c>
      <c r="AZ2010">
        <v>0</v>
      </c>
      <c r="BA2010">
        <v>2015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CX2010">
        <f>Y2010*Source!I709</f>
        <v>1.2E-2</v>
      </c>
      <c r="CY2010">
        <f t="shared" si="180"/>
        <v>30.4</v>
      </c>
      <c r="CZ2010">
        <f t="shared" si="181"/>
        <v>30.4</v>
      </c>
      <c r="DA2010">
        <f t="shared" si="182"/>
        <v>1</v>
      </c>
      <c r="DB2010">
        <v>0</v>
      </c>
    </row>
    <row r="2011" spans="1:106" x14ac:dyDescent="0.2">
      <c r="A2011">
        <f>ROW(Source!A709)</f>
        <v>709</v>
      </c>
      <c r="B2011">
        <v>27721504</v>
      </c>
      <c r="C2011">
        <v>27724219</v>
      </c>
      <c r="D2011">
        <v>25151427</v>
      </c>
      <c r="E2011">
        <v>1</v>
      </c>
      <c r="F2011">
        <v>1</v>
      </c>
      <c r="G2011">
        <v>1</v>
      </c>
      <c r="H2011">
        <v>3</v>
      </c>
      <c r="I2011" t="s">
        <v>1190</v>
      </c>
      <c r="J2011" t="s">
        <v>1191</v>
      </c>
      <c r="K2011" t="s">
        <v>1192</v>
      </c>
      <c r="L2011">
        <v>1346</v>
      </c>
      <c r="N2011">
        <v>1009</v>
      </c>
      <c r="O2011" t="s">
        <v>178</v>
      </c>
      <c r="P2011" t="s">
        <v>178</v>
      </c>
      <c r="Q2011">
        <v>1</v>
      </c>
      <c r="W2011">
        <v>0</v>
      </c>
      <c r="X2011">
        <v>586013393</v>
      </c>
      <c r="Y2011">
        <v>7.0000000000000007E-2</v>
      </c>
      <c r="AA2011">
        <v>10.57</v>
      </c>
      <c r="AB2011">
        <v>0</v>
      </c>
      <c r="AC2011">
        <v>0</v>
      </c>
      <c r="AD2011">
        <v>0</v>
      </c>
      <c r="AE2011">
        <v>10.57</v>
      </c>
      <c r="AF2011">
        <v>0</v>
      </c>
      <c r="AG2011">
        <v>0</v>
      </c>
      <c r="AH2011">
        <v>0</v>
      </c>
      <c r="AI2011">
        <v>1</v>
      </c>
      <c r="AJ2011">
        <v>1</v>
      </c>
      <c r="AK2011">
        <v>1</v>
      </c>
      <c r="AL2011">
        <v>1</v>
      </c>
      <c r="AN2011">
        <v>0</v>
      </c>
      <c r="AO2011">
        <v>1</v>
      </c>
      <c r="AP2011">
        <v>0</v>
      </c>
      <c r="AQ2011">
        <v>0</v>
      </c>
      <c r="AR2011">
        <v>0</v>
      </c>
      <c r="AS2011" t="s">
        <v>6</v>
      </c>
      <c r="AT2011">
        <v>7.0000000000000007E-2</v>
      </c>
      <c r="AU2011" t="s">
        <v>6</v>
      </c>
      <c r="AV2011">
        <v>0</v>
      </c>
      <c r="AW2011">
        <v>2</v>
      </c>
      <c r="AX2011">
        <v>27724240</v>
      </c>
      <c r="AY2011">
        <v>1</v>
      </c>
      <c r="AZ2011">
        <v>0</v>
      </c>
      <c r="BA2011">
        <v>2016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CX2011">
        <f>Y2011*Source!I709</f>
        <v>7.0000000000000007E-2</v>
      </c>
      <c r="CY2011">
        <f t="shared" si="180"/>
        <v>10.57</v>
      </c>
      <c r="CZ2011">
        <f t="shared" si="181"/>
        <v>10.57</v>
      </c>
      <c r="DA2011">
        <f t="shared" si="182"/>
        <v>1</v>
      </c>
      <c r="DB2011">
        <v>0</v>
      </c>
    </row>
    <row r="2012" spans="1:106" x14ac:dyDescent="0.2">
      <c r="A2012">
        <f>ROW(Source!A709)</f>
        <v>709</v>
      </c>
      <c r="B2012">
        <v>27721504</v>
      </c>
      <c r="C2012">
        <v>27724219</v>
      </c>
      <c r="D2012">
        <v>25152616</v>
      </c>
      <c r="E2012">
        <v>1</v>
      </c>
      <c r="F2012">
        <v>1</v>
      </c>
      <c r="G2012">
        <v>1</v>
      </c>
      <c r="H2012">
        <v>3</v>
      </c>
      <c r="I2012" t="s">
        <v>1193</v>
      </c>
      <c r="J2012" t="s">
        <v>1194</v>
      </c>
      <c r="K2012" t="s">
        <v>1017</v>
      </c>
      <c r="L2012">
        <v>1346</v>
      </c>
      <c r="N2012">
        <v>1009</v>
      </c>
      <c r="O2012" t="s">
        <v>178</v>
      </c>
      <c r="P2012" t="s">
        <v>178</v>
      </c>
      <c r="Q2012">
        <v>1</v>
      </c>
      <c r="W2012">
        <v>0</v>
      </c>
      <c r="X2012">
        <v>103900845</v>
      </c>
      <c r="Y2012">
        <v>4.9000000000000002E-2</v>
      </c>
      <c r="AA2012">
        <v>9.0399999999999991</v>
      </c>
      <c r="AB2012">
        <v>0</v>
      </c>
      <c r="AC2012">
        <v>0</v>
      </c>
      <c r="AD2012">
        <v>0</v>
      </c>
      <c r="AE2012">
        <v>9.0399999999999991</v>
      </c>
      <c r="AF2012">
        <v>0</v>
      </c>
      <c r="AG2012">
        <v>0</v>
      </c>
      <c r="AH2012">
        <v>0</v>
      </c>
      <c r="AI2012">
        <v>1</v>
      </c>
      <c r="AJ2012">
        <v>1</v>
      </c>
      <c r="AK2012">
        <v>1</v>
      </c>
      <c r="AL2012">
        <v>1</v>
      </c>
      <c r="AN2012">
        <v>0</v>
      </c>
      <c r="AO2012">
        <v>1</v>
      </c>
      <c r="AP2012">
        <v>0</v>
      </c>
      <c r="AQ2012">
        <v>0</v>
      </c>
      <c r="AR2012">
        <v>0</v>
      </c>
      <c r="AS2012" t="s">
        <v>6</v>
      </c>
      <c r="AT2012">
        <v>4.9000000000000002E-2</v>
      </c>
      <c r="AU2012" t="s">
        <v>6</v>
      </c>
      <c r="AV2012">
        <v>0</v>
      </c>
      <c r="AW2012">
        <v>2</v>
      </c>
      <c r="AX2012">
        <v>27724241</v>
      </c>
      <c r="AY2012">
        <v>1</v>
      </c>
      <c r="AZ2012">
        <v>0</v>
      </c>
      <c r="BA2012">
        <v>2017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CX2012">
        <f>Y2012*Source!I709</f>
        <v>4.9000000000000002E-2</v>
      </c>
      <c r="CY2012">
        <f t="shared" si="180"/>
        <v>9.0399999999999991</v>
      </c>
      <c r="CZ2012">
        <f t="shared" si="181"/>
        <v>9.0399999999999991</v>
      </c>
      <c r="DA2012">
        <f t="shared" si="182"/>
        <v>1</v>
      </c>
      <c r="DB2012">
        <v>0</v>
      </c>
    </row>
    <row r="2013" spans="1:106" x14ac:dyDescent="0.2">
      <c r="A2013">
        <f>ROW(Source!A709)</f>
        <v>709</v>
      </c>
      <c r="B2013">
        <v>27721504</v>
      </c>
      <c r="C2013">
        <v>27724219</v>
      </c>
      <c r="D2013">
        <v>25152748</v>
      </c>
      <c r="E2013">
        <v>1</v>
      </c>
      <c r="F2013">
        <v>1</v>
      </c>
      <c r="G2013">
        <v>1</v>
      </c>
      <c r="H2013">
        <v>3</v>
      </c>
      <c r="I2013" t="s">
        <v>1302</v>
      </c>
      <c r="J2013" t="s">
        <v>1303</v>
      </c>
      <c r="K2013" t="s">
        <v>1304</v>
      </c>
      <c r="L2013">
        <v>1355</v>
      </c>
      <c r="N2013">
        <v>1010</v>
      </c>
      <c r="O2013" t="s">
        <v>519</v>
      </c>
      <c r="P2013" t="s">
        <v>519</v>
      </c>
      <c r="Q2013">
        <v>100</v>
      </c>
      <c r="W2013">
        <v>0</v>
      </c>
      <c r="X2013">
        <v>1794244060</v>
      </c>
      <c r="Y2013">
        <v>1.4E-2</v>
      </c>
      <c r="AA2013">
        <v>86</v>
      </c>
      <c r="AB2013">
        <v>0</v>
      </c>
      <c r="AC2013">
        <v>0</v>
      </c>
      <c r="AD2013">
        <v>0</v>
      </c>
      <c r="AE2013">
        <v>86</v>
      </c>
      <c r="AF2013">
        <v>0</v>
      </c>
      <c r="AG2013">
        <v>0</v>
      </c>
      <c r="AH2013">
        <v>0</v>
      </c>
      <c r="AI2013">
        <v>1</v>
      </c>
      <c r="AJ2013">
        <v>1</v>
      </c>
      <c r="AK2013">
        <v>1</v>
      </c>
      <c r="AL2013">
        <v>1</v>
      </c>
      <c r="AN2013">
        <v>0</v>
      </c>
      <c r="AO2013">
        <v>1</v>
      </c>
      <c r="AP2013">
        <v>0</v>
      </c>
      <c r="AQ2013">
        <v>0</v>
      </c>
      <c r="AR2013">
        <v>0</v>
      </c>
      <c r="AS2013" t="s">
        <v>6</v>
      </c>
      <c r="AT2013">
        <v>1.4E-2</v>
      </c>
      <c r="AU2013" t="s">
        <v>6</v>
      </c>
      <c r="AV2013">
        <v>0</v>
      </c>
      <c r="AW2013">
        <v>2</v>
      </c>
      <c r="AX2013">
        <v>27724242</v>
      </c>
      <c r="AY2013">
        <v>1</v>
      </c>
      <c r="AZ2013">
        <v>0</v>
      </c>
      <c r="BA2013">
        <v>2018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CX2013">
        <f>Y2013*Source!I709</f>
        <v>1.4E-2</v>
      </c>
      <c r="CY2013">
        <f t="shared" si="180"/>
        <v>86</v>
      </c>
      <c r="CZ2013">
        <f t="shared" si="181"/>
        <v>86</v>
      </c>
      <c r="DA2013">
        <f t="shared" si="182"/>
        <v>1</v>
      </c>
      <c r="DB2013">
        <v>0</v>
      </c>
    </row>
    <row r="2014" spans="1:106" x14ac:dyDescent="0.2">
      <c r="A2014">
        <f>ROW(Source!A709)</f>
        <v>709</v>
      </c>
      <c r="B2014">
        <v>27721504</v>
      </c>
      <c r="C2014">
        <v>27724219</v>
      </c>
      <c r="D2014">
        <v>25153666</v>
      </c>
      <c r="E2014">
        <v>1</v>
      </c>
      <c r="F2014">
        <v>1</v>
      </c>
      <c r="G2014">
        <v>1</v>
      </c>
      <c r="H2014">
        <v>3</v>
      </c>
      <c r="I2014" t="s">
        <v>1305</v>
      </c>
      <c r="J2014" t="s">
        <v>1306</v>
      </c>
      <c r="K2014" t="s">
        <v>1307</v>
      </c>
      <c r="L2014">
        <v>1346</v>
      </c>
      <c r="N2014">
        <v>1009</v>
      </c>
      <c r="O2014" t="s">
        <v>178</v>
      </c>
      <c r="P2014" t="s">
        <v>178</v>
      </c>
      <c r="Q2014">
        <v>1</v>
      </c>
      <c r="W2014">
        <v>0</v>
      </c>
      <c r="X2014">
        <v>-856710481</v>
      </c>
      <c r="Y2014">
        <v>1E-3</v>
      </c>
      <c r="AA2014">
        <v>133.05000000000001</v>
      </c>
      <c r="AB2014">
        <v>0</v>
      </c>
      <c r="AC2014">
        <v>0</v>
      </c>
      <c r="AD2014">
        <v>0</v>
      </c>
      <c r="AE2014">
        <v>133.05000000000001</v>
      </c>
      <c r="AF2014">
        <v>0</v>
      </c>
      <c r="AG2014">
        <v>0</v>
      </c>
      <c r="AH2014">
        <v>0</v>
      </c>
      <c r="AI2014">
        <v>1</v>
      </c>
      <c r="AJ2014">
        <v>1</v>
      </c>
      <c r="AK2014">
        <v>1</v>
      </c>
      <c r="AL2014">
        <v>1</v>
      </c>
      <c r="AN2014">
        <v>0</v>
      </c>
      <c r="AO2014">
        <v>1</v>
      </c>
      <c r="AP2014">
        <v>0</v>
      </c>
      <c r="AQ2014">
        <v>0</v>
      </c>
      <c r="AR2014">
        <v>0</v>
      </c>
      <c r="AS2014" t="s">
        <v>6</v>
      </c>
      <c r="AT2014">
        <v>1E-3</v>
      </c>
      <c r="AU2014" t="s">
        <v>6</v>
      </c>
      <c r="AV2014">
        <v>0</v>
      </c>
      <c r="AW2014">
        <v>2</v>
      </c>
      <c r="AX2014">
        <v>27724243</v>
      </c>
      <c r="AY2014">
        <v>1</v>
      </c>
      <c r="AZ2014">
        <v>0</v>
      </c>
      <c r="BA2014">
        <v>2019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CX2014">
        <f>Y2014*Source!I709</f>
        <v>1E-3</v>
      </c>
      <c r="CY2014">
        <f t="shared" si="180"/>
        <v>133.05000000000001</v>
      </c>
      <c r="CZ2014">
        <f t="shared" si="181"/>
        <v>133.05000000000001</v>
      </c>
      <c r="DA2014">
        <f t="shared" si="182"/>
        <v>1</v>
      </c>
      <c r="DB2014">
        <v>0</v>
      </c>
    </row>
    <row r="2015" spans="1:106" x14ac:dyDescent="0.2">
      <c r="A2015">
        <f>ROW(Source!A709)</f>
        <v>709</v>
      </c>
      <c r="B2015">
        <v>27721504</v>
      </c>
      <c r="C2015">
        <v>27724219</v>
      </c>
      <c r="D2015">
        <v>25171300</v>
      </c>
      <c r="E2015">
        <v>1</v>
      </c>
      <c r="F2015">
        <v>1</v>
      </c>
      <c r="G2015">
        <v>1</v>
      </c>
      <c r="H2015">
        <v>3</v>
      </c>
      <c r="I2015" t="s">
        <v>1308</v>
      </c>
      <c r="J2015" t="s">
        <v>1309</v>
      </c>
      <c r="K2015" t="s">
        <v>1310</v>
      </c>
      <c r="L2015">
        <v>1348</v>
      </c>
      <c r="N2015">
        <v>1009</v>
      </c>
      <c r="O2015" t="s">
        <v>46</v>
      </c>
      <c r="P2015" t="s">
        <v>46</v>
      </c>
      <c r="Q2015">
        <v>1000</v>
      </c>
      <c r="W2015">
        <v>0</v>
      </c>
      <c r="X2015">
        <v>426000481</v>
      </c>
      <c r="Y2015">
        <v>1E-3</v>
      </c>
      <c r="AA2015">
        <v>11500</v>
      </c>
      <c r="AB2015">
        <v>0</v>
      </c>
      <c r="AC2015">
        <v>0</v>
      </c>
      <c r="AD2015">
        <v>0</v>
      </c>
      <c r="AE2015">
        <v>11500</v>
      </c>
      <c r="AF2015">
        <v>0</v>
      </c>
      <c r="AG2015">
        <v>0</v>
      </c>
      <c r="AH2015">
        <v>0</v>
      </c>
      <c r="AI2015">
        <v>1</v>
      </c>
      <c r="AJ2015">
        <v>1</v>
      </c>
      <c r="AK2015">
        <v>1</v>
      </c>
      <c r="AL2015">
        <v>1</v>
      </c>
      <c r="AN2015">
        <v>0</v>
      </c>
      <c r="AO2015">
        <v>1</v>
      </c>
      <c r="AP2015">
        <v>0</v>
      </c>
      <c r="AQ2015">
        <v>0</v>
      </c>
      <c r="AR2015">
        <v>0</v>
      </c>
      <c r="AS2015" t="s">
        <v>6</v>
      </c>
      <c r="AT2015">
        <v>1E-3</v>
      </c>
      <c r="AU2015" t="s">
        <v>6</v>
      </c>
      <c r="AV2015">
        <v>0</v>
      </c>
      <c r="AW2015">
        <v>2</v>
      </c>
      <c r="AX2015">
        <v>27724244</v>
      </c>
      <c r="AY2015">
        <v>1</v>
      </c>
      <c r="AZ2015">
        <v>0</v>
      </c>
      <c r="BA2015">
        <v>2020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CX2015">
        <f>Y2015*Source!I709</f>
        <v>1E-3</v>
      </c>
      <c r="CY2015">
        <f t="shared" si="180"/>
        <v>11500</v>
      </c>
      <c r="CZ2015">
        <f t="shared" si="181"/>
        <v>11500</v>
      </c>
      <c r="DA2015">
        <f t="shared" si="182"/>
        <v>1</v>
      </c>
      <c r="DB2015">
        <v>0</v>
      </c>
    </row>
    <row r="2016" spans="1:106" x14ac:dyDescent="0.2">
      <c r="A2016">
        <f>ROW(Source!A709)</f>
        <v>709</v>
      </c>
      <c r="B2016">
        <v>27721504</v>
      </c>
      <c r="C2016">
        <v>27724219</v>
      </c>
      <c r="D2016">
        <v>25186459</v>
      </c>
      <c r="E2016">
        <v>1</v>
      </c>
      <c r="F2016">
        <v>1</v>
      </c>
      <c r="G2016">
        <v>1</v>
      </c>
      <c r="H2016">
        <v>3</v>
      </c>
      <c r="I2016" t="s">
        <v>1201</v>
      </c>
      <c r="J2016" t="s">
        <v>1202</v>
      </c>
      <c r="K2016" t="s">
        <v>1203</v>
      </c>
      <c r="L2016">
        <v>1346</v>
      </c>
      <c r="N2016">
        <v>1009</v>
      </c>
      <c r="O2016" t="s">
        <v>178</v>
      </c>
      <c r="P2016" t="s">
        <v>178</v>
      </c>
      <c r="Q2016">
        <v>1</v>
      </c>
      <c r="W2016">
        <v>0</v>
      </c>
      <c r="X2016">
        <v>210558753</v>
      </c>
      <c r="Y2016">
        <v>3.5999999999999997E-2</v>
      </c>
      <c r="AA2016">
        <v>28.6</v>
      </c>
      <c r="AB2016">
        <v>0</v>
      </c>
      <c r="AC2016">
        <v>0</v>
      </c>
      <c r="AD2016">
        <v>0</v>
      </c>
      <c r="AE2016">
        <v>28.6</v>
      </c>
      <c r="AF2016">
        <v>0</v>
      </c>
      <c r="AG2016">
        <v>0</v>
      </c>
      <c r="AH2016">
        <v>0</v>
      </c>
      <c r="AI2016">
        <v>1</v>
      </c>
      <c r="AJ2016">
        <v>1</v>
      </c>
      <c r="AK2016">
        <v>1</v>
      </c>
      <c r="AL2016">
        <v>1</v>
      </c>
      <c r="AN2016">
        <v>0</v>
      </c>
      <c r="AO2016">
        <v>1</v>
      </c>
      <c r="AP2016">
        <v>0</v>
      </c>
      <c r="AQ2016">
        <v>0</v>
      </c>
      <c r="AR2016">
        <v>0</v>
      </c>
      <c r="AS2016" t="s">
        <v>6</v>
      </c>
      <c r="AT2016">
        <v>3.5999999999999997E-2</v>
      </c>
      <c r="AU2016" t="s">
        <v>6</v>
      </c>
      <c r="AV2016">
        <v>0</v>
      </c>
      <c r="AW2016">
        <v>2</v>
      </c>
      <c r="AX2016">
        <v>27724245</v>
      </c>
      <c r="AY2016">
        <v>1</v>
      </c>
      <c r="AZ2016">
        <v>0</v>
      </c>
      <c r="BA2016">
        <v>2021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CX2016">
        <f>Y2016*Source!I709</f>
        <v>3.5999999999999997E-2</v>
      </c>
      <c r="CY2016">
        <f t="shared" si="180"/>
        <v>28.6</v>
      </c>
      <c r="CZ2016">
        <f t="shared" si="181"/>
        <v>28.6</v>
      </c>
      <c r="DA2016">
        <f t="shared" si="182"/>
        <v>1</v>
      </c>
      <c r="DB2016">
        <v>0</v>
      </c>
    </row>
    <row r="2017" spans="1:106" x14ac:dyDescent="0.2">
      <c r="A2017">
        <f>ROW(Source!A709)</f>
        <v>709</v>
      </c>
      <c r="B2017">
        <v>27721504</v>
      </c>
      <c r="C2017">
        <v>27724219</v>
      </c>
      <c r="D2017">
        <v>25186612</v>
      </c>
      <c r="E2017">
        <v>1</v>
      </c>
      <c r="F2017">
        <v>1</v>
      </c>
      <c r="G2017">
        <v>1</v>
      </c>
      <c r="H2017">
        <v>3</v>
      </c>
      <c r="I2017" t="s">
        <v>1311</v>
      </c>
      <c r="J2017" t="s">
        <v>1312</v>
      </c>
      <c r="K2017" t="s">
        <v>1313</v>
      </c>
      <c r="L2017">
        <v>1346</v>
      </c>
      <c r="N2017">
        <v>1009</v>
      </c>
      <c r="O2017" t="s">
        <v>178</v>
      </c>
      <c r="P2017" t="s">
        <v>178</v>
      </c>
      <c r="Q2017">
        <v>1</v>
      </c>
      <c r="W2017">
        <v>0</v>
      </c>
      <c r="X2017">
        <v>-1274984028</v>
      </c>
      <c r="Y2017">
        <v>6.0000000000000001E-3</v>
      </c>
      <c r="AA2017">
        <v>35.630000000000003</v>
      </c>
      <c r="AB2017">
        <v>0</v>
      </c>
      <c r="AC2017">
        <v>0</v>
      </c>
      <c r="AD2017">
        <v>0</v>
      </c>
      <c r="AE2017">
        <v>35.630000000000003</v>
      </c>
      <c r="AF2017">
        <v>0</v>
      </c>
      <c r="AG2017">
        <v>0</v>
      </c>
      <c r="AH2017">
        <v>0</v>
      </c>
      <c r="AI2017">
        <v>1</v>
      </c>
      <c r="AJ2017">
        <v>1</v>
      </c>
      <c r="AK2017">
        <v>1</v>
      </c>
      <c r="AL2017">
        <v>1</v>
      </c>
      <c r="AN2017">
        <v>0</v>
      </c>
      <c r="AO2017">
        <v>1</v>
      </c>
      <c r="AP2017">
        <v>0</v>
      </c>
      <c r="AQ2017">
        <v>0</v>
      </c>
      <c r="AR2017">
        <v>0</v>
      </c>
      <c r="AS2017" t="s">
        <v>6</v>
      </c>
      <c r="AT2017">
        <v>6.0000000000000001E-3</v>
      </c>
      <c r="AU2017" t="s">
        <v>6</v>
      </c>
      <c r="AV2017">
        <v>0</v>
      </c>
      <c r="AW2017">
        <v>2</v>
      </c>
      <c r="AX2017">
        <v>27724246</v>
      </c>
      <c r="AY2017">
        <v>1</v>
      </c>
      <c r="AZ2017">
        <v>0</v>
      </c>
      <c r="BA2017">
        <v>2022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CX2017">
        <f>Y2017*Source!I709</f>
        <v>6.0000000000000001E-3</v>
      </c>
      <c r="CY2017">
        <f t="shared" si="180"/>
        <v>35.630000000000003</v>
      </c>
      <c r="CZ2017">
        <f t="shared" si="181"/>
        <v>35.630000000000003</v>
      </c>
      <c r="DA2017">
        <f t="shared" si="182"/>
        <v>1</v>
      </c>
      <c r="DB2017">
        <v>0</v>
      </c>
    </row>
    <row r="2018" spans="1:106" x14ac:dyDescent="0.2">
      <c r="A2018">
        <f>ROW(Source!A709)</f>
        <v>709</v>
      </c>
      <c r="B2018">
        <v>27721504</v>
      </c>
      <c r="C2018">
        <v>27724219</v>
      </c>
      <c r="D2018">
        <v>25200071</v>
      </c>
      <c r="E2018">
        <v>1</v>
      </c>
      <c r="F2018">
        <v>1</v>
      </c>
      <c r="G2018">
        <v>1</v>
      </c>
      <c r="H2018">
        <v>3</v>
      </c>
      <c r="I2018" t="s">
        <v>1314</v>
      </c>
      <c r="J2018" t="s">
        <v>1315</v>
      </c>
      <c r="K2018" t="s">
        <v>1316</v>
      </c>
      <c r="L2018">
        <v>1358</v>
      </c>
      <c r="N2018">
        <v>1010</v>
      </c>
      <c r="O2018" t="s">
        <v>553</v>
      </c>
      <c r="P2018" t="s">
        <v>553</v>
      </c>
      <c r="Q2018">
        <v>10</v>
      </c>
      <c r="W2018">
        <v>0</v>
      </c>
      <c r="X2018">
        <v>1386890308</v>
      </c>
      <c r="Y2018">
        <v>0.1</v>
      </c>
      <c r="AA2018">
        <v>39</v>
      </c>
      <c r="AB2018">
        <v>0</v>
      </c>
      <c r="AC2018">
        <v>0</v>
      </c>
      <c r="AD2018">
        <v>0</v>
      </c>
      <c r="AE2018">
        <v>39</v>
      </c>
      <c r="AF2018">
        <v>0</v>
      </c>
      <c r="AG2018">
        <v>0</v>
      </c>
      <c r="AH2018">
        <v>0</v>
      </c>
      <c r="AI2018">
        <v>1</v>
      </c>
      <c r="AJ2018">
        <v>1</v>
      </c>
      <c r="AK2018">
        <v>1</v>
      </c>
      <c r="AL2018">
        <v>1</v>
      </c>
      <c r="AN2018">
        <v>0</v>
      </c>
      <c r="AO2018">
        <v>1</v>
      </c>
      <c r="AP2018">
        <v>0</v>
      </c>
      <c r="AQ2018">
        <v>0</v>
      </c>
      <c r="AR2018">
        <v>0</v>
      </c>
      <c r="AS2018" t="s">
        <v>6</v>
      </c>
      <c r="AT2018">
        <v>0.1</v>
      </c>
      <c r="AU2018" t="s">
        <v>6</v>
      </c>
      <c r="AV2018">
        <v>0</v>
      </c>
      <c r="AW2018">
        <v>2</v>
      </c>
      <c r="AX2018">
        <v>27724247</v>
      </c>
      <c r="AY2018">
        <v>1</v>
      </c>
      <c r="AZ2018">
        <v>0</v>
      </c>
      <c r="BA2018">
        <v>2023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CX2018">
        <f>Y2018*Source!I709</f>
        <v>0.1</v>
      </c>
      <c r="CY2018">
        <f t="shared" si="180"/>
        <v>39</v>
      </c>
      <c r="CZ2018">
        <f t="shared" si="181"/>
        <v>39</v>
      </c>
      <c r="DA2018">
        <f t="shared" si="182"/>
        <v>1</v>
      </c>
      <c r="DB2018">
        <v>0</v>
      </c>
    </row>
    <row r="2019" spans="1:106" x14ac:dyDescent="0.2">
      <c r="A2019">
        <f>ROW(Source!A709)</f>
        <v>709</v>
      </c>
      <c r="B2019">
        <v>27721504</v>
      </c>
      <c r="C2019">
        <v>27724219</v>
      </c>
      <c r="D2019">
        <v>25221562</v>
      </c>
      <c r="E2019">
        <v>1</v>
      </c>
      <c r="F2019">
        <v>1</v>
      </c>
      <c r="G2019">
        <v>1</v>
      </c>
      <c r="H2019">
        <v>3</v>
      </c>
      <c r="I2019" t="s">
        <v>541</v>
      </c>
      <c r="J2019" t="s">
        <v>543</v>
      </c>
      <c r="K2019" t="s">
        <v>542</v>
      </c>
      <c r="L2019">
        <v>1354</v>
      </c>
      <c r="N2019">
        <v>1010</v>
      </c>
      <c r="O2019" t="s">
        <v>252</v>
      </c>
      <c r="P2019" t="s">
        <v>252</v>
      </c>
      <c r="Q2019">
        <v>1</v>
      </c>
      <c r="W2019">
        <v>0</v>
      </c>
      <c r="X2019">
        <v>-831428471</v>
      </c>
      <c r="Y2019">
        <v>1</v>
      </c>
      <c r="AA2019">
        <v>159.06</v>
      </c>
      <c r="AB2019">
        <v>0</v>
      </c>
      <c r="AC2019">
        <v>0</v>
      </c>
      <c r="AD2019">
        <v>0</v>
      </c>
      <c r="AE2019">
        <v>159.06</v>
      </c>
      <c r="AF2019">
        <v>0</v>
      </c>
      <c r="AG2019">
        <v>0</v>
      </c>
      <c r="AH2019">
        <v>0</v>
      </c>
      <c r="AI2019">
        <v>1</v>
      </c>
      <c r="AJ2019">
        <v>1</v>
      </c>
      <c r="AK2019">
        <v>1</v>
      </c>
      <c r="AL2019">
        <v>1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 t="s">
        <v>6</v>
      </c>
      <c r="AT2019">
        <v>1</v>
      </c>
      <c r="AU2019" t="s">
        <v>6</v>
      </c>
      <c r="AV2019">
        <v>0</v>
      </c>
      <c r="AW2019">
        <v>1</v>
      </c>
      <c r="AX2019">
        <v>-1</v>
      </c>
      <c r="AY2019">
        <v>0</v>
      </c>
      <c r="AZ2019">
        <v>0</v>
      </c>
      <c r="BA2019" t="s">
        <v>6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CX2019">
        <f>Y2019*Source!I709</f>
        <v>1</v>
      </c>
      <c r="CY2019">
        <f t="shared" si="180"/>
        <v>159.06</v>
      </c>
      <c r="CZ2019">
        <f t="shared" si="181"/>
        <v>159.06</v>
      </c>
      <c r="DA2019">
        <f t="shared" si="182"/>
        <v>1</v>
      </c>
      <c r="DB2019">
        <v>0</v>
      </c>
    </row>
    <row r="2020" spans="1:106" x14ac:dyDescent="0.2">
      <c r="A2020">
        <f>ROW(Source!A709)</f>
        <v>709</v>
      </c>
      <c r="B2020">
        <v>27721504</v>
      </c>
      <c r="C2020">
        <v>27724219</v>
      </c>
      <c r="D2020">
        <v>25147235</v>
      </c>
      <c r="E2020">
        <v>17</v>
      </c>
      <c r="F2020">
        <v>1</v>
      </c>
      <c r="G2020">
        <v>1</v>
      </c>
      <c r="H2020">
        <v>3</v>
      </c>
      <c r="I2020" t="s">
        <v>1204</v>
      </c>
      <c r="J2020" t="s">
        <v>6</v>
      </c>
      <c r="K2020" t="s">
        <v>1205</v>
      </c>
      <c r="L2020">
        <v>1374</v>
      </c>
      <c r="N2020">
        <v>1013</v>
      </c>
      <c r="O2020" t="s">
        <v>1206</v>
      </c>
      <c r="P2020" t="s">
        <v>1206</v>
      </c>
      <c r="Q2020">
        <v>1</v>
      </c>
      <c r="W2020">
        <v>0</v>
      </c>
      <c r="X2020">
        <v>-1731369543</v>
      </c>
      <c r="Y2020">
        <v>0.3</v>
      </c>
      <c r="AA2020">
        <v>1</v>
      </c>
      <c r="AB2020">
        <v>0</v>
      </c>
      <c r="AC2020">
        <v>0</v>
      </c>
      <c r="AD2020">
        <v>0</v>
      </c>
      <c r="AE2020">
        <v>1</v>
      </c>
      <c r="AF2020">
        <v>0</v>
      </c>
      <c r="AG2020">
        <v>0</v>
      </c>
      <c r="AH2020">
        <v>0</v>
      </c>
      <c r="AI2020">
        <v>1</v>
      </c>
      <c r="AJ2020">
        <v>1</v>
      </c>
      <c r="AK2020">
        <v>1</v>
      </c>
      <c r="AL2020">
        <v>1</v>
      </c>
      <c r="AN2020">
        <v>0</v>
      </c>
      <c r="AO2020">
        <v>1</v>
      </c>
      <c r="AP2020">
        <v>0</v>
      </c>
      <c r="AQ2020">
        <v>0</v>
      </c>
      <c r="AR2020">
        <v>0</v>
      </c>
      <c r="AS2020" t="s">
        <v>6</v>
      </c>
      <c r="AT2020">
        <v>0.3</v>
      </c>
      <c r="AU2020" t="s">
        <v>6</v>
      </c>
      <c r="AV2020">
        <v>0</v>
      </c>
      <c r="AW2020">
        <v>2</v>
      </c>
      <c r="AX2020">
        <v>27724248</v>
      </c>
      <c r="AY2020">
        <v>1</v>
      </c>
      <c r="AZ2020">
        <v>0</v>
      </c>
      <c r="BA2020">
        <v>2024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CX2020">
        <f>Y2020*Source!I709</f>
        <v>0.3</v>
      </c>
      <c r="CY2020">
        <f t="shared" si="180"/>
        <v>1</v>
      </c>
      <c r="CZ2020">
        <f t="shared" si="181"/>
        <v>1</v>
      </c>
      <c r="DA2020">
        <f t="shared" si="182"/>
        <v>1</v>
      </c>
      <c r="DB2020">
        <v>0</v>
      </c>
    </row>
    <row r="2021" spans="1:106" x14ac:dyDescent="0.2">
      <c r="A2021">
        <f>ROW(Source!A712)</f>
        <v>712</v>
      </c>
      <c r="B2021">
        <v>27721505</v>
      </c>
      <c r="C2021">
        <v>27724250</v>
      </c>
      <c r="D2021">
        <v>25428833</v>
      </c>
      <c r="E2021">
        <v>1</v>
      </c>
      <c r="F2021">
        <v>1</v>
      </c>
      <c r="G2021">
        <v>1</v>
      </c>
      <c r="H2021">
        <v>1</v>
      </c>
      <c r="I2021" t="s">
        <v>1059</v>
      </c>
      <c r="J2021" t="s">
        <v>6</v>
      </c>
      <c r="K2021" t="s">
        <v>1060</v>
      </c>
      <c r="L2021">
        <v>1191</v>
      </c>
      <c r="N2021">
        <v>1013</v>
      </c>
      <c r="O2021" t="s">
        <v>953</v>
      </c>
      <c r="P2021" t="s">
        <v>953</v>
      </c>
      <c r="Q2021">
        <v>1</v>
      </c>
      <c r="W2021">
        <v>0</v>
      </c>
      <c r="X2021">
        <v>912892513</v>
      </c>
      <c r="Y2021">
        <v>253.6</v>
      </c>
      <c r="AA2021">
        <v>0</v>
      </c>
      <c r="AB2021">
        <v>0</v>
      </c>
      <c r="AC2021">
        <v>0</v>
      </c>
      <c r="AD2021">
        <v>9.92</v>
      </c>
      <c r="AE2021">
        <v>0</v>
      </c>
      <c r="AF2021">
        <v>0</v>
      </c>
      <c r="AG2021">
        <v>0</v>
      </c>
      <c r="AH2021">
        <v>9.92</v>
      </c>
      <c r="AI2021">
        <v>1</v>
      </c>
      <c r="AJ2021">
        <v>1</v>
      </c>
      <c r="AK2021">
        <v>1</v>
      </c>
      <c r="AL2021">
        <v>1</v>
      </c>
      <c r="AN2021">
        <v>0</v>
      </c>
      <c r="AO2021">
        <v>1</v>
      </c>
      <c r="AP2021">
        <v>0</v>
      </c>
      <c r="AQ2021">
        <v>0</v>
      </c>
      <c r="AR2021">
        <v>0</v>
      </c>
      <c r="AS2021" t="s">
        <v>6</v>
      </c>
      <c r="AT2021">
        <v>253.6</v>
      </c>
      <c r="AU2021" t="s">
        <v>6</v>
      </c>
      <c r="AV2021">
        <v>1</v>
      </c>
      <c r="AW2021">
        <v>2</v>
      </c>
      <c r="AX2021">
        <v>27724266</v>
      </c>
      <c r="AY2021">
        <v>1</v>
      </c>
      <c r="AZ2021">
        <v>0</v>
      </c>
      <c r="BA2021">
        <v>2025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CX2021">
        <f>Y2021*Source!I712</f>
        <v>15.215999999999999</v>
      </c>
      <c r="CY2021">
        <f>AD2021</f>
        <v>9.92</v>
      </c>
      <c r="CZ2021">
        <f>AH2021</f>
        <v>9.92</v>
      </c>
      <c r="DA2021">
        <f>AL2021</f>
        <v>1</v>
      </c>
      <c r="DB2021">
        <v>0</v>
      </c>
    </row>
    <row r="2022" spans="1:106" x14ac:dyDescent="0.2">
      <c r="A2022">
        <f>ROW(Source!A712)</f>
        <v>712</v>
      </c>
      <c r="B2022">
        <v>27721505</v>
      </c>
      <c r="C2022">
        <v>27724250</v>
      </c>
      <c r="D2022">
        <v>25412928</v>
      </c>
      <c r="E2022">
        <v>1</v>
      </c>
      <c r="F2022">
        <v>1</v>
      </c>
      <c r="G2022">
        <v>1</v>
      </c>
      <c r="H2022">
        <v>1</v>
      </c>
      <c r="I2022" t="s">
        <v>954</v>
      </c>
      <c r="J2022" t="s">
        <v>6</v>
      </c>
      <c r="K2022" t="s">
        <v>955</v>
      </c>
      <c r="L2022">
        <v>1191</v>
      </c>
      <c r="N2022">
        <v>1013</v>
      </c>
      <c r="O2022" t="s">
        <v>953</v>
      </c>
      <c r="P2022" t="s">
        <v>953</v>
      </c>
      <c r="Q2022">
        <v>1</v>
      </c>
      <c r="W2022">
        <v>0</v>
      </c>
      <c r="X2022">
        <v>-1417349443</v>
      </c>
      <c r="Y2022">
        <v>1.98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1</v>
      </c>
      <c r="AJ2022">
        <v>1</v>
      </c>
      <c r="AK2022">
        <v>1</v>
      </c>
      <c r="AL2022">
        <v>1</v>
      </c>
      <c r="AN2022">
        <v>0</v>
      </c>
      <c r="AO2022">
        <v>1</v>
      </c>
      <c r="AP2022">
        <v>0</v>
      </c>
      <c r="AQ2022">
        <v>0</v>
      </c>
      <c r="AR2022">
        <v>0</v>
      </c>
      <c r="AS2022" t="s">
        <v>6</v>
      </c>
      <c r="AT2022">
        <v>1.98</v>
      </c>
      <c r="AU2022" t="s">
        <v>6</v>
      </c>
      <c r="AV2022">
        <v>2</v>
      </c>
      <c r="AW2022">
        <v>2</v>
      </c>
      <c r="AX2022">
        <v>27724267</v>
      </c>
      <c r="AY2022">
        <v>1</v>
      </c>
      <c r="AZ2022">
        <v>0</v>
      </c>
      <c r="BA2022">
        <v>2026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CX2022">
        <f>Y2022*Source!I712</f>
        <v>0.11879999999999999</v>
      </c>
      <c r="CY2022">
        <f>AD2022</f>
        <v>0</v>
      </c>
      <c r="CZ2022">
        <f>AH2022</f>
        <v>0</v>
      </c>
      <c r="DA2022">
        <f>AL2022</f>
        <v>1</v>
      </c>
      <c r="DB2022">
        <v>0</v>
      </c>
    </row>
    <row r="2023" spans="1:106" x14ac:dyDescent="0.2">
      <c r="A2023">
        <f>ROW(Source!A712)</f>
        <v>712</v>
      </c>
      <c r="B2023">
        <v>27721505</v>
      </c>
      <c r="C2023">
        <v>27724250</v>
      </c>
      <c r="D2023">
        <v>25230220</v>
      </c>
      <c r="E2023">
        <v>1</v>
      </c>
      <c r="F2023">
        <v>1</v>
      </c>
      <c r="G2023">
        <v>1</v>
      </c>
      <c r="H2023">
        <v>2</v>
      </c>
      <c r="I2023" t="s">
        <v>991</v>
      </c>
      <c r="J2023" t="s">
        <v>992</v>
      </c>
      <c r="K2023" t="s">
        <v>993</v>
      </c>
      <c r="L2023">
        <v>1368</v>
      </c>
      <c r="N2023">
        <v>1011</v>
      </c>
      <c r="O2023" t="s">
        <v>959</v>
      </c>
      <c r="P2023" t="s">
        <v>959</v>
      </c>
      <c r="Q2023">
        <v>1</v>
      </c>
      <c r="W2023">
        <v>0</v>
      </c>
      <c r="X2023">
        <v>-1718674368</v>
      </c>
      <c r="Y2023">
        <v>0.99</v>
      </c>
      <c r="AA2023">
        <v>0</v>
      </c>
      <c r="AB2023">
        <v>111.99</v>
      </c>
      <c r="AC2023">
        <v>13.5</v>
      </c>
      <c r="AD2023">
        <v>0</v>
      </c>
      <c r="AE2023">
        <v>0</v>
      </c>
      <c r="AF2023">
        <v>111.99</v>
      </c>
      <c r="AG2023">
        <v>13.5</v>
      </c>
      <c r="AH2023">
        <v>0</v>
      </c>
      <c r="AI2023">
        <v>1</v>
      </c>
      <c r="AJ2023">
        <v>1</v>
      </c>
      <c r="AK2023">
        <v>1</v>
      </c>
      <c r="AL2023">
        <v>1</v>
      </c>
      <c r="AN2023">
        <v>0</v>
      </c>
      <c r="AO2023">
        <v>1</v>
      </c>
      <c r="AP2023">
        <v>0</v>
      </c>
      <c r="AQ2023">
        <v>0</v>
      </c>
      <c r="AR2023">
        <v>0</v>
      </c>
      <c r="AS2023" t="s">
        <v>6</v>
      </c>
      <c r="AT2023">
        <v>0.99</v>
      </c>
      <c r="AU2023" t="s">
        <v>6</v>
      </c>
      <c r="AV2023">
        <v>0</v>
      </c>
      <c r="AW2023">
        <v>2</v>
      </c>
      <c r="AX2023">
        <v>27724268</v>
      </c>
      <c r="AY2023">
        <v>1</v>
      </c>
      <c r="AZ2023">
        <v>0</v>
      </c>
      <c r="BA2023">
        <v>2027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CX2023">
        <f>Y2023*Source!I712</f>
        <v>5.9399999999999994E-2</v>
      </c>
      <c r="CY2023">
        <f>AB2023</f>
        <v>111.99</v>
      </c>
      <c r="CZ2023">
        <f>AF2023</f>
        <v>111.99</v>
      </c>
      <c r="DA2023">
        <f>AJ2023</f>
        <v>1</v>
      </c>
      <c r="DB2023">
        <v>0</v>
      </c>
    </row>
    <row r="2024" spans="1:106" x14ac:dyDescent="0.2">
      <c r="A2024">
        <f>ROW(Source!A712)</f>
        <v>712</v>
      </c>
      <c r="B2024">
        <v>27721505</v>
      </c>
      <c r="C2024">
        <v>27724250</v>
      </c>
      <c r="D2024">
        <v>25231607</v>
      </c>
      <c r="E2024">
        <v>1</v>
      </c>
      <c r="F2024">
        <v>1</v>
      </c>
      <c r="G2024">
        <v>1</v>
      </c>
      <c r="H2024">
        <v>2</v>
      </c>
      <c r="I2024" t="s">
        <v>997</v>
      </c>
      <c r="J2024" t="s">
        <v>998</v>
      </c>
      <c r="K2024" t="s">
        <v>999</v>
      </c>
      <c r="L2024">
        <v>1368</v>
      </c>
      <c r="N2024">
        <v>1011</v>
      </c>
      <c r="O2024" t="s">
        <v>959</v>
      </c>
      <c r="P2024" t="s">
        <v>959</v>
      </c>
      <c r="Q2024">
        <v>1</v>
      </c>
      <c r="W2024">
        <v>0</v>
      </c>
      <c r="X2024">
        <v>1372534845</v>
      </c>
      <c r="Y2024">
        <v>0.99</v>
      </c>
      <c r="AA2024">
        <v>0</v>
      </c>
      <c r="AB2024">
        <v>65.709999999999994</v>
      </c>
      <c r="AC2024">
        <v>11.6</v>
      </c>
      <c r="AD2024">
        <v>0</v>
      </c>
      <c r="AE2024">
        <v>0</v>
      </c>
      <c r="AF2024">
        <v>65.709999999999994</v>
      </c>
      <c r="AG2024">
        <v>11.6</v>
      </c>
      <c r="AH2024">
        <v>0</v>
      </c>
      <c r="AI2024">
        <v>1</v>
      </c>
      <c r="AJ2024">
        <v>1</v>
      </c>
      <c r="AK2024">
        <v>1</v>
      </c>
      <c r="AL2024">
        <v>1</v>
      </c>
      <c r="AN2024">
        <v>0</v>
      </c>
      <c r="AO2024">
        <v>1</v>
      </c>
      <c r="AP2024">
        <v>0</v>
      </c>
      <c r="AQ2024">
        <v>0</v>
      </c>
      <c r="AR2024">
        <v>0</v>
      </c>
      <c r="AS2024" t="s">
        <v>6</v>
      </c>
      <c r="AT2024">
        <v>0.99</v>
      </c>
      <c r="AU2024" t="s">
        <v>6</v>
      </c>
      <c r="AV2024">
        <v>0</v>
      </c>
      <c r="AW2024">
        <v>2</v>
      </c>
      <c r="AX2024">
        <v>27724269</v>
      </c>
      <c r="AY2024">
        <v>1</v>
      </c>
      <c r="AZ2024">
        <v>0</v>
      </c>
      <c r="BA2024">
        <v>2028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CX2024">
        <f>Y2024*Source!I712</f>
        <v>5.9399999999999994E-2</v>
      </c>
      <c r="CY2024">
        <f>AB2024</f>
        <v>65.709999999999994</v>
      </c>
      <c r="CZ2024">
        <f>AF2024</f>
        <v>65.709999999999994</v>
      </c>
      <c r="DA2024">
        <f>AJ2024</f>
        <v>1</v>
      </c>
      <c r="DB2024">
        <v>0</v>
      </c>
    </row>
    <row r="2025" spans="1:106" x14ac:dyDescent="0.2">
      <c r="A2025">
        <f>ROW(Source!A712)</f>
        <v>712</v>
      </c>
      <c r="B2025">
        <v>27721505</v>
      </c>
      <c r="C2025">
        <v>27724250</v>
      </c>
      <c r="D2025">
        <v>25231911</v>
      </c>
      <c r="E2025">
        <v>1</v>
      </c>
      <c r="F2025">
        <v>1</v>
      </c>
      <c r="G2025">
        <v>1</v>
      </c>
      <c r="H2025">
        <v>2</v>
      </c>
      <c r="I2025" t="s">
        <v>1061</v>
      </c>
      <c r="J2025" t="s">
        <v>1062</v>
      </c>
      <c r="K2025" t="s">
        <v>1063</v>
      </c>
      <c r="L2025">
        <v>1368</v>
      </c>
      <c r="N2025">
        <v>1011</v>
      </c>
      <c r="O2025" t="s">
        <v>959</v>
      </c>
      <c r="P2025" t="s">
        <v>959</v>
      </c>
      <c r="Q2025">
        <v>1</v>
      </c>
      <c r="W2025">
        <v>0</v>
      </c>
      <c r="X2025">
        <v>-353815937</v>
      </c>
      <c r="Y2025">
        <v>1.1399999999999999</v>
      </c>
      <c r="AA2025">
        <v>0</v>
      </c>
      <c r="AB2025">
        <v>8.1</v>
      </c>
      <c r="AC2025">
        <v>0</v>
      </c>
      <c r="AD2025">
        <v>0</v>
      </c>
      <c r="AE2025">
        <v>0</v>
      </c>
      <c r="AF2025">
        <v>8.1</v>
      </c>
      <c r="AG2025">
        <v>0</v>
      </c>
      <c r="AH2025">
        <v>0</v>
      </c>
      <c r="AI2025">
        <v>1</v>
      </c>
      <c r="AJ2025">
        <v>1</v>
      </c>
      <c r="AK2025">
        <v>1</v>
      </c>
      <c r="AL2025">
        <v>1</v>
      </c>
      <c r="AN2025">
        <v>0</v>
      </c>
      <c r="AO2025">
        <v>1</v>
      </c>
      <c r="AP2025">
        <v>0</v>
      </c>
      <c r="AQ2025">
        <v>0</v>
      </c>
      <c r="AR2025">
        <v>0</v>
      </c>
      <c r="AS2025" t="s">
        <v>6</v>
      </c>
      <c r="AT2025">
        <v>1.1399999999999999</v>
      </c>
      <c r="AU2025" t="s">
        <v>6</v>
      </c>
      <c r="AV2025">
        <v>0</v>
      </c>
      <c r="AW2025">
        <v>2</v>
      </c>
      <c r="AX2025">
        <v>27724270</v>
      </c>
      <c r="AY2025">
        <v>1</v>
      </c>
      <c r="AZ2025">
        <v>0</v>
      </c>
      <c r="BA2025">
        <v>2029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CX2025">
        <f>Y2025*Source!I712</f>
        <v>6.8399999999999989E-2</v>
      </c>
      <c r="CY2025">
        <f>AB2025</f>
        <v>8.1</v>
      </c>
      <c r="CZ2025">
        <f>AF2025</f>
        <v>8.1</v>
      </c>
      <c r="DA2025">
        <f>AJ2025</f>
        <v>1</v>
      </c>
      <c r="DB2025">
        <v>0</v>
      </c>
    </row>
    <row r="2026" spans="1:106" x14ac:dyDescent="0.2">
      <c r="A2026">
        <f>ROW(Source!A712)</f>
        <v>712</v>
      </c>
      <c r="B2026">
        <v>27721505</v>
      </c>
      <c r="C2026">
        <v>27724250</v>
      </c>
      <c r="D2026">
        <v>25232639</v>
      </c>
      <c r="E2026">
        <v>1</v>
      </c>
      <c r="F2026">
        <v>1</v>
      </c>
      <c r="G2026">
        <v>1</v>
      </c>
      <c r="H2026">
        <v>2</v>
      </c>
      <c r="I2026" t="s">
        <v>1181</v>
      </c>
      <c r="J2026" t="s">
        <v>1182</v>
      </c>
      <c r="K2026" t="s">
        <v>1183</v>
      </c>
      <c r="L2026">
        <v>1368</v>
      </c>
      <c r="N2026">
        <v>1011</v>
      </c>
      <c r="O2026" t="s">
        <v>959</v>
      </c>
      <c r="P2026" t="s">
        <v>959</v>
      </c>
      <c r="Q2026">
        <v>1</v>
      </c>
      <c r="W2026">
        <v>0</v>
      </c>
      <c r="X2026">
        <v>917395980</v>
      </c>
      <c r="Y2026">
        <v>0.7</v>
      </c>
      <c r="AA2026">
        <v>0</v>
      </c>
      <c r="AB2026">
        <v>2.36</v>
      </c>
      <c r="AC2026">
        <v>0</v>
      </c>
      <c r="AD2026">
        <v>0</v>
      </c>
      <c r="AE2026">
        <v>0</v>
      </c>
      <c r="AF2026">
        <v>2.36</v>
      </c>
      <c r="AG2026">
        <v>0</v>
      </c>
      <c r="AH2026">
        <v>0</v>
      </c>
      <c r="AI2026">
        <v>1</v>
      </c>
      <c r="AJ2026">
        <v>1</v>
      </c>
      <c r="AK2026">
        <v>1</v>
      </c>
      <c r="AL2026">
        <v>1</v>
      </c>
      <c r="AN2026">
        <v>0</v>
      </c>
      <c r="AO2026">
        <v>1</v>
      </c>
      <c r="AP2026">
        <v>0</v>
      </c>
      <c r="AQ2026">
        <v>0</v>
      </c>
      <c r="AR2026">
        <v>0</v>
      </c>
      <c r="AS2026" t="s">
        <v>6</v>
      </c>
      <c r="AT2026">
        <v>0.7</v>
      </c>
      <c r="AU2026" t="s">
        <v>6</v>
      </c>
      <c r="AV2026">
        <v>0</v>
      </c>
      <c r="AW2026">
        <v>2</v>
      </c>
      <c r="AX2026">
        <v>27724271</v>
      </c>
      <c r="AY2026">
        <v>1</v>
      </c>
      <c r="AZ2026">
        <v>0</v>
      </c>
      <c r="BA2026">
        <v>2030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CX2026">
        <f>Y2026*Source!I712</f>
        <v>4.1999999999999996E-2</v>
      </c>
      <c r="CY2026">
        <f>AB2026</f>
        <v>2.36</v>
      </c>
      <c r="CZ2026">
        <f>AF2026</f>
        <v>2.36</v>
      </c>
      <c r="DA2026">
        <f>AJ2026</f>
        <v>1</v>
      </c>
      <c r="DB2026">
        <v>0</v>
      </c>
    </row>
    <row r="2027" spans="1:106" x14ac:dyDescent="0.2">
      <c r="A2027">
        <f>ROW(Source!A712)</f>
        <v>712</v>
      </c>
      <c r="B2027">
        <v>27721505</v>
      </c>
      <c r="C2027">
        <v>27724250</v>
      </c>
      <c r="D2027">
        <v>25150263</v>
      </c>
      <c r="E2027">
        <v>1</v>
      </c>
      <c r="F2027">
        <v>1</v>
      </c>
      <c r="G2027">
        <v>1</v>
      </c>
      <c r="H2027">
        <v>3</v>
      </c>
      <c r="I2027" t="s">
        <v>1184</v>
      </c>
      <c r="J2027" t="s">
        <v>1185</v>
      </c>
      <c r="K2027" t="s">
        <v>1186</v>
      </c>
      <c r="L2027">
        <v>1346</v>
      </c>
      <c r="N2027">
        <v>1009</v>
      </c>
      <c r="O2027" t="s">
        <v>178</v>
      </c>
      <c r="P2027" t="s">
        <v>178</v>
      </c>
      <c r="Q2027">
        <v>1</v>
      </c>
      <c r="W2027">
        <v>0</v>
      </c>
      <c r="X2027">
        <v>-1088866022</v>
      </c>
      <c r="Y2027">
        <v>0.42</v>
      </c>
      <c r="AA2027">
        <v>30.4</v>
      </c>
      <c r="AB2027">
        <v>0</v>
      </c>
      <c r="AC2027">
        <v>0</v>
      </c>
      <c r="AD2027">
        <v>0</v>
      </c>
      <c r="AE2027">
        <v>30.4</v>
      </c>
      <c r="AF2027">
        <v>0</v>
      </c>
      <c r="AG2027">
        <v>0</v>
      </c>
      <c r="AH2027">
        <v>0</v>
      </c>
      <c r="AI2027">
        <v>1</v>
      </c>
      <c r="AJ2027">
        <v>1</v>
      </c>
      <c r="AK2027">
        <v>1</v>
      </c>
      <c r="AL2027">
        <v>1</v>
      </c>
      <c r="AN2027">
        <v>0</v>
      </c>
      <c r="AO2027">
        <v>1</v>
      </c>
      <c r="AP2027">
        <v>0</v>
      </c>
      <c r="AQ2027">
        <v>0</v>
      </c>
      <c r="AR2027">
        <v>0</v>
      </c>
      <c r="AS2027" t="s">
        <v>6</v>
      </c>
      <c r="AT2027">
        <v>0.42</v>
      </c>
      <c r="AU2027" t="s">
        <v>6</v>
      </c>
      <c r="AV2027">
        <v>0</v>
      </c>
      <c r="AW2027">
        <v>2</v>
      </c>
      <c r="AX2027">
        <v>27724272</v>
      </c>
      <c r="AY2027">
        <v>1</v>
      </c>
      <c r="AZ2027">
        <v>0</v>
      </c>
      <c r="BA2027">
        <v>2031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CX2027">
        <f>Y2027*Source!I712</f>
        <v>2.5199999999999997E-2</v>
      </c>
      <c r="CY2027">
        <f t="shared" ref="CY2027:CY2035" si="183">AA2027</f>
        <v>30.4</v>
      </c>
      <c r="CZ2027">
        <f t="shared" ref="CZ2027:CZ2035" si="184">AE2027</f>
        <v>30.4</v>
      </c>
      <c r="DA2027">
        <f t="shared" ref="DA2027:DA2035" si="185">AI2027</f>
        <v>1</v>
      </c>
      <c r="DB2027">
        <v>0</v>
      </c>
    </row>
    <row r="2028" spans="1:106" x14ac:dyDescent="0.2">
      <c r="A2028">
        <f>ROW(Source!A712)</f>
        <v>712</v>
      </c>
      <c r="B2028">
        <v>27721505</v>
      </c>
      <c r="C2028">
        <v>27724250</v>
      </c>
      <c r="D2028">
        <v>25150275</v>
      </c>
      <c r="E2028">
        <v>1</v>
      </c>
      <c r="F2028">
        <v>1</v>
      </c>
      <c r="G2028">
        <v>1</v>
      </c>
      <c r="H2028">
        <v>3</v>
      </c>
      <c r="I2028" t="s">
        <v>1187</v>
      </c>
      <c r="J2028" t="s">
        <v>1188</v>
      </c>
      <c r="K2028" t="s">
        <v>1189</v>
      </c>
      <c r="L2028">
        <v>1308</v>
      </c>
      <c r="N2028">
        <v>1003</v>
      </c>
      <c r="O2028" t="s">
        <v>18</v>
      </c>
      <c r="P2028" t="s">
        <v>18</v>
      </c>
      <c r="Q2028">
        <v>100</v>
      </c>
      <c r="W2028">
        <v>0</v>
      </c>
      <c r="X2028">
        <v>568244124</v>
      </c>
      <c r="Y2028">
        <v>0.1</v>
      </c>
      <c r="AA2028">
        <v>120</v>
      </c>
      <c r="AB2028">
        <v>0</v>
      </c>
      <c r="AC2028">
        <v>0</v>
      </c>
      <c r="AD2028">
        <v>0</v>
      </c>
      <c r="AE2028">
        <v>120</v>
      </c>
      <c r="AF2028">
        <v>0</v>
      </c>
      <c r="AG2028">
        <v>0</v>
      </c>
      <c r="AH2028">
        <v>0</v>
      </c>
      <c r="AI2028">
        <v>1</v>
      </c>
      <c r="AJ2028">
        <v>1</v>
      </c>
      <c r="AK2028">
        <v>1</v>
      </c>
      <c r="AL2028">
        <v>1</v>
      </c>
      <c r="AN2028">
        <v>0</v>
      </c>
      <c r="AO2028">
        <v>1</v>
      </c>
      <c r="AP2028">
        <v>0</v>
      </c>
      <c r="AQ2028">
        <v>0</v>
      </c>
      <c r="AR2028">
        <v>0</v>
      </c>
      <c r="AS2028" t="s">
        <v>6</v>
      </c>
      <c r="AT2028">
        <v>0.1</v>
      </c>
      <c r="AU2028" t="s">
        <v>6</v>
      </c>
      <c r="AV2028">
        <v>0</v>
      </c>
      <c r="AW2028">
        <v>2</v>
      </c>
      <c r="AX2028">
        <v>27724273</v>
      </c>
      <c r="AY2028">
        <v>1</v>
      </c>
      <c r="AZ2028">
        <v>0</v>
      </c>
      <c r="BA2028">
        <v>2032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CX2028">
        <f>Y2028*Source!I712</f>
        <v>6.0000000000000001E-3</v>
      </c>
      <c r="CY2028">
        <f t="shared" si="183"/>
        <v>120</v>
      </c>
      <c r="CZ2028">
        <f t="shared" si="184"/>
        <v>120</v>
      </c>
      <c r="DA2028">
        <f t="shared" si="185"/>
        <v>1</v>
      </c>
      <c r="DB2028">
        <v>0</v>
      </c>
    </row>
    <row r="2029" spans="1:106" x14ac:dyDescent="0.2">
      <c r="A2029">
        <f>ROW(Source!A712)</f>
        <v>712</v>
      </c>
      <c r="B2029">
        <v>27721505</v>
      </c>
      <c r="C2029">
        <v>27724250</v>
      </c>
      <c r="D2029">
        <v>25151427</v>
      </c>
      <c r="E2029">
        <v>1</v>
      </c>
      <c r="F2029">
        <v>1</v>
      </c>
      <c r="G2029">
        <v>1</v>
      </c>
      <c r="H2029">
        <v>3</v>
      </c>
      <c r="I2029" t="s">
        <v>1190</v>
      </c>
      <c r="J2029" t="s">
        <v>1191</v>
      </c>
      <c r="K2029" t="s">
        <v>1192</v>
      </c>
      <c r="L2029">
        <v>1346</v>
      </c>
      <c r="N2029">
        <v>1009</v>
      </c>
      <c r="O2029" t="s">
        <v>178</v>
      </c>
      <c r="P2029" t="s">
        <v>178</v>
      </c>
      <c r="Q2029">
        <v>1</v>
      </c>
      <c r="W2029">
        <v>0</v>
      </c>
      <c r="X2029">
        <v>586013393</v>
      </c>
      <c r="Y2029">
        <v>2.1</v>
      </c>
      <c r="AA2029">
        <v>10.57</v>
      </c>
      <c r="AB2029">
        <v>0</v>
      </c>
      <c r="AC2029">
        <v>0</v>
      </c>
      <c r="AD2029">
        <v>0</v>
      </c>
      <c r="AE2029">
        <v>10.57</v>
      </c>
      <c r="AF2029">
        <v>0</v>
      </c>
      <c r="AG2029">
        <v>0</v>
      </c>
      <c r="AH2029">
        <v>0</v>
      </c>
      <c r="AI2029">
        <v>1</v>
      </c>
      <c r="AJ2029">
        <v>1</v>
      </c>
      <c r="AK2029">
        <v>1</v>
      </c>
      <c r="AL2029">
        <v>1</v>
      </c>
      <c r="AN2029">
        <v>0</v>
      </c>
      <c r="AO2029">
        <v>1</v>
      </c>
      <c r="AP2029">
        <v>0</v>
      </c>
      <c r="AQ2029">
        <v>0</v>
      </c>
      <c r="AR2029">
        <v>0</v>
      </c>
      <c r="AS2029" t="s">
        <v>6</v>
      </c>
      <c r="AT2029">
        <v>2.1</v>
      </c>
      <c r="AU2029" t="s">
        <v>6</v>
      </c>
      <c r="AV2029">
        <v>0</v>
      </c>
      <c r="AW2029">
        <v>2</v>
      </c>
      <c r="AX2029">
        <v>27724274</v>
      </c>
      <c r="AY2029">
        <v>1</v>
      </c>
      <c r="AZ2029">
        <v>0</v>
      </c>
      <c r="BA2029">
        <v>2033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CX2029">
        <f>Y2029*Source!I712</f>
        <v>0.126</v>
      </c>
      <c r="CY2029">
        <f t="shared" si="183"/>
        <v>10.57</v>
      </c>
      <c r="CZ2029">
        <f t="shared" si="184"/>
        <v>10.57</v>
      </c>
      <c r="DA2029">
        <f t="shared" si="185"/>
        <v>1</v>
      </c>
      <c r="DB2029">
        <v>0</v>
      </c>
    </row>
    <row r="2030" spans="1:106" x14ac:dyDescent="0.2">
      <c r="A2030">
        <f>ROW(Source!A712)</f>
        <v>712</v>
      </c>
      <c r="B2030">
        <v>27721505</v>
      </c>
      <c r="C2030">
        <v>27724250</v>
      </c>
      <c r="D2030">
        <v>25152616</v>
      </c>
      <c r="E2030">
        <v>1</v>
      </c>
      <c r="F2030">
        <v>1</v>
      </c>
      <c r="G2030">
        <v>1</v>
      </c>
      <c r="H2030">
        <v>3</v>
      </c>
      <c r="I2030" t="s">
        <v>1193</v>
      </c>
      <c r="J2030" t="s">
        <v>1194</v>
      </c>
      <c r="K2030" t="s">
        <v>1017</v>
      </c>
      <c r="L2030">
        <v>1346</v>
      </c>
      <c r="N2030">
        <v>1009</v>
      </c>
      <c r="O2030" t="s">
        <v>178</v>
      </c>
      <c r="P2030" t="s">
        <v>178</v>
      </c>
      <c r="Q2030">
        <v>1</v>
      </c>
      <c r="W2030">
        <v>0</v>
      </c>
      <c r="X2030">
        <v>103900845</v>
      </c>
      <c r="Y2030">
        <v>10.4</v>
      </c>
      <c r="AA2030">
        <v>9.0399999999999991</v>
      </c>
      <c r="AB2030">
        <v>0</v>
      </c>
      <c r="AC2030">
        <v>0</v>
      </c>
      <c r="AD2030">
        <v>0</v>
      </c>
      <c r="AE2030">
        <v>9.0399999999999991</v>
      </c>
      <c r="AF2030">
        <v>0</v>
      </c>
      <c r="AG2030">
        <v>0</v>
      </c>
      <c r="AH2030">
        <v>0</v>
      </c>
      <c r="AI2030">
        <v>1</v>
      </c>
      <c r="AJ2030">
        <v>1</v>
      </c>
      <c r="AK2030">
        <v>1</v>
      </c>
      <c r="AL2030">
        <v>1</v>
      </c>
      <c r="AN2030">
        <v>0</v>
      </c>
      <c r="AO2030">
        <v>1</v>
      </c>
      <c r="AP2030">
        <v>0</v>
      </c>
      <c r="AQ2030">
        <v>0</v>
      </c>
      <c r="AR2030">
        <v>0</v>
      </c>
      <c r="AS2030" t="s">
        <v>6</v>
      </c>
      <c r="AT2030">
        <v>10.4</v>
      </c>
      <c r="AU2030" t="s">
        <v>6</v>
      </c>
      <c r="AV2030">
        <v>0</v>
      </c>
      <c r="AW2030">
        <v>2</v>
      </c>
      <c r="AX2030">
        <v>27724275</v>
      </c>
      <c r="AY2030">
        <v>1</v>
      </c>
      <c r="AZ2030">
        <v>0</v>
      </c>
      <c r="BA2030">
        <v>2034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CX2030">
        <f>Y2030*Source!I712</f>
        <v>0.624</v>
      </c>
      <c r="CY2030">
        <f t="shared" si="183"/>
        <v>9.0399999999999991</v>
      </c>
      <c r="CZ2030">
        <f t="shared" si="184"/>
        <v>9.0399999999999991</v>
      </c>
      <c r="DA2030">
        <f t="shared" si="185"/>
        <v>1</v>
      </c>
      <c r="DB2030">
        <v>0</v>
      </c>
    </row>
    <row r="2031" spans="1:106" x14ac:dyDescent="0.2">
      <c r="A2031">
        <f>ROW(Source!A712)</f>
        <v>712</v>
      </c>
      <c r="B2031">
        <v>27721505</v>
      </c>
      <c r="C2031">
        <v>27724250</v>
      </c>
      <c r="D2031">
        <v>25156053</v>
      </c>
      <c r="E2031">
        <v>1</v>
      </c>
      <c r="F2031">
        <v>1</v>
      </c>
      <c r="G2031">
        <v>1</v>
      </c>
      <c r="H2031">
        <v>3</v>
      </c>
      <c r="I2031" t="s">
        <v>1195</v>
      </c>
      <c r="J2031" t="s">
        <v>1196</v>
      </c>
      <c r="K2031" t="s">
        <v>1197</v>
      </c>
      <c r="L2031">
        <v>1348</v>
      </c>
      <c r="N2031">
        <v>1009</v>
      </c>
      <c r="O2031" t="s">
        <v>46</v>
      </c>
      <c r="P2031" t="s">
        <v>46</v>
      </c>
      <c r="Q2031">
        <v>1000</v>
      </c>
      <c r="W2031">
        <v>0</v>
      </c>
      <c r="X2031">
        <v>129706501</v>
      </c>
      <c r="Y2031">
        <v>5.0000000000000001E-3</v>
      </c>
      <c r="AA2031">
        <v>1470</v>
      </c>
      <c r="AB2031">
        <v>0</v>
      </c>
      <c r="AC2031">
        <v>0</v>
      </c>
      <c r="AD2031">
        <v>0</v>
      </c>
      <c r="AE2031">
        <v>1470</v>
      </c>
      <c r="AF2031">
        <v>0</v>
      </c>
      <c r="AG2031">
        <v>0</v>
      </c>
      <c r="AH2031">
        <v>0</v>
      </c>
      <c r="AI2031">
        <v>1</v>
      </c>
      <c r="AJ2031">
        <v>1</v>
      </c>
      <c r="AK2031">
        <v>1</v>
      </c>
      <c r="AL2031">
        <v>1</v>
      </c>
      <c r="AN2031">
        <v>0</v>
      </c>
      <c r="AO2031">
        <v>1</v>
      </c>
      <c r="AP2031">
        <v>0</v>
      </c>
      <c r="AQ2031">
        <v>0</v>
      </c>
      <c r="AR2031">
        <v>0</v>
      </c>
      <c r="AS2031" t="s">
        <v>6</v>
      </c>
      <c r="AT2031">
        <v>5.0000000000000001E-3</v>
      </c>
      <c r="AU2031" t="s">
        <v>6</v>
      </c>
      <c r="AV2031">
        <v>0</v>
      </c>
      <c r="AW2031">
        <v>2</v>
      </c>
      <c r="AX2031">
        <v>27724276</v>
      </c>
      <c r="AY2031">
        <v>1</v>
      </c>
      <c r="AZ2031">
        <v>0</v>
      </c>
      <c r="BA2031">
        <v>2035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CX2031">
        <f>Y2031*Source!I712</f>
        <v>2.9999999999999997E-4</v>
      </c>
      <c r="CY2031">
        <f t="shared" si="183"/>
        <v>1470</v>
      </c>
      <c r="CZ2031">
        <f t="shared" si="184"/>
        <v>1470</v>
      </c>
      <c r="DA2031">
        <f t="shared" si="185"/>
        <v>1</v>
      </c>
      <c r="DB2031">
        <v>0</v>
      </c>
    </row>
    <row r="2032" spans="1:106" x14ac:dyDescent="0.2">
      <c r="A2032">
        <f>ROW(Source!A712)</f>
        <v>712</v>
      </c>
      <c r="B2032">
        <v>27721505</v>
      </c>
      <c r="C2032">
        <v>27724250</v>
      </c>
      <c r="D2032">
        <v>25173859</v>
      </c>
      <c r="E2032">
        <v>1</v>
      </c>
      <c r="F2032">
        <v>1</v>
      </c>
      <c r="G2032">
        <v>1</v>
      </c>
      <c r="H2032">
        <v>3</v>
      </c>
      <c r="I2032" t="s">
        <v>1198</v>
      </c>
      <c r="J2032" t="s">
        <v>1199</v>
      </c>
      <c r="K2032" t="s">
        <v>1200</v>
      </c>
      <c r="L2032">
        <v>1348</v>
      </c>
      <c r="N2032">
        <v>1009</v>
      </c>
      <c r="O2032" t="s">
        <v>46</v>
      </c>
      <c r="P2032" t="s">
        <v>46</v>
      </c>
      <c r="Q2032">
        <v>1000</v>
      </c>
      <c r="W2032">
        <v>0</v>
      </c>
      <c r="X2032">
        <v>-2055000017</v>
      </c>
      <c r="Y2032">
        <v>0.56000000000000005</v>
      </c>
      <c r="AA2032">
        <v>5230.01</v>
      </c>
      <c r="AB2032">
        <v>0</v>
      </c>
      <c r="AC2032">
        <v>0</v>
      </c>
      <c r="AD2032">
        <v>0</v>
      </c>
      <c r="AE2032">
        <v>5230.01</v>
      </c>
      <c r="AF2032">
        <v>0</v>
      </c>
      <c r="AG2032">
        <v>0</v>
      </c>
      <c r="AH2032">
        <v>0</v>
      </c>
      <c r="AI2032">
        <v>1</v>
      </c>
      <c r="AJ2032">
        <v>1</v>
      </c>
      <c r="AK2032">
        <v>1</v>
      </c>
      <c r="AL2032">
        <v>1</v>
      </c>
      <c r="AN2032">
        <v>0</v>
      </c>
      <c r="AO2032">
        <v>1</v>
      </c>
      <c r="AP2032">
        <v>0</v>
      </c>
      <c r="AQ2032">
        <v>0</v>
      </c>
      <c r="AR2032">
        <v>0</v>
      </c>
      <c r="AS2032" t="s">
        <v>6</v>
      </c>
      <c r="AT2032">
        <v>0.56000000000000005</v>
      </c>
      <c r="AU2032" t="s">
        <v>6</v>
      </c>
      <c r="AV2032">
        <v>0</v>
      </c>
      <c r="AW2032">
        <v>2</v>
      </c>
      <c r="AX2032">
        <v>27724277</v>
      </c>
      <c r="AY2032">
        <v>1</v>
      </c>
      <c r="AZ2032">
        <v>0</v>
      </c>
      <c r="BA2032">
        <v>2036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CX2032">
        <f>Y2032*Source!I712</f>
        <v>3.3600000000000005E-2</v>
      </c>
      <c r="CY2032">
        <f t="shared" si="183"/>
        <v>5230.01</v>
      </c>
      <c r="CZ2032">
        <f t="shared" si="184"/>
        <v>5230.01</v>
      </c>
      <c r="DA2032">
        <f t="shared" si="185"/>
        <v>1</v>
      </c>
      <c r="DB2032">
        <v>0</v>
      </c>
    </row>
    <row r="2033" spans="1:106" x14ac:dyDescent="0.2">
      <c r="A2033">
        <f>ROW(Source!A712)</f>
        <v>712</v>
      </c>
      <c r="B2033">
        <v>27721505</v>
      </c>
      <c r="C2033">
        <v>27724250</v>
      </c>
      <c r="D2033">
        <v>25186459</v>
      </c>
      <c r="E2033">
        <v>1</v>
      </c>
      <c r="F2033">
        <v>1</v>
      </c>
      <c r="G2033">
        <v>1</v>
      </c>
      <c r="H2033">
        <v>3</v>
      </c>
      <c r="I2033" t="s">
        <v>1201</v>
      </c>
      <c r="J2033" t="s">
        <v>1202</v>
      </c>
      <c r="K2033" t="s">
        <v>1203</v>
      </c>
      <c r="L2033">
        <v>1346</v>
      </c>
      <c r="N2033">
        <v>1009</v>
      </c>
      <c r="O2033" t="s">
        <v>178</v>
      </c>
      <c r="P2033" t="s">
        <v>178</v>
      </c>
      <c r="Q2033">
        <v>1</v>
      </c>
      <c r="W2033">
        <v>0</v>
      </c>
      <c r="X2033">
        <v>210558753</v>
      </c>
      <c r="Y2033">
        <v>3</v>
      </c>
      <c r="AA2033">
        <v>28.6</v>
      </c>
      <c r="AB2033">
        <v>0</v>
      </c>
      <c r="AC2033">
        <v>0</v>
      </c>
      <c r="AD2033">
        <v>0</v>
      </c>
      <c r="AE2033">
        <v>28.6</v>
      </c>
      <c r="AF2033">
        <v>0</v>
      </c>
      <c r="AG2033">
        <v>0</v>
      </c>
      <c r="AH2033">
        <v>0</v>
      </c>
      <c r="AI2033">
        <v>1</v>
      </c>
      <c r="AJ2033">
        <v>1</v>
      </c>
      <c r="AK2033">
        <v>1</v>
      </c>
      <c r="AL2033">
        <v>1</v>
      </c>
      <c r="AN2033">
        <v>0</v>
      </c>
      <c r="AO2033">
        <v>1</v>
      </c>
      <c r="AP2033">
        <v>0</v>
      </c>
      <c r="AQ2033">
        <v>0</v>
      </c>
      <c r="AR2033">
        <v>0</v>
      </c>
      <c r="AS2033" t="s">
        <v>6</v>
      </c>
      <c r="AT2033">
        <v>3</v>
      </c>
      <c r="AU2033" t="s">
        <v>6</v>
      </c>
      <c r="AV2033">
        <v>0</v>
      </c>
      <c r="AW2033">
        <v>2</v>
      </c>
      <c r="AX2033">
        <v>27724278</v>
      </c>
      <c r="AY2033">
        <v>1</v>
      </c>
      <c r="AZ2033">
        <v>0</v>
      </c>
      <c r="BA2033">
        <v>2037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CX2033">
        <f>Y2033*Source!I712</f>
        <v>0.18</v>
      </c>
      <c r="CY2033">
        <f t="shared" si="183"/>
        <v>28.6</v>
      </c>
      <c r="CZ2033">
        <f t="shared" si="184"/>
        <v>28.6</v>
      </c>
      <c r="DA2033">
        <f t="shared" si="185"/>
        <v>1</v>
      </c>
      <c r="DB2033">
        <v>0</v>
      </c>
    </row>
    <row r="2034" spans="1:106" x14ac:dyDescent="0.2">
      <c r="A2034">
        <f>ROW(Source!A712)</f>
        <v>712</v>
      </c>
      <c r="B2034">
        <v>27721505</v>
      </c>
      <c r="C2034">
        <v>27724250</v>
      </c>
      <c r="D2034">
        <v>25202674</v>
      </c>
      <c r="E2034">
        <v>1</v>
      </c>
      <c r="F2034">
        <v>1</v>
      </c>
      <c r="G2034">
        <v>1</v>
      </c>
      <c r="H2034">
        <v>3</v>
      </c>
      <c r="I2034" t="s">
        <v>371</v>
      </c>
      <c r="J2034" t="s">
        <v>373</v>
      </c>
      <c r="K2034" t="s">
        <v>372</v>
      </c>
      <c r="L2034">
        <v>1354</v>
      </c>
      <c r="N2034">
        <v>1010</v>
      </c>
      <c r="O2034" t="s">
        <v>252</v>
      </c>
      <c r="P2034" t="s">
        <v>252</v>
      </c>
      <c r="Q2034">
        <v>1</v>
      </c>
      <c r="W2034">
        <v>0</v>
      </c>
      <c r="X2034">
        <v>-79161026</v>
      </c>
      <c r="Y2034">
        <v>100</v>
      </c>
      <c r="AA2034">
        <v>331.52</v>
      </c>
      <c r="AB2034">
        <v>0</v>
      </c>
      <c r="AC2034">
        <v>0</v>
      </c>
      <c r="AD2034">
        <v>0</v>
      </c>
      <c r="AE2034">
        <v>331.52</v>
      </c>
      <c r="AF2034">
        <v>0</v>
      </c>
      <c r="AG2034">
        <v>0</v>
      </c>
      <c r="AH2034">
        <v>0</v>
      </c>
      <c r="AI2034">
        <v>1</v>
      </c>
      <c r="AJ2034">
        <v>1</v>
      </c>
      <c r="AK2034">
        <v>1</v>
      </c>
      <c r="AL2034">
        <v>1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 t="s">
        <v>6</v>
      </c>
      <c r="AT2034">
        <v>100</v>
      </c>
      <c r="AU2034" t="s">
        <v>6</v>
      </c>
      <c r="AV2034">
        <v>0</v>
      </c>
      <c r="AW2034">
        <v>1</v>
      </c>
      <c r="AX2034">
        <v>-1</v>
      </c>
      <c r="AY2034">
        <v>0</v>
      </c>
      <c r="AZ2034">
        <v>0</v>
      </c>
      <c r="BA2034" t="s">
        <v>6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CX2034">
        <f>Y2034*Source!I712</f>
        <v>6</v>
      </c>
      <c r="CY2034">
        <f t="shared" si="183"/>
        <v>331.52</v>
      </c>
      <c r="CZ2034">
        <f t="shared" si="184"/>
        <v>331.52</v>
      </c>
      <c r="DA2034">
        <f t="shared" si="185"/>
        <v>1</v>
      </c>
      <c r="DB2034">
        <v>0</v>
      </c>
    </row>
    <row r="2035" spans="1:106" x14ac:dyDescent="0.2">
      <c r="A2035">
        <f>ROW(Source!A712)</f>
        <v>712</v>
      </c>
      <c r="B2035">
        <v>27721505</v>
      </c>
      <c r="C2035">
        <v>27724250</v>
      </c>
      <c r="D2035">
        <v>25147235</v>
      </c>
      <c r="E2035">
        <v>17</v>
      </c>
      <c r="F2035">
        <v>1</v>
      </c>
      <c r="G2035">
        <v>1</v>
      </c>
      <c r="H2035">
        <v>3</v>
      </c>
      <c r="I2035" t="s">
        <v>1204</v>
      </c>
      <c r="J2035" t="s">
        <v>6</v>
      </c>
      <c r="K2035" t="s">
        <v>1205</v>
      </c>
      <c r="L2035">
        <v>1374</v>
      </c>
      <c r="N2035">
        <v>1013</v>
      </c>
      <c r="O2035" t="s">
        <v>1206</v>
      </c>
      <c r="P2035" t="s">
        <v>1206</v>
      </c>
      <c r="Q2035">
        <v>1</v>
      </c>
      <c r="W2035">
        <v>0</v>
      </c>
      <c r="X2035">
        <v>-1731369543</v>
      </c>
      <c r="Y2035">
        <v>50.31</v>
      </c>
      <c r="AA2035">
        <v>1</v>
      </c>
      <c r="AB2035">
        <v>0</v>
      </c>
      <c r="AC2035">
        <v>0</v>
      </c>
      <c r="AD2035">
        <v>0</v>
      </c>
      <c r="AE2035">
        <v>1</v>
      </c>
      <c r="AF2035">
        <v>0</v>
      </c>
      <c r="AG2035">
        <v>0</v>
      </c>
      <c r="AH2035">
        <v>0</v>
      </c>
      <c r="AI2035">
        <v>1</v>
      </c>
      <c r="AJ2035">
        <v>1</v>
      </c>
      <c r="AK2035">
        <v>1</v>
      </c>
      <c r="AL2035">
        <v>1</v>
      </c>
      <c r="AN2035">
        <v>0</v>
      </c>
      <c r="AO2035">
        <v>1</v>
      </c>
      <c r="AP2035">
        <v>0</v>
      </c>
      <c r="AQ2035">
        <v>0</v>
      </c>
      <c r="AR2035">
        <v>0</v>
      </c>
      <c r="AS2035" t="s">
        <v>6</v>
      </c>
      <c r="AT2035">
        <v>50.31</v>
      </c>
      <c r="AU2035" t="s">
        <v>6</v>
      </c>
      <c r="AV2035">
        <v>0</v>
      </c>
      <c r="AW2035">
        <v>2</v>
      </c>
      <c r="AX2035">
        <v>27724279</v>
      </c>
      <c r="AY2035">
        <v>1</v>
      </c>
      <c r="AZ2035">
        <v>0</v>
      </c>
      <c r="BA2035">
        <v>2038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CX2035">
        <f>Y2035*Source!I712</f>
        <v>3.0186000000000002</v>
      </c>
      <c r="CY2035">
        <f t="shared" si="183"/>
        <v>1</v>
      </c>
      <c r="CZ2035">
        <f t="shared" si="184"/>
        <v>1</v>
      </c>
      <c r="DA2035">
        <f t="shared" si="185"/>
        <v>1</v>
      </c>
      <c r="DB2035">
        <v>0</v>
      </c>
    </row>
    <row r="2036" spans="1:106" x14ac:dyDescent="0.2">
      <c r="A2036">
        <f>ROW(Source!A713)</f>
        <v>713</v>
      </c>
      <c r="B2036">
        <v>27721504</v>
      </c>
      <c r="C2036">
        <v>27724250</v>
      </c>
      <c r="D2036">
        <v>25428833</v>
      </c>
      <c r="E2036">
        <v>1</v>
      </c>
      <c r="F2036">
        <v>1</v>
      </c>
      <c r="G2036">
        <v>1</v>
      </c>
      <c r="H2036">
        <v>1</v>
      </c>
      <c r="I2036" t="s">
        <v>1059</v>
      </c>
      <c r="J2036" t="s">
        <v>6</v>
      </c>
      <c r="K2036" t="s">
        <v>1060</v>
      </c>
      <c r="L2036">
        <v>1191</v>
      </c>
      <c r="N2036">
        <v>1013</v>
      </c>
      <c r="O2036" t="s">
        <v>953</v>
      </c>
      <c r="P2036" t="s">
        <v>953</v>
      </c>
      <c r="Q2036">
        <v>1</v>
      </c>
      <c r="W2036">
        <v>0</v>
      </c>
      <c r="X2036">
        <v>912892513</v>
      </c>
      <c r="Y2036">
        <v>253.6</v>
      </c>
      <c r="AA2036">
        <v>0</v>
      </c>
      <c r="AB2036">
        <v>0</v>
      </c>
      <c r="AC2036">
        <v>0</v>
      </c>
      <c r="AD2036">
        <v>9.92</v>
      </c>
      <c r="AE2036">
        <v>0</v>
      </c>
      <c r="AF2036">
        <v>0</v>
      </c>
      <c r="AG2036">
        <v>0</v>
      </c>
      <c r="AH2036">
        <v>9.92</v>
      </c>
      <c r="AI2036">
        <v>1</v>
      </c>
      <c r="AJ2036">
        <v>1</v>
      </c>
      <c r="AK2036">
        <v>1</v>
      </c>
      <c r="AL2036">
        <v>1</v>
      </c>
      <c r="AN2036">
        <v>0</v>
      </c>
      <c r="AO2036">
        <v>1</v>
      </c>
      <c r="AP2036">
        <v>0</v>
      </c>
      <c r="AQ2036">
        <v>0</v>
      </c>
      <c r="AR2036">
        <v>0</v>
      </c>
      <c r="AS2036" t="s">
        <v>6</v>
      </c>
      <c r="AT2036">
        <v>253.6</v>
      </c>
      <c r="AU2036" t="s">
        <v>6</v>
      </c>
      <c r="AV2036">
        <v>1</v>
      </c>
      <c r="AW2036">
        <v>2</v>
      </c>
      <c r="AX2036">
        <v>27724266</v>
      </c>
      <c r="AY2036">
        <v>1</v>
      </c>
      <c r="AZ2036">
        <v>0</v>
      </c>
      <c r="BA2036">
        <v>2039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CX2036">
        <f>Y2036*Source!I713</f>
        <v>15.215999999999999</v>
      </c>
      <c r="CY2036">
        <f>AD2036</f>
        <v>9.92</v>
      </c>
      <c r="CZ2036">
        <f>AH2036</f>
        <v>9.92</v>
      </c>
      <c r="DA2036">
        <f>AL2036</f>
        <v>1</v>
      </c>
      <c r="DB2036">
        <v>0</v>
      </c>
    </row>
    <row r="2037" spans="1:106" x14ac:dyDescent="0.2">
      <c r="A2037">
        <f>ROW(Source!A713)</f>
        <v>713</v>
      </c>
      <c r="B2037">
        <v>27721504</v>
      </c>
      <c r="C2037">
        <v>27724250</v>
      </c>
      <c r="D2037">
        <v>25412928</v>
      </c>
      <c r="E2037">
        <v>1</v>
      </c>
      <c r="F2037">
        <v>1</v>
      </c>
      <c r="G2037">
        <v>1</v>
      </c>
      <c r="H2037">
        <v>1</v>
      </c>
      <c r="I2037" t="s">
        <v>954</v>
      </c>
      <c r="J2037" t="s">
        <v>6</v>
      </c>
      <c r="K2037" t="s">
        <v>955</v>
      </c>
      <c r="L2037">
        <v>1191</v>
      </c>
      <c r="N2037">
        <v>1013</v>
      </c>
      <c r="O2037" t="s">
        <v>953</v>
      </c>
      <c r="P2037" t="s">
        <v>953</v>
      </c>
      <c r="Q2037">
        <v>1</v>
      </c>
      <c r="W2037">
        <v>0</v>
      </c>
      <c r="X2037">
        <v>-1417349443</v>
      </c>
      <c r="Y2037">
        <v>1.98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1</v>
      </c>
      <c r="AJ2037">
        <v>1</v>
      </c>
      <c r="AK2037">
        <v>1</v>
      </c>
      <c r="AL2037">
        <v>1</v>
      </c>
      <c r="AN2037">
        <v>0</v>
      </c>
      <c r="AO2037">
        <v>1</v>
      </c>
      <c r="AP2037">
        <v>0</v>
      </c>
      <c r="AQ2037">
        <v>0</v>
      </c>
      <c r="AR2037">
        <v>0</v>
      </c>
      <c r="AS2037" t="s">
        <v>6</v>
      </c>
      <c r="AT2037">
        <v>1.98</v>
      </c>
      <c r="AU2037" t="s">
        <v>6</v>
      </c>
      <c r="AV2037">
        <v>2</v>
      </c>
      <c r="AW2037">
        <v>2</v>
      </c>
      <c r="AX2037">
        <v>27724267</v>
      </c>
      <c r="AY2037">
        <v>1</v>
      </c>
      <c r="AZ2037">
        <v>0</v>
      </c>
      <c r="BA2037">
        <v>2040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CX2037">
        <f>Y2037*Source!I713</f>
        <v>0.11879999999999999</v>
      </c>
      <c r="CY2037">
        <f>AD2037</f>
        <v>0</v>
      </c>
      <c r="CZ2037">
        <f>AH2037</f>
        <v>0</v>
      </c>
      <c r="DA2037">
        <f>AL2037</f>
        <v>1</v>
      </c>
      <c r="DB2037">
        <v>0</v>
      </c>
    </row>
    <row r="2038" spans="1:106" x14ac:dyDescent="0.2">
      <c r="A2038">
        <f>ROW(Source!A713)</f>
        <v>713</v>
      </c>
      <c r="B2038">
        <v>27721504</v>
      </c>
      <c r="C2038">
        <v>27724250</v>
      </c>
      <c r="D2038">
        <v>25230220</v>
      </c>
      <c r="E2038">
        <v>1</v>
      </c>
      <c r="F2038">
        <v>1</v>
      </c>
      <c r="G2038">
        <v>1</v>
      </c>
      <c r="H2038">
        <v>2</v>
      </c>
      <c r="I2038" t="s">
        <v>991</v>
      </c>
      <c r="J2038" t="s">
        <v>992</v>
      </c>
      <c r="K2038" t="s">
        <v>993</v>
      </c>
      <c r="L2038">
        <v>1368</v>
      </c>
      <c r="N2038">
        <v>1011</v>
      </c>
      <c r="O2038" t="s">
        <v>959</v>
      </c>
      <c r="P2038" t="s">
        <v>959</v>
      </c>
      <c r="Q2038">
        <v>1</v>
      </c>
      <c r="W2038">
        <v>0</v>
      </c>
      <c r="X2038">
        <v>-1718674368</v>
      </c>
      <c r="Y2038">
        <v>0.99</v>
      </c>
      <c r="AA2038">
        <v>0</v>
      </c>
      <c r="AB2038">
        <v>111.99</v>
      </c>
      <c r="AC2038">
        <v>13.5</v>
      </c>
      <c r="AD2038">
        <v>0</v>
      </c>
      <c r="AE2038">
        <v>0</v>
      </c>
      <c r="AF2038">
        <v>111.99</v>
      </c>
      <c r="AG2038">
        <v>13.5</v>
      </c>
      <c r="AH2038">
        <v>0</v>
      </c>
      <c r="AI2038">
        <v>1</v>
      </c>
      <c r="AJ2038">
        <v>1</v>
      </c>
      <c r="AK2038">
        <v>1</v>
      </c>
      <c r="AL2038">
        <v>1</v>
      </c>
      <c r="AN2038">
        <v>0</v>
      </c>
      <c r="AO2038">
        <v>1</v>
      </c>
      <c r="AP2038">
        <v>0</v>
      </c>
      <c r="AQ2038">
        <v>0</v>
      </c>
      <c r="AR2038">
        <v>0</v>
      </c>
      <c r="AS2038" t="s">
        <v>6</v>
      </c>
      <c r="AT2038">
        <v>0.99</v>
      </c>
      <c r="AU2038" t="s">
        <v>6</v>
      </c>
      <c r="AV2038">
        <v>0</v>
      </c>
      <c r="AW2038">
        <v>2</v>
      </c>
      <c r="AX2038">
        <v>27724268</v>
      </c>
      <c r="AY2038">
        <v>1</v>
      </c>
      <c r="AZ2038">
        <v>0</v>
      </c>
      <c r="BA2038">
        <v>2041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CX2038">
        <f>Y2038*Source!I713</f>
        <v>5.9399999999999994E-2</v>
      </c>
      <c r="CY2038">
        <f>AB2038</f>
        <v>111.99</v>
      </c>
      <c r="CZ2038">
        <f>AF2038</f>
        <v>111.99</v>
      </c>
      <c r="DA2038">
        <f>AJ2038</f>
        <v>1</v>
      </c>
      <c r="DB2038">
        <v>0</v>
      </c>
    </row>
    <row r="2039" spans="1:106" x14ac:dyDescent="0.2">
      <c r="A2039">
        <f>ROW(Source!A713)</f>
        <v>713</v>
      </c>
      <c r="B2039">
        <v>27721504</v>
      </c>
      <c r="C2039">
        <v>27724250</v>
      </c>
      <c r="D2039">
        <v>25231607</v>
      </c>
      <c r="E2039">
        <v>1</v>
      </c>
      <c r="F2039">
        <v>1</v>
      </c>
      <c r="G2039">
        <v>1</v>
      </c>
      <c r="H2039">
        <v>2</v>
      </c>
      <c r="I2039" t="s">
        <v>997</v>
      </c>
      <c r="J2039" t="s">
        <v>998</v>
      </c>
      <c r="K2039" t="s">
        <v>999</v>
      </c>
      <c r="L2039">
        <v>1368</v>
      </c>
      <c r="N2039">
        <v>1011</v>
      </c>
      <c r="O2039" t="s">
        <v>959</v>
      </c>
      <c r="P2039" t="s">
        <v>959</v>
      </c>
      <c r="Q2039">
        <v>1</v>
      </c>
      <c r="W2039">
        <v>0</v>
      </c>
      <c r="X2039">
        <v>1372534845</v>
      </c>
      <c r="Y2039">
        <v>0.99</v>
      </c>
      <c r="AA2039">
        <v>0</v>
      </c>
      <c r="AB2039">
        <v>65.709999999999994</v>
      </c>
      <c r="AC2039">
        <v>11.6</v>
      </c>
      <c r="AD2039">
        <v>0</v>
      </c>
      <c r="AE2039">
        <v>0</v>
      </c>
      <c r="AF2039">
        <v>65.709999999999994</v>
      </c>
      <c r="AG2039">
        <v>11.6</v>
      </c>
      <c r="AH2039">
        <v>0</v>
      </c>
      <c r="AI2039">
        <v>1</v>
      </c>
      <c r="AJ2039">
        <v>1</v>
      </c>
      <c r="AK2039">
        <v>1</v>
      </c>
      <c r="AL2039">
        <v>1</v>
      </c>
      <c r="AN2039">
        <v>0</v>
      </c>
      <c r="AO2039">
        <v>1</v>
      </c>
      <c r="AP2039">
        <v>0</v>
      </c>
      <c r="AQ2039">
        <v>0</v>
      </c>
      <c r="AR2039">
        <v>0</v>
      </c>
      <c r="AS2039" t="s">
        <v>6</v>
      </c>
      <c r="AT2039">
        <v>0.99</v>
      </c>
      <c r="AU2039" t="s">
        <v>6</v>
      </c>
      <c r="AV2039">
        <v>0</v>
      </c>
      <c r="AW2039">
        <v>2</v>
      </c>
      <c r="AX2039">
        <v>27724269</v>
      </c>
      <c r="AY2039">
        <v>1</v>
      </c>
      <c r="AZ2039">
        <v>0</v>
      </c>
      <c r="BA2039">
        <v>2042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CX2039">
        <f>Y2039*Source!I713</f>
        <v>5.9399999999999994E-2</v>
      </c>
      <c r="CY2039">
        <f>AB2039</f>
        <v>65.709999999999994</v>
      </c>
      <c r="CZ2039">
        <f>AF2039</f>
        <v>65.709999999999994</v>
      </c>
      <c r="DA2039">
        <f>AJ2039</f>
        <v>1</v>
      </c>
      <c r="DB2039">
        <v>0</v>
      </c>
    </row>
    <row r="2040" spans="1:106" x14ac:dyDescent="0.2">
      <c r="A2040">
        <f>ROW(Source!A713)</f>
        <v>713</v>
      </c>
      <c r="B2040">
        <v>27721504</v>
      </c>
      <c r="C2040">
        <v>27724250</v>
      </c>
      <c r="D2040">
        <v>25231911</v>
      </c>
      <c r="E2040">
        <v>1</v>
      </c>
      <c r="F2040">
        <v>1</v>
      </c>
      <c r="G2040">
        <v>1</v>
      </c>
      <c r="H2040">
        <v>2</v>
      </c>
      <c r="I2040" t="s">
        <v>1061</v>
      </c>
      <c r="J2040" t="s">
        <v>1062</v>
      </c>
      <c r="K2040" t="s">
        <v>1063</v>
      </c>
      <c r="L2040">
        <v>1368</v>
      </c>
      <c r="N2040">
        <v>1011</v>
      </c>
      <c r="O2040" t="s">
        <v>959</v>
      </c>
      <c r="P2040" t="s">
        <v>959</v>
      </c>
      <c r="Q2040">
        <v>1</v>
      </c>
      <c r="W2040">
        <v>0</v>
      </c>
      <c r="X2040">
        <v>-353815937</v>
      </c>
      <c r="Y2040">
        <v>1.1399999999999999</v>
      </c>
      <c r="AA2040">
        <v>0</v>
      </c>
      <c r="AB2040">
        <v>8.1</v>
      </c>
      <c r="AC2040">
        <v>0</v>
      </c>
      <c r="AD2040">
        <v>0</v>
      </c>
      <c r="AE2040">
        <v>0</v>
      </c>
      <c r="AF2040">
        <v>8.1</v>
      </c>
      <c r="AG2040">
        <v>0</v>
      </c>
      <c r="AH2040">
        <v>0</v>
      </c>
      <c r="AI2040">
        <v>1</v>
      </c>
      <c r="AJ2040">
        <v>1</v>
      </c>
      <c r="AK2040">
        <v>1</v>
      </c>
      <c r="AL2040">
        <v>1</v>
      </c>
      <c r="AN2040">
        <v>0</v>
      </c>
      <c r="AO2040">
        <v>1</v>
      </c>
      <c r="AP2040">
        <v>0</v>
      </c>
      <c r="AQ2040">
        <v>0</v>
      </c>
      <c r="AR2040">
        <v>0</v>
      </c>
      <c r="AS2040" t="s">
        <v>6</v>
      </c>
      <c r="AT2040">
        <v>1.1399999999999999</v>
      </c>
      <c r="AU2040" t="s">
        <v>6</v>
      </c>
      <c r="AV2040">
        <v>0</v>
      </c>
      <c r="AW2040">
        <v>2</v>
      </c>
      <c r="AX2040">
        <v>27724270</v>
      </c>
      <c r="AY2040">
        <v>1</v>
      </c>
      <c r="AZ2040">
        <v>0</v>
      </c>
      <c r="BA2040">
        <v>2043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CX2040">
        <f>Y2040*Source!I713</f>
        <v>6.8399999999999989E-2</v>
      </c>
      <c r="CY2040">
        <f>AB2040</f>
        <v>8.1</v>
      </c>
      <c r="CZ2040">
        <f>AF2040</f>
        <v>8.1</v>
      </c>
      <c r="DA2040">
        <f>AJ2040</f>
        <v>1</v>
      </c>
      <c r="DB2040">
        <v>0</v>
      </c>
    </row>
    <row r="2041" spans="1:106" x14ac:dyDescent="0.2">
      <c r="A2041">
        <f>ROW(Source!A713)</f>
        <v>713</v>
      </c>
      <c r="B2041">
        <v>27721504</v>
      </c>
      <c r="C2041">
        <v>27724250</v>
      </c>
      <c r="D2041">
        <v>25232639</v>
      </c>
      <c r="E2041">
        <v>1</v>
      </c>
      <c r="F2041">
        <v>1</v>
      </c>
      <c r="G2041">
        <v>1</v>
      </c>
      <c r="H2041">
        <v>2</v>
      </c>
      <c r="I2041" t="s">
        <v>1181</v>
      </c>
      <c r="J2041" t="s">
        <v>1182</v>
      </c>
      <c r="K2041" t="s">
        <v>1183</v>
      </c>
      <c r="L2041">
        <v>1368</v>
      </c>
      <c r="N2041">
        <v>1011</v>
      </c>
      <c r="O2041" t="s">
        <v>959</v>
      </c>
      <c r="P2041" t="s">
        <v>959</v>
      </c>
      <c r="Q2041">
        <v>1</v>
      </c>
      <c r="W2041">
        <v>0</v>
      </c>
      <c r="X2041">
        <v>917395980</v>
      </c>
      <c r="Y2041">
        <v>0.7</v>
      </c>
      <c r="AA2041">
        <v>0</v>
      </c>
      <c r="AB2041">
        <v>2.36</v>
      </c>
      <c r="AC2041">
        <v>0</v>
      </c>
      <c r="AD2041">
        <v>0</v>
      </c>
      <c r="AE2041">
        <v>0</v>
      </c>
      <c r="AF2041">
        <v>2.36</v>
      </c>
      <c r="AG2041">
        <v>0</v>
      </c>
      <c r="AH2041">
        <v>0</v>
      </c>
      <c r="AI2041">
        <v>1</v>
      </c>
      <c r="AJ2041">
        <v>1</v>
      </c>
      <c r="AK2041">
        <v>1</v>
      </c>
      <c r="AL2041">
        <v>1</v>
      </c>
      <c r="AN2041">
        <v>0</v>
      </c>
      <c r="AO2041">
        <v>1</v>
      </c>
      <c r="AP2041">
        <v>0</v>
      </c>
      <c r="AQ2041">
        <v>0</v>
      </c>
      <c r="AR2041">
        <v>0</v>
      </c>
      <c r="AS2041" t="s">
        <v>6</v>
      </c>
      <c r="AT2041">
        <v>0.7</v>
      </c>
      <c r="AU2041" t="s">
        <v>6</v>
      </c>
      <c r="AV2041">
        <v>0</v>
      </c>
      <c r="AW2041">
        <v>2</v>
      </c>
      <c r="AX2041">
        <v>27724271</v>
      </c>
      <c r="AY2041">
        <v>1</v>
      </c>
      <c r="AZ2041">
        <v>0</v>
      </c>
      <c r="BA2041">
        <v>2044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CX2041">
        <f>Y2041*Source!I713</f>
        <v>4.1999999999999996E-2</v>
      </c>
      <c r="CY2041">
        <f>AB2041</f>
        <v>2.36</v>
      </c>
      <c r="CZ2041">
        <f>AF2041</f>
        <v>2.36</v>
      </c>
      <c r="DA2041">
        <f>AJ2041</f>
        <v>1</v>
      </c>
      <c r="DB2041">
        <v>0</v>
      </c>
    </row>
    <row r="2042" spans="1:106" x14ac:dyDescent="0.2">
      <c r="A2042">
        <f>ROW(Source!A713)</f>
        <v>713</v>
      </c>
      <c r="B2042">
        <v>27721504</v>
      </c>
      <c r="C2042">
        <v>27724250</v>
      </c>
      <c r="D2042">
        <v>25150263</v>
      </c>
      <c r="E2042">
        <v>1</v>
      </c>
      <c r="F2042">
        <v>1</v>
      </c>
      <c r="G2042">
        <v>1</v>
      </c>
      <c r="H2042">
        <v>3</v>
      </c>
      <c r="I2042" t="s">
        <v>1184</v>
      </c>
      <c r="J2042" t="s">
        <v>1185</v>
      </c>
      <c r="K2042" t="s">
        <v>1186</v>
      </c>
      <c r="L2042">
        <v>1346</v>
      </c>
      <c r="N2042">
        <v>1009</v>
      </c>
      <c r="O2042" t="s">
        <v>178</v>
      </c>
      <c r="P2042" t="s">
        <v>178</v>
      </c>
      <c r="Q2042">
        <v>1</v>
      </c>
      <c r="W2042">
        <v>0</v>
      </c>
      <c r="X2042">
        <v>-1088866022</v>
      </c>
      <c r="Y2042">
        <v>0.42</v>
      </c>
      <c r="AA2042">
        <v>30.4</v>
      </c>
      <c r="AB2042">
        <v>0</v>
      </c>
      <c r="AC2042">
        <v>0</v>
      </c>
      <c r="AD2042">
        <v>0</v>
      </c>
      <c r="AE2042">
        <v>30.4</v>
      </c>
      <c r="AF2042">
        <v>0</v>
      </c>
      <c r="AG2042">
        <v>0</v>
      </c>
      <c r="AH2042">
        <v>0</v>
      </c>
      <c r="AI2042">
        <v>1</v>
      </c>
      <c r="AJ2042">
        <v>1</v>
      </c>
      <c r="AK2042">
        <v>1</v>
      </c>
      <c r="AL2042">
        <v>1</v>
      </c>
      <c r="AN2042">
        <v>0</v>
      </c>
      <c r="AO2042">
        <v>1</v>
      </c>
      <c r="AP2042">
        <v>0</v>
      </c>
      <c r="AQ2042">
        <v>0</v>
      </c>
      <c r="AR2042">
        <v>0</v>
      </c>
      <c r="AS2042" t="s">
        <v>6</v>
      </c>
      <c r="AT2042">
        <v>0.42</v>
      </c>
      <c r="AU2042" t="s">
        <v>6</v>
      </c>
      <c r="AV2042">
        <v>0</v>
      </c>
      <c r="AW2042">
        <v>2</v>
      </c>
      <c r="AX2042">
        <v>27724272</v>
      </c>
      <c r="AY2042">
        <v>1</v>
      </c>
      <c r="AZ2042">
        <v>0</v>
      </c>
      <c r="BA2042">
        <v>2045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CX2042">
        <f>Y2042*Source!I713</f>
        <v>2.5199999999999997E-2</v>
      </c>
      <c r="CY2042">
        <f t="shared" ref="CY2042:CY2050" si="186">AA2042</f>
        <v>30.4</v>
      </c>
      <c r="CZ2042">
        <f t="shared" ref="CZ2042:CZ2050" si="187">AE2042</f>
        <v>30.4</v>
      </c>
      <c r="DA2042">
        <f t="shared" ref="DA2042:DA2050" si="188">AI2042</f>
        <v>1</v>
      </c>
      <c r="DB2042">
        <v>0</v>
      </c>
    </row>
    <row r="2043" spans="1:106" x14ac:dyDescent="0.2">
      <c r="A2043">
        <f>ROW(Source!A713)</f>
        <v>713</v>
      </c>
      <c r="B2043">
        <v>27721504</v>
      </c>
      <c r="C2043">
        <v>27724250</v>
      </c>
      <c r="D2043">
        <v>25150275</v>
      </c>
      <c r="E2043">
        <v>1</v>
      </c>
      <c r="F2043">
        <v>1</v>
      </c>
      <c r="G2043">
        <v>1</v>
      </c>
      <c r="H2043">
        <v>3</v>
      </c>
      <c r="I2043" t="s">
        <v>1187</v>
      </c>
      <c r="J2043" t="s">
        <v>1188</v>
      </c>
      <c r="K2043" t="s">
        <v>1189</v>
      </c>
      <c r="L2043">
        <v>1308</v>
      </c>
      <c r="N2043">
        <v>1003</v>
      </c>
      <c r="O2043" t="s">
        <v>18</v>
      </c>
      <c r="P2043" t="s">
        <v>18</v>
      </c>
      <c r="Q2043">
        <v>100</v>
      </c>
      <c r="W2043">
        <v>0</v>
      </c>
      <c r="X2043">
        <v>568244124</v>
      </c>
      <c r="Y2043">
        <v>0.1</v>
      </c>
      <c r="AA2043">
        <v>120</v>
      </c>
      <c r="AB2043">
        <v>0</v>
      </c>
      <c r="AC2043">
        <v>0</v>
      </c>
      <c r="AD2043">
        <v>0</v>
      </c>
      <c r="AE2043">
        <v>120</v>
      </c>
      <c r="AF2043">
        <v>0</v>
      </c>
      <c r="AG2043">
        <v>0</v>
      </c>
      <c r="AH2043">
        <v>0</v>
      </c>
      <c r="AI2043">
        <v>1</v>
      </c>
      <c r="AJ2043">
        <v>1</v>
      </c>
      <c r="AK2043">
        <v>1</v>
      </c>
      <c r="AL2043">
        <v>1</v>
      </c>
      <c r="AN2043">
        <v>0</v>
      </c>
      <c r="AO2043">
        <v>1</v>
      </c>
      <c r="AP2043">
        <v>0</v>
      </c>
      <c r="AQ2043">
        <v>0</v>
      </c>
      <c r="AR2043">
        <v>0</v>
      </c>
      <c r="AS2043" t="s">
        <v>6</v>
      </c>
      <c r="AT2043">
        <v>0.1</v>
      </c>
      <c r="AU2043" t="s">
        <v>6</v>
      </c>
      <c r="AV2043">
        <v>0</v>
      </c>
      <c r="AW2043">
        <v>2</v>
      </c>
      <c r="AX2043">
        <v>27724273</v>
      </c>
      <c r="AY2043">
        <v>1</v>
      </c>
      <c r="AZ2043">
        <v>0</v>
      </c>
      <c r="BA2043">
        <v>2046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CX2043">
        <f>Y2043*Source!I713</f>
        <v>6.0000000000000001E-3</v>
      </c>
      <c r="CY2043">
        <f t="shared" si="186"/>
        <v>120</v>
      </c>
      <c r="CZ2043">
        <f t="shared" si="187"/>
        <v>120</v>
      </c>
      <c r="DA2043">
        <f t="shared" si="188"/>
        <v>1</v>
      </c>
      <c r="DB2043">
        <v>0</v>
      </c>
    </row>
    <row r="2044" spans="1:106" x14ac:dyDescent="0.2">
      <c r="A2044">
        <f>ROW(Source!A713)</f>
        <v>713</v>
      </c>
      <c r="B2044">
        <v>27721504</v>
      </c>
      <c r="C2044">
        <v>27724250</v>
      </c>
      <c r="D2044">
        <v>25151427</v>
      </c>
      <c r="E2044">
        <v>1</v>
      </c>
      <c r="F2044">
        <v>1</v>
      </c>
      <c r="G2044">
        <v>1</v>
      </c>
      <c r="H2044">
        <v>3</v>
      </c>
      <c r="I2044" t="s">
        <v>1190</v>
      </c>
      <c r="J2044" t="s">
        <v>1191</v>
      </c>
      <c r="K2044" t="s">
        <v>1192</v>
      </c>
      <c r="L2044">
        <v>1346</v>
      </c>
      <c r="N2044">
        <v>1009</v>
      </c>
      <c r="O2044" t="s">
        <v>178</v>
      </c>
      <c r="P2044" t="s">
        <v>178</v>
      </c>
      <c r="Q2044">
        <v>1</v>
      </c>
      <c r="W2044">
        <v>0</v>
      </c>
      <c r="X2044">
        <v>586013393</v>
      </c>
      <c r="Y2044">
        <v>2.1</v>
      </c>
      <c r="AA2044">
        <v>10.57</v>
      </c>
      <c r="AB2044">
        <v>0</v>
      </c>
      <c r="AC2044">
        <v>0</v>
      </c>
      <c r="AD2044">
        <v>0</v>
      </c>
      <c r="AE2044">
        <v>10.57</v>
      </c>
      <c r="AF2044">
        <v>0</v>
      </c>
      <c r="AG2044">
        <v>0</v>
      </c>
      <c r="AH2044">
        <v>0</v>
      </c>
      <c r="AI2044">
        <v>1</v>
      </c>
      <c r="AJ2044">
        <v>1</v>
      </c>
      <c r="AK2044">
        <v>1</v>
      </c>
      <c r="AL2044">
        <v>1</v>
      </c>
      <c r="AN2044">
        <v>0</v>
      </c>
      <c r="AO2044">
        <v>1</v>
      </c>
      <c r="AP2044">
        <v>0</v>
      </c>
      <c r="AQ2044">
        <v>0</v>
      </c>
      <c r="AR2044">
        <v>0</v>
      </c>
      <c r="AS2044" t="s">
        <v>6</v>
      </c>
      <c r="AT2044">
        <v>2.1</v>
      </c>
      <c r="AU2044" t="s">
        <v>6</v>
      </c>
      <c r="AV2044">
        <v>0</v>
      </c>
      <c r="AW2044">
        <v>2</v>
      </c>
      <c r="AX2044">
        <v>27724274</v>
      </c>
      <c r="AY2044">
        <v>1</v>
      </c>
      <c r="AZ2044">
        <v>0</v>
      </c>
      <c r="BA2044">
        <v>2047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CX2044">
        <f>Y2044*Source!I713</f>
        <v>0.126</v>
      </c>
      <c r="CY2044">
        <f t="shared" si="186"/>
        <v>10.57</v>
      </c>
      <c r="CZ2044">
        <f t="shared" si="187"/>
        <v>10.57</v>
      </c>
      <c r="DA2044">
        <f t="shared" si="188"/>
        <v>1</v>
      </c>
      <c r="DB2044">
        <v>0</v>
      </c>
    </row>
    <row r="2045" spans="1:106" x14ac:dyDescent="0.2">
      <c r="A2045">
        <f>ROW(Source!A713)</f>
        <v>713</v>
      </c>
      <c r="B2045">
        <v>27721504</v>
      </c>
      <c r="C2045">
        <v>27724250</v>
      </c>
      <c r="D2045">
        <v>25152616</v>
      </c>
      <c r="E2045">
        <v>1</v>
      </c>
      <c r="F2045">
        <v>1</v>
      </c>
      <c r="G2045">
        <v>1</v>
      </c>
      <c r="H2045">
        <v>3</v>
      </c>
      <c r="I2045" t="s">
        <v>1193</v>
      </c>
      <c r="J2045" t="s">
        <v>1194</v>
      </c>
      <c r="K2045" t="s">
        <v>1017</v>
      </c>
      <c r="L2045">
        <v>1346</v>
      </c>
      <c r="N2045">
        <v>1009</v>
      </c>
      <c r="O2045" t="s">
        <v>178</v>
      </c>
      <c r="P2045" t="s">
        <v>178</v>
      </c>
      <c r="Q2045">
        <v>1</v>
      </c>
      <c r="W2045">
        <v>0</v>
      </c>
      <c r="X2045">
        <v>103900845</v>
      </c>
      <c r="Y2045">
        <v>10.4</v>
      </c>
      <c r="AA2045">
        <v>9.0399999999999991</v>
      </c>
      <c r="AB2045">
        <v>0</v>
      </c>
      <c r="AC2045">
        <v>0</v>
      </c>
      <c r="AD2045">
        <v>0</v>
      </c>
      <c r="AE2045">
        <v>9.0399999999999991</v>
      </c>
      <c r="AF2045">
        <v>0</v>
      </c>
      <c r="AG2045">
        <v>0</v>
      </c>
      <c r="AH2045">
        <v>0</v>
      </c>
      <c r="AI2045">
        <v>1</v>
      </c>
      <c r="AJ2045">
        <v>1</v>
      </c>
      <c r="AK2045">
        <v>1</v>
      </c>
      <c r="AL2045">
        <v>1</v>
      </c>
      <c r="AN2045">
        <v>0</v>
      </c>
      <c r="AO2045">
        <v>1</v>
      </c>
      <c r="AP2045">
        <v>0</v>
      </c>
      <c r="AQ2045">
        <v>0</v>
      </c>
      <c r="AR2045">
        <v>0</v>
      </c>
      <c r="AS2045" t="s">
        <v>6</v>
      </c>
      <c r="AT2045">
        <v>10.4</v>
      </c>
      <c r="AU2045" t="s">
        <v>6</v>
      </c>
      <c r="AV2045">
        <v>0</v>
      </c>
      <c r="AW2045">
        <v>2</v>
      </c>
      <c r="AX2045">
        <v>27724275</v>
      </c>
      <c r="AY2045">
        <v>1</v>
      </c>
      <c r="AZ2045">
        <v>0</v>
      </c>
      <c r="BA2045">
        <v>2048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CX2045">
        <f>Y2045*Source!I713</f>
        <v>0.624</v>
      </c>
      <c r="CY2045">
        <f t="shared" si="186"/>
        <v>9.0399999999999991</v>
      </c>
      <c r="CZ2045">
        <f t="shared" si="187"/>
        <v>9.0399999999999991</v>
      </c>
      <c r="DA2045">
        <f t="shared" si="188"/>
        <v>1</v>
      </c>
      <c r="DB2045">
        <v>0</v>
      </c>
    </row>
    <row r="2046" spans="1:106" x14ac:dyDescent="0.2">
      <c r="A2046">
        <f>ROW(Source!A713)</f>
        <v>713</v>
      </c>
      <c r="B2046">
        <v>27721504</v>
      </c>
      <c r="C2046">
        <v>27724250</v>
      </c>
      <c r="D2046">
        <v>25156053</v>
      </c>
      <c r="E2046">
        <v>1</v>
      </c>
      <c r="F2046">
        <v>1</v>
      </c>
      <c r="G2046">
        <v>1</v>
      </c>
      <c r="H2046">
        <v>3</v>
      </c>
      <c r="I2046" t="s">
        <v>1195</v>
      </c>
      <c r="J2046" t="s">
        <v>1196</v>
      </c>
      <c r="K2046" t="s">
        <v>1197</v>
      </c>
      <c r="L2046">
        <v>1348</v>
      </c>
      <c r="N2046">
        <v>1009</v>
      </c>
      <c r="O2046" t="s">
        <v>46</v>
      </c>
      <c r="P2046" t="s">
        <v>46</v>
      </c>
      <c r="Q2046">
        <v>1000</v>
      </c>
      <c r="W2046">
        <v>0</v>
      </c>
      <c r="X2046">
        <v>129706501</v>
      </c>
      <c r="Y2046">
        <v>5.0000000000000001E-3</v>
      </c>
      <c r="AA2046">
        <v>1470</v>
      </c>
      <c r="AB2046">
        <v>0</v>
      </c>
      <c r="AC2046">
        <v>0</v>
      </c>
      <c r="AD2046">
        <v>0</v>
      </c>
      <c r="AE2046">
        <v>1470</v>
      </c>
      <c r="AF2046">
        <v>0</v>
      </c>
      <c r="AG2046">
        <v>0</v>
      </c>
      <c r="AH2046">
        <v>0</v>
      </c>
      <c r="AI2046">
        <v>1</v>
      </c>
      <c r="AJ2046">
        <v>1</v>
      </c>
      <c r="AK2046">
        <v>1</v>
      </c>
      <c r="AL2046">
        <v>1</v>
      </c>
      <c r="AN2046">
        <v>0</v>
      </c>
      <c r="AO2046">
        <v>1</v>
      </c>
      <c r="AP2046">
        <v>0</v>
      </c>
      <c r="AQ2046">
        <v>0</v>
      </c>
      <c r="AR2046">
        <v>0</v>
      </c>
      <c r="AS2046" t="s">
        <v>6</v>
      </c>
      <c r="AT2046">
        <v>5.0000000000000001E-3</v>
      </c>
      <c r="AU2046" t="s">
        <v>6</v>
      </c>
      <c r="AV2046">
        <v>0</v>
      </c>
      <c r="AW2046">
        <v>2</v>
      </c>
      <c r="AX2046">
        <v>27724276</v>
      </c>
      <c r="AY2046">
        <v>1</v>
      </c>
      <c r="AZ2046">
        <v>0</v>
      </c>
      <c r="BA2046">
        <v>2049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CX2046">
        <f>Y2046*Source!I713</f>
        <v>2.9999999999999997E-4</v>
      </c>
      <c r="CY2046">
        <f t="shared" si="186"/>
        <v>1470</v>
      </c>
      <c r="CZ2046">
        <f t="shared" si="187"/>
        <v>1470</v>
      </c>
      <c r="DA2046">
        <f t="shared" si="188"/>
        <v>1</v>
      </c>
      <c r="DB2046">
        <v>0</v>
      </c>
    </row>
    <row r="2047" spans="1:106" x14ac:dyDescent="0.2">
      <c r="A2047">
        <f>ROW(Source!A713)</f>
        <v>713</v>
      </c>
      <c r="B2047">
        <v>27721504</v>
      </c>
      <c r="C2047">
        <v>27724250</v>
      </c>
      <c r="D2047">
        <v>25173859</v>
      </c>
      <c r="E2047">
        <v>1</v>
      </c>
      <c r="F2047">
        <v>1</v>
      </c>
      <c r="G2047">
        <v>1</v>
      </c>
      <c r="H2047">
        <v>3</v>
      </c>
      <c r="I2047" t="s">
        <v>1198</v>
      </c>
      <c r="J2047" t="s">
        <v>1199</v>
      </c>
      <c r="K2047" t="s">
        <v>1200</v>
      </c>
      <c r="L2047">
        <v>1348</v>
      </c>
      <c r="N2047">
        <v>1009</v>
      </c>
      <c r="O2047" t="s">
        <v>46</v>
      </c>
      <c r="P2047" t="s">
        <v>46</v>
      </c>
      <c r="Q2047">
        <v>1000</v>
      </c>
      <c r="W2047">
        <v>0</v>
      </c>
      <c r="X2047">
        <v>-2055000017</v>
      </c>
      <c r="Y2047">
        <v>0.56000000000000005</v>
      </c>
      <c r="AA2047">
        <v>5230.01</v>
      </c>
      <c r="AB2047">
        <v>0</v>
      </c>
      <c r="AC2047">
        <v>0</v>
      </c>
      <c r="AD2047">
        <v>0</v>
      </c>
      <c r="AE2047">
        <v>5230.01</v>
      </c>
      <c r="AF2047">
        <v>0</v>
      </c>
      <c r="AG2047">
        <v>0</v>
      </c>
      <c r="AH2047">
        <v>0</v>
      </c>
      <c r="AI2047">
        <v>1</v>
      </c>
      <c r="AJ2047">
        <v>1</v>
      </c>
      <c r="AK2047">
        <v>1</v>
      </c>
      <c r="AL2047">
        <v>1</v>
      </c>
      <c r="AN2047">
        <v>0</v>
      </c>
      <c r="AO2047">
        <v>1</v>
      </c>
      <c r="AP2047">
        <v>0</v>
      </c>
      <c r="AQ2047">
        <v>0</v>
      </c>
      <c r="AR2047">
        <v>0</v>
      </c>
      <c r="AS2047" t="s">
        <v>6</v>
      </c>
      <c r="AT2047">
        <v>0.56000000000000005</v>
      </c>
      <c r="AU2047" t="s">
        <v>6</v>
      </c>
      <c r="AV2047">
        <v>0</v>
      </c>
      <c r="AW2047">
        <v>2</v>
      </c>
      <c r="AX2047">
        <v>27724277</v>
      </c>
      <c r="AY2047">
        <v>1</v>
      </c>
      <c r="AZ2047">
        <v>0</v>
      </c>
      <c r="BA2047">
        <v>2050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CX2047">
        <f>Y2047*Source!I713</f>
        <v>3.3600000000000005E-2</v>
      </c>
      <c r="CY2047">
        <f t="shared" si="186"/>
        <v>5230.01</v>
      </c>
      <c r="CZ2047">
        <f t="shared" si="187"/>
        <v>5230.01</v>
      </c>
      <c r="DA2047">
        <f t="shared" si="188"/>
        <v>1</v>
      </c>
      <c r="DB2047">
        <v>0</v>
      </c>
    </row>
    <row r="2048" spans="1:106" x14ac:dyDescent="0.2">
      <c r="A2048">
        <f>ROW(Source!A713)</f>
        <v>713</v>
      </c>
      <c r="B2048">
        <v>27721504</v>
      </c>
      <c r="C2048">
        <v>27724250</v>
      </c>
      <c r="D2048">
        <v>25186459</v>
      </c>
      <c r="E2048">
        <v>1</v>
      </c>
      <c r="F2048">
        <v>1</v>
      </c>
      <c r="G2048">
        <v>1</v>
      </c>
      <c r="H2048">
        <v>3</v>
      </c>
      <c r="I2048" t="s">
        <v>1201</v>
      </c>
      <c r="J2048" t="s">
        <v>1202</v>
      </c>
      <c r="K2048" t="s">
        <v>1203</v>
      </c>
      <c r="L2048">
        <v>1346</v>
      </c>
      <c r="N2048">
        <v>1009</v>
      </c>
      <c r="O2048" t="s">
        <v>178</v>
      </c>
      <c r="P2048" t="s">
        <v>178</v>
      </c>
      <c r="Q2048">
        <v>1</v>
      </c>
      <c r="W2048">
        <v>0</v>
      </c>
      <c r="X2048">
        <v>210558753</v>
      </c>
      <c r="Y2048">
        <v>3</v>
      </c>
      <c r="AA2048">
        <v>28.6</v>
      </c>
      <c r="AB2048">
        <v>0</v>
      </c>
      <c r="AC2048">
        <v>0</v>
      </c>
      <c r="AD2048">
        <v>0</v>
      </c>
      <c r="AE2048">
        <v>28.6</v>
      </c>
      <c r="AF2048">
        <v>0</v>
      </c>
      <c r="AG2048">
        <v>0</v>
      </c>
      <c r="AH2048">
        <v>0</v>
      </c>
      <c r="AI2048">
        <v>1</v>
      </c>
      <c r="AJ2048">
        <v>1</v>
      </c>
      <c r="AK2048">
        <v>1</v>
      </c>
      <c r="AL2048">
        <v>1</v>
      </c>
      <c r="AN2048">
        <v>0</v>
      </c>
      <c r="AO2048">
        <v>1</v>
      </c>
      <c r="AP2048">
        <v>0</v>
      </c>
      <c r="AQ2048">
        <v>0</v>
      </c>
      <c r="AR2048">
        <v>0</v>
      </c>
      <c r="AS2048" t="s">
        <v>6</v>
      </c>
      <c r="AT2048">
        <v>3</v>
      </c>
      <c r="AU2048" t="s">
        <v>6</v>
      </c>
      <c r="AV2048">
        <v>0</v>
      </c>
      <c r="AW2048">
        <v>2</v>
      </c>
      <c r="AX2048">
        <v>27724278</v>
      </c>
      <c r="AY2048">
        <v>1</v>
      </c>
      <c r="AZ2048">
        <v>0</v>
      </c>
      <c r="BA2048">
        <v>2051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CX2048">
        <f>Y2048*Source!I713</f>
        <v>0.18</v>
      </c>
      <c r="CY2048">
        <f t="shared" si="186"/>
        <v>28.6</v>
      </c>
      <c r="CZ2048">
        <f t="shared" si="187"/>
        <v>28.6</v>
      </c>
      <c r="DA2048">
        <f t="shared" si="188"/>
        <v>1</v>
      </c>
      <c r="DB2048">
        <v>0</v>
      </c>
    </row>
    <row r="2049" spans="1:106" x14ac:dyDescent="0.2">
      <c r="A2049">
        <f>ROW(Source!A713)</f>
        <v>713</v>
      </c>
      <c r="B2049">
        <v>27721504</v>
      </c>
      <c r="C2049">
        <v>27724250</v>
      </c>
      <c r="D2049">
        <v>25202674</v>
      </c>
      <c r="E2049">
        <v>1</v>
      </c>
      <c r="F2049">
        <v>1</v>
      </c>
      <c r="G2049">
        <v>1</v>
      </c>
      <c r="H2049">
        <v>3</v>
      </c>
      <c r="I2049" t="s">
        <v>371</v>
      </c>
      <c r="J2049" t="s">
        <v>373</v>
      </c>
      <c r="K2049" t="s">
        <v>372</v>
      </c>
      <c r="L2049">
        <v>1354</v>
      </c>
      <c r="N2049">
        <v>1010</v>
      </c>
      <c r="O2049" t="s">
        <v>252</v>
      </c>
      <c r="P2049" t="s">
        <v>252</v>
      </c>
      <c r="Q2049">
        <v>1</v>
      </c>
      <c r="W2049">
        <v>0</v>
      </c>
      <c r="X2049">
        <v>-79161026</v>
      </c>
      <c r="Y2049">
        <v>100</v>
      </c>
      <c r="AA2049">
        <v>331.52</v>
      </c>
      <c r="AB2049">
        <v>0</v>
      </c>
      <c r="AC2049">
        <v>0</v>
      </c>
      <c r="AD2049">
        <v>0</v>
      </c>
      <c r="AE2049">
        <v>331.52</v>
      </c>
      <c r="AF2049">
        <v>0</v>
      </c>
      <c r="AG2049">
        <v>0</v>
      </c>
      <c r="AH2049">
        <v>0</v>
      </c>
      <c r="AI2049">
        <v>1</v>
      </c>
      <c r="AJ2049">
        <v>1</v>
      </c>
      <c r="AK2049">
        <v>1</v>
      </c>
      <c r="AL2049">
        <v>1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 t="s">
        <v>6</v>
      </c>
      <c r="AT2049">
        <v>100</v>
      </c>
      <c r="AU2049" t="s">
        <v>6</v>
      </c>
      <c r="AV2049">
        <v>0</v>
      </c>
      <c r="AW2049">
        <v>1</v>
      </c>
      <c r="AX2049">
        <v>-1</v>
      </c>
      <c r="AY2049">
        <v>0</v>
      </c>
      <c r="AZ2049">
        <v>0</v>
      </c>
      <c r="BA2049" t="s">
        <v>6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CX2049">
        <f>Y2049*Source!I713</f>
        <v>6</v>
      </c>
      <c r="CY2049">
        <f t="shared" si="186"/>
        <v>331.52</v>
      </c>
      <c r="CZ2049">
        <f t="shared" si="187"/>
        <v>331.52</v>
      </c>
      <c r="DA2049">
        <f t="shared" si="188"/>
        <v>1</v>
      </c>
      <c r="DB2049">
        <v>0</v>
      </c>
    </row>
    <row r="2050" spans="1:106" x14ac:dyDescent="0.2">
      <c r="A2050">
        <f>ROW(Source!A713)</f>
        <v>713</v>
      </c>
      <c r="B2050">
        <v>27721504</v>
      </c>
      <c r="C2050">
        <v>27724250</v>
      </c>
      <c r="D2050">
        <v>25147235</v>
      </c>
      <c r="E2050">
        <v>17</v>
      </c>
      <c r="F2050">
        <v>1</v>
      </c>
      <c r="G2050">
        <v>1</v>
      </c>
      <c r="H2050">
        <v>3</v>
      </c>
      <c r="I2050" t="s">
        <v>1204</v>
      </c>
      <c r="J2050" t="s">
        <v>6</v>
      </c>
      <c r="K2050" t="s">
        <v>1205</v>
      </c>
      <c r="L2050">
        <v>1374</v>
      </c>
      <c r="N2050">
        <v>1013</v>
      </c>
      <c r="O2050" t="s">
        <v>1206</v>
      </c>
      <c r="P2050" t="s">
        <v>1206</v>
      </c>
      <c r="Q2050">
        <v>1</v>
      </c>
      <c r="W2050">
        <v>0</v>
      </c>
      <c r="X2050">
        <v>-1731369543</v>
      </c>
      <c r="Y2050">
        <v>50.31</v>
      </c>
      <c r="AA2050">
        <v>1</v>
      </c>
      <c r="AB2050">
        <v>0</v>
      </c>
      <c r="AC2050">
        <v>0</v>
      </c>
      <c r="AD2050">
        <v>0</v>
      </c>
      <c r="AE2050">
        <v>1</v>
      </c>
      <c r="AF2050">
        <v>0</v>
      </c>
      <c r="AG2050">
        <v>0</v>
      </c>
      <c r="AH2050">
        <v>0</v>
      </c>
      <c r="AI2050">
        <v>1</v>
      </c>
      <c r="AJ2050">
        <v>1</v>
      </c>
      <c r="AK2050">
        <v>1</v>
      </c>
      <c r="AL2050">
        <v>1</v>
      </c>
      <c r="AN2050">
        <v>0</v>
      </c>
      <c r="AO2050">
        <v>1</v>
      </c>
      <c r="AP2050">
        <v>0</v>
      </c>
      <c r="AQ2050">
        <v>0</v>
      </c>
      <c r="AR2050">
        <v>0</v>
      </c>
      <c r="AS2050" t="s">
        <v>6</v>
      </c>
      <c r="AT2050">
        <v>50.31</v>
      </c>
      <c r="AU2050" t="s">
        <v>6</v>
      </c>
      <c r="AV2050">
        <v>0</v>
      </c>
      <c r="AW2050">
        <v>2</v>
      </c>
      <c r="AX2050">
        <v>27724279</v>
      </c>
      <c r="AY2050">
        <v>1</v>
      </c>
      <c r="AZ2050">
        <v>0</v>
      </c>
      <c r="BA2050">
        <v>2052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CX2050">
        <f>Y2050*Source!I713</f>
        <v>3.0186000000000002</v>
      </c>
      <c r="CY2050">
        <f t="shared" si="186"/>
        <v>1</v>
      </c>
      <c r="CZ2050">
        <f t="shared" si="187"/>
        <v>1</v>
      </c>
      <c r="DA2050">
        <f t="shared" si="188"/>
        <v>1</v>
      </c>
      <c r="DB2050">
        <v>0</v>
      </c>
    </row>
    <row r="2051" spans="1:106" x14ac:dyDescent="0.2">
      <c r="A2051">
        <f>ROW(Source!A716)</f>
        <v>716</v>
      </c>
      <c r="B2051">
        <v>27721505</v>
      </c>
      <c r="C2051">
        <v>27724281</v>
      </c>
      <c r="D2051">
        <v>25428833</v>
      </c>
      <c r="E2051">
        <v>1</v>
      </c>
      <c r="F2051">
        <v>1</v>
      </c>
      <c r="G2051">
        <v>1</v>
      </c>
      <c r="H2051">
        <v>1</v>
      </c>
      <c r="I2051" t="s">
        <v>1059</v>
      </c>
      <c r="J2051" t="s">
        <v>6</v>
      </c>
      <c r="K2051" t="s">
        <v>1060</v>
      </c>
      <c r="L2051">
        <v>1191</v>
      </c>
      <c r="N2051">
        <v>1013</v>
      </c>
      <c r="O2051" t="s">
        <v>953</v>
      </c>
      <c r="P2051" t="s">
        <v>953</v>
      </c>
      <c r="Q2051">
        <v>1</v>
      </c>
      <c r="W2051">
        <v>0</v>
      </c>
      <c r="X2051">
        <v>912892513</v>
      </c>
      <c r="Y2051">
        <v>31.6</v>
      </c>
      <c r="AA2051">
        <v>0</v>
      </c>
      <c r="AB2051">
        <v>0</v>
      </c>
      <c r="AC2051">
        <v>0</v>
      </c>
      <c r="AD2051">
        <v>9.92</v>
      </c>
      <c r="AE2051">
        <v>0</v>
      </c>
      <c r="AF2051">
        <v>0</v>
      </c>
      <c r="AG2051">
        <v>0</v>
      </c>
      <c r="AH2051">
        <v>9.92</v>
      </c>
      <c r="AI2051">
        <v>1</v>
      </c>
      <c r="AJ2051">
        <v>1</v>
      </c>
      <c r="AK2051">
        <v>1</v>
      </c>
      <c r="AL2051">
        <v>1</v>
      </c>
      <c r="AN2051">
        <v>0</v>
      </c>
      <c r="AO2051">
        <v>1</v>
      </c>
      <c r="AP2051">
        <v>0</v>
      </c>
      <c r="AQ2051">
        <v>0</v>
      </c>
      <c r="AR2051">
        <v>0</v>
      </c>
      <c r="AS2051" t="s">
        <v>6</v>
      </c>
      <c r="AT2051">
        <v>31.6</v>
      </c>
      <c r="AU2051" t="s">
        <v>6</v>
      </c>
      <c r="AV2051">
        <v>1</v>
      </c>
      <c r="AW2051">
        <v>2</v>
      </c>
      <c r="AX2051">
        <v>27724292</v>
      </c>
      <c r="AY2051">
        <v>1</v>
      </c>
      <c r="AZ2051">
        <v>0</v>
      </c>
      <c r="BA2051">
        <v>2053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CX2051">
        <f>Y2051*Source!I716</f>
        <v>1.264</v>
      </c>
      <c r="CY2051">
        <f>AD2051</f>
        <v>9.92</v>
      </c>
      <c r="CZ2051">
        <f>AH2051</f>
        <v>9.92</v>
      </c>
      <c r="DA2051">
        <f>AL2051</f>
        <v>1</v>
      </c>
      <c r="DB2051">
        <v>0</v>
      </c>
    </row>
    <row r="2052" spans="1:106" x14ac:dyDescent="0.2">
      <c r="A2052">
        <f>ROW(Source!A716)</f>
        <v>716</v>
      </c>
      <c r="B2052">
        <v>27721505</v>
      </c>
      <c r="C2052">
        <v>27724281</v>
      </c>
      <c r="D2052">
        <v>25412928</v>
      </c>
      <c r="E2052">
        <v>1</v>
      </c>
      <c r="F2052">
        <v>1</v>
      </c>
      <c r="G2052">
        <v>1</v>
      </c>
      <c r="H2052">
        <v>1</v>
      </c>
      <c r="I2052" t="s">
        <v>954</v>
      </c>
      <c r="J2052" t="s">
        <v>6</v>
      </c>
      <c r="K2052" t="s">
        <v>955</v>
      </c>
      <c r="L2052">
        <v>1191</v>
      </c>
      <c r="N2052">
        <v>1013</v>
      </c>
      <c r="O2052" t="s">
        <v>953</v>
      </c>
      <c r="P2052" t="s">
        <v>953</v>
      </c>
      <c r="Q2052">
        <v>1</v>
      </c>
      <c r="W2052">
        <v>0</v>
      </c>
      <c r="X2052">
        <v>-1417349443</v>
      </c>
      <c r="Y2052">
        <v>0.05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1</v>
      </c>
      <c r="AJ2052">
        <v>1</v>
      </c>
      <c r="AK2052">
        <v>1</v>
      </c>
      <c r="AL2052">
        <v>1</v>
      </c>
      <c r="AN2052">
        <v>0</v>
      </c>
      <c r="AO2052">
        <v>1</v>
      </c>
      <c r="AP2052">
        <v>0</v>
      </c>
      <c r="AQ2052">
        <v>0</v>
      </c>
      <c r="AR2052">
        <v>0</v>
      </c>
      <c r="AS2052" t="s">
        <v>6</v>
      </c>
      <c r="AT2052">
        <v>0.05</v>
      </c>
      <c r="AU2052" t="s">
        <v>6</v>
      </c>
      <c r="AV2052">
        <v>2</v>
      </c>
      <c r="AW2052">
        <v>2</v>
      </c>
      <c r="AX2052">
        <v>27724293</v>
      </c>
      <c r="AY2052">
        <v>1</v>
      </c>
      <c r="AZ2052">
        <v>0</v>
      </c>
      <c r="BA2052">
        <v>2054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CX2052">
        <f>Y2052*Source!I716</f>
        <v>2E-3</v>
      </c>
      <c r="CY2052">
        <f>AD2052</f>
        <v>0</v>
      </c>
      <c r="CZ2052">
        <f>AH2052</f>
        <v>0</v>
      </c>
      <c r="DA2052">
        <f>AL2052</f>
        <v>1</v>
      </c>
      <c r="DB2052">
        <v>0</v>
      </c>
    </row>
    <row r="2053" spans="1:106" x14ac:dyDescent="0.2">
      <c r="A2053">
        <f>ROW(Source!A716)</f>
        <v>716</v>
      </c>
      <c r="B2053">
        <v>27721505</v>
      </c>
      <c r="C2053">
        <v>27724281</v>
      </c>
      <c r="D2053">
        <v>25230220</v>
      </c>
      <c r="E2053">
        <v>1</v>
      </c>
      <c r="F2053">
        <v>1</v>
      </c>
      <c r="G2053">
        <v>1</v>
      </c>
      <c r="H2053">
        <v>2</v>
      </c>
      <c r="I2053" t="s">
        <v>991</v>
      </c>
      <c r="J2053" t="s">
        <v>992</v>
      </c>
      <c r="K2053" t="s">
        <v>993</v>
      </c>
      <c r="L2053">
        <v>1368</v>
      </c>
      <c r="N2053">
        <v>1011</v>
      </c>
      <c r="O2053" t="s">
        <v>959</v>
      </c>
      <c r="P2053" t="s">
        <v>959</v>
      </c>
      <c r="Q2053">
        <v>1</v>
      </c>
      <c r="W2053">
        <v>0</v>
      </c>
      <c r="X2053">
        <v>-1718674368</v>
      </c>
      <c r="Y2053">
        <v>0.03</v>
      </c>
      <c r="AA2053">
        <v>0</v>
      </c>
      <c r="AB2053">
        <v>111.99</v>
      </c>
      <c r="AC2053">
        <v>13.5</v>
      </c>
      <c r="AD2053">
        <v>0</v>
      </c>
      <c r="AE2053">
        <v>0</v>
      </c>
      <c r="AF2053">
        <v>111.99</v>
      </c>
      <c r="AG2053">
        <v>13.5</v>
      </c>
      <c r="AH2053">
        <v>0</v>
      </c>
      <c r="AI2053">
        <v>1</v>
      </c>
      <c r="AJ2053">
        <v>1</v>
      </c>
      <c r="AK2053">
        <v>1</v>
      </c>
      <c r="AL2053">
        <v>1</v>
      </c>
      <c r="AN2053">
        <v>0</v>
      </c>
      <c r="AO2053">
        <v>1</v>
      </c>
      <c r="AP2053">
        <v>0</v>
      </c>
      <c r="AQ2053">
        <v>0</v>
      </c>
      <c r="AR2053">
        <v>0</v>
      </c>
      <c r="AS2053" t="s">
        <v>6</v>
      </c>
      <c r="AT2053">
        <v>0.03</v>
      </c>
      <c r="AU2053" t="s">
        <v>6</v>
      </c>
      <c r="AV2053">
        <v>0</v>
      </c>
      <c r="AW2053">
        <v>2</v>
      </c>
      <c r="AX2053">
        <v>27724294</v>
      </c>
      <c r="AY2053">
        <v>1</v>
      </c>
      <c r="AZ2053">
        <v>0</v>
      </c>
      <c r="BA2053">
        <v>2055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CX2053">
        <f>Y2053*Source!I716</f>
        <v>1.1999999999999999E-3</v>
      </c>
      <c r="CY2053">
        <f>AB2053</f>
        <v>111.99</v>
      </c>
      <c r="CZ2053">
        <f>AF2053</f>
        <v>111.99</v>
      </c>
      <c r="DA2053">
        <f>AJ2053</f>
        <v>1</v>
      </c>
      <c r="DB2053">
        <v>0</v>
      </c>
    </row>
    <row r="2054" spans="1:106" x14ac:dyDescent="0.2">
      <c r="A2054">
        <f>ROW(Source!A716)</f>
        <v>716</v>
      </c>
      <c r="B2054">
        <v>27721505</v>
      </c>
      <c r="C2054">
        <v>27724281</v>
      </c>
      <c r="D2054">
        <v>25231607</v>
      </c>
      <c r="E2054">
        <v>1</v>
      </c>
      <c r="F2054">
        <v>1</v>
      </c>
      <c r="G2054">
        <v>1</v>
      </c>
      <c r="H2054">
        <v>2</v>
      </c>
      <c r="I2054" t="s">
        <v>997</v>
      </c>
      <c r="J2054" t="s">
        <v>998</v>
      </c>
      <c r="K2054" t="s">
        <v>999</v>
      </c>
      <c r="L2054">
        <v>1368</v>
      </c>
      <c r="N2054">
        <v>1011</v>
      </c>
      <c r="O2054" t="s">
        <v>959</v>
      </c>
      <c r="P2054" t="s">
        <v>959</v>
      </c>
      <c r="Q2054">
        <v>1</v>
      </c>
      <c r="W2054">
        <v>0</v>
      </c>
      <c r="X2054">
        <v>1372534845</v>
      </c>
      <c r="Y2054">
        <v>0.02</v>
      </c>
      <c r="AA2054">
        <v>0</v>
      </c>
      <c r="AB2054">
        <v>65.709999999999994</v>
      </c>
      <c r="AC2054">
        <v>11.6</v>
      </c>
      <c r="AD2054">
        <v>0</v>
      </c>
      <c r="AE2054">
        <v>0</v>
      </c>
      <c r="AF2054">
        <v>65.709999999999994</v>
      </c>
      <c r="AG2054">
        <v>11.6</v>
      </c>
      <c r="AH2054">
        <v>0</v>
      </c>
      <c r="AI2054">
        <v>1</v>
      </c>
      <c r="AJ2054">
        <v>1</v>
      </c>
      <c r="AK2054">
        <v>1</v>
      </c>
      <c r="AL2054">
        <v>1</v>
      </c>
      <c r="AN2054">
        <v>0</v>
      </c>
      <c r="AO2054">
        <v>1</v>
      </c>
      <c r="AP2054">
        <v>0</v>
      </c>
      <c r="AQ2054">
        <v>0</v>
      </c>
      <c r="AR2054">
        <v>0</v>
      </c>
      <c r="AS2054" t="s">
        <v>6</v>
      </c>
      <c r="AT2054">
        <v>0.02</v>
      </c>
      <c r="AU2054" t="s">
        <v>6</v>
      </c>
      <c r="AV2054">
        <v>0</v>
      </c>
      <c r="AW2054">
        <v>2</v>
      </c>
      <c r="AX2054">
        <v>27724295</v>
      </c>
      <c r="AY2054">
        <v>1</v>
      </c>
      <c r="AZ2054">
        <v>0</v>
      </c>
      <c r="BA2054">
        <v>2056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CX2054">
        <f>Y2054*Source!I716</f>
        <v>8.0000000000000004E-4</v>
      </c>
      <c r="CY2054">
        <f>AB2054</f>
        <v>65.709999999999994</v>
      </c>
      <c r="CZ2054">
        <f>AF2054</f>
        <v>65.709999999999994</v>
      </c>
      <c r="DA2054">
        <f>AJ2054</f>
        <v>1</v>
      </c>
      <c r="DB2054">
        <v>0</v>
      </c>
    </row>
    <row r="2055" spans="1:106" x14ac:dyDescent="0.2">
      <c r="A2055">
        <f>ROW(Source!A716)</f>
        <v>716</v>
      </c>
      <c r="B2055">
        <v>27721505</v>
      </c>
      <c r="C2055">
        <v>27724281</v>
      </c>
      <c r="D2055">
        <v>25150263</v>
      </c>
      <c r="E2055">
        <v>1</v>
      </c>
      <c r="F2055">
        <v>1</v>
      </c>
      <c r="G2055">
        <v>1</v>
      </c>
      <c r="H2055">
        <v>3</v>
      </c>
      <c r="I2055" t="s">
        <v>1184</v>
      </c>
      <c r="J2055" t="s">
        <v>1185</v>
      </c>
      <c r="K2055" t="s">
        <v>1186</v>
      </c>
      <c r="L2055">
        <v>1346</v>
      </c>
      <c r="N2055">
        <v>1009</v>
      </c>
      <c r="O2055" t="s">
        <v>178</v>
      </c>
      <c r="P2055" t="s">
        <v>178</v>
      </c>
      <c r="Q2055">
        <v>1</v>
      </c>
      <c r="W2055">
        <v>0</v>
      </c>
      <c r="X2055">
        <v>-1088866022</v>
      </c>
      <c r="Y2055">
        <v>0.11</v>
      </c>
      <c r="AA2055">
        <v>30.4</v>
      </c>
      <c r="AB2055">
        <v>0</v>
      </c>
      <c r="AC2055">
        <v>0</v>
      </c>
      <c r="AD2055">
        <v>0</v>
      </c>
      <c r="AE2055">
        <v>30.4</v>
      </c>
      <c r="AF2055">
        <v>0</v>
      </c>
      <c r="AG2055">
        <v>0</v>
      </c>
      <c r="AH2055">
        <v>0</v>
      </c>
      <c r="AI2055">
        <v>1</v>
      </c>
      <c r="AJ2055">
        <v>1</v>
      </c>
      <c r="AK2055">
        <v>1</v>
      </c>
      <c r="AL2055">
        <v>1</v>
      </c>
      <c r="AN2055">
        <v>0</v>
      </c>
      <c r="AO2055">
        <v>1</v>
      </c>
      <c r="AP2055">
        <v>0</v>
      </c>
      <c r="AQ2055">
        <v>0</v>
      </c>
      <c r="AR2055">
        <v>0</v>
      </c>
      <c r="AS2055" t="s">
        <v>6</v>
      </c>
      <c r="AT2055">
        <v>0.11</v>
      </c>
      <c r="AU2055" t="s">
        <v>6</v>
      </c>
      <c r="AV2055">
        <v>0</v>
      </c>
      <c r="AW2055">
        <v>2</v>
      </c>
      <c r="AX2055">
        <v>27724296</v>
      </c>
      <c r="AY2055">
        <v>1</v>
      </c>
      <c r="AZ2055">
        <v>0</v>
      </c>
      <c r="BA2055">
        <v>2057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CX2055">
        <f>Y2055*Source!I716</f>
        <v>4.4000000000000003E-3</v>
      </c>
      <c r="CY2055">
        <f t="shared" ref="CY2055:CY2060" si="189">AA2055</f>
        <v>30.4</v>
      </c>
      <c r="CZ2055">
        <f t="shared" ref="CZ2055:CZ2060" si="190">AE2055</f>
        <v>30.4</v>
      </c>
      <c r="DA2055">
        <f t="shared" ref="DA2055:DA2060" si="191">AI2055</f>
        <v>1</v>
      </c>
      <c r="DB2055">
        <v>0</v>
      </c>
    </row>
    <row r="2056" spans="1:106" x14ac:dyDescent="0.2">
      <c r="A2056">
        <f>ROW(Source!A716)</f>
        <v>716</v>
      </c>
      <c r="B2056">
        <v>27721505</v>
      </c>
      <c r="C2056">
        <v>27724281</v>
      </c>
      <c r="D2056">
        <v>25152748</v>
      </c>
      <c r="E2056">
        <v>1</v>
      </c>
      <c r="F2056">
        <v>1</v>
      </c>
      <c r="G2056">
        <v>1</v>
      </c>
      <c r="H2056">
        <v>3</v>
      </c>
      <c r="I2056" t="s">
        <v>1302</v>
      </c>
      <c r="J2056" t="s">
        <v>1303</v>
      </c>
      <c r="K2056" t="s">
        <v>1304</v>
      </c>
      <c r="L2056">
        <v>1355</v>
      </c>
      <c r="N2056">
        <v>1010</v>
      </c>
      <c r="O2056" t="s">
        <v>519</v>
      </c>
      <c r="P2056" t="s">
        <v>519</v>
      </c>
      <c r="Q2056">
        <v>100</v>
      </c>
      <c r="W2056">
        <v>0</v>
      </c>
      <c r="X2056">
        <v>1794244060</v>
      </c>
      <c r="Y2056">
        <v>1.02</v>
      </c>
      <c r="AA2056">
        <v>86</v>
      </c>
      <c r="AB2056">
        <v>0</v>
      </c>
      <c r="AC2056">
        <v>0</v>
      </c>
      <c r="AD2056">
        <v>0</v>
      </c>
      <c r="AE2056">
        <v>86</v>
      </c>
      <c r="AF2056">
        <v>0</v>
      </c>
      <c r="AG2056">
        <v>0</v>
      </c>
      <c r="AH2056">
        <v>0</v>
      </c>
      <c r="AI2056">
        <v>1</v>
      </c>
      <c r="AJ2056">
        <v>1</v>
      </c>
      <c r="AK2056">
        <v>1</v>
      </c>
      <c r="AL2056">
        <v>1</v>
      </c>
      <c r="AN2056">
        <v>0</v>
      </c>
      <c r="AO2056">
        <v>1</v>
      </c>
      <c r="AP2056">
        <v>0</v>
      </c>
      <c r="AQ2056">
        <v>0</v>
      </c>
      <c r="AR2056">
        <v>0</v>
      </c>
      <c r="AS2056" t="s">
        <v>6</v>
      </c>
      <c r="AT2056">
        <v>1.02</v>
      </c>
      <c r="AU2056" t="s">
        <v>6</v>
      </c>
      <c r="AV2056">
        <v>0</v>
      </c>
      <c r="AW2056">
        <v>2</v>
      </c>
      <c r="AX2056">
        <v>27724297</v>
      </c>
      <c r="AY2056">
        <v>1</v>
      </c>
      <c r="AZ2056">
        <v>0</v>
      </c>
      <c r="BA2056">
        <v>2058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CX2056">
        <f>Y2056*Source!I716</f>
        <v>4.0800000000000003E-2</v>
      </c>
      <c r="CY2056">
        <f t="shared" si="189"/>
        <v>86</v>
      </c>
      <c r="CZ2056">
        <f t="shared" si="190"/>
        <v>86</v>
      </c>
      <c r="DA2056">
        <f t="shared" si="191"/>
        <v>1</v>
      </c>
      <c r="DB2056">
        <v>0</v>
      </c>
    </row>
    <row r="2057" spans="1:106" x14ac:dyDescent="0.2">
      <c r="A2057">
        <f>ROW(Source!A716)</f>
        <v>716</v>
      </c>
      <c r="B2057">
        <v>27721505</v>
      </c>
      <c r="C2057">
        <v>27724281</v>
      </c>
      <c r="D2057">
        <v>25153108</v>
      </c>
      <c r="E2057">
        <v>1</v>
      </c>
      <c r="F2057">
        <v>1</v>
      </c>
      <c r="G2057">
        <v>1</v>
      </c>
      <c r="H2057">
        <v>3</v>
      </c>
      <c r="I2057" t="s">
        <v>1317</v>
      </c>
      <c r="J2057" t="s">
        <v>1318</v>
      </c>
      <c r="K2057" t="s">
        <v>1319</v>
      </c>
      <c r="L2057">
        <v>1348</v>
      </c>
      <c r="N2057">
        <v>1009</v>
      </c>
      <c r="O2057" t="s">
        <v>46</v>
      </c>
      <c r="P2057" t="s">
        <v>46</v>
      </c>
      <c r="Q2057">
        <v>1000</v>
      </c>
      <c r="W2057">
        <v>0</v>
      </c>
      <c r="X2057">
        <v>797358079</v>
      </c>
      <c r="Y2057">
        <v>1.6000000000000001E-4</v>
      </c>
      <c r="AA2057">
        <v>29800</v>
      </c>
      <c r="AB2057">
        <v>0</v>
      </c>
      <c r="AC2057">
        <v>0</v>
      </c>
      <c r="AD2057">
        <v>0</v>
      </c>
      <c r="AE2057">
        <v>29800</v>
      </c>
      <c r="AF2057">
        <v>0</v>
      </c>
      <c r="AG2057">
        <v>0</v>
      </c>
      <c r="AH2057">
        <v>0</v>
      </c>
      <c r="AI2057">
        <v>1</v>
      </c>
      <c r="AJ2057">
        <v>1</v>
      </c>
      <c r="AK2057">
        <v>1</v>
      </c>
      <c r="AL2057">
        <v>1</v>
      </c>
      <c r="AN2057">
        <v>0</v>
      </c>
      <c r="AO2057">
        <v>1</v>
      </c>
      <c r="AP2057">
        <v>0</v>
      </c>
      <c r="AQ2057">
        <v>0</v>
      </c>
      <c r="AR2057">
        <v>0</v>
      </c>
      <c r="AS2057" t="s">
        <v>6</v>
      </c>
      <c r="AT2057">
        <v>1.6000000000000001E-4</v>
      </c>
      <c r="AU2057" t="s">
        <v>6</v>
      </c>
      <c r="AV2057">
        <v>0</v>
      </c>
      <c r="AW2057">
        <v>2</v>
      </c>
      <c r="AX2057">
        <v>27724298</v>
      </c>
      <c r="AY2057">
        <v>1</v>
      </c>
      <c r="AZ2057">
        <v>0</v>
      </c>
      <c r="BA2057">
        <v>2059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CX2057">
        <f>Y2057*Source!I716</f>
        <v>6.4000000000000006E-6</v>
      </c>
      <c r="CY2057">
        <f t="shared" si="189"/>
        <v>29800</v>
      </c>
      <c r="CZ2057">
        <f t="shared" si="190"/>
        <v>29800</v>
      </c>
      <c r="DA2057">
        <f t="shared" si="191"/>
        <v>1</v>
      </c>
      <c r="DB2057">
        <v>0</v>
      </c>
    </row>
    <row r="2058" spans="1:106" x14ac:dyDescent="0.2">
      <c r="A2058">
        <f>ROW(Source!A716)</f>
        <v>716</v>
      </c>
      <c r="B2058">
        <v>27721505</v>
      </c>
      <c r="C2058">
        <v>27724281</v>
      </c>
      <c r="D2058">
        <v>25153112</v>
      </c>
      <c r="E2058">
        <v>1</v>
      </c>
      <c r="F2058">
        <v>1</v>
      </c>
      <c r="G2058">
        <v>1</v>
      </c>
      <c r="H2058">
        <v>3</v>
      </c>
      <c r="I2058" t="s">
        <v>1213</v>
      </c>
      <c r="J2058" t="s">
        <v>1214</v>
      </c>
      <c r="K2058" t="s">
        <v>1215</v>
      </c>
      <c r="L2058">
        <v>1348</v>
      </c>
      <c r="N2058">
        <v>1009</v>
      </c>
      <c r="O2058" t="s">
        <v>46</v>
      </c>
      <c r="P2058" t="s">
        <v>46</v>
      </c>
      <c r="Q2058">
        <v>1000</v>
      </c>
      <c r="W2058">
        <v>0</v>
      </c>
      <c r="X2058">
        <v>-1755229539</v>
      </c>
      <c r="Y2058">
        <v>2.9999999999999997E-4</v>
      </c>
      <c r="AA2058">
        <v>12430</v>
      </c>
      <c r="AB2058">
        <v>0</v>
      </c>
      <c r="AC2058">
        <v>0</v>
      </c>
      <c r="AD2058">
        <v>0</v>
      </c>
      <c r="AE2058">
        <v>12430</v>
      </c>
      <c r="AF2058">
        <v>0</v>
      </c>
      <c r="AG2058">
        <v>0</v>
      </c>
      <c r="AH2058">
        <v>0</v>
      </c>
      <c r="AI2058">
        <v>1</v>
      </c>
      <c r="AJ2058">
        <v>1</v>
      </c>
      <c r="AK2058">
        <v>1</v>
      </c>
      <c r="AL2058">
        <v>1</v>
      </c>
      <c r="AN2058">
        <v>0</v>
      </c>
      <c r="AO2058">
        <v>1</v>
      </c>
      <c r="AP2058">
        <v>0</v>
      </c>
      <c r="AQ2058">
        <v>0</v>
      </c>
      <c r="AR2058">
        <v>0</v>
      </c>
      <c r="AS2058" t="s">
        <v>6</v>
      </c>
      <c r="AT2058">
        <v>2.9999999999999997E-4</v>
      </c>
      <c r="AU2058" t="s">
        <v>6</v>
      </c>
      <c r="AV2058">
        <v>0</v>
      </c>
      <c r="AW2058">
        <v>2</v>
      </c>
      <c r="AX2058">
        <v>27724299</v>
      </c>
      <c r="AY2058">
        <v>1</v>
      </c>
      <c r="AZ2058">
        <v>0</v>
      </c>
      <c r="BA2058">
        <v>2060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CX2058">
        <f>Y2058*Source!I716</f>
        <v>1.1999999999999999E-5</v>
      </c>
      <c r="CY2058">
        <f t="shared" si="189"/>
        <v>12430</v>
      </c>
      <c r="CZ2058">
        <f t="shared" si="190"/>
        <v>12430</v>
      </c>
      <c r="DA2058">
        <f t="shared" si="191"/>
        <v>1</v>
      </c>
      <c r="DB2058">
        <v>0</v>
      </c>
    </row>
    <row r="2059" spans="1:106" x14ac:dyDescent="0.2">
      <c r="A2059">
        <f>ROW(Source!A716)</f>
        <v>716</v>
      </c>
      <c r="B2059">
        <v>27721505</v>
      </c>
      <c r="C2059">
        <v>27724281</v>
      </c>
      <c r="D2059">
        <v>25203179</v>
      </c>
      <c r="E2059">
        <v>1</v>
      </c>
      <c r="F2059">
        <v>1</v>
      </c>
      <c r="G2059">
        <v>1</v>
      </c>
      <c r="H2059">
        <v>3</v>
      </c>
      <c r="I2059" t="s">
        <v>551</v>
      </c>
      <c r="J2059" t="s">
        <v>554</v>
      </c>
      <c r="K2059" t="s">
        <v>552</v>
      </c>
      <c r="L2059">
        <v>1358</v>
      </c>
      <c r="N2059">
        <v>1010</v>
      </c>
      <c r="O2059" t="s">
        <v>553</v>
      </c>
      <c r="P2059" t="s">
        <v>553</v>
      </c>
      <c r="Q2059">
        <v>10</v>
      </c>
      <c r="W2059">
        <v>0</v>
      </c>
      <c r="X2059">
        <v>-80855738</v>
      </c>
      <c r="Y2059">
        <v>10</v>
      </c>
      <c r="AA2059">
        <v>68</v>
      </c>
      <c r="AB2059">
        <v>0</v>
      </c>
      <c r="AC2059">
        <v>0</v>
      </c>
      <c r="AD2059">
        <v>0</v>
      </c>
      <c r="AE2059">
        <v>68</v>
      </c>
      <c r="AF2059">
        <v>0</v>
      </c>
      <c r="AG2059">
        <v>0</v>
      </c>
      <c r="AH2059">
        <v>0</v>
      </c>
      <c r="AI2059">
        <v>1</v>
      </c>
      <c r="AJ2059">
        <v>1</v>
      </c>
      <c r="AK2059">
        <v>1</v>
      </c>
      <c r="AL2059">
        <v>1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 t="s">
        <v>6</v>
      </c>
      <c r="AT2059">
        <v>10</v>
      </c>
      <c r="AU2059" t="s">
        <v>6</v>
      </c>
      <c r="AV2059">
        <v>0</v>
      </c>
      <c r="AW2059">
        <v>1</v>
      </c>
      <c r="AX2059">
        <v>-1</v>
      </c>
      <c r="AY2059">
        <v>0</v>
      </c>
      <c r="AZ2059">
        <v>0</v>
      </c>
      <c r="BA2059" t="s">
        <v>6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CX2059">
        <f>Y2059*Source!I716</f>
        <v>0.4</v>
      </c>
      <c r="CY2059">
        <f t="shared" si="189"/>
        <v>68</v>
      </c>
      <c r="CZ2059">
        <f t="shared" si="190"/>
        <v>68</v>
      </c>
      <c r="DA2059">
        <f t="shared" si="191"/>
        <v>1</v>
      </c>
      <c r="DB2059">
        <v>0</v>
      </c>
    </row>
    <row r="2060" spans="1:106" x14ac:dyDescent="0.2">
      <c r="A2060">
        <f>ROW(Source!A716)</f>
        <v>716</v>
      </c>
      <c r="B2060">
        <v>27721505</v>
      </c>
      <c r="C2060">
        <v>27724281</v>
      </c>
      <c r="D2060">
        <v>25147235</v>
      </c>
      <c r="E2060">
        <v>17</v>
      </c>
      <c r="F2060">
        <v>1</v>
      </c>
      <c r="G2060">
        <v>1</v>
      </c>
      <c r="H2060">
        <v>3</v>
      </c>
      <c r="I2060" t="s">
        <v>1204</v>
      </c>
      <c r="J2060" t="s">
        <v>6</v>
      </c>
      <c r="K2060" t="s">
        <v>1205</v>
      </c>
      <c r="L2060">
        <v>1374</v>
      </c>
      <c r="N2060">
        <v>1013</v>
      </c>
      <c r="O2060" t="s">
        <v>1206</v>
      </c>
      <c r="P2060" t="s">
        <v>1206</v>
      </c>
      <c r="Q2060">
        <v>1</v>
      </c>
      <c r="W2060">
        <v>0</v>
      </c>
      <c r="X2060">
        <v>-1731369543</v>
      </c>
      <c r="Y2060">
        <v>6.27</v>
      </c>
      <c r="AA2060">
        <v>1</v>
      </c>
      <c r="AB2060">
        <v>0</v>
      </c>
      <c r="AC2060">
        <v>0</v>
      </c>
      <c r="AD2060">
        <v>0</v>
      </c>
      <c r="AE2060">
        <v>1</v>
      </c>
      <c r="AF2060">
        <v>0</v>
      </c>
      <c r="AG2060">
        <v>0</v>
      </c>
      <c r="AH2060">
        <v>0</v>
      </c>
      <c r="AI2060">
        <v>1</v>
      </c>
      <c r="AJ2060">
        <v>1</v>
      </c>
      <c r="AK2060">
        <v>1</v>
      </c>
      <c r="AL2060">
        <v>1</v>
      </c>
      <c r="AN2060">
        <v>0</v>
      </c>
      <c r="AO2060">
        <v>1</v>
      </c>
      <c r="AP2060">
        <v>0</v>
      </c>
      <c r="AQ2060">
        <v>0</v>
      </c>
      <c r="AR2060">
        <v>0</v>
      </c>
      <c r="AS2060" t="s">
        <v>6</v>
      </c>
      <c r="AT2060">
        <v>6.27</v>
      </c>
      <c r="AU2060" t="s">
        <v>6</v>
      </c>
      <c r="AV2060">
        <v>0</v>
      </c>
      <c r="AW2060">
        <v>2</v>
      </c>
      <c r="AX2060">
        <v>27724300</v>
      </c>
      <c r="AY2060">
        <v>1</v>
      </c>
      <c r="AZ2060">
        <v>0</v>
      </c>
      <c r="BA2060">
        <v>2061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CX2060">
        <f>Y2060*Source!I716</f>
        <v>0.25079999999999997</v>
      </c>
      <c r="CY2060">
        <f t="shared" si="189"/>
        <v>1</v>
      </c>
      <c r="CZ2060">
        <f t="shared" si="190"/>
        <v>1</v>
      </c>
      <c r="DA2060">
        <f t="shared" si="191"/>
        <v>1</v>
      </c>
      <c r="DB2060">
        <v>0</v>
      </c>
    </row>
    <row r="2061" spans="1:106" x14ac:dyDescent="0.2">
      <c r="A2061">
        <f>ROW(Source!A717)</f>
        <v>717</v>
      </c>
      <c r="B2061">
        <v>27721504</v>
      </c>
      <c r="C2061">
        <v>27724281</v>
      </c>
      <c r="D2061">
        <v>25428833</v>
      </c>
      <c r="E2061">
        <v>1</v>
      </c>
      <c r="F2061">
        <v>1</v>
      </c>
      <c r="G2061">
        <v>1</v>
      </c>
      <c r="H2061">
        <v>1</v>
      </c>
      <c r="I2061" t="s">
        <v>1059</v>
      </c>
      <c r="J2061" t="s">
        <v>6</v>
      </c>
      <c r="K2061" t="s">
        <v>1060</v>
      </c>
      <c r="L2061">
        <v>1191</v>
      </c>
      <c r="N2061">
        <v>1013</v>
      </c>
      <c r="O2061" t="s">
        <v>953</v>
      </c>
      <c r="P2061" t="s">
        <v>953</v>
      </c>
      <c r="Q2061">
        <v>1</v>
      </c>
      <c r="W2061">
        <v>0</v>
      </c>
      <c r="X2061">
        <v>912892513</v>
      </c>
      <c r="Y2061">
        <v>31.6</v>
      </c>
      <c r="AA2061">
        <v>0</v>
      </c>
      <c r="AB2061">
        <v>0</v>
      </c>
      <c r="AC2061">
        <v>0</v>
      </c>
      <c r="AD2061">
        <v>9.92</v>
      </c>
      <c r="AE2061">
        <v>0</v>
      </c>
      <c r="AF2061">
        <v>0</v>
      </c>
      <c r="AG2061">
        <v>0</v>
      </c>
      <c r="AH2061">
        <v>9.92</v>
      </c>
      <c r="AI2061">
        <v>1</v>
      </c>
      <c r="AJ2061">
        <v>1</v>
      </c>
      <c r="AK2061">
        <v>1</v>
      </c>
      <c r="AL2061">
        <v>1</v>
      </c>
      <c r="AN2061">
        <v>0</v>
      </c>
      <c r="AO2061">
        <v>1</v>
      </c>
      <c r="AP2061">
        <v>0</v>
      </c>
      <c r="AQ2061">
        <v>0</v>
      </c>
      <c r="AR2061">
        <v>0</v>
      </c>
      <c r="AS2061" t="s">
        <v>6</v>
      </c>
      <c r="AT2061">
        <v>31.6</v>
      </c>
      <c r="AU2061" t="s">
        <v>6</v>
      </c>
      <c r="AV2061">
        <v>1</v>
      </c>
      <c r="AW2061">
        <v>2</v>
      </c>
      <c r="AX2061">
        <v>27724292</v>
      </c>
      <c r="AY2061">
        <v>1</v>
      </c>
      <c r="AZ2061">
        <v>0</v>
      </c>
      <c r="BA2061">
        <v>2062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CX2061">
        <f>Y2061*Source!I717</f>
        <v>1.264</v>
      </c>
      <c r="CY2061">
        <f>AD2061</f>
        <v>9.92</v>
      </c>
      <c r="CZ2061">
        <f>AH2061</f>
        <v>9.92</v>
      </c>
      <c r="DA2061">
        <f>AL2061</f>
        <v>1</v>
      </c>
      <c r="DB2061">
        <v>0</v>
      </c>
    </row>
    <row r="2062" spans="1:106" x14ac:dyDescent="0.2">
      <c r="A2062">
        <f>ROW(Source!A717)</f>
        <v>717</v>
      </c>
      <c r="B2062">
        <v>27721504</v>
      </c>
      <c r="C2062">
        <v>27724281</v>
      </c>
      <c r="D2062">
        <v>25412928</v>
      </c>
      <c r="E2062">
        <v>1</v>
      </c>
      <c r="F2062">
        <v>1</v>
      </c>
      <c r="G2062">
        <v>1</v>
      </c>
      <c r="H2062">
        <v>1</v>
      </c>
      <c r="I2062" t="s">
        <v>954</v>
      </c>
      <c r="J2062" t="s">
        <v>6</v>
      </c>
      <c r="K2062" t="s">
        <v>955</v>
      </c>
      <c r="L2062">
        <v>1191</v>
      </c>
      <c r="N2062">
        <v>1013</v>
      </c>
      <c r="O2062" t="s">
        <v>953</v>
      </c>
      <c r="P2062" t="s">
        <v>953</v>
      </c>
      <c r="Q2062">
        <v>1</v>
      </c>
      <c r="W2062">
        <v>0</v>
      </c>
      <c r="X2062">
        <v>-1417349443</v>
      </c>
      <c r="Y2062">
        <v>0.05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1</v>
      </c>
      <c r="AJ2062">
        <v>1</v>
      </c>
      <c r="AK2062">
        <v>1</v>
      </c>
      <c r="AL2062">
        <v>1</v>
      </c>
      <c r="AN2062">
        <v>0</v>
      </c>
      <c r="AO2062">
        <v>1</v>
      </c>
      <c r="AP2062">
        <v>0</v>
      </c>
      <c r="AQ2062">
        <v>0</v>
      </c>
      <c r="AR2062">
        <v>0</v>
      </c>
      <c r="AS2062" t="s">
        <v>6</v>
      </c>
      <c r="AT2062">
        <v>0.05</v>
      </c>
      <c r="AU2062" t="s">
        <v>6</v>
      </c>
      <c r="AV2062">
        <v>2</v>
      </c>
      <c r="AW2062">
        <v>2</v>
      </c>
      <c r="AX2062">
        <v>27724293</v>
      </c>
      <c r="AY2062">
        <v>1</v>
      </c>
      <c r="AZ2062">
        <v>0</v>
      </c>
      <c r="BA2062">
        <v>2063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CX2062">
        <f>Y2062*Source!I717</f>
        <v>2E-3</v>
      </c>
      <c r="CY2062">
        <f>AD2062</f>
        <v>0</v>
      </c>
      <c r="CZ2062">
        <f>AH2062</f>
        <v>0</v>
      </c>
      <c r="DA2062">
        <f>AL2062</f>
        <v>1</v>
      </c>
      <c r="DB2062">
        <v>0</v>
      </c>
    </row>
    <row r="2063" spans="1:106" x14ac:dyDescent="0.2">
      <c r="A2063">
        <f>ROW(Source!A717)</f>
        <v>717</v>
      </c>
      <c r="B2063">
        <v>27721504</v>
      </c>
      <c r="C2063">
        <v>27724281</v>
      </c>
      <c r="D2063">
        <v>25230220</v>
      </c>
      <c r="E2063">
        <v>1</v>
      </c>
      <c r="F2063">
        <v>1</v>
      </c>
      <c r="G2063">
        <v>1</v>
      </c>
      <c r="H2063">
        <v>2</v>
      </c>
      <c r="I2063" t="s">
        <v>991</v>
      </c>
      <c r="J2063" t="s">
        <v>992</v>
      </c>
      <c r="K2063" t="s">
        <v>993</v>
      </c>
      <c r="L2063">
        <v>1368</v>
      </c>
      <c r="N2063">
        <v>1011</v>
      </c>
      <c r="O2063" t="s">
        <v>959</v>
      </c>
      <c r="P2063" t="s">
        <v>959</v>
      </c>
      <c r="Q2063">
        <v>1</v>
      </c>
      <c r="W2063">
        <v>0</v>
      </c>
      <c r="X2063">
        <v>-1718674368</v>
      </c>
      <c r="Y2063">
        <v>0.03</v>
      </c>
      <c r="AA2063">
        <v>0</v>
      </c>
      <c r="AB2063">
        <v>111.99</v>
      </c>
      <c r="AC2063">
        <v>13.5</v>
      </c>
      <c r="AD2063">
        <v>0</v>
      </c>
      <c r="AE2063">
        <v>0</v>
      </c>
      <c r="AF2063">
        <v>111.99</v>
      </c>
      <c r="AG2063">
        <v>13.5</v>
      </c>
      <c r="AH2063">
        <v>0</v>
      </c>
      <c r="AI2063">
        <v>1</v>
      </c>
      <c r="AJ2063">
        <v>1</v>
      </c>
      <c r="AK2063">
        <v>1</v>
      </c>
      <c r="AL2063">
        <v>1</v>
      </c>
      <c r="AN2063">
        <v>0</v>
      </c>
      <c r="AO2063">
        <v>1</v>
      </c>
      <c r="AP2063">
        <v>0</v>
      </c>
      <c r="AQ2063">
        <v>0</v>
      </c>
      <c r="AR2063">
        <v>0</v>
      </c>
      <c r="AS2063" t="s">
        <v>6</v>
      </c>
      <c r="AT2063">
        <v>0.03</v>
      </c>
      <c r="AU2063" t="s">
        <v>6</v>
      </c>
      <c r="AV2063">
        <v>0</v>
      </c>
      <c r="AW2063">
        <v>2</v>
      </c>
      <c r="AX2063">
        <v>27724294</v>
      </c>
      <c r="AY2063">
        <v>1</v>
      </c>
      <c r="AZ2063">
        <v>0</v>
      </c>
      <c r="BA2063">
        <v>2064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CX2063">
        <f>Y2063*Source!I717</f>
        <v>1.1999999999999999E-3</v>
      </c>
      <c r="CY2063">
        <f>AB2063</f>
        <v>111.99</v>
      </c>
      <c r="CZ2063">
        <f>AF2063</f>
        <v>111.99</v>
      </c>
      <c r="DA2063">
        <f>AJ2063</f>
        <v>1</v>
      </c>
      <c r="DB2063">
        <v>0</v>
      </c>
    </row>
    <row r="2064" spans="1:106" x14ac:dyDescent="0.2">
      <c r="A2064">
        <f>ROW(Source!A717)</f>
        <v>717</v>
      </c>
      <c r="B2064">
        <v>27721504</v>
      </c>
      <c r="C2064">
        <v>27724281</v>
      </c>
      <c r="D2064">
        <v>25231607</v>
      </c>
      <c r="E2064">
        <v>1</v>
      </c>
      <c r="F2064">
        <v>1</v>
      </c>
      <c r="G2064">
        <v>1</v>
      </c>
      <c r="H2064">
        <v>2</v>
      </c>
      <c r="I2064" t="s">
        <v>997</v>
      </c>
      <c r="J2064" t="s">
        <v>998</v>
      </c>
      <c r="K2064" t="s">
        <v>999</v>
      </c>
      <c r="L2064">
        <v>1368</v>
      </c>
      <c r="N2064">
        <v>1011</v>
      </c>
      <c r="O2064" t="s">
        <v>959</v>
      </c>
      <c r="P2064" t="s">
        <v>959</v>
      </c>
      <c r="Q2064">
        <v>1</v>
      </c>
      <c r="W2064">
        <v>0</v>
      </c>
      <c r="X2064">
        <v>1372534845</v>
      </c>
      <c r="Y2064">
        <v>0.02</v>
      </c>
      <c r="AA2064">
        <v>0</v>
      </c>
      <c r="AB2064">
        <v>65.709999999999994</v>
      </c>
      <c r="AC2064">
        <v>11.6</v>
      </c>
      <c r="AD2064">
        <v>0</v>
      </c>
      <c r="AE2064">
        <v>0</v>
      </c>
      <c r="AF2064">
        <v>65.709999999999994</v>
      </c>
      <c r="AG2064">
        <v>11.6</v>
      </c>
      <c r="AH2064">
        <v>0</v>
      </c>
      <c r="AI2064">
        <v>1</v>
      </c>
      <c r="AJ2064">
        <v>1</v>
      </c>
      <c r="AK2064">
        <v>1</v>
      </c>
      <c r="AL2064">
        <v>1</v>
      </c>
      <c r="AN2064">
        <v>0</v>
      </c>
      <c r="AO2064">
        <v>1</v>
      </c>
      <c r="AP2064">
        <v>0</v>
      </c>
      <c r="AQ2064">
        <v>0</v>
      </c>
      <c r="AR2064">
        <v>0</v>
      </c>
      <c r="AS2064" t="s">
        <v>6</v>
      </c>
      <c r="AT2064">
        <v>0.02</v>
      </c>
      <c r="AU2064" t="s">
        <v>6</v>
      </c>
      <c r="AV2064">
        <v>0</v>
      </c>
      <c r="AW2064">
        <v>2</v>
      </c>
      <c r="AX2064">
        <v>27724295</v>
      </c>
      <c r="AY2064">
        <v>1</v>
      </c>
      <c r="AZ2064">
        <v>0</v>
      </c>
      <c r="BA2064">
        <v>2065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CX2064">
        <f>Y2064*Source!I717</f>
        <v>8.0000000000000004E-4</v>
      </c>
      <c r="CY2064">
        <f>AB2064</f>
        <v>65.709999999999994</v>
      </c>
      <c r="CZ2064">
        <f>AF2064</f>
        <v>65.709999999999994</v>
      </c>
      <c r="DA2064">
        <f>AJ2064</f>
        <v>1</v>
      </c>
      <c r="DB2064">
        <v>0</v>
      </c>
    </row>
    <row r="2065" spans="1:106" x14ac:dyDescent="0.2">
      <c r="A2065">
        <f>ROW(Source!A717)</f>
        <v>717</v>
      </c>
      <c r="B2065">
        <v>27721504</v>
      </c>
      <c r="C2065">
        <v>27724281</v>
      </c>
      <c r="D2065">
        <v>25150263</v>
      </c>
      <c r="E2065">
        <v>1</v>
      </c>
      <c r="F2065">
        <v>1</v>
      </c>
      <c r="G2065">
        <v>1</v>
      </c>
      <c r="H2065">
        <v>3</v>
      </c>
      <c r="I2065" t="s">
        <v>1184</v>
      </c>
      <c r="J2065" t="s">
        <v>1185</v>
      </c>
      <c r="K2065" t="s">
        <v>1186</v>
      </c>
      <c r="L2065">
        <v>1346</v>
      </c>
      <c r="N2065">
        <v>1009</v>
      </c>
      <c r="O2065" t="s">
        <v>178</v>
      </c>
      <c r="P2065" t="s">
        <v>178</v>
      </c>
      <c r="Q2065">
        <v>1</v>
      </c>
      <c r="W2065">
        <v>0</v>
      </c>
      <c r="X2065">
        <v>-1088866022</v>
      </c>
      <c r="Y2065">
        <v>0.11</v>
      </c>
      <c r="AA2065">
        <v>30.4</v>
      </c>
      <c r="AB2065">
        <v>0</v>
      </c>
      <c r="AC2065">
        <v>0</v>
      </c>
      <c r="AD2065">
        <v>0</v>
      </c>
      <c r="AE2065">
        <v>30.4</v>
      </c>
      <c r="AF2065">
        <v>0</v>
      </c>
      <c r="AG2065">
        <v>0</v>
      </c>
      <c r="AH2065">
        <v>0</v>
      </c>
      <c r="AI2065">
        <v>1</v>
      </c>
      <c r="AJ2065">
        <v>1</v>
      </c>
      <c r="AK2065">
        <v>1</v>
      </c>
      <c r="AL2065">
        <v>1</v>
      </c>
      <c r="AN2065">
        <v>0</v>
      </c>
      <c r="AO2065">
        <v>1</v>
      </c>
      <c r="AP2065">
        <v>0</v>
      </c>
      <c r="AQ2065">
        <v>0</v>
      </c>
      <c r="AR2065">
        <v>0</v>
      </c>
      <c r="AS2065" t="s">
        <v>6</v>
      </c>
      <c r="AT2065">
        <v>0.11</v>
      </c>
      <c r="AU2065" t="s">
        <v>6</v>
      </c>
      <c r="AV2065">
        <v>0</v>
      </c>
      <c r="AW2065">
        <v>2</v>
      </c>
      <c r="AX2065">
        <v>27724296</v>
      </c>
      <c r="AY2065">
        <v>1</v>
      </c>
      <c r="AZ2065">
        <v>0</v>
      </c>
      <c r="BA2065">
        <v>2066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CX2065">
        <f>Y2065*Source!I717</f>
        <v>4.4000000000000003E-3</v>
      </c>
      <c r="CY2065">
        <f t="shared" ref="CY2065:CY2070" si="192">AA2065</f>
        <v>30.4</v>
      </c>
      <c r="CZ2065">
        <f t="shared" ref="CZ2065:CZ2070" si="193">AE2065</f>
        <v>30.4</v>
      </c>
      <c r="DA2065">
        <f t="shared" ref="DA2065:DA2070" si="194">AI2065</f>
        <v>1</v>
      </c>
      <c r="DB2065">
        <v>0</v>
      </c>
    </row>
    <row r="2066" spans="1:106" x14ac:dyDescent="0.2">
      <c r="A2066">
        <f>ROW(Source!A717)</f>
        <v>717</v>
      </c>
      <c r="B2066">
        <v>27721504</v>
      </c>
      <c r="C2066">
        <v>27724281</v>
      </c>
      <c r="D2066">
        <v>25152748</v>
      </c>
      <c r="E2066">
        <v>1</v>
      </c>
      <c r="F2066">
        <v>1</v>
      </c>
      <c r="G2066">
        <v>1</v>
      </c>
      <c r="H2066">
        <v>3</v>
      </c>
      <c r="I2066" t="s">
        <v>1302</v>
      </c>
      <c r="J2066" t="s">
        <v>1303</v>
      </c>
      <c r="K2066" t="s">
        <v>1304</v>
      </c>
      <c r="L2066">
        <v>1355</v>
      </c>
      <c r="N2066">
        <v>1010</v>
      </c>
      <c r="O2066" t="s">
        <v>519</v>
      </c>
      <c r="P2066" t="s">
        <v>519</v>
      </c>
      <c r="Q2066">
        <v>100</v>
      </c>
      <c r="W2066">
        <v>0</v>
      </c>
      <c r="X2066">
        <v>1794244060</v>
      </c>
      <c r="Y2066">
        <v>1.02</v>
      </c>
      <c r="AA2066">
        <v>86</v>
      </c>
      <c r="AB2066">
        <v>0</v>
      </c>
      <c r="AC2066">
        <v>0</v>
      </c>
      <c r="AD2066">
        <v>0</v>
      </c>
      <c r="AE2066">
        <v>86</v>
      </c>
      <c r="AF2066">
        <v>0</v>
      </c>
      <c r="AG2066">
        <v>0</v>
      </c>
      <c r="AH2066">
        <v>0</v>
      </c>
      <c r="AI2066">
        <v>1</v>
      </c>
      <c r="AJ2066">
        <v>1</v>
      </c>
      <c r="AK2066">
        <v>1</v>
      </c>
      <c r="AL2066">
        <v>1</v>
      </c>
      <c r="AN2066">
        <v>0</v>
      </c>
      <c r="AO2066">
        <v>1</v>
      </c>
      <c r="AP2066">
        <v>0</v>
      </c>
      <c r="AQ2066">
        <v>0</v>
      </c>
      <c r="AR2066">
        <v>0</v>
      </c>
      <c r="AS2066" t="s">
        <v>6</v>
      </c>
      <c r="AT2066">
        <v>1.02</v>
      </c>
      <c r="AU2066" t="s">
        <v>6</v>
      </c>
      <c r="AV2066">
        <v>0</v>
      </c>
      <c r="AW2066">
        <v>2</v>
      </c>
      <c r="AX2066">
        <v>27724297</v>
      </c>
      <c r="AY2066">
        <v>1</v>
      </c>
      <c r="AZ2066">
        <v>0</v>
      </c>
      <c r="BA2066">
        <v>2067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CX2066">
        <f>Y2066*Source!I717</f>
        <v>4.0800000000000003E-2</v>
      </c>
      <c r="CY2066">
        <f t="shared" si="192"/>
        <v>86</v>
      </c>
      <c r="CZ2066">
        <f t="shared" si="193"/>
        <v>86</v>
      </c>
      <c r="DA2066">
        <f t="shared" si="194"/>
        <v>1</v>
      </c>
      <c r="DB2066">
        <v>0</v>
      </c>
    </row>
    <row r="2067" spans="1:106" x14ac:dyDescent="0.2">
      <c r="A2067">
        <f>ROW(Source!A717)</f>
        <v>717</v>
      </c>
      <c r="B2067">
        <v>27721504</v>
      </c>
      <c r="C2067">
        <v>27724281</v>
      </c>
      <c r="D2067">
        <v>25153108</v>
      </c>
      <c r="E2067">
        <v>1</v>
      </c>
      <c r="F2067">
        <v>1</v>
      </c>
      <c r="G2067">
        <v>1</v>
      </c>
      <c r="H2067">
        <v>3</v>
      </c>
      <c r="I2067" t="s">
        <v>1317</v>
      </c>
      <c r="J2067" t="s">
        <v>1318</v>
      </c>
      <c r="K2067" t="s">
        <v>1319</v>
      </c>
      <c r="L2067">
        <v>1348</v>
      </c>
      <c r="N2067">
        <v>1009</v>
      </c>
      <c r="O2067" t="s">
        <v>46</v>
      </c>
      <c r="P2067" t="s">
        <v>46</v>
      </c>
      <c r="Q2067">
        <v>1000</v>
      </c>
      <c r="W2067">
        <v>0</v>
      </c>
      <c r="X2067">
        <v>797358079</v>
      </c>
      <c r="Y2067">
        <v>1.6000000000000001E-4</v>
      </c>
      <c r="AA2067">
        <v>29800</v>
      </c>
      <c r="AB2067">
        <v>0</v>
      </c>
      <c r="AC2067">
        <v>0</v>
      </c>
      <c r="AD2067">
        <v>0</v>
      </c>
      <c r="AE2067">
        <v>29800</v>
      </c>
      <c r="AF2067">
        <v>0</v>
      </c>
      <c r="AG2067">
        <v>0</v>
      </c>
      <c r="AH2067">
        <v>0</v>
      </c>
      <c r="AI2067">
        <v>1</v>
      </c>
      <c r="AJ2067">
        <v>1</v>
      </c>
      <c r="AK2067">
        <v>1</v>
      </c>
      <c r="AL2067">
        <v>1</v>
      </c>
      <c r="AN2067">
        <v>0</v>
      </c>
      <c r="AO2067">
        <v>1</v>
      </c>
      <c r="AP2067">
        <v>0</v>
      </c>
      <c r="AQ2067">
        <v>0</v>
      </c>
      <c r="AR2067">
        <v>0</v>
      </c>
      <c r="AS2067" t="s">
        <v>6</v>
      </c>
      <c r="AT2067">
        <v>1.6000000000000001E-4</v>
      </c>
      <c r="AU2067" t="s">
        <v>6</v>
      </c>
      <c r="AV2067">
        <v>0</v>
      </c>
      <c r="AW2067">
        <v>2</v>
      </c>
      <c r="AX2067">
        <v>27724298</v>
      </c>
      <c r="AY2067">
        <v>1</v>
      </c>
      <c r="AZ2067">
        <v>0</v>
      </c>
      <c r="BA2067">
        <v>2068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CX2067">
        <f>Y2067*Source!I717</f>
        <v>6.4000000000000006E-6</v>
      </c>
      <c r="CY2067">
        <f t="shared" si="192"/>
        <v>29800</v>
      </c>
      <c r="CZ2067">
        <f t="shared" si="193"/>
        <v>29800</v>
      </c>
      <c r="DA2067">
        <f t="shared" si="194"/>
        <v>1</v>
      </c>
      <c r="DB2067">
        <v>0</v>
      </c>
    </row>
    <row r="2068" spans="1:106" x14ac:dyDescent="0.2">
      <c r="A2068">
        <f>ROW(Source!A717)</f>
        <v>717</v>
      </c>
      <c r="B2068">
        <v>27721504</v>
      </c>
      <c r="C2068">
        <v>27724281</v>
      </c>
      <c r="D2068">
        <v>25153112</v>
      </c>
      <c r="E2068">
        <v>1</v>
      </c>
      <c r="F2068">
        <v>1</v>
      </c>
      <c r="G2068">
        <v>1</v>
      </c>
      <c r="H2068">
        <v>3</v>
      </c>
      <c r="I2068" t="s">
        <v>1213</v>
      </c>
      <c r="J2068" t="s">
        <v>1214</v>
      </c>
      <c r="K2068" t="s">
        <v>1215</v>
      </c>
      <c r="L2068">
        <v>1348</v>
      </c>
      <c r="N2068">
        <v>1009</v>
      </c>
      <c r="O2068" t="s">
        <v>46</v>
      </c>
      <c r="P2068" t="s">
        <v>46</v>
      </c>
      <c r="Q2068">
        <v>1000</v>
      </c>
      <c r="W2068">
        <v>0</v>
      </c>
      <c r="X2068">
        <v>-1755229539</v>
      </c>
      <c r="Y2068">
        <v>2.9999999999999997E-4</v>
      </c>
      <c r="AA2068">
        <v>12430</v>
      </c>
      <c r="AB2068">
        <v>0</v>
      </c>
      <c r="AC2068">
        <v>0</v>
      </c>
      <c r="AD2068">
        <v>0</v>
      </c>
      <c r="AE2068">
        <v>12430</v>
      </c>
      <c r="AF2068">
        <v>0</v>
      </c>
      <c r="AG2068">
        <v>0</v>
      </c>
      <c r="AH2068">
        <v>0</v>
      </c>
      <c r="AI2068">
        <v>1</v>
      </c>
      <c r="AJ2068">
        <v>1</v>
      </c>
      <c r="AK2068">
        <v>1</v>
      </c>
      <c r="AL2068">
        <v>1</v>
      </c>
      <c r="AN2068">
        <v>0</v>
      </c>
      <c r="AO2068">
        <v>1</v>
      </c>
      <c r="AP2068">
        <v>0</v>
      </c>
      <c r="AQ2068">
        <v>0</v>
      </c>
      <c r="AR2068">
        <v>0</v>
      </c>
      <c r="AS2068" t="s">
        <v>6</v>
      </c>
      <c r="AT2068">
        <v>2.9999999999999997E-4</v>
      </c>
      <c r="AU2068" t="s">
        <v>6</v>
      </c>
      <c r="AV2068">
        <v>0</v>
      </c>
      <c r="AW2068">
        <v>2</v>
      </c>
      <c r="AX2068">
        <v>27724299</v>
      </c>
      <c r="AY2068">
        <v>1</v>
      </c>
      <c r="AZ2068">
        <v>0</v>
      </c>
      <c r="BA2068">
        <v>2069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CX2068">
        <f>Y2068*Source!I717</f>
        <v>1.1999999999999999E-5</v>
      </c>
      <c r="CY2068">
        <f t="shared" si="192"/>
        <v>12430</v>
      </c>
      <c r="CZ2068">
        <f t="shared" si="193"/>
        <v>12430</v>
      </c>
      <c r="DA2068">
        <f t="shared" si="194"/>
        <v>1</v>
      </c>
      <c r="DB2068">
        <v>0</v>
      </c>
    </row>
    <row r="2069" spans="1:106" x14ac:dyDescent="0.2">
      <c r="A2069">
        <f>ROW(Source!A717)</f>
        <v>717</v>
      </c>
      <c r="B2069">
        <v>27721504</v>
      </c>
      <c r="C2069">
        <v>27724281</v>
      </c>
      <c r="D2069">
        <v>25203179</v>
      </c>
      <c r="E2069">
        <v>1</v>
      </c>
      <c r="F2069">
        <v>1</v>
      </c>
      <c r="G2069">
        <v>1</v>
      </c>
      <c r="H2069">
        <v>3</v>
      </c>
      <c r="I2069" t="s">
        <v>551</v>
      </c>
      <c r="J2069" t="s">
        <v>554</v>
      </c>
      <c r="K2069" t="s">
        <v>552</v>
      </c>
      <c r="L2069">
        <v>1358</v>
      </c>
      <c r="N2069">
        <v>1010</v>
      </c>
      <c r="O2069" t="s">
        <v>553</v>
      </c>
      <c r="P2069" t="s">
        <v>553</v>
      </c>
      <c r="Q2069">
        <v>10</v>
      </c>
      <c r="W2069">
        <v>0</v>
      </c>
      <c r="X2069">
        <v>-80855738</v>
      </c>
      <c r="Y2069">
        <v>10</v>
      </c>
      <c r="AA2069">
        <v>68</v>
      </c>
      <c r="AB2069">
        <v>0</v>
      </c>
      <c r="AC2069">
        <v>0</v>
      </c>
      <c r="AD2069">
        <v>0</v>
      </c>
      <c r="AE2069">
        <v>68</v>
      </c>
      <c r="AF2069">
        <v>0</v>
      </c>
      <c r="AG2069">
        <v>0</v>
      </c>
      <c r="AH2069">
        <v>0</v>
      </c>
      <c r="AI2069">
        <v>1</v>
      </c>
      <c r="AJ2069">
        <v>1</v>
      </c>
      <c r="AK2069">
        <v>1</v>
      </c>
      <c r="AL2069">
        <v>1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 t="s">
        <v>6</v>
      </c>
      <c r="AT2069">
        <v>10</v>
      </c>
      <c r="AU2069" t="s">
        <v>6</v>
      </c>
      <c r="AV2069">
        <v>0</v>
      </c>
      <c r="AW2069">
        <v>1</v>
      </c>
      <c r="AX2069">
        <v>-1</v>
      </c>
      <c r="AY2069">
        <v>0</v>
      </c>
      <c r="AZ2069">
        <v>0</v>
      </c>
      <c r="BA2069" t="s">
        <v>6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CX2069">
        <f>Y2069*Source!I717</f>
        <v>0.4</v>
      </c>
      <c r="CY2069">
        <f t="shared" si="192"/>
        <v>68</v>
      </c>
      <c r="CZ2069">
        <f t="shared" si="193"/>
        <v>68</v>
      </c>
      <c r="DA2069">
        <f t="shared" si="194"/>
        <v>1</v>
      </c>
      <c r="DB2069">
        <v>0</v>
      </c>
    </row>
    <row r="2070" spans="1:106" x14ac:dyDescent="0.2">
      <c r="A2070">
        <f>ROW(Source!A717)</f>
        <v>717</v>
      </c>
      <c r="B2070">
        <v>27721504</v>
      </c>
      <c r="C2070">
        <v>27724281</v>
      </c>
      <c r="D2070">
        <v>25147235</v>
      </c>
      <c r="E2070">
        <v>17</v>
      </c>
      <c r="F2070">
        <v>1</v>
      </c>
      <c r="G2070">
        <v>1</v>
      </c>
      <c r="H2070">
        <v>3</v>
      </c>
      <c r="I2070" t="s">
        <v>1204</v>
      </c>
      <c r="J2070" t="s">
        <v>6</v>
      </c>
      <c r="K2070" t="s">
        <v>1205</v>
      </c>
      <c r="L2070">
        <v>1374</v>
      </c>
      <c r="N2070">
        <v>1013</v>
      </c>
      <c r="O2070" t="s">
        <v>1206</v>
      </c>
      <c r="P2070" t="s">
        <v>1206</v>
      </c>
      <c r="Q2070">
        <v>1</v>
      </c>
      <c r="W2070">
        <v>0</v>
      </c>
      <c r="X2070">
        <v>-1731369543</v>
      </c>
      <c r="Y2070">
        <v>6.27</v>
      </c>
      <c r="AA2070">
        <v>1</v>
      </c>
      <c r="AB2070">
        <v>0</v>
      </c>
      <c r="AC2070">
        <v>0</v>
      </c>
      <c r="AD2070">
        <v>0</v>
      </c>
      <c r="AE2070">
        <v>1</v>
      </c>
      <c r="AF2070">
        <v>0</v>
      </c>
      <c r="AG2070">
        <v>0</v>
      </c>
      <c r="AH2070">
        <v>0</v>
      </c>
      <c r="AI2070">
        <v>1</v>
      </c>
      <c r="AJ2070">
        <v>1</v>
      </c>
      <c r="AK2070">
        <v>1</v>
      </c>
      <c r="AL2070">
        <v>1</v>
      </c>
      <c r="AN2070">
        <v>0</v>
      </c>
      <c r="AO2070">
        <v>1</v>
      </c>
      <c r="AP2070">
        <v>0</v>
      </c>
      <c r="AQ2070">
        <v>0</v>
      </c>
      <c r="AR2070">
        <v>0</v>
      </c>
      <c r="AS2070" t="s">
        <v>6</v>
      </c>
      <c r="AT2070">
        <v>6.27</v>
      </c>
      <c r="AU2070" t="s">
        <v>6</v>
      </c>
      <c r="AV2070">
        <v>0</v>
      </c>
      <c r="AW2070">
        <v>2</v>
      </c>
      <c r="AX2070">
        <v>27724300</v>
      </c>
      <c r="AY2070">
        <v>1</v>
      </c>
      <c r="AZ2070">
        <v>0</v>
      </c>
      <c r="BA2070">
        <v>2070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CX2070">
        <f>Y2070*Source!I717</f>
        <v>0.25079999999999997</v>
      </c>
      <c r="CY2070">
        <f t="shared" si="192"/>
        <v>1</v>
      </c>
      <c r="CZ2070">
        <f t="shared" si="193"/>
        <v>1</v>
      </c>
      <c r="DA2070">
        <f t="shared" si="194"/>
        <v>1</v>
      </c>
      <c r="DB2070">
        <v>0</v>
      </c>
    </row>
    <row r="2071" spans="1:106" x14ac:dyDescent="0.2">
      <c r="A2071">
        <f>ROW(Source!A720)</f>
        <v>720</v>
      </c>
      <c r="B2071">
        <v>27721505</v>
      </c>
      <c r="C2071">
        <v>27724302</v>
      </c>
      <c r="D2071">
        <v>25412930</v>
      </c>
      <c r="E2071">
        <v>1</v>
      </c>
      <c r="F2071">
        <v>1</v>
      </c>
      <c r="G2071">
        <v>1</v>
      </c>
      <c r="H2071">
        <v>1</v>
      </c>
      <c r="I2071" t="s">
        <v>1107</v>
      </c>
      <c r="J2071" t="s">
        <v>6</v>
      </c>
      <c r="K2071" t="s">
        <v>1108</v>
      </c>
      <c r="L2071">
        <v>1191</v>
      </c>
      <c r="N2071">
        <v>1013</v>
      </c>
      <c r="O2071" t="s">
        <v>953</v>
      </c>
      <c r="P2071" t="s">
        <v>953</v>
      </c>
      <c r="Q2071">
        <v>1</v>
      </c>
      <c r="W2071">
        <v>0</v>
      </c>
      <c r="X2071">
        <v>-1081351934</v>
      </c>
      <c r="Y2071">
        <v>3.76</v>
      </c>
      <c r="AA2071">
        <v>0</v>
      </c>
      <c r="AB2071">
        <v>0</v>
      </c>
      <c r="AC2071">
        <v>0</v>
      </c>
      <c r="AD2071">
        <v>9.4</v>
      </c>
      <c r="AE2071">
        <v>0</v>
      </c>
      <c r="AF2071">
        <v>0</v>
      </c>
      <c r="AG2071">
        <v>0</v>
      </c>
      <c r="AH2071">
        <v>9.4</v>
      </c>
      <c r="AI2071">
        <v>1</v>
      </c>
      <c r="AJ2071">
        <v>1</v>
      </c>
      <c r="AK2071">
        <v>1</v>
      </c>
      <c r="AL2071">
        <v>1</v>
      </c>
      <c r="AN2071">
        <v>0</v>
      </c>
      <c r="AO2071">
        <v>1</v>
      </c>
      <c r="AP2071">
        <v>0</v>
      </c>
      <c r="AQ2071">
        <v>0</v>
      </c>
      <c r="AR2071">
        <v>0</v>
      </c>
      <c r="AS2071" t="s">
        <v>6</v>
      </c>
      <c r="AT2071">
        <v>3.76</v>
      </c>
      <c r="AU2071" t="s">
        <v>6</v>
      </c>
      <c r="AV2071">
        <v>1</v>
      </c>
      <c r="AW2071">
        <v>2</v>
      </c>
      <c r="AX2071">
        <v>27724312</v>
      </c>
      <c r="AY2071">
        <v>1</v>
      </c>
      <c r="AZ2071">
        <v>0</v>
      </c>
      <c r="BA2071">
        <v>2071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CX2071">
        <f>Y2071*Source!I720</f>
        <v>2.5568</v>
      </c>
      <c r="CY2071">
        <f>AD2071</f>
        <v>9.4</v>
      </c>
      <c r="CZ2071">
        <f>AH2071</f>
        <v>9.4</v>
      </c>
      <c r="DA2071">
        <f>AL2071</f>
        <v>1</v>
      </c>
      <c r="DB2071">
        <v>0</v>
      </c>
    </row>
    <row r="2072" spans="1:106" x14ac:dyDescent="0.2">
      <c r="A2072">
        <f>ROW(Source!A720)</f>
        <v>720</v>
      </c>
      <c r="B2072">
        <v>27721505</v>
      </c>
      <c r="C2072">
        <v>27724302</v>
      </c>
      <c r="D2072">
        <v>25412928</v>
      </c>
      <c r="E2072">
        <v>1</v>
      </c>
      <c r="F2072">
        <v>1</v>
      </c>
      <c r="G2072">
        <v>1</v>
      </c>
      <c r="H2072">
        <v>1</v>
      </c>
      <c r="I2072" t="s">
        <v>954</v>
      </c>
      <c r="J2072" t="s">
        <v>6</v>
      </c>
      <c r="K2072" t="s">
        <v>955</v>
      </c>
      <c r="L2072">
        <v>1191</v>
      </c>
      <c r="N2072">
        <v>1013</v>
      </c>
      <c r="O2072" t="s">
        <v>953</v>
      </c>
      <c r="P2072" t="s">
        <v>953</v>
      </c>
      <c r="Q2072">
        <v>1</v>
      </c>
      <c r="W2072">
        <v>0</v>
      </c>
      <c r="X2072">
        <v>-1417349443</v>
      </c>
      <c r="Y2072">
        <v>0.02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1</v>
      </c>
      <c r="AJ2072">
        <v>1</v>
      </c>
      <c r="AK2072">
        <v>1</v>
      </c>
      <c r="AL2072">
        <v>1</v>
      </c>
      <c r="AN2072">
        <v>0</v>
      </c>
      <c r="AO2072">
        <v>1</v>
      </c>
      <c r="AP2072">
        <v>0</v>
      </c>
      <c r="AQ2072">
        <v>0</v>
      </c>
      <c r="AR2072">
        <v>0</v>
      </c>
      <c r="AS2072" t="s">
        <v>6</v>
      </c>
      <c r="AT2072">
        <v>0.02</v>
      </c>
      <c r="AU2072" t="s">
        <v>6</v>
      </c>
      <c r="AV2072">
        <v>2</v>
      </c>
      <c r="AW2072">
        <v>2</v>
      </c>
      <c r="AX2072">
        <v>27724313</v>
      </c>
      <c r="AY2072">
        <v>1</v>
      </c>
      <c r="AZ2072">
        <v>0</v>
      </c>
      <c r="BA2072">
        <v>2072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CX2072">
        <f>Y2072*Source!I720</f>
        <v>1.3600000000000001E-2</v>
      </c>
      <c r="CY2072">
        <f>AD2072</f>
        <v>0</v>
      </c>
      <c r="CZ2072">
        <f>AH2072</f>
        <v>0</v>
      </c>
      <c r="DA2072">
        <f>AL2072</f>
        <v>1</v>
      </c>
      <c r="DB2072">
        <v>0</v>
      </c>
    </row>
    <row r="2073" spans="1:106" x14ac:dyDescent="0.2">
      <c r="A2073">
        <f>ROW(Source!A720)</f>
        <v>720</v>
      </c>
      <c r="B2073">
        <v>27721505</v>
      </c>
      <c r="C2073">
        <v>27724302</v>
      </c>
      <c r="D2073">
        <v>25230220</v>
      </c>
      <c r="E2073">
        <v>1</v>
      </c>
      <c r="F2073">
        <v>1</v>
      </c>
      <c r="G2073">
        <v>1</v>
      </c>
      <c r="H2073">
        <v>2</v>
      </c>
      <c r="I2073" t="s">
        <v>991</v>
      </c>
      <c r="J2073" t="s">
        <v>992</v>
      </c>
      <c r="K2073" t="s">
        <v>993</v>
      </c>
      <c r="L2073">
        <v>1368</v>
      </c>
      <c r="N2073">
        <v>1011</v>
      </c>
      <c r="O2073" t="s">
        <v>959</v>
      </c>
      <c r="P2073" t="s">
        <v>959</v>
      </c>
      <c r="Q2073">
        <v>1</v>
      </c>
      <c r="W2073">
        <v>0</v>
      </c>
      <c r="X2073">
        <v>-1718674368</v>
      </c>
      <c r="Y2073">
        <v>0.01</v>
      </c>
      <c r="AA2073">
        <v>0</v>
      </c>
      <c r="AB2073">
        <v>111.99</v>
      </c>
      <c r="AC2073">
        <v>13.5</v>
      </c>
      <c r="AD2073">
        <v>0</v>
      </c>
      <c r="AE2073">
        <v>0</v>
      </c>
      <c r="AF2073">
        <v>111.99</v>
      </c>
      <c r="AG2073">
        <v>13.5</v>
      </c>
      <c r="AH2073">
        <v>0</v>
      </c>
      <c r="AI2073">
        <v>1</v>
      </c>
      <c r="AJ2073">
        <v>1</v>
      </c>
      <c r="AK2073">
        <v>1</v>
      </c>
      <c r="AL2073">
        <v>1</v>
      </c>
      <c r="AN2073">
        <v>0</v>
      </c>
      <c r="AO2073">
        <v>1</v>
      </c>
      <c r="AP2073">
        <v>0</v>
      </c>
      <c r="AQ2073">
        <v>0</v>
      </c>
      <c r="AR2073">
        <v>0</v>
      </c>
      <c r="AS2073" t="s">
        <v>6</v>
      </c>
      <c r="AT2073">
        <v>0.01</v>
      </c>
      <c r="AU2073" t="s">
        <v>6</v>
      </c>
      <c r="AV2073">
        <v>0</v>
      </c>
      <c r="AW2073">
        <v>2</v>
      </c>
      <c r="AX2073">
        <v>27724314</v>
      </c>
      <c r="AY2073">
        <v>1</v>
      </c>
      <c r="AZ2073">
        <v>0</v>
      </c>
      <c r="BA2073">
        <v>2073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CX2073">
        <f>Y2073*Source!I720</f>
        <v>6.8000000000000005E-3</v>
      </c>
      <c r="CY2073">
        <f>AB2073</f>
        <v>111.99</v>
      </c>
      <c r="CZ2073">
        <f>AF2073</f>
        <v>111.99</v>
      </c>
      <c r="DA2073">
        <f>AJ2073</f>
        <v>1</v>
      </c>
      <c r="DB2073">
        <v>0</v>
      </c>
    </row>
    <row r="2074" spans="1:106" x14ac:dyDescent="0.2">
      <c r="A2074">
        <f>ROW(Source!A720)</f>
        <v>720</v>
      </c>
      <c r="B2074">
        <v>27721505</v>
      </c>
      <c r="C2074">
        <v>27724302</v>
      </c>
      <c r="D2074">
        <v>25231607</v>
      </c>
      <c r="E2074">
        <v>1</v>
      </c>
      <c r="F2074">
        <v>1</v>
      </c>
      <c r="G2074">
        <v>1</v>
      </c>
      <c r="H2074">
        <v>2</v>
      </c>
      <c r="I2074" t="s">
        <v>997</v>
      </c>
      <c r="J2074" t="s">
        <v>998</v>
      </c>
      <c r="K2074" t="s">
        <v>999</v>
      </c>
      <c r="L2074">
        <v>1368</v>
      </c>
      <c r="N2074">
        <v>1011</v>
      </c>
      <c r="O2074" t="s">
        <v>959</v>
      </c>
      <c r="P2074" t="s">
        <v>959</v>
      </c>
      <c r="Q2074">
        <v>1</v>
      </c>
      <c r="W2074">
        <v>0</v>
      </c>
      <c r="X2074">
        <v>1372534845</v>
      </c>
      <c r="Y2074">
        <v>0.01</v>
      </c>
      <c r="AA2074">
        <v>0</v>
      </c>
      <c r="AB2074">
        <v>65.709999999999994</v>
      </c>
      <c r="AC2074">
        <v>11.6</v>
      </c>
      <c r="AD2074">
        <v>0</v>
      </c>
      <c r="AE2074">
        <v>0</v>
      </c>
      <c r="AF2074">
        <v>65.709999999999994</v>
      </c>
      <c r="AG2074">
        <v>11.6</v>
      </c>
      <c r="AH2074">
        <v>0</v>
      </c>
      <c r="AI2074">
        <v>1</v>
      </c>
      <c r="AJ2074">
        <v>1</v>
      </c>
      <c r="AK2074">
        <v>1</v>
      </c>
      <c r="AL2074">
        <v>1</v>
      </c>
      <c r="AN2074">
        <v>0</v>
      </c>
      <c r="AO2074">
        <v>1</v>
      </c>
      <c r="AP2074">
        <v>0</v>
      </c>
      <c r="AQ2074">
        <v>0</v>
      </c>
      <c r="AR2074">
        <v>0</v>
      </c>
      <c r="AS2074" t="s">
        <v>6</v>
      </c>
      <c r="AT2074">
        <v>0.01</v>
      </c>
      <c r="AU2074" t="s">
        <v>6</v>
      </c>
      <c r="AV2074">
        <v>0</v>
      </c>
      <c r="AW2074">
        <v>2</v>
      </c>
      <c r="AX2074">
        <v>27724315</v>
      </c>
      <c r="AY2074">
        <v>1</v>
      </c>
      <c r="AZ2074">
        <v>0</v>
      </c>
      <c r="BA2074">
        <v>2074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CX2074">
        <f>Y2074*Source!I720</f>
        <v>6.8000000000000005E-3</v>
      </c>
      <c r="CY2074">
        <f>AB2074</f>
        <v>65.709999999999994</v>
      </c>
      <c r="CZ2074">
        <f>AF2074</f>
        <v>65.709999999999994</v>
      </c>
      <c r="DA2074">
        <f>AJ2074</f>
        <v>1</v>
      </c>
      <c r="DB2074">
        <v>0</v>
      </c>
    </row>
    <row r="2075" spans="1:106" x14ac:dyDescent="0.2">
      <c r="A2075">
        <f>ROW(Source!A720)</f>
        <v>720</v>
      </c>
      <c r="B2075">
        <v>27721505</v>
      </c>
      <c r="C2075">
        <v>27724302</v>
      </c>
      <c r="D2075">
        <v>25150263</v>
      </c>
      <c r="E2075">
        <v>1</v>
      </c>
      <c r="F2075">
        <v>1</v>
      </c>
      <c r="G2075">
        <v>1</v>
      </c>
      <c r="H2075">
        <v>3</v>
      </c>
      <c r="I2075" t="s">
        <v>1184</v>
      </c>
      <c r="J2075" t="s">
        <v>1185</v>
      </c>
      <c r="K2075" t="s">
        <v>1186</v>
      </c>
      <c r="L2075">
        <v>1346</v>
      </c>
      <c r="N2075">
        <v>1009</v>
      </c>
      <c r="O2075" t="s">
        <v>178</v>
      </c>
      <c r="P2075" t="s">
        <v>178</v>
      </c>
      <c r="Q2075">
        <v>1</v>
      </c>
      <c r="W2075">
        <v>0</v>
      </c>
      <c r="X2075">
        <v>-1088866022</v>
      </c>
      <c r="Y2075">
        <v>0.16</v>
      </c>
      <c r="AA2075">
        <v>30.4</v>
      </c>
      <c r="AB2075">
        <v>0</v>
      </c>
      <c r="AC2075">
        <v>0</v>
      </c>
      <c r="AD2075">
        <v>0</v>
      </c>
      <c r="AE2075">
        <v>30.4</v>
      </c>
      <c r="AF2075">
        <v>0</v>
      </c>
      <c r="AG2075">
        <v>0</v>
      </c>
      <c r="AH2075">
        <v>0</v>
      </c>
      <c r="AI2075">
        <v>1</v>
      </c>
      <c r="AJ2075">
        <v>1</v>
      </c>
      <c r="AK2075">
        <v>1</v>
      </c>
      <c r="AL2075">
        <v>1</v>
      </c>
      <c r="AN2075">
        <v>0</v>
      </c>
      <c r="AO2075">
        <v>1</v>
      </c>
      <c r="AP2075">
        <v>0</v>
      </c>
      <c r="AQ2075">
        <v>0</v>
      </c>
      <c r="AR2075">
        <v>0</v>
      </c>
      <c r="AS2075" t="s">
        <v>6</v>
      </c>
      <c r="AT2075">
        <v>0.16</v>
      </c>
      <c r="AU2075" t="s">
        <v>6</v>
      </c>
      <c r="AV2075">
        <v>0</v>
      </c>
      <c r="AW2075">
        <v>2</v>
      </c>
      <c r="AX2075">
        <v>27724316</v>
      </c>
      <c r="AY2075">
        <v>1</v>
      </c>
      <c r="AZ2075">
        <v>0</v>
      </c>
      <c r="BA2075">
        <v>2075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CX2075">
        <f>Y2075*Source!I720</f>
        <v>0.10880000000000001</v>
      </c>
      <c r="CY2075">
        <f>AA2075</f>
        <v>30.4</v>
      </c>
      <c r="CZ2075">
        <f>AE2075</f>
        <v>30.4</v>
      </c>
      <c r="DA2075">
        <f>AI2075</f>
        <v>1</v>
      </c>
      <c r="DB2075">
        <v>0</v>
      </c>
    </row>
    <row r="2076" spans="1:106" x14ac:dyDescent="0.2">
      <c r="A2076">
        <f>ROW(Source!A720)</f>
        <v>720</v>
      </c>
      <c r="B2076">
        <v>27721505</v>
      </c>
      <c r="C2076">
        <v>27724302</v>
      </c>
      <c r="D2076">
        <v>25150275</v>
      </c>
      <c r="E2076">
        <v>1</v>
      </c>
      <c r="F2076">
        <v>1</v>
      </c>
      <c r="G2076">
        <v>1</v>
      </c>
      <c r="H2076">
        <v>3</v>
      </c>
      <c r="I2076" t="s">
        <v>1187</v>
      </c>
      <c r="J2076" t="s">
        <v>1188</v>
      </c>
      <c r="K2076" t="s">
        <v>1189</v>
      </c>
      <c r="L2076">
        <v>1308</v>
      </c>
      <c r="N2076">
        <v>1003</v>
      </c>
      <c r="O2076" t="s">
        <v>18</v>
      </c>
      <c r="P2076" t="s">
        <v>18</v>
      </c>
      <c r="Q2076">
        <v>100</v>
      </c>
      <c r="W2076">
        <v>0</v>
      </c>
      <c r="X2076">
        <v>568244124</v>
      </c>
      <c r="Y2076">
        <v>5.5E-2</v>
      </c>
      <c r="AA2076">
        <v>120</v>
      </c>
      <c r="AB2076">
        <v>0</v>
      </c>
      <c r="AC2076">
        <v>0</v>
      </c>
      <c r="AD2076">
        <v>0</v>
      </c>
      <c r="AE2076">
        <v>120</v>
      </c>
      <c r="AF2076">
        <v>0</v>
      </c>
      <c r="AG2076">
        <v>0</v>
      </c>
      <c r="AH2076">
        <v>0</v>
      </c>
      <c r="AI2076">
        <v>1</v>
      </c>
      <c r="AJ2076">
        <v>1</v>
      </c>
      <c r="AK2076">
        <v>1</v>
      </c>
      <c r="AL2076">
        <v>1</v>
      </c>
      <c r="AN2076">
        <v>0</v>
      </c>
      <c r="AO2076">
        <v>1</v>
      </c>
      <c r="AP2076">
        <v>0</v>
      </c>
      <c r="AQ2076">
        <v>0</v>
      </c>
      <c r="AR2076">
        <v>0</v>
      </c>
      <c r="AS2076" t="s">
        <v>6</v>
      </c>
      <c r="AT2076">
        <v>5.5E-2</v>
      </c>
      <c r="AU2076" t="s">
        <v>6</v>
      </c>
      <c r="AV2076">
        <v>0</v>
      </c>
      <c r="AW2076">
        <v>2</v>
      </c>
      <c r="AX2076">
        <v>27724317</v>
      </c>
      <c r="AY2076">
        <v>1</v>
      </c>
      <c r="AZ2076">
        <v>0</v>
      </c>
      <c r="BA2076">
        <v>2076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CX2076">
        <f>Y2076*Source!I720</f>
        <v>3.7400000000000003E-2</v>
      </c>
      <c r="CY2076">
        <f>AA2076</f>
        <v>120</v>
      </c>
      <c r="CZ2076">
        <f>AE2076</f>
        <v>120</v>
      </c>
      <c r="DA2076">
        <f>AI2076</f>
        <v>1</v>
      </c>
      <c r="DB2076">
        <v>0</v>
      </c>
    </row>
    <row r="2077" spans="1:106" x14ac:dyDescent="0.2">
      <c r="A2077">
        <f>ROW(Source!A720)</f>
        <v>720</v>
      </c>
      <c r="B2077">
        <v>27721505</v>
      </c>
      <c r="C2077">
        <v>27724302</v>
      </c>
      <c r="D2077">
        <v>25186459</v>
      </c>
      <c r="E2077">
        <v>1</v>
      </c>
      <c r="F2077">
        <v>1</v>
      </c>
      <c r="G2077">
        <v>1</v>
      </c>
      <c r="H2077">
        <v>3</v>
      </c>
      <c r="I2077" t="s">
        <v>1201</v>
      </c>
      <c r="J2077" t="s">
        <v>1202</v>
      </c>
      <c r="K2077" t="s">
        <v>1203</v>
      </c>
      <c r="L2077">
        <v>1346</v>
      </c>
      <c r="N2077">
        <v>1009</v>
      </c>
      <c r="O2077" t="s">
        <v>178</v>
      </c>
      <c r="P2077" t="s">
        <v>178</v>
      </c>
      <c r="Q2077">
        <v>1</v>
      </c>
      <c r="W2077">
        <v>0</v>
      </c>
      <c r="X2077">
        <v>210558753</v>
      </c>
      <c r="Y2077">
        <v>0.05</v>
      </c>
      <c r="AA2077">
        <v>28.6</v>
      </c>
      <c r="AB2077">
        <v>0</v>
      </c>
      <c r="AC2077">
        <v>0</v>
      </c>
      <c r="AD2077">
        <v>0</v>
      </c>
      <c r="AE2077">
        <v>28.6</v>
      </c>
      <c r="AF2077">
        <v>0</v>
      </c>
      <c r="AG2077">
        <v>0</v>
      </c>
      <c r="AH2077">
        <v>0</v>
      </c>
      <c r="AI2077">
        <v>1</v>
      </c>
      <c r="AJ2077">
        <v>1</v>
      </c>
      <c r="AK2077">
        <v>1</v>
      </c>
      <c r="AL2077">
        <v>1</v>
      </c>
      <c r="AN2077">
        <v>0</v>
      </c>
      <c r="AO2077">
        <v>1</v>
      </c>
      <c r="AP2077">
        <v>0</v>
      </c>
      <c r="AQ2077">
        <v>0</v>
      </c>
      <c r="AR2077">
        <v>0</v>
      </c>
      <c r="AS2077" t="s">
        <v>6</v>
      </c>
      <c r="AT2077">
        <v>0.05</v>
      </c>
      <c r="AU2077" t="s">
        <v>6</v>
      </c>
      <c r="AV2077">
        <v>0</v>
      </c>
      <c r="AW2077">
        <v>2</v>
      </c>
      <c r="AX2077">
        <v>27724318</v>
      </c>
      <c r="AY2077">
        <v>1</v>
      </c>
      <c r="AZ2077">
        <v>0</v>
      </c>
      <c r="BA2077">
        <v>2077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CX2077">
        <f>Y2077*Source!I720</f>
        <v>3.4000000000000002E-2</v>
      </c>
      <c r="CY2077">
        <f>AA2077</f>
        <v>28.6</v>
      </c>
      <c r="CZ2077">
        <f>AE2077</f>
        <v>28.6</v>
      </c>
      <c r="DA2077">
        <f>AI2077</f>
        <v>1</v>
      </c>
      <c r="DB2077">
        <v>0</v>
      </c>
    </row>
    <row r="2078" spans="1:106" x14ac:dyDescent="0.2">
      <c r="A2078">
        <f>ROW(Source!A720)</f>
        <v>720</v>
      </c>
      <c r="B2078">
        <v>27721505</v>
      </c>
      <c r="C2078">
        <v>27724302</v>
      </c>
      <c r="D2078">
        <v>25205631</v>
      </c>
      <c r="E2078">
        <v>1</v>
      </c>
      <c r="F2078">
        <v>1</v>
      </c>
      <c r="G2078">
        <v>1</v>
      </c>
      <c r="H2078">
        <v>3</v>
      </c>
      <c r="I2078" t="s">
        <v>560</v>
      </c>
      <c r="J2078" t="s">
        <v>563</v>
      </c>
      <c r="K2078" t="s">
        <v>561</v>
      </c>
      <c r="L2078">
        <v>1477</v>
      </c>
      <c r="N2078">
        <v>1013</v>
      </c>
      <c r="O2078" t="s">
        <v>562</v>
      </c>
      <c r="P2078" t="s">
        <v>564</v>
      </c>
      <c r="Q2078">
        <v>1</v>
      </c>
      <c r="W2078">
        <v>0</v>
      </c>
      <c r="X2078">
        <v>354521160</v>
      </c>
      <c r="Y2078">
        <v>0.1</v>
      </c>
      <c r="AA2078">
        <v>6920.41</v>
      </c>
      <c r="AB2078">
        <v>0</v>
      </c>
      <c r="AC2078">
        <v>0</v>
      </c>
      <c r="AD2078">
        <v>0</v>
      </c>
      <c r="AE2078">
        <v>6920.41</v>
      </c>
      <c r="AF2078">
        <v>0</v>
      </c>
      <c r="AG2078">
        <v>0</v>
      </c>
      <c r="AH2078">
        <v>0</v>
      </c>
      <c r="AI2078">
        <v>1</v>
      </c>
      <c r="AJ2078">
        <v>1</v>
      </c>
      <c r="AK2078">
        <v>1</v>
      </c>
      <c r="AL2078">
        <v>1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 t="s">
        <v>6</v>
      </c>
      <c r="AT2078">
        <v>0.1</v>
      </c>
      <c r="AU2078" t="s">
        <v>6</v>
      </c>
      <c r="AV2078">
        <v>0</v>
      </c>
      <c r="AW2078">
        <v>1</v>
      </c>
      <c r="AX2078">
        <v>-1</v>
      </c>
      <c r="AY2078">
        <v>0</v>
      </c>
      <c r="AZ2078">
        <v>0</v>
      </c>
      <c r="BA2078" t="s">
        <v>6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CX2078">
        <f>Y2078*Source!I720</f>
        <v>6.8000000000000005E-2</v>
      </c>
      <c r="CY2078">
        <f>AA2078</f>
        <v>6920.41</v>
      </c>
      <c r="CZ2078">
        <f>AE2078</f>
        <v>6920.41</v>
      </c>
      <c r="DA2078">
        <f>AI2078</f>
        <v>1</v>
      </c>
      <c r="DB2078">
        <v>0</v>
      </c>
    </row>
    <row r="2079" spans="1:106" x14ac:dyDescent="0.2">
      <c r="A2079">
        <f>ROW(Source!A720)</f>
        <v>720</v>
      </c>
      <c r="B2079">
        <v>27721505</v>
      </c>
      <c r="C2079">
        <v>27724302</v>
      </c>
      <c r="D2079">
        <v>25147235</v>
      </c>
      <c r="E2079">
        <v>17</v>
      </c>
      <c r="F2079">
        <v>1</v>
      </c>
      <c r="G2079">
        <v>1</v>
      </c>
      <c r="H2079">
        <v>3</v>
      </c>
      <c r="I2079" t="s">
        <v>1204</v>
      </c>
      <c r="J2079" t="s">
        <v>6</v>
      </c>
      <c r="K2079" t="s">
        <v>1205</v>
      </c>
      <c r="L2079">
        <v>1374</v>
      </c>
      <c r="N2079">
        <v>1013</v>
      </c>
      <c r="O2079" t="s">
        <v>1206</v>
      </c>
      <c r="P2079" t="s">
        <v>1206</v>
      </c>
      <c r="Q2079">
        <v>1</v>
      </c>
      <c r="W2079">
        <v>0</v>
      </c>
      <c r="X2079">
        <v>-1731369543</v>
      </c>
      <c r="Y2079">
        <v>0.71</v>
      </c>
      <c r="AA2079">
        <v>1</v>
      </c>
      <c r="AB2079">
        <v>0</v>
      </c>
      <c r="AC2079">
        <v>0</v>
      </c>
      <c r="AD2079">
        <v>0</v>
      </c>
      <c r="AE2079">
        <v>1</v>
      </c>
      <c r="AF2079">
        <v>0</v>
      </c>
      <c r="AG2079">
        <v>0</v>
      </c>
      <c r="AH2079">
        <v>0</v>
      </c>
      <c r="AI2079">
        <v>1</v>
      </c>
      <c r="AJ2079">
        <v>1</v>
      </c>
      <c r="AK2079">
        <v>1</v>
      </c>
      <c r="AL2079">
        <v>1</v>
      </c>
      <c r="AN2079">
        <v>0</v>
      </c>
      <c r="AO2079">
        <v>1</v>
      </c>
      <c r="AP2079">
        <v>0</v>
      </c>
      <c r="AQ2079">
        <v>0</v>
      </c>
      <c r="AR2079">
        <v>0</v>
      </c>
      <c r="AS2079" t="s">
        <v>6</v>
      </c>
      <c r="AT2079">
        <v>0.71</v>
      </c>
      <c r="AU2079" t="s">
        <v>6</v>
      </c>
      <c r="AV2079">
        <v>0</v>
      </c>
      <c r="AW2079">
        <v>2</v>
      </c>
      <c r="AX2079">
        <v>27724319</v>
      </c>
      <c r="AY2079">
        <v>1</v>
      </c>
      <c r="AZ2079">
        <v>0</v>
      </c>
      <c r="BA2079">
        <v>2078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CX2079">
        <f>Y2079*Source!I720</f>
        <v>0.48280000000000001</v>
      </c>
      <c r="CY2079">
        <f>AA2079</f>
        <v>1</v>
      </c>
      <c r="CZ2079">
        <f>AE2079</f>
        <v>1</v>
      </c>
      <c r="DA2079">
        <f>AI2079</f>
        <v>1</v>
      </c>
      <c r="DB2079">
        <v>0</v>
      </c>
    </row>
    <row r="2080" spans="1:106" x14ac:dyDescent="0.2">
      <c r="A2080">
        <f>ROW(Source!A721)</f>
        <v>721</v>
      </c>
      <c r="B2080">
        <v>27721504</v>
      </c>
      <c r="C2080">
        <v>27724302</v>
      </c>
      <c r="D2080">
        <v>25412930</v>
      </c>
      <c r="E2080">
        <v>1</v>
      </c>
      <c r="F2080">
        <v>1</v>
      </c>
      <c r="G2080">
        <v>1</v>
      </c>
      <c r="H2080">
        <v>1</v>
      </c>
      <c r="I2080" t="s">
        <v>1107</v>
      </c>
      <c r="J2080" t="s">
        <v>6</v>
      </c>
      <c r="K2080" t="s">
        <v>1108</v>
      </c>
      <c r="L2080">
        <v>1191</v>
      </c>
      <c r="N2080">
        <v>1013</v>
      </c>
      <c r="O2080" t="s">
        <v>953</v>
      </c>
      <c r="P2080" t="s">
        <v>953</v>
      </c>
      <c r="Q2080">
        <v>1</v>
      </c>
      <c r="W2080">
        <v>0</v>
      </c>
      <c r="X2080">
        <v>-1081351934</v>
      </c>
      <c r="Y2080">
        <v>3.76</v>
      </c>
      <c r="AA2080">
        <v>0</v>
      </c>
      <c r="AB2080">
        <v>0</v>
      </c>
      <c r="AC2080">
        <v>0</v>
      </c>
      <c r="AD2080">
        <v>9.4</v>
      </c>
      <c r="AE2080">
        <v>0</v>
      </c>
      <c r="AF2080">
        <v>0</v>
      </c>
      <c r="AG2080">
        <v>0</v>
      </c>
      <c r="AH2080">
        <v>9.4</v>
      </c>
      <c r="AI2080">
        <v>1</v>
      </c>
      <c r="AJ2080">
        <v>1</v>
      </c>
      <c r="AK2080">
        <v>1</v>
      </c>
      <c r="AL2080">
        <v>1</v>
      </c>
      <c r="AN2080">
        <v>0</v>
      </c>
      <c r="AO2080">
        <v>1</v>
      </c>
      <c r="AP2080">
        <v>0</v>
      </c>
      <c r="AQ2080">
        <v>0</v>
      </c>
      <c r="AR2080">
        <v>0</v>
      </c>
      <c r="AS2080" t="s">
        <v>6</v>
      </c>
      <c r="AT2080">
        <v>3.76</v>
      </c>
      <c r="AU2080" t="s">
        <v>6</v>
      </c>
      <c r="AV2080">
        <v>1</v>
      </c>
      <c r="AW2080">
        <v>2</v>
      </c>
      <c r="AX2080">
        <v>27724312</v>
      </c>
      <c r="AY2080">
        <v>1</v>
      </c>
      <c r="AZ2080">
        <v>0</v>
      </c>
      <c r="BA2080">
        <v>2079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CX2080">
        <f>Y2080*Source!I721</f>
        <v>2.5568</v>
      </c>
      <c r="CY2080">
        <f>AD2080</f>
        <v>9.4</v>
      </c>
      <c r="CZ2080">
        <f>AH2080</f>
        <v>9.4</v>
      </c>
      <c r="DA2080">
        <f>AL2080</f>
        <v>1</v>
      </c>
      <c r="DB2080">
        <v>0</v>
      </c>
    </row>
    <row r="2081" spans="1:106" x14ac:dyDescent="0.2">
      <c r="A2081">
        <f>ROW(Source!A721)</f>
        <v>721</v>
      </c>
      <c r="B2081">
        <v>27721504</v>
      </c>
      <c r="C2081">
        <v>27724302</v>
      </c>
      <c r="D2081">
        <v>25412928</v>
      </c>
      <c r="E2081">
        <v>1</v>
      </c>
      <c r="F2081">
        <v>1</v>
      </c>
      <c r="G2081">
        <v>1</v>
      </c>
      <c r="H2081">
        <v>1</v>
      </c>
      <c r="I2081" t="s">
        <v>954</v>
      </c>
      <c r="J2081" t="s">
        <v>6</v>
      </c>
      <c r="K2081" t="s">
        <v>955</v>
      </c>
      <c r="L2081">
        <v>1191</v>
      </c>
      <c r="N2081">
        <v>1013</v>
      </c>
      <c r="O2081" t="s">
        <v>953</v>
      </c>
      <c r="P2081" t="s">
        <v>953</v>
      </c>
      <c r="Q2081">
        <v>1</v>
      </c>
      <c r="W2081">
        <v>0</v>
      </c>
      <c r="X2081">
        <v>-1417349443</v>
      </c>
      <c r="Y2081">
        <v>0.02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1</v>
      </c>
      <c r="AJ2081">
        <v>1</v>
      </c>
      <c r="AK2081">
        <v>1</v>
      </c>
      <c r="AL2081">
        <v>1</v>
      </c>
      <c r="AN2081">
        <v>0</v>
      </c>
      <c r="AO2081">
        <v>1</v>
      </c>
      <c r="AP2081">
        <v>0</v>
      </c>
      <c r="AQ2081">
        <v>0</v>
      </c>
      <c r="AR2081">
        <v>0</v>
      </c>
      <c r="AS2081" t="s">
        <v>6</v>
      </c>
      <c r="AT2081">
        <v>0.02</v>
      </c>
      <c r="AU2081" t="s">
        <v>6</v>
      </c>
      <c r="AV2081">
        <v>2</v>
      </c>
      <c r="AW2081">
        <v>2</v>
      </c>
      <c r="AX2081">
        <v>27724313</v>
      </c>
      <c r="AY2081">
        <v>1</v>
      </c>
      <c r="AZ2081">
        <v>0</v>
      </c>
      <c r="BA2081">
        <v>2080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CX2081">
        <f>Y2081*Source!I721</f>
        <v>1.3600000000000001E-2</v>
      </c>
      <c r="CY2081">
        <f>AD2081</f>
        <v>0</v>
      </c>
      <c r="CZ2081">
        <f>AH2081</f>
        <v>0</v>
      </c>
      <c r="DA2081">
        <f>AL2081</f>
        <v>1</v>
      </c>
      <c r="DB2081">
        <v>0</v>
      </c>
    </row>
    <row r="2082" spans="1:106" x14ac:dyDescent="0.2">
      <c r="A2082">
        <f>ROW(Source!A721)</f>
        <v>721</v>
      </c>
      <c r="B2082">
        <v>27721504</v>
      </c>
      <c r="C2082">
        <v>27724302</v>
      </c>
      <c r="D2082">
        <v>25230220</v>
      </c>
      <c r="E2082">
        <v>1</v>
      </c>
      <c r="F2082">
        <v>1</v>
      </c>
      <c r="G2082">
        <v>1</v>
      </c>
      <c r="H2082">
        <v>2</v>
      </c>
      <c r="I2082" t="s">
        <v>991</v>
      </c>
      <c r="J2082" t="s">
        <v>992</v>
      </c>
      <c r="K2082" t="s">
        <v>993</v>
      </c>
      <c r="L2082">
        <v>1368</v>
      </c>
      <c r="N2082">
        <v>1011</v>
      </c>
      <c r="O2082" t="s">
        <v>959</v>
      </c>
      <c r="P2082" t="s">
        <v>959</v>
      </c>
      <c r="Q2082">
        <v>1</v>
      </c>
      <c r="W2082">
        <v>0</v>
      </c>
      <c r="X2082">
        <v>-1718674368</v>
      </c>
      <c r="Y2082">
        <v>0.01</v>
      </c>
      <c r="AA2082">
        <v>0</v>
      </c>
      <c r="AB2082">
        <v>111.99</v>
      </c>
      <c r="AC2082">
        <v>13.5</v>
      </c>
      <c r="AD2082">
        <v>0</v>
      </c>
      <c r="AE2082">
        <v>0</v>
      </c>
      <c r="AF2082">
        <v>111.99</v>
      </c>
      <c r="AG2082">
        <v>13.5</v>
      </c>
      <c r="AH2082">
        <v>0</v>
      </c>
      <c r="AI2082">
        <v>1</v>
      </c>
      <c r="AJ2082">
        <v>1</v>
      </c>
      <c r="AK2082">
        <v>1</v>
      </c>
      <c r="AL2082">
        <v>1</v>
      </c>
      <c r="AN2082">
        <v>0</v>
      </c>
      <c r="AO2082">
        <v>1</v>
      </c>
      <c r="AP2082">
        <v>0</v>
      </c>
      <c r="AQ2082">
        <v>0</v>
      </c>
      <c r="AR2082">
        <v>0</v>
      </c>
      <c r="AS2082" t="s">
        <v>6</v>
      </c>
      <c r="AT2082">
        <v>0.01</v>
      </c>
      <c r="AU2082" t="s">
        <v>6</v>
      </c>
      <c r="AV2082">
        <v>0</v>
      </c>
      <c r="AW2082">
        <v>2</v>
      </c>
      <c r="AX2082">
        <v>27724314</v>
      </c>
      <c r="AY2082">
        <v>1</v>
      </c>
      <c r="AZ2082">
        <v>0</v>
      </c>
      <c r="BA2082">
        <v>2081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CX2082">
        <f>Y2082*Source!I721</f>
        <v>6.8000000000000005E-3</v>
      </c>
      <c r="CY2082">
        <f>AB2082</f>
        <v>111.99</v>
      </c>
      <c r="CZ2082">
        <f>AF2082</f>
        <v>111.99</v>
      </c>
      <c r="DA2082">
        <f>AJ2082</f>
        <v>1</v>
      </c>
      <c r="DB2082">
        <v>0</v>
      </c>
    </row>
    <row r="2083" spans="1:106" x14ac:dyDescent="0.2">
      <c r="A2083">
        <f>ROW(Source!A721)</f>
        <v>721</v>
      </c>
      <c r="B2083">
        <v>27721504</v>
      </c>
      <c r="C2083">
        <v>27724302</v>
      </c>
      <c r="D2083">
        <v>25231607</v>
      </c>
      <c r="E2083">
        <v>1</v>
      </c>
      <c r="F2083">
        <v>1</v>
      </c>
      <c r="G2083">
        <v>1</v>
      </c>
      <c r="H2083">
        <v>2</v>
      </c>
      <c r="I2083" t="s">
        <v>997</v>
      </c>
      <c r="J2083" t="s">
        <v>998</v>
      </c>
      <c r="K2083" t="s">
        <v>999</v>
      </c>
      <c r="L2083">
        <v>1368</v>
      </c>
      <c r="N2083">
        <v>1011</v>
      </c>
      <c r="O2083" t="s">
        <v>959</v>
      </c>
      <c r="P2083" t="s">
        <v>959</v>
      </c>
      <c r="Q2083">
        <v>1</v>
      </c>
      <c r="W2083">
        <v>0</v>
      </c>
      <c r="X2083">
        <v>1372534845</v>
      </c>
      <c r="Y2083">
        <v>0.01</v>
      </c>
      <c r="AA2083">
        <v>0</v>
      </c>
      <c r="AB2083">
        <v>65.709999999999994</v>
      </c>
      <c r="AC2083">
        <v>11.6</v>
      </c>
      <c r="AD2083">
        <v>0</v>
      </c>
      <c r="AE2083">
        <v>0</v>
      </c>
      <c r="AF2083">
        <v>65.709999999999994</v>
      </c>
      <c r="AG2083">
        <v>11.6</v>
      </c>
      <c r="AH2083">
        <v>0</v>
      </c>
      <c r="AI2083">
        <v>1</v>
      </c>
      <c r="AJ2083">
        <v>1</v>
      </c>
      <c r="AK2083">
        <v>1</v>
      </c>
      <c r="AL2083">
        <v>1</v>
      </c>
      <c r="AN2083">
        <v>0</v>
      </c>
      <c r="AO2083">
        <v>1</v>
      </c>
      <c r="AP2083">
        <v>0</v>
      </c>
      <c r="AQ2083">
        <v>0</v>
      </c>
      <c r="AR2083">
        <v>0</v>
      </c>
      <c r="AS2083" t="s">
        <v>6</v>
      </c>
      <c r="AT2083">
        <v>0.01</v>
      </c>
      <c r="AU2083" t="s">
        <v>6</v>
      </c>
      <c r="AV2083">
        <v>0</v>
      </c>
      <c r="AW2083">
        <v>2</v>
      </c>
      <c r="AX2083">
        <v>27724315</v>
      </c>
      <c r="AY2083">
        <v>1</v>
      </c>
      <c r="AZ2083">
        <v>0</v>
      </c>
      <c r="BA2083">
        <v>2082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CX2083">
        <f>Y2083*Source!I721</f>
        <v>6.8000000000000005E-3</v>
      </c>
      <c r="CY2083">
        <f>AB2083</f>
        <v>65.709999999999994</v>
      </c>
      <c r="CZ2083">
        <f>AF2083</f>
        <v>65.709999999999994</v>
      </c>
      <c r="DA2083">
        <f>AJ2083</f>
        <v>1</v>
      </c>
      <c r="DB2083">
        <v>0</v>
      </c>
    </row>
    <row r="2084" spans="1:106" x14ac:dyDescent="0.2">
      <c r="A2084">
        <f>ROW(Source!A721)</f>
        <v>721</v>
      </c>
      <c r="B2084">
        <v>27721504</v>
      </c>
      <c r="C2084">
        <v>27724302</v>
      </c>
      <c r="D2084">
        <v>25150263</v>
      </c>
      <c r="E2084">
        <v>1</v>
      </c>
      <c r="F2084">
        <v>1</v>
      </c>
      <c r="G2084">
        <v>1</v>
      </c>
      <c r="H2084">
        <v>3</v>
      </c>
      <c r="I2084" t="s">
        <v>1184</v>
      </c>
      <c r="J2084" t="s">
        <v>1185</v>
      </c>
      <c r="K2084" t="s">
        <v>1186</v>
      </c>
      <c r="L2084">
        <v>1346</v>
      </c>
      <c r="N2084">
        <v>1009</v>
      </c>
      <c r="O2084" t="s">
        <v>178</v>
      </c>
      <c r="P2084" t="s">
        <v>178</v>
      </c>
      <c r="Q2084">
        <v>1</v>
      </c>
      <c r="W2084">
        <v>0</v>
      </c>
      <c r="X2084">
        <v>-1088866022</v>
      </c>
      <c r="Y2084">
        <v>0.16</v>
      </c>
      <c r="AA2084">
        <v>30.4</v>
      </c>
      <c r="AB2084">
        <v>0</v>
      </c>
      <c r="AC2084">
        <v>0</v>
      </c>
      <c r="AD2084">
        <v>0</v>
      </c>
      <c r="AE2084">
        <v>30.4</v>
      </c>
      <c r="AF2084">
        <v>0</v>
      </c>
      <c r="AG2084">
        <v>0</v>
      </c>
      <c r="AH2084">
        <v>0</v>
      </c>
      <c r="AI2084">
        <v>1</v>
      </c>
      <c r="AJ2084">
        <v>1</v>
      </c>
      <c r="AK2084">
        <v>1</v>
      </c>
      <c r="AL2084">
        <v>1</v>
      </c>
      <c r="AN2084">
        <v>0</v>
      </c>
      <c r="AO2084">
        <v>1</v>
      </c>
      <c r="AP2084">
        <v>0</v>
      </c>
      <c r="AQ2084">
        <v>0</v>
      </c>
      <c r="AR2084">
        <v>0</v>
      </c>
      <c r="AS2084" t="s">
        <v>6</v>
      </c>
      <c r="AT2084">
        <v>0.16</v>
      </c>
      <c r="AU2084" t="s">
        <v>6</v>
      </c>
      <c r="AV2084">
        <v>0</v>
      </c>
      <c r="AW2084">
        <v>2</v>
      </c>
      <c r="AX2084">
        <v>27724316</v>
      </c>
      <c r="AY2084">
        <v>1</v>
      </c>
      <c r="AZ2084">
        <v>0</v>
      </c>
      <c r="BA2084">
        <v>2083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CX2084">
        <f>Y2084*Source!I721</f>
        <v>0.10880000000000001</v>
      </c>
      <c r="CY2084">
        <f>AA2084</f>
        <v>30.4</v>
      </c>
      <c r="CZ2084">
        <f>AE2084</f>
        <v>30.4</v>
      </c>
      <c r="DA2084">
        <f>AI2084</f>
        <v>1</v>
      </c>
      <c r="DB2084">
        <v>0</v>
      </c>
    </row>
    <row r="2085" spans="1:106" x14ac:dyDescent="0.2">
      <c r="A2085">
        <f>ROW(Source!A721)</f>
        <v>721</v>
      </c>
      <c r="B2085">
        <v>27721504</v>
      </c>
      <c r="C2085">
        <v>27724302</v>
      </c>
      <c r="D2085">
        <v>25150275</v>
      </c>
      <c r="E2085">
        <v>1</v>
      </c>
      <c r="F2085">
        <v>1</v>
      </c>
      <c r="G2085">
        <v>1</v>
      </c>
      <c r="H2085">
        <v>3</v>
      </c>
      <c r="I2085" t="s">
        <v>1187</v>
      </c>
      <c r="J2085" t="s">
        <v>1188</v>
      </c>
      <c r="K2085" t="s">
        <v>1189</v>
      </c>
      <c r="L2085">
        <v>1308</v>
      </c>
      <c r="N2085">
        <v>1003</v>
      </c>
      <c r="O2085" t="s">
        <v>18</v>
      </c>
      <c r="P2085" t="s">
        <v>18</v>
      </c>
      <c r="Q2085">
        <v>100</v>
      </c>
      <c r="W2085">
        <v>0</v>
      </c>
      <c r="X2085">
        <v>568244124</v>
      </c>
      <c r="Y2085">
        <v>5.5E-2</v>
      </c>
      <c r="AA2085">
        <v>120</v>
      </c>
      <c r="AB2085">
        <v>0</v>
      </c>
      <c r="AC2085">
        <v>0</v>
      </c>
      <c r="AD2085">
        <v>0</v>
      </c>
      <c r="AE2085">
        <v>120</v>
      </c>
      <c r="AF2085">
        <v>0</v>
      </c>
      <c r="AG2085">
        <v>0</v>
      </c>
      <c r="AH2085">
        <v>0</v>
      </c>
      <c r="AI2085">
        <v>1</v>
      </c>
      <c r="AJ2085">
        <v>1</v>
      </c>
      <c r="AK2085">
        <v>1</v>
      </c>
      <c r="AL2085">
        <v>1</v>
      </c>
      <c r="AN2085">
        <v>0</v>
      </c>
      <c r="AO2085">
        <v>1</v>
      </c>
      <c r="AP2085">
        <v>0</v>
      </c>
      <c r="AQ2085">
        <v>0</v>
      </c>
      <c r="AR2085">
        <v>0</v>
      </c>
      <c r="AS2085" t="s">
        <v>6</v>
      </c>
      <c r="AT2085">
        <v>5.5E-2</v>
      </c>
      <c r="AU2085" t="s">
        <v>6</v>
      </c>
      <c r="AV2085">
        <v>0</v>
      </c>
      <c r="AW2085">
        <v>2</v>
      </c>
      <c r="AX2085">
        <v>27724317</v>
      </c>
      <c r="AY2085">
        <v>1</v>
      </c>
      <c r="AZ2085">
        <v>0</v>
      </c>
      <c r="BA2085">
        <v>2084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CX2085">
        <f>Y2085*Source!I721</f>
        <v>3.7400000000000003E-2</v>
      </c>
      <c r="CY2085">
        <f>AA2085</f>
        <v>120</v>
      </c>
      <c r="CZ2085">
        <f>AE2085</f>
        <v>120</v>
      </c>
      <c r="DA2085">
        <f>AI2085</f>
        <v>1</v>
      </c>
      <c r="DB2085">
        <v>0</v>
      </c>
    </row>
    <row r="2086" spans="1:106" x14ac:dyDescent="0.2">
      <c r="A2086">
        <f>ROW(Source!A721)</f>
        <v>721</v>
      </c>
      <c r="B2086">
        <v>27721504</v>
      </c>
      <c r="C2086">
        <v>27724302</v>
      </c>
      <c r="D2086">
        <v>25186459</v>
      </c>
      <c r="E2086">
        <v>1</v>
      </c>
      <c r="F2086">
        <v>1</v>
      </c>
      <c r="G2086">
        <v>1</v>
      </c>
      <c r="H2086">
        <v>3</v>
      </c>
      <c r="I2086" t="s">
        <v>1201</v>
      </c>
      <c r="J2086" t="s">
        <v>1202</v>
      </c>
      <c r="K2086" t="s">
        <v>1203</v>
      </c>
      <c r="L2086">
        <v>1346</v>
      </c>
      <c r="N2086">
        <v>1009</v>
      </c>
      <c r="O2086" t="s">
        <v>178</v>
      </c>
      <c r="P2086" t="s">
        <v>178</v>
      </c>
      <c r="Q2086">
        <v>1</v>
      </c>
      <c r="W2086">
        <v>0</v>
      </c>
      <c r="X2086">
        <v>210558753</v>
      </c>
      <c r="Y2086">
        <v>0.05</v>
      </c>
      <c r="AA2086">
        <v>28.6</v>
      </c>
      <c r="AB2086">
        <v>0</v>
      </c>
      <c r="AC2086">
        <v>0</v>
      </c>
      <c r="AD2086">
        <v>0</v>
      </c>
      <c r="AE2086">
        <v>28.6</v>
      </c>
      <c r="AF2086">
        <v>0</v>
      </c>
      <c r="AG2086">
        <v>0</v>
      </c>
      <c r="AH2086">
        <v>0</v>
      </c>
      <c r="AI2086">
        <v>1</v>
      </c>
      <c r="AJ2086">
        <v>1</v>
      </c>
      <c r="AK2086">
        <v>1</v>
      </c>
      <c r="AL2086">
        <v>1</v>
      </c>
      <c r="AN2086">
        <v>0</v>
      </c>
      <c r="AO2086">
        <v>1</v>
      </c>
      <c r="AP2086">
        <v>0</v>
      </c>
      <c r="AQ2086">
        <v>0</v>
      </c>
      <c r="AR2086">
        <v>0</v>
      </c>
      <c r="AS2086" t="s">
        <v>6</v>
      </c>
      <c r="AT2086">
        <v>0.05</v>
      </c>
      <c r="AU2086" t="s">
        <v>6</v>
      </c>
      <c r="AV2086">
        <v>0</v>
      </c>
      <c r="AW2086">
        <v>2</v>
      </c>
      <c r="AX2086">
        <v>27724318</v>
      </c>
      <c r="AY2086">
        <v>1</v>
      </c>
      <c r="AZ2086">
        <v>0</v>
      </c>
      <c r="BA2086">
        <v>2085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CX2086">
        <f>Y2086*Source!I721</f>
        <v>3.4000000000000002E-2</v>
      </c>
      <c r="CY2086">
        <f>AA2086</f>
        <v>28.6</v>
      </c>
      <c r="CZ2086">
        <f>AE2086</f>
        <v>28.6</v>
      </c>
      <c r="DA2086">
        <f>AI2086</f>
        <v>1</v>
      </c>
      <c r="DB2086">
        <v>0</v>
      </c>
    </row>
    <row r="2087" spans="1:106" x14ac:dyDescent="0.2">
      <c r="A2087">
        <f>ROW(Source!A721)</f>
        <v>721</v>
      </c>
      <c r="B2087">
        <v>27721504</v>
      </c>
      <c r="C2087">
        <v>27724302</v>
      </c>
      <c r="D2087">
        <v>25205631</v>
      </c>
      <c r="E2087">
        <v>1</v>
      </c>
      <c r="F2087">
        <v>1</v>
      </c>
      <c r="G2087">
        <v>1</v>
      </c>
      <c r="H2087">
        <v>3</v>
      </c>
      <c r="I2087" t="s">
        <v>560</v>
      </c>
      <c r="J2087" t="s">
        <v>563</v>
      </c>
      <c r="K2087" t="s">
        <v>561</v>
      </c>
      <c r="L2087">
        <v>1477</v>
      </c>
      <c r="N2087">
        <v>1013</v>
      </c>
      <c r="O2087" t="s">
        <v>562</v>
      </c>
      <c r="P2087" t="s">
        <v>564</v>
      </c>
      <c r="Q2087">
        <v>1</v>
      </c>
      <c r="W2087">
        <v>0</v>
      </c>
      <c r="X2087">
        <v>354521160</v>
      </c>
      <c r="Y2087">
        <v>0.1</v>
      </c>
      <c r="AA2087">
        <v>6920.41</v>
      </c>
      <c r="AB2087">
        <v>0</v>
      </c>
      <c r="AC2087">
        <v>0</v>
      </c>
      <c r="AD2087">
        <v>0</v>
      </c>
      <c r="AE2087">
        <v>6920.41</v>
      </c>
      <c r="AF2087">
        <v>0</v>
      </c>
      <c r="AG2087">
        <v>0</v>
      </c>
      <c r="AH2087">
        <v>0</v>
      </c>
      <c r="AI2087">
        <v>1</v>
      </c>
      <c r="AJ2087">
        <v>1</v>
      </c>
      <c r="AK2087">
        <v>1</v>
      </c>
      <c r="AL2087">
        <v>1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 t="s">
        <v>6</v>
      </c>
      <c r="AT2087">
        <v>0.1</v>
      </c>
      <c r="AU2087" t="s">
        <v>6</v>
      </c>
      <c r="AV2087">
        <v>0</v>
      </c>
      <c r="AW2087">
        <v>1</v>
      </c>
      <c r="AX2087">
        <v>-1</v>
      </c>
      <c r="AY2087">
        <v>0</v>
      </c>
      <c r="AZ2087">
        <v>0</v>
      </c>
      <c r="BA2087" t="s">
        <v>6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CX2087">
        <f>Y2087*Source!I721</f>
        <v>6.8000000000000005E-2</v>
      </c>
      <c r="CY2087">
        <f>AA2087</f>
        <v>6920.41</v>
      </c>
      <c r="CZ2087">
        <f>AE2087</f>
        <v>6920.41</v>
      </c>
      <c r="DA2087">
        <f>AI2087</f>
        <v>1</v>
      </c>
      <c r="DB2087">
        <v>0</v>
      </c>
    </row>
    <row r="2088" spans="1:106" x14ac:dyDescent="0.2">
      <c r="A2088">
        <f>ROW(Source!A721)</f>
        <v>721</v>
      </c>
      <c r="B2088">
        <v>27721504</v>
      </c>
      <c r="C2088">
        <v>27724302</v>
      </c>
      <c r="D2088">
        <v>25147235</v>
      </c>
      <c r="E2088">
        <v>17</v>
      </c>
      <c r="F2088">
        <v>1</v>
      </c>
      <c r="G2088">
        <v>1</v>
      </c>
      <c r="H2088">
        <v>3</v>
      </c>
      <c r="I2088" t="s">
        <v>1204</v>
      </c>
      <c r="J2088" t="s">
        <v>6</v>
      </c>
      <c r="K2088" t="s">
        <v>1205</v>
      </c>
      <c r="L2088">
        <v>1374</v>
      </c>
      <c r="N2088">
        <v>1013</v>
      </c>
      <c r="O2088" t="s">
        <v>1206</v>
      </c>
      <c r="P2088" t="s">
        <v>1206</v>
      </c>
      <c r="Q2088">
        <v>1</v>
      </c>
      <c r="W2088">
        <v>0</v>
      </c>
      <c r="X2088">
        <v>-1731369543</v>
      </c>
      <c r="Y2088">
        <v>0.71</v>
      </c>
      <c r="AA2088">
        <v>1</v>
      </c>
      <c r="AB2088">
        <v>0</v>
      </c>
      <c r="AC2088">
        <v>0</v>
      </c>
      <c r="AD2088">
        <v>0</v>
      </c>
      <c r="AE2088">
        <v>1</v>
      </c>
      <c r="AF2088">
        <v>0</v>
      </c>
      <c r="AG2088">
        <v>0</v>
      </c>
      <c r="AH2088">
        <v>0</v>
      </c>
      <c r="AI2088">
        <v>1</v>
      </c>
      <c r="AJ2088">
        <v>1</v>
      </c>
      <c r="AK2088">
        <v>1</v>
      </c>
      <c r="AL2088">
        <v>1</v>
      </c>
      <c r="AN2088">
        <v>0</v>
      </c>
      <c r="AO2088">
        <v>1</v>
      </c>
      <c r="AP2088">
        <v>0</v>
      </c>
      <c r="AQ2088">
        <v>0</v>
      </c>
      <c r="AR2088">
        <v>0</v>
      </c>
      <c r="AS2088" t="s">
        <v>6</v>
      </c>
      <c r="AT2088">
        <v>0.71</v>
      </c>
      <c r="AU2088" t="s">
        <v>6</v>
      </c>
      <c r="AV2088">
        <v>0</v>
      </c>
      <c r="AW2088">
        <v>2</v>
      </c>
      <c r="AX2088">
        <v>27724319</v>
      </c>
      <c r="AY2088">
        <v>1</v>
      </c>
      <c r="AZ2088">
        <v>0</v>
      </c>
      <c r="BA2088">
        <v>2086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CX2088">
        <f>Y2088*Source!I721</f>
        <v>0.48280000000000001</v>
      </c>
      <c r="CY2088">
        <f>AA2088</f>
        <v>1</v>
      </c>
      <c r="CZ2088">
        <f>AE2088</f>
        <v>1</v>
      </c>
      <c r="DA2088">
        <f>AI2088</f>
        <v>1</v>
      </c>
      <c r="DB2088">
        <v>0</v>
      </c>
    </row>
    <row r="2089" spans="1:106" x14ac:dyDescent="0.2">
      <c r="A2089">
        <f>ROW(Source!A724)</f>
        <v>724</v>
      </c>
      <c r="B2089">
        <v>27721505</v>
      </c>
      <c r="C2089">
        <v>27724321</v>
      </c>
      <c r="D2089">
        <v>25418254</v>
      </c>
      <c r="E2089">
        <v>1</v>
      </c>
      <c r="F2089">
        <v>1</v>
      </c>
      <c r="G2089">
        <v>1</v>
      </c>
      <c r="H2089">
        <v>1</v>
      </c>
      <c r="I2089" t="s">
        <v>1207</v>
      </c>
      <c r="J2089" t="s">
        <v>6</v>
      </c>
      <c r="K2089" t="s">
        <v>1208</v>
      </c>
      <c r="L2089">
        <v>1191</v>
      </c>
      <c r="N2089">
        <v>1013</v>
      </c>
      <c r="O2089" t="s">
        <v>953</v>
      </c>
      <c r="P2089" t="s">
        <v>953</v>
      </c>
      <c r="Q2089">
        <v>1</v>
      </c>
      <c r="W2089">
        <v>0</v>
      </c>
      <c r="X2089">
        <v>1983201532</v>
      </c>
      <c r="Y2089">
        <v>16.29</v>
      </c>
      <c r="AA2089">
        <v>0</v>
      </c>
      <c r="AB2089">
        <v>0</v>
      </c>
      <c r="AC2089">
        <v>0</v>
      </c>
      <c r="AD2089">
        <v>9.51</v>
      </c>
      <c r="AE2089">
        <v>0</v>
      </c>
      <c r="AF2089">
        <v>0</v>
      </c>
      <c r="AG2089">
        <v>0</v>
      </c>
      <c r="AH2089">
        <v>9.51</v>
      </c>
      <c r="AI2089">
        <v>1</v>
      </c>
      <c r="AJ2089">
        <v>1</v>
      </c>
      <c r="AK2089">
        <v>1</v>
      </c>
      <c r="AL2089">
        <v>1</v>
      </c>
      <c r="AN2089">
        <v>0</v>
      </c>
      <c r="AO2089">
        <v>1</v>
      </c>
      <c r="AP2089">
        <v>0</v>
      </c>
      <c r="AQ2089">
        <v>0</v>
      </c>
      <c r="AR2089">
        <v>0</v>
      </c>
      <c r="AS2089" t="s">
        <v>6</v>
      </c>
      <c r="AT2089">
        <v>16.29</v>
      </c>
      <c r="AU2089" t="s">
        <v>6</v>
      </c>
      <c r="AV2089">
        <v>1</v>
      </c>
      <c r="AW2089">
        <v>2</v>
      </c>
      <c r="AX2089">
        <v>27724329</v>
      </c>
      <c r="AY2089">
        <v>1</v>
      </c>
      <c r="AZ2089">
        <v>0</v>
      </c>
      <c r="BA2089">
        <v>2087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CX2089">
        <f>Y2089*Source!I724</f>
        <v>3.258</v>
      </c>
      <c r="CY2089">
        <f>AD2089</f>
        <v>9.51</v>
      </c>
      <c r="CZ2089">
        <f>AH2089</f>
        <v>9.51</v>
      </c>
      <c r="DA2089">
        <f>AL2089</f>
        <v>1</v>
      </c>
      <c r="DB2089">
        <v>0</v>
      </c>
    </row>
    <row r="2090" spans="1:106" x14ac:dyDescent="0.2">
      <c r="A2090">
        <f>ROW(Source!A724)</f>
        <v>724</v>
      </c>
      <c r="B2090">
        <v>27721505</v>
      </c>
      <c r="C2090">
        <v>27724321</v>
      </c>
      <c r="D2090">
        <v>25412928</v>
      </c>
      <c r="E2090">
        <v>1</v>
      </c>
      <c r="F2090">
        <v>1</v>
      </c>
      <c r="G2090">
        <v>1</v>
      </c>
      <c r="H2090">
        <v>1</v>
      </c>
      <c r="I2090" t="s">
        <v>954</v>
      </c>
      <c r="J2090" t="s">
        <v>6</v>
      </c>
      <c r="K2090" t="s">
        <v>955</v>
      </c>
      <c r="L2090">
        <v>1191</v>
      </c>
      <c r="N2090">
        <v>1013</v>
      </c>
      <c r="O2090" t="s">
        <v>953</v>
      </c>
      <c r="P2090" t="s">
        <v>953</v>
      </c>
      <c r="Q2090">
        <v>1</v>
      </c>
      <c r="W2090">
        <v>0</v>
      </c>
      <c r="X2090">
        <v>-1417349443</v>
      </c>
      <c r="Y2090">
        <v>0.01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1</v>
      </c>
      <c r="AJ2090">
        <v>1</v>
      </c>
      <c r="AK2090">
        <v>1</v>
      </c>
      <c r="AL2090">
        <v>1</v>
      </c>
      <c r="AN2090">
        <v>0</v>
      </c>
      <c r="AO2090">
        <v>1</v>
      </c>
      <c r="AP2090">
        <v>0</v>
      </c>
      <c r="AQ2090">
        <v>0</v>
      </c>
      <c r="AR2090">
        <v>0</v>
      </c>
      <c r="AS2090" t="s">
        <v>6</v>
      </c>
      <c r="AT2090">
        <v>0.01</v>
      </c>
      <c r="AU2090" t="s">
        <v>6</v>
      </c>
      <c r="AV2090">
        <v>2</v>
      </c>
      <c r="AW2090">
        <v>2</v>
      </c>
      <c r="AX2090">
        <v>27724330</v>
      </c>
      <c r="AY2090">
        <v>1</v>
      </c>
      <c r="AZ2090">
        <v>0</v>
      </c>
      <c r="BA2090">
        <v>2088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CX2090">
        <f>Y2090*Source!I724</f>
        <v>2E-3</v>
      </c>
      <c r="CY2090">
        <f>AD2090</f>
        <v>0</v>
      </c>
      <c r="CZ2090">
        <f>AH2090</f>
        <v>0</v>
      </c>
      <c r="DA2090">
        <f>AL2090</f>
        <v>1</v>
      </c>
      <c r="DB2090">
        <v>0</v>
      </c>
    </row>
    <row r="2091" spans="1:106" x14ac:dyDescent="0.2">
      <c r="A2091">
        <f>ROW(Source!A724)</f>
        <v>724</v>
      </c>
      <c r="B2091">
        <v>27721505</v>
      </c>
      <c r="C2091">
        <v>27724321</v>
      </c>
      <c r="D2091">
        <v>25230514</v>
      </c>
      <c r="E2091">
        <v>1</v>
      </c>
      <c r="F2091">
        <v>1</v>
      </c>
      <c r="G2091">
        <v>1</v>
      </c>
      <c r="H2091">
        <v>2</v>
      </c>
      <c r="I2091" t="s">
        <v>960</v>
      </c>
      <c r="J2091" t="s">
        <v>961</v>
      </c>
      <c r="K2091" t="s">
        <v>962</v>
      </c>
      <c r="L2091">
        <v>1368</v>
      </c>
      <c r="N2091">
        <v>1011</v>
      </c>
      <c r="O2091" t="s">
        <v>959</v>
      </c>
      <c r="P2091" t="s">
        <v>959</v>
      </c>
      <c r="Q2091">
        <v>1</v>
      </c>
      <c r="W2091">
        <v>0</v>
      </c>
      <c r="X2091">
        <v>1188625873</v>
      </c>
      <c r="Y2091">
        <v>0.01</v>
      </c>
      <c r="AA2091">
        <v>0</v>
      </c>
      <c r="AB2091">
        <v>31.26</v>
      </c>
      <c r="AC2091">
        <v>13.5</v>
      </c>
      <c r="AD2091">
        <v>0</v>
      </c>
      <c r="AE2091">
        <v>0</v>
      </c>
      <c r="AF2091">
        <v>31.26</v>
      </c>
      <c r="AG2091">
        <v>13.5</v>
      </c>
      <c r="AH2091">
        <v>0</v>
      </c>
      <c r="AI2091">
        <v>1</v>
      </c>
      <c r="AJ2091">
        <v>1</v>
      </c>
      <c r="AK2091">
        <v>1</v>
      </c>
      <c r="AL2091">
        <v>1</v>
      </c>
      <c r="AN2091">
        <v>0</v>
      </c>
      <c r="AO2091">
        <v>1</v>
      </c>
      <c r="AP2091">
        <v>0</v>
      </c>
      <c r="AQ2091">
        <v>0</v>
      </c>
      <c r="AR2091">
        <v>0</v>
      </c>
      <c r="AS2091" t="s">
        <v>6</v>
      </c>
      <c r="AT2091">
        <v>0.01</v>
      </c>
      <c r="AU2091" t="s">
        <v>6</v>
      </c>
      <c r="AV2091">
        <v>0</v>
      </c>
      <c r="AW2091">
        <v>2</v>
      </c>
      <c r="AX2091">
        <v>27724331</v>
      </c>
      <c r="AY2091">
        <v>1</v>
      </c>
      <c r="AZ2091">
        <v>0</v>
      </c>
      <c r="BA2091">
        <v>2089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CX2091">
        <f>Y2091*Source!I724</f>
        <v>2E-3</v>
      </c>
      <c r="CY2091">
        <f>AB2091</f>
        <v>31.26</v>
      </c>
      <c r="CZ2091">
        <f>AF2091</f>
        <v>31.26</v>
      </c>
      <c r="DA2091">
        <f>AJ2091</f>
        <v>1</v>
      </c>
      <c r="DB2091">
        <v>0</v>
      </c>
    </row>
    <row r="2092" spans="1:106" x14ac:dyDescent="0.2">
      <c r="A2092">
        <f>ROW(Source!A724)</f>
        <v>724</v>
      </c>
      <c r="B2092">
        <v>27721505</v>
      </c>
      <c r="C2092">
        <v>27724321</v>
      </c>
      <c r="D2092">
        <v>25152750</v>
      </c>
      <c r="E2092">
        <v>1</v>
      </c>
      <c r="F2092">
        <v>1</v>
      </c>
      <c r="G2092">
        <v>1</v>
      </c>
      <c r="H2092">
        <v>3</v>
      </c>
      <c r="I2092" t="s">
        <v>1209</v>
      </c>
      <c r="J2092" t="s">
        <v>1210</v>
      </c>
      <c r="K2092" t="s">
        <v>1211</v>
      </c>
      <c r="L2092">
        <v>1356</v>
      </c>
      <c r="N2092">
        <v>1010</v>
      </c>
      <c r="O2092" t="s">
        <v>1212</v>
      </c>
      <c r="P2092" t="s">
        <v>1212</v>
      </c>
      <c r="Q2092">
        <v>1000</v>
      </c>
      <c r="W2092">
        <v>0</v>
      </c>
      <c r="X2092">
        <v>1975348994</v>
      </c>
      <c r="Y2092">
        <v>0.2</v>
      </c>
      <c r="AA2092">
        <v>180</v>
      </c>
      <c r="AB2092">
        <v>0</v>
      </c>
      <c r="AC2092">
        <v>0</v>
      </c>
      <c r="AD2092">
        <v>0</v>
      </c>
      <c r="AE2092">
        <v>180</v>
      </c>
      <c r="AF2092">
        <v>0</v>
      </c>
      <c r="AG2092">
        <v>0</v>
      </c>
      <c r="AH2092">
        <v>0</v>
      </c>
      <c r="AI2092">
        <v>1</v>
      </c>
      <c r="AJ2092">
        <v>1</v>
      </c>
      <c r="AK2092">
        <v>1</v>
      </c>
      <c r="AL2092">
        <v>1</v>
      </c>
      <c r="AN2092">
        <v>0</v>
      </c>
      <c r="AO2092">
        <v>1</v>
      </c>
      <c r="AP2092">
        <v>0</v>
      </c>
      <c r="AQ2092">
        <v>0</v>
      </c>
      <c r="AR2092">
        <v>0</v>
      </c>
      <c r="AS2092" t="s">
        <v>6</v>
      </c>
      <c r="AT2092">
        <v>0.2</v>
      </c>
      <c r="AU2092" t="s">
        <v>6</v>
      </c>
      <c r="AV2092">
        <v>0</v>
      </c>
      <c r="AW2092">
        <v>2</v>
      </c>
      <c r="AX2092">
        <v>27724332</v>
      </c>
      <c r="AY2092">
        <v>1</v>
      </c>
      <c r="AZ2092">
        <v>0</v>
      </c>
      <c r="BA2092">
        <v>2090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CX2092">
        <f>Y2092*Source!I724</f>
        <v>4.0000000000000008E-2</v>
      </c>
      <c r="CY2092">
        <f>AA2092</f>
        <v>180</v>
      </c>
      <c r="CZ2092">
        <f>AE2092</f>
        <v>180</v>
      </c>
      <c r="DA2092">
        <f>AI2092</f>
        <v>1</v>
      </c>
      <c r="DB2092">
        <v>0</v>
      </c>
    </row>
    <row r="2093" spans="1:106" x14ac:dyDescent="0.2">
      <c r="A2093">
        <f>ROW(Source!A724)</f>
        <v>724</v>
      </c>
      <c r="B2093">
        <v>27721505</v>
      </c>
      <c r="C2093">
        <v>27724321</v>
      </c>
      <c r="D2093">
        <v>25153112</v>
      </c>
      <c r="E2093">
        <v>1</v>
      </c>
      <c r="F2093">
        <v>1</v>
      </c>
      <c r="G2093">
        <v>1</v>
      </c>
      <c r="H2093">
        <v>3</v>
      </c>
      <c r="I2093" t="s">
        <v>1213</v>
      </c>
      <c r="J2093" t="s">
        <v>1214</v>
      </c>
      <c r="K2093" t="s">
        <v>1215</v>
      </c>
      <c r="L2093">
        <v>1348</v>
      </c>
      <c r="N2093">
        <v>1009</v>
      </c>
      <c r="O2093" t="s">
        <v>46</v>
      </c>
      <c r="P2093" t="s">
        <v>46</v>
      </c>
      <c r="Q2093">
        <v>1000</v>
      </c>
      <c r="W2093">
        <v>0</v>
      </c>
      <c r="X2093">
        <v>-1755229539</v>
      </c>
      <c r="Y2093">
        <v>1E-3</v>
      </c>
      <c r="AA2093">
        <v>12430</v>
      </c>
      <c r="AB2093">
        <v>0</v>
      </c>
      <c r="AC2093">
        <v>0</v>
      </c>
      <c r="AD2093">
        <v>0</v>
      </c>
      <c r="AE2093">
        <v>12430</v>
      </c>
      <c r="AF2093">
        <v>0</v>
      </c>
      <c r="AG2093">
        <v>0</v>
      </c>
      <c r="AH2093">
        <v>0</v>
      </c>
      <c r="AI2093">
        <v>1</v>
      </c>
      <c r="AJ2093">
        <v>1</v>
      </c>
      <c r="AK2093">
        <v>1</v>
      </c>
      <c r="AL2093">
        <v>1</v>
      </c>
      <c r="AN2093">
        <v>0</v>
      </c>
      <c r="AO2093">
        <v>1</v>
      </c>
      <c r="AP2093">
        <v>0</v>
      </c>
      <c r="AQ2093">
        <v>0</v>
      </c>
      <c r="AR2093">
        <v>0</v>
      </c>
      <c r="AS2093" t="s">
        <v>6</v>
      </c>
      <c r="AT2093">
        <v>1E-3</v>
      </c>
      <c r="AU2093" t="s">
        <v>6</v>
      </c>
      <c r="AV2093">
        <v>0</v>
      </c>
      <c r="AW2093">
        <v>2</v>
      </c>
      <c r="AX2093">
        <v>27724333</v>
      </c>
      <c r="AY2093">
        <v>1</v>
      </c>
      <c r="AZ2093">
        <v>0</v>
      </c>
      <c r="BA2093">
        <v>2091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CX2093">
        <f>Y2093*Source!I724</f>
        <v>2.0000000000000001E-4</v>
      </c>
      <c r="CY2093">
        <f>AA2093</f>
        <v>12430</v>
      </c>
      <c r="CZ2093">
        <f>AE2093</f>
        <v>12430</v>
      </c>
      <c r="DA2093">
        <f>AI2093</f>
        <v>1</v>
      </c>
      <c r="DB2093">
        <v>0</v>
      </c>
    </row>
    <row r="2094" spans="1:106" x14ac:dyDescent="0.2">
      <c r="A2094">
        <f>ROW(Source!A724)</f>
        <v>724</v>
      </c>
      <c r="B2094">
        <v>27721505</v>
      </c>
      <c r="C2094">
        <v>27724321</v>
      </c>
      <c r="D2094">
        <v>25201058</v>
      </c>
      <c r="E2094">
        <v>1</v>
      </c>
      <c r="F2094">
        <v>1</v>
      </c>
      <c r="G2094">
        <v>1</v>
      </c>
      <c r="H2094">
        <v>3</v>
      </c>
      <c r="I2094" t="s">
        <v>379</v>
      </c>
      <c r="J2094" t="s">
        <v>381</v>
      </c>
      <c r="K2094" t="s">
        <v>380</v>
      </c>
      <c r="L2094">
        <v>1308</v>
      </c>
      <c r="N2094">
        <v>1003</v>
      </c>
      <c r="O2094" t="s">
        <v>18</v>
      </c>
      <c r="P2094" t="s">
        <v>18</v>
      </c>
      <c r="Q2094">
        <v>100</v>
      </c>
      <c r="W2094">
        <v>0</v>
      </c>
      <c r="X2094">
        <v>1062154019</v>
      </c>
      <c r="Y2094">
        <v>1</v>
      </c>
      <c r="AA2094">
        <v>114.75</v>
      </c>
      <c r="AB2094">
        <v>0</v>
      </c>
      <c r="AC2094">
        <v>0</v>
      </c>
      <c r="AD2094">
        <v>0</v>
      </c>
      <c r="AE2094">
        <v>114.75</v>
      </c>
      <c r="AF2094">
        <v>0</v>
      </c>
      <c r="AG2094">
        <v>0</v>
      </c>
      <c r="AH2094">
        <v>0</v>
      </c>
      <c r="AI2094">
        <v>1</v>
      </c>
      <c r="AJ2094">
        <v>1</v>
      </c>
      <c r="AK2094">
        <v>1</v>
      </c>
      <c r="AL2094">
        <v>1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 t="s">
        <v>6</v>
      </c>
      <c r="AT2094">
        <v>1</v>
      </c>
      <c r="AU2094" t="s">
        <v>6</v>
      </c>
      <c r="AV2094">
        <v>0</v>
      </c>
      <c r="AW2094">
        <v>1</v>
      </c>
      <c r="AX2094">
        <v>-1</v>
      </c>
      <c r="AY2094">
        <v>0</v>
      </c>
      <c r="AZ2094">
        <v>0</v>
      </c>
      <c r="BA2094" t="s">
        <v>6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CX2094">
        <f>Y2094*Source!I724</f>
        <v>0.2</v>
      </c>
      <c r="CY2094">
        <f>AA2094</f>
        <v>114.75</v>
      </c>
      <c r="CZ2094">
        <f>AE2094</f>
        <v>114.75</v>
      </c>
      <c r="DA2094">
        <f>AI2094</f>
        <v>1</v>
      </c>
      <c r="DB2094">
        <v>0</v>
      </c>
    </row>
    <row r="2095" spans="1:106" x14ac:dyDescent="0.2">
      <c r="A2095">
        <f>ROW(Source!A724)</f>
        <v>724</v>
      </c>
      <c r="B2095">
        <v>27721505</v>
      </c>
      <c r="C2095">
        <v>27724321</v>
      </c>
      <c r="D2095">
        <v>25147235</v>
      </c>
      <c r="E2095">
        <v>17</v>
      </c>
      <c r="F2095">
        <v>1</v>
      </c>
      <c r="G2095">
        <v>1</v>
      </c>
      <c r="H2095">
        <v>3</v>
      </c>
      <c r="I2095" t="s">
        <v>1204</v>
      </c>
      <c r="J2095" t="s">
        <v>6</v>
      </c>
      <c r="K2095" t="s">
        <v>1205</v>
      </c>
      <c r="L2095">
        <v>1374</v>
      </c>
      <c r="N2095">
        <v>1013</v>
      </c>
      <c r="O2095" t="s">
        <v>1206</v>
      </c>
      <c r="P2095" t="s">
        <v>1206</v>
      </c>
      <c r="Q2095">
        <v>1</v>
      </c>
      <c r="W2095">
        <v>0</v>
      </c>
      <c r="X2095">
        <v>-1731369543</v>
      </c>
      <c r="Y2095">
        <v>3.1</v>
      </c>
      <c r="AA2095">
        <v>1</v>
      </c>
      <c r="AB2095">
        <v>0</v>
      </c>
      <c r="AC2095">
        <v>0</v>
      </c>
      <c r="AD2095">
        <v>0</v>
      </c>
      <c r="AE2095">
        <v>1</v>
      </c>
      <c r="AF2095">
        <v>0</v>
      </c>
      <c r="AG2095">
        <v>0</v>
      </c>
      <c r="AH2095">
        <v>0</v>
      </c>
      <c r="AI2095">
        <v>1</v>
      </c>
      <c r="AJ2095">
        <v>1</v>
      </c>
      <c r="AK2095">
        <v>1</v>
      </c>
      <c r="AL2095">
        <v>1</v>
      </c>
      <c r="AN2095">
        <v>0</v>
      </c>
      <c r="AO2095">
        <v>1</v>
      </c>
      <c r="AP2095">
        <v>0</v>
      </c>
      <c r="AQ2095">
        <v>0</v>
      </c>
      <c r="AR2095">
        <v>0</v>
      </c>
      <c r="AS2095" t="s">
        <v>6</v>
      </c>
      <c r="AT2095">
        <v>3.1</v>
      </c>
      <c r="AU2095" t="s">
        <v>6</v>
      </c>
      <c r="AV2095">
        <v>0</v>
      </c>
      <c r="AW2095">
        <v>2</v>
      </c>
      <c r="AX2095">
        <v>27724334</v>
      </c>
      <c r="AY2095">
        <v>1</v>
      </c>
      <c r="AZ2095">
        <v>0</v>
      </c>
      <c r="BA2095">
        <v>2092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CX2095">
        <f>Y2095*Source!I724</f>
        <v>0.62000000000000011</v>
      </c>
      <c r="CY2095">
        <f>AA2095</f>
        <v>1</v>
      </c>
      <c r="CZ2095">
        <f>AE2095</f>
        <v>1</v>
      </c>
      <c r="DA2095">
        <f>AI2095</f>
        <v>1</v>
      </c>
      <c r="DB2095">
        <v>0</v>
      </c>
    </row>
    <row r="2096" spans="1:106" x14ac:dyDescent="0.2">
      <c r="A2096">
        <f>ROW(Source!A725)</f>
        <v>725</v>
      </c>
      <c r="B2096">
        <v>27721504</v>
      </c>
      <c r="C2096">
        <v>27724321</v>
      </c>
      <c r="D2096">
        <v>25418254</v>
      </c>
      <c r="E2096">
        <v>1</v>
      </c>
      <c r="F2096">
        <v>1</v>
      </c>
      <c r="G2096">
        <v>1</v>
      </c>
      <c r="H2096">
        <v>1</v>
      </c>
      <c r="I2096" t="s">
        <v>1207</v>
      </c>
      <c r="J2096" t="s">
        <v>6</v>
      </c>
      <c r="K2096" t="s">
        <v>1208</v>
      </c>
      <c r="L2096">
        <v>1191</v>
      </c>
      <c r="N2096">
        <v>1013</v>
      </c>
      <c r="O2096" t="s">
        <v>953</v>
      </c>
      <c r="P2096" t="s">
        <v>953</v>
      </c>
      <c r="Q2096">
        <v>1</v>
      </c>
      <c r="W2096">
        <v>0</v>
      </c>
      <c r="X2096">
        <v>1983201532</v>
      </c>
      <c r="Y2096">
        <v>16.29</v>
      </c>
      <c r="AA2096">
        <v>0</v>
      </c>
      <c r="AB2096">
        <v>0</v>
      </c>
      <c r="AC2096">
        <v>0</v>
      </c>
      <c r="AD2096">
        <v>9.51</v>
      </c>
      <c r="AE2096">
        <v>0</v>
      </c>
      <c r="AF2096">
        <v>0</v>
      </c>
      <c r="AG2096">
        <v>0</v>
      </c>
      <c r="AH2096">
        <v>9.51</v>
      </c>
      <c r="AI2096">
        <v>1</v>
      </c>
      <c r="AJ2096">
        <v>1</v>
      </c>
      <c r="AK2096">
        <v>1</v>
      </c>
      <c r="AL2096">
        <v>1</v>
      </c>
      <c r="AN2096">
        <v>0</v>
      </c>
      <c r="AO2096">
        <v>1</v>
      </c>
      <c r="AP2096">
        <v>0</v>
      </c>
      <c r="AQ2096">
        <v>0</v>
      </c>
      <c r="AR2096">
        <v>0</v>
      </c>
      <c r="AS2096" t="s">
        <v>6</v>
      </c>
      <c r="AT2096">
        <v>16.29</v>
      </c>
      <c r="AU2096" t="s">
        <v>6</v>
      </c>
      <c r="AV2096">
        <v>1</v>
      </c>
      <c r="AW2096">
        <v>2</v>
      </c>
      <c r="AX2096">
        <v>27724329</v>
      </c>
      <c r="AY2096">
        <v>1</v>
      </c>
      <c r="AZ2096">
        <v>0</v>
      </c>
      <c r="BA2096">
        <v>2093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CX2096">
        <f>Y2096*Source!I725</f>
        <v>3.258</v>
      </c>
      <c r="CY2096">
        <f>AD2096</f>
        <v>9.51</v>
      </c>
      <c r="CZ2096">
        <f>AH2096</f>
        <v>9.51</v>
      </c>
      <c r="DA2096">
        <f>AL2096</f>
        <v>1</v>
      </c>
      <c r="DB2096">
        <v>0</v>
      </c>
    </row>
    <row r="2097" spans="1:106" x14ac:dyDescent="0.2">
      <c r="A2097">
        <f>ROW(Source!A725)</f>
        <v>725</v>
      </c>
      <c r="B2097">
        <v>27721504</v>
      </c>
      <c r="C2097">
        <v>27724321</v>
      </c>
      <c r="D2097">
        <v>25412928</v>
      </c>
      <c r="E2097">
        <v>1</v>
      </c>
      <c r="F2097">
        <v>1</v>
      </c>
      <c r="G2097">
        <v>1</v>
      </c>
      <c r="H2097">
        <v>1</v>
      </c>
      <c r="I2097" t="s">
        <v>954</v>
      </c>
      <c r="J2097" t="s">
        <v>6</v>
      </c>
      <c r="K2097" t="s">
        <v>955</v>
      </c>
      <c r="L2097">
        <v>1191</v>
      </c>
      <c r="N2097">
        <v>1013</v>
      </c>
      <c r="O2097" t="s">
        <v>953</v>
      </c>
      <c r="P2097" t="s">
        <v>953</v>
      </c>
      <c r="Q2097">
        <v>1</v>
      </c>
      <c r="W2097">
        <v>0</v>
      </c>
      <c r="X2097">
        <v>-1417349443</v>
      </c>
      <c r="Y2097">
        <v>0.01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1</v>
      </c>
      <c r="AJ2097">
        <v>1</v>
      </c>
      <c r="AK2097">
        <v>1</v>
      </c>
      <c r="AL2097">
        <v>1</v>
      </c>
      <c r="AN2097">
        <v>0</v>
      </c>
      <c r="AO2097">
        <v>1</v>
      </c>
      <c r="AP2097">
        <v>0</v>
      </c>
      <c r="AQ2097">
        <v>0</v>
      </c>
      <c r="AR2097">
        <v>0</v>
      </c>
      <c r="AS2097" t="s">
        <v>6</v>
      </c>
      <c r="AT2097">
        <v>0.01</v>
      </c>
      <c r="AU2097" t="s">
        <v>6</v>
      </c>
      <c r="AV2097">
        <v>2</v>
      </c>
      <c r="AW2097">
        <v>2</v>
      </c>
      <c r="AX2097">
        <v>27724330</v>
      </c>
      <c r="AY2097">
        <v>1</v>
      </c>
      <c r="AZ2097">
        <v>0</v>
      </c>
      <c r="BA2097">
        <v>2094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CX2097">
        <f>Y2097*Source!I725</f>
        <v>2E-3</v>
      </c>
      <c r="CY2097">
        <f>AD2097</f>
        <v>0</v>
      </c>
      <c r="CZ2097">
        <f>AH2097</f>
        <v>0</v>
      </c>
      <c r="DA2097">
        <f>AL2097</f>
        <v>1</v>
      </c>
      <c r="DB2097">
        <v>0</v>
      </c>
    </row>
    <row r="2098" spans="1:106" x14ac:dyDescent="0.2">
      <c r="A2098">
        <f>ROW(Source!A725)</f>
        <v>725</v>
      </c>
      <c r="B2098">
        <v>27721504</v>
      </c>
      <c r="C2098">
        <v>27724321</v>
      </c>
      <c r="D2098">
        <v>25230514</v>
      </c>
      <c r="E2098">
        <v>1</v>
      </c>
      <c r="F2098">
        <v>1</v>
      </c>
      <c r="G2098">
        <v>1</v>
      </c>
      <c r="H2098">
        <v>2</v>
      </c>
      <c r="I2098" t="s">
        <v>960</v>
      </c>
      <c r="J2098" t="s">
        <v>961</v>
      </c>
      <c r="K2098" t="s">
        <v>962</v>
      </c>
      <c r="L2098">
        <v>1368</v>
      </c>
      <c r="N2098">
        <v>1011</v>
      </c>
      <c r="O2098" t="s">
        <v>959</v>
      </c>
      <c r="P2098" t="s">
        <v>959</v>
      </c>
      <c r="Q2098">
        <v>1</v>
      </c>
      <c r="W2098">
        <v>0</v>
      </c>
      <c r="X2098">
        <v>1188625873</v>
      </c>
      <c r="Y2098">
        <v>0.01</v>
      </c>
      <c r="AA2098">
        <v>0</v>
      </c>
      <c r="AB2098">
        <v>31.26</v>
      </c>
      <c r="AC2098">
        <v>13.5</v>
      </c>
      <c r="AD2098">
        <v>0</v>
      </c>
      <c r="AE2098">
        <v>0</v>
      </c>
      <c r="AF2098">
        <v>31.26</v>
      </c>
      <c r="AG2098">
        <v>13.5</v>
      </c>
      <c r="AH2098">
        <v>0</v>
      </c>
      <c r="AI2098">
        <v>1</v>
      </c>
      <c r="AJ2098">
        <v>1</v>
      </c>
      <c r="AK2098">
        <v>1</v>
      </c>
      <c r="AL2098">
        <v>1</v>
      </c>
      <c r="AN2098">
        <v>0</v>
      </c>
      <c r="AO2098">
        <v>1</v>
      </c>
      <c r="AP2098">
        <v>0</v>
      </c>
      <c r="AQ2098">
        <v>0</v>
      </c>
      <c r="AR2098">
        <v>0</v>
      </c>
      <c r="AS2098" t="s">
        <v>6</v>
      </c>
      <c r="AT2098">
        <v>0.01</v>
      </c>
      <c r="AU2098" t="s">
        <v>6</v>
      </c>
      <c r="AV2098">
        <v>0</v>
      </c>
      <c r="AW2098">
        <v>2</v>
      </c>
      <c r="AX2098">
        <v>27724331</v>
      </c>
      <c r="AY2098">
        <v>1</v>
      </c>
      <c r="AZ2098">
        <v>0</v>
      </c>
      <c r="BA2098">
        <v>2095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CX2098">
        <f>Y2098*Source!I725</f>
        <v>2E-3</v>
      </c>
      <c r="CY2098">
        <f>AB2098</f>
        <v>31.26</v>
      </c>
      <c r="CZ2098">
        <f>AF2098</f>
        <v>31.26</v>
      </c>
      <c r="DA2098">
        <f>AJ2098</f>
        <v>1</v>
      </c>
      <c r="DB2098">
        <v>0</v>
      </c>
    </row>
    <row r="2099" spans="1:106" x14ac:dyDescent="0.2">
      <c r="A2099">
        <f>ROW(Source!A725)</f>
        <v>725</v>
      </c>
      <c r="B2099">
        <v>27721504</v>
      </c>
      <c r="C2099">
        <v>27724321</v>
      </c>
      <c r="D2099">
        <v>25152750</v>
      </c>
      <c r="E2099">
        <v>1</v>
      </c>
      <c r="F2099">
        <v>1</v>
      </c>
      <c r="G2099">
        <v>1</v>
      </c>
      <c r="H2099">
        <v>3</v>
      </c>
      <c r="I2099" t="s">
        <v>1209</v>
      </c>
      <c r="J2099" t="s">
        <v>1210</v>
      </c>
      <c r="K2099" t="s">
        <v>1211</v>
      </c>
      <c r="L2099">
        <v>1356</v>
      </c>
      <c r="N2099">
        <v>1010</v>
      </c>
      <c r="O2099" t="s">
        <v>1212</v>
      </c>
      <c r="P2099" t="s">
        <v>1212</v>
      </c>
      <c r="Q2099">
        <v>1000</v>
      </c>
      <c r="W2099">
        <v>0</v>
      </c>
      <c r="X2099">
        <v>1975348994</v>
      </c>
      <c r="Y2099">
        <v>0.2</v>
      </c>
      <c r="AA2099">
        <v>180</v>
      </c>
      <c r="AB2099">
        <v>0</v>
      </c>
      <c r="AC2099">
        <v>0</v>
      </c>
      <c r="AD2099">
        <v>0</v>
      </c>
      <c r="AE2099">
        <v>180</v>
      </c>
      <c r="AF2099">
        <v>0</v>
      </c>
      <c r="AG2099">
        <v>0</v>
      </c>
      <c r="AH2099">
        <v>0</v>
      </c>
      <c r="AI2099">
        <v>1</v>
      </c>
      <c r="AJ2099">
        <v>1</v>
      </c>
      <c r="AK2099">
        <v>1</v>
      </c>
      <c r="AL2099">
        <v>1</v>
      </c>
      <c r="AN2099">
        <v>0</v>
      </c>
      <c r="AO2099">
        <v>1</v>
      </c>
      <c r="AP2099">
        <v>0</v>
      </c>
      <c r="AQ2099">
        <v>0</v>
      </c>
      <c r="AR2099">
        <v>0</v>
      </c>
      <c r="AS2099" t="s">
        <v>6</v>
      </c>
      <c r="AT2099">
        <v>0.2</v>
      </c>
      <c r="AU2099" t="s">
        <v>6</v>
      </c>
      <c r="AV2099">
        <v>0</v>
      </c>
      <c r="AW2099">
        <v>2</v>
      </c>
      <c r="AX2099">
        <v>27724332</v>
      </c>
      <c r="AY2099">
        <v>1</v>
      </c>
      <c r="AZ2099">
        <v>0</v>
      </c>
      <c r="BA2099">
        <v>2096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CX2099">
        <f>Y2099*Source!I725</f>
        <v>4.0000000000000008E-2</v>
      </c>
      <c r="CY2099">
        <f>AA2099</f>
        <v>180</v>
      </c>
      <c r="CZ2099">
        <f>AE2099</f>
        <v>180</v>
      </c>
      <c r="DA2099">
        <f>AI2099</f>
        <v>1</v>
      </c>
      <c r="DB2099">
        <v>0</v>
      </c>
    </row>
    <row r="2100" spans="1:106" x14ac:dyDescent="0.2">
      <c r="A2100">
        <f>ROW(Source!A725)</f>
        <v>725</v>
      </c>
      <c r="B2100">
        <v>27721504</v>
      </c>
      <c r="C2100">
        <v>27724321</v>
      </c>
      <c r="D2100">
        <v>25153112</v>
      </c>
      <c r="E2100">
        <v>1</v>
      </c>
      <c r="F2100">
        <v>1</v>
      </c>
      <c r="G2100">
        <v>1</v>
      </c>
      <c r="H2100">
        <v>3</v>
      </c>
      <c r="I2100" t="s">
        <v>1213</v>
      </c>
      <c r="J2100" t="s">
        <v>1214</v>
      </c>
      <c r="K2100" t="s">
        <v>1215</v>
      </c>
      <c r="L2100">
        <v>1348</v>
      </c>
      <c r="N2100">
        <v>1009</v>
      </c>
      <c r="O2100" t="s">
        <v>46</v>
      </c>
      <c r="P2100" t="s">
        <v>46</v>
      </c>
      <c r="Q2100">
        <v>1000</v>
      </c>
      <c r="W2100">
        <v>0</v>
      </c>
      <c r="X2100">
        <v>-1755229539</v>
      </c>
      <c r="Y2100">
        <v>1E-3</v>
      </c>
      <c r="AA2100">
        <v>12430</v>
      </c>
      <c r="AB2100">
        <v>0</v>
      </c>
      <c r="AC2100">
        <v>0</v>
      </c>
      <c r="AD2100">
        <v>0</v>
      </c>
      <c r="AE2100">
        <v>12430</v>
      </c>
      <c r="AF2100">
        <v>0</v>
      </c>
      <c r="AG2100">
        <v>0</v>
      </c>
      <c r="AH2100">
        <v>0</v>
      </c>
      <c r="AI2100">
        <v>1</v>
      </c>
      <c r="AJ2100">
        <v>1</v>
      </c>
      <c r="AK2100">
        <v>1</v>
      </c>
      <c r="AL2100">
        <v>1</v>
      </c>
      <c r="AN2100">
        <v>0</v>
      </c>
      <c r="AO2100">
        <v>1</v>
      </c>
      <c r="AP2100">
        <v>0</v>
      </c>
      <c r="AQ2100">
        <v>0</v>
      </c>
      <c r="AR2100">
        <v>0</v>
      </c>
      <c r="AS2100" t="s">
        <v>6</v>
      </c>
      <c r="AT2100">
        <v>1E-3</v>
      </c>
      <c r="AU2100" t="s">
        <v>6</v>
      </c>
      <c r="AV2100">
        <v>0</v>
      </c>
      <c r="AW2100">
        <v>2</v>
      </c>
      <c r="AX2100">
        <v>27724333</v>
      </c>
      <c r="AY2100">
        <v>1</v>
      </c>
      <c r="AZ2100">
        <v>0</v>
      </c>
      <c r="BA2100">
        <v>2097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CX2100">
        <f>Y2100*Source!I725</f>
        <v>2.0000000000000001E-4</v>
      </c>
      <c r="CY2100">
        <f>AA2100</f>
        <v>12430</v>
      </c>
      <c r="CZ2100">
        <f>AE2100</f>
        <v>12430</v>
      </c>
      <c r="DA2100">
        <f>AI2100</f>
        <v>1</v>
      </c>
      <c r="DB2100">
        <v>0</v>
      </c>
    </row>
    <row r="2101" spans="1:106" x14ac:dyDescent="0.2">
      <c r="A2101">
        <f>ROW(Source!A725)</f>
        <v>725</v>
      </c>
      <c r="B2101">
        <v>27721504</v>
      </c>
      <c r="C2101">
        <v>27724321</v>
      </c>
      <c r="D2101">
        <v>25201058</v>
      </c>
      <c r="E2101">
        <v>1</v>
      </c>
      <c r="F2101">
        <v>1</v>
      </c>
      <c r="G2101">
        <v>1</v>
      </c>
      <c r="H2101">
        <v>3</v>
      </c>
      <c r="I2101" t="s">
        <v>379</v>
      </c>
      <c r="J2101" t="s">
        <v>381</v>
      </c>
      <c r="K2101" t="s">
        <v>380</v>
      </c>
      <c r="L2101">
        <v>1308</v>
      </c>
      <c r="N2101">
        <v>1003</v>
      </c>
      <c r="O2101" t="s">
        <v>18</v>
      </c>
      <c r="P2101" t="s">
        <v>18</v>
      </c>
      <c r="Q2101">
        <v>100</v>
      </c>
      <c r="W2101">
        <v>0</v>
      </c>
      <c r="X2101">
        <v>1062154019</v>
      </c>
      <c r="Y2101">
        <v>1</v>
      </c>
      <c r="AA2101">
        <v>114.75</v>
      </c>
      <c r="AB2101">
        <v>0</v>
      </c>
      <c r="AC2101">
        <v>0</v>
      </c>
      <c r="AD2101">
        <v>0</v>
      </c>
      <c r="AE2101">
        <v>114.75</v>
      </c>
      <c r="AF2101">
        <v>0</v>
      </c>
      <c r="AG2101">
        <v>0</v>
      </c>
      <c r="AH2101">
        <v>0</v>
      </c>
      <c r="AI2101">
        <v>1</v>
      </c>
      <c r="AJ2101">
        <v>1</v>
      </c>
      <c r="AK2101">
        <v>1</v>
      </c>
      <c r="AL2101">
        <v>1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 t="s">
        <v>6</v>
      </c>
      <c r="AT2101">
        <v>1</v>
      </c>
      <c r="AU2101" t="s">
        <v>6</v>
      </c>
      <c r="AV2101">
        <v>0</v>
      </c>
      <c r="AW2101">
        <v>1</v>
      </c>
      <c r="AX2101">
        <v>-1</v>
      </c>
      <c r="AY2101">
        <v>0</v>
      </c>
      <c r="AZ2101">
        <v>0</v>
      </c>
      <c r="BA2101" t="s">
        <v>6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CX2101">
        <f>Y2101*Source!I725</f>
        <v>0.2</v>
      </c>
      <c r="CY2101">
        <f>AA2101</f>
        <v>114.75</v>
      </c>
      <c r="CZ2101">
        <f>AE2101</f>
        <v>114.75</v>
      </c>
      <c r="DA2101">
        <f>AI2101</f>
        <v>1</v>
      </c>
      <c r="DB2101">
        <v>0</v>
      </c>
    </row>
    <row r="2102" spans="1:106" x14ac:dyDescent="0.2">
      <c r="A2102">
        <f>ROW(Source!A725)</f>
        <v>725</v>
      </c>
      <c r="B2102">
        <v>27721504</v>
      </c>
      <c r="C2102">
        <v>27724321</v>
      </c>
      <c r="D2102">
        <v>25147235</v>
      </c>
      <c r="E2102">
        <v>17</v>
      </c>
      <c r="F2102">
        <v>1</v>
      </c>
      <c r="G2102">
        <v>1</v>
      </c>
      <c r="H2102">
        <v>3</v>
      </c>
      <c r="I2102" t="s">
        <v>1204</v>
      </c>
      <c r="J2102" t="s">
        <v>6</v>
      </c>
      <c r="K2102" t="s">
        <v>1205</v>
      </c>
      <c r="L2102">
        <v>1374</v>
      </c>
      <c r="N2102">
        <v>1013</v>
      </c>
      <c r="O2102" t="s">
        <v>1206</v>
      </c>
      <c r="P2102" t="s">
        <v>1206</v>
      </c>
      <c r="Q2102">
        <v>1</v>
      </c>
      <c r="W2102">
        <v>0</v>
      </c>
      <c r="X2102">
        <v>-1731369543</v>
      </c>
      <c r="Y2102">
        <v>3.1</v>
      </c>
      <c r="AA2102">
        <v>1</v>
      </c>
      <c r="AB2102">
        <v>0</v>
      </c>
      <c r="AC2102">
        <v>0</v>
      </c>
      <c r="AD2102">
        <v>0</v>
      </c>
      <c r="AE2102">
        <v>1</v>
      </c>
      <c r="AF2102">
        <v>0</v>
      </c>
      <c r="AG2102">
        <v>0</v>
      </c>
      <c r="AH2102">
        <v>0</v>
      </c>
      <c r="AI2102">
        <v>1</v>
      </c>
      <c r="AJ2102">
        <v>1</v>
      </c>
      <c r="AK2102">
        <v>1</v>
      </c>
      <c r="AL2102">
        <v>1</v>
      </c>
      <c r="AN2102">
        <v>0</v>
      </c>
      <c r="AO2102">
        <v>1</v>
      </c>
      <c r="AP2102">
        <v>0</v>
      </c>
      <c r="AQ2102">
        <v>0</v>
      </c>
      <c r="AR2102">
        <v>0</v>
      </c>
      <c r="AS2102" t="s">
        <v>6</v>
      </c>
      <c r="AT2102">
        <v>3.1</v>
      </c>
      <c r="AU2102" t="s">
        <v>6</v>
      </c>
      <c r="AV2102">
        <v>0</v>
      </c>
      <c r="AW2102">
        <v>2</v>
      </c>
      <c r="AX2102">
        <v>27724334</v>
      </c>
      <c r="AY2102">
        <v>1</v>
      </c>
      <c r="AZ2102">
        <v>0</v>
      </c>
      <c r="BA2102">
        <v>2098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CX2102">
        <f>Y2102*Source!I725</f>
        <v>0.62000000000000011</v>
      </c>
      <c r="CY2102">
        <f>AA2102</f>
        <v>1</v>
      </c>
      <c r="CZ2102">
        <f>AE2102</f>
        <v>1</v>
      </c>
      <c r="DA2102">
        <f>AI2102</f>
        <v>1</v>
      </c>
      <c r="DB2102">
        <v>0</v>
      </c>
    </row>
    <row r="2103" spans="1:106" x14ac:dyDescent="0.2">
      <c r="A2103">
        <f>ROW(Source!A764)</f>
        <v>764</v>
      </c>
      <c r="B2103">
        <v>27721505</v>
      </c>
      <c r="C2103">
        <v>27724336</v>
      </c>
      <c r="D2103">
        <v>25416200</v>
      </c>
      <c r="E2103">
        <v>1</v>
      </c>
      <c r="F2103">
        <v>1</v>
      </c>
      <c r="G2103">
        <v>1</v>
      </c>
      <c r="H2103">
        <v>1</v>
      </c>
      <c r="I2103" t="s">
        <v>1216</v>
      </c>
      <c r="J2103" t="s">
        <v>6</v>
      </c>
      <c r="K2103" t="s">
        <v>1217</v>
      </c>
      <c r="L2103">
        <v>1191</v>
      </c>
      <c r="N2103">
        <v>1013</v>
      </c>
      <c r="O2103" t="s">
        <v>953</v>
      </c>
      <c r="P2103" t="s">
        <v>953</v>
      </c>
      <c r="Q2103">
        <v>1</v>
      </c>
      <c r="W2103">
        <v>0</v>
      </c>
      <c r="X2103">
        <v>371339561</v>
      </c>
      <c r="Y2103">
        <v>172.76</v>
      </c>
      <c r="AA2103">
        <v>0</v>
      </c>
      <c r="AB2103">
        <v>0</v>
      </c>
      <c r="AC2103">
        <v>0</v>
      </c>
      <c r="AD2103">
        <v>8.09</v>
      </c>
      <c r="AE2103">
        <v>0</v>
      </c>
      <c r="AF2103">
        <v>0</v>
      </c>
      <c r="AG2103">
        <v>0</v>
      </c>
      <c r="AH2103">
        <v>8.09</v>
      </c>
      <c r="AI2103">
        <v>1</v>
      </c>
      <c r="AJ2103">
        <v>1</v>
      </c>
      <c r="AK2103">
        <v>1</v>
      </c>
      <c r="AL2103">
        <v>1</v>
      </c>
      <c r="AN2103">
        <v>0</v>
      </c>
      <c r="AO2103">
        <v>1</v>
      </c>
      <c r="AP2103">
        <v>0</v>
      </c>
      <c r="AQ2103">
        <v>0</v>
      </c>
      <c r="AR2103">
        <v>0</v>
      </c>
      <c r="AS2103" t="s">
        <v>6</v>
      </c>
      <c r="AT2103">
        <v>172.76</v>
      </c>
      <c r="AU2103" t="s">
        <v>6</v>
      </c>
      <c r="AV2103">
        <v>1</v>
      </c>
      <c r="AW2103">
        <v>2</v>
      </c>
      <c r="AX2103">
        <v>27724340</v>
      </c>
      <c r="AY2103">
        <v>1</v>
      </c>
      <c r="AZ2103">
        <v>0</v>
      </c>
      <c r="BA2103">
        <v>2099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CX2103">
        <f>Y2103*Source!I764</f>
        <v>5.9429439999999998</v>
      </c>
      <c r="CY2103">
        <f>AD2103</f>
        <v>8.09</v>
      </c>
      <c r="CZ2103">
        <f>AH2103</f>
        <v>8.09</v>
      </c>
      <c r="DA2103">
        <f>AL2103</f>
        <v>1</v>
      </c>
      <c r="DB2103">
        <v>0</v>
      </c>
    </row>
    <row r="2104" spans="1:106" x14ac:dyDescent="0.2">
      <c r="A2104">
        <f>ROW(Source!A764)</f>
        <v>764</v>
      </c>
      <c r="B2104">
        <v>27721505</v>
      </c>
      <c r="C2104">
        <v>27724336</v>
      </c>
      <c r="D2104">
        <v>25412928</v>
      </c>
      <c r="E2104">
        <v>1</v>
      </c>
      <c r="F2104">
        <v>1</v>
      </c>
      <c r="G2104">
        <v>1</v>
      </c>
      <c r="H2104">
        <v>1</v>
      </c>
      <c r="I2104" t="s">
        <v>954</v>
      </c>
      <c r="J2104" t="s">
        <v>6</v>
      </c>
      <c r="K2104" t="s">
        <v>955</v>
      </c>
      <c r="L2104">
        <v>1191</v>
      </c>
      <c r="N2104">
        <v>1013</v>
      </c>
      <c r="O2104" t="s">
        <v>953</v>
      </c>
      <c r="P2104" t="s">
        <v>953</v>
      </c>
      <c r="Q2104">
        <v>1</v>
      </c>
      <c r="W2104">
        <v>0</v>
      </c>
      <c r="X2104">
        <v>-1417349443</v>
      </c>
      <c r="Y2104">
        <v>7.74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1</v>
      </c>
      <c r="AJ2104">
        <v>1</v>
      </c>
      <c r="AK2104">
        <v>1</v>
      </c>
      <c r="AL2104">
        <v>1</v>
      </c>
      <c r="AN2104">
        <v>0</v>
      </c>
      <c r="AO2104">
        <v>1</v>
      </c>
      <c r="AP2104">
        <v>0</v>
      </c>
      <c r="AQ2104">
        <v>0</v>
      </c>
      <c r="AR2104">
        <v>0</v>
      </c>
      <c r="AS2104" t="s">
        <v>6</v>
      </c>
      <c r="AT2104">
        <v>7.74</v>
      </c>
      <c r="AU2104" t="s">
        <v>6</v>
      </c>
      <c r="AV2104">
        <v>2</v>
      </c>
      <c r="AW2104">
        <v>2</v>
      </c>
      <c r="AX2104">
        <v>27724341</v>
      </c>
      <c r="AY2104">
        <v>1</v>
      </c>
      <c r="AZ2104">
        <v>0</v>
      </c>
      <c r="BA2104">
        <v>2100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CX2104">
        <f>Y2104*Source!I764</f>
        <v>0.26625599999999999</v>
      </c>
      <c r="CY2104">
        <f>AD2104</f>
        <v>0</v>
      </c>
      <c r="CZ2104">
        <f>AH2104</f>
        <v>0</v>
      </c>
      <c r="DA2104">
        <f>AL2104</f>
        <v>1</v>
      </c>
      <c r="DB2104">
        <v>0</v>
      </c>
    </row>
    <row r="2105" spans="1:106" x14ac:dyDescent="0.2">
      <c r="A2105">
        <f>ROW(Source!A764)</f>
        <v>764</v>
      </c>
      <c r="B2105">
        <v>27721505</v>
      </c>
      <c r="C2105">
        <v>27724336</v>
      </c>
      <c r="D2105">
        <v>25230514</v>
      </c>
      <c r="E2105">
        <v>1</v>
      </c>
      <c r="F2105">
        <v>1</v>
      </c>
      <c r="G2105">
        <v>1</v>
      </c>
      <c r="H2105">
        <v>2</v>
      </c>
      <c r="I2105" t="s">
        <v>960</v>
      </c>
      <c r="J2105" t="s">
        <v>961</v>
      </c>
      <c r="K2105" t="s">
        <v>962</v>
      </c>
      <c r="L2105">
        <v>1368</v>
      </c>
      <c r="N2105">
        <v>1011</v>
      </c>
      <c r="O2105" t="s">
        <v>959</v>
      </c>
      <c r="P2105" t="s">
        <v>959</v>
      </c>
      <c r="Q2105">
        <v>1</v>
      </c>
      <c r="W2105">
        <v>0</v>
      </c>
      <c r="X2105">
        <v>1188625873</v>
      </c>
      <c r="Y2105">
        <v>7.74</v>
      </c>
      <c r="AA2105">
        <v>0</v>
      </c>
      <c r="AB2105">
        <v>31.26</v>
      </c>
      <c r="AC2105">
        <v>13.5</v>
      </c>
      <c r="AD2105">
        <v>0</v>
      </c>
      <c r="AE2105">
        <v>0</v>
      </c>
      <c r="AF2105">
        <v>31.26</v>
      </c>
      <c r="AG2105">
        <v>13.5</v>
      </c>
      <c r="AH2105">
        <v>0</v>
      </c>
      <c r="AI2105">
        <v>1</v>
      </c>
      <c r="AJ2105">
        <v>1</v>
      </c>
      <c r="AK2105">
        <v>1</v>
      </c>
      <c r="AL2105">
        <v>1</v>
      </c>
      <c r="AN2105">
        <v>0</v>
      </c>
      <c r="AO2105">
        <v>1</v>
      </c>
      <c r="AP2105">
        <v>0</v>
      </c>
      <c r="AQ2105">
        <v>0</v>
      </c>
      <c r="AR2105">
        <v>0</v>
      </c>
      <c r="AS2105" t="s">
        <v>6</v>
      </c>
      <c r="AT2105">
        <v>7.74</v>
      </c>
      <c r="AU2105" t="s">
        <v>6</v>
      </c>
      <c r="AV2105">
        <v>0</v>
      </c>
      <c r="AW2105">
        <v>2</v>
      </c>
      <c r="AX2105">
        <v>27724342</v>
      </c>
      <c r="AY2105">
        <v>1</v>
      </c>
      <c r="AZ2105">
        <v>0</v>
      </c>
      <c r="BA2105">
        <v>2101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CX2105">
        <f>Y2105*Source!I764</f>
        <v>0.26625599999999999</v>
      </c>
      <c r="CY2105">
        <f>AB2105</f>
        <v>31.26</v>
      </c>
      <c r="CZ2105">
        <f>AF2105</f>
        <v>31.26</v>
      </c>
      <c r="DA2105">
        <f>AJ2105</f>
        <v>1</v>
      </c>
      <c r="DB2105">
        <v>0</v>
      </c>
    </row>
    <row r="2106" spans="1:106" x14ac:dyDescent="0.2">
      <c r="A2106">
        <f>ROW(Source!A765)</f>
        <v>765</v>
      </c>
      <c r="B2106">
        <v>27721504</v>
      </c>
      <c r="C2106">
        <v>27724336</v>
      </c>
      <c r="D2106">
        <v>25416200</v>
      </c>
      <c r="E2106">
        <v>1</v>
      </c>
      <c r="F2106">
        <v>1</v>
      </c>
      <c r="G2106">
        <v>1</v>
      </c>
      <c r="H2106">
        <v>1</v>
      </c>
      <c r="I2106" t="s">
        <v>1216</v>
      </c>
      <c r="J2106" t="s">
        <v>6</v>
      </c>
      <c r="K2106" t="s">
        <v>1217</v>
      </c>
      <c r="L2106">
        <v>1191</v>
      </c>
      <c r="N2106">
        <v>1013</v>
      </c>
      <c r="O2106" t="s">
        <v>953</v>
      </c>
      <c r="P2106" t="s">
        <v>953</v>
      </c>
      <c r="Q2106">
        <v>1</v>
      </c>
      <c r="W2106">
        <v>0</v>
      </c>
      <c r="X2106">
        <v>371339561</v>
      </c>
      <c r="Y2106">
        <v>172.76</v>
      </c>
      <c r="AA2106">
        <v>0</v>
      </c>
      <c r="AB2106">
        <v>0</v>
      </c>
      <c r="AC2106">
        <v>0</v>
      </c>
      <c r="AD2106">
        <v>8.09</v>
      </c>
      <c r="AE2106">
        <v>0</v>
      </c>
      <c r="AF2106">
        <v>0</v>
      </c>
      <c r="AG2106">
        <v>0</v>
      </c>
      <c r="AH2106">
        <v>8.09</v>
      </c>
      <c r="AI2106">
        <v>1</v>
      </c>
      <c r="AJ2106">
        <v>1</v>
      </c>
      <c r="AK2106">
        <v>1</v>
      </c>
      <c r="AL2106">
        <v>1</v>
      </c>
      <c r="AN2106">
        <v>0</v>
      </c>
      <c r="AO2106">
        <v>1</v>
      </c>
      <c r="AP2106">
        <v>0</v>
      </c>
      <c r="AQ2106">
        <v>0</v>
      </c>
      <c r="AR2106">
        <v>0</v>
      </c>
      <c r="AS2106" t="s">
        <v>6</v>
      </c>
      <c r="AT2106">
        <v>172.76</v>
      </c>
      <c r="AU2106" t="s">
        <v>6</v>
      </c>
      <c r="AV2106">
        <v>1</v>
      </c>
      <c r="AW2106">
        <v>2</v>
      </c>
      <c r="AX2106">
        <v>27724340</v>
      </c>
      <c r="AY2106">
        <v>1</v>
      </c>
      <c r="AZ2106">
        <v>0</v>
      </c>
      <c r="BA2106">
        <v>2102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CX2106">
        <f>Y2106*Source!I765</f>
        <v>5.9429439999999998</v>
      </c>
      <c r="CY2106">
        <f>AD2106</f>
        <v>8.09</v>
      </c>
      <c r="CZ2106">
        <f>AH2106</f>
        <v>8.09</v>
      </c>
      <c r="DA2106">
        <f>AL2106</f>
        <v>1</v>
      </c>
      <c r="DB2106">
        <v>0</v>
      </c>
    </row>
    <row r="2107" spans="1:106" x14ac:dyDescent="0.2">
      <c r="A2107">
        <f>ROW(Source!A765)</f>
        <v>765</v>
      </c>
      <c r="B2107">
        <v>27721504</v>
      </c>
      <c r="C2107">
        <v>27724336</v>
      </c>
      <c r="D2107">
        <v>25412928</v>
      </c>
      <c r="E2107">
        <v>1</v>
      </c>
      <c r="F2107">
        <v>1</v>
      </c>
      <c r="G2107">
        <v>1</v>
      </c>
      <c r="H2107">
        <v>1</v>
      </c>
      <c r="I2107" t="s">
        <v>954</v>
      </c>
      <c r="J2107" t="s">
        <v>6</v>
      </c>
      <c r="K2107" t="s">
        <v>955</v>
      </c>
      <c r="L2107">
        <v>1191</v>
      </c>
      <c r="N2107">
        <v>1013</v>
      </c>
      <c r="O2107" t="s">
        <v>953</v>
      </c>
      <c r="P2107" t="s">
        <v>953</v>
      </c>
      <c r="Q2107">
        <v>1</v>
      </c>
      <c r="W2107">
        <v>0</v>
      </c>
      <c r="X2107">
        <v>-1417349443</v>
      </c>
      <c r="Y2107">
        <v>7.74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1</v>
      </c>
      <c r="AJ2107">
        <v>1</v>
      </c>
      <c r="AK2107">
        <v>1</v>
      </c>
      <c r="AL2107">
        <v>1</v>
      </c>
      <c r="AN2107">
        <v>0</v>
      </c>
      <c r="AO2107">
        <v>1</v>
      </c>
      <c r="AP2107">
        <v>0</v>
      </c>
      <c r="AQ2107">
        <v>0</v>
      </c>
      <c r="AR2107">
        <v>0</v>
      </c>
      <c r="AS2107" t="s">
        <v>6</v>
      </c>
      <c r="AT2107">
        <v>7.74</v>
      </c>
      <c r="AU2107" t="s">
        <v>6</v>
      </c>
      <c r="AV2107">
        <v>2</v>
      </c>
      <c r="AW2107">
        <v>2</v>
      </c>
      <c r="AX2107">
        <v>27724341</v>
      </c>
      <c r="AY2107">
        <v>1</v>
      </c>
      <c r="AZ2107">
        <v>0</v>
      </c>
      <c r="BA2107">
        <v>2103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CX2107">
        <f>Y2107*Source!I765</f>
        <v>0.26625599999999999</v>
      </c>
      <c r="CY2107">
        <f>AD2107</f>
        <v>0</v>
      </c>
      <c r="CZ2107">
        <f>AH2107</f>
        <v>0</v>
      </c>
      <c r="DA2107">
        <f>AL2107</f>
        <v>1</v>
      </c>
      <c r="DB2107">
        <v>0</v>
      </c>
    </row>
    <row r="2108" spans="1:106" x14ac:dyDescent="0.2">
      <c r="A2108">
        <f>ROW(Source!A765)</f>
        <v>765</v>
      </c>
      <c r="B2108">
        <v>27721504</v>
      </c>
      <c r="C2108">
        <v>27724336</v>
      </c>
      <c r="D2108">
        <v>25230514</v>
      </c>
      <c r="E2108">
        <v>1</v>
      </c>
      <c r="F2108">
        <v>1</v>
      </c>
      <c r="G2108">
        <v>1</v>
      </c>
      <c r="H2108">
        <v>2</v>
      </c>
      <c r="I2108" t="s">
        <v>960</v>
      </c>
      <c r="J2108" t="s">
        <v>961</v>
      </c>
      <c r="K2108" t="s">
        <v>962</v>
      </c>
      <c r="L2108">
        <v>1368</v>
      </c>
      <c r="N2108">
        <v>1011</v>
      </c>
      <c r="O2108" t="s">
        <v>959</v>
      </c>
      <c r="P2108" t="s">
        <v>959</v>
      </c>
      <c r="Q2108">
        <v>1</v>
      </c>
      <c r="W2108">
        <v>0</v>
      </c>
      <c r="X2108">
        <v>1188625873</v>
      </c>
      <c r="Y2108">
        <v>7.74</v>
      </c>
      <c r="AA2108">
        <v>0</v>
      </c>
      <c r="AB2108">
        <v>31.26</v>
      </c>
      <c r="AC2108">
        <v>13.5</v>
      </c>
      <c r="AD2108">
        <v>0</v>
      </c>
      <c r="AE2108">
        <v>0</v>
      </c>
      <c r="AF2108">
        <v>31.26</v>
      </c>
      <c r="AG2108">
        <v>13.5</v>
      </c>
      <c r="AH2108">
        <v>0</v>
      </c>
      <c r="AI2108">
        <v>1</v>
      </c>
      <c r="AJ2108">
        <v>1</v>
      </c>
      <c r="AK2108">
        <v>1</v>
      </c>
      <c r="AL2108">
        <v>1</v>
      </c>
      <c r="AN2108">
        <v>0</v>
      </c>
      <c r="AO2108">
        <v>1</v>
      </c>
      <c r="AP2108">
        <v>0</v>
      </c>
      <c r="AQ2108">
        <v>0</v>
      </c>
      <c r="AR2108">
        <v>0</v>
      </c>
      <c r="AS2108" t="s">
        <v>6</v>
      </c>
      <c r="AT2108">
        <v>7.74</v>
      </c>
      <c r="AU2108" t="s">
        <v>6</v>
      </c>
      <c r="AV2108">
        <v>0</v>
      </c>
      <c r="AW2108">
        <v>2</v>
      </c>
      <c r="AX2108">
        <v>27724342</v>
      </c>
      <c r="AY2108">
        <v>1</v>
      </c>
      <c r="AZ2108">
        <v>0</v>
      </c>
      <c r="BA2108">
        <v>2104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CX2108">
        <f>Y2108*Source!I765</f>
        <v>0.26625599999999999</v>
      </c>
      <c r="CY2108">
        <f>AB2108</f>
        <v>31.26</v>
      </c>
      <c r="CZ2108">
        <f>AF2108</f>
        <v>31.26</v>
      </c>
      <c r="DA2108">
        <f>AJ2108</f>
        <v>1</v>
      </c>
      <c r="DB2108">
        <v>0</v>
      </c>
    </row>
    <row r="2109" spans="1:106" x14ac:dyDescent="0.2">
      <c r="A2109">
        <f>ROW(Source!A766)</f>
        <v>766</v>
      </c>
      <c r="B2109">
        <v>27721505</v>
      </c>
      <c r="C2109">
        <v>27724343</v>
      </c>
      <c r="D2109">
        <v>25416103</v>
      </c>
      <c r="E2109">
        <v>1</v>
      </c>
      <c r="F2109">
        <v>1</v>
      </c>
      <c r="G2109">
        <v>1</v>
      </c>
      <c r="H2109">
        <v>1</v>
      </c>
      <c r="I2109" t="s">
        <v>1218</v>
      </c>
      <c r="J2109" t="s">
        <v>6</v>
      </c>
      <c r="K2109" t="s">
        <v>1219</v>
      </c>
      <c r="L2109">
        <v>1191</v>
      </c>
      <c r="N2109">
        <v>1013</v>
      </c>
      <c r="O2109" t="s">
        <v>953</v>
      </c>
      <c r="P2109" t="s">
        <v>953</v>
      </c>
      <c r="Q2109">
        <v>1</v>
      </c>
      <c r="W2109">
        <v>0</v>
      </c>
      <c r="X2109">
        <v>158058434</v>
      </c>
      <c r="Y2109">
        <v>275.60000000000002</v>
      </c>
      <c r="AA2109">
        <v>0</v>
      </c>
      <c r="AB2109">
        <v>0</v>
      </c>
      <c r="AC2109">
        <v>0</v>
      </c>
      <c r="AD2109">
        <v>7.68</v>
      </c>
      <c r="AE2109">
        <v>0</v>
      </c>
      <c r="AF2109">
        <v>0</v>
      </c>
      <c r="AG2109">
        <v>0</v>
      </c>
      <c r="AH2109">
        <v>7.68</v>
      </c>
      <c r="AI2109">
        <v>1</v>
      </c>
      <c r="AJ2109">
        <v>1</v>
      </c>
      <c r="AK2109">
        <v>1</v>
      </c>
      <c r="AL2109">
        <v>1</v>
      </c>
      <c r="AN2109">
        <v>0</v>
      </c>
      <c r="AO2109">
        <v>1</v>
      </c>
      <c r="AP2109">
        <v>0</v>
      </c>
      <c r="AQ2109">
        <v>0</v>
      </c>
      <c r="AR2109">
        <v>0</v>
      </c>
      <c r="AS2109" t="s">
        <v>6</v>
      </c>
      <c r="AT2109">
        <v>275.60000000000002</v>
      </c>
      <c r="AU2109" t="s">
        <v>6</v>
      </c>
      <c r="AV2109">
        <v>1</v>
      </c>
      <c r="AW2109">
        <v>2</v>
      </c>
      <c r="AX2109">
        <v>27724348</v>
      </c>
      <c r="AY2109">
        <v>1</v>
      </c>
      <c r="AZ2109">
        <v>0</v>
      </c>
      <c r="BA2109">
        <v>2105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CX2109">
        <f>Y2109*Source!I766</f>
        <v>1.9843200000000001</v>
      </c>
      <c r="CY2109">
        <f>AD2109</f>
        <v>7.68</v>
      </c>
      <c r="CZ2109">
        <f>AH2109</f>
        <v>7.68</v>
      </c>
      <c r="DA2109">
        <f>AL2109</f>
        <v>1</v>
      </c>
      <c r="DB2109">
        <v>0</v>
      </c>
    </row>
    <row r="2110" spans="1:106" x14ac:dyDescent="0.2">
      <c r="A2110">
        <f>ROW(Source!A766)</f>
        <v>766</v>
      </c>
      <c r="B2110">
        <v>27721505</v>
      </c>
      <c r="C2110">
        <v>27724343</v>
      </c>
      <c r="D2110">
        <v>25231936</v>
      </c>
      <c r="E2110">
        <v>1</v>
      </c>
      <c r="F2110">
        <v>1</v>
      </c>
      <c r="G2110">
        <v>1</v>
      </c>
      <c r="H2110">
        <v>2</v>
      </c>
      <c r="I2110" t="s">
        <v>1039</v>
      </c>
      <c r="J2110" t="s">
        <v>1040</v>
      </c>
      <c r="K2110" t="s">
        <v>1041</v>
      </c>
      <c r="L2110">
        <v>1368</v>
      </c>
      <c r="N2110">
        <v>1011</v>
      </c>
      <c r="O2110" t="s">
        <v>959</v>
      </c>
      <c r="P2110" t="s">
        <v>959</v>
      </c>
      <c r="Q2110">
        <v>1</v>
      </c>
      <c r="W2110">
        <v>0</v>
      </c>
      <c r="X2110">
        <v>-2111251057</v>
      </c>
      <c r="Y2110">
        <v>1.58</v>
      </c>
      <c r="AA2110">
        <v>0</v>
      </c>
      <c r="AB2110">
        <v>32.5</v>
      </c>
      <c r="AC2110">
        <v>0</v>
      </c>
      <c r="AD2110">
        <v>0</v>
      </c>
      <c r="AE2110">
        <v>0</v>
      </c>
      <c r="AF2110">
        <v>32.5</v>
      </c>
      <c r="AG2110">
        <v>0</v>
      </c>
      <c r="AH2110">
        <v>0</v>
      </c>
      <c r="AI2110">
        <v>1</v>
      </c>
      <c r="AJ2110">
        <v>1</v>
      </c>
      <c r="AK2110">
        <v>1</v>
      </c>
      <c r="AL2110">
        <v>1</v>
      </c>
      <c r="AN2110">
        <v>0</v>
      </c>
      <c r="AO2110">
        <v>1</v>
      </c>
      <c r="AP2110">
        <v>0</v>
      </c>
      <c r="AQ2110">
        <v>0</v>
      </c>
      <c r="AR2110">
        <v>0</v>
      </c>
      <c r="AS2110" t="s">
        <v>6</v>
      </c>
      <c r="AT2110">
        <v>1.58</v>
      </c>
      <c r="AU2110" t="s">
        <v>6</v>
      </c>
      <c r="AV2110">
        <v>0</v>
      </c>
      <c r="AW2110">
        <v>2</v>
      </c>
      <c r="AX2110">
        <v>27724349</v>
      </c>
      <c r="AY2110">
        <v>1</v>
      </c>
      <c r="AZ2110">
        <v>0</v>
      </c>
      <c r="BA2110">
        <v>2106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CX2110">
        <f>Y2110*Source!I766</f>
        <v>1.1376000000000001E-2</v>
      </c>
      <c r="CY2110">
        <f>AB2110</f>
        <v>32.5</v>
      </c>
      <c r="CZ2110">
        <f>AF2110</f>
        <v>32.5</v>
      </c>
      <c r="DA2110">
        <f>AJ2110</f>
        <v>1</v>
      </c>
      <c r="DB2110">
        <v>0</v>
      </c>
    </row>
    <row r="2111" spans="1:106" x14ac:dyDescent="0.2">
      <c r="A2111">
        <f>ROW(Source!A766)</f>
        <v>766</v>
      </c>
      <c r="B2111">
        <v>27721505</v>
      </c>
      <c r="C2111">
        <v>27724343</v>
      </c>
      <c r="D2111">
        <v>25232531</v>
      </c>
      <c r="E2111">
        <v>1</v>
      </c>
      <c r="F2111">
        <v>1</v>
      </c>
      <c r="G2111">
        <v>1</v>
      </c>
      <c r="H2111">
        <v>2</v>
      </c>
      <c r="I2111" t="s">
        <v>1042</v>
      </c>
      <c r="J2111" t="s">
        <v>1043</v>
      </c>
      <c r="K2111" t="s">
        <v>1044</v>
      </c>
      <c r="L2111">
        <v>1368</v>
      </c>
      <c r="N2111">
        <v>1011</v>
      </c>
      <c r="O2111" t="s">
        <v>959</v>
      </c>
      <c r="P2111" t="s">
        <v>959</v>
      </c>
      <c r="Q2111">
        <v>1</v>
      </c>
      <c r="W2111">
        <v>0</v>
      </c>
      <c r="X2111">
        <v>1518765163</v>
      </c>
      <c r="Y2111">
        <v>3.16</v>
      </c>
      <c r="AA2111">
        <v>0</v>
      </c>
      <c r="AB2111">
        <v>1.53</v>
      </c>
      <c r="AC2111">
        <v>0</v>
      </c>
      <c r="AD2111">
        <v>0</v>
      </c>
      <c r="AE2111">
        <v>0</v>
      </c>
      <c r="AF2111">
        <v>1.53</v>
      </c>
      <c r="AG2111">
        <v>0</v>
      </c>
      <c r="AH2111">
        <v>0</v>
      </c>
      <c r="AI2111">
        <v>1</v>
      </c>
      <c r="AJ2111">
        <v>1</v>
      </c>
      <c r="AK2111">
        <v>1</v>
      </c>
      <c r="AL2111">
        <v>1</v>
      </c>
      <c r="AN2111">
        <v>0</v>
      </c>
      <c r="AO2111">
        <v>1</v>
      </c>
      <c r="AP2111">
        <v>0</v>
      </c>
      <c r="AQ2111">
        <v>0</v>
      </c>
      <c r="AR2111">
        <v>0</v>
      </c>
      <c r="AS2111" t="s">
        <v>6</v>
      </c>
      <c r="AT2111">
        <v>3.16</v>
      </c>
      <c r="AU2111" t="s">
        <v>6</v>
      </c>
      <c r="AV2111">
        <v>0</v>
      </c>
      <c r="AW2111">
        <v>2</v>
      </c>
      <c r="AX2111">
        <v>27724350</v>
      </c>
      <c r="AY2111">
        <v>1</v>
      </c>
      <c r="AZ2111">
        <v>0</v>
      </c>
      <c r="BA2111">
        <v>2107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CX2111">
        <f>Y2111*Source!I766</f>
        <v>2.2752000000000001E-2</v>
      </c>
      <c r="CY2111">
        <f>AB2111</f>
        <v>1.53</v>
      </c>
      <c r="CZ2111">
        <f>AF2111</f>
        <v>1.53</v>
      </c>
      <c r="DA2111">
        <f>AJ2111</f>
        <v>1</v>
      </c>
      <c r="DB2111">
        <v>0</v>
      </c>
    </row>
    <row r="2112" spans="1:106" x14ac:dyDescent="0.2">
      <c r="A2112">
        <f>ROW(Source!A766)</f>
        <v>766</v>
      </c>
      <c r="B2112">
        <v>27721505</v>
      </c>
      <c r="C2112">
        <v>27724343</v>
      </c>
      <c r="D2112">
        <v>25147242</v>
      </c>
      <c r="E2112">
        <v>17</v>
      </c>
      <c r="F2112">
        <v>1</v>
      </c>
      <c r="G2112">
        <v>1</v>
      </c>
      <c r="H2112">
        <v>3</v>
      </c>
      <c r="I2112" t="s">
        <v>44</v>
      </c>
      <c r="J2112" t="s">
        <v>6</v>
      </c>
      <c r="K2112" t="s">
        <v>45</v>
      </c>
      <c r="L2112">
        <v>1348</v>
      </c>
      <c r="N2112">
        <v>1009</v>
      </c>
      <c r="O2112" t="s">
        <v>46</v>
      </c>
      <c r="P2112" t="s">
        <v>46</v>
      </c>
      <c r="Q2112">
        <v>1000</v>
      </c>
      <c r="W2112">
        <v>0</v>
      </c>
      <c r="X2112">
        <v>-179832266</v>
      </c>
      <c r="Y2112">
        <v>13.4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1</v>
      </c>
      <c r="AJ2112">
        <v>1</v>
      </c>
      <c r="AK2112">
        <v>1</v>
      </c>
      <c r="AL2112">
        <v>1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 t="s">
        <v>6</v>
      </c>
      <c r="AT2112">
        <v>13.4</v>
      </c>
      <c r="AU2112" t="s">
        <v>6</v>
      </c>
      <c r="AV2112">
        <v>0</v>
      </c>
      <c r="AW2112">
        <v>2</v>
      </c>
      <c r="AX2112">
        <v>27724351</v>
      </c>
      <c r="AY2112">
        <v>1</v>
      </c>
      <c r="AZ2112">
        <v>0</v>
      </c>
      <c r="BA2112">
        <v>2108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CX2112">
        <f>Y2112*Source!I766</f>
        <v>9.6479999999999996E-2</v>
      </c>
      <c r="CY2112">
        <f>AA2112</f>
        <v>0</v>
      </c>
      <c r="CZ2112">
        <f>AE2112</f>
        <v>0</v>
      </c>
      <c r="DA2112">
        <f>AI2112</f>
        <v>1</v>
      </c>
      <c r="DB2112">
        <v>0</v>
      </c>
    </row>
    <row r="2113" spans="1:106" x14ac:dyDescent="0.2">
      <c r="A2113">
        <f>ROW(Source!A767)</f>
        <v>767</v>
      </c>
      <c r="B2113">
        <v>27721504</v>
      </c>
      <c r="C2113">
        <v>27724343</v>
      </c>
      <c r="D2113">
        <v>25416103</v>
      </c>
      <c r="E2113">
        <v>1</v>
      </c>
      <c r="F2113">
        <v>1</v>
      </c>
      <c r="G2113">
        <v>1</v>
      </c>
      <c r="H2113">
        <v>1</v>
      </c>
      <c r="I2113" t="s">
        <v>1218</v>
      </c>
      <c r="J2113" t="s">
        <v>6</v>
      </c>
      <c r="K2113" t="s">
        <v>1219</v>
      </c>
      <c r="L2113">
        <v>1191</v>
      </c>
      <c r="N2113">
        <v>1013</v>
      </c>
      <c r="O2113" t="s">
        <v>953</v>
      </c>
      <c r="P2113" t="s">
        <v>953</v>
      </c>
      <c r="Q2113">
        <v>1</v>
      </c>
      <c r="W2113">
        <v>0</v>
      </c>
      <c r="X2113">
        <v>158058434</v>
      </c>
      <c r="Y2113">
        <v>275.60000000000002</v>
      </c>
      <c r="AA2113">
        <v>0</v>
      </c>
      <c r="AB2113">
        <v>0</v>
      </c>
      <c r="AC2113">
        <v>0</v>
      </c>
      <c r="AD2113">
        <v>7.68</v>
      </c>
      <c r="AE2113">
        <v>0</v>
      </c>
      <c r="AF2113">
        <v>0</v>
      </c>
      <c r="AG2113">
        <v>0</v>
      </c>
      <c r="AH2113">
        <v>7.68</v>
      </c>
      <c r="AI2113">
        <v>1</v>
      </c>
      <c r="AJ2113">
        <v>1</v>
      </c>
      <c r="AK2113">
        <v>1</v>
      </c>
      <c r="AL2113">
        <v>1</v>
      </c>
      <c r="AN2113">
        <v>0</v>
      </c>
      <c r="AO2113">
        <v>1</v>
      </c>
      <c r="AP2113">
        <v>0</v>
      </c>
      <c r="AQ2113">
        <v>0</v>
      </c>
      <c r="AR2113">
        <v>0</v>
      </c>
      <c r="AS2113" t="s">
        <v>6</v>
      </c>
      <c r="AT2113">
        <v>275.60000000000002</v>
      </c>
      <c r="AU2113" t="s">
        <v>6</v>
      </c>
      <c r="AV2113">
        <v>1</v>
      </c>
      <c r="AW2113">
        <v>2</v>
      </c>
      <c r="AX2113">
        <v>27724348</v>
      </c>
      <c r="AY2113">
        <v>1</v>
      </c>
      <c r="AZ2113">
        <v>0</v>
      </c>
      <c r="BA2113">
        <v>2109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CX2113">
        <f>Y2113*Source!I767</f>
        <v>1.9843200000000001</v>
      </c>
      <c r="CY2113">
        <f>AD2113</f>
        <v>7.68</v>
      </c>
      <c r="CZ2113">
        <f>AH2113</f>
        <v>7.68</v>
      </c>
      <c r="DA2113">
        <f>AL2113</f>
        <v>1</v>
      </c>
      <c r="DB2113">
        <v>0</v>
      </c>
    </row>
    <row r="2114" spans="1:106" x14ac:dyDescent="0.2">
      <c r="A2114">
        <f>ROW(Source!A767)</f>
        <v>767</v>
      </c>
      <c r="B2114">
        <v>27721504</v>
      </c>
      <c r="C2114">
        <v>27724343</v>
      </c>
      <c r="D2114">
        <v>25231936</v>
      </c>
      <c r="E2114">
        <v>1</v>
      </c>
      <c r="F2114">
        <v>1</v>
      </c>
      <c r="G2114">
        <v>1</v>
      </c>
      <c r="H2114">
        <v>2</v>
      </c>
      <c r="I2114" t="s">
        <v>1039</v>
      </c>
      <c r="J2114" t="s">
        <v>1040</v>
      </c>
      <c r="K2114" t="s">
        <v>1041</v>
      </c>
      <c r="L2114">
        <v>1368</v>
      </c>
      <c r="N2114">
        <v>1011</v>
      </c>
      <c r="O2114" t="s">
        <v>959</v>
      </c>
      <c r="P2114" t="s">
        <v>959</v>
      </c>
      <c r="Q2114">
        <v>1</v>
      </c>
      <c r="W2114">
        <v>0</v>
      </c>
      <c r="X2114">
        <v>-2111251057</v>
      </c>
      <c r="Y2114">
        <v>1.58</v>
      </c>
      <c r="AA2114">
        <v>0</v>
      </c>
      <c r="AB2114">
        <v>32.5</v>
      </c>
      <c r="AC2114">
        <v>0</v>
      </c>
      <c r="AD2114">
        <v>0</v>
      </c>
      <c r="AE2114">
        <v>0</v>
      </c>
      <c r="AF2114">
        <v>32.5</v>
      </c>
      <c r="AG2114">
        <v>0</v>
      </c>
      <c r="AH2114">
        <v>0</v>
      </c>
      <c r="AI2114">
        <v>1</v>
      </c>
      <c r="AJ2114">
        <v>1</v>
      </c>
      <c r="AK2114">
        <v>1</v>
      </c>
      <c r="AL2114">
        <v>1</v>
      </c>
      <c r="AN2114">
        <v>0</v>
      </c>
      <c r="AO2114">
        <v>1</v>
      </c>
      <c r="AP2114">
        <v>0</v>
      </c>
      <c r="AQ2114">
        <v>0</v>
      </c>
      <c r="AR2114">
        <v>0</v>
      </c>
      <c r="AS2114" t="s">
        <v>6</v>
      </c>
      <c r="AT2114">
        <v>1.58</v>
      </c>
      <c r="AU2114" t="s">
        <v>6</v>
      </c>
      <c r="AV2114">
        <v>0</v>
      </c>
      <c r="AW2114">
        <v>2</v>
      </c>
      <c r="AX2114">
        <v>27724349</v>
      </c>
      <c r="AY2114">
        <v>1</v>
      </c>
      <c r="AZ2114">
        <v>0</v>
      </c>
      <c r="BA2114">
        <v>2110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CX2114">
        <f>Y2114*Source!I767</f>
        <v>1.1376000000000001E-2</v>
      </c>
      <c r="CY2114">
        <f>AB2114</f>
        <v>32.5</v>
      </c>
      <c r="CZ2114">
        <f>AF2114</f>
        <v>32.5</v>
      </c>
      <c r="DA2114">
        <f>AJ2114</f>
        <v>1</v>
      </c>
      <c r="DB2114">
        <v>0</v>
      </c>
    </row>
    <row r="2115" spans="1:106" x14ac:dyDescent="0.2">
      <c r="A2115">
        <f>ROW(Source!A767)</f>
        <v>767</v>
      </c>
      <c r="B2115">
        <v>27721504</v>
      </c>
      <c r="C2115">
        <v>27724343</v>
      </c>
      <c r="D2115">
        <v>25232531</v>
      </c>
      <c r="E2115">
        <v>1</v>
      </c>
      <c r="F2115">
        <v>1</v>
      </c>
      <c r="G2115">
        <v>1</v>
      </c>
      <c r="H2115">
        <v>2</v>
      </c>
      <c r="I2115" t="s">
        <v>1042</v>
      </c>
      <c r="J2115" t="s">
        <v>1043</v>
      </c>
      <c r="K2115" t="s">
        <v>1044</v>
      </c>
      <c r="L2115">
        <v>1368</v>
      </c>
      <c r="N2115">
        <v>1011</v>
      </c>
      <c r="O2115" t="s">
        <v>959</v>
      </c>
      <c r="P2115" t="s">
        <v>959</v>
      </c>
      <c r="Q2115">
        <v>1</v>
      </c>
      <c r="W2115">
        <v>0</v>
      </c>
      <c r="X2115">
        <v>1518765163</v>
      </c>
      <c r="Y2115">
        <v>3.16</v>
      </c>
      <c r="AA2115">
        <v>0</v>
      </c>
      <c r="AB2115">
        <v>1.53</v>
      </c>
      <c r="AC2115">
        <v>0</v>
      </c>
      <c r="AD2115">
        <v>0</v>
      </c>
      <c r="AE2115">
        <v>0</v>
      </c>
      <c r="AF2115">
        <v>1.53</v>
      </c>
      <c r="AG2115">
        <v>0</v>
      </c>
      <c r="AH2115">
        <v>0</v>
      </c>
      <c r="AI2115">
        <v>1</v>
      </c>
      <c r="AJ2115">
        <v>1</v>
      </c>
      <c r="AK2115">
        <v>1</v>
      </c>
      <c r="AL2115">
        <v>1</v>
      </c>
      <c r="AN2115">
        <v>0</v>
      </c>
      <c r="AO2115">
        <v>1</v>
      </c>
      <c r="AP2115">
        <v>0</v>
      </c>
      <c r="AQ2115">
        <v>0</v>
      </c>
      <c r="AR2115">
        <v>0</v>
      </c>
      <c r="AS2115" t="s">
        <v>6</v>
      </c>
      <c r="AT2115">
        <v>3.16</v>
      </c>
      <c r="AU2115" t="s">
        <v>6</v>
      </c>
      <c r="AV2115">
        <v>0</v>
      </c>
      <c r="AW2115">
        <v>2</v>
      </c>
      <c r="AX2115">
        <v>27724350</v>
      </c>
      <c r="AY2115">
        <v>1</v>
      </c>
      <c r="AZ2115">
        <v>0</v>
      </c>
      <c r="BA2115">
        <v>2111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CX2115">
        <f>Y2115*Source!I767</f>
        <v>2.2752000000000001E-2</v>
      </c>
      <c r="CY2115">
        <f>AB2115</f>
        <v>1.53</v>
      </c>
      <c r="CZ2115">
        <f>AF2115</f>
        <v>1.53</v>
      </c>
      <c r="DA2115">
        <f>AJ2115</f>
        <v>1</v>
      </c>
      <c r="DB2115">
        <v>0</v>
      </c>
    </row>
    <row r="2116" spans="1:106" x14ac:dyDescent="0.2">
      <c r="A2116">
        <f>ROW(Source!A767)</f>
        <v>767</v>
      </c>
      <c r="B2116">
        <v>27721504</v>
      </c>
      <c r="C2116">
        <v>27724343</v>
      </c>
      <c r="D2116">
        <v>25147242</v>
      </c>
      <c r="E2116">
        <v>17</v>
      </c>
      <c r="F2116">
        <v>1</v>
      </c>
      <c r="G2116">
        <v>1</v>
      </c>
      <c r="H2116">
        <v>3</v>
      </c>
      <c r="I2116" t="s">
        <v>44</v>
      </c>
      <c r="J2116" t="s">
        <v>6</v>
      </c>
      <c r="K2116" t="s">
        <v>45</v>
      </c>
      <c r="L2116">
        <v>1348</v>
      </c>
      <c r="N2116">
        <v>1009</v>
      </c>
      <c r="O2116" t="s">
        <v>46</v>
      </c>
      <c r="P2116" t="s">
        <v>46</v>
      </c>
      <c r="Q2116">
        <v>1000</v>
      </c>
      <c r="W2116">
        <v>0</v>
      </c>
      <c r="X2116">
        <v>-179832266</v>
      </c>
      <c r="Y2116">
        <v>13.4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1</v>
      </c>
      <c r="AJ2116">
        <v>1</v>
      </c>
      <c r="AK2116">
        <v>1</v>
      </c>
      <c r="AL2116">
        <v>1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 t="s">
        <v>6</v>
      </c>
      <c r="AT2116">
        <v>13.4</v>
      </c>
      <c r="AU2116" t="s">
        <v>6</v>
      </c>
      <c r="AV2116">
        <v>0</v>
      </c>
      <c r="AW2116">
        <v>2</v>
      </c>
      <c r="AX2116">
        <v>27724351</v>
      </c>
      <c r="AY2116">
        <v>1</v>
      </c>
      <c r="AZ2116">
        <v>0</v>
      </c>
      <c r="BA2116">
        <v>2112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CX2116">
        <f>Y2116*Source!I767</f>
        <v>9.6479999999999996E-2</v>
      </c>
      <c r="CY2116">
        <f>AA2116</f>
        <v>0</v>
      </c>
      <c r="CZ2116">
        <f>AE2116</f>
        <v>0</v>
      </c>
      <c r="DA2116">
        <f>AI2116</f>
        <v>1</v>
      </c>
      <c r="DB2116">
        <v>0</v>
      </c>
    </row>
    <row r="2117" spans="1:106" x14ac:dyDescent="0.2">
      <c r="A2117">
        <f>ROW(Source!A770)</f>
        <v>770</v>
      </c>
      <c r="B2117">
        <v>27721505</v>
      </c>
      <c r="C2117">
        <v>27724353</v>
      </c>
      <c r="D2117">
        <v>25413050</v>
      </c>
      <c r="E2117">
        <v>1</v>
      </c>
      <c r="F2117">
        <v>1</v>
      </c>
      <c r="G2117">
        <v>1</v>
      </c>
      <c r="H2117">
        <v>1</v>
      </c>
      <c r="I2117" t="s">
        <v>984</v>
      </c>
      <c r="J2117" t="s">
        <v>6</v>
      </c>
      <c r="K2117" t="s">
        <v>985</v>
      </c>
      <c r="L2117">
        <v>1191</v>
      </c>
      <c r="N2117">
        <v>1013</v>
      </c>
      <c r="O2117" t="s">
        <v>953</v>
      </c>
      <c r="P2117" t="s">
        <v>953</v>
      </c>
      <c r="Q2117">
        <v>1</v>
      </c>
      <c r="W2117">
        <v>0</v>
      </c>
      <c r="X2117">
        <v>735429535</v>
      </c>
      <c r="Y2117">
        <v>22.82</v>
      </c>
      <c r="AA2117">
        <v>0</v>
      </c>
      <c r="AB2117">
        <v>0</v>
      </c>
      <c r="AC2117">
        <v>0</v>
      </c>
      <c r="AD2117">
        <v>7.8</v>
      </c>
      <c r="AE2117">
        <v>0</v>
      </c>
      <c r="AF2117">
        <v>0</v>
      </c>
      <c r="AG2117">
        <v>0</v>
      </c>
      <c r="AH2117">
        <v>7.8</v>
      </c>
      <c r="AI2117">
        <v>1</v>
      </c>
      <c r="AJ2117">
        <v>1</v>
      </c>
      <c r="AK2117">
        <v>1</v>
      </c>
      <c r="AL2117">
        <v>1</v>
      </c>
      <c r="AN2117">
        <v>0</v>
      </c>
      <c r="AO2117">
        <v>1</v>
      </c>
      <c r="AP2117">
        <v>0</v>
      </c>
      <c r="AQ2117">
        <v>0</v>
      </c>
      <c r="AR2117">
        <v>0</v>
      </c>
      <c r="AS2117" t="s">
        <v>6</v>
      </c>
      <c r="AT2117">
        <v>22.82</v>
      </c>
      <c r="AU2117" t="s">
        <v>6</v>
      </c>
      <c r="AV2117">
        <v>1</v>
      </c>
      <c r="AW2117">
        <v>2</v>
      </c>
      <c r="AX2117">
        <v>27724355</v>
      </c>
      <c r="AY2117">
        <v>1</v>
      </c>
      <c r="AZ2117">
        <v>0</v>
      </c>
      <c r="BA2117">
        <v>2113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CX2117">
        <f>Y2117*Source!I770</f>
        <v>6.533366</v>
      </c>
      <c r="CY2117">
        <f>AD2117</f>
        <v>7.8</v>
      </c>
      <c r="CZ2117">
        <f>AH2117</f>
        <v>7.8</v>
      </c>
      <c r="DA2117">
        <f>AL2117</f>
        <v>1</v>
      </c>
      <c r="DB2117">
        <v>0</v>
      </c>
    </row>
    <row r="2118" spans="1:106" x14ac:dyDescent="0.2">
      <c r="A2118">
        <f>ROW(Source!A771)</f>
        <v>771</v>
      </c>
      <c r="B2118">
        <v>27721504</v>
      </c>
      <c r="C2118">
        <v>27724353</v>
      </c>
      <c r="D2118">
        <v>25413050</v>
      </c>
      <c r="E2118">
        <v>1</v>
      </c>
      <c r="F2118">
        <v>1</v>
      </c>
      <c r="G2118">
        <v>1</v>
      </c>
      <c r="H2118">
        <v>1</v>
      </c>
      <c r="I2118" t="s">
        <v>984</v>
      </c>
      <c r="J2118" t="s">
        <v>6</v>
      </c>
      <c r="K2118" t="s">
        <v>985</v>
      </c>
      <c r="L2118">
        <v>1191</v>
      </c>
      <c r="N2118">
        <v>1013</v>
      </c>
      <c r="O2118" t="s">
        <v>953</v>
      </c>
      <c r="P2118" t="s">
        <v>953</v>
      </c>
      <c r="Q2118">
        <v>1</v>
      </c>
      <c r="W2118">
        <v>0</v>
      </c>
      <c r="X2118">
        <v>735429535</v>
      </c>
      <c r="Y2118">
        <v>22.82</v>
      </c>
      <c r="AA2118">
        <v>0</v>
      </c>
      <c r="AB2118">
        <v>0</v>
      </c>
      <c r="AC2118">
        <v>0</v>
      </c>
      <c r="AD2118">
        <v>7.8</v>
      </c>
      <c r="AE2118">
        <v>0</v>
      </c>
      <c r="AF2118">
        <v>0</v>
      </c>
      <c r="AG2118">
        <v>0</v>
      </c>
      <c r="AH2118">
        <v>7.8</v>
      </c>
      <c r="AI2118">
        <v>1</v>
      </c>
      <c r="AJ2118">
        <v>1</v>
      </c>
      <c r="AK2118">
        <v>1</v>
      </c>
      <c r="AL2118">
        <v>1</v>
      </c>
      <c r="AN2118">
        <v>0</v>
      </c>
      <c r="AO2118">
        <v>1</v>
      </c>
      <c r="AP2118">
        <v>0</v>
      </c>
      <c r="AQ2118">
        <v>0</v>
      </c>
      <c r="AR2118">
        <v>0</v>
      </c>
      <c r="AS2118" t="s">
        <v>6</v>
      </c>
      <c r="AT2118">
        <v>22.82</v>
      </c>
      <c r="AU2118" t="s">
        <v>6</v>
      </c>
      <c r="AV2118">
        <v>1</v>
      </c>
      <c r="AW2118">
        <v>2</v>
      </c>
      <c r="AX2118">
        <v>27724355</v>
      </c>
      <c r="AY2118">
        <v>1</v>
      </c>
      <c r="AZ2118">
        <v>0</v>
      </c>
      <c r="BA2118">
        <v>2114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CX2118">
        <f>Y2118*Source!I771</f>
        <v>6.533366</v>
      </c>
      <c r="CY2118">
        <f>AD2118</f>
        <v>7.8</v>
      </c>
      <c r="CZ2118">
        <f>AH2118</f>
        <v>7.8</v>
      </c>
      <c r="DA2118">
        <f>AL2118</f>
        <v>1</v>
      </c>
      <c r="DB2118">
        <v>0</v>
      </c>
    </row>
    <row r="2119" spans="1:106" x14ac:dyDescent="0.2">
      <c r="A2119">
        <f>ROW(Source!A772)</f>
        <v>772</v>
      </c>
      <c r="B2119">
        <v>27721505</v>
      </c>
      <c r="C2119">
        <v>27724356</v>
      </c>
      <c r="D2119">
        <v>25413050</v>
      </c>
      <c r="E2119">
        <v>1</v>
      </c>
      <c r="F2119">
        <v>1</v>
      </c>
      <c r="G2119">
        <v>1</v>
      </c>
      <c r="H2119">
        <v>1</v>
      </c>
      <c r="I2119" t="s">
        <v>984</v>
      </c>
      <c r="J2119" t="s">
        <v>6</v>
      </c>
      <c r="K2119" t="s">
        <v>985</v>
      </c>
      <c r="L2119">
        <v>1191</v>
      </c>
      <c r="N2119">
        <v>1013</v>
      </c>
      <c r="O2119" t="s">
        <v>953</v>
      </c>
      <c r="P2119" t="s">
        <v>953</v>
      </c>
      <c r="Q2119">
        <v>1</v>
      </c>
      <c r="W2119">
        <v>0</v>
      </c>
      <c r="X2119">
        <v>735429535</v>
      </c>
      <c r="Y2119">
        <v>11.39</v>
      </c>
      <c r="AA2119">
        <v>0</v>
      </c>
      <c r="AB2119">
        <v>0</v>
      </c>
      <c r="AC2119">
        <v>0</v>
      </c>
      <c r="AD2119">
        <v>7.8</v>
      </c>
      <c r="AE2119">
        <v>0</v>
      </c>
      <c r="AF2119">
        <v>0</v>
      </c>
      <c r="AG2119">
        <v>0</v>
      </c>
      <c r="AH2119">
        <v>7.8</v>
      </c>
      <c r="AI2119">
        <v>1</v>
      </c>
      <c r="AJ2119">
        <v>1</v>
      </c>
      <c r="AK2119">
        <v>1</v>
      </c>
      <c r="AL2119">
        <v>1</v>
      </c>
      <c r="AN2119">
        <v>0</v>
      </c>
      <c r="AO2119">
        <v>1</v>
      </c>
      <c r="AP2119">
        <v>0</v>
      </c>
      <c r="AQ2119">
        <v>0</v>
      </c>
      <c r="AR2119">
        <v>0</v>
      </c>
      <c r="AS2119" t="s">
        <v>6</v>
      </c>
      <c r="AT2119">
        <v>11.39</v>
      </c>
      <c r="AU2119" t="s">
        <v>6</v>
      </c>
      <c r="AV2119">
        <v>1</v>
      </c>
      <c r="AW2119">
        <v>2</v>
      </c>
      <c r="AX2119">
        <v>27724361</v>
      </c>
      <c r="AY2119">
        <v>1</v>
      </c>
      <c r="AZ2119">
        <v>0</v>
      </c>
      <c r="BA2119">
        <v>2115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CX2119">
        <f>Y2119*Source!I772</f>
        <v>1.334908</v>
      </c>
      <c r="CY2119">
        <f>AD2119</f>
        <v>7.8</v>
      </c>
      <c r="CZ2119">
        <f>AH2119</f>
        <v>7.8</v>
      </c>
      <c r="DA2119">
        <f>AL2119</f>
        <v>1</v>
      </c>
      <c r="DB2119">
        <v>0</v>
      </c>
    </row>
    <row r="2120" spans="1:106" x14ac:dyDescent="0.2">
      <c r="A2120">
        <f>ROW(Source!A772)</f>
        <v>772</v>
      </c>
      <c r="B2120">
        <v>27721505</v>
      </c>
      <c r="C2120">
        <v>27724356</v>
      </c>
      <c r="D2120">
        <v>25412928</v>
      </c>
      <c r="E2120">
        <v>1</v>
      </c>
      <c r="F2120">
        <v>1</v>
      </c>
      <c r="G2120">
        <v>1</v>
      </c>
      <c r="H2120">
        <v>1</v>
      </c>
      <c r="I2120" t="s">
        <v>954</v>
      </c>
      <c r="J2120" t="s">
        <v>6</v>
      </c>
      <c r="K2120" t="s">
        <v>955</v>
      </c>
      <c r="L2120">
        <v>1191</v>
      </c>
      <c r="N2120">
        <v>1013</v>
      </c>
      <c r="O2120" t="s">
        <v>953</v>
      </c>
      <c r="P2120" t="s">
        <v>953</v>
      </c>
      <c r="Q2120">
        <v>1</v>
      </c>
      <c r="W2120">
        <v>0</v>
      </c>
      <c r="X2120">
        <v>-1417349443</v>
      </c>
      <c r="Y2120">
        <v>0.13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1</v>
      </c>
      <c r="AJ2120">
        <v>1</v>
      </c>
      <c r="AK2120">
        <v>1</v>
      </c>
      <c r="AL2120">
        <v>1</v>
      </c>
      <c r="AN2120">
        <v>0</v>
      </c>
      <c r="AO2120">
        <v>1</v>
      </c>
      <c r="AP2120">
        <v>0</v>
      </c>
      <c r="AQ2120">
        <v>0</v>
      </c>
      <c r="AR2120">
        <v>0</v>
      </c>
      <c r="AS2120" t="s">
        <v>6</v>
      </c>
      <c r="AT2120">
        <v>0.13</v>
      </c>
      <c r="AU2120" t="s">
        <v>6</v>
      </c>
      <c r="AV2120">
        <v>2</v>
      </c>
      <c r="AW2120">
        <v>2</v>
      </c>
      <c r="AX2120">
        <v>27724362</v>
      </c>
      <c r="AY2120">
        <v>1</v>
      </c>
      <c r="AZ2120">
        <v>0</v>
      </c>
      <c r="BA2120">
        <v>2116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CX2120">
        <f>Y2120*Source!I772</f>
        <v>1.5236E-2</v>
      </c>
      <c r="CY2120">
        <f>AD2120</f>
        <v>0</v>
      </c>
      <c r="CZ2120">
        <f>AH2120</f>
        <v>0</v>
      </c>
      <c r="DA2120">
        <f>AL2120</f>
        <v>1</v>
      </c>
      <c r="DB2120">
        <v>0</v>
      </c>
    </row>
    <row r="2121" spans="1:106" x14ac:dyDescent="0.2">
      <c r="A2121">
        <f>ROW(Source!A772)</f>
        <v>772</v>
      </c>
      <c r="B2121">
        <v>27721505</v>
      </c>
      <c r="C2121">
        <v>27724356</v>
      </c>
      <c r="D2121">
        <v>25230514</v>
      </c>
      <c r="E2121">
        <v>1</v>
      </c>
      <c r="F2121">
        <v>1</v>
      </c>
      <c r="G2121">
        <v>1</v>
      </c>
      <c r="H2121">
        <v>2</v>
      </c>
      <c r="I2121" t="s">
        <v>960</v>
      </c>
      <c r="J2121" t="s">
        <v>961</v>
      </c>
      <c r="K2121" t="s">
        <v>962</v>
      </c>
      <c r="L2121">
        <v>1368</v>
      </c>
      <c r="N2121">
        <v>1011</v>
      </c>
      <c r="O2121" t="s">
        <v>959</v>
      </c>
      <c r="P2121" t="s">
        <v>959</v>
      </c>
      <c r="Q2121">
        <v>1</v>
      </c>
      <c r="W2121">
        <v>0</v>
      </c>
      <c r="X2121">
        <v>1188625873</v>
      </c>
      <c r="Y2121">
        <v>0.13</v>
      </c>
      <c r="AA2121">
        <v>0</v>
      </c>
      <c r="AB2121">
        <v>31.26</v>
      </c>
      <c r="AC2121">
        <v>13.5</v>
      </c>
      <c r="AD2121">
        <v>0</v>
      </c>
      <c r="AE2121">
        <v>0</v>
      </c>
      <c r="AF2121">
        <v>31.26</v>
      </c>
      <c r="AG2121">
        <v>13.5</v>
      </c>
      <c r="AH2121">
        <v>0</v>
      </c>
      <c r="AI2121">
        <v>1</v>
      </c>
      <c r="AJ2121">
        <v>1</v>
      </c>
      <c r="AK2121">
        <v>1</v>
      </c>
      <c r="AL2121">
        <v>1</v>
      </c>
      <c r="AN2121">
        <v>0</v>
      </c>
      <c r="AO2121">
        <v>1</v>
      </c>
      <c r="AP2121">
        <v>0</v>
      </c>
      <c r="AQ2121">
        <v>0</v>
      </c>
      <c r="AR2121">
        <v>0</v>
      </c>
      <c r="AS2121" t="s">
        <v>6</v>
      </c>
      <c r="AT2121">
        <v>0.13</v>
      </c>
      <c r="AU2121" t="s">
        <v>6</v>
      </c>
      <c r="AV2121">
        <v>0</v>
      </c>
      <c r="AW2121">
        <v>2</v>
      </c>
      <c r="AX2121">
        <v>27724363</v>
      </c>
      <c r="AY2121">
        <v>1</v>
      </c>
      <c r="AZ2121">
        <v>0</v>
      </c>
      <c r="BA2121">
        <v>2117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CX2121">
        <f>Y2121*Source!I772</f>
        <v>1.5236E-2</v>
      </c>
      <c r="CY2121">
        <f>AB2121</f>
        <v>31.26</v>
      </c>
      <c r="CZ2121">
        <f>AF2121</f>
        <v>31.26</v>
      </c>
      <c r="DA2121">
        <f>AJ2121</f>
        <v>1</v>
      </c>
      <c r="DB2121">
        <v>0</v>
      </c>
    </row>
    <row r="2122" spans="1:106" x14ac:dyDescent="0.2">
      <c r="A2122">
        <f>ROW(Source!A772)</f>
        <v>772</v>
      </c>
      <c r="B2122">
        <v>27721505</v>
      </c>
      <c r="C2122">
        <v>27724356</v>
      </c>
      <c r="D2122">
        <v>25147242</v>
      </c>
      <c r="E2122">
        <v>17</v>
      </c>
      <c r="F2122">
        <v>1</v>
      </c>
      <c r="G2122">
        <v>1</v>
      </c>
      <c r="H2122">
        <v>3</v>
      </c>
      <c r="I2122" t="s">
        <v>44</v>
      </c>
      <c r="J2122" t="s">
        <v>6</v>
      </c>
      <c r="K2122" t="s">
        <v>45</v>
      </c>
      <c r="L2122">
        <v>1348</v>
      </c>
      <c r="N2122">
        <v>1009</v>
      </c>
      <c r="O2122" t="s">
        <v>46</v>
      </c>
      <c r="P2122" t="s">
        <v>46</v>
      </c>
      <c r="Q2122">
        <v>1000</v>
      </c>
      <c r="W2122">
        <v>0</v>
      </c>
      <c r="X2122">
        <v>-179832266</v>
      </c>
      <c r="Y2122">
        <v>0.47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1</v>
      </c>
      <c r="AJ2122">
        <v>1</v>
      </c>
      <c r="AK2122">
        <v>1</v>
      </c>
      <c r="AL2122">
        <v>1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 t="s">
        <v>6</v>
      </c>
      <c r="AT2122">
        <v>0.47</v>
      </c>
      <c r="AU2122" t="s">
        <v>6</v>
      </c>
      <c r="AV2122">
        <v>0</v>
      </c>
      <c r="AW2122">
        <v>2</v>
      </c>
      <c r="AX2122">
        <v>27724364</v>
      </c>
      <c r="AY2122">
        <v>1</v>
      </c>
      <c r="AZ2122">
        <v>0</v>
      </c>
      <c r="BA2122">
        <v>2118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CX2122">
        <f>Y2122*Source!I772</f>
        <v>5.5083999999999994E-2</v>
      </c>
      <c r="CY2122">
        <f>AA2122</f>
        <v>0</v>
      </c>
      <c r="CZ2122">
        <f>AE2122</f>
        <v>0</v>
      </c>
      <c r="DA2122">
        <f>AI2122</f>
        <v>1</v>
      </c>
      <c r="DB2122">
        <v>0</v>
      </c>
    </row>
    <row r="2123" spans="1:106" x14ac:dyDescent="0.2">
      <c r="A2123">
        <f>ROW(Source!A773)</f>
        <v>773</v>
      </c>
      <c r="B2123">
        <v>27721504</v>
      </c>
      <c r="C2123">
        <v>27724356</v>
      </c>
      <c r="D2123">
        <v>25413050</v>
      </c>
      <c r="E2123">
        <v>1</v>
      </c>
      <c r="F2123">
        <v>1</v>
      </c>
      <c r="G2123">
        <v>1</v>
      </c>
      <c r="H2123">
        <v>1</v>
      </c>
      <c r="I2123" t="s">
        <v>984</v>
      </c>
      <c r="J2123" t="s">
        <v>6</v>
      </c>
      <c r="K2123" t="s">
        <v>985</v>
      </c>
      <c r="L2123">
        <v>1191</v>
      </c>
      <c r="N2123">
        <v>1013</v>
      </c>
      <c r="O2123" t="s">
        <v>953</v>
      </c>
      <c r="P2123" t="s">
        <v>953</v>
      </c>
      <c r="Q2123">
        <v>1</v>
      </c>
      <c r="W2123">
        <v>0</v>
      </c>
      <c r="X2123">
        <v>735429535</v>
      </c>
      <c r="Y2123">
        <v>11.39</v>
      </c>
      <c r="AA2123">
        <v>0</v>
      </c>
      <c r="AB2123">
        <v>0</v>
      </c>
      <c r="AC2123">
        <v>0</v>
      </c>
      <c r="AD2123">
        <v>7.8</v>
      </c>
      <c r="AE2123">
        <v>0</v>
      </c>
      <c r="AF2123">
        <v>0</v>
      </c>
      <c r="AG2123">
        <v>0</v>
      </c>
      <c r="AH2123">
        <v>7.8</v>
      </c>
      <c r="AI2123">
        <v>1</v>
      </c>
      <c r="AJ2123">
        <v>1</v>
      </c>
      <c r="AK2123">
        <v>1</v>
      </c>
      <c r="AL2123">
        <v>1</v>
      </c>
      <c r="AN2123">
        <v>0</v>
      </c>
      <c r="AO2123">
        <v>1</v>
      </c>
      <c r="AP2123">
        <v>0</v>
      </c>
      <c r="AQ2123">
        <v>0</v>
      </c>
      <c r="AR2123">
        <v>0</v>
      </c>
      <c r="AS2123" t="s">
        <v>6</v>
      </c>
      <c r="AT2123">
        <v>11.39</v>
      </c>
      <c r="AU2123" t="s">
        <v>6</v>
      </c>
      <c r="AV2123">
        <v>1</v>
      </c>
      <c r="AW2123">
        <v>2</v>
      </c>
      <c r="AX2123">
        <v>27724361</v>
      </c>
      <c r="AY2123">
        <v>1</v>
      </c>
      <c r="AZ2123">
        <v>0</v>
      </c>
      <c r="BA2123">
        <v>2119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CX2123">
        <f>Y2123*Source!I773</f>
        <v>1.334908</v>
      </c>
      <c r="CY2123">
        <f>AD2123</f>
        <v>7.8</v>
      </c>
      <c r="CZ2123">
        <f>AH2123</f>
        <v>7.8</v>
      </c>
      <c r="DA2123">
        <f>AL2123</f>
        <v>1</v>
      </c>
      <c r="DB2123">
        <v>0</v>
      </c>
    </row>
    <row r="2124" spans="1:106" x14ac:dyDescent="0.2">
      <c r="A2124">
        <f>ROW(Source!A773)</f>
        <v>773</v>
      </c>
      <c r="B2124">
        <v>27721504</v>
      </c>
      <c r="C2124">
        <v>27724356</v>
      </c>
      <c r="D2124">
        <v>25412928</v>
      </c>
      <c r="E2124">
        <v>1</v>
      </c>
      <c r="F2124">
        <v>1</v>
      </c>
      <c r="G2124">
        <v>1</v>
      </c>
      <c r="H2124">
        <v>1</v>
      </c>
      <c r="I2124" t="s">
        <v>954</v>
      </c>
      <c r="J2124" t="s">
        <v>6</v>
      </c>
      <c r="K2124" t="s">
        <v>955</v>
      </c>
      <c r="L2124">
        <v>1191</v>
      </c>
      <c r="N2124">
        <v>1013</v>
      </c>
      <c r="O2124" t="s">
        <v>953</v>
      </c>
      <c r="P2124" t="s">
        <v>953</v>
      </c>
      <c r="Q2124">
        <v>1</v>
      </c>
      <c r="W2124">
        <v>0</v>
      </c>
      <c r="X2124">
        <v>-1417349443</v>
      </c>
      <c r="Y2124">
        <v>0.13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1</v>
      </c>
      <c r="AJ2124">
        <v>1</v>
      </c>
      <c r="AK2124">
        <v>1</v>
      </c>
      <c r="AL2124">
        <v>1</v>
      </c>
      <c r="AN2124">
        <v>0</v>
      </c>
      <c r="AO2124">
        <v>1</v>
      </c>
      <c r="AP2124">
        <v>0</v>
      </c>
      <c r="AQ2124">
        <v>0</v>
      </c>
      <c r="AR2124">
        <v>0</v>
      </c>
      <c r="AS2124" t="s">
        <v>6</v>
      </c>
      <c r="AT2124">
        <v>0.13</v>
      </c>
      <c r="AU2124" t="s">
        <v>6</v>
      </c>
      <c r="AV2124">
        <v>2</v>
      </c>
      <c r="AW2124">
        <v>2</v>
      </c>
      <c r="AX2124">
        <v>27724362</v>
      </c>
      <c r="AY2124">
        <v>1</v>
      </c>
      <c r="AZ2124">
        <v>0</v>
      </c>
      <c r="BA2124">
        <v>2120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CX2124">
        <f>Y2124*Source!I773</f>
        <v>1.5236E-2</v>
      </c>
      <c r="CY2124">
        <f>AD2124</f>
        <v>0</v>
      </c>
      <c r="CZ2124">
        <f>AH2124</f>
        <v>0</v>
      </c>
      <c r="DA2124">
        <f>AL2124</f>
        <v>1</v>
      </c>
      <c r="DB2124">
        <v>0</v>
      </c>
    </row>
    <row r="2125" spans="1:106" x14ac:dyDescent="0.2">
      <c r="A2125">
        <f>ROW(Source!A773)</f>
        <v>773</v>
      </c>
      <c r="B2125">
        <v>27721504</v>
      </c>
      <c r="C2125">
        <v>27724356</v>
      </c>
      <c r="D2125">
        <v>25230514</v>
      </c>
      <c r="E2125">
        <v>1</v>
      </c>
      <c r="F2125">
        <v>1</v>
      </c>
      <c r="G2125">
        <v>1</v>
      </c>
      <c r="H2125">
        <v>2</v>
      </c>
      <c r="I2125" t="s">
        <v>960</v>
      </c>
      <c r="J2125" t="s">
        <v>961</v>
      </c>
      <c r="K2125" t="s">
        <v>962</v>
      </c>
      <c r="L2125">
        <v>1368</v>
      </c>
      <c r="N2125">
        <v>1011</v>
      </c>
      <c r="O2125" t="s">
        <v>959</v>
      </c>
      <c r="P2125" t="s">
        <v>959</v>
      </c>
      <c r="Q2125">
        <v>1</v>
      </c>
      <c r="W2125">
        <v>0</v>
      </c>
      <c r="X2125">
        <v>1188625873</v>
      </c>
      <c r="Y2125">
        <v>0.13</v>
      </c>
      <c r="AA2125">
        <v>0</v>
      </c>
      <c r="AB2125">
        <v>31.26</v>
      </c>
      <c r="AC2125">
        <v>13.5</v>
      </c>
      <c r="AD2125">
        <v>0</v>
      </c>
      <c r="AE2125">
        <v>0</v>
      </c>
      <c r="AF2125">
        <v>31.26</v>
      </c>
      <c r="AG2125">
        <v>13.5</v>
      </c>
      <c r="AH2125">
        <v>0</v>
      </c>
      <c r="AI2125">
        <v>1</v>
      </c>
      <c r="AJ2125">
        <v>1</v>
      </c>
      <c r="AK2125">
        <v>1</v>
      </c>
      <c r="AL2125">
        <v>1</v>
      </c>
      <c r="AN2125">
        <v>0</v>
      </c>
      <c r="AO2125">
        <v>1</v>
      </c>
      <c r="AP2125">
        <v>0</v>
      </c>
      <c r="AQ2125">
        <v>0</v>
      </c>
      <c r="AR2125">
        <v>0</v>
      </c>
      <c r="AS2125" t="s">
        <v>6</v>
      </c>
      <c r="AT2125">
        <v>0.13</v>
      </c>
      <c r="AU2125" t="s">
        <v>6</v>
      </c>
      <c r="AV2125">
        <v>0</v>
      </c>
      <c r="AW2125">
        <v>2</v>
      </c>
      <c r="AX2125">
        <v>27724363</v>
      </c>
      <c r="AY2125">
        <v>1</v>
      </c>
      <c r="AZ2125">
        <v>0</v>
      </c>
      <c r="BA2125">
        <v>2121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CX2125">
        <f>Y2125*Source!I773</f>
        <v>1.5236E-2</v>
      </c>
      <c r="CY2125">
        <f>AB2125</f>
        <v>31.26</v>
      </c>
      <c r="CZ2125">
        <f>AF2125</f>
        <v>31.26</v>
      </c>
      <c r="DA2125">
        <f>AJ2125</f>
        <v>1</v>
      </c>
      <c r="DB2125">
        <v>0</v>
      </c>
    </row>
    <row r="2126" spans="1:106" x14ac:dyDescent="0.2">
      <c r="A2126">
        <f>ROW(Source!A773)</f>
        <v>773</v>
      </c>
      <c r="B2126">
        <v>27721504</v>
      </c>
      <c r="C2126">
        <v>27724356</v>
      </c>
      <c r="D2126">
        <v>25147242</v>
      </c>
      <c r="E2126">
        <v>17</v>
      </c>
      <c r="F2126">
        <v>1</v>
      </c>
      <c r="G2126">
        <v>1</v>
      </c>
      <c r="H2126">
        <v>3</v>
      </c>
      <c r="I2126" t="s">
        <v>44</v>
      </c>
      <c r="J2126" t="s">
        <v>6</v>
      </c>
      <c r="K2126" t="s">
        <v>45</v>
      </c>
      <c r="L2126">
        <v>1348</v>
      </c>
      <c r="N2126">
        <v>1009</v>
      </c>
      <c r="O2126" t="s">
        <v>46</v>
      </c>
      <c r="P2126" t="s">
        <v>46</v>
      </c>
      <c r="Q2126">
        <v>1000</v>
      </c>
      <c r="W2126">
        <v>0</v>
      </c>
      <c r="X2126">
        <v>-179832266</v>
      </c>
      <c r="Y2126">
        <v>0.47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1</v>
      </c>
      <c r="AJ2126">
        <v>1</v>
      </c>
      <c r="AK2126">
        <v>1</v>
      </c>
      <c r="AL2126">
        <v>1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 t="s">
        <v>6</v>
      </c>
      <c r="AT2126">
        <v>0.47</v>
      </c>
      <c r="AU2126" t="s">
        <v>6</v>
      </c>
      <c r="AV2126">
        <v>0</v>
      </c>
      <c r="AW2126">
        <v>2</v>
      </c>
      <c r="AX2126">
        <v>27724364</v>
      </c>
      <c r="AY2126">
        <v>1</v>
      </c>
      <c r="AZ2126">
        <v>0</v>
      </c>
      <c r="BA2126">
        <v>2122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CX2126">
        <f>Y2126*Source!I773</f>
        <v>5.5083999999999994E-2</v>
      </c>
      <c r="CY2126">
        <f>AA2126</f>
        <v>0</v>
      </c>
      <c r="CZ2126">
        <f>AE2126</f>
        <v>0</v>
      </c>
      <c r="DA2126">
        <f>AI2126</f>
        <v>1</v>
      </c>
      <c r="DB2126">
        <v>0</v>
      </c>
    </row>
    <row r="2127" spans="1:106" x14ac:dyDescent="0.2">
      <c r="A2127">
        <f>ROW(Source!A776)</f>
        <v>776</v>
      </c>
      <c r="B2127">
        <v>27721505</v>
      </c>
      <c r="C2127">
        <v>27724366</v>
      </c>
      <c r="D2127">
        <v>25413300</v>
      </c>
      <c r="E2127">
        <v>1</v>
      </c>
      <c r="F2127">
        <v>1</v>
      </c>
      <c r="G2127">
        <v>1</v>
      </c>
      <c r="H2127">
        <v>1</v>
      </c>
      <c r="I2127" t="s">
        <v>989</v>
      </c>
      <c r="J2127" t="s">
        <v>6</v>
      </c>
      <c r="K2127" t="s">
        <v>990</v>
      </c>
      <c r="L2127">
        <v>1191</v>
      </c>
      <c r="N2127">
        <v>1013</v>
      </c>
      <c r="O2127" t="s">
        <v>953</v>
      </c>
      <c r="P2127" t="s">
        <v>953</v>
      </c>
      <c r="Q2127">
        <v>1</v>
      </c>
      <c r="W2127">
        <v>0</v>
      </c>
      <c r="X2127">
        <v>-400197608</v>
      </c>
      <c r="Y2127">
        <v>111.2</v>
      </c>
      <c r="AA2127">
        <v>0</v>
      </c>
      <c r="AB2127">
        <v>0</v>
      </c>
      <c r="AC2127">
        <v>0</v>
      </c>
      <c r="AD2127">
        <v>8.5299999999999994</v>
      </c>
      <c r="AE2127">
        <v>0</v>
      </c>
      <c r="AF2127">
        <v>0</v>
      </c>
      <c r="AG2127">
        <v>0</v>
      </c>
      <c r="AH2127">
        <v>8.5299999999999994</v>
      </c>
      <c r="AI2127">
        <v>1</v>
      </c>
      <c r="AJ2127">
        <v>1</v>
      </c>
      <c r="AK2127">
        <v>1</v>
      </c>
      <c r="AL2127">
        <v>1</v>
      </c>
      <c r="AN2127">
        <v>0</v>
      </c>
      <c r="AO2127">
        <v>1</v>
      </c>
      <c r="AP2127">
        <v>0</v>
      </c>
      <c r="AQ2127">
        <v>0</v>
      </c>
      <c r="AR2127">
        <v>0</v>
      </c>
      <c r="AS2127" t="s">
        <v>6</v>
      </c>
      <c r="AT2127">
        <v>111.2</v>
      </c>
      <c r="AU2127" t="s">
        <v>6</v>
      </c>
      <c r="AV2127">
        <v>1</v>
      </c>
      <c r="AW2127">
        <v>2</v>
      </c>
      <c r="AX2127">
        <v>27724373</v>
      </c>
      <c r="AY2127">
        <v>1</v>
      </c>
      <c r="AZ2127">
        <v>0</v>
      </c>
      <c r="BA2127">
        <v>2123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CX2127">
        <f>Y2127*Source!I776</f>
        <v>13.032640000000001</v>
      </c>
      <c r="CY2127">
        <f>AD2127</f>
        <v>8.5299999999999994</v>
      </c>
      <c r="CZ2127">
        <f>AH2127</f>
        <v>8.5299999999999994</v>
      </c>
      <c r="DA2127">
        <f>AL2127</f>
        <v>1</v>
      </c>
      <c r="DB2127">
        <v>0</v>
      </c>
    </row>
    <row r="2128" spans="1:106" x14ac:dyDescent="0.2">
      <c r="A2128">
        <f>ROW(Source!A776)</f>
        <v>776</v>
      </c>
      <c r="B2128">
        <v>27721505</v>
      </c>
      <c r="C2128">
        <v>27724366</v>
      </c>
      <c r="D2128">
        <v>25412928</v>
      </c>
      <c r="E2128">
        <v>1</v>
      </c>
      <c r="F2128">
        <v>1</v>
      </c>
      <c r="G2128">
        <v>1</v>
      </c>
      <c r="H2128">
        <v>1</v>
      </c>
      <c r="I2128" t="s">
        <v>954</v>
      </c>
      <c r="J2128" t="s">
        <v>6</v>
      </c>
      <c r="K2128" t="s">
        <v>955</v>
      </c>
      <c r="L2128">
        <v>1191</v>
      </c>
      <c r="N2128">
        <v>1013</v>
      </c>
      <c r="O2128" t="s">
        <v>953</v>
      </c>
      <c r="P2128" t="s">
        <v>953</v>
      </c>
      <c r="Q2128">
        <v>1</v>
      </c>
      <c r="W2128">
        <v>0</v>
      </c>
      <c r="X2128">
        <v>-1417349443</v>
      </c>
      <c r="Y2128">
        <v>1.8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1</v>
      </c>
      <c r="AJ2128">
        <v>1</v>
      </c>
      <c r="AK2128">
        <v>1</v>
      </c>
      <c r="AL2128">
        <v>1</v>
      </c>
      <c r="AN2128">
        <v>0</v>
      </c>
      <c r="AO2128">
        <v>1</v>
      </c>
      <c r="AP2128">
        <v>0</v>
      </c>
      <c r="AQ2128">
        <v>0</v>
      </c>
      <c r="AR2128">
        <v>0</v>
      </c>
      <c r="AS2128" t="s">
        <v>6</v>
      </c>
      <c r="AT2128">
        <v>1.8</v>
      </c>
      <c r="AU2128" t="s">
        <v>6</v>
      </c>
      <c r="AV2128">
        <v>2</v>
      </c>
      <c r="AW2128">
        <v>2</v>
      </c>
      <c r="AX2128">
        <v>27724374</v>
      </c>
      <c r="AY2128">
        <v>1</v>
      </c>
      <c r="AZ2128">
        <v>0</v>
      </c>
      <c r="BA2128">
        <v>2124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CX2128">
        <f>Y2128*Source!I776</f>
        <v>0.21096000000000001</v>
      </c>
      <c r="CY2128">
        <f>AD2128</f>
        <v>0</v>
      </c>
      <c r="CZ2128">
        <f>AH2128</f>
        <v>0</v>
      </c>
      <c r="DA2128">
        <f>AL2128</f>
        <v>1</v>
      </c>
      <c r="DB2128">
        <v>0</v>
      </c>
    </row>
    <row r="2129" spans="1:106" x14ac:dyDescent="0.2">
      <c r="A2129">
        <f>ROW(Source!A776)</f>
        <v>776</v>
      </c>
      <c r="B2129">
        <v>27721505</v>
      </c>
      <c r="C2129">
        <v>27724366</v>
      </c>
      <c r="D2129">
        <v>25230514</v>
      </c>
      <c r="E2129">
        <v>1</v>
      </c>
      <c r="F2129">
        <v>1</v>
      </c>
      <c r="G2129">
        <v>1</v>
      </c>
      <c r="H2129">
        <v>2</v>
      </c>
      <c r="I2129" t="s">
        <v>960</v>
      </c>
      <c r="J2129" t="s">
        <v>961</v>
      </c>
      <c r="K2129" t="s">
        <v>962</v>
      </c>
      <c r="L2129">
        <v>1368</v>
      </c>
      <c r="N2129">
        <v>1011</v>
      </c>
      <c r="O2129" t="s">
        <v>959</v>
      </c>
      <c r="P2129" t="s">
        <v>959</v>
      </c>
      <c r="Q2129">
        <v>1</v>
      </c>
      <c r="W2129">
        <v>0</v>
      </c>
      <c r="X2129">
        <v>1188625873</v>
      </c>
      <c r="Y2129">
        <v>1.8</v>
      </c>
      <c r="AA2129">
        <v>0</v>
      </c>
      <c r="AB2129">
        <v>31.26</v>
      </c>
      <c r="AC2129">
        <v>13.5</v>
      </c>
      <c r="AD2129">
        <v>0</v>
      </c>
      <c r="AE2129">
        <v>0</v>
      </c>
      <c r="AF2129">
        <v>31.26</v>
      </c>
      <c r="AG2129">
        <v>13.5</v>
      </c>
      <c r="AH2129">
        <v>0</v>
      </c>
      <c r="AI2129">
        <v>1</v>
      </c>
      <c r="AJ2129">
        <v>1</v>
      </c>
      <c r="AK2129">
        <v>1</v>
      </c>
      <c r="AL2129">
        <v>1</v>
      </c>
      <c r="AN2129">
        <v>0</v>
      </c>
      <c r="AO2129">
        <v>1</v>
      </c>
      <c r="AP2129">
        <v>0</v>
      </c>
      <c r="AQ2129">
        <v>0</v>
      </c>
      <c r="AR2129">
        <v>0</v>
      </c>
      <c r="AS2129" t="s">
        <v>6</v>
      </c>
      <c r="AT2129">
        <v>1.8</v>
      </c>
      <c r="AU2129" t="s">
        <v>6</v>
      </c>
      <c r="AV2129">
        <v>0</v>
      </c>
      <c r="AW2129">
        <v>2</v>
      </c>
      <c r="AX2129">
        <v>27724375</v>
      </c>
      <c r="AY2129">
        <v>1</v>
      </c>
      <c r="AZ2129">
        <v>0</v>
      </c>
      <c r="BA2129">
        <v>2125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CX2129">
        <f>Y2129*Source!I776</f>
        <v>0.21096000000000001</v>
      </c>
      <c r="CY2129">
        <f>AB2129</f>
        <v>31.26</v>
      </c>
      <c r="CZ2129">
        <f>AF2129</f>
        <v>31.26</v>
      </c>
      <c r="DA2129">
        <f>AJ2129</f>
        <v>1</v>
      </c>
      <c r="DB2129">
        <v>0</v>
      </c>
    </row>
    <row r="2130" spans="1:106" x14ac:dyDescent="0.2">
      <c r="A2130">
        <f>ROW(Source!A776)</f>
        <v>776</v>
      </c>
      <c r="B2130">
        <v>27721505</v>
      </c>
      <c r="C2130">
        <v>27724366</v>
      </c>
      <c r="D2130">
        <v>25231936</v>
      </c>
      <c r="E2130">
        <v>1</v>
      </c>
      <c r="F2130">
        <v>1</v>
      </c>
      <c r="G2130">
        <v>1</v>
      </c>
      <c r="H2130">
        <v>2</v>
      </c>
      <c r="I2130" t="s">
        <v>1039</v>
      </c>
      <c r="J2130" t="s">
        <v>1040</v>
      </c>
      <c r="K2130" t="s">
        <v>1041</v>
      </c>
      <c r="L2130">
        <v>1368</v>
      </c>
      <c r="N2130">
        <v>1011</v>
      </c>
      <c r="O2130" t="s">
        <v>959</v>
      </c>
      <c r="P2130" t="s">
        <v>959</v>
      </c>
      <c r="Q2130">
        <v>1</v>
      </c>
      <c r="W2130">
        <v>0</v>
      </c>
      <c r="X2130">
        <v>-2111251057</v>
      </c>
      <c r="Y2130">
        <v>19.2</v>
      </c>
      <c r="AA2130">
        <v>0</v>
      </c>
      <c r="AB2130">
        <v>32.5</v>
      </c>
      <c r="AC2130">
        <v>0</v>
      </c>
      <c r="AD2130">
        <v>0</v>
      </c>
      <c r="AE2130">
        <v>0</v>
      </c>
      <c r="AF2130">
        <v>32.5</v>
      </c>
      <c r="AG2130">
        <v>0</v>
      </c>
      <c r="AH2130">
        <v>0</v>
      </c>
      <c r="AI2130">
        <v>1</v>
      </c>
      <c r="AJ2130">
        <v>1</v>
      </c>
      <c r="AK2130">
        <v>1</v>
      </c>
      <c r="AL2130">
        <v>1</v>
      </c>
      <c r="AN2130">
        <v>0</v>
      </c>
      <c r="AO2130">
        <v>1</v>
      </c>
      <c r="AP2130">
        <v>0</v>
      </c>
      <c r="AQ2130">
        <v>0</v>
      </c>
      <c r="AR2130">
        <v>0</v>
      </c>
      <c r="AS2130" t="s">
        <v>6</v>
      </c>
      <c r="AT2130">
        <v>19.2</v>
      </c>
      <c r="AU2130" t="s">
        <v>6</v>
      </c>
      <c r="AV2130">
        <v>0</v>
      </c>
      <c r="AW2130">
        <v>2</v>
      </c>
      <c r="AX2130">
        <v>27724376</v>
      </c>
      <c r="AY2130">
        <v>1</v>
      </c>
      <c r="AZ2130">
        <v>0</v>
      </c>
      <c r="BA2130">
        <v>2126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CX2130">
        <f>Y2130*Source!I776</f>
        <v>2.2502399999999998</v>
      </c>
      <c r="CY2130">
        <f>AB2130</f>
        <v>32.5</v>
      </c>
      <c r="CZ2130">
        <f>AF2130</f>
        <v>32.5</v>
      </c>
      <c r="DA2130">
        <f>AJ2130</f>
        <v>1</v>
      </c>
      <c r="DB2130">
        <v>0</v>
      </c>
    </row>
    <row r="2131" spans="1:106" x14ac:dyDescent="0.2">
      <c r="A2131">
        <f>ROW(Source!A776)</f>
        <v>776</v>
      </c>
      <c r="B2131">
        <v>27721505</v>
      </c>
      <c r="C2131">
        <v>27724366</v>
      </c>
      <c r="D2131">
        <v>25232531</v>
      </c>
      <c r="E2131">
        <v>1</v>
      </c>
      <c r="F2131">
        <v>1</v>
      </c>
      <c r="G2131">
        <v>1</v>
      </c>
      <c r="H2131">
        <v>2</v>
      </c>
      <c r="I2131" t="s">
        <v>1042</v>
      </c>
      <c r="J2131" t="s">
        <v>1043</v>
      </c>
      <c r="K2131" t="s">
        <v>1044</v>
      </c>
      <c r="L2131">
        <v>1368</v>
      </c>
      <c r="N2131">
        <v>1011</v>
      </c>
      <c r="O2131" t="s">
        <v>959</v>
      </c>
      <c r="P2131" t="s">
        <v>959</v>
      </c>
      <c r="Q2131">
        <v>1</v>
      </c>
      <c r="W2131">
        <v>0</v>
      </c>
      <c r="X2131">
        <v>1518765163</v>
      </c>
      <c r="Y2131">
        <v>38.4</v>
      </c>
      <c r="AA2131">
        <v>0</v>
      </c>
      <c r="AB2131">
        <v>1.53</v>
      </c>
      <c r="AC2131">
        <v>0</v>
      </c>
      <c r="AD2131">
        <v>0</v>
      </c>
      <c r="AE2131">
        <v>0</v>
      </c>
      <c r="AF2131">
        <v>1.53</v>
      </c>
      <c r="AG2131">
        <v>0</v>
      </c>
      <c r="AH2131">
        <v>0</v>
      </c>
      <c r="AI2131">
        <v>1</v>
      </c>
      <c r="AJ2131">
        <v>1</v>
      </c>
      <c r="AK2131">
        <v>1</v>
      </c>
      <c r="AL2131">
        <v>1</v>
      </c>
      <c r="AN2131">
        <v>0</v>
      </c>
      <c r="AO2131">
        <v>1</v>
      </c>
      <c r="AP2131">
        <v>0</v>
      </c>
      <c r="AQ2131">
        <v>0</v>
      </c>
      <c r="AR2131">
        <v>0</v>
      </c>
      <c r="AS2131" t="s">
        <v>6</v>
      </c>
      <c r="AT2131">
        <v>38.4</v>
      </c>
      <c r="AU2131" t="s">
        <v>6</v>
      </c>
      <c r="AV2131">
        <v>0</v>
      </c>
      <c r="AW2131">
        <v>2</v>
      </c>
      <c r="AX2131">
        <v>27724377</v>
      </c>
      <c r="AY2131">
        <v>1</v>
      </c>
      <c r="AZ2131">
        <v>0</v>
      </c>
      <c r="BA2131">
        <v>2127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CX2131">
        <f>Y2131*Source!I776</f>
        <v>4.5004799999999996</v>
      </c>
      <c r="CY2131">
        <f>AB2131</f>
        <v>1.53</v>
      </c>
      <c r="CZ2131">
        <f>AF2131</f>
        <v>1.53</v>
      </c>
      <c r="DA2131">
        <f>AJ2131</f>
        <v>1</v>
      </c>
      <c r="DB2131">
        <v>0</v>
      </c>
    </row>
    <row r="2132" spans="1:106" x14ac:dyDescent="0.2">
      <c r="A2132">
        <f>ROW(Source!A776)</f>
        <v>776</v>
      </c>
      <c r="B2132">
        <v>27721505</v>
      </c>
      <c r="C2132">
        <v>27724366</v>
      </c>
      <c r="D2132">
        <v>25147242</v>
      </c>
      <c r="E2132">
        <v>17</v>
      </c>
      <c r="F2132">
        <v>1</v>
      </c>
      <c r="G2132">
        <v>1</v>
      </c>
      <c r="H2132">
        <v>3</v>
      </c>
      <c r="I2132" t="s">
        <v>44</v>
      </c>
      <c r="J2132" t="s">
        <v>6</v>
      </c>
      <c r="K2132" t="s">
        <v>45</v>
      </c>
      <c r="L2132">
        <v>1348</v>
      </c>
      <c r="N2132">
        <v>1009</v>
      </c>
      <c r="O2132" t="s">
        <v>46</v>
      </c>
      <c r="P2132" t="s">
        <v>46</v>
      </c>
      <c r="Q2132">
        <v>1000</v>
      </c>
      <c r="W2132">
        <v>0</v>
      </c>
      <c r="X2132">
        <v>-179832266</v>
      </c>
      <c r="Y2132">
        <v>6.6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1</v>
      </c>
      <c r="AJ2132">
        <v>1</v>
      </c>
      <c r="AK2132">
        <v>1</v>
      </c>
      <c r="AL2132">
        <v>1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 t="s">
        <v>6</v>
      </c>
      <c r="AT2132">
        <v>6.6</v>
      </c>
      <c r="AU2132" t="s">
        <v>6</v>
      </c>
      <c r="AV2132">
        <v>0</v>
      </c>
      <c r="AW2132">
        <v>2</v>
      </c>
      <c r="AX2132">
        <v>27724378</v>
      </c>
      <c r="AY2132">
        <v>1</v>
      </c>
      <c r="AZ2132">
        <v>0</v>
      </c>
      <c r="BA2132">
        <v>2128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CX2132">
        <f>Y2132*Source!I776</f>
        <v>0.77351999999999999</v>
      </c>
      <c r="CY2132">
        <f>AA2132</f>
        <v>0</v>
      </c>
      <c r="CZ2132">
        <f>AE2132</f>
        <v>0</v>
      </c>
      <c r="DA2132">
        <f>AI2132</f>
        <v>1</v>
      </c>
      <c r="DB2132">
        <v>0</v>
      </c>
    </row>
    <row r="2133" spans="1:106" x14ac:dyDescent="0.2">
      <c r="A2133">
        <f>ROW(Source!A777)</f>
        <v>777</v>
      </c>
      <c r="B2133">
        <v>27721504</v>
      </c>
      <c r="C2133">
        <v>27724366</v>
      </c>
      <c r="D2133">
        <v>25413300</v>
      </c>
      <c r="E2133">
        <v>1</v>
      </c>
      <c r="F2133">
        <v>1</v>
      </c>
      <c r="G2133">
        <v>1</v>
      </c>
      <c r="H2133">
        <v>1</v>
      </c>
      <c r="I2133" t="s">
        <v>989</v>
      </c>
      <c r="J2133" t="s">
        <v>6</v>
      </c>
      <c r="K2133" t="s">
        <v>990</v>
      </c>
      <c r="L2133">
        <v>1191</v>
      </c>
      <c r="N2133">
        <v>1013</v>
      </c>
      <c r="O2133" t="s">
        <v>953</v>
      </c>
      <c r="P2133" t="s">
        <v>953</v>
      </c>
      <c r="Q2133">
        <v>1</v>
      </c>
      <c r="W2133">
        <v>0</v>
      </c>
      <c r="X2133">
        <v>-400197608</v>
      </c>
      <c r="Y2133">
        <v>111.2</v>
      </c>
      <c r="AA2133">
        <v>0</v>
      </c>
      <c r="AB2133">
        <v>0</v>
      </c>
      <c r="AC2133">
        <v>0</v>
      </c>
      <c r="AD2133">
        <v>8.5299999999999994</v>
      </c>
      <c r="AE2133">
        <v>0</v>
      </c>
      <c r="AF2133">
        <v>0</v>
      </c>
      <c r="AG2133">
        <v>0</v>
      </c>
      <c r="AH2133">
        <v>8.5299999999999994</v>
      </c>
      <c r="AI2133">
        <v>1</v>
      </c>
      <c r="AJ2133">
        <v>1</v>
      </c>
      <c r="AK2133">
        <v>1</v>
      </c>
      <c r="AL2133">
        <v>1</v>
      </c>
      <c r="AN2133">
        <v>0</v>
      </c>
      <c r="AO2133">
        <v>1</v>
      </c>
      <c r="AP2133">
        <v>0</v>
      </c>
      <c r="AQ2133">
        <v>0</v>
      </c>
      <c r="AR2133">
        <v>0</v>
      </c>
      <c r="AS2133" t="s">
        <v>6</v>
      </c>
      <c r="AT2133">
        <v>111.2</v>
      </c>
      <c r="AU2133" t="s">
        <v>6</v>
      </c>
      <c r="AV2133">
        <v>1</v>
      </c>
      <c r="AW2133">
        <v>2</v>
      </c>
      <c r="AX2133">
        <v>27724373</v>
      </c>
      <c r="AY2133">
        <v>1</v>
      </c>
      <c r="AZ2133">
        <v>0</v>
      </c>
      <c r="BA2133">
        <v>2129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CX2133">
        <f>Y2133*Source!I777</f>
        <v>13.032640000000001</v>
      </c>
      <c r="CY2133">
        <f>AD2133</f>
        <v>8.5299999999999994</v>
      </c>
      <c r="CZ2133">
        <f>AH2133</f>
        <v>8.5299999999999994</v>
      </c>
      <c r="DA2133">
        <f>AL2133</f>
        <v>1</v>
      </c>
      <c r="DB2133">
        <v>0</v>
      </c>
    </row>
    <row r="2134" spans="1:106" x14ac:dyDescent="0.2">
      <c r="A2134">
        <f>ROW(Source!A777)</f>
        <v>777</v>
      </c>
      <c r="B2134">
        <v>27721504</v>
      </c>
      <c r="C2134">
        <v>27724366</v>
      </c>
      <c r="D2134">
        <v>25412928</v>
      </c>
      <c r="E2134">
        <v>1</v>
      </c>
      <c r="F2134">
        <v>1</v>
      </c>
      <c r="G2134">
        <v>1</v>
      </c>
      <c r="H2134">
        <v>1</v>
      </c>
      <c r="I2134" t="s">
        <v>954</v>
      </c>
      <c r="J2134" t="s">
        <v>6</v>
      </c>
      <c r="K2134" t="s">
        <v>955</v>
      </c>
      <c r="L2134">
        <v>1191</v>
      </c>
      <c r="N2134">
        <v>1013</v>
      </c>
      <c r="O2134" t="s">
        <v>953</v>
      </c>
      <c r="P2134" t="s">
        <v>953</v>
      </c>
      <c r="Q2134">
        <v>1</v>
      </c>
      <c r="W2134">
        <v>0</v>
      </c>
      <c r="X2134">
        <v>-1417349443</v>
      </c>
      <c r="Y2134">
        <v>1.8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1</v>
      </c>
      <c r="AJ2134">
        <v>1</v>
      </c>
      <c r="AK2134">
        <v>1</v>
      </c>
      <c r="AL2134">
        <v>1</v>
      </c>
      <c r="AN2134">
        <v>0</v>
      </c>
      <c r="AO2134">
        <v>1</v>
      </c>
      <c r="AP2134">
        <v>0</v>
      </c>
      <c r="AQ2134">
        <v>0</v>
      </c>
      <c r="AR2134">
        <v>0</v>
      </c>
      <c r="AS2134" t="s">
        <v>6</v>
      </c>
      <c r="AT2134">
        <v>1.8</v>
      </c>
      <c r="AU2134" t="s">
        <v>6</v>
      </c>
      <c r="AV2134">
        <v>2</v>
      </c>
      <c r="AW2134">
        <v>2</v>
      </c>
      <c r="AX2134">
        <v>27724374</v>
      </c>
      <c r="AY2134">
        <v>1</v>
      </c>
      <c r="AZ2134">
        <v>0</v>
      </c>
      <c r="BA2134">
        <v>2130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CX2134">
        <f>Y2134*Source!I777</f>
        <v>0.21096000000000001</v>
      </c>
      <c r="CY2134">
        <f>AD2134</f>
        <v>0</v>
      </c>
      <c r="CZ2134">
        <f>AH2134</f>
        <v>0</v>
      </c>
      <c r="DA2134">
        <f>AL2134</f>
        <v>1</v>
      </c>
      <c r="DB2134">
        <v>0</v>
      </c>
    </row>
    <row r="2135" spans="1:106" x14ac:dyDescent="0.2">
      <c r="A2135">
        <f>ROW(Source!A777)</f>
        <v>777</v>
      </c>
      <c r="B2135">
        <v>27721504</v>
      </c>
      <c r="C2135">
        <v>27724366</v>
      </c>
      <c r="D2135">
        <v>25230514</v>
      </c>
      <c r="E2135">
        <v>1</v>
      </c>
      <c r="F2135">
        <v>1</v>
      </c>
      <c r="G2135">
        <v>1</v>
      </c>
      <c r="H2135">
        <v>2</v>
      </c>
      <c r="I2135" t="s">
        <v>960</v>
      </c>
      <c r="J2135" t="s">
        <v>961</v>
      </c>
      <c r="K2135" t="s">
        <v>962</v>
      </c>
      <c r="L2135">
        <v>1368</v>
      </c>
      <c r="N2135">
        <v>1011</v>
      </c>
      <c r="O2135" t="s">
        <v>959</v>
      </c>
      <c r="P2135" t="s">
        <v>959</v>
      </c>
      <c r="Q2135">
        <v>1</v>
      </c>
      <c r="W2135">
        <v>0</v>
      </c>
      <c r="X2135">
        <v>1188625873</v>
      </c>
      <c r="Y2135">
        <v>1.8</v>
      </c>
      <c r="AA2135">
        <v>0</v>
      </c>
      <c r="AB2135">
        <v>31.26</v>
      </c>
      <c r="AC2135">
        <v>13.5</v>
      </c>
      <c r="AD2135">
        <v>0</v>
      </c>
      <c r="AE2135">
        <v>0</v>
      </c>
      <c r="AF2135">
        <v>31.26</v>
      </c>
      <c r="AG2135">
        <v>13.5</v>
      </c>
      <c r="AH2135">
        <v>0</v>
      </c>
      <c r="AI2135">
        <v>1</v>
      </c>
      <c r="AJ2135">
        <v>1</v>
      </c>
      <c r="AK2135">
        <v>1</v>
      </c>
      <c r="AL2135">
        <v>1</v>
      </c>
      <c r="AN2135">
        <v>0</v>
      </c>
      <c r="AO2135">
        <v>1</v>
      </c>
      <c r="AP2135">
        <v>0</v>
      </c>
      <c r="AQ2135">
        <v>0</v>
      </c>
      <c r="AR2135">
        <v>0</v>
      </c>
      <c r="AS2135" t="s">
        <v>6</v>
      </c>
      <c r="AT2135">
        <v>1.8</v>
      </c>
      <c r="AU2135" t="s">
        <v>6</v>
      </c>
      <c r="AV2135">
        <v>0</v>
      </c>
      <c r="AW2135">
        <v>2</v>
      </c>
      <c r="AX2135">
        <v>27724375</v>
      </c>
      <c r="AY2135">
        <v>1</v>
      </c>
      <c r="AZ2135">
        <v>0</v>
      </c>
      <c r="BA2135">
        <v>2131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CX2135">
        <f>Y2135*Source!I777</f>
        <v>0.21096000000000001</v>
      </c>
      <c r="CY2135">
        <f>AB2135</f>
        <v>31.26</v>
      </c>
      <c r="CZ2135">
        <f>AF2135</f>
        <v>31.26</v>
      </c>
      <c r="DA2135">
        <f>AJ2135</f>
        <v>1</v>
      </c>
      <c r="DB2135">
        <v>0</v>
      </c>
    </row>
    <row r="2136" spans="1:106" x14ac:dyDescent="0.2">
      <c r="A2136">
        <f>ROW(Source!A777)</f>
        <v>777</v>
      </c>
      <c r="B2136">
        <v>27721504</v>
      </c>
      <c r="C2136">
        <v>27724366</v>
      </c>
      <c r="D2136">
        <v>25231936</v>
      </c>
      <c r="E2136">
        <v>1</v>
      </c>
      <c r="F2136">
        <v>1</v>
      </c>
      <c r="G2136">
        <v>1</v>
      </c>
      <c r="H2136">
        <v>2</v>
      </c>
      <c r="I2136" t="s">
        <v>1039</v>
      </c>
      <c r="J2136" t="s">
        <v>1040</v>
      </c>
      <c r="K2136" t="s">
        <v>1041</v>
      </c>
      <c r="L2136">
        <v>1368</v>
      </c>
      <c r="N2136">
        <v>1011</v>
      </c>
      <c r="O2136" t="s">
        <v>959</v>
      </c>
      <c r="P2136" t="s">
        <v>959</v>
      </c>
      <c r="Q2136">
        <v>1</v>
      </c>
      <c r="W2136">
        <v>0</v>
      </c>
      <c r="X2136">
        <v>-2111251057</v>
      </c>
      <c r="Y2136">
        <v>19.2</v>
      </c>
      <c r="AA2136">
        <v>0</v>
      </c>
      <c r="AB2136">
        <v>32.5</v>
      </c>
      <c r="AC2136">
        <v>0</v>
      </c>
      <c r="AD2136">
        <v>0</v>
      </c>
      <c r="AE2136">
        <v>0</v>
      </c>
      <c r="AF2136">
        <v>32.5</v>
      </c>
      <c r="AG2136">
        <v>0</v>
      </c>
      <c r="AH2136">
        <v>0</v>
      </c>
      <c r="AI2136">
        <v>1</v>
      </c>
      <c r="AJ2136">
        <v>1</v>
      </c>
      <c r="AK2136">
        <v>1</v>
      </c>
      <c r="AL2136">
        <v>1</v>
      </c>
      <c r="AN2136">
        <v>0</v>
      </c>
      <c r="AO2136">
        <v>1</v>
      </c>
      <c r="AP2136">
        <v>0</v>
      </c>
      <c r="AQ2136">
        <v>0</v>
      </c>
      <c r="AR2136">
        <v>0</v>
      </c>
      <c r="AS2136" t="s">
        <v>6</v>
      </c>
      <c r="AT2136">
        <v>19.2</v>
      </c>
      <c r="AU2136" t="s">
        <v>6</v>
      </c>
      <c r="AV2136">
        <v>0</v>
      </c>
      <c r="AW2136">
        <v>2</v>
      </c>
      <c r="AX2136">
        <v>27724376</v>
      </c>
      <c r="AY2136">
        <v>1</v>
      </c>
      <c r="AZ2136">
        <v>0</v>
      </c>
      <c r="BA2136">
        <v>2132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CX2136">
        <f>Y2136*Source!I777</f>
        <v>2.2502399999999998</v>
      </c>
      <c r="CY2136">
        <f>AB2136</f>
        <v>32.5</v>
      </c>
      <c r="CZ2136">
        <f>AF2136</f>
        <v>32.5</v>
      </c>
      <c r="DA2136">
        <f>AJ2136</f>
        <v>1</v>
      </c>
      <c r="DB2136">
        <v>0</v>
      </c>
    </row>
    <row r="2137" spans="1:106" x14ac:dyDescent="0.2">
      <c r="A2137">
        <f>ROW(Source!A777)</f>
        <v>777</v>
      </c>
      <c r="B2137">
        <v>27721504</v>
      </c>
      <c r="C2137">
        <v>27724366</v>
      </c>
      <c r="D2137">
        <v>25232531</v>
      </c>
      <c r="E2137">
        <v>1</v>
      </c>
      <c r="F2137">
        <v>1</v>
      </c>
      <c r="G2137">
        <v>1</v>
      </c>
      <c r="H2137">
        <v>2</v>
      </c>
      <c r="I2137" t="s">
        <v>1042</v>
      </c>
      <c r="J2137" t="s">
        <v>1043</v>
      </c>
      <c r="K2137" t="s">
        <v>1044</v>
      </c>
      <c r="L2137">
        <v>1368</v>
      </c>
      <c r="N2137">
        <v>1011</v>
      </c>
      <c r="O2137" t="s">
        <v>959</v>
      </c>
      <c r="P2137" t="s">
        <v>959</v>
      </c>
      <c r="Q2137">
        <v>1</v>
      </c>
      <c r="W2137">
        <v>0</v>
      </c>
      <c r="X2137">
        <v>1518765163</v>
      </c>
      <c r="Y2137">
        <v>38.4</v>
      </c>
      <c r="AA2137">
        <v>0</v>
      </c>
      <c r="AB2137">
        <v>1.53</v>
      </c>
      <c r="AC2137">
        <v>0</v>
      </c>
      <c r="AD2137">
        <v>0</v>
      </c>
      <c r="AE2137">
        <v>0</v>
      </c>
      <c r="AF2137">
        <v>1.53</v>
      </c>
      <c r="AG2137">
        <v>0</v>
      </c>
      <c r="AH2137">
        <v>0</v>
      </c>
      <c r="AI2137">
        <v>1</v>
      </c>
      <c r="AJ2137">
        <v>1</v>
      </c>
      <c r="AK2137">
        <v>1</v>
      </c>
      <c r="AL2137">
        <v>1</v>
      </c>
      <c r="AN2137">
        <v>0</v>
      </c>
      <c r="AO2137">
        <v>1</v>
      </c>
      <c r="AP2137">
        <v>0</v>
      </c>
      <c r="AQ2137">
        <v>0</v>
      </c>
      <c r="AR2137">
        <v>0</v>
      </c>
      <c r="AS2137" t="s">
        <v>6</v>
      </c>
      <c r="AT2137">
        <v>38.4</v>
      </c>
      <c r="AU2137" t="s">
        <v>6</v>
      </c>
      <c r="AV2137">
        <v>0</v>
      </c>
      <c r="AW2137">
        <v>2</v>
      </c>
      <c r="AX2137">
        <v>27724377</v>
      </c>
      <c r="AY2137">
        <v>1</v>
      </c>
      <c r="AZ2137">
        <v>0</v>
      </c>
      <c r="BA2137">
        <v>2133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CX2137">
        <f>Y2137*Source!I777</f>
        <v>4.5004799999999996</v>
      </c>
      <c r="CY2137">
        <f>AB2137</f>
        <v>1.53</v>
      </c>
      <c r="CZ2137">
        <f>AF2137</f>
        <v>1.53</v>
      </c>
      <c r="DA2137">
        <f>AJ2137</f>
        <v>1</v>
      </c>
      <c r="DB2137">
        <v>0</v>
      </c>
    </row>
    <row r="2138" spans="1:106" x14ac:dyDescent="0.2">
      <c r="A2138">
        <f>ROW(Source!A777)</f>
        <v>777</v>
      </c>
      <c r="B2138">
        <v>27721504</v>
      </c>
      <c r="C2138">
        <v>27724366</v>
      </c>
      <c r="D2138">
        <v>25147242</v>
      </c>
      <c r="E2138">
        <v>17</v>
      </c>
      <c r="F2138">
        <v>1</v>
      </c>
      <c r="G2138">
        <v>1</v>
      </c>
      <c r="H2138">
        <v>3</v>
      </c>
      <c r="I2138" t="s">
        <v>44</v>
      </c>
      <c r="J2138" t="s">
        <v>6</v>
      </c>
      <c r="K2138" t="s">
        <v>45</v>
      </c>
      <c r="L2138">
        <v>1348</v>
      </c>
      <c r="N2138">
        <v>1009</v>
      </c>
      <c r="O2138" t="s">
        <v>46</v>
      </c>
      <c r="P2138" t="s">
        <v>46</v>
      </c>
      <c r="Q2138">
        <v>1000</v>
      </c>
      <c r="W2138">
        <v>0</v>
      </c>
      <c r="X2138">
        <v>-179832266</v>
      </c>
      <c r="Y2138">
        <v>6.6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1</v>
      </c>
      <c r="AJ2138">
        <v>1</v>
      </c>
      <c r="AK2138">
        <v>1</v>
      </c>
      <c r="AL2138">
        <v>1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 t="s">
        <v>6</v>
      </c>
      <c r="AT2138">
        <v>6.6</v>
      </c>
      <c r="AU2138" t="s">
        <v>6</v>
      </c>
      <c r="AV2138">
        <v>0</v>
      </c>
      <c r="AW2138">
        <v>2</v>
      </c>
      <c r="AX2138">
        <v>27724378</v>
      </c>
      <c r="AY2138">
        <v>1</v>
      </c>
      <c r="AZ2138">
        <v>0</v>
      </c>
      <c r="BA2138">
        <v>2134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CX2138">
        <f>Y2138*Source!I777</f>
        <v>0.77351999999999999</v>
      </c>
      <c r="CY2138">
        <f>AA2138</f>
        <v>0</v>
      </c>
      <c r="CZ2138">
        <f>AE2138</f>
        <v>0</v>
      </c>
      <c r="DA2138">
        <f>AI2138</f>
        <v>1</v>
      </c>
      <c r="DB2138">
        <v>0</v>
      </c>
    </row>
    <row r="2139" spans="1:106" x14ac:dyDescent="0.2">
      <c r="A2139">
        <f>ROW(Source!A780)</f>
        <v>780</v>
      </c>
      <c r="B2139">
        <v>27721505</v>
      </c>
      <c r="C2139">
        <v>27724380</v>
      </c>
      <c r="D2139">
        <v>25413300</v>
      </c>
      <c r="E2139">
        <v>1</v>
      </c>
      <c r="F2139">
        <v>1</v>
      </c>
      <c r="G2139">
        <v>1</v>
      </c>
      <c r="H2139">
        <v>1</v>
      </c>
      <c r="I2139" t="s">
        <v>989</v>
      </c>
      <c r="J2139" t="s">
        <v>6</v>
      </c>
      <c r="K2139" t="s">
        <v>990</v>
      </c>
      <c r="L2139">
        <v>1191</v>
      </c>
      <c r="N2139">
        <v>1013</v>
      </c>
      <c r="O2139" t="s">
        <v>953</v>
      </c>
      <c r="P2139" t="s">
        <v>953</v>
      </c>
      <c r="Q2139">
        <v>1</v>
      </c>
      <c r="W2139">
        <v>0</v>
      </c>
      <c r="X2139">
        <v>-400197608</v>
      </c>
      <c r="Y2139">
        <v>1.0349999999999999</v>
      </c>
      <c r="AA2139">
        <v>0</v>
      </c>
      <c r="AB2139">
        <v>0</v>
      </c>
      <c r="AC2139">
        <v>0</v>
      </c>
      <c r="AD2139">
        <v>8.5299999999999994</v>
      </c>
      <c r="AE2139">
        <v>0</v>
      </c>
      <c r="AF2139">
        <v>0</v>
      </c>
      <c r="AG2139">
        <v>0</v>
      </c>
      <c r="AH2139">
        <v>8.5299999999999994</v>
      </c>
      <c r="AI2139">
        <v>1</v>
      </c>
      <c r="AJ2139">
        <v>1</v>
      </c>
      <c r="AK2139">
        <v>1</v>
      </c>
      <c r="AL2139">
        <v>1</v>
      </c>
      <c r="AN2139">
        <v>0</v>
      </c>
      <c r="AO2139">
        <v>1</v>
      </c>
      <c r="AP2139">
        <v>1</v>
      </c>
      <c r="AQ2139">
        <v>0</v>
      </c>
      <c r="AR2139">
        <v>0</v>
      </c>
      <c r="AS2139" t="s">
        <v>6</v>
      </c>
      <c r="AT2139">
        <v>0.9</v>
      </c>
      <c r="AU2139" t="s">
        <v>103</v>
      </c>
      <c r="AV2139">
        <v>1</v>
      </c>
      <c r="AW2139">
        <v>2</v>
      </c>
      <c r="AX2139">
        <v>27724382</v>
      </c>
      <c r="AY2139">
        <v>1</v>
      </c>
      <c r="AZ2139">
        <v>0</v>
      </c>
      <c r="BA2139">
        <v>2135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CX2139">
        <f>Y2139*Source!I780</f>
        <v>12.1302</v>
      </c>
      <c r="CY2139">
        <f>AD2139</f>
        <v>8.5299999999999994</v>
      </c>
      <c r="CZ2139">
        <f>AH2139</f>
        <v>8.5299999999999994</v>
      </c>
      <c r="DA2139">
        <f>AL2139</f>
        <v>1</v>
      </c>
      <c r="DB2139">
        <v>0</v>
      </c>
    </row>
    <row r="2140" spans="1:106" x14ac:dyDescent="0.2">
      <c r="A2140">
        <f>ROW(Source!A781)</f>
        <v>781</v>
      </c>
      <c r="B2140">
        <v>27721504</v>
      </c>
      <c r="C2140">
        <v>27724380</v>
      </c>
      <c r="D2140">
        <v>25413300</v>
      </c>
      <c r="E2140">
        <v>1</v>
      </c>
      <c r="F2140">
        <v>1</v>
      </c>
      <c r="G2140">
        <v>1</v>
      </c>
      <c r="H2140">
        <v>1</v>
      </c>
      <c r="I2140" t="s">
        <v>989</v>
      </c>
      <c r="J2140" t="s">
        <v>6</v>
      </c>
      <c r="K2140" t="s">
        <v>990</v>
      </c>
      <c r="L2140">
        <v>1191</v>
      </c>
      <c r="N2140">
        <v>1013</v>
      </c>
      <c r="O2140" t="s">
        <v>953</v>
      </c>
      <c r="P2140" t="s">
        <v>953</v>
      </c>
      <c r="Q2140">
        <v>1</v>
      </c>
      <c r="W2140">
        <v>0</v>
      </c>
      <c r="X2140">
        <v>-400197608</v>
      </c>
      <c r="Y2140">
        <v>1.0349999999999999</v>
      </c>
      <c r="AA2140">
        <v>0</v>
      </c>
      <c r="AB2140">
        <v>0</v>
      </c>
      <c r="AC2140">
        <v>0</v>
      </c>
      <c r="AD2140">
        <v>8.5299999999999994</v>
      </c>
      <c r="AE2140">
        <v>0</v>
      </c>
      <c r="AF2140">
        <v>0</v>
      </c>
      <c r="AG2140">
        <v>0</v>
      </c>
      <c r="AH2140">
        <v>8.5299999999999994</v>
      </c>
      <c r="AI2140">
        <v>1</v>
      </c>
      <c r="AJ2140">
        <v>1</v>
      </c>
      <c r="AK2140">
        <v>1</v>
      </c>
      <c r="AL2140">
        <v>1</v>
      </c>
      <c r="AN2140">
        <v>0</v>
      </c>
      <c r="AO2140">
        <v>1</v>
      </c>
      <c r="AP2140">
        <v>1</v>
      </c>
      <c r="AQ2140">
        <v>0</v>
      </c>
      <c r="AR2140">
        <v>0</v>
      </c>
      <c r="AS2140" t="s">
        <v>6</v>
      </c>
      <c r="AT2140">
        <v>0.9</v>
      </c>
      <c r="AU2140" t="s">
        <v>103</v>
      </c>
      <c r="AV2140">
        <v>1</v>
      </c>
      <c r="AW2140">
        <v>2</v>
      </c>
      <c r="AX2140">
        <v>27724382</v>
      </c>
      <c r="AY2140">
        <v>1</v>
      </c>
      <c r="AZ2140">
        <v>0</v>
      </c>
      <c r="BA2140">
        <v>2136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CX2140">
        <f>Y2140*Source!I781</f>
        <v>12.1302</v>
      </c>
      <c r="CY2140">
        <f>AD2140</f>
        <v>8.5299999999999994</v>
      </c>
      <c r="CZ2140">
        <f>AH2140</f>
        <v>8.5299999999999994</v>
      </c>
      <c r="DA2140">
        <f>AL2140</f>
        <v>1</v>
      </c>
      <c r="DB2140">
        <v>0</v>
      </c>
    </row>
    <row r="2141" spans="1:106" x14ac:dyDescent="0.2">
      <c r="A2141">
        <f>ROW(Source!A782)</f>
        <v>782</v>
      </c>
      <c r="B2141">
        <v>27721505</v>
      </c>
      <c r="C2141">
        <v>27724383</v>
      </c>
      <c r="D2141">
        <v>25416173</v>
      </c>
      <c r="E2141">
        <v>1</v>
      </c>
      <c r="F2141">
        <v>1</v>
      </c>
      <c r="G2141">
        <v>1</v>
      </c>
      <c r="H2141">
        <v>1</v>
      </c>
      <c r="I2141" t="s">
        <v>1346</v>
      </c>
      <c r="J2141" t="s">
        <v>6</v>
      </c>
      <c r="K2141" t="s">
        <v>1347</v>
      </c>
      <c r="L2141">
        <v>1191</v>
      </c>
      <c r="N2141">
        <v>1013</v>
      </c>
      <c r="O2141" t="s">
        <v>953</v>
      </c>
      <c r="P2141" t="s">
        <v>953</v>
      </c>
      <c r="Q2141">
        <v>1</v>
      </c>
      <c r="W2141">
        <v>0</v>
      </c>
      <c r="X2141">
        <v>-1366118074</v>
      </c>
      <c r="Y2141">
        <v>45.436499999999995</v>
      </c>
      <c r="AA2141">
        <v>0</v>
      </c>
      <c r="AB2141">
        <v>0</v>
      </c>
      <c r="AC2141">
        <v>0</v>
      </c>
      <c r="AD2141">
        <v>7.94</v>
      </c>
      <c r="AE2141">
        <v>0</v>
      </c>
      <c r="AF2141">
        <v>0</v>
      </c>
      <c r="AG2141">
        <v>0</v>
      </c>
      <c r="AH2141">
        <v>7.94</v>
      </c>
      <c r="AI2141">
        <v>1</v>
      </c>
      <c r="AJ2141">
        <v>1</v>
      </c>
      <c r="AK2141">
        <v>1</v>
      </c>
      <c r="AL2141">
        <v>1</v>
      </c>
      <c r="AN2141">
        <v>0</v>
      </c>
      <c r="AO2141">
        <v>1</v>
      </c>
      <c r="AP2141">
        <v>1</v>
      </c>
      <c r="AQ2141">
        <v>0</v>
      </c>
      <c r="AR2141">
        <v>0</v>
      </c>
      <c r="AS2141" t="s">
        <v>6</v>
      </c>
      <c r="AT2141">
        <v>39.51</v>
      </c>
      <c r="AU2141" t="s">
        <v>103</v>
      </c>
      <c r="AV2141">
        <v>1</v>
      </c>
      <c r="AW2141">
        <v>2</v>
      </c>
      <c r="AX2141">
        <v>27724390</v>
      </c>
      <c r="AY2141">
        <v>1</v>
      </c>
      <c r="AZ2141">
        <v>0</v>
      </c>
      <c r="BA2141">
        <v>2137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CX2141">
        <f>Y2141*Source!I782</f>
        <v>5.3251577999999995</v>
      </c>
      <c r="CY2141">
        <f>AD2141</f>
        <v>7.94</v>
      </c>
      <c r="CZ2141">
        <f>AH2141</f>
        <v>7.94</v>
      </c>
      <c r="DA2141">
        <f>AL2141</f>
        <v>1</v>
      </c>
      <c r="DB2141">
        <v>0</v>
      </c>
    </row>
    <row r="2142" spans="1:106" x14ac:dyDescent="0.2">
      <c r="A2142">
        <f>ROW(Source!A782)</f>
        <v>782</v>
      </c>
      <c r="B2142">
        <v>27721505</v>
      </c>
      <c r="C2142">
        <v>27724383</v>
      </c>
      <c r="D2142">
        <v>25412928</v>
      </c>
      <c r="E2142">
        <v>1</v>
      </c>
      <c r="F2142">
        <v>1</v>
      </c>
      <c r="G2142">
        <v>1</v>
      </c>
      <c r="H2142">
        <v>1</v>
      </c>
      <c r="I2142" t="s">
        <v>954</v>
      </c>
      <c r="J2142" t="s">
        <v>6</v>
      </c>
      <c r="K2142" t="s">
        <v>955</v>
      </c>
      <c r="L2142">
        <v>1191</v>
      </c>
      <c r="N2142">
        <v>1013</v>
      </c>
      <c r="O2142" t="s">
        <v>953</v>
      </c>
      <c r="P2142" t="s">
        <v>953</v>
      </c>
      <c r="Q2142">
        <v>1</v>
      </c>
      <c r="W2142">
        <v>0</v>
      </c>
      <c r="X2142">
        <v>-1417349443</v>
      </c>
      <c r="Y2142">
        <v>1.27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1</v>
      </c>
      <c r="AJ2142">
        <v>1</v>
      </c>
      <c r="AK2142">
        <v>1</v>
      </c>
      <c r="AL2142">
        <v>1</v>
      </c>
      <c r="AN2142">
        <v>0</v>
      </c>
      <c r="AO2142">
        <v>1</v>
      </c>
      <c r="AP2142">
        <v>0</v>
      </c>
      <c r="AQ2142">
        <v>0</v>
      </c>
      <c r="AR2142">
        <v>0</v>
      </c>
      <c r="AS2142" t="s">
        <v>6</v>
      </c>
      <c r="AT2142">
        <v>1.27</v>
      </c>
      <c r="AU2142" t="s">
        <v>6</v>
      </c>
      <c r="AV2142">
        <v>2</v>
      </c>
      <c r="AW2142">
        <v>2</v>
      </c>
      <c r="AX2142">
        <v>27724391</v>
      </c>
      <c r="AY2142">
        <v>1</v>
      </c>
      <c r="AZ2142">
        <v>2048</v>
      </c>
      <c r="BA2142">
        <v>2138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CX2142">
        <f>Y2142*Source!I782</f>
        <v>0.148844</v>
      </c>
      <c r="CY2142">
        <f>AD2142</f>
        <v>0</v>
      </c>
      <c r="CZ2142">
        <f>AH2142</f>
        <v>0</v>
      </c>
      <c r="DA2142">
        <f>AL2142</f>
        <v>1</v>
      </c>
      <c r="DB2142">
        <v>0</v>
      </c>
    </row>
    <row r="2143" spans="1:106" x14ac:dyDescent="0.2">
      <c r="A2143">
        <f>ROW(Source!A782)</f>
        <v>782</v>
      </c>
      <c r="B2143">
        <v>27721505</v>
      </c>
      <c r="C2143">
        <v>27724383</v>
      </c>
      <c r="D2143">
        <v>25230514</v>
      </c>
      <c r="E2143">
        <v>1</v>
      </c>
      <c r="F2143">
        <v>1</v>
      </c>
      <c r="G2143">
        <v>1</v>
      </c>
      <c r="H2143">
        <v>2</v>
      </c>
      <c r="I2143" t="s">
        <v>960</v>
      </c>
      <c r="J2143" t="s">
        <v>961</v>
      </c>
      <c r="K2143" t="s">
        <v>962</v>
      </c>
      <c r="L2143">
        <v>1368</v>
      </c>
      <c r="N2143">
        <v>1011</v>
      </c>
      <c r="O2143" t="s">
        <v>959</v>
      </c>
      <c r="P2143" t="s">
        <v>959</v>
      </c>
      <c r="Q2143">
        <v>1</v>
      </c>
      <c r="W2143">
        <v>0</v>
      </c>
      <c r="X2143">
        <v>1188625873</v>
      </c>
      <c r="Y2143">
        <v>1.5874999999999999</v>
      </c>
      <c r="AA2143">
        <v>0</v>
      </c>
      <c r="AB2143">
        <v>31.26</v>
      </c>
      <c r="AC2143">
        <v>13.5</v>
      </c>
      <c r="AD2143">
        <v>0</v>
      </c>
      <c r="AE2143">
        <v>0</v>
      </c>
      <c r="AF2143">
        <v>31.26</v>
      </c>
      <c r="AG2143">
        <v>13.5</v>
      </c>
      <c r="AH2143">
        <v>0</v>
      </c>
      <c r="AI2143">
        <v>1</v>
      </c>
      <c r="AJ2143">
        <v>1</v>
      </c>
      <c r="AK2143">
        <v>1</v>
      </c>
      <c r="AL2143">
        <v>1</v>
      </c>
      <c r="AN2143">
        <v>0</v>
      </c>
      <c r="AO2143">
        <v>1</v>
      </c>
      <c r="AP2143">
        <v>1</v>
      </c>
      <c r="AQ2143">
        <v>0</v>
      </c>
      <c r="AR2143">
        <v>0</v>
      </c>
      <c r="AS2143" t="s">
        <v>6</v>
      </c>
      <c r="AT2143">
        <v>1.27</v>
      </c>
      <c r="AU2143" t="s">
        <v>102</v>
      </c>
      <c r="AV2143">
        <v>0</v>
      </c>
      <c r="AW2143">
        <v>2</v>
      </c>
      <c r="AX2143">
        <v>27724392</v>
      </c>
      <c r="AY2143">
        <v>1</v>
      </c>
      <c r="AZ2143">
        <v>0</v>
      </c>
      <c r="BA2143">
        <v>2139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CX2143">
        <f>Y2143*Source!I782</f>
        <v>0.186055</v>
      </c>
      <c r="CY2143">
        <f>AB2143</f>
        <v>31.26</v>
      </c>
      <c r="CZ2143">
        <f>AF2143</f>
        <v>31.26</v>
      </c>
      <c r="DA2143">
        <f>AJ2143</f>
        <v>1</v>
      </c>
      <c r="DB2143">
        <v>0</v>
      </c>
    </row>
    <row r="2144" spans="1:106" x14ac:dyDescent="0.2">
      <c r="A2144">
        <f>ROW(Source!A782)</f>
        <v>782</v>
      </c>
      <c r="B2144">
        <v>27721505</v>
      </c>
      <c r="C2144">
        <v>27724383</v>
      </c>
      <c r="D2144">
        <v>25230627</v>
      </c>
      <c r="E2144">
        <v>1</v>
      </c>
      <c r="F2144">
        <v>1</v>
      </c>
      <c r="G2144">
        <v>1</v>
      </c>
      <c r="H2144">
        <v>2</v>
      </c>
      <c r="I2144" t="s">
        <v>1142</v>
      </c>
      <c r="J2144" t="s">
        <v>1143</v>
      </c>
      <c r="K2144" t="s">
        <v>1144</v>
      </c>
      <c r="L2144">
        <v>1368</v>
      </c>
      <c r="N2144">
        <v>1011</v>
      </c>
      <c r="O2144" t="s">
        <v>959</v>
      </c>
      <c r="P2144" t="s">
        <v>959</v>
      </c>
      <c r="Q2144">
        <v>1</v>
      </c>
      <c r="W2144">
        <v>0</v>
      </c>
      <c r="X2144">
        <v>-1750804799</v>
      </c>
      <c r="Y2144">
        <v>11.3375</v>
      </c>
      <c r="AA2144">
        <v>0</v>
      </c>
      <c r="AB2144">
        <v>0.5</v>
      </c>
      <c r="AC2144">
        <v>0</v>
      </c>
      <c r="AD2144">
        <v>0</v>
      </c>
      <c r="AE2144">
        <v>0</v>
      </c>
      <c r="AF2144">
        <v>0.5</v>
      </c>
      <c r="AG2144">
        <v>0</v>
      </c>
      <c r="AH2144">
        <v>0</v>
      </c>
      <c r="AI2144">
        <v>1</v>
      </c>
      <c r="AJ2144">
        <v>1</v>
      </c>
      <c r="AK2144">
        <v>1</v>
      </c>
      <c r="AL2144">
        <v>1</v>
      </c>
      <c r="AN2144">
        <v>0</v>
      </c>
      <c r="AO2144">
        <v>1</v>
      </c>
      <c r="AP2144">
        <v>1</v>
      </c>
      <c r="AQ2144">
        <v>0</v>
      </c>
      <c r="AR2144">
        <v>0</v>
      </c>
      <c r="AS2144" t="s">
        <v>6</v>
      </c>
      <c r="AT2144">
        <v>9.07</v>
      </c>
      <c r="AU2144" t="s">
        <v>102</v>
      </c>
      <c r="AV2144">
        <v>0</v>
      </c>
      <c r="AW2144">
        <v>2</v>
      </c>
      <c r="AX2144">
        <v>27724393</v>
      </c>
      <c r="AY2144">
        <v>1</v>
      </c>
      <c r="AZ2144">
        <v>0</v>
      </c>
      <c r="BA2144">
        <v>2140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CX2144">
        <f>Y2144*Source!I782</f>
        <v>1.3287550000000001</v>
      </c>
      <c r="CY2144">
        <f>AB2144</f>
        <v>0.5</v>
      </c>
      <c r="CZ2144">
        <f>AF2144</f>
        <v>0.5</v>
      </c>
      <c r="DA2144">
        <f>AJ2144</f>
        <v>1</v>
      </c>
      <c r="DB2144">
        <v>0</v>
      </c>
    </row>
    <row r="2145" spans="1:106" x14ac:dyDescent="0.2">
      <c r="A2145">
        <f>ROW(Source!A782)</f>
        <v>782</v>
      </c>
      <c r="B2145">
        <v>27721505</v>
      </c>
      <c r="C2145">
        <v>27724383</v>
      </c>
      <c r="D2145">
        <v>25149961</v>
      </c>
      <c r="E2145">
        <v>1</v>
      </c>
      <c r="F2145">
        <v>1</v>
      </c>
      <c r="G2145">
        <v>1</v>
      </c>
      <c r="H2145">
        <v>3</v>
      </c>
      <c r="I2145" t="s">
        <v>963</v>
      </c>
      <c r="J2145" t="s">
        <v>964</v>
      </c>
      <c r="K2145" t="s">
        <v>965</v>
      </c>
      <c r="L2145">
        <v>1339</v>
      </c>
      <c r="N2145">
        <v>1007</v>
      </c>
      <c r="O2145" t="s">
        <v>64</v>
      </c>
      <c r="P2145" t="s">
        <v>64</v>
      </c>
      <c r="Q2145">
        <v>1</v>
      </c>
      <c r="W2145">
        <v>0</v>
      </c>
      <c r="X2145">
        <v>-1660354250</v>
      </c>
      <c r="Y2145">
        <v>3.5</v>
      </c>
      <c r="AA2145">
        <v>2.44</v>
      </c>
      <c r="AB2145">
        <v>0</v>
      </c>
      <c r="AC2145">
        <v>0</v>
      </c>
      <c r="AD2145">
        <v>0</v>
      </c>
      <c r="AE2145">
        <v>2.44</v>
      </c>
      <c r="AF2145">
        <v>0</v>
      </c>
      <c r="AG2145">
        <v>0</v>
      </c>
      <c r="AH2145">
        <v>0</v>
      </c>
      <c r="AI2145">
        <v>1</v>
      </c>
      <c r="AJ2145">
        <v>1</v>
      </c>
      <c r="AK2145">
        <v>1</v>
      </c>
      <c r="AL2145">
        <v>1</v>
      </c>
      <c r="AN2145">
        <v>0</v>
      </c>
      <c r="AO2145">
        <v>1</v>
      </c>
      <c r="AP2145">
        <v>0</v>
      </c>
      <c r="AQ2145">
        <v>0</v>
      </c>
      <c r="AR2145">
        <v>0</v>
      </c>
      <c r="AS2145" t="s">
        <v>6</v>
      </c>
      <c r="AT2145">
        <v>3.5</v>
      </c>
      <c r="AU2145" t="s">
        <v>6</v>
      </c>
      <c r="AV2145">
        <v>0</v>
      </c>
      <c r="AW2145">
        <v>2</v>
      </c>
      <c r="AX2145">
        <v>27724394</v>
      </c>
      <c r="AY2145">
        <v>1</v>
      </c>
      <c r="AZ2145">
        <v>0</v>
      </c>
      <c r="BA2145">
        <v>2141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CX2145">
        <f>Y2145*Source!I782</f>
        <v>0.41020000000000001</v>
      </c>
      <c r="CY2145">
        <f>AA2145</f>
        <v>2.44</v>
      </c>
      <c r="CZ2145">
        <f>AE2145</f>
        <v>2.44</v>
      </c>
      <c r="DA2145">
        <f>AI2145</f>
        <v>1</v>
      </c>
      <c r="DB2145">
        <v>0</v>
      </c>
    </row>
    <row r="2146" spans="1:106" x14ac:dyDescent="0.2">
      <c r="A2146">
        <f>ROW(Source!A782)</f>
        <v>782</v>
      </c>
      <c r="B2146">
        <v>27721505</v>
      </c>
      <c r="C2146">
        <v>27724383</v>
      </c>
      <c r="D2146">
        <v>25155505</v>
      </c>
      <c r="E2146">
        <v>1</v>
      </c>
      <c r="F2146">
        <v>1</v>
      </c>
      <c r="G2146">
        <v>1</v>
      </c>
      <c r="H2146">
        <v>3</v>
      </c>
      <c r="I2146" t="s">
        <v>132</v>
      </c>
      <c r="J2146" t="s">
        <v>134</v>
      </c>
      <c r="K2146" t="s">
        <v>133</v>
      </c>
      <c r="L2146">
        <v>1339</v>
      </c>
      <c r="N2146">
        <v>1007</v>
      </c>
      <c r="O2146" t="s">
        <v>64</v>
      </c>
      <c r="P2146" t="s">
        <v>64</v>
      </c>
      <c r="Q2146">
        <v>1</v>
      </c>
      <c r="W2146">
        <v>0</v>
      </c>
      <c r="X2146">
        <v>519185539</v>
      </c>
      <c r="Y2146">
        <v>2.04</v>
      </c>
      <c r="AA2146">
        <v>519.79999999999995</v>
      </c>
      <c r="AB2146">
        <v>0</v>
      </c>
      <c r="AC2146">
        <v>0</v>
      </c>
      <c r="AD2146">
        <v>0</v>
      </c>
      <c r="AE2146">
        <v>519.79999999999995</v>
      </c>
      <c r="AF2146">
        <v>0</v>
      </c>
      <c r="AG2146">
        <v>0</v>
      </c>
      <c r="AH2146">
        <v>0</v>
      </c>
      <c r="AI2146">
        <v>1</v>
      </c>
      <c r="AJ2146">
        <v>1</v>
      </c>
      <c r="AK2146">
        <v>1</v>
      </c>
      <c r="AL2146">
        <v>1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 t="s">
        <v>6</v>
      </c>
      <c r="AT2146">
        <v>2.04</v>
      </c>
      <c r="AU2146" t="s">
        <v>6</v>
      </c>
      <c r="AV2146">
        <v>0</v>
      </c>
      <c r="AW2146">
        <v>1</v>
      </c>
      <c r="AX2146">
        <v>-1</v>
      </c>
      <c r="AY2146">
        <v>0</v>
      </c>
      <c r="AZ2146">
        <v>0</v>
      </c>
      <c r="BA2146" t="s">
        <v>6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CX2146">
        <f>Y2146*Source!I782</f>
        <v>0.23908799999999999</v>
      </c>
      <c r="CY2146">
        <f>AA2146</f>
        <v>519.79999999999995</v>
      </c>
      <c r="CZ2146">
        <f>AE2146</f>
        <v>519.79999999999995</v>
      </c>
      <c r="DA2146">
        <f>AI2146</f>
        <v>1</v>
      </c>
      <c r="DB2146">
        <v>0</v>
      </c>
    </row>
    <row r="2147" spans="1:106" x14ac:dyDescent="0.2">
      <c r="A2147">
        <f>ROW(Source!A783)</f>
        <v>783</v>
      </c>
      <c r="B2147">
        <v>27721504</v>
      </c>
      <c r="C2147">
        <v>27724383</v>
      </c>
      <c r="D2147">
        <v>25416173</v>
      </c>
      <c r="E2147">
        <v>1</v>
      </c>
      <c r="F2147">
        <v>1</v>
      </c>
      <c r="G2147">
        <v>1</v>
      </c>
      <c r="H2147">
        <v>1</v>
      </c>
      <c r="I2147" t="s">
        <v>1346</v>
      </c>
      <c r="J2147" t="s">
        <v>6</v>
      </c>
      <c r="K2147" t="s">
        <v>1347</v>
      </c>
      <c r="L2147">
        <v>1191</v>
      </c>
      <c r="N2147">
        <v>1013</v>
      </c>
      <c r="O2147" t="s">
        <v>953</v>
      </c>
      <c r="P2147" t="s">
        <v>953</v>
      </c>
      <c r="Q2147">
        <v>1</v>
      </c>
      <c r="W2147">
        <v>0</v>
      </c>
      <c r="X2147">
        <v>-1366118074</v>
      </c>
      <c r="Y2147">
        <v>45.436499999999995</v>
      </c>
      <c r="AA2147">
        <v>0</v>
      </c>
      <c r="AB2147">
        <v>0</v>
      </c>
      <c r="AC2147">
        <v>0</v>
      </c>
      <c r="AD2147">
        <v>7.94</v>
      </c>
      <c r="AE2147">
        <v>0</v>
      </c>
      <c r="AF2147">
        <v>0</v>
      </c>
      <c r="AG2147">
        <v>0</v>
      </c>
      <c r="AH2147">
        <v>7.94</v>
      </c>
      <c r="AI2147">
        <v>1</v>
      </c>
      <c r="AJ2147">
        <v>1</v>
      </c>
      <c r="AK2147">
        <v>1</v>
      </c>
      <c r="AL2147">
        <v>1</v>
      </c>
      <c r="AN2147">
        <v>0</v>
      </c>
      <c r="AO2147">
        <v>1</v>
      </c>
      <c r="AP2147">
        <v>1</v>
      </c>
      <c r="AQ2147">
        <v>0</v>
      </c>
      <c r="AR2147">
        <v>0</v>
      </c>
      <c r="AS2147" t="s">
        <v>6</v>
      </c>
      <c r="AT2147">
        <v>39.51</v>
      </c>
      <c r="AU2147" t="s">
        <v>103</v>
      </c>
      <c r="AV2147">
        <v>1</v>
      </c>
      <c r="AW2147">
        <v>2</v>
      </c>
      <c r="AX2147">
        <v>27724390</v>
      </c>
      <c r="AY2147">
        <v>1</v>
      </c>
      <c r="AZ2147">
        <v>0</v>
      </c>
      <c r="BA2147">
        <v>2143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CX2147">
        <f>Y2147*Source!I783</f>
        <v>5.3251577999999995</v>
      </c>
      <c r="CY2147">
        <f>AD2147</f>
        <v>7.94</v>
      </c>
      <c r="CZ2147">
        <f>AH2147</f>
        <v>7.94</v>
      </c>
      <c r="DA2147">
        <f>AL2147</f>
        <v>1</v>
      </c>
      <c r="DB2147">
        <v>0</v>
      </c>
    </row>
    <row r="2148" spans="1:106" x14ac:dyDescent="0.2">
      <c r="A2148">
        <f>ROW(Source!A783)</f>
        <v>783</v>
      </c>
      <c r="B2148">
        <v>27721504</v>
      </c>
      <c r="C2148">
        <v>27724383</v>
      </c>
      <c r="D2148">
        <v>25412928</v>
      </c>
      <c r="E2148">
        <v>1</v>
      </c>
      <c r="F2148">
        <v>1</v>
      </c>
      <c r="G2148">
        <v>1</v>
      </c>
      <c r="H2148">
        <v>1</v>
      </c>
      <c r="I2148" t="s">
        <v>954</v>
      </c>
      <c r="J2148" t="s">
        <v>6</v>
      </c>
      <c r="K2148" t="s">
        <v>955</v>
      </c>
      <c r="L2148">
        <v>1191</v>
      </c>
      <c r="N2148">
        <v>1013</v>
      </c>
      <c r="O2148" t="s">
        <v>953</v>
      </c>
      <c r="P2148" t="s">
        <v>953</v>
      </c>
      <c r="Q2148">
        <v>1</v>
      </c>
      <c r="W2148">
        <v>0</v>
      </c>
      <c r="X2148">
        <v>-1417349443</v>
      </c>
      <c r="Y2148">
        <v>1.27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1</v>
      </c>
      <c r="AJ2148">
        <v>1</v>
      </c>
      <c r="AK2148">
        <v>1</v>
      </c>
      <c r="AL2148">
        <v>1</v>
      </c>
      <c r="AN2148">
        <v>0</v>
      </c>
      <c r="AO2148">
        <v>1</v>
      </c>
      <c r="AP2148">
        <v>0</v>
      </c>
      <c r="AQ2148">
        <v>0</v>
      </c>
      <c r="AR2148">
        <v>0</v>
      </c>
      <c r="AS2148" t="s">
        <v>6</v>
      </c>
      <c r="AT2148">
        <v>1.27</v>
      </c>
      <c r="AU2148" t="s">
        <v>6</v>
      </c>
      <c r="AV2148">
        <v>2</v>
      </c>
      <c r="AW2148">
        <v>2</v>
      </c>
      <c r="AX2148">
        <v>27724391</v>
      </c>
      <c r="AY2148">
        <v>1</v>
      </c>
      <c r="AZ2148">
        <v>2048</v>
      </c>
      <c r="BA2148">
        <v>2144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CX2148">
        <f>Y2148*Source!I783</f>
        <v>0.148844</v>
      </c>
      <c r="CY2148">
        <f>AD2148</f>
        <v>0</v>
      </c>
      <c r="CZ2148">
        <f>AH2148</f>
        <v>0</v>
      </c>
      <c r="DA2148">
        <f>AL2148</f>
        <v>1</v>
      </c>
      <c r="DB2148">
        <v>0</v>
      </c>
    </row>
    <row r="2149" spans="1:106" x14ac:dyDescent="0.2">
      <c r="A2149">
        <f>ROW(Source!A783)</f>
        <v>783</v>
      </c>
      <c r="B2149">
        <v>27721504</v>
      </c>
      <c r="C2149">
        <v>27724383</v>
      </c>
      <c r="D2149">
        <v>25230514</v>
      </c>
      <c r="E2149">
        <v>1</v>
      </c>
      <c r="F2149">
        <v>1</v>
      </c>
      <c r="G2149">
        <v>1</v>
      </c>
      <c r="H2149">
        <v>2</v>
      </c>
      <c r="I2149" t="s">
        <v>960</v>
      </c>
      <c r="J2149" t="s">
        <v>961</v>
      </c>
      <c r="K2149" t="s">
        <v>962</v>
      </c>
      <c r="L2149">
        <v>1368</v>
      </c>
      <c r="N2149">
        <v>1011</v>
      </c>
      <c r="O2149" t="s">
        <v>959</v>
      </c>
      <c r="P2149" t="s">
        <v>959</v>
      </c>
      <c r="Q2149">
        <v>1</v>
      </c>
      <c r="W2149">
        <v>0</v>
      </c>
      <c r="X2149">
        <v>1188625873</v>
      </c>
      <c r="Y2149">
        <v>1.5874999999999999</v>
      </c>
      <c r="AA2149">
        <v>0</v>
      </c>
      <c r="AB2149">
        <v>31.26</v>
      </c>
      <c r="AC2149">
        <v>13.5</v>
      </c>
      <c r="AD2149">
        <v>0</v>
      </c>
      <c r="AE2149">
        <v>0</v>
      </c>
      <c r="AF2149">
        <v>31.26</v>
      </c>
      <c r="AG2149">
        <v>13.5</v>
      </c>
      <c r="AH2149">
        <v>0</v>
      </c>
      <c r="AI2149">
        <v>1</v>
      </c>
      <c r="AJ2149">
        <v>1</v>
      </c>
      <c r="AK2149">
        <v>1</v>
      </c>
      <c r="AL2149">
        <v>1</v>
      </c>
      <c r="AN2149">
        <v>0</v>
      </c>
      <c r="AO2149">
        <v>1</v>
      </c>
      <c r="AP2149">
        <v>1</v>
      </c>
      <c r="AQ2149">
        <v>0</v>
      </c>
      <c r="AR2149">
        <v>0</v>
      </c>
      <c r="AS2149" t="s">
        <v>6</v>
      </c>
      <c r="AT2149">
        <v>1.27</v>
      </c>
      <c r="AU2149" t="s">
        <v>102</v>
      </c>
      <c r="AV2149">
        <v>0</v>
      </c>
      <c r="AW2149">
        <v>2</v>
      </c>
      <c r="AX2149">
        <v>27724392</v>
      </c>
      <c r="AY2149">
        <v>1</v>
      </c>
      <c r="AZ2149">
        <v>0</v>
      </c>
      <c r="BA2149">
        <v>2145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CX2149">
        <f>Y2149*Source!I783</f>
        <v>0.186055</v>
      </c>
      <c r="CY2149">
        <f>AB2149</f>
        <v>31.26</v>
      </c>
      <c r="CZ2149">
        <f>AF2149</f>
        <v>31.26</v>
      </c>
      <c r="DA2149">
        <f>AJ2149</f>
        <v>1</v>
      </c>
      <c r="DB2149">
        <v>0</v>
      </c>
    </row>
    <row r="2150" spans="1:106" x14ac:dyDescent="0.2">
      <c r="A2150">
        <f>ROW(Source!A783)</f>
        <v>783</v>
      </c>
      <c r="B2150">
        <v>27721504</v>
      </c>
      <c r="C2150">
        <v>27724383</v>
      </c>
      <c r="D2150">
        <v>25230627</v>
      </c>
      <c r="E2150">
        <v>1</v>
      </c>
      <c r="F2150">
        <v>1</v>
      </c>
      <c r="G2150">
        <v>1</v>
      </c>
      <c r="H2150">
        <v>2</v>
      </c>
      <c r="I2150" t="s">
        <v>1142</v>
      </c>
      <c r="J2150" t="s">
        <v>1143</v>
      </c>
      <c r="K2150" t="s">
        <v>1144</v>
      </c>
      <c r="L2150">
        <v>1368</v>
      </c>
      <c r="N2150">
        <v>1011</v>
      </c>
      <c r="O2150" t="s">
        <v>959</v>
      </c>
      <c r="P2150" t="s">
        <v>959</v>
      </c>
      <c r="Q2150">
        <v>1</v>
      </c>
      <c r="W2150">
        <v>0</v>
      </c>
      <c r="X2150">
        <v>-1750804799</v>
      </c>
      <c r="Y2150">
        <v>11.3375</v>
      </c>
      <c r="AA2150">
        <v>0</v>
      </c>
      <c r="AB2150">
        <v>0.5</v>
      </c>
      <c r="AC2150">
        <v>0</v>
      </c>
      <c r="AD2150">
        <v>0</v>
      </c>
      <c r="AE2150">
        <v>0</v>
      </c>
      <c r="AF2150">
        <v>0.5</v>
      </c>
      <c r="AG2150">
        <v>0</v>
      </c>
      <c r="AH2150">
        <v>0</v>
      </c>
      <c r="AI2150">
        <v>1</v>
      </c>
      <c r="AJ2150">
        <v>1</v>
      </c>
      <c r="AK2150">
        <v>1</v>
      </c>
      <c r="AL2150">
        <v>1</v>
      </c>
      <c r="AN2150">
        <v>0</v>
      </c>
      <c r="AO2150">
        <v>1</v>
      </c>
      <c r="AP2150">
        <v>1</v>
      </c>
      <c r="AQ2150">
        <v>0</v>
      </c>
      <c r="AR2150">
        <v>0</v>
      </c>
      <c r="AS2150" t="s">
        <v>6</v>
      </c>
      <c r="AT2150">
        <v>9.07</v>
      </c>
      <c r="AU2150" t="s">
        <v>102</v>
      </c>
      <c r="AV2150">
        <v>0</v>
      </c>
      <c r="AW2150">
        <v>2</v>
      </c>
      <c r="AX2150">
        <v>27724393</v>
      </c>
      <c r="AY2150">
        <v>1</v>
      </c>
      <c r="AZ2150">
        <v>0</v>
      </c>
      <c r="BA2150">
        <v>2146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CX2150">
        <f>Y2150*Source!I783</f>
        <v>1.3287550000000001</v>
      </c>
      <c r="CY2150">
        <f>AB2150</f>
        <v>0.5</v>
      </c>
      <c r="CZ2150">
        <f>AF2150</f>
        <v>0.5</v>
      </c>
      <c r="DA2150">
        <f>AJ2150</f>
        <v>1</v>
      </c>
      <c r="DB2150">
        <v>0</v>
      </c>
    </row>
    <row r="2151" spans="1:106" x14ac:dyDescent="0.2">
      <c r="A2151">
        <f>ROW(Source!A783)</f>
        <v>783</v>
      </c>
      <c r="B2151">
        <v>27721504</v>
      </c>
      <c r="C2151">
        <v>27724383</v>
      </c>
      <c r="D2151">
        <v>25149961</v>
      </c>
      <c r="E2151">
        <v>1</v>
      </c>
      <c r="F2151">
        <v>1</v>
      </c>
      <c r="G2151">
        <v>1</v>
      </c>
      <c r="H2151">
        <v>3</v>
      </c>
      <c r="I2151" t="s">
        <v>963</v>
      </c>
      <c r="J2151" t="s">
        <v>964</v>
      </c>
      <c r="K2151" t="s">
        <v>965</v>
      </c>
      <c r="L2151">
        <v>1339</v>
      </c>
      <c r="N2151">
        <v>1007</v>
      </c>
      <c r="O2151" t="s">
        <v>64</v>
      </c>
      <c r="P2151" t="s">
        <v>64</v>
      </c>
      <c r="Q2151">
        <v>1</v>
      </c>
      <c r="W2151">
        <v>0</v>
      </c>
      <c r="X2151">
        <v>-1660354250</v>
      </c>
      <c r="Y2151">
        <v>3.5</v>
      </c>
      <c r="AA2151">
        <v>2.44</v>
      </c>
      <c r="AB2151">
        <v>0</v>
      </c>
      <c r="AC2151">
        <v>0</v>
      </c>
      <c r="AD2151">
        <v>0</v>
      </c>
      <c r="AE2151">
        <v>2.44</v>
      </c>
      <c r="AF2151">
        <v>0</v>
      </c>
      <c r="AG2151">
        <v>0</v>
      </c>
      <c r="AH2151">
        <v>0</v>
      </c>
      <c r="AI2151">
        <v>1</v>
      </c>
      <c r="AJ2151">
        <v>1</v>
      </c>
      <c r="AK2151">
        <v>1</v>
      </c>
      <c r="AL2151">
        <v>1</v>
      </c>
      <c r="AN2151">
        <v>0</v>
      </c>
      <c r="AO2151">
        <v>1</v>
      </c>
      <c r="AP2151">
        <v>0</v>
      </c>
      <c r="AQ2151">
        <v>0</v>
      </c>
      <c r="AR2151">
        <v>0</v>
      </c>
      <c r="AS2151" t="s">
        <v>6</v>
      </c>
      <c r="AT2151">
        <v>3.5</v>
      </c>
      <c r="AU2151" t="s">
        <v>6</v>
      </c>
      <c r="AV2151">
        <v>0</v>
      </c>
      <c r="AW2151">
        <v>2</v>
      </c>
      <c r="AX2151">
        <v>27724394</v>
      </c>
      <c r="AY2151">
        <v>1</v>
      </c>
      <c r="AZ2151">
        <v>0</v>
      </c>
      <c r="BA2151">
        <v>2147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CX2151">
        <f>Y2151*Source!I783</f>
        <v>0.41020000000000001</v>
      </c>
      <c r="CY2151">
        <f>AA2151</f>
        <v>2.44</v>
      </c>
      <c r="CZ2151">
        <f>AE2151</f>
        <v>2.44</v>
      </c>
      <c r="DA2151">
        <f>AI2151</f>
        <v>1</v>
      </c>
      <c r="DB2151">
        <v>0</v>
      </c>
    </row>
    <row r="2152" spans="1:106" x14ac:dyDescent="0.2">
      <c r="A2152">
        <f>ROW(Source!A783)</f>
        <v>783</v>
      </c>
      <c r="B2152">
        <v>27721504</v>
      </c>
      <c r="C2152">
        <v>27724383</v>
      </c>
      <c r="D2152">
        <v>25155505</v>
      </c>
      <c r="E2152">
        <v>1</v>
      </c>
      <c r="F2152">
        <v>1</v>
      </c>
      <c r="G2152">
        <v>1</v>
      </c>
      <c r="H2152">
        <v>3</v>
      </c>
      <c r="I2152" t="s">
        <v>132</v>
      </c>
      <c r="J2152" t="s">
        <v>134</v>
      </c>
      <c r="K2152" t="s">
        <v>133</v>
      </c>
      <c r="L2152">
        <v>1339</v>
      </c>
      <c r="N2152">
        <v>1007</v>
      </c>
      <c r="O2152" t="s">
        <v>64</v>
      </c>
      <c r="P2152" t="s">
        <v>64</v>
      </c>
      <c r="Q2152">
        <v>1</v>
      </c>
      <c r="W2152">
        <v>0</v>
      </c>
      <c r="X2152">
        <v>519185539</v>
      </c>
      <c r="Y2152">
        <v>2.04</v>
      </c>
      <c r="AA2152">
        <v>519.79999999999995</v>
      </c>
      <c r="AB2152">
        <v>0</v>
      </c>
      <c r="AC2152">
        <v>0</v>
      </c>
      <c r="AD2152">
        <v>0</v>
      </c>
      <c r="AE2152">
        <v>519.79999999999995</v>
      </c>
      <c r="AF2152">
        <v>0</v>
      </c>
      <c r="AG2152">
        <v>0</v>
      </c>
      <c r="AH2152">
        <v>0</v>
      </c>
      <c r="AI2152">
        <v>1</v>
      </c>
      <c r="AJ2152">
        <v>1</v>
      </c>
      <c r="AK2152">
        <v>1</v>
      </c>
      <c r="AL2152">
        <v>1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 t="s">
        <v>6</v>
      </c>
      <c r="AT2152">
        <v>2.04</v>
      </c>
      <c r="AU2152" t="s">
        <v>6</v>
      </c>
      <c r="AV2152">
        <v>0</v>
      </c>
      <c r="AW2152">
        <v>1</v>
      </c>
      <c r="AX2152">
        <v>-1</v>
      </c>
      <c r="AY2152">
        <v>0</v>
      </c>
      <c r="AZ2152">
        <v>0</v>
      </c>
      <c r="BA2152" t="s">
        <v>6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CX2152">
        <f>Y2152*Source!I783</f>
        <v>0.23908799999999999</v>
      </c>
      <c r="CY2152">
        <f>AA2152</f>
        <v>519.79999999999995</v>
      </c>
      <c r="CZ2152">
        <f>AE2152</f>
        <v>519.79999999999995</v>
      </c>
      <c r="DA2152">
        <f>AI2152</f>
        <v>1</v>
      </c>
      <c r="DB2152">
        <v>0</v>
      </c>
    </row>
    <row r="2153" spans="1:106" x14ac:dyDescent="0.2">
      <c r="A2153">
        <f>ROW(Source!A786)</f>
        <v>786</v>
      </c>
      <c r="B2153">
        <v>27721505</v>
      </c>
      <c r="C2153">
        <v>27724397</v>
      </c>
      <c r="D2153">
        <v>25416173</v>
      </c>
      <c r="E2153">
        <v>1</v>
      </c>
      <c r="F2153">
        <v>1</v>
      </c>
      <c r="G2153">
        <v>1</v>
      </c>
      <c r="H2153">
        <v>1</v>
      </c>
      <c r="I2153" t="s">
        <v>1346</v>
      </c>
      <c r="J2153" t="s">
        <v>6</v>
      </c>
      <c r="K2153" t="s">
        <v>1347</v>
      </c>
      <c r="L2153">
        <v>1191</v>
      </c>
      <c r="N2153">
        <v>1013</v>
      </c>
      <c r="O2153" t="s">
        <v>953</v>
      </c>
      <c r="P2153" t="s">
        <v>953</v>
      </c>
      <c r="Q2153">
        <v>1</v>
      </c>
      <c r="W2153">
        <v>0</v>
      </c>
      <c r="X2153">
        <v>-1366118074</v>
      </c>
      <c r="Y2153">
        <v>3.4499999999999997</v>
      </c>
      <c r="AA2153">
        <v>0</v>
      </c>
      <c r="AB2153">
        <v>0</v>
      </c>
      <c r="AC2153">
        <v>0</v>
      </c>
      <c r="AD2153">
        <v>7.94</v>
      </c>
      <c r="AE2153">
        <v>0</v>
      </c>
      <c r="AF2153">
        <v>0</v>
      </c>
      <c r="AG2153">
        <v>0</v>
      </c>
      <c r="AH2153">
        <v>7.94</v>
      </c>
      <c r="AI2153">
        <v>1</v>
      </c>
      <c r="AJ2153">
        <v>1</v>
      </c>
      <c r="AK2153">
        <v>1</v>
      </c>
      <c r="AL2153">
        <v>1</v>
      </c>
      <c r="AN2153">
        <v>0</v>
      </c>
      <c r="AO2153">
        <v>1</v>
      </c>
      <c r="AP2153">
        <v>1</v>
      </c>
      <c r="AQ2153">
        <v>0</v>
      </c>
      <c r="AR2153">
        <v>0</v>
      </c>
      <c r="AS2153" t="s">
        <v>6</v>
      </c>
      <c r="AT2153">
        <v>0.5</v>
      </c>
      <c r="AU2153" t="s">
        <v>620</v>
      </c>
      <c r="AV2153">
        <v>1</v>
      </c>
      <c r="AW2153">
        <v>2</v>
      </c>
      <c r="AX2153">
        <v>27724403</v>
      </c>
      <c r="AY2153">
        <v>1</v>
      </c>
      <c r="AZ2153">
        <v>0</v>
      </c>
      <c r="BA2153">
        <v>2149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CX2153">
        <f>Y2153*Source!I786</f>
        <v>0.40433999999999998</v>
      </c>
      <c r="CY2153">
        <f>AD2153</f>
        <v>7.94</v>
      </c>
      <c r="CZ2153">
        <f>AH2153</f>
        <v>7.94</v>
      </c>
      <c r="DA2153">
        <f>AL2153</f>
        <v>1</v>
      </c>
      <c r="DB2153">
        <v>0</v>
      </c>
    </row>
    <row r="2154" spans="1:106" x14ac:dyDescent="0.2">
      <c r="A2154">
        <f>ROW(Source!A786)</f>
        <v>786</v>
      </c>
      <c r="B2154">
        <v>27721505</v>
      </c>
      <c r="C2154">
        <v>27724397</v>
      </c>
      <c r="D2154">
        <v>25412928</v>
      </c>
      <c r="E2154">
        <v>1</v>
      </c>
      <c r="F2154">
        <v>1</v>
      </c>
      <c r="G2154">
        <v>1</v>
      </c>
      <c r="H2154">
        <v>1</v>
      </c>
      <c r="I2154" t="s">
        <v>954</v>
      </c>
      <c r="J2154" t="s">
        <v>6</v>
      </c>
      <c r="K2154" t="s">
        <v>955</v>
      </c>
      <c r="L2154">
        <v>1191</v>
      </c>
      <c r="N2154">
        <v>1013</v>
      </c>
      <c r="O2154" t="s">
        <v>953</v>
      </c>
      <c r="P2154" t="s">
        <v>953</v>
      </c>
      <c r="Q2154">
        <v>1</v>
      </c>
      <c r="W2154">
        <v>0</v>
      </c>
      <c r="X2154">
        <v>-1417349443</v>
      </c>
      <c r="Y2154">
        <v>0.21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1</v>
      </c>
      <c r="AJ2154">
        <v>1</v>
      </c>
      <c r="AK2154">
        <v>1</v>
      </c>
      <c r="AL2154">
        <v>1</v>
      </c>
      <c r="AN2154">
        <v>0</v>
      </c>
      <c r="AO2154">
        <v>1</v>
      </c>
      <c r="AP2154">
        <v>0</v>
      </c>
      <c r="AQ2154">
        <v>0</v>
      </c>
      <c r="AR2154">
        <v>0</v>
      </c>
      <c r="AS2154" t="s">
        <v>6</v>
      </c>
      <c r="AT2154">
        <v>0.21</v>
      </c>
      <c r="AU2154" t="s">
        <v>6</v>
      </c>
      <c r="AV2154">
        <v>2</v>
      </c>
      <c r="AW2154">
        <v>2</v>
      </c>
      <c r="AX2154">
        <v>27724404</v>
      </c>
      <c r="AY2154">
        <v>1</v>
      </c>
      <c r="AZ2154">
        <v>2048</v>
      </c>
      <c r="BA2154">
        <v>2150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CX2154">
        <f>Y2154*Source!I786</f>
        <v>2.4611999999999998E-2</v>
      </c>
      <c r="CY2154">
        <f>AD2154</f>
        <v>0</v>
      </c>
      <c r="CZ2154">
        <f>AH2154</f>
        <v>0</v>
      </c>
      <c r="DA2154">
        <f>AL2154</f>
        <v>1</v>
      </c>
      <c r="DB2154">
        <v>0</v>
      </c>
    </row>
    <row r="2155" spans="1:106" x14ac:dyDescent="0.2">
      <c r="A2155">
        <f>ROW(Source!A786)</f>
        <v>786</v>
      </c>
      <c r="B2155">
        <v>27721505</v>
      </c>
      <c r="C2155">
        <v>27724397</v>
      </c>
      <c r="D2155">
        <v>25230514</v>
      </c>
      <c r="E2155">
        <v>1</v>
      </c>
      <c r="F2155">
        <v>1</v>
      </c>
      <c r="G2155">
        <v>1</v>
      </c>
      <c r="H2155">
        <v>2</v>
      </c>
      <c r="I2155" t="s">
        <v>960</v>
      </c>
      <c r="J2155" t="s">
        <v>961</v>
      </c>
      <c r="K2155" t="s">
        <v>962</v>
      </c>
      <c r="L2155">
        <v>1368</v>
      </c>
      <c r="N2155">
        <v>1011</v>
      </c>
      <c r="O2155" t="s">
        <v>959</v>
      </c>
      <c r="P2155" t="s">
        <v>959</v>
      </c>
      <c r="Q2155">
        <v>1</v>
      </c>
      <c r="W2155">
        <v>0</v>
      </c>
      <c r="X2155">
        <v>1188625873</v>
      </c>
      <c r="Y2155">
        <v>1.5750000000000002</v>
      </c>
      <c r="AA2155">
        <v>0</v>
      </c>
      <c r="AB2155">
        <v>31.26</v>
      </c>
      <c r="AC2155">
        <v>13.5</v>
      </c>
      <c r="AD2155">
        <v>0</v>
      </c>
      <c r="AE2155">
        <v>0</v>
      </c>
      <c r="AF2155">
        <v>31.26</v>
      </c>
      <c r="AG2155">
        <v>13.5</v>
      </c>
      <c r="AH2155">
        <v>0</v>
      </c>
      <c r="AI2155">
        <v>1</v>
      </c>
      <c r="AJ2155">
        <v>1</v>
      </c>
      <c r="AK2155">
        <v>1</v>
      </c>
      <c r="AL2155">
        <v>1</v>
      </c>
      <c r="AN2155">
        <v>0</v>
      </c>
      <c r="AO2155">
        <v>1</v>
      </c>
      <c r="AP2155">
        <v>1</v>
      </c>
      <c r="AQ2155">
        <v>0</v>
      </c>
      <c r="AR2155">
        <v>0</v>
      </c>
      <c r="AS2155" t="s">
        <v>6</v>
      </c>
      <c r="AT2155">
        <v>0.21</v>
      </c>
      <c r="AU2155" t="s">
        <v>619</v>
      </c>
      <c r="AV2155">
        <v>0</v>
      </c>
      <c r="AW2155">
        <v>2</v>
      </c>
      <c r="AX2155">
        <v>27724405</v>
      </c>
      <c r="AY2155">
        <v>1</v>
      </c>
      <c r="AZ2155">
        <v>0</v>
      </c>
      <c r="BA2155">
        <v>2151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CX2155">
        <f>Y2155*Source!I786</f>
        <v>0.18459000000000003</v>
      </c>
      <c r="CY2155">
        <f>AB2155</f>
        <v>31.26</v>
      </c>
      <c r="CZ2155">
        <f>AF2155</f>
        <v>31.26</v>
      </c>
      <c r="DA2155">
        <f>AJ2155</f>
        <v>1</v>
      </c>
      <c r="DB2155">
        <v>0</v>
      </c>
    </row>
    <row r="2156" spans="1:106" x14ac:dyDescent="0.2">
      <c r="A2156">
        <f>ROW(Source!A786)</f>
        <v>786</v>
      </c>
      <c r="B2156">
        <v>27721505</v>
      </c>
      <c r="C2156">
        <v>27724397</v>
      </c>
      <c r="D2156">
        <v>25230627</v>
      </c>
      <c r="E2156">
        <v>1</v>
      </c>
      <c r="F2156">
        <v>1</v>
      </c>
      <c r="G2156">
        <v>1</v>
      </c>
      <c r="H2156">
        <v>2</v>
      </c>
      <c r="I2156" t="s">
        <v>1142</v>
      </c>
      <c r="J2156" t="s">
        <v>1143</v>
      </c>
      <c r="K2156" t="s">
        <v>1144</v>
      </c>
      <c r="L2156">
        <v>1368</v>
      </c>
      <c r="N2156">
        <v>1011</v>
      </c>
      <c r="O2156" t="s">
        <v>959</v>
      </c>
      <c r="P2156" t="s">
        <v>959</v>
      </c>
      <c r="Q2156">
        <v>1</v>
      </c>
      <c r="W2156">
        <v>0</v>
      </c>
      <c r="X2156">
        <v>-1750804799</v>
      </c>
      <c r="Y2156">
        <v>17.399999999999999</v>
      </c>
      <c r="AA2156">
        <v>0</v>
      </c>
      <c r="AB2156">
        <v>0.5</v>
      </c>
      <c r="AC2156">
        <v>0</v>
      </c>
      <c r="AD2156">
        <v>0</v>
      </c>
      <c r="AE2156">
        <v>0</v>
      </c>
      <c r="AF2156">
        <v>0.5</v>
      </c>
      <c r="AG2156">
        <v>0</v>
      </c>
      <c r="AH2156">
        <v>0</v>
      </c>
      <c r="AI2156">
        <v>1</v>
      </c>
      <c r="AJ2156">
        <v>1</v>
      </c>
      <c r="AK2156">
        <v>1</v>
      </c>
      <c r="AL2156">
        <v>1</v>
      </c>
      <c r="AN2156">
        <v>0</v>
      </c>
      <c r="AO2156">
        <v>1</v>
      </c>
      <c r="AP2156">
        <v>1</v>
      </c>
      <c r="AQ2156">
        <v>0</v>
      </c>
      <c r="AR2156">
        <v>0</v>
      </c>
      <c r="AS2156" t="s">
        <v>6</v>
      </c>
      <c r="AT2156">
        <v>2.3199999999999998</v>
      </c>
      <c r="AU2156" t="s">
        <v>619</v>
      </c>
      <c r="AV2156">
        <v>0</v>
      </c>
      <c r="AW2156">
        <v>2</v>
      </c>
      <c r="AX2156">
        <v>27724406</v>
      </c>
      <c r="AY2156">
        <v>1</v>
      </c>
      <c r="AZ2156">
        <v>0</v>
      </c>
      <c r="BA2156">
        <v>2152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CX2156">
        <f>Y2156*Source!I786</f>
        <v>2.0392799999999998</v>
      </c>
      <c r="CY2156">
        <f>AB2156</f>
        <v>0.5</v>
      </c>
      <c r="CZ2156">
        <f>AF2156</f>
        <v>0.5</v>
      </c>
      <c r="DA2156">
        <f>AJ2156</f>
        <v>1</v>
      </c>
      <c r="DB2156">
        <v>0</v>
      </c>
    </row>
    <row r="2157" spans="1:106" x14ac:dyDescent="0.2">
      <c r="A2157">
        <f>ROW(Source!A786)</f>
        <v>786</v>
      </c>
      <c r="B2157">
        <v>27721505</v>
      </c>
      <c r="C2157">
        <v>27724397</v>
      </c>
      <c r="D2157">
        <v>25155505</v>
      </c>
      <c r="E2157">
        <v>1</v>
      </c>
      <c r="F2157">
        <v>1</v>
      </c>
      <c r="G2157">
        <v>1</v>
      </c>
      <c r="H2157">
        <v>3</v>
      </c>
      <c r="I2157" t="s">
        <v>132</v>
      </c>
      <c r="J2157" t="s">
        <v>134</v>
      </c>
      <c r="K2157" t="s">
        <v>133</v>
      </c>
      <c r="L2157">
        <v>1339</v>
      </c>
      <c r="N2157">
        <v>1007</v>
      </c>
      <c r="O2157" t="s">
        <v>64</v>
      </c>
      <c r="P2157" t="s">
        <v>64</v>
      </c>
      <c r="Q2157">
        <v>1</v>
      </c>
      <c r="W2157">
        <v>0</v>
      </c>
      <c r="X2157">
        <v>519185539</v>
      </c>
      <c r="Y2157">
        <v>3.06</v>
      </c>
      <c r="AA2157">
        <v>519.79999999999995</v>
      </c>
      <c r="AB2157">
        <v>0</v>
      </c>
      <c r="AC2157">
        <v>0</v>
      </c>
      <c r="AD2157">
        <v>0</v>
      </c>
      <c r="AE2157">
        <v>519.79999999999995</v>
      </c>
      <c r="AF2157">
        <v>0</v>
      </c>
      <c r="AG2157">
        <v>0</v>
      </c>
      <c r="AH2157">
        <v>0</v>
      </c>
      <c r="AI2157">
        <v>1</v>
      </c>
      <c r="AJ2157">
        <v>1</v>
      </c>
      <c r="AK2157">
        <v>1</v>
      </c>
      <c r="AL2157">
        <v>1</v>
      </c>
      <c r="AN2157">
        <v>0</v>
      </c>
      <c r="AO2157">
        <v>0</v>
      </c>
      <c r="AP2157">
        <v>1</v>
      </c>
      <c r="AQ2157">
        <v>0</v>
      </c>
      <c r="AR2157">
        <v>0</v>
      </c>
      <c r="AS2157" t="s">
        <v>6</v>
      </c>
      <c r="AT2157">
        <v>0.51</v>
      </c>
      <c r="AU2157" t="s">
        <v>618</v>
      </c>
      <c r="AV2157">
        <v>0</v>
      </c>
      <c r="AW2157">
        <v>1</v>
      </c>
      <c r="AX2157">
        <v>-1</v>
      </c>
      <c r="AY2157">
        <v>0</v>
      </c>
      <c r="AZ2157">
        <v>0</v>
      </c>
      <c r="BA2157" t="s">
        <v>6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CX2157">
        <f>Y2157*Source!I786</f>
        <v>0.35863200000000001</v>
      </c>
      <c r="CY2157">
        <f>AA2157</f>
        <v>519.79999999999995</v>
      </c>
      <c r="CZ2157">
        <f>AE2157</f>
        <v>519.79999999999995</v>
      </c>
      <c r="DA2157">
        <f>AI2157</f>
        <v>1</v>
      </c>
      <c r="DB2157">
        <v>0</v>
      </c>
    </row>
    <row r="2158" spans="1:106" x14ac:dyDescent="0.2">
      <c r="A2158">
        <f>ROW(Source!A787)</f>
        <v>787</v>
      </c>
      <c r="B2158">
        <v>27721504</v>
      </c>
      <c r="C2158">
        <v>27724397</v>
      </c>
      <c r="D2158">
        <v>25416173</v>
      </c>
      <c r="E2158">
        <v>1</v>
      </c>
      <c r="F2158">
        <v>1</v>
      </c>
      <c r="G2158">
        <v>1</v>
      </c>
      <c r="H2158">
        <v>1</v>
      </c>
      <c r="I2158" t="s">
        <v>1346</v>
      </c>
      <c r="J2158" t="s">
        <v>6</v>
      </c>
      <c r="K2158" t="s">
        <v>1347</v>
      </c>
      <c r="L2158">
        <v>1191</v>
      </c>
      <c r="N2158">
        <v>1013</v>
      </c>
      <c r="O2158" t="s">
        <v>953</v>
      </c>
      <c r="P2158" t="s">
        <v>953</v>
      </c>
      <c r="Q2158">
        <v>1</v>
      </c>
      <c r="W2158">
        <v>0</v>
      </c>
      <c r="X2158">
        <v>-1366118074</v>
      </c>
      <c r="Y2158">
        <v>3.4499999999999997</v>
      </c>
      <c r="AA2158">
        <v>0</v>
      </c>
      <c r="AB2158">
        <v>0</v>
      </c>
      <c r="AC2158">
        <v>0</v>
      </c>
      <c r="AD2158">
        <v>7.94</v>
      </c>
      <c r="AE2158">
        <v>0</v>
      </c>
      <c r="AF2158">
        <v>0</v>
      </c>
      <c r="AG2158">
        <v>0</v>
      </c>
      <c r="AH2158">
        <v>7.94</v>
      </c>
      <c r="AI2158">
        <v>1</v>
      </c>
      <c r="AJ2158">
        <v>1</v>
      </c>
      <c r="AK2158">
        <v>1</v>
      </c>
      <c r="AL2158">
        <v>1</v>
      </c>
      <c r="AN2158">
        <v>0</v>
      </c>
      <c r="AO2158">
        <v>1</v>
      </c>
      <c r="AP2158">
        <v>1</v>
      </c>
      <c r="AQ2158">
        <v>0</v>
      </c>
      <c r="AR2158">
        <v>0</v>
      </c>
      <c r="AS2158" t="s">
        <v>6</v>
      </c>
      <c r="AT2158">
        <v>0.5</v>
      </c>
      <c r="AU2158" t="s">
        <v>620</v>
      </c>
      <c r="AV2158">
        <v>1</v>
      </c>
      <c r="AW2158">
        <v>2</v>
      </c>
      <c r="AX2158">
        <v>27724403</v>
      </c>
      <c r="AY2158">
        <v>1</v>
      </c>
      <c r="AZ2158">
        <v>0</v>
      </c>
      <c r="BA2158">
        <v>2154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CX2158">
        <f>Y2158*Source!I787</f>
        <v>0.40433999999999998</v>
      </c>
      <c r="CY2158">
        <f>AD2158</f>
        <v>7.94</v>
      </c>
      <c r="CZ2158">
        <f>AH2158</f>
        <v>7.94</v>
      </c>
      <c r="DA2158">
        <f>AL2158</f>
        <v>1</v>
      </c>
      <c r="DB2158">
        <v>0</v>
      </c>
    </row>
    <row r="2159" spans="1:106" x14ac:dyDescent="0.2">
      <c r="A2159">
        <f>ROW(Source!A787)</f>
        <v>787</v>
      </c>
      <c r="B2159">
        <v>27721504</v>
      </c>
      <c r="C2159">
        <v>27724397</v>
      </c>
      <c r="D2159">
        <v>25412928</v>
      </c>
      <c r="E2159">
        <v>1</v>
      </c>
      <c r="F2159">
        <v>1</v>
      </c>
      <c r="G2159">
        <v>1</v>
      </c>
      <c r="H2159">
        <v>1</v>
      </c>
      <c r="I2159" t="s">
        <v>954</v>
      </c>
      <c r="J2159" t="s">
        <v>6</v>
      </c>
      <c r="K2159" t="s">
        <v>955</v>
      </c>
      <c r="L2159">
        <v>1191</v>
      </c>
      <c r="N2159">
        <v>1013</v>
      </c>
      <c r="O2159" t="s">
        <v>953</v>
      </c>
      <c r="P2159" t="s">
        <v>953</v>
      </c>
      <c r="Q2159">
        <v>1</v>
      </c>
      <c r="W2159">
        <v>0</v>
      </c>
      <c r="X2159">
        <v>-1417349443</v>
      </c>
      <c r="Y2159">
        <v>0.21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1</v>
      </c>
      <c r="AJ2159">
        <v>1</v>
      </c>
      <c r="AK2159">
        <v>1</v>
      </c>
      <c r="AL2159">
        <v>1</v>
      </c>
      <c r="AN2159">
        <v>0</v>
      </c>
      <c r="AO2159">
        <v>1</v>
      </c>
      <c r="AP2159">
        <v>0</v>
      </c>
      <c r="AQ2159">
        <v>0</v>
      </c>
      <c r="AR2159">
        <v>0</v>
      </c>
      <c r="AS2159" t="s">
        <v>6</v>
      </c>
      <c r="AT2159">
        <v>0.21</v>
      </c>
      <c r="AU2159" t="s">
        <v>6</v>
      </c>
      <c r="AV2159">
        <v>2</v>
      </c>
      <c r="AW2159">
        <v>2</v>
      </c>
      <c r="AX2159">
        <v>27724404</v>
      </c>
      <c r="AY2159">
        <v>1</v>
      </c>
      <c r="AZ2159">
        <v>2048</v>
      </c>
      <c r="BA2159">
        <v>2155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CX2159">
        <f>Y2159*Source!I787</f>
        <v>2.4611999999999998E-2</v>
      </c>
      <c r="CY2159">
        <f>AD2159</f>
        <v>0</v>
      </c>
      <c r="CZ2159">
        <f>AH2159</f>
        <v>0</v>
      </c>
      <c r="DA2159">
        <f>AL2159</f>
        <v>1</v>
      </c>
      <c r="DB2159">
        <v>0</v>
      </c>
    </row>
    <row r="2160" spans="1:106" x14ac:dyDescent="0.2">
      <c r="A2160">
        <f>ROW(Source!A787)</f>
        <v>787</v>
      </c>
      <c r="B2160">
        <v>27721504</v>
      </c>
      <c r="C2160">
        <v>27724397</v>
      </c>
      <c r="D2160">
        <v>25230514</v>
      </c>
      <c r="E2160">
        <v>1</v>
      </c>
      <c r="F2160">
        <v>1</v>
      </c>
      <c r="G2160">
        <v>1</v>
      </c>
      <c r="H2160">
        <v>2</v>
      </c>
      <c r="I2160" t="s">
        <v>960</v>
      </c>
      <c r="J2160" t="s">
        <v>961</v>
      </c>
      <c r="K2160" t="s">
        <v>962</v>
      </c>
      <c r="L2160">
        <v>1368</v>
      </c>
      <c r="N2160">
        <v>1011</v>
      </c>
      <c r="O2160" t="s">
        <v>959</v>
      </c>
      <c r="P2160" t="s">
        <v>959</v>
      </c>
      <c r="Q2160">
        <v>1</v>
      </c>
      <c r="W2160">
        <v>0</v>
      </c>
      <c r="X2160">
        <v>1188625873</v>
      </c>
      <c r="Y2160">
        <v>1.5750000000000002</v>
      </c>
      <c r="AA2160">
        <v>0</v>
      </c>
      <c r="AB2160">
        <v>31.26</v>
      </c>
      <c r="AC2160">
        <v>13.5</v>
      </c>
      <c r="AD2160">
        <v>0</v>
      </c>
      <c r="AE2160">
        <v>0</v>
      </c>
      <c r="AF2160">
        <v>31.26</v>
      </c>
      <c r="AG2160">
        <v>13.5</v>
      </c>
      <c r="AH2160">
        <v>0</v>
      </c>
      <c r="AI2160">
        <v>1</v>
      </c>
      <c r="AJ2160">
        <v>1</v>
      </c>
      <c r="AK2160">
        <v>1</v>
      </c>
      <c r="AL2160">
        <v>1</v>
      </c>
      <c r="AN2160">
        <v>0</v>
      </c>
      <c r="AO2160">
        <v>1</v>
      </c>
      <c r="AP2160">
        <v>1</v>
      </c>
      <c r="AQ2160">
        <v>0</v>
      </c>
      <c r="AR2160">
        <v>0</v>
      </c>
      <c r="AS2160" t="s">
        <v>6</v>
      </c>
      <c r="AT2160">
        <v>0.21</v>
      </c>
      <c r="AU2160" t="s">
        <v>619</v>
      </c>
      <c r="AV2160">
        <v>0</v>
      </c>
      <c r="AW2160">
        <v>2</v>
      </c>
      <c r="AX2160">
        <v>27724405</v>
      </c>
      <c r="AY2160">
        <v>1</v>
      </c>
      <c r="AZ2160">
        <v>0</v>
      </c>
      <c r="BA2160">
        <v>2156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CX2160">
        <f>Y2160*Source!I787</f>
        <v>0.18459000000000003</v>
      </c>
      <c r="CY2160">
        <f>AB2160</f>
        <v>31.26</v>
      </c>
      <c r="CZ2160">
        <f>AF2160</f>
        <v>31.26</v>
      </c>
      <c r="DA2160">
        <f>AJ2160</f>
        <v>1</v>
      </c>
      <c r="DB2160">
        <v>0</v>
      </c>
    </row>
    <row r="2161" spans="1:106" x14ac:dyDescent="0.2">
      <c r="A2161">
        <f>ROW(Source!A787)</f>
        <v>787</v>
      </c>
      <c r="B2161">
        <v>27721504</v>
      </c>
      <c r="C2161">
        <v>27724397</v>
      </c>
      <c r="D2161">
        <v>25230627</v>
      </c>
      <c r="E2161">
        <v>1</v>
      </c>
      <c r="F2161">
        <v>1</v>
      </c>
      <c r="G2161">
        <v>1</v>
      </c>
      <c r="H2161">
        <v>2</v>
      </c>
      <c r="I2161" t="s">
        <v>1142</v>
      </c>
      <c r="J2161" t="s">
        <v>1143</v>
      </c>
      <c r="K2161" t="s">
        <v>1144</v>
      </c>
      <c r="L2161">
        <v>1368</v>
      </c>
      <c r="N2161">
        <v>1011</v>
      </c>
      <c r="O2161" t="s">
        <v>959</v>
      </c>
      <c r="P2161" t="s">
        <v>959</v>
      </c>
      <c r="Q2161">
        <v>1</v>
      </c>
      <c r="W2161">
        <v>0</v>
      </c>
      <c r="X2161">
        <v>-1750804799</v>
      </c>
      <c r="Y2161">
        <v>17.399999999999999</v>
      </c>
      <c r="AA2161">
        <v>0</v>
      </c>
      <c r="AB2161">
        <v>0.5</v>
      </c>
      <c r="AC2161">
        <v>0</v>
      </c>
      <c r="AD2161">
        <v>0</v>
      </c>
      <c r="AE2161">
        <v>0</v>
      </c>
      <c r="AF2161">
        <v>0.5</v>
      </c>
      <c r="AG2161">
        <v>0</v>
      </c>
      <c r="AH2161">
        <v>0</v>
      </c>
      <c r="AI2161">
        <v>1</v>
      </c>
      <c r="AJ2161">
        <v>1</v>
      </c>
      <c r="AK2161">
        <v>1</v>
      </c>
      <c r="AL2161">
        <v>1</v>
      </c>
      <c r="AN2161">
        <v>0</v>
      </c>
      <c r="AO2161">
        <v>1</v>
      </c>
      <c r="AP2161">
        <v>1</v>
      </c>
      <c r="AQ2161">
        <v>0</v>
      </c>
      <c r="AR2161">
        <v>0</v>
      </c>
      <c r="AS2161" t="s">
        <v>6</v>
      </c>
      <c r="AT2161">
        <v>2.3199999999999998</v>
      </c>
      <c r="AU2161" t="s">
        <v>619</v>
      </c>
      <c r="AV2161">
        <v>0</v>
      </c>
      <c r="AW2161">
        <v>2</v>
      </c>
      <c r="AX2161">
        <v>27724406</v>
      </c>
      <c r="AY2161">
        <v>1</v>
      </c>
      <c r="AZ2161">
        <v>0</v>
      </c>
      <c r="BA2161">
        <v>2157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CX2161">
        <f>Y2161*Source!I787</f>
        <v>2.0392799999999998</v>
      </c>
      <c r="CY2161">
        <f>AB2161</f>
        <v>0.5</v>
      </c>
      <c r="CZ2161">
        <f>AF2161</f>
        <v>0.5</v>
      </c>
      <c r="DA2161">
        <f>AJ2161</f>
        <v>1</v>
      </c>
      <c r="DB2161">
        <v>0</v>
      </c>
    </row>
    <row r="2162" spans="1:106" x14ac:dyDescent="0.2">
      <c r="A2162">
        <f>ROW(Source!A787)</f>
        <v>787</v>
      </c>
      <c r="B2162">
        <v>27721504</v>
      </c>
      <c r="C2162">
        <v>27724397</v>
      </c>
      <c r="D2162">
        <v>25155505</v>
      </c>
      <c r="E2162">
        <v>1</v>
      </c>
      <c r="F2162">
        <v>1</v>
      </c>
      <c r="G2162">
        <v>1</v>
      </c>
      <c r="H2162">
        <v>3</v>
      </c>
      <c r="I2162" t="s">
        <v>132</v>
      </c>
      <c r="J2162" t="s">
        <v>134</v>
      </c>
      <c r="K2162" t="s">
        <v>133</v>
      </c>
      <c r="L2162">
        <v>1339</v>
      </c>
      <c r="N2162">
        <v>1007</v>
      </c>
      <c r="O2162" t="s">
        <v>64</v>
      </c>
      <c r="P2162" t="s">
        <v>64</v>
      </c>
      <c r="Q2162">
        <v>1</v>
      </c>
      <c r="W2162">
        <v>0</v>
      </c>
      <c r="X2162">
        <v>519185539</v>
      </c>
      <c r="Y2162">
        <v>3.06</v>
      </c>
      <c r="AA2162">
        <v>519.79999999999995</v>
      </c>
      <c r="AB2162">
        <v>0</v>
      </c>
      <c r="AC2162">
        <v>0</v>
      </c>
      <c r="AD2162">
        <v>0</v>
      </c>
      <c r="AE2162">
        <v>519.79999999999995</v>
      </c>
      <c r="AF2162">
        <v>0</v>
      </c>
      <c r="AG2162">
        <v>0</v>
      </c>
      <c r="AH2162">
        <v>0</v>
      </c>
      <c r="AI2162">
        <v>1</v>
      </c>
      <c r="AJ2162">
        <v>1</v>
      </c>
      <c r="AK2162">
        <v>1</v>
      </c>
      <c r="AL2162">
        <v>1</v>
      </c>
      <c r="AN2162">
        <v>0</v>
      </c>
      <c r="AO2162">
        <v>0</v>
      </c>
      <c r="AP2162">
        <v>1</v>
      </c>
      <c r="AQ2162">
        <v>0</v>
      </c>
      <c r="AR2162">
        <v>0</v>
      </c>
      <c r="AS2162" t="s">
        <v>6</v>
      </c>
      <c r="AT2162">
        <v>0.51</v>
      </c>
      <c r="AU2162" t="s">
        <v>618</v>
      </c>
      <c r="AV2162">
        <v>0</v>
      </c>
      <c r="AW2162">
        <v>1</v>
      </c>
      <c r="AX2162">
        <v>-1</v>
      </c>
      <c r="AY2162">
        <v>0</v>
      </c>
      <c r="AZ2162">
        <v>0</v>
      </c>
      <c r="BA2162" t="s">
        <v>6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CX2162">
        <f>Y2162*Source!I787</f>
        <v>0.35863200000000001</v>
      </c>
      <c r="CY2162">
        <f>AA2162</f>
        <v>519.79999999999995</v>
      </c>
      <c r="CZ2162">
        <f>AE2162</f>
        <v>519.79999999999995</v>
      </c>
      <c r="DA2162">
        <f>AI2162</f>
        <v>1</v>
      </c>
      <c r="DB2162">
        <v>0</v>
      </c>
    </row>
    <row r="2163" spans="1:106" x14ac:dyDescent="0.2">
      <c r="A2163">
        <f>ROW(Source!A790)</f>
        <v>790</v>
      </c>
      <c r="B2163">
        <v>27721505</v>
      </c>
      <c r="C2163">
        <v>27724409</v>
      </c>
      <c r="D2163">
        <v>25413300</v>
      </c>
      <c r="E2163">
        <v>1</v>
      </c>
      <c r="F2163">
        <v>1</v>
      </c>
      <c r="G2163">
        <v>1</v>
      </c>
      <c r="H2163">
        <v>1</v>
      </c>
      <c r="I2163" t="s">
        <v>989</v>
      </c>
      <c r="J2163" t="s">
        <v>6</v>
      </c>
      <c r="K2163" t="s">
        <v>990</v>
      </c>
      <c r="L2163">
        <v>1191</v>
      </c>
      <c r="N2163">
        <v>1013</v>
      </c>
      <c r="O2163" t="s">
        <v>953</v>
      </c>
      <c r="P2163" t="s">
        <v>953</v>
      </c>
      <c r="Q2163">
        <v>1</v>
      </c>
      <c r="W2163">
        <v>0</v>
      </c>
      <c r="X2163">
        <v>-400197608</v>
      </c>
      <c r="Y2163">
        <v>37.363500000000002</v>
      </c>
      <c r="AA2163">
        <v>0</v>
      </c>
      <c r="AB2163">
        <v>0</v>
      </c>
      <c r="AC2163">
        <v>0</v>
      </c>
      <c r="AD2163">
        <v>8.5299999999999994</v>
      </c>
      <c r="AE2163">
        <v>0</v>
      </c>
      <c r="AF2163">
        <v>0</v>
      </c>
      <c r="AG2163">
        <v>0</v>
      </c>
      <c r="AH2163">
        <v>8.5299999999999994</v>
      </c>
      <c r="AI2163">
        <v>1</v>
      </c>
      <c r="AJ2163">
        <v>1</v>
      </c>
      <c r="AK2163">
        <v>1</v>
      </c>
      <c r="AL2163">
        <v>1</v>
      </c>
      <c r="AN2163">
        <v>0</v>
      </c>
      <c r="AO2163">
        <v>1</v>
      </c>
      <c r="AP2163">
        <v>1</v>
      </c>
      <c r="AQ2163">
        <v>0</v>
      </c>
      <c r="AR2163">
        <v>0</v>
      </c>
      <c r="AS2163" t="s">
        <v>6</v>
      </c>
      <c r="AT2163">
        <v>32.49</v>
      </c>
      <c r="AU2163" t="s">
        <v>103</v>
      </c>
      <c r="AV2163">
        <v>1</v>
      </c>
      <c r="AW2163">
        <v>2</v>
      </c>
      <c r="AX2163">
        <v>27724418</v>
      </c>
      <c r="AY2163">
        <v>1</v>
      </c>
      <c r="AZ2163">
        <v>0</v>
      </c>
      <c r="BA2163">
        <v>2159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CX2163">
        <f>Y2163*Source!I790</f>
        <v>10.0806723</v>
      </c>
      <c r="CY2163">
        <f>AD2163</f>
        <v>8.5299999999999994</v>
      </c>
      <c r="CZ2163">
        <f>AH2163</f>
        <v>8.5299999999999994</v>
      </c>
      <c r="DA2163">
        <f>AL2163</f>
        <v>1</v>
      </c>
      <c r="DB2163">
        <v>0</v>
      </c>
    </row>
    <row r="2164" spans="1:106" x14ac:dyDescent="0.2">
      <c r="A2164">
        <f>ROW(Source!A790)</f>
        <v>790</v>
      </c>
      <c r="B2164">
        <v>27721505</v>
      </c>
      <c r="C2164">
        <v>27724409</v>
      </c>
      <c r="D2164">
        <v>25412928</v>
      </c>
      <c r="E2164">
        <v>1</v>
      </c>
      <c r="F2164">
        <v>1</v>
      </c>
      <c r="G2164">
        <v>1</v>
      </c>
      <c r="H2164">
        <v>1</v>
      </c>
      <c r="I2164" t="s">
        <v>954</v>
      </c>
      <c r="J2164" t="s">
        <v>6</v>
      </c>
      <c r="K2164" t="s">
        <v>955</v>
      </c>
      <c r="L2164">
        <v>1191</v>
      </c>
      <c r="N2164">
        <v>1013</v>
      </c>
      <c r="O2164" t="s">
        <v>953</v>
      </c>
      <c r="P2164" t="s">
        <v>953</v>
      </c>
      <c r="Q2164">
        <v>1</v>
      </c>
      <c r="W2164">
        <v>0</v>
      </c>
      <c r="X2164">
        <v>-1417349443</v>
      </c>
      <c r="Y2164">
        <v>0.93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1</v>
      </c>
      <c r="AJ2164">
        <v>1</v>
      </c>
      <c r="AK2164">
        <v>1</v>
      </c>
      <c r="AL2164">
        <v>1</v>
      </c>
      <c r="AN2164">
        <v>0</v>
      </c>
      <c r="AO2164">
        <v>1</v>
      </c>
      <c r="AP2164">
        <v>0</v>
      </c>
      <c r="AQ2164">
        <v>0</v>
      </c>
      <c r="AR2164">
        <v>0</v>
      </c>
      <c r="AS2164" t="s">
        <v>6</v>
      </c>
      <c r="AT2164">
        <v>0.93</v>
      </c>
      <c r="AU2164" t="s">
        <v>6</v>
      </c>
      <c r="AV2164">
        <v>2</v>
      </c>
      <c r="AW2164">
        <v>2</v>
      </c>
      <c r="AX2164">
        <v>27724419</v>
      </c>
      <c r="AY2164">
        <v>1</v>
      </c>
      <c r="AZ2164">
        <v>2048</v>
      </c>
      <c r="BA2164">
        <v>2160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CX2164">
        <f>Y2164*Source!I790</f>
        <v>0.25091400000000003</v>
      </c>
      <c r="CY2164">
        <f>AD2164</f>
        <v>0</v>
      </c>
      <c r="CZ2164">
        <f>AH2164</f>
        <v>0</v>
      </c>
      <c r="DA2164">
        <f>AL2164</f>
        <v>1</v>
      </c>
      <c r="DB2164">
        <v>0</v>
      </c>
    </row>
    <row r="2165" spans="1:106" x14ac:dyDescent="0.2">
      <c r="A2165">
        <f>ROW(Source!A790)</f>
        <v>790</v>
      </c>
      <c r="B2165">
        <v>27721505</v>
      </c>
      <c r="C2165">
        <v>27724409</v>
      </c>
      <c r="D2165">
        <v>25230445</v>
      </c>
      <c r="E2165">
        <v>1</v>
      </c>
      <c r="F2165">
        <v>1</v>
      </c>
      <c r="G2165">
        <v>1</v>
      </c>
      <c r="H2165">
        <v>2</v>
      </c>
      <c r="I2165" t="s">
        <v>956</v>
      </c>
      <c r="J2165" t="s">
        <v>957</v>
      </c>
      <c r="K2165" t="s">
        <v>958</v>
      </c>
      <c r="L2165">
        <v>1368</v>
      </c>
      <c r="N2165">
        <v>1011</v>
      </c>
      <c r="O2165" t="s">
        <v>959</v>
      </c>
      <c r="P2165" t="s">
        <v>959</v>
      </c>
      <c r="Q2165">
        <v>1</v>
      </c>
      <c r="W2165">
        <v>0</v>
      </c>
      <c r="X2165">
        <v>1225731627</v>
      </c>
      <c r="Y2165">
        <v>2.5000000000000001E-2</v>
      </c>
      <c r="AA2165">
        <v>0</v>
      </c>
      <c r="AB2165">
        <v>89.99</v>
      </c>
      <c r="AC2165">
        <v>10.06</v>
      </c>
      <c r="AD2165">
        <v>0</v>
      </c>
      <c r="AE2165">
        <v>0</v>
      </c>
      <c r="AF2165">
        <v>89.99</v>
      </c>
      <c r="AG2165">
        <v>10.06</v>
      </c>
      <c r="AH2165">
        <v>0</v>
      </c>
      <c r="AI2165">
        <v>1</v>
      </c>
      <c r="AJ2165">
        <v>1</v>
      </c>
      <c r="AK2165">
        <v>1</v>
      </c>
      <c r="AL2165">
        <v>1</v>
      </c>
      <c r="AN2165">
        <v>0</v>
      </c>
      <c r="AO2165">
        <v>1</v>
      </c>
      <c r="AP2165">
        <v>1</v>
      </c>
      <c r="AQ2165">
        <v>0</v>
      </c>
      <c r="AR2165">
        <v>0</v>
      </c>
      <c r="AS2165" t="s">
        <v>6</v>
      </c>
      <c r="AT2165">
        <v>0.02</v>
      </c>
      <c r="AU2165" t="s">
        <v>102</v>
      </c>
      <c r="AV2165">
        <v>0</v>
      </c>
      <c r="AW2165">
        <v>2</v>
      </c>
      <c r="AX2165">
        <v>27724420</v>
      </c>
      <c r="AY2165">
        <v>1</v>
      </c>
      <c r="AZ2165">
        <v>0</v>
      </c>
      <c r="BA2165">
        <v>2161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CX2165">
        <f>Y2165*Source!I790</f>
        <v>6.7450000000000001E-3</v>
      </c>
      <c r="CY2165">
        <f>AB2165</f>
        <v>89.99</v>
      </c>
      <c r="CZ2165">
        <f>AF2165</f>
        <v>89.99</v>
      </c>
      <c r="DA2165">
        <f>AJ2165</f>
        <v>1</v>
      </c>
      <c r="DB2165">
        <v>0</v>
      </c>
    </row>
    <row r="2166" spans="1:106" x14ac:dyDescent="0.2">
      <c r="A2166">
        <f>ROW(Source!A790)</f>
        <v>790</v>
      </c>
      <c r="B2166">
        <v>27721505</v>
      </c>
      <c r="C2166">
        <v>27724409</v>
      </c>
      <c r="D2166">
        <v>25230514</v>
      </c>
      <c r="E2166">
        <v>1</v>
      </c>
      <c r="F2166">
        <v>1</v>
      </c>
      <c r="G2166">
        <v>1</v>
      </c>
      <c r="H2166">
        <v>2</v>
      </c>
      <c r="I2166" t="s">
        <v>960</v>
      </c>
      <c r="J2166" t="s">
        <v>961</v>
      </c>
      <c r="K2166" t="s">
        <v>962</v>
      </c>
      <c r="L2166">
        <v>1368</v>
      </c>
      <c r="N2166">
        <v>1011</v>
      </c>
      <c r="O2166" t="s">
        <v>959</v>
      </c>
      <c r="P2166" t="s">
        <v>959</v>
      </c>
      <c r="Q2166">
        <v>1</v>
      </c>
      <c r="W2166">
        <v>0</v>
      </c>
      <c r="X2166">
        <v>1188625873</v>
      </c>
      <c r="Y2166">
        <v>0.26250000000000001</v>
      </c>
      <c r="AA2166">
        <v>0</v>
      </c>
      <c r="AB2166">
        <v>31.26</v>
      </c>
      <c r="AC2166">
        <v>13.5</v>
      </c>
      <c r="AD2166">
        <v>0</v>
      </c>
      <c r="AE2166">
        <v>0</v>
      </c>
      <c r="AF2166">
        <v>31.26</v>
      </c>
      <c r="AG2166">
        <v>13.5</v>
      </c>
      <c r="AH2166">
        <v>0</v>
      </c>
      <c r="AI2166">
        <v>1</v>
      </c>
      <c r="AJ2166">
        <v>1</v>
      </c>
      <c r="AK2166">
        <v>1</v>
      </c>
      <c r="AL2166">
        <v>1</v>
      </c>
      <c r="AN2166">
        <v>0</v>
      </c>
      <c r="AO2166">
        <v>1</v>
      </c>
      <c r="AP2166">
        <v>1</v>
      </c>
      <c r="AQ2166">
        <v>0</v>
      </c>
      <c r="AR2166">
        <v>0</v>
      </c>
      <c r="AS2166" t="s">
        <v>6</v>
      </c>
      <c r="AT2166">
        <v>0.21</v>
      </c>
      <c r="AU2166" t="s">
        <v>102</v>
      </c>
      <c r="AV2166">
        <v>0</v>
      </c>
      <c r="AW2166">
        <v>2</v>
      </c>
      <c r="AX2166">
        <v>27724421</v>
      </c>
      <c r="AY2166">
        <v>1</v>
      </c>
      <c r="AZ2166">
        <v>0</v>
      </c>
      <c r="BA2166">
        <v>2162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CX2166">
        <f>Y2166*Source!I790</f>
        <v>7.0822499999999997E-2</v>
      </c>
      <c r="CY2166">
        <f>AB2166</f>
        <v>31.26</v>
      </c>
      <c r="CZ2166">
        <f>AF2166</f>
        <v>31.26</v>
      </c>
      <c r="DA2166">
        <f>AJ2166</f>
        <v>1</v>
      </c>
      <c r="DB2166">
        <v>0</v>
      </c>
    </row>
    <row r="2167" spans="1:106" x14ac:dyDescent="0.2">
      <c r="A2167">
        <f>ROW(Source!A790)</f>
        <v>790</v>
      </c>
      <c r="B2167">
        <v>27721505</v>
      </c>
      <c r="C2167">
        <v>27724409</v>
      </c>
      <c r="D2167">
        <v>25230679</v>
      </c>
      <c r="E2167">
        <v>1</v>
      </c>
      <c r="F2167">
        <v>1</v>
      </c>
      <c r="G2167">
        <v>1</v>
      </c>
      <c r="H2167">
        <v>2</v>
      </c>
      <c r="I2167" t="s">
        <v>1172</v>
      </c>
      <c r="J2167" t="s">
        <v>1173</v>
      </c>
      <c r="K2167" t="s">
        <v>1174</v>
      </c>
      <c r="L2167">
        <v>1368</v>
      </c>
      <c r="N2167">
        <v>1011</v>
      </c>
      <c r="O2167" t="s">
        <v>959</v>
      </c>
      <c r="P2167" t="s">
        <v>959</v>
      </c>
      <c r="Q2167">
        <v>1</v>
      </c>
      <c r="W2167">
        <v>0</v>
      </c>
      <c r="X2167">
        <v>983187852</v>
      </c>
      <c r="Y2167">
        <v>0.875</v>
      </c>
      <c r="AA2167">
        <v>0</v>
      </c>
      <c r="AB2167">
        <v>12.39</v>
      </c>
      <c r="AC2167">
        <v>10.06</v>
      </c>
      <c r="AD2167">
        <v>0</v>
      </c>
      <c r="AE2167">
        <v>0</v>
      </c>
      <c r="AF2167">
        <v>12.39</v>
      </c>
      <c r="AG2167">
        <v>10.06</v>
      </c>
      <c r="AH2167">
        <v>0</v>
      </c>
      <c r="AI2167">
        <v>1</v>
      </c>
      <c r="AJ2167">
        <v>1</v>
      </c>
      <c r="AK2167">
        <v>1</v>
      </c>
      <c r="AL2167">
        <v>1</v>
      </c>
      <c r="AN2167">
        <v>0</v>
      </c>
      <c r="AO2167">
        <v>1</v>
      </c>
      <c r="AP2167">
        <v>1</v>
      </c>
      <c r="AQ2167">
        <v>0</v>
      </c>
      <c r="AR2167">
        <v>0</v>
      </c>
      <c r="AS2167" t="s">
        <v>6</v>
      </c>
      <c r="AT2167">
        <v>0.7</v>
      </c>
      <c r="AU2167" t="s">
        <v>102</v>
      </c>
      <c r="AV2167">
        <v>0</v>
      </c>
      <c r="AW2167">
        <v>2</v>
      </c>
      <c r="AX2167">
        <v>27724422</v>
      </c>
      <c r="AY2167">
        <v>1</v>
      </c>
      <c r="AZ2167">
        <v>0</v>
      </c>
      <c r="BA2167">
        <v>2163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CX2167">
        <f>Y2167*Source!I790</f>
        <v>0.23607499999999998</v>
      </c>
      <c r="CY2167">
        <f>AB2167</f>
        <v>12.39</v>
      </c>
      <c r="CZ2167">
        <f>AF2167</f>
        <v>12.39</v>
      </c>
      <c r="DA2167">
        <f>AJ2167</f>
        <v>1</v>
      </c>
      <c r="DB2167">
        <v>0</v>
      </c>
    </row>
    <row r="2168" spans="1:106" x14ac:dyDescent="0.2">
      <c r="A2168">
        <f>ROW(Source!A790)</f>
        <v>790</v>
      </c>
      <c r="B2168">
        <v>27721505</v>
      </c>
      <c r="C2168">
        <v>27724409</v>
      </c>
      <c r="D2168">
        <v>25149961</v>
      </c>
      <c r="E2168">
        <v>1</v>
      </c>
      <c r="F2168">
        <v>1</v>
      </c>
      <c r="G2168">
        <v>1</v>
      </c>
      <c r="H2168">
        <v>3</v>
      </c>
      <c r="I2168" t="s">
        <v>963</v>
      </c>
      <c r="J2168" t="s">
        <v>964</v>
      </c>
      <c r="K2168" t="s">
        <v>965</v>
      </c>
      <c r="L2168">
        <v>1339</v>
      </c>
      <c r="N2168">
        <v>1007</v>
      </c>
      <c r="O2168" t="s">
        <v>64</v>
      </c>
      <c r="P2168" t="s">
        <v>64</v>
      </c>
      <c r="Q2168">
        <v>1</v>
      </c>
      <c r="W2168">
        <v>0</v>
      </c>
      <c r="X2168">
        <v>-1660354250</v>
      </c>
      <c r="Y2168">
        <v>0.51</v>
      </c>
      <c r="AA2168">
        <v>2.44</v>
      </c>
      <c r="AB2168">
        <v>0</v>
      </c>
      <c r="AC2168">
        <v>0</v>
      </c>
      <c r="AD2168">
        <v>0</v>
      </c>
      <c r="AE2168">
        <v>2.44</v>
      </c>
      <c r="AF2168">
        <v>0</v>
      </c>
      <c r="AG2168">
        <v>0</v>
      </c>
      <c r="AH2168">
        <v>0</v>
      </c>
      <c r="AI2168">
        <v>1</v>
      </c>
      <c r="AJ2168">
        <v>1</v>
      </c>
      <c r="AK2168">
        <v>1</v>
      </c>
      <c r="AL2168">
        <v>1</v>
      </c>
      <c r="AN2168">
        <v>0</v>
      </c>
      <c r="AO2168">
        <v>1</v>
      </c>
      <c r="AP2168">
        <v>0</v>
      </c>
      <c r="AQ2168">
        <v>0</v>
      </c>
      <c r="AR2168">
        <v>0</v>
      </c>
      <c r="AS2168" t="s">
        <v>6</v>
      </c>
      <c r="AT2168">
        <v>0.51</v>
      </c>
      <c r="AU2168" t="s">
        <v>6</v>
      </c>
      <c r="AV2168">
        <v>0</v>
      </c>
      <c r="AW2168">
        <v>2</v>
      </c>
      <c r="AX2168">
        <v>27724423</v>
      </c>
      <c r="AY2168">
        <v>1</v>
      </c>
      <c r="AZ2168">
        <v>0</v>
      </c>
      <c r="BA2168">
        <v>2164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CX2168">
        <f>Y2168*Source!I790</f>
        <v>0.137598</v>
      </c>
      <c r="CY2168">
        <f>AA2168</f>
        <v>2.44</v>
      </c>
      <c r="CZ2168">
        <f>AE2168</f>
        <v>2.44</v>
      </c>
      <c r="DA2168">
        <f>AI2168</f>
        <v>1</v>
      </c>
      <c r="DB2168">
        <v>0</v>
      </c>
    </row>
    <row r="2169" spans="1:106" x14ac:dyDescent="0.2">
      <c r="A2169">
        <f>ROW(Source!A790)</f>
        <v>790</v>
      </c>
      <c r="B2169">
        <v>27721505</v>
      </c>
      <c r="C2169">
        <v>27724409</v>
      </c>
      <c r="D2169">
        <v>25155670</v>
      </c>
      <c r="E2169">
        <v>1</v>
      </c>
      <c r="F2169">
        <v>1</v>
      </c>
      <c r="G2169">
        <v>1</v>
      </c>
      <c r="H2169">
        <v>3</v>
      </c>
      <c r="I2169" t="s">
        <v>332</v>
      </c>
      <c r="J2169" t="s">
        <v>334</v>
      </c>
      <c r="K2169" t="s">
        <v>333</v>
      </c>
      <c r="L2169">
        <v>1346</v>
      </c>
      <c r="N2169">
        <v>1009</v>
      </c>
      <c r="O2169" t="s">
        <v>178</v>
      </c>
      <c r="P2169" t="s">
        <v>178</v>
      </c>
      <c r="Q2169">
        <v>1</v>
      </c>
      <c r="W2169">
        <v>0</v>
      </c>
      <c r="X2169">
        <v>-60067644</v>
      </c>
      <c r="Y2169">
        <v>850</v>
      </c>
      <c r="AA2169">
        <v>2.0699999999999998</v>
      </c>
      <c r="AB2169">
        <v>0</v>
      </c>
      <c r="AC2169">
        <v>0</v>
      </c>
      <c r="AD2169">
        <v>0</v>
      </c>
      <c r="AE2169">
        <v>2.0699999999999998</v>
      </c>
      <c r="AF2169">
        <v>0</v>
      </c>
      <c r="AG2169">
        <v>0</v>
      </c>
      <c r="AH2169">
        <v>0</v>
      </c>
      <c r="AI2169">
        <v>1</v>
      </c>
      <c r="AJ2169">
        <v>1</v>
      </c>
      <c r="AK2169">
        <v>1</v>
      </c>
      <c r="AL2169">
        <v>1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 t="s">
        <v>6</v>
      </c>
      <c r="AT2169">
        <v>850</v>
      </c>
      <c r="AU2169" t="s">
        <v>6</v>
      </c>
      <c r="AV2169">
        <v>0</v>
      </c>
      <c r="AW2169">
        <v>1</v>
      </c>
      <c r="AX2169">
        <v>-1</v>
      </c>
      <c r="AY2169">
        <v>0</v>
      </c>
      <c r="AZ2169">
        <v>0</v>
      </c>
      <c r="BA2169" t="s">
        <v>6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CX2169">
        <f>Y2169*Source!I790</f>
        <v>229.32999999999998</v>
      </c>
      <c r="CY2169">
        <f>AA2169</f>
        <v>2.0699999999999998</v>
      </c>
      <c r="CZ2169">
        <f>AE2169</f>
        <v>2.0699999999999998</v>
      </c>
      <c r="DA2169">
        <f>AI2169</f>
        <v>1</v>
      </c>
      <c r="DB2169">
        <v>0</v>
      </c>
    </row>
    <row r="2170" spans="1:106" x14ac:dyDescent="0.2">
      <c r="A2170">
        <f>ROW(Source!A790)</f>
        <v>790</v>
      </c>
      <c r="B2170">
        <v>27721505</v>
      </c>
      <c r="C2170">
        <v>27724409</v>
      </c>
      <c r="D2170">
        <v>25185843</v>
      </c>
      <c r="E2170">
        <v>1</v>
      </c>
      <c r="F2170">
        <v>1</v>
      </c>
      <c r="G2170">
        <v>1</v>
      </c>
      <c r="H2170">
        <v>3</v>
      </c>
      <c r="I2170" t="s">
        <v>338</v>
      </c>
      <c r="J2170" t="s">
        <v>340</v>
      </c>
      <c r="K2170" t="s">
        <v>339</v>
      </c>
      <c r="L2170">
        <v>1346</v>
      </c>
      <c r="N2170">
        <v>1009</v>
      </c>
      <c r="O2170" t="s">
        <v>178</v>
      </c>
      <c r="P2170" t="s">
        <v>178</v>
      </c>
      <c r="Q2170">
        <v>1</v>
      </c>
      <c r="W2170">
        <v>0</v>
      </c>
      <c r="X2170">
        <v>1453462043</v>
      </c>
      <c r="Y2170">
        <v>13</v>
      </c>
      <c r="AA2170">
        <v>15.09</v>
      </c>
      <c r="AB2170">
        <v>0</v>
      </c>
      <c r="AC2170">
        <v>0</v>
      </c>
      <c r="AD2170">
        <v>0</v>
      </c>
      <c r="AE2170">
        <v>15.09</v>
      </c>
      <c r="AF2170">
        <v>0</v>
      </c>
      <c r="AG2170">
        <v>0</v>
      </c>
      <c r="AH2170">
        <v>0</v>
      </c>
      <c r="AI2170">
        <v>1</v>
      </c>
      <c r="AJ2170">
        <v>1</v>
      </c>
      <c r="AK2170">
        <v>1</v>
      </c>
      <c r="AL2170">
        <v>1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 t="s">
        <v>6</v>
      </c>
      <c r="AT2170">
        <v>13</v>
      </c>
      <c r="AU2170" t="s">
        <v>6</v>
      </c>
      <c r="AV2170">
        <v>0</v>
      </c>
      <c r="AW2170">
        <v>1</v>
      </c>
      <c r="AX2170">
        <v>-1</v>
      </c>
      <c r="AY2170">
        <v>0</v>
      </c>
      <c r="AZ2170">
        <v>0</v>
      </c>
      <c r="BA2170" t="s">
        <v>6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CX2170">
        <f>Y2170*Source!I790</f>
        <v>3.5073999999999996</v>
      </c>
      <c r="CY2170">
        <f>AA2170</f>
        <v>15.09</v>
      </c>
      <c r="CZ2170">
        <f>AE2170</f>
        <v>15.09</v>
      </c>
      <c r="DA2170">
        <f>AI2170</f>
        <v>1</v>
      </c>
      <c r="DB2170">
        <v>0</v>
      </c>
    </row>
    <row r="2171" spans="1:106" x14ac:dyDescent="0.2">
      <c r="A2171">
        <f>ROW(Source!A791)</f>
        <v>791</v>
      </c>
      <c r="B2171">
        <v>27721504</v>
      </c>
      <c r="C2171">
        <v>27724409</v>
      </c>
      <c r="D2171">
        <v>25413300</v>
      </c>
      <c r="E2171">
        <v>1</v>
      </c>
      <c r="F2171">
        <v>1</v>
      </c>
      <c r="G2171">
        <v>1</v>
      </c>
      <c r="H2171">
        <v>1</v>
      </c>
      <c r="I2171" t="s">
        <v>989</v>
      </c>
      <c r="J2171" t="s">
        <v>6</v>
      </c>
      <c r="K2171" t="s">
        <v>990</v>
      </c>
      <c r="L2171">
        <v>1191</v>
      </c>
      <c r="N2171">
        <v>1013</v>
      </c>
      <c r="O2171" t="s">
        <v>953</v>
      </c>
      <c r="P2171" t="s">
        <v>953</v>
      </c>
      <c r="Q2171">
        <v>1</v>
      </c>
      <c r="W2171">
        <v>0</v>
      </c>
      <c r="X2171">
        <v>-400197608</v>
      </c>
      <c r="Y2171">
        <v>37.363500000000002</v>
      </c>
      <c r="AA2171">
        <v>0</v>
      </c>
      <c r="AB2171">
        <v>0</v>
      </c>
      <c r="AC2171">
        <v>0</v>
      </c>
      <c r="AD2171">
        <v>8.5299999999999994</v>
      </c>
      <c r="AE2171">
        <v>0</v>
      </c>
      <c r="AF2171">
        <v>0</v>
      </c>
      <c r="AG2171">
        <v>0</v>
      </c>
      <c r="AH2171">
        <v>8.5299999999999994</v>
      </c>
      <c r="AI2171">
        <v>1</v>
      </c>
      <c r="AJ2171">
        <v>1</v>
      </c>
      <c r="AK2171">
        <v>1</v>
      </c>
      <c r="AL2171">
        <v>1</v>
      </c>
      <c r="AN2171">
        <v>0</v>
      </c>
      <c r="AO2171">
        <v>1</v>
      </c>
      <c r="AP2171">
        <v>1</v>
      </c>
      <c r="AQ2171">
        <v>0</v>
      </c>
      <c r="AR2171">
        <v>0</v>
      </c>
      <c r="AS2171" t="s">
        <v>6</v>
      </c>
      <c r="AT2171">
        <v>32.49</v>
      </c>
      <c r="AU2171" t="s">
        <v>103</v>
      </c>
      <c r="AV2171">
        <v>1</v>
      </c>
      <c r="AW2171">
        <v>2</v>
      </c>
      <c r="AX2171">
        <v>27724418</v>
      </c>
      <c r="AY2171">
        <v>1</v>
      </c>
      <c r="AZ2171">
        <v>0</v>
      </c>
      <c r="BA2171">
        <v>2167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CX2171">
        <f>Y2171*Source!I791</f>
        <v>10.0806723</v>
      </c>
      <c r="CY2171">
        <f>AD2171</f>
        <v>8.5299999999999994</v>
      </c>
      <c r="CZ2171">
        <f>AH2171</f>
        <v>8.5299999999999994</v>
      </c>
      <c r="DA2171">
        <f>AL2171</f>
        <v>1</v>
      </c>
      <c r="DB2171">
        <v>0</v>
      </c>
    </row>
    <row r="2172" spans="1:106" x14ac:dyDescent="0.2">
      <c r="A2172">
        <f>ROW(Source!A791)</f>
        <v>791</v>
      </c>
      <c r="B2172">
        <v>27721504</v>
      </c>
      <c r="C2172">
        <v>27724409</v>
      </c>
      <c r="D2172">
        <v>25412928</v>
      </c>
      <c r="E2172">
        <v>1</v>
      </c>
      <c r="F2172">
        <v>1</v>
      </c>
      <c r="G2172">
        <v>1</v>
      </c>
      <c r="H2172">
        <v>1</v>
      </c>
      <c r="I2172" t="s">
        <v>954</v>
      </c>
      <c r="J2172" t="s">
        <v>6</v>
      </c>
      <c r="K2172" t="s">
        <v>955</v>
      </c>
      <c r="L2172">
        <v>1191</v>
      </c>
      <c r="N2172">
        <v>1013</v>
      </c>
      <c r="O2172" t="s">
        <v>953</v>
      </c>
      <c r="P2172" t="s">
        <v>953</v>
      </c>
      <c r="Q2172">
        <v>1</v>
      </c>
      <c r="W2172">
        <v>0</v>
      </c>
      <c r="X2172">
        <v>-1417349443</v>
      </c>
      <c r="Y2172">
        <v>0.93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1</v>
      </c>
      <c r="AJ2172">
        <v>1</v>
      </c>
      <c r="AK2172">
        <v>1</v>
      </c>
      <c r="AL2172">
        <v>1</v>
      </c>
      <c r="AN2172">
        <v>0</v>
      </c>
      <c r="AO2172">
        <v>1</v>
      </c>
      <c r="AP2172">
        <v>0</v>
      </c>
      <c r="AQ2172">
        <v>0</v>
      </c>
      <c r="AR2172">
        <v>0</v>
      </c>
      <c r="AS2172" t="s">
        <v>6</v>
      </c>
      <c r="AT2172">
        <v>0.93</v>
      </c>
      <c r="AU2172" t="s">
        <v>6</v>
      </c>
      <c r="AV2172">
        <v>2</v>
      </c>
      <c r="AW2172">
        <v>2</v>
      </c>
      <c r="AX2172">
        <v>27724419</v>
      </c>
      <c r="AY2172">
        <v>1</v>
      </c>
      <c r="AZ2172">
        <v>2048</v>
      </c>
      <c r="BA2172">
        <v>2168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CX2172">
        <f>Y2172*Source!I791</f>
        <v>0.25091400000000003</v>
      </c>
      <c r="CY2172">
        <f>AD2172</f>
        <v>0</v>
      </c>
      <c r="CZ2172">
        <f>AH2172</f>
        <v>0</v>
      </c>
      <c r="DA2172">
        <f>AL2172</f>
        <v>1</v>
      </c>
      <c r="DB2172">
        <v>0</v>
      </c>
    </row>
    <row r="2173" spans="1:106" x14ac:dyDescent="0.2">
      <c r="A2173">
        <f>ROW(Source!A791)</f>
        <v>791</v>
      </c>
      <c r="B2173">
        <v>27721504</v>
      </c>
      <c r="C2173">
        <v>27724409</v>
      </c>
      <c r="D2173">
        <v>25230445</v>
      </c>
      <c r="E2173">
        <v>1</v>
      </c>
      <c r="F2173">
        <v>1</v>
      </c>
      <c r="G2173">
        <v>1</v>
      </c>
      <c r="H2173">
        <v>2</v>
      </c>
      <c r="I2173" t="s">
        <v>956</v>
      </c>
      <c r="J2173" t="s">
        <v>957</v>
      </c>
      <c r="K2173" t="s">
        <v>958</v>
      </c>
      <c r="L2173">
        <v>1368</v>
      </c>
      <c r="N2173">
        <v>1011</v>
      </c>
      <c r="O2173" t="s">
        <v>959</v>
      </c>
      <c r="P2173" t="s">
        <v>959</v>
      </c>
      <c r="Q2173">
        <v>1</v>
      </c>
      <c r="W2173">
        <v>0</v>
      </c>
      <c r="X2173">
        <v>1225731627</v>
      </c>
      <c r="Y2173">
        <v>2.5000000000000001E-2</v>
      </c>
      <c r="AA2173">
        <v>0</v>
      </c>
      <c r="AB2173">
        <v>89.99</v>
      </c>
      <c r="AC2173">
        <v>10.06</v>
      </c>
      <c r="AD2173">
        <v>0</v>
      </c>
      <c r="AE2173">
        <v>0</v>
      </c>
      <c r="AF2173">
        <v>89.99</v>
      </c>
      <c r="AG2173">
        <v>10.06</v>
      </c>
      <c r="AH2173">
        <v>0</v>
      </c>
      <c r="AI2173">
        <v>1</v>
      </c>
      <c r="AJ2173">
        <v>1</v>
      </c>
      <c r="AK2173">
        <v>1</v>
      </c>
      <c r="AL2173">
        <v>1</v>
      </c>
      <c r="AN2173">
        <v>0</v>
      </c>
      <c r="AO2173">
        <v>1</v>
      </c>
      <c r="AP2173">
        <v>1</v>
      </c>
      <c r="AQ2173">
        <v>0</v>
      </c>
      <c r="AR2173">
        <v>0</v>
      </c>
      <c r="AS2173" t="s">
        <v>6</v>
      </c>
      <c r="AT2173">
        <v>0.02</v>
      </c>
      <c r="AU2173" t="s">
        <v>102</v>
      </c>
      <c r="AV2173">
        <v>0</v>
      </c>
      <c r="AW2173">
        <v>2</v>
      </c>
      <c r="AX2173">
        <v>27724420</v>
      </c>
      <c r="AY2173">
        <v>1</v>
      </c>
      <c r="AZ2173">
        <v>0</v>
      </c>
      <c r="BA2173">
        <v>2169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CX2173">
        <f>Y2173*Source!I791</f>
        <v>6.7450000000000001E-3</v>
      </c>
      <c r="CY2173">
        <f>AB2173</f>
        <v>89.99</v>
      </c>
      <c r="CZ2173">
        <f>AF2173</f>
        <v>89.99</v>
      </c>
      <c r="DA2173">
        <f>AJ2173</f>
        <v>1</v>
      </c>
      <c r="DB2173">
        <v>0</v>
      </c>
    </row>
    <row r="2174" spans="1:106" x14ac:dyDescent="0.2">
      <c r="A2174">
        <f>ROW(Source!A791)</f>
        <v>791</v>
      </c>
      <c r="B2174">
        <v>27721504</v>
      </c>
      <c r="C2174">
        <v>27724409</v>
      </c>
      <c r="D2174">
        <v>25230514</v>
      </c>
      <c r="E2174">
        <v>1</v>
      </c>
      <c r="F2174">
        <v>1</v>
      </c>
      <c r="G2174">
        <v>1</v>
      </c>
      <c r="H2174">
        <v>2</v>
      </c>
      <c r="I2174" t="s">
        <v>960</v>
      </c>
      <c r="J2174" t="s">
        <v>961</v>
      </c>
      <c r="K2174" t="s">
        <v>962</v>
      </c>
      <c r="L2174">
        <v>1368</v>
      </c>
      <c r="N2174">
        <v>1011</v>
      </c>
      <c r="O2174" t="s">
        <v>959</v>
      </c>
      <c r="P2174" t="s">
        <v>959</v>
      </c>
      <c r="Q2174">
        <v>1</v>
      </c>
      <c r="W2174">
        <v>0</v>
      </c>
      <c r="X2174">
        <v>1188625873</v>
      </c>
      <c r="Y2174">
        <v>0.26250000000000001</v>
      </c>
      <c r="AA2174">
        <v>0</v>
      </c>
      <c r="AB2174">
        <v>31.26</v>
      </c>
      <c r="AC2174">
        <v>13.5</v>
      </c>
      <c r="AD2174">
        <v>0</v>
      </c>
      <c r="AE2174">
        <v>0</v>
      </c>
      <c r="AF2174">
        <v>31.26</v>
      </c>
      <c r="AG2174">
        <v>13.5</v>
      </c>
      <c r="AH2174">
        <v>0</v>
      </c>
      <c r="AI2174">
        <v>1</v>
      </c>
      <c r="AJ2174">
        <v>1</v>
      </c>
      <c r="AK2174">
        <v>1</v>
      </c>
      <c r="AL2174">
        <v>1</v>
      </c>
      <c r="AN2174">
        <v>0</v>
      </c>
      <c r="AO2174">
        <v>1</v>
      </c>
      <c r="AP2174">
        <v>1</v>
      </c>
      <c r="AQ2174">
        <v>0</v>
      </c>
      <c r="AR2174">
        <v>0</v>
      </c>
      <c r="AS2174" t="s">
        <v>6</v>
      </c>
      <c r="AT2174">
        <v>0.21</v>
      </c>
      <c r="AU2174" t="s">
        <v>102</v>
      </c>
      <c r="AV2174">
        <v>0</v>
      </c>
      <c r="AW2174">
        <v>2</v>
      </c>
      <c r="AX2174">
        <v>27724421</v>
      </c>
      <c r="AY2174">
        <v>1</v>
      </c>
      <c r="AZ2174">
        <v>0</v>
      </c>
      <c r="BA2174">
        <v>2170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CX2174">
        <f>Y2174*Source!I791</f>
        <v>7.0822499999999997E-2</v>
      </c>
      <c r="CY2174">
        <f>AB2174</f>
        <v>31.26</v>
      </c>
      <c r="CZ2174">
        <f>AF2174</f>
        <v>31.26</v>
      </c>
      <c r="DA2174">
        <f>AJ2174</f>
        <v>1</v>
      </c>
      <c r="DB2174">
        <v>0</v>
      </c>
    </row>
    <row r="2175" spans="1:106" x14ac:dyDescent="0.2">
      <c r="A2175">
        <f>ROW(Source!A791)</f>
        <v>791</v>
      </c>
      <c r="B2175">
        <v>27721504</v>
      </c>
      <c r="C2175">
        <v>27724409</v>
      </c>
      <c r="D2175">
        <v>25230679</v>
      </c>
      <c r="E2175">
        <v>1</v>
      </c>
      <c r="F2175">
        <v>1</v>
      </c>
      <c r="G2175">
        <v>1</v>
      </c>
      <c r="H2175">
        <v>2</v>
      </c>
      <c r="I2175" t="s">
        <v>1172</v>
      </c>
      <c r="J2175" t="s">
        <v>1173</v>
      </c>
      <c r="K2175" t="s">
        <v>1174</v>
      </c>
      <c r="L2175">
        <v>1368</v>
      </c>
      <c r="N2175">
        <v>1011</v>
      </c>
      <c r="O2175" t="s">
        <v>959</v>
      </c>
      <c r="P2175" t="s">
        <v>959</v>
      </c>
      <c r="Q2175">
        <v>1</v>
      </c>
      <c r="W2175">
        <v>0</v>
      </c>
      <c r="X2175">
        <v>983187852</v>
      </c>
      <c r="Y2175">
        <v>0.875</v>
      </c>
      <c r="AA2175">
        <v>0</v>
      </c>
      <c r="AB2175">
        <v>12.39</v>
      </c>
      <c r="AC2175">
        <v>10.06</v>
      </c>
      <c r="AD2175">
        <v>0</v>
      </c>
      <c r="AE2175">
        <v>0</v>
      </c>
      <c r="AF2175">
        <v>12.39</v>
      </c>
      <c r="AG2175">
        <v>10.06</v>
      </c>
      <c r="AH2175">
        <v>0</v>
      </c>
      <c r="AI2175">
        <v>1</v>
      </c>
      <c r="AJ2175">
        <v>1</v>
      </c>
      <c r="AK2175">
        <v>1</v>
      </c>
      <c r="AL2175">
        <v>1</v>
      </c>
      <c r="AN2175">
        <v>0</v>
      </c>
      <c r="AO2175">
        <v>1</v>
      </c>
      <c r="AP2175">
        <v>1</v>
      </c>
      <c r="AQ2175">
        <v>0</v>
      </c>
      <c r="AR2175">
        <v>0</v>
      </c>
      <c r="AS2175" t="s">
        <v>6</v>
      </c>
      <c r="AT2175">
        <v>0.7</v>
      </c>
      <c r="AU2175" t="s">
        <v>102</v>
      </c>
      <c r="AV2175">
        <v>0</v>
      </c>
      <c r="AW2175">
        <v>2</v>
      </c>
      <c r="AX2175">
        <v>27724422</v>
      </c>
      <c r="AY2175">
        <v>1</v>
      </c>
      <c r="AZ2175">
        <v>0</v>
      </c>
      <c r="BA2175">
        <v>2171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CX2175">
        <f>Y2175*Source!I791</f>
        <v>0.23607499999999998</v>
      </c>
      <c r="CY2175">
        <f>AB2175</f>
        <v>12.39</v>
      </c>
      <c r="CZ2175">
        <f>AF2175</f>
        <v>12.39</v>
      </c>
      <c r="DA2175">
        <f>AJ2175</f>
        <v>1</v>
      </c>
      <c r="DB2175">
        <v>0</v>
      </c>
    </row>
    <row r="2176" spans="1:106" x14ac:dyDescent="0.2">
      <c r="A2176">
        <f>ROW(Source!A791)</f>
        <v>791</v>
      </c>
      <c r="B2176">
        <v>27721504</v>
      </c>
      <c r="C2176">
        <v>27724409</v>
      </c>
      <c r="D2176">
        <v>25149961</v>
      </c>
      <c r="E2176">
        <v>1</v>
      </c>
      <c r="F2176">
        <v>1</v>
      </c>
      <c r="G2176">
        <v>1</v>
      </c>
      <c r="H2176">
        <v>3</v>
      </c>
      <c r="I2176" t="s">
        <v>963</v>
      </c>
      <c r="J2176" t="s">
        <v>964</v>
      </c>
      <c r="K2176" t="s">
        <v>965</v>
      </c>
      <c r="L2176">
        <v>1339</v>
      </c>
      <c r="N2176">
        <v>1007</v>
      </c>
      <c r="O2176" t="s">
        <v>64</v>
      </c>
      <c r="P2176" t="s">
        <v>64</v>
      </c>
      <c r="Q2176">
        <v>1</v>
      </c>
      <c r="W2176">
        <v>0</v>
      </c>
      <c r="X2176">
        <v>-1660354250</v>
      </c>
      <c r="Y2176">
        <v>0.51</v>
      </c>
      <c r="AA2176">
        <v>2.44</v>
      </c>
      <c r="AB2176">
        <v>0</v>
      </c>
      <c r="AC2176">
        <v>0</v>
      </c>
      <c r="AD2176">
        <v>0</v>
      </c>
      <c r="AE2176">
        <v>2.44</v>
      </c>
      <c r="AF2176">
        <v>0</v>
      </c>
      <c r="AG2176">
        <v>0</v>
      </c>
      <c r="AH2176">
        <v>0</v>
      </c>
      <c r="AI2176">
        <v>1</v>
      </c>
      <c r="AJ2176">
        <v>1</v>
      </c>
      <c r="AK2176">
        <v>1</v>
      </c>
      <c r="AL2176">
        <v>1</v>
      </c>
      <c r="AN2176">
        <v>0</v>
      </c>
      <c r="AO2176">
        <v>1</v>
      </c>
      <c r="AP2176">
        <v>0</v>
      </c>
      <c r="AQ2176">
        <v>0</v>
      </c>
      <c r="AR2176">
        <v>0</v>
      </c>
      <c r="AS2176" t="s">
        <v>6</v>
      </c>
      <c r="AT2176">
        <v>0.51</v>
      </c>
      <c r="AU2176" t="s">
        <v>6</v>
      </c>
      <c r="AV2176">
        <v>0</v>
      </c>
      <c r="AW2176">
        <v>2</v>
      </c>
      <c r="AX2176">
        <v>27724423</v>
      </c>
      <c r="AY2176">
        <v>1</v>
      </c>
      <c r="AZ2176">
        <v>0</v>
      </c>
      <c r="BA2176">
        <v>2172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CX2176">
        <f>Y2176*Source!I791</f>
        <v>0.137598</v>
      </c>
      <c r="CY2176">
        <f>AA2176</f>
        <v>2.44</v>
      </c>
      <c r="CZ2176">
        <f>AE2176</f>
        <v>2.44</v>
      </c>
      <c r="DA2176">
        <f>AI2176</f>
        <v>1</v>
      </c>
      <c r="DB2176">
        <v>0</v>
      </c>
    </row>
    <row r="2177" spans="1:106" x14ac:dyDescent="0.2">
      <c r="A2177">
        <f>ROW(Source!A791)</f>
        <v>791</v>
      </c>
      <c r="B2177">
        <v>27721504</v>
      </c>
      <c r="C2177">
        <v>27724409</v>
      </c>
      <c r="D2177">
        <v>25155670</v>
      </c>
      <c r="E2177">
        <v>1</v>
      </c>
      <c r="F2177">
        <v>1</v>
      </c>
      <c r="G2177">
        <v>1</v>
      </c>
      <c r="H2177">
        <v>3</v>
      </c>
      <c r="I2177" t="s">
        <v>332</v>
      </c>
      <c r="J2177" t="s">
        <v>334</v>
      </c>
      <c r="K2177" t="s">
        <v>333</v>
      </c>
      <c r="L2177">
        <v>1346</v>
      </c>
      <c r="N2177">
        <v>1009</v>
      </c>
      <c r="O2177" t="s">
        <v>178</v>
      </c>
      <c r="P2177" t="s">
        <v>178</v>
      </c>
      <c r="Q2177">
        <v>1</v>
      </c>
      <c r="W2177">
        <v>0</v>
      </c>
      <c r="X2177">
        <v>-60067644</v>
      </c>
      <c r="Y2177">
        <v>850</v>
      </c>
      <c r="AA2177">
        <v>2.0699999999999998</v>
      </c>
      <c r="AB2177">
        <v>0</v>
      </c>
      <c r="AC2177">
        <v>0</v>
      </c>
      <c r="AD2177">
        <v>0</v>
      </c>
      <c r="AE2177">
        <v>2.0699999999999998</v>
      </c>
      <c r="AF2177">
        <v>0</v>
      </c>
      <c r="AG2177">
        <v>0</v>
      </c>
      <c r="AH2177">
        <v>0</v>
      </c>
      <c r="AI2177">
        <v>1</v>
      </c>
      <c r="AJ2177">
        <v>1</v>
      </c>
      <c r="AK2177">
        <v>1</v>
      </c>
      <c r="AL2177">
        <v>1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 t="s">
        <v>6</v>
      </c>
      <c r="AT2177">
        <v>850</v>
      </c>
      <c r="AU2177" t="s">
        <v>6</v>
      </c>
      <c r="AV2177">
        <v>0</v>
      </c>
      <c r="AW2177">
        <v>1</v>
      </c>
      <c r="AX2177">
        <v>-1</v>
      </c>
      <c r="AY2177">
        <v>0</v>
      </c>
      <c r="AZ2177">
        <v>0</v>
      </c>
      <c r="BA2177" t="s">
        <v>6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CX2177">
        <f>Y2177*Source!I791</f>
        <v>229.32999999999998</v>
      </c>
      <c r="CY2177">
        <f>AA2177</f>
        <v>2.0699999999999998</v>
      </c>
      <c r="CZ2177">
        <f>AE2177</f>
        <v>2.0699999999999998</v>
      </c>
      <c r="DA2177">
        <f>AI2177</f>
        <v>1</v>
      </c>
      <c r="DB2177">
        <v>0</v>
      </c>
    </row>
    <row r="2178" spans="1:106" x14ac:dyDescent="0.2">
      <c r="A2178">
        <f>ROW(Source!A791)</f>
        <v>791</v>
      </c>
      <c r="B2178">
        <v>27721504</v>
      </c>
      <c r="C2178">
        <v>27724409</v>
      </c>
      <c r="D2178">
        <v>25185843</v>
      </c>
      <c r="E2178">
        <v>1</v>
      </c>
      <c r="F2178">
        <v>1</v>
      </c>
      <c r="G2178">
        <v>1</v>
      </c>
      <c r="H2178">
        <v>3</v>
      </c>
      <c r="I2178" t="s">
        <v>338</v>
      </c>
      <c r="J2178" t="s">
        <v>340</v>
      </c>
      <c r="K2178" t="s">
        <v>339</v>
      </c>
      <c r="L2178">
        <v>1346</v>
      </c>
      <c r="N2178">
        <v>1009</v>
      </c>
      <c r="O2178" t="s">
        <v>178</v>
      </c>
      <c r="P2178" t="s">
        <v>178</v>
      </c>
      <c r="Q2178">
        <v>1</v>
      </c>
      <c r="W2178">
        <v>0</v>
      </c>
      <c r="X2178">
        <v>1453462043</v>
      </c>
      <c r="Y2178">
        <v>13</v>
      </c>
      <c r="AA2178">
        <v>15.09</v>
      </c>
      <c r="AB2178">
        <v>0</v>
      </c>
      <c r="AC2178">
        <v>0</v>
      </c>
      <c r="AD2178">
        <v>0</v>
      </c>
      <c r="AE2178">
        <v>15.09</v>
      </c>
      <c r="AF2178">
        <v>0</v>
      </c>
      <c r="AG2178">
        <v>0</v>
      </c>
      <c r="AH2178">
        <v>0</v>
      </c>
      <c r="AI2178">
        <v>1</v>
      </c>
      <c r="AJ2178">
        <v>1</v>
      </c>
      <c r="AK2178">
        <v>1</v>
      </c>
      <c r="AL2178">
        <v>1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 t="s">
        <v>6</v>
      </c>
      <c r="AT2178">
        <v>13</v>
      </c>
      <c r="AU2178" t="s">
        <v>6</v>
      </c>
      <c r="AV2178">
        <v>0</v>
      </c>
      <c r="AW2178">
        <v>1</v>
      </c>
      <c r="AX2178">
        <v>-1</v>
      </c>
      <c r="AY2178">
        <v>0</v>
      </c>
      <c r="AZ2178">
        <v>0</v>
      </c>
      <c r="BA2178" t="s">
        <v>6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CX2178">
        <f>Y2178*Source!I791</f>
        <v>3.5073999999999996</v>
      </c>
      <c r="CY2178">
        <f>AA2178</f>
        <v>15.09</v>
      </c>
      <c r="CZ2178">
        <f>AE2178</f>
        <v>15.09</v>
      </c>
      <c r="DA2178">
        <f>AI2178</f>
        <v>1</v>
      </c>
      <c r="DB2178">
        <v>0</v>
      </c>
    </row>
    <row r="2179" spans="1:106" x14ac:dyDescent="0.2">
      <c r="A2179">
        <f>ROW(Source!A796)</f>
        <v>796</v>
      </c>
      <c r="B2179">
        <v>27721505</v>
      </c>
      <c r="C2179">
        <v>27724428</v>
      </c>
      <c r="D2179">
        <v>25413300</v>
      </c>
      <c r="E2179">
        <v>1</v>
      </c>
      <c r="F2179">
        <v>1</v>
      </c>
      <c r="G2179">
        <v>1</v>
      </c>
      <c r="H2179">
        <v>1</v>
      </c>
      <c r="I2179" t="s">
        <v>989</v>
      </c>
      <c r="J2179" t="s">
        <v>6</v>
      </c>
      <c r="K2179" t="s">
        <v>990</v>
      </c>
      <c r="L2179">
        <v>1191</v>
      </c>
      <c r="N2179">
        <v>1013</v>
      </c>
      <c r="O2179" t="s">
        <v>953</v>
      </c>
      <c r="P2179" t="s">
        <v>953</v>
      </c>
      <c r="Q2179">
        <v>1</v>
      </c>
      <c r="W2179">
        <v>0</v>
      </c>
      <c r="X2179">
        <v>-400197608</v>
      </c>
      <c r="Y2179">
        <v>96.220500000000001</v>
      </c>
      <c r="AA2179">
        <v>0</v>
      </c>
      <c r="AB2179">
        <v>0</v>
      </c>
      <c r="AC2179">
        <v>0</v>
      </c>
      <c r="AD2179">
        <v>8.5299999999999994</v>
      </c>
      <c r="AE2179">
        <v>0</v>
      </c>
      <c r="AF2179">
        <v>0</v>
      </c>
      <c r="AG2179">
        <v>0</v>
      </c>
      <c r="AH2179">
        <v>8.5299999999999994</v>
      </c>
      <c r="AI2179">
        <v>1</v>
      </c>
      <c r="AJ2179">
        <v>1</v>
      </c>
      <c r="AK2179">
        <v>1</v>
      </c>
      <c r="AL2179">
        <v>1</v>
      </c>
      <c r="AN2179">
        <v>0</v>
      </c>
      <c r="AO2179">
        <v>1</v>
      </c>
      <c r="AP2179">
        <v>1</v>
      </c>
      <c r="AQ2179">
        <v>0</v>
      </c>
      <c r="AR2179">
        <v>0</v>
      </c>
      <c r="AS2179" t="s">
        <v>6</v>
      </c>
      <c r="AT2179">
        <v>83.67</v>
      </c>
      <c r="AU2179" t="s">
        <v>103</v>
      </c>
      <c r="AV2179">
        <v>1</v>
      </c>
      <c r="AW2179">
        <v>2</v>
      </c>
      <c r="AX2179">
        <v>27724437</v>
      </c>
      <c r="AY2179">
        <v>1</v>
      </c>
      <c r="AZ2179">
        <v>0</v>
      </c>
      <c r="BA2179">
        <v>2175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CX2179">
        <f>Y2179*Source!I796</f>
        <v>1.5876382500000001</v>
      </c>
      <c r="CY2179">
        <f>AD2179</f>
        <v>8.5299999999999994</v>
      </c>
      <c r="CZ2179">
        <f>AH2179</f>
        <v>8.5299999999999994</v>
      </c>
      <c r="DA2179">
        <f>AL2179</f>
        <v>1</v>
      </c>
      <c r="DB2179">
        <v>0</v>
      </c>
    </row>
    <row r="2180" spans="1:106" x14ac:dyDescent="0.2">
      <c r="A2180">
        <f>ROW(Source!A796)</f>
        <v>796</v>
      </c>
      <c r="B2180">
        <v>27721505</v>
      </c>
      <c r="C2180">
        <v>27724428</v>
      </c>
      <c r="D2180">
        <v>25412928</v>
      </c>
      <c r="E2180">
        <v>1</v>
      </c>
      <c r="F2180">
        <v>1</v>
      </c>
      <c r="G2180">
        <v>1</v>
      </c>
      <c r="H2180">
        <v>1</v>
      </c>
      <c r="I2180" t="s">
        <v>954</v>
      </c>
      <c r="J2180" t="s">
        <v>6</v>
      </c>
      <c r="K2180" t="s">
        <v>955</v>
      </c>
      <c r="L2180">
        <v>1191</v>
      </c>
      <c r="N2180">
        <v>1013</v>
      </c>
      <c r="O2180" t="s">
        <v>953</v>
      </c>
      <c r="P2180" t="s">
        <v>953</v>
      </c>
      <c r="Q2180">
        <v>1</v>
      </c>
      <c r="W2180">
        <v>0</v>
      </c>
      <c r="X2180">
        <v>-1417349443</v>
      </c>
      <c r="Y2180">
        <v>1.34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1</v>
      </c>
      <c r="AJ2180">
        <v>1</v>
      </c>
      <c r="AK2180">
        <v>1</v>
      </c>
      <c r="AL2180">
        <v>1</v>
      </c>
      <c r="AN2180">
        <v>0</v>
      </c>
      <c r="AO2180">
        <v>1</v>
      </c>
      <c r="AP2180">
        <v>0</v>
      </c>
      <c r="AQ2180">
        <v>0</v>
      </c>
      <c r="AR2180">
        <v>0</v>
      </c>
      <c r="AS2180" t="s">
        <v>6</v>
      </c>
      <c r="AT2180">
        <v>1.34</v>
      </c>
      <c r="AU2180" t="s">
        <v>6</v>
      </c>
      <c r="AV2180">
        <v>2</v>
      </c>
      <c r="AW2180">
        <v>2</v>
      </c>
      <c r="AX2180">
        <v>27724438</v>
      </c>
      <c r="AY2180">
        <v>1</v>
      </c>
      <c r="AZ2180">
        <v>2048</v>
      </c>
      <c r="BA2180">
        <v>2176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CX2180">
        <f>Y2180*Source!I796</f>
        <v>2.2110000000000001E-2</v>
      </c>
      <c r="CY2180">
        <f>AD2180</f>
        <v>0</v>
      </c>
      <c r="CZ2180">
        <f>AH2180</f>
        <v>0</v>
      </c>
      <c r="DA2180">
        <f>AL2180</f>
        <v>1</v>
      </c>
      <c r="DB2180">
        <v>0</v>
      </c>
    </row>
    <row r="2181" spans="1:106" x14ac:dyDescent="0.2">
      <c r="A2181">
        <f>ROW(Source!A796)</f>
        <v>796</v>
      </c>
      <c r="B2181">
        <v>27721505</v>
      </c>
      <c r="C2181">
        <v>27724428</v>
      </c>
      <c r="D2181">
        <v>25230445</v>
      </c>
      <c r="E2181">
        <v>1</v>
      </c>
      <c r="F2181">
        <v>1</v>
      </c>
      <c r="G2181">
        <v>1</v>
      </c>
      <c r="H2181">
        <v>2</v>
      </c>
      <c r="I2181" t="s">
        <v>956</v>
      </c>
      <c r="J2181" t="s">
        <v>957</v>
      </c>
      <c r="K2181" t="s">
        <v>958</v>
      </c>
      <c r="L2181">
        <v>1368</v>
      </c>
      <c r="N2181">
        <v>1011</v>
      </c>
      <c r="O2181" t="s">
        <v>959</v>
      </c>
      <c r="P2181" t="s">
        <v>959</v>
      </c>
      <c r="Q2181">
        <v>1</v>
      </c>
      <c r="W2181">
        <v>0</v>
      </c>
      <c r="X2181">
        <v>1225731627</v>
      </c>
      <c r="Y2181">
        <v>2.5000000000000001E-2</v>
      </c>
      <c r="AA2181">
        <v>0</v>
      </c>
      <c r="AB2181">
        <v>89.99</v>
      </c>
      <c r="AC2181">
        <v>10.06</v>
      </c>
      <c r="AD2181">
        <v>0</v>
      </c>
      <c r="AE2181">
        <v>0</v>
      </c>
      <c r="AF2181">
        <v>89.99</v>
      </c>
      <c r="AG2181">
        <v>10.06</v>
      </c>
      <c r="AH2181">
        <v>0</v>
      </c>
      <c r="AI2181">
        <v>1</v>
      </c>
      <c r="AJ2181">
        <v>1</v>
      </c>
      <c r="AK2181">
        <v>1</v>
      </c>
      <c r="AL2181">
        <v>1</v>
      </c>
      <c r="AN2181">
        <v>0</v>
      </c>
      <c r="AO2181">
        <v>1</v>
      </c>
      <c r="AP2181">
        <v>1</v>
      </c>
      <c r="AQ2181">
        <v>0</v>
      </c>
      <c r="AR2181">
        <v>0</v>
      </c>
      <c r="AS2181" t="s">
        <v>6</v>
      </c>
      <c r="AT2181">
        <v>0.02</v>
      </c>
      <c r="AU2181" t="s">
        <v>102</v>
      </c>
      <c r="AV2181">
        <v>0</v>
      </c>
      <c r="AW2181">
        <v>2</v>
      </c>
      <c r="AX2181">
        <v>27724439</v>
      </c>
      <c r="AY2181">
        <v>1</v>
      </c>
      <c r="AZ2181">
        <v>0</v>
      </c>
      <c r="BA2181">
        <v>2177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CX2181">
        <f>Y2181*Source!I796</f>
        <v>4.1250000000000005E-4</v>
      </c>
      <c r="CY2181">
        <f>AB2181</f>
        <v>89.99</v>
      </c>
      <c r="CZ2181">
        <f>AF2181</f>
        <v>89.99</v>
      </c>
      <c r="DA2181">
        <f>AJ2181</f>
        <v>1</v>
      </c>
      <c r="DB2181">
        <v>0</v>
      </c>
    </row>
    <row r="2182" spans="1:106" x14ac:dyDescent="0.2">
      <c r="A2182">
        <f>ROW(Source!A796)</f>
        <v>796</v>
      </c>
      <c r="B2182">
        <v>27721505</v>
      </c>
      <c r="C2182">
        <v>27724428</v>
      </c>
      <c r="D2182">
        <v>25230514</v>
      </c>
      <c r="E2182">
        <v>1</v>
      </c>
      <c r="F2182">
        <v>1</v>
      </c>
      <c r="G2182">
        <v>1</v>
      </c>
      <c r="H2182">
        <v>2</v>
      </c>
      <c r="I2182" t="s">
        <v>960</v>
      </c>
      <c r="J2182" t="s">
        <v>961</v>
      </c>
      <c r="K2182" t="s">
        <v>962</v>
      </c>
      <c r="L2182">
        <v>1368</v>
      </c>
      <c r="N2182">
        <v>1011</v>
      </c>
      <c r="O2182" t="s">
        <v>959</v>
      </c>
      <c r="P2182" t="s">
        <v>959</v>
      </c>
      <c r="Q2182">
        <v>1</v>
      </c>
      <c r="W2182">
        <v>0</v>
      </c>
      <c r="X2182">
        <v>1188625873</v>
      </c>
      <c r="Y2182">
        <v>0.375</v>
      </c>
      <c r="AA2182">
        <v>0</v>
      </c>
      <c r="AB2182">
        <v>31.26</v>
      </c>
      <c r="AC2182">
        <v>13.5</v>
      </c>
      <c r="AD2182">
        <v>0</v>
      </c>
      <c r="AE2182">
        <v>0</v>
      </c>
      <c r="AF2182">
        <v>31.26</v>
      </c>
      <c r="AG2182">
        <v>13.5</v>
      </c>
      <c r="AH2182">
        <v>0</v>
      </c>
      <c r="AI2182">
        <v>1</v>
      </c>
      <c r="AJ2182">
        <v>1</v>
      </c>
      <c r="AK2182">
        <v>1</v>
      </c>
      <c r="AL2182">
        <v>1</v>
      </c>
      <c r="AN2182">
        <v>0</v>
      </c>
      <c r="AO2182">
        <v>1</v>
      </c>
      <c r="AP2182">
        <v>1</v>
      </c>
      <c r="AQ2182">
        <v>0</v>
      </c>
      <c r="AR2182">
        <v>0</v>
      </c>
      <c r="AS2182" t="s">
        <v>6</v>
      </c>
      <c r="AT2182">
        <v>0.3</v>
      </c>
      <c r="AU2182" t="s">
        <v>102</v>
      </c>
      <c r="AV2182">
        <v>0</v>
      </c>
      <c r="AW2182">
        <v>2</v>
      </c>
      <c r="AX2182">
        <v>27724440</v>
      </c>
      <c r="AY2182">
        <v>1</v>
      </c>
      <c r="AZ2182">
        <v>0</v>
      </c>
      <c r="BA2182">
        <v>2178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CX2182">
        <f>Y2182*Source!I796</f>
        <v>6.1875000000000003E-3</v>
      </c>
      <c r="CY2182">
        <f>AB2182</f>
        <v>31.26</v>
      </c>
      <c r="CZ2182">
        <f>AF2182</f>
        <v>31.26</v>
      </c>
      <c r="DA2182">
        <f>AJ2182</f>
        <v>1</v>
      </c>
      <c r="DB2182">
        <v>0</v>
      </c>
    </row>
    <row r="2183" spans="1:106" x14ac:dyDescent="0.2">
      <c r="A2183">
        <f>ROW(Source!A796)</f>
        <v>796</v>
      </c>
      <c r="B2183">
        <v>27721505</v>
      </c>
      <c r="C2183">
        <v>27724428</v>
      </c>
      <c r="D2183">
        <v>25230679</v>
      </c>
      <c r="E2183">
        <v>1</v>
      </c>
      <c r="F2183">
        <v>1</v>
      </c>
      <c r="G2183">
        <v>1</v>
      </c>
      <c r="H2183">
        <v>2</v>
      </c>
      <c r="I2183" t="s">
        <v>1172</v>
      </c>
      <c r="J2183" t="s">
        <v>1173</v>
      </c>
      <c r="K2183" t="s">
        <v>1174</v>
      </c>
      <c r="L2183">
        <v>1368</v>
      </c>
      <c r="N2183">
        <v>1011</v>
      </c>
      <c r="O2183" t="s">
        <v>959</v>
      </c>
      <c r="P2183" t="s">
        <v>959</v>
      </c>
      <c r="Q2183">
        <v>1</v>
      </c>
      <c r="W2183">
        <v>0</v>
      </c>
      <c r="X2183">
        <v>983187852</v>
      </c>
      <c r="Y2183">
        <v>1.2749999999999999</v>
      </c>
      <c r="AA2183">
        <v>0</v>
      </c>
      <c r="AB2183">
        <v>12.39</v>
      </c>
      <c r="AC2183">
        <v>10.06</v>
      </c>
      <c r="AD2183">
        <v>0</v>
      </c>
      <c r="AE2183">
        <v>0</v>
      </c>
      <c r="AF2183">
        <v>12.39</v>
      </c>
      <c r="AG2183">
        <v>10.06</v>
      </c>
      <c r="AH2183">
        <v>0</v>
      </c>
      <c r="AI2183">
        <v>1</v>
      </c>
      <c r="AJ2183">
        <v>1</v>
      </c>
      <c r="AK2183">
        <v>1</v>
      </c>
      <c r="AL2183">
        <v>1</v>
      </c>
      <c r="AN2183">
        <v>0</v>
      </c>
      <c r="AO2183">
        <v>1</v>
      </c>
      <c r="AP2183">
        <v>1</v>
      </c>
      <c r="AQ2183">
        <v>0</v>
      </c>
      <c r="AR2183">
        <v>0</v>
      </c>
      <c r="AS2183" t="s">
        <v>6</v>
      </c>
      <c r="AT2183">
        <v>1.02</v>
      </c>
      <c r="AU2183" t="s">
        <v>102</v>
      </c>
      <c r="AV2183">
        <v>0</v>
      </c>
      <c r="AW2183">
        <v>2</v>
      </c>
      <c r="AX2183">
        <v>27724441</v>
      </c>
      <c r="AY2183">
        <v>1</v>
      </c>
      <c r="AZ2183">
        <v>0</v>
      </c>
      <c r="BA2183">
        <v>2179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CX2183">
        <f>Y2183*Source!I796</f>
        <v>2.1037500000000001E-2</v>
      </c>
      <c r="CY2183">
        <f>AB2183</f>
        <v>12.39</v>
      </c>
      <c r="CZ2183">
        <f>AF2183</f>
        <v>12.39</v>
      </c>
      <c r="DA2183">
        <f>AJ2183</f>
        <v>1</v>
      </c>
      <c r="DB2183">
        <v>0</v>
      </c>
    </row>
    <row r="2184" spans="1:106" x14ac:dyDescent="0.2">
      <c r="A2184">
        <f>ROW(Source!A796)</f>
        <v>796</v>
      </c>
      <c r="B2184">
        <v>27721505</v>
      </c>
      <c r="C2184">
        <v>27724428</v>
      </c>
      <c r="D2184">
        <v>25149961</v>
      </c>
      <c r="E2184">
        <v>1</v>
      </c>
      <c r="F2184">
        <v>1</v>
      </c>
      <c r="G2184">
        <v>1</v>
      </c>
      <c r="H2184">
        <v>3</v>
      </c>
      <c r="I2184" t="s">
        <v>963</v>
      </c>
      <c r="J2184" t="s">
        <v>964</v>
      </c>
      <c r="K2184" t="s">
        <v>965</v>
      </c>
      <c r="L2184">
        <v>1339</v>
      </c>
      <c r="N2184">
        <v>1007</v>
      </c>
      <c r="O2184" t="s">
        <v>64</v>
      </c>
      <c r="P2184" t="s">
        <v>64</v>
      </c>
      <c r="Q2184">
        <v>1</v>
      </c>
      <c r="W2184">
        <v>0</v>
      </c>
      <c r="X2184">
        <v>-1660354250</v>
      </c>
      <c r="Y2184">
        <v>0.74</v>
      </c>
      <c r="AA2184">
        <v>2.44</v>
      </c>
      <c r="AB2184">
        <v>0</v>
      </c>
      <c r="AC2184">
        <v>0</v>
      </c>
      <c r="AD2184">
        <v>0</v>
      </c>
      <c r="AE2184">
        <v>2.44</v>
      </c>
      <c r="AF2184">
        <v>0</v>
      </c>
      <c r="AG2184">
        <v>0</v>
      </c>
      <c r="AH2184">
        <v>0</v>
      </c>
      <c r="AI2184">
        <v>1</v>
      </c>
      <c r="AJ2184">
        <v>1</v>
      </c>
      <c r="AK2184">
        <v>1</v>
      </c>
      <c r="AL2184">
        <v>1</v>
      </c>
      <c r="AN2184">
        <v>0</v>
      </c>
      <c r="AO2184">
        <v>1</v>
      </c>
      <c r="AP2184">
        <v>0</v>
      </c>
      <c r="AQ2184">
        <v>0</v>
      </c>
      <c r="AR2184">
        <v>0</v>
      </c>
      <c r="AS2184" t="s">
        <v>6</v>
      </c>
      <c r="AT2184">
        <v>0.74</v>
      </c>
      <c r="AU2184" t="s">
        <v>6</v>
      </c>
      <c r="AV2184">
        <v>0</v>
      </c>
      <c r="AW2184">
        <v>2</v>
      </c>
      <c r="AX2184">
        <v>27724442</v>
      </c>
      <c r="AY2184">
        <v>1</v>
      </c>
      <c r="AZ2184">
        <v>0</v>
      </c>
      <c r="BA2184">
        <v>2180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CX2184">
        <f>Y2184*Source!I796</f>
        <v>1.221E-2</v>
      </c>
      <c r="CY2184">
        <f>AA2184</f>
        <v>2.44</v>
      </c>
      <c r="CZ2184">
        <f>AE2184</f>
        <v>2.44</v>
      </c>
      <c r="DA2184">
        <f>AI2184</f>
        <v>1</v>
      </c>
      <c r="DB2184">
        <v>0</v>
      </c>
    </row>
    <row r="2185" spans="1:106" x14ac:dyDescent="0.2">
      <c r="A2185">
        <f>ROW(Source!A796)</f>
        <v>796</v>
      </c>
      <c r="B2185">
        <v>27721505</v>
      </c>
      <c r="C2185">
        <v>27724428</v>
      </c>
      <c r="D2185">
        <v>25155670</v>
      </c>
      <c r="E2185">
        <v>1</v>
      </c>
      <c r="F2185">
        <v>1</v>
      </c>
      <c r="G2185">
        <v>1</v>
      </c>
      <c r="H2185">
        <v>3</v>
      </c>
      <c r="I2185" t="s">
        <v>332</v>
      </c>
      <c r="J2185" t="s">
        <v>334</v>
      </c>
      <c r="K2185" t="s">
        <v>333</v>
      </c>
      <c r="L2185">
        <v>1346</v>
      </c>
      <c r="N2185">
        <v>1009</v>
      </c>
      <c r="O2185" t="s">
        <v>178</v>
      </c>
      <c r="P2185" t="s">
        <v>178</v>
      </c>
      <c r="Q2185">
        <v>1</v>
      </c>
      <c r="W2185">
        <v>0</v>
      </c>
      <c r="X2185">
        <v>-60067644</v>
      </c>
      <c r="Y2185">
        <v>1230</v>
      </c>
      <c r="AA2185">
        <v>2.0699999999999998</v>
      </c>
      <c r="AB2185">
        <v>0</v>
      </c>
      <c r="AC2185">
        <v>0</v>
      </c>
      <c r="AD2185">
        <v>0</v>
      </c>
      <c r="AE2185">
        <v>2.0699999999999998</v>
      </c>
      <c r="AF2185">
        <v>0</v>
      </c>
      <c r="AG2185">
        <v>0</v>
      </c>
      <c r="AH2185">
        <v>0</v>
      </c>
      <c r="AI2185">
        <v>1</v>
      </c>
      <c r="AJ2185">
        <v>1</v>
      </c>
      <c r="AK2185">
        <v>1</v>
      </c>
      <c r="AL2185">
        <v>1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 t="s">
        <v>6</v>
      </c>
      <c r="AT2185">
        <v>1230</v>
      </c>
      <c r="AU2185" t="s">
        <v>6</v>
      </c>
      <c r="AV2185">
        <v>0</v>
      </c>
      <c r="AW2185">
        <v>1</v>
      </c>
      <c r="AX2185">
        <v>-1</v>
      </c>
      <c r="AY2185">
        <v>0</v>
      </c>
      <c r="AZ2185">
        <v>0</v>
      </c>
      <c r="BA2185" t="s">
        <v>6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CX2185">
        <f>Y2185*Source!I796</f>
        <v>20.295000000000002</v>
      </c>
      <c r="CY2185">
        <f>AA2185</f>
        <v>2.0699999999999998</v>
      </c>
      <c r="CZ2185">
        <f>AE2185</f>
        <v>2.0699999999999998</v>
      </c>
      <c r="DA2185">
        <f>AI2185</f>
        <v>1</v>
      </c>
      <c r="DB2185">
        <v>0</v>
      </c>
    </row>
    <row r="2186" spans="1:106" x14ac:dyDescent="0.2">
      <c r="A2186">
        <f>ROW(Source!A796)</f>
        <v>796</v>
      </c>
      <c r="B2186">
        <v>27721505</v>
      </c>
      <c r="C2186">
        <v>27724428</v>
      </c>
      <c r="D2186">
        <v>25185843</v>
      </c>
      <c r="E2186">
        <v>1</v>
      </c>
      <c r="F2186">
        <v>1</v>
      </c>
      <c r="G2186">
        <v>1</v>
      </c>
      <c r="H2186">
        <v>3</v>
      </c>
      <c r="I2186" t="s">
        <v>338</v>
      </c>
      <c r="J2186" t="s">
        <v>340</v>
      </c>
      <c r="K2186" t="s">
        <v>339</v>
      </c>
      <c r="L2186">
        <v>1346</v>
      </c>
      <c r="N2186">
        <v>1009</v>
      </c>
      <c r="O2186" t="s">
        <v>178</v>
      </c>
      <c r="P2186" t="s">
        <v>178</v>
      </c>
      <c r="Q2186">
        <v>1</v>
      </c>
      <c r="W2186">
        <v>0</v>
      </c>
      <c r="X2186">
        <v>1453462043</v>
      </c>
      <c r="Y2186">
        <v>13</v>
      </c>
      <c r="AA2186">
        <v>15.09</v>
      </c>
      <c r="AB2186">
        <v>0</v>
      </c>
      <c r="AC2186">
        <v>0</v>
      </c>
      <c r="AD2186">
        <v>0</v>
      </c>
      <c r="AE2186">
        <v>15.09</v>
      </c>
      <c r="AF2186">
        <v>0</v>
      </c>
      <c r="AG2186">
        <v>0</v>
      </c>
      <c r="AH2186">
        <v>0</v>
      </c>
      <c r="AI2186">
        <v>1</v>
      </c>
      <c r="AJ2186">
        <v>1</v>
      </c>
      <c r="AK2186">
        <v>1</v>
      </c>
      <c r="AL2186">
        <v>1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 t="s">
        <v>6</v>
      </c>
      <c r="AT2186">
        <v>13</v>
      </c>
      <c r="AU2186" t="s">
        <v>6</v>
      </c>
      <c r="AV2186">
        <v>0</v>
      </c>
      <c r="AW2186">
        <v>1</v>
      </c>
      <c r="AX2186">
        <v>-1</v>
      </c>
      <c r="AY2186">
        <v>0</v>
      </c>
      <c r="AZ2186">
        <v>0</v>
      </c>
      <c r="BA2186" t="s">
        <v>6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CX2186">
        <f>Y2186*Source!I796</f>
        <v>0.21450000000000002</v>
      </c>
      <c r="CY2186">
        <f>AA2186</f>
        <v>15.09</v>
      </c>
      <c r="CZ2186">
        <f>AE2186</f>
        <v>15.09</v>
      </c>
      <c r="DA2186">
        <f>AI2186</f>
        <v>1</v>
      </c>
      <c r="DB2186">
        <v>0</v>
      </c>
    </row>
    <row r="2187" spans="1:106" x14ac:dyDescent="0.2">
      <c r="A2187">
        <f>ROW(Source!A797)</f>
        <v>797</v>
      </c>
      <c r="B2187">
        <v>27721504</v>
      </c>
      <c r="C2187">
        <v>27724428</v>
      </c>
      <c r="D2187">
        <v>25413300</v>
      </c>
      <c r="E2187">
        <v>1</v>
      </c>
      <c r="F2187">
        <v>1</v>
      </c>
      <c r="G2187">
        <v>1</v>
      </c>
      <c r="H2187">
        <v>1</v>
      </c>
      <c r="I2187" t="s">
        <v>989</v>
      </c>
      <c r="J2187" t="s">
        <v>6</v>
      </c>
      <c r="K2187" t="s">
        <v>990</v>
      </c>
      <c r="L2187">
        <v>1191</v>
      </c>
      <c r="N2187">
        <v>1013</v>
      </c>
      <c r="O2187" t="s">
        <v>953</v>
      </c>
      <c r="P2187" t="s">
        <v>953</v>
      </c>
      <c r="Q2187">
        <v>1</v>
      </c>
      <c r="W2187">
        <v>0</v>
      </c>
      <c r="X2187">
        <v>-400197608</v>
      </c>
      <c r="Y2187">
        <v>96.220500000000001</v>
      </c>
      <c r="AA2187">
        <v>0</v>
      </c>
      <c r="AB2187">
        <v>0</v>
      </c>
      <c r="AC2187">
        <v>0</v>
      </c>
      <c r="AD2187">
        <v>8.5299999999999994</v>
      </c>
      <c r="AE2187">
        <v>0</v>
      </c>
      <c r="AF2187">
        <v>0</v>
      </c>
      <c r="AG2187">
        <v>0</v>
      </c>
      <c r="AH2187">
        <v>8.5299999999999994</v>
      </c>
      <c r="AI2187">
        <v>1</v>
      </c>
      <c r="AJ2187">
        <v>1</v>
      </c>
      <c r="AK2187">
        <v>1</v>
      </c>
      <c r="AL2187">
        <v>1</v>
      </c>
      <c r="AN2187">
        <v>0</v>
      </c>
      <c r="AO2187">
        <v>1</v>
      </c>
      <c r="AP2187">
        <v>1</v>
      </c>
      <c r="AQ2187">
        <v>0</v>
      </c>
      <c r="AR2187">
        <v>0</v>
      </c>
      <c r="AS2187" t="s">
        <v>6</v>
      </c>
      <c r="AT2187">
        <v>83.67</v>
      </c>
      <c r="AU2187" t="s">
        <v>103</v>
      </c>
      <c r="AV2187">
        <v>1</v>
      </c>
      <c r="AW2187">
        <v>2</v>
      </c>
      <c r="AX2187">
        <v>27724437</v>
      </c>
      <c r="AY2187">
        <v>1</v>
      </c>
      <c r="AZ2187">
        <v>0</v>
      </c>
      <c r="BA2187">
        <v>2183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CX2187">
        <f>Y2187*Source!I797</f>
        <v>1.5876382500000001</v>
      </c>
      <c r="CY2187">
        <f>AD2187</f>
        <v>8.5299999999999994</v>
      </c>
      <c r="CZ2187">
        <f>AH2187</f>
        <v>8.5299999999999994</v>
      </c>
      <c r="DA2187">
        <f>AL2187</f>
        <v>1</v>
      </c>
      <c r="DB2187">
        <v>0</v>
      </c>
    </row>
    <row r="2188" spans="1:106" x14ac:dyDescent="0.2">
      <c r="A2188">
        <f>ROW(Source!A797)</f>
        <v>797</v>
      </c>
      <c r="B2188">
        <v>27721504</v>
      </c>
      <c r="C2188">
        <v>27724428</v>
      </c>
      <c r="D2188">
        <v>25412928</v>
      </c>
      <c r="E2188">
        <v>1</v>
      </c>
      <c r="F2188">
        <v>1</v>
      </c>
      <c r="G2188">
        <v>1</v>
      </c>
      <c r="H2188">
        <v>1</v>
      </c>
      <c r="I2188" t="s">
        <v>954</v>
      </c>
      <c r="J2188" t="s">
        <v>6</v>
      </c>
      <c r="K2188" t="s">
        <v>955</v>
      </c>
      <c r="L2188">
        <v>1191</v>
      </c>
      <c r="N2188">
        <v>1013</v>
      </c>
      <c r="O2188" t="s">
        <v>953</v>
      </c>
      <c r="P2188" t="s">
        <v>953</v>
      </c>
      <c r="Q2188">
        <v>1</v>
      </c>
      <c r="W2188">
        <v>0</v>
      </c>
      <c r="X2188">
        <v>-1417349443</v>
      </c>
      <c r="Y2188">
        <v>1.34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1</v>
      </c>
      <c r="AJ2188">
        <v>1</v>
      </c>
      <c r="AK2188">
        <v>1</v>
      </c>
      <c r="AL2188">
        <v>1</v>
      </c>
      <c r="AN2188">
        <v>0</v>
      </c>
      <c r="AO2188">
        <v>1</v>
      </c>
      <c r="AP2188">
        <v>0</v>
      </c>
      <c r="AQ2188">
        <v>0</v>
      </c>
      <c r="AR2188">
        <v>0</v>
      </c>
      <c r="AS2188" t="s">
        <v>6</v>
      </c>
      <c r="AT2188">
        <v>1.34</v>
      </c>
      <c r="AU2188" t="s">
        <v>6</v>
      </c>
      <c r="AV2188">
        <v>2</v>
      </c>
      <c r="AW2188">
        <v>2</v>
      </c>
      <c r="AX2188">
        <v>27724438</v>
      </c>
      <c r="AY2188">
        <v>1</v>
      </c>
      <c r="AZ2188">
        <v>2048</v>
      </c>
      <c r="BA2188">
        <v>2184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CX2188">
        <f>Y2188*Source!I797</f>
        <v>2.2110000000000001E-2</v>
      </c>
      <c r="CY2188">
        <f>AD2188</f>
        <v>0</v>
      </c>
      <c r="CZ2188">
        <f>AH2188</f>
        <v>0</v>
      </c>
      <c r="DA2188">
        <f>AL2188</f>
        <v>1</v>
      </c>
      <c r="DB2188">
        <v>0</v>
      </c>
    </row>
    <row r="2189" spans="1:106" x14ac:dyDescent="0.2">
      <c r="A2189">
        <f>ROW(Source!A797)</f>
        <v>797</v>
      </c>
      <c r="B2189">
        <v>27721504</v>
      </c>
      <c r="C2189">
        <v>27724428</v>
      </c>
      <c r="D2189">
        <v>25230445</v>
      </c>
      <c r="E2189">
        <v>1</v>
      </c>
      <c r="F2189">
        <v>1</v>
      </c>
      <c r="G2189">
        <v>1</v>
      </c>
      <c r="H2189">
        <v>2</v>
      </c>
      <c r="I2189" t="s">
        <v>956</v>
      </c>
      <c r="J2189" t="s">
        <v>957</v>
      </c>
      <c r="K2189" t="s">
        <v>958</v>
      </c>
      <c r="L2189">
        <v>1368</v>
      </c>
      <c r="N2189">
        <v>1011</v>
      </c>
      <c r="O2189" t="s">
        <v>959</v>
      </c>
      <c r="P2189" t="s">
        <v>959</v>
      </c>
      <c r="Q2189">
        <v>1</v>
      </c>
      <c r="W2189">
        <v>0</v>
      </c>
      <c r="X2189">
        <v>1225731627</v>
      </c>
      <c r="Y2189">
        <v>2.5000000000000001E-2</v>
      </c>
      <c r="AA2189">
        <v>0</v>
      </c>
      <c r="AB2189">
        <v>89.99</v>
      </c>
      <c r="AC2189">
        <v>10.06</v>
      </c>
      <c r="AD2189">
        <v>0</v>
      </c>
      <c r="AE2189">
        <v>0</v>
      </c>
      <c r="AF2189">
        <v>89.99</v>
      </c>
      <c r="AG2189">
        <v>10.06</v>
      </c>
      <c r="AH2189">
        <v>0</v>
      </c>
      <c r="AI2189">
        <v>1</v>
      </c>
      <c r="AJ2189">
        <v>1</v>
      </c>
      <c r="AK2189">
        <v>1</v>
      </c>
      <c r="AL2189">
        <v>1</v>
      </c>
      <c r="AN2189">
        <v>0</v>
      </c>
      <c r="AO2189">
        <v>1</v>
      </c>
      <c r="AP2189">
        <v>1</v>
      </c>
      <c r="AQ2189">
        <v>0</v>
      </c>
      <c r="AR2189">
        <v>0</v>
      </c>
      <c r="AS2189" t="s">
        <v>6</v>
      </c>
      <c r="AT2189">
        <v>0.02</v>
      </c>
      <c r="AU2189" t="s">
        <v>102</v>
      </c>
      <c r="AV2189">
        <v>0</v>
      </c>
      <c r="AW2189">
        <v>2</v>
      </c>
      <c r="AX2189">
        <v>27724439</v>
      </c>
      <c r="AY2189">
        <v>1</v>
      </c>
      <c r="AZ2189">
        <v>0</v>
      </c>
      <c r="BA2189">
        <v>2185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CX2189">
        <f>Y2189*Source!I797</f>
        <v>4.1250000000000005E-4</v>
      </c>
      <c r="CY2189">
        <f>AB2189</f>
        <v>89.99</v>
      </c>
      <c r="CZ2189">
        <f>AF2189</f>
        <v>89.99</v>
      </c>
      <c r="DA2189">
        <f>AJ2189</f>
        <v>1</v>
      </c>
      <c r="DB2189">
        <v>0</v>
      </c>
    </row>
    <row r="2190" spans="1:106" x14ac:dyDescent="0.2">
      <c r="A2190">
        <f>ROW(Source!A797)</f>
        <v>797</v>
      </c>
      <c r="B2190">
        <v>27721504</v>
      </c>
      <c r="C2190">
        <v>27724428</v>
      </c>
      <c r="D2190">
        <v>25230514</v>
      </c>
      <c r="E2190">
        <v>1</v>
      </c>
      <c r="F2190">
        <v>1</v>
      </c>
      <c r="G2190">
        <v>1</v>
      </c>
      <c r="H2190">
        <v>2</v>
      </c>
      <c r="I2190" t="s">
        <v>960</v>
      </c>
      <c r="J2190" t="s">
        <v>961</v>
      </c>
      <c r="K2190" t="s">
        <v>962</v>
      </c>
      <c r="L2190">
        <v>1368</v>
      </c>
      <c r="N2190">
        <v>1011</v>
      </c>
      <c r="O2190" t="s">
        <v>959</v>
      </c>
      <c r="P2190" t="s">
        <v>959</v>
      </c>
      <c r="Q2190">
        <v>1</v>
      </c>
      <c r="W2190">
        <v>0</v>
      </c>
      <c r="X2190">
        <v>1188625873</v>
      </c>
      <c r="Y2190">
        <v>0.375</v>
      </c>
      <c r="AA2190">
        <v>0</v>
      </c>
      <c r="AB2190">
        <v>31.26</v>
      </c>
      <c r="AC2190">
        <v>13.5</v>
      </c>
      <c r="AD2190">
        <v>0</v>
      </c>
      <c r="AE2190">
        <v>0</v>
      </c>
      <c r="AF2190">
        <v>31.26</v>
      </c>
      <c r="AG2190">
        <v>13.5</v>
      </c>
      <c r="AH2190">
        <v>0</v>
      </c>
      <c r="AI2190">
        <v>1</v>
      </c>
      <c r="AJ2190">
        <v>1</v>
      </c>
      <c r="AK2190">
        <v>1</v>
      </c>
      <c r="AL2190">
        <v>1</v>
      </c>
      <c r="AN2190">
        <v>0</v>
      </c>
      <c r="AO2190">
        <v>1</v>
      </c>
      <c r="AP2190">
        <v>1</v>
      </c>
      <c r="AQ2190">
        <v>0</v>
      </c>
      <c r="AR2190">
        <v>0</v>
      </c>
      <c r="AS2190" t="s">
        <v>6</v>
      </c>
      <c r="AT2190">
        <v>0.3</v>
      </c>
      <c r="AU2190" t="s">
        <v>102</v>
      </c>
      <c r="AV2190">
        <v>0</v>
      </c>
      <c r="AW2190">
        <v>2</v>
      </c>
      <c r="AX2190">
        <v>27724440</v>
      </c>
      <c r="AY2190">
        <v>1</v>
      </c>
      <c r="AZ2190">
        <v>0</v>
      </c>
      <c r="BA2190">
        <v>2186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CX2190">
        <f>Y2190*Source!I797</f>
        <v>6.1875000000000003E-3</v>
      </c>
      <c r="CY2190">
        <f>AB2190</f>
        <v>31.26</v>
      </c>
      <c r="CZ2190">
        <f>AF2190</f>
        <v>31.26</v>
      </c>
      <c r="DA2190">
        <f>AJ2190</f>
        <v>1</v>
      </c>
      <c r="DB2190">
        <v>0</v>
      </c>
    </row>
    <row r="2191" spans="1:106" x14ac:dyDescent="0.2">
      <c r="A2191">
        <f>ROW(Source!A797)</f>
        <v>797</v>
      </c>
      <c r="B2191">
        <v>27721504</v>
      </c>
      <c r="C2191">
        <v>27724428</v>
      </c>
      <c r="D2191">
        <v>25230679</v>
      </c>
      <c r="E2191">
        <v>1</v>
      </c>
      <c r="F2191">
        <v>1</v>
      </c>
      <c r="G2191">
        <v>1</v>
      </c>
      <c r="H2191">
        <v>2</v>
      </c>
      <c r="I2191" t="s">
        <v>1172</v>
      </c>
      <c r="J2191" t="s">
        <v>1173</v>
      </c>
      <c r="K2191" t="s">
        <v>1174</v>
      </c>
      <c r="L2191">
        <v>1368</v>
      </c>
      <c r="N2191">
        <v>1011</v>
      </c>
      <c r="O2191" t="s">
        <v>959</v>
      </c>
      <c r="P2191" t="s">
        <v>959</v>
      </c>
      <c r="Q2191">
        <v>1</v>
      </c>
      <c r="W2191">
        <v>0</v>
      </c>
      <c r="X2191">
        <v>983187852</v>
      </c>
      <c r="Y2191">
        <v>1.2749999999999999</v>
      </c>
      <c r="AA2191">
        <v>0</v>
      </c>
      <c r="AB2191">
        <v>12.39</v>
      </c>
      <c r="AC2191">
        <v>10.06</v>
      </c>
      <c r="AD2191">
        <v>0</v>
      </c>
      <c r="AE2191">
        <v>0</v>
      </c>
      <c r="AF2191">
        <v>12.39</v>
      </c>
      <c r="AG2191">
        <v>10.06</v>
      </c>
      <c r="AH2191">
        <v>0</v>
      </c>
      <c r="AI2191">
        <v>1</v>
      </c>
      <c r="AJ2191">
        <v>1</v>
      </c>
      <c r="AK2191">
        <v>1</v>
      </c>
      <c r="AL2191">
        <v>1</v>
      </c>
      <c r="AN2191">
        <v>0</v>
      </c>
      <c r="AO2191">
        <v>1</v>
      </c>
      <c r="AP2191">
        <v>1</v>
      </c>
      <c r="AQ2191">
        <v>0</v>
      </c>
      <c r="AR2191">
        <v>0</v>
      </c>
      <c r="AS2191" t="s">
        <v>6</v>
      </c>
      <c r="AT2191">
        <v>1.02</v>
      </c>
      <c r="AU2191" t="s">
        <v>102</v>
      </c>
      <c r="AV2191">
        <v>0</v>
      </c>
      <c r="AW2191">
        <v>2</v>
      </c>
      <c r="AX2191">
        <v>27724441</v>
      </c>
      <c r="AY2191">
        <v>1</v>
      </c>
      <c r="AZ2191">
        <v>0</v>
      </c>
      <c r="BA2191">
        <v>2187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CX2191">
        <f>Y2191*Source!I797</f>
        <v>2.1037500000000001E-2</v>
      </c>
      <c r="CY2191">
        <f>AB2191</f>
        <v>12.39</v>
      </c>
      <c r="CZ2191">
        <f>AF2191</f>
        <v>12.39</v>
      </c>
      <c r="DA2191">
        <f>AJ2191</f>
        <v>1</v>
      </c>
      <c r="DB2191">
        <v>0</v>
      </c>
    </row>
    <row r="2192" spans="1:106" x14ac:dyDescent="0.2">
      <c r="A2192">
        <f>ROW(Source!A797)</f>
        <v>797</v>
      </c>
      <c r="B2192">
        <v>27721504</v>
      </c>
      <c r="C2192">
        <v>27724428</v>
      </c>
      <c r="D2192">
        <v>25149961</v>
      </c>
      <c r="E2192">
        <v>1</v>
      </c>
      <c r="F2192">
        <v>1</v>
      </c>
      <c r="G2192">
        <v>1</v>
      </c>
      <c r="H2192">
        <v>3</v>
      </c>
      <c r="I2192" t="s">
        <v>963</v>
      </c>
      <c r="J2192" t="s">
        <v>964</v>
      </c>
      <c r="K2192" t="s">
        <v>965</v>
      </c>
      <c r="L2192">
        <v>1339</v>
      </c>
      <c r="N2192">
        <v>1007</v>
      </c>
      <c r="O2192" t="s">
        <v>64</v>
      </c>
      <c r="P2192" t="s">
        <v>64</v>
      </c>
      <c r="Q2192">
        <v>1</v>
      </c>
      <c r="W2192">
        <v>0</v>
      </c>
      <c r="X2192">
        <v>-1660354250</v>
      </c>
      <c r="Y2192">
        <v>0.74</v>
      </c>
      <c r="AA2192">
        <v>2.44</v>
      </c>
      <c r="AB2192">
        <v>0</v>
      </c>
      <c r="AC2192">
        <v>0</v>
      </c>
      <c r="AD2192">
        <v>0</v>
      </c>
      <c r="AE2192">
        <v>2.44</v>
      </c>
      <c r="AF2192">
        <v>0</v>
      </c>
      <c r="AG2192">
        <v>0</v>
      </c>
      <c r="AH2192">
        <v>0</v>
      </c>
      <c r="AI2192">
        <v>1</v>
      </c>
      <c r="AJ2192">
        <v>1</v>
      </c>
      <c r="AK2192">
        <v>1</v>
      </c>
      <c r="AL2192">
        <v>1</v>
      </c>
      <c r="AN2192">
        <v>0</v>
      </c>
      <c r="AO2192">
        <v>1</v>
      </c>
      <c r="AP2192">
        <v>0</v>
      </c>
      <c r="AQ2192">
        <v>0</v>
      </c>
      <c r="AR2192">
        <v>0</v>
      </c>
      <c r="AS2192" t="s">
        <v>6</v>
      </c>
      <c r="AT2192">
        <v>0.74</v>
      </c>
      <c r="AU2192" t="s">
        <v>6</v>
      </c>
      <c r="AV2192">
        <v>0</v>
      </c>
      <c r="AW2192">
        <v>2</v>
      </c>
      <c r="AX2192">
        <v>27724442</v>
      </c>
      <c r="AY2192">
        <v>1</v>
      </c>
      <c r="AZ2192">
        <v>0</v>
      </c>
      <c r="BA2192">
        <v>2188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CX2192">
        <f>Y2192*Source!I797</f>
        <v>1.221E-2</v>
      </c>
      <c r="CY2192">
        <f>AA2192</f>
        <v>2.44</v>
      </c>
      <c r="CZ2192">
        <f>AE2192</f>
        <v>2.44</v>
      </c>
      <c r="DA2192">
        <f>AI2192</f>
        <v>1</v>
      </c>
      <c r="DB2192">
        <v>0</v>
      </c>
    </row>
    <row r="2193" spans="1:106" x14ac:dyDescent="0.2">
      <c r="A2193">
        <f>ROW(Source!A797)</f>
        <v>797</v>
      </c>
      <c r="B2193">
        <v>27721504</v>
      </c>
      <c r="C2193">
        <v>27724428</v>
      </c>
      <c r="D2193">
        <v>25155670</v>
      </c>
      <c r="E2193">
        <v>1</v>
      </c>
      <c r="F2193">
        <v>1</v>
      </c>
      <c r="G2193">
        <v>1</v>
      </c>
      <c r="H2193">
        <v>3</v>
      </c>
      <c r="I2193" t="s">
        <v>332</v>
      </c>
      <c r="J2193" t="s">
        <v>334</v>
      </c>
      <c r="K2193" t="s">
        <v>333</v>
      </c>
      <c r="L2193">
        <v>1346</v>
      </c>
      <c r="N2193">
        <v>1009</v>
      </c>
      <c r="O2193" t="s">
        <v>178</v>
      </c>
      <c r="P2193" t="s">
        <v>178</v>
      </c>
      <c r="Q2193">
        <v>1</v>
      </c>
      <c r="W2193">
        <v>0</v>
      </c>
      <c r="X2193">
        <v>-60067644</v>
      </c>
      <c r="Y2193">
        <v>1230</v>
      </c>
      <c r="AA2193">
        <v>2.0699999999999998</v>
      </c>
      <c r="AB2193">
        <v>0</v>
      </c>
      <c r="AC2193">
        <v>0</v>
      </c>
      <c r="AD2193">
        <v>0</v>
      </c>
      <c r="AE2193">
        <v>2.0699999999999998</v>
      </c>
      <c r="AF2193">
        <v>0</v>
      </c>
      <c r="AG2193">
        <v>0</v>
      </c>
      <c r="AH2193">
        <v>0</v>
      </c>
      <c r="AI2193">
        <v>1</v>
      </c>
      <c r="AJ2193">
        <v>1</v>
      </c>
      <c r="AK2193">
        <v>1</v>
      </c>
      <c r="AL2193">
        <v>1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 t="s">
        <v>6</v>
      </c>
      <c r="AT2193">
        <v>1230</v>
      </c>
      <c r="AU2193" t="s">
        <v>6</v>
      </c>
      <c r="AV2193">
        <v>0</v>
      </c>
      <c r="AW2193">
        <v>1</v>
      </c>
      <c r="AX2193">
        <v>-1</v>
      </c>
      <c r="AY2193">
        <v>0</v>
      </c>
      <c r="AZ2193">
        <v>0</v>
      </c>
      <c r="BA2193" t="s">
        <v>6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CX2193">
        <f>Y2193*Source!I797</f>
        <v>20.295000000000002</v>
      </c>
      <c r="CY2193">
        <f>AA2193</f>
        <v>2.0699999999999998</v>
      </c>
      <c r="CZ2193">
        <f>AE2193</f>
        <v>2.0699999999999998</v>
      </c>
      <c r="DA2193">
        <f>AI2193</f>
        <v>1</v>
      </c>
      <c r="DB2193">
        <v>0</v>
      </c>
    </row>
    <row r="2194" spans="1:106" x14ac:dyDescent="0.2">
      <c r="A2194">
        <f>ROW(Source!A797)</f>
        <v>797</v>
      </c>
      <c r="B2194">
        <v>27721504</v>
      </c>
      <c r="C2194">
        <v>27724428</v>
      </c>
      <c r="D2194">
        <v>25185843</v>
      </c>
      <c r="E2194">
        <v>1</v>
      </c>
      <c r="F2194">
        <v>1</v>
      </c>
      <c r="G2194">
        <v>1</v>
      </c>
      <c r="H2194">
        <v>3</v>
      </c>
      <c r="I2194" t="s">
        <v>338</v>
      </c>
      <c r="J2194" t="s">
        <v>340</v>
      </c>
      <c r="K2194" t="s">
        <v>339</v>
      </c>
      <c r="L2194">
        <v>1346</v>
      </c>
      <c r="N2194">
        <v>1009</v>
      </c>
      <c r="O2194" t="s">
        <v>178</v>
      </c>
      <c r="P2194" t="s">
        <v>178</v>
      </c>
      <c r="Q2194">
        <v>1</v>
      </c>
      <c r="W2194">
        <v>0</v>
      </c>
      <c r="X2194">
        <v>1453462043</v>
      </c>
      <c r="Y2194">
        <v>13</v>
      </c>
      <c r="AA2194">
        <v>15.09</v>
      </c>
      <c r="AB2194">
        <v>0</v>
      </c>
      <c r="AC2194">
        <v>0</v>
      </c>
      <c r="AD2194">
        <v>0</v>
      </c>
      <c r="AE2194">
        <v>15.09</v>
      </c>
      <c r="AF2194">
        <v>0</v>
      </c>
      <c r="AG2194">
        <v>0</v>
      </c>
      <c r="AH2194">
        <v>0</v>
      </c>
      <c r="AI2194">
        <v>1</v>
      </c>
      <c r="AJ2194">
        <v>1</v>
      </c>
      <c r="AK2194">
        <v>1</v>
      </c>
      <c r="AL2194">
        <v>1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 t="s">
        <v>6</v>
      </c>
      <c r="AT2194">
        <v>13</v>
      </c>
      <c r="AU2194" t="s">
        <v>6</v>
      </c>
      <c r="AV2194">
        <v>0</v>
      </c>
      <c r="AW2194">
        <v>1</v>
      </c>
      <c r="AX2194">
        <v>-1</v>
      </c>
      <c r="AY2194">
        <v>0</v>
      </c>
      <c r="AZ2194">
        <v>0</v>
      </c>
      <c r="BA2194" t="s">
        <v>6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CX2194">
        <f>Y2194*Source!I797</f>
        <v>0.21450000000000002</v>
      </c>
      <c r="CY2194">
        <f>AA2194</f>
        <v>15.09</v>
      </c>
      <c r="CZ2194">
        <f>AE2194</f>
        <v>15.09</v>
      </c>
      <c r="DA2194">
        <f>AI2194</f>
        <v>1</v>
      </c>
      <c r="DB2194">
        <v>0</v>
      </c>
    </row>
    <row r="2195" spans="1:106" x14ac:dyDescent="0.2">
      <c r="A2195">
        <f>ROW(Source!A802)</f>
        <v>802</v>
      </c>
      <c r="B2195">
        <v>27721505</v>
      </c>
      <c r="C2195">
        <v>27724447</v>
      </c>
      <c r="D2195">
        <v>25418547</v>
      </c>
      <c r="E2195">
        <v>1</v>
      </c>
      <c r="F2195">
        <v>1</v>
      </c>
      <c r="G2195">
        <v>1</v>
      </c>
      <c r="H2195">
        <v>1</v>
      </c>
      <c r="I2195" t="s">
        <v>1073</v>
      </c>
      <c r="J2195" t="s">
        <v>6</v>
      </c>
      <c r="K2195" t="s">
        <v>1074</v>
      </c>
      <c r="L2195">
        <v>1191</v>
      </c>
      <c r="N2195">
        <v>1013</v>
      </c>
      <c r="O2195" t="s">
        <v>953</v>
      </c>
      <c r="P2195" t="s">
        <v>953</v>
      </c>
      <c r="Q2195">
        <v>1</v>
      </c>
      <c r="W2195">
        <v>0</v>
      </c>
      <c r="X2195">
        <v>-784637506</v>
      </c>
      <c r="Y2195">
        <v>50.094000000000001</v>
      </c>
      <c r="AA2195">
        <v>0</v>
      </c>
      <c r="AB2195">
        <v>0</v>
      </c>
      <c r="AC2195">
        <v>0</v>
      </c>
      <c r="AD2195">
        <v>8.74</v>
      </c>
      <c r="AE2195">
        <v>0</v>
      </c>
      <c r="AF2195">
        <v>0</v>
      </c>
      <c r="AG2195">
        <v>0</v>
      </c>
      <c r="AH2195">
        <v>8.74</v>
      </c>
      <c r="AI2195">
        <v>1</v>
      </c>
      <c r="AJ2195">
        <v>1</v>
      </c>
      <c r="AK2195">
        <v>1</v>
      </c>
      <c r="AL2195">
        <v>1</v>
      </c>
      <c r="AN2195">
        <v>0</v>
      </c>
      <c r="AO2195">
        <v>1</v>
      </c>
      <c r="AP2195">
        <v>1</v>
      </c>
      <c r="AQ2195">
        <v>0</v>
      </c>
      <c r="AR2195">
        <v>0</v>
      </c>
      <c r="AS2195" t="s">
        <v>6</v>
      </c>
      <c r="AT2195">
        <v>43.56</v>
      </c>
      <c r="AU2195" t="s">
        <v>103</v>
      </c>
      <c r="AV2195">
        <v>1</v>
      </c>
      <c r="AW2195">
        <v>2</v>
      </c>
      <c r="AX2195">
        <v>27724457</v>
      </c>
      <c r="AY2195">
        <v>1</v>
      </c>
      <c r="AZ2195">
        <v>0</v>
      </c>
      <c r="BA2195">
        <v>2191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CX2195">
        <f>Y2195*Source!I802</f>
        <v>14.341912199999999</v>
      </c>
      <c r="CY2195">
        <f>AD2195</f>
        <v>8.74</v>
      </c>
      <c r="CZ2195">
        <f>AH2195</f>
        <v>8.74</v>
      </c>
      <c r="DA2195">
        <f>AL2195</f>
        <v>1</v>
      </c>
      <c r="DB2195">
        <v>0</v>
      </c>
    </row>
    <row r="2196" spans="1:106" x14ac:dyDescent="0.2">
      <c r="A2196">
        <f>ROW(Source!A802)</f>
        <v>802</v>
      </c>
      <c r="B2196">
        <v>27721505</v>
      </c>
      <c r="C2196">
        <v>27724447</v>
      </c>
      <c r="D2196">
        <v>25412928</v>
      </c>
      <c r="E2196">
        <v>1</v>
      </c>
      <c r="F2196">
        <v>1</v>
      </c>
      <c r="G2196">
        <v>1</v>
      </c>
      <c r="H2196">
        <v>1</v>
      </c>
      <c r="I2196" t="s">
        <v>954</v>
      </c>
      <c r="J2196" t="s">
        <v>6</v>
      </c>
      <c r="K2196" t="s">
        <v>955</v>
      </c>
      <c r="L2196">
        <v>1191</v>
      </c>
      <c r="N2196">
        <v>1013</v>
      </c>
      <c r="O2196" t="s">
        <v>953</v>
      </c>
      <c r="P2196" t="s">
        <v>953</v>
      </c>
      <c r="Q2196">
        <v>1</v>
      </c>
      <c r="W2196">
        <v>0</v>
      </c>
      <c r="X2196">
        <v>-1417349443</v>
      </c>
      <c r="Y2196">
        <v>0.17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1</v>
      </c>
      <c r="AJ2196">
        <v>1</v>
      </c>
      <c r="AK2196">
        <v>1</v>
      </c>
      <c r="AL2196">
        <v>1</v>
      </c>
      <c r="AN2196">
        <v>0</v>
      </c>
      <c r="AO2196">
        <v>1</v>
      </c>
      <c r="AP2196">
        <v>0</v>
      </c>
      <c r="AQ2196">
        <v>0</v>
      </c>
      <c r="AR2196">
        <v>0</v>
      </c>
      <c r="AS2196" t="s">
        <v>6</v>
      </c>
      <c r="AT2196">
        <v>0.17</v>
      </c>
      <c r="AU2196" t="s">
        <v>6</v>
      </c>
      <c r="AV2196">
        <v>2</v>
      </c>
      <c r="AW2196">
        <v>2</v>
      </c>
      <c r="AX2196">
        <v>27724458</v>
      </c>
      <c r="AY2196">
        <v>1</v>
      </c>
      <c r="AZ2196">
        <v>2048</v>
      </c>
      <c r="BA2196">
        <v>2192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CX2196">
        <f>Y2196*Source!I802</f>
        <v>4.8671000000000006E-2</v>
      </c>
      <c r="CY2196">
        <f>AD2196</f>
        <v>0</v>
      </c>
      <c r="CZ2196">
        <f>AH2196</f>
        <v>0</v>
      </c>
      <c r="DA2196">
        <f>AL2196</f>
        <v>1</v>
      </c>
      <c r="DB2196">
        <v>0</v>
      </c>
    </row>
    <row r="2197" spans="1:106" x14ac:dyDescent="0.2">
      <c r="A2197">
        <f>ROW(Source!A802)</f>
        <v>802</v>
      </c>
      <c r="B2197">
        <v>27721505</v>
      </c>
      <c r="C2197">
        <v>27724447</v>
      </c>
      <c r="D2197">
        <v>25230510</v>
      </c>
      <c r="E2197">
        <v>1</v>
      </c>
      <c r="F2197">
        <v>1</v>
      </c>
      <c r="G2197">
        <v>1</v>
      </c>
      <c r="H2197">
        <v>2</v>
      </c>
      <c r="I2197" t="s">
        <v>1175</v>
      </c>
      <c r="J2197" t="s">
        <v>1176</v>
      </c>
      <c r="K2197" t="s">
        <v>1177</v>
      </c>
      <c r="L2197">
        <v>1368</v>
      </c>
      <c r="N2197">
        <v>1011</v>
      </c>
      <c r="O2197" t="s">
        <v>959</v>
      </c>
      <c r="P2197" t="s">
        <v>959</v>
      </c>
      <c r="Q2197">
        <v>1</v>
      </c>
      <c r="W2197">
        <v>0</v>
      </c>
      <c r="X2197">
        <v>368031958</v>
      </c>
      <c r="Y2197">
        <v>2.5000000000000001E-2</v>
      </c>
      <c r="AA2197">
        <v>0</v>
      </c>
      <c r="AB2197">
        <v>27.66</v>
      </c>
      <c r="AC2197">
        <v>11.6</v>
      </c>
      <c r="AD2197">
        <v>0</v>
      </c>
      <c r="AE2197">
        <v>0</v>
      </c>
      <c r="AF2197">
        <v>27.66</v>
      </c>
      <c r="AG2197">
        <v>11.6</v>
      </c>
      <c r="AH2197">
        <v>0</v>
      </c>
      <c r="AI2197">
        <v>1</v>
      </c>
      <c r="AJ2197">
        <v>1</v>
      </c>
      <c r="AK2197">
        <v>1</v>
      </c>
      <c r="AL2197">
        <v>1</v>
      </c>
      <c r="AN2197">
        <v>0</v>
      </c>
      <c r="AO2197">
        <v>1</v>
      </c>
      <c r="AP2197">
        <v>1</v>
      </c>
      <c r="AQ2197">
        <v>0</v>
      </c>
      <c r="AR2197">
        <v>0</v>
      </c>
      <c r="AS2197" t="s">
        <v>6</v>
      </c>
      <c r="AT2197">
        <v>0.02</v>
      </c>
      <c r="AU2197" t="s">
        <v>102</v>
      </c>
      <c r="AV2197">
        <v>0</v>
      </c>
      <c r="AW2197">
        <v>2</v>
      </c>
      <c r="AX2197">
        <v>27724459</v>
      </c>
      <c r="AY2197">
        <v>1</v>
      </c>
      <c r="AZ2197">
        <v>0</v>
      </c>
      <c r="BA2197">
        <v>2193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CX2197">
        <f>Y2197*Source!I802</f>
        <v>7.1575000000000007E-3</v>
      </c>
      <c r="CY2197">
        <f>AB2197</f>
        <v>27.66</v>
      </c>
      <c r="CZ2197">
        <f>AF2197</f>
        <v>27.66</v>
      </c>
      <c r="DA2197">
        <f>AJ2197</f>
        <v>1</v>
      </c>
      <c r="DB2197">
        <v>0</v>
      </c>
    </row>
    <row r="2198" spans="1:106" x14ac:dyDescent="0.2">
      <c r="A2198">
        <f>ROW(Source!A802)</f>
        <v>802</v>
      </c>
      <c r="B2198">
        <v>27721505</v>
      </c>
      <c r="C2198">
        <v>27724447</v>
      </c>
      <c r="D2198">
        <v>25231607</v>
      </c>
      <c r="E2198">
        <v>1</v>
      </c>
      <c r="F2198">
        <v>1</v>
      </c>
      <c r="G2198">
        <v>1</v>
      </c>
      <c r="H2198">
        <v>2</v>
      </c>
      <c r="I2198" t="s">
        <v>997</v>
      </c>
      <c r="J2198" t="s">
        <v>998</v>
      </c>
      <c r="K2198" t="s">
        <v>999</v>
      </c>
      <c r="L2198">
        <v>1368</v>
      </c>
      <c r="N2198">
        <v>1011</v>
      </c>
      <c r="O2198" t="s">
        <v>959</v>
      </c>
      <c r="P2198" t="s">
        <v>959</v>
      </c>
      <c r="Q2198">
        <v>1</v>
      </c>
      <c r="W2198">
        <v>0</v>
      </c>
      <c r="X2198">
        <v>1372534845</v>
      </c>
      <c r="Y2198">
        <v>0.1875</v>
      </c>
      <c r="AA2198">
        <v>0</v>
      </c>
      <c r="AB2198">
        <v>65.709999999999994</v>
      </c>
      <c r="AC2198">
        <v>11.6</v>
      </c>
      <c r="AD2198">
        <v>0</v>
      </c>
      <c r="AE2198">
        <v>0</v>
      </c>
      <c r="AF2198">
        <v>65.709999999999994</v>
      </c>
      <c r="AG2198">
        <v>11.6</v>
      </c>
      <c r="AH2198">
        <v>0</v>
      </c>
      <c r="AI2198">
        <v>1</v>
      </c>
      <c r="AJ2198">
        <v>1</v>
      </c>
      <c r="AK2198">
        <v>1</v>
      </c>
      <c r="AL2198">
        <v>1</v>
      </c>
      <c r="AN2198">
        <v>0</v>
      </c>
      <c r="AO2198">
        <v>1</v>
      </c>
      <c r="AP2198">
        <v>1</v>
      </c>
      <c r="AQ2198">
        <v>0</v>
      </c>
      <c r="AR2198">
        <v>0</v>
      </c>
      <c r="AS2198" t="s">
        <v>6</v>
      </c>
      <c r="AT2198">
        <v>0.15</v>
      </c>
      <c r="AU2198" t="s">
        <v>102</v>
      </c>
      <c r="AV2198">
        <v>0</v>
      </c>
      <c r="AW2198">
        <v>2</v>
      </c>
      <c r="AX2198">
        <v>27724460</v>
      </c>
      <c r="AY2198">
        <v>1</v>
      </c>
      <c r="AZ2198">
        <v>0</v>
      </c>
      <c r="BA2198">
        <v>2194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CX2198">
        <f>Y2198*Source!I802</f>
        <v>5.368125E-2</v>
      </c>
      <c r="CY2198">
        <f>AB2198</f>
        <v>65.709999999999994</v>
      </c>
      <c r="CZ2198">
        <f>AF2198</f>
        <v>65.709999999999994</v>
      </c>
      <c r="DA2198">
        <f>AJ2198</f>
        <v>1</v>
      </c>
      <c r="DB2198">
        <v>0</v>
      </c>
    </row>
    <row r="2199" spans="1:106" x14ac:dyDescent="0.2">
      <c r="A2199">
        <f>ROW(Source!A802)</f>
        <v>802</v>
      </c>
      <c r="B2199">
        <v>27721505</v>
      </c>
      <c r="C2199">
        <v>27724447</v>
      </c>
      <c r="D2199">
        <v>25153356</v>
      </c>
      <c r="E2199">
        <v>1</v>
      </c>
      <c r="F2199">
        <v>1</v>
      </c>
      <c r="G2199">
        <v>1</v>
      </c>
      <c r="H2199">
        <v>3</v>
      </c>
      <c r="I2199" t="s">
        <v>1136</v>
      </c>
      <c r="J2199" t="s">
        <v>1137</v>
      </c>
      <c r="K2199" t="s">
        <v>1138</v>
      </c>
      <c r="L2199">
        <v>1327</v>
      </c>
      <c r="N2199">
        <v>1005</v>
      </c>
      <c r="O2199" t="s">
        <v>96</v>
      </c>
      <c r="P2199" t="s">
        <v>96</v>
      </c>
      <c r="Q2199">
        <v>1</v>
      </c>
      <c r="W2199">
        <v>0</v>
      </c>
      <c r="X2199">
        <v>-1987926685</v>
      </c>
      <c r="Y2199">
        <v>0.84</v>
      </c>
      <c r="AA2199">
        <v>72.319999999999993</v>
      </c>
      <c r="AB2199">
        <v>0</v>
      </c>
      <c r="AC2199">
        <v>0</v>
      </c>
      <c r="AD2199">
        <v>0</v>
      </c>
      <c r="AE2199">
        <v>72.319999999999993</v>
      </c>
      <c r="AF2199">
        <v>0</v>
      </c>
      <c r="AG2199">
        <v>0</v>
      </c>
      <c r="AH2199">
        <v>0</v>
      </c>
      <c r="AI2199">
        <v>1</v>
      </c>
      <c r="AJ2199">
        <v>1</v>
      </c>
      <c r="AK2199">
        <v>1</v>
      </c>
      <c r="AL2199">
        <v>1</v>
      </c>
      <c r="AN2199">
        <v>0</v>
      </c>
      <c r="AO2199">
        <v>1</v>
      </c>
      <c r="AP2199">
        <v>0</v>
      </c>
      <c r="AQ2199">
        <v>0</v>
      </c>
      <c r="AR2199">
        <v>0</v>
      </c>
      <c r="AS2199" t="s">
        <v>6</v>
      </c>
      <c r="AT2199">
        <v>0.84</v>
      </c>
      <c r="AU2199" t="s">
        <v>6</v>
      </c>
      <c r="AV2199">
        <v>0</v>
      </c>
      <c r="AW2199">
        <v>2</v>
      </c>
      <c r="AX2199">
        <v>27724461</v>
      </c>
      <c r="AY2199">
        <v>1</v>
      </c>
      <c r="AZ2199">
        <v>0</v>
      </c>
      <c r="BA2199">
        <v>2195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CX2199">
        <f>Y2199*Source!I802</f>
        <v>0.24049199999999998</v>
      </c>
      <c r="CY2199">
        <f>AA2199</f>
        <v>72.319999999999993</v>
      </c>
      <c r="CZ2199">
        <f>AE2199</f>
        <v>72.319999999999993</v>
      </c>
      <c r="DA2199">
        <f>AI2199</f>
        <v>1</v>
      </c>
      <c r="DB2199">
        <v>0</v>
      </c>
    </row>
    <row r="2200" spans="1:106" x14ac:dyDescent="0.2">
      <c r="A2200">
        <f>ROW(Source!A802)</f>
        <v>802</v>
      </c>
      <c r="B2200">
        <v>27721505</v>
      </c>
      <c r="C2200">
        <v>27724447</v>
      </c>
      <c r="D2200">
        <v>25153690</v>
      </c>
      <c r="E2200">
        <v>1</v>
      </c>
      <c r="F2200">
        <v>1</v>
      </c>
      <c r="G2200">
        <v>1</v>
      </c>
      <c r="H2200">
        <v>3</v>
      </c>
      <c r="I2200" t="s">
        <v>1122</v>
      </c>
      <c r="J2200" t="s">
        <v>1123</v>
      </c>
      <c r="K2200" t="s">
        <v>1124</v>
      </c>
      <c r="L2200">
        <v>1346</v>
      </c>
      <c r="N2200">
        <v>1009</v>
      </c>
      <c r="O2200" t="s">
        <v>178</v>
      </c>
      <c r="P2200" t="s">
        <v>178</v>
      </c>
      <c r="Q2200">
        <v>1</v>
      </c>
      <c r="W2200">
        <v>0</v>
      </c>
      <c r="X2200">
        <v>813963326</v>
      </c>
      <c r="Y2200">
        <v>0.31</v>
      </c>
      <c r="AA2200">
        <v>1.82</v>
      </c>
      <c r="AB2200">
        <v>0</v>
      </c>
      <c r="AC2200">
        <v>0</v>
      </c>
      <c r="AD2200">
        <v>0</v>
      </c>
      <c r="AE2200">
        <v>1.82</v>
      </c>
      <c r="AF2200">
        <v>0</v>
      </c>
      <c r="AG2200">
        <v>0</v>
      </c>
      <c r="AH2200">
        <v>0</v>
      </c>
      <c r="AI2200">
        <v>1</v>
      </c>
      <c r="AJ2200">
        <v>1</v>
      </c>
      <c r="AK2200">
        <v>1</v>
      </c>
      <c r="AL2200">
        <v>1</v>
      </c>
      <c r="AN2200">
        <v>0</v>
      </c>
      <c r="AO2200">
        <v>1</v>
      </c>
      <c r="AP2200">
        <v>0</v>
      </c>
      <c r="AQ2200">
        <v>0</v>
      </c>
      <c r="AR2200">
        <v>0</v>
      </c>
      <c r="AS2200" t="s">
        <v>6</v>
      </c>
      <c r="AT2200">
        <v>0.31</v>
      </c>
      <c r="AU2200" t="s">
        <v>6</v>
      </c>
      <c r="AV2200">
        <v>0</v>
      </c>
      <c r="AW2200">
        <v>2</v>
      </c>
      <c r="AX2200">
        <v>27724462</v>
      </c>
      <c r="AY2200">
        <v>1</v>
      </c>
      <c r="AZ2200">
        <v>0</v>
      </c>
      <c r="BA2200">
        <v>2196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CX2200">
        <f>Y2200*Source!I802</f>
        <v>8.8752999999999999E-2</v>
      </c>
      <c r="CY2200">
        <f>AA2200</f>
        <v>1.82</v>
      </c>
      <c r="CZ2200">
        <f>AE2200</f>
        <v>1.82</v>
      </c>
      <c r="DA2200">
        <f>AI2200</f>
        <v>1</v>
      </c>
      <c r="DB2200">
        <v>0</v>
      </c>
    </row>
    <row r="2201" spans="1:106" x14ac:dyDescent="0.2">
      <c r="A2201">
        <f>ROW(Source!A802)</f>
        <v>802</v>
      </c>
      <c r="B2201">
        <v>27721505</v>
      </c>
      <c r="C2201">
        <v>27724447</v>
      </c>
      <c r="D2201">
        <v>25185882</v>
      </c>
      <c r="E2201">
        <v>1</v>
      </c>
      <c r="F2201">
        <v>1</v>
      </c>
      <c r="G2201">
        <v>1</v>
      </c>
      <c r="H2201">
        <v>3</v>
      </c>
      <c r="I2201" t="s">
        <v>346</v>
      </c>
      <c r="J2201" t="s">
        <v>348</v>
      </c>
      <c r="K2201" t="s">
        <v>347</v>
      </c>
      <c r="L2201">
        <v>1348</v>
      </c>
      <c r="N2201">
        <v>1009</v>
      </c>
      <c r="O2201" t="s">
        <v>46</v>
      </c>
      <c r="P2201" t="s">
        <v>46</v>
      </c>
      <c r="Q2201">
        <v>1000</v>
      </c>
      <c r="W2201">
        <v>0</v>
      </c>
      <c r="X2201">
        <v>1261407534</v>
      </c>
      <c r="Y2201">
        <v>0.03</v>
      </c>
      <c r="AA2201">
        <v>13287.69</v>
      </c>
      <c r="AB2201">
        <v>0</v>
      </c>
      <c r="AC2201">
        <v>0</v>
      </c>
      <c r="AD2201">
        <v>0</v>
      </c>
      <c r="AE2201">
        <v>13287.69</v>
      </c>
      <c r="AF2201">
        <v>0</v>
      </c>
      <c r="AG2201">
        <v>0</v>
      </c>
      <c r="AH2201">
        <v>0</v>
      </c>
      <c r="AI2201">
        <v>1</v>
      </c>
      <c r="AJ2201">
        <v>1</v>
      </c>
      <c r="AK2201">
        <v>1</v>
      </c>
      <c r="AL2201">
        <v>1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 t="s">
        <v>6</v>
      </c>
      <c r="AT2201">
        <v>0.03</v>
      </c>
      <c r="AU2201" t="s">
        <v>6</v>
      </c>
      <c r="AV2201">
        <v>0</v>
      </c>
      <c r="AW2201">
        <v>1</v>
      </c>
      <c r="AX2201">
        <v>-1</v>
      </c>
      <c r="AY2201">
        <v>0</v>
      </c>
      <c r="AZ2201">
        <v>0</v>
      </c>
      <c r="BA2201" t="s">
        <v>6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CX2201">
        <f>Y2201*Source!I802</f>
        <v>8.5889999999999994E-3</v>
      </c>
      <c r="CY2201">
        <f>AA2201</f>
        <v>13287.69</v>
      </c>
      <c r="CZ2201">
        <f>AE2201</f>
        <v>13287.69</v>
      </c>
      <c r="DA2201">
        <f>AI2201</f>
        <v>1</v>
      </c>
      <c r="DB2201">
        <v>0</v>
      </c>
    </row>
    <row r="2202" spans="1:106" x14ac:dyDescent="0.2">
      <c r="A2202">
        <f>ROW(Source!A802)</f>
        <v>802</v>
      </c>
      <c r="B2202">
        <v>27721505</v>
      </c>
      <c r="C2202">
        <v>27724447</v>
      </c>
      <c r="D2202">
        <v>25186104</v>
      </c>
      <c r="E2202">
        <v>1</v>
      </c>
      <c r="F2202">
        <v>1</v>
      </c>
      <c r="G2202">
        <v>1</v>
      </c>
      <c r="H2202">
        <v>3</v>
      </c>
      <c r="I2202" t="s">
        <v>350</v>
      </c>
      <c r="J2202" t="s">
        <v>353</v>
      </c>
      <c r="K2202" t="s">
        <v>351</v>
      </c>
      <c r="L2202">
        <v>1296</v>
      </c>
      <c r="N2202">
        <v>1002</v>
      </c>
      <c r="O2202" t="s">
        <v>352</v>
      </c>
      <c r="P2202" t="s">
        <v>352</v>
      </c>
      <c r="Q2202">
        <v>1</v>
      </c>
      <c r="W2202">
        <v>0</v>
      </c>
      <c r="X2202">
        <v>-511336025</v>
      </c>
      <c r="Y2202">
        <v>14.3</v>
      </c>
      <c r="AA2202">
        <v>30.67</v>
      </c>
      <c r="AB2202">
        <v>0</v>
      </c>
      <c r="AC2202">
        <v>0</v>
      </c>
      <c r="AD2202">
        <v>0</v>
      </c>
      <c r="AE2202">
        <v>30.67</v>
      </c>
      <c r="AF2202">
        <v>0</v>
      </c>
      <c r="AG2202">
        <v>0</v>
      </c>
      <c r="AH2202">
        <v>0</v>
      </c>
      <c r="AI2202">
        <v>1</v>
      </c>
      <c r="AJ2202">
        <v>1</v>
      </c>
      <c r="AK2202">
        <v>1</v>
      </c>
      <c r="AL2202">
        <v>1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 t="s">
        <v>6</v>
      </c>
      <c r="AT2202">
        <v>14.3</v>
      </c>
      <c r="AU2202" t="s">
        <v>6</v>
      </c>
      <c r="AV2202">
        <v>0</v>
      </c>
      <c r="AW2202">
        <v>1</v>
      </c>
      <c r="AX2202">
        <v>-1</v>
      </c>
      <c r="AY2202">
        <v>0</v>
      </c>
      <c r="AZ2202">
        <v>0</v>
      </c>
      <c r="BA2202" t="s">
        <v>6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CX2202">
        <f>Y2202*Source!I802</f>
        <v>4.0940900000000005</v>
      </c>
      <c r="CY2202">
        <f>AA2202</f>
        <v>30.67</v>
      </c>
      <c r="CZ2202">
        <f>AE2202</f>
        <v>30.67</v>
      </c>
      <c r="DA2202">
        <f>AI2202</f>
        <v>1</v>
      </c>
      <c r="DB2202">
        <v>0</v>
      </c>
    </row>
    <row r="2203" spans="1:106" x14ac:dyDescent="0.2">
      <c r="A2203">
        <f>ROW(Source!A802)</f>
        <v>802</v>
      </c>
      <c r="B2203">
        <v>27721505</v>
      </c>
      <c r="C2203">
        <v>27724447</v>
      </c>
      <c r="D2203">
        <v>25187360</v>
      </c>
      <c r="E2203">
        <v>1</v>
      </c>
      <c r="F2203">
        <v>1</v>
      </c>
      <c r="G2203">
        <v>1</v>
      </c>
      <c r="H2203">
        <v>3</v>
      </c>
      <c r="I2203" t="s">
        <v>1178</v>
      </c>
      <c r="J2203" t="s">
        <v>1179</v>
      </c>
      <c r="K2203" t="s">
        <v>1180</v>
      </c>
      <c r="L2203">
        <v>1348</v>
      </c>
      <c r="N2203">
        <v>1009</v>
      </c>
      <c r="O2203" t="s">
        <v>46</v>
      </c>
      <c r="P2203" t="s">
        <v>46</v>
      </c>
      <c r="Q2203">
        <v>1000</v>
      </c>
      <c r="W2203">
        <v>0</v>
      </c>
      <c r="X2203">
        <v>181729109</v>
      </c>
      <c r="Y2203">
        <v>5.0999999999999997E-2</v>
      </c>
      <c r="AA2203">
        <v>11397.1</v>
      </c>
      <c r="AB2203">
        <v>0</v>
      </c>
      <c r="AC2203">
        <v>0</v>
      </c>
      <c r="AD2203">
        <v>0</v>
      </c>
      <c r="AE2203">
        <v>11397.1</v>
      </c>
      <c r="AF2203">
        <v>0</v>
      </c>
      <c r="AG2203">
        <v>0</v>
      </c>
      <c r="AH2203">
        <v>0</v>
      </c>
      <c r="AI2203">
        <v>1</v>
      </c>
      <c r="AJ2203">
        <v>1</v>
      </c>
      <c r="AK2203">
        <v>1</v>
      </c>
      <c r="AL2203">
        <v>1</v>
      </c>
      <c r="AN2203">
        <v>0</v>
      </c>
      <c r="AO2203">
        <v>1</v>
      </c>
      <c r="AP2203">
        <v>0</v>
      </c>
      <c r="AQ2203">
        <v>0</v>
      </c>
      <c r="AR2203">
        <v>0</v>
      </c>
      <c r="AS2203" t="s">
        <v>6</v>
      </c>
      <c r="AT2203">
        <v>5.0999999999999997E-2</v>
      </c>
      <c r="AU2203" t="s">
        <v>6</v>
      </c>
      <c r="AV2203">
        <v>0</v>
      </c>
      <c r="AW2203">
        <v>2</v>
      </c>
      <c r="AX2203">
        <v>27724465</v>
      </c>
      <c r="AY2203">
        <v>1</v>
      </c>
      <c r="AZ2203">
        <v>0</v>
      </c>
      <c r="BA2203">
        <v>2199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CX2203">
        <f>Y2203*Source!I802</f>
        <v>1.4601299999999999E-2</v>
      </c>
      <c r="CY2203">
        <f>AA2203</f>
        <v>11397.1</v>
      </c>
      <c r="CZ2203">
        <f>AE2203</f>
        <v>11397.1</v>
      </c>
      <c r="DA2203">
        <f>AI2203</f>
        <v>1</v>
      </c>
      <c r="DB2203">
        <v>0</v>
      </c>
    </row>
    <row r="2204" spans="1:106" x14ac:dyDescent="0.2">
      <c r="A2204">
        <f>ROW(Source!A803)</f>
        <v>803</v>
      </c>
      <c r="B2204">
        <v>27721504</v>
      </c>
      <c r="C2204">
        <v>27724447</v>
      </c>
      <c r="D2204">
        <v>25418547</v>
      </c>
      <c r="E2204">
        <v>1</v>
      </c>
      <c r="F2204">
        <v>1</v>
      </c>
      <c r="G2204">
        <v>1</v>
      </c>
      <c r="H2204">
        <v>1</v>
      </c>
      <c r="I2204" t="s">
        <v>1073</v>
      </c>
      <c r="J2204" t="s">
        <v>6</v>
      </c>
      <c r="K2204" t="s">
        <v>1074</v>
      </c>
      <c r="L2204">
        <v>1191</v>
      </c>
      <c r="N2204">
        <v>1013</v>
      </c>
      <c r="O2204" t="s">
        <v>953</v>
      </c>
      <c r="P2204" t="s">
        <v>953</v>
      </c>
      <c r="Q2204">
        <v>1</v>
      </c>
      <c r="W2204">
        <v>0</v>
      </c>
      <c r="X2204">
        <v>-784637506</v>
      </c>
      <c r="Y2204">
        <v>50.094000000000001</v>
      </c>
      <c r="AA2204">
        <v>0</v>
      </c>
      <c r="AB2204">
        <v>0</v>
      </c>
      <c r="AC2204">
        <v>0</v>
      </c>
      <c r="AD2204">
        <v>8.74</v>
      </c>
      <c r="AE2204">
        <v>0</v>
      </c>
      <c r="AF2204">
        <v>0</v>
      </c>
      <c r="AG2204">
        <v>0</v>
      </c>
      <c r="AH2204">
        <v>8.74</v>
      </c>
      <c r="AI2204">
        <v>1</v>
      </c>
      <c r="AJ2204">
        <v>1</v>
      </c>
      <c r="AK2204">
        <v>1</v>
      </c>
      <c r="AL2204">
        <v>1</v>
      </c>
      <c r="AN2204">
        <v>0</v>
      </c>
      <c r="AO2204">
        <v>1</v>
      </c>
      <c r="AP2204">
        <v>1</v>
      </c>
      <c r="AQ2204">
        <v>0</v>
      </c>
      <c r="AR2204">
        <v>0</v>
      </c>
      <c r="AS2204" t="s">
        <v>6</v>
      </c>
      <c r="AT2204">
        <v>43.56</v>
      </c>
      <c r="AU2204" t="s">
        <v>103</v>
      </c>
      <c r="AV2204">
        <v>1</v>
      </c>
      <c r="AW2204">
        <v>2</v>
      </c>
      <c r="AX2204">
        <v>27724457</v>
      </c>
      <c r="AY2204">
        <v>1</v>
      </c>
      <c r="AZ2204">
        <v>0</v>
      </c>
      <c r="BA2204">
        <v>2200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CX2204">
        <f>Y2204*Source!I803</f>
        <v>14.341912199999999</v>
      </c>
      <c r="CY2204">
        <f>AD2204</f>
        <v>8.74</v>
      </c>
      <c r="CZ2204">
        <f>AH2204</f>
        <v>8.74</v>
      </c>
      <c r="DA2204">
        <f>AL2204</f>
        <v>1</v>
      </c>
      <c r="DB2204">
        <v>0</v>
      </c>
    </row>
    <row r="2205" spans="1:106" x14ac:dyDescent="0.2">
      <c r="A2205">
        <f>ROW(Source!A803)</f>
        <v>803</v>
      </c>
      <c r="B2205">
        <v>27721504</v>
      </c>
      <c r="C2205">
        <v>27724447</v>
      </c>
      <c r="D2205">
        <v>25412928</v>
      </c>
      <c r="E2205">
        <v>1</v>
      </c>
      <c r="F2205">
        <v>1</v>
      </c>
      <c r="G2205">
        <v>1</v>
      </c>
      <c r="H2205">
        <v>1</v>
      </c>
      <c r="I2205" t="s">
        <v>954</v>
      </c>
      <c r="J2205" t="s">
        <v>6</v>
      </c>
      <c r="K2205" t="s">
        <v>955</v>
      </c>
      <c r="L2205">
        <v>1191</v>
      </c>
      <c r="N2205">
        <v>1013</v>
      </c>
      <c r="O2205" t="s">
        <v>953</v>
      </c>
      <c r="P2205" t="s">
        <v>953</v>
      </c>
      <c r="Q2205">
        <v>1</v>
      </c>
      <c r="W2205">
        <v>0</v>
      </c>
      <c r="X2205">
        <v>-1417349443</v>
      </c>
      <c r="Y2205">
        <v>0.17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1</v>
      </c>
      <c r="AJ2205">
        <v>1</v>
      </c>
      <c r="AK2205">
        <v>1</v>
      </c>
      <c r="AL2205">
        <v>1</v>
      </c>
      <c r="AN2205">
        <v>0</v>
      </c>
      <c r="AO2205">
        <v>1</v>
      </c>
      <c r="AP2205">
        <v>0</v>
      </c>
      <c r="AQ2205">
        <v>0</v>
      </c>
      <c r="AR2205">
        <v>0</v>
      </c>
      <c r="AS2205" t="s">
        <v>6</v>
      </c>
      <c r="AT2205">
        <v>0.17</v>
      </c>
      <c r="AU2205" t="s">
        <v>6</v>
      </c>
      <c r="AV2205">
        <v>2</v>
      </c>
      <c r="AW2205">
        <v>2</v>
      </c>
      <c r="AX2205">
        <v>27724458</v>
      </c>
      <c r="AY2205">
        <v>1</v>
      </c>
      <c r="AZ2205">
        <v>2048</v>
      </c>
      <c r="BA2205">
        <v>2201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CX2205">
        <f>Y2205*Source!I803</f>
        <v>4.8671000000000006E-2</v>
      </c>
      <c r="CY2205">
        <f>AD2205</f>
        <v>0</v>
      </c>
      <c r="CZ2205">
        <f>AH2205</f>
        <v>0</v>
      </c>
      <c r="DA2205">
        <f>AL2205</f>
        <v>1</v>
      </c>
      <c r="DB2205">
        <v>0</v>
      </c>
    </row>
    <row r="2206" spans="1:106" x14ac:dyDescent="0.2">
      <c r="A2206">
        <f>ROW(Source!A803)</f>
        <v>803</v>
      </c>
      <c r="B2206">
        <v>27721504</v>
      </c>
      <c r="C2206">
        <v>27724447</v>
      </c>
      <c r="D2206">
        <v>25230510</v>
      </c>
      <c r="E2206">
        <v>1</v>
      </c>
      <c r="F2206">
        <v>1</v>
      </c>
      <c r="G2206">
        <v>1</v>
      </c>
      <c r="H2206">
        <v>2</v>
      </c>
      <c r="I2206" t="s">
        <v>1175</v>
      </c>
      <c r="J2206" t="s">
        <v>1176</v>
      </c>
      <c r="K2206" t="s">
        <v>1177</v>
      </c>
      <c r="L2206">
        <v>1368</v>
      </c>
      <c r="N2206">
        <v>1011</v>
      </c>
      <c r="O2206" t="s">
        <v>959</v>
      </c>
      <c r="P2206" t="s">
        <v>959</v>
      </c>
      <c r="Q2206">
        <v>1</v>
      </c>
      <c r="W2206">
        <v>0</v>
      </c>
      <c r="X2206">
        <v>368031958</v>
      </c>
      <c r="Y2206">
        <v>2.5000000000000001E-2</v>
      </c>
      <c r="AA2206">
        <v>0</v>
      </c>
      <c r="AB2206">
        <v>27.66</v>
      </c>
      <c r="AC2206">
        <v>11.6</v>
      </c>
      <c r="AD2206">
        <v>0</v>
      </c>
      <c r="AE2206">
        <v>0</v>
      </c>
      <c r="AF2206">
        <v>27.66</v>
      </c>
      <c r="AG2206">
        <v>11.6</v>
      </c>
      <c r="AH2206">
        <v>0</v>
      </c>
      <c r="AI2206">
        <v>1</v>
      </c>
      <c r="AJ2206">
        <v>1</v>
      </c>
      <c r="AK2206">
        <v>1</v>
      </c>
      <c r="AL2206">
        <v>1</v>
      </c>
      <c r="AN2206">
        <v>0</v>
      </c>
      <c r="AO2206">
        <v>1</v>
      </c>
      <c r="AP2206">
        <v>1</v>
      </c>
      <c r="AQ2206">
        <v>0</v>
      </c>
      <c r="AR2206">
        <v>0</v>
      </c>
      <c r="AS2206" t="s">
        <v>6</v>
      </c>
      <c r="AT2206">
        <v>0.02</v>
      </c>
      <c r="AU2206" t="s">
        <v>102</v>
      </c>
      <c r="AV2206">
        <v>0</v>
      </c>
      <c r="AW2206">
        <v>2</v>
      </c>
      <c r="AX2206">
        <v>27724459</v>
      </c>
      <c r="AY2206">
        <v>1</v>
      </c>
      <c r="AZ2206">
        <v>0</v>
      </c>
      <c r="BA2206">
        <v>2202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CX2206">
        <f>Y2206*Source!I803</f>
        <v>7.1575000000000007E-3</v>
      </c>
      <c r="CY2206">
        <f>AB2206</f>
        <v>27.66</v>
      </c>
      <c r="CZ2206">
        <f>AF2206</f>
        <v>27.66</v>
      </c>
      <c r="DA2206">
        <f>AJ2206</f>
        <v>1</v>
      </c>
      <c r="DB2206">
        <v>0</v>
      </c>
    </row>
    <row r="2207" spans="1:106" x14ac:dyDescent="0.2">
      <c r="A2207">
        <f>ROW(Source!A803)</f>
        <v>803</v>
      </c>
      <c r="B2207">
        <v>27721504</v>
      </c>
      <c r="C2207">
        <v>27724447</v>
      </c>
      <c r="D2207">
        <v>25231607</v>
      </c>
      <c r="E2207">
        <v>1</v>
      </c>
      <c r="F2207">
        <v>1</v>
      </c>
      <c r="G2207">
        <v>1</v>
      </c>
      <c r="H2207">
        <v>2</v>
      </c>
      <c r="I2207" t="s">
        <v>997</v>
      </c>
      <c r="J2207" t="s">
        <v>998</v>
      </c>
      <c r="K2207" t="s">
        <v>999</v>
      </c>
      <c r="L2207">
        <v>1368</v>
      </c>
      <c r="N2207">
        <v>1011</v>
      </c>
      <c r="O2207" t="s">
        <v>959</v>
      </c>
      <c r="P2207" t="s">
        <v>959</v>
      </c>
      <c r="Q2207">
        <v>1</v>
      </c>
      <c r="W2207">
        <v>0</v>
      </c>
      <c r="X2207">
        <v>1372534845</v>
      </c>
      <c r="Y2207">
        <v>0.1875</v>
      </c>
      <c r="AA2207">
        <v>0</v>
      </c>
      <c r="AB2207">
        <v>65.709999999999994</v>
      </c>
      <c r="AC2207">
        <v>11.6</v>
      </c>
      <c r="AD2207">
        <v>0</v>
      </c>
      <c r="AE2207">
        <v>0</v>
      </c>
      <c r="AF2207">
        <v>65.709999999999994</v>
      </c>
      <c r="AG2207">
        <v>11.6</v>
      </c>
      <c r="AH2207">
        <v>0</v>
      </c>
      <c r="AI2207">
        <v>1</v>
      </c>
      <c r="AJ2207">
        <v>1</v>
      </c>
      <c r="AK2207">
        <v>1</v>
      </c>
      <c r="AL2207">
        <v>1</v>
      </c>
      <c r="AN2207">
        <v>0</v>
      </c>
      <c r="AO2207">
        <v>1</v>
      </c>
      <c r="AP2207">
        <v>1</v>
      </c>
      <c r="AQ2207">
        <v>0</v>
      </c>
      <c r="AR2207">
        <v>0</v>
      </c>
      <c r="AS2207" t="s">
        <v>6</v>
      </c>
      <c r="AT2207">
        <v>0.15</v>
      </c>
      <c r="AU2207" t="s">
        <v>102</v>
      </c>
      <c r="AV2207">
        <v>0</v>
      </c>
      <c r="AW2207">
        <v>2</v>
      </c>
      <c r="AX2207">
        <v>27724460</v>
      </c>
      <c r="AY2207">
        <v>1</v>
      </c>
      <c r="AZ2207">
        <v>0</v>
      </c>
      <c r="BA2207">
        <v>2203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CX2207">
        <f>Y2207*Source!I803</f>
        <v>5.368125E-2</v>
      </c>
      <c r="CY2207">
        <f>AB2207</f>
        <v>65.709999999999994</v>
      </c>
      <c r="CZ2207">
        <f>AF2207</f>
        <v>65.709999999999994</v>
      </c>
      <c r="DA2207">
        <f>AJ2207</f>
        <v>1</v>
      </c>
      <c r="DB2207">
        <v>0</v>
      </c>
    </row>
    <row r="2208" spans="1:106" x14ac:dyDescent="0.2">
      <c r="A2208">
        <f>ROW(Source!A803)</f>
        <v>803</v>
      </c>
      <c r="B2208">
        <v>27721504</v>
      </c>
      <c r="C2208">
        <v>27724447</v>
      </c>
      <c r="D2208">
        <v>25153356</v>
      </c>
      <c r="E2208">
        <v>1</v>
      </c>
      <c r="F2208">
        <v>1</v>
      </c>
      <c r="G2208">
        <v>1</v>
      </c>
      <c r="H2208">
        <v>3</v>
      </c>
      <c r="I2208" t="s">
        <v>1136</v>
      </c>
      <c r="J2208" t="s">
        <v>1137</v>
      </c>
      <c r="K2208" t="s">
        <v>1138</v>
      </c>
      <c r="L2208">
        <v>1327</v>
      </c>
      <c r="N2208">
        <v>1005</v>
      </c>
      <c r="O2208" t="s">
        <v>96</v>
      </c>
      <c r="P2208" t="s">
        <v>96</v>
      </c>
      <c r="Q2208">
        <v>1</v>
      </c>
      <c r="W2208">
        <v>0</v>
      </c>
      <c r="X2208">
        <v>-1987926685</v>
      </c>
      <c r="Y2208">
        <v>0.84</v>
      </c>
      <c r="AA2208">
        <v>72.319999999999993</v>
      </c>
      <c r="AB2208">
        <v>0</v>
      </c>
      <c r="AC2208">
        <v>0</v>
      </c>
      <c r="AD2208">
        <v>0</v>
      </c>
      <c r="AE2208">
        <v>72.319999999999993</v>
      </c>
      <c r="AF2208">
        <v>0</v>
      </c>
      <c r="AG2208">
        <v>0</v>
      </c>
      <c r="AH2208">
        <v>0</v>
      </c>
      <c r="AI2208">
        <v>1</v>
      </c>
      <c r="AJ2208">
        <v>1</v>
      </c>
      <c r="AK2208">
        <v>1</v>
      </c>
      <c r="AL2208">
        <v>1</v>
      </c>
      <c r="AN2208">
        <v>0</v>
      </c>
      <c r="AO2208">
        <v>1</v>
      </c>
      <c r="AP2208">
        <v>0</v>
      </c>
      <c r="AQ2208">
        <v>0</v>
      </c>
      <c r="AR2208">
        <v>0</v>
      </c>
      <c r="AS2208" t="s">
        <v>6</v>
      </c>
      <c r="AT2208">
        <v>0.84</v>
      </c>
      <c r="AU2208" t="s">
        <v>6</v>
      </c>
      <c r="AV2208">
        <v>0</v>
      </c>
      <c r="AW2208">
        <v>2</v>
      </c>
      <c r="AX2208">
        <v>27724461</v>
      </c>
      <c r="AY2208">
        <v>1</v>
      </c>
      <c r="AZ2208">
        <v>0</v>
      </c>
      <c r="BA2208">
        <v>2204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CX2208">
        <f>Y2208*Source!I803</f>
        <v>0.24049199999999998</v>
      </c>
      <c r="CY2208">
        <f>AA2208</f>
        <v>72.319999999999993</v>
      </c>
      <c r="CZ2208">
        <f>AE2208</f>
        <v>72.319999999999993</v>
      </c>
      <c r="DA2208">
        <f>AI2208</f>
        <v>1</v>
      </c>
      <c r="DB2208">
        <v>0</v>
      </c>
    </row>
    <row r="2209" spans="1:106" x14ac:dyDescent="0.2">
      <c r="A2209">
        <f>ROW(Source!A803)</f>
        <v>803</v>
      </c>
      <c r="B2209">
        <v>27721504</v>
      </c>
      <c r="C2209">
        <v>27724447</v>
      </c>
      <c r="D2209">
        <v>25153690</v>
      </c>
      <c r="E2209">
        <v>1</v>
      </c>
      <c r="F2209">
        <v>1</v>
      </c>
      <c r="G2209">
        <v>1</v>
      </c>
      <c r="H2209">
        <v>3</v>
      </c>
      <c r="I2209" t="s">
        <v>1122</v>
      </c>
      <c r="J2209" t="s">
        <v>1123</v>
      </c>
      <c r="K2209" t="s">
        <v>1124</v>
      </c>
      <c r="L2209">
        <v>1346</v>
      </c>
      <c r="N2209">
        <v>1009</v>
      </c>
      <c r="O2209" t="s">
        <v>178</v>
      </c>
      <c r="P2209" t="s">
        <v>178</v>
      </c>
      <c r="Q2209">
        <v>1</v>
      </c>
      <c r="W2209">
        <v>0</v>
      </c>
      <c r="X2209">
        <v>813963326</v>
      </c>
      <c r="Y2209">
        <v>0.31</v>
      </c>
      <c r="AA2209">
        <v>1.82</v>
      </c>
      <c r="AB2209">
        <v>0</v>
      </c>
      <c r="AC2209">
        <v>0</v>
      </c>
      <c r="AD2209">
        <v>0</v>
      </c>
      <c r="AE2209">
        <v>1.82</v>
      </c>
      <c r="AF2209">
        <v>0</v>
      </c>
      <c r="AG2209">
        <v>0</v>
      </c>
      <c r="AH2209">
        <v>0</v>
      </c>
      <c r="AI2209">
        <v>1</v>
      </c>
      <c r="AJ2209">
        <v>1</v>
      </c>
      <c r="AK2209">
        <v>1</v>
      </c>
      <c r="AL2209">
        <v>1</v>
      </c>
      <c r="AN2209">
        <v>0</v>
      </c>
      <c r="AO2209">
        <v>1</v>
      </c>
      <c r="AP2209">
        <v>0</v>
      </c>
      <c r="AQ2209">
        <v>0</v>
      </c>
      <c r="AR2209">
        <v>0</v>
      </c>
      <c r="AS2209" t="s">
        <v>6</v>
      </c>
      <c r="AT2209">
        <v>0.31</v>
      </c>
      <c r="AU2209" t="s">
        <v>6</v>
      </c>
      <c r="AV2209">
        <v>0</v>
      </c>
      <c r="AW2209">
        <v>2</v>
      </c>
      <c r="AX2209">
        <v>27724462</v>
      </c>
      <c r="AY2209">
        <v>1</v>
      </c>
      <c r="AZ2209">
        <v>0</v>
      </c>
      <c r="BA2209">
        <v>2205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CX2209">
        <f>Y2209*Source!I803</f>
        <v>8.8752999999999999E-2</v>
      </c>
      <c r="CY2209">
        <f>AA2209</f>
        <v>1.82</v>
      </c>
      <c r="CZ2209">
        <f>AE2209</f>
        <v>1.82</v>
      </c>
      <c r="DA2209">
        <f>AI2209</f>
        <v>1</v>
      </c>
      <c r="DB2209">
        <v>0</v>
      </c>
    </row>
    <row r="2210" spans="1:106" x14ac:dyDescent="0.2">
      <c r="A2210">
        <f>ROW(Source!A803)</f>
        <v>803</v>
      </c>
      <c r="B2210">
        <v>27721504</v>
      </c>
      <c r="C2210">
        <v>27724447</v>
      </c>
      <c r="D2210">
        <v>25185882</v>
      </c>
      <c r="E2210">
        <v>1</v>
      </c>
      <c r="F2210">
        <v>1</v>
      </c>
      <c r="G2210">
        <v>1</v>
      </c>
      <c r="H2210">
        <v>3</v>
      </c>
      <c r="I2210" t="s">
        <v>346</v>
      </c>
      <c r="J2210" t="s">
        <v>348</v>
      </c>
      <c r="K2210" t="s">
        <v>347</v>
      </c>
      <c r="L2210">
        <v>1348</v>
      </c>
      <c r="N2210">
        <v>1009</v>
      </c>
      <c r="O2210" t="s">
        <v>46</v>
      </c>
      <c r="P2210" t="s">
        <v>46</v>
      </c>
      <c r="Q2210">
        <v>1000</v>
      </c>
      <c r="W2210">
        <v>0</v>
      </c>
      <c r="X2210">
        <v>1261407534</v>
      </c>
      <c r="Y2210">
        <v>0.03</v>
      </c>
      <c r="AA2210">
        <v>13287.69</v>
      </c>
      <c r="AB2210">
        <v>0</v>
      </c>
      <c r="AC2210">
        <v>0</v>
      </c>
      <c r="AD2210">
        <v>0</v>
      </c>
      <c r="AE2210">
        <v>13287.69</v>
      </c>
      <c r="AF2210">
        <v>0</v>
      </c>
      <c r="AG2210">
        <v>0</v>
      </c>
      <c r="AH2210">
        <v>0</v>
      </c>
      <c r="AI2210">
        <v>1</v>
      </c>
      <c r="AJ2210">
        <v>1</v>
      </c>
      <c r="AK2210">
        <v>1</v>
      </c>
      <c r="AL2210">
        <v>1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 t="s">
        <v>6</v>
      </c>
      <c r="AT2210">
        <v>0.03</v>
      </c>
      <c r="AU2210" t="s">
        <v>6</v>
      </c>
      <c r="AV2210">
        <v>0</v>
      </c>
      <c r="AW2210">
        <v>1</v>
      </c>
      <c r="AX2210">
        <v>-1</v>
      </c>
      <c r="AY2210">
        <v>0</v>
      </c>
      <c r="AZ2210">
        <v>0</v>
      </c>
      <c r="BA2210" t="s">
        <v>6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CX2210">
        <f>Y2210*Source!I803</f>
        <v>8.5889999999999994E-3</v>
      </c>
      <c r="CY2210">
        <f>AA2210</f>
        <v>13287.69</v>
      </c>
      <c r="CZ2210">
        <f>AE2210</f>
        <v>13287.69</v>
      </c>
      <c r="DA2210">
        <f>AI2210</f>
        <v>1</v>
      </c>
      <c r="DB2210">
        <v>0</v>
      </c>
    </row>
    <row r="2211" spans="1:106" x14ac:dyDescent="0.2">
      <c r="A2211">
        <f>ROW(Source!A803)</f>
        <v>803</v>
      </c>
      <c r="B2211">
        <v>27721504</v>
      </c>
      <c r="C2211">
        <v>27724447</v>
      </c>
      <c r="D2211">
        <v>25186104</v>
      </c>
      <c r="E2211">
        <v>1</v>
      </c>
      <c r="F2211">
        <v>1</v>
      </c>
      <c r="G2211">
        <v>1</v>
      </c>
      <c r="H2211">
        <v>3</v>
      </c>
      <c r="I2211" t="s">
        <v>350</v>
      </c>
      <c r="J2211" t="s">
        <v>353</v>
      </c>
      <c r="K2211" t="s">
        <v>351</v>
      </c>
      <c r="L2211">
        <v>1296</v>
      </c>
      <c r="N2211">
        <v>1002</v>
      </c>
      <c r="O2211" t="s">
        <v>352</v>
      </c>
      <c r="P2211" t="s">
        <v>352</v>
      </c>
      <c r="Q2211">
        <v>1</v>
      </c>
      <c r="W2211">
        <v>0</v>
      </c>
      <c r="X2211">
        <v>-511336025</v>
      </c>
      <c r="Y2211">
        <v>14.3</v>
      </c>
      <c r="AA2211">
        <v>30.67</v>
      </c>
      <c r="AB2211">
        <v>0</v>
      </c>
      <c r="AC2211">
        <v>0</v>
      </c>
      <c r="AD2211">
        <v>0</v>
      </c>
      <c r="AE2211">
        <v>30.67</v>
      </c>
      <c r="AF2211">
        <v>0</v>
      </c>
      <c r="AG2211">
        <v>0</v>
      </c>
      <c r="AH2211">
        <v>0</v>
      </c>
      <c r="AI2211">
        <v>1</v>
      </c>
      <c r="AJ2211">
        <v>1</v>
      </c>
      <c r="AK2211">
        <v>1</v>
      </c>
      <c r="AL2211">
        <v>1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 t="s">
        <v>6</v>
      </c>
      <c r="AT2211">
        <v>14.3</v>
      </c>
      <c r="AU2211" t="s">
        <v>6</v>
      </c>
      <c r="AV2211">
        <v>0</v>
      </c>
      <c r="AW2211">
        <v>1</v>
      </c>
      <c r="AX2211">
        <v>-1</v>
      </c>
      <c r="AY2211">
        <v>0</v>
      </c>
      <c r="AZ2211">
        <v>0</v>
      </c>
      <c r="BA2211" t="s">
        <v>6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CX2211">
        <f>Y2211*Source!I803</f>
        <v>4.0940900000000005</v>
      </c>
      <c r="CY2211">
        <f>AA2211</f>
        <v>30.67</v>
      </c>
      <c r="CZ2211">
        <f>AE2211</f>
        <v>30.67</v>
      </c>
      <c r="DA2211">
        <f>AI2211</f>
        <v>1</v>
      </c>
      <c r="DB2211">
        <v>0</v>
      </c>
    </row>
    <row r="2212" spans="1:106" x14ac:dyDescent="0.2">
      <c r="A2212">
        <f>ROW(Source!A803)</f>
        <v>803</v>
      </c>
      <c r="B2212">
        <v>27721504</v>
      </c>
      <c r="C2212">
        <v>27724447</v>
      </c>
      <c r="D2212">
        <v>25187360</v>
      </c>
      <c r="E2212">
        <v>1</v>
      </c>
      <c r="F2212">
        <v>1</v>
      </c>
      <c r="G2212">
        <v>1</v>
      </c>
      <c r="H2212">
        <v>3</v>
      </c>
      <c r="I2212" t="s">
        <v>1178</v>
      </c>
      <c r="J2212" t="s">
        <v>1179</v>
      </c>
      <c r="K2212" t="s">
        <v>1180</v>
      </c>
      <c r="L2212">
        <v>1348</v>
      </c>
      <c r="N2212">
        <v>1009</v>
      </c>
      <c r="O2212" t="s">
        <v>46</v>
      </c>
      <c r="P2212" t="s">
        <v>46</v>
      </c>
      <c r="Q2212">
        <v>1000</v>
      </c>
      <c r="W2212">
        <v>0</v>
      </c>
      <c r="X2212">
        <v>181729109</v>
      </c>
      <c r="Y2212">
        <v>5.0999999999999997E-2</v>
      </c>
      <c r="AA2212">
        <v>11397.1</v>
      </c>
      <c r="AB2212">
        <v>0</v>
      </c>
      <c r="AC2212">
        <v>0</v>
      </c>
      <c r="AD2212">
        <v>0</v>
      </c>
      <c r="AE2212">
        <v>11397.1</v>
      </c>
      <c r="AF2212">
        <v>0</v>
      </c>
      <c r="AG2212">
        <v>0</v>
      </c>
      <c r="AH2212">
        <v>0</v>
      </c>
      <c r="AI2212">
        <v>1</v>
      </c>
      <c r="AJ2212">
        <v>1</v>
      </c>
      <c r="AK2212">
        <v>1</v>
      </c>
      <c r="AL2212">
        <v>1</v>
      </c>
      <c r="AN2212">
        <v>0</v>
      </c>
      <c r="AO2212">
        <v>1</v>
      </c>
      <c r="AP2212">
        <v>0</v>
      </c>
      <c r="AQ2212">
        <v>0</v>
      </c>
      <c r="AR2212">
        <v>0</v>
      </c>
      <c r="AS2212" t="s">
        <v>6</v>
      </c>
      <c r="AT2212">
        <v>5.0999999999999997E-2</v>
      </c>
      <c r="AU2212" t="s">
        <v>6</v>
      </c>
      <c r="AV2212">
        <v>0</v>
      </c>
      <c r="AW2212">
        <v>2</v>
      </c>
      <c r="AX2212">
        <v>27724465</v>
      </c>
      <c r="AY2212">
        <v>1</v>
      </c>
      <c r="AZ2212">
        <v>0</v>
      </c>
      <c r="BA2212">
        <v>2208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CX2212">
        <f>Y2212*Source!I803</f>
        <v>1.4601299999999999E-2</v>
      </c>
      <c r="CY2212">
        <f>AA2212</f>
        <v>11397.1</v>
      </c>
      <c r="CZ2212">
        <f>AE2212</f>
        <v>11397.1</v>
      </c>
      <c r="DA2212">
        <f>AI2212</f>
        <v>1</v>
      </c>
      <c r="DB2212">
        <v>0</v>
      </c>
    </row>
    <row r="2213" spans="1:106" x14ac:dyDescent="0.2">
      <c r="A2213">
        <f>ROW(Source!A808)</f>
        <v>808</v>
      </c>
      <c r="B2213">
        <v>27721505</v>
      </c>
      <c r="C2213">
        <v>27724468</v>
      </c>
      <c r="D2213">
        <v>25418547</v>
      </c>
      <c r="E2213">
        <v>1</v>
      </c>
      <c r="F2213">
        <v>1</v>
      </c>
      <c r="G2213">
        <v>1</v>
      </c>
      <c r="H2213">
        <v>1</v>
      </c>
      <c r="I2213" t="s">
        <v>1073</v>
      </c>
      <c r="J2213" t="s">
        <v>6</v>
      </c>
      <c r="K2213" t="s">
        <v>1074</v>
      </c>
      <c r="L2213">
        <v>1191</v>
      </c>
      <c r="N2213">
        <v>1013</v>
      </c>
      <c r="O2213" t="s">
        <v>953</v>
      </c>
      <c r="P2213" t="s">
        <v>953</v>
      </c>
      <c r="Q2213">
        <v>1</v>
      </c>
      <c r="W2213">
        <v>0</v>
      </c>
      <c r="X2213">
        <v>-784637506</v>
      </c>
      <c r="Y2213">
        <v>72.449999999999989</v>
      </c>
      <c r="AA2213">
        <v>0</v>
      </c>
      <c r="AB2213">
        <v>0</v>
      </c>
      <c r="AC2213">
        <v>0</v>
      </c>
      <c r="AD2213">
        <v>8.74</v>
      </c>
      <c r="AE2213">
        <v>0</v>
      </c>
      <c r="AF2213">
        <v>0</v>
      </c>
      <c r="AG2213">
        <v>0</v>
      </c>
      <c r="AH2213">
        <v>8.74</v>
      </c>
      <c r="AI2213">
        <v>1</v>
      </c>
      <c r="AJ2213">
        <v>1</v>
      </c>
      <c r="AK2213">
        <v>1</v>
      </c>
      <c r="AL2213">
        <v>1</v>
      </c>
      <c r="AN2213">
        <v>0</v>
      </c>
      <c r="AO2213">
        <v>1</v>
      </c>
      <c r="AP2213">
        <v>1</v>
      </c>
      <c r="AQ2213">
        <v>0</v>
      </c>
      <c r="AR2213">
        <v>0</v>
      </c>
      <c r="AS2213" t="s">
        <v>6</v>
      </c>
      <c r="AT2213">
        <v>63</v>
      </c>
      <c r="AU2213" t="s">
        <v>103</v>
      </c>
      <c r="AV2213">
        <v>1</v>
      </c>
      <c r="AW2213">
        <v>2</v>
      </c>
      <c r="AX2213">
        <v>27724478</v>
      </c>
      <c r="AY2213">
        <v>1</v>
      </c>
      <c r="AZ2213">
        <v>0</v>
      </c>
      <c r="BA2213">
        <v>2209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CX2213">
        <f>Y2213*Source!I808</f>
        <v>8.4911399999999979</v>
      </c>
      <c r="CY2213">
        <f>AD2213</f>
        <v>8.74</v>
      </c>
      <c r="CZ2213">
        <f>AH2213</f>
        <v>8.74</v>
      </c>
      <c r="DA2213">
        <f>AL2213</f>
        <v>1</v>
      </c>
      <c r="DB2213">
        <v>0</v>
      </c>
    </row>
    <row r="2214" spans="1:106" x14ac:dyDescent="0.2">
      <c r="A2214">
        <f>ROW(Source!A808)</f>
        <v>808</v>
      </c>
      <c r="B2214">
        <v>27721505</v>
      </c>
      <c r="C2214">
        <v>27724468</v>
      </c>
      <c r="D2214">
        <v>25412928</v>
      </c>
      <c r="E2214">
        <v>1</v>
      </c>
      <c r="F2214">
        <v>1</v>
      </c>
      <c r="G2214">
        <v>1</v>
      </c>
      <c r="H2214">
        <v>1</v>
      </c>
      <c r="I2214" t="s">
        <v>954</v>
      </c>
      <c r="J2214" t="s">
        <v>6</v>
      </c>
      <c r="K2214" t="s">
        <v>955</v>
      </c>
      <c r="L2214">
        <v>1191</v>
      </c>
      <c r="N2214">
        <v>1013</v>
      </c>
      <c r="O2214" t="s">
        <v>953</v>
      </c>
      <c r="P2214" t="s">
        <v>953</v>
      </c>
      <c r="Q2214">
        <v>1</v>
      </c>
      <c r="W2214">
        <v>0</v>
      </c>
      <c r="X2214">
        <v>-1417349443</v>
      </c>
      <c r="Y2214">
        <v>0.18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1</v>
      </c>
      <c r="AJ2214">
        <v>1</v>
      </c>
      <c r="AK2214">
        <v>1</v>
      </c>
      <c r="AL2214">
        <v>1</v>
      </c>
      <c r="AN2214">
        <v>0</v>
      </c>
      <c r="AO2214">
        <v>1</v>
      </c>
      <c r="AP2214">
        <v>0</v>
      </c>
      <c r="AQ2214">
        <v>0</v>
      </c>
      <c r="AR2214">
        <v>0</v>
      </c>
      <c r="AS2214" t="s">
        <v>6</v>
      </c>
      <c r="AT2214">
        <v>0.18</v>
      </c>
      <c r="AU2214" t="s">
        <v>6</v>
      </c>
      <c r="AV2214">
        <v>2</v>
      </c>
      <c r="AW2214">
        <v>2</v>
      </c>
      <c r="AX2214">
        <v>27724479</v>
      </c>
      <c r="AY2214">
        <v>1</v>
      </c>
      <c r="AZ2214">
        <v>2048</v>
      </c>
      <c r="BA2214">
        <v>2210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CX2214">
        <f>Y2214*Source!I808</f>
        <v>2.1096E-2</v>
      </c>
      <c r="CY2214">
        <f>AD2214</f>
        <v>0</v>
      </c>
      <c r="CZ2214">
        <f>AH2214</f>
        <v>0</v>
      </c>
      <c r="DA2214">
        <f>AL2214</f>
        <v>1</v>
      </c>
      <c r="DB2214">
        <v>0</v>
      </c>
    </row>
    <row r="2215" spans="1:106" x14ac:dyDescent="0.2">
      <c r="A2215">
        <f>ROW(Source!A808)</f>
        <v>808</v>
      </c>
      <c r="B2215">
        <v>27721505</v>
      </c>
      <c r="C2215">
        <v>27724468</v>
      </c>
      <c r="D2215">
        <v>25230510</v>
      </c>
      <c r="E2215">
        <v>1</v>
      </c>
      <c r="F2215">
        <v>1</v>
      </c>
      <c r="G2215">
        <v>1</v>
      </c>
      <c r="H2215">
        <v>2</v>
      </c>
      <c r="I2215" t="s">
        <v>1175</v>
      </c>
      <c r="J2215" t="s">
        <v>1176</v>
      </c>
      <c r="K2215" t="s">
        <v>1177</v>
      </c>
      <c r="L2215">
        <v>1368</v>
      </c>
      <c r="N2215">
        <v>1011</v>
      </c>
      <c r="O2215" t="s">
        <v>959</v>
      </c>
      <c r="P2215" t="s">
        <v>959</v>
      </c>
      <c r="Q2215">
        <v>1</v>
      </c>
      <c r="W2215">
        <v>0</v>
      </c>
      <c r="X2215">
        <v>368031958</v>
      </c>
      <c r="Y2215">
        <v>2.5000000000000001E-2</v>
      </c>
      <c r="AA2215">
        <v>0</v>
      </c>
      <c r="AB2215">
        <v>27.66</v>
      </c>
      <c r="AC2215">
        <v>11.6</v>
      </c>
      <c r="AD2215">
        <v>0</v>
      </c>
      <c r="AE2215">
        <v>0</v>
      </c>
      <c r="AF2215">
        <v>27.66</v>
      </c>
      <c r="AG2215">
        <v>11.6</v>
      </c>
      <c r="AH2215">
        <v>0</v>
      </c>
      <c r="AI2215">
        <v>1</v>
      </c>
      <c r="AJ2215">
        <v>1</v>
      </c>
      <c r="AK2215">
        <v>1</v>
      </c>
      <c r="AL2215">
        <v>1</v>
      </c>
      <c r="AN2215">
        <v>0</v>
      </c>
      <c r="AO2215">
        <v>1</v>
      </c>
      <c r="AP2215">
        <v>1</v>
      </c>
      <c r="AQ2215">
        <v>0</v>
      </c>
      <c r="AR2215">
        <v>0</v>
      </c>
      <c r="AS2215" t="s">
        <v>6</v>
      </c>
      <c r="AT2215">
        <v>0.02</v>
      </c>
      <c r="AU2215" t="s">
        <v>102</v>
      </c>
      <c r="AV2215">
        <v>0</v>
      </c>
      <c r="AW2215">
        <v>2</v>
      </c>
      <c r="AX2215">
        <v>27724480</v>
      </c>
      <c r="AY2215">
        <v>1</v>
      </c>
      <c r="AZ2215">
        <v>0</v>
      </c>
      <c r="BA2215">
        <v>2211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CX2215">
        <f>Y2215*Source!I808</f>
        <v>2.9300000000000003E-3</v>
      </c>
      <c r="CY2215">
        <f>AB2215</f>
        <v>27.66</v>
      </c>
      <c r="CZ2215">
        <f>AF2215</f>
        <v>27.66</v>
      </c>
      <c r="DA2215">
        <f>AJ2215</f>
        <v>1</v>
      </c>
      <c r="DB2215">
        <v>0</v>
      </c>
    </row>
    <row r="2216" spans="1:106" x14ac:dyDescent="0.2">
      <c r="A2216">
        <f>ROW(Source!A808)</f>
        <v>808</v>
      </c>
      <c r="B2216">
        <v>27721505</v>
      </c>
      <c r="C2216">
        <v>27724468</v>
      </c>
      <c r="D2216">
        <v>25231607</v>
      </c>
      <c r="E2216">
        <v>1</v>
      </c>
      <c r="F2216">
        <v>1</v>
      </c>
      <c r="G2216">
        <v>1</v>
      </c>
      <c r="H2216">
        <v>2</v>
      </c>
      <c r="I2216" t="s">
        <v>997</v>
      </c>
      <c r="J2216" t="s">
        <v>998</v>
      </c>
      <c r="K2216" t="s">
        <v>999</v>
      </c>
      <c r="L2216">
        <v>1368</v>
      </c>
      <c r="N2216">
        <v>1011</v>
      </c>
      <c r="O2216" t="s">
        <v>959</v>
      </c>
      <c r="P2216" t="s">
        <v>959</v>
      </c>
      <c r="Q2216">
        <v>1</v>
      </c>
      <c r="W2216">
        <v>0</v>
      </c>
      <c r="X2216">
        <v>1372534845</v>
      </c>
      <c r="Y2216">
        <v>0.2</v>
      </c>
      <c r="AA2216">
        <v>0</v>
      </c>
      <c r="AB2216">
        <v>65.709999999999994</v>
      </c>
      <c r="AC2216">
        <v>11.6</v>
      </c>
      <c r="AD2216">
        <v>0</v>
      </c>
      <c r="AE2216">
        <v>0</v>
      </c>
      <c r="AF2216">
        <v>65.709999999999994</v>
      </c>
      <c r="AG2216">
        <v>11.6</v>
      </c>
      <c r="AH2216">
        <v>0</v>
      </c>
      <c r="AI2216">
        <v>1</v>
      </c>
      <c r="AJ2216">
        <v>1</v>
      </c>
      <c r="AK2216">
        <v>1</v>
      </c>
      <c r="AL2216">
        <v>1</v>
      </c>
      <c r="AN2216">
        <v>0</v>
      </c>
      <c r="AO2216">
        <v>1</v>
      </c>
      <c r="AP2216">
        <v>1</v>
      </c>
      <c r="AQ2216">
        <v>0</v>
      </c>
      <c r="AR2216">
        <v>0</v>
      </c>
      <c r="AS2216" t="s">
        <v>6</v>
      </c>
      <c r="AT2216">
        <v>0.16</v>
      </c>
      <c r="AU2216" t="s">
        <v>102</v>
      </c>
      <c r="AV2216">
        <v>0</v>
      </c>
      <c r="AW2216">
        <v>2</v>
      </c>
      <c r="AX2216">
        <v>27724481</v>
      </c>
      <c r="AY2216">
        <v>1</v>
      </c>
      <c r="AZ2216">
        <v>0</v>
      </c>
      <c r="BA2216">
        <v>2212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CX2216">
        <f>Y2216*Source!I808</f>
        <v>2.3440000000000003E-2</v>
      </c>
      <c r="CY2216">
        <f>AB2216</f>
        <v>65.709999999999994</v>
      </c>
      <c r="CZ2216">
        <f>AF2216</f>
        <v>65.709999999999994</v>
      </c>
      <c r="DA2216">
        <f>AJ2216</f>
        <v>1</v>
      </c>
      <c r="DB2216">
        <v>0</v>
      </c>
    </row>
    <row r="2217" spans="1:106" x14ac:dyDescent="0.2">
      <c r="A2217">
        <f>ROW(Source!A808)</f>
        <v>808</v>
      </c>
      <c r="B2217">
        <v>27721505</v>
      </c>
      <c r="C2217">
        <v>27724468</v>
      </c>
      <c r="D2217">
        <v>25153356</v>
      </c>
      <c r="E2217">
        <v>1</v>
      </c>
      <c r="F2217">
        <v>1</v>
      </c>
      <c r="G2217">
        <v>1</v>
      </c>
      <c r="H2217">
        <v>3</v>
      </c>
      <c r="I2217" t="s">
        <v>1136</v>
      </c>
      <c r="J2217" t="s">
        <v>1137</v>
      </c>
      <c r="K2217" t="s">
        <v>1138</v>
      </c>
      <c r="L2217">
        <v>1327</v>
      </c>
      <c r="N2217">
        <v>1005</v>
      </c>
      <c r="O2217" t="s">
        <v>96</v>
      </c>
      <c r="P2217" t="s">
        <v>96</v>
      </c>
      <c r="Q2217">
        <v>1</v>
      </c>
      <c r="W2217">
        <v>0</v>
      </c>
      <c r="X2217">
        <v>-1987926685</v>
      </c>
      <c r="Y2217">
        <v>0.84</v>
      </c>
      <c r="AA2217">
        <v>72.319999999999993</v>
      </c>
      <c r="AB2217">
        <v>0</v>
      </c>
      <c r="AC2217">
        <v>0</v>
      </c>
      <c r="AD2217">
        <v>0</v>
      </c>
      <c r="AE2217">
        <v>72.319999999999993</v>
      </c>
      <c r="AF2217">
        <v>0</v>
      </c>
      <c r="AG2217">
        <v>0</v>
      </c>
      <c r="AH2217">
        <v>0</v>
      </c>
      <c r="AI2217">
        <v>1</v>
      </c>
      <c r="AJ2217">
        <v>1</v>
      </c>
      <c r="AK2217">
        <v>1</v>
      </c>
      <c r="AL2217">
        <v>1</v>
      </c>
      <c r="AN2217">
        <v>0</v>
      </c>
      <c r="AO2217">
        <v>1</v>
      </c>
      <c r="AP2217">
        <v>0</v>
      </c>
      <c r="AQ2217">
        <v>0</v>
      </c>
      <c r="AR2217">
        <v>0</v>
      </c>
      <c r="AS2217" t="s">
        <v>6</v>
      </c>
      <c r="AT2217">
        <v>0.84</v>
      </c>
      <c r="AU2217" t="s">
        <v>6</v>
      </c>
      <c r="AV2217">
        <v>0</v>
      </c>
      <c r="AW2217">
        <v>2</v>
      </c>
      <c r="AX2217">
        <v>27724482</v>
      </c>
      <c r="AY2217">
        <v>1</v>
      </c>
      <c r="AZ2217">
        <v>0</v>
      </c>
      <c r="BA2217">
        <v>2213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CX2217">
        <f>Y2217*Source!I808</f>
        <v>9.8447999999999994E-2</v>
      </c>
      <c r="CY2217">
        <f>AA2217</f>
        <v>72.319999999999993</v>
      </c>
      <c r="CZ2217">
        <f>AE2217</f>
        <v>72.319999999999993</v>
      </c>
      <c r="DA2217">
        <f>AI2217</f>
        <v>1</v>
      </c>
      <c r="DB2217">
        <v>0</v>
      </c>
    </row>
    <row r="2218" spans="1:106" x14ac:dyDescent="0.2">
      <c r="A2218">
        <f>ROW(Source!A808)</f>
        <v>808</v>
      </c>
      <c r="B2218">
        <v>27721505</v>
      </c>
      <c r="C2218">
        <v>27724468</v>
      </c>
      <c r="D2218">
        <v>25153690</v>
      </c>
      <c r="E2218">
        <v>1</v>
      </c>
      <c r="F2218">
        <v>1</v>
      </c>
      <c r="G2218">
        <v>1</v>
      </c>
      <c r="H2218">
        <v>3</v>
      </c>
      <c r="I2218" t="s">
        <v>1122</v>
      </c>
      <c r="J2218" t="s">
        <v>1123</v>
      </c>
      <c r="K2218" t="s">
        <v>1124</v>
      </c>
      <c r="L2218">
        <v>1346</v>
      </c>
      <c r="N2218">
        <v>1009</v>
      </c>
      <c r="O2218" t="s">
        <v>178</v>
      </c>
      <c r="P2218" t="s">
        <v>178</v>
      </c>
      <c r="Q2218">
        <v>1</v>
      </c>
      <c r="W2218">
        <v>0</v>
      </c>
      <c r="X2218">
        <v>813963326</v>
      </c>
      <c r="Y2218">
        <v>0.31</v>
      </c>
      <c r="AA2218">
        <v>1.82</v>
      </c>
      <c r="AB2218">
        <v>0</v>
      </c>
      <c r="AC2218">
        <v>0</v>
      </c>
      <c r="AD2218">
        <v>0</v>
      </c>
      <c r="AE2218">
        <v>1.82</v>
      </c>
      <c r="AF2218">
        <v>0</v>
      </c>
      <c r="AG2218">
        <v>0</v>
      </c>
      <c r="AH2218">
        <v>0</v>
      </c>
      <c r="AI2218">
        <v>1</v>
      </c>
      <c r="AJ2218">
        <v>1</v>
      </c>
      <c r="AK2218">
        <v>1</v>
      </c>
      <c r="AL2218">
        <v>1</v>
      </c>
      <c r="AN2218">
        <v>0</v>
      </c>
      <c r="AO2218">
        <v>1</v>
      </c>
      <c r="AP2218">
        <v>0</v>
      </c>
      <c r="AQ2218">
        <v>0</v>
      </c>
      <c r="AR2218">
        <v>0</v>
      </c>
      <c r="AS2218" t="s">
        <v>6</v>
      </c>
      <c r="AT2218">
        <v>0.31</v>
      </c>
      <c r="AU2218" t="s">
        <v>6</v>
      </c>
      <c r="AV2218">
        <v>0</v>
      </c>
      <c r="AW2218">
        <v>2</v>
      </c>
      <c r="AX2218">
        <v>27724483</v>
      </c>
      <c r="AY2218">
        <v>1</v>
      </c>
      <c r="AZ2218">
        <v>0</v>
      </c>
      <c r="BA2218">
        <v>2214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CX2218">
        <f>Y2218*Source!I808</f>
        <v>3.6331999999999996E-2</v>
      </c>
      <c r="CY2218">
        <f>AA2218</f>
        <v>1.82</v>
      </c>
      <c r="CZ2218">
        <f>AE2218</f>
        <v>1.82</v>
      </c>
      <c r="DA2218">
        <f>AI2218</f>
        <v>1</v>
      </c>
      <c r="DB2218">
        <v>0</v>
      </c>
    </row>
    <row r="2219" spans="1:106" x14ac:dyDescent="0.2">
      <c r="A2219">
        <f>ROW(Source!A808)</f>
        <v>808</v>
      </c>
      <c r="B2219">
        <v>27721505</v>
      </c>
      <c r="C2219">
        <v>27724468</v>
      </c>
      <c r="D2219">
        <v>25185882</v>
      </c>
      <c r="E2219">
        <v>1</v>
      </c>
      <c r="F2219">
        <v>1</v>
      </c>
      <c r="G2219">
        <v>1</v>
      </c>
      <c r="H2219">
        <v>3</v>
      </c>
      <c r="I2219" t="s">
        <v>346</v>
      </c>
      <c r="J2219" t="s">
        <v>348</v>
      </c>
      <c r="K2219" t="s">
        <v>347</v>
      </c>
      <c r="L2219">
        <v>1348</v>
      </c>
      <c r="N2219">
        <v>1009</v>
      </c>
      <c r="O2219" t="s">
        <v>46</v>
      </c>
      <c r="P2219" t="s">
        <v>46</v>
      </c>
      <c r="Q2219">
        <v>1000</v>
      </c>
      <c r="W2219">
        <v>0</v>
      </c>
      <c r="X2219">
        <v>1261407534</v>
      </c>
      <c r="Y2219">
        <v>3.3000000000000002E-2</v>
      </c>
      <c r="AA2219">
        <v>13287.69</v>
      </c>
      <c r="AB2219">
        <v>0</v>
      </c>
      <c r="AC2219">
        <v>0</v>
      </c>
      <c r="AD2219">
        <v>0</v>
      </c>
      <c r="AE2219">
        <v>13287.69</v>
      </c>
      <c r="AF2219">
        <v>0</v>
      </c>
      <c r="AG2219">
        <v>0</v>
      </c>
      <c r="AH2219">
        <v>0</v>
      </c>
      <c r="AI2219">
        <v>1</v>
      </c>
      <c r="AJ2219">
        <v>1</v>
      </c>
      <c r="AK2219">
        <v>1</v>
      </c>
      <c r="AL2219">
        <v>1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 t="s">
        <v>6</v>
      </c>
      <c r="AT2219">
        <v>3.3000000000000002E-2</v>
      </c>
      <c r="AU2219" t="s">
        <v>6</v>
      </c>
      <c r="AV2219">
        <v>0</v>
      </c>
      <c r="AW2219">
        <v>1</v>
      </c>
      <c r="AX2219">
        <v>-1</v>
      </c>
      <c r="AY2219">
        <v>0</v>
      </c>
      <c r="AZ2219">
        <v>0</v>
      </c>
      <c r="BA2219" t="s">
        <v>6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CX2219">
        <f>Y2219*Source!I808</f>
        <v>3.8676000000000001E-3</v>
      </c>
      <c r="CY2219">
        <f>AA2219</f>
        <v>13287.69</v>
      </c>
      <c r="CZ2219">
        <f>AE2219</f>
        <v>13287.69</v>
      </c>
      <c r="DA2219">
        <f>AI2219</f>
        <v>1</v>
      </c>
      <c r="DB2219">
        <v>0</v>
      </c>
    </row>
    <row r="2220" spans="1:106" x14ac:dyDescent="0.2">
      <c r="A2220">
        <f>ROW(Source!A808)</f>
        <v>808</v>
      </c>
      <c r="B2220">
        <v>27721505</v>
      </c>
      <c r="C2220">
        <v>27724468</v>
      </c>
      <c r="D2220">
        <v>25186104</v>
      </c>
      <c r="E2220">
        <v>1</v>
      </c>
      <c r="F2220">
        <v>1</v>
      </c>
      <c r="G2220">
        <v>1</v>
      </c>
      <c r="H2220">
        <v>3</v>
      </c>
      <c r="I2220" t="s">
        <v>350</v>
      </c>
      <c r="J2220" t="s">
        <v>353</v>
      </c>
      <c r="K2220" t="s">
        <v>351</v>
      </c>
      <c r="L2220">
        <v>1296</v>
      </c>
      <c r="N2220">
        <v>1002</v>
      </c>
      <c r="O2220" t="s">
        <v>352</v>
      </c>
      <c r="P2220" t="s">
        <v>352</v>
      </c>
      <c r="Q2220">
        <v>1</v>
      </c>
      <c r="W2220">
        <v>0</v>
      </c>
      <c r="X2220">
        <v>-511336025</v>
      </c>
      <c r="Y2220">
        <v>15.7</v>
      </c>
      <c r="AA2220">
        <v>30.67</v>
      </c>
      <c r="AB2220">
        <v>0</v>
      </c>
      <c r="AC2220">
        <v>0</v>
      </c>
      <c r="AD2220">
        <v>0</v>
      </c>
      <c r="AE2220">
        <v>30.67</v>
      </c>
      <c r="AF2220">
        <v>0</v>
      </c>
      <c r="AG2220">
        <v>0</v>
      </c>
      <c r="AH2220">
        <v>0</v>
      </c>
      <c r="AI2220">
        <v>1</v>
      </c>
      <c r="AJ2220">
        <v>1</v>
      </c>
      <c r="AK2220">
        <v>1</v>
      </c>
      <c r="AL2220">
        <v>1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 t="s">
        <v>6</v>
      </c>
      <c r="AT2220">
        <v>15.7</v>
      </c>
      <c r="AU2220" t="s">
        <v>6</v>
      </c>
      <c r="AV2220">
        <v>0</v>
      </c>
      <c r="AW2220">
        <v>1</v>
      </c>
      <c r="AX2220">
        <v>-1</v>
      </c>
      <c r="AY2220">
        <v>0</v>
      </c>
      <c r="AZ2220">
        <v>0</v>
      </c>
      <c r="BA2220" t="s">
        <v>6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CX2220">
        <f>Y2220*Source!I808</f>
        <v>1.8400399999999999</v>
      </c>
      <c r="CY2220">
        <f>AA2220</f>
        <v>30.67</v>
      </c>
      <c r="CZ2220">
        <f>AE2220</f>
        <v>30.67</v>
      </c>
      <c r="DA2220">
        <f>AI2220</f>
        <v>1</v>
      </c>
      <c r="DB2220">
        <v>0</v>
      </c>
    </row>
    <row r="2221" spans="1:106" x14ac:dyDescent="0.2">
      <c r="A2221">
        <f>ROW(Source!A808)</f>
        <v>808</v>
      </c>
      <c r="B2221">
        <v>27721505</v>
      </c>
      <c r="C2221">
        <v>27724468</v>
      </c>
      <c r="D2221">
        <v>25187360</v>
      </c>
      <c r="E2221">
        <v>1</v>
      </c>
      <c r="F2221">
        <v>1</v>
      </c>
      <c r="G2221">
        <v>1</v>
      </c>
      <c r="H2221">
        <v>3</v>
      </c>
      <c r="I2221" t="s">
        <v>1178</v>
      </c>
      <c r="J2221" t="s">
        <v>1179</v>
      </c>
      <c r="K2221" t="s">
        <v>1180</v>
      </c>
      <c r="L2221">
        <v>1348</v>
      </c>
      <c r="N2221">
        <v>1009</v>
      </c>
      <c r="O2221" t="s">
        <v>46</v>
      </c>
      <c r="P2221" t="s">
        <v>46</v>
      </c>
      <c r="Q2221">
        <v>1000</v>
      </c>
      <c r="W2221">
        <v>0</v>
      </c>
      <c r="X2221">
        <v>181729109</v>
      </c>
      <c r="Y2221">
        <v>5.5E-2</v>
      </c>
      <c r="AA2221">
        <v>11397.1</v>
      </c>
      <c r="AB2221">
        <v>0</v>
      </c>
      <c r="AC2221">
        <v>0</v>
      </c>
      <c r="AD2221">
        <v>0</v>
      </c>
      <c r="AE2221">
        <v>11397.1</v>
      </c>
      <c r="AF2221">
        <v>0</v>
      </c>
      <c r="AG2221">
        <v>0</v>
      </c>
      <c r="AH2221">
        <v>0</v>
      </c>
      <c r="AI2221">
        <v>1</v>
      </c>
      <c r="AJ2221">
        <v>1</v>
      </c>
      <c r="AK2221">
        <v>1</v>
      </c>
      <c r="AL2221">
        <v>1</v>
      </c>
      <c r="AN2221">
        <v>0</v>
      </c>
      <c r="AO2221">
        <v>1</v>
      </c>
      <c r="AP2221">
        <v>0</v>
      </c>
      <c r="AQ2221">
        <v>0</v>
      </c>
      <c r="AR2221">
        <v>0</v>
      </c>
      <c r="AS2221" t="s">
        <v>6</v>
      </c>
      <c r="AT2221">
        <v>5.5E-2</v>
      </c>
      <c r="AU2221" t="s">
        <v>6</v>
      </c>
      <c r="AV2221">
        <v>0</v>
      </c>
      <c r="AW2221">
        <v>2</v>
      </c>
      <c r="AX2221">
        <v>27724486</v>
      </c>
      <c r="AY2221">
        <v>1</v>
      </c>
      <c r="AZ2221">
        <v>0</v>
      </c>
      <c r="BA2221">
        <v>2217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CX2221">
        <f>Y2221*Source!I808</f>
        <v>6.4460000000000003E-3</v>
      </c>
      <c r="CY2221">
        <f>AA2221</f>
        <v>11397.1</v>
      </c>
      <c r="CZ2221">
        <f>AE2221</f>
        <v>11397.1</v>
      </c>
      <c r="DA2221">
        <f>AI2221</f>
        <v>1</v>
      </c>
      <c r="DB2221">
        <v>0</v>
      </c>
    </row>
    <row r="2222" spans="1:106" x14ac:dyDescent="0.2">
      <c r="A2222">
        <f>ROW(Source!A809)</f>
        <v>809</v>
      </c>
      <c r="B2222">
        <v>27721504</v>
      </c>
      <c r="C2222">
        <v>27724468</v>
      </c>
      <c r="D2222">
        <v>25418547</v>
      </c>
      <c r="E2222">
        <v>1</v>
      </c>
      <c r="F2222">
        <v>1</v>
      </c>
      <c r="G2222">
        <v>1</v>
      </c>
      <c r="H2222">
        <v>1</v>
      </c>
      <c r="I2222" t="s">
        <v>1073</v>
      </c>
      <c r="J2222" t="s">
        <v>6</v>
      </c>
      <c r="K2222" t="s">
        <v>1074</v>
      </c>
      <c r="L2222">
        <v>1191</v>
      </c>
      <c r="N2222">
        <v>1013</v>
      </c>
      <c r="O2222" t="s">
        <v>953</v>
      </c>
      <c r="P2222" t="s">
        <v>953</v>
      </c>
      <c r="Q2222">
        <v>1</v>
      </c>
      <c r="W2222">
        <v>0</v>
      </c>
      <c r="X2222">
        <v>-784637506</v>
      </c>
      <c r="Y2222">
        <v>72.449999999999989</v>
      </c>
      <c r="AA2222">
        <v>0</v>
      </c>
      <c r="AB2222">
        <v>0</v>
      </c>
      <c r="AC2222">
        <v>0</v>
      </c>
      <c r="AD2222">
        <v>8.74</v>
      </c>
      <c r="AE2222">
        <v>0</v>
      </c>
      <c r="AF2222">
        <v>0</v>
      </c>
      <c r="AG2222">
        <v>0</v>
      </c>
      <c r="AH2222">
        <v>8.74</v>
      </c>
      <c r="AI2222">
        <v>1</v>
      </c>
      <c r="AJ2222">
        <v>1</v>
      </c>
      <c r="AK2222">
        <v>1</v>
      </c>
      <c r="AL2222">
        <v>1</v>
      </c>
      <c r="AN2222">
        <v>0</v>
      </c>
      <c r="AO2222">
        <v>1</v>
      </c>
      <c r="AP2222">
        <v>1</v>
      </c>
      <c r="AQ2222">
        <v>0</v>
      </c>
      <c r="AR2222">
        <v>0</v>
      </c>
      <c r="AS2222" t="s">
        <v>6</v>
      </c>
      <c r="AT2222">
        <v>63</v>
      </c>
      <c r="AU2222" t="s">
        <v>103</v>
      </c>
      <c r="AV2222">
        <v>1</v>
      </c>
      <c r="AW2222">
        <v>2</v>
      </c>
      <c r="AX2222">
        <v>27724478</v>
      </c>
      <c r="AY2222">
        <v>1</v>
      </c>
      <c r="AZ2222">
        <v>0</v>
      </c>
      <c r="BA2222">
        <v>2218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CX2222">
        <f>Y2222*Source!I809</f>
        <v>8.4911399999999979</v>
      </c>
      <c r="CY2222">
        <f>AD2222</f>
        <v>8.74</v>
      </c>
      <c r="CZ2222">
        <f>AH2222</f>
        <v>8.74</v>
      </c>
      <c r="DA2222">
        <f>AL2222</f>
        <v>1</v>
      </c>
      <c r="DB2222">
        <v>0</v>
      </c>
    </row>
    <row r="2223" spans="1:106" x14ac:dyDescent="0.2">
      <c r="A2223">
        <f>ROW(Source!A809)</f>
        <v>809</v>
      </c>
      <c r="B2223">
        <v>27721504</v>
      </c>
      <c r="C2223">
        <v>27724468</v>
      </c>
      <c r="D2223">
        <v>25412928</v>
      </c>
      <c r="E2223">
        <v>1</v>
      </c>
      <c r="F2223">
        <v>1</v>
      </c>
      <c r="G2223">
        <v>1</v>
      </c>
      <c r="H2223">
        <v>1</v>
      </c>
      <c r="I2223" t="s">
        <v>954</v>
      </c>
      <c r="J2223" t="s">
        <v>6</v>
      </c>
      <c r="K2223" t="s">
        <v>955</v>
      </c>
      <c r="L2223">
        <v>1191</v>
      </c>
      <c r="N2223">
        <v>1013</v>
      </c>
      <c r="O2223" t="s">
        <v>953</v>
      </c>
      <c r="P2223" t="s">
        <v>953</v>
      </c>
      <c r="Q2223">
        <v>1</v>
      </c>
      <c r="W2223">
        <v>0</v>
      </c>
      <c r="X2223">
        <v>-1417349443</v>
      </c>
      <c r="Y2223">
        <v>0.18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1</v>
      </c>
      <c r="AJ2223">
        <v>1</v>
      </c>
      <c r="AK2223">
        <v>1</v>
      </c>
      <c r="AL2223">
        <v>1</v>
      </c>
      <c r="AN2223">
        <v>0</v>
      </c>
      <c r="AO2223">
        <v>1</v>
      </c>
      <c r="AP2223">
        <v>0</v>
      </c>
      <c r="AQ2223">
        <v>0</v>
      </c>
      <c r="AR2223">
        <v>0</v>
      </c>
      <c r="AS2223" t="s">
        <v>6</v>
      </c>
      <c r="AT2223">
        <v>0.18</v>
      </c>
      <c r="AU2223" t="s">
        <v>6</v>
      </c>
      <c r="AV2223">
        <v>2</v>
      </c>
      <c r="AW2223">
        <v>2</v>
      </c>
      <c r="AX2223">
        <v>27724479</v>
      </c>
      <c r="AY2223">
        <v>1</v>
      </c>
      <c r="AZ2223">
        <v>2048</v>
      </c>
      <c r="BA2223">
        <v>2219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CX2223">
        <f>Y2223*Source!I809</f>
        <v>2.1096E-2</v>
      </c>
      <c r="CY2223">
        <f>AD2223</f>
        <v>0</v>
      </c>
      <c r="CZ2223">
        <f>AH2223</f>
        <v>0</v>
      </c>
      <c r="DA2223">
        <f>AL2223</f>
        <v>1</v>
      </c>
      <c r="DB2223">
        <v>0</v>
      </c>
    </row>
    <row r="2224" spans="1:106" x14ac:dyDescent="0.2">
      <c r="A2224">
        <f>ROW(Source!A809)</f>
        <v>809</v>
      </c>
      <c r="B2224">
        <v>27721504</v>
      </c>
      <c r="C2224">
        <v>27724468</v>
      </c>
      <c r="D2224">
        <v>25230510</v>
      </c>
      <c r="E2224">
        <v>1</v>
      </c>
      <c r="F2224">
        <v>1</v>
      </c>
      <c r="G2224">
        <v>1</v>
      </c>
      <c r="H2224">
        <v>2</v>
      </c>
      <c r="I2224" t="s">
        <v>1175</v>
      </c>
      <c r="J2224" t="s">
        <v>1176</v>
      </c>
      <c r="K2224" t="s">
        <v>1177</v>
      </c>
      <c r="L2224">
        <v>1368</v>
      </c>
      <c r="N2224">
        <v>1011</v>
      </c>
      <c r="O2224" t="s">
        <v>959</v>
      </c>
      <c r="P2224" t="s">
        <v>959</v>
      </c>
      <c r="Q2224">
        <v>1</v>
      </c>
      <c r="W2224">
        <v>0</v>
      </c>
      <c r="X2224">
        <v>368031958</v>
      </c>
      <c r="Y2224">
        <v>2.5000000000000001E-2</v>
      </c>
      <c r="AA2224">
        <v>0</v>
      </c>
      <c r="AB2224">
        <v>27.66</v>
      </c>
      <c r="AC2224">
        <v>11.6</v>
      </c>
      <c r="AD2224">
        <v>0</v>
      </c>
      <c r="AE2224">
        <v>0</v>
      </c>
      <c r="AF2224">
        <v>27.66</v>
      </c>
      <c r="AG2224">
        <v>11.6</v>
      </c>
      <c r="AH2224">
        <v>0</v>
      </c>
      <c r="AI2224">
        <v>1</v>
      </c>
      <c r="AJ2224">
        <v>1</v>
      </c>
      <c r="AK2224">
        <v>1</v>
      </c>
      <c r="AL2224">
        <v>1</v>
      </c>
      <c r="AN2224">
        <v>0</v>
      </c>
      <c r="AO2224">
        <v>1</v>
      </c>
      <c r="AP2224">
        <v>1</v>
      </c>
      <c r="AQ2224">
        <v>0</v>
      </c>
      <c r="AR2224">
        <v>0</v>
      </c>
      <c r="AS2224" t="s">
        <v>6</v>
      </c>
      <c r="AT2224">
        <v>0.02</v>
      </c>
      <c r="AU2224" t="s">
        <v>102</v>
      </c>
      <c r="AV2224">
        <v>0</v>
      </c>
      <c r="AW2224">
        <v>2</v>
      </c>
      <c r="AX2224">
        <v>27724480</v>
      </c>
      <c r="AY2224">
        <v>1</v>
      </c>
      <c r="AZ2224">
        <v>0</v>
      </c>
      <c r="BA2224">
        <v>2220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CX2224">
        <f>Y2224*Source!I809</f>
        <v>2.9300000000000003E-3</v>
      </c>
      <c r="CY2224">
        <f>AB2224</f>
        <v>27.66</v>
      </c>
      <c r="CZ2224">
        <f>AF2224</f>
        <v>27.66</v>
      </c>
      <c r="DA2224">
        <f>AJ2224</f>
        <v>1</v>
      </c>
      <c r="DB2224">
        <v>0</v>
      </c>
    </row>
    <row r="2225" spans="1:106" x14ac:dyDescent="0.2">
      <c r="A2225">
        <f>ROW(Source!A809)</f>
        <v>809</v>
      </c>
      <c r="B2225">
        <v>27721504</v>
      </c>
      <c r="C2225">
        <v>27724468</v>
      </c>
      <c r="D2225">
        <v>25231607</v>
      </c>
      <c r="E2225">
        <v>1</v>
      </c>
      <c r="F2225">
        <v>1</v>
      </c>
      <c r="G2225">
        <v>1</v>
      </c>
      <c r="H2225">
        <v>2</v>
      </c>
      <c r="I2225" t="s">
        <v>997</v>
      </c>
      <c r="J2225" t="s">
        <v>998</v>
      </c>
      <c r="K2225" t="s">
        <v>999</v>
      </c>
      <c r="L2225">
        <v>1368</v>
      </c>
      <c r="N2225">
        <v>1011</v>
      </c>
      <c r="O2225" t="s">
        <v>959</v>
      </c>
      <c r="P2225" t="s">
        <v>959</v>
      </c>
      <c r="Q2225">
        <v>1</v>
      </c>
      <c r="W2225">
        <v>0</v>
      </c>
      <c r="X2225">
        <v>1372534845</v>
      </c>
      <c r="Y2225">
        <v>0.2</v>
      </c>
      <c r="AA2225">
        <v>0</v>
      </c>
      <c r="AB2225">
        <v>65.709999999999994</v>
      </c>
      <c r="AC2225">
        <v>11.6</v>
      </c>
      <c r="AD2225">
        <v>0</v>
      </c>
      <c r="AE2225">
        <v>0</v>
      </c>
      <c r="AF2225">
        <v>65.709999999999994</v>
      </c>
      <c r="AG2225">
        <v>11.6</v>
      </c>
      <c r="AH2225">
        <v>0</v>
      </c>
      <c r="AI2225">
        <v>1</v>
      </c>
      <c r="AJ2225">
        <v>1</v>
      </c>
      <c r="AK2225">
        <v>1</v>
      </c>
      <c r="AL2225">
        <v>1</v>
      </c>
      <c r="AN2225">
        <v>0</v>
      </c>
      <c r="AO2225">
        <v>1</v>
      </c>
      <c r="AP2225">
        <v>1</v>
      </c>
      <c r="AQ2225">
        <v>0</v>
      </c>
      <c r="AR2225">
        <v>0</v>
      </c>
      <c r="AS2225" t="s">
        <v>6</v>
      </c>
      <c r="AT2225">
        <v>0.16</v>
      </c>
      <c r="AU2225" t="s">
        <v>102</v>
      </c>
      <c r="AV2225">
        <v>0</v>
      </c>
      <c r="AW2225">
        <v>2</v>
      </c>
      <c r="AX2225">
        <v>27724481</v>
      </c>
      <c r="AY2225">
        <v>1</v>
      </c>
      <c r="AZ2225">
        <v>0</v>
      </c>
      <c r="BA2225">
        <v>2221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CX2225">
        <f>Y2225*Source!I809</f>
        <v>2.3440000000000003E-2</v>
      </c>
      <c r="CY2225">
        <f>AB2225</f>
        <v>65.709999999999994</v>
      </c>
      <c r="CZ2225">
        <f>AF2225</f>
        <v>65.709999999999994</v>
      </c>
      <c r="DA2225">
        <f>AJ2225</f>
        <v>1</v>
      </c>
      <c r="DB2225">
        <v>0</v>
      </c>
    </row>
    <row r="2226" spans="1:106" x14ac:dyDescent="0.2">
      <c r="A2226">
        <f>ROW(Source!A809)</f>
        <v>809</v>
      </c>
      <c r="B2226">
        <v>27721504</v>
      </c>
      <c r="C2226">
        <v>27724468</v>
      </c>
      <c r="D2226">
        <v>25153356</v>
      </c>
      <c r="E2226">
        <v>1</v>
      </c>
      <c r="F2226">
        <v>1</v>
      </c>
      <c r="G2226">
        <v>1</v>
      </c>
      <c r="H2226">
        <v>3</v>
      </c>
      <c r="I2226" t="s">
        <v>1136</v>
      </c>
      <c r="J2226" t="s">
        <v>1137</v>
      </c>
      <c r="K2226" t="s">
        <v>1138</v>
      </c>
      <c r="L2226">
        <v>1327</v>
      </c>
      <c r="N2226">
        <v>1005</v>
      </c>
      <c r="O2226" t="s">
        <v>96</v>
      </c>
      <c r="P2226" t="s">
        <v>96</v>
      </c>
      <c r="Q2226">
        <v>1</v>
      </c>
      <c r="W2226">
        <v>0</v>
      </c>
      <c r="X2226">
        <v>-1987926685</v>
      </c>
      <c r="Y2226">
        <v>0.84</v>
      </c>
      <c r="AA2226">
        <v>72.319999999999993</v>
      </c>
      <c r="AB2226">
        <v>0</v>
      </c>
      <c r="AC2226">
        <v>0</v>
      </c>
      <c r="AD2226">
        <v>0</v>
      </c>
      <c r="AE2226">
        <v>72.319999999999993</v>
      </c>
      <c r="AF2226">
        <v>0</v>
      </c>
      <c r="AG2226">
        <v>0</v>
      </c>
      <c r="AH2226">
        <v>0</v>
      </c>
      <c r="AI2226">
        <v>1</v>
      </c>
      <c r="AJ2226">
        <v>1</v>
      </c>
      <c r="AK2226">
        <v>1</v>
      </c>
      <c r="AL2226">
        <v>1</v>
      </c>
      <c r="AN2226">
        <v>0</v>
      </c>
      <c r="AO2226">
        <v>1</v>
      </c>
      <c r="AP2226">
        <v>0</v>
      </c>
      <c r="AQ2226">
        <v>0</v>
      </c>
      <c r="AR2226">
        <v>0</v>
      </c>
      <c r="AS2226" t="s">
        <v>6</v>
      </c>
      <c r="AT2226">
        <v>0.84</v>
      </c>
      <c r="AU2226" t="s">
        <v>6</v>
      </c>
      <c r="AV2226">
        <v>0</v>
      </c>
      <c r="AW2226">
        <v>2</v>
      </c>
      <c r="AX2226">
        <v>27724482</v>
      </c>
      <c r="AY2226">
        <v>1</v>
      </c>
      <c r="AZ2226">
        <v>0</v>
      </c>
      <c r="BA2226">
        <v>2222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  <c r="CX2226">
        <f>Y2226*Source!I809</f>
        <v>9.8447999999999994E-2</v>
      </c>
      <c r="CY2226">
        <f>AA2226</f>
        <v>72.319999999999993</v>
      </c>
      <c r="CZ2226">
        <f>AE2226</f>
        <v>72.319999999999993</v>
      </c>
      <c r="DA2226">
        <f>AI2226</f>
        <v>1</v>
      </c>
      <c r="DB2226">
        <v>0</v>
      </c>
    </row>
    <row r="2227" spans="1:106" x14ac:dyDescent="0.2">
      <c r="A2227">
        <f>ROW(Source!A809)</f>
        <v>809</v>
      </c>
      <c r="B2227">
        <v>27721504</v>
      </c>
      <c r="C2227">
        <v>27724468</v>
      </c>
      <c r="D2227">
        <v>25153690</v>
      </c>
      <c r="E2227">
        <v>1</v>
      </c>
      <c r="F2227">
        <v>1</v>
      </c>
      <c r="G2227">
        <v>1</v>
      </c>
      <c r="H2227">
        <v>3</v>
      </c>
      <c r="I2227" t="s">
        <v>1122</v>
      </c>
      <c r="J2227" t="s">
        <v>1123</v>
      </c>
      <c r="K2227" t="s">
        <v>1124</v>
      </c>
      <c r="L2227">
        <v>1346</v>
      </c>
      <c r="N2227">
        <v>1009</v>
      </c>
      <c r="O2227" t="s">
        <v>178</v>
      </c>
      <c r="P2227" t="s">
        <v>178</v>
      </c>
      <c r="Q2227">
        <v>1</v>
      </c>
      <c r="W2227">
        <v>0</v>
      </c>
      <c r="X2227">
        <v>813963326</v>
      </c>
      <c r="Y2227">
        <v>0.31</v>
      </c>
      <c r="AA2227">
        <v>1.82</v>
      </c>
      <c r="AB2227">
        <v>0</v>
      </c>
      <c r="AC2227">
        <v>0</v>
      </c>
      <c r="AD2227">
        <v>0</v>
      </c>
      <c r="AE2227">
        <v>1.82</v>
      </c>
      <c r="AF2227">
        <v>0</v>
      </c>
      <c r="AG2227">
        <v>0</v>
      </c>
      <c r="AH2227">
        <v>0</v>
      </c>
      <c r="AI2227">
        <v>1</v>
      </c>
      <c r="AJ2227">
        <v>1</v>
      </c>
      <c r="AK2227">
        <v>1</v>
      </c>
      <c r="AL2227">
        <v>1</v>
      </c>
      <c r="AN2227">
        <v>0</v>
      </c>
      <c r="AO2227">
        <v>1</v>
      </c>
      <c r="AP2227">
        <v>0</v>
      </c>
      <c r="AQ2227">
        <v>0</v>
      </c>
      <c r="AR2227">
        <v>0</v>
      </c>
      <c r="AS2227" t="s">
        <v>6</v>
      </c>
      <c r="AT2227">
        <v>0.31</v>
      </c>
      <c r="AU2227" t="s">
        <v>6</v>
      </c>
      <c r="AV2227">
        <v>0</v>
      </c>
      <c r="AW2227">
        <v>2</v>
      </c>
      <c r="AX2227">
        <v>27724483</v>
      </c>
      <c r="AY2227">
        <v>1</v>
      </c>
      <c r="AZ2227">
        <v>0</v>
      </c>
      <c r="BA2227">
        <v>2223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CX2227">
        <f>Y2227*Source!I809</f>
        <v>3.6331999999999996E-2</v>
      </c>
      <c r="CY2227">
        <f>AA2227</f>
        <v>1.82</v>
      </c>
      <c r="CZ2227">
        <f>AE2227</f>
        <v>1.82</v>
      </c>
      <c r="DA2227">
        <f>AI2227</f>
        <v>1</v>
      </c>
      <c r="DB2227">
        <v>0</v>
      </c>
    </row>
    <row r="2228" spans="1:106" x14ac:dyDescent="0.2">
      <c r="A2228">
        <f>ROW(Source!A809)</f>
        <v>809</v>
      </c>
      <c r="B2228">
        <v>27721504</v>
      </c>
      <c r="C2228">
        <v>27724468</v>
      </c>
      <c r="D2228">
        <v>25185882</v>
      </c>
      <c r="E2228">
        <v>1</v>
      </c>
      <c r="F2228">
        <v>1</v>
      </c>
      <c r="G2228">
        <v>1</v>
      </c>
      <c r="H2228">
        <v>3</v>
      </c>
      <c r="I2228" t="s">
        <v>346</v>
      </c>
      <c r="J2228" t="s">
        <v>348</v>
      </c>
      <c r="K2228" t="s">
        <v>347</v>
      </c>
      <c r="L2228">
        <v>1348</v>
      </c>
      <c r="N2228">
        <v>1009</v>
      </c>
      <c r="O2228" t="s">
        <v>46</v>
      </c>
      <c r="P2228" t="s">
        <v>46</v>
      </c>
      <c r="Q2228">
        <v>1000</v>
      </c>
      <c r="W2228">
        <v>0</v>
      </c>
      <c r="X2228">
        <v>1261407534</v>
      </c>
      <c r="Y2228">
        <v>3.3000000000000002E-2</v>
      </c>
      <c r="AA2228">
        <v>13287.69</v>
      </c>
      <c r="AB2228">
        <v>0</v>
      </c>
      <c r="AC2228">
        <v>0</v>
      </c>
      <c r="AD2228">
        <v>0</v>
      </c>
      <c r="AE2228">
        <v>13287.69</v>
      </c>
      <c r="AF2228">
        <v>0</v>
      </c>
      <c r="AG2228">
        <v>0</v>
      </c>
      <c r="AH2228">
        <v>0</v>
      </c>
      <c r="AI2228">
        <v>1</v>
      </c>
      <c r="AJ2228">
        <v>1</v>
      </c>
      <c r="AK2228">
        <v>1</v>
      </c>
      <c r="AL2228">
        <v>1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 t="s">
        <v>6</v>
      </c>
      <c r="AT2228">
        <v>3.3000000000000002E-2</v>
      </c>
      <c r="AU2228" t="s">
        <v>6</v>
      </c>
      <c r="AV2228">
        <v>0</v>
      </c>
      <c r="AW2228">
        <v>1</v>
      </c>
      <c r="AX2228">
        <v>-1</v>
      </c>
      <c r="AY2228">
        <v>0</v>
      </c>
      <c r="AZ2228">
        <v>0</v>
      </c>
      <c r="BA2228" t="s">
        <v>6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CX2228">
        <f>Y2228*Source!I809</f>
        <v>3.8676000000000001E-3</v>
      </c>
      <c r="CY2228">
        <f>AA2228</f>
        <v>13287.69</v>
      </c>
      <c r="CZ2228">
        <f>AE2228</f>
        <v>13287.69</v>
      </c>
      <c r="DA2228">
        <f>AI2228</f>
        <v>1</v>
      </c>
      <c r="DB2228">
        <v>0</v>
      </c>
    </row>
    <row r="2229" spans="1:106" x14ac:dyDescent="0.2">
      <c r="A2229">
        <f>ROW(Source!A809)</f>
        <v>809</v>
      </c>
      <c r="B2229">
        <v>27721504</v>
      </c>
      <c r="C2229">
        <v>27724468</v>
      </c>
      <c r="D2229">
        <v>25186104</v>
      </c>
      <c r="E2229">
        <v>1</v>
      </c>
      <c r="F2229">
        <v>1</v>
      </c>
      <c r="G2229">
        <v>1</v>
      </c>
      <c r="H2229">
        <v>3</v>
      </c>
      <c r="I2229" t="s">
        <v>350</v>
      </c>
      <c r="J2229" t="s">
        <v>353</v>
      </c>
      <c r="K2229" t="s">
        <v>351</v>
      </c>
      <c r="L2229">
        <v>1296</v>
      </c>
      <c r="N2229">
        <v>1002</v>
      </c>
      <c r="O2229" t="s">
        <v>352</v>
      </c>
      <c r="P2229" t="s">
        <v>352</v>
      </c>
      <c r="Q2229">
        <v>1</v>
      </c>
      <c r="W2229">
        <v>0</v>
      </c>
      <c r="X2229">
        <v>-511336025</v>
      </c>
      <c r="Y2229">
        <v>15.7</v>
      </c>
      <c r="AA2229">
        <v>30.67</v>
      </c>
      <c r="AB2229">
        <v>0</v>
      </c>
      <c r="AC2229">
        <v>0</v>
      </c>
      <c r="AD2229">
        <v>0</v>
      </c>
      <c r="AE2229">
        <v>30.67</v>
      </c>
      <c r="AF2229">
        <v>0</v>
      </c>
      <c r="AG2229">
        <v>0</v>
      </c>
      <c r="AH2229">
        <v>0</v>
      </c>
      <c r="AI2229">
        <v>1</v>
      </c>
      <c r="AJ2229">
        <v>1</v>
      </c>
      <c r="AK2229">
        <v>1</v>
      </c>
      <c r="AL2229">
        <v>1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 t="s">
        <v>6</v>
      </c>
      <c r="AT2229">
        <v>15.7</v>
      </c>
      <c r="AU2229" t="s">
        <v>6</v>
      </c>
      <c r="AV2229">
        <v>0</v>
      </c>
      <c r="AW2229">
        <v>1</v>
      </c>
      <c r="AX2229">
        <v>-1</v>
      </c>
      <c r="AY2229">
        <v>0</v>
      </c>
      <c r="AZ2229">
        <v>0</v>
      </c>
      <c r="BA2229" t="s">
        <v>6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CX2229">
        <f>Y2229*Source!I809</f>
        <v>1.8400399999999999</v>
      </c>
      <c r="CY2229">
        <f>AA2229</f>
        <v>30.67</v>
      </c>
      <c r="CZ2229">
        <f>AE2229</f>
        <v>30.67</v>
      </c>
      <c r="DA2229">
        <f>AI2229</f>
        <v>1</v>
      </c>
      <c r="DB2229">
        <v>0</v>
      </c>
    </row>
    <row r="2230" spans="1:106" x14ac:dyDescent="0.2">
      <c r="A2230">
        <f>ROW(Source!A809)</f>
        <v>809</v>
      </c>
      <c r="B2230">
        <v>27721504</v>
      </c>
      <c r="C2230">
        <v>27724468</v>
      </c>
      <c r="D2230">
        <v>25187360</v>
      </c>
      <c r="E2230">
        <v>1</v>
      </c>
      <c r="F2230">
        <v>1</v>
      </c>
      <c r="G2230">
        <v>1</v>
      </c>
      <c r="H2230">
        <v>3</v>
      </c>
      <c r="I2230" t="s">
        <v>1178</v>
      </c>
      <c r="J2230" t="s">
        <v>1179</v>
      </c>
      <c r="K2230" t="s">
        <v>1180</v>
      </c>
      <c r="L2230">
        <v>1348</v>
      </c>
      <c r="N2230">
        <v>1009</v>
      </c>
      <c r="O2230" t="s">
        <v>46</v>
      </c>
      <c r="P2230" t="s">
        <v>46</v>
      </c>
      <c r="Q2230">
        <v>1000</v>
      </c>
      <c r="W2230">
        <v>0</v>
      </c>
      <c r="X2230">
        <v>181729109</v>
      </c>
      <c r="Y2230">
        <v>5.5E-2</v>
      </c>
      <c r="AA2230">
        <v>11397.1</v>
      </c>
      <c r="AB2230">
        <v>0</v>
      </c>
      <c r="AC2230">
        <v>0</v>
      </c>
      <c r="AD2230">
        <v>0</v>
      </c>
      <c r="AE2230">
        <v>11397.1</v>
      </c>
      <c r="AF2230">
        <v>0</v>
      </c>
      <c r="AG2230">
        <v>0</v>
      </c>
      <c r="AH2230">
        <v>0</v>
      </c>
      <c r="AI2230">
        <v>1</v>
      </c>
      <c r="AJ2230">
        <v>1</v>
      </c>
      <c r="AK2230">
        <v>1</v>
      </c>
      <c r="AL2230">
        <v>1</v>
      </c>
      <c r="AN2230">
        <v>0</v>
      </c>
      <c r="AO2230">
        <v>1</v>
      </c>
      <c r="AP2230">
        <v>0</v>
      </c>
      <c r="AQ2230">
        <v>0</v>
      </c>
      <c r="AR2230">
        <v>0</v>
      </c>
      <c r="AS2230" t="s">
        <v>6</v>
      </c>
      <c r="AT2230">
        <v>5.5E-2</v>
      </c>
      <c r="AU2230" t="s">
        <v>6</v>
      </c>
      <c r="AV2230">
        <v>0</v>
      </c>
      <c r="AW2230">
        <v>2</v>
      </c>
      <c r="AX2230">
        <v>27724486</v>
      </c>
      <c r="AY2230">
        <v>1</v>
      </c>
      <c r="AZ2230">
        <v>0</v>
      </c>
      <c r="BA2230">
        <v>2226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CX2230">
        <f>Y2230*Source!I809</f>
        <v>6.4460000000000003E-3</v>
      </c>
      <c r="CY2230">
        <f>AA2230</f>
        <v>11397.1</v>
      </c>
      <c r="CZ2230">
        <f>AE2230</f>
        <v>11397.1</v>
      </c>
      <c r="DA2230">
        <f>AI2230</f>
        <v>1</v>
      </c>
      <c r="DB2230">
        <v>0</v>
      </c>
    </row>
    <row r="2231" spans="1:106" x14ac:dyDescent="0.2">
      <c r="A2231">
        <f>ROW(Source!A814)</f>
        <v>814</v>
      </c>
      <c r="B2231">
        <v>27721505</v>
      </c>
      <c r="C2231">
        <v>27724489</v>
      </c>
      <c r="D2231">
        <v>25413300</v>
      </c>
      <c r="E2231">
        <v>1</v>
      </c>
      <c r="F2231">
        <v>1</v>
      </c>
      <c r="G2231">
        <v>1</v>
      </c>
      <c r="H2231">
        <v>1</v>
      </c>
      <c r="I2231" t="s">
        <v>989</v>
      </c>
      <c r="J2231" t="s">
        <v>6</v>
      </c>
      <c r="K2231" t="s">
        <v>990</v>
      </c>
      <c r="L2231">
        <v>1191</v>
      </c>
      <c r="N2231">
        <v>1013</v>
      </c>
      <c r="O2231" t="s">
        <v>953</v>
      </c>
      <c r="P2231" t="s">
        <v>953</v>
      </c>
      <c r="Q2231">
        <v>1</v>
      </c>
      <c r="W2231">
        <v>0</v>
      </c>
      <c r="X2231">
        <v>-400197608</v>
      </c>
      <c r="Y2231">
        <v>35.339500000000001</v>
      </c>
      <c r="AA2231">
        <v>0</v>
      </c>
      <c r="AB2231">
        <v>0</v>
      </c>
      <c r="AC2231">
        <v>0</v>
      </c>
      <c r="AD2231">
        <v>8.5299999999999994</v>
      </c>
      <c r="AE2231">
        <v>0</v>
      </c>
      <c r="AF2231">
        <v>0</v>
      </c>
      <c r="AG2231">
        <v>0</v>
      </c>
      <c r="AH2231">
        <v>8.5299999999999994</v>
      </c>
      <c r="AI2231">
        <v>1</v>
      </c>
      <c r="AJ2231">
        <v>1</v>
      </c>
      <c r="AK2231">
        <v>1</v>
      </c>
      <c r="AL2231">
        <v>1</v>
      </c>
      <c r="AN2231">
        <v>0</v>
      </c>
      <c r="AO2231">
        <v>1</v>
      </c>
      <c r="AP2231">
        <v>1</v>
      </c>
      <c r="AQ2231">
        <v>0</v>
      </c>
      <c r="AR2231">
        <v>0</v>
      </c>
      <c r="AS2231" t="s">
        <v>6</v>
      </c>
      <c r="AT2231">
        <v>30.73</v>
      </c>
      <c r="AU2231" t="s">
        <v>103</v>
      </c>
      <c r="AV2231">
        <v>1</v>
      </c>
      <c r="AW2231">
        <v>2</v>
      </c>
      <c r="AX2231">
        <v>27724497</v>
      </c>
      <c r="AY2231">
        <v>1</v>
      </c>
      <c r="AZ2231">
        <v>0</v>
      </c>
      <c r="BA2231">
        <v>2227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CX2231">
        <f>Y2231*Source!I814</f>
        <v>4.1417894000000004</v>
      </c>
      <c r="CY2231">
        <f>AD2231</f>
        <v>8.5299999999999994</v>
      </c>
      <c r="CZ2231">
        <f>AH2231</f>
        <v>8.5299999999999994</v>
      </c>
      <c r="DA2231">
        <f>AL2231</f>
        <v>1</v>
      </c>
      <c r="DB2231">
        <v>0</v>
      </c>
    </row>
    <row r="2232" spans="1:106" x14ac:dyDescent="0.2">
      <c r="A2232">
        <f>ROW(Source!A814)</f>
        <v>814</v>
      </c>
      <c r="B2232">
        <v>27721505</v>
      </c>
      <c r="C2232">
        <v>27724489</v>
      </c>
      <c r="D2232">
        <v>25412928</v>
      </c>
      <c r="E2232">
        <v>1</v>
      </c>
      <c r="F2232">
        <v>1</v>
      </c>
      <c r="G2232">
        <v>1</v>
      </c>
      <c r="H2232">
        <v>1</v>
      </c>
      <c r="I2232" t="s">
        <v>954</v>
      </c>
      <c r="J2232" t="s">
        <v>6</v>
      </c>
      <c r="K2232" t="s">
        <v>955</v>
      </c>
      <c r="L2232">
        <v>1191</v>
      </c>
      <c r="N2232">
        <v>1013</v>
      </c>
      <c r="O2232" t="s">
        <v>953</v>
      </c>
      <c r="P2232" t="s">
        <v>953</v>
      </c>
      <c r="Q2232">
        <v>1</v>
      </c>
      <c r="W2232">
        <v>0</v>
      </c>
      <c r="X2232">
        <v>-1417349443</v>
      </c>
      <c r="Y2232">
        <v>0.09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1</v>
      </c>
      <c r="AJ2232">
        <v>1</v>
      </c>
      <c r="AK2232">
        <v>1</v>
      </c>
      <c r="AL2232">
        <v>1</v>
      </c>
      <c r="AN2232">
        <v>0</v>
      </c>
      <c r="AO2232">
        <v>1</v>
      </c>
      <c r="AP2232">
        <v>0</v>
      </c>
      <c r="AQ2232">
        <v>0</v>
      </c>
      <c r="AR2232">
        <v>0</v>
      </c>
      <c r="AS2232" t="s">
        <v>6</v>
      </c>
      <c r="AT2232">
        <v>0.09</v>
      </c>
      <c r="AU2232" t="s">
        <v>6</v>
      </c>
      <c r="AV2232">
        <v>2</v>
      </c>
      <c r="AW2232">
        <v>2</v>
      </c>
      <c r="AX2232">
        <v>27724498</v>
      </c>
      <c r="AY2232">
        <v>1</v>
      </c>
      <c r="AZ2232">
        <v>2048</v>
      </c>
      <c r="BA2232">
        <v>2228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CX2232">
        <f>Y2232*Source!I814</f>
        <v>1.0548E-2</v>
      </c>
      <c r="CY2232">
        <f>AD2232</f>
        <v>0</v>
      </c>
      <c r="CZ2232">
        <f>AH2232</f>
        <v>0</v>
      </c>
      <c r="DA2232">
        <f>AL2232</f>
        <v>1</v>
      </c>
      <c r="DB2232">
        <v>0</v>
      </c>
    </row>
    <row r="2233" spans="1:106" x14ac:dyDescent="0.2">
      <c r="A2233">
        <f>ROW(Source!A814)</f>
        <v>814</v>
      </c>
      <c r="B2233">
        <v>27721505</v>
      </c>
      <c r="C2233">
        <v>27724489</v>
      </c>
      <c r="D2233">
        <v>25230510</v>
      </c>
      <c r="E2233">
        <v>1</v>
      </c>
      <c r="F2233">
        <v>1</v>
      </c>
      <c r="G2233">
        <v>1</v>
      </c>
      <c r="H2233">
        <v>2</v>
      </c>
      <c r="I2233" t="s">
        <v>1175</v>
      </c>
      <c r="J2233" t="s">
        <v>1176</v>
      </c>
      <c r="K2233" t="s">
        <v>1177</v>
      </c>
      <c r="L2233">
        <v>1368</v>
      </c>
      <c r="N2233">
        <v>1011</v>
      </c>
      <c r="O2233" t="s">
        <v>959</v>
      </c>
      <c r="P2233" t="s">
        <v>959</v>
      </c>
      <c r="Q2233">
        <v>1</v>
      </c>
      <c r="W2233">
        <v>0</v>
      </c>
      <c r="X2233">
        <v>368031958</v>
      </c>
      <c r="Y2233">
        <v>8.7500000000000008E-2</v>
      </c>
      <c r="AA2233">
        <v>0</v>
      </c>
      <c r="AB2233">
        <v>27.66</v>
      </c>
      <c r="AC2233">
        <v>11.6</v>
      </c>
      <c r="AD2233">
        <v>0</v>
      </c>
      <c r="AE2233">
        <v>0</v>
      </c>
      <c r="AF2233">
        <v>27.66</v>
      </c>
      <c r="AG2233">
        <v>11.6</v>
      </c>
      <c r="AH2233">
        <v>0</v>
      </c>
      <c r="AI2233">
        <v>1</v>
      </c>
      <c r="AJ2233">
        <v>1</v>
      </c>
      <c r="AK2233">
        <v>1</v>
      </c>
      <c r="AL2233">
        <v>1</v>
      </c>
      <c r="AN2233">
        <v>0</v>
      </c>
      <c r="AO2233">
        <v>1</v>
      </c>
      <c r="AP2233">
        <v>1</v>
      </c>
      <c r="AQ2233">
        <v>0</v>
      </c>
      <c r="AR2233">
        <v>0</v>
      </c>
      <c r="AS2233" t="s">
        <v>6</v>
      </c>
      <c r="AT2233">
        <v>7.0000000000000007E-2</v>
      </c>
      <c r="AU2233" t="s">
        <v>102</v>
      </c>
      <c r="AV2233">
        <v>0</v>
      </c>
      <c r="AW2233">
        <v>2</v>
      </c>
      <c r="AX2233">
        <v>27724499</v>
      </c>
      <c r="AY2233">
        <v>1</v>
      </c>
      <c r="AZ2233">
        <v>0</v>
      </c>
      <c r="BA2233">
        <v>2229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CX2233">
        <f>Y2233*Source!I814</f>
        <v>1.0255E-2</v>
      </c>
      <c r="CY2233">
        <f>AB2233</f>
        <v>27.66</v>
      </c>
      <c r="CZ2233">
        <f>AF2233</f>
        <v>27.66</v>
      </c>
      <c r="DA2233">
        <f>AJ2233</f>
        <v>1</v>
      </c>
      <c r="DB2233">
        <v>0</v>
      </c>
    </row>
    <row r="2234" spans="1:106" x14ac:dyDescent="0.2">
      <c r="A2234">
        <f>ROW(Source!A814)</f>
        <v>814</v>
      </c>
      <c r="B2234">
        <v>27721505</v>
      </c>
      <c r="C2234">
        <v>27724489</v>
      </c>
      <c r="D2234">
        <v>25231607</v>
      </c>
      <c r="E2234">
        <v>1</v>
      </c>
      <c r="F2234">
        <v>1</v>
      </c>
      <c r="G2234">
        <v>1</v>
      </c>
      <c r="H2234">
        <v>2</v>
      </c>
      <c r="I2234" t="s">
        <v>997</v>
      </c>
      <c r="J2234" t="s">
        <v>998</v>
      </c>
      <c r="K2234" t="s">
        <v>999</v>
      </c>
      <c r="L2234">
        <v>1368</v>
      </c>
      <c r="N2234">
        <v>1011</v>
      </c>
      <c r="O2234" t="s">
        <v>959</v>
      </c>
      <c r="P2234" t="s">
        <v>959</v>
      </c>
      <c r="Q2234">
        <v>1</v>
      </c>
      <c r="W2234">
        <v>0</v>
      </c>
      <c r="X2234">
        <v>1372534845</v>
      </c>
      <c r="Y2234">
        <v>2.5000000000000001E-2</v>
      </c>
      <c r="AA2234">
        <v>0</v>
      </c>
      <c r="AB2234">
        <v>65.709999999999994</v>
      </c>
      <c r="AC2234">
        <v>11.6</v>
      </c>
      <c r="AD2234">
        <v>0</v>
      </c>
      <c r="AE2234">
        <v>0</v>
      </c>
      <c r="AF2234">
        <v>65.709999999999994</v>
      </c>
      <c r="AG2234">
        <v>11.6</v>
      </c>
      <c r="AH2234">
        <v>0</v>
      </c>
      <c r="AI2234">
        <v>1</v>
      </c>
      <c r="AJ2234">
        <v>1</v>
      </c>
      <c r="AK2234">
        <v>1</v>
      </c>
      <c r="AL2234">
        <v>1</v>
      </c>
      <c r="AN2234">
        <v>0</v>
      </c>
      <c r="AO2234">
        <v>1</v>
      </c>
      <c r="AP2234">
        <v>1</v>
      </c>
      <c r="AQ2234">
        <v>0</v>
      </c>
      <c r="AR2234">
        <v>0</v>
      </c>
      <c r="AS2234" t="s">
        <v>6</v>
      </c>
      <c r="AT2234">
        <v>0.02</v>
      </c>
      <c r="AU2234" t="s">
        <v>102</v>
      </c>
      <c r="AV2234">
        <v>0</v>
      </c>
      <c r="AW2234">
        <v>2</v>
      </c>
      <c r="AX2234">
        <v>27724500</v>
      </c>
      <c r="AY2234">
        <v>1</v>
      </c>
      <c r="AZ2234">
        <v>0</v>
      </c>
      <c r="BA2234">
        <v>2230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CX2234">
        <f>Y2234*Source!I814</f>
        <v>2.9300000000000003E-3</v>
      </c>
      <c r="CY2234">
        <f>AB2234</f>
        <v>65.709999999999994</v>
      </c>
      <c r="CZ2234">
        <f>AF2234</f>
        <v>65.709999999999994</v>
      </c>
      <c r="DA2234">
        <f>AJ2234</f>
        <v>1</v>
      </c>
      <c r="DB2234">
        <v>0</v>
      </c>
    </row>
    <row r="2235" spans="1:106" x14ac:dyDescent="0.2">
      <c r="A2235">
        <f>ROW(Source!A814)</f>
        <v>814</v>
      </c>
      <c r="B2235">
        <v>27721505</v>
      </c>
      <c r="C2235">
        <v>27724489</v>
      </c>
      <c r="D2235">
        <v>25149961</v>
      </c>
      <c r="E2235">
        <v>1</v>
      </c>
      <c r="F2235">
        <v>1</v>
      </c>
      <c r="G2235">
        <v>1</v>
      </c>
      <c r="H2235">
        <v>3</v>
      </c>
      <c r="I2235" t="s">
        <v>963</v>
      </c>
      <c r="J2235" t="s">
        <v>964</v>
      </c>
      <c r="K2235" t="s">
        <v>965</v>
      </c>
      <c r="L2235">
        <v>1339</v>
      </c>
      <c r="N2235">
        <v>1007</v>
      </c>
      <c r="O2235" t="s">
        <v>64</v>
      </c>
      <c r="P2235" t="s">
        <v>64</v>
      </c>
      <c r="Q2235">
        <v>1</v>
      </c>
      <c r="W2235">
        <v>0</v>
      </c>
      <c r="X2235">
        <v>-1660354250</v>
      </c>
      <c r="Y2235">
        <v>0.16</v>
      </c>
      <c r="AA2235">
        <v>2.44</v>
      </c>
      <c r="AB2235">
        <v>0</v>
      </c>
      <c r="AC2235">
        <v>0</v>
      </c>
      <c r="AD2235">
        <v>0</v>
      </c>
      <c r="AE2235">
        <v>2.44</v>
      </c>
      <c r="AF2235">
        <v>0</v>
      </c>
      <c r="AG2235">
        <v>0</v>
      </c>
      <c r="AH2235">
        <v>0</v>
      </c>
      <c r="AI2235">
        <v>1</v>
      </c>
      <c r="AJ2235">
        <v>1</v>
      </c>
      <c r="AK2235">
        <v>1</v>
      </c>
      <c r="AL2235">
        <v>1</v>
      </c>
      <c r="AN2235">
        <v>0</v>
      </c>
      <c r="AO2235">
        <v>1</v>
      </c>
      <c r="AP2235">
        <v>0</v>
      </c>
      <c r="AQ2235">
        <v>0</v>
      </c>
      <c r="AR2235">
        <v>0</v>
      </c>
      <c r="AS2235" t="s">
        <v>6</v>
      </c>
      <c r="AT2235">
        <v>0.16</v>
      </c>
      <c r="AU2235" t="s">
        <v>6</v>
      </c>
      <c r="AV2235">
        <v>0</v>
      </c>
      <c r="AW2235">
        <v>2</v>
      </c>
      <c r="AX2235">
        <v>27724501</v>
      </c>
      <c r="AY2235">
        <v>1</v>
      </c>
      <c r="AZ2235">
        <v>0</v>
      </c>
      <c r="BA2235">
        <v>2231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CX2235">
        <f>Y2235*Source!I814</f>
        <v>1.8752000000000001E-2</v>
      </c>
      <c r="CY2235">
        <f>AA2235</f>
        <v>2.44</v>
      </c>
      <c r="CZ2235">
        <f>AE2235</f>
        <v>2.44</v>
      </c>
      <c r="DA2235">
        <f>AI2235</f>
        <v>1</v>
      </c>
      <c r="DB2235">
        <v>0</v>
      </c>
    </row>
    <row r="2236" spans="1:106" x14ac:dyDescent="0.2">
      <c r="A2236">
        <f>ROW(Source!A814)</f>
        <v>814</v>
      </c>
      <c r="B2236">
        <v>27721505</v>
      </c>
      <c r="C2236">
        <v>27724489</v>
      </c>
      <c r="D2236">
        <v>25155571</v>
      </c>
      <c r="E2236">
        <v>1</v>
      </c>
      <c r="F2236">
        <v>1</v>
      </c>
      <c r="G2236">
        <v>1</v>
      </c>
      <c r="H2236">
        <v>3</v>
      </c>
      <c r="I2236" t="s">
        <v>1234</v>
      </c>
      <c r="J2236" t="s">
        <v>1235</v>
      </c>
      <c r="K2236" t="s">
        <v>1236</v>
      </c>
      <c r="L2236">
        <v>1348</v>
      </c>
      <c r="N2236">
        <v>1009</v>
      </c>
      <c r="O2236" t="s">
        <v>46</v>
      </c>
      <c r="P2236" t="s">
        <v>46</v>
      </c>
      <c r="Q2236">
        <v>1000</v>
      </c>
      <c r="W2236">
        <v>0</v>
      </c>
      <c r="X2236">
        <v>1150528328</v>
      </c>
      <c r="Y2236">
        <v>0.45</v>
      </c>
      <c r="AA2236">
        <v>11686</v>
      </c>
      <c r="AB2236">
        <v>0</v>
      </c>
      <c r="AC2236">
        <v>0</v>
      </c>
      <c r="AD2236">
        <v>0</v>
      </c>
      <c r="AE2236">
        <v>11686</v>
      </c>
      <c r="AF2236">
        <v>0</v>
      </c>
      <c r="AG2236">
        <v>0</v>
      </c>
      <c r="AH2236">
        <v>0</v>
      </c>
      <c r="AI2236">
        <v>1</v>
      </c>
      <c r="AJ2236">
        <v>1</v>
      </c>
      <c r="AK2236">
        <v>1</v>
      </c>
      <c r="AL2236">
        <v>1</v>
      </c>
      <c r="AN2236">
        <v>0</v>
      </c>
      <c r="AO2236">
        <v>1</v>
      </c>
      <c r="AP2236">
        <v>0</v>
      </c>
      <c r="AQ2236">
        <v>0</v>
      </c>
      <c r="AR2236">
        <v>0</v>
      </c>
      <c r="AS2236" t="s">
        <v>6</v>
      </c>
      <c r="AT2236">
        <v>0.45</v>
      </c>
      <c r="AU2236" t="s">
        <v>6</v>
      </c>
      <c r="AV2236">
        <v>0</v>
      </c>
      <c r="AW2236">
        <v>2</v>
      </c>
      <c r="AX2236">
        <v>27724502</v>
      </c>
      <c r="AY2236">
        <v>1</v>
      </c>
      <c r="AZ2236">
        <v>0</v>
      </c>
      <c r="BA2236">
        <v>2232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CX2236">
        <f>Y2236*Source!I814</f>
        <v>5.2740000000000002E-2</v>
      </c>
      <c r="CY2236">
        <f>AA2236</f>
        <v>11686</v>
      </c>
      <c r="CZ2236">
        <f>AE2236</f>
        <v>11686</v>
      </c>
      <c r="DA2236">
        <f>AI2236</f>
        <v>1</v>
      </c>
      <c r="DB2236">
        <v>0</v>
      </c>
    </row>
    <row r="2237" spans="1:106" x14ac:dyDescent="0.2">
      <c r="A2237">
        <f>ROW(Source!A814)</f>
        <v>814</v>
      </c>
      <c r="B2237">
        <v>27721505</v>
      </c>
      <c r="C2237">
        <v>27724489</v>
      </c>
      <c r="D2237">
        <v>25186115</v>
      </c>
      <c r="E2237">
        <v>1</v>
      </c>
      <c r="F2237">
        <v>1</v>
      </c>
      <c r="G2237">
        <v>1</v>
      </c>
      <c r="H2237">
        <v>3</v>
      </c>
      <c r="I2237" t="s">
        <v>176</v>
      </c>
      <c r="J2237" t="s">
        <v>179</v>
      </c>
      <c r="K2237" t="s">
        <v>177</v>
      </c>
      <c r="L2237">
        <v>1346</v>
      </c>
      <c r="N2237">
        <v>1009</v>
      </c>
      <c r="O2237" t="s">
        <v>178</v>
      </c>
      <c r="P2237" t="s">
        <v>178</v>
      </c>
      <c r="Q2237">
        <v>1</v>
      </c>
      <c r="W2237">
        <v>0</v>
      </c>
      <c r="X2237">
        <v>303141801</v>
      </c>
      <c r="Y2237">
        <v>30</v>
      </c>
      <c r="AA2237">
        <v>15.25</v>
      </c>
      <c r="AB2237">
        <v>0</v>
      </c>
      <c r="AC2237">
        <v>0</v>
      </c>
      <c r="AD2237">
        <v>0</v>
      </c>
      <c r="AE2237">
        <v>15.25</v>
      </c>
      <c r="AF2237">
        <v>0</v>
      </c>
      <c r="AG2237">
        <v>0</v>
      </c>
      <c r="AH2237">
        <v>0</v>
      </c>
      <c r="AI2237">
        <v>1</v>
      </c>
      <c r="AJ2237">
        <v>1</v>
      </c>
      <c r="AK2237">
        <v>1</v>
      </c>
      <c r="AL2237">
        <v>1</v>
      </c>
      <c r="AN2237">
        <v>0</v>
      </c>
      <c r="AO2237">
        <v>1</v>
      </c>
      <c r="AP2237">
        <v>0</v>
      </c>
      <c r="AQ2237">
        <v>0</v>
      </c>
      <c r="AR2237">
        <v>0</v>
      </c>
      <c r="AS2237" t="s">
        <v>6</v>
      </c>
      <c r="AT2237">
        <v>30</v>
      </c>
      <c r="AU2237" t="s">
        <v>6</v>
      </c>
      <c r="AV2237">
        <v>0</v>
      </c>
      <c r="AW2237">
        <v>2</v>
      </c>
      <c r="AX2237">
        <v>27724503</v>
      </c>
      <c r="AY2237">
        <v>1</v>
      </c>
      <c r="AZ2237">
        <v>0</v>
      </c>
      <c r="BA2237">
        <v>2233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CX2237">
        <f>Y2237*Source!I814</f>
        <v>3.516</v>
      </c>
      <c r="CY2237">
        <f>AA2237</f>
        <v>15.25</v>
      </c>
      <c r="CZ2237">
        <f>AE2237</f>
        <v>15.25</v>
      </c>
      <c r="DA2237">
        <f>AI2237</f>
        <v>1</v>
      </c>
      <c r="DB2237">
        <v>0</v>
      </c>
    </row>
    <row r="2238" spans="1:106" x14ac:dyDescent="0.2">
      <c r="A2238">
        <f>ROW(Source!A815)</f>
        <v>815</v>
      </c>
      <c r="B2238">
        <v>27721504</v>
      </c>
      <c r="C2238">
        <v>27724489</v>
      </c>
      <c r="D2238">
        <v>25413300</v>
      </c>
      <c r="E2238">
        <v>1</v>
      </c>
      <c r="F2238">
        <v>1</v>
      </c>
      <c r="G2238">
        <v>1</v>
      </c>
      <c r="H2238">
        <v>1</v>
      </c>
      <c r="I2238" t="s">
        <v>989</v>
      </c>
      <c r="J2238" t="s">
        <v>6</v>
      </c>
      <c r="K2238" t="s">
        <v>990</v>
      </c>
      <c r="L2238">
        <v>1191</v>
      </c>
      <c r="N2238">
        <v>1013</v>
      </c>
      <c r="O2238" t="s">
        <v>953</v>
      </c>
      <c r="P2238" t="s">
        <v>953</v>
      </c>
      <c r="Q2238">
        <v>1</v>
      </c>
      <c r="W2238">
        <v>0</v>
      </c>
      <c r="X2238">
        <v>-400197608</v>
      </c>
      <c r="Y2238">
        <v>35.339500000000001</v>
      </c>
      <c r="AA2238">
        <v>0</v>
      </c>
      <c r="AB2238">
        <v>0</v>
      </c>
      <c r="AC2238">
        <v>0</v>
      </c>
      <c r="AD2238">
        <v>8.5299999999999994</v>
      </c>
      <c r="AE2238">
        <v>0</v>
      </c>
      <c r="AF2238">
        <v>0</v>
      </c>
      <c r="AG2238">
        <v>0</v>
      </c>
      <c r="AH2238">
        <v>8.5299999999999994</v>
      </c>
      <c r="AI2238">
        <v>1</v>
      </c>
      <c r="AJ2238">
        <v>1</v>
      </c>
      <c r="AK2238">
        <v>1</v>
      </c>
      <c r="AL2238">
        <v>1</v>
      </c>
      <c r="AN2238">
        <v>0</v>
      </c>
      <c r="AO2238">
        <v>1</v>
      </c>
      <c r="AP2238">
        <v>1</v>
      </c>
      <c r="AQ2238">
        <v>0</v>
      </c>
      <c r="AR2238">
        <v>0</v>
      </c>
      <c r="AS2238" t="s">
        <v>6</v>
      </c>
      <c r="AT2238">
        <v>30.73</v>
      </c>
      <c r="AU2238" t="s">
        <v>103</v>
      </c>
      <c r="AV2238">
        <v>1</v>
      </c>
      <c r="AW2238">
        <v>2</v>
      </c>
      <c r="AX2238">
        <v>27724497</v>
      </c>
      <c r="AY2238">
        <v>1</v>
      </c>
      <c r="AZ2238">
        <v>0</v>
      </c>
      <c r="BA2238">
        <v>2234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CX2238">
        <f>Y2238*Source!I815</f>
        <v>4.1417894000000004</v>
      </c>
      <c r="CY2238">
        <f>AD2238</f>
        <v>8.5299999999999994</v>
      </c>
      <c r="CZ2238">
        <f>AH2238</f>
        <v>8.5299999999999994</v>
      </c>
      <c r="DA2238">
        <f>AL2238</f>
        <v>1</v>
      </c>
      <c r="DB2238">
        <v>0</v>
      </c>
    </row>
    <row r="2239" spans="1:106" x14ac:dyDescent="0.2">
      <c r="A2239">
        <f>ROW(Source!A815)</f>
        <v>815</v>
      </c>
      <c r="B2239">
        <v>27721504</v>
      </c>
      <c r="C2239">
        <v>27724489</v>
      </c>
      <c r="D2239">
        <v>25412928</v>
      </c>
      <c r="E2239">
        <v>1</v>
      </c>
      <c r="F2239">
        <v>1</v>
      </c>
      <c r="G2239">
        <v>1</v>
      </c>
      <c r="H2239">
        <v>1</v>
      </c>
      <c r="I2239" t="s">
        <v>954</v>
      </c>
      <c r="J2239" t="s">
        <v>6</v>
      </c>
      <c r="K2239" t="s">
        <v>955</v>
      </c>
      <c r="L2239">
        <v>1191</v>
      </c>
      <c r="N2239">
        <v>1013</v>
      </c>
      <c r="O2239" t="s">
        <v>953</v>
      </c>
      <c r="P2239" t="s">
        <v>953</v>
      </c>
      <c r="Q2239">
        <v>1</v>
      </c>
      <c r="W2239">
        <v>0</v>
      </c>
      <c r="X2239">
        <v>-1417349443</v>
      </c>
      <c r="Y2239">
        <v>0.09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1</v>
      </c>
      <c r="AJ2239">
        <v>1</v>
      </c>
      <c r="AK2239">
        <v>1</v>
      </c>
      <c r="AL2239">
        <v>1</v>
      </c>
      <c r="AN2239">
        <v>0</v>
      </c>
      <c r="AO2239">
        <v>1</v>
      </c>
      <c r="AP2239">
        <v>0</v>
      </c>
      <c r="AQ2239">
        <v>0</v>
      </c>
      <c r="AR2239">
        <v>0</v>
      </c>
      <c r="AS2239" t="s">
        <v>6</v>
      </c>
      <c r="AT2239">
        <v>0.09</v>
      </c>
      <c r="AU2239" t="s">
        <v>6</v>
      </c>
      <c r="AV2239">
        <v>2</v>
      </c>
      <c r="AW2239">
        <v>2</v>
      </c>
      <c r="AX2239">
        <v>27724498</v>
      </c>
      <c r="AY2239">
        <v>1</v>
      </c>
      <c r="AZ2239">
        <v>2048</v>
      </c>
      <c r="BA2239">
        <v>2235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CX2239">
        <f>Y2239*Source!I815</f>
        <v>1.0548E-2</v>
      </c>
      <c r="CY2239">
        <f>AD2239</f>
        <v>0</v>
      </c>
      <c r="CZ2239">
        <f>AH2239</f>
        <v>0</v>
      </c>
      <c r="DA2239">
        <f>AL2239</f>
        <v>1</v>
      </c>
      <c r="DB2239">
        <v>0</v>
      </c>
    </row>
    <row r="2240" spans="1:106" x14ac:dyDescent="0.2">
      <c r="A2240">
        <f>ROW(Source!A815)</f>
        <v>815</v>
      </c>
      <c r="B2240">
        <v>27721504</v>
      </c>
      <c r="C2240">
        <v>27724489</v>
      </c>
      <c r="D2240">
        <v>25230510</v>
      </c>
      <c r="E2240">
        <v>1</v>
      </c>
      <c r="F2240">
        <v>1</v>
      </c>
      <c r="G2240">
        <v>1</v>
      </c>
      <c r="H2240">
        <v>2</v>
      </c>
      <c r="I2240" t="s">
        <v>1175</v>
      </c>
      <c r="J2240" t="s">
        <v>1176</v>
      </c>
      <c r="K2240" t="s">
        <v>1177</v>
      </c>
      <c r="L2240">
        <v>1368</v>
      </c>
      <c r="N2240">
        <v>1011</v>
      </c>
      <c r="O2240" t="s">
        <v>959</v>
      </c>
      <c r="P2240" t="s">
        <v>959</v>
      </c>
      <c r="Q2240">
        <v>1</v>
      </c>
      <c r="W2240">
        <v>0</v>
      </c>
      <c r="X2240">
        <v>368031958</v>
      </c>
      <c r="Y2240">
        <v>8.7500000000000008E-2</v>
      </c>
      <c r="AA2240">
        <v>0</v>
      </c>
      <c r="AB2240">
        <v>27.66</v>
      </c>
      <c r="AC2240">
        <v>11.6</v>
      </c>
      <c r="AD2240">
        <v>0</v>
      </c>
      <c r="AE2240">
        <v>0</v>
      </c>
      <c r="AF2240">
        <v>27.66</v>
      </c>
      <c r="AG2240">
        <v>11.6</v>
      </c>
      <c r="AH2240">
        <v>0</v>
      </c>
      <c r="AI2240">
        <v>1</v>
      </c>
      <c r="AJ2240">
        <v>1</v>
      </c>
      <c r="AK2240">
        <v>1</v>
      </c>
      <c r="AL2240">
        <v>1</v>
      </c>
      <c r="AN2240">
        <v>0</v>
      </c>
      <c r="AO2240">
        <v>1</v>
      </c>
      <c r="AP2240">
        <v>1</v>
      </c>
      <c r="AQ2240">
        <v>0</v>
      </c>
      <c r="AR2240">
        <v>0</v>
      </c>
      <c r="AS2240" t="s">
        <v>6</v>
      </c>
      <c r="AT2240">
        <v>7.0000000000000007E-2</v>
      </c>
      <c r="AU2240" t="s">
        <v>102</v>
      </c>
      <c r="AV2240">
        <v>0</v>
      </c>
      <c r="AW2240">
        <v>2</v>
      </c>
      <c r="AX2240">
        <v>27724499</v>
      </c>
      <c r="AY2240">
        <v>1</v>
      </c>
      <c r="AZ2240">
        <v>0</v>
      </c>
      <c r="BA2240">
        <v>2236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CX2240">
        <f>Y2240*Source!I815</f>
        <v>1.0255E-2</v>
      </c>
      <c r="CY2240">
        <f>AB2240</f>
        <v>27.66</v>
      </c>
      <c r="CZ2240">
        <f>AF2240</f>
        <v>27.66</v>
      </c>
      <c r="DA2240">
        <f>AJ2240</f>
        <v>1</v>
      </c>
      <c r="DB2240">
        <v>0</v>
      </c>
    </row>
    <row r="2241" spans="1:106" x14ac:dyDescent="0.2">
      <c r="A2241">
        <f>ROW(Source!A815)</f>
        <v>815</v>
      </c>
      <c r="B2241">
        <v>27721504</v>
      </c>
      <c r="C2241">
        <v>27724489</v>
      </c>
      <c r="D2241">
        <v>25231607</v>
      </c>
      <c r="E2241">
        <v>1</v>
      </c>
      <c r="F2241">
        <v>1</v>
      </c>
      <c r="G2241">
        <v>1</v>
      </c>
      <c r="H2241">
        <v>2</v>
      </c>
      <c r="I2241" t="s">
        <v>997</v>
      </c>
      <c r="J2241" t="s">
        <v>998</v>
      </c>
      <c r="K2241" t="s">
        <v>999</v>
      </c>
      <c r="L2241">
        <v>1368</v>
      </c>
      <c r="N2241">
        <v>1011</v>
      </c>
      <c r="O2241" t="s">
        <v>959</v>
      </c>
      <c r="P2241" t="s">
        <v>959</v>
      </c>
      <c r="Q2241">
        <v>1</v>
      </c>
      <c r="W2241">
        <v>0</v>
      </c>
      <c r="X2241">
        <v>1372534845</v>
      </c>
      <c r="Y2241">
        <v>2.5000000000000001E-2</v>
      </c>
      <c r="AA2241">
        <v>0</v>
      </c>
      <c r="AB2241">
        <v>65.709999999999994</v>
      </c>
      <c r="AC2241">
        <v>11.6</v>
      </c>
      <c r="AD2241">
        <v>0</v>
      </c>
      <c r="AE2241">
        <v>0</v>
      </c>
      <c r="AF2241">
        <v>65.709999999999994</v>
      </c>
      <c r="AG2241">
        <v>11.6</v>
      </c>
      <c r="AH2241">
        <v>0</v>
      </c>
      <c r="AI2241">
        <v>1</v>
      </c>
      <c r="AJ2241">
        <v>1</v>
      </c>
      <c r="AK2241">
        <v>1</v>
      </c>
      <c r="AL2241">
        <v>1</v>
      </c>
      <c r="AN2241">
        <v>0</v>
      </c>
      <c r="AO2241">
        <v>1</v>
      </c>
      <c r="AP2241">
        <v>1</v>
      </c>
      <c r="AQ2241">
        <v>0</v>
      </c>
      <c r="AR2241">
        <v>0</v>
      </c>
      <c r="AS2241" t="s">
        <v>6</v>
      </c>
      <c r="AT2241">
        <v>0.02</v>
      </c>
      <c r="AU2241" t="s">
        <v>102</v>
      </c>
      <c r="AV2241">
        <v>0</v>
      </c>
      <c r="AW2241">
        <v>2</v>
      </c>
      <c r="AX2241">
        <v>27724500</v>
      </c>
      <c r="AY2241">
        <v>1</v>
      </c>
      <c r="AZ2241">
        <v>0</v>
      </c>
      <c r="BA2241">
        <v>2237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CX2241">
        <f>Y2241*Source!I815</f>
        <v>2.9300000000000003E-3</v>
      </c>
      <c r="CY2241">
        <f>AB2241</f>
        <v>65.709999999999994</v>
      </c>
      <c r="CZ2241">
        <f>AF2241</f>
        <v>65.709999999999994</v>
      </c>
      <c r="DA2241">
        <f>AJ2241</f>
        <v>1</v>
      </c>
      <c r="DB2241">
        <v>0</v>
      </c>
    </row>
    <row r="2242" spans="1:106" x14ac:dyDescent="0.2">
      <c r="A2242">
        <f>ROW(Source!A815)</f>
        <v>815</v>
      </c>
      <c r="B2242">
        <v>27721504</v>
      </c>
      <c r="C2242">
        <v>27724489</v>
      </c>
      <c r="D2242">
        <v>25149961</v>
      </c>
      <c r="E2242">
        <v>1</v>
      </c>
      <c r="F2242">
        <v>1</v>
      </c>
      <c r="G2242">
        <v>1</v>
      </c>
      <c r="H2242">
        <v>3</v>
      </c>
      <c r="I2242" t="s">
        <v>963</v>
      </c>
      <c r="J2242" t="s">
        <v>964</v>
      </c>
      <c r="K2242" t="s">
        <v>965</v>
      </c>
      <c r="L2242">
        <v>1339</v>
      </c>
      <c r="N2242">
        <v>1007</v>
      </c>
      <c r="O2242" t="s">
        <v>64</v>
      </c>
      <c r="P2242" t="s">
        <v>64</v>
      </c>
      <c r="Q2242">
        <v>1</v>
      </c>
      <c r="W2242">
        <v>0</v>
      </c>
      <c r="X2242">
        <v>-1660354250</v>
      </c>
      <c r="Y2242">
        <v>0.16</v>
      </c>
      <c r="AA2242">
        <v>2.44</v>
      </c>
      <c r="AB2242">
        <v>0</v>
      </c>
      <c r="AC2242">
        <v>0</v>
      </c>
      <c r="AD2242">
        <v>0</v>
      </c>
      <c r="AE2242">
        <v>2.44</v>
      </c>
      <c r="AF2242">
        <v>0</v>
      </c>
      <c r="AG2242">
        <v>0</v>
      </c>
      <c r="AH2242">
        <v>0</v>
      </c>
      <c r="AI2242">
        <v>1</v>
      </c>
      <c r="AJ2242">
        <v>1</v>
      </c>
      <c r="AK2242">
        <v>1</v>
      </c>
      <c r="AL2242">
        <v>1</v>
      </c>
      <c r="AN2242">
        <v>0</v>
      </c>
      <c r="AO2242">
        <v>1</v>
      </c>
      <c r="AP2242">
        <v>0</v>
      </c>
      <c r="AQ2242">
        <v>0</v>
      </c>
      <c r="AR2242">
        <v>0</v>
      </c>
      <c r="AS2242" t="s">
        <v>6</v>
      </c>
      <c r="AT2242">
        <v>0.16</v>
      </c>
      <c r="AU2242" t="s">
        <v>6</v>
      </c>
      <c r="AV2242">
        <v>0</v>
      </c>
      <c r="AW2242">
        <v>2</v>
      </c>
      <c r="AX2242">
        <v>27724501</v>
      </c>
      <c r="AY2242">
        <v>1</v>
      </c>
      <c r="AZ2242">
        <v>0</v>
      </c>
      <c r="BA2242">
        <v>2238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CX2242">
        <f>Y2242*Source!I815</f>
        <v>1.8752000000000001E-2</v>
      </c>
      <c r="CY2242">
        <f>AA2242</f>
        <v>2.44</v>
      </c>
      <c r="CZ2242">
        <f>AE2242</f>
        <v>2.44</v>
      </c>
      <c r="DA2242">
        <f>AI2242</f>
        <v>1</v>
      </c>
      <c r="DB2242">
        <v>0</v>
      </c>
    </row>
    <row r="2243" spans="1:106" x14ac:dyDescent="0.2">
      <c r="A2243">
        <f>ROW(Source!A815)</f>
        <v>815</v>
      </c>
      <c r="B2243">
        <v>27721504</v>
      </c>
      <c r="C2243">
        <v>27724489</v>
      </c>
      <c r="D2243">
        <v>25155571</v>
      </c>
      <c r="E2243">
        <v>1</v>
      </c>
      <c r="F2243">
        <v>1</v>
      </c>
      <c r="G2243">
        <v>1</v>
      </c>
      <c r="H2243">
        <v>3</v>
      </c>
      <c r="I2243" t="s">
        <v>1234</v>
      </c>
      <c r="J2243" t="s">
        <v>1235</v>
      </c>
      <c r="K2243" t="s">
        <v>1236</v>
      </c>
      <c r="L2243">
        <v>1348</v>
      </c>
      <c r="N2243">
        <v>1009</v>
      </c>
      <c r="O2243" t="s">
        <v>46</v>
      </c>
      <c r="P2243" t="s">
        <v>46</v>
      </c>
      <c r="Q2243">
        <v>1000</v>
      </c>
      <c r="W2243">
        <v>0</v>
      </c>
      <c r="X2243">
        <v>1150528328</v>
      </c>
      <c r="Y2243">
        <v>0.45</v>
      </c>
      <c r="AA2243">
        <v>11686</v>
      </c>
      <c r="AB2243">
        <v>0</v>
      </c>
      <c r="AC2243">
        <v>0</v>
      </c>
      <c r="AD2243">
        <v>0</v>
      </c>
      <c r="AE2243">
        <v>11686</v>
      </c>
      <c r="AF2243">
        <v>0</v>
      </c>
      <c r="AG2243">
        <v>0</v>
      </c>
      <c r="AH2243">
        <v>0</v>
      </c>
      <c r="AI2243">
        <v>1</v>
      </c>
      <c r="AJ2243">
        <v>1</v>
      </c>
      <c r="AK2243">
        <v>1</v>
      </c>
      <c r="AL2243">
        <v>1</v>
      </c>
      <c r="AN2243">
        <v>0</v>
      </c>
      <c r="AO2243">
        <v>1</v>
      </c>
      <c r="AP2243">
        <v>0</v>
      </c>
      <c r="AQ2243">
        <v>0</v>
      </c>
      <c r="AR2243">
        <v>0</v>
      </c>
      <c r="AS2243" t="s">
        <v>6</v>
      </c>
      <c r="AT2243">
        <v>0.45</v>
      </c>
      <c r="AU2243" t="s">
        <v>6</v>
      </c>
      <c r="AV2243">
        <v>0</v>
      </c>
      <c r="AW2243">
        <v>2</v>
      </c>
      <c r="AX2243">
        <v>27724502</v>
      </c>
      <c r="AY2243">
        <v>1</v>
      </c>
      <c r="AZ2243">
        <v>0</v>
      </c>
      <c r="BA2243">
        <v>2239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CX2243">
        <f>Y2243*Source!I815</f>
        <v>5.2740000000000002E-2</v>
      </c>
      <c r="CY2243">
        <f>AA2243</f>
        <v>11686</v>
      </c>
      <c r="CZ2243">
        <f>AE2243</f>
        <v>11686</v>
      </c>
      <c r="DA2243">
        <f>AI2243</f>
        <v>1</v>
      </c>
      <c r="DB2243">
        <v>0</v>
      </c>
    </row>
    <row r="2244" spans="1:106" x14ac:dyDescent="0.2">
      <c r="A2244">
        <f>ROW(Source!A815)</f>
        <v>815</v>
      </c>
      <c r="B2244">
        <v>27721504</v>
      </c>
      <c r="C2244">
        <v>27724489</v>
      </c>
      <c r="D2244">
        <v>25186115</v>
      </c>
      <c r="E2244">
        <v>1</v>
      </c>
      <c r="F2244">
        <v>1</v>
      </c>
      <c r="G2244">
        <v>1</v>
      </c>
      <c r="H2244">
        <v>3</v>
      </c>
      <c r="I2244" t="s">
        <v>176</v>
      </c>
      <c r="J2244" t="s">
        <v>179</v>
      </c>
      <c r="K2244" t="s">
        <v>177</v>
      </c>
      <c r="L2244">
        <v>1346</v>
      </c>
      <c r="N2244">
        <v>1009</v>
      </c>
      <c r="O2244" t="s">
        <v>178</v>
      </c>
      <c r="P2244" t="s">
        <v>178</v>
      </c>
      <c r="Q2244">
        <v>1</v>
      </c>
      <c r="W2244">
        <v>0</v>
      </c>
      <c r="X2244">
        <v>303141801</v>
      </c>
      <c r="Y2244">
        <v>30</v>
      </c>
      <c r="AA2244">
        <v>15.25</v>
      </c>
      <c r="AB2244">
        <v>0</v>
      </c>
      <c r="AC2244">
        <v>0</v>
      </c>
      <c r="AD2244">
        <v>0</v>
      </c>
      <c r="AE2244">
        <v>15.25</v>
      </c>
      <c r="AF2244">
        <v>0</v>
      </c>
      <c r="AG2244">
        <v>0</v>
      </c>
      <c r="AH2244">
        <v>0</v>
      </c>
      <c r="AI2244">
        <v>1</v>
      </c>
      <c r="AJ2244">
        <v>1</v>
      </c>
      <c r="AK2244">
        <v>1</v>
      </c>
      <c r="AL2244">
        <v>1</v>
      </c>
      <c r="AN2244">
        <v>0</v>
      </c>
      <c r="AO2244">
        <v>1</v>
      </c>
      <c r="AP2244">
        <v>0</v>
      </c>
      <c r="AQ2244">
        <v>0</v>
      </c>
      <c r="AR2244">
        <v>0</v>
      </c>
      <c r="AS2244" t="s">
        <v>6</v>
      </c>
      <c r="AT2244">
        <v>30</v>
      </c>
      <c r="AU2244" t="s">
        <v>6</v>
      </c>
      <c r="AV2244">
        <v>0</v>
      </c>
      <c r="AW2244">
        <v>2</v>
      </c>
      <c r="AX2244">
        <v>27724503</v>
      </c>
      <c r="AY2244">
        <v>1</v>
      </c>
      <c r="AZ2244">
        <v>0</v>
      </c>
      <c r="BA2244">
        <v>2240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CX2244">
        <f>Y2244*Source!I815</f>
        <v>3.516</v>
      </c>
      <c r="CY2244">
        <f>AA2244</f>
        <v>15.25</v>
      </c>
      <c r="CZ2244">
        <f>AE2244</f>
        <v>15.25</v>
      </c>
      <c r="DA2244">
        <f>AI2244</f>
        <v>1</v>
      </c>
      <c r="DB2244">
        <v>0</v>
      </c>
    </row>
    <row r="2245" spans="1:106" x14ac:dyDescent="0.2">
      <c r="A2245">
        <f>ROW(Source!A816)</f>
        <v>816</v>
      </c>
      <c r="B2245">
        <v>27721505</v>
      </c>
      <c r="C2245">
        <v>27724504</v>
      </c>
      <c r="D2245">
        <v>25418547</v>
      </c>
      <c r="E2245">
        <v>1</v>
      </c>
      <c r="F2245">
        <v>1</v>
      </c>
      <c r="G2245">
        <v>1</v>
      </c>
      <c r="H2245">
        <v>1</v>
      </c>
      <c r="I2245" t="s">
        <v>1073</v>
      </c>
      <c r="J2245" t="s">
        <v>6</v>
      </c>
      <c r="K2245" t="s">
        <v>1074</v>
      </c>
      <c r="L2245">
        <v>1191</v>
      </c>
      <c r="N2245">
        <v>1013</v>
      </c>
      <c r="O2245" t="s">
        <v>953</v>
      </c>
      <c r="P2245" t="s">
        <v>953</v>
      </c>
      <c r="Q2245">
        <v>1</v>
      </c>
      <c r="W2245">
        <v>0</v>
      </c>
      <c r="X2245">
        <v>-784637506</v>
      </c>
      <c r="Y2245">
        <v>356.983</v>
      </c>
      <c r="AA2245">
        <v>0</v>
      </c>
      <c r="AB2245">
        <v>0</v>
      </c>
      <c r="AC2245">
        <v>0</v>
      </c>
      <c r="AD2245">
        <v>8.74</v>
      </c>
      <c r="AE2245">
        <v>0</v>
      </c>
      <c r="AF2245">
        <v>0</v>
      </c>
      <c r="AG2245">
        <v>0</v>
      </c>
      <c r="AH2245">
        <v>8.74</v>
      </c>
      <c r="AI2245">
        <v>1</v>
      </c>
      <c r="AJ2245">
        <v>1</v>
      </c>
      <c r="AK2245">
        <v>1</v>
      </c>
      <c r="AL2245">
        <v>1</v>
      </c>
      <c r="AN2245">
        <v>0</v>
      </c>
      <c r="AO2245">
        <v>1</v>
      </c>
      <c r="AP2245">
        <v>1</v>
      </c>
      <c r="AQ2245">
        <v>0</v>
      </c>
      <c r="AR2245">
        <v>0</v>
      </c>
      <c r="AS2245" t="s">
        <v>6</v>
      </c>
      <c r="AT2245">
        <v>310.42</v>
      </c>
      <c r="AU2245" t="s">
        <v>103</v>
      </c>
      <c r="AV2245">
        <v>1</v>
      </c>
      <c r="AW2245">
        <v>2</v>
      </c>
      <c r="AX2245">
        <v>27724517</v>
      </c>
      <c r="AY2245">
        <v>1</v>
      </c>
      <c r="AZ2245">
        <v>0</v>
      </c>
      <c r="BA2245">
        <v>2241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CX2245">
        <f>Y2245*Source!I816</f>
        <v>41.838407599999996</v>
      </c>
      <c r="CY2245">
        <f>AD2245</f>
        <v>8.74</v>
      </c>
      <c r="CZ2245">
        <f>AH2245</f>
        <v>8.74</v>
      </c>
      <c r="DA2245">
        <f>AL2245</f>
        <v>1</v>
      </c>
      <c r="DB2245">
        <v>0</v>
      </c>
    </row>
    <row r="2246" spans="1:106" x14ac:dyDescent="0.2">
      <c r="A2246">
        <f>ROW(Source!A816)</f>
        <v>816</v>
      </c>
      <c r="B2246">
        <v>27721505</v>
      </c>
      <c r="C2246">
        <v>27724504</v>
      </c>
      <c r="D2246">
        <v>25412928</v>
      </c>
      <c r="E2246">
        <v>1</v>
      </c>
      <c r="F2246">
        <v>1</v>
      </c>
      <c r="G2246">
        <v>1</v>
      </c>
      <c r="H2246">
        <v>1</v>
      </c>
      <c r="I2246" t="s">
        <v>954</v>
      </c>
      <c r="J2246" t="s">
        <v>6</v>
      </c>
      <c r="K2246" t="s">
        <v>955</v>
      </c>
      <c r="L2246">
        <v>1191</v>
      </c>
      <c r="N2246">
        <v>1013</v>
      </c>
      <c r="O2246" t="s">
        <v>953</v>
      </c>
      <c r="P2246" t="s">
        <v>953</v>
      </c>
      <c r="Q2246">
        <v>1</v>
      </c>
      <c r="W2246">
        <v>0</v>
      </c>
      <c r="X2246">
        <v>-1417349443</v>
      </c>
      <c r="Y2246">
        <v>1.73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1</v>
      </c>
      <c r="AJ2246">
        <v>1</v>
      </c>
      <c r="AK2246">
        <v>1</v>
      </c>
      <c r="AL2246">
        <v>1</v>
      </c>
      <c r="AN2246">
        <v>0</v>
      </c>
      <c r="AO2246">
        <v>1</v>
      </c>
      <c r="AP2246">
        <v>0</v>
      </c>
      <c r="AQ2246">
        <v>0</v>
      </c>
      <c r="AR2246">
        <v>0</v>
      </c>
      <c r="AS2246" t="s">
        <v>6</v>
      </c>
      <c r="AT2246">
        <v>1.73</v>
      </c>
      <c r="AU2246" t="s">
        <v>6</v>
      </c>
      <c r="AV2246">
        <v>2</v>
      </c>
      <c r="AW2246">
        <v>2</v>
      </c>
      <c r="AX2246">
        <v>27724518</v>
      </c>
      <c r="AY2246">
        <v>1</v>
      </c>
      <c r="AZ2246">
        <v>2048</v>
      </c>
      <c r="BA2246">
        <v>2242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CX2246">
        <f>Y2246*Source!I816</f>
        <v>0.20275599999999999</v>
      </c>
      <c r="CY2246">
        <f>AD2246</f>
        <v>0</v>
      </c>
      <c r="CZ2246">
        <f>AH2246</f>
        <v>0</v>
      </c>
      <c r="DA2246">
        <f>AL2246</f>
        <v>1</v>
      </c>
      <c r="DB2246">
        <v>0</v>
      </c>
    </row>
    <row r="2247" spans="1:106" x14ac:dyDescent="0.2">
      <c r="A2247">
        <f>ROW(Source!A816)</f>
        <v>816</v>
      </c>
      <c r="B2247">
        <v>27721505</v>
      </c>
      <c r="C2247">
        <v>27724504</v>
      </c>
      <c r="D2247">
        <v>25230116</v>
      </c>
      <c r="E2247">
        <v>1</v>
      </c>
      <c r="F2247">
        <v>1</v>
      </c>
      <c r="G2247">
        <v>1</v>
      </c>
      <c r="H2247">
        <v>2</v>
      </c>
      <c r="I2247" t="s">
        <v>1237</v>
      </c>
      <c r="J2247" t="s">
        <v>1238</v>
      </c>
      <c r="K2247" t="s">
        <v>1239</v>
      </c>
      <c r="L2247">
        <v>1368</v>
      </c>
      <c r="N2247">
        <v>1011</v>
      </c>
      <c r="O2247" t="s">
        <v>959</v>
      </c>
      <c r="P2247" t="s">
        <v>959</v>
      </c>
      <c r="Q2247">
        <v>1</v>
      </c>
      <c r="W2247">
        <v>0</v>
      </c>
      <c r="X2247">
        <v>257150282</v>
      </c>
      <c r="Y2247">
        <v>2.5000000000000001E-2</v>
      </c>
      <c r="AA2247">
        <v>0</v>
      </c>
      <c r="AB2247">
        <v>83.43</v>
      </c>
      <c r="AC2247">
        <v>13.5</v>
      </c>
      <c r="AD2247">
        <v>0</v>
      </c>
      <c r="AE2247">
        <v>0</v>
      </c>
      <c r="AF2247">
        <v>83.43</v>
      </c>
      <c r="AG2247">
        <v>13.5</v>
      </c>
      <c r="AH2247">
        <v>0</v>
      </c>
      <c r="AI2247">
        <v>1</v>
      </c>
      <c r="AJ2247">
        <v>1</v>
      </c>
      <c r="AK2247">
        <v>1</v>
      </c>
      <c r="AL2247">
        <v>1</v>
      </c>
      <c r="AN2247">
        <v>0</v>
      </c>
      <c r="AO2247">
        <v>1</v>
      </c>
      <c r="AP2247">
        <v>1</v>
      </c>
      <c r="AQ2247">
        <v>0</v>
      </c>
      <c r="AR2247">
        <v>0</v>
      </c>
      <c r="AS2247" t="s">
        <v>6</v>
      </c>
      <c r="AT2247">
        <v>0.02</v>
      </c>
      <c r="AU2247" t="s">
        <v>102</v>
      </c>
      <c r="AV2247">
        <v>0</v>
      </c>
      <c r="AW2247">
        <v>2</v>
      </c>
      <c r="AX2247">
        <v>27724519</v>
      </c>
      <c r="AY2247">
        <v>1</v>
      </c>
      <c r="AZ2247">
        <v>0</v>
      </c>
      <c r="BA2247">
        <v>2243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CX2247">
        <f>Y2247*Source!I816</f>
        <v>2.9300000000000003E-3</v>
      </c>
      <c r="CY2247">
        <f>AB2247</f>
        <v>83.43</v>
      </c>
      <c r="CZ2247">
        <f>AF2247</f>
        <v>83.43</v>
      </c>
      <c r="DA2247">
        <f>AJ2247</f>
        <v>1</v>
      </c>
      <c r="DB2247">
        <v>0</v>
      </c>
    </row>
    <row r="2248" spans="1:106" x14ac:dyDescent="0.2">
      <c r="A2248">
        <f>ROW(Source!A816)</f>
        <v>816</v>
      </c>
      <c r="B2248">
        <v>27721505</v>
      </c>
      <c r="C2248">
        <v>27724504</v>
      </c>
      <c r="D2248">
        <v>25230218</v>
      </c>
      <c r="E2248">
        <v>1</v>
      </c>
      <c r="F2248">
        <v>1</v>
      </c>
      <c r="G2248">
        <v>1</v>
      </c>
      <c r="H2248">
        <v>2</v>
      </c>
      <c r="I2248" t="s">
        <v>1240</v>
      </c>
      <c r="J2248" t="s">
        <v>1241</v>
      </c>
      <c r="K2248" t="s">
        <v>1242</v>
      </c>
      <c r="L2248">
        <v>1368</v>
      </c>
      <c r="N2248">
        <v>1011</v>
      </c>
      <c r="O2248" t="s">
        <v>959</v>
      </c>
      <c r="P2248" t="s">
        <v>959</v>
      </c>
      <c r="Q2248">
        <v>1</v>
      </c>
      <c r="W2248">
        <v>0</v>
      </c>
      <c r="X2248">
        <v>1330025190</v>
      </c>
      <c r="Y2248">
        <v>1.2500000000000001E-2</v>
      </c>
      <c r="AA2248">
        <v>0</v>
      </c>
      <c r="AB2248">
        <v>88.01</v>
      </c>
      <c r="AC2248">
        <v>11.6</v>
      </c>
      <c r="AD2248">
        <v>0</v>
      </c>
      <c r="AE2248">
        <v>0</v>
      </c>
      <c r="AF2248">
        <v>88.01</v>
      </c>
      <c r="AG2248">
        <v>11.6</v>
      </c>
      <c r="AH2248">
        <v>0</v>
      </c>
      <c r="AI2248">
        <v>1</v>
      </c>
      <c r="AJ2248">
        <v>1</v>
      </c>
      <c r="AK2248">
        <v>1</v>
      </c>
      <c r="AL2248">
        <v>1</v>
      </c>
      <c r="AN2248">
        <v>0</v>
      </c>
      <c r="AO2248">
        <v>1</v>
      </c>
      <c r="AP2248">
        <v>1</v>
      </c>
      <c r="AQ2248">
        <v>0</v>
      </c>
      <c r="AR2248">
        <v>0</v>
      </c>
      <c r="AS2248" t="s">
        <v>6</v>
      </c>
      <c r="AT2248">
        <v>0.01</v>
      </c>
      <c r="AU2248" t="s">
        <v>102</v>
      </c>
      <c r="AV2248">
        <v>0</v>
      </c>
      <c r="AW2248">
        <v>2</v>
      </c>
      <c r="AX2248">
        <v>27724520</v>
      </c>
      <c r="AY2248">
        <v>1</v>
      </c>
      <c r="AZ2248">
        <v>0</v>
      </c>
      <c r="BA2248">
        <v>2244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CX2248">
        <f>Y2248*Source!I816</f>
        <v>1.4650000000000002E-3</v>
      </c>
      <c r="CY2248">
        <f>AB2248</f>
        <v>88.01</v>
      </c>
      <c r="CZ2248">
        <f>AF2248</f>
        <v>88.01</v>
      </c>
      <c r="DA2248">
        <f>AJ2248</f>
        <v>1</v>
      </c>
      <c r="DB2248">
        <v>0</v>
      </c>
    </row>
    <row r="2249" spans="1:106" x14ac:dyDescent="0.2">
      <c r="A2249">
        <f>ROW(Source!A816)</f>
        <v>816</v>
      </c>
      <c r="B2249">
        <v>27721505</v>
      </c>
      <c r="C2249">
        <v>27724504</v>
      </c>
      <c r="D2249">
        <v>25230679</v>
      </c>
      <c r="E2249">
        <v>1</v>
      </c>
      <c r="F2249">
        <v>1</v>
      </c>
      <c r="G2249">
        <v>1</v>
      </c>
      <c r="H2249">
        <v>2</v>
      </c>
      <c r="I2249" t="s">
        <v>1172</v>
      </c>
      <c r="J2249" t="s">
        <v>1173</v>
      </c>
      <c r="K2249" t="s">
        <v>1174</v>
      </c>
      <c r="L2249">
        <v>1368</v>
      </c>
      <c r="N2249">
        <v>1011</v>
      </c>
      <c r="O2249" t="s">
        <v>959</v>
      </c>
      <c r="P2249" t="s">
        <v>959</v>
      </c>
      <c r="Q2249">
        <v>1</v>
      </c>
      <c r="W2249">
        <v>0</v>
      </c>
      <c r="X2249">
        <v>983187852</v>
      </c>
      <c r="Y2249">
        <v>2.1124999999999998</v>
      </c>
      <c r="AA2249">
        <v>0</v>
      </c>
      <c r="AB2249">
        <v>12.39</v>
      </c>
      <c r="AC2249">
        <v>10.06</v>
      </c>
      <c r="AD2249">
        <v>0</v>
      </c>
      <c r="AE2249">
        <v>0</v>
      </c>
      <c r="AF2249">
        <v>12.39</v>
      </c>
      <c r="AG2249">
        <v>10.06</v>
      </c>
      <c r="AH2249">
        <v>0</v>
      </c>
      <c r="AI2249">
        <v>1</v>
      </c>
      <c r="AJ2249">
        <v>1</v>
      </c>
      <c r="AK2249">
        <v>1</v>
      </c>
      <c r="AL2249">
        <v>1</v>
      </c>
      <c r="AN2249">
        <v>0</v>
      </c>
      <c r="AO2249">
        <v>1</v>
      </c>
      <c r="AP2249">
        <v>1</v>
      </c>
      <c r="AQ2249">
        <v>0</v>
      </c>
      <c r="AR2249">
        <v>0</v>
      </c>
      <c r="AS2249" t="s">
        <v>6</v>
      </c>
      <c r="AT2249">
        <v>1.69</v>
      </c>
      <c r="AU2249" t="s">
        <v>102</v>
      </c>
      <c r="AV2249">
        <v>0</v>
      </c>
      <c r="AW2249">
        <v>2</v>
      </c>
      <c r="AX2249">
        <v>27724521</v>
      </c>
      <c r="AY2249">
        <v>1</v>
      </c>
      <c r="AZ2249">
        <v>0</v>
      </c>
      <c r="BA2249">
        <v>2245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CX2249">
        <f>Y2249*Source!I816</f>
        <v>0.24758499999999997</v>
      </c>
      <c r="CY2249">
        <f>AB2249</f>
        <v>12.39</v>
      </c>
      <c r="CZ2249">
        <f>AF2249</f>
        <v>12.39</v>
      </c>
      <c r="DA2249">
        <f>AJ2249</f>
        <v>1</v>
      </c>
      <c r="DB2249">
        <v>0</v>
      </c>
    </row>
    <row r="2250" spans="1:106" x14ac:dyDescent="0.2">
      <c r="A2250">
        <f>ROW(Source!A816)</f>
        <v>816</v>
      </c>
      <c r="B2250">
        <v>27721505</v>
      </c>
      <c r="C2250">
        <v>27724504</v>
      </c>
      <c r="D2250">
        <v>25231607</v>
      </c>
      <c r="E2250">
        <v>1</v>
      </c>
      <c r="F2250">
        <v>1</v>
      </c>
      <c r="G2250">
        <v>1</v>
      </c>
      <c r="H2250">
        <v>2</v>
      </c>
      <c r="I2250" t="s">
        <v>997</v>
      </c>
      <c r="J2250" t="s">
        <v>998</v>
      </c>
      <c r="K2250" t="s">
        <v>999</v>
      </c>
      <c r="L2250">
        <v>1368</v>
      </c>
      <c r="N2250">
        <v>1011</v>
      </c>
      <c r="O2250" t="s">
        <v>959</v>
      </c>
      <c r="P2250" t="s">
        <v>959</v>
      </c>
      <c r="Q2250">
        <v>1</v>
      </c>
      <c r="W2250">
        <v>0</v>
      </c>
      <c r="X2250">
        <v>1372534845</v>
      </c>
      <c r="Y2250">
        <v>1.2500000000000001E-2</v>
      </c>
      <c r="AA2250">
        <v>0</v>
      </c>
      <c r="AB2250">
        <v>65.709999999999994</v>
      </c>
      <c r="AC2250">
        <v>11.6</v>
      </c>
      <c r="AD2250">
        <v>0</v>
      </c>
      <c r="AE2250">
        <v>0</v>
      </c>
      <c r="AF2250">
        <v>65.709999999999994</v>
      </c>
      <c r="AG2250">
        <v>11.6</v>
      </c>
      <c r="AH2250">
        <v>0</v>
      </c>
      <c r="AI2250">
        <v>1</v>
      </c>
      <c r="AJ2250">
        <v>1</v>
      </c>
      <c r="AK2250">
        <v>1</v>
      </c>
      <c r="AL2250">
        <v>1</v>
      </c>
      <c r="AN2250">
        <v>0</v>
      </c>
      <c r="AO2250">
        <v>1</v>
      </c>
      <c r="AP2250">
        <v>1</v>
      </c>
      <c r="AQ2250">
        <v>0</v>
      </c>
      <c r="AR2250">
        <v>0</v>
      </c>
      <c r="AS2250" t="s">
        <v>6</v>
      </c>
      <c r="AT2250">
        <v>0.01</v>
      </c>
      <c r="AU2250" t="s">
        <v>102</v>
      </c>
      <c r="AV2250">
        <v>0</v>
      </c>
      <c r="AW2250">
        <v>2</v>
      </c>
      <c r="AX2250">
        <v>27724522</v>
      </c>
      <c r="AY2250">
        <v>1</v>
      </c>
      <c r="AZ2250">
        <v>0</v>
      </c>
      <c r="BA2250">
        <v>2246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CX2250">
        <f>Y2250*Source!I816</f>
        <v>1.4650000000000002E-3</v>
      </c>
      <c r="CY2250">
        <f>AB2250</f>
        <v>65.709999999999994</v>
      </c>
      <c r="CZ2250">
        <f>AF2250</f>
        <v>65.709999999999994</v>
      </c>
      <c r="DA2250">
        <f>AJ2250</f>
        <v>1</v>
      </c>
      <c r="DB2250">
        <v>0</v>
      </c>
    </row>
    <row r="2251" spans="1:106" x14ac:dyDescent="0.2">
      <c r="A2251">
        <f>ROW(Source!A816)</f>
        <v>816</v>
      </c>
      <c r="B2251">
        <v>27721505</v>
      </c>
      <c r="C2251">
        <v>27724504</v>
      </c>
      <c r="D2251">
        <v>25149961</v>
      </c>
      <c r="E2251">
        <v>1</v>
      </c>
      <c r="F2251">
        <v>1</v>
      </c>
      <c r="G2251">
        <v>1</v>
      </c>
      <c r="H2251">
        <v>3</v>
      </c>
      <c r="I2251" t="s">
        <v>963</v>
      </c>
      <c r="J2251" t="s">
        <v>964</v>
      </c>
      <c r="K2251" t="s">
        <v>965</v>
      </c>
      <c r="L2251">
        <v>1339</v>
      </c>
      <c r="N2251">
        <v>1007</v>
      </c>
      <c r="O2251" t="s">
        <v>64</v>
      </c>
      <c r="P2251" t="s">
        <v>64</v>
      </c>
      <c r="Q2251">
        <v>1</v>
      </c>
      <c r="W2251">
        <v>0</v>
      </c>
      <c r="X2251">
        <v>-1660354250</v>
      </c>
      <c r="Y2251">
        <v>0.44</v>
      </c>
      <c r="AA2251">
        <v>2.44</v>
      </c>
      <c r="AB2251">
        <v>0</v>
      </c>
      <c r="AC2251">
        <v>0</v>
      </c>
      <c r="AD2251">
        <v>0</v>
      </c>
      <c r="AE2251">
        <v>2.44</v>
      </c>
      <c r="AF2251">
        <v>0</v>
      </c>
      <c r="AG2251">
        <v>0</v>
      </c>
      <c r="AH2251">
        <v>0</v>
      </c>
      <c r="AI2251">
        <v>1</v>
      </c>
      <c r="AJ2251">
        <v>1</v>
      </c>
      <c r="AK2251">
        <v>1</v>
      </c>
      <c r="AL2251">
        <v>1</v>
      </c>
      <c r="AN2251">
        <v>0</v>
      </c>
      <c r="AO2251">
        <v>1</v>
      </c>
      <c r="AP2251">
        <v>0</v>
      </c>
      <c r="AQ2251">
        <v>0</v>
      </c>
      <c r="AR2251">
        <v>0</v>
      </c>
      <c r="AS2251" t="s">
        <v>6</v>
      </c>
      <c r="AT2251">
        <v>0.44</v>
      </c>
      <c r="AU2251" t="s">
        <v>6</v>
      </c>
      <c r="AV2251">
        <v>0</v>
      </c>
      <c r="AW2251">
        <v>2</v>
      </c>
      <c r="AX2251">
        <v>27724523</v>
      </c>
      <c r="AY2251">
        <v>1</v>
      </c>
      <c r="AZ2251">
        <v>0</v>
      </c>
      <c r="BA2251">
        <v>2247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CX2251">
        <f>Y2251*Source!I816</f>
        <v>5.1568000000000003E-2</v>
      </c>
      <c r="CY2251">
        <f t="shared" ref="CY2251:CY2256" si="195">AA2251</f>
        <v>2.44</v>
      </c>
      <c r="CZ2251">
        <f t="shared" ref="CZ2251:CZ2256" si="196">AE2251</f>
        <v>2.44</v>
      </c>
      <c r="DA2251">
        <f t="shared" ref="DA2251:DA2256" si="197">AI2251</f>
        <v>1</v>
      </c>
      <c r="DB2251">
        <v>0</v>
      </c>
    </row>
    <row r="2252" spans="1:106" x14ac:dyDescent="0.2">
      <c r="A2252">
        <f>ROW(Source!A816)</f>
        <v>816</v>
      </c>
      <c r="B2252">
        <v>27721505</v>
      </c>
      <c r="C2252">
        <v>27724504</v>
      </c>
      <c r="D2252">
        <v>25155711</v>
      </c>
      <c r="E2252">
        <v>1</v>
      </c>
      <c r="F2252">
        <v>1</v>
      </c>
      <c r="G2252">
        <v>1</v>
      </c>
      <c r="H2252">
        <v>3</v>
      </c>
      <c r="I2252" t="s">
        <v>1243</v>
      </c>
      <c r="J2252" t="s">
        <v>1244</v>
      </c>
      <c r="K2252" t="s">
        <v>1245</v>
      </c>
      <c r="L2252">
        <v>1348</v>
      </c>
      <c r="N2252">
        <v>1009</v>
      </c>
      <c r="O2252" t="s">
        <v>46</v>
      </c>
      <c r="P2252" t="s">
        <v>46</v>
      </c>
      <c r="Q2252">
        <v>1000</v>
      </c>
      <c r="W2252">
        <v>0</v>
      </c>
      <c r="X2252">
        <v>2108657288</v>
      </c>
      <c r="Y2252">
        <v>1.2999999999999999E-2</v>
      </c>
      <c r="AA2252">
        <v>6513</v>
      </c>
      <c r="AB2252">
        <v>0</v>
      </c>
      <c r="AC2252">
        <v>0</v>
      </c>
      <c r="AD2252">
        <v>0</v>
      </c>
      <c r="AE2252">
        <v>6513</v>
      </c>
      <c r="AF2252">
        <v>0</v>
      </c>
      <c r="AG2252">
        <v>0</v>
      </c>
      <c r="AH2252">
        <v>0</v>
      </c>
      <c r="AI2252">
        <v>1</v>
      </c>
      <c r="AJ2252">
        <v>1</v>
      </c>
      <c r="AK2252">
        <v>1</v>
      </c>
      <c r="AL2252">
        <v>1</v>
      </c>
      <c r="AN2252">
        <v>0</v>
      </c>
      <c r="AO2252">
        <v>1</v>
      </c>
      <c r="AP2252">
        <v>0</v>
      </c>
      <c r="AQ2252">
        <v>0</v>
      </c>
      <c r="AR2252">
        <v>0</v>
      </c>
      <c r="AS2252" t="s">
        <v>6</v>
      </c>
      <c r="AT2252">
        <v>1.2999999999999999E-2</v>
      </c>
      <c r="AU2252" t="s">
        <v>6</v>
      </c>
      <c r="AV2252">
        <v>0</v>
      </c>
      <c r="AW2252">
        <v>2</v>
      </c>
      <c r="AX2252">
        <v>27724524</v>
      </c>
      <c r="AY2252">
        <v>1</v>
      </c>
      <c r="AZ2252">
        <v>0</v>
      </c>
      <c r="BA2252">
        <v>2248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CX2252">
        <f>Y2252*Source!I816</f>
        <v>1.5236E-3</v>
      </c>
      <c r="CY2252">
        <f t="shared" si="195"/>
        <v>6513</v>
      </c>
      <c r="CZ2252">
        <f t="shared" si="196"/>
        <v>6513</v>
      </c>
      <c r="DA2252">
        <f t="shared" si="197"/>
        <v>1</v>
      </c>
      <c r="DB2252">
        <v>0</v>
      </c>
    </row>
    <row r="2253" spans="1:106" x14ac:dyDescent="0.2">
      <c r="A2253">
        <f>ROW(Source!A816)</f>
        <v>816</v>
      </c>
      <c r="B2253">
        <v>27721505</v>
      </c>
      <c r="C2253">
        <v>27724504</v>
      </c>
      <c r="D2253">
        <v>25169756</v>
      </c>
      <c r="E2253">
        <v>1</v>
      </c>
      <c r="F2253">
        <v>1</v>
      </c>
      <c r="G2253">
        <v>1</v>
      </c>
      <c r="H2253">
        <v>3</v>
      </c>
      <c r="I2253" t="s">
        <v>464</v>
      </c>
      <c r="J2253" t="s">
        <v>466</v>
      </c>
      <c r="K2253" t="s">
        <v>465</v>
      </c>
      <c r="L2253">
        <v>1327</v>
      </c>
      <c r="N2253">
        <v>1005</v>
      </c>
      <c r="O2253" t="s">
        <v>96</v>
      </c>
      <c r="P2253" t="s">
        <v>96</v>
      </c>
      <c r="Q2253">
        <v>1</v>
      </c>
      <c r="W2253">
        <v>1</v>
      </c>
      <c r="X2253">
        <v>2046761779</v>
      </c>
      <c r="Y2253">
        <v>-102</v>
      </c>
      <c r="AA2253">
        <v>140.44999999999999</v>
      </c>
      <c r="AB2253">
        <v>0</v>
      </c>
      <c r="AC2253">
        <v>0</v>
      </c>
      <c r="AD2253">
        <v>0</v>
      </c>
      <c r="AE2253">
        <v>140.44999999999999</v>
      </c>
      <c r="AF2253">
        <v>0</v>
      </c>
      <c r="AG2253">
        <v>0</v>
      </c>
      <c r="AH2253">
        <v>0</v>
      </c>
      <c r="AI2253">
        <v>1</v>
      </c>
      <c r="AJ2253">
        <v>1</v>
      </c>
      <c r="AK2253">
        <v>1</v>
      </c>
      <c r="AL2253">
        <v>1</v>
      </c>
      <c r="AN2253">
        <v>0</v>
      </c>
      <c r="AO2253">
        <v>1</v>
      </c>
      <c r="AP2253">
        <v>0</v>
      </c>
      <c r="AQ2253">
        <v>0</v>
      </c>
      <c r="AR2253">
        <v>0</v>
      </c>
      <c r="AS2253" t="s">
        <v>6</v>
      </c>
      <c r="AT2253">
        <v>-102</v>
      </c>
      <c r="AU2253" t="s">
        <v>6</v>
      </c>
      <c r="AV2253">
        <v>0</v>
      </c>
      <c r="AW2253">
        <v>2</v>
      </c>
      <c r="AX2253">
        <v>27724525</v>
      </c>
      <c r="AY2253">
        <v>1</v>
      </c>
      <c r="AZ2253">
        <v>6144</v>
      </c>
      <c r="BA2253">
        <v>2249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CX2253">
        <f>Y2253*Source!I816</f>
        <v>-11.9544</v>
      </c>
      <c r="CY2253">
        <f t="shared" si="195"/>
        <v>140.44999999999999</v>
      </c>
      <c r="CZ2253">
        <f t="shared" si="196"/>
        <v>140.44999999999999</v>
      </c>
      <c r="DA2253">
        <f t="shared" si="197"/>
        <v>1</v>
      </c>
      <c r="DB2253">
        <v>0</v>
      </c>
    </row>
    <row r="2254" spans="1:106" x14ac:dyDescent="0.2">
      <c r="A2254">
        <f>ROW(Source!A816)</f>
        <v>816</v>
      </c>
      <c r="B2254">
        <v>27721505</v>
      </c>
      <c r="C2254">
        <v>27724504</v>
      </c>
      <c r="D2254">
        <v>25169765</v>
      </c>
      <c r="E2254">
        <v>1</v>
      </c>
      <c r="F2254">
        <v>1</v>
      </c>
      <c r="G2254">
        <v>1</v>
      </c>
      <c r="H2254">
        <v>3</v>
      </c>
      <c r="I2254" t="s">
        <v>468</v>
      </c>
      <c r="J2254" t="s">
        <v>470</v>
      </c>
      <c r="K2254" t="s">
        <v>469</v>
      </c>
      <c r="L2254">
        <v>1327</v>
      </c>
      <c r="N2254">
        <v>1005</v>
      </c>
      <c r="O2254" t="s">
        <v>96</v>
      </c>
      <c r="P2254" t="s">
        <v>96</v>
      </c>
      <c r="Q2254">
        <v>1</v>
      </c>
      <c r="W2254">
        <v>0</v>
      </c>
      <c r="X2254">
        <v>1788761726</v>
      </c>
      <c r="Y2254">
        <v>102</v>
      </c>
      <c r="AA2254">
        <v>57.79</v>
      </c>
      <c r="AB2254">
        <v>0</v>
      </c>
      <c r="AC2254">
        <v>0</v>
      </c>
      <c r="AD2254">
        <v>0</v>
      </c>
      <c r="AE2254">
        <v>57.79</v>
      </c>
      <c r="AF2254">
        <v>0</v>
      </c>
      <c r="AG2254">
        <v>0</v>
      </c>
      <c r="AH2254">
        <v>0</v>
      </c>
      <c r="AI2254">
        <v>1</v>
      </c>
      <c r="AJ2254">
        <v>1</v>
      </c>
      <c r="AK2254">
        <v>1</v>
      </c>
      <c r="AL2254">
        <v>1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 t="s">
        <v>6</v>
      </c>
      <c r="AT2254">
        <v>102</v>
      </c>
      <c r="AU2254" t="s">
        <v>6</v>
      </c>
      <c r="AV2254">
        <v>0</v>
      </c>
      <c r="AW2254">
        <v>1</v>
      </c>
      <c r="AX2254">
        <v>-1</v>
      </c>
      <c r="AY2254">
        <v>0</v>
      </c>
      <c r="AZ2254">
        <v>0</v>
      </c>
      <c r="BA2254" t="s">
        <v>6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CX2254">
        <f>Y2254*Source!I816</f>
        <v>11.9544</v>
      </c>
      <c r="CY2254">
        <f t="shared" si="195"/>
        <v>57.79</v>
      </c>
      <c r="CZ2254">
        <f t="shared" si="196"/>
        <v>57.79</v>
      </c>
      <c r="DA2254">
        <f t="shared" si="197"/>
        <v>1</v>
      </c>
      <c r="DB2254">
        <v>0</v>
      </c>
    </row>
    <row r="2255" spans="1:106" x14ac:dyDescent="0.2">
      <c r="A2255">
        <f>ROW(Source!A816)</f>
        <v>816</v>
      </c>
      <c r="B2255">
        <v>27721505</v>
      </c>
      <c r="C2255">
        <v>27724504</v>
      </c>
      <c r="D2255">
        <v>25185231</v>
      </c>
      <c r="E2255">
        <v>1</v>
      </c>
      <c r="F2255">
        <v>1</v>
      </c>
      <c r="G2255">
        <v>1</v>
      </c>
      <c r="H2255">
        <v>3</v>
      </c>
      <c r="I2255" t="s">
        <v>1246</v>
      </c>
      <c r="J2255" t="s">
        <v>1247</v>
      </c>
      <c r="K2255" t="s">
        <v>1248</v>
      </c>
      <c r="L2255">
        <v>1346</v>
      </c>
      <c r="N2255">
        <v>1009</v>
      </c>
      <c r="O2255" t="s">
        <v>178</v>
      </c>
      <c r="P2255" t="s">
        <v>178</v>
      </c>
      <c r="Q2255">
        <v>1</v>
      </c>
      <c r="W2255">
        <v>0</v>
      </c>
      <c r="X2255">
        <v>830044740</v>
      </c>
      <c r="Y2255">
        <v>1200</v>
      </c>
      <c r="AA2255">
        <v>3.69</v>
      </c>
      <c r="AB2255">
        <v>0</v>
      </c>
      <c r="AC2255">
        <v>0</v>
      </c>
      <c r="AD2255">
        <v>0</v>
      </c>
      <c r="AE2255">
        <v>3.69</v>
      </c>
      <c r="AF2255">
        <v>0</v>
      </c>
      <c r="AG2255">
        <v>0</v>
      </c>
      <c r="AH2255">
        <v>0</v>
      </c>
      <c r="AI2255">
        <v>1</v>
      </c>
      <c r="AJ2255">
        <v>1</v>
      </c>
      <c r="AK2255">
        <v>1</v>
      </c>
      <c r="AL2255">
        <v>1</v>
      </c>
      <c r="AN2255">
        <v>0</v>
      </c>
      <c r="AO2255">
        <v>1</v>
      </c>
      <c r="AP2255">
        <v>0</v>
      </c>
      <c r="AQ2255">
        <v>0</v>
      </c>
      <c r="AR2255">
        <v>0</v>
      </c>
      <c r="AS2255" t="s">
        <v>6</v>
      </c>
      <c r="AT2255">
        <v>1200</v>
      </c>
      <c r="AU2255" t="s">
        <v>6</v>
      </c>
      <c r="AV2255">
        <v>0</v>
      </c>
      <c r="AW2255">
        <v>2</v>
      </c>
      <c r="AX2255">
        <v>27724527</v>
      </c>
      <c r="AY2255">
        <v>1</v>
      </c>
      <c r="AZ2255">
        <v>0</v>
      </c>
      <c r="BA2255">
        <v>2251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CX2255">
        <f>Y2255*Source!I816</f>
        <v>140.63999999999999</v>
      </c>
      <c r="CY2255">
        <f t="shared" si="195"/>
        <v>3.69</v>
      </c>
      <c r="CZ2255">
        <f t="shared" si="196"/>
        <v>3.69</v>
      </c>
      <c r="DA2255">
        <f t="shared" si="197"/>
        <v>1</v>
      </c>
      <c r="DB2255">
        <v>0</v>
      </c>
    </row>
    <row r="2256" spans="1:106" x14ac:dyDescent="0.2">
      <c r="A2256">
        <f>ROW(Source!A816)</f>
        <v>816</v>
      </c>
      <c r="B2256">
        <v>27721505</v>
      </c>
      <c r="C2256">
        <v>27724504</v>
      </c>
      <c r="D2256">
        <v>25185864</v>
      </c>
      <c r="E2256">
        <v>1</v>
      </c>
      <c r="F2256">
        <v>1</v>
      </c>
      <c r="G2256">
        <v>1</v>
      </c>
      <c r="H2256">
        <v>3</v>
      </c>
      <c r="I2256" t="s">
        <v>460</v>
      </c>
      <c r="J2256" t="s">
        <v>462</v>
      </c>
      <c r="K2256" t="s">
        <v>461</v>
      </c>
      <c r="L2256">
        <v>1296</v>
      </c>
      <c r="N2256">
        <v>1002</v>
      </c>
      <c r="O2256" t="s">
        <v>352</v>
      </c>
      <c r="P2256" t="s">
        <v>352</v>
      </c>
      <c r="Q2256">
        <v>1</v>
      </c>
      <c r="W2256">
        <v>0</v>
      </c>
      <c r="X2256">
        <v>-972933126</v>
      </c>
      <c r="Y2256">
        <v>13</v>
      </c>
      <c r="AA2256">
        <v>9.14</v>
      </c>
      <c r="AB2256">
        <v>0</v>
      </c>
      <c r="AC2256">
        <v>0</v>
      </c>
      <c r="AD2256">
        <v>0</v>
      </c>
      <c r="AE2256">
        <v>9.14</v>
      </c>
      <c r="AF2256">
        <v>0</v>
      </c>
      <c r="AG2256">
        <v>0</v>
      </c>
      <c r="AH2256">
        <v>0</v>
      </c>
      <c r="AI2256">
        <v>1</v>
      </c>
      <c r="AJ2256">
        <v>1</v>
      </c>
      <c r="AK2256">
        <v>1</v>
      </c>
      <c r="AL2256">
        <v>1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 t="s">
        <v>6</v>
      </c>
      <c r="AT2256">
        <v>13</v>
      </c>
      <c r="AU2256" t="s">
        <v>6</v>
      </c>
      <c r="AV2256">
        <v>0</v>
      </c>
      <c r="AW2256">
        <v>1</v>
      </c>
      <c r="AX2256">
        <v>-1</v>
      </c>
      <c r="AY2256">
        <v>0</v>
      </c>
      <c r="AZ2256">
        <v>0</v>
      </c>
      <c r="BA2256" t="s">
        <v>6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CX2256">
        <f>Y2256*Source!I816</f>
        <v>1.5236000000000001</v>
      </c>
      <c r="CY2256">
        <f t="shared" si="195"/>
        <v>9.14</v>
      </c>
      <c r="CZ2256">
        <f t="shared" si="196"/>
        <v>9.14</v>
      </c>
      <c r="DA2256">
        <f t="shared" si="197"/>
        <v>1</v>
      </c>
      <c r="DB2256">
        <v>0</v>
      </c>
    </row>
    <row r="2257" spans="1:106" x14ac:dyDescent="0.2">
      <c r="A2257">
        <f>ROW(Source!A817)</f>
        <v>817</v>
      </c>
      <c r="B2257">
        <v>27721504</v>
      </c>
      <c r="C2257">
        <v>27724504</v>
      </c>
      <c r="D2257">
        <v>25418547</v>
      </c>
      <c r="E2257">
        <v>1</v>
      </c>
      <c r="F2257">
        <v>1</v>
      </c>
      <c r="G2257">
        <v>1</v>
      </c>
      <c r="H2257">
        <v>1</v>
      </c>
      <c r="I2257" t="s">
        <v>1073</v>
      </c>
      <c r="J2257" t="s">
        <v>6</v>
      </c>
      <c r="K2257" t="s">
        <v>1074</v>
      </c>
      <c r="L2257">
        <v>1191</v>
      </c>
      <c r="N2257">
        <v>1013</v>
      </c>
      <c r="O2257" t="s">
        <v>953</v>
      </c>
      <c r="P2257" t="s">
        <v>953</v>
      </c>
      <c r="Q2257">
        <v>1</v>
      </c>
      <c r="W2257">
        <v>0</v>
      </c>
      <c r="X2257">
        <v>-784637506</v>
      </c>
      <c r="Y2257">
        <v>356.983</v>
      </c>
      <c r="AA2257">
        <v>0</v>
      </c>
      <c r="AB2257">
        <v>0</v>
      </c>
      <c r="AC2257">
        <v>0</v>
      </c>
      <c r="AD2257">
        <v>8.74</v>
      </c>
      <c r="AE2257">
        <v>0</v>
      </c>
      <c r="AF2257">
        <v>0</v>
      </c>
      <c r="AG2257">
        <v>0</v>
      </c>
      <c r="AH2257">
        <v>8.74</v>
      </c>
      <c r="AI2257">
        <v>1</v>
      </c>
      <c r="AJ2257">
        <v>1</v>
      </c>
      <c r="AK2257">
        <v>1</v>
      </c>
      <c r="AL2257">
        <v>1</v>
      </c>
      <c r="AN2257">
        <v>0</v>
      </c>
      <c r="AO2257">
        <v>1</v>
      </c>
      <c r="AP2257">
        <v>1</v>
      </c>
      <c r="AQ2257">
        <v>0</v>
      </c>
      <c r="AR2257">
        <v>0</v>
      </c>
      <c r="AS2257" t="s">
        <v>6</v>
      </c>
      <c r="AT2257">
        <v>310.42</v>
      </c>
      <c r="AU2257" t="s">
        <v>103</v>
      </c>
      <c r="AV2257">
        <v>1</v>
      </c>
      <c r="AW2257">
        <v>2</v>
      </c>
      <c r="AX2257">
        <v>27724517</v>
      </c>
      <c r="AY2257">
        <v>1</v>
      </c>
      <c r="AZ2257">
        <v>0</v>
      </c>
      <c r="BA2257">
        <v>2253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CX2257">
        <f>Y2257*Source!I817</f>
        <v>41.838407599999996</v>
      </c>
      <c r="CY2257">
        <f>AD2257</f>
        <v>8.74</v>
      </c>
      <c r="CZ2257">
        <f>AH2257</f>
        <v>8.74</v>
      </c>
      <c r="DA2257">
        <f>AL2257</f>
        <v>1</v>
      </c>
      <c r="DB2257">
        <v>0</v>
      </c>
    </row>
    <row r="2258" spans="1:106" x14ac:dyDescent="0.2">
      <c r="A2258">
        <f>ROW(Source!A817)</f>
        <v>817</v>
      </c>
      <c r="B2258">
        <v>27721504</v>
      </c>
      <c r="C2258">
        <v>27724504</v>
      </c>
      <c r="D2258">
        <v>25412928</v>
      </c>
      <c r="E2258">
        <v>1</v>
      </c>
      <c r="F2258">
        <v>1</v>
      </c>
      <c r="G2258">
        <v>1</v>
      </c>
      <c r="H2258">
        <v>1</v>
      </c>
      <c r="I2258" t="s">
        <v>954</v>
      </c>
      <c r="J2258" t="s">
        <v>6</v>
      </c>
      <c r="K2258" t="s">
        <v>955</v>
      </c>
      <c r="L2258">
        <v>1191</v>
      </c>
      <c r="N2258">
        <v>1013</v>
      </c>
      <c r="O2258" t="s">
        <v>953</v>
      </c>
      <c r="P2258" t="s">
        <v>953</v>
      </c>
      <c r="Q2258">
        <v>1</v>
      </c>
      <c r="W2258">
        <v>0</v>
      </c>
      <c r="X2258">
        <v>-1417349443</v>
      </c>
      <c r="Y2258">
        <v>1.73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1</v>
      </c>
      <c r="AJ2258">
        <v>1</v>
      </c>
      <c r="AK2258">
        <v>1</v>
      </c>
      <c r="AL2258">
        <v>1</v>
      </c>
      <c r="AN2258">
        <v>0</v>
      </c>
      <c r="AO2258">
        <v>1</v>
      </c>
      <c r="AP2258">
        <v>0</v>
      </c>
      <c r="AQ2258">
        <v>0</v>
      </c>
      <c r="AR2258">
        <v>0</v>
      </c>
      <c r="AS2258" t="s">
        <v>6</v>
      </c>
      <c r="AT2258">
        <v>1.73</v>
      </c>
      <c r="AU2258" t="s">
        <v>6</v>
      </c>
      <c r="AV2258">
        <v>2</v>
      </c>
      <c r="AW2258">
        <v>2</v>
      </c>
      <c r="AX2258">
        <v>27724518</v>
      </c>
      <c r="AY2258">
        <v>1</v>
      </c>
      <c r="AZ2258">
        <v>2048</v>
      </c>
      <c r="BA2258">
        <v>2254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CX2258">
        <f>Y2258*Source!I817</f>
        <v>0.20275599999999999</v>
      </c>
      <c r="CY2258">
        <f>AD2258</f>
        <v>0</v>
      </c>
      <c r="CZ2258">
        <f>AH2258</f>
        <v>0</v>
      </c>
      <c r="DA2258">
        <f>AL2258</f>
        <v>1</v>
      </c>
      <c r="DB2258">
        <v>0</v>
      </c>
    </row>
    <row r="2259" spans="1:106" x14ac:dyDescent="0.2">
      <c r="A2259">
        <f>ROW(Source!A817)</f>
        <v>817</v>
      </c>
      <c r="B2259">
        <v>27721504</v>
      </c>
      <c r="C2259">
        <v>27724504</v>
      </c>
      <c r="D2259">
        <v>25230116</v>
      </c>
      <c r="E2259">
        <v>1</v>
      </c>
      <c r="F2259">
        <v>1</v>
      </c>
      <c r="G2259">
        <v>1</v>
      </c>
      <c r="H2259">
        <v>2</v>
      </c>
      <c r="I2259" t="s">
        <v>1237</v>
      </c>
      <c r="J2259" t="s">
        <v>1238</v>
      </c>
      <c r="K2259" t="s">
        <v>1239</v>
      </c>
      <c r="L2259">
        <v>1368</v>
      </c>
      <c r="N2259">
        <v>1011</v>
      </c>
      <c r="O2259" t="s">
        <v>959</v>
      </c>
      <c r="P2259" t="s">
        <v>959</v>
      </c>
      <c r="Q2259">
        <v>1</v>
      </c>
      <c r="W2259">
        <v>0</v>
      </c>
      <c r="X2259">
        <v>257150282</v>
      </c>
      <c r="Y2259">
        <v>2.5000000000000001E-2</v>
      </c>
      <c r="AA2259">
        <v>0</v>
      </c>
      <c r="AB2259">
        <v>83.43</v>
      </c>
      <c r="AC2259">
        <v>13.5</v>
      </c>
      <c r="AD2259">
        <v>0</v>
      </c>
      <c r="AE2259">
        <v>0</v>
      </c>
      <c r="AF2259">
        <v>83.43</v>
      </c>
      <c r="AG2259">
        <v>13.5</v>
      </c>
      <c r="AH2259">
        <v>0</v>
      </c>
      <c r="AI2259">
        <v>1</v>
      </c>
      <c r="AJ2259">
        <v>1</v>
      </c>
      <c r="AK2259">
        <v>1</v>
      </c>
      <c r="AL2259">
        <v>1</v>
      </c>
      <c r="AN2259">
        <v>0</v>
      </c>
      <c r="AO2259">
        <v>1</v>
      </c>
      <c r="AP2259">
        <v>1</v>
      </c>
      <c r="AQ2259">
        <v>0</v>
      </c>
      <c r="AR2259">
        <v>0</v>
      </c>
      <c r="AS2259" t="s">
        <v>6</v>
      </c>
      <c r="AT2259">
        <v>0.02</v>
      </c>
      <c r="AU2259" t="s">
        <v>102</v>
      </c>
      <c r="AV2259">
        <v>0</v>
      </c>
      <c r="AW2259">
        <v>2</v>
      </c>
      <c r="AX2259">
        <v>27724519</v>
      </c>
      <c r="AY2259">
        <v>1</v>
      </c>
      <c r="AZ2259">
        <v>0</v>
      </c>
      <c r="BA2259">
        <v>2255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CX2259">
        <f>Y2259*Source!I817</f>
        <v>2.9300000000000003E-3</v>
      </c>
      <c r="CY2259">
        <f>AB2259</f>
        <v>83.43</v>
      </c>
      <c r="CZ2259">
        <f>AF2259</f>
        <v>83.43</v>
      </c>
      <c r="DA2259">
        <f>AJ2259</f>
        <v>1</v>
      </c>
      <c r="DB2259">
        <v>0</v>
      </c>
    </row>
    <row r="2260" spans="1:106" x14ac:dyDescent="0.2">
      <c r="A2260">
        <f>ROW(Source!A817)</f>
        <v>817</v>
      </c>
      <c r="B2260">
        <v>27721504</v>
      </c>
      <c r="C2260">
        <v>27724504</v>
      </c>
      <c r="D2260">
        <v>25230218</v>
      </c>
      <c r="E2260">
        <v>1</v>
      </c>
      <c r="F2260">
        <v>1</v>
      </c>
      <c r="G2260">
        <v>1</v>
      </c>
      <c r="H2260">
        <v>2</v>
      </c>
      <c r="I2260" t="s">
        <v>1240</v>
      </c>
      <c r="J2260" t="s">
        <v>1241</v>
      </c>
      <c r="K2260" t="s">
        <v>1242</v>
      </c>
      <c r="L2260">
        <v>1368</v>
      </c>
      <c r="N2260">
        <v>1011</v>
      </c>
      <c r="O2260" t="s">
        <v>959</v>
      </c>
      <c r="P2260" t="s">
        <v>959</v>
      </c>
      <c r="Q2260">
        <v>1</v>
      </c>
      <c r="W2260">
        <v>0</v>
      </c>
      <c r="X2260">
        <v>1330025190</v>
      </c>
      <c r="Y2260">
        <v>1.2500000000000001E-2</v>
      </c>
      <c r="AA2260">
        <v>0</v>
      </c>
      <c r="AB2260">
        <v>88.01</v>
      </c>
      <c r="AC2260">
        <v>11.6</v>
      </c>
      <c r="AD2260">
        <v>0</v>
      </c>
      <c r="AE2260">
        <v>0</v>
      </c>
      <c r="AF2260">
        <v>88.01</v>
      </c>
      <c r="AG2260">
        <v>11.6</v>
      </c>
      <c r="AH2260">
        <v>0</v>
      </c>
      <c r="AI2260">
        <v>1</v>
      </c>
      <c r="AJ2260">
        <v>1</v>
      </c>
      <c r="AK2260">
        <v>1</v>
      </c>
      <c r="AL2260">
        <v>1</v>
      </c>
      <c r="AN2260">
        <v>0</v>
      </c>
      <c r="AO2260">
        <v>1</v>
      </c>
      <c r="AP2260">
        <v>1</v>
      </c>
      <c r="AQ2260">
        <v>0</v>
      </c>
      <c r="AR2260">
        <v>0</v>
      </c>
      <c r="AS2260" t="s">
        <v>6</v>
      </c>
      <c r="AT2260">
        <v>0.01</v>
      </c>
      <c r="AU2260" t="s">
        <v>102</v>
      </c>
      <c r="AV2260">
        <v>0</v>
      </c>
      <c r="AW2260">
        <v>2</v>
      </c>
      <c r="AX2260">
        <v>27724520</v>
      </c>
      <c r="AY2260">
        <v>1</v>
      </c>
      <c r="AZ2260">
        <v>0</v>
      </c>
      <c r="BA2260">
        <v>2256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CX2260">
        <f>Y2260*Source!I817</f>
        <v>1.4650000000000002E-3</v>
      </c>
      <c r="CY2260">
        <f>AB2260</f>
        <v>88.01</v>
      </c>
      <c r="CZ2260">
        <f>AF2260</f>
        <v>88.01</v>
      </c>
      <c r="DA2260">
        <f>AJ2260</f>
        <v>1</v>
      </c>
      <c r="DB2260">
        <v>0</v>
      </c>
    </row>
    <row r="2261" spans="1:106" x14ac:dyDescent="0.2">
      <c r="A2261">
        <f>ROW(Source!A817)</f>
        <v>817</v>
      </c>
      <c r="B2261">
        <v>27721504</v>
      </c>
      <c r="C2261">
        <v>27724504</v>
      </c>
      <c r="D2261">
        <v>25230679</v>
      </c>
      <c r="E2261">
        <v>1</v>
      </c>
      <c r="F2261">
        <v>1</v>
      </c>
      <c r="G2261">
        <v>1</v>
      </c>
      <c r="H2261">
        <v>2</v>
      </c>
      <c r="I2261" t="s">
        <v>1172</v>
      </c>
      <c r="J2261" t="s">
        <v>1173</v>
      </c>
      <c r="K2261" t="s">
        <v>1174</v>
      </c>
      <c r="L2261">
        <v>1368</v>
      </c>
      <c r="N2261">
        <v>1011</v>
      </c>
      <c r="O2261" t="s">
        <v>959</v>
      </c>
      <c r="P2261" t="s">
        <v>959</v>
      </c>
      <c r="Q2261">
        <v>1</v>
      </c>
      <c r="W2261">
        <v>0</v>
      </c>
      <c r="X2261">
        <v>983187852</v>
      </c>
      <c r="Y2261">
        <v>2.1124999999999998</v>
      </c>
      <c r="AA2261">
        <v>0</v>
      </c>
      <c r="AB2261">
        <v>12.39</v>
      </c>
      <c r="AC2261">
        <v>10.06</v>
      </c>
      <c r="AD2261">
        <v>0</v>
      </c>
      <c r="AE2261">
        <v>0</v>
      </c>
      <c r="AF2261">
        <v>12.39</v>
      </c>
      <c r="AG2261">
        <v>10.06</v>
      </c>
      <c r="AH2261">
        <v>0</v>
      </c>
      <c r="AI2261">
        <v>1</v>
      </c>
      <c r="AJ2261">
        <v>1</v>
      </c>
      <c r="AK2261">
        <v>1</v>
      </c>
      <c r="AL2261">
        <v>1</v>
      </c>
      <c r="AN2261">
        <v>0</v>
      </c>
      <c r="AO2261">
        <v>1</v>
      </c>
      <c r="AP2261">
        <v>1</v>
      </c>
      <c r="AQ2261">
        <v>0</v>
      </c>
      <c r="AR2261">
        <v>0</v>
      </c>
      <c r="AS2261" t="s">
        <v>6</v>
      </c>
      <c r="AT2261">
        <v>1.69</v>
      </c>
      <c r="AU2261" t="s">
        <v>102</v>
      </c>
      <c r="AV2261">
        <v>0</v>
      </c>
      <c r="AW2261">
        <v>2</v>
      </c>
      <c r="AX2261">
        <v>27724521</v>
      </c>
      <c r="AY2261">
        <v>1</v>
      </c>
      <c r="AZ2261">
        <v>0</v>
      </c>
      <c r="BA2261">
        <v>2257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CX2261">
        <f>Y2261*Source!I817</f>
        <v>0.24758499999999997</v>
      </c>
      <c r="CY2261">
        <f>AB2261</f>
        <v>12.39</v>
      </c>
      <c r="CZ2261">
        <f>AF2261</f>
        <v>12.39</v>
      </c>
      <c r="DA2261">
        <f>AJ2261</f>
        <v>1</v>
      </c>
      <c r="DB2261">
        <v>0</v>
      </c>
    </row>
    <row r="2262" spans="1:106" x14ac:dyDescent="0.2">
      <c r="A2262">
        <f>ROW(Source!A817)</f>
        <v>817</v>
      </c>
      <c r="B2262">
        <v>27721504</v>
      </c>
      <c r="C2262">
        <v>27724504</v>
      </c>
      <c r="D2262">
        <v>25231607</v>
      </c>
      <c r="E2262">
        <v>1</v>
      </c>
      <c r="F2262">
        <v>1</v>
      </c>
      <c r="G2262">
        <v>1</v>
      </c>
      <c r="H2262">
        <v>2</v>
      </c>
      <c r="I2262" t="s">
        <v>997</v>
      </c>
      <c r="J2262" t="s">
        <v>998</v>
      </c>
      <c r="K2262" t="s">
        <v>999</v>
      </c>
      <c r="L2262">
        <v>1368</v>
      </c>
      <c r="N2262">
        <v>1011</v>
      </c>
      <c r="O2262" t="s">
        <v>959</v>
      </c>
      <c r="P2262" t="s">
        <v>959</v>
      </c>
      <c r="Q2262">
        <v>1</v>
      </c>
      <c r="W2262">
        <v>0</v>
      </c>
      <c r="X2262">
        <v>1372534845</v>
      </c>
      <c r="Y2262">
        <v>1.2500000000000001E-2</v>
      </c>
      <c r="AA2262">
        <v>0</v>
      </c>
      <c r="AB2262">
        <v>65.709999999999994</v>
      </c>
      <c r="AC2262">
        <v>11.6</v>
      </c>
      <c r="AD2262">
        <v>0</v>
      </c>
      <c r="AE2262">
        <v>0</v>
      </c>
      <c r="AF2262">
        <v>65.709999999999994</v>
      </c>
      <c r="AG2262">
        <v>11.6</v>
      </c>
      <c r="AH2262">
        <v>0</v>
      </c>
      <c r="AI2262">
        <v>1</v>
      </c>
      <c r="AJ2262">
        <v>1</v>
      </c>
      <c r="AK2262">
        <v>1</v>
      </c>
      <c r="AL2262">
        <v>1</v>
      </c>
      <c r="AN2262">
        <v>0</v>
      </c>
      <c r="AO2262">
        <v>1</v>
      </c>
      <c r="AP2262">
        <v>1</v>
      </c>
      <c r="AQ2262">
        <v>0</v>
      </c>
      <c r="AR2262">
        <v>0</v>
      </c>
      <c r="AS2262" t="s">
        <v>6</v>
      </c>
      <c r="AT2262">
        <v>0.01</v>
      </c>
      <c r="AU2262" t="s">
        <v>102</v>
      </c>
      <c r="AV2262">
        <v>0</v>
      </c>
      <c r="AW2262">
        <v>2</v>
      </c>
      <c r="AX2262">
        <v>27724522</v>
      </c>
      <c r="AY2262">
        <v>1</v>
      </c>
      <c r="AZ2262">
        <v>0</v>
      </c>
      <c r="BA2262">
        <v>2258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CX2262">
        <f>Y2262*Source!I817</f>
        <v>1.4650000000000002E-3</v>
      </c>
      <c r="CY2262">
        <f>AB2262</f>
        <v>65.709999999999994</v>
      </c>
      <c r="CZ2262">
        <f>AF2262</f>
        <v>65.709999999999994</v>
      </c>
      <c r="DA2262">
        <f>AJ2262</f>
        <v>1</v>
      </c>
      <c r="DB2262">
        <v>0</v>
      </c>
    </row>
    <row r="2263" spans="1:106" x14ac:dyDescent="0.2">
      <c r="A2263">
        <f>ROW(Source!A817)</f>
        <v>817</v>
      </c>
      <c r="B2263">
        <v>27721504</v>
      </c>
      <c r="C2263">
        <v>27724504</v>
      </c>
      <c r="D2263">
        <v>25149961</v>
      </c>
      <c r="E2263">
        <v>1</v>
      </c>
      <c r="F2263">
        <v>1</v>
      </c>
      <c r="G2263">
        <v>1</v>
      </c>
      <c r="H2263">
        <v>3</v>
      </c>
      <c r="I2263" t="s">
        <v>963</v>
      </c>
      <c r="J2263" t="s">
        <v>964</v>
      </c>
      <c r="K2263" t="s">
        <v>965</v>
      </c>
      <c r="L2263">
        <v>1339</v>
      </c>
      <c r="N2263">
        <v>1007</v>
      </c>
      <c r="O2263" t="s">
        <v>64</v>
      </c>
      <c r="P2263" t="s">
        <v>64</v>
      </c>
      <c r="Q2263">
        <v>1</v>
      </c>
      <c r="W2263">
        <v>0</v>
      </c>
      <c r="X2263">
        <v>-1660354250</v>
      </c>
      <c r="Y2263">
        <v>0.44</v>
      </c>
      <c r="AA2263">
        <v>2.44</v>
      </c>
      <c r="AB2263">
        <v>0</v>
      </c>
      <c r="AC2263">
        <v>0</v>
      </c>
      <c r="AD2263">
        <v>0</v>
      </c>
      <c r="AE2263">
        <v>2.44</v>
      </c>
      <c r="AF2263">
        <v>0</v>
      </c>
      <c r="AG2263">
        <v>0</v>
      </c>
      <c r="AH2263">
        <v>0</v>
      </c>
      <c r="AI2263">
        <v>1</v>
      </c>
      <c r="AJ2263">
        <v>1</v>
      </c>
      <c r="AK2263">
        <v>1</v>
      </c>
      <c r="AL2263">
        <v>1</v>
      </c>
      <c r="AN2263">
        <v>0</v>
      </c>
      <c r="AO2263">
        <v>1</v>
      </c>
      <c r="AP2263">
        <v>0</v>
      </c>
      <c r="AQ2263">
        <v>0</v>
      </c>
      <c r="AR2263">
        <v>0</v>
      </c>
      <c r="AS2263" t="s">
        <v>6</v>
      </c>
      <c r="AT2263">
        <v>0.44</v>
      </c>
      <c r="AU2263" t="s">
        <v>6</v>
      </c>
      <c r="AV2263">
        <v>0</v>
      </c>
      <c r="AW2263">
        <v>2</v>
      </c>
      <c r="AX2263">
        <v>27724523</v>
      </c>
      <c r="AY2263">
        <v>1</v>
      </c>
      <c r="AZ2263">
        <v>0</v>
      </c>
      <c r="BA2263">
        <v>2259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CX2263">
        <f>Y2263*Source!I817</f>
        <v>5.1568000000000003E-2</v>
      </c>
      <c r="CY2263">
        <f t="shared" ref="CY2263:CY2268" si="198">AA2263</f>
        <v>2.44</v>
      </c>
      <c r="CZ2263">
        <f t="shared" ref="CZ2263:CZ2268" si="199">AE2263</f>
        <v>2.44</v>
      </c>
      <c r="DA2263">
        <f t="shared" ref="DA2263:DA2268" si="200">AI2263</f>
        <v>1</v>
      </c>
      <c r="DB2263">
        <v>0</v>
      </c>
    </row>
    <row r="2264" spans="1:106" x14ac:dyDescent="0.2">
      <c r="A2264">
        <f>ROW(Source!A817)</f>
        <v>817</v>
      </c>
      <c r="B2264">
        <v>27721504</v>
      </c>
      <c r="C2264">
        <v>27724504</v>
      </c>
      <c r="D2264">
        <v>25155711</v>
      </c>
      <c r="E2264">
        <v>1</v>
      </c>
      <c r="F2264">
        <v>1</v>
      </c>
      <c r="G2264">
        <v>1</v>
      </c>
      <c r="H2264">
        <v>3</v>
      </c>
      <c r="I2264" t="s">
        <v>1243</v>
      </c>
      <c r="J2264" t="s">
        <v>1244</v>
      </c>
      <c r="K2264" t="s">
        <v>1245</v>
      </c>
      <c r="L2264">
        <v>1348</v>
      </c>
      <c r="N2264">
        <v>1009</v>
      </c>
      <c r="O2264" t="s">
        <v>46</v>
      </c>
      <c r="P2264" t="s">
        <v>46</v>
      </c>
      <c r="Q2264">
        <v>1000</v>
      </c>
      <c r="W2264">
        <v>0</v>
      </c>
      <c r="X2264">
        <v>2108657288</v>
      </c>
      <c r="Y2264">
        <v>1.2999999999999999E-2</v>
      </c>
      <c r="AA2264">
        <v>6513</v>
      </c>
      <c r="AB2264">
        <v>0</v>
      </c>
      <c r="AC2264">
        <v>0</v>
      </c>
      <c r="AD2264">
        <v>0</v>
      </c>
      <c r="AE2264">
        <v>6513</v>
      </c>
      <c r="AF2264">
        <v>0</v>
      </c>
      <c r="AG2264">
        <v>0</v>
      </c>
      <c r="AH2264">
        <v>0</v>
      </c>
      <c r="AI2264">
        <v>1</v>
      </c>
      <c r="AJ2264">
        <v>1</v>
      </c>
      <c r="AK2264">
        <v>1</v>
      </c>
      <c r="AL2264">
        <v>1</v>
      </c>
      <c r="AN2264">
        <v>0</v>
      </c>
      <c r="AO2264">
        <v>1</v>
      </c>
      <c r="AP2264">
        <v>0</v>
      </c>
      <c r="AQ2264">
        <v>0</v>
      </c>
      <c r="AR2264">
        <v>0</v>
      </c>
      <c r="AS2264" t="s">
        <v>6</v>
      </c>
      <c r="AT2264">
        <v>1.2999999999999999E-2</v>
      </c>
      <c r="AU2264" t="s">
        <v>6</v>
      </c>
      <c r="AV2264">
        <v>0</v>
      </c>
      <c r="AW2264">
        <v>2</v>
      </c>
      <c r="AX2264">
        <v>27724524</v>
      </c>
      <c r="AY2264">
        <v>1</v>
      </c>
      <c r="AZ2264">
        <v>0</v>
      </c>
      <c r="BA2264">
        <v>2260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CX2264">
        <f>Y2264*Source!I817</f>
        <v>1.5236E-3</v>
      </c>
      <c r="CY2264">
        <f t="shared" si="198"/>
        <v>6513</v>
      </c>
      <c r="CZ2264">
        <f t="shared" si="199"/>
        <v>6513</v>
      </c>
      <c r="DA2264">
        <f t="shared" si="200"/>
        <v>1</v>
      </c>
      <c r="DB2264">
        <v>0</v>
      </c>
    </row>
    <row r="2265" spans="1:106" x14ac:dyDescent="0.2">
      <c r="A2265">
        <f>ROW(Source!A817)</f>
        <v>817</v>
      </c>
      <c r="B2265">
        <v>27721504</v>
      </c>
      <c r="C2265">
        <v>27724504</v>
      </c>
      <c r="D2265">
        <v>25169756</v>
      </c>
      <c r="E2265">
        <v>1</v>
      </c>
      <c r="F2265">
        <v>1</v>
      </c>
      <c r="G2265">
        <v>1</v>
      </c>
      <c r="H2265">
        <v>3</v>
      </c>
      <c r="I2265" t="s">
        <v>464</v>
      </c>
      <c r="J2265" t="s">
        <v>466</v>
      </c>
      <c r="K2265" t="s">
        <v>465</v>
      </c>
      <c r="L2265">
        <v>1327</v>
      </c>
      <c r="N2265">
        <v>1005</v>
      </c>
      <c r="O2265" t="s">
        <v>96</v>
      </c>
      <c r="P2265" t="s">
        <v>96</v>
      </c>
      <c r="Q2265">
        <v>1</v>
      </c>
      <c r="W2265">
        <v>1</v>
      </c>
      <c r="X2265">
        <v>2046761779</v>
      </c>
      <c r="Y2265">
        <v>-102</v>
      </c>
      <c r="AA2265">
        <v>140.44999999999999</v>
      </c>
      <c r="AB2265">
        <v>0</v>
      </c>
      <c r="AC2265">
        <v>0</v>
      </c>
      <c r="AD2265">
        <v>0</v>
      </c>
      <c r="AE2265">
        <v>140.44999999999999</v>
      </c>
      <c r="AF2265">
        <v>0</v>
      </c>
      <c r="AG2265">
        <v>0</v>
      </c>
      <c r="AH2265">
        <v>0</v>
      </c>
      <c r="AI2265">
        <v>1</v>
      </c>
      <c r="AJ2265">
        <v>1</v>
      </c>
      <c r="AK2265">
        <v>1</v>
      </c>
      <c r="AL2265">
        <v>1</v>
      </c>
      <c r="AN2265">
        <v>0</v>
      </c>
      <c r="AO2265">
        <v>1</v>
      </c>
      <c r="AP2265">
        <v>0</v>
      </c>
      <c r="AQ2265">
        <v>0</v>
      </c>
      <c r="AR2265">
        <v>0</v>
      </c>
      <c r="AS2265" t="s">
        <v>6</v>
      </c>
      <c r="AT2265">
        <v>-102</v>
      </c>
      <c r="AU2265" t="s">
        <v>6</v>
      </c>
      <c r="AV2265">
        <v>0</v>
      </c>
      <c r="AW2265">
        <v>2</v>
      </c>
      <c r="AX2265">
        <v>27724525</v>
      </c>
      <c r="AY2265">
        <v>1</v>
      </c>
      <c r="AZ2265">
        <v>6144</v>
      </c>
      <c r="BA2265">
        <v>2261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CX2265">
        <f>Y2265*Source!I817</f>
        <v>-11.9544</v>
      </c>
      <c r="CY2265">
        <f t="shared" si="198"/>
        <v>140.44999999999999</v>
      </c>
      <c r="CZ2265">
        <f t="shared" si="199"/>
        <v>140.44999999999999</v>
      </c>
      <c r="DA2265">
        <f t="shared" si="200"/>
        <v>1</v>
      </c>
      <c r="DB2265">
        <v>0</v>
      </c>
    </row>
    <row r="2266" spans="1:106" x14ac:dyDescent="0.2">
      <c r="A2266">
        <f>ROW(Source!A817)</f>
        <v>817</v>
      </c>
      <c r="B2266">
        <v>27721504</v>
      </c>
      <c r="C2266">
        <v>27724504</v>
      </c>
      <c r="D2266">
        <v>25169765</v>
      </c>
      <c r="E2266">
        <v>1</v>
      </c>
      <c r="F2266">
        <v>1</v>
      </c>
      <c r="G2266">
        <v>1</v>
      </c>
      <c r="H2266">
        <v>3</v>
      </c>
      <c r="I2266" t="s">
        <v>468</v>
      </c>
      <c r="J2266" t="s">
        <v>470</v>
      </c>
      <c r="K2266" t="s">
        <v>469</v>
      </c>
      <c r="L2266">
        <v>1327</v>
      </c>
      <c r="N2266">
        <v>1005</v>
      </c>
      <c r="O2266" t="s">
        <v>96</v>
      </c>
      <c r="P2266" t="s">
        <v>96</v>
      </c>
      <c r="Q2266">
        <v>1</v>
      </c>
      <c r="W2266">
        <v>0</v>
      </c>
      <c r="X2266">
        <v>1788761726</v>
      </c>
      <c r="Y2266">
        <v>102</v>
      </c>
      <c r="AA2266">
        <v>57.79</v>
      </c>
      <c r="AB2266">
        <v>0</v>
      </c>
      <c r="AC2266">
        <v>0</v>
      </c>
      <c r="AD2266">
        <v>0</v>
      </c>
      <c r="AE2266">
        <v>57.79</v>
      </c>
      <c r="AF2266">
        <v>0</v>
      </c>
      <c r="AG2266">
        <v>0</v>
      </c>
      <c r="AH2266">
        <v>0</v>
      </c>
      <c r="AI2266">
        <v>1</v>
      </c>
      <c r="AJ2266">
        <v>1</v>
      </c>
      <c r="AK2266">
        <v>1</v>
      </c>
      <c r="AL2266">
        <v>1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 t="s">
        <v>6</v>
      </c>
      <c r="AT2266">
        <v>102</v>
      </c>
      <c r="AU2266" t="s">
        <v>6</v>
      </c>
      <c r="AV2266">
        <v>0</v>
      </c>
      <c r="AW2266">
        <v>1</v>
      </c>
      <c r="AX2266">
        <v>-1</v>
      </c>
      <c r="AY2266">
        <v>0</v>
      </c>
      <c r="AZ2266">
        <v>0</v>
      </c>
      <c r="BA2266" t="s">
        <v>6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CX2266">
        <f>Y2266*Source!I817</f>
        <v>11.9544</v>
      </c>
      <c r="CY2266">
        <f t="shared" si="198"/>
        <v>57.79</v>
      </c>
      <c r="CZ2266">
        <f t="shared" si="199"/>
        <v>57.79</v>
      </c>
      <c r="DA2266">
        <f t="shared" si="200"/>
        <v>1</v>
      </c>
      <c r="DB2266">
        <v>0</v>
      </c>
    </row>
    <row r="2267" spans="1:106" x14ac:dyDescent="0.2">
      <c r="A2267">
        <f>ROW(Source!A817)</f>
        <v>817</v>
      </c>
      <c r="B2267">
        <v>27721504</v>
      </c>
      <c r="C2267">
        <v>27724504</v>
      </c>
      <c r="D2267">
        <v>25185231</v>
      </c>
      <c r="E2267">
        <v>1</v>
      </c>
      <c r="F2267">
        <v>1</v>
      </c>
      <c r="G2267">
        <v>1</v>
      </c>
      <c r="H2267">
        <v>3</v>
      </c>
      <c r="I2267" t="s">
        <v>1246</v>
      </c>
      <c r="J2267" t="s">
        <v>1247</v>
      </c>
      <c r="K2267" t="s">
        <v>1248</v>
      </c>
      <c r="L2267">
        <v>1346</v>
      </c>
      <c r="N2267">
        <v>1009</v>
      </c>
      <c r="O2267" t="s">
        <v>178</v>
      </c>
      <c r="P2267" t="s">
        <v>178</v>
      </c>
      <c r="Q2267">
        <v>1</v>
      </c>
      <c r="W2267">
        <v>0</v>
      </c>
      <c r="X2267">
        <v>830044740</v>
      </c>
      <c r="Y2267">
        <v>1200</v>
      </c>
      <c r="AA2267">
        <v>3.69</v>
      </c>
      <c r="AB2267">
        <v>0</v>
      </c>
      <c r="AC2267">
        <v>0</v>
      </c>
      <c r="AD2267">
        <v>0</v>
      </c>
      <c r="AE2267">
        <v>3.69</v>
      </c>
      <c r="AF2267">
        <v>0</v>
      </c>
      <c r="AG2267">
        <v>0</v>
      </c>
      <c r="AH2267">
        <v>0</v>
      </c>
      <c r="AI2267">
        <v>1</v>
      </c>
      <c r="AJ2267">
        <v>1</v>
      </c>
      <c r="AK2267">
        <v>1</v>
      </c>
      <c r="AL2267">
        <v>1</v>
      </c>
      <c r="AN2267">
        <v>0</v>
      </c>
      <c r="AO2267">
        <v>1</v>
      </c>
      <c r="AP2267">
        <v>0</v>
      </c>
      <c r="AQ2267">
        <v>0</v>
      </c>
      <c r="AR2267">
        <v>0</v>
      </c>
      <c r="AS2267" t="s">
        <v>6</v>
      </c>
      <c r="AT2267">
        <v>1200</v>
      </c>
      <c r="AU2267" t="s">
        <v>6</v>
      </c>
      <c r="AV2267">
        <v>0</v>
      </c>
      <c r="AW2267">
        <v>2</v>
      </c>
      <c r="AX2267">
        <v>27724527</v>
      </c>
      <c r="AY2267">
        <v>1</v>
      </c>
      <c r="AZ2267">
        <v>0</v>
      </c>
      <c r="BA2267">
        <v>2263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CX2267">
        <f>Y2267*Source!I817</f>
        <v>140.63999999999999</v>
      </c>
      <c r="CY2267">
        <f t="shared" si="198"/>
        <v>3.69</v>
      </c>
      <c r="CZ2267">
        <f t="shared" si="199"/>
        <v>3.69</v>
      </c>
      <c r="DA2267">
        <f t="shared" si="200"/>
        <v>1</v>
      </c>
      <c r="DB2267">
        <v>0</v>
      </c>
    </row>
    <row r="2268" spans="1:106" x14ac:dyDescent="0.2">
      <c r="A2268">
        <f>ROW(Source!A817)</f>
        <v>817</v>
      </c>
      <c r="B2268">
        <v>27721504</v>
      </c>
      <c r="C2268">
        <v>27724504</v>
      </c>
      <c r="D2268">
        <v>25185864</v>
      </c>
      <c r="E2268">
        <v>1</v>
      </c>
      <c r="F2268">
        <v>1</v>
      </c>
      <c r="G2268">
        <v>1</v>
      </c>
      <c r="H2268">
        <v>3</v>
      </c>
      <c r="I2268" t="s">
        <v>460</v>
      </c>
      <c r="J2268" t="s">
        <v>462</v>
      </c>
      <c r="K2268" t="s">
        <v>461</v>
      </c>
      <c r="L2268">
        <v>1296</v>
      </c>
      <c r="N2268">
        <v>1002</v>
      </c>
      <c r="O2268" t="s">
        <v>352</v>
      </c>
      <c r="P2268" t="s">
        <v>352</v>
      </c>
      <c r="Q2268">
        <v>1</v>
      </c>
      <c r="W2268">
        <v>0</v>
      </c>
      <c r="X2268">
        <v>-972933126</v>
      </c>
      <c r="Y2268">
        <v>13</v>
      </c>
      <c r="AA2268">
        <v>9.14</v>
      </c>
      <c r="AB2268">
        <v>0</v>
      </c>
      <c r="AC2268">
        <v>0</v>
      </c>
      <c r="AD2268">
        <v>0</v>
      </c>
      <c r="AE2268">
        <v>9.14</v>
      </c>
      <c r="AF2268">
        <v>0</v>
      </c>
      <c r="AG2268">
        <v>0</v>
      </c>
      <c r="AH2268">
        <v>0</v>
      </c>
      <c r="AI2268">
        <v>1</v>
      </c>
      <c r="AJ2268">
        <v>1</v>
      </c>
      <c r="AK2268">
        <v>1</v>
      </c>
      <c r="AL2268">
        <v>1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 t="s">
        <v>6</v>
      </c>
      <c r="AT2268">
        <v>13</v>
      </c>
      <c r="AU2268" t="s">
        <v>6</v>
      </c>
      <c r="AV2268">
        <v>0</v>
      </c>
      <c r="AW2268">
        <v>1</v>
      </c>
      <c r="AX2268">
        <v>-1</v>
      </c>
      <c r="AY2268">
        <v>0</v>
      </c>
      <c r="AZ2268">
        <v>0</v>
      </c>
      <c r="BA2268" t="s">
        <v>6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CX2268">
        <f>Y2268*Source!I817</f>
        <v>1.5236000000000001</v>
      </c>
      <c r="CY2268">
        <f t="shared" si="198"/>
        <v>9.14</v>
      </c>
      <c r="CZ2268">
        <f t="shared" si="199"/>
        <v>9.14</v>
      </c>
      <c r="DA2268">
        <f t="shared" si="200"/>
        <v>1</v>
      </c>
      <c r="DB2268">
        <v>0</v>
      </c>
    </row>
    <row r="2269" spans="1:106" x14ac:dyDescent="0.2">
      <c r="A2269">
        <f>ROW(Source!A824)</f>
        <v>824</v>
      </c>
      <c r="B2269">
        <v>27721505</v>
      </c>
      <c r="C2269">
        <v>27724532</v>
      </c>
      <c r="D2269">
        <v>25418547</v>
      </c>
      <c r="E2269">
        <v>1</v>
      </c>
      <c r="F2269">
        <v>1</v>
      </c>
      <c r="G2269">
        <v>1</v>
      </c>
      <c r="H2269">
        <v>1</v>
      </c>
      <c r="I2269" t="s">
        <v>1073</v>
      </c>
      <c r="J2269" t="s">
        <v>6</v>
      </c>
      <c r="K2269" t="s">
        <v>1074</v>
      </c>
      <c r="L2269">
        <v>1191</v>
      </c>
      <c r="N2269">
        <v>1013</v>
      </c>
      <c r="O2269" t="s">
        <v>953</v>
      </c>
      <c r="P2269" t="s">
        <v>953</v>
      </c>
      <c r="Q2269">
        <v>1</v>
      </c>
      <c r="W2269">
        <v>0</v>
      </c>
      <c r="X2269">
        <v>-784637506</v>
      </c>
      <c r="Y2269">
        <v>167.57799999999997</v>
      </c>
      <c r="AA2269">
        <v>0</v>
      </c>
      <c r="AB2269">
        <v>0</v>
      </c>
      <c r="AC2269">
        <v>0</v>
      </c>
      <c r="AD2269">
        <v>8.74</v>
      </c>
      <c r="AE2269">
        <v>0</v>
      </c>
      <c r="AF2269">
        <v>0</v>
      </c>
      <c r="AG2269">
        <v>0</v>
      </c>
      <c r="AH2269">
        <v>8.74</v>
      </c>
      <c r="AI2269">
        <v>1</v>
      </c>
      <c r="AJ2269">
        <v>1</v>
      </c>
      <c r="AK2269">
        <v>1</v>
      </c>
      <c r="AL2269">
        <v>1</v>
      </c>
      <c r="AN2269">
        <v>0</v>
      </c>
      <c r="AO2269">
        <v>1</v>
      </c>
      <c r="AP2269">
        <v>1</v>
      </c>
      <c r="AQ2269">
        <v>0</v>
      </c>
      <c r="AR2269">
        <v>0</v>
      </c>
      <c r="AS2269" t="s">
        <v>6</v>
      </c>
      <c r="AT2269">
        <v>145.72</v>
      </c>
      <c r="AU2269" t="s">
        <v>103</v>
      </c>
      <c r="AV2269">
        <v>1</v>
      </c>
      <c r="AW2269">
        <v>2</v>
      </c>
      <c r="AX2269">
        <v>27724544</v>
      </c>
      <c r="AY2269">
        <v>1</v>
      </c>
      <c r="AZ2269">
        <v>0</v>
      </c>
      <c r="BA2269">
        <v>2265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CX2269">
        <f>Y2269*Source!I824</f>
        <v>5.7646831999999995</v>
      </c>
      <c r="CY2269">
        <f>AD2269</f>
        <v>8.74</v>
      </c>
      <c r="CZ2269">
        <f>AH2269</f>
        <v>8.74</v>
      </c>
      <c r="DA2269">
        <f>AL2269</f>
        <v>1</v>
      </c>
      <c r="DB2269">
        <v>0</v>
      </c>
    </row>
    <row r="2270" spans="1:106" x14ac:dyDescent="0.2">
      <c r="A2270">
        <f>ROW(Source!A824)</f>
        <v>824</v>
      </c>
      <c r="B2270">
        <v>27721505</v>
      </c>
      <c r="C2270">
        <v>27724532</v>
      </c>
      <c r="D2270">
        <v>25412928</v>
      </c>
      <c r="E2270">
        <v>1</v>
      </c>
      <c r="F2270">
        <v>1</v>
      </c>
      <c r="G2270">
        <v>1</v>
      </c>
      <c r="H2270">
        <v>1</v>
      </c>
      <c r="I2270" t="s">
        <v>954</v>
      </c>
      <c r="J2270" t="s">
        <v>6</v>
      </c>
      <c r="K2270" t="s">
        <v>955</v>
      </c>
      <c r="L2270">
        <v>1191</v>
      </c>
      <c r="N2270">
        <v>1013</v>
      </c>
      <c r="O2270" t="s">
        <v>953</v>
      </c>
      <c r="P2270" t="s">
        <v>953</v>
      </c>
      <c r="Q2270">
        <v>1</v>
      </c>
      <c r="W2270">
        <v>0</v>
      </c>
      <c r="X2270">
        <v>-1417349443</v>
      </c>
      <c r="Y2270">
        <v>4.2300000000000004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1</v>
      </c>
      <c r="AJ2270">
        <v>1</v>
      </c>
      <c r="AK2270">
        <v>1</v>
      </c>
      <c r="AL2270">
        <v>1</v>
      </c>
      <c r="AN2270">
        <v>0</v>
      </c>
      <c r="AO2270">
        <v>1</v>
      </c>
      <c r="AP2270">
        <v>0</v>
      </c>
      <c r="AQ2270">
        <v>0</v>
      </c>
      <c r="AR2270">
        <v>0</v>
      </c>
      <c r="AS2270" t="s">
        <v>6</v>
      </c>
      <c r="AT2270">
        <v>4.2300000000000004</v>
      </c>
      <c r="AU2270" t="s">
        <v>6</v>
      </c>
      <c r="AV2270">
        <v>2</v>
      </c>
      <c r="AW2270">
        <v>2</v>
      </c>
      <c r="AX2270">
        <v>27724545</v>
      </c>
      <c r="AY2270">
        <v>1</v>
      </c>
      <c r="AZ2270">
        <v>2048</v>
      </c>
      <c r="BA2270">
        <v>2266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CX2270">
        <f>Y2270*Source!I824</f>
        <v>0.145512</v>
      </c>
      <c r="CY2270">
        <f>AD2270</f>
        <v>0</v>
      </c>
      <c r="CZ2270">
        <f>AH2270</f>
        <v>0</v>
      </c>
      <c r="DA2270">
        <f>AL2270</f>
        <v>1</v>
      </c>
      <c r="DB2270">
        <v>0</v>
      </c>
    </row>
    <row r="2271" spans="1:106" x14ac:dyDescent="0.2">
      <c r="A2271">
        <f>ROW(Source!A824)</f>
        <v>824</v>
      </c>
      <c r="B2271">
        <v>27721505</v>
      </c>
      <c r="C2271">
        <v>27724532</v>
      </c>
      <c r="D2271">
        <v>25230514</v>
      </c>
      <c r="E2271">
        <v>1</v>
      </c>
      <c r="F2271">
        <v>1</v>
      </c>
      <c r="G2271">
        <v>1</v>
      </c>
      <c r="H2271">
        <v>2</v>
      </c>
      <c r="I2271" t="s">
        <v>960</v>
      </c>
      <c r="J2271" t="s">
        <v>961</v>
      </c>
      <c r="K2271" t="s">
        <v>962</v>
      </c>
      <c r="L2271">
        <v>1368</v>
      </c>
      <c r="N2271">
        <v>1011</v>
      </c>
      <c r="O2271" t="s">
        <v>959</v>
      </c>
      <c r="P2271" t="s">
        <v>959</v>
      </c>
      <c r="Q2271">
        <v>1</v>
      </c>
      <c r="W2271">
        <v>0</v>
      </c>
      <c r="X2271">
        <v>1188625873</v>
      </c>
      <c r="Y2271">
        <v>0.82500000000000007</v>
      </c>
      <c r="AA2271">
        <v>0</v>
      </c>
      <c r="AB2271">
        <v>31.26</v>
      </c>
      <c r="AC2271">
        <v>13.5</v>
      </c>
      <c r="AD2271">
        <v>0</v>
      </c>
      <c r="AE2271">
        <v>0</v>
      </c>
      <c r="AF2271">
        <v>31.26</v>
      </c>
      <c r="AG2271">
        <v>13.5</v>
      </c>
      <c r="AH2271">
        <v>0</v>
      </c>
      <c r="AI2271">
        <v>1</v>
      </c>
      <c r="AJ2271">
        <v>1</v>
      </c>
      <c r="AK2271">
        <v>1</v>
      </c>
      <c r="AL2271">
        <v>1</v>
      </c>
      <c r="AN2271">
        <v>0</v>
      </c>
      <c r="AO2271">
        <v>1</v>
      </c>
      <c r="AP2271">
        <v>1</v>
      </c>
      <c r="AQ2271">
        <v>0</v>
      </c>
      <c r="AR2271">
        <v>0</v>
      </c>
      <c r="AS2271" t="s">
        <v>6</v>
      </c>
      <c r="AT2271">
        <v>0.66</v>
      </c>
      <c r="AU2271" t="s">
        <v>102</v>
      </c>
      <c r="AV2271">
        <v>0</v>
      </c>
      <c r="AW2271">
        <v>2</v>
      </c>
      <c r="AX2271">
        <v>27724546</v>
      </c>
      <c r="AY2271">
        <v>1</v>
      </c>
      <c r="AZ2271">
        <v>0</v>
      </c>
      <c r="BA2271">
        <v>2267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CX2271">
        <f>Y2271*Source!I824</f>
        <v>2.8380000000000002E-2</v>
      </c>
      <c r="CY2271">
        <f>AB2271</f>
        <v>31.26</v>
      </c>
      <c r="CZ2271">
        <f>AF2271</f>
        <v>31.26</v>
      </c>
      <c r="DA2271">
        <f>AJ2271</f>
        <v>1</v>
      </c>
      <c r="DB2271">
        <v>0</v>
      </c>
    </row>
    <row r="2272" spans="1:106" x14ac:dyDescent="0.2">
      <c r="A2272">
        <f>ROW(Source!A824)</f>
        <v>824</v>
      </c>
      <c r="B2272">
        <v>27721505</v>
      </c>
      <c r="C2272">
        <v>27724532</v>
      </c>
      <c r="D2272">
        <v>25231607</v>
      </c>
      <c r="E2272">
        <v>1</v>
      </c>
      <c r="F2272">
        <v>1</v>
      </c>
      <c r="G2272">
        <v>1</v>
      </c>
      <c r="H2272">
        <v>2</v>
      </c>
      <c r="I2272" t="s">
        <v>997</v>
      </c>
      <c r="J2272" t="s">
        <v>998</v>
      </c>
      <c r="K2272" t="s">
        <v>999</v>
      </c>
      <c r="L2272">
        <v>1368</v>
      </c>
      <c r="N2272">
        <v>1011</v>
      </c>
      <c r="O2272" t="s">
        <v>959</v>
      </c>
      <c r="P2272" t="s">
        <v>959</v>
      </c>
      <c r="Q2272">
        <v>1</v>
      </c>
      <c r="W2272">
        <v>0</v>
      </c>
      <c r="X2272">
        <v>1372534845</v>
      </c>
      <c r="Y2272">
        <v>4.4624999999999995</v>
      </c>
      <c r="AA2272">
        <v>0</v>
      </c>
      <c r="AB2272">
        <v>65.709999999999994</v>
      </c>
      <c r="AC2272">
        <v>11.6</v>
      </c>
      <c r="AD2272">
        <v>0</v>
      </c>
      <c r="AE2272">
        <v>0</v>
      </c>
      <c r="AF2272">
        <v>65.709999999999994</v>
      </c>
      <c r="AG2272">
        <v>11.6</v>
      </c>
      <c r="AH2272">
        <v>0</v>
      </c>
      <c r="AI2272">
        <v>1</v>
      </c>
      <c r="AJ2272">
        <v>1</v>
      </c>
      <c r="AK2272">
        <v>1</v>
      </c>
      <c r="AL2272">
        <v>1</v>
      </c>
      <c r="AN2272">
        <v>0</v>
      </c>
      <c r="AO2272">
        <v>1</v>
      </c>
      <c r="AP2272">
        <v>1</v>
      </c>
      <c r="AQ2272">
        <v>0</v>
      </c>
      <c r="AR2272">
        <v>0</v>
      </c>
      <c r="AS2272" t="s">
        <v>6</v>
      </c>
      <c r="AT2272">
        <v>3.57</v>
      </c>
      <c r="AU2272" t="s">
        <v>102</v>
      </c>
      <c r="AV2272">
        <v>0</v>
      </c>
      <c r="AW2272">
        <v>2</v>
      </c>
      <c r="AX2272">
        <v>27724547</v>
      </c>
      <c r="AY2272">
        <v>1</v>
      </c>
      <c r="AZ2272">
        <v>0</v>
      </c>
      <c r="BA2272">
        <v>2268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CX2272">
        <f>Y2272*Source!I824</f>
        <v>0.15350999999999998</v>
      </c>
      <c r="CY2272">
        <f>AB2272</f>
        <v>65.709999999999994</v>
      </c>
      <c r="CZ2272">
        <f>AF2272</f>
        <v>65.709999999999994</v>
      </c>
      <c r="DA2272">
        <f>AJ2272</f>
        <v>1</v>
      </c>
      <c r="DB2272">
        <v>0</v>
      </c>
    </row>
    <row r="2273" spans="1:106" x14ac:dyDescent="0.2">
      <c r="A2273">
        <f>ROW(Source!A824)</f>
        <v>824</v>
      </c>
      <c r="B2273">
        <v>27721505</v>
      </c>
      <c r="C2273">
        <v>27724532</v>
      </c>
      <c r="D2273">
        <v>25150226</v>
      </c>
      <c r="E2273">
        <v>1</v>
      </c>
      <c r="F2273">
        <v>1</v>
      </c>
      <c r="G2273">
        <v>1</v>
      </c>
      <c r="H2273">
        <v>3</v>
      </c>
      <c r="I2273" t="s">
        <v>1249</v>
      </c>
      <c r="J2273" t="s">
        <v>1250</v>
      </c>
      <c r="K2273" t="s">
        <v>1251</v>
      </c>
      <c r="L2273">
        <v>1301</v>
      </c>
      <c r="N2273">
        <v>1003</v>
      </c>
      <c r="O2273" t="s">
        <v>501</v>
      </c>
      <c r="P2273" t="s">
        <v>501</v>
      </c>
      <c r="Q2273">
        <v>1</v>
      </c>
      <c r="W2273">
        <v>0</v>
      </c>
      <c r="X2273">
        <v>751777312</v>
      </c>
      <c r="Y2273">
        <v>244</v>
      </c>
      <c r="AA2273">
        <v>6.38</v>
      </c>
      <c r="AB2273">
        <v>0</v>
      </c>
      <c r="AC2273">
        <v>0</v>
      </c>
      <c r="AD2273">
        <v>0</v>
      </c>
      <c r="AE2273">
        <v>6.38</v>
      </c>
      <c r="AF2273">
        <v>0</v>
      </c>
      <c r="AG2273">
        <v>0</v>
      </c>
      <c r="AH2273">
        <v>0</v>
      </c>
      <c r="AI2273">
        <v>1</v>
      </c>
      <c r="AJ2273">
        <v>1</v>
      </c>
      <c r="AK2273">
        <v>1</v>
      </c>
      <c r="AL2273">
        <v>1</v>
      </c>
      <c r="AN2273">
        <v>0</v>
      </c>
      <c r="AO2273">
        <v>1</v>
      </c>
      <c r="AP2273">
        <v>0</v>
      </c>
      <c r="AQ2273">
        <v>0</v>
      </c>
      <c r="AR2273">
        <v>0</v>
      </c>
      <c r="AS2273" t="s">
        <v>6</v>
      </c>
      <c r="AT2273">
        <v>244</v>
      </c>
      <c r="AU2273" t="s">
        <v>6</v>
      </c>
      <c r="AV2273">
        <v>0</v>
      </c>
      <c r="AW2273">
        <v>2</v>
      </c>
      <c r="AX2273">
        <v>27724548</v>
      </c>
      <c r="AY2273">
        <v>1</v>
      </c>
      <c r="AZ2273">
        <v>0</v>
      </c>
      <c r="BA2273">
        <v>2269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CX2273">
        <f>Y2273*Source!I824</f>
        <v>8.3935999999999993</v>
      </c>
      <c r="CY2273">
        <f t="shared" ref="CY2273:CY2279" si="201">AA2273</f>
        <v>6.38</v>
      </c>
      <c r="CZ2273">
        <f t="shared" ref="CZ2273:CZ2279" si="202">AE2273</f>
        <v>6.38</v>
      </c>
      <c r="DA2273">
        <f t="shared" ref="DA2273:DA2279" si="203">AI2273</f>
        <v>1</v>
      </c>
      <c r="DB2273">
        <v>0</v>
      </c>
    </row>
    <row r="2274" spans="1:106" x14ac:dyDescent="0.2">
      <c r="A2274">
        <f>ROW(Source!A824)</f>
        <v>824</v>
      </c>
      <c r="B2274">
        <v>27721505</v>
      </c>
      <c r="C2274">
        <v>27724532</v>
      </c>
      <c r="D2274">
        <v>25150227</v>
      </c>
      <c r="E2274">
        <v>1</v>
      </c>
      <c r="F2274">
        <v>1</v>
      </c>
      <c r="G2274">
        <v>1</v>
      </c>
      <c r="H2274">
        <v>3</v>
      </c>
      <c r="I2274" t="s">
        <v>1252</v>
      </c>
      <c r="J2274" t="s">
        <v>1253</v>
      </c>
      <c r="K2274" t="s">
        <v>1254</v>
      </c>
      <c r="L2274">
        <v>1301</v>
      </c>
      <c r="N2274">
        <v>1003</v>
      </c>
      <c r="O2274" t="s">
        <v>501</v>
      </c>
      <c r="P2274" t="s">
        <v>501</v>
      </c>
      <c r="Q2274">
        <v>1</v>
      </c>
      <c r="W2274">
        <v>0</v>
      </c>
      <c r="X2274">
        <v>1744203244</v>
      </c>
      <c r="Y2274">
        <v>56</v>
      </c>
      <c r="AA2274">
        <v>7.95</v>
      </c>
      <c r="AB2274">
        <v>0</v>
      </c>
      <c r="AC2274">
        <v>0</v>
      </c>
      <c r="AD2274">
        <v>0</v>
      </c>
      <c r="AE2274">
        <v>7.95</v>
      </c>
      <c r="AF2274">
        <v>0</v>
      </c>
      <c r="AG2274">
        <v>0</v>
      </c>
      <c r="AH2274">
        <v>0</v>
      </c>
      <c r="AI2274">
        <v>1</v>
      </c>
      <c r="AJ2274">
        <v>1</v>
      </c>
      <c r="AK2274">
        <v>1</v>
      </c>
      <c r="AL2274">
        <v>1</v>
      </c>
      <c r="AN2274">
        <v>0</v>
      </c>
      <c r="AO2274">
        <v>1</v>
      </c>
      <c r="AP2274">
        <v>0</v>
      </c>
      <c r="AQ2274">
        <v>0</v>
      </c>
      <c r="AR2274">
        <v>0</v>
      </c>
      <c r="AS2274" t="s">
        <v>6</v>
      </c>
      <c r="AT2274">
        <v>56</v>
      </c>
      <c r="AU2274" t="s">
        <v>6</v>
      </c>
      <c r="AV2274">
        <v>0</v>
      </c>
      <c r="AW2274">
        <v>2</v>
      </c>
      <c r="AX2274">
        <v>27724549</v>
      </c>
      <c r="AY2274">
        <v>1</v>
      </c>
      <c r="AZ2274">
        <v>0</v>
      </c>
      <c r="BA2274">
        <v>2270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CX2274">
        <f>Y2274*Source!I824</f>
        <v>1.9264000000000001</v>
      </c>
      <c r="CY2274">
        <f t="shared" si="201"/>
        <v>7.95</v>
      </c>
      <c r="CZ2274">
        <f t="shared" si="202"/>
        <v>7.95</v>
      </c>
      <c r="DA2274">
        <f t="shared" si="203"/>
        <v>1</v>
      </c>
      <c r="DB2274">
        <v>0</v>
      </c>
    </row>
    <row r="2275" spans="1:106" x14ac:dyDescent="0.2">
      <c r="A2275">
        <f>ROW(Source!A824)</f>
        <v>824</v>
      </c>
      <c r="B2275">
        <v>27721505</v>
      </c>
      <c r="C2275">
        <v>27724532</v>
      </c>
      <c r="D2275">
        <v>25150315</v>
      </c>
      <c r="E2275">
        <v>1</v>
      </c>
      <c r="F2275">
        <v>1</v>
      </c>
      <c r="G2275">
        <v>1</v>
      </c>
      <c r="H2275">
        <v>3</v>
      </c>
      <c r="I2275" t="s">
        <v>1255</v>
      </c>
      <c r="J2275" t="s">
        <v>1256</v>
      </c>
      <c r="K2275" t="s">
        <v>1257</v>
      </c>
      <c r="L2275">
        <v>1302</v>
      </c>
      <c r="N2275">
        <v>1003</v>
      </c>
      <c r="O2275" t="s">
        <v>751</v>
      </c>
      <c r="P2275" t="s">
        <v>751</v>
      </c>
      <c r="Q2275">
        <v>10</v>
      </c>
      <c r="W2275">
        <v>0</v>
      </c>
      <c r="X2275">
        <v>-405326455</v>
      </c>
      <c r="Y2275">
        <v>15.6</v>
      </c>
      <c r="AA2275">
        <v>64.099999999999994</v>
      </c>
      <c r="AB2275">
        <v>0</v>
      </c>
      <c r="AC2275">
        <v>0</v>
      </c>
      <c r="AD2275">
        <v>0</v>
      </c>
      <c r="AE2275">
        <v>64.099999999999994</v>
      </c>
      <c r="AF2275">
        <v>0</v>
      </c>
      <c r="AG2275">
        <v>0</v>
      </c>
      <c r="AH2275">
        <v>0</v>
      </c>
      <c r="AI2275">
        <v>1</v>
      </c>
      <c r="AJ2275">
        <v>1</v>
      </c>
      <c r="AK2275">
        <v>1</v>
      </c>
      <c r="AL2275">
        <v>1</v>
      </c>
      <c r="AN2275">
        <v>0</v>
      </c>
      <c r="AO2275">
        <v>1</v>
      </c>
      <c r="AP2275">
        <v>0</v>
      </c>
      <c r="AQ2275">
        <v>0</v>
      </c>
      <c r="AR2275">
        <v>0</v>
      </c>
      <c r="AS2275" t="s">
        <v>6</v>
      </c>
      <c r="AT2275">
        <v>15.6</v>
      </c>
      <c r="AU2275" t="s">
        <v>6</v>
      </c>
      <c r="AV2275">
        <v>0</v>
      </c>
      <c r="AW2275">
        <v>2</v>
      </c>
      <c r="AX2275">
        <v>27724550</v>
      </c>
      <c r="AY2275">
        <v>1</v>
      </c>
      <c r="AZ2275">
        <v>0</v>
      </c>
      <c r="BA2275">
        <v>2271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CX2275">
        <f>Y2275*Source!I824</f>
        <v>0.53664000000000001</v>
      </c>
      <c r="CY2275">
        <f t="shared" si="201"/>
        <v>64.099999999999994</v>
      </c>
      <c r="CZ2275">
        <f t="shared" si="202"/>
        <v>64.099999999999994</v>
      </c>
      <c r="DA2275">
        <f t="shared" si="203"/>
        <v>1</v>
      </c>
      <c r="DB2275">
        <v>0</v>
      </c>
    </row>
    <row r="2276" spans="1:106" x14ac:dyDescent="0.2">
      <c r="A2276">
        <f>ROW(Source!A824)</f>
        <v>824</v>
      </c>
      <c r="B2276">
        <v>27721505</v>
      </c>
      <c r="C2276">
        <v>27724532</v>
      </c>
      <c r="D2276">
        <v>25152739</v>
      </c>
      <c r="E2276">
        <v>1</v>
      </c>
      <c r="F2276">
        <v>1</v>
      </c>
      <c r="G2276">
        <v>1</v>
      </c>
      <c r="H2276">
        <v>3</v>
      </c>
      <c r="I2276" t="s">
        <v>1258</v>
      </c>
      <c r="J2276" t="s">
        <v>1259</v>
      </c>
      <c r="K2276" t="s">
        <v>1260</v>
      </c>
      <c r="L2276">
        <v>1358</v>
      </c>
      <c r="N2276">
        <v>1010</v>
      </c>
      <c r="O2276" t="s">
        <v>553</v>
      </c>
      <c r="P2276" t="s">
        <v>553</v>
      </c>
      <c r="Q2276">
        <v>10</v>
      </c>
      <c r="W2276">
        <v>0</v>
      </c>
      <c r="X2276">
        <v>-858120743</v>
      </c>
      <c r="Y2276">
        <v>38.9</v>
      </c>
      <c r="AA2276">
        <v>7.03</v>
      </c>
      <c r="AB2276">
        <v>0</v>
      </c>
      <c r="AC2276">
        <v>0</v>
      </c>
      <c r="AD2276">
        <v>0</v>
      </c>
      <c r="AE2276">
        <v>7.03</v>
      </c>
      <c r="AF2276">
        <v>0</v>
      </c>
      <c r="AG2276">
        <v>0</v>
      </c>
      <c r="AH2276">
        <v>0</v>
      </c>
      <c r="AI2276">
        <v>1</v>
      </c>
      <c r="AJ2276">
        <v>1</v>
      </c>
      <c r="AK2276">
        <v>1</v>
      </c>
      <c r="AL2276">
        <v>1</v>
      </c>
      <c r="AN2276">
        <v>0</v>
      </c>
      <c r="AO2276">
        <v>1</v>
      </c>
      <c r="AP2276">
        <v>0</v>
      </c>
      <c r="AQ2276">
        <v>0</v>
      </c>
      <c r="AR2276">
        <v>0</v>
      </c>
      <c r="AS2276" t="s">
        <v>6</v>
      </c>
      <c r="AT2276">
        <v>38.9</v>
      </c>
      <c r="AU2276" t="s">
        <v>6</v>
      </c>
      <c r="AV2276">
        <v>0</v>
      </c>
      <c r="AW2276">
        <v>2</v>
      </c>
      <c r="AX2276">
        <v>27724551</v>
      </c>
      <c r="AY2276">
        <v>1</v>
      </c>
      <c r="AZ2276">
        <v>0</v>
      </c>
      <c r="BA2276">
        <v>2272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CX2276">
        <f>Y2276*Source!I824</f>
        <v>1.33816</v>
      </c>
      <c r="CY2276">
        <f t="shared" si="201"/>
        <v>7.03</v>
      </c>
      <c r="CZ2276">
        <f t="shared" si="202"/>
        <v>7.03</v>
      </c>
      <c r="DA2276">
        <f t="shared" si="203"/>
        <v>1</v>
      </c>
      <c r="DB2276">
        <v>0</v>
      </c>
    </row>
    <row r="2277" spans="1:106" x14ac:dyDescent="0.2">
      <c r="A2277">
        <f>ROW(Source!A824)</f>
        <v>824</v>
      </c>
      <c r="B2277">
        <v>27721505</v>
      </c>
      <c r="C2277">
        <v>27724532</v>
      </c>
      <c r="D2277">
        <v>25180423</v>
      </c>
      <c r="E2277">
        <v>1</v>
      </c>
      <c r="F2277">
        <v>1</v>
      </c>
      <c r="G2277">
        <v>1</v>
      </c>
      <c r="H2277">
        <v>3</v>
      </c>
      <c r="I2277" t="s">
        <v>1261</v>
      </c>
      <c r="J2277" t="s">
        <v>1262</v>
      </c>
      <c r="K2277" t="s">
        <v>1263</v>
      </c>
      <c r="L2277">
        <v>1355</v>
      </c>
      <c r="N2277">
        <v>1010</v>
      </c>
      <c r="O2277" t="s">
        <v>519</v>
      </c>
      <c r="P2277" t="s">
        <v>519</v>
      </c>
      <c r="Q2277">
        <v>100</v>
      </c>
      <c r="W2277">
        <v>0</v>
      </c>
      <c r="X2277">
        <v>1709713925</v>
      </c>
      <c r="Y2277">
        <v>8</v>
      </c>
      <c r="AA2277">
        <v>50</v>
      </c>
      <c r="AB2277">
        <v>0</v>
      </c>
      <c r="AC2277">
        <v>0</v>
      </c>
      <c r="AD2277">
        <v>0</v>
      </c>
      <c r="AE2277">
        <v>50</v>
      </c>
      <c r="AF2277">
        <v>0</v>
      </c>
      <c r="AG2277">
        <v>0</v>
      </c>
      <c r="AH2277">
        <v>0</v>
      </c>
      <c r="AI2277">
        <v>1</v>
      </c>
      <c r="AJ2277">
        <v>1</v>
      </c>
      <c r="AK2277">
        <v>1</v>
      </c>
      <c r="AL2277">
        <v>1</v>
      </c>
      <c r="AN2277">
        <v>0</v>
      </c>
      <c r="AO2277">
        <v>1</v>
      </c>
      <c r="AP2277">
        <v>0</v>
      </c>
      <c r="AQ2277">
        <v>0</v>
      </c>
      <c r="AR2277">
        <v>0</v>
      </c>
      <c r="AS2277" t="s">
        <v>6</v>
      </c>
      <c r="AT2277">
        <v>8</v>
      </c>
      <c r="AU2277" t="s">
        <v>6</v>
      </c>
      <c r="AV2277">
        <v>0</v>
      </c>
      <c r="AW2277">
        <v>2</v>
      </c>
      <c r="AX2277">
        <v>27724553</v>
      </c>
      <c r="AY2277">
        <v>1</v>
      </c>
      <c r="AZ2277">
        <v>0</v>
      </c>
      <c r="BA2277">
        <v>2274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CX2277">
        <f>Y2277*Source!I824</f>
        <v>0.2752</v>
      </c>
      <c r="CY2277">
        <f t="shared" si="201"/>
        <v>50</v>
      </c>
      <c r="CZ2277">
        <f t="shared" si="202"/>
        <v>50</v>
      </c>
      <c r="DA2277">
        <f t="shared" si="203"/>
        <v>1</v>
      </c>
      <c r="DB2277">
        <v>0</v>
      </c>
    </row>
    <row r="2278" spans="1:106" x14ac:dyDescent="0.2">
      <c r="A2278">
        <f>ROW(Source!A824)</f>
        <v>824</v>
      </c>
      <c r="B2278">
        <v>27721505</v>
      </c>
      <c r="C2278">
        <v>27724532</v>
      </c>
      <c r="D2278">
        <v>25186863</v>
      </c>
      <c r="E2278">
        <v>1</v>
      </c>
      <c r="F2278">
        <v>1</v>
      </c>
      <c r="G2278">
        <v>1</v>
      </c>
      <c r="H2278">
        <v>3</v>
      </c>
      <c r="I2278" t="s">
        <v>1264</v>
      </c>
      <c r="J2278" t="s">
        <v>1265</v>
      </c>
      <c r="K2278" t="s">
        <v>1266</v>
      </c>
      <c r="L2278">
        <v>1354</v>
      </c>
      <c r="N2278">
        <v>1010</v>
      </c>
      <c r="O2278" t="s">
        <v>252</v>
      </c>
      <c r="P2278" t="s">
        <v>252</v>
      </c>
      <c r="Q2278">
        <v>1</v>
      </c>
      <c r="W2278">
        <v>0</v>
      </c>
      <c r="X2278">
        <v>-1018551266</v>
      </c>
      <c r="Y2278">
        <v>69</v>
      </c>
      <c r="AA2278">
        <v>67</v>
      </c>
      <c r="AB2278">
        <v>0</v>
      </c>
      <c r="AC2278">
        <v>0</v>
      </c>
      <c r="AD2278">
        <v>0</v>
      </c>
      <c r="AE2278">
        <v>67</v>
      </c>
      <c r="AF2278">
        <v>0</v>
      </c>
      <c r="AG2278">
        <v>0</v>
      </c>
      <c r="AH2278">
        <v>0</v>
      </c>
      <c r="AI2278">
        <v>1</v>
      </c>
      <c r="AJ2278">
        <v>1</v>
      </c>
      <c r="AK2278">
        <v>1</v>
      </c>
      <c r="AL2278">
        <v>1</v>
      </c>
      <c r="AN2278">
        <v>0</v>
      </c>
      <c r="AO2278">
        <v>1</v>
      </c>
      <c r="AP2278">
        <v>0</v>
      </c>
      <c r="AQ2278">
        <v>0</v>
      </c>
      <c r="AR2278">
        <v>0</v>
      </c>
      <c r="AS2278" t="s">
        <v>6</v>
      </c>
      <c r="AT2278">
        <v>69</v>
      </c>
      <c r="AU2278" t="s">
        <v>6</v>
      </c>
      <c r="AV2278">
        <v>0</v>
      </c>
      <c r="AW2278">
        <v>2</v>
      </c>
      <c r="AX2278">
        <v>27724554</v>
      </c>
      <c r="AY2278">
        <v>1</v>
      </c>
      <c r="AZ2278">
        <v>0</v>
      </c>
      <c r="BA2278">
        <v>2275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CX2278">
        <f>Y2278*Source!I824</f>
        <v>2.3736000000000002</v>
      </c>
      <c r="CY2278">
        <f t="shared" si="201"/>
        <v>67</v>
      </c>
      <c r="CZ2278">
        <f t="shared" si="202"/>
        <v>67</v>
      </c>
      <c r="DA2278">
        <f t="shared" si="203"/>
        <v>1</v>
      </c>
      <c r="DB2278">
        <v>0</v>
      </c>
    </row>
    <row r="2279" spans="1:106" x14ac:dyDescent="0.2">
      <c r="A2279">
        <f>ROW(Source!A824)</f>
        <v>824</v>
      </c>
      <c r="B2279">
        <v>27721505</v>
      </c>
      <c r="C2279">
        <v>27724532</v>
      </c>
      <c r="D2279">
        <v>0</v>
      </c>
      <c r="E2279">
        <v>1</v>
      </c>
      <c r="F2279">
        <v>1</v>
      </c>
      <c r="G2279">
        <v>1</v>
      </c>
      <c r="H2279">
        <v>3</v>
      </c>
      <c r="I2279" t="s">
        <v>478</v>
      </c>
      <c r="J2279" t="s">
        <v>6</v>
      </c>
      <c r="K2279" t="s">
        <v>479</v>
      </c>
      <c r="L2279">
        <v>1327</v>
      </c>
      <c r="N2279">
        <v>1005</v>
      </c>
      <c r="O2279" t="s">
        <v>96</v>
      </c>
      <c r="P2279" t="s">
        <v>96</v>
      </c>
      <c r="Q2279">
        <v>1</v>
      </c>
      <c r="W2279">
        <v>0</v>
      </c>
      <c r="X2279">
        <v>1051178621</v>
      </c>
      <c r="Y2279">
        <v>100</v>
      </c>
      <c r="AA2279">
        <v>586.71</v>
      </c>
      <c r="AB2279">
        <v>0</v>
      </c>
      <c r="AC2279">
        <v>0</v>
      </c>
      <c r="AD2279">
        <v>0</v>
      </c>
      <c r="AE2279">
        <v>586.71</v>
      </c>
      <c r="AF2279">
        <v>0</v>
      </c>
      <c r="AG2279">
        <v>0</v>
      </c>
      <c r="AH2279">
        <v>0</v>
      </c>
      <c r="AI2279">
        <v>1</v>
      </c>
      <c r="AJ2279">
        <v>1</v>
      </c>
      <c r="AK2279">
        <v>1</v>
      </c>
      <c r="AL2279">
        <v>1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 t="s">
        <v>6</v>
      </c>
      <c r="AT2279">
        <v>100</v>
      </c>
      <c r="AU2279" t="s">
        <v>6</v>
      </c>
      <c r="AV2279">
        <v>0</v>
      </c>
      <c r="AW2279">
        <v>1</v>
      </c>
      <c r="AX2279">
        <v>-1</v>
      </c>
      <c r="AY2279">
        <v>0</v>
      </c>
      <c r="AZ2279">
        <v>0</v>
      </c>
      <c r="BA2279" t="s">
        <v>6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CX2279">
        <f>Y2279*Source!I824</f>
        <v>3.44</v>
      </c>
      <c r="CY2279">
        <f t="shared" si="201"/>
        <v>586.71</v>
      </c>
      <c r="CZ2279">
        <f t="shared" si="202"/>
        <v>586.71</v>
      </c>
      <c r="DA2279">
        <f t="shared" si="203"/>
        <v>1</v>
      </c>
      <c r="DB2279">
        <v>0</v>
      </c>
    </row>
    <row r="2280" spans="1:106" x14ac:dyDescent="0.2">
      <c r="A2280">
        <f>ROW(Source!A825)</f>
        <v>825</v>
      </c>
      <c r="B2280">
        <v>27721504</v>
      </c>
      <c r="C2280">
        <v>27724532</v>
      </c>
      <c r="D2280">
        <v>25418547</v>
      </c>
      <c r="E2280">
        <v>1</v>
      </c>
      <c r="F2280">
        <v>1</v>
      </c>
      <c r="G2280">
        <v>1</v>
      </c>
      <c r="H2280">
        <v>1</v>
      </c>
      <c r="I2280" t="s">
        <v>1073</v>
      </c>
      <c r="J2280" t="s">
        <v>6</v>
      </c>
      <c r="K2280" t="s">
        <v>1074</v>
      </c>
      <c r="L2280">
        <v>1191</v>
      </c>
      <c r="N2280">
        <v>1013</v>
      </c>
      <c r="O2280" t="s">
        <v>953</v>
      </c>
      <c r="P2280" t="s">
        <v>953</v>
      </c>
      <c r="Q2280">
        <v>1</v>
      </c>
      <c r="W2280">
        <v>0</v>
      </c>
      <c r="X2280">
        <v>-784637506</v>
      </c>
      <c r="Y2280">
        <v>167.57799999999997</v>
      </c>
      <c r="AA2280">
        <v>0</v>
      </c>
      <c r="AB2280">
        <v>0</v>
      </c>
      <c r="AC2280">
        <v>0</v>
      </c>
      <c r="AD2280">
        <v>8.74</v>
      </c>
      <c r="AE2280">
        <v>0</v>
      </c>
      <c r="AF2280">
        <v>0</v>
      </c>
      <c r="AG2280">
        <v>0</v>
      </c>
      <c r="AH2280">
        <v>8.74</v>
      </c>
      <c r="AI2280">
        <v>1</v>
      </c>
      <c r="AJ2280">
        <v>1</v>
      </c>
      <c r="AK2280">
        <v>1</v>
      </c>
      <c r="AL2280">
        <v>1</v>
      </c>
      <c r="AN2280">
        <v>0</v>
      </c>
      <c r="AO2280">
        <v>1</v>
      </c>
      <c r="AP2280">
        <v>1</v>
      </c>
      <c r="AQ2280">
        <v>0</v>
      </c>
      <c r="AR2280">
        <v>0</v>
      </c>
      <c r="AS2280" t="s">
        <v>6</v>
      </c>
      <c r="AT2280">
        <v>145.72</v>
      </c>
      <c r="AU2280" t="s">
        <v>103</v>
      </c>
      <c r="AV2280">
        <v>1</v>
      </c>
      <c r="AW2280">
        <v>2</v>
      </c>
      <c r="AX2280">
        <v>27724544</v>
      </c>
      <c r="AY2280">
        <v>1</v>
      </c>
      <c r="AZ2280">
        <v>0</v>
      </c>
      <c r="BA2280">
        <v>2276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CX2280">
        <f>Y2280*Source!I825</f>
        <v>5.7646831999999995</v>
      </c>
      <c r="CY2280">
        <f>AD2280</f>
        <v>8.74</v>
      </c>
      <c r="CZ2280">
        <f>AH2280</f>
        <v>8.74</v>
      </c>
      <c r="DA2280">
        <f>AL2280</f>
        <v>1</v>
      </c>
      <c r="DB2280">
        <v>0</v>
      </c>
    </row>
    <row r="2281" spans="1:106" x14ac:dyDescent="0.2">
      <c r="A2281">
        <f>ROW(Source!A825)</f>
        <v>825</v>
      </c>
      <c r="B2281">
        <v>27721504</v>
      </c>
      <c r="C2281">
        <v>27724532</v>
      </c>
      <c r="D2281">
        <v>25412928</v>
      </c>
      <c r="E2281">
        <v>1</v>
      </c>
      <c r="F2281">
        <v>1</v>
      </c>
      <c r="G2281">
        <v>1</v>
      </c>
      <c r="H2281">
        <v>1</v>
      </c>
      <c r="I2281" t="s">
        <v>954</v>
      </c>
      <c r="J2281" t="s">
        <v>6</v>
      </c>
      <c r="K2281" t="s">
        <v>955</v>
      </c>
      <c r="L2281">
        <v>1191</v>
      </c>
      <c r="N2281">
        <v>1013</v>
      </c>
      <c r="O2281" t="s">
        <v>953</v>
      </c>
      <c r="P2281" t="s">
        <v>953</v>
      </c>
      <c r="Q2281">
        <v>1</v>
      </c>
      <c r="W2281">
        <v>0</v>
      </c>
      <c r="X2281">
        <v>-1417349443</v>
      </c>
      <c r="Y2281">
        <v>4.2300000000000004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1</v>
      </c>
      <c r="AJ2281">
        <v>1</v>
      </c>
      <c r="AK2281">
        <v>1</v>
      </c>
      <c r="AL2281">
        <v>1</v>
      </c>
      <c r="AN2281">
        <v>0</v>
      </c>
      <c r="AO2281">
        <v>1</v>
      </c>
      <c r="AP2281">
        <v>0</v>
      </c>
      <c r="AQ2281">
        <v>0</v>
      </c>
      <c r="AR2281">
        <v>0</v>
      </c>
      <c r="AS2281" t="s">
        <v>6</v>
      </c>
      <c r="AT2281">
        <v>4.2300000000000004</v>
      </c>
      <c r="AU2281" t="s">
        <v>6</v>
      </c>
      <c r="AV2281">
        <v>2</v>
      </c>
      <c r="AW2281">
        <v>2</v>
      </c>
      <c r="AX2281">
        <v>27724545</v>
      </c>
      <c r="AY2281">
        <v>1</v>
      </c>
      <c r="AZ2281">
        <v>2048</v>
      </c>
      <c r="BA2281">
        <v>2277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CX2281">
        <f>Y2281*Source!I825</f>
        <v>0.145512</v>
      </c>
      <c r="CY2281">
        <f>AD2281</f>
        <v>0</v>
      </c>
      <c r="CZ2281">
        <f>AH2281</f>
        <v>0</v>
      </c>
      <c r="DA2281">
        <f>AL2281</f>
        <v>1</v>
      </c>
      <c r="DB2281">
        <v>0</v>
      </c>
    </row>
    <row r="2282" spans="1:106" x14ac:dyDescent="0.2">
      <c r="A2282">
        <f>ROW(Source!A825)</f>
        <v>825</v>
      </c>
      <c r="B2282">
        <v>27721504</v>
      </c>
      <c r="C2282">
        <v>27724532</v>
      </c>
      <c r="D2282">
        <v>25230514</v>
      </c>
      <c r="E2282">
        <v>1</v>
      </c>
      <c r="F2282">
        <v>1</v>
      </c>
      <c r="G2282">
        <v>1</v>
      </c>
      <c r="H2282">
        <v>2</v>
      </c>
      <c r="I2282" t="s">
        <v>960</v>
      </c>
      <c r="J2282" t="s">
        <v>961</v>
      </c>
      <c r="K2282" t="s">
        <v>962</v>
      </c>
      <c r="L2282">
        <v>1368</v>
      </c>
      <c r="N2282">
        <v>1011</v>
      </c>
      <c r="O2282" t="s">
        <v>959</v>
      </c>
      <c r="P2282" t="s">
        <v>959</v>
      </c>
      <c r="Q2282">
        <v>1</v>
      </c>
      <c r="W2282">
        <v>0</v>
      </c>
      <c r="X2282">
        <v>1188625873</v>
      </c>
      <c r="Y2282">
        <v>0.82500000000000007</v>
      </c>
      <c r="AA2282">
        <v>0</v>
      </c>
      <c r="AB2282">
        <v>31.26</v>
      </c>
      <c r="AC2282">
        <v>13.5</v>
      </c>
      <c r="AD2282">
        <v>0</v>
      </c>
      <c r="AE2282">
        <v>0</v>
      </c>
      <c r="AF2282">
        <v>31.26</v>
      </c>
      <c r="AG2282">
        <v>13.5</v>
      </c>
      <c r="AH2282">
        <v>0</v>
      </c>
      <c r="AI2282">
        <v>1</v>
      </c>
      <c r="AJ2282">
        <v>1</v>
      </c>
      <c r="AK2282">
        <v>1</v>
      </c>
      <c r="AL2282">
        <v>1</v>
      </c>
      <c r="AN2282">
        <v>0</v>
      </c>
      <c r="AO2282">
        <v>1</v>
      </c>
      <c r="AP2282">
        <v>1</v>
      </c>
      <c r="AQ2282">
        <v>0</v>
      </c>
      <c r="AR2282">
        <v>0</v>
      </c>
      <c r="AS2282" t="s">
        <v>6</v>
      </c>
      <c r="AT2282">
        <v>0.66</v>
      </c>
      <c r="AU2282" t="s">
        <v>102</v>
      </c>
      <c r="AV2282">
        <v>0</v>
      </c>
      <c r="AW2282">
        <v>2</v>
      </c>
      <c r="AX2282">
        <v>27724546</v>
      </c>
      <c r="AY2282">
        <v>1</v>
      </c>
      <c r="AZ2282">
        <v>0</v>
      </c>
      <c r="BA2282">
        <v>2278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CX2282">
        <f>Y2282*Source!I825</f>
        <v>2.8380000000000002E-2</v>
      </c>
      <c r="CY2282">
        <f>AB2282</f>
        <v>31.26</v>
      </c>
      <c r="CZ2282">
        <f>AF2282</f>
        <v>31.26</v>
      </c>
      <c r="DA2282">
        <f>AJ2282</f>
        <v>1</v>
      </c>
      <c r="DB2282">
        <v>0</v>
      </c>
    </row>
    <row r="2283" spans="1:106" x14ac:dyDescent="0.2">
      <c r="A2283">
        <f>ROW(Source!A825)</f>
        <v>825</v>
      </c>
      <c r="B2283">
        <v>27721504</v>
      </c>
      <c r="C2283">
        <v>27724532</v>
      </c>
      <c r="D2283">
        <v>25231607</v>
      </c>
      <c r="E2283">
        <v>1</v>
      </c>
      <c r="F2283">
        <v>1</v>
      </c>
      <c r="G2283">
        <v>1</v>
      </c>
      <c r="H2283">
        <v>2</v>
      </c>
      <c r="I2283" t="s">
        <v>997</v>
      </c>
      <c r="J2283" t="s">
        <v>998</v>
      </c>
      <c r="K2283" t="s">
        <v>999</v>
      </c>
      <c r="L2283">
        <v>1368</v>
      </c>
      <c r="N2283">
        <v>1011</v>
      </c>
      <c r="O2283" t="s">
        <v>959</v>
      </c>
      <c r="P2283" t="s">
        <v>959</v>
      </c>
      <c r="Q2283">
        <v>1</v>
      </c>
      <c r="W2283">
        <v>0</v>
      </c>
      <c r="X2283">
        <v>1372534845</v>
      </c>
      <c r="Y2283">
        <v>4.4624999999999995</v>
      </c>
      <c r="AA2283">
        <v>0</v>
      </c>
      <c r="AB2283">
        <v>65.709999999999994</v>
      </c>
      <c r="AC2283">
        <v>11.6</v>
      </c>
      <c r="AD2283">
        <v>0</v>
      </c>
      <c r="AE2283">
        <v>0</v>
      </c>
      <c r="AF2283">
        <v>65.709999999999994</v>
      </c>
      <c r="AG2283">
        <v>11.6</v>
      </c>
      <c r="AH2283">
        <v>0</v>
      </c>
      <c r="AI2283">
        <v>1</v>
      </c>
      <c r="AJ2283">
        <v>1</v>
      </c>
      <c r="AK2283">
        <v>1</v>
      </c>
      <c r="AL2283">
        <v>1</v>
      </c>
      <c r="AN2283">
        <v>0</v>
      </c>
      <c r="AO2283">
        <v>1</v>
      </c>
      <c r="AP2283">
        <v>1</v>
      </c>
      <c r="AQ2283">
        <v>0</v>
      </c>
      <c r="AR2283">
        <v>0</v>
      </c>
      <c r="AS2283" t="s">
        <v>6</v>
      </c>
      <c r="AT2283">
        <v>3.57</v>
      </c>
      <c r="AU2283" t="s">
        <v>102</v>
      </c>
      <c r="AV2283">
        <v>0</v>
      </c>
      <c r="AW2283">
        <v>2</v>
      </c>
      <c r="AX2283">
        <v>27724547</v>
      </c>
      <c r="AY2283">
        <v>1</v>
      </c>
      <c r="AZ2283">
        <v>0</v>
      </c>
      <c r="BA2283">
        <v>2279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CX2283">
        <f>Y2283*Source!I825</f>
        <v>0.15350999999999998</v>
      </c>
      <c r="CY2283">
        <f>AB2283</f>
        <v>65.709999999999994</v>
      </c>
      <c r="CZ2283">
        <f>AF2283</f>
        <v>65.709999999999994</v>
      </c>
      <c r="DA2283">
        <f>AJ2283</f>
        <v>1</v>
      </c>
      <c r="DB2283">
        <v>0</v>
      </c>
    </row>
    <row r="2284" spans="1:106" x14ac:dyDescent="0.2">
      <c r="A2284">
        <f>ROW(Source!A825)</f>
        <v>825</v>
      </c>
      <c r="B2284">
        <v>27721504</v>
      </c>
      <c r="C2284">
        <v>27724532</v>
      </c>
      <c r="D2284">
        <v>25150226</v>
      </c>
      <c r="E2284">
        <v>1</v>
      </c>
      <c r="F2284">
        <v>1</v>
      </c>
      <c r="G2284">
        <v>1</v>
      </c>
      <c r="H2284">
        <v>3</v>
      </c>
      <c r="I2284" t="s">
        <v>1249</v>
      </c>
      <c r="J2284" t="s">
        <v>1250</v>
      </c>
      <c r="K2284" t="s">
        <v>1251</v>
      </c>
      <c r="L2284">
        <v>1301</v>
      </c>
      <c r="N2284">
        <v>1003</v>
      </c>
      <c r="O2284" t="s">
        <v>501</v>
      </c>
      <c r="P2284" t="s">
        <v>501</v>
      </c>
      <c r="Q2284">
        <v>1</v>
      </c>
      <c r="W2284">
        <v>0</v>
      </c>
      <c r="X2284">
        <v>751777312</v>
      </c>
      <c r="Y2284">
        <v>244</v>
      </c>
      <c r="AA2284">
        <v>6.38</v>
      </c>
      <c r="AB2284">
        <v>0</v>
      </c>
      <c r="AC2284">
        <v>0</v>
      </c>
      <c r="AD2284">
        <v>0</v>
      </c>
      <c r="AE2284">
        <v>6.38</v>
      </c>
      <c r="AF2284">
        <v>0</v>
      </c>
      <c r="AG2284">
        <v>0</v>
      </c>
      <c r="AH2284">
        <v>0</v>
      </c>
      <c r="AI2284">
        <v>1</v>
      </c>
      <c r="AJ2284">
        <v>1</v>
      </c>
      <c r="AK2284">
        <v>1</v>
      </c>
      <c r="AL2284">
        <v>1</v>
      </c>
      <c r="AN2284">
        <v>0</v>
      </c>
      <c r="AO2284">
        <v>1</v>
      </c>
      <c r="AP2284">
        <v>0</v>
      </c>
      <c r="AQ2284">
        <v>0</v>
      </c>
      <c r="AR2284">
        <v>0</v>
      </c>
      <c r="AS2284" t="s">
        <v>6</v>
      </c>
      <c r="AT2284">
        <v>244</v>
      </c>
      <c r="AU2284" t="s">
        <v>6</v>
      </c>
      <c r="AV2284">
        <v>0</v>
      </c>
      <c r="AW2284">
        <v>2</v>
      </c>
      <c r="AX2284">
        <v>27724548</v>
      </c>
      <c r="AY2284">
        <v>1</v>
      </c>
      <c r="AZ2284">
        <v>0</v>
      </c>
      <c r="BA2284">
        <v>2280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CX2284">
        <f>Y2284*Source!I825</f>
        <v>8.3935999999999993</v>
      </c>
      <c r="CY2284">
        <f t="shared" ref="CY2284:CY2290" si="204">AA2284</f>
        <v>6.38</v>
      </c>
      <c r="CZ2284">
        <f t="shared" ref="CZ2284:CZ2290" si="205">AE2284</f>
        <v>6.38</v>
      </c>
      <c r="DA2284">
        <f t="shared" ref="DA2284:DA2290" si="206">AI2284</f>
        <v>1</v>
      </c>
      <c r="DB2284">
        <v>0</v>
      </c>
    </row>
    <row r="2285" spans="1:106" x14ac:dyDescent="0.2">
      <c r="A2285">
        <f>ROW(Source!A825)</f>
        <v>825</v>
      </c>
      <c r="B2285">
        <v>27721504</v>
      </c>
      <c r="C2285">
        <v>27724532</v>
      </c>
      <c r="D2285">
        <v>25150227</v>
      </c>
      <c r="E2285">
        <v>1</v>
      </c>
      <c r="F2285">
        <v>1</v>
      </c>
      <c r="G2285">
        <v>1</v>
      </c>
      <c r="H2285">
        <v>3</v>
      </c>
      <c r="I2285" t="s">
        <v>1252</v>
      </c>
      <c r="J2285" t="s">
        <v>1253</v>
      </c>
      <c r="K2285" t="s">
        <v>1254</v>
      </c>
      <c r="L2285">
        <v>1301</v>
      </c>
      <c r="N2285">
        <v>1003</v>
      </c>
      <c r="O2285" t="s">
        <v>501</v>
      </c>
      <c r="P2285" t="s">
        <v>501</v>
      </c>
      <c r="Q2285">
        <v>1</v>
      </c>
      <c r="W2285">
        <v>0</v>
      </c>
      <c r="X2285">
        <v>1744203244</v>
      </c>
      <c r="Y2285">
        <v>56</v>
      </c>
      <c r="AA2285">
        <v>7.95</v>
      </c>
      <c r="AB2285">
        <v>0</v>
      </c>
      <c r="AC2285">
        <v>0</v>
      </c>
      <c r="AD2285">
        <v>0</v>
      </c>
      <c r="AE2285">
        <v>7.95</v>
      </c>
      <c r="AF2285">
        <v>0</v>
      </c>
      <c r="AG2285">
        <v>0</v>
      </c>
      <c r="AH2285">
        <v>0</v>
      </c>
      <c r="AI2285">
        <v>1</v>
      </c>
      <c r="AJ2285">
        <v>1</v>
      </c>
      <c r="AK2285">
        <v>1</v>
      </c>
      <c r="AL2285">
        <v>1</v>
      </c>
      <c r="AN2285">
        <v>0</v>
      </c>
      <c r="AO2285">
        <v>1</v>
      </c>
      <c r="AP2285">
        <v>0</v>
      </c>
      <c r="AQ2285">
        <v>0</v>
      </c>
      <c r="AR2285">
        <v>0</v>
      </c>
      <c r="AS2285" t="s">
        <v>6</v>
      </c>
      <c r="AT2285">
        <v>56</v>
      </c>
      <c r="AU2285" t="s">
        <v>6</v>
      </c>
      <c r="AV2285">
        <v>0</v>
      </c>
      <c r="AW2285">
        <v>2</v>
      </c>
      <c r="AX2285">
        <v>27724549</v>
      </c>
      <c r="AY2285">
        <v>1</v>
      </c>
      <c r="AZ2285">
        <v>0</v>
      </c>
      <c r="BA2285">
        <v>2281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CX2285">
        <f>Y2285*Source!I825</f>
        <v>1.9264000000000001</v>
      </c>
      <c r="CY2285">
        <f t="shared" si="204"/>
        <v>7.95</v>
      </c>
      <c r="CZ2285">
        <f t="shared" si="205"/>
        <v>7.95</v>
      </c>
      <c r="DA2285">
        <f t="shared" si="206"/>
        <v>1</v>
      </c>
      <c r="DB2285">
        <v>0</v>
      </c>
    </row>
    <row r="2286" spans="1:106" x14ac:dyDescent="0.2">
      <c r="A2286">
        <f>ROW(Source!A825)</f>
        <v>825</v>
      </c>
      <c r="B2286">
        <v>27721504</v>
      </c>
      <c r="C2286">
        <v>27724532</v>
      </c>
      <c r="D2286">
        <v>25150315</v>
      </c>
      <c r="E2286">
        <v>1</v>
      </c>
      <c r="F2286">
        <v>1</v>
      </c>
      <c r="G2286">
        <v>1</v>
      </c>
      <c r="H2286">
        <v>3</v>
      </c>
      <c r="I2286" t="s">
        <v>1255</v>
      </c>
      <c r="J2286" t="s">
        <v>1256</v>
      </c>
      <c r="K2286" t="s">
        <v>1257</v>
      </c>
      <c r="L2286">
        <v>1302</v>
      </c>
      <c r="N2286">
        <v>1003</v>
      </c>
      <c r="O2286" t="s">
        <v>751</v>
      </c>
      <c r="P2286" t="s">
        <v>751</v>
      </c>
      <c r="Q2286">
        <v>10</v>
      </c>
      <c r="W2286">
        <v>0</v>
      </c>
      <c r="X2286">
        <v>-405326455</v>
      </c>
      <c r="Y2286">
        <v>15.6</v>
      </c>
      <c r="AA2286">
        <v>64.099999999999994</v>
      </c>
      <c r="AB2286">
        <v>0</v>
      </c>
      <c r="AC2286">
        <v>0</v>
      </c>
      <c r="AD2286">
        <v>0</v>
      </c>
      <c r="AE2286">
        <v>64.099999999999994</v>
      </c>
      <c r="AF2286">
        <v>0</v>
      </c>
      <c r="AG2286">
        <v>0</v>
      </c>
      <c r="AH2286">
        <v>0</v>
      </c>
      <c r="AI2286">
        <v>1</v>
      </c>
      <c r="AJ2286">
        <v>1</v>
      </c>
      <c r="AK2286">
        <v>1</v>
      </c>
      <c r="AL2286">
        <v>1</v>
      </c>
      <c r="AN2286">
        <v>0</v>
      </c>
      <c r="AO2286">
        <v>1</v>
      </c>
      <c r="AP2286">
        <v>0</v>
      </c>
      <c r="AQ2286">
        <v>0</v>
      </c>
      <c r="AR2286">
        <v>0</v>
      </c>
      <c r="AS2286" t="s">
        <v>6</v>
      </c>
      <c r="AT2286">
        <v>15.6</v>
      </c>
      <c r="AU2286" t="s">
        <v>6</v>
      </c>
      <c r="AV2286">
        <v>0</v>
      </c>
      <c r="AW2286">
        <v>2</v>
      </c>
      <c r="AX2286">
        <v>27724550</v>
      </c>
      <c r="AY2286">
        <v>1</v>
      </c>
      <c r="AZ2286">
        <v>0</v>
      </c>
      <c r="BA2286">
        <v>2282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CX2286">
        <f>Y2286*Source!I825</f>
        <v>0.53664000000000001</v>
      </c>
      <c r="CY2286">
        <f t="shared" si="204"/>
        <v>64.099999999999994</v>
      </c>
      <c r="CZ2286">
        <f t="shared" si="205"/>
        <v>64.099999999999994</v>
      </c>
      <c r="DA2286">
        <f t="shared" si="206"/>
        <v>1</v>
      </c>
      <c r="DB2286">
        <v>0</v>
      </c>
    </row>
    <row r="2287" spans="1:106" x14ac:dyDescent="0.2">
      <c r="A2287">
        <f>ROW(Source!A825)</f>
        <v>825</v>
      </c>
      <c r="B2287">
        <v>27721504</v>
      </c>
      <c r="C2287">
        <v>27724532</v>
      </c>
      <c r="D2287">
        <v>25152739</v>
      </c>
      <c r="E2287">
        <v>1</v>
      </c>
      <c r="F2287">
        <v>1</v>
      </c>
      <c r="G2287">
        <v>1</v>
      </c>
      <c r="H2287">
        <v>3</v>
      </c>
      <c r="I2287" t="s">
        <v>1258</v>
      </c>
      <c r="J2287" t="s">
        <v>1259</v>
      </c>
      <c r="K2287" t="s">
        <v>1260</v>
      </c>
      <c r="L2287">
        <v>1358</v>
      </c>
      <c r="N2287">
        <v>1010</v>
      </c>
      <c r="O2287" t="s">
        <v>553</v>
      </c>
      <c r="P2287" t="s">
        <v>553</v>
      </c>
      <c r="Q2287">
        <v>10</v>
      </c>
      <c r="W2287">
        <v>0</v>
      </c>
      <c r="X2287">
        <v>-858120743</v>
      </c>
      <c r="Y2287">
        <v>38.9</v>
      </c>
      <c r="AA2287">
        <v>7.03</v>
      </c>
      <c r="AB2287">
        <v>0</v>
      </c>
      <c r="AC2287">
        <v>0</v>
      </c>
      <c r="AD2287">
        <v>0</v>
      </c>
      <c r="AE2287">
        <v>7.03</v>
      </c>
      <c r="AF2287">
        <v>0</v>
      </c>
      <c r="AG2287">
        <v>0</v>
      </c>
      <c r="AH2287">
        <v>0</v>
      </c>
      <c r="AI2287">
        <v>1</v>
      </c>
      <c r="AJ2287">
        <v>1</v>
      </c>
      <c r="AK2287">
        <v>1</v>
      </c>
      <c r="AL2287">
        <v>1</v>
      </c>
      <c r="AN2287">
        <v>0</v>
      </c>
      <c r="AO2287">
        <v>1</v>
      </c>
      <c r="AP2287">
        <v>0</v>
      </c>
      <c r="AQ2287">
        <v>0</v>
      </c>
      <c r="AR2287">
        <v>0</v>
      </c>
      <c r="AS2287" t="s">
        <v>6</v>
      </c>
      <c r="AT2287">
        <v>38.9</v>
      </c>
      <c r="AU2287" t="s">
        <v>6</v>
      </c>
      <c r="AV2287">
        <v>0</v>
      </c>
      <c r="AW2287">
        <v>2</v>
      </c>
      <c r="AX2287">
        <v>27724551</v>
      </c>
      <c r="AY2287">
        <v>1</v>
      </c>
      <c r="AZ2287">
        <v>0</v>
      </c>
      <c r="BA2287">
        <v>2283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CX2287">
        <f>Y2287*Source!I825</f>
        <v>1.33816</v>
      </c>
      <c r="CY2287">
        <f t="shared" si="204"/>
        <v>7.03</v>
      </c>
      <c r="CZ2287">
        <f t="shared" si="205"/>
        <v>7.03</v>
      </c>
      <c r="DA2287">
        <f t="shared" si="206"/>
        <v>1</v>
      </c>
      <c r="DB2287">
        <v>0</v>
      </c>
    </row>
    <row r="2288" spans="1:106" x14ac:dyDescent="0.2">
      <c r="A2288">
        <f>ROW(Source!A825)</f>
        <v>825</v>
      </c>
      <c r="B2288">
        <v>27721504</v>
      </c>
      <c r="C2288">
        <v>27724532</v>
      </c>
      <c r="D2288">
        <v>25180423</v>
      </c>
      <c r="E2288">
        <v>1</v>
      </c>
      <c r="F2288">
        <v>1</v>
      </c>
      <c r="G2288">
        <v>1</v>
      </c>
      <c r="H2288">
        <v>3</v>
      </c>
      <c r="I2288" t="s">
        <v>1261</v>
      </c>
      <c r="J2288" t="s">
        <v>1262</v>
      </c>
      <c r="K2288" t="s">
        <v>1263</v>
      </c>
      <c r="L2288">
        <v>1355</v>
      </c>
      <c r="N2288">
        <v>1010</v>
      </c>
      <c r="O2288" t="s">
        <v>519</v>
      </c>
      <c r="P2288" t="s">
        <v>519</v>
      </c>
      <c r="Q2288">
        <v>100</v>
      </c>
      <c r="W2288">
        <v>0</v>
      </c>
      <c r="X2288">
        <v>1709713925</v>
      </c>
      <c r="Y2288">
        <v>8</v>
      </c>
      <c r="AA2288">
        <v>50</v>
      </c>
      <c r="AB2288">
        <v>0</v>
      </c>
      <c r="AC2288">
        <v>0</v>
      </c>
      <c r="AD2288">
        <v>0</v>
      </c>
      <c r="AE2288">
        <v>50</v>
      </c>
      <c r="AF2288">
        <v>0</v>
      </c>
      <c r="AG2288">
        <v>0</v>
      </c>
      <c r="AH2288">
        <v>0</v>
      </c>
      <c r="AI2288">
        <v>1</v>
      </c>
      <c r="AJ2288">
        <v>1</v>
      </c>
      <c r="AK2288">
        <v>1</v>
      </c>
      <c r="AL2288">
        <v>1</v>
      </c>
      <c r="AN2288">
        <v>0</v>
      </c>
      <c r="AO2288">
        <v>1</v>
      </c>
      <c r="AP2288">
        <v>0</v>
      </c>
      <c r="AQ2288">
        <v>0</v>
      </c>
      <c r="AR2288">
        <v>0</v>
      </c>
      <c r="AS2288" t="s">
        <v>6</v>
      </c>
      <c r="AT2288">
        <v>8</v>
      </c>
      <c r="AU2288" t="s">
        <v>6</v>
      </c>
      <c r="AV2288">
        <v>0</v>
      </c>
      <c r="AW2288">
        <v>2</v>
      </c>
      <c r="AX2288">
        <v>27724553</v>
      </c>
      <c r="AY2288">
        <v>1</v>
      </c>
      <c r="AZ2288">
        <v>0</v>
      </c>
      <c r="BA2288">
        <v>2285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CX2288">
        <f>Y2288*Source!I825</f>
        <v>0.2752</v>
      </c>
      <c r="CY2288">
        <f t="shared" si="204"/>
        <v>50</v>
      </c>
      <c r="CZ2288">
        <f t="shared" si="205"/>
        <v>50</v>
      </c>
      <c r="DA2288">
        <f t="shared" si="206"/>
        <v>1</v>
      </c>
      <c r="DB2288">
        <v>0</v>
      </c>
    </row>
    <row r="2289" spans="1:106" x14ac:dyDescent="0.2">
      <c r="A2289">
        <f>ROW(Source!A825)</f>
        <v>825</v>
      </c>
      <c r="B2289">
        <v>27721504</v>
      </c>
      <c r="C2289">
        <v>27724532</v>
      </c>
      <c r="D2289">
        <v>25186863</v>
      </c>
      <c r="E2289">
        <v>1</v>
      </c>
      <c r="F2289">
        <v>1</v>
      </c>
      <c r="G2289">
        <v>1</v>
      </c>
      <c r="H2289">
        <v>3</v>
      </c>
      <c r="I2289" t="s">
        <v>1264</v>
      </c>
      <c r="J2289" t="s">
        <v>1265</v>
      </c>
      <c r="K2289" t="s">
        <v>1266</v>
      </c>
      <c r="L2289">
        <v>1354</v>
      </c>
      <c r="N2289">
        <v>1010</v>
      </c>
      <c r="O2289" t="s">
        <v>252</v>
      </c>
      <c r="P2289" t="s">
        <v>252</v>
      </c>
      <c r="Q2289">
        <v>1</v>
      </c>
      <c r="W2289">
        <v>0</v>
      </c>
      <c r="X2289">
        <v>-1018551266</v>
      </c>
      <c r="Y2289">
        <v>69</v>
      </c>
      <c r="AA2289">
        <v>67</v>
      </c>
      <c r="AB2289">
        <v>0</v>
      </c>
      <c r="AC2289">
        <v>0</v>
      </c>
      <c r="AD2289">
        <v>0</v>
      </c>
      <c r="AE2289">
        <v>67</v>
      </c>
      <c r="AF2289">
        <v>0</v>
      </c>
      <c r="AG2289">
        <v>0</v>
      </c>
      <c r="AH2289">
        <v>0</v>
      </c>
      <c r="AI2289">
        <v>1</v>
      </c>
      <c r="AJ2289">
        <v>1</v>
      </c>
      <c r="AK2289">
        <v>1</v>
      </c>
      <c r="AL2289">
        <v>1</v>
      </c>
      <c r="AN2289">
        <v>0</v>
      </c>
      <c r="AO2289">
        <v>1</v>
      </c>
      <c r="AP2289">
        <v>0</v>
      </c>
      <c r="AQ2289">
        <v>0</v>
      </c>
      <c r="AR2289">
        <v>0</v>
      </c>
      <c r="AS2289" t="s">
        <v>6</v>
      </c>
      <c r="AT2289">
        <v>69</v>
      </c>
      <c r="AU2289" t="s">
        <v>6</v>
      </c>
      <c r="AV2289">
        <v>0</v>
      </c>
      <c r="AW2289">
        <v>2</v>
      </c>
      <c r="AX2289">
        <v>27724554</v>
      </c>
      <c r="AY2289">
        <v>1</v>
      </c>
      <c r="AZ2289">
        <v>0</v>
      </c>
      <c r="BA2289">
        <v>2286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CX2289">
        <f>Y2289*Source!I825</f>
        <v>2.3736000000000002</v>
      </c>
      <c r="CY2289">
        <f t="shared" si="204"/>
        <v>67</v>
      </c>
      <c r="CZ2289">
        <f t="shared" si="205"/>
        <v>67</v>
      </c>
      <c r="DA2289">
        <f t="shared" si="206"/>
        <v>1</v>
      </c>
      <c r="DB2289">
        <v>0</v>
      </c>
    </row>
    <row r="2290" spans="1:106" x14ac:dyDescent="0.2">
      <c r="A2290">
        <f>ROW(Source!A825)</f>
        <v>825</v>
      </c>
      <c r="B2290">
        <v>27721504</v>
      </c>
      <c r="C2290">
        <v>27724532</v>
      </c>
      <c r="D2290">
        <v>0</v>
      </c>
      <c r="E2290">
        <v>1</v>
      </c>
      <c r="F2290">
        <v>1</v>
      </c>
      <c r="G2290">
        <v>1</v>
      </c>
      <c r="H2290">
        <v>3</v>
      </c>
      <c r="I2290" t="s">
        <v>478</v>
      </c>
      <c r="J2290" t="s">
        <v>6</v>
      </c>
      <c r="K2290" t="s">
        <v>479</v>
      </c>
      <c r="L2290">
        <v>1327</v>
      </c>
      <c r="N2290">
        <v>1005</v>
      </c>
      <c r="O2290" t="s">
        <v>96</v>
      </c>
      <c r="P2290" t="s">
        <v>96</v>
      </c>
      <c r="Q2290">
        <v>1</v>
      </c>
      <c r="W2290">
        <v>0</v>
      </c>
      <c r="X2290">
        <v>1051178621</v>
      </c>
      <c r="Y2290">
        <v>100</v>
      </c>
      <c r="AA2290">
        <v>586.71</v>
      </c>
      <c r="AB2290">
        <v>0</v>
      </c>
      <c r="AC2290">
        <v>0</v>
      </c>
      <c r="AD2290">
        <v>0</v>
      </c>
      <c r="AE2290">
        <v>586.71</v>
      </c>
      <c r="AF2290">
        <v>0</v>
      </c>
      <c r="AG2290">
        <v>0</v>
      </c>
      <c r="AH2290">
        <v>0</v>
      </c>
      <c r="AI2290">
        <v>1</v>
      </c>
      <c r="AJ2290">
        <v>1</v>
      </c>
      <c r="AK2290">
        <v>1</v>
      </c>
      <c r="AL2290">
        <v>1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 t="s">
        <v>6</v>
      </c>
      <c r="AT2290">
        <v>100</v>
      </c>
      <c r="AU2290" t="s">
        <v>6</v>
      </c>
      <c r="AV2290">
        <v>0</v>
      </c>
      <c r="AW2290">
        <v>1</v>
      </c>
      <c r="AX2290">
        <v>-1</v>
      </c>
      <c r="AY2290">
        <v>0</v>
      </c>
      <c r="AZ2290">
        <v>0</v>
      </c>
      <c r="BA2290" t="s">
        <v>6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CX2290">
        <f>Y2290*Source!I825</f>
        <v>3.44</v>
      </c>
      <c r="CY2290">
        <f t="shared" si="204"/>
        <v>586.71</v>
      </c>
      <c r="CZ2290">
        <f t="shared" si="205"/>
        <v>586.71</v>
      </c>
      <c r="DA2290">
        <f t="shared" si="206"/>
        <v>1</v>
      </c>
      <c r="DB2290">
        <v>0</v>
      </c>
    </row>
    <row r="2291" spans="1:106" x14ac:dyDescent="0.2">
      <c r="A2291">
        <f>ROW(Source!A828)</f>
        <v>828</v>
      </c>
      <c r="B2291">
        <v>27721505</v>
      </c>
      <c r="C2291">
        <v>27725109</v>
      </c>
      <c r="D2291">
        <v>25413300</v>
      </c>
      <c r="E2291">
        <v>1</v>
      </c>
      <c r="F2291">
        <v>1</v>
      </c>
      <c r="G2291">
        <v>1</v>
      </c>
      <c r="H2291">
        <v>1</v>
      </c>
      <c r="I2291" t="s">
        <v>989</v>
      </c>
      <c r="J2291" t="s">
        <v>6</v>
      </c>
      <c r="K2291" t="s">
        <v>990</v>
      </c>
      <c r="L2291">
        <v>1191</v>
      </c>
      <c r="N2291">
        <v>1013</v>
      </c>
      <c r="O2291" t="s">
        <v>953</v>
      </c>
      <c r="P2291" t="s">
        <v>953</v>
      </c>
      <c r="Q2291">
        <v>1</v>
      </c>
      <c r="W2291">
        <v>0</v>
      </c>
      <c r="X2291">
        <v>-400197608</v>
      </c>
      <c r="Y2291">
        <v>24.586999999999996</v>
      </c>
      <c r="AA2291">
        <v>0</v>
      </c>
      <c r="AB2291">
        <v>0</v>
      </c>
      <c r="AC2291">
        <v>0</v>
      </c>
      <c r="AD2291">
        <v>8.5299999999999994</v>
      </c>
      <c r="AE2291">
        <v>0</v>
      </c>
      <c r="AF2291">
        <v>0</v>
      </c>
      <c r="AG2291">
        <v>0</v>
      </c>
      <c r="AH2291">
        <v>8.5299999999999994</v>
      </c>
      <c r="AI2291">
        <v>1</v>
      </c>
      <c r="AJ2291">
        <v>1</v>
      </c>
      <c r="AK2291">
        <v>1</v>
      </c>
      <c r="AL2291">
        <v>1</v>
      </c>
      <c r="AN2291">
        <v>0</v>
      </c>
      <c r="AO2291">
        <v>1</v>
      </c>
      <c r="AP2291">
        <v>1</v>
      </c>
      <c r="AQ2291">
        <v>0</v>
      </c>
      <c r="AR2291">
        <v>0</v>
      </c>
      <c r="AS2291" t="s">
        <v>6</v>
      </c>
      <c r="AT2291">
        <v>21.38</v>
      </c>
      <c r="AU2291" t="s">
        <v>103</v>
      </c>
      <c r="AV2291">
        <v>1</v>
      </c>
      <c r="AW2291">
        <v>2</v>
      </c>
      <c r="AX2291">
        <v>27725110</v>
      </c>
      <c r="AY2291">
        <v>1</v>
      </c>
      <c r="AZ2291">
        <v>0</v>
      </c>
      <c r="BA2291">
        <v>2287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CX2291">
        <f>Y2291*Source!I828</f>
        <v>0.46715299999999993</v>
      </c>
      <c r="CY2291">
        <f>AD2291</f>
        <v>8.5299999999999994</v>
      </c>
      <c r="CZ2291">
        <f>AH2291</f>
        <v>8.5299999999999994</v>
      </c>
      <c r="DA2291">
        <f>AL2291</f>
        <v>1</v>
      </c>
      <c r="DB2291">
        <v>0</v>
      </c>
    </row>
    <row r="2292" spans="1:106" x14ac:dyDescent="0.2">
      <c r="A2292">
        <f>ROW(Source!A828)</f>
        <v>828</v>
      </c>
      <c r="B2292">
        <v>27721505</v>
      </c>
      <c r="C2292">
        <v>27725109</v>
      </c>
      <c r="D2292">
        <v>25412928</v>
      </c>
      <c r="E2292">
        <v>1</v>
      </c>
      <c r="F2292">
        <v>1</v>
      </c>
      <c r="G2292">
        <v>1</v>
      </c>
      <c r="H2292">
        <v>1</v>
      </c>
      <c r="I2292" t="s">
        <v>954</v>
      </c>
      <c r="J2292" t="s">
        <v>6</v>
      </c>
      <c r="K2292" t="s">
        <v>955</v>
      </c>
      <c r="L2292">
        <v>1191</v>
      </c>
      <c r="N2292">
        <v>1013</v>
      </c>
      <c r="O2292" t="s">
        <v>953</v>
      </c>
      <c r="P2292" t="s">
        <v>953</v>
      </c>
      <c r="Q2292">
        <v>1</v>
      </c>
      <c r="W2292">
        <v>0</v>
      </c>
      <c r="X2292">
        <v>-1417349443</v>
      </c>
      <c r="Y2292">
        <v>0.37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1</v>
      </c>
      <c r="AJ2292">
        <v>1</v>
      </c>
      <c r="AK2292">
        <v>1</v>
      </c>
      <c r="AL2292">
        <v>1</v>
      </c>
      <c r="AN2292">
        <v>0</v>
      </c>
      <c r="AO2292">
        <v>1</v>
      </c>
      <c r="AP2292">
        <v>0</v>
      </c>
      <c r="AQ2292">
        <v>0</v>
      </c>
      <c r="AR2292">
        <v>0</v>
      </c>
      <c r="AS2292" t="s">
        <v>6</v>
      </c>
      <c r="AT2292">
        <v>0.37</v>
      </c>
      <c r="AU2292" t="s">
        <v>6</v>
      </c>
      <c r="AV2292">
        <v>2</v>
      </c>
      <c r="AW2292">
        <v>2</v>
      </c>
      <c r="AX2292">
        <v>27725111</v>
      </c>
      <c r="AY2292">
        <v>1</v>
      </c>
      <c r="AZ2292">
        <v>2048</v>
      </c>
      <c r="BA2292">
        <v>2288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CX2292">
        <f>Y2292*Source!I828</f>
        <v>7.0299999999999998E-3</v>
      </c>
      <c r="CY2292">
        <f>AD2292</f>
        <v>0</v>
      </c>
      <c r="CZ2292">
        <f>AH2292</f>
        <v>0</v>
      </c>
      <c r="DA2292">
        <f>AL2292</f>
        <v>1</v>
      </c>
      <c r="DB2292">
        <v>0</v>
      </c>
    </row>
    <row r="2293" spans="1:106" x14ac:dyDescent="0.2">
      <c r="A2293">
        <f>ROW(Source!A828)</f>
        <v>828</v>
      </c>
      <c r="B2293">
        <v>27721505</v>
      </c>
      <c r="C2293">
        <v>27725109</v>
      </c>
      <c r="D2293">
        <v>25230514</v>
      </c>
      <c r="E2293">
        <v>1</v>
      </c>
      <c r="F2293">
        <v>1</v>
      </c>
      <c r="G2293">
        <v>1</v>
      </c>
      <c r="H2293">
        <v>2</v>
      </c>
      <c r="I2293" t="s">
        <v>960</v>
      </c>
      <c r="J2293" t="s">
        <v>961</v>
      </c>
      <c r="K2293" t="s">
        <v>962</v>
      </c>
      <c r="L2293">
        <v>1368</v>
      </c>
      <c r="N2293">
        <v>1011</v>
      </c>
      <c r="O2293" t="s">
        <v>959</v>
      </c>
      <c r="P2293" t="s">
        <v>959</v>
      </c>
      <c r="Q2293">
        <v>1</v>
      </c>
      <c r="W2293">
        <v>0</v>
      </c>
      <c r="X2293">
        <v>1188625873</v>
      </c>
      <c r="Y2293">
        <v>8.7500000000000008E-2</v>
      </c>
      <c r="AA2293">
        <v>0</v>
      </c>
      <c r="AB2293">
        <v>31.26</v>
      </c>
      <c r="AC2293">
        <v>13.5</v>
      </c>
      <c r="AD2293">
        <v>0</v>
      </c>
      <c r="AE2293">
        <v>0</v>
      </c>
      <c r="AF2293">
        <v>31.26</v>
      </c>
      <c r="AG2293">
        <v>13.5</v>
      </c>
      <c r="AH2293">
        <v>0</v>
      </c>
      <c r="AI2293">
        <v>1</v>
      </c>
      <c r="AJ2293">
        <v>1</v>
      </c>
      <c r="AK2293">
        <v>1</v>
      </c>
      <c r="AL2293">
        <v>1</v>
      </c>
      <c r="AN2293">
        <v>0</v>
      </c>
      <c r="AO2293">
        <v>1</v>
      </c>
      <c r="AP2293">
        <v>1</v>
      </c>
      <c r="AQ2293">
        <v>0</v>
      </c>
      <c r="AR2293">
        <v>0</v>
      </c>
      <c r="AS2293" t="s">
        <v>6</v>
      </c>
      <c r="AT2293">
        <v>7.0000000000000007E-2</v>
      </c>
      <c r="AU2293" t="s">
        <v>102</v>
      </c>
      <c r="AV2293">
        <v>0</v>
      </c>
      <c r="AW2293">
        <v>2</v>
      </c>
      <c r="AX2293">
        <v>27725112</v>
      </c>
      <c r="AY2293">
        <v>1</v>
      </c>
      <c r="AZ2293">
        <v>0</v>
      </c>
      <c r="BA2293">
        <v>2289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CX2293">
        <f>Y2293*Source!I828</f>
        <v>1.6625000000000001E-3</v>
      </c>
      <c r="CY2293">
        <f>AB2293</f>
        <v>31.26</v>
      </c>
      <c r="CZ2293">
        <f>AF2293</f>
        <v>31.26</v>
      </c>
      <c r="DA2293">
        <f>AJ2293</f>
        <v>1</v>
      </c>
      <c r="DB2293">
        <v>0</v>
      </c>
    </row>
    <row r="2294" spans="1:106" x14ac:dyDescent="0.2">
      <c r="A2294">
        <f>ROW(Source!A828)</f>
        <v>828</v>
      </c>
      <c r="B2294">
        <v>27721505</v>
      </c>
      <c r="C2294">
        <v>27725109</v>
      </c>
      <c r="D2294">
        <v>25231607</v>
      </c>
      <c r="E2294">
        <v>1</v>
      </c>
      <c r="F2294">
        <v>1</v>
      </c>
      <c r="G2294">
        <v>1</v>
      </c>
      <c r="H2294">
        <v>2</v>
      </c>
      <c r="I2294" t="s">
        <v>997</v>
      </c>
      <c r="J2294" t="s">
        <v>998</v>
      </c>
      <c r="K2294" t="s">
        <v>999</v>
      </c>
      <c r="L2294">
        <v>1368</v>
      </c>
      <c r="N2294">
        <v>1011</v>
      </c>
      <c r="O2294" t="s">
        <v>959</v>
      </c>
      <c r="P2294" t="s">
        <v>959</v>
      </c>
      <c r="Q2294">
        <v>1</v>
      </c>
      <c r="W2294">
        <v>0</v>
      </c>
      <c r="X2294">
        <v>1372534845</v>
      </c>
      <c r="Y2294">
        <v>0.375</v>
      </c>
      <c r="AA2294">
        <v>0</v>
      </c>
      <c r="AB2294">
        <v>65.709999999999994</v>
      </c>
      <c r="AC2294">
        <v>11.6</v>
      </c>
      <c r="AD2294">
        <v>0</v>
      </c>
      <c r="AE2294">
        <v>0</v>
      </c>
      <c r="AF2294">
        <v>65.709999999999994</v>
      </c>
      <c r="AG2294">
        <v>11.6</v>
      </c>
      <c r="AH2294">
        <v>0</v>
      </c>
      <c r="AI2294">
        <v>1</v>
      </c>
      <c r="AJ2294">
        <v>1</v>
      </c>
      <c r="AK2294">
        <v>1</v>
      </c>
      <c r="AL2294">
        <v>1</v>
      </c>
      <c r="AN2294">
        <v>0</v>
      </c>
      <c r="AO2294">
        <v>1</v>
      </c>
      <c r="AP2294">
        <v>1</v>
      </c>
      <c r="AQ2294">
        <v>0</v>
      </c>
      <c r="AR2294">
        <v>0</v>
      </c>
      <c r="AS2294" t="s">
        <v>6</v>
      </c>
      <c r="AT2294">
        <v>0.3</v>
      </c>
      <c r="AU2294" t="s">
        <v>102</v>
      </c>
      <c r="AV2294">
        <v>0</v>
      </c>
      <c r="AW2294">
        <v>2</v>
      </c>
      <c r="AX2294">
        <v>27725113</v>
      </c>
      <c r="AY2294">
        <v>1</v>
      </c>
      <c r="AZ2294">
        <v>0</v>
      </c>
      <c r="BA2294">
        <v>2290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CX2294">
        <f>Y2294*Source!I828</f>
        <v>7.1249999999999994E-3</v>
      </c>
      <c r="CY2294">
        <f>AB2294</f>
        <v>65.709999999999994</v>
      </c>
      <c r="CZ2294">
        <f>AF2294</f>
        <v>65.709999999999994</v>
      </c>
      <c r="DA2294">
        <f>AJ2294</f>
        <v>1</v>
      </c>
      <c r="DB2294">
        <v>0</v>
      </c>
    </row>
    <row r="2295" spans="1:106" x14ac:dyDescent="0.2">
      <c r="A2295">
        <f>ROW(Source!A828)</f>
        <v>828</v>
      </c>
      <c r="B2295">
        <v>27721505</v>
      </c>
      <c r="C2295">
        <v>27725109</v>
      </c>
      <c r="D2295">
        <v>25180270</v>
      </c>
      <c r="E2295">
        <v>1</v>
      </c>
      <c r="F2295">
        <v>1</v>
      </c>
      <c r="G2295">
        <v>1</v>
      </c>
      <c r="H2295">
        <v>3</v>
      </c>
      <c r="I2295" t="s">
        <v>499</v>
      </c>
      <c r="J2295" t="s">
        <v>502</v>
      </c>
      <c r="K2295" t="s">
        <v>500</v>
      </c>
      <c r="L2295">
        <v>1301</v>
      </c>
      <c r="N2295">
        <v>1003</v>
      </c>
      <c r="O2295" t="s">
        <v>501</v>
      </c>
      <c r="P2295" t="s">
        <v>501</v>
      </c>
      <c r="Q2295">
        <v>1</v>
      </c>
      <c r="W2295">
        <v>0</v>
      </c>
      <c r="X2295">
        <v>-451614110</v>
      </c>
      <c r="Y2295">
        <v>100</v>
      </c>
      <c r="AA2295">
        <v>49.56</v>
      </c>
      <c r="AB2295">
        <v>0</v>
      </c>
      <c r="AC2295">
        <v>0</v>
      </c>
      <c r="AD2295">
        <v>0</v>
      </c>
      <c r="AE2295">
        <v>49.56</v>
      </c>
      <c r="AF2295">
        <v>0</v>
      </c>
      <c r="AG2295">
        <v>0</v>
      </c>
      <c r="AH2295">
        <v>0</v>
      </c>
      <c r="AI2295">
        <v>1</v>
      </c>
      <c r="AJ2295">
        <v>1</v>
      </c>
      <c r="AK2295">
        <v>1</v>
      </c>
      <c r="AL2295">
        <v>1</v>
      </c>
      <c r="AN2295">
        <v>1</v>
      </c>
      <c r="AO2295">
        <v>0</v>
      </c>
      <c r="AP2295">
        <v>0</v>
      </c>
      <c r="AQ2295">
        <v>0</v>
      </c>
      <c r="AR2295">
        <v>0</v>
      </c>
      <c r="AS2295" t="s">
        <v>6</v>
      </c>
      <c r="AT2295">
        <v>100</v>
      </c>
      <c r="AU2295" t="s">
        <v>6</v>
      </c>
      <c r="AV2295">
        <v>0</v>
      </c>
      <c r="AW2295">
        <v>1</v>
      </c>
      <c r="AX2295">
        <v>-1</v>
      </c>
      <c r="AY2295">
        <v>0</v>
      </c>
      <c r="AZ2295">
        <v>0</v>
      </c>
      <c r="BA2295" t="s">
        <v>6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CX2295">
        <f>Y2295*Source!I828</f>
        <v>1.9</v>
      </c>
      <c r="CY2295">
        <f>AA2295</f>
        <v>49.56</v>
      </c>
      <c r="CZ2295">
        <f>AE2295</f>
        <v>49.56</v>
      </c>
      <c r="DA2295">
        <f>AI2295</f>
        <v>1</v>
      </c>
      <c r="DB2295">
        <v>0</v>
      </c>
    </row>
    <row r="2296" spans="1:106" x14ac:dyDescent="0.2">
      <c r="A2296">
        <f>ROW(Source!A828)</f>
        <v>828</v>
      </c>
      <c r="B2296">
        <v>27721505</v>
      </c>
      <c r="C2296">
        <v>27725109</v>
      </c>
      <c r="D2296">
        <v>25180423</v>
      </c>
      <c r="E2296">
        <v>1</v>
      </c>
      <c r="F2296">
        <v>1</v>
      </c>
      <c r="G2296">
        <v>1</v>
      </c>
      <c r="H2296">
        <v>3</v>
      </c>
      <c r="I2296" t="s">
        <v>1261</v>
      </c>
      <c r="J2296" t="s">
        <v>1262</v>
      </c>
      <c r="K2296" t="s">
        <v>1263</v>
      </c>
      <c r="L2296">
        <v>1355</v>
      </c>
      <c r="N2296">
        <v>1010</v>
      </c>
      <c r="O2296" t="s">
        <v>519</v>
      </c>
      <c r="P2296" t="s">
        <v>519</v>
      </c>
      <c r="Q2296">
        <v>100</v>
      </c>
      <c r="W2296">
        <v>0</v>
      </c>
      <c r="X2296">
        <v>1709713925</v>
      </c>
      <c r="Y2296">
        <v>4</v>
      </c>
      <c r="AA2296">
        <v>50</v>
      </c>
      <c r="AB2296">
        <v>0</v>
      </c>
      <c r="AC2296">
        <v>0</v>
      </c>
      <c r="AD2296">
        <v>0</v>
      </c>
      <c r="AE2296">
        <v>50</v>
      </c>
      <c r="AF2296">
        <v>0</v>
      </c>
      <c r="AG2296">
        <v>0</v>
      </c>
      <c r="AH2296">
        <v>0</v>
      </c>
      <c r="AI2296">
        <v>1</v>
      </c>
      <c r="AJ2296">
        <v>1</v>
      </c>
      <c r="AK2296">
        <v>1</v>
      </c>
      <c r="AL2296">
        <v>1</v>
      </c>
      <c r="AN2296">
        <v>0</v>
      </c>
      <c r="AO2296">
        <v>1</v>
      </c>
      <c r="AP2296">
        <v>0</v>
      </c>
      <c r="AQ2296">
        <v>0</v>
      </c>
      <c r="AR2296">
        <v>0</v>
      </c>
      <c r="AS2296" t="s">
        <v>6</v>
      </c>
      <c r="AT2296">
        <v>4</v>
      </c>
      <c r="AU2296" t="s">
        <v>6</v>
      </c>
      <c r="AV2296">
        <v>0</v>
      </c>
      <c r="AW2296">
        <v>2</v>
      </c>
      <c r="AX2296">
        <v>27725115</v>
      </c>
      <c r="AY2296">
        <v>1</v>
      </c>
      <c r="AZ2296">
        <v>0</v>
      </c>
      <c r="BA2296">
        <v>2292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CX2296">
        <f>Y2296*Source!I828</f>
        <v>7.5999999999999998E-2</v>
      </c>
      <c r="CY2296">
        <f>AA2296</f>
        <v>50</v>
      </c>
      <c r="CZ2296">
        <f>AE2296</f>
        <v>50</v>
      </c>
      <c r="DA2296">
        <f>AI2296</f>
        <v>1</v>
      </c>
      <c r="DB2296">
        <v>0</v>
      </c>
    </row>
    <row r="2297" spans="1:106" x14ac:dyDescent="0.2">
      <c r="A2297">
        <f>ROW(Source!A828)</f>
        <v>828</v>
      </c>
      <c r="B2297">
        <v>27721505</v>
      </c>
      <c r="C2297">
        <v>27725109</v>
      </c>
      <c r="D2297">
        <v>25186863</v>
      </c>
      <c r="E2297">
        <v>1</v>
      </c>
      <c r="F2297">
        <v>1</v>
      </c>
      <c r="G2297">
        <v>1</v>
      </c>
      <c r="H2297">
        <v>3</v>
      </c>
      <c r="I2297" t="s">
        <v>1264</v>
      </c>
      <c r="J2297" t="s">
        <v>1265</v>
      </c>
      <c r="K2297" t="s">
        <v>1266</v>
      </c>
      <c r="L2297">
        <v>1354</v>
      </c>
      <c r="N2297">
        <v>1010</v>
      </c>
      <c r="O2297" t="s">
        <v>252</v>
      </c>
      <c r="P2297" t="s">
        <v>252</v>
      </c>
      <c r="Q2297">
        <v>1</v>
      </c>
      <c r="W2297">
        <v>0</v>
      </c>
      <c r="X2297">
        <v>-1018551266</v>
      </c>
      <c r="Y2297">
        <v>90.7</v>
      </c>
      <c r="AA2297">
        <v>67</v>
      </c>
      <c r="AB2297">
        <v>0</v>
      </c>
      <c r="AC2297">
        <v>0</v>
      </c>
      <c r="AD2297">
        <v>0</v>
      </c>
      <c r="AE2297">
        <v>67</v>
      </c>
      <c r="AF2297">
        <v>0</v>
      </c>
      <c r="AG2297">
        <v>0</v>
      </c>
      <c r="AH2297">
        <v>0</v>
      </c>
      <c r="AI2297">
        <v>1</v>
      </c>
      <c r="AJ2297">
        <v>1</v>
      </c>
      <c r="AK2297">
        <v>1</v>
      </c>
      <c r="AL2297">
        <v>1</v>
      </c>
      <c r="AN2297">
        <v>0</v>
      </c>
      <c r="AO2297">
        <v>1</v>
      </c>
      <c r="AP2297">
        <v>0</v>
      </c>
      <c r="AQ2297">
        <v>0</v>
      </c>
      <c r="AR2297">
        <v>0</v>
      </c>
      <c r="AS2297" t="s">
        <v>6</v>
      </c>
      <c r="AT2297">
        <v>90.7</v>
      </c>
      <c r="AU2297" t="s">
        <v>6</v>
      </c>
      <c r="AV2297">
        <v>0</v>
      </c>
      <c r="AW2297">
        <v>2</v>
      </c>
      <c r="AX2297">
        <v>27725116</v>
      </c>
      <c r="AY2297">
        <v>1</v>
      </c>
      <c r="AZ2297">
        <v>0</v>
      </c>
      <c r="BA2297">
        <v>2293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CX2297">
        <f>Y2297*Source!I828</f>
        <v>1.7233000000000001</v>
      </c>
      <c r="CY2297">
        <f>AA2297</f>
        <v>67</v>
      </c>
      <c r="CZ2297">
        <f>AE2297</f>
        <v>67</v>
      </c>
      <c r="DA2297">
        <f>AI2297</f>
        <v>1</v>
      </c>
      <c r="DB2297">
        <v>0</v>
      </c>
    </row>
    <row r="2298" spans="1:106" x14ac:dyDescent="0.2">
      <c r="A2298">
        <f>ROW(Source!A829)</f>
        <v>829</v>
      </c>
      <c r="B2298">
        <v>27721504</v>
      </c>
      <c r="C2298">
        <v>27725109</v>
      </c>
      <c r="D2298">
        <v>25413300</v>
      </c>
      <c r="E2298">
        <v>1</v>
      </c>
      <c r="F2298">
        <v>1</v>
      </c>
      <c r="G2298">
        <v>1</v>
      </c>
      <c r="H2298">
        <v>1</v>
      </c>
      <c r="I2298" t="s">
        <v>989</v>
      </c>
      <c r="J2298" t="s">
        <v>6</v>
      </c>
      <c r="K2298" t="s">
        <v>990</v>
      </c>
      <c r="L2298">
        <v>1191</v>
      </c>
      <c r="N2298">
        <v>1013</v>
      </c>
      <c r="O2298" t="s">
        <v>953</v>
      </c>
      <c r="P2298" t="s">
        <v>953</v>
      </c>
      <c r="Q2298">
        <v>1</v>
      </c>
      <c r="W2298">
        <v>0</v>
      </c>
      <c r="X2298">
        <v>-400197608</v>
      </c>
      <c r="Y2298">
        <v>24.586999999999996</v>
      </c>
      <c r="AA2298">
        <v>0</v>
      </c>
      <c r="AB2298">
        <v>0</v>
      </c>
      <c r="AC2298">
        <v>0</v>
      </c>
      <c r="AD2298">
        <v>8.5299999999999994</v>
      </c>
      <c r="AE2298">
        <v>0</v>
      </c>
      <c r="AF2298">
        <v>0</v>
      </c>
      <c r="AG2298">
        <v>0</v>
      </c>
      <c r="AH2298">
        <v>8.5299999999999994</v>
      </c>
      <c r="AI2298">
        <v>1</v>
      </c>
      <c r="AJ2298">
        <v>1</v>
      </c>
      <c r="AK2298">
        <v>1</v>
      </c>
      <c r="AL2298">
        <v>1</v>
      </c>
      <c r="AN2298">
        <v>0</v>
      </c>
      <c r="AO2298">
        <v>1</v>
      </c>
      <c r="AP2298">
        <v>1</v>
      </c>
      <c r="AQ2298">
        <v>0</v>
      </c>
      <c r="AR2298">
        <v>0</v>
      </c>
      <c r="AS2298" t="s">
        <v>6</v>
      </c>
      <c r="AT2298">
        <v>21.38</v>
      </c>
      <c r="AU2298" t="s">
        <v>103</v>
      </c>
      <c r="AV2298">
        <v>1</v>
      </c>
      <c r="AW2298">
        <v>2</v>
      </c>
      <c r="AX2298">
        <v>27725110</v>
      </c>
      <c r="AY2298">
        <v>1</v>
      </c>
      <c r="AZ2298">
        <v>0</v>
      </c>
      <c r="BA2298">
        <v>2294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CX2298">
        <f>Y2298*Source!I829</f>
        <v>0.46715299999999993</v>
      </c>
      <c r="CY2298">
        <f>AD2298</f>
        <v>8.5299999999999994</v>
      </c>
      <c r="CZ2298">
        <f>AH2298</f>
        <v>8.5299999999999994</v>
      </c>
      <c r="DA2298">
        <f>AL2298</f>
        <v>1</v>
      </c>
      <c r="DB2298">
        <v>0</v>
      </c>
    </row>
    <row r="2299" spans="1:106" x14ac:dyDescent="0.2">
      <c r="A2299">
        <f>ROW(Source!A829)</f>
        <v>829</v>
      </c>
      <c r="B2299">
        <v>27721504</v>
      </c>
      <c r="C2299">
        <v>27725109</v>
      </c>
      <c r="D2299">
        <v>25412928</v>
      </c>
      <c r="E2299">
        <v>1</v>
      </c>
      <c r="F2299">
        <v>1</v>
      </c>
      <c r="G2299">
        <v>1</v>
      </c>
      <c r="H2299">
        <v>1</v>
      </c>
      <c r="I2299" t="s">
        <v>954</v>
      </c>
      <c r="J2299" t="s">
        <v>6</v>
      </c>
      <c r="K2299" t="s">
        <v>955</v>
      </c>
      <c r="L2299">
        <v>1191</v>
      </c>
      <c r="N2299">
        <v>1013</v>
      </c>
      <c r="O2299" t="s">
        <v>953</v>
      </c>
      <c r="P2299" t="s">
        <v>953</v>
      </c>
      <c r="Q2299">
        <v>1</v>
      </c>
      <c r="W2299">
        <v>0</v>
      </c>
      <c r="X2299">
        <v>-1417349443</v>
      </c>
      <c r="Y2299">
        <v>0.37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1</v>
      </c>
      <c r="AJ2299">
        <v>1</v>
      </c>
      <c r="AK2299">
        <v>1</v>
      </c>
      <c r="AL2299">
        <v>1</v>
      </c>
      <c r="AN2299">
        <v>0</v>
      </c>
      <c r="AO2299">
        <v>1</v>
      </c>
      <c r="AP2299">
        <v>0</v>
      </c>
      <c r="AQ2299">
        <v>0</v>
      </c>
      <c r="AR2299">
        <v>0</v>
      </c>
      <c r="AS2299" t="s">
        <v>6</v>
      </c>
      <c r="AT2299">
        <v>0.37</v>
      </c>
      <c r="AU2299" t="s">
        <v>6</v>
      </c>
      <c r="AV2299">
        <v>2</v>
      </c>
      <c r="AW2299">
        <v>2</v>
      </c>
      <c r="AX2299">
        <v>27725111</v>
      </c>
      <c r="AY2299">
        <v>1</v>
      </c>
      <c r="AZ2299">
        <v>2048</v>
      </c>
      <c r="BA2299">
        <v>2295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CX2299">
        <f>Y2299*Source!I829</f>
        <v>7.0299999999999998E-3</v>
      </c>
      <c r="CY2299">
        <f>AD2299</f>
        <v>0</v>
      </c>
      <c r="CZ2299">
        <f>AH2299</f>
        <v>0</v>
      </c>
      <c r="DA2299">
        <f>AL2299</f>
        <v>1</v>
      </c>
      <c r="DB2299">
        <v>0</v>
      </c>
    </row>
    <row r="2300" spans="1:106" x14ac:dyDescent="0.2">
      <c r="A2300">
        <f>ROW(Source!A829)</f>
        <v>829</v>
      </c>
      <c r="B2300">
        <v>27721504</v>
      </c>
      <c r="C2300">
        <v>27725109</v>
      </c>
      <c r="D2300">
        <v>25230514</v>
      </c>
      <c r="E2300">
        <v>1</v>
      </c>
      <c r="F2300">
        <v>1</v>
      </c>
      <c r="G2300">
        <v>1</v>
      </c>
      <c r="H2300">
        <v>2</v>
      </c>
      <c r="I2300" t="s">
        <v>960</v>
      </c>
      <c r="J2300" t="s">
        <v>961</v>
      </c>
      <c r="K2300" t="s">
        <v>962</v>
      </c>
      <c r="L2300">
        <v>1368</v>
      </c>
      <c r="N2300">
        <v>1011</v>
      </c>
      <c r="O2300" t="s">
        <v>959</v>
      </c>
      <c r="P2300" t="s">
        <v>959</v>
      </c>
      <c r="Q2300">
        <v>1</v>
      </c>
      <c r="W2300">
        <v>0</v>
      </c>
      <c r="X2300">
        <v>1188625873</v>
      </c>
      <c r="Y2300">
        <v>8.7500000000000008E-2</v>
      </c>
      <c r="AA2300">
        <v>0</v>
      </c>
      <c r="AB2300">
        <v>31.26</v>
      </c>
      <c r="AC2300">
        <v>13.5</v>
      </c>
      <c r="AD2300">
        <v>0</v>
      </c>
      <c r="AE2300">
        <v>0</v>
      </c>
      <c r="AF2300">
        <v>31.26</v>
      </c>
      <c r="AG2300">
        <v>13.5</v>
      </c>
      <c r="AH2300">
        <v>0</v>
      </c>
      <c r="AI2300">
        <v>1</v>
      </c>
      <c r="AJ2300">
        <v>1</v>
      </c>
      <c r="AK2300">
        <v>1</v>
      </c>
      <c r="AL2300">
        <v>1</v>
      </c>
      <c r="AN2300">
        <v>0</v>
      </c>
      <c r="AO2300">
        <v>1</v>
      </c>
      <c r="AP2300">
        <v>1</v>
      </c>
      <c r="AQ2300">
        <v>0</v>
      </c>
      <c r="AR2300">
        <v>0</v>
      </c>
      <c r="AS2300" t="s">
        <v>6</v>
      </c>
      <c r="AT2300">
        <v>7.0000000000000007E-2</v>
      </c>
      <c r="AU2300" t="s">
        <v>102</v>
      </c>
      <c r="AV2300">
        <v>0</v>
      </c>
      <c r="AW2300">
        <v>2</v>
      </c>
      <c r="AX2300">
        <v>27725112</v>
      </c>
      <c r="AY2300">
        <v>1</v>
      </c>
      <c r="AZ2300">
        <v>0</v>
      </c>
      <c r="BA2300">
        <v>2296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CX2300">
        <f>Y2300*Source!I829</f>
        <v>1.6625000000000001E-3</v>
      </c>
      <c r="CY2300">
        <f>AB2300</f>
        <v>31.26</v>
      </c>
      <c r="CZ2300">
        <f>AF2300</f>
        <v>31.26</v>
      </c>
      <c r="DA2300">
        <f>AJ2300</f>
        <v>1</v>
      </c>
      <c r="DB2300">
        <v>0</v>
      </c>
    </row>
    <row r="2301" spans="1:106" x14ac:dyDescent="0.2">
      <c r="A2301">
        <f>ROW(Source!A829)</f>
        <v>829</v>
      </c>
      <c r="B2301">
        <v>27721504</v>
      </c>
      <c r="C2301">
        <v>27725109</v>
      </c>
      <c r="D2301">
        <v>25231607</v>
      </c>
      <c r="E2301">
        <v>1</v>
      </c>
      <c r="F2301">
        <v>1</v>
      </c>
      <c r="G2301">
        <v>1</v>
      </c>
      <c r="H2301">
        <v>2</v>
      </c>
      <c r="I2301" t="s">
        <v>997</v>
      </c>
      <c r="J2301" t="s">
        <v>998</v>
      </c>
      <c r="K2301" t="s">
        <v>999</v>
      </c>
      <c r="L2301">
        <v>1368</v>
      </c>
      <c r="N2301">
        <v>1011</v>
      </c>
      <c r="O2301" t="s">
        <v>959</v>
      </c>
      <c r="P2301" t="s">
        <v>959</v>
      </c>
      <c r="Q2301">
        <v>1</v>
      </c>
      <c r="W2301">
        <v>0</v>
      </c>
      <c r="X2301">
        <v>1372534845</v>
      </c>
      <c r="Y2301">
        <v>0.375</v>
      </c>
      <c r="AA2301">
        <v>0</v>
      </c>
      <c r="AB2301">
        <v>65.709999999999994</v>
      </c>
      <c r="AC2301">
        <v>11.6</v>
      </c>
      <c r="AD2301">
        <v>0</v>
      </c>
      <c r="AE2301">
        <v>0</v>
      </c>
      <c r="AF2301">
        <v>65.709999999999994</v>
      </c>
      <c r="AG2301">
        <v>11.6</v>
      </c>
      <c r="AH2301">
        <v>0</v>
      </c>
      <c r="AI2301">
        <v>1</v>
      </c>
      <c r="AJ2301">
        <v>1</v>
      </c>
      <c r="AK2301">
        <v>1</v>
      </c>
      <c r="AL2301">
        <v>1</v>
      </c>
      <c r="AN2301">
        <v>0</v>
      </c>
      <c r="AO2301">
        <v>1</v>
      </c>
      <c r="AP2301">
        <v>1</v>
      </c>
      <c r="AQ2301">
        <v>0</v>
      </c>
      <c r="AR2301">
        <v>0</v>
      </c>
      <c r="AS2301" t="s">
        <v>6</v>
      </c>
      <c r="AT2301">
        <v>0.3</v>
      </c>
      <c r="AU2301" t="s">
        <v>102</v>
      </c>
      <c r="AV2301">
        <v>0</v>
      </c>
      <c r="AW2301">
        <v>2</v>
      </c>
      <c r="AX2301">
        <v>27725113</v>
      </c>
      <c r="AY2301">
        <v>1</v>
      </c>
      <c r="AZ2301">
        <v>0</v>
      </c>
      <c r="BA2301">
        <v>2297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CX2301">
        <f>Y2301*Source!I829</f>
        <v>7.1249999999999994E-3</v>
      </c>
      <c r="CY2301">
        <f>AB2301</f>
        <v>65.709999999999994</v>
      </c>
      <c r="CZ2301">
        <f>AF2301</f>
        <v>65.709999999999994</v>
      </c>
      <c r="DA2301">
        <f>AJ2301</f>
        <v>1</v>
      </c>
      <c r="DB2301">
        <v>0</v>
      </c>
    </row>
    <row r="2302" spans="1:106" x14ac:dyDescent="0.2">
      <c r="A2302">
        <f>ROW(Source!A829)</f>
        <v>829</v>
      </c>
      <c r="B2302">
        <v>27721504</v>
      </c>
      <c r="C2302">
        <v>27725109</v>
      </c>
      <c r="D2302">
        <v>25180270</v>
      </c>
      <c r="E2302">
        <v>1</v>
      </c>
      <c r="F2302">
        <v>1</v>
      </c>
      <c r="G2302">
        <v>1</v>
      </c>
      <c r="H2302">
        <v>3</v>
      </c>
      <c r="I2302" t="s">
        <v>499</v>
      </c>
      <c r="J2302" t="s">
        <v>502</v>
      </c>
      <c r="K2302" t="s">
        <v>500</v>
      </c>
      <c r="L2302">
        <v>1301</v>
      </c>
      <c r="N2302">
        <v>1003</v>
      </c>
      <c r="O2302" t="s">
        <v>501</v>
      </c>
      <c r="P2302" t="s">
        <v>501</v>
      </c>
      <c r="Q2302">
        <v>1</v>
      </c>
      <c r="W2302">
        <v>0</v>
      </c>
      <c r="X2302">
        <v>-451614110</v>
      </c>
      <c r="Y2302">
        <v>100</v>
      </c>
      <c r="AA2302">
        <v>49.56</v>
      </c>
      <c r="AB2302">
        <v>0</v>
      </c>
      <c r="AC2302">
        <v>0</v>
      </c>
      <c r="AD2302">
        <v>0</v>
      </c>
      <c r="AE2302">
        <v>49.56</v>
      </c>
      <c r="AF2302">
        <v>0</v>
      </c>
      <c r="AG2302">
        <v>0</v>
      </c>
      <c r="AH2302">
        <v>0</v>
      </c>
      <c r="AI2302">
        <v>1</v>
      </c>
      <c r="AJ2302">
        <v>1</v>
      </c>
      <c r="AK2302">
        <v>1</v>
      </c>
      <c r="AL2302">
        <v>1</v>
      </c>
      <c r="AN2302">
        <v>1</v>
      </c>
      <c r="AO2302">
        <v>0</v>
      </c>
      <c r="AP2302">
        <v>0</v>
      </c>
      <c r="AQ2302">
        <v>0</v>
      </c>
      <c r="AR2302">
        <v>0</v>
      </c>
      <c r="AS2302" t="s">
        <v>6</v>
      </c>
      <c r="AT2302">
        <v>100</v>
      </c>
      <c r="AU2302" t="s">
        <v>6</v>
      </c>
      <c r="AV2302">
        <v>0</v>
      </c>
      <c r="AW2302">
        <v>1</v>
      </c>
      <c r="AX2302">
        <v>-1</v>
      </c>
      <c r="AY2302">
        <v>0</v>
      </c>
      <c r="AZ2302">
        <v>0</v>
      </c>
      <c r="BA2302" t="s">
        <v>6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CX2302">
        <f>Y2302*Source!I829</f>
        <v>1.9</v>
      </c>
      <c r="CY2302">
        <f>AA2302</f>
        <v>49.56</v>
      </c>
      <c r="CZ2302">
        <f>AE2302</f>
        <v>49.56</v>
      </c>
      <c r="DA2302">
        <f>AI2302</f>
        <v>1</v>
      </c>
      <c r="DB2302">
        <v>0</v>
      </c>
    </row>
    <row r="2303" spans="1:106" x14ac:dyDescent="0.2">
      <c r="A2303">
        <f>ROW(Source!A829)</f>
        <v>829</v>
      </c>
      <c r="B2303">
        <v>27721504</v>
      </c>
      <c r="C2303">
        <v>27725109</v>
      </c>
      <c r="D2303">
        <v>25180423</v>
      </c>
      <c r="E2303">
        <v>1</v>
      </c>
      <c r="F2303">
        <v>1</v>
      </c>
      <c r="G2303">
        <v>1</v>
      </c>
      <c r="H2303">
        <v>3</v>
      </c>
      <c r="I2303" t="s">
        <v>1261</v>
      </c>
      <c r="J2303" t="s">
        <v>1262</v>
      </c>
      <c r="K2303" t="s">
        <v>1263</v>
      </c>
      <c r="L2303">
        <v>1355</v>
      </c>
      <c r="N2303">
        <v>1010</v>
      </c>
      <c r="O2303" t="s">
        <v>519</v>
      </c>
      <c r="P2303" t="s">
        <v>519</v>
      </c>
      <c r="Q2303">
        <v>100</v>
      </c>
      <c r="W2303">
        <v>0</v>
      </c>
      <c r="X2303">
        <v>1709713925</v>
      </c>
      <c r="Y2303">
        <v>4</v>
      </c>
      <c r="AA2303">
        <v>50</v>
      </c>
      <c r="AB2303">
        <v>0</v>
      </c>
      <c r="AC2303">
        <v>0</v>
      </c>
      <c r="AD2303">
        <v>0</v>
      </c>
      <c r="AE2303">
        <v>50</v>
      </c>
      <c r="AF2303">
        <v>0</v>
      </c>
      <c r="AG2303">
        <v>0</v>
      </c>
      <c r="AH2303">
        <v>0</v>
      </c>
      <c r="AI2303">
        <v>1</v>
      </c>
      <c r="AJ2303">
        <v>1</v>
      </c>
      <c r="AK2303">
        <v>1</v>
      </c>
      <c r="AL2303">
        <v>1</v>
      </c>
      <c r="AN2303">
        <v>0</v>
      </c>
      <c r="AO2303">
        <v>1</v>
      </c>
      <c r="AP2303">
        <v>0</v>
      </c>
      <c r="AQ2303">
        <v>0</v>
      </c>
      <c r="AR2303">
        <v>0</v>
      </c>
      <c r="AS2303" t="s">
        <v>6</v>
      </c>
      <c r="AT2303">
        <v>4</v>
      </c>
      <c r="AU2303" t="s">
        <v>6</v>
      </c>
      <c r="AV2303">
        <v>0</v>
      </c>
      <c r="AW2303">
        <v>2</v>
      </c>
      <c r="AX2303">
        <v>27725115</v>
      </c>
      <c r="AY2303">
        <v>1</v>
      </c>
      <c r="AZ2303">
        <v>0</v>
      </c>
      <c r="BA2303">
        <v>2299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CX2303">
        <f>Y2303*Source!I829</f>
        <v>7.5999999999999998E-2</v>
      </c>
      <c r="CY2303">
        <f>AA2303</f>
        <v>50</v>
      </c>
      <c r="CZ2303">
        <f>AE2303</f>
        <v>50</v>
      </c>
      <c r="DA2303">
        <f>AI2303</f>
        <v>1</v>
      </c>
      <c r="DB2303">
        <v>0</v>
      </c>
    </row>
    <row r="2304" spans="1:106" x14ac:dyDescent="0.2">
      <c r="A2304">
        <f>ROW(Source!A829)</f>
        <v>829</v>
      </c>
      <c r="B2304">
        <v>27721504</v>
      </c>
      <c r="C2304">
        <v>27725109</v>
      </c>
      <c r="D2304">
        <v>25186863</v>
      </c>
      <c r="E2304">
        <v>1</v>
      </c>
      <c r="F2304">
        <v>1</v>
      </c>
      <c r="G2304">
        <v>1</v>
      </c>
      <c r="H2304">
        <v>3</v>
      </c>
      <c r="I2304" t="s">
        <v>1264</v>
      </c>
      <c r="J2304" t="s">
        <v>1265</v>
      </c>
      <c r="K2304" t="s">
        <v>1266</v>
      </c>
      <c r="L2304">
        <v>1354</v>
      </c>
      <c r="N2304">
        <v>1010</v>
      </c>
      <c r="O2304" t="s">
        <v>252</v>
      </c>
      <c r="P2304" t="s">
        <v>252</v>
      </c>
      <c r="Q2304">
        <v>1</v>
      </c>
      <c r="W2304">
        <v>0</v>
      </c>
      <c r="X2304">
        <v>-1018551266</v>
      </c>
      <c r="Y2304">
        <v>90.7</v>
      </c>
      <c r="AA2304">
        <v>67</v>
      </c>
      <c r="AB2304">
        <v>0</v>
      </c>
      <c r="AC2304">
        <v>0</v>
      </c>
      <c r="AD2304">
        <v>0</v>
      </c>
      <c r="AE2304">
        <v>67</v>
      </c>
      <c r="AF2304">
        <v>0</v>
      </c>
      <c r="AG2304">
        <v>0</v>
      </c>
      <c r="AH2304">
        <v>0</v>
      </c>
      <c r="AI2304">
        <v>1</v>
      </c>
      <c r="AJ2304">
        <v>1</v>
      </c>
      <c r="AK2304">
        <v>1</v>
      </c>
      <c r="AL2304">
        <v>1</v>
      </c>
      <c r="AN2304">
        <v>0</v>
      </c>
      <c r="AO2304">
        <v>1</v>
      </c>
      <c r="AP2304">
        <v>0</v>
      </c>
      <c r="AQ2304">
        <v>0</v>
      </c>
      <c r="AR2304">
        <v>0</v>
      </c>
      <c r="AS2304" t="s">
        <v>6</v>
      </c>
      <c r="AT2304">
        <v>90.7</v>
      </c>
      <c r="AU2304" t="s">
        <v>6</v>
      </c>
      <c r="AV2304">
        <v>0</v>
      </c>
      <c r="AW2304">
        <v>2</v>
      </c>
      <c r="AX2304">
        <v>27725116</v>
      </c>
      <c r="AY2304">
        <v>1</v>
      </c>
      <c r="AZ2304">
        <v>0</v>
      </c>
      <c r="BA2304">
        <v>2300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CX2304">
        <f>Y2304*Source!I829</f>
        <v>1.7233000000000001</v>
      </c>
      <c r="CY2304">
        <f>AA2304</f>
        <v>67</v>
      </c>
      <c r="CZ2304">
        <f>AE2304</f>
        <v>67</v>
      </c>
      <c r="DA2304">
        <f>AI2304</f>
        <v>1</v>
      </c>
      <c r="DB2304">
        <v>0</v>
      </c>
    </row>
    <row r="2305" spans="1:106" x14ac:dyDescent="0.2">
      <c r="A2305">
        <f>ROW(Source!A868)</f>
        <v>868</v>
      </c>
      <c r="B2305">
        <v>27721505</v>
      </c>
      <c r="C2305">
        <v>27724556</v>
      </c>
      <c r="D2305">
        <v>25867731</v>
      </c>
      <c r="E2305">
        <v>1</v>
      </c>
      <c r="F2305">
        <v>1</v>
      </c>
      <c r="G2305">
        <v>1</v>
      </c>
      <c r="H2305">
        <v>1</v>
      </c>
      <c r="I2305" t="s">
        <v>1392</v>
      </c>
      <c r="J2305" t="s">
        <v>6</v>
      </c>
      <c r="K2305" t="s">
        <v>1393</v>
      </c>
      <c r="L2305">
        <v>1191</v>
      </c>
      <c r="N2305">
        <v>1013</v>
      </c>
      <c r="O2305" t="s">
        <v>953</v>
      </c>
      <c r="P2305" t="s">
        <v>953</v>
      </c>
      <c r="Q2305">
        <v>1</v>
      </c>
      <c r="W2305">
        <v>0</v>
      </c>
      <c r="X2305">
        <v>-1166887252</v>
      </c>
      <c r="Y2305">
        <v>0.128</v>
      </c>
      <c r="AA2305">
        <v>0</v>
      </c>
      <c r="AB2305">
        <v>0</v>
      </c>
      <c r="AC2305">
        <v>0</v>
      </c>
      <c r="AD2305">
        <v>12.92</v>
      </c>
      <c r="AE2305">
        <v>0</v>
      </c>
      <c r="AF2305">
        <v>0</v>
      </c>
      <c r="AG2305">
        <v>0</v>
      </c>
      <c r="AH2305">
        <v>12.92</v>
      </c>
      <c r="AI2305">
        <v>1</v>
      </c>
      <c r="AJ2305">
        <v>1</v>
      </c>
      <c r="AK2305">
        <v>1</v>
      </c>
      <c r="AL2305">
        <v>1</v>
      </c>
      <c r="AN2305">
        <v>0</v>
      </c>
      <c r="AO2305">
        <v>1</v>
      </c>
      <c r="AP2305">
        <v>1</v>
      </c>
      <c r="AQ2305">
        <v>0</v>
      </c>
      <c r="AR2305">
        <v>0</v>
      </c>
      <c r="AS2305" t="s">
        <v>6</v>
      </c>
      <c r="AT2305">
        <v>0.16</v>
      </c>
      <c r="AU2305" t="s">
        <v>22</v>
      </c>
      <c r="AV2305">
        <v>1</v>
      </c>
      <c r="AW2305">
        <v>2</v>
      </c>
      <c r="AX2305">
        <v>27724559</v>
      </c>
      <c r="AY2305">
        <v>1</v>
      </c>
      <c r="AZ2305">
        <v>0</v>
      </c>
      <c r="BA2305">
        <v>2301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CX2305">
        <f>Y2305*Source!I868</f>
        <v>0.51200000000000001</v>
      </c>
      <c r="CY2305">
        <f t="shared" ref="CY2305:CY2320" si="207">AD2305</f>
        <v>12.92</v>
      </c>
      <c r="CZ2305">
        <f t="shared" ref="CZ2305:CZ2320" si="208">AH2305</f>
        <v>12.92</v>
      </c>
      <c r="DA2305">
        <f t="shared" ref="DA2305:DA2320" si="209">AL2305</f>
        <v>1</v>
      </c>
      <c r="DB2305">
        <v>0</v>
      </c>
    </row>
    <row r="2306" spans="1:106" x14ac:dyDescent="0.2">
      <c r="A2306">
        <f>ROW(Source!A868)</f>
        <v>868</v>
      </c>
      <c r="B2306">
        <v>27721505</v>
      </c>
      <c r="C2306">
        <v>27724556</v>
      </c>
      <c r="D2306">
        <v>25866768</v>
      </c>
      <c r="E2306">
        <v>1</v>
      </c>
      <c r="F2306">
        <v>1</v>
      </c>
      <c r="G2306">
        <v>1</v>
      </c>
      <c r="H2306">
        <v>1</v>
      </c>
      <c r="I2306" t="s">
        <v>1394</v>
      </c>
      <c r="J2306" t="s">
        <v>6</v>
      </c>
      <c r="K2306" t="s">
        <v>1395</v>
      </c>
      <c r="L2306">
        <v>1191</v>
      </c>
      <c r="N2306">
        <v>1013</v>
      </c>
      <c r="O2306" t="s">
        <v>953</v>
      </c>
      <c r="P2306" t="s">
        <v>953</v>
      </c>
      <c r="Q2306">
        <v>1</v>
      </c>
      <c r="W2306">
        <v>0</v>
      </c>
      <c r="X2306">
        <v>1776637054</v>
      </c>
      <c r="Y2306">
        <v>0.128</v>
      </c>
      <c r="AA2306">
        <v>0</v>
      </c>
      <c r="AB2306">
        <v>0</v>
      </c>
      <c r="AC2306">
        <v>0</v>
      </c>
      <c r="AD2306">
        <v>12.69</v>
      </c>
      <c r="AE2306">
        <v>0</v>
      </c>
      <c r="AF2306">
        <v>0</v>
      </c>
      <c r="AG2306">
        <v>0</v>
      </c>
      <c r="AH2306">
        <v>12.69</v>
      </c>
      <c r="AI2306">
        <v>1</v>
      </c>
      <c r="AJ2306">
        <v>1</v>
      </c>
      <c r="AK2306">
        <v>1</v>
      </c>
      <c r="AL2306">
        <v>1</v>
      </c>
      <c r="AN2306">
        <v>0</v>
      </c>
      <c r="AO2306">
        <v>1</v>
      </c>
      <c r="AP2306">
        <v>1</v>
      </c>
      <c r="AQ2306">
        <v>0</v>
      </c>
      <c r="AR2306">
        <v>0</v>
      </c>
      <c r="AS2306" t="s">
        <v>6</v>
      </c>
      <c r="AT2306">
        <v>0.16</v>
      </c>
      <c r="AU2306" t="s">
        <v>22</v>
      </c>
      <c r="AV2306">
        <v>1</v>
      </c>
      <c r="AW2306">
        <v>2</v>
      </c>
      <c r="AX2306">
        <v>27724560</v>
      </c>
      <c r="AY2306">
        <v>1</v>
      </c>
      <c r="AZ2306">
        <v>0</v>
      </c>
      <c r="BA2306">
        <v>2302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CX2306">
        <f>Y2306*Source!I868</f>
        <v>0.51200000000000001</v>
      </c>
      <c r="CY2306">
        <f t="shared" si="207"/>
        <v>12.69</v>
      </c>
      <c r="CZ2306">
        <f t="shared" si="208"/>
        <v>12.69</v>
      </c>
      <c r="DA2306">
        <f t="shared" si="209"/>
        <v>1</v>
      </c>
      <c r="DB2306">
        <v>0</v>
      </c>
    </row>
    <row r="2307" spans="1:106" x14ac:dyDescent="0.2">
      <c r="A2307">
        <f>ROW(Source!A869)</f>
        <v>869</v>
      </c>
      <c r="B2307">
        <v>27721504</v>
      </c>
      <c r="C2307">
        <v>27724556</v>
      </c>
      <c r="D2307">
        <v>25867731</v>
      </c>
      <c r="E2307">
        <v>1</v>
      </c>
      <c r="F2307">
        <v>1</v>
      </c>
      <c r="G2307">
        <v>1</v>
      </c>
      <c r="H2307">
        <v>1</v>
      </c>
      <c r="I2307" t="s">
        <v>1392</v>
      </c>
      <c r="J2307" t="s">
        <v>6</v>
      </c>
      <c r="K2307" t="s">
        <v>1393</v>
      </c>
      <c r="L2307">
        <v>1191</v>
      </c>
      <c r="N2307">
        <v>1013</v>
      </c>
      <c r="O2307" t="s">
        <v>953</v>
      </c>
      <c r="P2307" t="s">
        <v>953</v>
      </c>
      <c r="Q2307">
        <v>1</v>
      </c>
      <c r="W2307">
        <v>0</v>
      </c>
      <c r="X2307">
        <v>-1166887252</v>
      </c>
      <c r="Y2307">
        <v>0.128</v>
      </c>
      <c r="AA2307">
        <v>0</v>
      </c>
      <c r="AB2307">
        <v>0</v>
      </c>
      <c r="AC2307">
        <v>0</v>
      </c>
      <c r="AD2307">
        <v>12.92</v>
      </c>
      <c r="AE2307">
        <v>0</v>
      </c>
      <c r="AF2307">
        <v>0</v>
      </c>
      <c r="AG2307">
        <v>0</v>
      </c>
      <c r="AH2307">
        <v>12.92</v>
      </c>
      <c r="AI2307">
        <v>1</v>
      </c>
      <c r="AJ2307">
        <v>1</v>
      </c>
      <c r="AK2307">
        <v>1</v>
      </c>
      <c r="AL2307">
        <v>1</v>
      </c>
      <c r="AN2307">
        <v>0</v>
      </c>
      <c r="AO2307">
        <v>1</v>
      </c>
      <c r="AP2307">
        <v>1</v>
      </c>
      <c r="AQ2307">
        <v>0</v>
      </c>
      <c r="AR2307">
        <v>0</v>
      </c>
      <c r="AS2307" t="s">
        <v>6</v>
      </c>
      <c r="AT2307">
        <v>0.16</v>
      </c>
      <c r="AU2307" t="s">
        <v>22</v>
      </c>
      <c r="AV2307">
        <v>1</v>
      </c>
      <c r="AW2307">
        <v>2</v>
      </c>
      <c r="AX2307">
        <v>27724559</v>
      </c>
      <c r="AY2307">
        <v>1</v>
      </c>
      <c r="AZ2307">
        <v>0</v>
      </c>
      <c r="BA2307">
        <v>2303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CX2307">
        <f>Y2307*Source!I869</f>
        <v>0.51200000000000001</v>
      </c>
      <c r="CY2307">
        <f t="shared" si="207"/>
        <v>12.92</v>
      </c>
      <c r="CZ2307">
        <f t="shared" si="208"/>
        <v>12.92</v>
      </c>
      <c r="DA2307">
        <f t="shared" si="209"/>
        <v>1</v>
      </c>
      <c r="DB2307">
        <v>0</v>
      </c>
    </row>
    <row r="2308" spans="1:106" x14ac:dyDescent="0.2">
      <c r="A2308">
        <f>ROW(Source!A869)</f>
        <v>869</v>
      </c>
      <c r="B2308">
        <v>27721504</v>
      </c>
      <c r="C2308">
        <v>27724556</v>
      </c>
      <c r="D2308">
        <v>25866768</v>
      </c>
      <c r="E2308">
        <v>1</v>
      </c>
      <c r="F2308">
        <v>1</v>
      </c>
      <c r="G2308">
        <v>1</v>
      </c>
      <c r="H2308">
        <v>1</v>
      </c>
      <c r="I2308" t="s">
        <v>1394</v>
      </c>
      <c r="J2308" t="s">
        <v>6</v>
      </c>
      <c r="K2308" t="s">
        <v>1395</v>
      </c>
      <c r="L2308">
        <v>1191</v>
      </c>
      <c r="N2308">
        <v>1013</v>
      </c>
      <c r="O2308" t="s">
        <v>953</v>
      </c>
      <c r="P2308" t="s">
        <v>953</v>
      </c>
      <c r="Q2308">
        <v>1</v>
      </c>
      <c r="W2308">
        <v>0</v>
      </c>
      <c r="X2308">
        <v>1776637054</v>
      </c>
      <c r="Y2308">
        <v>0.128</v>
      </c>
      <c r="AA2308">
        <v>0</v>
      </c>
      <c r="AB2308">
        <v>0</v>
      </c>
      <c r="AC2308">
        <v>0</v>
      </c>
      <c r="AD2308">
        <v>12.69</v>
      </c>
      <c r="AE2308">
        <v>0</v>
      </c>
      <c r="AF2308">
        <v>0</v>
      </c>
      <c r="AG2308">
        <v>0</v>
      </c>
      <c r="AH2308">
        <v>12.69</v>
      </c>
      <c r="AI2308">
        <v>1</v>
      </c>
      <c r="AJ2308">
        <v>1</v>
      </c>
      <c r="AK2308">
        <v>1</v>
      </c>
      <c r="AL2308">
        <v>1</v>
      </c>
      <c r="AN2308">
        <v>0</v>
      </c>
      <c r="AO2308">
        <v>1</v>
      </c>
      <c r="AP2308">
        <v>1</v>
      </c>
      <c r="AQ2308">
        <v>0</v>
      </c>
      <c r="AR2308">
        <v>0</v>
      </c>
      <c r="AS2308" t="s">
        <v>6</v>
      </c>
      <c r="AT2308">
        <v>0.16</v>
      </c>
      <c r="AU2308" t="s">
        <v>22</v>
      </c>
      <c r="AV2308">
        <v>1</v>
      </c>
      <c r="AW2308">
        <v>2</v>
      </c>
      <c r="AX2308">
        <v>27724560</v>
      </c>
      <c r="AY2308">
        <v>1</v>
      </c>
      <c r="AZ2308">
        <v>0</v>
      </c>
      <c r="BA2308">
        <v>2304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CX2308">
        <f>Y2308*Source!I869</f>
        <v>0.51200000000000001</v>
      </c>
      <c r="CY2308">
        <f t="shared" si="207"/>
        <v>12.69</v>
      </c>
      <c r="CZ2308">
        <f t="shared" si="208"/>
        <v>12.69</v>
      </c>
      <c r="DA2308">
        <f t="shared" si="209"/>
        <v>1</v>
      </c>
      <c r="DB2308">
        <v>0</v>
      </c>
    </row>
    <row r="2309" spans="1:106" x14ac:dyDescent="0.2">
      <c r="A2309">
        <f>ROW(Source!A870)</f>
        <v>870</v>
      </c>
      <c r="B2309">
        <v>27721505</v>
      </c>
      <c r="C2309">
        <v>27724561</v>
      </c>
      <c r="D2309">
        <v>25867731</v>
      </c>
      <c r="E2309">
        <v>1</v>
      </c>
      <c r="F2309">
        <v>1</v>
      </c>
      <c r="G2309">
        <v>1</v>
      </c>
      <c r="H2309">
        <v>1</v>
      </c>
      <c r="I2309" t="s">
        <v>1392</v>
      </c>
      <c r="J2309" t="s">
        <v>6</v>
      </c>
      <c r="K2309" t="s">
        <v>1393</v>
      </c>
      <c r="L2309">
        <v>1191</v>
      </c>
      <c r="N2309">
        <v>1013</v>
      </c>
      <c r="O2309" t="s">
        <v>953</v>
      </c>
      <c r="P2309" t="s">
        <v>953</v>
      </c>
      <c r="Q2309">
        <v>1</v>
      </c>
      <c r="W2309">
        <v>0</v>
      </c>
      <c r="X2309">
        <v>-1166887252</v>
      </c>
      <c r="Y2309">
        <v>5.1840000000000011</v>
      </c>
      <c r="AA2309">
        <v>0</v>
      </c>
      <c r="AB2309">
        <v>0</v>
      </c>
      <c r="AC2309">
        <v>0</v>
      </c>
      <c r="AD2309">
        <v>12.92</v>
      </c>
      <c r="AE2309">
        <v>0</v>
      </c>
      <c r="AF2309">
        <v>0</v>
      </c>
      <c r="AG2309">
        <v>0</v>
      </c>
      <c r="AH2309">
        <v>12.92</v>
      </c>
      <c r="AI2309">
        <v>1</v>
      </c>
      <c r="AJ2309">
        <v>1</v>
      </c>
      <c r="AK2309">
        <v>1</v>
      </c>
      <c r="AL2309">
        <v>1</v>
      </c>
      <c r="AN2309">
        <v>0</v>
      </c>
      <c r="AO2309">
        <v>1</v>
      </c>
      <c r="AP2309">
        <v>1</v>
      </c>
      <c r="AQ2309">
        <v>0</v>
      </c>
      <c r="AR2309">
        <v>0</v>
      </c>
      <c r="AS2309" t="s">
        <v>6</v>
      </c>
      <c r="AT2309">
        <v>6.48</v>
      </c>
      <c r="AU2309" t="s">
        <v>22</v>
      </c>
      <c r="AV2309">
        <v>1</v>
      </c>
      <c r="AW2309">
        <v>2</v>
      </c>
      <c r="AX2309">
        <v>27724564</v>
      </c>
      <c r="AY2309">
        <v>1</v>
      </c>
      <c r="AZ2309">
        <v>0</v>
      </c>
      <c r="BA2309">
        <v>2305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CX2309">
        <f>Y2309*Source!I870</f>
        <v>0.51840000000000008</v>
      </c>
      <c r="CY2309">
        <f t="shared" si="207"/>
        <v>12.92</v>
      </c>
      <c r="CZ2309">
        <f t="shared" si="208"/>
        <v>12.92</v>
      </c>
      <c r="DA2309">
        <f t="shared" si="209"/>
        <v>1</v>
      </c>
      <c r="DB2309">
        <v>0</v>
      </c>
    </row>
    <row r="2310" spans="1:106" x14ac:dyDescent="0.2">
      <c r="A2310">
        <f>ROW(Source!A870)</f>
        <v>870</v>
      </c>
      <c r="B2310">
        <v>27721505</v>
      </c>
      <c r="C2310">
        <v>27724561</v>
      </c>
      <c r="D2310">
        <v>25866768</v>
      </c>
      <c r="E2310">
        <v>1</v>
      </c>
      <c r="F2310">
        <v>1</v>
      </c>
      <c r="G2310">
        <v>1</v>
      </c>
      <c r="H2310">
        <v>1</v>
      </c>
      <c r="I2310" t="s">
        <v>1394</v>
      </c>
      <c r="J2310" t="s">
        <v>6</v>
      </c>
      <c r="K2310" t="s">
        <v>1395</v>
      </c>
      <c r="L2310">
        <v>1191</v>
      </c>
      <c r="N2310">
        <v>1013</v>
      </c>
      <c r="O2310" t="s">
        <v>953</v>
      </c>
      <c r="P2310" t="s">
        <v>953</v>
      </c>
      <c r="Q2310">
        <v>1</v>
      </c>
      <c r="W2310">
        <v>0</v>
      </c>
      <c r="X2310">
        <v>1776637054</v>
      </c>
      <c r="Y2310">
        <v>5.1840000000000011</v>
      </c>
      <c r="AA2310">
        <v>0</v>
      </c>
      <c r="AB2310">
        <v>0</v>
      </c>
      <c r="AC2310">
        <v>0</v>
      </c>
      <c r="AD2310">
        <v>12.69</v>
      </c>
      <c r="AE2310">
        <v>0</v>
      </c>
      <c r="AF2310">
        <v>0</v>
      </c>
      <c r="AG2310">
        <v>0</v>
      </c>
      <c r="AH2310">
        <v>12.69</v>
      </c>
      <c r="AI2310">
        <v>1</v>
      </c>
      <c r="AJ2310">
        <v>1</v>
      </c>
      <c r="AK2310">
        <v>1</v>
      </c>
      <c r="AL2310">
        <v>1</v>
      </c>
      <c r="AN2310">
        <v>0</v>
      </c>
      <c r="AO2310">
        <v>1</v>
      </c>
      <c r="AP2310">
        <v>1</v>
      </c>
      <c r="AQ2310">
        <v>0</v>
      </c>
      <c r="AR2310">
        <v>0</v>
      </c>
      <c r="AS2310" t="s">
        <v>6</v>
      </c>
      <c r="AT2310">
        <v>6.48</v>
      </c>
      <c r="AU2310" t="s">
        <v>22</v>
      </c>
      <c r="AV2310">
        <v>1</v>
      </c>
      <c r="AW2310">
        <v>2</v>
      </c>
      <c r="AX2310">
        <v>27724565</v>
      </c>
      <c r="AY2310">
        <v>1</v>
      </c>
      <c r="AZ2310">
        <v>0</v>
      </c>
      <c r="BA2310">
        <v>2306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CX2310">
        <f>Y2310*Source!I870</f>
        <v>0.51840000000000008</v>
      </c>
      <c r="CY2310">
        <f t="shared" si="207"/>
        <v>12.69</v>
      </c>
      <c r="CZ2310">
        <f t="shared" si="208"/>
        <v>12.69</v>
      </c>
      <c r="DA2310">
        <f t="shared" si="209"/>
        <v>1</v>
      </c>
      <c r="DB2310">
        <v>0</v>
      </c>
    </row>
    <row r="2311" spans="1:106" x14ac:dyDescent="0.2">
      <c r="A2311">
        <f>ROW(Source!A871)</f>
        <v>871</v>
      </c>
      <c r="B2311">
        <v>27721504</v>
      </c>
      <c r="C2311">
        <v>27724561</v>
      </c>
      <c r="D2311">
        <v>25867731</v>
      </c>
      <c r="E2311">
        <v>1</v>
      </c>
      <c r="F2311">
        <v>1</v>
      </c>
      <c r="G2311">
        <v>1</v>
      </c>
      <c r="H2311">
        <v>1</v>
      </c>
      <c r="I2311" t="s">
        <v>1392</v>
      </c>
      <c r="J2311" t="s">
        <v>6</v>
      </c>
      <c r="K2311" t="s">
        <v>1393</v>
      </c>
      <c r="L2311">
        <v>1191</v>
      </c>
      <c r="N2311">
        <v>1013</v>
      </c>
      <c r="O2311" t="s">
        <v>953</v>
      </c>
      <c r="P2311" t="s">
        <v>953</v>
      </c>
      <c r="Q2311">
        <v>1</v>
      </c>
      <c r="W2311">
        <v>0</v>
      </c>
      <c r="X2311">
        <v>-1166887252</v>
      </c>
      <c r="Y2311">
        <v>5.1840000000000011</v>
      </c>
      <c r="AA2311">
        <v>0</v>
      </c>
      <c r="AB2311">
        <v>0</v>
      </c>
      <c r="AC2311">
        <v>0</v>
      </c>
      <c r="AD2311">
        <v>12.92</v>
      </c>
      <c r="AE2311">
        <v>0</v>
      </c>
      <c r="AF2311">
        <v>0</v>
      </c>
      <c r="AG2311">
        <v>0</v>
      </c>
      <c r="AH2311">
        <v>12.92</v>
      </c>
      <c r="AI2311">
        <v>1</v>
      </c>
      <c r="AJ2311">
        <v>1</v>
      </c>
      <c r="AK2311">
        <v>1</v>
      </c>
      <c r="AL2311">
        <v>1</v>
      </c>
      <c r="AN2311">
        <v>0</v>
      </c>
      <c r="AO2311">
        <v>1</v>
      </c>
      <c r="AP2311">
        <v>1</v>
      </c>
      <c r="AQ2311">
        <v>0</v>
      </c>
      <c r="AR2311">
        <v>0</v>
      </c>
      <c r="AS2311" t="s">
        <v>6</v>
      </c>
      <c r="AT2311">
        <v>6.48</v>
      </c>
      <c r="AU2311" t="s">
        <v>22</v>
      </c>
      <c r="AV2311">
        <v>1</v>
      </c>
      <c r="AW2311">
        <v>2</v>
      </c>
      <c r="AX2311">
        <v>27724564</v>
      </c>
      <c r="AY2311">
        <v>1</v>
      </c>
      <c r="AZ2311">
        <v>0</v>
      </c>
      <c r="BA2311">
        <v>2307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CX2311">
        <f>Y2311*Source!I871</f>
        <v>0.51840000000000008</v>
      </c>
      <c r="CY2311">
        <f t="shared" si="207"/>
        <v>12.92</v>
      </c>
      <c r="CZ2311">
        <f t="shared" si="208"/>
        <v>12.92</v>
      </c>
      <c r="DA2311">
        <f t="shared" si="209"/>
        <v>1</v>
      </c>
      <c r="DB2311">
        <v>0</v>
      </c>
    </row>
    <row r="2312" spans="1:106" x14ac:dyDescent="0.2">
      <c r="A2312">
        <f>ROW(Source!A871)</f>
        <v>871</v>
      </c>
      <c r="B2312">
        <v>27721504</v>
      </c>
      <c r="C2312">
        <v>27724561</v>
      </c>
      <c r="D2312">
        <v>25866768</v>
      </c>
      <c r="E2312">
        <v>1</v>
      </c>
      <c r="F2312">
        <v>1</v>
      </c>
      <c r="G2312">
        <v>1</v>
      </c>
      <c r="H2312">
        <v>1</v>
      </c>
      <c r="I2312" t="s">
        <v>1394</v>
      </c>
      <c r="J2312" t="s">
        <v>6</v>
      </c>
      <c r="K2312" t="s">
        <v>1395</v>
      </c>
      <c r="L2312">
        <v>1191</v>
      </c>
      <c r="N2312">
        <v>1013</v>
      </c>
      <c r="O2312" t="s">
        <v>953</v>
      </c>
      <c r="P2312" t="s">
        <v>953</v>
      </c>
      <c r="Q2312">
        <v>1</v>
      </c>
      <c r="W2312">
        <v>0</v>
      </c>
      <c r="X2312">
        <v>1776637054</v>
      </c>
      <c r="Y2312">
        <v>5.1840000000000011</v>
      </c>
      <c r="AA2312">
        <v>0</v>
      </c>
      <c r="AB2312">
        <v>0</v>
      </c>
      <c r="AC2312">
        <v>0</v>
      </c>
      <c r="AD2312">
        <v>12.69</v>
      </c>
      <c r="AE2312">
        <v>0</v>
      </c>
      <c r="AF2312">
        <v>0</v>
      </c>
      <c r="AG2312">
        <v>0</v>
      </c>
      <c r="AH2312">
        <v>12.69</v>
      </c>
      <c r="AI2312">
        <v>1</v>
      </c>
      <c r="AJ2312">
        <v>1</v>
      </c>
      <c r="AK2312">
        <v>1</v>
      </c>
      <c r="AL2312">
        <v>1</v>
      </c>
      <c r="AN2312">
        <v>0</v>
      </c>
      <c r="AO2312">
        <v>1</v>
      </c>
      <c r="AP2312">
        <v>1</v>
      </c>
      <c r="AQ2312">
        <v>0</v>
      </c>
      <c r="AR2312">
        <v>0</v>
      </c>
      <c r="AS2312" t="s">
        <v>6</v>
      </c>
      <c r="AT2312">
        <v>6.48</v>
      </c>
      <c r="AU2312" t="s">
        <v>22</v>
      </c>
      <c r="AV2312">
        <v>1</v>
      </c>
      <c r="AW2312">
        <v>2</v>
      </c>
      <c r="AX2312">
        <v>27724565</v>
      </c>
      <c r="AY2312">
        <v>1</v>
      </c>
      <c r="AZ2312">
        <v>0</v>
      </c>
      <c r="BA2312">
        <v>2308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CX2312">
        <f>Y2312*Source!I871</f>
        <v>0.51840000000000008</v>
      </c>
      <c r="CY2312">
        <f t="shared" si="207"/>
        <v>12.69</v>
      </c>
      <c r="CZ2312">
        <f t="shared" si="208"/>
        <v>12.69</v>
      </c>
      <c r="DA2312">
        <f t="shared" si="209"/>
        <v>1</v>
      </c>
      <c r="DB2312">
        <v>0</v>
      </c>
    </row>
    <row r="2313" spans="1:106" x14ac:dyDescent="0.2">
      <c r="A2313">
        <f>ROW(Source!A872)</f>
        <v>872</v>
      </c>
      <c r="B2313">
        <v>27721505</v>
      </c>
      <c r="C2313">
        <v>27724566</v>
      </c>
      <c r="D2313">
        <v>25867731</v>
      </c>
      <c r="E2313">
        <v>1</v>
      </c>
      <c r="F2313">
        <v>1</v>
      </c>
      <c r="G2313">
        <v>1</v>
      </c>
      <c r="H2313">
        <v>1</v>
      </c>
      <c r="I2313" t="s">
        <v>1392</v>
      </c>
      <c r="J2313" t="s">
        <v>6</v>
      </c>
      <c r="K2313" t="s">
        <v>1393</v>
      </c>
      <c r="L2313">
        <v>1191</v>
      </c>
      <c r="N2313">
        <v>1013</v>
      </c>
      <c r="O2313" t="s">
        <v>953</v>
      </c>
      <c r="P2313" t="s">
        <v>953</v>
      </c>
      <c r="Q2313">
        <v>1</v>
      </c>
      <c r="W2313">
        <v>0</v>
      </c>
      <c r="X2313">
        <v>-1166887252</v>
      </c>
      <c r="Y2313">
        <v>0.48799999999999999</v>
      </c>
      <c r="AA2313">
        <v>0</v>
      </c>
      <c r="AB2313">
        <v>0</v>
      </c>
      <c r="AC2313">
        <v>0</v>
      </c>
      <c r="AD2313">
        <v>12.92</v>
      </c>
      <c r="AE2313">
        <v>0</v>
      </c>
      <c r="AF2313">
        <v>0</v>
      </c>
      <c r="AG2313">
        <v>0</v>
      </c>
      <c r="AH2313">
        <v>12.92</v>
      </c>
      <c r="AI2313">
        <v>1</v>
      </c>
      <c r="AJ2313">
        <v>1</v>
      </c>
      <c r="AK2313">
        <v>1</v>
      </c>
      <c r="AL2313">
        <v>1</v>
      </c>
      <c r="AN2313">
        <v>0</v>
      </c>
      <c r="AO2313">
        <v>1</v>
      </c>
      <c r="AP2313">
        <v>1</v>
      </c>
      <c r="AQ2313">
        <v>0</v>
      </c>
      <c r="AR2313">
        <v>0</v>
      </c>
      <c r="AS2313" t="s">
        <v>6</v>
      </c>
      <c r="AT2313">
        <v>0.61</v>
      </c>
      <c r="AU2313" t="s">
        <v>22</v>
      </c>
      <c r="AV2313">
        <v>1</v>
      </c>
      <c r="AW2313">
        <v>2</v>
      </c>
      <c r="AX2313">
        <v>27724569</v>
      </c>
      <c r="AY2313">
        <v>1</v>
      </c>
      <c r="AZ2313">
        <v>0</v>
      </c>
      <c r="BA2313">
        <v>2309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CX2313">
        <f>Y2313*Source!I872</f>
        <v>0.97599999999999998</v>
      </c>
      <c r="CY2313">
        <f t="shared" si="207"/>
        <v>12.92</v>
      </c>
      <c r="CZ2313">
        <f t="shared" si="208"/>
        <v>12.92</v>
      </c>
      <c r="DA2313">
        <f t="shared" si="209"/>
        <v>1</v>
      </c>
      <c r="DB2313">
        <v>0</v>
      </c>
    </row>
    <row r="2314" spans="1:106" x14ac:dyDescent="0.2">
      <c r="A2314">
        <f>ROW(Source!A872)</f>
        <v>872</v>
      </c>
      <c r="B2314">
        <v>27721505</v>
      </c>
      <c r="C2314">
        <v>27724566</v>
      </c>
      <c r="D2314">
        <v>25866768</v>
      </c>
      <c r="E2314">
        <v>1</v>
      </c>
      <c r="F2314">
        <v>1</v>
      </c>
      <c r="G2314">
        <v>1</v>
      </c>
      <c r="H2314">
        <v>1</v>
      </c>
      <c r="I2314" t="s">
        <v>1394</v>
      </c>
      <c r="J2314" t="s">
        <v>6</v>
      </c>
      <c r="K2314" t="s">
        <v>1395</v>
      </c>
      <c r="L2314">
        <v>1191</v>
      </c>
      <c r="N2314">
        <v>1013</v>
      </c>
      <c r="O2314" t="s">
        <v>953</v>
      </c>
      <c r="P2314" t="s">
        <v>953</v>
      </c>
      <c r="Q2314">
        <v>1</v>
      </c>
      <c r="W2314">
        <v>0</v>
      </c>
      <c r="X2314">
        <v>1776637054</v>
      </c>
      <c r="Y2314">
        <v>0.48799999999999999</v>
      </c>
      <c r="AA2314">
        <v>0</v>
      </c>
      <c r="AB2314">
        <v>0</v>
      </c>
      <c r="AC2314">
        <v>0</v>
      </c>
      <c r="AD2314">
        <v>12.69</v>
      </c>
      <c r="AE2314">
        <v>0</v>
      </c>
      <c r="AF2314">
        <v>0</v>
      </c>
      <c r="AG2314">
        <v>0</v>
      </c>
      <c r="AH2314">
        <v>12.69</v>
      </c>
      <c r="AI2314">
        <v>1</v>
      </c>
      <c r="AJ2314">
        <v>1</v>
      </c>
      <c r="AK2314">
        <v>1</v>
      </c>
      <c r="AL2314">
        <v>1</v>
      </c>
      <c r="AN2314">
        <v>0</v>
      </c>
      <c r="AO2314">
        <v>1</v>
      </c>
      <c r="AP2314">
        <v>1</v>
      </c>
      <c r="AQ2314">
        <v>0</v>
      </c>
      <c r="AR2314">
        <v>0</v>
      </c>
      <c r="AS2314" t="s">
        <v>6</v>
      </c>
      <c r="AT2314">
        <v>0.61</v>
      </c>
      <c r="AU2314" t="s">
        <v>22</v>
      </c>
      <c r="AV2314">
        <v>1</v>
      </c>
      <c r="AW2314">
        <v>2</v>
      </c>
      <c r="AX2314">
        <v>27724570</v>
      </c>
      <c r="AY2314">
        <v>1</v>
      </c>
      <c r="AZ2314">
        <v>0</v>
      </c>
      <c r="BA2314">
        <v>2310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CX2314">
        <f>Y2314*Source!I872</f>
        <v>0.97599999999999998</v>
      </c>
      <c r="CY2314">
        <f t="shared" si="207"/>
        <v>12.69</v>
      </c>
      <c r="CZ2314">
        <f t="shared" si="208"/>
        <v>12.69</v>
      </c>
      <c r="DA2314">
        <f t="shared" si="209"/>
        <v>1</v>
      </c>
      <c r="DB2314">
        <v>0</v>
      </c>
    </row>
    <row r="2315" spans="1:106" x14ac:dyDescent="0.2">
      <c r="A2315">
        <f>ROW(Source!A873)</f>
        <v>873</v>
      </c>
      <c r="B2315">
        <v>27721504</v>
      </c>
      <c r="C2315">
        <v>27724566</v>
      </c>
      <c r="D2315">
        <v>25867731</v>
      </c>
      <c r="E2315">
        <v>1</v>
      </c>
      <c r="F2315">
        <v>1</v>
      </c>
      <c r="G2315">
        <v>1</v>
      </c>
      <c r="H2315">
        <v>1</v>
      </c>
      <c r="I2315" t="s">
        <v>1392</v>
      </c>
      <c r="J2315" t="s">
        <v>6</v>
      </c>
      <c r="K2315" t="s">
        <v>1393</v>
      </c>
      <c r="L2315">
        <v>1191</v>
      </c>
      <c r="N2315">
        <v>1013</v>
      </c>
      <c r="O2315" t="s">
        <v>953</v>
      </c>
      <c r="P2315" t="s">
        <v>953</v>
      </c>
      <c r="Q2315">
        <v>1</v>
      </c>
      <c r="W2315">
        <v>0</v>
      </c>
      <c r="X2315">
        <v>-1166887252</v>
      </c>
      <c r="Y2315">
        <v>0.48799999999999999</v>
      </c>
      <c r="AA2315">
        <v>0</v>
      </c>
      <c r="AB2315">
        <v>0</v>
      </c>
      <c r="AC2315">
        <v>0</v>
      </c>
      <c r="AD2315">
        <v>12.92</v>
      </c>
      <c r="AE2315">
        <v>0</v>
      </c>
      <c r="AF2315">
        <v>0</v>
      </c>
      <c r="AG2315">
        <v>0</v>
      </c>
      <c r="AH2315">
        <v>12.92</v>
      </c>
      <c r="AI2315">
        <v>1</v>
      </c>
      <c r="AJ2315">
        <v>1</v>
      </c>
      <c r="AK2315">
        <v>1</v>
      </c>
      <c r="AL2315">
        <v>1</v>
      </c>
      <c r="AN2315">
        <v>0</v>
      </c>
      <c r="AO2315">
        <v>1</v>
      </c>
      <c r="AP2315">
        <v>1</v>
      </c>
      <c r="AQ2315">
        <v>0</v>
      </c>
      <c r="AR2315">
        <v>0</v>
      </c>
      <c r="AS2315" t="s">
        <v>6</v>
      </c>
      <c r="AT2315">
        <v>0.61</v>
      </c>
      <c r="AU2315" t="s">
        <v>22</v>
      </c>
      <c r="AV2315">
        <v>1</v>
      </c>
      <c r="AW2315">
        <v>2</v>
      </c>
      <c r="AX2315">
        <v>27724569</v>
      </c>
      <c r="AY2315">
        <v>1</v>
      </c>
      <c r="AZ2315">
        <v>0</v>
      </c>
      <c r="BA2315">
        <v>2311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CX2315">
        <f>Y2315*Source!I873</f>
        <v>0.97599999999999998</v>
      </c>
      <c r="CY2315">
        <f t="shared" si="207"/>
        <v>12.92</v>
      </c>
      <c r="CZ2315">
        <f t="shared" si="208"/>
        <v>12.92</v>
      </c>
      <c r="DA2315">
        <f t="shared" si="209"/>
        <v>1</v>
      </c>
      <c r="DB2315">
        <v>0</v>
      </c>
    </row>
    <row r="2316" spans="1:106" x14ac:dyDescent="0.2">
      <c r="A2316">
        <f>ROW(Source!A873)</f>
        <v>873</v>
      </c>
      <c r="B2316">
        <v>27721504</v>
      </c>
      <c r="C2316">
        <v>27724566</v>
      </c>
      <c r="D2316">
        <v>25866768</v>
      </c>
      <c r="E2316">
        <v>1</v>
      </c>
      <c r="F2316">
        <v>1</v>
      </c>
      <c r="G2316">
        <v>1</v>
      </c>
      <c r="H2316">
        <v>1</v>
      </c>
      <c r="I2316" t="s">
        <v>1394</v>
      </c>
      <c r="J2316" t="s">
        <v>6</v>
      </c>
      <c r="K2316" t="s">
        <v>1395</v>
      </c>
      <c r="L2316">
        <v>1191</v>
      </c>
      <c r="N2316">
        <v>1013</v>
      </c>
      <c r="O2316" t="s">
        <v>953</v>
      </c>
      <c r="P2316" t="s">
        <v>953</v>
      </c>
      <c r="Q2316">
        <v>1</v>
      </c>
      <c r="W2316">
        <v>0</v>
      </c>
      <c r="X2316">
        <v>1776637054</v>
      </c>
      <c r="Y2316">
        <v>0.48799999999999999</v>
      </c>
      <c r="AA2316">
        <v>0</v>
      </c>
      <c r="AB2316">
        <v>0</v>
      </c>
      <c r="AC2316">
        <v>0</v>
      </c>
      <c r="AD2316">
        <v>12.69</v>
      </c>
      <c r="AE2316">
        <v>0</v>
      </c>
      <c r="AF2316">
        <v>0</v>
      </c>
      <c r="AG2316">
        <v>0</v>
      </c>
      <c r="AH2316">
        <v>12.69</v>
      </c>
      <c r="AI2316">
        <v>1</v>
      </c>
      <c r="AJ2316">
        <v>1</v>
      </c>
      <c r="AK2316">
        <v>1</v>
      </c>
      <c r="AL2316">
        <v>1</v>
      </c>
      <c r="AN2316">
        <v>0</v>
      </c>
      <c r="AO2316">
        <v>1</v>
      </c>
      <c r="AP2316">
        <v>1</v>
      </c>
      <c r="AQ2316">
        <v>0</v>
      </c>
      <c r="AR2316">
        <v>0</v>
      </c>
      <c r="AS2316" t="s">
        <v>6</v>
      </c>
      <c r="AT2316">
        <v>0.61</v>
      </c>
      <c r="AU2316" t="s">
        <v>22</v>
      </c>
      <c r="AV2316">
        <v>1</v>
      </c>
      <c r="AW2316">
        <v>2</v>
      </c>
      <c r="AX2316">
        <v>27724570</v>
      </c>
      <c r="AY2316">
        <v>1</v>
      </c>
      <c r="AZ2316">
        <v>0</v>
      </c>
      <c r="BA2316">
        <v>2312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CX2316">
        <f>Y2316*Source!I873</f>
        <v>0.97599999999999998</v>
      </c>
      <c r="CY2316">
        <f t="shared" si="207"/>
        <v>12.69</v>
      </c>
      <c r="CZ2316">
        <f t="shared" si="208"/>
        <v>12.69</v>
      </c>
      <c r="DA2316">
        <f t="shared" si="209"/>
        <v>1</v>
      </c>
      <c r="DB2316">
        <v>0</v>
      </c>
    </row>
    <row r="2317" spans="1:106" x14ac:dyDescent="0.2">
      <c r="A2317">
        <f>ROW(Source!A874)</f>
        <v>874</v>
      </c>
      <c r="B2317">
        <v>27721505</v>
      </c>
      <c r="C2317">
        <v>27724571</v>
      </c>
      <c r="D2317">
        <v>25867015</v>
      </c>
      <c r="E2317">
        <v>1</v>
      </c>
      <c r="F2317">
        <v>1</v>
      </c>
      <c r="G2317">
        <v>1</v>
      </c>
      <c r="H2317">
        <v>1</v>
      </c>
      <c r="I2317" t="s">
        <v>1396</v>
      </c>
      <c r="J2317" t="s">
        <v>6</v>
      </c>
      <c r="K2317" t="s">
        <v>1397</v>
      </c>
      <c r="L2317">
        <v>1191</v>
      </c>
      <c r="N2317">
        <v>1013</v>
      </c>
      <c r="O2317" t="s">
        <v>953</v>
      </c>
      <c r="P2317" t="s">
        <v>953</v>
      </c>
      <c r="Q2317">
        <v>1</v>
      </c>
      <c r="W2317">
        <v>0</v>
      </c>
      <c r="X2317">
        <v>1197411217</v>
      </c>
      <c r="Y2317">
        <v>1.4400000000000002</v>
      </c>
      <c r="AA2317">
        <v>0</v>
      </c>
      <c r="AB2317">
        <v>0</v>
      </c>
      <c r="AC2317">
        <v>0</v>
      </c>
      <c r="AD2317">
        <v>9.6199999999999992</v>
      </c>
      <c r="AE2317">
        <v>0</v>
      </c>
      <c r="AF2317">
        <v>0</v>
      </c>
      <c r="AG2317">
        <v>0</v>
      </c>
      <c r="AH2317">
        <v>9.6199999999999992</v>
      </c>
      <c r="AI2317">
        <v>1</v>
      </c>
      <c r="AJ2317">
        <v>1</v>
      </c>
      <c r="AK2317">
        <v>1</v>
      </c>
      <c r="AL2317">
        <v>1</v>
      </c>
      <c r="AN2317">
        <v>0</v>
      </c>
      <c r="AO2317">
        <v>1</v>
      </c>
      <c r="AP2317">
        <v>1</v>
      </c>
      <c r="AQ2317">
        <v>0</v>
      </c>
      <c r="AR2317">
        <v>0</v>
      </c>
      <c r="AS2317" t="s">
        <v>6</v>
      </c>
      <c r="AT2317">
        <v>1.8</v>
      </c>
      <c r="AU2317" t="s">
        <v>22</v>
      </c>
      <c r="AV2317">
        <v>1</v>
      </c>
      <c r="AW2317">
        <v>2</v>
      </c>
      <c r="AX2317">
        <v>27724574</v>
      </c>
      <c r="AY2317">
        <v>1</v>
      </c>
      <c r="AZ2317">
        <v>0</v>
      </c>
      <c r="BA2317">
        <v>2313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CX2317">
        <f>Y2317*Source!I874</f>
        <v>5.7600000000000007</v>
      </c>
      <c r="CY2317">
        <f t="shared" si="207"/>
        <v>9.6199999999999992</v>
      </c>
      <c r="CZ2317">
        <f t="shared" si="208"/>
        <v>9.6199999999999992</v>
      </c>
      <c r="DA2317">
        <f t="shared" si="209"/>
        <v>1</v>
      </c>
      <c r="DB2317">
        <v>0</v>
      </c>
    </row>
    <row r="2318" spans="1:106" x14ac:dyDescent="0.2">
      <c r="A2318">
        <f>ROW(Source!A874)</f>
        <v>874</v>
      </c>
      <c r="B2318">
        <v>27721505</v>
      </c>
      <c r="C2318">
        <v>27724571</v>
      </c>
      <c r="D2318">
        <v>25866764</v>
      </c>
      <c r="E2318">
        <v>1</v>
      </c>
      <c r="F2318">
        <v>1</v>
      </c>
      <c r="G2318">
        <v>1</v>
      </c>
      <c r="H2318">
        <v>1</v>
      </c>
      <c r="I2318" t="s">
        <v>1398</v>
      </c>
      <c r="J2318" t="s">
        <v>6</v>
      </c>
      <c r="K2318" t="s">
        <v>1399</v>
      </c>
      <c r="L2318">
        <v>1191</v>
      </c>
      <c r="N2318">
        <v>1013</v>
      </c>
      <c r="O2318" t="s">
        <v>953</v>
      </c>
      <c r="P2318" t="s">
        <v>953</v>
      </c>
      <c r="Q2318">
        <v>1</v>
      </c>
      <c r="W2318">
        <v>0</v>
      </c>
      <c r="X2318">
        <v>-1309109184</v>
      </c>
      <c r="Y2318">
        <v>1.4400000000000002</v>
      </c>
      <c r="AA2318">
        <v>0</v>
      </c>
      <c r="AB2318">
        <v>0</v>
      </c>
      <c r="AC2318">
        <v>0</v>
      </c>
      <c r="AD2318">
        <v>9.17</v>
      </c>
      <c r="AE2318">
        <v>0</v>
      </c>
      <c r="AF2318">
        <v>0</v>
      </c>
      <c r="AG2318">
        <v>0</v>
      </c>
      <c r="AH2318">
        <v>9.17</v>
      </c>
      <c r="AI2318">
        <v>1</v>
      </c>
      <c r="AJ2318">
        <v>1</v>
      </c>
      <c r="AK2318">
        <v>1</v>
      </c>
      <c r="AL2318">
        <v>1</v>
      </c>
      <c r="AN2318">
        <v>0</v>
      </c>
      <c r="AO2318">
        <v>1</v>
      </c>
      <c r="AP2318">
        <v>1</v>
      </c>
      <c r="AQ2318">
        <v>0</v>
      </c>
      <c r="AR2318">
        <v>0</v>
      </c>
      <c r="AS2318" t="s">
        <v>6</v>
      </c>
      <c r="AT2318">
        <v>1.8</v>
      </c>
      <c r="AU2318" t="s">
        <v>22</v>
      </c>
      <c r="AV2318">
        <v>1</v>
      </c>
      <c r="AW2318">
        <v>2</v>
      </c>
      <c r="AX2318">
        <v>27724575</v>
      </c>
      <c r="AY2318">
        <v>1</v>
      </c>
      <c r="AZ2318">
        <v>0</v>
      </c>
      <c r="BA2318">
        <v>2314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CX2318">
        <f>Y2318*Source!I874</f>
        <v>5.7600000000000007</v>
      </c>
      <c r="CY2318">
        <f t="shared" si="207"/>
        <v>9.17</v>
      </c>
      <c r="CZ2318">
        <f t="shared" si="208"/>
        <v>9.17</v>
      </c>
      <c r="DA2318">
        <f t="shared" si="209"/>
        <v>1</v>
      </c>
      <c r="DB2318">
        <v>0</v>
      </c>
    </row>
    <row r="2319" spans="1:106" x14ac:dyDescent="0.2">
      <c r="A2319">
        <f>ROW(Source!A875)</f>
        <v>875</v>
      </c>
      <c r="B2319">
        <v>27721504</v>
      </c>
      <c r="C2319">
        <v>27724571</v>
      </c>
      <c r="D2319">
        <v>25867015</v>
      </c>
      <c r="E2319">
        <v>1</v>
      </c>
      <c r="F2319">
        <v>1</v>
      </c>
      <c r="G2319">
        <v>1</v>
      </c>
      <c r="H2319">
        <v>1</v>
      </c>
      <c r="I2319" t="s">
        <v>1396</v>
      </c>
      <c r="J2319" t="s">
        <v>6</v>
      </c>
      <c r="K2319" t="s">
        <v>1397</v>
      </c>
      <c r="L2319">
        <v>1191</v>
      </c>
      <c r="N2319">
        <v>1013</v>
      </c>
      <c r="O2319" t="s">
        <v>953</v>
      </c>
      <c r="P2319" t="s">
        <v>953</v>
      </c>
      <c r="Q2319">
        <v>1</v>
      </c>
      <c r="W2319">
        <v>0</v>
      </c>
      <c r="X2319">
        <v>1197411217</v>
      </c>
      <c r="Y2319">
        <v>1.4400000000000002</v>
      </c>
      <c r="AA2319">
        <v>0</v>
      </c>
      <c r="AB2319">
        <v>0</v>
      </c>
      <c r="AC2319">
        <v>0</v>
      </c>
      <c r="AD2319">
        <v>9.6199999999999992</v>
      </c>
      <c r="AE2319">
        <v>0</v>
      </c>
      <c r="AF2319">
        <v>0</v>
      </c>
      <c r="AG2319">
        <v>0</v>
      </c>
      <c r="AH2319">
        <v>9.6199999999999992</v>
      </c>
      <c r="AI2319">
        <v>1</v>
      </c>
      <c r="AJ2319">
        <v>1</v>
      </c>
      <c r="AK2319">
        <v>1</v>
      </c>
      <c r="AL2319">
        <v>1</v>
      </c>
      <c r="AN2319">
        <v>0</v>
      </c>
      <c r="AO2319">
        <v>1</v>
      </c>
      <c r="AP2319">
        <v>1</v>
      </c>
      <c r="AQ2319">
        <v>0</v>
      </c>
      <c r="AR2319">
        <v>0</v>
      </c>
      <c r="AS2319" t="s">
        <v>6</v>
      </c>
      <c r="AT2319">
        <v>1.8</v>
      </c>
      <c r="AU2319" t="s">
        <v>22</v>
      </c>
      <c r="AV2319">
        <v>1</v>
      </c>
      <c r="AW2319">
        <v>2</v>
      </c>
      <c r="AX2319">
        <v>27724574</v>
      </c>
      <c r="AY2319">
        <v>1</v>
      </c>
      <c r="AZ2319">
        <v>0</v>
      </c>
      <c r="BA2319">
        <v>2315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CX2319">
        <f>Y2319*Source!I875</f>
        <v>5.7600000000000007</v>
      </c>
      <c r="CY2319">
        <f t="shared" si="207"/>
        <v>9.6199999999999992</v>
      </c>
      <c r="CZ2319">
        <f t="shared" si="208"/>
        <v>9.6199999999999992</v>
      </c>
      <c r="DA2319">
        <f t="shared" si="209"/>
        <v>1</v>
      </c>
      <c r="DB2319">
        <v>0</v>
      </c>
    </row>
    <row r="2320" spans="1:106" x14ac:dyDescent="0.2">
      <c r="A2320">
        <f>ROW(Source!A875)</f>
        <v>875</v>
      </c>
      <c r="B2320">
        <v>27721504</v>
      </c>
      <c r="C2320">
        <v>27724571</v>
      </c>
      <c r="D2320">
        <v>25866764</v>
      </c>
      <c r="E2320">
        <v>1</v>
      </c>
      <c r="F2320">
        <v>1</v>
      </c>
      <c r="G2320">
        <v>1</v>
      </c>
      <c r="H2320">
        <v>1</v>
      </c>
      <c r="I2320" t="s">
        <v>1398</v>
      </c>
      <c r="J2320" t="s">
        <v>6</v>
      </c>
      <c r="K2320" t="s">
        <v>1399</v>
      </c>
      <c r="L2320">
        <v>1191</v>
      </c>
      <c r="N2320">
        <v>1013</v>
      </c>
      <c r="O2320" t="s">
        <v>953</v>
      </c>
      <c r="P2320" t="s">
        <v>953</v>
      </c>
      <c r="Q2320">
        <v>1</v>
      </c>
      <c r="W2320">
        <v>0</v>
      </c>
      <c r="X2320">
        <v>-1309109184</v>
      </c>
      <c r="Y2320">
        <v>1.4400000000000002</v>
      </c>
      <c r="AA2320">
        <v>0</v>
      </c>
      <c r="AB2320">
        <v>0</v>
      </c>
      <c r="AC2320">
        <v>0</v>
      </c>
      <c r="AD2320">
        <v>9.17</v>
      </c>
      <c r="AE2320">
        <v>0</v>
      </c>
      <c r="AF2320">
        <v>0</v>
      </c>
      <c r="AG2320">
        <v>0</v>
      </c>
      <c r="AH2320">
        <v>9.17</v>
      </c>
      <c r="AI2320">
        <v>1</v>
      </c>
      <c r="AJ2320">
        <v>1</v>
      </c>
      <c r="AK2320">
        <v>1</v>
      </c>
      <c r="AL2320">
        <v>1</v>
      </c>
      <c r="AN2320">
        <v>0</v>
      </c>
      <c r="AO2320">
        <v>1</v>
      </c>
      <c r="AP2320">
        <v>1</v>
      </c>
      <c r="AQ2320">
        <v>0</v>
      </c>
      <c r="AR2320">
        <v>0</v>
      </c>
      <c r="AS2320" t="s">
        <v>6</v>
      </c>
      <c r="AT2320">
        <v>1.8</v>
      </c>
      <c r="AU2320" t="s">
        <v>22</v>
      </c>
      <c r="AV2320">
        <v>1</v>
      </c>
      <c r="AW2320">
        <v>2</v>
      </c>
      <c r="AX2320">
        <v>27724575</v>
      </c>
      <c r="AY2320">
        <v>1</v>
      </c>
      <c r="AZ2320">
        <v>0</v>
      </c>
      <c r="BA2320">
        <v>2316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CX2320">
        <f>Y2320*Source!I875</f>
        <v>5.7600000000000007</v>
      </c>
      <c r="CY2320">
        <f t="shared" si="207"/>
        <v>9.17</v>
      </c>
      <c r="CZ2320">
        <f t="shared" si="208"/>
        <v>9.17</v>
      </c>
      <c r="DA2320">
        <f t="shared" si="209"/>
        <v>1</v>
      </c>
      <c r="DB232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1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27721970</v>
      </c>
      <c r="C1">
        <v>27721958</v>
      </c>
      <c r="D1">
        <v>25479393</v>
      </c>
      <c r="E1">
        <v>1</v>
      </c>
      <c r="F1">
        <v>1</v>
      </c>
      <c r="G1">
        <v>1</v>
      </c>
      <c r="H1">
        <v>1</v>
      </c>
      <c r="I1" t="s">
        <v>951</v>
      </c>
      <c r="J1" t="s">
        <v>6</v>
      </c>
      <c r="K1" t="s">
        <v>952</v>
      </c>
      <c r="L1">
        <v>1191</v>
      </c>
      <c r="N1">
        <v>1013</v>
      </c>
      <c r="O1" t="s">
        <v>953</v>
      </c>
      <c r="P1" t="s">
        <v>953</v>
      </c>
      <c r="Q1">
        <v>1</v>
      </c>
      <c r="X1">
        <v>734.5</v>
      </c>
      <c r="Y1">
        <v>0</v>
      </c>
      <c r="Z1">
        <v>0</v>
      </c>
      <c r="AA1">
        <v>0</v>
      </c>
      <c r="AB1">
        <v>11.45</v>
      </c>
      <c r="AC1">
        <v>0</v>
      </c>
      <c r="AD1">
        <v>1</v>
      </c>
      <c r="AE1">
        <v>1</v>
      </c>
      <c r="AF1" t="s">
        <v>22</v>
      </c>
      <c r="AG1">
        <v>587.6</v>
      </c>
      <c r="AH1">
        <v>2</v>
      </c>
      <c r="AI1">
        <v>27721959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27721971</v>
      </c>
      <c r="C2">
        <v>27721958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954</v>
      </c>
      <c r="J2" t="s">
        <v>6</v>
      </c>
      <c r="K2" t="s">
        <v>955</v>
      </c>
      <c r="L2">
        <v>1191</v>
      </c>
      <c r="N2">
        <v>1013</v>
      </c>
      <c r="O2" t="s">
        <v>953</v>
      </c>
      <c r="P2" t="s">
        <v>953</v>
      </c>
      <c r="Q2">
        <v>1</v>
      </c>
      <c r="X2">
        <v>6.79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22</v>
      </c>
      <c r="AG2">
        <v>5.4320000000000004</v>
      </c>
      <c r="AH2">
        <v>2</v>
      </c>
      <c r="AI2">
        <v>27721960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27721972</v>
      </c>
      <c r="C3">
        <v>27721958</v>
      </c>
      <c r="D3">
        <v>25230445</v>
      </c>
      <c r="E3">
        <v>1</v>
      </c>
      <c r="F3">
        <v>1</v>
      </c>
      <c r="G3">
        <v>1</v>
      </c>
      <c r="H3">
        <v>2</v>
      </c>
      <c r="I3" t="s">
        <v>956</v>
      </c>
      <c r="J3" t="s">
        <v>957</v>
      </c>
      <c r="K3" t="s">
        <v>958</v>
      </c>
      <c r="L3">
        <v>1368</v>
      </c>
      <c r="N3">
        <v>1011</v>
      </c>
      <c r="O3" t="s">
        <v>959</v>
      </c>
      <c r="P3" t="s">
        <v>959</v>
      </c>
      <c r="Q3">
        <v>1</v>
      </c>
      <c r="X3">
        <v>1.2</v>
      </c>
      <c r="Y3">
        <v>0</v>
      </c>
      <c r="Z3">
        <v>89.99</v>
      </c>
      <c r="AA3">
        <v>10.06</v>
      </c>
      <c r="AB3">
        <v>0</v>
      </c>
      <c r="AC3">
        <v>0</v>
      </c>
      <c r="AD3">
        <v>1</v>
      </c>
      <c r="AE3">
        <v>0</v>
      </c>
      <c r="AF3" t="s">
        <v>22</v>
      </c>
      <c r="AG3">
        <v>0.96</v>
      </c>
      <c r="AH3">
        <v>2</v>
      </c>
      <c r="AI3">
        <v>27721961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27721973</v>
      </c>
      <c r="C4">
        <v>27721958</v>
      </c>
      <c r="D4">
        <v>25230514</v>
      </c>
      <c r="E4">
        <v>1</v>
      </c>
      <c r="F4">
        <v>1</v>
      </c>
      <c r="G4">
        <v>1</v>
      </c>
      <c r="H4">
        <v>2</v>
      </c>
      <c r="I4" t="s">
        <v>960</v>
      </c>
      <c r="J4" t="s">
        <v>961</v>
      </c>
      <c r="K4" t="s">
        <v>962</v>
      </c>
      <c r="L4">
        <v>1368</v>
      </c>
      <c r="N4">
        <v>1011</v>
      </c>
      <c r="O4" t="s">
        <v>959</v>
      </c>
      <c r="P4" t="s">
        <v>959</v>
      </c>
      <c r="Q4">
        <v>1</v>
      </c>
      <c r="X4">
        <v>5.59</v>
      </c>
      <c r="Y4">
        <v>0</v>
      </c>
      <c r="Z4">
        <v>31.26</v>
      </c>
      <c r="AA4">
        <v>13.5</v>
      </c>
      <c r="AB4">
        <v>0</v>
      </c>
      <c r="AC4">
        <v>0</v>
      </c>
      <c r="AD4">
        <v>1</v>
      </c>
      <c r="AE4">
        <v>0</v>
      </c>
      <c r="AF4" t="s">
        <v>22</v>
      </c>
      <c r="AG4">
        <v>4.4720000000000004</v>
      </c>
      <c r="AH4">
        <v>2</v>
      </c>
      <c r="AI4">
        <v>27721962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27721974</v>
      </c>
      <c r="C5">
        <v>27721958</v>
      </c>
      <c r="D5">
        <v>25149961</v>
      </c>
      <c r="E5">
        <v>1</v>
      </c>
      <c r="F5">
        <v>1</v>
      </c>
      <c r="G5">
        <v>1</v>
      </c>
      <c r="H5">
        <v>3</v>
      </c>
      <c r="I5" t="s">
        <v>963</v>
      </c>
      <c r="J5" t="s">
        <v>964</v>
      </c>
      <c r="K5" t="s">
        <v>965</v>
      </c>
      <c r="L5">
        <v>1339</v>
      </c>
      <c r="N5">
        <v>1007</v>
      </c>
      <c r="O5" t="s">
        <v>64</v>
      </c>
      <c r="P5" t="s">
        <v>64</v>
      </c>
      <c r="Q5">
        <v>1</v>
      </c>
      <c r="X5">
        <v>1.53</v>
      </c>
      <c r="Y5">
        <v>2.44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21</v>
      </c>
      <c r="AG5">
        <v>0</v>
      </c>
      <c r="AH5">
        <v>2</v>
      </c>
      <c r="AI5">
        <v>27721963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27721975</v>
      </c>
      <c r="C6">
        <v>27721958</v>
      </c>
      <c r="D6">
        <v>25150639</v>
      </c>
      <c r="E6">
        <v>1</v>
      </c>
      <c r="F6">
        <v>1</v>
      </c>
      <c r="G6">
        <v>1</v>
      </c>
      <c r="H6">
        <v>3</v>
      </c>
      <c r="I6" t="s">
        <v>966</v>
      </c>
      <c r="J6" t="s">
        <v>967</v>
      </c>
      <c r="K6" t="s">
        <v>968</v>
      </c>
      <c r="L6">
        <v>1346</v>
      </c>
      <c r="N6">
        <v>1009</v>
      </c>
      <c r="O6" t="s">
        <v>178</v>
      </c>
      <c r="P6" t="s">
        <v>178</v>
      </c>
      <c r="Q6">
        <v>1</v>
      </c>
      <c r="X6">
        <v>2</v>
      </c>
      <c r="Y6">
        <v>9.0399999999999991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21</v>
      </c>
      <c r="AG6">
        <v>0</v>
      </c>
      <c r="AH6">
        <v>2</v>
      </c>
      <c r="AI6">
        <v>27721964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ROW(Source!A28)</f>
        <v>28</v>
      </c>
      <c r="B7">
        <v>27721976</v>
      </c>
      <c r="C7">
        <v>27721958</v>
      </c>
      <c r="D7">
        <v>25153211</v>
      </c>
      <c r="E7">
        <v>1</v>
      </c>
      <c r="F7">
        <v>1</v>
      </c>
      <c r="G7">
        <v>1</v>
      </c>
      <c r="H7">
        <v>3</v>
      </c>
      <c r="I7" t="s">
        <v>969</v>
      </c>
      <c r="J7" t="s">
        <v>970</v>
      </c>
      <c r="K7" t="s">
        <v>971</v>
      </c>
      <c r="L7">
        <v>1346</v>
      </c>
      <c r="N7">
        <v>1009</v>
      </c>
      <c r="O7" t="s">
        <v>178</v>
      </c>
      <c r="P7" t="s">
        <v>178</v>
      </c>
      <c r="Q7">
        <v>1</v>
      </c>
      <c r="X7">
        <v>10.53</v>
      </c>
      <c r="Y7">
        <v>5.71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21</v>
      </c>
      <c r="AG7">
        <v>0</v>
      </c>
      <c r="AH7">
        <v>2</v>
      </c>
      <c r="AI7">
        <v>27721965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ROW(Source!A28)</f>
        <v>28</v>
      </c>
      <c r="B8">
        <v>27721977</v>
      </c>
      <c r="C8">
        <v>27721958</v>
      </c>
      <c r="D8">
        <v>25153305</v>
      </c>
      <c r="E8">
        <v>1</v>
      </c>
      <c r="F8">
        <v>1</v>
      </c>
      <c r="G8">
        <v>1</v>
      </c>
      <c r="H8">
        <v>3</v>
      </c>
      <c r="I8" t="s">
        <v>972</v>
      </c>
      <c r="J8" t="s">
        <v>973</v>
      </c>
      <c r="K8" t="s">
        <v>974</v>
      </c>
      <c r="L8">
        <v>1346</v>
      </c>
      <c r="N8">
        <v>1009</v>
      </c>
      <c r="O8" t="s">
        <v>178</v>
      </c>
      <c r="P8" t="s">
        <v>178</v>
      </c>
      <c r="Q8">
        <v>1</v>
      </c>
      <c r="X8">
        <v>0.06</v>
      </c>
      <c r="Y8">
        <v>14.74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21</v>
      </c>
      <c r="AG8">
        <v>0</v>
      </c>
      <c r="AH8">
        <v>2</v>
      </c>
      <c r="AI8">
        <v>27721966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ROW(Source!A28)</f>
        <v>28</v>
      </c>
      <c r="B9">
        <v>27721978</v>
      </c>
      <c r="C9">
        <v>27721958</v>
      </c>
      <c r="D9">
        <v>25155513</v>
      </c>
      <c r="E9">
        <v>1</v>
      </c>
      <c r="F9">
        <v>1</v>
      </c>
      <c r="G9">
        <v>1</v>
      </c>
      <c r="H9">
        <v>3</v>
      </c>
      <c r="I9" t="s">
        <v>975</v>
      </c>
      <c r="J9" t="s">
        <v>976</v>
      </c>
      <c r="K9" t="s">
        <v>977</v>
      </c>
      <c r="L9">
        <v>1339</v>
      </c>
      <c r="N9">
        <v>1007</v>
      </c>
      <c r="O9" t="s">
        <v>64</v>
      </c>
      <c r="P9" t="s">
        <v>64</v>
      </c>
      <c r="Q9">
        <v>1</v>
      </c>
      <c r="X9">
        <v>3.6</v>
      </c>
      <c r="Y9">
        <v>497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21</v>
      </c>
      <c r="AG9">
        <v>0</v>
      </c>
      <c r="AH9">
        <v>2</v>
      </c>
      <c r="AI9">
        <v>27721967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ROW(Source!A28)</f>
        <v>28</v>
      </c>
      <c r="B10">
        <v>27721979</v>
      </c>
      <c r="C10">
        <v>27721958</v>
      </c>
      <c r="D10">
        <v>25144363</v>
      </c>
      <c r="E10">
        <v>17</v>
      </c>
      <c r="F10">
        <v>1</v>
      </c>
      <c r="G10">
        <v>1</v>
      </c>
      <c r="H10">
        <v>3</v>
      </c>
      <c r="I10" t="s">
        <v>1400</v>
      </c>
      <c r="J10" t="s">
        <v>6</v>
      </c>
      <c r="K10" t="s">
        <v>1401</v>
      </c>
      <c r="L10">
        <v>1348</v>
      </c>
      <c r="N10">
        <v>1009</v>
      </c>
      <c r="O10" t="s">
        <v>46</v>
      </c>
      <c r="P10" t="s">
        <v>46</v>
      </c>
      <c r="Q10">
        <v>1000</v>
      </c>
      <c r="X10">
        <v>0</v>
      </c>
      <c r="Y10">
        <v>0</v>
      </c>
      <c r="Z10">
        <v>0</v>
      </c>
      <c r="AA10">
        <v>0</v>
      </c>
      <c r="AB10">
        <v>0</v>
      </c>
      <c r="AC10">
        <v>1</v>
      </c>
      <c r="AD10">
        <v>0</v>
      </c>
      <c r="AE10">
        <v>0</v>
      </c>
      <c r="AF10" t="s">
        <v>21</v>
      </c>
      <c r="AG10">
        <v>0</v>
      </c>
      <c r="AH10">
        <v>3</v>
      </c>
      <c r="AI10">
        <v>-1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ROW(Source!A28)</f>
        <v>28</v>
      </c>
      <c r="B11">
        <v>27721980</v>
      </c>
      <c r="C11">
        <v>27721958</v>
      </c>
      <c r="D11">
        <v>25177137</v>
      </c>
      <c r="E11">
        <v>1</v>
      </c>
      <c r="F11">
        <v>1</v>
      </c>
      <c r="G11">
        <v>1</v>
      </c>
      <c r="H11">
        <v>3</v>
      </c>
      <c r="I11" t="s">
        <v>978</v>
      </c>
      <c r="J11" t="s">
        <v>979</v>
      </c>
      <c r="K11" t="s">
        <v>980</v>
      </c>
      <c r="L11">
        <v>1348</v>
      </c>
      <c r="N11">
        <v>1009</v>
      </c>
      <c r="O11" t="s">
        <v>46</v>
      </c>
      <c r="P11" t="s">
        <v>46</v>
      </c>
      <c r="Q11">
        <v>1000</v>
      </c>
      <c r="X11">
        <v>5.8999999999999997E-2</v>
      </c>
      <c r="Y11">
        <v>39700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21</v>
      </c>
      <c r="AG11">
        <v>0</v>
      </c>
      <c r="AH11">
        <v>2</v>
      </c>
      <c r="AI11">
        <v>27721968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ROW(Source!A28)</f>
        <v>28</v>
      </c>
      <c r="B12">
        <v>27721981</v>
      </c>
      <c r="C12">
        <v>27721958</v>
      </c>
      <c r="D12">
        <v>25145639</v>
      </c>
      <c r="E12">
        <v>17</v>
      </c>
      <c r="F12">
        <v>1</v>
      </c>
      <c r="G12">
        <v>1</v>
      </c>
      <c r="H12">
        <v>3</v>
      </c>
      <c r="I12" t="s">
        <v>1402</v>
      </c>
      <c r="J12" t="s">
        <v>6</v>
      </c>
      <c r="K12" t="s">
        <v>1403</v>
      </c>
      <c r="L12">
        <v>1301</v>
      </c>
      <c r="N12">
        <v>1003</v>
      </c>
      <c r="O12" t="s">
        <v>501</v>
      </c>
      <c r="P12" t="s">
        <v>501</v>
      </c>
      <c r="Q12">
        <v>1</v>
      </c>
      <c r="X12">
        <v>100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21</v>
      </c>
      <c r="AG12">
        <v>0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27721982</v>
      </c>
      <c r="C13">
        <v>27721958</v>
      </c>
      <c r="D13">
        <v>25187051</v>
      </c>
      <c r="E13">
        <v>1</v>
      </c>
      <c r="F13">
        <v>1</v>
      </c>
      <c r="G13">
        <v>1</v>
      </c>
      <c r="H13">
        <v>3</v>
      </c>
      <c r="I13" t="s">
        <v>981</v>
      </c>
      <c r="J13" t="s">
        <v>982</v>
      </c>
      <c r="K13" t="s">
        <v>983</v>
      </c>
      <c r="L13">
        <v>1348</v>
      </c>
      <c r="N13">
        <v>1009</v>
      </c>
      <c r="O13" t="s">
        <v>46</v>
      </c>
      <c r="P13" t="s">
        <v>46</v>
      </c>
      <c r="Q13">
        <v>1000</v>
      </c>
      <c r="X13">
        <v>0.04</v>
      </c>
      <c r="Y13">
        <v>41272.01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21</v>
      </c>
      <c r="AG13">
        <v>0</v>
      </c>
      <c r="AH13">
        <v>2</v>
      </c>
      <c r="AI13">
        <v>27721969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ROW(Source!A29)</f>
        <v>29</v>
      </c>
      <c r="B14">
        <v>27721970</v>
      </c>
      <c r="C14">
        <v>27721958</v>
      </c>
      <c r="D14">
        <v>25479393</v>
      </c>
      <c r="E14">
        <v>1</v>
      </c>
      <c r="F14">
        <v>1</v>
      </c>
      <c r="G14">
        <v>1</v>
      </c>
      <c r="H14">
        <v>1</v>
      </c>
      <c r="I14" t="s">
        <v>951</v>
      </c>
      <c r="J14" t="s">
        <v>6</v>
      </c>
      <c r="K14" t="s">
        <v>952</v>
      </c>
      <c r="L14">
        <v>1191</v>
      </c>
      <c r="N14">
        <v>1013</v>
      </c>
      <c r="O14" t="s">
        <v>953</v>
      </c>
      <c r="P14" t="s">
        <v>953</v>
      </c>
      <c r="Q14">
        <v>1</v>
      </c>
      <c r="X14">
        <v>734.5</v>
      </c>
      <c r="Y14">
        <v>0</v>
      </c>
      <c r="Z14">
        <v>0</v>
      </c>
      <c r="AA14">
        <v>0</v>
      </c>
      <c r="AB14">
        <v>11.45</v>
      </c>
      <c r="AC14">
        <v>0</v>
      </c>
      <c r="AD14">
        <v>1</v>
      </c>
      <c r="AE14">
        <v>1</v>
      </c>
      <c r="AF14" t="s">
        <v>22</v>
      </c>
      <c r="AG14">
        <v>587.6</v>
      </c>
      <c r="AH14">
        <v>2</v>
      </c>
      <c r="AI14">
        <v>27721959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ROW(Source!A29)</f>
        <v>29</v>
      </c>
      <c r="B15">
        <v>27721971</v>
      </c>
      <c r="C15">
        <v>27721958</v>
      </c>
      <c r="D15">
        <v>25412928</v>
      </c>
      <c r="E15">
        <v>1</v>
      </c>
      <c r="F15">
        <v>1</v>
      </c>
      <c r="G15">
        <v>1</v>
      </c>
      <c r="H15">
        <v>1</v>
      </c>
      <c r="I15" t="s">
        <v>954</v>
      </c>
      <c r="J15" t="s">
        <v>6</v>
      </c>
      <c r="K15" t="s">
        <v>955</v>
      </c>
      <c r="L15">
        <v>1191</v>
      </c>
      <c r="N15">
        <v>1013</v>
      </c>
      <c r="O15" t="s">
        <v>953</v>
      </c>
      <c r="P15" t="s">
        <v>953</v>
      </c>
      <c r="Q15">
        <v>1</v>
      </c>
      <c r="X15">
        <v>6.79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22</v>
      </c>
      <c r="AG15">
        <v>5.4320000000000004</v>
      </c>
      <c r="AH15">
        <v>2</v>
      </c>
      <c r="AI15">
        <v>27721960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ROW(Source!A29)</f>
        <v>29</v>
      </c>
      <c r="B16">
        <v>27721972</v>
      </c>
      <c r="C16">
        <v>27721958</v>
      </c>
      <c r="D16">
        <v>25230445</v>
      </c>
      <c r="E16">
        <v>1</v>
      </c>
      <c r="F16">
        <v>1</v>
      </c>
      <c r="G16">
        <v>1</v>
      </c>
      <c r="H16">
        <v>2</v>
      </c>
      <c r="I16" t="s">
        <v>956</v>
      </c>
      <c r="J16" t="s">
        <v>957</v>
      </c>
      <c r="K16" t="s">
        <v>958</v>
      </c>
      <c r="L16">
        <v>1368</v>
      </c>
      <c r="N16">
        <v>1011</v>
      </c>
      <c r="O16" t="s">
        <v>959</v>
      </c>
      <c r="P16" t="s">
        <v>959</v>
      </c>
      <c r="Q16">
        <v>1</v>
      </c>
      <c r="X16">
        <v>1.2</v>
      </c>
      <c r="Y16">
        <v>0</v>
      </c>
      <c r="Z16">
        <v>89.99</v>
      </c>
      <c r="AA16">
        <v>10.06</v>
      </c>
      <c r="AB16">
        <v>0</v>
      </c>
      <c r="AC16">
        <v>0</v>
      </c>
      <c r="AD16">
        <v>1</v>
      </c>
      <c r="AE16">
        <v>0</v>
      </c>
      <c r="AF16" t="s">
        <v>22</v>
      </c>
      <c r="AG16">
        <v>0.96</v>
      </c>
      <c r="AH16">
        <v>2</v>
      </c>
      <c r="AI16">
        <v>27721961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ROW(Source!A29)</f>
        <v>29</v>
      </c>
      <c r="B17">
        <v>27721973</v>
      </c>
      <c r="C17">
        <v>27721958</v>
      </c>
      <c r="D17">
        <v>25230514</v>
      </c>
      <c r="E17">
        <v>1</v>
      </c>
      <c r="F17">
        <v>1</v>
      </c>
      <c r="G17">
        <v>1</v>
      </c>
      <c r="H17">
        <v>2</v>
      </c>
      <c r="I17" t="s">
        <v>960</v>
      </c>
      <c r="J17" t="s">
        <v>961</v>
      </c>
      <c r="K17" t="s">
        <v>962</v>
      </c>
      <c r="L17">
        <v>1368</v>
      </c>
      <c r="N17">
        <v>1011</v>
      </c>
      <c r="O17" t="s">
        <v>959</v>
      </c>
      <c r="P17" t="s">
        <v>959</v>
      </c>
      <c r="Q17">
        <v>1</v>
      </c>
      <c r="X17">
        <v>5.59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22</v>
      </c>
      <c r="AG17">
        <v>4.4720000000000004</v>
      </c>
      <c r="AH17">
        <v>2</v>
      </c>
      <c r="AI17">
        <v>27721962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27721974</v>
      </c>
      <c r="C18">
        <v>27721958</v>
      </c>
      <c r="D18">
        <v>25149961</v>
      </c>
      <c r="E18">
        <v>1</v>
      </c>
      <c r="F18">
        <v>1</v>
      </c>
      <c r="G18">
        <v>1</v>
      </c>
      <c r="H18">
        <v>3</v>
      </c>
      <c r="I18" t="s">
        <v>963</v>
      </c>
      <c r="J18" t="s">
        <v>964</v>
      </c>
      <c r="K18" t="s">
        <v>965</v>
      </c>
      <c r="L18">
        <v>1339</v>
      </c>
      <c r="N18">
        <v>1007</v>
      </c>
      <c r="O18" t="s">
        <v>64</v>
      </c>
      <c r="P18" t="s">
        <v>64</v>
      </c>
      <c r="Q18">
        <v>1</v>
      </c>
      <c r="X18">
        <v>1.53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21</v>
      </c>
      <c r="AG18">
        <v>0</v>
      </c>
      <c r="AH18">
        <v>2</v>
      </c>
      <c r="AI18">
        <v>27721963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ROW(Source!A29)</f>
        <v>29</v>
      </c>
      <c r="B19">
        <v>27721975</v>
      </c>
      <c r="C19">
        <v>27721958</v>
      </c>
      <c r="D19">
        <v>25150639</v>
      </c>
      <c r="E19">
        <v>1</v>
      </c>
      <c r="F19">
        <v>1</v>
      </c>
      <c r="G19">
        <v>1</v>
      </c>
      <c r="H19">
        <v>3</v>
      </c>
      <c r="I19" t="s">
        <v>966</v>
      </c>
      <c r="J19" t="s">
        <v>967</v>
      </c>
      <c r="K19" t="s">
        <v>968</v>
      </c>
      <c r="L19">
        <v>1346</v>
      </c>
      <c r="N19">
        <v>1009</v>
      </c>
      <c r="O19" t="s">
        <v>178</v>
      </c>
      <c r="P19" t="s">
        <v>178</v>
      </c>
      <c r="Q19">
        <v>1</v>
      </c>
      <c r="X19">
        <v>2</v>
      </c>
      <c r="Y19">
        <v>9.0399999999999991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21</v>
      </c>
      <c r="AG19">
        <v>0</v>
      </c>
      <c r="AH19">
        <v>2</v>
      </c>
      <c r="AI19">
        <v>27721964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27721976</v>
      </c>
      <c r="C20">
        <v>27721958</v>
      </c>
      <c r="D20">
        <v>25153211</v>
      </c>
      <c r="E20">
        <v>1</v>
      </c>
      <c r="F20">
        <v>1</v>
      </c>
      <c r="G20">
        <v>1</v>
      </c>
      <c r="H20">
        <v>3</v>
      </c>
      <c r="I20" t="s">
        <v>969</v>
      </c>
      <c r="J20" t="s">
        <v>970</v>
      </c>
      <c r="K20" t="s">
        <v>971</v>
      </c>
      <c r="L20">
        <v>1346</v>
      </c>
      <c r="N20">
        <v>1009</v>
      </c>
      <c r="O20" t="s">
        <v>178</v>
      </c>
      <c r="P20" t="s">
        <v>178</v>
      </c>
      <c r="Q20">
        <v>1</v>
      </c>
      <c r="X20">
        <v>10.53</v>
      </c>
      <c r="Y20">
        <v>5.71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21</v>
      </c>
      <c r="AG20">
        <v>0</v>
      </c>
      <c r="AH20">
        <v>2</v>
      </c>
      <c r="AI20">
        <v>27721965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ROW(Source!A29)</f>
        <v>29</v>
      </c>
      <c r="B21">
        <v>27721977</v>
      </c>
      <c r="C21">
        <v>27721958</v>
      </c>
      <c r="D21">
        <v>25153305</v>
      </c>
      <c r="E21">
        <v>1</v>
      </c>
      <c r="F21">
        <v>1</v>
      </c>
      <c r="G21">
        <v>1</v>
      </c>
      <c r="H21">
        <v>3</v>
      </c>
      <c r="I21" t="s">
        <v>972</v>
      </c>
      <c r="J21" t="s">
        <v>973</v>
      </c>
      <c r="K21" t="s">
        <v>974</v>
      </c>
      <c r="L21">
        <v>1346</v>
      </c>
      <c r="N21">
        <v>1009</v>
      </c>
      <c r="O21" t="s">
        <v>178</v>
      </c>
      <c r="P21" t="s">
        <v>178</v>
      </c>
      <c r="Q21">
        <v>1</v>
      </c>
      <c r="X21">
        <v>0.06</v>
      </c>
      <c r="Y21">
        <v>14.74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21</v>
      </c>
      <c r="AG21">
        <v>0</v>
      </c>
      <c r="AH21">
        <v>2</v>
      </c>
      <c r="AI21">
        <v>27721966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ROW(Source!A29)</f>
        <v>29</v>
      </c>
      <c r="B22">
        <v>27721978</v>
      </c>
      <c r="C22">
        <v>27721958</v>
      </c>
      <c r="D22">
        <v>25155513</v>
      </c>
      <c r="E22">
        <v>1</v>
      </c>
      <c r="F22">
        <v>1</v>
      </c>
      <c r="G22">
        <v>1</v>
      </c>
      <c r="H22">
        <v>3</v>
      </c>
      <c r="I22" t="s">
        <v>975</v>
      </c>
      <c r="J22" t="s">
        <v>976</v>
      </c>
      <c r="K22" t="s">
        <v>977</v>
      </c>
      <c r="L22">
        <v>1339</v>
      </c>
      <c r="N22">
        <v>1007</v>
      </c>
      <c r="O22" t="s">
        <v>64</v>
      </c>
      <c r="P22" t="s">
        <v>64</v>
      </c>
      <c r="Q22">
        <v>1</v>
      </c>
      <c r="X22">
        <v>3.6</v>
      </c>
      <c r="Y22">
        <v>497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21</v>
      </c>
      <c r="AG22">
        <v>0</v>
      </c>
      <c r="AH22">
        <v>2</v>
      </c>
      <c r="AI22">
        <v>27721967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ROW(Source!A29)</f>
        <v>29</v>
      </c>
      <c r="B23">
        <v>27721979</v>
      </c>
      <c r="C23">
        <v>27721958</v>
      </c>
      <c r="D23">
        <v>25144363</v>
      </c>
      <c r="E23">
        <v>17</v>
      </c>
      <c r="F23">
        <v>1</v>
      </c>
      <c r="G23">
        <v>1</v>
      </c>
      <c r="H23">
        <v>3</v>
      </c>
      <c r="I23" t="s">
        <v>1400</v>
      </c>
      <c r="J23" t="s">
        <v>6</v>
      </c>
      <c r="K23" t="s">
        <v>1401</v>
      </c>
      <c r="L23">
        <v>1348</v>
      </c>
      <c r="N23">
        <v>1009</v>
      </c>
      <c r="O23" t="s">
        <v>46</v>
      </c>
      <c r="P23" t="s">
        <v>46</v>
      </c>
      <c r="Q23">
        <v>1000</v>
      </c>
      <c r="X23">
        <v>0</v>
      </c>
      <c r="Y23">
        <v>0</v>
      </c>
      <c r="Z23">
        <v>0</v>
      </c>
      <c r="AA23">
        <v>0</v>
      </c>
      <c r="AB23">
        <v>0</v>
      </c>
      <c r="AC23">
        <v>1</v>
      </c>
      <c r="AD23">
        <v>0</v>
      </c>
      <c r="AE23">
        <v>0</v>
      </c>
      <c r="AF23" t="s">
        <v>21</v>
      </c>
      <c r="AG23">
        <v>0</v>
      </c>
      <c r="AH23">
        <v>3</v>
      </c>
      <c r="AI23">
        <v>-1</v>
      </c>
      <c r="AJ23" t="s">
        <v>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27721980</v>
      </c>
      <c r="C24">
        <v>27721958</v>
      </c>
      <c r="D24">
        <v>25177137</v>
      </c>
      <c r="E24">
        <v>1</v>
      </c>
      <c r="F24">
        <v>1</v>
      </c>
      <c r="G24">
        <v>1</v>
      </c>
      <c r="H24">
        <v>3</v>
      </c>
      <c r="I24" t="s">
        <v>978</v>
      </c>
      <c r="J24" t="s">
        <v>979</v>
      </c>
      <c r="K24" t="s">
        <v>980</v>
      </c>
      <c r="L24">
        <v>1348</v>
      </c>
      <c r="N24">
        <v>1009</v>
      </c>
      <c r="O24" t="s">
        <v>46</v>
      </c>
      <c r="P24" t="s">
        <v>46</v>
      </c>
      <c r="Q24">
        <v>1000</v>
      </c>
      <c r="X24">
        <v>5.8999999999999997E-2</v>
      </c>
      <c r="Y24">
        <v>39700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21</v>
      </c>
      <c r="AG24">
        <v>0</v>
      </c>
      <c r="AH24">
        <v>2</v>
      </c>
      <c r="AI24">
        <v>27721968</v>
      </c>
      <c r="AJ24">
        <v>21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27721981</v>
      </c>
      <c r="C25">
        <v>27721958</v>
      </c>
      <c r="D25">
        <v>25145639</v>
      </c>
      <c r="E25">
        <v>17</v>
      </c>
      <c r="F25">
        <v>1</v>
      </c>
      <c r="G25">
        <v>1</v>
      </c>
      <c r="H25">
        <v>3</v>
      </c>
      <c r="I25" t="s">
        <v>1402</v>
      </c>
      <c r="J25" t="s">
        <v>6</v>
      </c>
      <c r="K25" t="s">
        <v>1403</v>
      </c>
      <c r="L25">
        <v>1301</v>
      </c>
      <c r="N25">
        <v>1003</v>
      </c>
      <c r="O25" t="s">
        <v>501</v>
      </c>
      <c r="P25" t="s">
        <v>501</v>
      </c>
      <c r="Q25">
        <v>1</v>
      </c>
      <c r="X25">
        <v>100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21</v>
      </c>
      <c r="AG25">
        <v>0</v>
      </c>
      <c r="AH25">
        <v>3</v>
      </c>
      <c r="AI25">
        <v>-1</v>
      </c>
      <c r="AJ25" t="s">
        <v>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27721982</v>
      </c>
      <c r="C26">
        <v>27721958</v>
      </c>
      <c r="D26">
        <v>25187051</v>
      </c>
      <c r="E26">
        <v>1</v>
      </c>
      <c r="F26">
        <v>1</v>
      </c>
      <c r="G26">
        <v>1</v>
      </c>
      <c r="H26">
        <v>3</v>
      </c>
      <c r="I26" t="s">
        <v>981</v>
      </c>
      <c r="J26" t="s">
        <v>982</v>
      </c>
      <c r="K26" t="s">
        <v>983</v>
      </c>
      <c r="L26">
        <v>1348</v>
      </c>
      <c r="N26">
        <v>1009</v>
      </c>
      <c r="O26" t="s">
        <v>46</v>
      </c>
      <c r="P26" t="s">
        <v>46</v>
      </c>
      <c r="Q26">
        <v>1000</v>
      </c>
      <c r="X26">
        <v>0.04</v>
      </c>
      <c r="Y26">
        <v>41272.01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21</v>
      </c>
      <c r="AG26">
        <v>0</v>
      </c>
      <c r="AH26">
        <v>2</v>
      </c>
      <c r="AI26">
        <v>27721969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27721985</v>
      </c>
      <c r="C27">
        <v>27721983</v>
      </c>
      <c r="D27">
        <v>25413050</v>
      </c>
      <c r="E27">
        <v>1</v>
      </c>
      <c r="F27">
        <v>1</v>
      </c>
      <c r="G27">
        <v>1</v>
      </c>
      <c r="H27">
        <v>1</v>
      </c>
      <c r="I27" t="s">
        <v>984</v>
      </c>
      <c r="J27" t="s">
        <v>6</v>
      </c>
      <c r="K27" t="s">
        <v>985</v>
      </c>
      <c r="L27">
        <v>1191</v>
      </c>
      <c r="N27">
        <v>1013</v>
      </c>
      <c r="O27" t="s">
        <v>953</v>
      </c>
      <c r="P27" t="s">
        <v>953</v>
      </c>
      <c r="Q27">
        <v>1</v>
      </c>
      <c r="X27">
        <v>22.82</v>
      </c>
      <c r="Y27">
        <v>0</v>
      </c>
      <c r="Z27">
        <v>0</v>
      </c>
      <c r="AA27">
        <v>0</v>
      </c>
      <c r="AB27">
        <v>7.8</v>
      </c>
      <c r="AC27">
        <v>0</v>
      </c>
      <c r="AD27">
        <v>1</v>
      </c>
      <c r="AE27">
        <v>1</v>
      </c>
      <c r="AF27" t="s">
        <v>6</v>
      </c>
      <c r="AG27">
        <v>22.82</v>
      </c>
      <c r="AH27">
        <v>2</v>
      </c>
      <c r="AI27">
        <v>27721984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ROW(Source!A31)</f>
        <v>31</v>
      </c>
      <c r="B28">
        <v>27721985</v>
      </c>
      <c r="C28">
        <v>27721983</v>
      </c>
      <c r="D28">
        <v>25413050</v>
      </c>
      <c r="E28">
        <v>1</v>
      </c>
      <c r="F28">
        <v>1</v>
      </c>
      <c r="G28">
        <v>1</v>
      </c>
      <c r="H28">
        <v>1</v>
      </c>
      <c r="I28" t="s">
        <v>984</v>
      </c>
      <c r="J28" t="s">
        <v>6</v>
      </c>
      <c r="K28" t="s">
        <v>985</v>
      </c>
      <c r="L28">
        <v>1191</v>
      </c>
      <c r="N28">
        <v>1013</v>
      </c>
      <c r="O28" t="s">
        <v>953</v>
      </c>
      <c r="P28" t="s">
        <v>953</v>
      </c>
      <c r="Q28">
        <v>1</v>
      </c>
      <c r="X28">
        <v>22.82</v>
      </c>
      <c r="Y28">
        <v>0</v>
      </c>
      <c r="Z28">
        <v>0</v>
      </c>
      <c r="AA28">
        <v>0</v>
      </c>
      <c r="AB28">
        <v>7.8</v>
      </c>
      <c r="AC28">
        <v>0</v>
      </c>
      <c r="AD28">
        <v>1</v>
      </c>
      <c r="AE28">
        <v>1</v>
      </c>
      <c r="AF28" t="s">
        <v>6</v>
      </c>
      <c r="AG28">
        <v>22.82</v>
      </c>
      <c r="AH28">
        <v>2</v>
      </c>
      <c r="AI28">
        <v>27721984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ROW(Source!A32)</f>
        <v>32</v>
      </c>
      <c r="B29">
        <v>27721990</v>
      </c>
      <c r="C29">
        <v>27721986</v>
      </c>
      <c r="D29">
        <v>25413050</v>
      </c>
      <c r="E29">
        <v>1</v>
      </c>
      <c r="F29">
        <v>1</v>
      </c>
      <c r="G29">
        <v>1</v>
      </c>
      <c r="H29">
        <v>1</v>
      </c>
      <c r="I29" t="s">
        <v>984</v>
      </c>
      <c r="J29" t="s">
        <v>6</v>
      </c>
      <c r="K29" t="s">
        <v>985</v>
      </c>
      <c r="L29">
        <v>1191</v>
      </c>
      <c r="N29">
        <v>1013</v>
      </c>
      <c r="O29" t="s">
        <v>953</v>
      </c>
      <c r="P29" t="s">
        <v>953</v>
      </c>
      <c r="Q29">
        <v>1</v>
      </c>
      <c r="X29">
        <v>9.1</v>
      </c>
      <c r="Y29">
        <v>0</v>
      </c>
      <c r="Z29">
        <v>0</v>
      </c>
      <c r="AA29">
        <v>0</v>
      </c>
      <c r="AB29">
        <v>7.8</v>
      </c>
      <c r="AC29">
        <v>0</v>
      </c>
      <c r="AD29">
        <v>1</v>
      </c>
      <c r="AE29">
        <v>1</v>
      </c>
      <c r="AF29" t="s">
        <v>6</v>
      </c>
      <c r="AG29">
        <v>9.1</v>
      </c>
      <c r="AH29">
        <v>2</v>
      </c>
      <c r="AI29">
        <v>27721987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ROW(Source!A32)</f>
        <v>32</v>
      </c>
      <c r="B30">
        <v>27721991</v>
      </c>
      <c r="C30">
        <v>27721986</v>
      </c>
      <c r="D30">
        <v>25230418</v>
      </c>
      <c r="E30">
        <v>1</v>
      </c>
      <c r="F30">
        <v>1</v>
      </c>
      <c r="G30">
        <v>1</v>
      </c>
      <c r="H30">
        <v>2</v>
      </c>
      <c r="I30" t="s">
        <v>986</v>
      </c>
      <c r="J30" t="s">
        <v>987</v>
      </c>
      <c r="K30" t="s">
        <v>988</v>
      </c>
      <c r="L30">
        <v>1368</v>
      </c>
      <c r="N30">
        <v>1011</v>
      </c>
      <c r="O30" t="s">
        <v>959</v>
      </c>
      <c r="P30" t="s">
        <v>959</v>
      </c>
      <c r="Q30">
        <v>1</v>
      </c>
      <c r="X30">
        <v>0.12</v>
      </c>
      <c r="Y30">
        <v>0</v>
      </c>
      <c r="Z30">
        <v>1.7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0.12</v>
      </c>
      <c r="AH30">
        <v>2</v>
      </c>
      <c r="AI30">
        <v>27721988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27721992</v>
      </c>
      <c r="C31">
        <v>27721986</v>
      </c>
      <c r="D31">
        <v>25147242</v>
      </c>
      <c r="E31">
        <v>17</v>
      </c>
      <c r="F31">
        <v>1</v>
      </c>
      <c r="G31">
        <v>1</v>
      </c>
      <c r="H31">
        <v>3</v>
      </c>
      <c r="I31" t="s">
        <v>44</v>
      </c>
      <c r="J31" t="s">
        <v>6</v>
      </c>
      <c r="K31" t="s">
        <v>45</v>
      </c>
      <c r="L31">
        <v>1348</v>
      </c>
      <c r="N31">
        <v>1009</v>
      </c>
      <c r="O31" t="s">
        <v>46</v>
      </c>
      <c r="P31" t="s">
        <v>46</v>
      </c>
      <c r="Q31">
        <v>1000</v>
      </c>
      <c r="X31">
        <v>0.12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6</v>
      </c>
      <c r="AG31">
        <v>0.12</v>
      </c>
      <c r="AH31">
        <v>2</v>
      </c>
      <c r="AI31">
        <v>27721989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27721990</v>
      </c>
      <c r="C32">
        <v>27721986</v>
      </c>
      <c r="D32">
        <v>25413050</v>
      </c>
      <c r="E32">
        <v>1</v>
      </c>
      <c r="F32">
        <v>1</v>
      </c>
      <c r="G32">
        <v>1</v>
      </c>
      <c r="H32">
        <v>1</v>
      </c>
      <c r="I32" t="s">
        <v>984</v>
      </c>
      <c r="J32" t="s">
        <v>6</v>
      </c>
      <c r="K32" t="s">
        <v>985</v>
      </c>
      <c r="L32">
        <v>1191</v>
      </c>
      <c r="N32">
        <v>1013</v>
      </c>
      <c r="O32" t="s">
        <v>953</v>
      </c>
      <c r="P32" t="s">
        <v>953</v>
      </c>
      <c r="Q32">
        <v>1</v>
      </c>
      <c r="X32">
        <v>9.1</v>
      </c>
      <c r="Y32">
        <v>0</v>
      </c>
      <c r="Z32">
        <v>0</v>
      </c>
      <c r="AA32">
        <v>0</v>
      </c>
      <c r="AB32">
        <v>7.8</v>
      </c>
      <c r="AC32">
        <v>0</v>
      </c>
      <c r="AD32">
        <v>1</v>
      </c>
      <c r="AE32">
        <v>1</v>
      </c>
      <c r="AF32" t="s">
        <v>6</v>
      </c>
      <c r="AG32">
        <v>9.1</v>
      </c>
      <c r="AH32">
        <v>2</v>
      </c>
      <c r="AI32">
        <v>27721987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27721991</v>
      </c>
      <c r="C33">
        <v>27721986</v>
      </c>
      <c r="D33">
        <v>25230418</v>
      </c>
      <c r="E33">
        <v>1</v>
      </c>
      <c r="F33">
        <v>1</v>
      </c>
      <c r="G33">
        <v>1</v>
      </c>
      <c r="H33">
        <v>2</v>
      </c>
      <c r="I33" t="s">
        <v>986</v>
      </c>
      <c r="J33" t="s">
        <v>987</v>
      </c>
      <c r="K33" t="s">
        <v>988</v>
      </c>
      <c r="L33">
        <v>1368</v>
      </c>
      <c r="N33">
        <v>1011</v>
      </c>
      <c r="O33" t="s">
        <v>959</v>
      </c>
      <c r="P33" t="s">
        <v>959</v>
      </c>
      <c r="Q33">
        <v>1</v>
      </c>
      <c r="X33">
        <v>0.12</v>
      </c>
      <c r="Y33">
        <v>0</v>
      </c>
      <c r="Z33">
        <v>1.7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0.12</v>
      </c>
      <c r="AH33">
        <v>2</v>
      </c>
      <c r="AI33">
        <v>27721988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ROW(Source!A33)</f>
        <v>33</v>
      </c>
      <c r="B34">
        <v>27721992</v>
      </c>
      <c r="C34">
        <v>27721986</v>
      </c>
      <c r="D34">
        <v>25147242</v>
      </c>
      <c r="E34">
        <v>17</v>
      </c>
      <c r="F34">
        <v>1</v>
      </c>
      <c r="G34">
        <v>1</v>
      </c>
      <c r="H34">
        <v>3</v>
      </c>
      <c r="I34" t="s">
        <v>44</v>
      </c>
      <c r="J34" t="s">
        <v>6</v>
      </c>
      <c r="K34" t="s">
        <v>45</v>
      </c>
      <c r="L34">
        <v>1348</v>
      </c>
      <c r="N34">
        <v>1009</v>
      </c>
      <c r="O34" t="s">
        <v>46</v>
      </c>
      <c r="P34" t="s">
        <v>46</v>
      </c>
      <c r="Q34">
        <v>1000</v>
      </c>
      <c r="X34">
        <v>0.12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6</v>
      </c>
      <c r="AG34">
        <v>0.12</v>
      </c>
      <c r="AH34">
        <v>2</v>
      </c>
      <c r="AI34">
        <v>27721989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27722013</v>
      </c>
      <c r="C35">
        <v>27721994</v>
      </c>
      <c r="D35">
        <v>25413300</v>
      </c>
      <c r="E35">
        <v>1</v>
      </c>
      <c r="F35">
        <v>1</v>
      </c>
      <c r="G35">
        <v>1</v>
      </c>
      <c r="H35">
        <v>1</v>
      </c>
      <c r="I35" t="s">
        <v>989</v>
      </c>
      <c r="J35" t="s">
        <v>6</v>
      </c>
      <c r="K35" t="s">
        <v>990</v>
      </c>
      <c r="L35">
        <v>1191</v>
      </c>
      <c r="N35">
        <v>1013</v>
      </c>
      <c r="O35" t="s">
        <v>953</v>
      </c>
      <c r="P35" t="s">
        <v>953</v>
      </c>
      <c r="Q35">
        <v>1</v>
      </c>
      <c r="X35">
        <v>50.79</v>
      </c>
      <c r="Y35">
        <v>0</v>
      </c>
      <c r="Z35">
        <v>0</v>
      </c>
      <c r="AA35">
        <v>0</v>
      </c>
      <c r="AB35">
        <v>8.5299999999999994</v>
      </c>
      <c r="AC35">
        <v>0</v>
      </c>
      <c r="AD35">
        <v>1</v>
      </c>
      <c r="AE35">
        <v>1</v>
      </c>
      <c r="AF35" t="s">
        <v>53</v>
      </c>
      <c r="AG35">
        <v>35.552999999999997</v>
      </c>
      <c r="AH35">
        <v>2</v>
      </c>
      <c r="AI35">
        <v>27721995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27722014</v>
      </c>
      <c r="C36">
        <v>27721994</v>
      </c>
      <c r="D36">
        <v>25412928</v>
      </c>
      <c r="E36">
        <v>1</v>
      </c>
      <c r="F36">
        <v>1</v>
      </c>
      <c r="G36">
        <v>1</v>
      </c>
      <c r="H36">
        <v>1</v>
      </c>
      <c r="I36" t="s">
        <v>954</v>
      </c>
      <c r="J36" t="s">
        <v>6</v>
      </c>
      <c r="K36" t="s">
        <v>955</v>
      </c>
      <c r="L36">
        <v>1191</v>
      </c>
      <c r="N36">
        <v>1013</v>
      </c>
      <c r="O36" t="s">
        <v>953</v>
      </c>
      <c r="P36" t="s">
        <v>953</v>
      </c>
      <c r="Q36">
        <v>1</v>
      </c>
      <c r="X36">
        <v>0.31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53</v>
      </c>
      <c r="AG36">
        <v>0.217</v>
      </c>
      <c r="AH36">
        <v>2</v>
      </c>
      <c r="AI36">
        <v>27721996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ROW(Source!A36)</f>
        <v>36</v>
      </c>
      <c r="B37">
        <v>27722015</v>
      </c>
      <c r="C37">
        <v>27721994</v>
      </c>
      <c r="D37">
        <v>25230220</v>
      </c>
      <c r="E37">
        <v>1</v>
      </c>
      <c r="F37">
        <v>1</v>
      </c>
      <c r="G37">
        <v>1</v>
      </c>
      <c r="H37">
        <v>2</v>
      </c>
      <c r="I37" t="s">
        <v>991</v>
      </c>
      <c r="J37" t="s">
        <v>992</v>
      </c>
      <c r="K37" t="s">
        <v>993</v>
      </c>
      <c r="L37">
        <v>1368</v>
      </c>
      <c r="N37">
        <v>1011</v>
      </c>
      <c r="O37" t="s">
        <v>959</v>
      </c>
      <c r="P37" t="s">
        <v>959</v>
      </c>
      <c r="Q37">
        <v>1</v>
      </c>
      <c r="X37">
        <v>0.12</v>
      </c>
      <c r="Y37">
        <v>0</v>
      </c>
      <c r="Z37">
        <v>111.99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53</v>
      </c>
      <c r="AG37">
        <v>8.3999999999999991E-2</v>
      </c>
      <c r="AH37">
        <v>2</v>
      </c>
      <c r="AI37">
        <v>27721997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27722016</v>
      </c>
      <c r="C38">
        <v>27721994</v>
      </c>
      <c r="D38">
        <v>25230420</v>
      </c>
      <c r="E38">
        <v>1</v>
      </c>
      <c r="F38">
        <v>1</v>
      </c>
      <c r="G38">
        <v>1</v>
      </c>
      <c r="H38">
        <v>2</v>
      </c>
      <c r="I38" t="s">
        <v>994</v>
      </c>
      <c r="J38" t="s">
        <v>995</v>
      </c>
      <c r="K38" t="s">
        <v>996</v>
      </c>
      <c r="L38">
        <v>1368</v>
      </c>
      <c r="N38">
        <v>1011</v>
      </c>
      <c r="O38" t="s">
        <v>959</v>
      </c>
      <c r="P38" t="s">
        <v>959</v>
      </c>
      <c r="Q38">
        <v>1</v>
      </c>
      <c r="X38">
        <v>10.53</v>
      </c>
      <c r="Y38">
        <v>0</v>
      </c>
      <c r="Z38">
        <v>6.9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53</v>
      </c>
      <c r="AG38">
        <v>7.3709999999999987</v>
      </c>
      <c r="AH38">
        <v>2</v>
      </c>
      <c r="AI38">
        <v>27721998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27722017</v>
      </c>
      <c r="C39">
        <v>27721994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997</v>
      </c>
      <c r="J39" t="s">
        <v>998</v>
      </c>
      <c r="K39" t="s">
        <v>999</v>
      </c>
      <c r="L39">
        <v>1368</v>
      </c>
      <c r="N39">
        <v>1011</v>
      </c>
      <c r="O39" t="s">
        <v>959</v>
      </c>
      <c r="P39" t="s">
        <v>959</v>
      </c>
      <c r="Q39">
        <v>1</v>
      </c>
      <c r="X39">
        <v>0.19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53</v>
      </c>
      <c r="AG39">
        <v>0.13299999999999998</v>
      </c>
      <c r="AH39">
        <v>2</v>
      </c>
      <c r="AI39">
        <v>27721999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ROW(Source!A36)</f>
        <v>36</v>
      </c>
      <c r="B40">
        <v>27722018</v>
      </c>
      <c r="C40">
        <v>27721994</v>
      </c>
      <c r="D40">
        <v>25231842</v>
      </c>
      <c r="E40">
        <v>1</v>
      </c>
      <c r="F40">
        <v>1</v>
      </c>
      <c r="G40">
        <v>1</v>
      </c>
      <c r="H40">
        <v>2</v>
      </c>
      <c r="I40" t="s">
        <v>1000</v>
      </c>
      <c r="J40" t="s">
        <v>1001</v>
      </c>
      <c r="K40" t="s">
        <v>1002</v>
      </c>
      <c r="L40">
        <v>1368</v>
      </c>
      <c r="N40">
        <v>1011</v>
      </c>
      <c r="O40" t="s">
        <v>959</v>
      </c>
      <c r="P40" t="s">
        <v>959</v>
      </c>
      <c r="Q40">
        <v>1</v>
      </c>
      <c r="X40">
        <v>1.86</v>
      </c>
      <c r="Y40">
        <v>0</v>
      </c>
      <c r="Z40">
        <v>1.2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53</v>
      </c>
      <c r="AG40">
        <v>1.302</v>
      </c>
      <c r="AH40">
        <v>2</v>
      </c>
      <c r="AI40">
        <v>27722000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ROW(Source!A36)</f>
        <v>36</v>
      </c>
      <c r="B41">
        <v>27722019</v>
      </c>
      <c r="C41">
        <v>27721994</v>
      </c>
      <c r="D41">
        <v>25231889</v>
      </c>
      <c r="E41">
        <v>1</v>
      </c>
      <c r="F41">
        <v>1</v>
      </c>
      <c r="G41">
        <v>1</v>
      </c>
      <c r="H41">
        <v>2</v>
      </c>
      <c r="I41" t="s">
        <v>1003</v>
      </c>
      <c r="J41" t="s">
        <v>1004</v>
      </c>
      <c r="K41" t="s">
        <v>1005</v>
      </c>
      <c r="L41">
        <v>1368</v>
      </c>
      <c r="N41">
        <v>1011</v>
      </c>
      <c r="O41" t="s">
        <v>959</v>
      </c>
      <c r="P41" t="s">
        <v>959</v>
      </c>
      <c r="Q41">
        <v>1</v>
      </c>
      <c r="X41">
        <v>2.0299999999999998</v>
      </c>
      <c r="Y41">
        <v>0</v>
      </c>
      <c r="Z41">
        <v>12.31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53</v>
      </c>
      <c r="AG41">
        <v>1.4209999999999998</v>
      </c>
      <c r="AH41">
        <v>2</v>
      </c>
      <c r="AI41">
        <v>27722001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ROW(Source!A36)</f>
        <v>36</v>
      </c>
      <c r="B42">
        <v>27722020</v>
      </c>
      <c r="C42">
        <v>27721994</v>
      </c>
      <c r="D42">
        <v>25148328</v>
      </c>
      <c r="E42">
        <v>1</v>
      </c>
      <c r="F42">
        <v>1</v>
      </c>
      <c r="G42">
        <v>1</v>
      </c>
      <c r="H42">
        <v>3</v>
      </c>
      <c r="I42" t="s">
        <v>1006</v>
      </c>
      <c r="J42" t="s">
        <v>1007</v>
      </c>
      <c r="K42" t="s">
        <v>1008</v>
      </c>
      <c r="L42">
        <v>1339</v>
      </c>
      <c r="N42">
        <v>1007</v>
      </c>
      <c r="O42" t="s">
        <v>64</v>
      </c>
      <c r="P42" t="s">
        <v>64</v>
      </c>
      <c r="Q42">
        <v>1</v>
      </c>
      <c r="X42">
        <v>1.5</v>
      </c>
      <c r="Y42">
        <v>6.22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21</v>
      </c>
      <c r="AG42">
        <v>0</v>
      </c>
      <c r="AH42">
        <v>2</v>
      </c>
      <c r="AI42">
        <v>27722002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ROW(Source!A36)</f>
        <v>36</v>
      </c>
      <c r="B43">
        <v>27722021</v>
      </c>
      <c r="C43">
        <v>27721994</v>
      </c>
      <c r="D43">
        <v>25148335</v>
      </c>
      <c r="E43">
        <v>1</v>
      </c>
      <c r="F43">
        <v>1</v>
      </c>
      <c r="G43">
        <v>1</v>
      </c>
      <c r="H43">
        <v>3</v>
      </c>
      <c r="I43" t="s">
        <v>1009</v>
      </c>
      <c r="J43" t="s">
        <v>1010</v>
      </c>
      <c r="K43" t="s">
        <v>1011</v>
      </c>
      <c r="L43">
        <v>1346</v>
      </c>
      <c r="N43">
        <v>1009</v>
      </c>
      <c r="O43" t="s">
        <v>178</v>
      </c>
      <c r="P43" t="s">
        <v>178</v>
      </c>
      <c r="Q43">
        <v>1</v>
      </c>
      <c r="X43">
        <v>0.45</v>
      </c>
      <c r="Y43">
        <v>6.09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21</v>
      </c>
      <c r="AG43">
        <v>0</v>
      </c>
      <c r="AH43">
        <v>2</v>
      </c>
      <c r="AI43">
        <v>27722003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ROW(Source!A36)</f>
        <v>36</v>
      </c>
      <c r="B44">
        <v>27722022</v>
      </c>
      <c r="C44">
        <v>27721994</v>
      </c>
      <c r="D44">
        <v>25151428</v>
      </c>
      <c r="E44">
        <v>1</v>
      </c>
      <c r="F44">
        <v>1</v>
      </c>
      <c r="G44">
        <v>1</v>
      </c>
      <c r="H44">
        <v>3</v>
      </c>
      <c r="I44" t="s">
        <v>1012</v>
      </c>
      <c r="J44" t="s">
        <v>1013</v>
      </c>
      <c r="K44" t="s">
        <v>1014</v>
      </c>
      <c r="L44">
        <v>1348</v>
      </c>
      <c r="N44">
        <v>1009</v>
      </c>
      <c r="O44" t="s">
        <v>46</v>
      </c>
      <c r="P44" t="s">
        <v>46</v>
      </c>
      <c r="Q44">
        <v>1000</v>
      </c>
      <c r="X44">
        <v>1.4E-3</v>
      </c>
      <c r="Y44">
        <v>10749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21</v>
      </c>
      <c r="AG44">
        <v>0</v>
      </c>
      <c r="AH44">
        <v>2</v>
      </c>
      <c r="AI44">
        <v>27722004</v>
      </c>
      <c r="AJ44">
        <v>40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ROW(Source!A36)</f>
        <v>36</v>
      </c>
      <c r="B45">
        <v>27722023</v>
      </c>
      <c r="C45">
        <v>27721994</v>
      </c>
      <c r="D45">
        <v>25152615</v>
      </c>
      <c r="E45">
        <v>1</v>
      </c>
      <c r="F45">
        <v>1</v>
      </c>
      <c r="G45">
        <v>1</v>
      </c>
      <c r="H45">
        <v>3</v>
      </c>
      <c r="I45" t="s">
        <v>1015</v>
      </c>
      <c r="J45" t="s">
        <v>1016</v>
      </c>
      <c r="K45" t="s">
        <v>1017</v>
      </c>
      <c r="L45">
        <v>1348</v>
      </c>
      <c r="N45">
        <v>1009</v>
      </c>
      <c r="O45" t="s">
        <v>46</v>
      </c>
      <c r="P45" t="s">
        <v>46</v>
      </c>
      <c r="Q45">
        <v>1000</v>
      </c>
      <c r="X45">
        <v>3.3E-3</v>
      </c>
      <c r="Y45">
        <v>9040.01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21</v>
      </c>
      <c r="AG45">
        <v>0</v>
      </c>
      <c r="AH45">
        <v>2</v>
      </c>
      <c r="AI45">
        <v>27722005</v>
      </c>
      <c r="AJ45">
        <v>41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ROW(Source!A36)</f>
        <v>36</v>
      </c>
      <c r="B46">
        <v>27722024</v>
      </c>
      <c r="C46">
        <v>27721994</v>
      </c>
      <c r="D46">
        <v>25152713</v>
      </c>
      <c r="E46">
        <v>1</v>
      </c>
      <c r="F46">
        <v>1</v>
      </c>
      <c r="G46">
        <v>1</v>
      </c>
      <c r="H46">
        <v>3</v>
      </c>
      <c r="I46" t="s">
        <v>1018</v>
      </c>
      <c r="J46" t="s">
        <v>1019</v>
      </c>
      <c r="K46" t="s">
        <v>1020</v>
      </c>
      <c r="L46">
        <v>1348</v>
      </c>
      <c r="N46">
        <v>1009</v>
      </c>
      <c r="O46" t="s">
        <v>46</v>
      </c>
      <c r="P46" t="s">
        <v>46</v>
      </c>
      <c r="Q46">
        <v>1000</v>
      </c>
      <c r="X46">
        <v>1.0000000000000001E-5</v>
      </c>
      <c r="Y46">
        <v>11978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21</v>
      </c>
      <c r="AG46">
        <v>0</v>
      </c>
      <c r="AH46">
        <v>2</v>
      </c>
      <c r="AI46">
        <v>27722006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27722025</v>
      </c>
      <c r="C47">
        <v>27721994</v>
      </c>
      <c r="D47">
        <v>25153693</v>
      </c>
      <c r="E47">
        <v>1</v>
      </c>
      <c r="F47">
        <v>1</v>
      </c>
      <c r="G47">
        <v>1</v>
      </c>
      <c r="H47">
        <v>3</v>
      </c>
      <c r="I47" t="s">
        <v>1021</v>
      </c>
      <c r="J47" t="s">
        <v>1022</v>
      </c>
      <c r="K47" t="s">
        <v>1023</v>
      </c>
      <c r="L47">
        <v>1348</v>
      </c>
      <c r="N47">
        <v>1009</v>
      </c>
      <c r="O47" t="s">
        <v>46</v>
      </c>
      <c r="P47" t="s">
        <v>46</v>
      </c>
      <c r="Q47">
        <v>1000</v>
      </c>
      <c r="X47">
        <v>1E-4</v>
      </c>
      <c r="Y47">
        <v>37900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21</v>
      </c>
      <c r="AG47">
        <v>0</v>
      </c>
      <c r="AH47">
        <v>2</v>
      </c>
      <c r="AI47">
        <v>27722007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27722026</v>
      </c>
      <c r="C48">
        <v>27721994</v>
      </c>
      <c r="D48">
        <v>25144501</v>
      </c>
      <c r="E48">
        <v>17</v>
      </c>
      <c r="F48">
        <v>1</v>
      </c>
      <c r="G48">
        <v>1</v>
      </c>
      <c r="H48">
        <v>3</v>
      </c>
      <c r="I48" t="s">
        <v>1404</v>
      </c>
      <c r="J48" t="s">
        <v>6</v>
      </c>
      <c r="K48" t="s">
        <v>1405</v>
      </c>
      <c r="L48">
        <v>1348</v>
      </c>
      <c r="N48">
        <v>1009</v>
      </c>
      <c r="O48" t="s">
        <v>46</v>
      </c>
      <c r="P48" t="s">
        <v>46</v>
      </c>
      <c r="Q48">
        <v>1000</v>
      </c>
      <c r="X48">
        <v>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21</v>
      </c>
      <c r="AG48">
        <v>0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27722027</v>
      </c>
      <c r="C49">
        <v>27721994</v>
      </c>
      <c r="D49">
        <v>25173443</v>
      </c>
      <c r="E49">
        <v>1</v>
      </c>
      <c r="F49">
        <v>1</v>
      </c>
      <c r="G49">
        <v>1</v>
      </c>
      <c r="H49">
        <v>3</v>
      </c>
      <c r="I49" t="s">
        <v>1024</v>
      </c>
      <c r="J49" t="s">
        <v>1025</v>
      </c>
      <c r="K49" t="s">
        <v>1026</v>
      </c>
      <c r="L49">
        <v>1302</v>
      </c>
      <c r="N49">
        <v>1003</v>
      </c>
      <c r="O49" t="s">
        <v>751</v>
      </c>
      <c r="P49" t="s">
        <v>751</v>
      </c>
      <c r="Q49">
        <v>10</v>
      </c>
      <c r="X49">
        <v>1.8700000000000001E-2</v>
      </c>
      <c r="Y49">
        <v>50.24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21</v>
      </c>
      <c r="AG49">
        <v>0</v>
      </c>
      <c r="AH49">
        <v>2</v>
      </c>
      <c r="AI49">
        <v>27722008</v>
      </c>
      <c r="AJ49">
        <v>44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ROW(Source!A36)</f>
        <v>36</v>
      </c>
      <c r="B50">
        <v>27722028</v>
      </c>
      <c r="C50">
        <v>27721994</v>
      </c>
      <c r="D50">
        <v>25173801</v>
      </c>
      <c r="E50">
        <v>1</v>
      </c>
      <c r="F50">
        <v>1</v>
      </c>
      <c r="G50">
        <v>1</v>
      </c>
      <c r="H50">
        <v>3</v>
      </c>
      <c r="I50" t="s">
        <v>1027</v>
      </c>
      <c r="J50" t="s">
        <v>1028</v>
      </c>
      <c r="K50" t="s">
        <v>1029</v>
      </c>
      <c r="L50">
        <v>1348</v>
      </c>
      <c r="N50">
        <v>1009</v>
      </c>
      <c r="O50" t="s">
        <v>46</v>
      </c>
      <c r="P50" t="s">
        <v>46</v>
      </c>
      <c r="Q50">
        <v>1000</v>
      </c>
      <c r="X50">
        <v>3.0000000000000001E-5</v>
      </c>
      <c r="Y50">
        <v>4455.2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21</v>
      </c>
      <c r="AG50">
        <v>0</v>
      </c>
      <c r="AH50">
        <v>2</v>
      </c>
      <c r="AI50">
        <v>27722009</v>
      </c>
      <c r="AJ50">
        <v>45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ROW(Source!A36)</f>
        <v>36</v>
      </c>
      <c r="B51">
        <v>27722029</v>
      </c>
      <c r="C51">
        <v>27721994</v>
      </c>
      <c r="D51">
        <v>25174560</v>
      </c>
      <c r="E51">
        <v>1</v>
      </c>
      <c r="F51">
        <v>1</v>
      </c>
      <c r="G51">
        <v>1</v>
      </c>
      <c r="H51">
        <v>3</v>
      </c>
      <c r="I51" t="s">
        <v>1030</v>
      </c>
      <c r="J51" t="s">
        <v>1031</v>
      </c>
      <c r="K51" t="s">
        <v>1032</v>
      </c>
      <c r="L51">
        <v>1348</v>
      </c>
      <c r="N51">
        <v>1009</v>
      </c>
      <c r="O51" t="s">
        <v>46</v>
      </c>
      <c r="P51" t="s">
        <v>46</v>
      </c>
      <c r="Q51">
        <v>1000</v>
      </c>
      <c r="X51">
        <v>1.9400000000000001E-3</v>
      </c>
      <c r="Y51">
        <v>4920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21</v>
      </c>
      <c r="AG51">
        <v>0</v>
      </c>
      <c r="AH51">
        <v>2</v>
      </c>
      <c r="AI51">
        <v>27722010</v>
      </c>
      <c r="AJ51">
        <v>46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ROW(Source!A36)</f>
        <v>36</v>
      </c>
      <c r="B52">
        <v>27722030</v>
      </c>
      <c r="C52">
        <v>27721994</v>
      </c>
      <c r="D52">
        <v>25186091</v>
      </c>
      <c r="E52">
        <v>1</v>
      </c>
      <c r="F52">
        <v>1</v>
      </c>
      <c r="G52">
        <v>1</v>
      </c>
      <c r="H52">
        <v>3</v>
      </c>
      <c r="I52" t="s">
        <v>1033</v>
      </c>
      <c r="J52" t="s">
        <v>1034</v>
      </c>
      <c r="K52" t="s">
        <v>1035</v>
      </c>
      <c r="L52">
        <v>1348</v>
      </c>
      <c r="N52">
        <v>1009</v>
      </c>
      <c r="O52" t="s">
        <v>46</v>
      </c>
      <c r="P52" t="s">
        <v>46</v>
      </c>
      <c r="Q52">
        <v>1000</v>
      </c>
      <c r="X52">
        <v>3.1E-4</v>
      </c>
      <c r="Y52">
        <v>15620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21</v>
      </c>
      <c r="AG52">
        <v>0</v>
      </c>
      <c r="AH52">
        <v>2</v>
      </c>
      <c r="AI52">
        <v>27722011</v>
      </c>
      <c r="AJ52">
        <v>47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ROW(Source!A36)</f>
        <v>36</v>
      </c>
      <c r="B53">
        <v>27722031</v>
      </c>
      <c r="C53">
        <v>27721994</v>
      </c>
      <c r="D53">
        <v>25187286</v>
      </c>
      <c r="E53">
        <v>1</v>
      </c>
      <c r="F53">
        <v>1</v>
      </c>
      <c r="G53">
        <v>1</v>
      </c>
      <c r="H53">
        <v>3</v>
      </c>
      <c r="I53" t="s">
        <v>1036</v>
      </c>
      <c r="J53" t="s">
        <v>1037</v>
      </c>
      <c r="K53" t="s">
        <v>1038</v>
      </c>
      <c r="L53">
        <v>1348</v>
      </c>
      <c r="N53">
        <v>1009</v>
      </c>
      <c r="O53" t="s">
        <v>46</v>
      </c>
      <c r="P53" t="s">
        <v>46</v>
      </c>
      <c r="Q53">
        <v>1000</v>
      </c>
      <c r="X53">
        <v>5.9999999999999995E-4</v>
      </c>
      <c r="Y53">
        <v>9420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21</v>
      </c>
      <c r="AG53">
        <v>0</v>
      </c>
      <c r="AH53">
        <v>2</v>
      </c>
      <c r="AI53">
        <v>27722012</v>
      </c>
      <c r="AJ53">
        <v>48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ROW(Source!A37)</f>
        <v>37</v>
      </c>
      <c r="B54">
        <v>27722013</v>
      </c>
      <c r="C54">
        <v>27721994</v>
      </c>
      <c r="D54">
        <v>25413300</v>
      </c>
      <c r="E54">
        <v>1</v>
      </c>
      <c r="F54">
        <v>1</v>
      </c>
      <c r="G54">
        <v>1</v>
      </c>
      <c r="H54">
        <v>1</v>
      </c>
      <c r="I54" t="s">
        <v>989</v>
      </c>
      <c r="J54" t="s">
        <v>6</v>
      </c>
      <c r="K54" t="s">
        <v>990</v>
      </c>
      <c r="L54">
        <v>1191</v>
      </c>
      <c r="N54">
        <v>1013</v>
      </c>
      <c r="O54" t="s">
        <v>953</v>
      </c>
      <c r="P54" t="s">
        <v>953</v>
      </c>
      <c r="Q54">
        <v>1</v>
      </c>
      <c r="X54">
        <v>50.79</v>
      </c>
      <c r="Y54">
        <v>0</v>
      </c>
      <c r="Z54">
        <v>0</v>
      </c>
      <c r="AA54">
        <v>0</v>
      </c>
      <c r="AB54">
        <v>8.5299999999999994</v>
      </c>
      <c r="AC54">
        <v>0</v>
      </c>
      <c r="AD54">
        <v>1</v>
      </c>
      <c r="AE54">
        <v>1</v>
      </c>
      <c r="AF54" t="s">
        <v>53</v>
      </c>
      <c r="AG54">
        <v>35.552999999999997</v>
      </c>
      <c r="AH54">
        <v>2</v>
      </c>
      <c r="AI54">
        <v>27721995</v>
      </c>
      <c r="AJ54">
        <v>49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27722014</v>
      </c>
      <c r="C55">
        <v>27721994</v>
      </c>
      <c r="D55">
        <v>25412928</v>
      </c>
      <c r="E55">
        <v>1</v>
      </c>
      <c r="F55">
        <v>1</v>
      </c>
      <c r="G55">
        <v>1</v>
      </c>
      <c r="H55">
        <v>1</v>
      </c>
      <c r="I55" t="s">
        <v>954</v>
      </c>
      <c r="J55" t="s">
        <v>6</v>
      </c>
      <c r="K55" t="s">
        <v>955</v>
      </c>
      <c r="L55">
        <v>1191</v>
      </c>
      <c r="N55">
        <v>1013</v>
      </c>
      <c r="O55" t="s">
        <v>953</v>
      </c>
      <c r="P55" t="s">
        <v>953</v>
      </c>
      <c r="Q55">
        <v>1</v>
      </c>
      <c r="X55">
        <v>0.31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53</v>
      </c>
      <c r="AG55">
        <v>0.217</v>
      </c>
      <c r="AH55">
        <v>2</v>
      </c>
      <c r="AI55">
        <v>27721996</v>
      </c>
      <c r="AJ55">
        <v>50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27722015</v>
      </c>
      <c r="C56">
        <v>27721994</v>
      </c>
      <c r="D56">
        <v>25230220</v>
      </c>
      <c r="E56">
        <v>1</v>
      </c>
      <c r="F56">
        <v>1</v>
      </c>
      <c r="G56">
        <v>1</v>
      </c>
      <c r="H56">
        <v>2</v>
      </c>
      <c r="I56" t="s">
        <v>991</v>
      </c>
      <c r="J56" t="s">
        <v>992</v>
      </c>
      <c r="K56" t="s">
        <v>993</v>
      </c>
      <c r="L56">
        <v>1368</v>
      </c>
      <c r="N56">
        <v>1011</v>
      </c>
      <c r="O56" t="s">
        <v>959</v>
      </c>
      <c r="P56" t="s">
        <v>959</v>
      </c>
      <c r="Q56">
        <v>1</v>
      </c>
      <c r="X56">
        <v>0.12</v>
      </c>
      <c r="Y56">
        <v>0</v>
      </c>
      <c r="Z56">
        <v>111.99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53</v>
      </c>
      <c r="AG56">
        <v>8.3999999999999991E-2</v>
      </c>
      <c r="AH56">
        <v>2</v>
      </c>
      <c r="AI56">
        <v>27721997</v>
      </c>
      <c r="AJ56">
        <v>51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27722016</v>
      </c>
      <c r="C57">
        <v>27721994</v>
      </c>
      <c r="D57">
        <v>25230420</v>
      </c>
      <c r="E57">
        <v>1</v>
      </c>
      <c r="F57">
        <v>1</v>
      </c>
      <c r="G57">
        <v>1</v>
      </c>
      <c r="H57">
        <v>2</v>
      </c>
      <c r="I57" t="s">
        <v>994</v>
      </c>
      <c r="J57" t="s">
        <v>995</v>
      </c>
      <c r="K57" t="s">
        <v>996</v>
      </c>
      <c r="L57">
        <v>1368</v>
      </c>
      <c r="N57">
        <v>1011</v>
      </c>
      <c r="O57" t="s">
        <v>959</v>
      </c>
      <c r="P57" t="s">
        <v>959</v>
      </c>
      <c r="Q57">
        <v>1</v>
      </c>
      <c r="X57">
        <v>10.53</v>
      </c>
      <c r="Y57">
        <v>0</v>
      </c>
      <c r="Z57">
        <v>6.9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53</v>
      </c>
      <c r="AG57">
        <v>7.3709999999999987</v>
      </c>
      <c r="AH57">
        <v>2</v>
      </c>
      <c r="AI57">
        <v>27721998</v>
      </c>
      <c r="AJ57">
        <v>52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27722017</v>
      </c>
      <c r="C58">
        <v>27721994</v>
      </c>
      <c r="D58">
        <v>25231607</v>
      </c>
      <c r="E58">
        <v>1</v>
      </c>
      <c r="F58">
        <v>1</v>
      </c>
      <c r="G58">
        <v>1</v>
      </c>
      <c r="H58">
        <v>2</v>
      </c>
      <c r="I58" t="s">
        <v>997</v>
      </c>
      <c r="J58" t="s">
        <v>998</v>
      </c>
      <c r="K58" t="s">
        <v>999</v>
      </c>
      <c r="L58">
        <v>1368</v>
      </c>
      <c r="N58">
        <v>1011</v>
      </c>
      <c r="O58" t="s">
        <v>959</v>
      </c>
      <c r="P58" t="s">
        <v>959</v>
      </c>
      <c r="Q58">
        <v>1</v>
      </c>
      <c r="X58">
        <v>0.19</v>
      </c>
      <c r="Y58">
        <v>0</v>
      </c>
      <c r="Z58">
        <v>65.709999999999994</v>
      </c>
      <c r="AA58">
        <v>11.6</v>
      </c>
      <c r="AB58">
        <v>0</v>
      </c>
      <c r="AC58">
        <v>0</v>
      </c>
      <c r="AD58">
        <v>1</v>
      </c>
      <c r="AE58">
        <v>0</v>
      </c>
      <c r="AF58" t="s">
        <v>53</v>
      </c>
      <c r="AG58">
        <v>0.13299999999999998</v>
      </c>
      <c r="AH58">
        <v>2</v>
      </c>
      <c r="AI58">
        <v>27721999</v>
      </c>
      <c r="AJ58">
        <v>53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ROW(Source!A37)</f>
        <v>37</v>
      </c>
      <c r="B59">
        <v>27722018</v>
      </c>
      <c r="C59">
        <v>27721994</v>
      </c>
      <c r="D59">
        <v>25231842</v>
      </c>
      <c r="E59">
        <v>1</v>
      </c>
      <c r="F59">
        <v>1</v>
      </c>
      <c r="G59">
        <v>1</v>
      </c>
      <c r="H59">
        <v>2</v>
      </c>
      <c r="I59" t="s">
        <v>1000</v>
      </c>
      <c r="J59" t="s">
        <v>1001</v>
      </c>
      <c r="K59" t="s">
        <v>1002</v>
      </c>
      <c r="L59">
        <v>1368</v>
      </c>
      <c r="N59">
        <v>1011</v>
      </c>
      <c r="O59" t="s">
        <v>959</v>
      </c>
      <c r="P59" t="s">
        <v>959</v>
      </c>
      <c r="Q59">
        <v>1</v>
      </c>
      <c r="X59">
        <v>1.86</v>
      </c>
      <c r="Y59">
        <v>0</v>
      </c>
      <c r="Z59">
        <v>1.2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53</v>
      </c>
      <c r="AG59">
        <v>1.302</v>
      </c>
      <c r="AH59">
        <v>2</v>
      </c>
      <c r="AI59">
        <v>27722000</v>
      </c>
      <c r="AJ59">
        <v>54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ROW(Source!A37)</f>
        <v>37</v>
      </c>
      <c r="B60">
        <v>27722019</v>
      </c>
      <c r="C60">
        <v>27721994</v>
      </c>
      <c r="D60">
        <v>25231889</v>
      </c>
      <c r="E60">
        <v>1</v>
      </c>
      <c r="F60">
        <v>1</v>
      </c>
      <c r="G60">
        <v>1</v>
      </c>
      <c r="H60">
        <v>2</v>
      </c>
      <c r="I60" t="s">
        <v>1003</v>
      </c>
      <c r="J60" t="s">
        <v>1004</v>
      </c>
      <c r="K60" t="s">
        <v>1005</v>
      </c>
      <c r="L60">
        <v>1368</v>
      </c>
      <c r="N60">
        <v>1011</v>
      </c>
      <c r="O60" t="s">
        <v>959</v>
      </c>
      <c r="P60" t="s">
        <v>959</v>
      </c>
      <c r="Q60">
        <v>1</v>
      </c>
      <c r="X60">
        <v>2.0299999999999998</v>
      </c>
      <c r="Y60">
        <v>0</v>
      </c>
      <c r="Z60">
        <v>12.31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53</v>
      </c>
      <c r="AG60">
        <v>1.4209999999999998</v>
      </c>
      <c r="AH60">
        <v>2</v>
      </c>
      <c r="AI60">
        <v>27722001</v>
      </c>
      <c r="AJ60">
        <v>55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ROW(Source!A37)</f>
        <v>37</v>
      </c>
      <c r="B61">
        <v>27722020</v>
      </c>
      <c r="C61">
        <v>27721994</v>
      </c>
      <c r="D61">
        <v>25148328</v>
      </c>
      <c r="E61">
        <v>1</v>
      </c>
      <c r="F61">
        <v>1</v>
      </c>
      <c r="G61">
        <v>1</v>
      </c>
      <c r="H61">
        <v>3</v>
      </c>
      <c r="I61" t="s">
        <v>1006</v>
      </c>
      <c r="J61" t="s">
        <v>1007</v>
      </c>
      <c r="K61" t="s">
        <v>1008</v>
      </c>
      <c r="L61">
        <v>1339</v>
      </c>
      <c r="N61">
        <v>1007</v>
      </c>
      <c r="O61" t="s">
        <v>64</v>
      </c>
      <c r="P61" t="s">
        <v>64</v>
      </c>
      <c r="Q61">
        <v>1</v>
      </c>
      <c r="X61">
        <v>1.5</v>
      </c>
      <c r="Y61">
        <v>6.22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21</v>
      </c>
      <c r="AG61">
        <v>0</v>
      </c>
      <c r="AH61">
        <v>2</v>
      </c>
      <c r="AI61">
        <v>27722002</v>
      </c>
      <c r="AJ61">
        <v>56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ROW(Source!A37)</f>
        <v>37</v>
      </c>
      <c r="B62">
        <v>27722021</v>
      </c>
      <c r="C62">
        <v>27721994</v>
      </c>
      <c r="D62">
        <v>25148335</v>
      </c>
      <c r="E62">
        <v>1</v>
      </c>
      <c r="F62">
        <v>1</v>
      </c>
      <c r="G62">
        <v>1</v>
      </c>
      <c r="H62">
        <v>3</v>
      </c>
      <c r="I62" t="s">
        <v>1009</v>
      </c>
      <c r="J62" t="s">
        <v>1010</v>
      </c>
      <c r="K62" t="s">
        <v>1011</v>
      </c>
      <c r="L62">
        <v>1346</v>
      </c>
      <c r="N62">
        <v>1009</v>
      </c>
      <c r="O62" t="s">
        <v>178</v>
      </c>
      <c r="P62" t="s">
        <v>178</v>
      </c>
      <c r="Q62">
        <v>1</v>
      </c>
      <c r="X62">
        <v>0.45</v>
      </c>
      <c r="Y62">
        <v>6.09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21</v>
      </c>
      <c r="AG62">
        <v>0</v>
      </c>
      <c r="AH62">
        <v>2</v>
      </c>
      <c r="AI62">
        <v>27722003</v>
      </c>
      <c r="AJ62">
        <v>57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ROW(Source!A37)</f>
        <v>37</v>
      </c>
      <c r="B63">
        <v>27722022</v>
      </c>
      <c r="C63">
        <v>27721994</v>
      </c>
      <c r="D63">
        <v>25151428</v>
      </c>
      <c r="E63">
        <v>1</v>
      </c>
      <c r="F63">
        <v>1</v>
      </c>
      <c r="G63">
        <v>1</v>
      </c>
      <c r="H63">
        <v>3</v>
      </c>
      <c r="I63" t="s">
        <v>1012</v>
      </c>
      <c r="J63" t="s">
        <v>1013</v>
      </c>
      <c r="K63" t="s">
        <v>1014</v>
      </c>
      <c r="L63">
        <v>1348</v>
      </c>
      <c r="N63">
        <v>1009</v>
      </c>
      <c r="O63" t="s">
        <v>46</v>
      </c>
      <c r="P63" t="s">
        <v>46</v>
      </c>
      <c r="Q63">
        <v>1000</v>
      </c>
      <c r="X63">
        <v>1.4E-3</v>
      </c>
      <c r="Y63">
        <v>10749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21</v>
      </c>
      <c r="AG63">
        <v>0</v>
      </c>
      <c r="AH63">
        <v>2</v>
      </c>
      <c r="AI63">
        <v>27722004</v>
      </c>
      <c r="AJ63">
        <v>58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ROW(Source!A37)</f>
        <v>37</v>
      </c>
      <c r="B64">
        <v>27722023</v>
      </c>
      <c r="C64">
        <v>27721994</v>
      </c>
      <c r="D64">
        <v>25152615</v>
      </c>
      <c r="E64">
        <v>1</v>
      </c>
      <c r="F64">
        <v>1</v>
      </c>
      <c r="G64">
        <v>1</v>
      </c>
      <c r="H64">
        <v>3</v>
      </c>
      <c r="I64" t="s">
        <v>1015</v>
      </c>
      <c r="J64" t="s">
        <v>1016</v>
      </c>
      <c r="K64" t="s">
        <v>1017</v>
      </c>
      <c r="L64">
        <v>1348</v>
      </c>
      <c r="N64">
        <v>1009</v>
      </c>
      <c r="O64" t="s">
        <v>46</v>
      </c>
      <c r="P64" t="s">
        <v>46</v>
      </c>
      <c r="Q64">
        <v>1000</v>
      </c>
      <c r="X64">
        <v>3.3E-3</v>
      </c>
      <c r="Y64">
        <v>9040.01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21</v>
      </c>
      <c r="AG64">
        <v>0</v>
      </c>
      <c r="AH64">
        <v>2</v>
      </c>
      <c r="AI64">
        <v>27722005</v>
      </c>
      <c r="AJ64">
        <v>59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ROW(Source!A37)</f>
        <v>37</v>
      </c>
      <c r="B65">
        <v>27722024</v>
      </c>
      <c r="C65">
        <v>27721994</v>
      </c>
      <c r="D65">
        <v>25152713</v>
      </c>
      <c r="E65">
        <v>1</v>
      </c>
      <c r="F65">
        <v>1</v>
      </c>
      <c r="G65">
        <v>1</v>
      </c>
      <c r="H65">
        <v>3</v>
      </c>
      <c r="I65" t="s">
        <v>1018</v>
      </c>
      <c r="J65" t="s">
        <v>1019</v>
      </c>
      <c r="K65" t="s">
        <v>1020</v>
      </c>
      <c r="L65">
        <v>1348</v>
      </c>
      <c r="N65">
        <v>1009</v>
      </c>
      <c r="O65" t="s">
        <v>46</v>
      </c>
      <c r="P65" t="s">
        <v>46</v>
      </c>
      <c r="Q65">
        <v>1000</v>
      </c>
      <c r="X65">
        <v>1.0000000000000001E-5</v>
      </c>
      <c r="Y65">
        <v>11978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21</v>
      </c>
      <c r="AG65">
        <v>0</v>
      </c>
      <c r="AH65">
        <v>2</v>
      </c>
      <c r="AI65">
        <v>27722006</v>
      </c>
      <c r="AJ65">
        <v>60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ROW(Source!A37)</f>
        <v>37</v>
      </c>
      <c r="B66">
        <v>27722025</v>
      </c>
      <c r="C66">
        <v>27721994</v>
      </c>
      <c r="D66">
        <v>25153693</v>
      </c>
      <c r="E66">
        <v>1</v>
      </c>
      <c r="F66">
        <v>1</v>
      </c>
      <c r="G66">
        <v>1</v>
      </c>
      <c r="H66">
        <v>3</v>
      </c>
      <c r="I66" t="s">
        <v>1021</v>
      </c>
      <c r="J66" t="s">
        <v>1022</v>
      </c>
      <c r="K66" t="s">
        <v>1023</v>
      </c>
      <c r="L66">
        <v>1348</v>
      </c>
      <c r="N66">
        <v>1009</v>
      </c>
      <c r="O66" t="s">
        <v>46</v>
      </c>
      <c r="P66" t="s">
        <v>46</v>
      </c>
      <c r="Q66">
        <v>1000</v>
      </c>
      <c r="X66">
        <v>1E-4</v>
      </c>
      <c r="Y66">
        <v>37900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21</v>
      </c>
      <c r="AG66">
        <v>0</v>
      </c>
      <c r="AH66">
        <v>2</v>
      </c>
      <c r="AI66">
        <v>27722007</v>
      </c>
      <c r="AJ66">
        <v>61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ROW(Source!A37)</f>
        <v>37</v>
      </c>
      <c r="B67">
        <v>27722026</v>
      </c>
      <c r="C67">
        <v>27721994</v>
      </c>
      <c r="D67">
        <v>25144501</v>
      </c>
      <c r="E67">
        <v>17</v>
      </c>
      <c r="F67">
        <v>1</v>
      </c>
      <c r="G67">
        <v>1</v>
      </c>
      <c r="H67">
        <v>3</v>
      </c>
      <c r="I67" t="s">
        <v>1404</v>
      </c>
      <c r="J67" t="s">
        <v>6</v>
      </c>
      <c r="K67" t="s">
        <v>1405</v>
      </c>
      <c r="L67">
        <v>1348</v>
      </c>
      <c r="N67">
        <v>1009</v>
      </c>
      <c r="O67" t="s">
        <v>46</v>
      </c>
      <c r="P67" t="s">
        <v>46</v>
      </c>
      <c r="Q67">
        <v>1000</v>
      </c>
      <c r="X67">
        <v>1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 t="s">
        <v>21</v>
      </c>
      <c r="AG67">
        <v>0</v>
      </c>
      <c r="AH67">
        <v>3</v>
      </c>
      <c r="AI67">
        <v>-1</v>
      </c>
      <c r="AJ67" t="s">
        <v>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ROW(Source!A37)</f>
        <v>37</v>
      </c>
      <c r="B68">
        <v>27722027</v>
      </c>
      <c r="C68">
        <v>27721994</v>
      </c>
      <c r="D68">
        <v>25173443</v>
      </c>
      <c r="E68">
        <v>1</v>
      </c>
      <c r="F68">
        <v>1</v>
      </c>
      <c r="G68">
        <v>1</v>
      </c>
      <c r="H68">
        <v>3</v>
      </c>
      <c r="I68" t="s">
        <v>1024</v>
      </c>
      <c r="J68" t="s">
        <v>1025</v>
      </c>
      <c r="K68" t="s">
        <v>1026</v>
      </c>
      <c r="L68">
        <v>1302</v>
      </c>
      <c r="N68">
        <v>1003</v>
      </c>
      <c r="O68" t="s">
        <v>751</v>
      </c>
      <c r="P68" t="s">
        <v>751</v>
      </c>
      <c r="Q68">
        <v>10</v>
      </c>
      <c r="X68">
        <v>1.8700000000000001E-2</v>
      </c>
      <c r="Y68">
        <v>50.24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21</v>
      </c>
      <c r="AG68">
        <v>0</v>
      </c>
      <c r="AH68">
        <v>2</v>
      </c>
      <c r="AI68">
        <v>27722008</v>
      </c>
      <c r="AJ68">
        <v>62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ROW(Source!A37)</f>
        <v>37</v>
      </c>
      <c r="B69">
        <v>27722028</v>
      </c>
      <c r="C69">
        <v>27721994</v>
      </c>
      <c r="D69">
        <v>25173801</v>
      </c>
      <c r="E69">
        <v>1</v>
      </c>
      <c r="F69">
        <v>1</v>
      </c>
      <c r="G69">
        <v>1</v>
      </c>
      <c r="H69">
        <v>3</v>
      </c>
      <c r="I69" t="s">
        <v>1027</v>
      </c>
      <c r="J69" t="s">
        <v>1028</v>
      </c>
      <c r="K69" t="s">
        <v>1029</v>
      </c>
      <c r="L69">
        <v>1348</v>
      </c>
      <c r="N69">
        <v>1009</v>
      </c>
      <c r="O69" t="s">
        <v>46</v>
      </c>
      <c r="P69" t="s">
        <v>46</v>
      </c>
      <c r="Q69">
        <v>1000</v>
      </c>
      <c r="X69">
        <v>3.0000000000000001E-5</v>
      </c>
      <c r="Y69">
        <v>4455.2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21</v>
      </c>
      <c r="AG69">
        <v>0</v>
      </c>
      <c r="AH69">
        <v>2</v>
      </c>
      <c r="AI69">
        <v>27722009</v>
      </c>
      <c r="AJ69">
        <v>63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ROW(Source!A37)</f>
        <v>37</v>
      </c>
      <c r="B70">
        <v>27722029</v>
      </c>
      <c r="C70">
        <v>27721994</v>
      </c>
      <c r="D70">
        <v>25174560</v>
      </c>
      <c r="E70">
        <v>1</v>
      </c>
      <c r="F70">
        <v>1</v>
      </c>
      <c r="G70">
        <v>1</v>
      </c>
      <c r="H70">
        <v>3</v>
      </c>
      <c r="I70" t="s">
        <v>1030</v>
      </c>
      <c r="J70" t="s">
        <v>1031</v>
      </c>
      <c r="K70" t="s">
        <v>1032</v>
      </c>
      <c r="L70">
        <v>1348</v>
      </c>
      <c r="N70">
        <v>1009</v>
      </c>
      <c r="O70" t="s">
        <v>46</v>
      </c>
      <c r="P70" t="s">
        <v>46</v>
      </c>
      <c r="Q70">
        <v>1000</v>
      </c>
      <c r="X70">
        <v>1.9400000000000001E-3</v>
      </c>
      <c r="Y70">
        <v>4920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21</v>
      </c>
      <c r="AG70">
        <v>0</v>
      </c>
      <c r="AH70">
        <v>2</v>
      </c>
      <c r="AI70">
        <v>27722010</v>
      </c>
      <c r="AJ70">
        <v>64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ROW(Source!A37)</f>
        <v>37</v>
      </c>
      <c r="B71">
        <v>27722030</v>
      </c>
      <c r="C71">
        <v>27721994</v>
      </c>
      <c r="D71">
        <v>25186091</v>
      </c>
      <c r="E71">
        <v>1</v>
      </c>
      <c r="F71">
        <v>1</v>
      </c>
      <c r="G71">
        <v>1</v>
      </c>
      <c r="H71">
        <v>3</v>
      </c>
      <c r="I71" t="s">
        <v>1033</v>
      </c>
      <c r="J71" t="s">
        <v>1034</v>
      </c>
      <c r="K71" t="s">
        <v>1035</v>
      </c>
      <c r="L71">
        <v>1348</v>
      </c>
      <c r="N71">
        <v>1009</v>
      </c>
      <c r="O71" t="s">
        <v>46</v>
      </c>
      <c r="P71" t="s">
        <v>46</v>
      </c>
      <c r="Q71">
        <v>1000</v>
      </c>
      <c r="X71">
        <v>3.1E-4</v>
      </c>
      <c r="Y71">
        <v>15620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21</v>
      </c>
      <c r="AG71">
        <v>0</v>
      </c>
      <c r="AH71">
        <v>2</v>
      </c>
      <c r="AI71">
        <v>27722011</v>
      </c>
      <c r="AJ71">
        <v>65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ROW(Source!A37)</f>
        <v>37</v>
      </c>
      <c r="B72">
        <v>27722031</v>
      </c>
      <c r="C72">
        <v>27721994</v>
      </c>
      <c r="D72">
        <v>25187286</v>
      </c>
      <c r="E72">
        <v>1</v>
      </c>
      <c r="F72">
        <v>1</v>
      </c>
      <c r="G72">
        <v>1</v>
      </c>
      <c r="H72">
        <v>3</v>
      </c>
      <c r="I72" t="s">
        <v>1036</v>
      </c>
      <c r="J72" t="s">
        <v>1037</v>
      </c>
      <c r="K72" t="s">
        <v>1038</v>
      </c>
      <c r="L72">
        <v>1348</v>
      </c>
      <c r="N72">
        <v>1009</v>
      </c>
      <c r="O72" t="s">
        <v>46</v>
      </c>
      <c r="P72" t="s">
        <v>46</v>
      </c>
      <c r="Q72">
        <v>1000</v>
      </c>
      <c r="X72">
        <v>5.9999999999999995E-4</v>
      </c>
      <c r="Y72">
        <v>9420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21</v>
      </c>
      <c r="AG72">
        <v>0</v>
      </c>
      <c r="AH72">
        <v>2</v>
      </c>
      <c r="AI72">
        <v>27722012</v>
      </c>
      <c r="AJ72">
        <v>66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ROW(Source!A38)</f>
        <v>38</v>
      </c>
      <c r="B73">
        <v>27722036</v>
      </c>
      <c r="C73">
        <v>27722032</v>
      </c>
      <c r="D73">
        <v>25413050</v>
      </c>
      <c r="E73">
        <v>1</v>
      </c>
      <c r="F73">
        <v>1</v>
      </c>
      <c r="G73">
        <v>1</v>
      </c>
      <c r="H73">
        <v>1</v>
      </c>
      <c r="I73" t="s">
        <v>984</v>
      </c>
      <c r="J73" t="s">
        <v>6</v>
      </c>
      <c r="K73" t="s">
        <v>985</v>
      </c>
      <c r="L73">
        <v>1191</v>
      </c>
      <c r="N73">
        <v>1013</v>
      </c>
      <c r="O73" t="s">
        <v>953</v>
      </c>
      <c r="P73" t="s">
        <v>953</v>
      </c>
      <c r="Q73">
        <v>1</v>
      </c>
      <c r="X73">
        <v>30.53</v>
      </c>
      <c r="Y73">
        <v>0</v>
      </c>
      <c r="Z73">
        <v>0</v>
      </c>
      <c r="AA73">
        <v>0</v>
      </c>
      <c r="AB73">
        <v>7.8</v>
      </c>
      <c r="AC73">
        <v>0</v>
      </c>
      <c r="AD73">
        <v>1</v>
      </c>
      <c r="AE73">
        <v>1</v>
      </c>
      <c r="AF73" t="s">
        <v>6</v>
      </c>
      <c r="AG73">
        <v>30.53</v>
      </c>
      <c r="AH73">
        <v>2</v>
      </c>
      <c r="AI73">
        <v>27722033</v>
      </c>
      <c r="AJ73">
        <v>67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ROW(Source!A38)</f>
        <v>38</v>
      </c>
      <c r="B74">
        <v>27722037</v>
      </c>
      <c r="C74">
        <v>27722032</v>
      </c>
      <c r="D74">
        <v>25412928</v>
      </c>
      <c r="E74">
        <v>1</v>
      </c>
      <c r="F74">
        <v>1</v>
      </c>
      <c r="G74">
        <v>1</v>
      </c>
      <c r="H74">
        <v>1</v>
      </c>
      <c r="I74" t="s">
        <v>954</v>
      </c>
      <c r="J74" t="s">
        <v>6</v>
      </c>
      <c r="K74" t="s">
        <v>955</v>
      </c>
      <c r="L74">
        <v>1191</v>
      </c>
      <c r="N74">
        <v>1013</v>
      </c>
      <c r="O74" t="s">
        <v>953</v>
      </c>
      <c r="P74" t="s">
        <v>953</v>
      </c>
      <c r="Q74">
        <v>1</v>
      </c>
      <c r="X74">
        <v>3.65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6</v>
      </c>
      <c r="AG74">
        <v>3.65</v>
      </c>
      <c r="AH74">
        <v>2</v>
      </c>
      <c r="AI74">
        <v>27722034</v>
      </c>
      <c r="AJ74">
        <v>68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ROW(Source!A38)</f>
        <v>38</v>
      </c>
      <c r="B75">
        <v>27722038</v>
      </c>
      <c r="C75">
        <v>27722032</v>
      </c>
      <c r="D75">
        <v>25230514</v>
      </c>
      <c r="E75">
        <v>1</v>
      </c>
      <c r="F75">
        <v>1</v>
      </c>
      <c r="G75">
        <v>1</v>
      </c>
      <c r="H75">
        <v>2</v>
      </c>
      <c r="I75" t="s">
        <v>960</v>
      </c>
      <c r="J75" t="s">
        <v>961</v>
      </c>
      <c r="K75" t="s">
        <v>962</v>
      </c>
      <c r="L75">
        <v>1368</v>
      </c>
      <c r="N75">
        <v>1011</v>
      </c>
      <c r="O75" t="s">
        <v>959</v>
      </c>
      <c r="P75" t="s">
        <v>959</v>
      </c>
      <c r="Q75">
        <v>1</v>
      </c>
      <c r="X75">
        <v>3.65</v>
      </c>
      <c r="Y75">
        <v>0</v>
      </c>
      <c r="Z75">
        <v>31.26</v>
      </c>
      <c r="AA75">
        <v>13.5</v>
      </c>
      <c r="AB75">
        <v>0</v>
      </c>
      <c r="AC75">
        <v>0</v>
      </c>
      <c r="AD75">
        <v>1</v>
      </c>
      <c r="AE75">
        <v>0</v>
      </c>
      <c r="AF75" t="s">
        <v>6</v>
      </c>
      <c r="AG75">
        <v>3.65</v>
      </c>
      <c r="AH75">
        <v>2</v>
      </c>
      <c r="AI75">
        <v>27722035</v>
      </c>
      <c r="AJ75">
        <v>69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ROW(Source!A39)</f>
        <v>39</v>
      </c>
      <c r="B76">
        <v>27722036</v>
      </c>
      <c r="C76">
        <v>27722032</v>
      </c>
      <c r="D76">
        <v>25413050</v>
      </c>
      <c r="E76">
        <v>1</v>
      </c>
      <c r="F76">
        <v>1</v>
      </c>
      <c r="G76">
        <v>1</v>
      </c>
      <c r="H76">
        <v>1</v>
      </c>
      <c r="I76" t="s">
        <v>984</v>
      </c>
      <c r="J76" t="s">
        <v>6</v>
      </c>
      <c r="K76" t="s">
        <v>985</v>
      </c>
      <c r="L76">
        <v>1191</v>
      </c>
      <c r="N76">
        <v>1013</v>
      </c>
      <c r="O76" t="s">
        <v>953</v>
      </c>
      <c r="P76" t="s">
        <v>953</v>
      </c>
      <c r="Q76">
        <v>1</v>
      </c>
      <c r="X76">
        <v>30.53</v>
      </c>
      <c r="Y76">
        <v>0</v>
      </c>
      <c r="Z76">
        <v>0</v>
      </c>
      <c r="AA76">
        <v>0</v>
      </c>
      <c r="AB76">
        <v>7.8</v>
      </c>
      <c r="AC76">
        <v>0</v>
      </c>
      <c r="AD76">
        <v>1</v>
      </c>
      <c r="AE76">
        <v>1</v>
      </c>
      <c r="AF76" t="s">
        <v>6</v>
      </c>
      <c r="AG76">
        <v>30.53</v>
      </c>
      <c r="AH76">
        <v>2</v>
      </c>
      <c r="AI76">
        <v>27722033</v>
      </c>
      <c r="AJ76">
        <v>70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ROW(Source!A39)</f>
        <v>39</v>
      </c>
      <c r="B77">
        <v>27722037</v>
      </c>
      <c r="C77">
        <v>27722032</v>
      </c>
      <c r="D77">
        <v>25412928</v>
      </c>
      <c r="E77">
        <v>1</v>
      </c>
      <c r="F77">
        <v>1</v>
      </c>
      <c r="G77">
        <v>1</v>
      </c>
      <c r="H77">
        <v>1</v>
      </c>
      <c r="I77" t="s">
        <v>954</v>
      </c>
      <c r="J77" t="s">
        <v>6</v>
      </c>
      <c r="K77" t="s">
        <v>955</v>
      </c>
      <c r="L77">
        <v>1191</v>
      </c>
      <c r="N77">
        <v>1013</v>
      </c>
      <c r="O77" t="s">
        <v>953</v>
      </c>
      <c r="P77" t="s">
        <v>953</v>
      </c>
      <c r="Q77">
        <v>1</v>
      </c>
      <c r="X77">
        <v>3.65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2</v>
      </c>
      <c r="AF77" t="s">
        <v>6</v>
      </c>
      <c r="AG77">
        <v>3.65</v>
      </c>
      <c r="AH77">
        <v>2</v>
      </c>
      <c r="AI77">
        <v>27722034</v>
      </c>
      <c r="AJ77">
        <v>71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ROW(Source!A39)</f>
        <v>39</v>
      </c>
      <c r="B78">
        <v>27722038</v>
      </c>
      <c r="C78">
        <v>27722032</v>
      </c>
      <c r="D78">
        <v>25230514</v>
      </c>
      <c r="E78">
        <v>1</v>
      </c>
      <c r="F78">
        <v>1</v>
      </c>
      <c r="G78">
        <v>1</v>
      </c>
      <c r="H78">
        <v>2</v>
      </c>
      <c r="I78" t="s">
        <v>960</v>
      </c>
      <c r="J78" t="s">
        <v>961</v>
      </c>
      <c r="K78" t="s">
        <v>962</v>
      </c>
      <c r="L78">
        <v>1368</v>
      </c>
      <c r="N78">
        <v>1011</v>
      </c>
      <c r="O78" t="s">
        <v>959</v>
      </c>
      <c r="P78" t="s">
        <v>959</v>
      </c>
      <c r="Q78">
        <v>1</v>
      </c>
      <c r="X78">
        <v>3.65</v>
      </c>
      <c r="Y78">
        <v>0</v>
      </c>
      <c r="Z78">
        <v>31.26</v>
      </c>
      <c r="AA78">
        <v>13.5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3.65</v>
      </c>
      <c r="AH78">
        <v>2</v>
      </c>
      <c r="AI78">
        <v>27722035</v>
      </c>
      <c r="AJ78">
        <v>72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ROW(Source!A40)</f>
        <v>40</v>
      </c>
      <c r="B79">
        <v>27722043</v>
      </c>
      <c r="C79">
        <v>27722039</v>
      </c>
      <c r="D79">
        <v>25413300</v>
      </c>
      <c r="E79">
        <v>1</v>
      </c>
      <c r="F79">
        <v>1</v>
      </c>
      <c r="G79">
        <v>1</v>
      </c>
      <c r="H79">
        <v>1</v>
      </c>
      <c r="I79" t="s">
        <v>989</v>
      </c>
      <c r="J79" t="s">
        <v>6</v>
      </c>
      <c r="K79" t="s">
        <v>990</v>
      </c>
      <c r="L79">
        <v>1191</v>
      </c>
      <c r="N79">
        <v>1013</v>
      </c>
      <c r="O79" t="s">
        <v>953</v>
      </c>
      <c r="P79" t="s">
        <v>953</v>
      </c>
      <c r="Q79">
        <v>1</v>
      </c>
      <c r="X79">
        <v>17.489999999999998</v>
      </c>
      <c r="Y79">
        <v>0</v>
      </c>
      <c r="Z79">
        <v>0</v>
      </c>
      <c r="AA79">
        <v>0</v>
      </c>
      <c r="AB79">
        <v>8.5299999999999994</v>
      </c>
      <c r="AC79">
        <v>0</v>
      </c>
      <c r="AD79">
        <v>1</v>
      </c>
      <c r="AE79">
        <v>1</v>
      </c>
      <c r="AF79" t="s">
        <v>6</v>
      </c>
      <c r="AG79">
        <v>17.489999999999998</v>
      </c>
      <c r="AH79">
        <v>2</v>
      </c>
      <c r="AI79">
        <v>27722040</v>
      </c>
      <c r="AJ79">
        <v>73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ROW(Source!A40)</f>
        <v>40</v>
      </c>
      <c r="B80">
        <v>27722044</v>
      </c>
      <c r="C80">
        <v>27722039</v>
      </c>
      <c r="D80">
        <v>25231936</v>
      </c>
      <c r="E80">
        <v>1</v>
      </c>
      <c r="F80">
        <v>1</v>
      </c>
      <c r="G80">
        <v>1</v>
      </c>
      <c r="H80">
        <v>2</v>
      </c>
      <c r="I80" t="s">
        <v>1039</v>
      </c>
      <c r="J80" t="s">
        <v>1040</v>
      </c>
      <c r="K80" t="s">
        <v>1041</v>
      </c>
      <c r="L80">
        <v>1368</v>
      </c>
      <c r="N80">
        <v>1011</v>
      </c>
      <c r="O80" t="s">
        <v>959</v>
      </c>
      <c r="P80" t="s">
        <v>959</v>
      </c>
      <c r="Q80">
        <v>1</v>
      </c>
      <c r="X80">
        <v>8.15</v>
      </c>
      <c r="Y80">
        <v>0</v>
      </c>
      <c r="Z80">
        <v>32.5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8.15</v>
      </c>
      <c r="AH80">
        <v>2</v>
      </c>
      <c r="AI80">
        <v>27722041</v>
      </c>
      <c r="AJ80">
        <v>74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ROW(Source!A40)</f>
        <v>40</v>
      </c>
      <c r="B81">
        <v>27722045</v>
      </c>
      <c r="C81">
        <v>27722039</v>
      </c>
      <c r="D81">
        <v>25232531</v>
      </c>
      <c r="E81">
        <v>1</v>
      </c>
      <c r="F81">
        <v>1</v>
      </c>
      <c r="G81">
        <v>1</v>
      </c>
      <c r="H81">
        <v>2</v>
      </c>
      <c r="I81" t="s">
        <v>1042</v>
      </c>
      <c r="J81" t="s">
        <v>1043</v>
      </c>
      <c r="K81" t="s">
        <v>1044</v>
      </c>
      <c r="L81">
        <v>1368</v>
      </c>
      <c r="N81">
        <v>1011</v>
      </c>
      <c r="O81" t="s">
        <v>959</v>
      </c>
      <c r="P81" t="s">
        <v>959</v>
      </c>
      <c r="Q81">
        <v>1</v>
      </c>
      <c r="X81">
        <v>16.3</v>
      </c>
      <c r="Y81">
        <v>0</v>
      </c>
      <c r="Z81">
        <v>1.53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16.3</v>
      </c>
      <c r="AH81">
        <v>2</v>
      </c>
      <c r="AI81">
        <v>27722042</v>
      </c>
      <c r="AJ81">
        <v>75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ROW(Source!A41)</f>
        <v>41</v>
      </c>
      <c r="B82">
        <v>27722043</v>
      </c>
      <c r="C82">
        <v>27722039</v>
      </c>
      <c r="D82">
        <v>25413300</v>
      </c>
      <c r="E82">
        <v>1</v>
      </c>
      <c r="F82">
        <v>1</v>
      </c>
      <c r="G82">
        <v>1</v>
      </c>
      <c r="H82">
        <v>1</v>
      </c>
      <c r="I82" t="s">
        <v>989</v>
      </c>
      <c r="J82" t="s">
        <v>6</v>
      </c>
      <c r="K82" t="s">
        <v>990</v>
      </c>
      <c r="L82">
        <v>1191</v>
      </c>
      <c r="N82">
        <v>1013</v>
      </c>
      <c r="O82" t="s">
        <v>953</v>
      </c>
      <c r="P82" t="s">
        <v>953</v>
      </c>
      <c r="Q82">
        <v>1</v>
      </c>
      <c r="X82">
        <v>17.489999999999998</v>
      </c>
      <c r="Y82">
        <v>0</v>
      </c>
      <c r="Z82">
        <v>0</v>
      </c>
      <c r="AA82">
        <v>0</v>
      </c>
      <c r="AB82">
        <v>8.5299999999999994</v>
      </c>
      <c r="AC82">
        <v>0</v>
      </c>
      <c r="AD82">
        <v>1</v>
      </c>
      <c r="AE82">
        <v>1</v>
      </c>
      <c r="AF82" t="s">
        <v>6</v>
      </c>
      <c r="AG82">
        <v>17.489999999999998</v>
      </c>
      <c r="AH82">
        <v>2</v>
      </c>
      <c r="AI82">
        <v>27722040</v>
      </c>
      <c r="AJ82">
        <v>76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ROW(Source!A41)</f>
        <v>41</v>
      </c>
      <c r="B83">
        <v>27722044</v>
      </c>
      <c r="C83">
        <v>27722039</v>
      </c>
      <c r="D83">
        <v>25231936</v>
      </c>
      <c r="E83">
        <v>1</v>
      </c>
      <c r="F83">
        <v>1</v>
      </c>
      <c r="G83">
        <v>1</v>
      </c>
      <c r="H83">
        <v>2</v>
      </c>
      <c r="I83" t="s">
        <v>1039</v>
      </c>
      <c r="J83" t="s">
        <v>1040</v>
      </c>
      <c r="K83" t="s">
        <v>1041</v>
      </c>
      <c r="L83">
        <v>1368</v>
      </c>
      <c r="N83">
        <v>1011</v>
      </c>
      <c r="O83" t="s">
        <v>959</v>
      </c>
      <c r="P83" t="s">
        <v>959</v>
      </c>
      <c r="Q83">
        <v>1</v>
      </c>
      <c r="X83">
        <v>8.15</v>
      </c>
      <c r="Y83">
        <v>0</v>
      </c>
      <c r="Z83">
        <v>32.5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8.15</v>
      </c>
      <c r="AH83">
        <v>2</v>
      </c>
      <c r="AI83">
        <v>27722041</v>
      </c>
      <c r="AJ83">
        <v>77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ROW(Source!A41)</f>
        <v>41</v>
      </c>
      <c r="B84">
        <v>27722045</v>
      </c>
      <c r="C84">
        <v>27722039</v>
      </c>
      <c r="D84">
        <v>25232531</v>
      </c>
      <c r="E84">
        <v>1</v>
      </c>
      <c r="F84">
        <v>1</v>
      </c>
      <c r="G84">
        <v>1</v>
      </c>
      <c r="H84">
        <v>2</v>
      </c>
      <c r="I84" t="s">
        <v>1042</v>
      </c>
      <c r="J84" t="s">
        <v>1043</v>
      </c>
      <c r="K84" t="s">
        <v>1044</v>
      </c>
      <c r="L84">
        <v>1368</v>
      </c>
      <c r="N84">
        <v>1011</v>
      </c>
      <c r="O84" t="s">
        <v>959</v>
      </c>
      <c r="P84" t="s">
        <v>959</v>
      </c>
      <c r="Q84">
        <v>1</v>
      </c>
      <c r="X84">
        <v>16.3</v>
      </c>
      <c r="Y84">
        <v>0</v>
      </c>
      <c r="Z84">
        <v>1.53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16.3</v>
      </c>
      <c r="AH84">
        <v>2</v>
      </c>
      <c r="AI84">
        <v>27722042</v>
      </c>
      <c r="AJ84">
        <v>78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ROW(Source!A42)</f>
        <v>42</v>
      </c>
      <c r="B85">
        <v>27722049</v>
      </c>
      <c r="C85">
        <v>27722046</v>
      </c>
      <c r="D85">
        <v>25413050</v>
      </c>
      <c r="E85">
        <v>1</v>
      </c>
      <c r="F85">
        <v>1</v>
      </c>
      <c r="G85">
        <v>1</v>
      </c>
      <c r="H85">
        <v>1</v>
      </c>
      <c r="I85" t="s">
        <v>984</v>
      </c>
      <c r="J85" t="s">
        <v>6</v>
      </c>
      <c r="K85" t="s">
        <v>985</v>
      </c>
      <c r="L85">
        <v>1191</v>
      </c>
      <c r="N85">
        <v>1013</v>
      </c>
      <c r="O85" t="s">
        <v>953</v>
      </c>
      <c r="P85" t="s">
        <v>953</v>
      </c>
      <c r="Q85">
        <v>1</v>
      </c>
      <c r="X85">
        <v>14.38</v>
      </c>
      <c r="Y85">
        <v>0</v>
      </c>
      <c r="Z85">
        <v>0</v>
      </c>
      <c r="AA85">
        <v>0</v>
      </c>
      <c r="AB85">
        <v>7.8</v>
      </c>
      <c r="AC85">
        <v>0</v>
      </c>
      <c r="AD85">
        <v>1</v>
      </c>
      <c r="AE85">
        <v>1</v>
      </c>
      <c r="AF85" t="s">
        <v>6</v>
      </c>
      <c r="AG85">
        <v>14.38</v>
      </c>
      <c r="AH85">
        <v>2</v>
      </c>
      <c r="AI85">
        <v>27722047</v>
      </c>
      <c r="AJ85">
        <v>79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ROW(Source!A42)</f>
        <v>42</v>
      </c>
      <c r="B86">
        <v>27722050</v>
      </c>
      <c r="C86">
        <v>27722046</v>
      </c>
      <c r="D86">
        <v>25230413</v>
      </c>
      <c r="E86">
        <v>1</v>
      </c>
      <c r="F86">
        <v>1</v>
      </c>
      <c r="G86">
        <v>1</v>
      </c>
      <c r="H86">
        <v>2</v>
      </c>
      <c r="I86" t="s">
        <v>1045</v>
      </c>
      <c r="J86" t="s">
        <v>1046</v>
      </c>
      <c r="K86" t="s">
        <v>1047</v>
      </c>
      <c r="L86">
        <v>1368</v>
      </c>
      <c r="N86">
        <v>1011</v>
      </c>
      <c r="O86" t="s">
        <v>959</v>
      </c>
      <c r="P86" t="s">
        <v>959</v>
      </c>
      <c r="Q86">
        <v>1</v>
      </c>
      <c r="X86">
        <v>6.22</v>
      </c>
      <c r="Y86">
        <v>0</v>
      </c>
      <c r="Z86">
        <v>6.66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6.22</v>
      </c>
      <c r="AH86">
        <v>2</v>
      </c>
      <c r="AI86">
        <v>27722048</v>
      </c>
      <c r="AJ86">
        <v>80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ROW(Source!A43)</f>
        <v>43</v>
      </c>
      <c r="B87">
        <v>27722049</v>
      </c>
      <c r="C87">
        <v>27722046</v>
      </c>
      <c r="D87">
        <v>25413050</v>
      </c>
      <c r="E87">
        <v>1</v>
      </c>
      <c r="F87">
        <v>1</v>
      </c>
      <c r="G87">
        <v>1</v>
      </c>
      <c r="H87">
        <v>1</v>
      </c>
      <c r="I87" t="s">
        <v>984</v>
      </c>
      <c r="J87" t="s">
        <v>6</v>
      </c>
      <c r="K87" t="s">
        <v>985</v>
      </c>
      <c r="L87">
        <v>1191</v>
      </c>
      <c r="N87">
        <v>1013</v>
      </c>
      <c r="O87" t="s">
        <v>953</v>
      </c>
      <c r="P87" t="s">
        <v>953</v>
      </c>
      <c r="Q87">
        <v>1</v>
      </c>
      <c r="X87">
        <v>14.38</v>
      </c>
      <c r="Y87">
        <v>0</v>
      </c>
      <c r="Z87">
        <v>0</v>
      </c>
      <c r="AA87">
        <v>0</v>
      </c>
      <c r="AB87">
        <v>7.8</v>
      </c>
      <c r="AC87">
        <v>0</v>
      </c>
      <c r="AD87">
        <v>1</v>
      </c>
      <c r="AE87">
        <v>1</v>
      </c>
      <c r="AF87" t="s">
        <v>6</v>
      </c>
      <c r="AG87">
        <v>14.38</v>
      </c>
      <c r="AH87">
        <v>2</v>
      </c>
      <c r="AI87">
        <v>27722047</v>
      </c>
      <c r="AJ87">
        <v>81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ROW(Source!A43)</f>
        <v>43</v>
      </c>
      <c r="B88">
        <v>27722050</v>
      </c>
      <c r="C88">
        <v>27722046</v>
      </c>
      <c r="D88">
        <v>25230413</v>
      </c>
      <c r="E88">
        <v>1</v>
      </c>
      <c r="F88">
        <v>1</v>
      </c>
      <c r="G88">
        <v>1</v>
      </c>
      <c r="H88">
        <v>2</v>
      </c>
      <c r="I88" t="s">
        <v>1045</v>
      </c>
      <c r="J88" t="s">
        <v>1046</v>
      </c>
      <c r="K88" t="s">
        <v>1047</v>
      </c>
      <c r="L88">
        <v>1368</v>
      </c>
      <c r="N88">
        <v>1011</v>
      </c>
      <c r="O88" t="s">
        <v>959</v>
      </c>
      <c r="P88" t="s">
        <v>959</v>
      </c>
      <c r="Q88">
        <v>1</v>
      </c>
      <c r="X88">
        <v>6.22</v>
      </c>
      <c r="Y88">
        <v>0</v>
      </c>
      <c r="Z88">
        <v>6.66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6.22</v>
      </c>
      <c r="AH88">
        <v>2</v>
      </c>
      <c r="AI88">
        <v>27722048</v>
      </c>
      <c r="AJ88">
        <v>82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ROW(Source!A44)</f>
        <v>44</v>
      </c>
      <c r="B89">
        <v>27722055</v>
      </c>
      <c r="C89">
        <v>27722051</v>
      </c>
      <c r="D89">
        <v>25413050</v>
      </c>
      <c r="E89">
        <v>1</v>
      </c>
      <c r="F89">
        <v>1</v>
      </c>
      <c r="G89">
        <v>1</v>
      </c>
      <c r="H89">
        <v>1</v>
      </c>
      <c r="I89" t="s">
        <v>984</v>
      </c>
      <c r="J89" t="s">
        <v>6</v>
      </c>
      <c r="K89" t="s">
        <v>985</v>
      </c>
      <c r="L89">
        <v>1191</v>
      </c>
      <c r="N89">
        <v>1013</v>
      </c>
      <c r="O89" t="s">
        <v>953</v>
      </c>
      <c r="P89" t="s">
        <v>953</v>
      </c>
      <c r="Q89">
        <v>1</v>
      </c>
      <c r="X89">
        <v>9.1</v>
      </c>
      <c r="Y89">
        <v>0</v>
      </c>
      <c r="Z89">
        <v>0</v>
      </c>
      <c r="AA89">
        <v>0</v>
      </c>
      <c r="AB89">
        <v>7.8</v>
      </c>
      <c r="AC89">
        <v>0</v>
      </c>
      <c r="AD89">
        <v>1</v>
      </c>
      <c r="AE89">
        <v>1</v>
      </c>
      <c r="AF89" t="s">
        <v>6</v>
      </c>
      <c r="AG89">
        <v>9.1</v>
      </c>
      <c r="AH89">
        <v>2</v>
      </c>
      <c r="AI89">
        <v>27722052</v>
      </c>
      <c r="AJ89">
        <v>83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ROW(Source!A44)</f>
        <v>44</v>
      </c>
      <c r="B90">
        <v>27722056</v>
      </c>
      <c r="C90">
        <v>27722051</v>
      </c>
      <c r="D90">
        <v>25230418</v>
      </c>
      <c r="E90">
        <v>1</v>
      </c>
      <c r="F90">
        <v>1</v>
      </c>
      <c r="G90">
        <v>1</v>
      </c>
      <c r="H90">
        <v>2</v>
      </c>
      <c r="I90" t="s">
        <v>986</v>
      </c>
      <c r="J90" t="s">
        <v>987</v>
      </c>
      <c r="K90" t="s">
        <v>988</v>
      </c>
      <c r="L90">
        <v>1368</v>
      </c>
      <c r="N90">
        <v>1011</v>
      </c>
      <c r="O90" t="s">
        <v>959</v>
      </c>
      <c r="P90" t="s">
        <v>959</v>
      </c>
      <c r="Q90">
        <v>1</v>
      </c>
      <c r="X90">
        <v>0.12</v>
      </c>
      <c r="Y90">
        <v>0</v>
      </c>
      <c r="Z90">
        <v>1.7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0.12</v>
      </c>
      <c r="AH90">
        <v>2</v>
      </c>
      <c r="AI90">
        <v>27722053</v>
      </c>
      <c r="AJ90">
        <v>84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ROW(Source!A44)</f>
        <v>44</v>
      </c>
      <c r="B91">
        <v>27722057</v>
      </c>
      <c r="C91">
        <v>27722051</v>
      </c>
      <c r="D91">
        <v>25147242</v>
      </c>
      <c r="E91">
        <v>17</v>
      </c>
      <c r="F91">
        <v>1</v>
      </c>
      <c r="G91">
        <v>1</v>
      </c>
      <c r="H91">
        <v>3</v>
      </c>
      <c r="I91" t="s">
        <v>44</v>
      </c>
      <c r="J91" t="s">
        <v>6</v>
      </c>
      <c r="K91" t="s">
        <v>45</v>
      </c>
      <c r="L91">
        <v>1348</v>
      </c>
      <c r="N91">
        <v>1009</v>
      </c>
      <c r="O91" t="s">
        <v>46</v>
      </c>
      <c r="P91" t="s">
        <v>46</v>
      </c>
      <c r="Q91">
        <v>1000</v>
      </c>
      <c r="X91">
        <v>0.12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 t="s">
        <v>6</v>
      </c>
      <c r="AG91">
        <v>0.12</v>
      </c>
      <c r="AH91">
        <v>2</v>
      </c>
      <c r="AI91">
        <v>27722054</v>
      </c>
      <c r="AJ91">
        <v>85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ROW(Source!A45)</f>
        <v>45</v>
      </c>
      <c r="B92">
        <v>27722055</v>
      </c>
      <c r="C92">
        <v>27722051</v>
      </c>
      <c r="D92">
        <v>25413050</v>
      </c>
      <c r="E92">
        <v>1</v>
      </c>
      <c r="F92">
        <v>1</v>
      </c>
      <c r="G92">
        <v>1</v>
      </c>
      <c r="H92">
        <v>1</v>
      </c>
      <c r="I92" t="s">
        <v>984</v>
      </c>
      <c r="J92" t="s">
        <v>6</v>
      </c>
      <c r="K92" t="s">
        <v>985</v>
      </c>
      <c r="L92">
        <v>1191</v>
      </c>
      <c r="N92">
        <v>1013</v>
      </c>
      <c r="O92" t="s">
        <v>953</v>
      </c>
      <c r="P92" t="s">
        <v>953</v>
      </c>
      <c r="Q92">
        <v>1</v>
      </c>
      <c r="X92">
        <v>9.1</v>
      </c>
      <c r="Y92">
        <v>0</v>
      </c>
      <c r="Z92">
        <v>0</v>
      </c>
      <c r="AA92">
        <v>0</v>
      </c>
      <c r="AB92">
        <v>7.8</v>
      </c>
      <c r="AC92">
        <v>0</v>
      </c>
      <c r="AD92">
        <v>1</v>
      </c>
      <c r="AE92">
        <v>1</v>
      </c>
      <c r="AF92" t="s">
        <v>6</v>
      </c>
      <c r="AG92">
        <v>9.1</v>
      </c>
      <c r="AH92">
        <v>2</v>
      </c>
      <c r="AI92">
        <v>27722052</v>
      </c>
      <c r="AJ92">
        <v>86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ROW(Source!A45)</f>
        <v>45</v>
      </c>
      <c r="B93">
        <v>27722056</v>
      </c>
      <c r="C93">
        <v>27722051</v>
      </c>
      <c r="D93">
        <v>25230418</v>
      </c>
      <c r="E93">
        <v>1</v>
      </c>
      <c r="F93">
        <v>1</v>
      </c>
      <c r="G93">
        <v>1</v>
      </c>
      <c r="H93">
        <v>2</v>
      </c>
      <c r="I93" t="s">
        <v>986</v>
      </c>
      <c r="J93" t="s">
        <v>987</v>
      </c>
      <c r="K93" t="s">
        <v>988</v>
      </c>
      <c r="L93">
        <v>1368</v>
      </c>
      <c r="N93">
        <v>1011</v>
      </c>
      <c r="O93" t="s">
        <v>959</v>
      </c>
      <c r="P93" t="s">
        <v>959</v>
      </c>
      <c r="Q93">
        <v>1</v>
      </c>
      <c r="X93">
        <v>0.12</v>
      </c>
      <c r="Y93">
        <v>0</v>
      </c>
      <c r="Z93">
        <v>1.7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0.12</v>
      </c>
      <c r="AH93">
        <v>2</v>
      </c>
      <c r="AI93">
        <v>27722053</v>
      </c>
      <c r="AJ93">
        <v>87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ROW(Source!A45)</f>
        <v>45</v>
      </c>
      <c r="B94">
        <v>27722057</v>
      </c>
      <c r="C94">
        <v>27722051</v>
      </c>
      <c r="D94">
        <v>25147242</v>
      </c>
      <c r="E94">
        <v>17</v>
      </c>
      <c r="F94">
        <v>1</v>
      </c>
      <c r="G94">
        <v>1</v>
      </c>
      <c r="H94">
        <v>3</v>
      </c>
      <c r="I94" t="s">
        <v>44</v>
      </c>
      <c r="J94" t="s">
        <v>6</v>
      </c>
      <c r="K94" t="s">
        <v>45</v>
      </c>
      <c r="L94">
        <v>1348</v>
      </c>
      <c r="N94">
        <v>1009</v>
      </c>
      <c r="O94" t="s">
        <v>46</v>
      </c>
      <c r="P94" t="s">
        <v>46</v>
      </c>
      <c r="Q94">
        <v>1000</v>
      </c>
      <c r="X94">
        <v>0.12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6</v>
      </c>
      <c r="AG94">
        <v>0.12</v>
      </c>
      <c r="AH94">
        <v>2</v>
      </c>
      <c r="AI94">
        <v>27722054</v>
      </c>
      <c r="AJ94">
        <v>88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ROW(Source!A48)</f>
        <v>48</v>
      </c>
      <c r="B95">
        <v>27722067</v>
      </c>
      <c r="C95">
        <v>27722059</v>
      </c>
      <c r="D95">
        <v>25417632</v>
      </c>
      <c r="E95">
        <v>1</v>
      </c>
      <c r="F95">
        <v>1</v>
      </c>
      <c r="G95">
        <v>1</v>
      </c>
      <c r="H95">
        <v>1</v>
      </c>
      <c r="I95" t="s">
        <v>1048</v>
      </c>
      <c r="J95" t="s">
        <v>6</v>
      </c>
      <c r="K95" t="s">
        <v>1049</v>
      </c>
      <c r="L95">
        <v>1191</v>
      </c>
      <c r="N95">
        <v>1013</v>
      </c>
      <c r="O95" t="s">
        <v>953</v>
      </c>
      <c r="P95" t="s">
        <v>953</v>
      </c>
      <c r="Q95">
        <v>1</v>
      </c>
      <c r="X95">
        <v>27.22</v>
      </c>
      <c r="Y95">
        <v>0</v>
      </c>
      <c r="Z95">
        <v>0</v>
      </c>
      <c r="AA95">
        <v>0</v>
      </c>
      <c r="AB95">
        <v>8.64</v>
      </c>
      <c r="AC95">
        <v>0</v>
      </c>
      <c r="AD95">
        <v>1</v>
      </c>
      <c r="AE95">
        <v>1</v>
      </c>
      <c r="AF95" t="s">
        <v>22</v>
      </c>
      <c r="AG95">
        <v>21.776</v>
      </c>
      <c r="AH95">
        <v>2</v>
      </c>
      <c r="AI95">
        <v>27722060</v>
      </c>
      <c r="AJ95">
        <v>89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ROW(Source!A48)</f>
        <v>48</v>
      </c>
      <c r="B96">
        <v>27722068</v>
      </c>
      <c r="C96">
        <v>27722059</v>
      </c>
      <c r="D96">
        <v>25412928</v>
      </c>
      <c r="E96">
        <v>1</v>
      </c>
      <c r="F96">
        <v>1</v>
      </c>
      <c r="G96">
        <v>1</v>
      </c>
      <c r="H96">
        <v>1</v>
      </c>
      <c r="I96" t="s">
        <v>954</v>
      </c>
      <c r="J96" t="s">
        <v>6</v>
      </c>
      <c r="K96" t="s">
        <v>955</v>
      </c>
      <c r="L96">
        <v>1191</v>
      </c>
      <c r="N96">
        <v>1013</v>
      </c>
      <c r="O96" t="s">
        <v>953</v>
      </c>
      <c r="P96" t="s">
        <v>953</v>
      </c>
      <c r="Q96">
        <v>1</v>
      </c>
      <c r="X96">
        <v>1.94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22</v>
      </c>
      <c r="AG96">
        <v>1.552</v>
      </c>
      <c r="AH96">
        <v>2</v>
      </c>
      <c r="AI96">
        <v>27722061</v>
      </c>
      <c r="AJ96">
        <v>90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ROW(Source!A48)</f>
        <v>48</v>
      </c>
      <c r="B97">
        <v>27722069</v>
      </c>
      <c r="C97">
        <v>27722059</v>
      </c>
      <c r="D97">
        <v>25230118</v>
      </c>
      <c r="E97">
        <v>1</v>
      </c>
      <c r="F97">
        <v>1</v>
      </c>
      <c r="G97">
        <v>1</v>
      </c>
      <c r="H97">
        <v>2</v>
      </c>
      <c r="I97" t="s">
        <v>1050</v>
      </c>
      <c r="J97" t="s">
        <v>1051</v>
      </c>
      <c r="K97" t="s">
        <v>1052</v>
      </c>
      <c r="L97">
        <v>1368</v>
      </c>
      <c r="N97">
        <v>1011</v>
      </c>
      <c r="O97" t="s">
        <v>959</v>
      </c>
      <c r="P97" t="s">
        <v>959</v>
      </c>
      <c r="Q97">
        <v>1</v>
      </c>
      <c r="X97">
        <v>0.68</v>
      </c>
      <c r="Y97">
        <v>0</v>
      </c>
      <c r="Z97">
        <v>86.4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22</v>
      </c>
      <c r="AG97">
        <v>0.54400000000000004</v>
      </c>
      <c r="AH97">
        <v>2</v>
      </c>
      <c r="AI97">
        <v>27722062</v>
      </c>
      <c r="AJ97">
        <v>91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ROW(Source!A48)</f>
        <v>48</v>
      </c>
      <c r="B98">
        <v>27722070</v>
      </c>
      <c r="C98">
        <v>27722059</v>
      </c>
      <c r="D98">
        <v>25230445</v>
      </c>
      <c r="E98">
        <v>1</v>
      </c>
      <c r="F98">
        <v>1</v>
      </c>
      <c r="G98">
        <v>1</v>
      </c>
      <c r="H98">
        <v>2</v>
      </c>
      <c r="I98" t="s">
        <v>956</v>
      </c>
      <c r="J98" t="s">
        <v>957</v>
      </c>
      <c r="K98" t="s">
        <v>958</v>
      </c>
      <c r="L98">
        <v>1368</v>
      </c>
      <c r="N98">
        <v>1011</v>
      </c>
      <c r="O98" t="s">
        <v>959</v>
      </c>
      <c r="P98" t="s">
        <v>959</v>
      </c>
      <c r="Q98">
        <v>1</v>
      </c>
      <c r="X98">
        <v>1.26</v>
      </c>
      <c r="Y98">
        <v>0</v>
      </c>
      <c r="Z98">
        <v>89.99</v>
      </c>
      <c r="AA98">
        <v>10.06</v>
      </c>
      <c r="AB98">
        <v>0</v>
      </c>
      <c r="AC98">
        <v>0</v>
      </c>
      <c r="AD98">
        <v>1</v>
      </c>
      <c r="AE98">
        <v>0</v>
      </c>
      <c r="AF98" t="s">
        <v>22</v>
      </c>
      <c r="AG98">
        <v>1.008</v>
      </c>
      <c r="AH98">
        <v>2</v>
      </c>
      <c r="AI98">
        <v>27722063</v>
      </c>
      <c r="AJ98">
        <v>92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ROW(Source!A48)</f>
        <v>48</v>
      </c>
      <c r="B99">
        <v>27722071</v>
      </c>
      <c r="C99">
        <v>27722059</v>
      </c>
      <c r="D99">
        <v>25230656</v>
      </c>
      <c r="E99">
        <v>1</v>
      </c>
      <c r="F99">
        <v>1</v>
      </c>
      <c r="G99">
        <v>1</v>
      </c>
      <c r="H99">
        <v>2</v>
      </c>
      <c r="I99" t="s">
        <v>1053</v>
      </c>
      <c r="J99" t="s">
        <v>1054</v>
      </c>
      <c r="K99" t="s">
        <v>1055</v>
      </c>
      <c r="L99">
        <v>1368</v>
      </c>
      <c r="N99">
        <v>1011</v>
      </c>
      <c r="O99" t="s">
        <v>959</v>
      </c>
      <c r="P99" t="s">
        <v>959</v>
      </c>
      <c r="Q99">
        <v>1</v>
      </c>
      <c r="X99">
        <v>2.36</v>
      </c>
      <c r="Y99">
        <v>0</v>
      </c>
      <c r="Z99">
        <v>7.77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22</v>
      </c>
      <c r="AG99">
        <v>1.8879999999999999</v>
      </c>
      <c r="AH99">
        <v>2</v>
      </c>
      <c r="AI99">
        <v>27722064</v>
      </c>
      <c r="AJ99">
        <v>93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ROW(Source!A48)</f>
        <v>48</v>
      </c>
      <c r="B100">
        <v>27722072</v>
      </c>
      <c r="C100">
        <v>27722059</v>
      </c>
      <c r="D100">
        <v>25149961</v>
      </c>
      <c r="E100">
        <v>1</v>
      </c>
      <c r="F100">
        <v>1</v>
      </c>
      <c r="G100">
        <v>1</v>
      </c>
      <c r="H100">
        <v>3</v>
      </c>
      <c r="I100" t="s">
        <v>963</v>
      </c>
      <c r="J100" t="s">
        <v>964</v>
      </c>
      <c r="K100" t="s">
        <v>965</v>
      </c>
      <c r="L100">
        <v>1339</v>
      </c>
      <c r="N100">
        <v>1007</v>
      </c>
      <c r="O100" t="s">
        <v>64</v>
      </c>
      <c r="P100" t="s">
        <v>64</v>
      </c>
      <c r="Q100">
        <v>1</v>
      </c>
      <c r="X100">
        <v>3.85</v>
      </c>
      <c r="Y100">
        <v>2.44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21</v>
      </c>
      <c r="AG100">
        <v>0</v>
      </c>
      <c r="AH100">
        <v>2</v>
      </c>
      <c r="AI100">
        <v>27722065</v>
      </c>
      <c r="AJ100">
        <v>94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ROW(Source!A48)</f>
        <v>48</v>
      </c>
      <c r="B101">
        <v>27722073</v>
      </c>
      <c r="C101">
        <v>27722059</v>
      </c>
      <c r="D101">
        <v>25144380</v>
      </c>
      <c r="E101">
        <v>17</v>
      </c>
      <c r="F101">
        <v>1</v>
      </c>
      <c r="G101">
        <v>1</v>
      </c>
      <c r="H101">
        <v>3</v>
      </c>
      <c r="I101" t="s">
        <v>1406</v>
      </c>
      <c r="J101" t="s">
        <v>6</v>
      </c>
      <c r="K101" t="s">
        <v>1407</v>
      </c>
      <c r="L101">
        <v>1339</v>
      </c>
      <c r="N101">
        <v>1007</v>
      </c>
      <c r="O101" t="s">
        <v>64</v>
      </c>
      <c r="P101" t="s">
        <v>64</v>
      </c>
      <c r="Q101">
        <v>1</v>
      </c>
      <c r="X101">
        <v>1.53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21</v>
      </c>
      <c r="AG101">
        <v>0</v>
      </c>
      <c r="AH101">
        <v>3</v>
      </c>
      <c r="AI101">
        <v>-1</v>
      </c>
      <c r="AJ101" t="s">
        <v>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ROW(Source!A48)</f>
        <v>48</v>
      </c>
      <c r="B102">
        <v>27722074</v>
      </c>
      <c r="C102">
        <v>27722059</v>
      </c>
      <c r="D102">
        <v>25180862</v>
      </c>
      <c r="E102">
        <v>1</v>
      </c>
      <c r="F102">
        <v>1</v>
      </c>
      <c r="G102">
        <v>1</v>
      </c>
      <c r="H102">
        <v>3</v>
      </c>
      <c r="I102" t="s">
        <v>1056</v>
      </c>
      <c r="J102" t="s">
        <v>1057</v>
      </c>
      <c r="K102" t="s">
        <v>1058</v>
      </c>
      <c r="L102">
        <v>1327</v>
      </c>
      <c r="N102">
        <v>1005</v>
      </c>
      <c r="O102" t="s">
        <v>96</v>
      </c>
      <c r="P102" t="s">
        <v>96</v>
      </c>
      <c r="Q102">
        <v>1</v>
      </c>
      <c r="X102">
        <v>4.4000000000000004</v>
      </c>
      <c r="Y102">
        <v>6.2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21</v>
      </c>
      <c r="AG102">
        <v>0</v>
      </c>
      <c r="AH102">
        <v>2</v>
      </c>
      <c r="AI102">
        <v>27722066</v>
      </c>
      <c r="AJ102">
        <v>95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ROW(Source!A49)</f>
        <v>49</v>
      </c>
      <c r="B103">
        <v>27722067</v>
      </c>
      <c r="C103">
        <v>27722059</v>
      </c>
      <c r="D103">
        <v>25417632</v>
      </c>
      <c r="E103">
        <v>1</v>
      </c>
      <c r="F103">
        <v>1</v>
      </c>
      <c r="G103">
        <v>1</v>
      </c>
      <c r="H103">
        <v>1</v>
      </c>
      <c r="I103" t="s">
        <v>1048</v>
      </c>
      <c r="J103" t="s">
        <v>6</v>
      </c>
      <c r="K103" t="s">
        <v>1049</v>
      </c>
      <c r="L103">
        <v>1191</v>
      </c>
      <c r="N103">
        <v>1013</v>
      </c>
      <c r="O103" t="s">
        <v>953</v>
      </c>
      <c r="P103" t="s">
        <v>953</v>
      </c>
      <c r="Q103">
        <v>1</v>
      </c>
      <c r="X103">
        <v>27.22</v>
      </c>
      <c r="Y103">
        <v>0</v>
      </c>
      <c r="Z103">
        <v>0</v>
      </c>
      <c r="AA103">
        <v>0</v>
      </c>
      <c r="AB103">
        <v>8.64</v>
      </c>
      <c r="AC103">
        <v>0</v>
      </c>
      <c r="AD103">
        <v>1</v>
      </c>
      <c r="AE103">
        <v>1</v>
      </c>
      <c r="AF103" t="s">
        <v>22</v>
      </c>
      <c r="AG103">
        <v>21.776</v>
      </c>
      <c r="AH103">
        <v>2</v>
      </c>
      <c r="AI103">
        <v>27722060</v>
      </c>
      <c r="AJ103">
        <v>96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ROW(Source!A49)</f>
        <v>49</v>
      </c>
      <c r="B104">
        <v>27722068</v>
      </c>
      <c r="C104">
        <v>27722059</v>
      </c>
      <c r="D104">
        <v>25412928</v>
      </c>
      <c r="E104">
        <v>1</v>
      </c>
      <c r="F104">
        <v>1</v>
      </c>
      <c r="G104">
        <v>1</v>
      </c>
      <c r="H104">
        <v>1</v>
      </c>
      <c r="I104" t="s">
        <v>954</v>
      </c>
      <c r="J104" t="s">
        <v>6</v>
      </c>
      <c r="K104" t="s">
        <v>955</v>
      </c>
      <c r="L104">
        <v>1191</v>
      </c>
      <c r="N104">
        <v>1013</v>
      </c>
      <c r="O104" t="s">
        <v>953</v>
      </c>
      <c r="P104" t="s">
        <v>953</v>
      </c>
      <c r="Q104">
        <v>1</v>
      </c>
      <c r="X104">
        <v>1.94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22</v>
      </c>
      <c r="AG104">
        <v>1.552</v>
      </c>
      <c r="AH104">
        <v>2</v>
      </c>
      <c r="AI104">
        <v>27722061</v>
      </c>
      <c r="AJ104">
        <v>97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ROW(Source!A49)</f>
        <v>49</v>
      </c>
      <c r="B105">
        <v>27722069</v>
      </c>
      <c r="C105">
        <v>27722059</v>
      </c>
      <c r="D105">
        <v>25230118</v>
      </c>
      <c r="E105">
        <v>1</v>
      </c>
      <c r="F105">
        <v>1</v>
      </c>
      <c r="G105">
        <v>1</v>
      </c>
      <c r="H105">
        <v>2</v>
      </c>
      <c r="I105" t="s">
        <v>1050</v>
      </c>
      <c r="J105" t="s">
        <v>1051</v>
      </c>
      <c r="K105" t="s">
        <v>1052</v>
      </c>
      <c r="L105">
        <v>1368</v>
      </c>
      <c r="N105">
        <v>1011</v>
      </c>
      <c r="O105" t="s">
        <v>959</v>
      </c>
      <c r="P105" t="s">
        <v>959</v>
      </c>
      <c r="Q105">
        <v>1</v>
      </c>
      <c r="X105">
        <v>0.68</v>
      </c>
      <c r="Y105">
        <v>0</v>
      </c>
      <c r="Z105">
        <v>86.4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22</v>
      </c>
      <c r="AG105">
        <v>0.54400000000000004</v>
      </c>
      <c r="AH105">
        <v>2</v>
      </c>
      <c r="AI105">
        <v>27722062</v>
      </c>
      <c r="AJ105">
        <v>98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ROW(Source!A49)</f>
        <v>49</v>
      </c>
      <c r="B106">
        <v>27722070</v>
      </c>
      <c r="C106">
        <v>27722059</v>
      </c>
      <c r="D106">
        <v>25230445</v>
      </c>
      <c r="E106">
        <v>1</v>
      </c>
      <c r="F106">
        <v>1</v>
      </c>
      <c r="G106">
        <v>1</v>
      </c>
      <c r="H106">
        <v>2</v>
      </c>
      <c r="I106" t="s">
        <v>956</v>
      </c>
      <c r="J106" t="s">
        <v>957</v>
      </c>
      <c r="K106" t="s">
        <v>958</v>
      </c>
      <c r="L106">
        <v>1368</v>
      </c>
      <c r="N106">
        <v>1011</v>
      </c>
      <c r="O106" t="s">
        <v>959</v>
      </c>
      <c r="P106" t="s">
        <v>959</v>
      </c>
      <c r="Q106">
        <v>1</v>
      </c>
      <c r="X106">
        <v>1.26</v>
      </c>
      <c r="Y106">
        <v>0</v>
      </c>
      <c r="Z106">
        <v>89.99</v>
      </c>
      <c r="AA106">
        <v>10.06</v>
      </c>
      <c r="AB106">
        <v>0</v>
      </c>
      <c r="AC106">
        <v>0</v>
      </c>
      <c r="AD106">
        <v>1</v>
      </c>
      <c r="AE106">
        <v>0</v>
      </c>
      <c r="AF106" t="s">
        <v>22</v>
      </c>
      <c r="AG106">
        <v>1.008</v>
      </c>
      <c r="AH106">
        <v>2</v>
      </c>
      <c r="AI106">
        <v>27722063</v>
      </c>
      <c r="AJ106">
        <v>99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ROW(Source!A49)</f>
        <v>49</v>
      </c>
      <c r="B107">
        <v>27722071</v>
      </c>
      <c r="C107">
        <v>27722059</v>
      </c>
      <c r="D107">
        <v>25230656</v>
      </c>
      <c r="E107">
        <v>1</v>
      </c>
      <c r="F107">
        <v>1</v>
      </c>
      <c r="G107">
        <v>1</v>
      </c>
      <c r="H107">
        <v>2</v>
      </c>
      <c r="I107" t="s">
        <v>1053</v>
      </c>
      <c r="J107" t="s">
        <v>1054</v>
      </c>
      <c r="K107" t="s">
        <v>1055</v>
      </c>
      <c r="L107">
        <v>1368</v>
      </c>
      <c r="N107">
        <v>1011</v>
      </c>
      <c r="O107" t="s">
        <v>959</v>
      </c>
      <c r="P107" t="s">
        <v>959</v>
      </c>
      <c r="Q107">
        <v>1</v>
      </c>
      <c r="X107">
        <v>2.36</v>
      </c>
      <c r="Y107">
        <v>0</v>
      </c>
      <c r="Z107">
        <v>7.77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22</v>
      </c>
      <c r="AG107">
        <v>1.8879999999999999</v>
      </c>
      <c r="AH107">
        <v>2</v>
      </c>
      <c r="AI107">
        <v>27722064</v>
      </c>
      <c r="AJ107">
        <v>100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ROW(Source!A49)</f>
        <v>49</v>
      </c>
      <c r="B108">
        <v>27722072</v>
      </c>
      <c r="C108">
        <v>27722059</v>
      </c>
      <c r="D108">
        <v>25149961</v>
      </c>
      <c r="E108">
        <v>1</v>
      </c>
      <c r="F108">
        <v>1</v>
      </c>
      <c r="G108">
        <v>1</v>
      </c>
      <c r="H108">
        <v>3</v>
      </c>
      <c r="I108" t="s">
        <v>963</v>
      </c>
      <c r="J108" t="s">
        <v>964</v>
      </c>
      <c r="K108" t="s">
        <v>965</v>
      </c>
      <c r="L108">
        <v>1339</v>
      </c>
      <c r="N108">
        <v>1007</v>
      </c>
      <c r="O108" t="s">
        <v>64</v>
      </c>
      <c r="P108" t="s">
        <v>64</v>
      </c>
      <c r="Q108">
        <v>1</v>
      </c>
      <c r="X108">
        <v>3.85</v>
      </c>
      <c r="Y108">
        <v>2.44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21</v>
      </c>
      <c r="AG108">
        <v>0</v>
      </c>
      <c r="AH108">
        <v>2</v>
      </c>
      <c r="AI108">
        <v>27722065</v>
      </c>
      <c r="AJ108">
        <v>101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ROW(Source!A49)</f>
        <v>49</v>
      </c>
      <c r="B109">
        <v>27722073</v>
      </c>
      <c r="C109">
        <v>27722059</v>
      </c>
      <c r="D109">
        <v>25144380</v>
      </c>
      <c r="E109">
        <v>17</v>
      </c>
      <c r="F109">
        <v>1</v>
      </c>
      <c r="G109">
        <v>1</v>
      </c>
      <c r="H109">
        <v>3</v>
      </c>
      <c r="I109" t="s">
        <v>1406</v>
      </c>
      <c r="J109" t="s">
        <v>6</v>
      </c>
      <c r="K109" t="s">
        <v>1407</v>
      </c>
      <c r="L109">
        <v>1339</v>
      </c>
      <c r="N109">
        <v>1007</v>
      </c>
      <c r="O109" t="s">
        <v>64</v>
      </c>
      <c r="P109" t="s">
        <v>64</v>
      </c>
      <c r="Q109">
        <v>1</v>
      </c>
      <c r="X109">
        <v>1.53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21</v>
      </c>
      <c r="AG109">
        <v>0</v>
      </c>
      <c r="AH109">
        <v>3</v>
      </c>
      <c r="AI109">
        <v>-1</v>
      </c>
      <c r="AJ109" t="s">
        <v>6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ROW(Source!A49)</f>
        <v>49</v>
      </c>
      <c r="B110">
        <v>27722074</v>
      </c>
      <c r="C110">
        <v>27722059</v>
      </c>
      <c r="D110">
        <v>25180862</v>
      </c>
      <c r="E110">
        <v>1</v>
      </c>
      <c r="F110">
        <v>1</v>
      </c>
      <c r="G110">
        <v>1</v>
      </c>
      <c r="H110">
        <v>3</v>
      </c>
      <c r="I110" t="s">
        <v>1056</v>
      </c>
      <c r="J110" t="s">
        <v>1057</v>
      </c>
      <c r="K110" t="s">
        <v>1058</v>
      </c>
      <c r="L110">
        <v>1327</v>
      </c>
      <c r="N110">
        <v>1005</v>
      </c>
      <c r="O110" t="s">
        <v>96</v>
      </c>
      <c r="P110" t="s">
        <v>96</v>
      </c>
      <c r="Q110">
        <v>1</v>
      </c>
      <c r="X110">
        <v>4.4000000000000004</v>
      </c>
      <c r="Y110">
        <v>6.2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21</v>
      </c>
      <c r="AG110">
        <v>0</v>
      </c>
      <c r="AH110">
        <v>2</v>
      </c>
      <c r="AI110">
        <v>27722066</v>
      </c>
      <c r="AJ110">
        <v>102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ROW(Source!A50)</f>
        <v>50</v>
      </c>
      <c r="B111">
        <v>27722080</v>
      </c>
      <c r="C111">
        <v>27722075</v>
      </c>
      <c r="D111">
        <v>25417632</v>
      </c>
      <c r="E111">
        <v>1</v>
      </c>
      <c r="F111">
        <v>1</v>
      </c>
      <c r="G111">
        <v>1</v>
      </c>
      <c r="H111">
        <v>1</v>
      </c>
      <c r="I111" t="s">
        <v>1048</v>
      </c>
      <c r="J111" t="s">
        <v>6</v>
      </c>
      <c r="K111" t="s">
        <v>1049</v>
      </c>
      <c r="L111">
        <v>1191</v>
      </c>
      <c r="N111">
        <v>1013</v>
      </c>
      <c r="O111" t="s">
        <v>953</v>
      </c>
      <c r="P111" t="s">
        <v>953</v>
      </c>
      <c r="Q111">
        <v>1</v>
      </c>
      <c r="X111">
        <v>1</v>
      </c>
      <c r="Y111">
        <v>0</v>
      </c>
      <c r="Z111">
        <v>0</v>
      </c>
      <c r="AA111">
        <v>0</v>
      </c>
      <c r="AB111">
        <v>8.64</v>
      </c>
      <c r="AC111">
        <v>0</v>
      </c>
      <c r="AD111">
        <v>1</v>
      </c>
      <c r="AE111">
        <v>1</v>
      </c>
      <c r="AF111" t="s">
        <v>86</v>
      </c>
      <c r="AG111">
        <v>28</v>
      </c>
      <c r="AH111">
        <v>2</v>
      </c>
      <c r="AI111">
        <v>27722076</v>
      </c>
      <c r="AJ111">
        <v>103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ROW(Source!A50)</f>
        <v>50</v>
      </c>
      <c r="B112">
        <v>27722081</v>
      </c>
      <c r="C112">
        <v>27722075</v>
      </c>
      <c r="D112">
        <v>25412928</v>
      </c>
      <c r="E112">
        <v>1</v>
      </c>
      <c r="F112">
        <v>1</v>
      </c>
      <c r="G112">
        <v>1</v>
      </c>
      <c r="H112">
        <v>1</v>
      </c>
      <c r="I112" t="s">
        <v>954</v>
      </c>
      <c r="J112" t="s">
        <v>6</v>
      </c>
      <c r="K112" t="s">
        <v>955</v>
      </c>
      <c r="L112">
        <v>1191</v>
      </c>
      <c r="N112">
        <v>1013</v>
      </c>
      <c r="O112" t="s">
        <v>953</v>
      </c>
      <c r="P112" t="s">
        <v>953</v>
      </c>
      <c r="Q112">
        <v>1</v>
      </c>
      <c r="X112">
        <v>0.03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86</v>
      </c>
      <c r="AG112">
        <v>0.84</v>
      </c>
      <c r="AH112">
        <v>2</v>
      </c>
      <c r="AI112">
        <v>27722077</v>
      </c>
      <c r="AJ112">
        <v>104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ROW(Source!A50)</f>
        <v>50</v>
      </c>
      <c r="B113">
        <v>27722082</v>
      </c>
      <c r="C113">
        <v>27722075</v>
      </c>
      <c r="D113">
        <v>25230118</v>
      </c>
      <c r="E113">
        <v>1</v>
      </c>
      <c r="F113">
        <v>1</v>
      </c>
      <c r="G113">
        <v>1</v>
      </c>
      <c r="H113">
        <v>2</v>
      </c>
      <c r="I113" t="s">
        <v>1050</v>
      </c>
      <c r="J113" t="s">
        <v>1051</v>
      </c>
      <c r="K113" t="s">
        <v>1052</v>
      </c>
      <c r="L113">
        <v>1368</v>
      </c>
      <c r="N113">
        <v>1011</v>
      </c>
      <c r="O113" t="s">
        <v>959</v>
      </c>
      <c r="P113" t="s">
        <v>959</v>
      </c>
      <c r="Q113">
        <v>1</v>
      </c>
      <c r="X113">
        <v>0.01</v>
      </c>
      <c r="Y113">
        <v>0</v>
      </c>
      <c r="Z113">
        <v>86.4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86</v>
      </c>
      <c r="AG113">
        <v>0.28000000000000003</v>
      </c>
      <c r="AH113">
        <v>2</v>
      </c>
      <c r="AI113">
        <v>27722078</v>
      </c>
      <c r="AJ113">
        <v>105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ROW(Source!A50)</f>
        <v>50</v>
      </c>
      <c r="B114">
        <v>27722083</v>
      </c>
      <c r="C114">
        <v>27722075</v>
      </c>
      <c r="D114">
        <v>25230445</v>
      </c>
      <c r="E114">
        <v>1</v>
      </c>
      <c r="F114">
        <v>1</v>
      </c>
      <c r="G114">
        <v>1</v>
      </c>
      <c r="H114">
        <v>2</v>
      </c>
      <c r="I114" t="s">
        <v>956</v>
      </c>
      <c r="J114" t="s">
        <v>957</v>
      </c>
      <c r="K114" t="s">
        <v>958</v>
      </c>
      <c r="L114">
        <v>1368</v>
      </c>
      <c r="N114">
        <v>1011</v>
      </c>
      <c r="O114" t="s">
        <v>959</v>
      </c>
      <c r="P114" t="s">
        <v>959</v>
      </c>
      <c r="Q114">
        <v>1</v>
      </c>
      <c r="X114">
        <v>0.02</v>
      </c>
      <c r="Y114">
        <v>0</v>
      </c>
      <c r="Z114">
        <v>89.99</v>
      </c>
      <c r="AA114">
        <v>10.06</v>
      </c>
      <c r="AB114">
        <v>0</v>
      </c>
      <c r="AC114">
        <v>0</v>
      </c>
      <c r="AD114">
        <v>1</v>
      </c>
      <c r="AE114">
        <v>0</v>
      </c>
      <c r="AF114" t="s">
        <v>86</v>
      </c>
      <c r="AG114">
        <v>0.56000000000000005</v>
      </c>
      <c r="AH114">
        <v>2</v>
      </c>
      <c r="AI114">
        <v>27722079</v>
      </c>
      <c r="AJ114">
        <v>106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ROW(Source!A50)</f>
        <v>50</v>
      </c>
      <c r="B115">
        <v>27722084</v>
      </c>
      <c r="C115">
        <v>27722075</v>
      </c>
      <c r="D115">
        <v>25144380</v>
      </c>
      <c r="E115">
        <v>17</v>
      </c>
      <c r="F115">
        <v>1</v>
      </c>
      <c r="G115">
        <v>1</v>
      </c>
      <c r="H115">
        <v>3</v>
      </c>
      <c r="I115" t="s">
        <v>1406</v>
      </c>
      <c r="J115" t="s">
        <v>6</v>
      </c>
      <c r="K115" t="s">
        <v>1407</v>
      </c>
      <c r="L115">
        <v>1339</v>
      </c>
      <c r="N115">
        <v>1007</v>
      </c>
      <c r="O115" t="s">
        <v>64</v>
      </c>
      <c r="P115" t="s">
        <v>64</v>
      </c>
      <c r="Q115">
        <v>1</v>
      </c>
      <c r="X115">
        <v>0.10199999999999999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 t="s">
        <v>85</v>
      </c>
      <c r="AG115">
        <v>0</v>
      </c>
      <c r="AH115">
        <v>3</v>
      </c>
      <c r="AI115">
        <v>-1</v>
      </c>
      <c r="AJ115" t="s">
        <v>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ROW(Source!A51)</f>
        <v>51</v>
      </c>
      <c r="B116">
        <v>27722080</v>
      </c>
      <c r="C116">
        <v>27722075</v>
      </c>
      <c r="D116">
        <v>25417632</v>
      </c>
      <c r="E116">
        <v>1</v>
      </c>
      <c r="F116">
        <v>1</v>
      </c>
      <c r="G116">
        <v>1</v>
      </c>
      <c r="H116">
        <v>1</v>
      </c>
      <c r="I116" t="s">
        <v>1048</v>
      </c>
      <c r="J116" t="s">
        <v>6</v>
      </c>
      <c r="K116" t="s">
        <v>1049</v>
      </c>
      <c r="L116">
        <v>1191</v>
      </c>
      <c r="N116">
        <v>1013</v>
      </c>
      <c r="O116" t="s">
        <v>953</v>
      </c>
      <c r="P116" t="s">
        <v>953</v>
      </c>
      <c r="Q116">
        <v>1</v>
      </c>
      <c r="X116">
        <v>1</v>
      </c>
      <c r="Y116">
        <v>0</v>
      </c>
      <c r="Z116">
        <v>0</v>
      </c>
      <c r="AA116">
        <v>0</v>
      </c>
      <c r="AB116">
        <v>8.64</v>
      </c>
      <c r="AC116">
        <v>0</v>
      </c>
      <c r="AD116">
        <v>1</v>
      </c>
      <c r="AE116">
        <v>1</v>
      </c>
      <c r="AF116" t="s">
        <v>86</v>
      </c>
      <c r="AG116">
        <v>28</v>
      </c>
      <c r="AH116">
        <v>2</v>
      </c>
      <c r="AI116">
        <v>27722076</v>
      </c>
      <c r="AJ116">
        <v>107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ROW(Source!A51)</f>
        <v>51</v>
      </c>
      <c r="B117">
        <v>27722081</v>
      </c>
      <c r="C117">
        <v>27722075</v>
      </c>
      <c r="D117">
        <v>25412928</v>
      </c>
      <c r="E117">
        <v>1</v>
      </c>
      <c r="F117">
        <v>1</v>
      </c>
      <c r="G117">
        <v>1</v>
      </c>
      <c r="H117">
        <v>1</v>
      </c>
      <c r="I117" t="s">
        <v>954</v>
      </c>
      <c r="J117" t="s">
        <v>6</v>
      </c>
      <c r="K117" t="s">
        <v>955</v>
      </c>
      <c r="L117">
        <v>1191</v>
      </c>
      <c r="N117">
        <v>1013</v>
      </c>
      <c r="O117" t="s">
        <v>953</v>
      </c>
      <c r="P117" t="s">
        <v>953</v>
      </c>
      <c r="Q117">
        <v>1</v>
      </c>
      <c r="X117">
        <v>0.03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86</v>
      </c>
      <c r="AG117">
        <v>0.84</v>
      </c>
      <c r="AH117">
        <v>2</v>
      </c>
      <c r="AI117">
        <v>27722077</v>
      </c>
      <c r="AJ117">
        <v>108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ROW(Source!A51)</f>
        <v>51</v>
      </c>
      <c r="B118">
        <v>27722082</v>
      </c>
      <c r="C118">
        <v>27722075</v>
      </c>
      <c r="D118">
        <v>25230118</v>
      </c>
      <c r="E118">
        <v>1</v>
      </c>
      <c r="F118">
        <v>1</v>
      </c>
      <c r="G118">
        <v>1</v>
      </c>
      <c r="H118">
        <v>2</v>
      </c>
      <c r="I118" t="s">
        <v>1050</v>
      </c>
      <c r="J118" t="s">
        <v>1051</v>
      </c>
      <c r="K118" t="s">
        <v>1052</v>
      </c>
      <c r="L118">
        <v>1368</v>
      </c>
      <c r="N118">
        <v>1011</v>
      </c>
      <c r="O118" t="s">
        <v>959</v>
      </c>
      <c r="P118" t="s">
        <v>959</v>
      </c>
      <c r="Q118">
        <v>1</v>
      </c>
      <c r="X118">
        <v>0.01</v>
      </c>
      <c r="Y118">
        <v>0</v>
      </c>
      <c r="Z118">
        <v>86.4</v>
      </c>
      <c r="AA118">
        <v>13.5</v>
      </c>
      <c r="AB118">
        <v>0</v>
      </c>
      <c r="AC118">
        <v>0</v>
      </c>
      <c r="AD118">
        <v>1</v>
      </c>
      <c r="AE118">
        <v>0</v>
      </c>
      <c r="AF118" t="s">
        <v>86</v>
      </c>
      <c r="AG118">
        <v>0.28000000000000003</v>
      </c>
      <c r="AH118">
        <v>2</v>
      </c>
      <c r="AI118">
        <v>27722078</v>
      </c>
      <c r="AJ118">
        <v>109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ROW(Source!A51)</f>
        <v>51</v>
      </c>
      <c r="B119">
        <v>27722083</v>
      </c>
      <c r="C119">
        <v>27722075</v>
      </c>
      <c r="D119">
        <v>25230445</v>
      </c>
      <c r="E119">
        <v>1</v>
      </c>
      <c r="F119">
        <v>1</v>
      </c>
      <c r="G119">
        <v>1</v>
      </c>
      <c r="H119">
        <v>2</v>
      </c>
      <c r="I119" t="s">
        <v>956</v>
      </c>
      <c r="J119" t="s">
        <v>957</v>
      </c>
      <c r="K119" t="s">
        <v>958</v>
      </c>
      <c r="L119">
        <v>1368</v>
      </c>
      <c r="N119">
        <v>1011</v>
      </c>
      <c r="O119" t="s">
        <v>959</v>
      </c>
      <c r="P119" t="s">
        <v>959</v>
      </c>
      <c r="Q119">
        <v>1</v>
      </c>
      <c r="X119">
        <v>0.02</v>
      </c>
      <c r="Y119">
        <v>0</v>
      </c>
      <c r="Z119">
        <v>89.99</v>
      </c>
      <c r="AA119">
        <v>10.06</v>
      </c>
      <c r="AB119">
        <v>0</v>
      </c>
      <c r="AC119">
        <v>0</v>
      </c>
      <c r="AD119">
        <v>1</v>
      </c>
      <c r="AE119">
        <v>0</v>
      </c>
      <c r="AF119" t="s">
        <v>86</v>
      </c>
      <c r="AG119">
        <v>0.56000000000000005</v>
      </c>
      <c r="AH119">
        <v>2</v>
      </c>
      <c r="AI119">
        <v>27722079</v>
      </c>
      <c r="AJ119">
        <v>110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ROW(Source!A51)</f>
        <v>51</v>
      </c>
      <c r="B120">
        <v>27722084</v>
      </c>
      <c r="C120">
        <v>27722075</v>
      </c>
      <c r="D120">
        <v>25144380</v>
      </c>
      <c r="E120">
        <v>17</v>
      </c>
      <c r="F120">
        <v>1</v>
      </c>
      <c r="G120">
        <v>1</v>
      </c>
      <c r="H120">
        <v>3</v>
      </c>
      <c r="I120" t="s">
        <v>1406</v>
      </c>
      <c r="J120" t="s">
        <v>6</v>
      </c>
      <c r="K120" t="s">
        <v>1407</v>
      </c>
      <c r="L120">
        <v>1339</v>
      </c>
      <c r="N120">
        <v>1007</v>
      </c>
      <c r="O120" t="s">
        <v>64</v>
      </c>
      <c r="P120" t="s">
        <v>64</v>
      </c>
      <c r="Q120">
        <v>1</v>
      </c>
      <c r="X120">
        <v>0.10199999999999999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85</v>
      </c>
      <c r="AG120">
        <v>0</v>
      </c>
      <c r="AH120">
        <v>3</v>
      </c>
      <c r="AI120">
        <v>-1</v>
      </c>
      <c r="AJ120" t="s">
        <v>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ROW(Source!A52)</f>
        <v>52</v>
      </c>
      <c r="B121">
        <v>27722090</v>
      </c>
      <c r="C121">
        <v>27722085</v>
      </c>
      <c r="D121">
        <v>25413050</v>
      </c>
      <c r="E121">
        <v>1</v>
      </c>
      <c r="F121">
        <v>1</v>
      </c>
      <c r="G121">
        <v>1</v>
      </c>
      <c r="H121">
        <v>1</v>
      </c>
      <c r="I121" t="s">
        <v>984</v>
      </c>
      <c r="J121" t="s">
        <v>6</v>
      </c>
      <c r="K121" t="s">
        <v>985</v>
      </c>
      <c r="L121">
        <v>1191</v>
      </c>
      <c r="N121">
        <v>1013</v>
      </c>
      <c r="O121" t="s">
        <v>953</v>
      </c>
      <c r="P121" t="s">
        <v>953</v>
      </c>
      <c r="Q121">
        <v>1</v>
      </c>
      <c r="X121">
        <v>3.04</v>
      </c>
      <c r="Y121">
        <v>0</v>
      </c>
      <c r="Z121">
        <v>0</v>
      </c>
      <c r="AA121">
        <v>0</v>
      </c>
      <c r="AB121">
        <v>7.8</v>
      </c>
      <c r="AC121">
        <v>0</v>
      </c>
      <c r="AD121">
        <v>1</v>
      </c>
      <c r="AE121">
        <v>1</v>
      </c>
      <c r="AF121" t="s">
        <v>22</v>
      </c>
      <c r="AG121">
        <v>2.4320000000000004</v>
      </c>
      <c r="AH121">
        <v>2</v>
      </c>
      <c r="AI121">
        <v>27722086</v>
      </c>
      <c r="AJ121">
        <v>111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ROW(Source!A52)</f>
        <v>52</v>
      </c>
      <c r="B122">
        <v>27722091</v>
      </c>
      <c r="C122">
        <v>27722085</v>
      </c>
      <c r="D122">
        <v>25412928</v>
      </c>
      <c r="E122">
        <v>1</v>
      </c>
      <c r="F122">
        <v>1</v>
      </c>
      <c r="G122">
        <v>1</v>
      </c>
      <c r="H122">
        <v>1</v>
      </c>
      <c r="I122" t="s">
        <v>954</v>
      </c>
      <c r="J122" t="s">
        <v>6</v>
      </c>
      <c r="K122" t="s">
        <v>955</v>
      </c>
      <c r="L122">
        <v>1191</v>
      </c>
      <c r="N122">
        <v>1013</v>
      </c>
      <c r="O122" t="s">
        <v>953</v>
      </c>
      <c r="P122" t="s">
        <v>953</v>
      </c>
      <c r="Q122">
        <v>1</v>
      </c>
      <c r="X122">
        <v>0.34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22</v>
      </c>
      <c r="AG122">
        <v>0.27200000000000002</v>
      </c>
      <c r="AH122">
        <v>2</v>
      </c>
      <c r="AI122">
        <v>27722087</v>
      </c>
      <c r="AJ122">
        <v>112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ROW(Source!A52)</f>
        <v>52</v>
      </c>
      <c r="B123">
        <v>27722092</v>
      </c>
      <c r="C123">
        <v>27722085</v>
      </c>
      <c r="D123">
        <v>25230118</v>
      </c>
      <c r="E123">
        <v>1</v>
      </c>
      <c r="F123">
        <v>1</v>
      </c>
      <c r="G123">
        <v>1</v>
      </c>
      <c r="H123">
        <v>2</v>
      </c>
      <c r="I123" t="s">
        <v>1050</v>
      </c>
      <c r="J123" t="s">
        <v>1051</v>
      </c>
      <c r="K123" t="s">
        <v>1052</v>
      </c>
      <c r="L123">
        <v>1368</v>
      </c>
      <c r="N123">
        <v>1011</v>
      </c>
      <c r="O123" t="s">
        <v>959</v>
      </c>
      <c r="P123" t="s">
        <v>959</v>
      </c>
      <c r="Q123">
        <v>1</v>
      </c>
      <c r="X123">
        <v>0.12</v>
      </c>
      <c r="Y123">
        <v>0</v>
      </c>
      <c r="Z123">
        <v>86.4</v>
      </c>
      <c r="AA123">
        <v>13.5</v>
      </c>
      <c r="AB123">
        <v>0</v>
      </c>
      <c r="AC123">
        <v>0</v>
      </c>
      <c r="AD123">
        <v>1</v>
      </c>
      <c r="AE123">
        <v>0</v>
      </c>
      <c r="AF123" t="s">
        <v>22</v>
      </c>
      <c r="AG123">
        <v>9.6000000000000002E-2</v>
      </c>
      <c r="AH123">
        <v>2</v>
      </c>
      <c r="AI123">
        <v>27722088</v>
      </c>
      <c r="AJ123">
        <v>113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ROW(Source!A52)</f>
        <v>52</v>
      </c>
      <c r="B124">
        <v>27722093</v>
      </c>
      <c r="C124">
        <v>27722085</v>
      </c>
      <c r="D124">
        <v>25230445</v>
      </c>
      <c r="E124">
        <v>1</v>
      </c>
      <c r="F124">
        <v>1</v>
      </c>
      <c r="G124">
        <v>1</v>
      </c>
      <c r="H124">
        <v>2</v>
      </c>
      <c r="I124" t="s">
        <v>956</v>
      </c>
      <c r="J124" t="s">
        <v>957</v>
      </c>
      <c r="K124" t="s">
        <v>958</v>
      </c>
      <c r="L124">
        <v>1368</v>
      </c>
      <c r="N124">
        <v>1011</v>
      </c>
      <c r="O124" t="s">
        <v>959</v>
      </c>
      <c r="P124" t="s">
        <v>959</v>
      </c>
      <c r="Q124">
        <v>1</v>
      </c>
      <c r="X124">
        <v>0.22</v>
      </c>
      <c r="Y124">
        <v>0</v>
      </c>
      <c r="Z124">
        <v>89.99</v>
      </c>
      <c r="AA124">
        <v>10.06</v>
      </c>
      <c r="AB124">
        <v>0</v>
      </c>
      <c r="AC124">
        <v>0</v>
      </c>
      <c r="AD124">
        <v>1</v>
      </c>
      <c r="AE124">
        <v>0</v>
      </c>
      <c r="AF124" t="s">
        <v>22</v>
      </c>
      <c r="AG124">
        <v>0.17600000000000002</v>
      </c>
      <c r="AH124">
        <v>2</v>
      </c>
      <c r="AI124">
        <v>27722089</v>
      </c>
      <c r="AJ124">
        <v>114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ROW(Source!A52)</f>
        <v>52</v>
      </c>
      <c r="B125">
        <v>27722094</v>
      </c>
      <c r="C125">
        <v>27722085</v>
      </c>
      <c r="D125">
        <v>25145308</v>
      </c>
      <c r="E125">
        <v>17</v>
      </c>
      <c r="F125">
        <v>1</v>
      </c>
      <c r="G125">
        <v>1</v>
      </c>
      <c r="H125">
        <v>3</v>
      </c>
      <c r="I125" t="s">
        <v>1408</v>
      </c>
      <c r="J125" t="s">
        <v>6</v>
      </c>
      <c r="K125" t="s">
        <v>1409</v>
      </c>
      <c r="L125">
        <v>1339</v>
      </c>
      <c r="N125">
        <v>1007</v>
      </c>
      <c r="O125" t="s">
        <v>64</v>
      </c>
      <c r="P125" t="s">
        <v>64</v>
      </c>
      <c r="Q125">
        <v>1</v>
      </c>
      <c r="X125">
        <v>1.03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 t="s">
        <v>21</v>
      </c>
      <c r="AG125">
        <v>0</v>
      </c>
      <c r="AH125">
        <v>3</v>
      </c>
      <c r="AI125">
        <v>-1</v>
      </c>
      <c r="AJ125" t="s">
        <v>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ROW(Source!A53)</f>
        <v>53</v>
      </c>
      <c r="B126">
        <v>27722090</v>
      </c>
      <c r="C126">
        <v>27722085</v>
      </c>
      <c r="D126">
        <v>25413050</v>
      </c>
      <c r="E126">
        <v>1</v>
      </c>
      <c r="F126">
        <v>1</v>
      </c>
      <c r="G126">
        <v>1</v>
      </c>
      <c r="H126">
        <v>1</v>
      </c>
      <c r="I126" t="s">
        <v>984</v>
      </c>
      <c r="J126" t="s">
        <v>6</v>
      </c>
      <c r="K126" t="s">
        <v>985</v>
      </c>
      <c r="L126">
        <v>1191</v>
      </c>
      <c r="N126">
        <v>1013</v>
      </c>
      <c r="O126" t="s">
        <v>953</v>
      </c>
      <c r="P126" t="s">
        <v>953</v>
      </c>
      <c r="Q126">
        <v>1</v>
      </c>
      <c r="X126">
        <v>3.04</v>
      </c>
      <c r="Y126">
        <v>0</v>
      </c>
      <c r="Z126">
        <v>0</v>
      </c>
      <c r="AA126">
        <v>0</v>
      </c>
      <c r="AB126">
        <v>7.8</v>
      </c>
      <c r="AC126">
        <v>0</v>
      </c>
      <c r="AD126">
        <v>1</v>
      </c>
      <c r="AE126">
        <v>1</v>
      </c>
      <c r="AF126" t="s">
        <v>22</v>
      </c>
      <c r="AG126">
        <v>2.4320000000000004</v>
      </c>
      <c r="AH126">
        <v>2</v>
      </c>
      <c r="AI126">
        <v>27722086</v>
      </c>
      <c r="AJ126">
        <v>115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ROW(Source!A53)</f>
        <v>53</v>
      </c>
      <c r="B127">
        <v>27722091</v>
      </c>
      <c r="C127">
        <v>27722085</v>
      </c>
      <c r="D127">
        <v>25412928</v>
      </c>
      <c r="E127">
        <v>1</v>
      </c>
      <c r="F127">
        <v>1</v>
      </c>
      <c r="G127">
        <v>1</v>
      </c>
      <c r="H127">
        <v>1</v>
      </c>
      <c r="I127" t="s">
        <v>954</v>
      </c>
      <c r="J127" t="s">
        <v>6</v>
      </c>
      <c r="K127" t="s">
        <v>955</v>
      </c>
      <c r="L127">
        <v>1191</v>
      </c>
      <c r="N127">
        <v>1013</v>
      </c>
      <c r="O127" t="s">
        <v>953</v>
      </c>
      <c r="P127" t="s">
        <v>953</v>
      </c>
      <c r="Q127">
        <v>1</v>
      </c>
      <c r="X127">
        <v>0.34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2</v>
      </c>
      <c r="AF127" t="s">
        <v>22</v>
      </c>
      <c r="AG127">
        <v>0.27200000000000002</v>
      </c>
      <c r="AH127">
        <v>2</v>
      </c>
      <c r="AI127">
        <v>27722087</v>
      </c>
      <c r="AJ127">
        <v>116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ROW(Source!A53)</f>
        <v>53</v>
      </c>
      <c r="B128">
        <v>27722092</v>
      </c>
      <c r="C128">
        <v>27722085</v>
      </c>
      <c r="D128">
        <v>25230118</v>
      </c>
      <c r="E128">
        <v>1</v>
      </c>
      <c r="F128">
        <v>1</v>
      </c>
      <c r="G128">
        <v>1</v>
      </c>
      <c r="H128">
        <v>2</v>
      </c>
      <c r="I128" t="s">
        <v>1050</v>
      </c>
      <c r="J128" t="s">
        <v>1051</v>
      </c>
      <c r="K128" t="s">
        <v>1052</v>
      </c>
      <c r="L128">
        <v>1368</v>
      </c>
      <c r="N128">
        <v>1011</v>
      </c>
      <c r="O128" t="s">
        <v>959</v>
      </c>
      <c r="P128" t="s">
        <v>959</v>
      </c>
      <c r="Q128">
        <v>1</v>
      </c>
      <c r="X128">
        <v>0.12</v>
      </c>
      <c r="Y128">
        <v>0</v>
      </c>
      <c r="Z128">
        <v>86.4</v>
      </c>
      <c r="AA128">
        <v>13.5</v>
      </c>
      <c r="AB128">
        <v>0</v>
      </c>
      <c r="AC128">
        <v>0</v>
      </c>
      <c r="AD128">
        <v>1</v>
      </c>
      <c r="AE128">
        <v>0</v>
      </c>
      <c r="AF128" t="s">
        <v>22</v>
      </c>
      <c r="AG128">
        <v>9.6000000000000002E-2</v>
      </c>
      <c r="AH128">
        <v>2</v>
      </c>
      <c r="AI128">
        <v>27722088</v>
      </c>
      <c r="AJ128">
        <v>117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ROW(Source!A53)</f>
        <v>53</v>
      </c>
      <c r="B129">
        <v>27722093</v>
      </c>
      <c r="C129">
        <v>27722085</v>
      </c>
      <c r="D129">
        <v>25230445</v>
      </c>
      <c r="E129">
        <v>1</v>
      </c>
      <c r="F129">
        <v>1</v>
      </c>
      <c r="G129">
        <v>1</v>
      </c>
      <c r="H129">
        <v>2</v>
      </c>
      <c r="I129" t="s">
        <v>956</v>
      </c>
      <c r="J129" t="s">
        <v>957</v>
      </c>
      <c r="K129" t="s">
        <v>958</v>
      </c>
      <c r="L129">
        <v>1368</v>
      </c>
      <c r="N129">
        <v>1011</v>
      </c>
      <c r="O129" t="s">
        <v>959</v>
      </c>
      <c r="P129" t="s">
        <v>959</v>
      </c>
      <c r="Q129">
        <v>1</v>
      </c>
      <c r="X129">
        <v>0.22</v>
      </c>
      <c r="Y129">
        <v>0</v>
      </c>
      <c r="Z129">
        <v>89.99</v>
      </c>
      <c r="AA129">
        <v>10.06</v>
      </c>
      <c r="AB129">
        <v>0</v>
      </c>
      <c r="AC129">
        <v>0</v>
      </c>
      <c r="AD129">
        <v>1</v>
      </c>
      <c r="AE129">
        <v>0</v>
      </c>
      <c r="AF129" t="s">
        <v>22</v>
      </c>
      <c r="AG129">
        <v>0.17600000000000002</v>
      </c>
      <c r="AH129">
        <v>2</v>
      </c>
      <c r="AI129">
        <v>27722089</v>
      </c>
      <c r="AJ129">
        <v>118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ROW(Source!A53)</f>
        <v>53</v>
      </c>
      <c r="B130">
        <v>27722094</v>
      </c>
      <c r="C130">
        <v>27722085</v>
      </c>
      <c r="D130">
        <v>25145308</v>
      </c>
      <c r="E130">
        <v>17</v>
      </c>
      <c r="F130">
        <v>1</v>
      </c>
      <c r="G130">
        <v>1</v>
      </c>
      <c r="H130">
        <v>3</v>
      </c>
      <c r="I130" t="s">
        <v>1408</v>
      </c>
      <c r="J130" t="s">
        <v>6</v>
      </c>
      <c r="K130" t="s">
        <v>1409</v>
      </c>
      <c r="L130">
        <v>1339</v>
      </c>
      <c r="N130">
        <v>1007</v>
      </c>
      <c r="O130" t="s">
        <v>64</v>
      </c>
      <c r="P130" t="s">
        <v>64</v>
      </c>
      <c r="Q130">
        <v>1</v>
      </c>
      <c r="X130">
        <v>1.03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 t="s">
        <v>21</v>
      </c>
      <c r="AG130">
        <v>0</v>
      </c>
      <c r="AH130">
        <v>3</v>
      </c>
      <c r="AI130">
        <v>-1</v>
      </c>
      <c r="AJ130" t="s">
        <v>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ROW(Source!A54)</f>
        <v>54</v>
      </c>
      <c r="B131">
        <v>27722103</v>
      </c>
      <c r="C131">
        <v>27722095</v>
      </c>
      <c r="D131">
        <v>25428833</v>
      </c>
      <c r="E131">
        <v>1</v>
      </c>
      <c r="F131">
        <v>1</v>
      </c>
      <c r="G131">
        <v>1</v>
      </c>
      <c r="H131">
        <v>1</v>
      </c>
      <c r="I131" t="s">
        <v>1059</v>
      </c>
      <c r="J131" t="s">
        <v>6</v>
      </c>
      <c r="K131" t="s">
        <v>1060</v>
      </c>
      <c r="L131">
        <v>1191</v>
      </c>
      <c r="N131">
        <v>1013</v>
      </c>
      <c r="O131" t="s">
        <v>953</v>
      </c>
      <c r="P131" t="s">
        <v>953</v>
      </c>
      <c r="Q131">
        <v>1</v>
      </c>
      <c r="X131">
        <v>2.4</v>
      </c>
      <c r="Y131">
        <v>0</v>
      </c>
      <c r="Z131">
        <v>0</v>
      </c>
      <c r="AA131">
        <v>0</v>
      </c>
      <c r="AB131">
        <v>9.92</v>
      </c>
      <c r="AC131">
        <v>0</v>
      </c>
      <c r="AD131">
        <v>1</v>
      </c>
      <c r="AE131">
        <v>1</v>
      </c>
      <c r="AF131" t="s">
        <v>53</v>
      </c>
      <c r="AG131">
        <v>1.68</v>
      </c>
      <c r="AH131">
        <v>2</v>
      </c>
      <c r="AI131">
        <v>27722096</v>
      </c>
      <c r="AJ131">
        <v>119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ROW(Source!A54)</f>
        <v>54</v>
      </c>
      <c r="B132">
        <v>27722104</v>
      </c>
      <c r="C132">
        <v>27722095</v>
      </c>
      <c r="D132">
        <v>25412928</v>
      </c>
      <c r="E132">
        <v>1</v>
      </c>
      <c r="F132">
        <v>1</v>
      </c>
      <c r="G132">
        <v>1</v>
      </c>
      <c r="H132">
        <v>1</v>
      </c>
      <c r="I132" t="s">
        <v>954</v>
      </c>
      <c r="J132" t="s">
        <v>6</v>
      </c>
      <c r="K132" t="s">
        <v>955</v>
      </c>
      <c r="L132">
        <v>1191</v>
      </c>
      <c r="N132">
        <v>1013</v>
      </c>
      <c r="O132" t="s">
        <v>953</v>
      </c>
      <c r="P132" t="s">
        <v>953</v>
      </c>
      <c r="Q132">
        <v>1</v>
      </c>
      <c r="X132">
        <v>0.17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53</v>
      </c>
      <c r="AG132">
        <v>0.11899999999999999</v>
      </c>
      <c r="AH132">
        <v>2</v>
      </c>
      <c r="AI132">
        <v>27722097</v>
      </c>
      <c r="AJ132">
        <v>120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ROW(Source!A54)</f>
        <v>54</v>
      </c>
      <c r="B133">
        <v>27722105</v>
      </c>
      <c r="C133">
        <v>27722095</v>
      </c>
      <c r="D133">
        <v>25231607</v>
      </c>
      <c r="E133">
        <v>1</v>
      </c>
      <c r="F133">
        <v>1</v>
      </c>
      <c r="G133">
        <v>1</v>
      </c>
      <c r="H133">
        <v>2</v>
      </c>
      <c r="I133" t="s">
        <v>997</v>
      </c>
      <c r="J133" t="s">
        <v>998</v>
      </c>
      <c r="K133" t="s">
        <v>999</v>
      </c>
      <c r="L133">
        <v>1368</v>
      </c>
      <c r="N133">
        <v>1011</v>
      </c>
      <c r="O133" t="s">
        <v>959</v>
      </c>
      <c r="P133" t="s">
        <v>959</v>
      </c>
      <c r="Q133">
        <v>1</v>
      </c>
      <c r="X133">
        <v>0.17</v>
      </c>
      <c r="Y133">
        <v>0</v>
      </c>
      <c r="Z133">
        <v>65.709999999999994</v>
      </c>
      <c r="AA133">
        <v>11.6</v>
      </c>
      <c r="AB133">
        <v>0</v>
      </c>
      <c r="AC133">
        <v>0</v>
      </c>
      <c r="AD133">
        <v>1</v>
      </c>
      <c r="AE133">
        <v>0</v>
      </c>
      <c r="AF133" t="s">
        <v>53</v>
      </c>
      <c r="AG133">
        <v>0.11899999999999999</v>
      </c>
      <c r="AH133">
        <v>2</v>
      </c>
      <c r="AI133">
        <v>27722098</v>
      </c>
      <c r="AJ133">
        <v>121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ROW(Source!A54)</f>
        <v>54</v>
      </c>
      <c r="B134">
        <v>27722106</v>
      </c>
      <c r="C134">
        <v>27722095</v>
      </c>
      <c r="D134">
        <v>25231911</v>
      </c>
      <c r="E134">
        <v>1</v>
      </c>
      <c r="F134">
        <v>1</v>
      </c>
      <c r="G134">
        <v>1</v>
      </c>
      <c r="H134">
        <v>2</v>
      </c>
      <c r="I134" t="s">
        <v>1061</v>
      </c>
      <c r="J134" t="s">
        <v>1062</v>
      </c>
      <c r="K134" t="s">
        <v>1063</v>
      </c>
      <c r="L134">
        <v>1368</v>
      </c>
      <c r="N134">
        <v>1011</v>
      </c>
      <c r="O134" t="s">
        <v>959</v>
      </c>
      <c r="P134" t="s">
        <v>959</v>
      </c>
      <c r="Q134">
        <v>1</v>
      </c>
      <c r="X134">
        <v>0.4</v>
      </c>
      <c r="Y134">
        <v>0</v>
      </c>
      <c r="Z134">
        <v>8.1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53</v>
      </c>
      <c r="AG134">
        <v>0.27999999999999997</v>
      </c>
      <c r="AH134">
        <v>2</v>
      </c>
      <c r="AI134">
        <v>27722099</v>
      </c>
      <c r="AJ134">
        <v>122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ROW(Source!A54)</f>
        <v>54</v>
      </c>
      <c r="B135">
        <v>27722107</v>
      </c>
      <c r="C135">
        <v>27722095</v>
      </c>
      <c r="D135">
        <v>25145057</v>
      </c>
      <c r="E135">
        <v>17</v>
      </c>
      <c r="F135">
        <v>1</v>
      </c>
      <c r="G135">
        <v>1</v>
      </c>
      <c r="H135">
        <v>3</v>
      </c>
      <c r="I135" t="s">
        <v>1410</v>
      </c>
      <c r="J135" t="s">
        <v>6</v>
      </c>
      <c r="K135" t="s">
        <v>1411</v>
      </c>
      <c r="L135">
        <v>1035</v>
      </c>
      <c r="N135">
        <v>1013</v>
      </c>
      <c r="O135" t="s">
        <v>661</v>
      </c>
      <c r="P135" t="s">
        <v>661</v>
      </c>
      <c r="Q135">
        <v>1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1</v>
      </c>
      <c r="AD135">
        <v>0</v>
      </c>
      <c r="AE135">
        <v>0</v>
      </c>
      <c r="AF135" t="s">
        <v>21</v>
      </c>
      <c r="AG135">
        <v>0</v>
      </c>
      <c r="AH135">
        <v>3</v>
      </c>
      <c r="AI135">
        <v>-1</v>
      </c>
      <c r="AJ135" t="s">
        <v>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ROW(Source!A54)</f>
        <v>54</v>
      </c>
      <c r="B136">
        <v>27722108</v>
      </c>
      <c r="C136">
        <v>27722095</v>
      </c>
      <c r="D136">
        <v>25151425</v>
      </c>
      <c r="E136">
        <v>1</v>
      </c>
      <c r="F136">
        <v>1</v>
      </c>
      <c r="G136">
        <v>1</v>
      </c>
      <c r="H136">
        <v>3</v>
      </c>
      <c r="I136" t="s">
        <v>1064</v>
      </c>
      <c r="J136" t="s">
        <v>1065</v>
      </c>
      <c r="K136" t="s">
        <v>1066</v>
      </c>
      <c r="L136">
        <v>1348</v>
      </c>
      <c r="N136">
        <v>1009</v>
      </c>
      <c r="O136" t="s">
        <v>46</v>
      </c>
      <c r="P136" t="s">
        <v>46</v>
      </c>
      <c r="Q136">
        <v>1000</v>
      </c>
      <c r="X136">
        <v>1E-4</v>
      </c>
      <c r="Y136">
        <v>10315.01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21</v>
      </c>
      <c r="AG136">
        <v>0</v>
      </c>
      <c r="AH136">
        <v>2</v>
      </c>
      <c r="AI136">
        <v>27722100</v>
      </c>
      <c r="AJ136">
        <v>123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ROW(Source!A54)</f>
        <v>54</v>
      </c>
      <c r="B137">
        <v>27722109</v>
      </c>
      <c r="C137">
        <v>27722095</v>
      </c>
      <c r="D137">
        <v>25145062</v>
      </c>
      <c r="E137">
        <v>17</v>
      </c>
      <c r="F137">
        <v>1</v>
      </c>
      <c r="G137">
        <v>1</v>
      </c>
      <c r="H137">
        <v>3</v>
      </c>
      <c r="I137" t="s">
        <v>1412</v>
      </c>
      <c r="J137" t="s">
        <v>6</v>
      </c>
      <c r="K137" t="s">
        <v>1413</v>
      </c>
      <c r="L137">
        <v>1327</v>
      </c>
      <c r="N137">
        <v>1005</v>
      </c>
      <c r="O137" t="s">
        <v>96</v>
      </c>
      <c r="P137" t="s">
        <v>96</v>
      </c>
      <c r="Q137">
        <v>1</v>
      </c>
      <c r="X137">
        <v>1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21</v>
      </c>
      <c r="AG137">
        <v>0</v>
      </c>
      <c r="AH137">
        <v>3</v>
      </c>
      <c r="AI137">
        <v>-1</v>
      </c>
      <c r="AJ137" t="s">
        <v>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ROW(Source!A54)</f>
        <v>54</v>
      </c>
      <c r="B138">
        <v>27722110</v>
      </c>
      <c r="C138">
        <v>27722095</v>
      </c>
      <c r="D138">
        <v>25174666</v>
      </c>
      <c r="E138">
        <v>1</v>
      </c>
      <c r="F138">
        <v>1</v>
      </c>
      <c r="G138">
        <v>1</v>
      </c>
      <c r="H138">
        <v>3</v>
      </c>
      <c r="I138" t="s">
        <v>1067</v>
      </c>
      <c r="J138" t="s">
        <v>1068</v>
      </c>
      <c r="K138" t="s">
        <v>1069</v>
      </c>
      <c r="L138">
        <v>1348</v>
      </c>
      <c r="N138">
        <v>1009</v>
      </c>
      <c r="O138" t="s">
        <v>46</v>
      </c>
      <c r="P138" t="s">
        <v>46</v>
      </c>
      <c r="Q138">
        <v>1000</v>
      </c>
      <c r="X138">
        <v>3.0000000000000001E-3</v>
      </c>
      <c r="Y138">
        <v>5804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21</v>
      </c>
      <c r="AG138">
        <v>0</v>
      </c>
      <c r="AH138">
        <v>2</v>
      </c>
      <c r="AI138">
        <v>27722101</v>
      </c>
      <c r="AJ138">
        <v>124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ROW(Source!A54)</f>
        <v>54</v>
      </c>
      <c r="B139">
        <v>27722111</v>
      </c>
      <c r="C139">
        <v>27722095</v>
      </c>
      <c r="D139">
        <v>25186953</v>
      </c>
      <c r="E139">
        <v>1</v>
      </c>
      <c r="F139">
        <v>1</v>
      </c>
      <c r="G139">
        <v>1</v>
      </c>
      <c r="H139">
        <v>3</v>
      </c>
      <c r="I139" t="s">
        <v>1070</v>
      </c>
      <c r="J139" t="s">
        <v>1071</v>
      </c>
      <c r="K139" t="s">
        <v>1072</v>
      </c>
      <c r="L139">
        <v>1354</v>
      </c>
      <c r="N139">
        <v>1010</v>
      </c>
      <c r="O139" t="s">
        <v>252</v>
      </c>
      <c r="P139" t="s">
        <v>252</v>
      </c>
      <c r="Q139">
        <v>1</v>
      </c>
      <c r="X139">
        <v>0.1</v>
      </c>
      <c r="Y139">
        <v>72.8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21</v>
      </c>
      <c r="AG139">
        <v>0</v>
      </c>
      <c r="AH139">
        <v>2</v>
      </c>
      <c r="AI139">
        <v>27722102</v>
      </c>
      <c r="AJ139">
        <v>125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ROW(Source!A55)</f>
        <v>55</v>
      </c>
      <c r="B140">
        <v>27722103</v>
      </c>
      <c r="C140">
        <v>27722095</v>
      </c>
      <c r="D140">
        <v>25428833</v>
      </c>
      <c r="E140">
        <v>1</v>
      </c>
      <c r="F140">
        <v>1</v>
      </c>
      <c r="G140">
        <v>1</v>
      </c>
      <c r="H140">
        <v>1</v>
      </c>
      <c r="I140" t="s">
        <v>1059</v>
      </c>
      <c r="J140" t="s">
        <v>6</v>
      </c>
      <c r="K140" t="s">
        <v>1060</v>
      </c>
      <c r="L140">
        <v>1191</v>
      </c>
      <c r="N140">
        <v>1013</v>
      </c>
      <c r="O140" t="s">
        <v>953</v>
      </c>
      <c r="P140" t="s">
        <v>953</v>
      </c>
      <c r="Q140">
        <v>1</v>
      </c>
      <c r="X140">
        <v>2.4</v>
      </c>
      <c r="Y140">
        <v>0</v>
      </c>
      <c r="Z140">
        <v>0</v>
      </c>
      <c r="AA140">
        <v>0</v>
      </c>
      <c r="AB140">
        <v>9.92</v>
      </c>
      <c r="AC140">
        <v>0</v>
      </c>
      <c r="AD140">
        <v>1</v>
      </c>
      <c r="AE140">
        <v>1</v>
      </c>
      <c r="AF140" t="s">
        <v>53</v>
      </c>
      <c r="AG140">
        <v>1.68</v>
      </c>
      <c r="AH140">
        <v>2</v>
      </c>
      <c r="AI140">
        <v>27722096</v>
      </c>
      <c r="AJ140">
        <v>126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ROW(Source!A55)</f>
        <v>55</v>
      </c>
      <c r="B141">
        <v>27722104</v>
      </c>
      <c r="C141">
        <v>27722095</v>
      </c>
      <c r="D141">
        <v>25412928</v>
      </c>
      <c r="E141">
        <v>1</v>
      </c>
      <c r="F141">
        <v>1</v>
      </c>
      <c r="G141">
        <v>1</v>
      </c>
      <c r="H141">
        <v>1</v>
      </c>
      <c r="I141" t="s">
        <v>954</v>
      </c>
      <c r="J141" t="s">
        <v>6</v>
      </c>
      <c r="K141" t="s">
        <v>955</v>
      </c>
      <c r="L141">
        <v>1191</v>
      </c>
      <c r="N141">
        <v>1013</v>
      </c>
      <c r="O141" t="s">
        <v>953</v>
      </c>
      <c r="P141" t="s">
        <v>953</v>
      </c>
      <c r="Q141">
        <v>1</v>
      </c>
      <c r="X141">
        <v>0.17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2</v>
      </c>
      <c r="AF141" t="s">
        <v>53</v>
      </c>
      <c r="AG141">
        <v>0.11899999999999999</v>
      </c>
      <c r="AH141">
        <v>2</v>
      </c>
      <c r="AI141">
        <v>27722097</v>
      </c>
      <c r="AJ141">
        <v>127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ROW(Source!A55)</f>
        <v>55</v>
      </c>
      <c r="B142">
        <v>27722105</v>
      </c>
      <c r="C142">
        <v>27722095</v>
      </c>
      <c r="D142">
        <v>25231607</v>
      </c>
      <c r="E142">
        <v>1</v>
      </c>
      <c r="F142">
        <v>1</v>
      </c>
      <c r="G142">
        <v>1</v>
      </c>
      <c r="H142">
        <v>2</v>
      </c>
      <c r="I142" t="s">
        <v>997</v>
      </c>
      <c r="J142" t="s">
        <v>998</v>
      </c>
      <c r="K142" t="s">
        <v>999</v>
      </c>
      <c r="L142">
        <v>1368</v>
      </c>
      <c r="N142">
        <v>1011</v>
      </c>
      <c r="O142" t="s">
        <v>959</v>
      </c>
      <c r="P142" t="s">
        <v>959</v>
      </c>
      <c r="Q142">
        <v>1</v>
      </c>
      <c r="X142">
        <v>0.17</v>
      </c>
      <c r="Y142">
        <v>0</v>
      </c>
      <c r="Z142">
        <v>65.709999999999994</v>
      </c>
      <c r="AA142">
        <v>11.6</v>
      </c>
      <c r="AB142">
        <v>0</v>
      </c>
      <c r="AC142">
        <v>0</v>
      </c>
      <c r="AD142">
        <v>1</v>
      </c>
      <c r="AE142">
        <v>0</v>
      </c>
      <c r="AF142" t="s">
        <v>53</v>
      </c>
      <c r="AG142">
        <v>0.11899999999999999</v>
      </c>
      <c r="AH142">
        <v>2</v>
      </c>
      <c r="AI142">
        <v>27722098</v>
      </c>
      <c r="AJ142">
        <v>128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ROW(Source!A55)</f>
        <v>55</v>
      </c>
      <c r="B143">
        <v>27722106</v>
      </c>
      <c r="C143">
        <v>27722095</v>
      </c>
      <c r="D143">
        <v>25231911</v>
      </c>
      <c r="E143">
        <v>1</v>
      </c>
      <c r="F143">
        <v>1</v>
      </c>
      <c r="G143">
        <v>1</v>
      </c>
      <c r="H143">
        <v>2</v>
      </c>
      <c r="I143" t="s">
        <v>1061</v>
      </c>
      <c r="J143" t="s">
        <v>1062</v>
      </c>
      <c r="K143" t="s">
        <v>1063</v>
      </c>
      <c r="L143">
        <v>1368</v>
      </c>
      <c r="N143">
        <v>1011</v>
      </c>
      <c r="O143" t="s">
        <v>959</v>
      </c>
      <c r="P143" t="s">
        <v>959</v>
      </c>
      <c r="Q143">
        <v>1</v>
      </c>
      <c r="X143">
        <v>0.4</v>
      </c>
      <c r="Y143">
        <v>0</v>
      </c>
      <c r="Z143">
        <v>8.1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53</v>
      </c>
      <c r="AG143">
        <v>0.27999999999999997</v>
      </c>
      <c r="AH143">
        <v>2</v>
      </c>
      <c r="AI143">
        <v>27722099</v>
      </c>
      <c r="AJ143">
        <v>129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ROW(Source!A55)</f>
        <v>55</v>
      </c>
      <c r="B144">
        <v>27722107</v>
      </c>
      <c r="C144">
        <v>27722095</v>
      </c>
      <c r="D144">
        <v>25145057</v>
      </c>
      <c r="E144">
        <v>17</v>
      </c>
      <c r="F144">
        <v>1</v>
      </c>
      <c r="G144">
        <v>1</v>
      </c>
      <c r="H144">
        <v>3</v>
      </c>
      <c r="I144" t="s">
        <v>1410</v>
      </c>
      <c r="J144" t="s">
        <v>6</v>
      </c>
      <c r="K144" t="s">
        <v>1411</v>
      </c>
      <c r="L144">
        <v>1035</v>
      </c>
      <c r="N144">
        <v>1013</v>
      </c>
      <c r="O144" t="s">
        <v>661</v>
      </c>
      <c r="P144" t="s">
        <v>661</v>
      </c>
      <c r="Q144">
        <v>1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1</v>
      </c>
      <c r="AD144">
        <v>0</v>
      </c>
      <c r="AE144">
        <v>0</v>
      </c>
      <c r="AF144" t="s">
        <v>21</v>
      </c>
      <c r="AG144">
        <v>0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ROW(Source!A55)</f>
        <v>55</v>
      </c>
      <c r="B145">
        <v>27722108</v>
      </c>
      <c r="C145">
        <v>27722095</v>
      </c>
      <c r="D145">
        <v>25151425</v>
      </c>
      <c r="E145">
        <v>1</v>
      </c>
      <c r="F145">
        <v>1</v>
      </c>
      <c r="G145">
        <v>1</v>
      </c>
      <c r="H145">
        <v>3</v>
      </c>
      <c r="I145" t="s">
        <v>1064</v>
      </c>
      <c r="J145" t="s">
        <v>1065</v>
      </c>
      <c r="K145" t="s">
        <v>1066</v>
      </c>
      <c r="L145">
        <v>1348</v>
      </c>
      <c r="N145">
        <v>1009</v>
      </c>
      <c r="O145" t="s">
        <v>46</v>
      </c>
      <c r="P145" t="s">
        <v>46</v>
      </c>
      <c r="Q145">
        <v>1000</v>
      </c>
      <c r="X145">
        <v>1E-4</v>
      </c>
      <c r="Y145">
        <v>10315.01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21</v>
      </c>
      <c r="AG145">
        <v>0</v>
      </c>
      <c r="AH145">
        <v>2</v>
      </c>
      <c r="AI145">
        <v>27722100</v>
      </c>
      <c r="AJ145">
        <v>130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ROW(Source!A55)</f>
        <v>55</v>
      </c>
      <c r="B146">
        <v>27722109</v>
      </c>
      <c r="C146">
        <v>27722095</v>
      </c>
      <c r="D146">
        <v>25145062</v>
      </c>
      <c r="E146">
        <v>17</v>
      </c>
      <c r="F146">
        <v>1</v>
      </c>
      <c r="G146">
        <v>1</v>
      </c>
      <c r="H146">
        <v>3</v>
      </c>
      <c r="I146" t="s">
        <v>1412</v>
      </c>
      <c r="J146" t="s">
        <v>6</v>
      </c>
      <c r="K146" t="s">
        <v>1413</v>
      </c>
      <c r="L146">
        <v>1327</v>
      </c>
      <c r="N146">
        <v>1005</v>
      </c>
      <c r="O146" t="s">
        <v>96</v>
      </c>
      <c r="P146" t="s">
        <v>96</v>
      </c>
      <c r="Q146">
        <v>1</v>
      </c>
      <c r="X146">
        <v>1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21</v>
      </c>
      <c r="AG146">
        <v>0</v>
      </c>
      <c r="AH146">
        <v>3</v>
      </c>
      <c r="AI146">
        <v>-1</v>
      </c>
      <c r="AJ146" t="s">
        <v>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ROW(Source!A55)</f>
        <v>55</v>
      </c>
      <c r="B147">
        <v>27722110</v>
      </c>
      <c r="C147">
        <v>27722095</v>
      </c>
      <c r="D147">
        <v>25174666</v>
      </c>
      <c r="E147">
        <v>1</v>
      </c>
      <c r="F147">
        <v>1</v>
      </c>
      <c r="G147">
        <v>1</v>
      </c>
      <c r="H147">
        <v>3</v>
      </c>
      <c r="I147" t="s">
        <v>1067</v>
      </c>
      <c r="J147" t="s">
        <v>1068</v>
      </c>
      <c r="K147" t="s">
        <v>1069</v>
      </c>
      <c r="L147">
        <v>1348</v>
      </c>
      <c r="N147">
        <v>1009</v>
      </c>
      <c r="O147" t="s">
        <v>46</v>
      </c>
      <c r="P147" t="s">
        <v>46</v>
      </c>
      <c r="Q147">
        <v>1000</v>
      </c>
      <c r="X147">
        <v>3.0000000000000001E-3</v>
      </c>
      <c r="Y147">
        <v>5804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21</v>
      </c>
      <c r="AG147">
        <v>0</v>
      </c>
      <c r="AH147">
        <v>2</v>
      </c>
      <c r="AI147">
        <v>27722101</v>
      </c>
      <c r="AJ147">
        <v>131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ROW(Source!A55)</f>
        <v>55</v>
      </c>
      <c r="B148">
        <v>27722111</v>
      </c>
      <c r="C148">
        <v>27722095</v>
      </c>
      <c r="D148">
        <v>25186953</v>
      </c>
      <c r="E148">
        <v>1</v>
      </c>
      <c r="F148">
        <v>1</v>
      </c>
      <c r="G148">
        <v>1</v>
      </c>
      <c r="H148">
        <v>3</v>
      </c>
      <c r="I148" t="s">
        <v>1070</v>
      </c>
      <c r="J148" t="s">
        <v>1071</v>
      </c>
      <c r="K148" t="s">
        <v>1072</v>
      </c>
      <c r="L148">
        <v>1354</v>
      </c>
      <c r="N148">
        <v>1010</v>
      </c>
      <c r="O148" t="s">
        <v>252</v>
      </c>
      <c r="P148" t="s">
        <v>252</v>
      </c>
      <c r="Q148">
        <v>1</v>
      </c>
      <c r="X148">
        <v>0.1</v>
      </c>
      <c r="Y148">
        <v>72.8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21</v>
      </c>
      <c r="AG148">
        <v>0</v>
      </c>
      <c r="AH148">
        <v>2</v>
      </c>
      <c r="AI148">
        <v>27722102</v>
      </c>
      <c r="AJ148">
        <v>132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ROW(Source!A56)</f>
        <v>56</v>
      </c>
      <c r="B149">
        <v>27722118</v>
      </c>
      <c r="C149">
        <v>27722112</v>
      </c>
      <c r="D149">
        <v>25418547</v>
      </c>
      <c r="E149">
        <v>1</v>
      </c>
      <c r="F149">
        <v>1</v>
      </c>
      <c r="G149">
        <v>1</v>
      </c>
      <c r="H149">
        <v>1</v>
      </c>
      <c r="I149" t="s">
        <v>1073</v>
      </c>
      <c r="J149" t="s">
        <v>6</v>
      </c>
      <c r="K149" t="s">
        <v>1074</v>
      </c>
      <c r="L149">
        <v>1191</v>
      </c>
      <c r="N149">
        <v>1013</v>
      </c>
      <c r="O149" t="s">
        <v>953</v>
      </c>
      <c r="P149" t="s">
        <v>953</v>
      </c>
      <c r="Q149">
        <v>1</v>
      </c>
      <c r="X149">
        <v>14.36</v>
      </c>
      <c r="Y149">
        <v>0</v>
      </c>
      <c r="Z149">
        <v>0</v>
      </c>
      <c r="AA149">
        <v>0</v>
      </c>
      <c r="AB149">
        <v>8.74</v>
      </c>
      <c r="AC149">
        <v>0</v>
      </c>
      <c r="AD149">
        <v>1</v>
      </c>
      <c r="AE149">
        <v>1</v>
      </c>
      <c r="AF149" t="s">
        <v>103</v>
      </c>
      <c r="AG149">
        <v>16.513999999999999</v>
      </c>
      <c r="AH149">
        <v>2</v>
      </c>
      <c r="AI149">
        <v>27722113</v>
      </c>
      <c r="AJ149">
        <v>133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ROW(Source!A56)</f>
        <v>56</v>
      </c>
      <c r="B150">
        <v>27722119</v>
      </c>
      <c r="C150">
        <v>27722112</v>
      </c>
      <c r="D150">
        <v>25412928</v>
      </c>
      <c r="E150">
        <v>1</v>
      </c>
      <c r="F150">
        <v>1</v>
      </c>
      <c r="G150">
        <v>1</v>
      </c>
      <c r="H150">
        <v>1</v>
      </c>
      <c r="I150" t="s">
        <v>954</v>
      </c>
      <c r="J150" t="s">
        <v>6</v>
      </c>
      <c r="K150" t="s">
        <v>955</v>
      </c>
      <c r="L150">
        <v>1191</v>
      </c>
      <c r="N150">
        <v>1013</v>
      </c>
      <c r="O150" t="s">
        <v>953</v>
      </c>
      <c r="P150" t="s">
        <v>953</v>
      </c>
      <c r="Q150">
        <v>1</v>
      </c>
      <c r="X150">
        <v>0.25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102</v>
      </c>
      <c r="AG150">
        <v>0.3125</v>
      </c>
      <c r="AH150">
        <v>2</v>
      </c>
      <c r="AI150">
        <v>27722114</v>
      </c>
      <c r="AJ150">
        <v>134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ROW(Source!A56)</f>
        <v>56</v>
      </c>
      <c r="B151">
        <v>27722120</v>
      </c>
      <c r="C151">
        <v>27722112</v>
      </c>
      <c r="D151">
        <v>25231607</v>
      </c>
      <c r="E151">
        <v>1</v>
      </c>
      <c r="F151">
        <v>1</v>
      </c>
      <c r="G151">
        <v>1</v>
      </c>
      <c r="H151">
        <v>2</v>
      </c>
      <c r="I151" t="s">
        <v>997</v>
      </c>
      <c r="J151" t="s">
        <v>998</v>
      </c>
      <c r="K151" t="s">
        <v>999</v>
      </c>
      <c r="L151">
        <v>1368</v>
      </c>
      <c r="N151">
        <v>1011</v>
      </c>
      <c r="O151" t="s">
        <v>959</v>
      </c>
      <c r="P151" t="s">
        <v>959</v>
      </c>
      <c r="Q151">
        <v>1</v>
      </c>
      <c r="X151">
        <v>0.25</v>
      </c>
      <c r="Y151">
        <v>0</v>
      </c>
      <c r="Z151">
        <v>65.709999999999994</v>
      </c>
      <c r="AA151">
        <v>11.6</v>
      </c>
      <c r="AB151">
        <v>0</v>
      </c>
      <c r="AC151">
        <v>0</v>
      </c>
      <c r="AD151">
        <v>1</v>
      </c>
      <c r="AE151">
        <v>0</v>
      </c>
      <c r="AF151" t="s">
        <v>102</v>
      </c>
      <c r="AG151">
        <v>0.3125</v>
      </c>
      <c r="AH151">
        <v>2</v>
      </c>
      <c r="AI151">
        <v>27722115</v>
      </c>
      <c r="AJ151">
        <v>135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ROW(Source!A56)</f>
        <v>56</v>
      </c>
      <c r="B152">
        <v>27722121</v>
      </c>
      <c r="C152">
        <v>27722112</v>
      </c>
      <c r="D152">
        <v>25150241</v>
      </c>
      <c r="E152">
        <v>1</v>
      </c>
      <c r="F152">
        <v>1</v>
      </c>
      <c r="G152">
        <v>1</v>
      </c>
      <c r="H152">
        <v>3</v>
      </c>
      <c r="I152" t="s">
        <v>1075</v>
      </c>
      <c r="J152" t="s">
        <v>1076</v>
      </c>
      <c r="K152" t="s">
        <v>1077</v>
      </c>
      <c r="L152">
        <v>1346</v>
      </c>
      <c r="N152">
        <v>1009</v>
      </c>
      <c r="O152" t="s">
        <v>178</v>
      </c>
      <c r="P152" t="s">
        <v>178</v>
      </c>
      <c r="Q152">
        <v>1</v>
      </c>
      <c r="X152">
        <v>7.423</v>
      </c>
      <c r="Y152">
        <v>112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7.423</v>
      </c>
      <c r="AH152">
        <v>2</v>
      </c>
      <c r="AI152">
        <v>27722116</v>
      </c>
      <c r="AJ152">
        <v>136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ROW(Source!A56)</f>
        <v>56</v>
      </c>
      <c r="B153">
        <v>27722122</v>
      </c>
      <c r="C153">
        <v>27722112</v>
      </c>
      <c r="D153">
        <v>25144745</v>
      </c>
      <c r="E153">
        <v>17</v>
      </c>
      <c r="F153">
        <v>1</v>
      </c>
      <c r="G153">
        <v>1</v>
      </c>
      <c r="H153">
        <v>3</v>
      </c>
      <c r="I153" t="s">
        <v>1414</v>
      </c>
      <c r="J153" t="s">
        <v>6</v>
      </c>
      <c r="K153" t="s">
        <v>1415</v>
      </c>
      <c r="L153">
        <v>1327</v>
      </c>
      <c r="N153">
        <v>1005</v>
      </c>
      <c r="O153" t="s">
        <v>96</v>
      </c>
      <c r="P153" t="s">
        <v>96</v>
      </c>
      <c r="Q153">
        <v>1</v>
      </c>
      <c r="X153">
        <v>115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6</v>
      </c>
      <c r="AG153">
        <v>115</v>
      </c>
      <c r="AH153">
        <v>3</v>
      </c>
      <c r="AI153">
        <v>-1</v>
      </c>
      <c r="AJ153" t="s">
        <v>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ROW(Source!A57)</f>
        <v>57</v>
      </c>
      <c r="B154">
        <v>27722118</v>
      </c>
      <c r="C154">
        <v>27722112</v>
      </c>
      <c r="D154">
        <v>25418547</v>
      </c>
      <c r="E154">
        <v>1</v>
      </c>
      <c r="F154">
        <v>1</v>
      </c>
      <c r="G154">
        <v>1</v>
      </c>
      <c r="H154">
        <v>1</v>
      </c>
      <c r="I154" t="s">
        <v>1073</v>
      </c>
      <c r="J154" t="s">
        <v>6</v>
      </c>
      <c r="K154" t="s">
        <v>1074</v>
      </c>
      <c r="L154">
        <v>1191</v>
      </c>
      <c r="N154">
        <v>1013</v>
      </c>
      <c r="O154" t="s">
        <v>953</v>
      </c>
      <c r="P154" t="s">
        <v>953</v>
      </c>
      <c r="Q154">
        <v>1</v>
      </c>
      <c r="X154">
        <v>14.36</v>
      </c>
      <c r="Y154">
        <v>0</v>
      </c>
      <c r="Z154">
        <v>0</v>
      </c>
      <c r="AA154">
        <v>0</v>
      </c>
      <c r="AB154">
        <v>8.74</v>
      </c>
      <c r="AC154">
        <v>0</v>
      </c>
      <c r="AD154">
        <v>1</v>
      </c>
      <c r="AE154">
        <v>1</v>
      </c>
      <c r="AF154" t="s">
        <v>103</v>
      </c>
      <c r="AG154">
        <v>16.513999999999999</v>
      </c>
      <c r="AH154">
        <v>2</v>
      </c>
      <c r="AI154">
        <v>27722113</v>
      </c>
      <c r="AJ154">
        <v>138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ROW(Source!A57)</f>
        <v>57</v>
      </c>
      <c r="B155">
        <v>27722119</v>
      </c>
      <c r="C155">
        <v>27722112</v>
      </c>
      <c r="D155">
        <v>25412928</v>
      </c>
      <c r="E155">
        <v>1</v>
      </c>
      <c r="F155">
        <v>1</v>
      </c>
      <c r="G155">
        <v>1</v>
      </c>
      <c r="H155">
        <v>1</v>
      </c>
      <c r="I155" t="s">
        <v>954</v>
      </c>
      <c r="J155" t="s">
        <v>6</v>
      </c>
      <c r="K155" t="s">
        <v>955</v>
      </c>
      <c r="L155">
        <v>1191</v>
      </c>
      <c r="N155">
        <v>1013</v>
      </c>
      <c r="O155" t="s">
        <v>953</v>
      </c>
      <c r="P155" t="s">
        <v>953</v>
      </c>
      <c r="Q155">
        <v>1</v>
      </c>
      <c r="X155">
        <v>0.25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2</v>
      </c>
      <c r="AF155" t="s">
        <v>102</v>
      </c>
      <c r="AG155">
        <v>0.3125</v>
      </c>
      <c r="AH155">
        <v>2</v>
      </c>
      <c r="AI155">
        <v>27722114</v>
      </c>
      <c r="AJ155">
        <v>139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ROW(Source!A57)</f>
        <v>57</v>
      </c>
      <c r="B156">
        <v>27722120</v>
      </c>
      <c r="C156">
        <v>27722112</v>
      </c>
      <c r="D156">
        <v>25231607</v>
      </c>
      <c r="E156">
        <v>1</v>
      </c>
      <c r="F156">
        <v>1</v>
      </c>
      <c r="G156">
        <v>1</v>
      </c>
      <c r="H156">
        <v>2</v>
      </c>
      <c r="I156" t="s">
        <v>997</v>
      </c>
      <c r="J156" t="s">
        <v>998</v>
      </c>
      <c r="K156" t="s">
        <v>999</v>
      </c>
      <c r="L156">
        <v>1368</v>
      </c>
      <c r="N156">
        <v>1011</v>
      </c>
      <c r="O156" t="s">
        <v>959</v>
      </c>
      <c r="P156" t="s">
        <v>959</v>
      </c>
      <c r="Q156">
        <v>1</v>
      </c>
      <c r="X156">
        <v>0.25</v>
      </c>
      <c r="Y156">
        <v>0</v>
      </c>
      <c r="Z156">
        <v>65.709999999999994</v>
      </c>
      <c r="AA156">
        <v>11.6</v>
      </c>
      <c r="AB156">
        <v>0</v>
      </c>
      <c r="AC156">
        <v>0</v>
      </c>
      <c r="AD156">
        <v>1</v>
      </c>
      <c r="AE156">
        <v>0</v>
      </c>
      <c r="AF156" t="s">
        <v>102</v>
      </c>
      <c r="AG156">
        <v>0.3125</v>
      </c>
      <c r="AH156">
        <v>2</v>
      </c>
      <c r="AI156">
        <v>27722115</v>
      </c>
      <c r="AJ156">
        <v>140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ROW(Source!A57)</f>
        <v>57</v>
      </c>
      <c r="B157">
        <v>27722121</v>
      </c>
      <c r="C157">
        <v>27722112</v>
      </c>
      <c r="D157">
        <v>25150241</v>
      </c>
      <c r="E157">
        <v>1</v>
      </c>
      <c r="F157">
        <v>1</v>
      </c>
      <c r="G157">
        <v>1</v>
      </c>
      <c r="H157">
        <v>3</v>
      </c>
      <c r="I157" t="s">
        <v>1075</v>
      </c>
      <c r="J157" t="s">
        <v>1076</v>
      </c>
      <c r="K157" t="s">
        <v>1077</v>
      </c>
      <c r="L157">
        <v>1346</v>
      </c>
      <c r="N157">
        <v>1009</v>
      </c>
      <c r="O157" t="s">
        <v>178</v>
      </c>
      <c r="P157" t="s">
        <v>178</v>
      </c>
      <c r="Q157">
        <v>1</v>
      </c>
      <c r="X157">
        <v>7.423</v>
      </c>
      <c r="Y157">
        <v>112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7.423</v>
      </c>
      <c r="AH157">
        <v>2</v>
      </c>
      <c r="AI157">
        <v>27722116</v>
      </c>
      <c r="AJ157">
        <v>141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ROW(Source!A57)</f>
        <v>57</v>
      </c>
      <c r="B158">
        <v>27722122</v>
      </c>
      <c r="C158">
        <v>27722112</v>
      </c>
      <c r="D158">
        <v>25144745</v>
      </c>
      <c r="E158">
        <v>17</v>
      </c>
      <c r="F158">
        <v>1</v>
      </c>
      <c r="G158">
        <v>1</v>
      </c>
      <c r="H158">
        <v>3</v>
      </c>
      <c r="I158" t="s">
        <v>1414</v>
      </c>
      <c r="J158" t="s">
        <v>6</v>
      </c>
      <c r="K158" t="s">
        <v>1415</v>
      </c>
      <c r="L158">
        <v>1327</v>
      </c>
      <c r="N158">
        <v>1005</v>
      </c>
      <c r="O158" t="s">
        <v>96</v>
      </c>
      <c r="P158" t="s">
        <v>96</v>
      </c>
      <c r="Q158">
        <v>1</v>
      </c>
      <c r="X158">
        <v>115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6</v>
      </c>
      <c r="AG158">
        <v>115</v>
      </c>
      <c r="AH158">
        <v>3</v>
      </c>
      <c r="AI158">
        <v>-1</v>
      </c>
      <c r="AJ158" t="s">
        <v>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ROW(Source!A60)</f>
        <v>60</v>
      </c>
      <c r="B159">
        <v>27722133</v>
      </c>
      <c r="C159">
        <v>27722124</v>
      </c>
      <c r="D159">
        <v>25417632</v>
      </c>
      <c r="E159">
        <v>1</v>
      </c>
      <c r="F159">
        <v>1</v>
      </c>
      <c r="G159">
        <v>1</v>
      </c>
      <c r="H159">
        <v>1</v>
      </c>
      <c r="I159" t="s">
        <v>1048</v>
      </c>
      <c r="J159" t="s">
        <v>6</v>
      </c>
      <c r="K159" t="s">
        <v>1049</v>
      </c>
      <c r="L159">
        <v>1191</v>
      </c>
      <c r="N159">
        <v>1013</v>
      </c>
      <c r="O159" t="s">
        <v>953</v>
      </c>
      <c r="P159" t="s">
        <v>953</v>
      </c>
      <c r="Q159">
        <v>1</v>
      </c>
      <c r="X159">
        <v>22</v>
      </c>
      <c r="Y159">
        <v>0</v>
      </c>
      <c r="Z159">
        <v>0</v>
      </c>
      <c r="AA159">
        <v>0</v>
      </c>
      <c r="AB159">
        <v>8.64</v>
      </c>
      <c r="AC159">
        <v>0</v>
      </c>
      <c r="AD159">
        <v>1</v>
      </c>
      <c r="AE159">
        <v>1</v>
      </c>
      <c r="AF159" t="s">
        <v>103</v>
      </c>
      <c r="AG159">
        <v>25.299999999999997</v>
      </c>
      <c r="AH159">
        <v>2</v>
      </c>
      <c r="AI159">
        <v>27722125</v>
      </c>
      <c r="AJ159">
        <v>143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ROW(Source!A60)</f>
        <v>60</v>
      </c>
      <c r="B160">
        <v>27722134</v>
      </c>
      <c r="C160">
        <v>27722124</v>
      </c>
      <c r="D160">
        <v>25412928</v>
      </c>
      <c r="E160">
        <v>1</v>
      </c>
      <c r="F160">
        <v>1</v>
      </c>
      <c r="G160">
        <v>1</v>
      </c>
      <c r="H160">
        <v>1</v>
      </c>
      <c r="I160" t="s">
        <v>954</v>
      </c>
      <c r="J160" t="s">
        <v>6</v>
      </c>
      <c r="K160" t="s">
        <v>955</v>
      </c>
      <c r="L160">
        <v>1191</v>
      </c>
      <c r="N160">
        <v>1013</v>
      </c>
      <c r="O160" t="s">
        <v>953</v>
      </c>
      <c r="P160" t="s">
        <v>953</v>
      </c>
      <c r="Q160">
        <v>1</v>
      </c>
      <c r="X160">
        <v>0.4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102</v>
      </c>
      <c r="AG160">
        <v>0.5</v>
      </c>
      <c r="AH160">
        <v>2</v>
      </c>
      <c r="AI160">
        <v>27722126</v>
      </c>
      <c r="AJ160">
        <v>144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ROW(Source!A60)</f>
        <v>60</v>
      </c>
      <c r="B161">
        <v>27722135</v>
      </c>
      <c r="C161">
        <v>27722124</v>
      </c>
      <c r="D161">
        <v>25231607</v>
      </c>
      <c r="E161">
        <v>1</v>
      </c>
      <c r="F161">
        <v>1</v>
      </c>
      <c r="G161">
        <v>1</v>
      </c>
      <c r="H161">
        <v>2</v>
      </c>
      <c r="I161" t="s">
        <v>997</v>
      </c>
      <c r="J161" t="s">
        <v>998</v>
      </c>
      <c r="K161" t="s">
        <v>999</v>
      </c>
      <c r="L161">
        <v>1368</v>
      </c>
      <c r="N161">
        <v>1011</v>
      </c>
      <c r="O161" t="s">
        <v>959</v>
      </c>
      <c r="P161" t="s">
        <v>959</v>
      </c>
      <c r="Q161">
        <v>1</v>
      </c>
      <c r="X161">
        <v>0.4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102</v>
      </c>
      <c r="AG161">
        <v>0.5</v>
      </c>
      <c r="AH161">
        <v>2</v>
      </c>
      <c r="AI161">
        <v>27722127</v>
      </c>
      <c r="AJ161">
        <v>145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ROW(Source!A60)</f>
        <v>60</v>
      </c>
      <c r="B162">
        <v>27722136</v>
      </c>
      <c r="C162">
        <v>27722124</v>
      </c>
      <c r="D162">
        <v>25232776</v>
      </c>
      <c r="E162">
        <v>1</v>
      </c>
      <c r="F162">
        <v>1</v>
      </c>
      <c r="G162">
        <v>1</v>
      </c>
      <c r="H162">
        <v>2</v>
      </c>
      <c r="I162" t="s">
        <v>1078</v>
      </c>
      <c r="J162" t="s">
        <v>1079</v>
      </c>
      <c r="K162" t="s">
        <v>1080</v>
      </c>
      <c r="L162">
        <v>1368</v>
      </c>
      <c r="N162">
        <v>1011</v>
      </c>
      <c r="O162" t="s">
        <v>959</v>
      </c>
      <c r="P162" t="s">
        <v>959</v>
      </c>
      <c r="Q162">
        <v>1</v>
      </c>
      <c r="X162">
        <v>0.59</v>
      </c>
      <c r="Y162">
        <v>0</v>
      </c>
      <c r="Z162">
        <v>2.16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102</v>
      </c>
      <c r="AG162">
        <v>0.73749999999999993</v>
      </c>
      <c r="AH162">
        <v>2</v>
      </c>
      <c r="AI162">
        <v>27722128</v>
      </c>
      <c r="AJ162">
        <v>146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ROW(Source!A60)</f>
        <v>60</v>
      </c>
      <c r="B163">
        <v>27722137</v>
      </c>
      <c r="C163">
        <v>27722124</v>
      </c>
      <c r="D163">
        <v>25173718</v>
      </c>
      <c r="E163">
        <v>1</v>
      </c>
      <c r="F163">
        <v>1</v>
      </c>
      <c r="G163">
        <v>1</v>
      </c>
      <c r="H163">
        <v>3</v>
      </c>
      <c r="I163" t="s">
        <v>1081</v>
      </c>
      <c r="J163" t="s">
        <v>1082</v>
      </c>
      <c r="K163" t="s">
        <v>1083</v>
      </c>
      <c r="L163">
        <v>1348</v>
      </c>
      <c r="N163">
        <v>1009</v>
      </c>
      <c r="O163" t="s">
        <v>46</v>
      </c>
      <c r="P163" t="s">
        <v>46</v>
      </c>
      <c r="Q163">
        <v>1000</v>
      </c>
      <c r="X163">
        <v>6.3E-3</v>
      </c>
      <c r="Y163">
        <v>7590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6.3E-3</v>
      </c>
      <c r="AH163">
        <v>2</v>
      </c>
      <c r="AI163">
        <v>27722129</v>
      </c>
      <c r="AJ163">
        <v>147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ROW(Source!A60)</f>
        <v>60</v>
      </c>
      <c r="B164">
        <v>27722138</v>
      </c>
      <c r="C164">
        <v>27722124</v>
      </c>
      <c r="D164">
        <v>25173790</v>
      </c>
      <c r="E164">
        <v>1</v>
      </c>
      <c r="F164">
        <v>1</v>
      </c>
      <c r="G164">
        <v>1</v>
      </c>
      <c r="H164">
        <v>3</v>
      </c>
      <c r="I164" t="s">
        <v>1084</v>
      </c>
      <c r="J164" t="s">
        <v>1085</v>
      </c>
      <c r="K164" t="s">
        <v>1086</v>
      </c>
      <c r="L164">
        <v>1348</v>
      </c>
      <c r="N164">
        <v>1009</v>
      </c>
      <c r="O164" t="s">
        <v>46</v>
      </c>
      <c r="P164" t="s">
        <v>46</v>
      </c>
      <c r="Q164">
        <v>1000</v>
      </c>
      <c r="X164">
        <v>3.9899999999999996E-3</v>
      </c>
      <c r="Y164">
        <v>14690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3.9899999999999996E-3</v>
      </c>
      <c r="AH164">
        <v>2</v>
      </c>
      <c r="AI164">
        <v>27722130</v>
      </c>
      <c r="AJ164">
        <v>148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ROW(Source!A60)</f>
        <v>60</v>
      </c>
      <c r="B165">
        <v>27722139</v>
      </c>
      <c r="C165">
        <v>27722124</v>
      </c>
      <c r="D165">
        <v>25146360</v>
      </c>
      <c r="E165">
        <v>17</v>
      </c>
      <c r="F165">
        <v>1</v>
      </c>
      <c r="G165">
        <v>1</v>
      </c>
      <c r="H165">
        <v>3</v>
      </c>
      <c r="I165" t="s">
        <v>1416</v>
      </c>
      <c r="J165" t="s">
        <v>6</v>
      </c>
      <c r="K165" t="s">
        <v>1417</v>
      </c>
      <c r="L165">
        <v>1339</v>
      </c>
      <c r="N165">
        <v>1007</v>
      </c>
      <c r="O165" t="s">
        <v>64</v>
      </c>
      <c r="P165" t="s">
        <v>64</v>
      </c>
      <c r="Q165">
        <v>1</v>
      </c>
      <c r="X165">
        <v>1.05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6</v>
      </c>
      <c r="AG165">
        <v>1.05</v>
      </c>
      <c r="AH165">
        <v>3</v>
      </c>
      <c r="AI165">
        <v>-1</v>
      </c>
      <c r="AJ165" t="s">
        <v>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ROW(Source!A60)</f>
        <v>60</v>
      </c>
      <c r="B166">
        <v>27722140</v>
      </c>
      <c r="C166">
        <v>27722124</v>
      </c>
      <c r="D166">
        <v>25185138</v>
      </c>
      <c r="E166">
        <v>1</v>
      </c>
      <c r="F166">
        <v>1</v>
      </c>
      <c r="G166">
        <v>1</v>
      </c>
      <c r="H166">
        <v>3</v>
      </c>
      <c r="I166" t="s">
        <v>1087</v>
      </c>
      <c r="J166" t="s">
        <v>1088</v>
      </c>
      <c r="K166" t="s">
        <v>1089</v>
      </c>
      <c r="L166">
        <v>1346</v>
      </c>
      <c r="N166">
        <v>1009</v>
      </c>
      <c r="O166" t="s">
        <v>178</v>
      </c>
      <c r="P166" t="s">
        <v>178</v>
      </c>
      <c r="Q166">
        <v>1</v>
      </c>
      <c r="X166">
        <v>12.7</v>
      </c>
      <c r="Y166">
        <v>45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12.7</v>
      </c>
      <c r="AH166">
        <v>2</v>
      </c>
      <c r="AI166">
        <v>27722131</v>
      </c>
      <c r="AJ166">
        <v>150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ROW(Source!A61)</f>
        <v>61</v>
      </c>
      <c r="B167">
        <v>27722133</v>
      </c>
      <c r="C167">
        <v>27722124</v>
      </c>
      <c r="D167">
        <v>25417632</v>
      </c>
      <c r="E167">
        <v>1</v>
      </c>
      <c r="F167">
        <v>1</v>
      </c>
      <c r="G167">
        <v>1</v>
      </c>
      <c r="H167">
        <v>1</v>
      </c>
      <c r="I167" t="s">
        <v>1048</v>
      </c>
      <c r="J167" t="s">
        <v>6</v>
      </c>
      <c r="K167" t="s">
        <v>1049</v>
      </c>
      <c r="L167">
        <v>1191</v>
      </c>
      <c r="N167">
        <v>1013</v>
      </c>
      <c r="O167" t="s">
        <v>953</v>
      </c>
      <c r="P167" t="s">
        <v>953</v>
      </c>
      <c r="Q167">
        <v>1</v>
      </c>
      <c r="X167">
        <v>22</v>
      </c>
      <c r="Y167">
        <v>0</v>
      </c>
      <c r="Z167">
        <v>0</v>
      </c>
      <c r="AA167">
        <v>0</v>
      </c>
      <c r="AB167">
        <v>8.64</v>
      </c>
      <c r="AC167">
        <v>0</v>
      </c>
      <c r="AD167">
        <v>1</v>
      </c>
      <c r="AE167">
        <v>1</v>
      </c>
      <c r="AF167" t="s">
        <v>103</v>
      </c>
      <c r="AG167">
        <v>25.299999999999997</v>
      </c>
      <c r="AH167">
        <v>2</v>
      </c>
      <c r="AI167">
        <v>27722125</v>
      </c>
      <c r="AJ167">
        <v>151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ROW(Source!A61)</f>
        <v>61</v>
      </c>
      <c r="B168">
        <v>27722134</v>
      </c>
      <c r="C168">
        <v>27722124</v>
      </c>
      <c r="D168">
        <v>25412928</v>
      </c>
      <c r="E168">
        <v>1</v>
      </c>
      <c r="F168">
        <v>1</v>
      </c>
      <c r="G168">
        <v>1</v>
      </c>
      <c r="H168">
        <v>1</v>
      </c>
      <c r="I168" t="s">
        <v>954</v>
      </c>
      <c r="J168" t="s">
        <v>6</v>
      </c>
      <c r="K168" t="s">
        <v>955</v>
      </c>
      <c r="L168">
        <v>1191</v>
      </c>
      <c r="N168">
        <v>1013</v>
      </c>
      <c r="O168" t="s">
        <v>953</v>
      </c>
      <c r="P168" t="s">
        <v>953</v>
      </c>
      <c r="Q168">
        <v>1</v>
      </c>
      <c r="X168">
        <v>0.4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102</v>
      </c>
      <c r="AG168">
        <v>0.5</v>
      </c>
      <c r="AH168">
        <v>2</v>
      </c>
      <c r="AI168">
        <v>27722126</v>
      </c>
      <c r="AJ168">
        <v>152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ROW(Source!A61)</f>
        <v>61</v>
      </c>
      <c r="B169">
        <v>27722135</v>
      </c>
      <c r="C169">
        <v>27722124</v>
      </c>
      <c r="D169">
        <v>25231607</v>
      </c>
      <c r="E169">
        <v>1</v>
      </c>
      <c r="F169">
        <v>1</v>
      </c>
      <c r="G169">
        <v>1</v>
      </c>
      <c r="H169">
        <v>2</v>
      </c>
      <c r="I169" t="s">
        <v>997</v>
      </c>
      <c r="J169" t="s">
        <v>998</v>
      </c>
      <c r="K169" t="s">
        <v>999</v>
      </c>
      <c r="L169">
        <v>1368</v>
      </c>
      <c r="N169">
        <v>1011</v>
      </c>
      <c r="O169" t="s">
        <v>959</v>
      </c>
      <c r="P169" t="s">
        <v>959</v>
      </c>
      <c r="Q169">
        <v>1</v>
      </c>
      <c r="X169">
        <v>0.4</v>
      </c>
      <c r="Y169">
        <v>0</v>
      </c>
      <c r="Z169">
        <v>65.709999999999994</v>
      </c>
      <c r="AA169">
        <v>11.6</v>
      </c>
      <c r="AB169">
        <v>0</v>
      </c>
      <c r="AC169">
        <v>0</v>
      </c>
      <c r="AD169">
        <v>1</v>
      </c>
      <c r="AE169">
        <v>0</v>
      </c>
      <c r="AF169" t="s">
        <v>102</v>
      </c>
      <c r="AG169">
        <v>0.5</v>
      </c>
      <c r="AH169">
        <v>2</v>
      </c>
      <c r="AI169">
        <v>27722127</v>
      </c>
      <c r="AJ169">
        <v>153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ROW(Source!A61)</f>
        <v>61</v>
      </c>
      <c r="B170">
        <v>27722136</v>
      </c>
      <c r="C170">
        <v>27722124</v>
      </c>
      <c r="D170">
        <v>25232776</v>
      </c>
      <c r="E170">
        <v>1</v>
      </c>
      <c r="F170">
        <v>1</v>
      </c>
      <c r="G170">
        <v>1</v>
      </c>
      <c r="H170">
        <v>2</v>
      </c>
      <c r="I170" t="s">
        <v>1078</v>
      </c>
      <c r="J170" t="s">
        <v>1079</v>
      </c>
      <c r="K170" t="s">
        <v>1080</v>
      </c>
      <c r="L170">
        <v>1368</v>
      </c>
      <c r="N170">
        <v>1011</v>
      </c>
      <c r="O170" t="s">
        <v>959</v>
      </c>
      <c r="P170" t="s">
        <v>959</v>
      </c>
      <c r="Q170">
        <v>1</v>
      </c>
      <c r="X170">
        <v>0.59</v>
      </c>
      <c r="Y170">
        <v>0</v>
      </c>
      <c r="Z170">
        <v>2.16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102</v>
      </c>
      <c r="AG170">
        <v>0.73749999999999993</v>
      </c>
      <c r="AH170">
        <v>2</v>
      </c>
      <c r="AI170">
        <v>27722128</v>
      </c>
      <c r="AJ170">
        <v>154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ROW(Source!A61)</f>
        <v>61</v>
      </c>
      <c r="B171">
        <v>27722137</v>
      </c>
      <c r="C171">
        <v>27722124</v>
      </c>
      <c r="D171">
        <v>25173718</v>
      </c>
      <c r="E171">
        <v>1</v>
      </c>
      <c r="F171">
        <v>1</v>
      </c>
      <c r="G171">
        <v>1</v>
      </c>
      <c r="H171">
        <v>3</v>
      </c>
      <c r="I171" t="s">
        <v>1081</v>
      </c>
      <c r="J171" t="s">
        <v>1082</v>
      </c>
      <c r="K171" t="s">
        <v>1083</v>
      </c>
      <c r="L171">
        <v>1348</v>
      </c>
      <c r="N171">
        <v>1009</v>
      </c>
      <c r="O171" t="s">
        <v>46</v>
      </c>
      <c r="P171" t="s">
        <v>46</v>
      </c>
      <c r="Q171">
        <v>1000</v>
      </c>
      <c r="X171">
        <v>6.3E-3</v>
      </c>
      <c r="Y171">
        <v>7590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6.3E-3</v>
      </c>
      <c r="AH171">
        <v>2</v>
      </c>
      <c r="AI171">
        <v>27722129</v>
      </c>
      <c r="AJ171">
        <v>155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ROW(Source!A61)</f>
        <v>61</v>
      </c>
      <c r="B172">
        <v>27722138</v>
      </c>
      <c r="C172">
        <v>27722124</v>
      </c>
      <c r="D172">
        <v>25173790</v>
      </c>
      <c r="E172">
        <v>1</v>
      </c>
      <c r="F172">
        <v>1</v>
      </c>
      <c r="G172">
        <v>1</v>
      </c>
      <c r="H172">
        <v>3</v>
      </c>
      <c r="I172" t="s">
        <v>1084</v>
      </c>
      <c r="J172" t="s">
        <v>1085</v>
      </c>
      <c r="K172" t="s">
        <v>1086</v>
      </c>
      <c r="L172">
        <v>1348</v>
      </c>
      <c r="N172">
        <v>1009</v>
      </c>
      <c r="O172" t="s">
        <v>46</v>
      </c>
      <c r="P172" t="s">
        <v>46</v>
      </c>
      <c r="Q172">
        <v>1000</v>
      </c>
      <c r="X172">
        <v>3.9899999999999996E-3</v>
      </c>
      <c r="Y172">
        <v>14690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3.9899999999999996E-3</v>
      </c>
      <c r="AH172">
        <v>2</v>
      </c>
      <c r="AI172">
        <v>27722130</v>
      </c>
      <c r="AJ172">
        <v>156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ROW(Source!A61)</f>
        <v>61</v>
      </c>
      <c r="B173">
        <v>27722139</v>
      </c>
      <c r="C173">
        <v>27722124</v>
      </c>
      <c r="D173">
        <v>25146360</v>
      </c>
      <c r="E173">
        <v>17</v>
      </c>
      <c r="F173">
        <v>1</v>
      </c>
      <c r="G173">
        <v>1</v>
      </c>
      <c r="H173">
        <v>3</v>
      </c>
      <c r="I173" t="s">
        <v>1416</v>
      </c>
      <c r="J173" t="s">
        <v>6</v>
      </c>
      <c r="K173" t="s">
        <v>1417</v>
      </c>
      <c r="L173">
        <v>1339</v>
      </c>
      <c r="N173">
        <v>1007</v>
      </c>
      <c r="O173" t="s">
        <v>64</v>
      </c>
      <c r="P173" t="s">
        <v>64</v>
      </c>
      <c r="Q173">
        <v>1</v>
      </c>
      <c r="X173">
        <v>1.05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1.05</v>
      </c>
      <c r="AH173">
        <v>3</v>
      </c>
      <c r="AI173">
        <v>-1</v>
      </c>
      <c r="AJ173" t="s">
        <v>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ROW(Source!A61)</f>
        <v>61</v>
      </c>
      <c r="B174">
        <v>27722140</v>
      </c>
      <c r="C174">
        <v>27722124</v>
      </c>
      <c r="D174">
        <v>25185138</v>
      </c>
      <c r="E174">
        <v>1</v>
      </c>
      <c r="F174">
        <v>1</v>
      </c>
      <c r="G174">
        <v>1</v>
      </c>
      <c r="H174">
        <v>3</v>
      </c>
      <c r="I174" t="s">
        <v>1087</v>
      </c>
      <c r="J174" t="s">
        <v>1088</v>
      </c>
      <c r="K174" t="s">
        <v>1089</v>
      </c>
      <c r="L174">
        <v>1346</v>
      </c>
      <c r="N174">
        <v>1009</v>
      </c>
      <c r="O174" t="s">
        <v>178</v>
      </c>
      <c r="P174" t="s">
        <v>178</v>
      </c>
      <c r="Q174">
        <v>1</v>
      </c>
      <c r="X174">
        <v>12.7</v>
      </c>
      <c r="Y174">
        <v>45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12.7</v>
      </c>
      <c r="AH174">
        <v>2</v>
      </c>
      <c r="AI174">
        <v>27722131</v>
      </c>
      <c r="AJ174">
        <v>158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ROW(Source!A64)</f>
        <v>64</v>
      </c>
      <c r="B175">
        <v>27722149</v>
      </c>
      <c r="C175">
        <v>27722142</v>
      </c>
      <c r="D175">
        <v>25413030</v>
      </c>
      <c r="E175">
        <v>1</v>
      </c>
      <c r="F175">
        <v>1</v>
      </c>
      <c r="G175">
        <v>1</v>
      </c>
      <c r="H175">
        <v>1</v>
      </c>
      <c r="I175" t="s">
        <v>1090</v>
      </c>
      <c r="J175" t="s">
        <v>6</v>
      </c>
      <c r="K175" t="s">
        <v>1091</v>
      </c>
      <c r="L175">
        <v>1191</v>
      </c>
      <c r="N175">
        <v>1013</v>
      </c>
      <c r="O175" t="s">
        <v>953</v>
      </c>
      <c r="P175" t="s">
        <v>953</v>
      </c>
      <c r="Q175">
        <v>1</v>
      </c>
      <c r="X175">
        <v>12.64</v>
      </c>
      <c r="Y175">
        <v>0</v>
      </c>
      <c r="Z175">
        <v>0</v>
      </c>
      <c r="AA175">
        <v>0</v>
      </c>
      <c r="AB175">
        <v>8.86</v>
      </c>
      <c r="AC175">
        <v>0</v>
      </c>
      <c r="AD175">
        <v>1</v>
      </c>
      <c r="AE175">
        <v>1</v>
      </c>
      <c r="AF175" t="s">
        <v>103</v>
      </c>
      <c r="AG175">
        <v>14.536</v>
      </c>
      <c r="AH175">
        <v>2</v>
      </c>
      <c r="AI175">
        <v>27722143</v>
      </c>
      <c r="AJ175">
        <v>159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ROW(Source!A64)</f>
        <v>64</v>
      </c>
      <c r="B176">
        <v>27722150</v>
      </c>
      <c r="C176">
        <v>27722142</v>
      </c>
      <c r="D176">
        <v>25412928</v>
      </c>
      <c r="E176">
        <v>1</v>
      </c>
      <c r="F176">
        <v>1</v>
      </c>
      <c r="G176">
        <v>1</v>
      </c>
      <c r="H176">
        <v>1</v>
      </c>
      <c r="I176" t="s">
        <v>954</v>
      </c>
      <c r="J176" t="s">
        <v>6</v>
      </c>
      <c r="K176" t="s">
        <v>955</v>
      </c>
      <c r="L176">
        <v>1191</v>
      </c>
      <c r="N176">
        <v>1013</v>
      </c>
      <c r="O176" t="s">
        <v>953</v>
      </c>
      <c r="P176" t="s">
        <v>953</v>
      </c>
      <c r="Q176">
        <v>1</v>
      </c>
      <c r="X176">
        <v>0.38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102</v>
      </c>
      <c r="AG176">
        <v>0.47499999999999998</v>
      </c>
      <c r="AH176">
        <v>2</v>
      </c>
      <c r="AI176">
        <v>27722144</v>
      </c>
      <c r="AJ176">
        <v>160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ROW(Source!A64)</f>
        <v>64</v>
      </c>
      <c r="B177">
        <v>27722151</v>
      </c>
      <c r="C177">
        <v>27722142</v>
      </c>
      <c r="D177">
        <v>25230220</v>
      </c>
      <c r="E177">
        <v>1</v>
      </c>
      <c r="F177">
        <v>1</v>
      </c>
      <c r="G177">
        <v>1</v>
      </c>
      <c r="H177">
        <v>2</v>
      </c>
      <c r="I177" t="s">
        <v>991</v>
      </c>
      <c r="J177" t="s">
        <v>992</v>
      </c>
      <c r="K177" t="s">
        <v>993</v>
      </c>
      <c r="L177">
        <v>1368</v>
      </c>
      <c r="N177">
        <v>1011</v>
      </c>
      <c r="O177" t="s">
        <v>959</v>
      </c>
      <c r="P177" t="s">
        <v>959</v>
      </c>
      <c r="Q177">
        <v>1</v>
      </c>
      <c r="X177">
        <v>0.16</v>
      </c>
      <c r="Y177">
        <v>0</v>
      </c>
      <c r="Z177">
        <v>111.99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102</v>
      </c>
      <c r="AG177">
        <v>0.2</v>
      </c>
      <c r="AH177">
        <v>2</v>
      </c>
      <c r="AI177">
        <v>27722145</v>
      </c>
      <c r="AJ177">
        <v>161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ROW(Source!A64)</f>
        <v>64</v>
      </c>
      <c r="B178">
        <v>27722152</v>
      </c>
      <c r="C178">
        <v>27722142</v>
      </c>
      <c r="D178">
        <v>25231607</v>
      </c>
      <c r="E178">
        <v>1</v>
      </c>
      <c r="F178">
        <v>1</v>
      </c>
      <c r="G178">
        <v>1</v>
      </c>
      <c r="H178">
        <v>2</v>
      </c>
      <c r="I178" t="s">
        <v>997</v>
      </c>
      <c r="J178" t="s">
        <v>998</v>
      </c>
      <c r="K178" t="s">
        <v>999</v>
      </c>
      <c r="L178">
        <v>1368</v>
      </c>
      <c r="N178">
        <v>1011</v>
      </c>
      <c r="O178" t="s">
        <v>959</v>
      </c>
      <c r="P178" t="s">
        <v>959</v>
      </c>
      <c r="Q178">
        <v>1</v>
      </c>
      <c r="X178">
        <v>0.22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102</v>
      </c>
      <c r="AG178">
        <v>0.27500000000000002</v>
      </c>
      <c r="AH178">
        <v>2</v>
      </c>
      <c r="AI178">
        <v>27722146</v>
      </c>
      <c r="AJ178">
        <v>162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ROW(Source!A64)</f>
        <v>64</v>
      </c>
      <c r="B179">
        <v>27722153</v>
      </c>
      <c r="C179">
        <v>27722142</v>
      </c>
      <c r="D179">
        <v>25173764</v>
      </c>
      <c r="E179">
        <v>1</v>
      </c>
      <c r="F179">
        <v>1</v>
      </c>
      <c r="G179">
        <v>1</v>
      </c>
      <c r="H179">
        <v>3</v>
      </c>
      <c r="I179" t="s">
        <v>1092</v>
      </c>
      <c r="J179" t="s">
        <v>1093</v>
      </c>
      <c r="K179" t="s">
        <v>1094</v>
      </c>
      <c r="L179">
        <v>1348</v>
      </c>
      <c r="N179">
        <v>1009</v>
      </c>
      <c r="O179" t="s">
        <v>46</v>
      </c>
      <c r="P179" t="s">
        <v>46</v>
      </c>
      <c r="Q179">
        <v>1000</v>
      </c>
      <c r="X179">
        <v>2.8000000000000001E-2</v>
      </c>
      <c r="Y179">
        <v>10200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2.8000000000000001E-2</v>
      </c>
      <c r="AH179">
        <v>2</v>
      </c>
      <c r="AI179">
        <v>27722147</v>
      </c>
      <c r="AJ179">
        <v>164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ROW(Source!A64)</f>
        <v>64</v>
      </c>
      <c r="B180">
        <v>27722154</v>
      </c>
      <c r="C180">
        <v>27722142</v>
      </c>
      <c r="D180">
        <v>25144617</v>
      </c>
      <c r="E180">
        <v>17</v>
      </c>
      <c r="F180">
        <v>1</v>
      </c>
      <c r="G180">
        <v>1</v>
      </c>
      <c r="H180">
        <v>3</v>
      </c>
      <c r="I180" t="s">
        <v>1418</v>
      </c>
      <c r="J180" t="s">
        <v>6</v>
      </c>
      <c r="K180" t="s">
        <v>1419</v>
      </c>
      <c r="L180">
        <v>1348</v>
      </c>
      <c r="N180">
        <v>1009</v>
      </c>
      <c r="O180" t="s">
        <v>46</v>
      </c>
      <c r="P180" t="s">
        <v>46</v>
      </c>
      <c r="Q180">
        <v>1000</v>
      </c>
      <c r="X180">
        <v>1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6</v>
      </c>
      <c r="AG180">
        <v>1</v>
      </c>
      <c r="AH180">
        <v>3</v>
      </c>
      <c r="AI180">
        <v>-1</v>
      </c>
      <c r="AJ180" t="s">
        <v>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ROW(Source!A65)</f>
        <v>65</v>
      </c>
      <c r="B181">
        <v>27722149</v>
      </c>
      <c r="C181">
        <v>27722142</v>
      </c>
      <c r="D181">
        <v>25413030</v>
      </c>
      <c r="E181">
        <v>1</v>
      </c>
      <c r="F181">
        <v>1</v>
      </c>
      <c r="G181">
        <v>1</v>
      </c>
      <c r="H181">
        <v>1</v>
      </c>
      <c r="I181" t="s">
        <v>1090</v>
      </c>
      <c r="J181" t="s">
        <v>6</v>
      </c>
      <c r="K181" t="s">
        <v>1091</v>
      </c>
      <c r="L181">
        <v>1191</v>
      </c>
      <c r="N181">
        <v>1013</v>
      </c>
      <c r="O181" t="s">
        <v>953</v>
      </c>
      <c r="P181" t="s">
        <v>953</v>
      </c>
      <c r="Q181">
        <v>1</v>
      </c>
      <c r="X181">
        <v>12.64</v>
      </c>
      <c r="Y181">
        <v>0</v>
      </c>
      <c r="Z181">
        <v>0</v>
      </c>
      <c r="AA181">
        <v>0</v>
      </c>
      <c r="AB181">
        <v>8.86</v>
      </c>
      <c r="AC181">
        <v>0</v>
      </c>
      <c r="AD181">
        <v>1</v>
      </c>
      <c r="AE181">
        <v>1</v>
      </c>
      <c r="AF181" t="s">
        <v>103</v>
      </c>
      <c r="AG181">
        <v>14.536</v>
      </c>
      <c r="AH181">
        <v>2</v>
      </c>
      <c r="AI181">
        <v>27722143</v>
      </c>
      <c r="AJ181">
        <v>165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ROW(Source!A65)</f>
        <v>65</v>
      </c>
      <c r="B182">
        <v>27722150</v>
      </c>
      <c r="C182">
        <v>27722142</v>
      </c>
      <c r="D182">
        <v>25412928</v>
      </c>
      <c r="E182">
        <v>1</v>
      </c>
      <c r="F182">
        <v>1</v>
      </c>
      <c r="G182">
        <v>1</v>
      </c>
      <c r="H182">
        <v>1</v>
      </c>
      <c r="I182" t="s">
        <v>954</v>
      </c>
      <c r="J182" t="s">
        <v>6</v>
      </c>
      <c r="K182" t="s">
        <v>955</v>
      </c>
      <c r="L182">
        <v>1191</v>
      </c>
      <c r="N182">
        <v>1013</v>
      </c>
      <c r="O182" t="s">
        <v>953</v>
      </c>
      <c r="P182" t="s">
        <v>953</v>
      </c>
      <c r="Q182">
        <v>1</v>
      </c>
      <c r="X182">
        <v>0.38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102</v>
      </c>
      <c r="AG182">
        <v>0.47499999999999998</v>
      </c>
      <c r="AH182">
        <v>2</v>
      </c>
      <c r="AI182">
        <v>27722144</v>
      </c>
      <c r="AJ182">
        <v>166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ROW(Source!A65)</f>
        <v>65</v>
      </c>
      <c r="B183">
        <v>27722151</v>
      </c>
      <c r="C183">
        <v>27722142</v>
      </c>
      <c r="D183">
        <v>25230220</v>
      </c>
      <c r="E183">
        <v>1</v>
      </c>
      <c r="F183">
        <v>1</v>
      </c>
      <c r="G183">
        <v>1</v>
      </c>
      <c r="H183">
        <v>2</v>
      </c>
      <c r="I183" t="s">
        <v>991</v>
      </c>
      <c r="J183" t="s">
        <v>992</v>
      </c>
      <c r="K183" t="s">
        <v>993</v>
      </c>
      <c r="L183">
        <v>1368</v>
      </c>
      <c r="N183">
        <v>1011</v>
      </c>
      <c r="O183" t="s">
        <v>959</v>
      </c>
      <c r="P183" t="s">
        <v>959</v>
      </c>
      <c r="Q183">
        <v>1</v>
      </c>
      <c r="X183">
        <v>0.16</v>
      </c>
      <c r="Y183">
        <v>0</v>
      </c>
      <c r="Z183">
        <v>111.99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102</v>
      </c>
      <c r="AG183">
        <v>0.2</v>
      </c>
      <c r="AH183">
        <v>2</v>
      </c>
      <c r="AI183">
        <v>27722145</v>
      </c>
      <c r="AJ183">
        <v>167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ROW(Source!A65)</f>
        <v>65</v>
      </c>
      <c r="B184">
        <v>27722152</v>
      </c>
      <c r="C184">
        <v>27722142</v>
      </c>
      <c r="D184">
        <v>25231607</v>
      </c>
      <c r="E184">
        <v>1</v>
      </c>
      <c r="F184">
        <v>1</v>
      </c>
      <c r="G184">
        <v>1</v>
      </c>
      <c r="H184">
        <v>2</v>
      </c>
      <c r="I184" t="s">
        <v>997</v>
      </c>
      <c r="J184" t="s">
        <v>998</v>
      </c>
      <c r="K184" t="s">
        <v>999</v>
      </c>
      <c r="L184">
        <v>1368</v>
      </c>
      <c r="N184">
        <v>1011</v>
      </c>
      <c r="O184" t="s">
        <v>959</v>
      </c>
      <c r="P184" t="s">
        <v>959</v>
      </c>
      <c r="Q184">
        <v>1</v>
      </c>
      <c r="X184">
        <v>0.22</v>
      </c>
      <c r="Y184">
        <v>0</v>
      </c>
      <c r="Z184">
        <v>65.709999999999994</v>
      </c>
      <c r="AA184">
        <v>11.6</v>
      </c>
      <c r="AB184">
        <v>0</v>
      </c>
      <c r="AC184">
        <v>0</v>
      </c>
      <c r="AD184">
        <v>1</v>
      </c>
      <c r="AE184">
        <v>0</v>
      </c>
      <c r="AF184" t="s">
        <v>102</v>
      </c>
      <c r="AG184">
        <v>0.27500000000000002</v>
      </c>
      <c r="AH184">
        <v>2</v>
      </c>
      <c r="AI184">
        <v>27722146</v>
      </c>
      <c r="AJ184">
        <v>168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ROW(Source!A65)</f>
        <v>65</v>
      </c>
      <c r="B185">
        <v>27722153</v>
      </c>
      <c r="C185">
        <v>27722142</v>
      </c>
      <c r="D185">
        <v>25173764</v>
      </c>
      <c r="E185">
        <v>1</v>
      </c>
      <c r="F185">
        <v>1</v>
      </c>
      <c r="G185">
        <v>1</v>
      </c>
      <c r="H185">
        <v>3</v>
      </c>
      <c r="I185" t="s">
        <v>1092</v>
      </c>
      <c r="J185" t="s">
        <v>1093</v>
      </c>
      <c r="K185" t="s">
        <v>1094</v>
      </c>
      <c r="L185">
        <v>1348</v>
      </c>
      <c r="N185">
        <v>1009</v>
      </c>
      <c r="O185" t="s">
        <v>46</v>
      </c>
      <c r="P185" t="s">
        <v>46</v>
      </c>
      <c r="Q185">
        <v>1000</v>
      </c>
      <c r="X185">
        <v>2.8000000000000001E-2</v>
      </c>
      <c r="Y185">
        <v>10200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2.8000000000000001E-2</v>
      </c>
      <c r="AH185">
        <v>2</v>
      </c>
      <c r="AI185">
        <v>27722147</v>
      </c>
      <c r="AJ185">
        <v>170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ROW(Source!A65)</f>
        <v>65</v>
      </c>
      <c r="B186">
        <v>27722154</v>
      </c>
      <c r="C186">
        <v>27722142</v>
      </c>
      <c r="D186">
        <v>25144617</v>
      </c>
      <c r="E186">
        <v>17</v>
      </c>
      <c r="F186">
        <v>1</v>
      </c>
      <c r="G186">
        <v>1</v>
      </c>
      <c r="H186">
        <v>3</v>
      </c>
      <c r="I186" t="s">
        <v>1418</v>
      </c>
      <c r="J186" t="s">
        <v>6</v>
      </c>
      <c r="K186" t="s">
        <v>1419</v>
      </c>
      <c r="L186">
        <v>1348</v>
      </c>
      <c r="N186">
        <v>1009</v>
      </c>
      <c r="O186" t="s">
        <v>46</v>
      </c>
      <c r="P186" t="s">
        <v>46</v>
      </c>
      <c r="Q186">
        <v>1000</v>
      </c>
      <c r="X186">
        <v>1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6</v>
      </c>
      <c r="AG186">
        <v>1</v>
      </c>
      <c r="AH186">
        <v>3</v>
      </c>
      <c r="AI186">
        <v>-1</v>
      </c>
      <c r="AJ186" t="s">
        <v>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ROW(Source!A68)</f>
        <v>68</v>
      </c>
      <c r="B187">
        <v>27722165</v>
      </c>
      <c r="C187">
        <v>27722156</v>
      </c>
      <c r="D187">
        <v>25417632</v>
      </c>
      <c r="E187">
        <v>1</v>
      </c>
      <c r="F187">
        <v>1</v>
      </c>
      <c r="G187">
        <v>1</v>
      </c>
      <c r="H187">
        <v>1</v>
      </c>
      <c r="I187" t="s">
        <v>1048</v>
      </c>
      <c r="J187" t="s">
        <v>6</v>
      </c>
      <c r="K187" t="s">
        <v>1049</v>
      </c>
      <c r="L187">
        <v>1191</v>
      </c>
      <c r="N187">
        <v>1013</v>
      </c>
      <c r="O187" t="s">
        <v>953</v>
      </c>
      <c r="P187" t="s">
        <v>953</v>
      </c>
      <c r="Q187">
        <v>1</v>
      </c>
      <c r="X187">
        <v>27.22</v>
      </c>
      <c r="Y187">
        <v>0</v>
      </c>
      <c r="Z187">
        <v>0</v>
      </c>
      <c r="AA187">
        <v>0</v>
      </c>
      <c r="AB187">
        <v>8.64</v>
      </c>
      <c r="AC187">
        <v>0</v>
      </c>
      <c r="AD187">
        <v>1</v>
      </c>
      <c r="AE187">
        <v>1</v>
      </c>
      <c r="AF187" t="s">
        <v>103</v>
      </c>
      <c r="AG187">
        <v>31.302999999999997</v>
      </c>
      <c r="AH187">
        <v>2</v>
      </c>
      <c r="AI187">
        <v>27722157</v>
      </c>
      <c r="AJ187">
        <v>171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ROW(Source!A68)</f>
        <v>68</v>
      </c>
      <c r="B188">
        <v>27722166</v>
      </c>
      <c r="C188">
        <v>27722156</v>
      </c>
      <c r="D188">
        <v>25412928</v>
      </c>
      <c r="E188">
        <v>1</v>
      </c>
      <c r="F188">
        <v>1</v>
      </c>
      <c r="G188">
        <v>1</v>
      </c>
      <c r="H188">
        <v>1</v>
      </c>
      <c r="I188" t="s">
        <v>954</v>
      </c>
      <c r="J188" t="s">
        <v>6</v>
      </c>
      <c r="K188" t="s">
        <v>955</v>
      </c>
      <c r="L188">
        <v>1191</v>
      </c>
      <c r="N188">
        <v>1013</v>
      </c>
      <c r="O188" t="s">
        <v>953</v>
      </c>
      <c r="P188" t="s">
        <v>953</v>
      </c>
      <c r="Q188">
        <v>1</v>
      </c>
      <c r="X188">
        <v>1.94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2</v>
      </c>
      <c r="AF188" t="s">
        <v>102</v>
      </c>
      <c r="AG188">
        <v>2.4249999999999998</v>
      </c>
      <c r="AH188">
        <v>2</v>
      </c>
      <c r="AI188">
        <v>27722158</v>
      </c>
      <c r="AJ188">
        <v>172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ROW(Source!A68)</f>
        <v>68</v>
      </c>
      <c r="B189">
        <v>27722167</v>
      </c>
      <c r="C189">
        <v>27722156</v>
      </c>
      <c r="D189">
        <v>25230118</v>
      </c>
      <c r="E189">
        <v>1</v>
      </c>
      <c r="F189">
        <v>1</v>
      </c>
      <c r="G189">
        <v>1</v>
      </c>
      <c r="H189">
        <v>2</v>
      </c>
      <c r="I189" t="s">
        <v>1050</v>
      </c>
      <c r="J189" t="s">
        <v>1051</v>
      </c>
      <c r="K189" t="s">
        <v>1052</v>
      </c>
      <c r="L189">
        <v>1368</v>
      </c>
      <c r="N189">
        <v>1011</v>
      </c>
      <c r="O189" t="s">
        <v>959</v>
      </c>
      <c r="P189" t="s">
        <v>959</v>
      </c>
      <c r="Q189">
        <v>1</v>
      </c>
      <c r="X189">
        <v>0.68</v>
      </c>
      <c r="Y189">
        <v>0</v>
      </c>
      <c r="Z189">
        <v>86.4</v>
      </c>
      <c r="AA189">
        <v>13.5</v>
      </c>
      <c r="AB189">
        <v>0</v>
      </c>
      <c r="AC189">
        <v>0</v>
      </c>
      <c r="AD189">
        <v>1</v>
      </c>
      <c r="AE189">
        <v>0</v>
      </c>
      <c r="AF189" t="s">
        <v>102</v>
      </c>
      <c r="AG189">
        <v>0.85000000000000009</v>
      </c>
      <c r="AH189">
        <v>2</v>
      </c>
      <c r="AI189">
        <v>27722159</v>
      </c>
      <c r="AJ189">
        <v>173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ROW(Source!A68)</f>
        <v>68</v>
      </c>
      <c r="B190">
        <v>27722168</v>
      </c>
      <c r="C190">
        <v>27722156</v>
      </c>
      <c r="D190">
        <v>25230445</v>
      </c>
      <c r="E190">
        <v>1</v>
      </c>
      <c r="F190">
        <v>1</v>
      </c>
      <c r="G190">
        <v>1</v>
      </c>
      <c r="H190">
        <v>2</v>
      </c>
      <c r="I190" t="s">
        <v>956</v>
      </c>
      <c r="J190" t="s">
        <v>957</v>
      </c>
      <c r="K190" t="s">
        <v>958</v>
      </c>
      <c r="L190">
        <v>1368</v>
      </c>
      <c r="N190">
        <v>1011</v>
      </c>
      <c r="O190" t="s">
        <v>959</v>
      </c>
      <c r="P190" t="s">
        <v>959</v>
      </c>
      <c r="Q190">
        <v>1</v>
      </c>
      <c r="X190">
        <v>1.26</v>
      </c>
      <c r="Y190">
        <v>0</v>
      </c>
      <c r="Z190">
        <v>89.99</v>
      </c>
      <c r="AA190">
        <v>10.06</v>
      </c>
      <c r="AB190">
        <v>0</v>
      </c>
      <c r="AC190">
        <v>0</v>
      </c>
      <c r="AD190">
        <v>1</v>
      </c>
      <c r="AE190">
        <v>0</v>
      </c>
      <c r="AF190" t="s">
        <v>102</v>
      </c>
      <c r="AG190">
        <v>1.575</v>
      </c>
      <c r="AH190">
        <v>2</v>
      </c>
      <c r="AI190">
        <v>27722160</v>
      </c>
      <c r="AJ190">
        <v>174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ROW(Source!A68)</f>
        <v>68</v>
      </c>
      <c r="B191">
        <v>27722169</v>
      </c>
      <c r="C191">
        <v>27722156</v>
      </c>
      <c r="D191">
        <v>25230656</v>
      </c>
      <c r="E191">
        <v>1</v>
      </c>
      <c r="F191">
        <v>1</v>
      </c>
      <c r="G191">
        <v>1</v>
      </c>
      <c r="H191">
        <v>2</v>
      </c>
      <c r="I191" t="s">
        <v>1053</v>
      </c>
      <c r="J191" t="s">
        <v>1054</v>
      </c>
      <c r="K191" t="s">
        <v>1055</v>
      </c>
      <c r="L191">
        <v>1368</v>
      </c>
      <c r="N191">
        <v>1011</v>
      </c>
      <c r="O191" t="s">
        <v>959</v>
      </c>
      <c r="P191" t="s">
        <v>959</v>
      </c>
      <c r="Q191">
        <v>1</v>
      </c>
      <c r="X191">
        <v>2.36</v>
      </c>
      <c r="Y191">
        <v>0</v>
      </c>
      <c r="Z191">
        <v>7.77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102</v>
      </c>
      <c r="AG191">
        <v>2.9499999999999997</v>
      </c>
      <c r="AH191">
        <v>2</v>
      </c>
      <c r="AI191">
        <v>27722161</v>
      </c>
      <c r="AJ191">
        <v>175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ROW(Source!A68)</f>
        <v>68</v>
      </c>
      <c r="B192">
        <v>27722170</v>
      </c>
      <c r="C192">
        <v>27722156</v>
      </c>
      <c r="D192">
        <v>25149961</v>
      </c>
      <c r="E192">
        <v>1</v>
      </c>
      <c r="F192">
        <v>1</v>
      </c>
      <c r="G192">
        <v>1</v>
      </c>
      <c r="H192">
        <v>3</v>
      </c>
      <c r="I192" t="s">
        <v>963</v>
      </c>
      <c r="J192" t="s">
        <v>964</v>
      </c>
      <c r="K192" t="s">
        <v>965</v>
      </c>
      <c r="L192">
        <v>1339</v>
      </c>
      <c r="N192">
        <v>1007</v>
      </c>
      <c r="O192" t="s">
        <v>64</v>
      </c>
      <c r="P192" t="s">
        <v>64</v>
      </c>
      <c r="Q192">
        <v>1</v>
      </c>
      <c r="X192">
        <v>3.85</v>
      </c>
      <c r="Y192">
        <v>2.44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3.85</v>
      </c>
      <c r="AH192">
        <v>2</v>
      </c>
      <c r="AI192">
        <v>27722162</v>
      </c>
      <c r="AJ192">
        <v>176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ROW(Source!A68)</f>
        <v>68</v>
      </c>
      <c r="B193">
        <v>27722171</v>
      </c>
      <c r="C193">
        <v>27722156</v>
      </c>
      <c r="D193">
        <v>25144380</v>
      </c>
      <c r="E193">
        <v>17</v>
      </c>
      <c r="F193">
        <v>1</v>
      </c>
      <c r="G193">
        <v>1</v>
      </c>
      <c r="H193">
        <v>3</v>
      </c>
      <c r="I193" t="s">
        <v>1406</v>
      </c>
      <c r="J193" t="s">
        <v>6</v>
      </c>
      <c r="K193" t="s">
        <v>1407</v>
      </c>
      <c r="L193">
        <v>1339</v>
      </c>
      <c r="N193">
        <v>1007</v>
      </c>
      <c r="O193" t="s">
        <v>64</v>
      </c>
      <c r="P193" t="s">
        <v>64</v>
      </c>
      <c r="Q193">
        <v>1</v>
      </c>
      <c r="X193">
        <v>1.53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6</v>
      </c>
      <c r="AG193">
        <v>1.53</v>
      </c>
      <c r="AH193">
        <v>3</v>
      </c>
      <c r="AI193">
        <v>-1</v>
      </c>
      <c r="AJ193" t="s">
        <v>6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ROW(Source!A68)</f>
        <v>68</v>
      </c>
      <c r="B194">
        <v>27722172</v>
      </c>
      <c r="C194">
        <v>27722156</v>
      </c>
      <c r="D194">
        <v>25180862</v>
      </c>
      <c r="E194">
        <v>1</v>
      </c>
      <c r="F194">
        <v>1</v>
      </c>
      <c r="G194">
        <v>1</v>
      </c>
      <c r="H194">
        <v>3</v>
      </c>
      <c r="I194" t="s">
        <v>1056</v>
      </c>
      <c r="J194" t="s">
        <v>1057</v>
      </c>
      <c r="K194" t="s">
        <v>1058</v>
      </c>
      <c r="L194">
        <v>1327</v>
      </c>
      <c r="N194">
        <v>1005</v>
      </c>
      <c r="O194" t="s">
        <v>96</v>
      </c>
      <c r="P194" t="s">
        <v>96</v>
      </c>
      <c r="Q194">
        <v>1</v>
      </c>
      <c r="X194">
        <v>4.4000000000000004</v>
      </c>
      <c r="Y194">
        <v>6.2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4.4000000000000004</v>
      </c>
      <c r="AH194">
        <v>2</v>
      </c>
      <c r="AI194">
        <v>27722163</v>
      </c>
      <c r="AJ194">
        <v>178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ROW(Source!A69)</f>
        <v>69</v>
      </c>
      <c r="B195">
        <v>27722165</v>
      </c>
      <c r="C195">
        <v>27722156</v>
      </c>
      <c r="D195">
        <v>25417632</v>
      </c>
      <c r="E195">
        <v>1</v>
      </c>
      <c r="F195">
        <v>1</v>
      </c>
      <c r="G195">
        <v>1</v>
      </c>
      <c r="H195">
        <v>1</v>
      </c>
      <c r="I195" t="s">
        <v>1048</v>
      </c>
      <c r="J195" t="s">
        <v>6</v>
      </c>
      <c r="K195" t="s">
        <v>1049</v>
      </c>
      <c r="L195">
        <v>1191</v>
      </c>
      <c r="N195">
        <v>1013</v>
      </c>
      <c r="O195" t="s">
        <v>953</v>
      </c>
      <c r="P195" t="s">
        <v>953</v>
      </c>
      <c r="Q195">
        <v>1</v>
      </c>
      <c r="X195">
        <v>27.22</v>
      </c>
      <c r="Y195">
        <v>0</v>
      </c>
      <c r="Z195">
        <v>0</v>
      </c>
      <c r="AA195">
        <v>0</v>
      </c>
      <c r="AB195">
        <v>8.64</v>
      </c>
      <c r="AC195">
        <v>0</v>
      </c>
      <c r="AD195">
        <v>1</v>
      </c>
      <c r="AE195">
        <v>1</v>
      </c>
      <c r="AF195" t="s">
        <v>103</v>
      </c>
      <c r="AG195">
        <v>31.302999999999997</v>
      </c>
      <c r="AH195">
        <v>2</v>
      </c>
      <c r="AI195">
        <v>27722157</v>
      </c>
      <c r="AJ195">
        <v>179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ROW(Source!A69)</f>
        <v>69</v>
      </c>
      <c r="B196">
        <v>27722166</v>
      </c>
      <c r="C196">
        <v>27722156</v>
      </c>
      <c r="D196">
        <v>25412928</v>
      </c>
      <c r="E196">
        <v>1</v>
      </c>
      <c r="F196">
        <v>1</v>
      </c>
      <c r="G196">
        <v>1</v>
      </c>
      <c r="H196">
        <v>1</v>
      </c>
      <c r="I196" t="s">
        <v>954</v>
      </c>
      <c r="J196" t="s">
        <v>6</v>
      </c>
      <c r="K196" t="s">
        <v>955</v>
      </c>
      <c r="L196">
        <v>1191</v>
      </c>
      <c r="N196">
        <v>1013</v>
      </c>
      <c r="O196" t="s">
        <v>953</v>
      </c>
      <c r="P196" t="s">
        <v>953</v>
      </c>
      <c r="Q196">
        <v>1</v>
      </c>
      <c r="X196">
        <v>1.94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102</v>
      </c>
      <c r="AG196">
        <v>2.4249999999999998</v>
      </c>
      <c r="AH196">
        <v>2</v>
      </c>
      <c r="AI196">
        <v>27722158</v>
      </c>
      <c r="AJ196">
        <v>180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ROW(Source!A69)</f>
        <v>69</v>
      </c>
      <c r="B197">
        <v>27722167</v>
      </c>
      <c r="C197">
        <v>27722156</v>
      </c>
      <c r="D197">
        <v>25230118</v>
      </c>
      <c r="E197">
        <v>1</v>
      </c>
      <c r="F197">
        <v>1</v>
      </c>
      <c r="G197">
        <v>1</v>
      </c>
      <c r="H197">
        <v>2</v>
      </c>
      <c r="I197" t="s">
        <v>1050</v>
      </c>
      <c r="J197" t="s">
        <v>1051</v>
      </c>
      <c r="K197" t="s">
        <v>1052</v>
      </c>
      <c r="L197">
        <v>1368</v>
      </c>
      <c r="N197">
        <v>1011</v>
      </c>
      <c r="O197" t="s">
        <v>959</v>
      </c>
      <c r="P197" t="s">
        <v>959</v>
      </c>
      <c r="Q197">
        <v>1</v>
      </c>
      <c r="X197">
        <v>0.68</v>
      </c>
      <c r="Y197">
        <v>0</v>
      </c>
      <c r="Z197">
        <v>86.4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102</v>
      </c>
      <c r="AG197">
        <v>0.85000000000000009</v>
      </c>
      <c r="AH197">
        <v>2</v>
      </c>
      <c r="AI197">
        <v>27722159</v>
      </c>
      <c r="AJ197">
        <v>181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ROW(Source!A69)</f>
        <v>69</v>
      </c>
      <c r="B198">
        <v>27722168</v>
      </c>
      <c r="C198">
        <v>27722156</v>
      </c>
      <c r="D198">
        <v>25230445</v>
      </c>
      <c r="E198">
        <v>1</v>
      </c>
      <c r="F198">
        <v>1</v>
      </c>
      <c r="G198">
        <v>1</v>
      </c>
      <c r="H198">
        <v>2</v>
      </c>
      <c r="I198" t="s">
        <v>956</v>
      </c>
      <c r="J198" t="s">
        <v>957</v>
      </c>
      <c r="K198" t="s">
        <v>958</v>
      </c>
      <c r="L198">
        <v>1368</v>
      </c>
      <c r="N198">
        <v>1011</v>
      </c>
      <c r="O198" t="s">
        <v>959</v>
      </c>
      <c r="P198" t="s">
        <v>959</v>
      </c>
      <c r="Q198">
        <v>1</v>
      </c>
      <c r="X198">
        <v>1.26</v>
      </c>
      <c r="Y198">
        <v>0</v>
      </c>
      <c r="Z198">
        <v>89.99</v>
      </c>
      <c r="AA198">
        <v>10.06</v>
      </c>
      <c r="AB198">
        <v>0</v>
      </c>
      <c r="AC198">
        <v>0</v>
      </c>
      <c r="AD198">
        <v>1</v>
      </c>
      <c r="AE198">
        <v>0</v>
      </c>
      <c r="AF198" t="s">
        <v>102</v>
      </c>
      <c r="AG198">
        <v>1.575</v>
      </c>
      <c r="AH198">
        <v>2</v>
      </c>
      <c r="AI198">
        <v>27722160</v>
      </c>
      <c r="AJ198">
        <v>182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ROW(Source!A69)</f>
        <v>69</v>
      </c>
      <c r="B199">
        <v>27722169</v>
      </c>
      <c r="C199">
        <v>27722156</v>
      </c>
      <c r="D199">
        <v>25230656</v>
      </c>
      <c r="E199">
        <v>1</v>
      </c>
      <c r="F199">
        <v>1</v>
      </c>
      <c r="G199">
        <v>1</v>
      </c>
      <c r="H199">
        <v>2</v>
      </c>
      <c r="I199" t="s">
        <v>1053</v>
      </c>
      <c r="J199" t="s">
        <v>1054</v>
      </c>
      <c r="K199" t="s">
        <v>1055</v>
      </c>
      <c r="L199">
        <v>1368</v>
      </c>
      <c r="N199">
        <v>1011</v>
      </c>
      <c r="O199" t="s">
        <v>959</v>
      </c>
      <c r="P199" t="s">
        <v>959</v>
      </c>
      <c r="Q199">
        <v>1</v>
      </c>
      <c r="X199">
        <v>2.36</v>
      </c>
      <c r="Y199">
        <v>0</v>
      </c>
      <c r="Z199">
        <v>7.77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102</v>
      </c>
      <c r="AG199">
        <v>2.9499999999999997</v>
      </c>
      <c r="AH199">
        <v>2</v>
      </c>
      <c r="AI199">
        <v>27722161</v>
      </c>
      <c r="AJ199">
        <v>183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ROW(Source!A69)</f>
        <v>69</v>
      </c>
      <c r="B200">
        <v>27722170</v>
      </c>
      <c r="C200">
        <v>27722156</v>
      </c>
      <c r="D200">
        <v>25149961</v>
      </c>
      <c r="E200">
        <v>1</v>
      </c>
      <c r="F200">
        <v>1</v>
      </c>
      <c r="G200">
        <v>1</v>
      </c>
      <c r="H200">
        <v>3</v>
      </c>
      <c r="I200" t="s">
        <v>963</v>
      </c>
      <c r="J200" t="s">
        <v>964</v>
      </c>
      <c r="K200" t="s">
        <v>965</v>
      </c>
      <c r="L200">
        <v>1339</v>
      </c>
      <c r="N200">
        <v>1007</v>
      </c>
      <c r="O200" t="s">
        <v>64</v>
      </c>
      <c r="P200" t="s">
        <v>64</v>
      </c>
      <c r="Q200">
        <v>1</v>
      </c>
      <c r="X200">
        <v>3.85</v>
      </c>
      <c r="Y200">
        <v>2.44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3.85</v>
      </c>
      <c r="AH200">
        <v>2</v>
      </c>
      <c r="AI200">
        <v>27722162</v>
      </c>
      <c r="AJ200">
        <v>184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ROW(Source!A69)</f>
        <v>69</v>
      </c>
      <c r="B201">
        <v>27722171</v>
      </c>
      <c r="C201">
        <v>27722156</v>
      </c>
      <c r="D201">
        <v>25144380</v>
      </c>
      <c r="E201">
        <v>17</v>
      </c>
      <c r="F201">
        <v>1</v>
      </c>
      <c r="G201">
        <v>1</v>
      </c>
      <c r="H201">
        <v>3</v>
      </c>
      <c r="I201" t="s">
        <v>1406</v>
      </c>
      <c r="J201" t="s">
        <v>6</v>
      </c>
      <c r="K201" t="s">
        <v>1407</v>
      </c>
      <c r="L201">
        <v>1339</v>
      </c>
      <c r="N201">
        <v>1007</v>
      </c>
      <c r="O201" t="s">
        <v>64</v>
      </c>
      <c r="P201" t="s">
        <v>64</v>
      </c>
      <c r="Q201">
        <v>1</v>
      </c>
      <c r="X201">
        <v>1.53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 t="s">
        <v>6</v>
      </c>
      <c r="AG201">
        <v>1.53</v>
      </c>
      <c r="AH201">
        <v>3</v>
      </c>
      <c r="AI201">
        <v>-1</v>
      </c>
      <c r="AJ201" t="s">
        <v>6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ROW(Source!A69)</f>
        <v>69</v>
      </c>
      <c r="B202">
        <v>27722172</v>
      </c>
      <c r="C202">
        <v>27722156</v>
      </c>
      <c r="D202">
        <v>25180862</v>
      </c>
      <c r="E202">
        <v>1</v>
      </c>
      <c r="F202">
        <v>1</v>
      </c>
      <c r="G202">
        <v>1</v>
      </c>
      <c r="H202">
        <v>3</v>
      </c>
      <c r="I202" t="s">
        <v>1056</v>
      </c>
      <c r="J202" t="s">
        <v>1057</v>
      </c>
      <c r="K202" t="s">
        <v>1058</v>
      </c>
      <c r="L202">
        <v>1327</v>
      </c>
      <c r="N202">
        <v>1005</v>
      </c>
      <c r="O202" t="s">
        <v>96</v>
      </c>
      <c r="P202" t="s">
        <v>96</v>
      </c>
      <c r="Q202">
        <v>1</v>
      </c>
      <c r="X202">
        <v>4.4000000000000004</v>
      </c>
      <c r="Y202">
        <v>6.2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4.4000000000000004</v>
      </c>
      <c r="AH202">
        <v>2</v>
      </c>
      <c r="AI202">
        <v>27722163</v>
      </c>
      <c r="AJ202">
        <v>186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ROW(Source!A72)</f>
        <v>72</v>
      </c>
      <c r="B203">
        <v>27722180</v>
      </c>
      <c r="C203">
        <v>27722174</v>
      </c>
      <c r="D203">
        <v>25417632</v>
      </c>
      <c r="E203">
        <v>1</v>
      </c>
      <c r="F203">
        <v>1</v>
      </c>
      <c r="G203">
        <v>1</v>
      </c>
      <c r="H203">
        <v>1</v>
      </c>
      <c r="I203" t="s">
        <v>1048</v>
      </c>
      <c r="J203" t="s">
        <v>6</v>
      </c>
      <c r="K203" t="s">
        <v>1049</v>
      </c>
      <c r="L203">
        <v>1191</v>
      </c>
      <c r="N203">
        <v>1013</v>
      </c>
      <c r="O203" t="s">
        <v>953</v>
      </c>
      <c r="P203" t="s">
        <v>953</v>
      </c>
      <c r="Q203">
        <v>1</v>
      </c>
      <c r="X203">
        <v>1</v>
      </c>
      <c r="Y203">
        <v>0</v>
      </c>
      <c r="Z203">
        <v>0</v>
      </c>
      <c r="AA203">
        <v>0</v>
      </c>
      <c r="AB203">
        <v>8.64</v>
      </c>
      <c r="AC203">
        <v>0</v>
      </c>
      <c r="AD203">
        <v>1</v>
      </c>
      <c r="AE203">
        <v>1</v>
      </c>
      <c r="AF203" t="s">
        <v>139</v>
      </c>
      <c r="AG203">
        <v>40.25</v>
      </c>
      <c r="AH203">
        <v>2</v>
      </c>
      <c r="AI203">
        <v>27722175</v>
      </c>
      <c r="AJ203">
        <v>187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ROW(Source!A72)</f>
        <v>72</v>
      </c>
      <c r="B204">
        <v>27722181</v>
      </c>
      <c r="C204">
        <v>27722174</v>
      </c>
      <c r="D204">
        <v>25412928</v>
      </c>
      <c r="E204">
        <v>1</v>
      </c>
      <c r="F204">
        <v>1</v>
      </c>
      <c r="G204">
        <v>1</v>
      </c>
      <c r="H204">
        <v>1</v>
      </c>
      <c r="I204" t="s">
        <v>954</v>
      </c>
      <c r="J204" t="s">
        <v>6</v>
      </c>
      <c r="K204" t="s">
        <v>955</v>
      </c>
      <c r="L204">
        <v>1191</v>
      </c>
      <c r="N204">
        <v>1013</v>
      </c>
      <c r="O204" t="s">
        <v>953</v>
      </c>
      <c r="P204" t="s">
        <v>953</v>
      </c>
      <c r="Q204">
        <v>1</v>
      </c>
      <c r="X204">
        <v>0.03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138</v>
      </c>
      <c r="AG204">
        <v>1.3125</v>
      </c>
      <c r="AH204">
        <v>2</v>
      </c>
      <c r="AI204">
        <v>27722176</v>
      </c>
      <c r="AJ204">
        <v>188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ROW(Source!A72)</f>
        <v>72</v>
      </c>
      <c r="B205">
        <v>27722182</v>
      </c>
      <c r="C205">
        <v>27722174</v>
      </c>
      <c r="D205">
        <v>25230118</v>
      </c>
      <c r="E205">
        <v>1</v>
      </c>
      <c r="F205">
        <v>1</v>
      </c>
      <c r="G205">
        <v>1</v>
      </c>
      <c r="H205">
        <v>2</v>
      </c>
      <c r="I205" t="s">
        <v>1050</v>
      </c>
      <c r="J205" t="s">
        <v>1051</v>
      </c>
      <c r="K205" t="s">
        <v>1052</v>
      </c>
      <c r="L205">
        <v>1368</v>
      </c>
      <c r="N205">
        <v>1011</v>
      </c>
      <c r="O205" t="s">
        <v>959</v>
      </c>
      <c r="P205" t="s">
        <v>959</v>
      </c>
      <c r="Q205">
        <v>1</v>
      </c>
      <c r="X205">
        <v>0.01</v>
      </c>
      <c r="Y205">
        <v>0</v>
      </c>
      <c r="Z205">
        <v>86.4</v>
      </c>
      <c r="AA205">
        <v>13.5</v>
      </c>
      <c r="AB205">
        <v>0</v>
      </c>
      <c r="AC205">
        <v>0</v>
      </c>
      <c r="AD205">
        <v>1</v>
      </c>
      <c r="AE205">
        <v>0</v>
      </c>
      <c r="AF205" t="s">
        <v>138</v>
      </c>
      <c r="AG205">
        <v>0.4375</v>
      </c>
      <c r="AH205">
        <v>2</v>
      </c>
      <c r="AI205">
        <v>27722177</v>
      </c>
      <c r="AJ205">
        <v>189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ROW(Source!A72)</f>
        <v>72</v>
      </c>
      <c r="B206">
        <v>27722183</v>
      </c>
      <c r="C206">
        <v>27722174</v>
      </c>
      <c r="D206">
        <v>25230445</v>
      </c>
      <c r="E206">
        <v>1</v>
      </c>
      <c r="F206">
        <v>1</v>
      </c>
      <c r="G206">
        <v>1</v>
      </c>
      <c r="H206">
        <v>2</v>
      </c>
      <c r="I206" t="s">
        <v>956</v>
      </c>
      <c r="J206" t="s">
        <v>957</v>
      </c>
      <c r="K206" t="s">
        <v>958</v>
      </c>
      <c r="L206">
        <v>1368</v>
      </c>
      <c r="N206">
        <v>1011</v>
      </c>
      <c r="O206" t="s">
        <v>959</v>
      </c>
      <c r="P206" t="s">
        <v>959</v>
      </c>
      <c r="Q206">
        <v>1</v>
      </c>
      <c r="X206">
        <v>0.02</v>
      </c>
      <c r="Y206">
        <v>0</v>
      </c>
      <c r="Z206">
        <v>89.99</v>
      </c>
      <c r="AA206">
        <v>10.06</v>
      </c>
      <c r="AB206">
        <v>0</v>
      </c>
      <c r="AC206">
        <v>0</v>
      </c>
      <c r="AD206">
        <v>1</v>
      </c>
      <c r="AE206">
        <v>0</v>
      </c>
      <c r="AF206" t="s">
        <v>138</v>
      </c>
      <c r="AG206">
        <v>0.875</v>
      </c>
      <c r="AH206">
        <v>2</v>
      </c>
      <c r="AI206">
        <v>27722178</v>
      </c>
      <c r="AJ206">
        <v>190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ROW(Source!A72)</f>
        <v>72</v>
      </c>
      <c r="B207">
        <v>27722184</v>
      </c>
      <c r="C207">
        <v>27722174</v>
      </c>
      <c r="D207">
        <v>25144380</v>
      </c>
      <c r="E207">
        <v>17</v>
      </c>
      <c r="F207">
        <v>1</v>
      </c>
      <c r="G207">
        <v>1</v>
      </c>
      <c r="H207">
        <v>3</v>
      </c>
      <c r="I207" t="s">
        <v>1406</v>
      </c>
      <c r="J207" t="s">
        <v>6</v>
      </c>
      <c r="K207" t="s">
        <v>1407</v>
      </c>
      <c r="L207">
        <v>1339</v>
      </c>
      <c r="N207">
        <v>1007</v>
      </c>
      <c r="O207" t="s">
        <v>64</v>
      </c>
      <c r="P207" t="s">
        <v>64</v>
      </c>
      <c r="Q207">
        <v>1</v>
      </c>
      <c r="X207">
        <v>0.10199999999999999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137</v>
      </c>
      <c r="AG207">
        <v>3.57</v>
      </c>
      <c r="AH207">
        <v>3</v>
      </c>
      <c r="AI207">
        <v>-1</v>
      </c>
      <c r="AJ207" t="s">
        <v>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ROW(Source!A73)</f>
        <v>73</v>
      </c>
      <c r="B208">
        <v>27722180</v>
      </c>
      <c r="C208">
        <v>27722174</v>
      </c>
      <c r="D208">
        <v>25417632</v>
      </c>
      <c r="E208">
        <v>1</v>
      </c>
      <c r="F208">
        <v>1</v>
      </c>
      <c r="G208">
        <v>1</v>
      </c>
      <c r="H208">
        <v>1</v>
      </c>
      <c r="I208" t="s">
        <v>1048</v>
      </c>
      <c r="J208" t="s">
        <v>6</v>
      </c>
      <c r="K208" t="s">
        <v>1049</v>
      </c>
      <c r="L208">
        <v>1191</v>
      </c>
      <c r="N208">
        <v>1013</v>
      </c>
      <c r="O208" t="s">
        <v>953</v>
      </c>
      <c r="P208" t="s">
        <v>953</v>
      </c>
      <c r="Q208">
        <v>1</v>
      </c>
      <c r="X208">
        <v>1</v>
      </c>
      <c r="Y208">
        <v>0</v>
      </c>
      <c r="Z208">
        <v>0</v>
      </c>
      <c r="AA208">
        <v>0</v>
      </c>
      <c r="AB208">
        <v>8.64</v>
      </c>
      <c r="AC208">
        <v>0</v>
      </c>
      <c r="AD208">
        <v>1</v>
      </c>
      <c r="AE208">
        <v>1</v>
      </c>
      <c r="AF208" t="s">
        <v>139</v>
      </c>
      <c r="AG208">
        <v>40.25</v>
      </c>
      <c r="AH208">
        <v>2</v>
      </c>
      <c r="AI208">
        <v>27722175</v>
      </c>
      <c r="AJ208">
        <v>192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ROW(Source!A73)</f>
        <v>73</v>
      </c>
      <c r="B209">
        <v>27722181</v>
      </c>
      <c r="C209">
        <v>27722174</v>
      </c>
      <c r="D209">
        <v>25412928</v>
      </c>
      <c r="E209">
        <v>1</v>
      </c>
      <c r="F209">
        <v>1</v>
      </c>
      <c r="G209">
        <v>1</v>
      </c>
      <c r="H209">
        <v>1</v>
      </c>
      <c r="I209" t="s">
        <v>954</v>
      </c>
      <c r="J209" t="s">
        <v>6</v>
      </c>
      <c r="K209" t="s">
        <v>955</v>
      </c>
      <c r="L209">
        <v>1191</v>
      </c>
      <c r="N209">
        <v>1013</v>
      </c>
      <c r="O209" t="s">
        <v>953</v>
      </c>
      <c r="P209" t="s">
        <v>953</v>
      </c>
      <c r="Q209">
        <v>1</v>
      </c>
      <c r="X209">
        <v>0.03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138</v>
      </c>
      <c r="AG209">
        <v>1.3125</v>
      </c>
      <c r="AH209">
        <v>2</v>
      </c>
      <c r="AI209">
        <v>27722176</v>
      </c>
      <c r="AJ209">
        <v>193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ROW(Source!A73)</f>
        <v>73</v>
      </c>
      <c r="B210">
        <v>27722182</v>
      </c>
      <c r="C210">
        <v>27722174</v>
      </c>
      <c r="D210">
        <v>25230118</v>
      </c>
      <c r="E210">
        <v>1</v>
      </c>
      <c r="F210">
        <v>1</v>
      </c>
      <c r="G210">
        <v>1</v>
      </c>
      <c r="H210">
        <v>2</v>
      </c>
      <c r="I210" t="s">
        <v>1050</v>
      </c>
      <c r="J210" t="s">
        <v>1051</v>
      </c>
      <c r="K210" t="s">
        <v>1052</v>
      </c>
      <c r="L210">
        <v>1368</v>
      </c>
      <c r="N210">
        <v>1011</v>
      </c>
      <c r="O210" t="s">
        <v>959</v>
      </c>
      <c r="P210" t="s">
        <v>959</v>
      </c>
      <c r="Q210">
        <v>1</v>
      </c>
      <c r="X210">
        <v>0.01</v>
      </c>
      <c r="Y210">
        <v>0</v>
      </c>
      <c r="Z210">
        <v>86.4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138</v>
      </c>
      <c r="AG210">
        <v>0.4375</v>
      </c>
      <c r="AH210">
        <v>2</v>
      </c>
      <c r="AI210">
        <v>27722177</v>
      </c>
      <c r="AJ210">
        <v>194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ROW(Source!A73)</f>
        <v>73</v>
      </c>
      <c r="B211">
        <v>27722183</v>
      </c>
      <c r="C211">
        <v>27722174</v>
      </c>
      <c r="D211">
        <v>25230445</v>
      </c>
      <c r="E211">
        <v>1</v>
      </c>
      <c r="F211">
        <v>1</v>
      </c>
      <c r="G211">
        <v>1</v>
      </c>
      <c r="H211">
        <v>2</v>
      </c>
      <c r="I211" t="s">
        <v>956</v>
      </c>
      <c r="J211" t="s">
        <v>957</v>
      </c>
      <c r="K211" t="s">
        <v>958</v>
      </c>
      <c r="L211">
        <v>1368</v>
      </c>
      <c r="N211">
        <v>1011</v>
      </c>
      <c r="O211" t="s">
        <v>959</v>
      </c>
      <c r="P211" t="s">
        <v>959</v>
      </c>
      <c r="Q211">
        <v>1</v>
      </c>
      <c r="X211">
        <v>0.02</v>
      </c>
      <c r="Y211">
        <v>0</v>
      </c>
      <c r="Z211">
        <v>89.99</v>
      </c>
      <c r="AA211">
        <v>10.06</v>
      </c>
      <c r="AB211">
        <v>0</v>
      </c>
      <c r="AC211">
        <v>0</v>
      </c>
      <c r="AD211">
        <v>1</v>
      </c>
      <c r="AE211">
        <v>0</v>
      </c>
      <c r="AF211" t="s">
        <v>138</v>
      </c>
      <c r="AG211">
        <v>0.875</v>
      </c>
      <c r="AH211">
        <v>2</v>
      </c>
      <c r="AI211">
        <v>27722178</v>
      </c>
      <c r="AJ211">
        <v>195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ROW(Source!A73)</f>
        <v>73</v>
      </c>
      <c r="B212">
        <v>27722184</v>
      </c>
      <c r="C212">
        <v>27722174</v>
      </c>
      <c r="D212">
        <v>25144380</v>
      </c>
      <c r="E212">
        <v>17</v>
      </c>
      <c r="F212">
        <v>1</v>
      </c>
      <c r="G212">
        <v>1</v>
      </c>
      <c r="H212">
        <v>3</v>
      </c>
      <c r="I212" t="s">
        <v>1406</v>
      </c>
      <c r="J212" t="s">
        <v>6</v>
      </c>
      <c r="K212" t="s">
        <v>1407</v>
      </c>
      <c r="L212">
        <v>1339</v>
      </c>
      <c r="N212">
        <v>1007</v>
      </c>
      <c r="O212" t="s">
        <v>64</v>
      </c>
      <c r="P212" t="s">
        <v>64</v>
      </c>
      <c r="Q212">
        <v>1</v>
      </c>
      <c r="X212">
        <v>0.10199999999999999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137</v>
      </c>
      <c r="AG212">
        <v>3.57</v>
      </c>
      <c r="AH212">
        <v>3</v>
      </c>
      <c r="AI212">
        <v>-1</v>
      </c>
      <c r="AJ212" t="s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ROW(Source!A76)</f>
        <v>76</v>
      </c>
      <c r="B213">
        <v>27722196</v>
      </c>
      <c r="C213">
        <v>27722186</v>
      </c>
      <c r="D213">
        <v>25418547</v>
      </c>
      <c r="E213">
        <v>1</v>
      </c>
      <c r="F213">
        <v>1</v>
      </c>
      <c r="G213">
        <v>1</v>
      </c>
      <c r="H213">
        <v>1</v>
      </c>
      <c r="I213" t="s">
        <v>1073</v>
      </c>
      <c r="J213" t="s">
        <v>6</v>
      </c>
      <c r="K213" t="s">
        <v>1074</v>
      </c>
      <c r="L213">
        <v>1191</v>
      </c>
      <c r="N213">
        <v>1013</v>
      </c>
      <c r="O213" t="s">
        <v>953</v>
      </c>
      <c r="P213" t="s">
        <v>953</v>
      </c>
      <c r="Q213">
        <v>1</v>
      </c>
      <c r="X213">
        <v>10.51</v>
      </c>
      <c r="Y213">
        <v>0</v>
      </c>
      <c r="Z213">
        <v>0</v>
      </c>
      <c r="AA213">
        <v>0</v>
      </c>
      <c r="AB213">
        <v>8.74</v>
      </c>
      <c r="AC213">
        <v>0</v>
      </c>
      <c r="AD213">
        <v>1</v>
      </c>
      <c r="AE213">
        <v>1</v>
      </c>
      <c r="AF213" t="s">
        <v>103</v>
      </c>
      <c r="AG213">
        <v>12.086499999999999</v>
      </c>
      <c r="AH213">
        <v>2</v>
      </c>
      <c r="AI213">
        <v>27722187</v>
      </c>
      <c r="AJ213">
        <v>197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ROW(Source!A76)</f>
        <v>76</v>
      </c>
      <c r="B214">
        <v>27722197</v>
      </c>
      <c r="C214">
        <v>27722186</v>
      </c>
      <c r="D214">
        <v>25412928</v>
      </c>
      <c r="E214">
        <v>1</v>
      </c>
      <c r="F214">
        <v>1</v>
      </c>
      <c r="G214">
        <v>1</v>
      </c>
      <c r="H214">
        <v>1</v>
      </c>
      <c r="I214" t="s">
        <v>954</v>
      </c>
      <c r="J214" t="s">
        <v>6</v>
      </c>
      <c r="K214" t="s">
        <v>955</v>
      </c>
      <c r="L214">
        <v>1191</v>
      </c>
      <c r="N214">
        <v>1013</v>
      </c>
      <c r="O214" t="s">
        <v>953</v>
      </c>
      <c r="P214" t="s">
        <v>953</v>
      </c>
      <c r="Q214">
        <v>1</v>
      </c>
      <c r="X214">
        <v>0.09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2</v>
      </c>
      <c r="AF214" t="s">
        <v>102</v>
      </c>
      <c r="AG214">
        <v>0.11249999999999999</v>
      </c>
      <c r="AH214">
        <v>2</v>
      </c>
      <c r="AI214">
        <v>27722188</v>
      </c>
      <c r="AJ214">
        <v>198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ROW(Source!A76)</f>
        <v>76</v>
      </c>
      <c r="B215">
        <v>27722198</v>
      </c>
      <c r="C215">
        <v>27722186</v>
      </c>
      <c r="D215">
        <v>25230118</v>
      </c>
      <c r="E215">
        <v>1</v>
      </c>
      <c r="F215">
        <v>1</v>
      </c>
      <c r="G215">
        <v>1</v>
      </c>
      <c r="H215">
        <v>2</v>
      </c>
      <c r="I215" t="s">
        <v>1050</v>
      </c>
      <c r="J215" t="s">
        <v>1051</v>
      </c>
      <c r="K215" t="s">
        <v>1052</v>
      </c>
      <c r="L215">
        <v>1368</v>
      </c>
      <c r="N215">
        <v>1011</v>
      </c>
      <c r="O215" t="s">
        <v>959</v>
      </c>
      <c r="P215" t="s">
        <v>959</v>
      </c>
      <c r="Q215">
        <v>1</v>
      </c>
      <c r="X215">
        <v>0.04</v>
      </c>
      <c r="Y215">
        <v>0</v>
      </c>
      <c r="Z215">
        <v>86.4</v>
      </c>
      <c r="AA215">
        <v>13.5</v>
      </c>
      <c r="AB215">
        <v>0</v>
      </c>
      <c r="AC215">
        <v>0</v>
      </c>
      <c r="AD215">
        <v>1</v>
      </c>
      <c r="AE215">
        <v>0</v>
      </c>
      <c r="AF215" t="s">
        <v>102</v>
      </c>
      <c r="AG215">
        <v>0.05</v>
      </c>
      <c r="AH215">
        <v>2</v>
      </c>
      <c r="AI215">
        <v>27722189</v>
      </c>
      <c r="AJ215">
        <v>199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ROW(Source!A76)</f>
        <v>76</v>
      </c>
      <c r="B216">
        <v>27722199</v>
      </c>
      <c r="C216">
        <v>27722186</v>
      </c>
      <c r="D216">
        <v>25230220</v>
      </c>
      <c r="E216">
        <v>1</v>
      </c>
      <c r="F216">
        <v>1</v>
      </c>
      <c r="G216">
        <v>1</v>
      </c>
      <c r="H216">
        <v>2</v>
      </c>
      <c r="I216" t="s">
        <v>991</v>
      </c>
      <c r="J216" t="s">
        <v>992</v>
      </c>
      <c r="K216" t="s">
        <v>993</v>
      </c>
      <c r="L216">
        <v>1368</v>
      </c>
      <c r="N216">
        <v>1011</v>
      </c>
      <c r="O216" t="s">
        <v>959</v>
      </c>
      <c r="P216" t="s">
        <v>959</v>
      </c>
      <c r="Q216">
        <v>1</v>
      </c>
      <c r="X216">
        <v>0.03</v>
      </c>
      <c r="Y216">
        <v>0</v>
      </c>
      <c r="Z216">
        <v>111.99</v>
      </c>
      <c r="AA216">
        <v>13.5</v>
      </c>
      <c r="AB216">
        <v>0</v>
      </c>
      <c r="AC216">
        <v>0</v>
      </c>
      <c r="AD216">
        <v>1</v>
      </c>
      <c r="AE216">
        <v>0</v>
      </c>
      <c r="AF216" t="s">
        <v>102</v>
      </c>
      <c r="AG216">
        <v>3.7499999999999999E-2</v>
      </c>
      <c r="AH216">
        <v>2</v>
      </c>
      <c r="AI216">
        <v>27722190</v>
      </c>
      <c r="AJ216">
        <v>200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ROW(Source!A76)</f>
        <v>76</v>
      </c>
      <c r="B217">
        <v>27722200</v>
      </c>
      <c r="C217">
        <v>27722186</v>
      </c>
      <c r="D217">
        <v>25230844</v>
      </c>
      <c r="E217">
        <v>1</v>
      </c>
      <c r="F217">
        <v>1</v>
      </c>
      <c r="G217">
        <v>1</v>
      </c>
      <c r="H217">
        <v>2</v>
      </c>
      <c r="I217" t="s">
        <v>1095</v>
      </c>
      <c r="J217" t="s">
        <v>1096</v>
      </c>
      <c r="K217" t="s">
        <v>1097</v>
      </c>
      <c r="L217">
        <v>1368</v>
      </c>
      <c r="N217">
        <v>1011</v>
      </c>
      <c r="O217" t="s">
        <v>959</v>
      </c>
      <c r="P217" t="s">
        <v>959</v>
      </c>
      <c r="Q217">
        <v>1</v>
      </c>
      <c r="X217">
        <v>0.86</v>
      </c>
      <c r="Y217">
        <v>0</v>
      </c>
      <c r="Z217">
        <v>30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102</v>
      </c>
      <c r="AG217">
        <v>1.075</v>
      </c>
      <c r="AH217">
        <v>2</v>
      </c>
      <c r="AI217">
        <v>27722191</v>
      </c>
      <c r="AJ217">
        <v>201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ROW(Source!A76)</f>
        <v>76</v>
      </c>
      <c r="B218">
        <v>27722201</v>
      </c>
      <c r="C218">
        <v>27722186</v>
      </c>
      <c r="D218">
        <v>25231607</v>
      </c>
      <c r="E218">
        <v>1</v>
      </c>
      <c r="F218">
        <v>1</v>
      </c>
      <c r="G218">
        <v>1</v>
      </c>
      <c r="H218">
        <v>2</v>
      </c>
      <c r="I218" t="s">
        <v>997</v>
      </c>
      <c r="J218" t="s">
        <v>998</v>
      </c>
      <c r="K218" t="s">
        <v>999</v>
      </c>
      <c r="L218">
        <v>1368</v>
      </c>
      <c r="N218">
        <v>1011</v>
      </c>
      <c r="O218" t="s">
        <v>959</v>
      </c>
      <c r="P218" t="s">
        <v>959</v>
      </c>
      <c r="Q218">
        <v>1</v>
      </c>
      <c r="X218">
        <v>0.02</v>
      </c>
      <c r="Y218">
        <v>0</v>
      </c>
      <c r="Z218">
        <v>65.709999999999994</v>
      </c>
      <c r="AA218">
        <v>11.6</v>
      </c>
      <c r="AB218">
        <v>0</v>
      </c>
      <c r="AC218">
        <v>0</v>
      </c>
      <c r="AD218">
        <v>1</v>
      </c>
      <c r="AE218">
        <v>0</v>
      </c>
      <c r="AF218" t="s">
        <v>102</v>
      </c>
      <c r="AG218">
        <v>2.5000000000000001E-2</v>
      </c>
      <c r="AH218">
        <v>2</v>
      </c>
      <c r="AI218">
        <v>27722192</v>
      </c>
      <c r="AJ218">
        <v>202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ROW(Source!A76)</f>
        <v>76</v>
      </c>
      <c r="B219">
        <v>27722202</v>
      </c>
      <c r="C219">
        <v>27722186</v>
      </c>
      <c r="D219">
        <v>25148019</v>
      </c>
      <c r="E219">
        <v>1</v>
      </c>
      <c r="F219">
        <v>1</v>
      </c>
      <c r="G219">
        <v>1</v>
      </c>
      <c r="H219">
        <v>3</v>
      </c>
      <c r="I219" t="s">
        <v>1098</v>
      </c>
      <c r="J219" t="s">
        <v>1099</v>
      </c>
      <c r="K219" t="s">
        <v>1100</v>
      </c>
      <c r="L219">
        <v>1348</v>
      </c>
      <c r="N219">
        <v>1009</v>
      </c>
      <c r="O219" t="s">
        <v>46</v>
      </c>
      <c r="P219" t="s">
        <v>46</v>
      </c>
      <c r="Q219">
        <v>1000</v>
      </c>
      <c r="X219">
        <v>2.5000000000000001E-2</v>
      </c>
      <c r="Y219">
        <v>1530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2.5000000000000001E-2</v>
      </c>
      <c r="AH219">
        <v>2</v>
      </c>
      <c r="AI219">
        <v>27722193</v>
      </c>
      <c r="AJ219">
        <v>203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ROW(Source!A76)</f>
        <v>76</v>
      </c>
      <c r="B220">
        <v>27722203</v>
      </c>
      <c r="C220">
        <v>27722186</v>
      </c>
      <c r="D220">
        <v>25148066</v>
      </c>
      <c r="E220">
        <v>1</v>
      </c>
      <c r="F220">
        <v>1</v>
      </c>
      <c r="G220">
        <v>1</v>
      </c>
      <c r="H220">
        <v>3</v>
      </c>
      <c r="I220" t="s">
        <v>1101</v>
      </c>
      <c r="J220" t="s">
        <v>1102</v>
      </c>
      <c r="K220" t="s">
        <v>1103</v>
      </c>
      <c r="L220">
        <v>1348</v>
      </c>
      <c r="N220">
        <v>1009</v>
      </c>
      <c r="O220" t="s">
        <v>46</v>
      </c>
      <c r="P220" t="s">
        <v>46</v>
      </c>
      <c r="Q220">
        <v>1000</v>
      </c>
      <c r="X220">
        <v>0.247</v>
      </c>
      <c r="Y220">
        <v>3390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0.247</v>
      </c>
      <c r="AH220">
        <v>2</v>
      </c>
      <c r="AI220">
        <v>27722194</v>
      </c>
      <c r="AJ220">
        <v>204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ROW(Source!A76)</f>
        <v>76</v>
      </c>
      <c r="B221">
        <v>27722204</v>
      </c>
      <c r="C221">
        <v>27722186</v>
      </c>
      <c r="D221">
        <v>25148217</v>
      </c>
      <c r="E221">
        <v>1</v>
      </c>
      <c r="F221">
        <v>1</v>
      </c>
      <c r="G221">
        <v>1</v>
      </c>
      <c r="H221">
        <v>3</v>
      </c>
      <c r="I221" t="s">
        <v>1104</v>
      </c>
      <c r="J221" t="s">
        <v>1105</v>
      </c>
      <c r="K221" t="s">
        <v>1106</v>
      </c>
      <c r="L221">
        <v>1348</v>
      </c>
      <c r="N221">
        <v>1009</v>
      </c>
      <c r="O221" t="s">
        <v>46</v>
      </c>
      <c r="P221" t="s">
        <v>46</v>
      </c>
      <c r="Q221">
        <v>1000</v>
      </c>
      <c r="X221">
        <v>0.06</v>
      </c>
      <c r="Y221">
        <v>2606.9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0.06</v>
      </c>
      <c r="AH221">
        <v>2</v>
      </c>
      <c r="AI221">
        <v>27722195</v>
      </c>
      <c r="AJ221">
        <v>205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ROW(Source!A77)</f>
        <v>77</v>
      </c>
      <c r="B222">
        <v>27722196</v>
      </c>
      <c r="C222">
        <v>27722186</v>
      </c>
      <c r="D222">
        <v>25418547</v>
      </c>
      <c r="E222">
        <v>1</v>
      </c>
      <c r="F222">
        <v>1</v>
      </c>
      <c r="G222">
        <v>1</v>
      </c>
      <c r="H222">
        <v>1</v>
      </c>
      <c r="I222" t="s">
        <v>1073</v>
      </c>
      <c r="J222" t="s">
        <v>6</v>
      </c>
      <c r="K222" t="s">
        <v>1074</v>
      </c>
      <c r="L222">
        <v>1191</v>
      </c>
      <c r="N222">
        <v>1013</v>
      </c>
      <c r="O222" t="s">
        <v>953</v>
      </c>
      <c r="P222" t="s">
        <v>953</v>
      </c>
      <c r="Q222">
        <v>1</v>
      </c>
      <c r="X222">
        <v>10.51</v>
      </c>
      <c r="Y222">
        <v>0</v>
      </c>
      <c r="Z222">
        <v>0</v>
      </c>
      <c r="AA222">
        <v>0</v>
      </c>
      <c r="AB222">
        <v>8.74</v>
      </c>
      <c r="AC222">
        <v>0</v>
      </c>
      <c r="AD222">
        <v>1</v>
      </c>
      <c r="AE222">
        <v>1</v>
      </c>
      <c r="AF222" t="s">
        <v>103</v>
      </c>
      <c r="AG222">
        <v>12.086499999999999</v>
      </c>
      <c r="AH222">
        <v>2</v>
      </c>
      <c r="AI222">
        <v>27722187</v>
      </c>
      <c r="AJ222">
        <v>206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ROW(Source!A77)</f>
        <v>77</v>
      </c>
      <c r="B223">
        <v>27722197</v>
      </c>
      <c r="C223">
        <v>27722186</v>
      </c>
      <c r="D223">
        <v>25412928</v>
      </c>
      <c r="E223">
        <v>1</v>
      </c>
      <c r="F223">
        <v>1</v>
      </c>
      <c r="G223">
        <v>1</v>
      </c>
      <c r="H223">
        <v>1</v>
      </c>
      <c r="I223" t="s">
        <v>954</v>
      </c>
      <c r="J223" t="s">
        <v>6</v>
      </c>
      <c r="K223" t="s">
        <v>955</v>
      </c>
      <c r="L223">
        <v>1191</v>
      </c>
      <c r="N223">
        <v>1013</v>
      </c>
      <c r="O223" t="s">
        <v>953</v>
      </c>
      <c r="P223" t="s">
        <v>953</v>
      </c>
      <c r="Q223">
        <v>1</v>
      </c>
      <c r="X223">
        <v>0.09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2</v>
      </c>
      <c r="AF223" t="s">
        <v>102</v>
      </c>
      <c r="AG223">
        <v>0.11249999999999999</v>
      </c>
      <c r="AH223">
        <v>2</v>
      </c>
      <c r="AI223">
        <v>27722188</v>
      </c>
      <c r="AJ223">
        <v>207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ROW(Source!A77)</f>
        <v>77</v>
      </c>
      <c r="B224">
        <v>27722198</v>
      </c>
      <c r="C224">
        <v>27722186</v>
      </c>
      <c r="D224">
        <v>25230118</v>
      </c>
      <c r="E224">
        <v>1</v>
      </c>
      <c r="F224">
        <v>1</v>
      </c>
      <c r="G224">
        <v>1</v>
      </c>
      <c r="H224">
        <v>2</v>
      </c>
      <c r="I224" t="s">
        <v>1050</v>
      </c>
      <c r="J224" t="s">
        <v>1051</v>
      </c>
      <c r="K224" t="s">
        <v>1052</v>
      </c>
      <c r="L224">
        <v>1368</v>
      </c>
      <c r="N224">
        <v>1011</v>
      </c>
      <c r="O224" t="s">
        <v>959</v>
      </c>
      <c r="P224" t="s">
        <v>959</v>
      </c>
      <c r="Q224">
        <v>1</v>
      </c>
      <c r="X224">
        <v>0.04</v>
      </c>
      <c r="Y224">
        <v>0</v>
      </c>
      <c r="Z224">
        <v>86.4</v>
      </c>
      <c r="AA224">
        <v>13.5</v>
      </c>
      <c r="AB224">
        <v>0</v>
      </c>
      <c r="AC224">
        <v>0</v>
      </c>
      <c r="AD224">
        <v>1</v>
      </c>
      <c r="AE224">
        <v>0</v>
      </c>
      <c r="AF224" t="s">
        <v>102</v>
      </c>
      <c r="AG224">
        <v>0.05</v>
      </c>
      <c r="AH224">
        <v>2</v>
      </c>
      <c r="AI224">
        <v>27722189</v>
      </c>
      <c r="AJ224">
        <v>208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ROW(Source!A77)</f>
        <v>77</v>
      </c>
      <c r="B225">
        <v>27722199</v>
      </c>
      <c r="C225">
        <v>27722186</v>
      </c>
      <c r="D225">
        <v>25230220</v>
      </c>
      <c r="E225">
        <v>1</v>
      </c>
      <c r="F225">
        <v>1</v>
      </c>
      <c r="G225">
        <v>1</v>
      </c>
      <c r="H225">
        <v>2</v>
      </c>
      <c r="I225" t="s">
        <v>991</v>
      </c>
      <c r="J225" t="s">
        <v>992</v>
      </c>
      <c r="K225" t="s">
        <v>993</v>
      </c>
      <c r="L225">
        <v>1368</v>
      </c>
      <c r="N225">
        <v>1011</v>
      </c>
      <c r="O225" t="s">
        <v>959</v>
      </c>
      <c r="P225" t="s">
        <v>959</v>
      </c>
      <c r="Q225">
        <v>1</v>
      </c>
      <c r="X225">
        <v>0.03</v>
      </c>
      <c r="Y225">
        <v>0</v>
      </c>
      <c r="Z225">
        <v>111.99</v>
      </c>
      <c r="AA225">
        <v>13.5</v>
      </c>
      <c r="AB225">
        <v>0</v>
      </c>
      <c r="AC225">
        <v>0</v>
      </c>
      <c r="AD225">
        <v>1</v>
      </c>
      <c r="AE225">
        <v>0</v>
      </c>
      <c r="AF225" t="s">
        <v>102</v>
      </c>
      <c r="AG225">
        <v>3.7499999999999999E-2</v>
      </c>
      <c r="AH225">
        <v>2</v>
      </c>
      <c r="AI225">
        <v>27722190</v>
      </c>
      <c r="AJ225">
        <v>209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ROW(Source!A77)</f>
        <v>77</v>
      </c>
      <c r="B226">
        <v>27722200</v>
      </c>
      <c r="C226">
        <v>27722186</v>
      </c>
      <c r="D226">
        <v>25230844</v>
      </c>
      <c r="E226">
        <v>1</v>
      </c>
      <c r="F226">
        <v>1</v>
      </c>
      <c r="G226">
        <v>1</v>
      </c>
      <c r="H226">
        <v>2</v>
      </c>
      <c r="I226" t="s">
        <v>1095</v>
      </c>
      <c r="J226" t="s">
        <v>1096</v>
      </c>
      <c r="K226" t="s">
        <v>1097</v>
      </c>
      <c r="L226">
        <v>1368</v>
      </c>
      <c r="N226">
        <v>1011</v>
      </c>
      <c r="O226" t="s">
        <v>959</v>
      </c>
      <c r="P226" t="s">
        <v>959</v>
      </c>
      <c r="Q226">
        <v>1</v>
      </c>
      <c r="X226">
        <v>0.86</v>
      </c>
      <c r="Y226">
        <v>0</v>
      </c>
      <c r="Z226">
        <v>30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102</v>
      </c>
      <c r="AG226">
        <v>1.075</v>
      </c>
      <c r="AH226">
        <v>2</v>
      </c>
      <c r="AI226">
        <v>27722191</v>
      </c>
      <c r="AJ226">
        <v>210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ROW(Source!A77)</f>
        <v>77</v>
      </c>
      <c r="B227">
        <v>27722201</v>
      </c>
      <c r="C227">
        <v>27722186</v>
      </c>
      <c r="D227">
        <v>25231607</v>
      </c>
      <c r="E227">
        <v>1</v>
      </c>
      <c r="F227">
        <v>1</v>
      </c>
      <c r="G227">
        <v>1</v>
      </c>
      <c r="H227">
        <v>2</v>
      </c>
      <c r="I227" t="s">
        <v>997</v>
      </c>
      <c r="J227" t="s">
        <v>998</v>
      </c>
      <c r="K227" t="s">
        <v>999</v>
      </c>
      <c r="L227">
        <v>1368</v>
      </c>
      <c r="N227">
        <v>1011</v>
      </c>
      <c r="O227" t="s">
        <v>959</v>
      </c>
      <c r="P227" t="s">
        <v>959</v>
      </c>
      <c r="Q227">
        <v>1</v>
      </c>
      <c r="X227">
        <v>0.02</v>
      </c>
      <c r="Y227">
        <v>0</v>
      </c>
      <c r="Z227">
        <v>65.709999999999994</v>
      </c>
      <c r="AA227">
        <v>11.6</v>
      </c>
      <c r="AB227">
        <v>0</v>
      </c>
      <c r="AC227">
        <v>0</v>
      </c>
      <c r="AD227">
        <v>1</v>
      </c>
      <c r="AE227">
        <v>0</v>
      </c>
      <c r="AF227" t="s">
        <v>102</v>
      </c>
      <c r="AG227">
        <v>2.5000000000000001E-2</v>
      </c>
      <c r="AH227">
        <v>2</v>
      </c>
      <c r="AI227">
        <v>27722192</v>
      </c>
      <c r="AJ227">
        <v>211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ROW(Source!A77)</f>
        <v>77</v>
      </c>
      <c r="B228">
        <v>27722202</v>
      </c>
      <c r="C228">
        <v>27722186</v>
      </c>
      <c r="D228">
        <v>25148019</v>
      </c>
      <c r="E228">
        <v>1</v>
      </c>
      <c r="F228">
        <v>1</v>
      </c>
      <c r="G228">
        <v>1</v>
      </c>
      <c r="H228">
        <v>3</v>
      </c>
      <c r="I228" t="s">
        <v>1098</v>
      </c>
      <c r="J228" t="s">
        <v>1099</v>
      </c>
      <c r="K228" t="s">
        <v>1100</v>
      </c>
      <c r="L228">
        <v>1348</v>
      </c>
      <c r="N228">
        <v>1009</v>
      </c>
      <c r="O228" t="s">
        <v>46</v>
      </c>
      <c r="P228" t="s">
        <v>46</v>
      </c>
      <c r="Q228">
        <v>1000</v>
      </c>
      <c r="X228">
        <v>2.5000000000000001E-2</v>
      </c>
      <c r="Y228">
        <v>1530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2.5000000000000001E-2</v>
      </c>
      <c r="AH228">
        <v>2</v>
      </c>
      <c r="AI228">
        <v>27722193</v>
      </c>
      <c r="AJ228">
        <v>212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ROW(Source!A77)</f>
        <v>77</v>
      </c>
      <c r="B229">
        <v>27722203</v>
      </c>
      <c r="C229">
        <v>27722186</v>
      </c>
      <c r="D229">
        <v>25148066</v>
      </c>
      <c r="E229">
        <v>1</v>
      </c>
      <c r="F229">
        <v>1</v>
      </c>
      <c r="G229">
        <v>1</v>
      </c>
      <c r="H229">
        <v>3</v>
      </c>
      <c r="I229" t="s">
        <v>1101</v>
      </c>
      <c r="J229" t="s">
        <v>1102</v>
      </c>
      <c r="K229" t="s">
        <v>1103</v>
      </c>
      <c r="L229">
        <v>1348</v>
      </c>
      <c r="N229">
        <v>1009</v>
      </c>
      <c r="O229" t="s">
        <v>46</v>
      </c>
      <c r="P229" t="s">
        <v>46</v>
      </c>
      <c r="Q229">
        <v>1000</v>
      </c>
      <c r="X229">
        <v>0.247</v>
      </c>
      <c r="Y229">
        <v>3390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0.247</v>
      </c>
      <c r="AH229">
        <v>2</v>
      </c>
      <c r="AI229">
        <v>27722194</v>
      </c>
      <c r="AJ229">
        <v>213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ROW(Source!A77)</f>
        <v>77</v>
      </c>
      <c r="B230">
        <v>27722204</v>
      </c>
      <c r="C230">
        <v>27722186</v>
      </c>
      <c r="D230">
        <v>25148217</v>
      </c>
      <c r="E230">
        <v>1</v>
      </c>
      <c r="F230">
        <v>1</v>
      </c>
      <c r="G230">
        <v>1</v>
      </c>
      <c r="H230">
        <v>3</v>
      </c>
      <c r="I230" t="s">
        <v>1104</v>
      </c>
      <c r="J230" t="s">
        <v>1105</v>
      </c>
      <c r="K230" t="s">
        <v>1106</v>
      </c>
      <c r="L230">
        <v>1348</v>
      </c>
      <c r="N230">
        <v>1009</v>
      </c>
      <c r="O230" t="s">
        <v>46</v>
      </c>
      <c r="P230" t="s">
        <v>46</v>
      </c>
      <c r="Q230">
        <v>1000</v>
      </c>
      <c r="X230">
        <v>0.06</v>
      </c>
      <c r="Y230">
        <v>2606.9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0.06</v>
      </c>
      <c r="AH230">
        <v>2</v>
      </c>
      <c r="AI230">
        <v>27722195</v>
      </c>
      <c r="AJ230">
        <v>214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ROW(Source!A78)</f>
        <v>78</v>
      </c>
      <c r="B231">
        <v>27722213</v>
      </c>
      <c r="C231">
        <v>27722205</v>
      </c>
      <c r="D231">
        <v>25418547</v>
      </c>
      <c r="E231">
        <v>1</v>
      </c>
      <c r="F231">
        <v>1</v>
      </c>
      <c r="G231">
        <v>1</v>
      </c>
      <c r="H231">
        <v>1</v>
      </c>
      <c r="I231" t="s">
        <v>1073</v>
      </c>
      <c r="J231" t="s">
        <v>6</v>
      </c>
      <c r="K231" t="s">
        <v>1074</v>
      </c>
      <c r="L231">
        <v>1191</v>
      </c>
      <c r="N231">
        <v>1013</v>
      </c>
      <c r="O231" t="s">
        <v>953</v>
      </c>
      <c r="P231" t="s">
        <v>953</v>
      </c>
      <c r="Q231">
        <v>1</v>
      </c>
      <c r="X231">
        <v>4.6900000000000004</v>
      </c>
      <c r="Y231">
        <v>0</v>
      </c>
      <c r="Z231">
        <v>0</v>
      </c>
      <c r="AA231">
        <v>0</v>
      </c>
      <c r="AB231">
        <v>8.74</v>
      </c>
      <c r="AC231">
        <v>0</v>
      </c>
      <c r="AD231">
        <v>1</v>
      </c>
      <c r="AE231">
        <v>1</v>
      </c>
      <c r="AF231" t="s">
        <v>103</v>
      </c>
      <c r="AG231">
        <v>5.3935000000000004</v>
      </c>
      <c r="AH231">
        <v>2</v>
      </c>
      <c r="AI231">
        <v>27722206</v>
      </c>
      <c r="AJ231">
        <v>215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ROW(Source!A78)</f>
        <v>78</v>
      </c>
      <c r="B232">
        <v>27722214</v>
      </c>
      <c r="C232">
        <v>27722205</v>
      </c>
      <c r="D232">
        <v>25412928</v>
      </c>
      <c r="E232">
        <v>1</v>
      </c>
      <c r="F232">
        <v>1</v>
      </c>
      <c r="G232">
        <v>1</v>
      </c>
      <c r="H232">
        <v>1</v>
      </c>
      <c r="I232" t="s">
        <v>954</v>
      </c>
      <c r="J232" t="s">
        <v>6</v>
      </c>
      <c r="K232" t="s">
        <v>955</v>
      </c>
      <c r="L232">
        <v>1191</v>
      </c>
      <c r="N232">
        <v>1013</v>
      </c>
      <c r="O232" t="s">
        <v>953</v>
      </c>
      <c r="P232" t="s">
        <v>953</v>
      </c>
      <c r="Q232">
        <v>1</v>
      </c>
      <c r="X232">
        <v>0.04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102</v>
      </c>
      <c r="AG232">
        <v>0.05</v>
      </c>
      <c r="AH232">
        <v>2</v>
      </c>
      <c r="AI232">
        <v>27722207</v>
      </c>
      <c r="AJ232">
        <v>216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ROW(Source!A78)</f>
        <v>78</v>
      </c>
      <c r="B233">
        <v>27722215</v>
      </c>
      <c r="C233">
        <v>27722205</v>
      </c>
      <c r="D233">
        <v>25230118</v>
      </c>
      <c r="E233">
        <v>1</v>
      </c>
      <c r="F233">
        <v>1</v>
      </c>
      <c r="G233">
        <v>1</v>
      </c>
      <c r="H233">
        <v>2</v>
      </c>
      <c r="I233" t="s">
        <v>1050</v>
      </c>
      <c r="J233" t="s">
        <v>1051</v>
      </c>
      <c r="K233" t="s">
        <v>1052</v>
      </c>
      <c r="L233">
        <v>1368</v>
      </c>
      <c r="N233">
        <v>1011</v>
      </c>
      <c r="O233" t="s">
        <v>959</v>
      </c>
      <c r="P233" t="s">
        <v>959</v>
      </c>
      <c r="Q233">
        <v>1</v>
      </c>
      <c r="X233">
        <v>0.02</v>
      </c>
      <c r="Y233">
        <v>0</v>
      </c>
      <c r="Z233">
        <v>86.4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102</v>
      </c>
      <c r="AG233">
        <v>2.5000000000000001E-2</v>
      </c>
      <c r="AH233">
        <v>2</v>
      </c>
      <c r="AI233">
        <v>27722208</v>
      </c>
      <c r="AJ233">
        <v>217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ROW(Source!A78)</f>
        <v>78</v>
      </c>
      <c r="B234">
        <v>27722216</v>
      </c>
      <c r="C234">
        <v>27722205</v>
      </c>
      <c r="D234">
        <v>25230220</v>
      </c>
      <c r="E234">
        <v>1</v>
      </c>
      <c r="F234">
        <v>1</v>
      </c>
      <c r="G234">
        <v>1</v>
      </c>
      <c r="H234">
        <v>2</v>
      </c>
      <c r="I234" t="s">
        <v>991</v>
      </c>
      <c r="J234" t="s">
        <v>992</v>
      </c>
      <c r="K234" t="s">
        <v>993</v>
      </c>
      <c r="L234">
        <v>1368</v>
      </c>
      <c r="N234">
        <v>1011</v>
      </c>
      <c r="O234" t="s">
        <v>959</v>
      </c>
      <c r="P234" t="s">
        <v>959</v>
      </c>
      <c r="Q234">
        <v>1</v>
      </c>
      <c r="X234">
        <v>0.01</v>
      </c>
      <c r="Y234">
        <v>0</v>
      </c>
      <c r="Z234">
        <v>111.99</v>
      </c>
      <c r="AA234">
        <v>13.5</v>
      </c>
      <c r="AB234">
        <v>0</v>
      </c>
      <c r="AC234">
        <v>0</v>
      </c>
      <c r="AD234">
        <v>1</v>
      </c>
      <c r="AE234">
        <v>0</v>
      </c>
      <c r="AF234" t="s">
        <v>102</v>
      </c>
      <c r="AG234">
        <v>1.2500000000000001E-2</v>
      </c>
      <c r="AH234">
        <v>2</v>
      </c>
      <c r="AI234">
        <v>27722209</v>
      </c>
      <c r="AJ234">
        <v>218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ROW(Source!A78)</f>
        <v>78</v>
      </c>
      <c r="B235">
        <v>27722217</v>
      </c>
      <c r="C235">
        <v>27722205</v>
      </c>
      <c r="D235">
        <v>25230844</v>
      </c>
      <c r="E235">
        <v>1</v>
      </c>
      <c r="F235">
        <v>1</v>
      </c>
      <c r="G235">
        <v>1</v>
      </c>
      <c r="H235">
        <v>2</v>
      </c>
      <c r="I235" t="s">
        <v>1095</v>
      </c>
      <c r="J235" t="s">
        <v>1096</v>
      </c>
      <c r="K235" t="s">
        <v>1097</v>
      </c>
      <c r="L235">
        <v>1368</v>
      </c>
      <c r="N235">
        <v>1011</v>
      </c>
      <c r="O235" t="s">
        <v>959</v>
      </c>
      <c r="P235" t="s">
        <v>959</v>
      </c>
      <c r="Q235">
        <v>1</v>
      </c>
      <c r="X235">
        <v>0.65</v>
      </c>
      <c r="Y235">
        <v>0</v>
      </c>
      <c r="Z235">
        <v>30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102</v>
      </c>
      <c r="AG235">
        <v>0.8125</v>
      </c>
      <c r="AH235">
        <v>2</v>
      </c>
      <c r="AI235">
        <v>27722210</v>
      </c>
      <c r="AJ235">
        <v>219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ROW(Source!A78)</f>
        <v>78</v>
      </c>
      <c r="B236">
        <v>27722218</v>
      </c>
      <c r="C236">
        <v>27722205</v>
      </c>
      <c r="D236">
        <v>25231607</v>
      </c>
      <c r="E236">
        <v>1</v>
      </c>
      <c r="F236">
        <v>1</v>
      </c>
      <c r="G236">
        <v>1</v>
      </c>
      <c r="H236">
        <v>2</v>
      </c>
      <c r="I236" t="s">
        <v>997</v>
      </c>
      <c r="J236" t="s">
        <v>998</v>
      </c>
      <c r="K236" t="s">
        <v>999</v>
      </c>
      <c r="L236">
        <v>1368</v>
      </c>
      <c r="N236">
        <v>1011</v>
      </c>
      <c r="O236" t="s">
        <v>959</v>
      </c>
      <c r="P236" t="s">
        <v>959</v>
      </c>
      <c r="Q236">
        <v>1</v>
      </c>
      <c r="X236">
        <v>0.01</v>
      </c>
      <c r="Y236">
        <v>0</v>
      </c>
      <c r="Z236">
        <v>65.709999999999994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102</v>
      </c>
      <c r="AG236">
        <v>1.2500000000000001E-2</v>
      </c>
      <c r="AH236">
        <v>2</v>
      </c>
      <c r="AI236">
        <v>27722211</v>
      </c>
      <c r="AJ236">
        <v>220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ROW(Source!A78)</f>
        <v>78</v>
      </c>
      <c r="B237">
        <v>27722219</v>
      </c>
      <c r="C237">
        <v>27722205</v>
      </c>
      <c r="D237">
        <v>25148066</v>
      </c>
      <c r="E237">
        <v>1</v>
      </c>
      <c r="F237">
        <v>1</v>
      </c>
      <c r="G237">
        <v>1</v>
      </c>
      <c r="H237">
        <v>3</v>
      </c>
      <c r="I237" t="s">
        <v>1101</v>
      </c>
      <c r="J237" t="s">
        <v>1102</v>
      </c>
      <c r="K237" t="s">
        <v>1103</v>
      </c>
      <c r="L237">
        <v>1348</v>
      </c>
      <c r="N237">
        <v>1009</v>
      </c>
      <c r="O237" t="s">
        <v>46</v>
      </c>
      <c r="P237" t="s">
        <v>46</v>
      </c>
      <c r="Q237">
        <v>1000</v>
      </c>
      <c r="X237">
        <v>0.247</v>
      </c>
      <c r="Y237">
        <v>3390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0.247</v>
      </c>
      <c r="AH237">
        <v>2</v>
      </c>
      <c r="AI237">
        <v>27722212</v>
      </c>
      <c r="AJ237">
        <v>221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ROW(Source!A79)</f>
        <v>79</v>
      </c>
      <c r="B238">
        <v>27722213</v>
      </c>
      <c r="C238">
        <v>27722205</v>
      </c>
      <c r="D238">
        <v>25418547</v>
      </c>
      <c r="E238">
        <v>1</v>
      </c>
      <c r="F238">
        <v>1</v>
      </c>
      <c r="G238">
        <v>1</v>
      </c>
      <c r="H238">
        <v>1</v>
      </c>
      <c r="I238" t="s">
        <v>1073</v>
      </c>
      <c r="J238" t="s">
        <v>6</v>
      </c>
      <c r="K238" t="s">
        <v>1074</v>
      </c>
      <c r="L238">
        <v>1191</v>
      </c>
      <c r="N238">
        <v>1013</v>
      </c>
      <c r="O238" t="s">
        <v>953</v>
      </c>
      <c r="P238" t="s">
        <v>953</v>
      </c>
      <c r="Q238">
        <v>1</v>
      </c>
      <c r="X238">
        <v>4.6900000000000004</v>
      </c>
      <c r="Y238">
        <v>0</v>
      </c>
      <c r="Z238">
        <v>0</v>
      </c>
      <c r="AA238">
        <v>0</v>
      </c>
      <c r="AB238">
        <v>8.74</v>
      </c>
      <c r="AC238">
        <v>0</v>
      </c>
      <c r="AD238">
        <v>1</v>
      </c>
      <c r="AE238">
        <v>1</v>
      </c>
      <c r="AF238" t="s">
        <v>103</v>
      </c>
      <c r="AG238">
        <v>5.3935000000000004</v>
      </c>
      <c r="AH238">
        <v>2</v>
      </c>
      <c r="AI238">
        <v>27722206</v>
      </c>
      <c r="AJ238">
        <v>222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ROW(Source!A79)</f>
        <v>79</v>
      </c>
      <c r="B239">
        <v>27722214</v>
      </c>
      <c r="C239">
        <v>27722205</v>
      </c>
      <c r="D239">
        <v>25412928</v>
      </c>
      <c r="E239">
        <v>1</v>
      </c>
      <c r="F239">
        <v>1</v>
      </c>
      <c r="G239">
        <v>1</v>
      </c>
      <c r="H239">
        <v>1</v>
      </c>
      <c r="I239" t="s">
        <v>954</v>
      </c>
      <c r="J239" t="s">
        <v>6</v>
      </c>
      <c r="K239" t="s">
        <v>955</v>
      </c>
      <c r="L239">
        <v>1191</v>
      </c>
      <c r="N239">
        <v>1013</v>
      </c>
      <c r="O239" t="s">
        <v>953</v>
      </c>
      <c r="P239" t="s">
        <v>953</v>
      </c>
      <c r="Q239">
        <v>1</v>
      </c>
      <c r="X239">
        <v>0.04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2</v>
      </c>
      <c r="AF239" t="s">
        <v>102</v>
      </c>
      <c r="AG239">
        <v>0.05</v>
      </c>
      <c r="AH239">
        <v>2</v>
      </c>
      <c r="AI239">
        <v>27722207</v>
      </c>
      <c r="AJ239">
        <v>223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ROW(Source!A79)</f>
        <v>79</v>
      </c>
      <c r="B240">
        <v>27722215</v>
      </c>
      <c r="C240">
        <v>27722205</v>
      </c>
      <c r="D240">
        <v>25230118</v>
      </c>
      <c r="E240">
        <v>1</v>
      </c>
      <c r="F240">
        <v>1</v>
      </c>
      <c r="G240">
        <v>1</v>
      </c>
      <c r="H240">
        <v>2</v>
      </c>
      <c r="I240" t="s">
        <v>1050</v>
      </c>
      <c r="J240" t="s">
        <v>1051</v>
      </c>
      <c r="K240" t="s">
        <v>1052</v>
      </c>
      <c r="L240">
        <v>1368</v>
      </c>
      <c r="N240">
        <v>1011</v>
      </c>
      <c r="O240" t="s">
        <v>959</v>
      </c>
      <c r="P240" t="s">
        <v>959</v>
      </c>
      <c r="Q240">
        <v>1</v>
      </c>
      <c r="X240">
        <v>0.02</v>
      </c>
      <c r="Y240">
        <v>0</v>
      </c>
      <c r="Z240">
        <v>86.4</v>
      </c>
      <c r="AA240">
        <v>13.5</v>
      </c>
      <c r="AB240">
        <v>0</v>
      </c>
      <c r="AC240">
        <v>0</v>
      </c>
      <c r="AD240">
        <v>1</v>
      </c>
      <c r="AE240">
        <v>0</v>
      </c>
      <c r="AF240" t="s">
        <v>102</v>
      </c>
      <c r="AG240">
        <v>2.5000000000000001E-2</v>
      </c>
      <c r="AH240">
        <v>2</v>
      </c>
      <c r="AI240">
        <v>27722208</v>
      </c>
      <c r="AJ240">
        <v>224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ROW(Source!A79)</f>
        <v>79</v>
      </c>
      <c r="B241">
        <v>27722216</v>
      </c>
      <c r="C241">
        <v>27722205</v>
      </c>
      <c r="D241">
        <v>25230220</v>
      </c>
      <c r="E241">
        <v>1</v>
      </c>
      <c r="F241">
        <v>1</v>
      </c>
      <c r="G241">
        <v>1</v>
      </c>
      <c r="H241">
        <v>2</v>
      </c>
      <c r="I241" t="s">
        <v>991</v>
      </c>
      <c r="J241" t="s">
        <v>992</v>
      </c>
      <c r="K241" t="s">
        <v>993</v>
      </c>
      <c r="L241">
        <v>1368</v>
      </c>
      <c r="N241">
        <v>1011</v>
      </c>
      <c r="O241" t="s">
        <v>959</v>
      </c>
      <c r="P241" t="s">
        <v>959</v>
      </c>
      <c r="Q241">
        <v>1</v>
      </c>
      <c r="X241">
        <v>0.01</v>
      </c>
      <c r="Y241">
        <v>0</v>
      </c>
      <c r="Z241">
        <v>111.99</v>
      </c>
      <c r="AA241">
        <v>13.5</v>
      </c>
      <c r="AB241">
        <v>0</v>
      </c>
      <c r="AC241">
        <v>0</v>
      </c>
      <c r="AD241">
        <v>1</v>
      </c>
      <c r="AE241">
        <v>0</v>
      </c>
      <c r="AF241" t="s">
        <v>102</v>
      </c>
      <c r="AG241">
        <v>1.2500000000000001E-2</v>
      </c>
      <c r="AH241">
        <v>2</v>
      </c>
      <c r="AI241">
        <v>27722209</v>
      </c>
      <c r="AJ241">
        <v>225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ROW(Source!A79)</f>
        <v>79</v>
      </c>
      <c r="B242">
        <v>27722217</v>
      </c>
      <c r="C242">
        <v>27722205</v>
      </c>
      <c r="D242">
        <v>25230844</v>
      </c>
      <c r="E242">
        <v>1</v>
      </c>
      <c r="F242">
        <v>1</v>
      </c>
      <c r="G242">
        <v>1</v>
      </c>
      <c r="H242">
        <v>2</v>
      </c>
      <c r="I242" t="s">
        <v>1095</v>
      </c>
      <c r="J242" t="s">
        <v>1096</v>
      </c>
      <c r="K242" t="s">
        <v>1097</v>
      </c>
      <c r="L242">
        <v>1368</v>
      </c>
      <c r="N242">
        <v>1011</v>
      </c>
      <c r="O242" t="s">
        <v>959</v>
      </c>
      <c r="P242" t="s">
        <v>959</v>
      </c>
      <c r="Q242">
        <v>1</v>
      </c>
      <c r="X242">
        <v>0.65</v>
      </c>
      <c r="Y242">
        <v>0</v>
      </c>
      <c r="Z242">
        <v>30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102</v>
      </c>
      <c r="AG242">
        <v>0.8125</v>
      </c>
      <c r="AH242">
        <v>2</v>
      </c>
      <c r="AI242">
        <v>27722210</v>
      </c>
      <c r="AJ242">
        <v>226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ROW(Source!A79)</f>
        <v>79</v>
      </c>
      <c r="B243">
        <v>27722218</v>
      </c>
      <c r="C243">
        <v>27722205</v>
      </c>
      <c r="D243">
        <v>25231607</v>
      </c>
      <c r="E243">
        <v>1</v>
      </c>
      <c r="F243">
        <v>1</v>
      </c>
      <c r="G243">
        <v>1</v>
      </c>
      <c r="H243">
        <v>2</v>
      </c>
      <c r="I243" t="s">
        <v>997</v>
      </c>
      <c r="J243" t="s">
        <v>998</v>
      </c>
      <c r="K243" t="s">
        <v>999</v>
      </c>
      <c r="L243">
        <v>1368</v>
      </c>
      <c r="N243">
        <v>1011</v>
      </c>
      <c r="O243" t="s">
        <v>959</v>
      </c>
      <c r="P243" t="s">
        <v>959</v>
      </c>
      <c r="Q243">
        <v>1</v>
      </c>
      <c r="X243">
        <v>0.01</v>
      </c>
      <c r="Y243">
        <v>0</v>
      </c>
      <c r="Z243">
        <v>65.709999999999994</v>
      </c>
      <c r="AA243">
        <v>11.6</v>
      </c>
      <c r="AB243">
        <v>0</v>
      </c>
      <c r="AC243">
        <v>0</v>
      </c>
      <c r="AD243">
        <v>1</v>
      </c>
      <c r="AE243">
        <v>0</v>
      </c>
      <c r="AF243" t="s">
        <v>102</v>
      </c>
      <c r="AG243">
        <v>1.2500000000000001E-2</v>
      </c>
      <c r="AH243">
        <v>2</v>
      </c>
      <c r="AI243">
        <v>27722211</v>
      </c>
      <c r="AJ243">
        <v>227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ROW(Source!A79)</f>
        <v>79</v>
      </c>
      <c r="B244">
        <v>27722219</v>
      </c>
      <c r="C244">
        <v>27722205</v>
      </c>
      <c r="D244">
        <v>25148066</v>
      </c>
      <c r="E244">
        <v>1</v>
      </c>
      <c r="F244">
        <v>1</v>
      </c>
      <c r="G244">
        <v>1</v>
      </c>
      <c r="H244">
        <v>3</v>
      </c>
      <c r="I244" t="s">
        <v>1101</v>
      </c>
      <c r="J244" t="s">
        <v>1102</v>
      </c>
      <c r="K244" t="s">
        <v>1103</v>
      </c>
      <c r="L244">
        <v>1348</v>
      </c>
      <c r="N244">
        <v>1009</v>
      </c>
      <c r="O244" t="s">
        <v>46</v>
      </c>
      <c r="P244" t="s">
        <v>46</v>
      </c>
      <c r="Q244">
        <v>1000</v>
      </c>
      <c r="X244">
        <v>0.247</v>
      </c>
      <c r="Y244">
        <v>3390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0.247</v>
      </c>
      <c r="AH244">
        <v>2</v>
      </c>
      <c r="AI244">
        <v>27722212</v>
      </c>
      <c r="AJ244">
        <v>228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ROW(Source!A80)</f>
        <v>80</v>
      </c>
      <c r="B245">
        <v>27722228</v>
      </c>
      <c r="C245">
        <v>27722220</v>
      </c>
      <c r="D245">
        <v>25412930</v>
      </c>
      <c r="E245">
        <v>1</v>
      </c>
      <c r="F245">
        <v>1</v>
      </c>
      <c r="G245">
        <v>1</v>
      </c>
      <c r="H245">
        <v>1</v>
      </c>
      <c r="I245" t="s">
        <v>1107</v>
      </c>
      <c r="J245" t="s">
        <v>6</v>
      </c>
      <c r="K245" t="s">
        <v>1108</v>
      </c>
      <c r="L245">
        <v>1191</v>
      </c>
      <c r="N245">
        <v>1013</v>
      </c>
      <c r="O245" t="s">
        <v>953</v>
      </c>
      <c r="P245" t="s">
        <v>953</v>
      </c>
      <c r="Q245">
        <v>1</v>
      </c>
      <c r="X245">
        <v>8.44</v>
      </c>
      <c r="Y245">
        <v>0</v>
      </c>
      <c r="Z245">
        <v>0</v>
      </c>
      <c r="AA245">
        <v>0</v>
      </c>
      <c r="AB245">
        <v>9.4</v>
      </c>
      <c r="AC245">
        <v>0</v>
      </c>
      <c r="AD245">
        <v>1</v>
      </c>
      <c r="AE245">
        <v>1</v>
      </c>
      <c r="AF245" t="s">
        <v>103</v>
      </c>
      <c r="AG245">
        <v>9.7059999999999995</v>
      </c>
      <c r="AH245">
        <v>2</v>
      </c>
      <c r="AI245">
        <v>27722221</v>
      </c>
      <c r="AJ245">
        <v>229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ROW(Source!A80)</f>
        <v>80</v>
      </c>
      <c r="B246">
        <v>27722229</v>
      </c>
      <c r="C246">
        <v>27722220</v>
      </c>
      <c r="D246">
        <v>25412928</v>
      </c>
      <c r="E246">
        <v>1</v>
      </c>
      <c r="F246">
        <v>1</v>
      </c>
      <c r="G246">
        <v>1</v>
      </c>
      <c r="H246">
        <v>1</v>
      </c>
      <c r="I246" t="s">
        <v>954</v>
      </c>
      <c r="J246" t="s">
        <v>6</v>
      </c>
      <c r="K246" t="s">
        <v>955</v>
      </c>
      <c r="L246">
        <v>1191</v>
      </c>
      <c r="N246">
        <v>1013</v>
      </c>
      <c r="O246" t="s">
        <v>953</v>
      </c>
      <c r="P246" t="s">
        <v>953</v>
      </c>
      <c r="Q246">
        <v>1</v>
      </c>
      <c r="X246">
        <v>0.16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102</v>
      </c>
      <c r="AG246">
        <v>0.2</v>
      </c>
      <c r="AH246">
        <v>2</v>
      </c>
      <c r="AI246">
        <v>27722222</v>
      </c>
      <c r="AJ246">
        <v>230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ROW(Source!A80)</f>
        <v>80</v>
      </c>
      <c r="B247">
        <v>27722230</v>
      </c>
      <c r="C247">
        <v>27722220</v>
      </c>
      <c r="D247">
        <v>25230118</v>
      </c>
      <c r="E247">
        <v>1</v>
      </c>
      <c r="F247">
        <v>1</v>
      </c>
      <c r="G247">
        <v>1</v>
      </c>
      <c r="H247">
        <v>2</v>
      </c>
      <c r="I247" t="s">
        <v>1050</v>
      </c>
      <c r="J247" t="s">
        <v>1051</v>
      </c>
      <c r="K247" t="s">
        <v>1052</v>
      </c>
      <c r="L247">
        <v>1368</v>
      </c>
      <c r="N247">
        <v>1011</v>
      </c>
      <c r="O247" t="s">
        <v>959</v>
      </c>
      <c r="P247" t="s">
        <v>959</v>
      </c>
      <c r="Q247">
        <v>1</v>
      </c>
      <c r="X247">
        <v>0.08</v>
      </c>
      <c r="Y247">
        <v>0</v>
      </c>
      <c r="Z247">
        <v>86.4</v>
      </c>
      <c r="AA247">
        <v>13.5</v>
      </c>
      <c r="AB247">
        <v>0</v>
      </c>
      <c r="AC247">
        <v>0</v>
      </c>
      <c r="AD247">
        <v>1</v>
      </c>
      <c r="AE247">
        <v>0</v>
      </c>
      <c r="AF247" t="s">
        <v>102</v>
      </c>
      <c r="AG247">
        <v>0.1</v>
      </c>
      <c r="AH247">
        <v>2</v>
      </c>
      <c r="AI247">
        <v>27722223</v>
      </c>
      <c r="AJ247">
        <v>231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ROW(Source!A80)</f>
        <v>80</v>
      </c>
      <c r="B248">
        <v>27722231</v>
      </c>
      <c r="C248">
        <v>27722220</v>
      </c>
      <c r="D248">
        <v>25230220</v>
      </c>
      <c r="E248">
        <v>1</v>
      </c>
      <c r="F248">
        <v>1</v>
      </c>
      <c r="G248">
        <v>1</v>
      </c>
      <c r="H248">
        <v>2</v>
      </c>
      <c r="I248" t="s">
        <v>991</v>
      </c>
      <c r="J248" t="s">
        <v>992</v>
      </c>
      <c r="K248" t="s">
        <v>993</v>
      </c>
      <c r="L248">
        <v>1368</v>
      </c>
      <c r="N248">
        <v>1011</v>
      </c>
      <c r="O248" t="s">
        <v>959</v>
      </c>
      <c r="P248" t="s">
        <v>959</v>
      </c>
      <c r="Q248">
        <v>1</v>
      </c>
      <c r="X248">
        <v>0.03</v>
      </c>
      <c r="Y248">
        <v>0</v>
      </c>
      <c r="Z248">
        <v>111.99</v>
      </c>
      <c r="AA248">
        <v>13.5</v>
      </c>
      <c r="AB248">
        <v>0</v>
      </c>
      <c r="AC248">
        <v>0</v>
      </c>
      <c r="AD248">
        <v>1</v>
      </c>
      <c r="AE248">
        <v>0</v>
      </c>
      <c r="AF248" t="s">
        <v>102</v>
      </c>
      <c r="AG248">
        <v>3.7499999999999999E-2</v>
      </c>
      <c r="AH248">
        <v>2</v>
      </c>
      <c r="AI248">
        <v>27722224</v>
      </c>
      <c r="AJ248">
        <v>232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ROW(Source!A80)</f>
        <v>80</v>
      </c>
      <c r="B249">
        <v>27722232</v>
      </c>
      <c r="C249">
        <v>27722220</v>
      </c>
      <c r="D249">
        <v>25231607</v>
      </c>
      <c r="E249">
        <v>1</v>
      </c>
      <c r="F249">
        <v>1</v>
      </c>
      <c r="G249">
        <v>1</v>
      </c>
      <c r="H249">
        <v>2</v>
      </c>
      <c r="I249" t="s">
        <v>997</v>
      </c>
      <c r="J249" t="s">
        <v>998</v>
      </c>
      <c r="K249" t="s">
        <v>999</v>
      </c>
      <c r="L249">
        <v>1368</v>
      </c>
      <c r="N249">
        <v>1011</v>
      </c>
      <c r="O249" t="s">
        <v>959</v>
      </c>
      <c r="P249" t="s">
        <v>959</v>
      </c>
      <c r="Q249">
        <v>1</v>
      </c>
      <c r="X249">
        <v>0.05</v>
      </c>
      <c r="Y249">
        <v>0</v>
      </c>
      <c r="Z249">
        <v>65.709999999999994</v>
      </c>
      <c r="AA249">
        <v>11.6</v>
      </c>
      <c r="AB249">
        <v>0</v>
      </c>
      <c r="AC249">
        <v>0</v>
      </c>
      <c r="AD249">
        <v>1</v>
      </c>
      <c r="AE249">
        <v>0</v>
      </c>
      <c r="AF249" t="s">
        <v>102</v>
      </c>
      <c r="AG249">
        <v>6.25E-2</v>
      </c>
      <c r="AH249">
        <v>2</v>
      </c>
      <c r="AI249">
        <v>27722225</v>
      </c>
      <c r="AJ249">
        <v>233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ROW(Source!A80)</f>
        <v>80</v>
      </c>
      <c r="B250">
        <v>27722233</v>
      </c>
      <c r="C250">
        <v>27722220</v>
      </c>
      <c r="D250">
        <v>25148335</v>
      </c>
      <c r="E250">
        <v>1</v>
      </c>
      <c r="F250">
        <v>1</v>
      </c>
      <c r="G250">
        <v>1</v>
      </c>
      <c r="H250">
        <v>3</v>
      </c>
      <c r="I250" t="s">
        <v>1009</v>
      </c>
      <c r="J250" t="s">
        <v>1010</v>
      </c>
      <c r="K250" t="s">
        <v>1011</v>
      </c>
      <c r="L250">
        <v>1346</v>
      </c>
      <c r="N250">
        <v>1009</v>
      </c>
      <c r="O250" t="s">
        <v>178</v>
      </c>
      <c r="P250" t="s">
        <v>178</v>
      </c>
      <c r="Q250">
        <v>1</v>
      </c>
      <c r="X250">
        <v>15.02</v>
      </c>
      <c r="Y250">
        <v>6.09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15.02</v>
      </c>
      <c r="AH250">
        <v>2</v>
      </c>
      <c r="AI250">
        <v>27722226</v>
      </c>
      <c r="AJ250">
        <v>234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ROW(Source!A80)</f>
        <v>80</v>
      </c>
      <c r="B251">
        <v>27722234</v>
      </c>
      <c r="C251">
        <v>27722220</v>
      </c>
      <c r="D251">
        <v>25144901</v>
      </c>
      <c r="E251">
        <v>17</v>
      </c>
      <c r="F251">
        <v>1</v>
      </c>
      <c r="G251">
        <v>1</v>
      </c>
      <c r="H251">
        <v>3</v>
      </c>
      <c r="I251" t="s">
        <v>1420</v>
      </c>
      <c r="J251" t="s">
        <v>6</v>
      </c>
      <c r="K251" t="s">
        <v>1421</v>
      </c>
      <c r="L251">
        <v>1327</v>
      </c>
      <c r="N251">
        <v>1005</v>
      </c>
      <c r="O251" t="s">
        <v>96</v>
      </c>
      <c r="P251" t="s">
        <v>96</v>
      </c>
      <c r="Q251">
        <v>1</v>
      </c>
      <c r="X251">
        <v>116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6</v>
      </c>
      <c r="AG251">
        <v>116</v>
      </c>
      <c r="AH251">
        <v>3</v>
      </c>
      <c r="AI251">
        <v>-1</v>
      </c>
      <c r="AJ251" t="s">
        <v>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ROW(Source!A81)</f>
        <v>81</v>
      </c>
      <c r="B252">
        <v>27722228</v>
      </c>
      <c r="C252">
        <v>27722220</v>
      </c>
      <c r="D252">
        <v>25412930</v>
      </c>
      <c r="E252">
        <v>1</v>
      </c>
      <c r="F252">
        <v>1</v>
      </c>
      <c r="G252">
        <v>1</v>
      </c>
      <c r="H252">
        <v>1</v>
      </c>
      <c r="I252" t="s">
        <v>1107</v>
      </c>
      <c r="J252" t="s">
        <v>6</v>
      </c>
      <c r="K252" t="s">
        <v>1108</v>
      </c>
      <c r="L252">
        <v>1191</v>
      </c>
      <c r="N252">
        <v>1013</v>
      </c>
      <c r="O252" t="s">
        <v>953</v>
      </c>
      <c r="P252" t="s">
        <v>953</v>
      </c>
      <c r="Q252">
        <v>1</v>
      </c>
      <c r="X252">
        <v>8.44</v>
      </c>
      <c r="Y252">
        <v>0</v>
      </c>
      <c r="Z252">
        <v>0</v>
      </c>
      <c r="AA252">
        <v>0</v>
      </c>
      <c r="AB252">
        <v>9.4</v>
      </c>
      <c r="AC252">
        <v>0</v>
      </c>
      <c r="AD252">
        <v>1</v>
      </c>
      <c r="AE252">
        <v>1</v>
      </c>
      <c r="AF252" t="s">
        <v>103</v>
      </c>
      <c r="AG252">
        <v>9.7059999999999995</v>
      </c>
      <c r="AH252">
        <v>2</v>
      </c>
      <c r="AI252">
        <v>27722221</v>
      </c>
      <c r="AJ252">
        <v>236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ROW(Source!A81)</f>
        <v>81</v>
      </c>
      <c r="B253">
        <v>27722229</v>
      </c>
      <c r="C253">
        <v>27722220</v>
      </c>
      <c r="D253">
        <v>25412928</v>
      </c>
      <c r="E253">
        <v>1</v>
      </c>
      <c r="F253">
        <v>1</v>
      </c>
      <c r="G253">
        <v>1</v>
      </c>
      <c r="H253">
        <v>1</v>
      </c>
      <c r="I253" t="s">
        <v>954</v>
      </c>
      <c r="J253" t="s">
        <v>6</v>
      </c>
      <c r="K253" t="s">
        <v>955</v>
      </c>
      <c r="L253">
        <v>1191</v>
      </c>
      <c r="N253">
        <v>1013</v>
      </c>
      <c r="O253" t="s">
        <v>953</v>
      </c>
      <c r="P253" t="s">
        <v>953</v>
      </c>
      <c r="Q253">
        <v>1</v>
      </c>
      <c r="X253">
        <v>0.16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2</v>
      </c>
      <c r="AF253" t="s">
        <v>102</v>
      </c>
      <c r="AG253">
        <v>0.2</v>
      </c>
      <c r="AH253">
        <v>2</v>
      </c>
      <c r="AI253">
        <v>27722222</v>
      </c>
      <c r="AJ253">
        <v>237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ROW(Source!A81)</f>
        <v>81</v>
      </c>
      <c r="B254">
        <v>27722230</v>
      </c>
      <c r="C254">
        <v>27722220</v>
      </c>
      <c r="D254">
        <v>25230118</v>
      </c>
      <c r="E254">
        <v>1</v>
      </c>
      <c r="F254">
        <v>1</v>
      </c>
      <c r="G254">
        <v>1</v>
      </c>
      <c r="H254">
        <v>2</v>
      </c>
      <c r="I254" t="s">
        <v>1050</v>
      </c>
      <c r="J254" t="s">
        <v>1051</v>
      </c>
      <c r="K254" t="s">
        <v>1052</v>
      </c>
      <c r="L254">
        <v>1368</v>
      </c>
      <c r="N254">
        <v>1011</v>
      </c>
      <c r="O254" t="s">
        <v>959</v>
      </c>
      <c r="P254" t="s">
        <v>959</v>
      </c>
      <c r="Q254">
        <v>1</v>
      </c>
      <c r="X254">
        <v>0.08</v>
      </c>
      <c r="Y254">
        <v>0</v>
      </c>
      <c r="Z254">
        <v>86.4</v>
      </c>
      <c r="AA254">
        <v>13.5</v>
      </c>
      <c r="AB254">
        <v>0</v>
      </c>
      <c r="AC254">
        <v>0</v>
      </c>
      <c r="AD254">
        <v>1</v>
      </c>
      <c r="AE254">
        <v>0</v>
      </c>
      <c r="AF254" t="s">
        <v>102</v>
      </c>
      <c r="AG254">
        <v>0.1</v>
      </c>
      <c r="AH254">
        <v>2</v>
      </c>
      <c r="AI254">
        <v>27722223</v>
      </c>
      <c r="AJ254">
        <v>238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ROW(Source!A81)</f>
        <v>81</v>
      </c>
      <c r="B255">
        <v>27722231</v>
      </c>
      <c r="C255">
        <v>27722220</v>
      </c>
      <c r="D255">
        <v>25230220</v>
      </c>
      <c r="E255">
        <v>1</v>
      </c>
      <c r="F255">
        <v>1</v>
      </c>
      <c r="G255">
        <v>1</v>
      </c>
      <c r="H255">
        <v>2</v>
      </c>
      <c r="I255" t="s">
        <v>991</v>
      </c>
      <c r="J255" t="s">
        <v>992</v>
      </c>
      <c r="K255" t="s">
        <v>993</v>
      </c>
      <c r="L255">
        <v>1368</v>
      </c>
      <c r="N255">
        <v>1011</v>
      </c>
      <c r="O255" t="s">
        <v>959</v>
      </c>
      <c r="P255" t="s">
        <v>959</v>
      </c>
      <c r="Q255">
        <v>1</v>
      </c>
      <c r="X255">
        <v>0.03</v>
      </c>
      <c r="Y255">
        <v>0</v>
      </c>
      <c r="Z255">
        <v>111.99</v>
      </c>
      <c r="AA255">
        <v>13.5</v>
      </c>
      <c r="AB255">
        <v>0</v>
      </c>
      <c r="AC255">
        <v>0</v>
      </c>
      <c r="AD255">
        <v>1</v>
      </c>
      <c r="AE255">
        <v>0</v>
      </c>
      <c r="AF255" t="s">
        <v>102</v>
      </c>
      <c r="AG255">
        <v>3.7499999999999999E-2</v>
      </c>
      <c r="AH255">
        <v>2</v>
      </c>
      <c r="AI255">
        <v>27722224</v>
      </c>
      <c r="AJ255">
        <v>239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ROW(Source!A81)</f>
        <v>81</v>
      </c>
      <c r="B256">
        <v>27722232</v>
      </c>
      <c r="C256">
        <v>27722220</v>
      </c>
      <c r="D256">
        <v>25231607</v>
      </c>
      <c r="E256">
        <v>1</v>
      </c>
      <c r="F256">
        <v>1</v>
      </c>
      <c r="G256">
        <v>1</v>
      </c>
      <c r="H256">
        <v>2</v>
      </c>
      <c r="I256" t="s">
        <v>997</v>
      </c>
      <c r="J256" t="s">
        <v>998</v>
      </c>
      <c r="K256" t="s">
        <v>999</v>
      </c>
      <c r="L256">
        <v>1368</v>
      </c>
      <c r="N256">
        <v>1011</v>
      </c>
      <c r="O256" t="s">
        <v>959</v>
      </c>
      <c r="P256" t="s">
        <v>959</v>
      </c>
      <c r="Q256">
        <v>1</v>
      </c>
      <c r="X256">
        <v>0.05</v>
      </c>
      <c r="Y256">
        <v>0</v>
      </c>
      <c r="Z256">
        <v>65.709999999999994</v>
      </c>
      <c r="AA256">
        <v>11.6</v>
      </c>
      <c r="AB256">
        <v>0</v>
      </c>
      <c r="AC256">
        <v>0</v>
      </c>
      <c r="AD256">
        <v>1</v>
      </c>
      <c r="AE256">
        <v>0</v>
      </c>
      <c r="AF256" t="s">
        <v>102</v>
      </c>
      <c r="AG256">
        <v>6.25E-2</v>
      </c>
      <c r="AH256">
        <v>2</v>
      </c>
      <c r="AI256">
        <v>27722225</v>
      </c>
      <c r="AJ256">
        <v>240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ROW(Source!A81)</f>
        <v>81</v>
      </c>
      <c r="B257">
        <v>27722233</v>
      </c>
      <c r="C257">
        <v>27722220</v>
      </c>
      <c r="D257">
        <v>25148335</v>
      </c>
      <c r="E257">
        <v>1</v>
      </c>
      <c r="F257">
        <v>1</v>
      </c>
      <c r="G257">
        <v>1</v>
      </c>
      <c r="H257">
        <v>3</v>
      </c>
      <c r="I257" t="s">
        <v>1009</v>
      </c>
      <c r="J257" t="s">
        <v>1010</v>
      </c>
      <c r="K257" t="s">
        <v>1011</v>
      </c>
      <c r="L257">
        <v>1346</v>
      </c>
      <c r="N257">
        <v>1009</v>
      </c>
      <c r="O257" t="s">
        <v>178</v>
      </c>
      <c r="P257" t="s">
        <v>178</v>
      </c>
      <c r="Q257">
        <v>1</v>
      </c>
      <c r="X257">
        <v>15.02</v>
      </c>
      <c r="Y257">
        <v>6.09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15.02</v>
      </c>
      <c r="AH257">
        <v>2</v>
      </c>
      <c r="AI257">
        <v>27722226</v>
      </c>
      <c r="AJ257">
        <v>241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ROW(Source!A81)</f>
        <v>81</v>
      </c>
      <c r="B258">
        <v>27722234</v>
      </c>
      <c r="C258">
        <v>27722220</v>
      </c>
      <c r="D258">
        <v>25144901</v>
      </c>
      <c r="E258">
        <v>17</v>
      </c>
      <c r="F258">
        <v>1</v>
      </c>
      <c r="G258">
        <v>1</v>
      </c>
      <c r="H258">
        <v>3</v>
      </c>
      <c r="I258" t="s">
        <v>1420</v>
      </c>
      <c r="J258" t="s">
        <v>6</v>
      </c>
      <c r="K258" t="s">
        <v>1421</v>
      </c>
      <c r="L258">
        <v>1327</v>
      </c>
      <c r="N258">
        <v>1005</v>
      </c>
      <c r="O258" t="s">
        <v>96</v>
      </c>
      <c r="P258" t="s">
        <v>96</v>
      </c>
      <c r="Q258">
        <v>1</v>
      </c>
      <c r="X258">
        <v>116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6</v>
      </c>
      <c r="AG258">
        <v>116</v>
      </c>
      <c r="AH258">
        <v>3</v>
      </c>
      <c r="AI258">
        <v>-1</v>
      </c>
      <c r="AJ258" t="s">
        <v>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ROW(Source!A84)</f>
        <v>84</v>
      </c>
      <c r="B259">
        <v>27722247</v>
      </c>
      <c r="C259">
        <v>27722236</v>
      </c>
      <c r="D259">
        <v>25420819</v>
      </c>
      <c r="E259">
        <v>1</v>
      </c>
      <c r="F259">
        <v>1</v>
      </c>
      <c r="G259">
        <v>1</v>
      </c>
      <c r="H259">
        <v>1</v>
      </c>
      <c r="I259" t="s">
        <v>1109</v>
      </c>
      <c r="J259" t="s">
        <v>6</v>
      </c>
      <c r="K259" t="s">
        <v>1110</v>
      </c>
      <c r="L259">
        <v>1191</v>
      </c>
      <c r="N259">
        <v>1013</v>
      </c>
      <c r="O259" t="s">
        <v>953</v>
      </c>
      <c r="P259" t="s">
        <v>953</v>
      </c>
      <c r="Q259">
        <v>1</v>
      </c>
      <c r="X259">
        <v>26.1</v>
      </c>
      <c r="Y259">
        <v>0</v>
      </c>
      <c r="Z259">
        <v>0</v>
      </c>
      <c r="AA259">
        <v>0</v>
      </c>
      <c r="AB259">
        <v>9.18</v>
      </c>
      <c r="AC259">
        <v>0</v>
      </c>
      <c r="AD259">
        <v>1</v>
      </c>
      <c r="AE259">
        <v>1</v>
      </c>
      <c r="AF259" t="s">
        <v>103</v>
      </c>
      <c r="AG259">
        <v>30.015000000000001</v>
      </c>
      <c r="AH259">
        <v>2</v>
      </c>
      <c r="AI259">
        <v>27722238</v>
      </c>
      <c r="AJ259">
        <v>243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ROW(Source!A84)</f>
        <v>84</v>
      </c>
      <c r="B260">
        <v>27722248</v>
      </c>
      <c r="C260">
        <v>27722236</v>
      </c>
      <c r="D260">
        <v>25412928</v>
      </c>
      <c r="E260">
        <v>1</v>
      </c>
      <c r="F260">
        <v>1</v>
      </c>
      <c r="G260">
        <v>1</v>
      </c>
      <c r="H260">
        <v>1</v>
      </c>
      <c r="I260" t="s">
        <v>954</v>
      </c>
      <c r="J260" t="s">
        <v>6</v>
      </c>
      <c r="K260" t="s">
        <v>955</v>
      </c>
      <c r="L260">
        <v>1191</v>
      </c>
      <c r="N260">
        <v>1013</v>
      </c>
      <c r="O260" t="s">
        <v>953</v>
      </c>
      <c r="P260" t="s">
        <v>953</v>
      </c>
      <c r="Q260">
        <v>1</v>
      </c>
      <c r="X260">
        <v>0.36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2</v>
      </c>
      <c r="AF260" t="s">
        <v>102</v>
      </c>
      <c r="AG260">
        <v>0.44999999999999996</v>
      </c>
      <c r="AH260">
        <v>2</v>
      </c>
      <c r="AI260">
        <v>27722239</v>
      </c>
      <c r="AJ260">
        <v>244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ROW(Source!A84)</f>
        <v>84</v>
      </c>
      <c r="B261">
        <v>27722249</v>
      </c>
      <c r="C261">
        <v>27722236</v>
      </c>
      <c r="D261">
        <v>25230118</v>
      </c>
      <c r="E261">
        <v>1</v>
      </c>
      <c r="F261">
        <v>1</v>
      </c>
      <c r="G261">
        <v>1</v>
      </c>
      <c r="H261">
        <v>2</v>
      </c>
      <c r="I261" t="s">
        <v>1050</v>
      </c>
      <c r="J261" t="s">
        <v>1051</v>
      </c>
      <c r="K261" t="s">
        <v>1052</v>
      </c>
      <c r="L261">
        <v>1368</v>
      </c>
      <c r="N261">
        <v>1011</v>
      </c>
      <c r="O261" t="s">
        <v>959</v>
      </c>
      <c r="P261" t="s">
        <v>959</v>
      </c>
      <c r="Q261">
        <v>1</v>
      </c>
      <c r="X261">
        <v>0.15</v>
      </c>
      <c r="Y261">
        <v>0</v>
      </c>
      <c r="Z261">
        <v>86.4</v>
      </c>
      <c r="AA261">
        <v>13.5</v>
      </c>
      <c r="AB261">
        <v>0</v>
      </c>
      <c r="AC261">
        <v>0</v>
      </c>
      <c r="AD261">
        <v>1</v>
      </c>
      <c r="AE261">
        <v>0</v>
      </c>
      <c r="AF261" t="s">
        <v>102</v>
      </c>
      <c r="AG261">
        <v>0.1875</v>
      </c>
      <c r="AH261">
        <v>2</v>
      </c>
      <c r="AI261">
        <v>27722240</v>
      </c>
      <c r="AJ261">
        <v>245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ROW(Source!A84)</f>
        <v>84</v>
      </c>
      <c r="B262">
        <v>27722250</v>
      </c>
      <c r="C262">
        <v>27722236</v>
      </c>
      <c r="D262">
        <v>25230220</v>
      </c>
      <c r="E262">
        <v>1</v>
      </c>
      <c r="F262">
        <v>1</v>
      </c>
      <c r="G262">
        <v>1</v>
      </c>
      <c r="H262">
        <v>2</v>
      </c>
      <c r="I262" t="s">
        <v>991</v>
      </c>
      <c r="J262" t="s">
        <v>992</v>
      </c>
      <c r="K262" t="s">
        <v>993</v>
      </c>
      <c r="L262">
        <v>1368</v>
      </c>
      <c r="N262">
        <v>1011</v>
      </c>
      <c r="O262" t="s">
        <v>959</v>
      </c>
      <c r="P262" t="s">
        <v>959</v>
      </c>
      <c r="Q262">
        <v>1</v>
      </c>
      <c r="X262">
        <v>0.09</v>
      </c>
      <c r="Y262">
        <v>0</v>
      </c>
      <c r="Z262">
        <v>111.99</v>
      </c>
      <c r="AA262">
        <v>13.5</v>
      </c>
      <c r="AB262">
        <v>0</v>
      </c>
      <c r="AC262">
        <v>0</v>
      </c>
      <c r="AD262">
        <v>1</v>
      </c>
      <c r="AE262">
        <v>0</v>
      </c>
      <c r="AF262" t="s">
        <v>102</v>
      </c>
      <c r="AG262">
        <v>0.11249999999999999</v>
      </c>
      <c r="AH262">
        <v>2</v>
      </c>
      <c r="AI262">
        <v>27722241</v>
      </c>
      <c r="AJ262">
        <v>246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ROW(Source!A84)</f>
        <v>84</v>
      </c>
      <c r="B263">
        <v>27722251</v>
      </c>
      <c r="C263">
        <v>27722236</v>
      </c>
      <c r="D263">
        <v>25230844</v>
      </c>
      <c r="E263">
        <v>1</v>
      </c>
      <c r="F263">
        <v>1</v>
      </c>
      <c r="G263">
        <v>1</v>
      </c>
      <c r="H263">
        <v>2</v>
      </c>
      <c r="I263" t="s">
        <v>1095</v>
      </c>
      <c r="J263" t="s">
        <v>1096</v>
      </c>
      <c r="K263" t="s">
        <v>1097</v>
      </c>
      <c r="L263">
        <v>1368</v>
      </c>
      <c r="N263">
        <v>1011</v>
      </c>
      <c r="O263" t="s">
        <v>959</v>
      </c>
      <c r="P263" t="s">
        <v>959</v>
      </c>
      <c r="Q263">
        <v>1</v>
      </c>
      <c r="X263">
        <v>4.9400000000000004</v>
      </c>
      <c r="Y263">
        <v>0</v>
      </c>
      <c r="Z263">
        <v>30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102</v>
      </c>
      <c r="AG263">
        <v>6.1750000000000007</v>
      </c>
      <c r="AH263">
        <v>2</v>
      </c>
      <c r="AI263">
        <v>27722242</v>
      </c>
      <c r="AJ263">
        <v>247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ROW(Source!A84)</f>
        <v>84</v>
      </c>
      <c r="B264">
        <v>27722252</v>
      </c>
      <c r="C264">
        <v>27722236</v>
      </c>
      <c r="D264">
        <v>25231607</v>
      </c>
      <c r="E264">
        <v>1</v>
      </c>
      <c r="F264">
        <v>1</v>
      </c>
      <c r="G264">
        <v>1</v>
      </c>
      <c r="H264">
        <v>2</v>
      </c>
      <c r="I264" t="s">
        <v>997</v>
      </c>
      <c r="J264" t="s">
        <v>998</v>
      </c>
      <c r="K264" t="s">
        <v>999</v>
      </c>
      <c r="L264">
        <v>1368</v>
      </c>
      <c r="N264">
        <v>1011</v>
      </c>
      <c r="O264" t="s">
        <v>959</v>
      </c>
      <c r="P264" t="s">
        <v>959</v>
      </c>
      <c r="Q264">
        <v>1</v>
      </c>
      <c r="X264">
        <v>0.12</v>
      </c>
      <c r="Y264">
        <v>0</v>
      </c>
      <c r="Z264">
        <v>65.709999999999994</v>
      </c>
      <c r="AA264">
        <v>11.6</v>
      </c>
      <c r="AB264">
        <v>0</v>
      </c>
      <c r="AC264">
        <v>0</v>
      </c>
      <c r="AD264">
        <v>1</v>
      </c>
      <c r="AE264">
        <v>0</v>
      </c>
      <c r="AF264" t="s">
        <v>102</v>
      </c>
      <c r="AG264">
        <v>0.15</v>
      </c>
      <c r="AH264">
        <v>2</v>
      </c>
      <c r="AI264">
        <v>27722243</v>
      </c>
      <c r="AJ264">
        <v>248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ROW(Source!A84)</f>
        <v>84</v>
      </c>
      <c r="B265">
        <v>27722253</v>
      </c>
      <c r="C265">
        <v>27722236</v>
      </c>
      <c r="D265">
        <v>25148066</v>
      </c>
      <c r="E265">
        <v>1</v>
      </c>
      <c r="F265">
        <v>1</v>
      </c>
      <c r="G265">
        <v>1</v>
      </c>
      <c r="H265">
        <v>3</v>
      </c>
      <c r="I265" t="s">
        <v>1101</v>
      </c>
      <c r="J265" t="s">
        <v>1102</v>
      </c>
      <c r="K265" t="s">
        <v>1103</v>
      </c>
      <c r="L265">
        <v>1348</v>
      </c>
      <c r="N265">
        <v>1009</v>
      </c>
      <c r="O265" t="s">
        <v>46</v>
      </c>
      <c r="P265" t="s">
        <v>46</v>
      </c>
      <c r="Q265">
        <v>1000</v>
      </c>
      <c r="X265">
        <v>0.60499999999999998</v>
      </c>
      <c r="Y265">
        <v>3390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0.60499999999999998</v>
      </c>
      <c r="AH265">
        <v>2</v>
      </c>
      <c r="AI265">
        <v>27722244</v>
      </c>
      <c r="AJ265">
        <v>249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ROW(Source!A84)</f>
        <v>84</v>
      </c>
      <c r="B266">
        <v>27722254</v>
      </c>
      <c r="C266">
        <v>27722236</v>
      </c>
      <c r="D266">
        <v>25144380</v>
      </c>
      <c r="E266">
        <v>17</v>
      </c>
      <c r="F266">
        <v>1</v>
      </c>
      <c r="G266">
        <v>1</v>
      </c>
      <c r="H266">
        <v>3</v>
      </c>
      <c r="I266" t="s">
        <v>1406</v>
      </c>
      <c r="J266" t="s">
        <v>6</v>
      </c>
      <c r="K266" t="s">
        <v>1407</v>
      </c>
      <c r="L266">
        <v>1339</v>
      </c>
      <c r="N266">
        <v>1007</v>
      </c>
      <c r="O266" t="s">
        <v>64</v>
      </c>
      <c r="P266" t="s">
        <v>64</v>
      </c>
      <c r="Q266">
        <v>1</v>
      </c>
      <c r="X266">
        <v>0.51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 t="s">
        <v>6</v>
      </c>
      <c r="AG266">
        <v>0.51</v>
      </c>
      <c r="AH266">
        <v>3</v>
      </c>
      <c r="AI266">
        <v>-1</v>
      </c>
      <c r="AJ266" t="s">
        <v>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ROW(Source!A84)</f>
        <v>84</v>
      </c>
      <c r="B267">
        <v>27722255</v>
      </c>
      <c r="C267">
        <v>27722236</v>
      </c>
      <c r="D267">
        <v>25144901</v>
      </c>
      <c r="E267">
        <v>17</v>
      </c>
      <c r="F267">
        <v>1</v>
      </c>
      <c r="G267">
        <v>1</v>
      </c>
      <c r="H267">
        <v>3</v>
      </c>
      <c r="I267" t="s">
        <v>1420</v>
      </c>
      <c r="J267" t="s">
        <v>6</v>
      </c>
      <c r="K267" t="s">
        <v>1422</v>
      </c>
      <c r="L267">
        <v>1327</v>
      </c>
      <c r="N267">
        <v>1005</v>
      </c>
      <c r="O267" t="s">
        <v>96</v>
      </c>
      <c r="P267" t="s">
        <v>96</v>
      </c>
      <c r="Q267">
        <v>1</v>
      </c>
      <c r="X267">
        <v>252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 t="s">
        <v>6</v>
      </c>
      <c r="AG267">
        <v>252</v>
      </c>
      <c r="AH267">
        <v>3</v>
      </c>
      <c r="AI267">
        <v>-1</v>
      </c>
      <c r="AJ267" t="s">
        <v>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ROW(Source!A85)</f>
        <v>85</v>
      </c>
      <c r="B268">
        <v>27722247</v>
      </c>
      <c r="C268">
        <v>27722236</v>
      </c>
      <c r="D268">
        <v>25420819</v>
      </c>
      <c r="E268">
        <v>1</v>
      </c>
      <c r="F268">
        <v>1</v>
      </c>
      <c r="G268">
        <v>1</v>
      </c>
      <c r="H268">
        <v>1</v>
      </c>
      <c r="I268" t="s">
        <v>1109</v>
      </c>
      <c r="J268" t="s">
        <v>6</v>
      </c>
      <c r="K268" t="s">
        <v>1110</v>
      </c>
      <c r="L268">
        <v>1191</v>
      </c>
      <c r="N268">
        <v>1013</v>
      </c>
      <c r="O268" t="s">
        <v>953</v>
      </c>
      <c r="P268" t="s">
        <v>953</v>
      </c>
      <c r="Q268">
        <v>1</v>
      </c>
      <c r="X268">
        <v>26.1</v>
      </c>
      <c r="Y268">
        <v>0</v>
      </c>
      <c r="Z268">
        <v>0</v>
      </c>
      <c r="AA268">
        <v>0</v>
      </c>
      <c r="AB268">
        <v>9.18</v>
      </c>
      <c r="AC268">
        <v>0</v>
      </c>
      <c r="AD268">
        <v>1</v>
      </c>
      <c r="AE268">
        <v>1</v>
      </c>
      <c r="AF268" t="s">
        <v>103</v>
      </c>
      <c r="AG268">
        <v>30.015000000000001</v>
      </c>
      <c r="AH268">
        <v>2</v>
      </c>
      <c r="AI268">
        <v>27722238</v>
      </c>
      <c r="AJ268">
        <v>253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ROW(Source!A85)</f>
        <v>85</v>
      </c>
      <c r="B269">
        <v>27722248</v>
      </c>
      <c r="C269">
        <v>27722236</v>
      </c>
      <c r="D269">
        <v>25412928</v>
      </c>
      <c r="E269">
        <v>1</v>
      </c>
      <c r="F269">
        <v>1</v>
      </c>
      <c r="G269">
        <v>1</v>
      </c>
      <c r="H269">
        <v>1</v>
      </c>
      <c r="I269" t="s">
        <v>954</v>
      </c>
      <c r="J269" t="s">
        <v>6</v>
      </c>
      <c r="K269" t="s">
        <v>955</v>
      </c>
      <c r="L269">
        <v>1191</v>
      </c>
      <c r="N269">
        <v>1013</v>
      </c>
      <c r="O269" t="s">
        <v>953</v>
      </c>
      <c r="P269" t="s">
        <v>953</v>
      </c>
      <c r="Q269">
        <v>1</v>
      </c>
      <c r="X269">
        <v>0.36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2</v>
      </c>
      <c r="AF269" t="s">
        <v>102</v>
      </c>
      <c r="AG269">
        <v>0.44999999999999996</v>
      </c>
      <c r="AH269">
        <v>2</v>
      </c>
      <c r="AI269">
        <v>27722239</v>
      </c>
      <c r="AJ269">
        <v>254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ROW(Source!A85)</f>
        <v>85</v>
      </c>
      <c r="B270">
        <v>27722249</v>
      </c>
      <c r="C270">
        <v>27722236</v>
      </c>
      <c r="D270">
        <v>25230118</v>
      </c>
      <c r="E270">
        <v>1</v>
      </c>
      <c r="F270">
        <v>1</v>
      </c>
      <c r="G270">
        <v>1</v>
      </c>
      <c r="H270">
        <v>2</v>
      </c>
      <c r="I270" t="s">
        <v>1050</v>
      </c>
      <c r="J270" t="s">
        <v>1051</v>
      </c>
      <c r="K270" t="s">
        <v>1052</v>
      </c>
      <c r="L270">
        <v>1368</v>
      </c>
      <c r="N270">
        <v>1011</v>
      </c>
      <c r="O270" t="s">
        <v>959</v>
      </c>
      <c r="P270" t="s">
        <v>959</v>
      </c>
      <c r="Q270">
        <v>1</v>
      </c>
      <c r="X270">
        <v>0.15</v>
      </c>
      <c r="Y270">
        <v>0</v>
      </c>
      <c r="Z270">
        <v>86.4</v>
      </c>
      <c r="AA270">
        <v>13.5</v>
      </c>
      <c r="AB270">
        <v>0</v>
      </c>
      <c r="AC270">
        <v>0</v>
      </c>
      <c r="AD270">
        <v>1</v>
      </c>
      <c r="AE270">
        <v>0</v>
      </c>
      <c r="AF270" t="s">
        <v>102</v>
      </c>
      <c r="AG270">
        <v>0.1875</v>
      </c>
      <c r="AH270">
        <v>2</v>
      </c>
      <c r="AI270">
        <v>27722240</v>
      </c>
      <c r="AJ270">
        <v>255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ROW(Source!A85)</f>
        <v>85</v>
      </c>
      <c r="B271">
        <v>27722250</v>
      </c>
      <c r="C271">
        <v>27722236</v>
      </c>
      <c r="D271">
        <v>25230220</v>
      </c>
      <c r="E271">
        <v>1</v>
      </c>
      <c r="F271">
        <v>1</v>
      </c>
      <c r="G271">
        <v>1</v>
      </c>
      <c r="H271">
        <v>2</v>
      </c>
      <c r="I271" t="s">
        <v>991</v>
      </c>
      <c r="J271" t="s">
        <v>992</v>
      </c>
      <c r="K271" t="s">
        <v>993</v>
      </c>
      <c r="L271">
        <v>1368</v>
      </c>
      <c r="N271">
        <v>1011</v>
      </c>
      <c r="O271" t="s">
        <v>959</v>
      </c>
      <c r="P271" t="s">
        <v>959</v>
      </c>
      <c r="Q271">
        <v>1</v>
      </c>
      <c r="X271">
        <v>0.09</v>
      </c>
      <c r="Y271">
        <v>0</v>
      </c>
      <c r="Z271">
        <v>111.99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102</v>
      </c>
      <c r="AG271">
        <v>0.11249999999999999</v>
      </c>
      <c r="AH271">
        <v>2</v>
      </c>
      <c r="AI271">
        <v>27722241</v>
      </c>
      <c r="AJ271">
        <v>256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ROW(Source!A85)</f>
        <v>85</v>
      </c>
      <c r="B272">
        <v>27722251</v>
      </c>
      <c r="C272">
        <v>27722236</v>
      </c>
      <c r="D272">
        <v>25230844</v>
      </c>
      <c r="E272">
        <v>1</v>
      </c>
      <c r="F272">
        <v>1</v>
      </c>
      <c r="G272">
        <v>1</v>
      </c>
      <c r="H272">
        <v>2</v>
      </c>
      <c r="I272" t="s">
        <v>1095</v>
      </c>
      <c r="J272" t="s">
        <v>1096</v>
      </c>
      <c r="K272" t="s">
        <v>1097</v>
      </c>
      <c r="L272">
        <v>1368</v>
      </c>
      <c r="N272">
        <v>1011</v>
      </c>
      <c r="O272" t="s">
        <v>959</v>
      </c>
      <c r="P272" t="s">
        <v>959</v>
      </c>
      <c r="Q272">
        <v>1</v>
      </c>
      <c r="X272">
        <v>4.9400000000000004</v>
      </c>
      <c r="Y272">
        <v>0</v>
      </c>
      <c r="Z272">
        <v>30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102</v>
      </c>
      <c r="AG272">
        <v>6.1750000000000007</v>
      </c>
      <c r="AH272">
        <v>2</v>
      </c>
      <c r="AI272">
        <v>27722242</v>
      </c>
      <c r="AJ272">
        <v>257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ROW(Source!A85)</f>
        <v>85</v>
      </c>
      <c r="B273">
        <v>27722252</v>
      </c>
      <c r="C273">
        <v>27722236</v>
      </c>
      <c r="D273">
        <v>25231607</v>
      </c>
      <c r="E273">
        <v>1</v>
      </c>
      <c r="F273">
        <v>1</v>
      </c>
      <c r="G273">
        <v>1</v>
      </c>
      <c r="H273">
        <v>2</v>
      </c>
      <c r="I273" t="s">
        <v>997</v>
      </c>
      <c r="J273" t="s">
        <v>998</v>
      </c>
      <c r="K273" t="s">
        <v>999</v>
      </c>
      <c r="L273">
        <v>1368</v>
      </c>
      <c r="N273">
        <v>1011</v>
      </c>
      <c r="O273" t="s">
        <v>959</v>
      </c>
      <c r="P273" t="s">
        <v>959</v>
      </c>
      <c r="Q273">
        <v>1</v>
      </c>
      <c r="X273">
        <v>0.12</v>
      </c>
      <c r="Y273">
        <v>0</v>
      </c>
      <c r="Z273">
        <v>65.709999999999994</v>
      </c>
      <c r="AA273">
        <v>11.6</v>
      </c>
      <c r="AB273">
        <v>0</v>
      </c>
      <c r="AC273">
        <v>0</v>
      </c>
      <c r="AD273">
        <v>1</v>
      </c>
      <c r="AE273">
        <v>0</v>
      </c>
      <c r="AF273" t="s">
        <v>102</v>
      </c>
      <c r="AG273">
        <v>0.15</v>
      </c>
      <c r="AH273">
        <v>2</v>
      </c>
      <c r="AI273">
        <v>27722243</v>
      </c>
      <c r="AJ273">
        <v>258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ROW(Source!A85)</f>
        <v>85</v>
      </c>
      <c r="B274">
        <v>27722253</v>
      </c>
      <c r="C274">
        <v>27722236</v>
      </c>
      <c r="D274">
        <v>25148066</v>
      </c>
      <c r="E274">
        <v>1</v>
      </c>
      <c r="F274">
        <v>1</v>
      </c>
      <c r="G274">
        <v>1</v>
      </c>
      <c r="H274">
        <v>3</v>
      </c>
      <c r="I274" t="s">
        <v>1101</v>
      </c>
      <c r="J274" t="s">
        <v>1102</v>
      </c>
      <c r="K274" t="s">
        <v>1103</v>
      </c>
      <c r="L274">
        <v>1348</v>
      </c>
      <c r="N274">
        <v>1009</v>
      </c>
      <c r="O274" t="s">
        <v>46</v>
      </c>
      <c r="P274" t="s">
        <v>46</v>
      </c>
      <c r="Q274">
        <v>1000</v>
      </c>
      <c r="X274">
        <v>0.60499999999999998</v>
      </c>
      <c r="Y274">
        <v>3390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0.60499999999999998</v>
      </c>
      <c r="AH274">
        <v>2</v>
      </c>
      <c r="AI274">
        <v>27722244</v>
      </c>
      <c r="AJ274">
        <v>259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ROW(Source!A85)</f>
        <v>85</v>
      </c>
      <c r="B275">
        <v>27722254</v>
      </c>
      <c r="C275">
        <v>27722236</v>
      </c>
      <c r="D275">
        <v>25144380</v>
      </c>
      <c r="E275">
        <v>17</v>
      </c>
      <c r="F275">
        <v>1</v>
      </c>
      <c r="G275">
        <v>1</v>
      </c>
      <c r="H275">
        <v>3</v>
      </c>
      <c r="I275" t="s">
        <v>1406</v>
      </c>
      <c r="J275" t="s">
        <v>6</v>
      </c>
      <c r="K275" t="s">
        <v>1407</v>
      </c>
      <c r="L275">
        <v>1339</v>
      </c>
      <c r="N275">
        <v>1007</v>
      </c>
      <c r="O275" t="s">
        <v>64</v>
      </c>
      <c r="P275" t="s">
        <v>64</v>
      </c>
      <c r="Q275">
        <v>1</v>
      </c>
      <c r="X275">
        <v>0.51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 t="s">
        <v>6</v>
      </c>
      <c r="AG275">
        <v>0.51</v>
      </c>
      <c r="AH275">
        <v>3</v>
      </c>
      <c r="AI275">
        <v>-1</v>
      </c>
      <c r="AJ275" t="s">
        <v>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ROW(Source!A85)</f>
        <v>85</v>
      </c>
      <c r="B276">
        <v>27722255</v>
      </c>
      <c r="C276">
        <v>27722236</v>
      </c>
      <c r="D276">
        <v>25144901</v>
      </c>
      <c r="E276">
        <v>17</v>
      </c>
      <c r="F276">
        <v>1</v>
      </c>
      <c r="G276">
        <v>1</v>
      </c>
      <c r="H276">
        <v>3</v>
      </c>
      <c r="I276" t="s">
        <v>1420</v>
      </c>
      <c r="J276" t="s">
        <v>6</v>
      </c>
      <c r="K276" t="s">
        <v>1422</v>
      </c>
      <c r="L276">
        <v>1327</v>
      </c>
      <c r="N276">
        <v>1005</v>
      </c>
      <c r="O276" t="s">
        <v>96</v>
      </c>
      <c r="P276" t="s">
        <v>96</v>
      </c>
      <c r="Q276">
        <v>1</v>
      </c>
      <c r="X276">
        <v>252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 t="s">
        <v>6</v>
      </c>
      <c r="AG276">
        <v>252</v>
      </c>
      <c r="AH276">
        <v>3</v>
      </c>
      <c r="AI276">
        <v>-1</v>
      </c>
      <c r="AJ276" t="s">
        <v>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ROW(Source!A92)</f>
        <v>92</v>
      </c>
      <c r="B277">
        <v>27722267</v>
      </c>
      <c r="C277">
        <v>27722259</v>
      </c>
      <c r="D277">
        <v>25413300</v>
      </c>
      <c r="E277">
        <v>1</v>
      </c>
      <c r="F277">
        <v>1</v>
      </c>
      <c r="G277">
        <v>1</v>
      </c>
      <c r="H277">
        <v>1</v>
      </c>
      <c r="I277" t="s">
        <v>989</v>
      </c>
      <c r="J277" t="s">
        <v>6</v>
      </c>
      <c r="K277" t="s">
        <v>990</v>
      </c>
      <c r="L277">
        <v>1191</v>
      </c>
      <c r="N277">
        <v>1013</v>
      </c>
      <c r="O277" t="s">
        <v>953</v>
      </c>
      <c r="P277" t="s">
        <v>953</v>
      </c>
      <c r="Q277">
        <v>1</v>
      </c>
      <c r="X277">
        <v>112.75</v>
      </c>
      <c r="Y277">
        <v>0</v>
      </c>
      <c r="Z277">
        <v>0</v>
      </c>
      <c r="AA277">
        <v>0</v>
      </c>
      <c r="AB277">
        <v>8.5299999999999994</v>
      </c>
      <c r="AC277">
        <v>0</v>
      </c>
      <c r="AD277">
        <v>1</v>
      </c>
      <c r="AE277">
        <v>1</v>
      </c>
      <c r="AF277" t="s">
        <v>103</v>
      </c>
      <c r="AG277">
        <v>129.66249999999999</v>
      </c>
      <c r="AH277">
        <v>2</v>
      </c>
      <c r="AI277">
        <v>27722260</v>
      </c>
      <c r="AJ277">
        <v>263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ROW(Source!A92)</f>
        <v>92</v>
      </c>
      <c r="B278">
        <v>27722268</v>
      </c>
      <c r="C278">
        <v>27722259</v>
      </c>
      <c r="D278">
        <v>25412928</v>
      </c>
      <c r="E278">
        <v>1</v>
      </c>
      <c r="F278">
        <v>1</v>
      </c>
      <c r="G278">
        <v>1</v>
      </c>
      <c r="H278">
        <v>1</v>
      </c>
      <c r="I278" t="s">
        <v>954</v>
      </c>
      <c r="J278" t="s">
        <v>6</v>
      </c>
      <c r="K278" t="s">
        <v>955</v>
      </c>
      <c r="L278">
        <v>1191</v>
      </c>
      <c r="N278">
        <v>1013</v>
      </c>
      <c r="O278" t="s">
        <v>953</v>
      </c>
      <c r="P278" t="s">
        <v>953</v>
      </c>
      <c r="Q278">
        <v>1</v>
      </c>
      <c r="X278">
        <v>0.27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102</v>
      </c>
      <c r="AG278">
        <v>0.33750000000000002</v>
      </c>
      <c r="AH278">
        <v>2</v>
      </c>
      <c r="AI278">
        <v>27722261</v>
      </c>
      <c r="AJ278">
        <v>264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ROW(Source!A92)</f>
        <v>92</v>
      </c>
      <c r="B279">
        <v>27722269</v>
      </c>
      <c r="C279">
        <v>27722259</v>
      </c>
      <c r="D279">
        <v>25230118</v>
      </c>
      <c r="E279">
        <v>1</v>
      </c>
      <c r="F279">
        <v>1</v>
      </c>
      <c r="G279">
        <v>1</v>
      </c>
      <c r="H279">
        <v>2</v>
      </c>
      <c r="I279" t="s">
        <v>1050</v>
      </c>
      <c r="J279" t="s">
        <v>1051</v>
      </c>
      <c r="K279" t="s">
        <v>1052</v>
      </c>
      <c r="L279">
        <v>1368</v>
      </c>
      <c r="N279">
        <v>1011</v>
      </c>
      <c r="O279" t="s">
        <v>959</v>
      </c>
      <c r="P279" t="s">
        <v>959</v>
      </c>
      <c r="Q279">
        <v>1</v>
      </c>
      <c r="X279">
        <v>0.2</v>
      </c>
      <c r="Y279">
        <v>0</v>
      </c>
      <c r="Z279">
        <v>86.4</v>
      </c>
      <c r="AA279">
        <v>13.5</v>
      </c>
      <c r="AB279">
        <v>0</v>
      </c>
      <c r="AC279">
        <v>0</v>
      </c>
      <c r="AD279">
        <v>1</v>
      </c>
      <c r="AE279">
        <v>0</v>
      </c>
      <c r="AF279" t="s">
        <v>102</v>
      </c>
      <c r="AG279">
        <v>0.25</v>
      </c>
      <c r="AH279">
        <v>2</v>
      </c>
      <c r="AI279">
        <v>27722262</v>
      </c>
      <c r="AJ279">
        <v>265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ROW(Source!A92)</f>
        <v>92</v>
      </c>
      <c r="B280">
        <v>27722270</v>
      </c>
      <c r="C280">
        <v>27722259</v>
      </c>
      <c r="D280">
        <v>25231607</v>
      </c>
      <c r="E280">
        <v>1</v>
      </c>
      <c r="F280">
        <v>1</v>
      </c>
      <c r="G280">
        <v>1</v>
      </c>
      <c r="H280">
        <v>2</v>
      </c>
      <c r="I280" t="s">
        <v>997</v>
      </c>
      <c r="J280" t="s">
        <v>998</v>
      </c>
      <c r="K280" t="s">
        <v>999</v>
      </c>
      <c r="L280">
        <v>1368</v>
      </c>
      <c r="N280">
        <v>1011</v>
      </c>
      <c r="O280" t="s">
        <v>959</v>
      </c>
      <c r="P280" t="s">
        <v>959</v>
      </c>
      <c r="Q280">
        <v>1</v>
      </c>
      <c r="X280">
        <v>7.0000000000000007E-2</v>
      </c>
      <c r="Y280">
        <v>0</v>
      </c>
      <c r="Z280">
        <v>65.709999999999994</v>
      </c>
      <c r="AA280">
        <v>11.6</v>
      </c>
      <c r="AB280">
        <v>0</v>
      </c>
      <c r="AC280">
        <v>0</v>
      </c>
      <c r="AD280">
        <v>1</v>
      </c>
      <c r="AE280">
        <v>0</v>
      </c>
      <c r="AF280" t="s">
        <v>102</v>
      </c>
      <c r="AG280">
        <v>8.7500000000000008E-2</v>
      </c>
      <c r="AH280">
        <v>2</v>
      </c>
      <c r="AI280">
        <v>27722263</v>
      </c>
      <c r="AJ280">
        <v>266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ROW(Source!A92)</f>
        <v>92</v>
      </c>
      <c r="B281">
        <v>27722271</v>
      </c>
      <c r="C281">
        <v>27722259</v>
      </c>
      <c r="D281">
        <v>25152733</v>
      </c>
      <c r="E281">
        <v>1</v>
      </c>
      <c r="F281">
        <v>1</v>
      </c>
      <c r="G281">
        <v>1</v>
      </c>
      <c r="H281">
        <v>3</v>
      </c>
      <c r="I281" t="s">
        <v>1111</v>
      </c>
      <c r="J281" t="s">
        <v>1112</v>
      </c>
      <c r="K281" t="s">
        <v>1113</v>
      </c>
      <c r="L281">
        <v>1348</v>
      </c>
      <c r="N281">
        <v>1009</v>
      </c>
      <c r="O281" t="s">
        <v>46</v>
      </c>
      <c r="P281" t="s">
        <v>46</v>
      </c>
      <c r="Q281">
        <v>1000</v>
      </c>
      <c r="X281">
        <v>4.0000000000000001E-3</v>
      </c>
      <c r="Y281">
        <v>8475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4.0000000000000001E-3</v>
      </c>
      <c r="AH281">
        <v>2</v>
      </c>
      <c r="AI281">
        <v>27722264</v>
      </c>
      <c r="AJ281">
        <v>267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ROW(Source!A92)</f>
        <v>92</v>
      </c>
      <c r="B282">
        <v>27722272</v>
      </c>
      <c r="C282">
        <v>27722259</v>
      </c>
      <c r="D282">
        <v>25173788</v>
      </c>
      <c r="E282">
        <v>1</v>
      </c>
      <c r="F282">
        <v>1</v>
      </c>
      <c r="G282">
        <v>1</v>
      </c>
      <c r="H282">
        <v>3</v>
      </c>
      <c r="I282" t="s">
        <v>1114</v>
      </c>
      <c r="J282" t="s">
        <v>1115</v>
      </c>
      <c r="K282" t="s">
        <v>1116</v>
      </c>
      <c r="L282">
        <v>1348</v>
      </c>
      <c r="N282">
        <v>1009</v>
      </c>
      <c r="O282" t="s">
        <v>46</v>
      </c>
      <c r="P282" t="s">
        <v>46</v>
      </c>
      <c r="Q282">
        <v>1000</v>
      </c>
      <c r="X282">
        <v>1.2E-2</v>
      </c>
      <c r="Y282">
        <v>8190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1.2E-2</v>
      </c>
      <c r="AH282">
        <v>2</v>
      </c>
      <c r="AI282">
        <v>27722265</v>
      </c>
      <c r="AJ282">
        <v>268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ROW(Source!A92)</f>
        <v>92</v>
      </c>
      <c r="B283">
        <v>27722273</v>
      </c>
      <c r="C283">
        <v>27722259</v>
      </c>
      <c r="D283">
        <v>25174035</v>
      </c>
      <c r="E283">
        <v>1</v>
      </c>
      <c r="F283">
        <v>1</v>
      </c>
      <c r="G283">
        <v>1</v>
      </c>
      <c r="H283">
        <v>3</v>
      </c>
      <c r="I283" t="s">
        <v>1117</v>
      </c>
      <c r="J283" t="s">
        <v>1118</v>
      </c>
      <c r="K283" t="s">
        <v>1119</v>
      </c>
      <c r="L283">
        <v>1348</v>
      </c>
      <c r="N283">
        <v>1009</v>
      </c>
      <c r="O283" t="s">
        <v>46</v>
      </c>
      <c r="P283" t="s">
        <v>46</v>
      </c>
      <c r="Q283">
        <v>1000</v>
      </c>
      <c r="X283">
        <v>0.78200000000000003</v>
      </c>
      <c r="Y283">
        <v>11200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6</v>
      </c>
      <c r="AG283">
        <v>0.78200000000000003</v>
      </c>
      <c r="AH283">
        <v>2</v>
      </c>
      <c r="AI283">
        <v>27722266</v>
      </c>
      <c r="AJ283">
        <v>269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ROW(Source!A93)</f>
        <v>93</v>
      </c>
      <c r="B284">
        <v>27722267</v>
      </c>
      <c r="C284">
        <v>27722259</v>
      </c>
      <c r="D284">
        <v>25413300</v>
      </c>
      <c r="E284">
        <v>1</v>
      </c>
      <c r="F284">
        <v>1</v>
      </c>
      <c r="G284">
        <v>1</v>
      </c>
      <c r="H284">
        <v>1</v>
      </c>
      <c r="I284" t="s">
        <v>989</v>
      </c>
      <c r="J284" t="s">
        <v>6</v>
      </c>
      <c r="K284" t="s">
        <v>990</v>
      </c>
      <c r="L284">
        <v>1191</v>
      </c>
      <c r="N284">
        <v>1013</v>
      </c>
      <c r="O284" t="s">
        <v>953</v>
      </c>
      <c r="P284" t="s">
        <v>953</v>
      </c>
      <c r="Q284">
        <v>1</v>
      </c>
      <c r="X284">
        <v>112.75</v>
      </c>
      <c r="Y284">
        <v>0</v>
      </c>
      <c r="Z284">
        <v>0</v>
      </c>
      <c r="AA284">
        <v>0</v>
      </c>
      <c r="AB284">
        <v>8.5299999999999994</v>
      </c>
      <c r="AC284">
        <v>0</v>
      </c>
      <c r="AD284">
        <v>1</v>
      </c>
      <c r="AE284">
        <v>1</v>
      </c>
      <c r="AF284" t="s">
        <v>103</v>
      </c>
      <c r="AG284">
        <v>129.66249999999999</v>
      </c>
      <c r="AH284">
        <v>2</v>
      </c>
      <c r="AI284">
        <v>27722260</v>
      </c>
      <c r="AJ284">
        <v>270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ROW(Source!A93)</f>
        <v>93</v>
      </c>
      <c r="B285">
        <v>27722268</v>
      </c>
      <c r="C285">
        <v>27722259</v>
      </c>
      <c r="D285">
        <v>25412928</v>
      </c>
      <c r="E285">
        <v>1</v>
      </c>
      <c r="F285">
        <v>1</v>
      </c>
      <c r="G285">
        <v>1</v>
      </c>
      <c r="H285">
        <v>1</v>
      </c>
      <c r="I285" t="s">
        <v>954</v>
      </c>
      <c r="J285" t="s">
        <v>6</v>
      </c>
      <c r="K285" t="s">
        <v>955</v>
      </c>
      <c r="L285">
        <v>1191</v>
      </c>
      <c r="N285">
        <v>1013</v>
      </c>
      <c r="O285" t="s">
        <v>953</v>
      </c>
      <c r="P285" t="s">
        <v>953</v>
      </c>
      <c r="Q285">
        <v>1</v>
      </c>
      <c r="X285">
        <v>0.27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2</v>
      </c>
      <c r="AF285" t="s">
        <v>102</v>
      </c>
      <c r="AG285">
        <v>0.33750000000000002</v>
      </c>
      <c r="AH285">
        <v>2</v>
      </c>
      <c r="AI285">
        <v>27722261</v>
      </c>
      <c r="AJ285">
        <v>271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ROW(Source!A93)</f>
        <v>93</v>
      </c>
      <c r="B286">
        <v>27722269</v>
      </c>
      <c r="C286">
        <v>27722259</v>
      </c>
      <c r="D286">
        <v>25230118</v>
      </c>
      <c r="E286">
        <v>1</v>
      </c>
      <c r="F286">
        <v>1</v>
      </c>
      <c r="G286">
        <v>1</v>
      </c>
      <c r="H286">
        <v>2</v>
      </c>
      <c r="I286" t="s">
        <v>1050</v>
      </c>
      <c r="J286" t="s">
        <v>1051</v>
      </c>
      <c r="K286" t="s">
        <v>1052</v>
      </c>
      <c r="L286">
        <v>1368</v>
      </c>
      <c r="N286">
        <v>1011</v>
      </c>
      <c r="O286" t="s">
        <v>959</v>
      </c>
      <c r="P286" t="s">
        <v>959</v>
      </c>
      <c r="Q286">
        <v>1</v>
      </c>
      <c r="X286">
        <v>0.2</v>
      </c>
      <c r="Y286">
        <v>0</v>
      </c>
      <c r="Z286">
        <v>86.4</v>
      </c>
      <c r="AA286">
        <v>13.5</v>
      </c>
      <c r="AB286">
        <v>0</v>
      </c>
      <c r="AC286">
        <v>0</v>
      </c>
      <c r="AD286">
        <v>1</v>
      </c>
      <c r="AE286">
        <v>0</v>
      </c>
      <c r="AF286" t="s">
        <v>102</v>
      </c>
      <c r="AG286">
        <v>0.25</v>
      </c>
      <c r="AH286">
        <v>2</v>
      </c>
      <c r="AI286">
        <v>27722262</v>
      </c>
      <c r="AJ286">
        <v>272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ROW(Source!A93)</f>
        <v>93</v>
      </c>
      <c r="B287">
        <v>27722270</v>
      </c>
      <c r="C287">
        <v>27722259</v>
      </c>
      <c r="D287">
        <v>25231607</v>
      </c>
      <c r="E287">
        <v>1</v>
      </c>
      <c r="F287">
        <v>1</v>
      </c>
      <c r="G287">
        <v>1</v>
      </c>
      <c r="H287">
        <v>2</v>
      </c>
      <c r="I287" t="s">
        <v>997</v>
      </c>
      <c r="J287" t="s">
        <v>998</v>
      </c>
      <c r="K287" t="s">
        <v>999</v>
      </c>
      <c r="L287">
        <v>1368</v>
      </c>
      <c r="N287">
        <v>1011</v>
      </c>
      <c r="O287" t="s">
        <v>959</v>
      </c>
      <c r="P287" t="s">
        <v>959</v>
      </c>
      <c r="Q287">
        <v>1</v>
      </c>
      <c r="X287">
        <v>7.0000000000000007E-2</v>
      </c>
      <c r="Y287">
        <v>0</v>
      </c>
      <c r="Z287">
        <v>65.709999999999994</v>
      </c>
      <c r="AA287">
        <v>11.6</v>
      </c>
      <c r="AB287">
        <v>0</v>
      </c>
      <c r="AC287">
        <v>0</v>
      </c>
      <c r="AD287">
        <v>1</v>
      </c>
      <c r="AE287">
        <v>0</v>
      </c>
      <c r="AF287" t="s">
        <v>102</v>
      </c>
      <c r="AG287">
        <v>8.7500000000000008E-2</v>
      </c>
      <c r="AH287">
        <v>2</v>
      </c>
      <c r="AI287">
        <v>27722263</v>
      </c>
      <c r="AJ287">
        <v>273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ROW(Source!A93)</f>
        <v>93</v>
      </c>
      <c r="B288">
        <v>27722271</v>
      </c>
      <c r="C288">
        <v>27722259</v>
      </c>
      <c r="D288">
        <v>25152733</v>
      </c>
      <c r="E288">
        <v>1</v>
      </c>
      <c r="F288">
        <v>1</v>
      </c>
      <c r="G288">
        <v>1</v>
      </c>
      <c r="H288">
        <v>3</v>
      </c>
      <c r="I288" t="s">
        <v>1111</v>
      </c>
      <c r="J288" t="s">
        <v>1112</v>
      </c>
      <c r="K288" t="s">
        <v>1113</v>
      </c>
      <c r="L288">
        <v>1348</v>
      </c>
      <c r="N288">
        <v>1009</v>
      </c>
      <c r="O288" t="s">
        <v>46</v>
      </c>
      <c r="P288" t="s">
        <v>46</v>
      </c>
      <c r="Q288">
        <v>1000</v>
      </c>
      <c r="X288">
        <v>4.0000000000000001E-3</v>
      </c>
      <c r="Y288">
        <v>8475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4.0000000000000001E-3</v>
      </c>
      <c r="AH288">
        <v>2</v>
      </c>
      <c r="AI288">
        <v>27722264</v>
      </c>
      <c r="AJ288">
        <v>274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ROW(Source!A93)</f>
        <v>93</v>
      </c>
      <c r="B289">
        <v>27722272</v>
      </c>
      <c r="C289">
        <v>27722259</v>
      </c>
      <c r="D289">
        <v>25173788</v>
      </c>
      <c r="E289">
        <v>1</v>
      </c>
      <c r="F289">
        <v>1</v>
      </c>
      <c r="G289">
        <v>1</v>
      </c>
      <c r="H289">
        <v>3</v>
      </c>
      <c r="I289" t="s">
        <v>1114</v>
      </c>
      <c r="J289" t="s">
        <v>1115</v>
      </c>
      <c r="K289" t="s">
        <v>1116</v>
      </c>
      <c r="L289">
        <v>1348</v>
      </c>
      <c r="N289">
        <v>1009</v>
      </c>
      <c r="O289" t="s">
        <v>46</v>
      </c>
      <c r="P289" t="s">
        <v>46</v>
      </c>
      <c r="Q289">
        <v>1000</v>
      </c>
      <c r="X289">
        <v>1.2E-2</v>
      </c>
      <c r="Y289">
        <v>8190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1.2E-2</v>
      </c>
      <c r="AH289">
        <v>2</v>
      </c>
      <c r="AI289">
        <v>27722265</v>
      </c>
      <c r="AJ289">
        <v>275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ROW(Source!A93)</f>
        <v>93</v>
      </c>
      <c r="B290">
        <v>27722273</v>
      </c>
      <c r="C290">
        <v>27722259</v>
      </c>
      <c r="D290">
        <v>25174035</v>
      </c>
      <c r="E290">
        <v>1</v>
      </c>
      <c r="F290">
        <v>1</v>
      </c>
      <c r="G290">
        <v>1</v>
      </c>
      <c r="H290">
        <v>3</v>
      </c>
      <c r="I290" t="s">
        <v>1117</v>
      </c>
      <c r="J290" t="s">
        <v>1118</v>
      </c>
      <c r="K290" t="s">
        <v>1119</v>
      </c>
      <c r="L290">
        <v>1348</v>
      </c>
      <c r="N290">
        <v>1009</v>
      </c>
      <c r="O290" t="s">
        <v>46</v>
      </c>
      <c r="P290" t="s">
        <v>46</v>
      </c>
      <c r="Q290">
        <v>1000</v>
      </c>
      <c r="X290">
        <v>0.78200000000000003</v>
      </c>
      <c r="Y290">
        <v>11200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0.78200000000000003</v>
      </c>
      <c r="AH290">
        <v>2</v>
      </c>
      <c r="AI290">
        <v>27722266</v>
      </c>
      <c r="AJ290">
        <v>276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ROW(Source!A94)</f>
        <v>94</v>
      </c>
      <c r="B291">
        <v>27722281</v>
      </c>
      <c r="C291">
        <v>27722274</v>
      </c>
      <c r="D291">
        <v>25419089</v>
      </c>
      <c r="E291">
        <v>1</v>
      </c>
      <c r="F291">
        <v>1</v>
      </c>
      <c r="G291">
        <v>1</v>
      </c>
      <c r="H291">
        <v>1</v>
      </c>
      <c r="I291" t="s">
        <v>1120</v>
      </c>
      <c r="J291" t="s">
        <v>6</v>
      </c>
      <c r="K291" t="s">
        <v>1121</v>
      </c>
      <c r="L291">
        <v>1191</v>
      </c>
      <c r="N291">
        <v>1013</v>
      </c>
      <c r="O291" t="s">
        <v>953</v>
      </c>
      <c r="P291" t="s">
        <v>953</v>
      </c>
      <c r="Q291">
        <v>1</v>
      </c>
      <c r="X291">
        <v>6.55</v>
      </c>
      <c r="Y291">
        <v>0</v>
      </c>
      <c r="Z291">
        <v>0</v>
      </c>
      <c r="AA291">
        <v>0</v>
      </c>
      <c r="AB291">
        <v>9.6199999999999992</v>
      </c>
      <c r="AC291">
        <v>0</v>
      </c>
      <c r="AD291">
        <v>1</v>
      </c>
      <c r="AE291">
        <v>1</v>
      </c>
      <c r="AF291" t="s">
        <v>103</v>
      </c>
      <c r="AG291">
        <v>7.5324999999999989</v>
      </c>
      <c r="AH291">
        <v>2</v>
      </c>
      <c r="AI291">
        <v>27722275</v>
      </c>
      <c r="AJ291">
        <v>277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ROW(Source!A94)</f>
        <v>94</v>
      </c>
      <c r="B292">
        <v>27722282</v>
      </c>
      <c r="C292">
        <v>27722274</v>
      </c>
      <c r="D292">
        <v>25412928</v>
      </c>
      <c r="E292">
        <v>1</v>
      </c>
      <c r="F292">
        <v>1</v>
      </c>
      <c r="G292">
        <v>1</v>
      </c>
      <c r="H292">
        <v>1</v>
      </c>
      <c r="I292" t="s">
        <v>954</v>
      </c>
      <c r="J292" t="s">
        <v>6</v>
      </c>
      <c r="K292" t="s">
        <v>955</v>
      </c>
      <c r="L292">
        <v>1191</v>
      </c>
      <c r="N292">
        <v>1013</v>
      </c>
      <c r="O292" t="s">
        <v>953</v>
      </c>
      <c r="P292" t="s">
        <v>953</v>
      </c>
      <c r="Q292">
        <v>1</v>
      </c>
      <c r="X292">
        <v>0.02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2</v>
      </c>
      <c r="AF292" t="s">
        <v>102</v>
      </c>
      <c r="AG292">
        <v>2.5000000000000001E-2</v>
      </c>
      <c r="AH292">
        <v>2</v>
      </c>
      <c r="AI292">
        <v>27722276</v>
      </c>
      <c r="AJ292">
        <v>278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ROW(Source!A94)</f>
        <v>94</v>
      </c>
      <c r="B293">
        <v>27722283</v>
      </c>
      <c r="C293">
        <v>27722274</v>
      </c>
      <c r="D293">
        <v>25230514</v>
      </c>
      <c r="E293">
        <v>1</v>
      </c>
      <c r="F293">
        <v>1</v>
      </c>
      <c r="G293">
        <v>1</v>
      </c>
      <c r="H293">
        <v>2</v>
      </c>
      <c r="I293" t="s">
        <v>960</v>
      </c>
      <c r="J293" t="s">
        <v>961</v>
      </c>
      <c r="K293" t="s">
        <v>962</v>
      </c>
      <c r="L293">
        <v>1368</v>
      </c>
      <c r="N293">
        <v>1011</v>
      </c>
      <c r="O293" t="s">
        <v>959</v>
      </c>
      <c r="P293" t="s">
        <v>959</v>
      </c>
      <c r="Q293">
        <v>1</v>
      </c>
      <c r="X293">
        <v>0.01</v>
      </c>
      <c r="Y293">
        <v>0</v>
      </c>
      <c r="Z293">
        <v>31.26</v>
      </c>
      <c r="AA293">
        <v>13.5</v>
      </c>
      <c r="AB293">
        <v>0</v>
      </c>
      <c r="AC293">
        <v>0</v>
      </c>
      <c r="AD293">
        <v>1</v>
      </c>
      <c r="AE293">
        <v>0</v>
      </c>
      <c r="AF293" t="s">
        <v>102</v>
      </c>
      <c r="AG293">
        <v>1.2500000000000001E-2</v>
      </c>
      <c r="AH293">
        <v>2</v>
      </c>
      <c r="AI293">
        <v>27722277</v>
      </c>
      <c r="AJ293">
        <v>279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ROW(Source!A94)</f>
        <v>94</v>
      </c>
      <c r="B294">
        <v>27722284</v>
      </c>
      <c r="C294">
        <v>27722274</v>
      </c>
      <c r="D294">
        <v>25231607</v>
      </c>
      <c r="E294">
        <v>1</v>
      </c>
      <c r="F294">
        <v>1</v>
      </c>
      <c r="G294">
        <v>1</v>
      </c>
      <c r="H294">
        <v>2</v>
      </c>
      <c r="I294" t="s">
        <v>997</v>
      </c>
      <c r="J294" t="s">
        <v>998</v>
      </c>
      <c r="K294" t="s">
        <v>999</v>
      </c>
      <c r="L294">
        <v>1368</v>
      </c>
      <c r="N294">
        <v>1011</v>
      </c>
      <c r="O294" t="s">
        <v>959</v>
      </c>
      <c r="P294" t="s">
        <v>959</v>
      </c>
      <c r="Q294">
        <v>1</v>
      </c>
      <c r="X294">
        <v>0.01</v>
      </c>
      <c r="Y294">
        <v>0</v>
      </c>
      <c r="Z294">
        <v>65.709999999999994</v>
      </c>
      <c r="AA294">
        <v>11.6</v>
      </c>
      <c r="AB294">
        <v>0</v>
      </c>
      <c r="AC294">
        <v>0</v>
      </c>
      <c r="AD294">
        <v>1</v>
      </c>
      <c r="AE294">
        <v>0</v>
      </c>
      <c r="AF294" t="s">
        <v>102</v>
      </c>
      <c r="AG294">
        <v>1.2500000000000001E-2</v>
      </c>
      <c r="AH294">
        <v>2</v>
      </c>
      <c r="AI294">
        <v>27722278</v>
      </c>
      <c r="AJ294">
        <v>280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ROW(Source!A94)</f>
        <v>94</v>
      </c>
      <c r="B295">
        <v>27722285</v>
      </c>
      <c r="C295">
        <v>27722274</v>
      </c>
      <c r="D295">
        <v>25153690</v>
      </c>
      <c r="E295">
        <v>1</v>
      </c>
      <c r="F295">
        <v>1</v>
      </c>
      <c r="G295">
        <v>1</v>
      </c>
      <c r="H295">
        <v>3</v>
      </c>
      <c r="I295" t="s">
        <v>1122</v>
      </c>
      <c r="J295" t="s">
        <v>1123</v>
      </c>
      <c r="K295" t="s">
        <v>1124</v>
      </c>
      <c r="L295">
        <v>1346</v>
      </c>
      <c r="N295">
        <v>1009</v>
      </c>
      <c r="O295" t="s">
        <v>178</v>
      </c>
      <c r="P295" t="s">
        <v>178</v>
      </c>
      <c r="Q295">
        <v>1</v>
      </c>
      <c r="X295">
        <v>0.1</v>
      </c>
      <c r="Y295">
        <v>1.82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0.1</v>
      </c>
      <c r="AH295">
        <v>2</v>
      </c>
      <c r="AI295">
        <v>27722279</v>
      </c>
      <c r="AJ295">
        <v>281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ROW(Source!A94)</f>
        <v>94</v>
      </c>
      <c r="B296">
        <v>27722286</v>
      </c>
      <c r="C296">
        <v>27722274</v>
      </c>
      <c r="D296">
        <v>25145248</v>
      </c>
      <c r="E296">
        <v>17</v>
      </c>
      <c r="F296">
        <v>1</v>
      </c>
      <c r="G296">
        <v>1</v>
      </c>
      <c r="H296">
        <v>3</v>
      </c>
      <c r="I296" t="s">
        <v>1423</v>
      </c>
      <c r="J296" t="s">
        <v>6</v>
      </c>
      <c r="K296" t="s">
        <v>1424</v>
      </c>
      <c r="L296">
        <v>1348</v>
      </c>
      <c r="N296">
        <v>1009</v>
      </c>
      <c r="O296" t="s">
        <v>46</v>
      </c>
      <c r="P296" t="s">
        <v>46</v>
      </c>
      <c r="Q296">
        <v>1000</v>
      </c>
      <c r="X296">
        <v>1.2999999999999999E-2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6</v>
      </c>
      <c r="AG296">
        <v>1.2999999999999999E-2</v>
      </c>
      <c r="AH296">
        <v>3</v>
      </c>
      <c r="AI296">
        <v>-1</v>
      </c>
      <c r="AJ296" t="s">
        <v>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ROW(Source!A95)</f>
        <v>95</v>
      </c>
      <c r="B297">
        <v>27722281</v>
      </c>
      <c r="C297">
        <v>27722274</v>
      </c>
      <c r="D297">
        <v>25419089</v>
      </c>
      <c r="E297">
        <v>1</v>
      </c>
      <c r="F297">
        <v>1</v>
      </c>
      <c r="G297">
        <v>1</v>
      </c>
      <c r="H297">
        <v>1</v>
      </c>
      <c r="I297" t="s">
        <v>1120</v>
      </c>
      <c r="J297" t="s">
        <v>6</v>
      </c>
      <c r="K297" t="s">
        <v>1121</v>
      </c>
      <c r="L297">
        <v>1191</v>
      </c>
      <c r="N297">
        <v>1013</v>
      </c>
      <c r="O297" t="s">
        <v>953</v>
      </c>
      <c r="P297" t="s">
        <v>953</v>
      </c>
      <c r="Q297">
        <v>1</v>
      </c>
      <c r="X297">
        <v>6.55</v>
      </c>
      <c r="Y297">
        <v>0</v>
      </c>
      <c r="Z297">
        <v>0</v>
      </c>
      <c r="AA297">
        <v>0</v>
      </c>
      <c r="AB297">
        <v>9.6199999999999992</v>
      </c>
      <c r="AC297">
        <v>0</v>
      </c>
      <c r="AD297">
        <v>1</v>
      </c>
      <c r="AE297">
        <v>1</v>
      </c>
      <c r="AF297" t="s">
        <v>103</v>
      </c>
      <c r="AG297">
        <v>7.5324999999999989</v>
      </c>
      <c r="AH297">
        <v>2</v>
      </c>
      <c r="AI297">
        <v>27722275</v>
      </c>
      <c r="AJ297">
        <v>283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ROW(Source!A95)</f>
        <v>95</v>
      </c>
      <c r="B298">
        <v>27722282</v>
      </c>
      <c r="C298">
        <v>27722274</v>
      </c>
      <c r="D298">
        <v>25412928</v>
      </c>
      <c r="E298">
        <v>1</v>
      </c>
      <c r="F298">
        <v>1</v>
      </c>
      <c r="G298">
        <v>1</v>
      </c>
      <c r="H298">
        <v>1</v>
      </c>
      <c r="I298" t="s">
        <v>954</v>
      </c>
      <c r="J298" t="s">
        <v>6</v>
      </c>
      <c r="K298" t="s">
        <v>955</v>
      </c>
      <c r="L298">
        <v>1191</v>
      </c>
      <c r="N298">
        <v>1013</v>
      </c>
      <c r="O298" t="s">
        <v>953</v>
      </c>
      <c r="P298" t="s">
        <v>953</v>
      </c>
      <c r="Q298">
        <v>1</v>
      </c>
      <c r="X298">
        <v>0.02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102</v>
      </c>
      <c r="AG298">
        <v>2.5000000000000001E-2</v>
      </c>
      <c r="AH298">
        <v>2</v>
      </c>
      <c r="AI298">
        <v>27722276</v>
      </c>
      <c r="AJ298">
        <v>284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ROW(Source!A95)</f>
        <v>95</v>
      </c>
      <c r="B299">
        <v>27722283</v>
      </c>
      <c r="C299">
        <v>27722274</v>
      </c>
      <c r="D299">
        <v>25230514</v>
      </c>
      <c r="E299">
        <v>1</v>
      </c>
      <c r="F299">
        <v>1</v>
      </c>
      <c r="G299">
        <v>1</v>
      </c>
      <c r="H299">
        <v>2</v>
      </c>
      <c r="I299" t="s">
        <v>960</v>
      </c>
      <c r="J299" t="s">
        <v>961</v>
      </c>
      <c r="K299" t="s">
        <v>962</v>
      </c>
      <c r="L299">
        <v>1368</v>
      </c>
      <c r="N299">
        <v>1011</v>
      </c>
      <c r="O299" t="s">
        <v>959</v>
      </c>
      <c r="P299" t="s">
        <v>959</v>
      </c>
      <c r="Q299">
        <v>1</v>
      </c>
      <c r="X299">
        <v>0.01</v>
      </c>
      <c r="Y299">
        <v>0</v>
      </c>
      <c r="Z299">
        <v>31.26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102</v>
      </c>
      <c r="AG299">
        <v>1.2500000000000001E-2</v>
      </c>
      <c r="AH299">
        <v>2</v>
      </c>
      <c r="AI299">
        <v>27722277</v>
      </c>
      <c r="AJ299">
        <v>285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ROW(Source!A95)</f>
        <v>95</v>
      </c>
      <c r="B300">
        <v>27722284</v>
      </c>
      <c r="C300">
        <v>27722274</v>
      </c>
      <c r="D300">
        <v>25231607</v>
      </c>
      <c r="E300">
        <v>1</v>
      </c>
      <c r="F300">
        <v>1</v>
      </c>
      <c r="G300">
        <v>1</v>
      </c>
      <c r="H300">
        <v>2</v>
      </c>
      <c r="I300" t="s">
        <v>997</v>
      </c>
      <c r="J300" t="s">
        <v>998</v>
      </c>
      <c r="K300" t="s">
        <v>999</v>
      </c>
      <c r="L300">
        <v>1368</v>
      </c>
      <c r="N300">
        <v>1011</v>
      </c>
      <c r="O300" t="s">
        <v>959</v>
      </c>
      <c r="P300" t="s">
        <v>959</v>
      </c>
      <c r="Q300">
        <v>1</v>
      </c>
      <c r="X300">
        <v>0.01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102</v>
      </c>
      <c r="AG300">
        <v>1.2500000000000001E-2</v>
      </c>
      <c r="AH300">
        <v>2</v>
      </c>
      <c r="AI300">
        <v>27722278</v>
      </c>
      <c r="AJ300">
        <v>286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ROW(Source!A95)</f>
        <v>95</v>
      </c>
      <c r="B301">
        <v>27722285</v>
      </c>
      <c r="C301">
        <v>27722274</v>
      </c>
      <c r="D301">
        <v>25153690</v>
      </c>
      <c r="E301">
        <v>1</v>
      </c>
      <c r="F301">
        <v>1</v>
      </c>
      <c r="G301">
        <v>1</v>
      </c>
      <c r="H301">
        <v>3</v>
      </c>
      <c r="I301" t="s">
        <v>1122</v>
      </c>
      <c r="J301" t="s">
        <v>1123</v>
      </c>
      <c r="K301" t="s">
        <v>1124</v>
      </c>
      <c r="L301">
        <v>1346</v>
      </c>
      <c r="N301">
        <v>1009</v>
      </c>
      <c r="O301" t="s">
        <v>178</v>
      </c>
      <c r="P301" t="s">
        <v>178</v>
      </c>
      <c r="Q301">
        <v>1</v>
      </c>
      <c r="X301">
        <v>0.1</v>
      </c>
      <c r="Y301">
        <v>1.82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0.1</v>
      </c>
      <c r="AH301">
        <v>2</v>
      </c>
      <c r="AI301">
        <v>27722279</v>
      </c>
      <c r="AJ301">
        <v>287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ROW(Source!A95)</f>
        <v>95</v>
      </c>
      <c r="B302">
        <v>27722286</v>
      </c>
      <c r="C302">
        <v>27722274</v>
      </c>
      <c r="D302">
        <v>25145248</v>
      </c>
      <c r="E302">
        <v>17</v>
      </c>
      <c r="F302">
        <v>1</v>
      </c>
      <c r="G302">
        <v>1</v>
      </c>
      <c r="H302">
        <v>3</v>
      </c>
      <c r="I302" t="s">
        <v>1423</v>
      </c>
      <c r="J302" t="s">
        <v>6</v>
      </c>
      <c r="K302" t="s">
        <v>1424</v>
      </c>
      <c r="L302">
        <v>1348</v>
      </c>
      <c r="N302">
        <v>1009</v>
      </c>
      <c r="O302" t="s">
        <v>46</v>
      </c>
      <c r="P302" t="s">
        <v>46</v>
      </c>
      <c r="Q302">
        <v>1000</v>
      </c>
      <c r="X302">
        <v>1.2999999999999999E-2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6</v>
      </c>
      <c r="AG302">
        <v>1.2999999999999999E-2</v>
      </c>
      <c r="AH302">
        <v>3</v>
      </c>
      <c r="AI302">
        <v>-1</v>
      </c>
      <c r="AJ302" t="s">
        <v>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ROW(Source!A98)</f>
        <v>98</v>
      </c>
      <c r="B303">
        <v>27722295</v>
      </c>
      <c r="C303">
        <v>27722288</v>
      </c>
      <c r="D303">
        <v>25419089</v>
      </c>
      <c r="E303">
        <v>1</v>
      </c>
      <c r="F303">
        <v>1</v>
      </c>
      <c r="G303">
        <v>1</v>
      </c>
      <c r="H303">
        <v>1</v>
      </c>
      <c r="I303" t="s">
        <v>1120</v>
      </c>
      <c r="J303" t="s">
        <v>6</v>
      </c>
      <c r="K303" t="s">
        <v>1121</v>
      </c>
      <c r="L303">
        <v>1191</v>
      </c>
      <c r="N303">
        <v>1013</v>
      </c>
      <c r="O303" t="s">
        <v>953</v>
      </c>
      <c r="P303" t="s">
        <v>953</v>
      </c>
      <c r="Q303">
        <v>1</v>
      </c>
      <c r="X303">
        <v>70.88</v>
      </c>
      <c r="Y303">
        <v>0</v>
      </c>
      <c r="Z303">
        <v>0</v>
      </c>
      <c r="AA303">
        <v>0</v>
      </c>
      <c r="AB303">
        <v>9.6199999999999992</v>
      </c>
      <c r="AC303">
        <v>0</v>
      </c>
      <c r="AD303">
        <v>1</v>
      </c>
      <c r="AE303">
        <v>1</v>
      </c>
      <c r="AF303" t="s">
        <v>103</v>
      </c>
      <c r="AG303">
        <v>81.511999999999986</v>
      </c>
      <c r="AH303">
        <v>2</v>
      </c>
      <c r="AI303">
        <v>27722289</v>
      </c>
      <c r="AJ303">
        <v>289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ROW(Source!A98)</f>
        <v>98</v>
      </c>
      <c r="B304">
        <v>27722296</v>
      </c>
      <c r="C304">
        <v>27722288</v>
      </c>
      <c r="D304">
        <v>25412928</v>
      </c>
      <c r="E304">
        <v>1</v>
      </c>
      <c r="F304">
        <v>1</v>
      </c>
      <c r="G304">
        <v>1</v>
      </c>
      <c r="H304">
        <v>1</v>
      </c>
      <c r="I304" t="s">
        <v>954</v>
      </c>
      <c r="J304" t="s">
        <v>6</v>
      </c>
      <c r="K304" t="s">
        <v>955</v>
      </c>
      <c r="L304">
        <v>1191</v>
      </c>
      <c r="N304">
        <v>1013</v>
      </c>
      <c r="O304" t="s">
        <v>953</v>
      </c>
      <c r="P304" t="s">
        <v>953</v>
      </c>
      <c r="Q304">
        <v>1</v>
      </c>
      <c r="X304">
        <v>2.78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2</v>
      </c>
      <c r="AF304" t="s">
        <v>102</v>
      </c>
      <c r="AG304">
        <v>3.4749999999999996</v>
      </c>
      <c r="AH304">
        <v>2</v>
      </c>
      <c r="AI304">
        <v>27722290</v>
      </c>
      <c r="AJ304">
        <v>290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ROW(Source!A98)</f>
        <v>98</v>
      </c>
      <c r="B305">
        <v>27722297</v>
      </c>
      <c r="C305">
        <v>27722288</v>
      </c>
      <c r="D305">
        <v>25230419</v>
      </c>
      <c r="E305">
        <v>1</v>
      </c>
      <c r="F305">
        <v>1</v>
      </c>
      <c r="G305">
        <v>1</v>
      </c>
      <c r="H305">
        <v>2</v>
      </c>
      <c r="I305" t="s">
        <v>1125</v>
      </c>
      <c r="J305" t="s">
        <v>1126</v>
      </c>
      <c r="K305" t="s">
        <v>1127</v>
      </c>
      <c r="L305">
        <v>1368</v>
      </c>
      <c r="N305">
        <v>1011</v>
      </c>
      <c r="O305" t="s">
        <v>959</v>
      </c>
      <c r="P305" t="s">
        <v>959</v>
      </c>
      <c r="Q305">
        <v>1</v>
      </c>
      <c r="X305">
        <v>0.9</v>
      </c>
      <c r="Y305">
        <v>0</v>
      </c>
      <c r="Z305">
        <v>3.28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102</v>
      </c>
      <c r="AG305">
        <v>1.125</v>
      </c>
      <c r="AH305">
        <v>2</v>
      </c>
      <c r="AI305">
        <v>27722291</v>
      </c>
      <c r="AJ305">
        <v>291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ROW(Source!A98)</f>
        <v>98</v>
      </c>
      <c r="B306">
        <v>27722298</v>
      </c>
      <c r="C306">
        <v>27722288</v>
      </c>
      <c r="D306">
        <v>25230667</v>
      </c>
      <c r="E306">
        <v>1</v>
      </c>
      <c r="F306">
        <v>1</v>
      </c>
      <c r="G306">
        <v>1</v>
      </c>
      <c r="H306">
        <v>2</v>
      </c>
      <c r="I306" t="s">
        <v>1128</v>
      </c>
      <c r="J306" t="s">
        <v>1129</v>
      </c>
      <c r="K306" t="s">
        <v>1130</v>
      </c>
      <c r="L306">
        <v>1368</v>
      </c>
      <c r="N306">
        <v>1011</v>
      </c>
      <c r="O306" t="s">
        <v>959</v>
      </c>
      <c r="P306" t="s">
        <v>959</v>
      </c>
      <c r="Q306">
        <v>1</v>
      </c>
      <c r="X306">
        <v>2.78</v>
      </c>
      <c r="Y306">
        <v>0</v>
      </c>
      <c r="Z306">
        <v>17.559999999999999</v>
      </c>
      <c r="AA306">
        <v>8.91</v>
      </c>
      <c r="AB306">
        <v>0</v>
      </c>
      <c r="AC306">
        <v>0</v>
      </c>
      <c r="AD306">
        <v>1</v>
      </c>
      <c r="AE306">
        <v>0</v>
      </c>
      <c r="AF306" t="s">
        <v>102</v>
      </c>
      <c r="AG306">
        <v>3.4749999999999996</v>
      </c>
      <c r="AH306">
        <v>2</v>
      </c>
      <c r="AI306">
        <v>27722292</v>
      </c>
      <c r="AJ306">
        <v>292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ROW(Source!A98)</f>
        <v>98</v>
      </c>
      <c r="B307">
        <v>27722299</v>
      </c>
      <c r="C307">
        <v>27722288</v>
      </c>
      <c r="D307">
        <v>25149961</v>
      </c>
      <c r="E307">
        <v>1</v>
      </c>
      <c r="F307">
        <v>1</v>
      </c>
      <c r="G307">
        <v>1</v>
      </c>
      <c r="H307">
        <v>3</v>
      </c>
      <c r="I307" t="s">
        <v>963</v>
      </c>
      <c r="J307" t="s">
        <v>964</v>
      </c>
      <c r="K307" t="s">
        <v>965</v>
      </c>
      <c r="L307">
        <v>1339</v>
      </c>
      <c r="N307">
        <v>1007</v>
      </c>
      <c r="O307" t="s">
        <v>64</v>
      </c>
      <c r="P307" t="s">
        <v>64</v>
      </c>
      <c r="Q307">
        <v>1</v>
      </c>
      <c r="X307">
        <v>0.35</v>
      </c>
      <c r="Y307">
        <v>2.44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0.35</v>
      </c>
      <c r="AH307">
        <v>2</v>
      </c>
      <c r="AI307">
        <v>27722293</v>
      </c>
      <c r="AJ307">
        <v>293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ROW(Source!A98)</f>
        <v>98</v>
      </c>
      <c r="B308">
        <v>27722300</v>
      </c>
      <c r="C308">
        <v>27722288</v>
      </c>
      <c r="D308">
        <v>25155543</v>
      </c>
      <c r="E308">
        <v>1</v>
      </c>
      <c r="F308">
        <v>1</v>
      </c>
      <c r="G308">
        <v>1</v>
      </c>
      <c r="H308">
        <v>3</v>
      </c>
      <c r="I308" t="s">
        <v>1131</v>
      </c>
      <c r="J308" t="s">
        <v>1132</v>
      </c>
      <c r="K308" t="s">
        <v>1133</v>
      </c>
      <c r="L308">
        <v>1339</v>
      </c>
      <c r="N308">
        <v>1007</v>
      </c>
      <c r="O308" t="s">
        <v>64</v>
      </c>
      <c r="P308" t="s">
        <v>64</v>
      </c>
      <c r="Q308">
        <v>1</v>
      </c>
      <c r="X308">
        <v>1.89</v>
      </c>
      <c r="Y308">
        <v>517.91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1.89</v>
      </c>
      <c r="AH308">
        <v>2</v>
      </c>
      <c r="AI308">
        <v>27722294</v>
      </c>
      <c r="AJ308">
        <v>294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ROW(Source!A99)</f>
        <v>99</v>
      </c>
      <c r="B309">
        <v>27722295</v>
      </c>
      <c r="C309">
        <v>27722288</v>
      </c>
      <c r="D309">
        <v>25419089</v>
      </c>
      <c r="E309">
        <v>1</v>
      </c>
      <c r="F309">
        <v>1</v>
      </c>
      <c r="G309">
        <v>1</v>
      </c>
      <c r="H309">
        <v>1</v>
      </c>
      <c r="I309" t="s">
        <v>1120</v>
      </c>
      <c r="J309" t="s">
        <v>6</v>
      </c>
      <c r="K309" t="s">
        <v>1121</v>
      </c>
      <c r="L309">
        <v>1191</v>
      </c>
      <c r="N309">
        <v>1013</v>
      </c>
      <c r="O309" t="s">
        <v>953</v>
      </c>
      <c r="P309" t="s">
        <v>953</v>
      </c>
      <c r="Q309">
        <v>1</v>
      </c>
      <c r="X309">
        <v>70.88</v>
      </c>
      <c r="Y309">
        <v>0</v>
      </c>
      <c r="Z309">
        <v>0</v>
      </c>
      <c r="AA309">
        <v>0</v>
      </c>
      <c r="AB309">
        <v>9.6199999999999992</v>
      </c>
      <c r="AC309">
        <v>0</v>
      </c>
      <c r="AD309">
        <v>1</v>
      </c>
      <c r="AE309">
        <v>1</v>
      </c>
      <c r="AF309" t="s">
        <v>103</v>
      </c>
      <c r="AG309">
        <v>81.511999999999986</v>
      </c>
      <c r="AH309">
        <v>2</v>
      </c>
      <c r="AI309">
        <v>27722289</v>
      </c>
      <c r="AJ309">
        <v>295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ROW(Source!A99)</f>
        <v>99</v>
      </c>
      <c r="B310">
        <v>27722296</v>
      </c>
      <c r="C310">
        <v>27722288</v>
      </c>
      <c r="D310">
        <v>25412928</v>
      </c>
      <c r="E310">
        <v>1</v>
      </c>
      <c r="F310">
        <v>1</v>
      </c>
      <c r="G310">
        <v>1</v>
      </c>
      <c r="H310">
        <v>1</v>
      </c>
      <c r="I310" t="s">
        <v>954</v>
      </c>
      <c r="J310" t="s">
        <v>6</v>
      </c>
      <c r="K310" t="s">
        <v>955</v>
      </c>
      <c r="L310">
        <v>1191</v>
      </c>
      <c r="N310">
        <v>1013</v>
      </c>
      <c r="O310" t="s">
        <v>953</v>
      </c>
      <c r="P310" t="s">
        <v>953</v>
      </c>
      <c r="Q310">
        <v>1</v>
      </c>
      <c r="X310">
        <v>2.78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102</v>
      </c>
      <c r="AG310">
        <v>3.4749999999999996</v>
      </c>
      <c r="AH310">
        <v>2</v>
      </c>
      <c r="AI310">
        <v>27722290</v>
      </c>
      <c r="AJ310">
        <v>296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ROW(Source!A99)</f>
        <v>99</v>
      </c>
      <c r="B311">
        <v>27722297</v>
      </c>
      <c r="C311">
        <v>27722288</v>
      </c>
      <c r="D311">
        <v>25230419</v>
      </c>
      <c r="E311">
        <v>1</v>
      </c>
      <c r="F311">
        <v>1</v>
      </c>
      <c r="G311">
        <v>1</v>
      </c>
      <c r="H311">
        <v>2</v>
      </c>
      <c r="I311" t="s">
        <v>1125</v>
      </c>
      <c r="J311" t="s">
        <v>1126</v>
      </c>
      <c r="K311" t="s">
        <v>1127</v>
      </c>
      <c r="L311">
        <v>1368</v>
      </c>
      <c r="N311">
        <v>1011</v>
      </c>
      <c r="O311" t="s">
        <v>959</v>
      </c>
      <c r="P311" t="s">
        <v>959</v>
      </c>
      <c r="Q311">
        <v>1</v>
      </c>
      <c r="X311">
        <v>0.9</v>
      </c>
      <c r="Y311">
        <v>0</v>
      </c>
      <c r="Z311">
        <v>3.28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102</v>
      </c>
      <c r="AG311">
        <v>1.125</v>
      </c>
      <c r="AH311">
        <v>2</v>
      </c>
      <c r="AI311">
        <v>27722291</v>
      </c>
      <c r="AJ311">
        <v>297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ROW(Source!A99)</f>
        <v>99</v>
      </c>
      <c r="B312">
        <v>27722298</v>
      </c>
      <c r="C312">
        <v>27722288</v>
      </c>
      <c r="D312">
        <v>25230667</v>
      </c>
      <c r="E312">
        <v>1</v>
      </c>
      <c r="F312">
        <v>1</v>
      </c>
      <c r="G312">
        <v>1</v>
      </c>
      <c r="H312">
        <v>2</v>
      </c>
      <c r="I312" t="s">
        <v>1128</v>
      </c>
      <c r="J312" t="s">
        <v>1129</v>
      </c>
      <c r="K312" t="s">
        <v>1130</v>
      </c>
      <c r="L312">
        <v>1368</v>
      </c>
      <c r="N312">
        <v>1011</v>
      </c>
      <c r="O312" t="s">
        <v>959</v>
      </c>
      <c r="P312" t="s">
        <v>959</v>
      </c>
      <c r="Q312">
        <v>1</v>
      </c>
      <c r="X312">
        <v>2.78</v>
      </c>
      <c r="Y312">
        <v>0</v>
      </c>
      <c r="Z312">
        <v>17.559999999999999</v>
      </c>
      <c r="AA312">
        <v>8.91</v>
      </c>
      <c r="AB312">
        <v>0</v>
      </c>
      <c r="AC312">
        <v>0</v>
      </c>
      <c r="AD312">
        <v>1</v>
      </c>
      <c r="AE312">
        <v>0</v>
      </c>
      <c r="AF312" t="s">
        <v>102</v>
      </c>
      <c r="AG312">
        <v>3.4749999999999996</v>
      </c>
      <c r="AH312">
        <v>2</v>
      </c>
      <c r="AI312">
        <v>27722292</v>
      </c>
      <c r="AJ312">
        <v>298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ROW(Source!A99)</f>
        <v>99</v>
      </c>
      <c r="B313">
        <v>27722299</v>
      </c>
      <c r="C313">
        <v>27722288</v>
      </c>
      <c r="D313">
        <v>25149961</v>
      </c>
      <c r="E313">
        <v>1</v>
      </c>
      <c r="F313">
        <v>1</v>
      </c>
      <c r="G313">
        <v>1</v>
      </c>
      <c r="H313">
        <v>3</v>
      </c>
      <c r="I313" t="s">
        <v>963</v>
      </c>
      <c r="J313" t="s">
        <v>964</v>
      </c>
      <c r="K313" t="s">
        <v>965</v>
      </c>
      <c r="L313">
        <v>1339</v>
      </c>
      <c r="N313">
        <v>1007</v>
      </c>
      <c r="O313" t="s">
        <v>64</v>
      </c>
      <c r="P313" t="s">
        <v>64</v>
      </c>
      <c r="Q313">
        <v>1</v>
      </c>
      <c r="X313">
        <v>0.35</v>
      </c>
      <c r="Y313">
        <v>2.44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0.35</v>
      </c>
      <c r="AH313">
        <v>2</v>
      </c>
      <c r="AI313">
        <v>27722293</v>
      </c>
      <c r="AJ313">
        <v>299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ROW(Source!A99)</f>
        <v>99</v>
      </c>
      <c r="B314">
        <v>27722300</v>
      </c>
      <c r="C314">
        <v>27722288</v>
      </c>
      <c r="D314">
        <v>25155543</v>
      </c>
      <c r="E314">
        <v>1</v>
      </c>
      <c r="F314">
        <v>1</v>
      </c>
      <c r="G314">
        <v>1</v>
      </c>
      <c r="H314">
        <v>3</v>
      </c>
      <c r="I314" t="s">
        <v>1131</v>
      </c>
      <c r="J314" t="s">
        <v>1132</v>
      </c>
      <c r="K314" t="s">
        <v>1133</v>
      </c>
      <c r="L314">
        <v>1339</v>
      </c>
      <c r="N314">
        <v>1007</v>
      </c>
      <c r="O314" t="s">
        <v>64</v>
      </c>
      <c r="P314" t="s">
        <v>64</v>
      </c>
      <c r="Q314">
        <v>1</v>
      </c>
      <c r="X314">
        <v>1.89</v>
      </c>
      <c r="Y314">
        <v>517.91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1.89</v>
      </c>
      <c r="AH314">
        <v>2</v>
      </c>
      <c r="AI314">
        <v>27722294</v>
      </c>
      <c r="AJ314">
        <v>300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ROW(Source!A100)</f>
        <v>100</v>
      </c>
      <c r="B315">
        <v>27722311</v>
      </c>
      <c r="C315">
        <v>27722301</v>
      </c>
      <c r="D315">
        <v>25418216</v>
      </c>
      <c r="E315">
        <v>1</v>
      </c>
      <c r="F315">
        <v>1</v>
      </c>
      <c r="G315">
        <v>1</v>
      </c>
      <c r="H315">
        <v>1</v>
      </c>
      <c r="I315" t="s">
        <v>1134</v>
      </c>
      <c r="J315" t="s">
        <v>6</v>
      </c>
      <c r="K315" t="s">
        <v>1135</v>
      </c>
      <c r="L315">
        <v>1191</v>
      </c>
      <c r="N315">
        <v>1013</v>
      </c>
      <c r="O315" t="s">
        <v>953</v>
      </c>
      <c r="P315" t="s">
        <v>953</v>
      </c>
      <c r="Q315">
        <v>1</v>
      </c>
      <c r="X315">
        <v>13.8</v>
      </c>
      <c r="Y315">
        <v>0</v>
      </c>
      <c r="Z315">
        <v>0</v>
      </c>
      <c r="AA315">
        <v>0</v>
      </c>
      <c r="AB315">
        <v>9.2899999999999991</v>
      </c>
      <c r="AC315">
        <v>0</v>
      </c>
      <c r="AD315">
        <v>1</v>
      </c>
      <c r="AE315">
        <v>1</v>
      </c>
      <c r="AF315" t="s">
        <v>103</v>
      </c>
      <c r="AG315">
        <v>15.87</v>
      </c>
      <c r="AH315">
        <v>2</v>
      </c>
      <c r="AI315">
        <v>27722302</v>
      </c>
      <c r="AJ315">
        <v>301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ROW(Source!A100)</f>
        <v>100</v>
      </c>
      <c r="B316">
        <v>27722312</v>
      </c>
      <c r="C316">
        <v>27722301</v>
      </c>
      <c r="D316">
        <v>25412928</v>
      </c>
      <c r="E316">
        <v>1</v>
      </c>
      <c r="F316">
        <v>1</v>
      </c>
      <c r="G316">
        <v>1</v>
      </c>
      <c r="H316">
        <v>1</v>
      </c>
      <c r="I316" t="s">
        <v>954</v>
      </c>
      <c r="J316" t="s">
        <v>6</v>
      </c>
      <c r="K316" t="s">
        <v>955</v>
      </c>
      <c r="L316">
        <v>1191</v>
      </c>
      <c r="N316">
        <v>1013</v>
      </c>
      <c r="O316" t="s">
        <v>953</v>
      </c>
      <c r="P316" t="s">
        <v>953</v>
      </c>
      <c r="Q316">
        <v>1</v>
      </c>
      <c r="X316">
        <v>0.08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102</v>
      </c>
      <c r="AG316">
        <v>0.1</v>
      </c>
      <c r="AH316">
        <v>2</v>
      </c>
      <c r="AI316">
        <v>27722303</v>
      </c>
      <c r="AJ316">
        <v>302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ROW(Source!A100)</f>
        <v>100</v>
      </c>
      <c r="B317">
        <v>27722313</v>
      </c>
      <c r="C317">
        <v>27722301</v>
      </c>
      <c r="D317">
        <v>25230418</v>
      </c>
      <c r="E317">
        <v>1</v>
      </c>
      <c r="F317">
        <v>1</v>
      </c>
      <c r="G317">
        <v>1</v>
      </c>
      <c r="H317">
        <v>2</v>
      </c>
      <c r="I317" t="s">
        <v>986</v>
      </c>
      <c r="J317" t="s">
        <v>987</v>
      </c>
      <c r="K317" t="s">
        <v>988</v>
      </c>
      <c r="L317">
        <v>1368</v>
      </c>
      <c r="N317">
        <v>1011</v>
      </c>
      <c r="O317" t="s">
        <v>959</v>
      </c>
      <c r="P317" t="s">
        <v>959</v>
      </c>
      <c r="Q317">
        <v>1</v>
      </c>
      <c r="X317">
        <v>0.09</v>
      </c>
      <c r="Y317">
        <v>0</v>
      </c>
      <c r="Z317">
        <v>1.7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102</v>
      </c>
      <c r="AG317">
        <v>0.11249999999999999</v>
      </c>
      <c r="AH317">
        <v>2</v>
      </c>
      <c r="AI317">
        <v>27722304</v>
      </c>
      <c r="AJ317">
        <v>303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ROW(Source!A100)</f>
        <v>100</v>
      </c>
      <c r="B318">
        <v>27722314</v>
      </c>
      <c r="C318">
        <v>27722301</v>
      </c>
      <c r="D318">
        <v>25231607</v>
      </c>
      <c r="E318">
        <v>1</v>
      </c>
      <c r="F318">
        <v>1</v>
      </c>
      <c r="G318">
        <v>1</v>
      </c>
      <c r="H318">
        <v>2</v>
      </c>
      <c r="I318" t="s">
        <v>997</v>
      </c>
      <c r="J318" t="s">
        <v>998</v>
      </c>
      <c r="K318" t="s">
        <v>999</v>
      </c>
      <c r="L318">
        <v>1368</v>
      </c>
      <c r="N318">
        <v>1011</v>
      </c>
      <c r="O318" t="s">
        <v>959</v>
      </c>
      <c r="P318" t="s">
        <v>959</v>
      </c>
      <c r="Q318">
        <v>1</v>
      </c>
      <c r="X318">
        <v>0.08</v>
      </c>
      <c r="Y318">
        <v>0</v>
      </c>
      <c r="Z318">
        <v>65.709999999999994</v>
      </c>
      <c r="AA318">
        <v>11.6</v>
      </c>
      <c r="AB318">
        <v>0</v>
      </c>
      <c r="AC318">
        <v>0</v>
      </c>
      <c r="AD318">
        <v>1</v>
      </c>
      <c r="AE318">
        <v>0</v>
      </c>
      <c r="AF318" t="s">
        <v>102</v>
      </c>
      <c r="AG318">
        <v>0.1</v>
      </c>
      <c r="AH318">
        <v>2</v>
      </c>
      <c r="AI318">
        <v>27722305</v>
      </c>
      <c r="AJ318">
        <v>304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ROW(Source!A100)</f>
        <v>100</v>
      </c>
      <c r="B319">
        <v>27722315</v>
      </c>
      <c r="C319">
        <v>27722301</v>
      </c>
      <c r="D319">
        <v>25153356</v>
      </c>
      <c r="E319">
        <v>1</v>
      </c>
      <c r="F319">
        <v>1</v>
      </c>
      <c r="G319">
        <v>1</v>
      </c>
      <c r="H319">
        <v>3</v>
      </c>
      <c r="I319" t="s">
        <v>1136</v>
      </c>
      <c r="J319" t="s">
        <v>1137</v>
      </c>
      <c r="K319" t="s">
        <v>1138</v>
      </c>
      <c r="L319">
        <v>1327</v>
      </c>
      <c r="N319">
        <v>1005</v>
      </c>
      <c r="O319" t="s">
        <v>96</v>
      </c>
      <c r="P319" t="s">
        <v>96</v>
      </c>
      <c r="Q319">
        <v>1</v>
      </c>
      <c r="X319">
        <v>0.28999999999999998</v>
      </c>
      <c r="Y319">
        <v>72.319999999999993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0.28999999999999998</v>
      </c>
      <c r="AH319">
        <v>2</v>
      </c>
      <c r="AI319">
        <v>27722306</v>
      </c>
      <c r="AJ319">
        <v>305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ROW(Source!A100)</f>
        <v>100</v>
      </c>
      <c r="B320">
        <v>27722316</v>
      </c>
      <c r="C320">
        <v>27722301</v>
      </c>
      <c r="D320">
        <v>25153690</v>
      </c>
      <c r="E320">
        <v>1</v>
      </c>
      <c r="F320">
        <v>1</v>
      </c>
      <c r="G320">
        <v>1</v>
      </c>
      <c r="H320">
        <v>3</v>
      </c>
      <c r="I320" t="s">
        <v>1122</v>
      </c>
      <c r="J320" t="s">
        <v>1123</v>
      </c>
      <c r="K320" t="s">
        <v>1124</v>
      </c>
      <c r="L320">
        <v>1346</v>
      </c>
      <c r="N320">
        <v>1009</v>
      </c>
      <c r="O320" t="s">
        <v>178</v>
      </c>
      <c r="P320" t="s">
        <v>178</v>
      </c>
      <c r="Q320">
        <v>1</v>
      </c>
      <c r="X320">
        <v>0.01</v>
      </c>
      <c r="Y320">
        <v>1.82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0.01</v>
      </c>
      <c r="AH320">
        <v>2</v>
      </c>
      <c r="AI320">
        <v>27722307</v>
      </c>
      <c r="AJ320">
        <v>306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ROW(Source!A100)</f>
        <v>100</v>
      </c>
      <c r="B321">
        <v>27722317</v>
      </c>
      <c r="C321">
        <v>27722301</v>
      </c>
      <c r="D321">
        <v>25145730</v>
      </c>
      <c r="E321">
        <v>17</v>
      </c>
      <c r="F321">
        <v>1</v>
      </c>
      <c r="G321">
        <v>1</v>
      </c>
      <c r="H321">
        <v>3</v>
      </c>
      <c r="I321" t="s">
        <v>1425</v>
      </c>
      <c r="J321" t="s">
        <v>6</v>
      </c>
      <c r="K321" t="s">
        <v>1426</v>
      </c>
      <c r="L321">
        <v>1348</v>
      </c>
      <c r="N321">
        <v>1009</v>
      </c>
      <c r="O321" t="s">
        <v>46</v>
      </c>
      <c r="P321" t="s">
        <v>46</v>
      </c>
      <c r="Q321">
        <v>1000</v>
      </c>
      <c r="X321">
        <v>3.7999999999999999E-2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 t="s">
        <v>6</v>
      </c>
      <c r="AG321">
        <v>3.7999999999999999E-2</v>
      </c>
      <c r="AH321">
        <v>3</v>
      </c>
      <c r="AI321">
        <v>-1</v>
      </c>
      <c r="AJ321" t="s">
        <v>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ROW(Source!A100)</f>
        <v>100</v>
      </c>
      <c r="B322">
        <v>27722318</v>
      </c>
      <c r="C322">
        <v>27722301</v>
      </c>
      <c r="D322">
        <v>25145248</v>
      </c>
      <c r="E322">
        <v>17</v>
      </c>
      <c r="F322">
        <v>1</v>
      </c>
      <c r="G322">
        <v>1</v>
      </c>
      <c r="H322">
        <v>3</v>
      </c>
      <c r="I322" t="s">
        <v>1423</v>
      </c>
      <c r="J322" t="s">
        <v>6</v>
      </c>
      <c r="K322" t="s">
        <v>1424</v>
      </c>
      <c r="L322">
        <v>1348</v>
      </c>
      <c r="N322">
        <v>1009</v>
      </c>
      <c r="O322" t="s">
        <v>46</v>
      </c>
      <c r="P322" t="s">
        <v>46</v>
      </c>
      <c r="Q322">
        <v>1000</v>
      </c>
      <c r="X322">
        <v>1.2999999999999999E-2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6</v>
      </c>
      <c r="AG322">
        <v>1.2999999999999999E-2</v>
      </c>
      <c r="AH322">
        <v>3</v>
      </c>
      <c r="AI322">
        <v>-1</v>
      </c>
      <c r="AJ322" t="s">
        <v>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ROW(Source!A100)</f>
        <v>100</v>
      </c>
      <c r="B323">
        <v>27722319</v>
      </c>
      <c r="C323">
        <v>27722301</v>
      </c>
      <c r="D323">
        <v>25187364</v>
      </c>
      <c r="E323">
        <v>1</v>
      </c>
      <c r="F323">
        <v>1</v>
      </c>
      <c r="G323">
        <v>1</v>
      </c>
      <c r="H323">
        <v>3</v>
      </c>
      <c r="I323" t="s">
        <v>1139</v>
      </c>
      <c r="J323" t="s">
        <v>1140</v>
      </c>
      <c r="K323" t="s">
        <v>1141</v>
      </c>
      <c r="L323">
        <v>1348</v>
      </c>
      <c r="N323">
        <v>1009</v>
      </c>
      <c r="O323" t="s">
        <v>46</v>
      </c>
      <c r="P323" t="s">
        <v>46</v>
      </c>
      <c r="Q323">
        <v>1000</v>
      </c>
      <c r="X323">
        <v>1.7500000000000002E-2</v>
      </c>
      <c r="Y323">
        <v>4841.8500000000004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1.7500000000000002E-2</v>
      </c>
      <c r="AH323">
        <v>2</v>
      </c>
      <c r="AI323">
        <v>27722308</v>
      </c>
      <c r="AJ323">
        <v>309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ROW(Source!A101)</f>
        <v>101</v>
      </c>
      <c r="B324">
        <v>27722311</v>
      </c>
      <c r="C324">
        <v>27722301</v>
      </c>
      <c r="D324">
        <v>25418216</v>
      </c>
      <c r="E324">
        <v>1</v>
      </c>
      <c r="F324">
        <v>1</v>
      </c>
      <c r="G324">
        <v>1</v>
      </c>
      <c r="H324">
        <v>1</v>
      </c>
      <c r="I324" t="s">
        <v>1134</v>
      </c>
      <c r="J324" t="s">
        <v>6</v>
      </c>
      <c r="K324" t="s">
        <v>1135</v>
      </c>
      <c r="L324">
        <v>1191</v>
      </c>
      <c r="N324">
        <v>1013</v>
      </c>
      <c r="O324" t="s">
        <v>953</v>
      </c>
      <c r="P324" t="s">
        <v>953</v>
      </c>
      <c r="Q324">
        <v>1</v>
      </c>
      <c r="X324">
        <v>13.8</v>
      </c>
      <c r="Y324">
        <v>0</v>
      </c>
      <c r="Z324">
        <v>0</v>
      </c>
      <c r="AA324">
        <v>0</v>
      </c>
      <c r="AB324">
        <v>9.2899999999999991</v>
      </c>
      <c r="AC324">
        <v>0</v>
      </c>
      <c r="AD324">
        <v>1</v>
      </c>
      <c r="AE324">
        <v>1</v>
      </c>
      <c r="AF324" t="s">
        <v>103</v>
      </c>
      <c r="AG324">
        <v>15.87</v>
      </c>
      <c r="AH324">
        <v>2</v>
      </c>
      <c r="AI324">
        <v>27722302</v>
      </c>
      <c r="AJ324">
        <v>310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ROW(Source!A101)</f>
        <v>101</v>
      </c>
      <c r="B325">
        <v>27722312</v>
      </c>
      <c r="C325">
        <v>27722301</v>
      </c>
      <c r="D325">
        <v>25412928</v>
      </c>
      <c r="E325">
        <v>1</v>
      </c>
      <c r="F325">
        <v>1</v>
      </c>
      <c r="G325">
        <v>1</v>
      </c>
      <c r="H325">
        <v>1</v>
      </c>
      <c r="I325" t="s">
        <v>954</v>
      </c>
      <c r="J325" t="s">
        <v>6</v>
      </c>
      <c r="K325" t="s">
        <v>955</v>
      </c>
      <c r="L325">
        <v>1191</v>
      </c>
      <c r="N325">
        <v>1013</v>
      </c>
      <c r="O325" t="s">
        <v>953</v>
      </c>
      <c r="P325" t="s">
        <v>953</v>
      </c>
      <c r="Q325">
        <v>1</v>
      </c>
      <c r="X325">
        <v>0.08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2</v>
      </c>
      <c r="AF325" t="s">
        <v>102</v>
      </c>
      <c r="AG325">
        <v>0.1</v>
      </c>
      <c r="AH325">
        <v>2</v>
      </c>
      <c r="AI325">
        <v>27722303</v>
      </c>
      <c r="AJ325">
        <v>311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ROW(Source!A101)</f>
        <v>101</v>
      </c>
      <c r="B326">
        <v>27722313</v>
      </c>
      <c r="C326">
        <v>27722301</v>
      </c>
      <c r="D326">
        <v>25230418</v>
      </c>
      <c r="E326">
        <v>1</v>
      </c>
      <c r="F326">
        <v>1</v>
      </c>
      <c r="G326">
        <v>1</v>
      </c>
      <c r="H326">
        <v>2</v>
      </c>
      <c r="I326" t="s">
        <v>986</v>
      </c>
      <c r="J326" t="s">
        <v>987</v>
      </c>
      <c r="K326" t="s">
        <v>988</v>
      </c>
      <c r="L326">
        <v>1368</v>
      </c>
      <c r="N326">
        <v>1011</v>
      </c>
      <c r="O326" t="s">
        <v>959</v>
      </c>
      <c r="P326" t="s">
        <v>959</v>
      </c>
      <c r="Q326">
        <v>1</v>
      </c>
      <c r="X326">
        <v>0.09</v>
      </c>
      <c r="Y326">
        <v>0</v>
      </c>
      <c r="Z326">
        <v>1.7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102</v>
      </c>
      <c r="AG326">
        <v>0.11249999999999999</v>
      </c>
      <c r="AH326">
        <v>2</v>
      </c>
      <c r="AI326">
        <v>27722304</v>
      </c>
      <c r="AJ326">
        <v>312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ROW(Source!A101)</f>
        <v>101</v>
      </c>
      <c r="B327">
        <v>27722314</v>
      </c>
      <c r="C327">
        <v>27722301</v>
      </c>
      <c r="D327">
        <v>25231607</v>
      </c>
      <c r="E327">
        <v>1</v>
      </c>
      <c r="F327">
        <v>1</v>
      </c>
      <c r="G327">
        <v>1</v>
      </c>
      <c r="H327">
        <v>2</v>
      </c>
      <c r="I327" t="s">
        <v>997</v>
      </c>
      <c r="J327" t="s">
        <v>998</v>
      </c>
      <c r="K327" t="s">
        <v>999</v>
      </c>
      <c r="L327">
        <v>1368</v>
      </c>
      <c r="N327">
        <v>1011</v>
      </c>
      <c r="O327" t="s">
        <v>959</v>
      </c>
      <c r="P327" t="s">
        <v>959</v>
      </c>
      <c r="Q327">
        <v>1</v>
      </c>
      <c r="X327">
        <v>0.08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102</v>
      </c>
      <c r="AG327">
        <v>0.1</v>
      </c>
      <c r="AH327">
        <v>2</v>
      </c>
      <c r="AI327">
        <v>27722305</v>
      </c>
      <c r="AJ327">
        <v>313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ROW(Source!A101)</f>
        <v>101</v>
      </c>
      <c r="B328">
        <v>27722315</v>
      </c>
      <c r="C328">
        <v>27722301</v>
      </c>
      <c r="D328">
        <v>25153356</v>
      </c>
      <c r="E328">
        <v>1</v>
      </c>
      <c r="F328">
        <v>1</v>
      </c>
      <c r="G328">
        <v>1</v>
      </c>
      <c r="H328">
        <v>3</v>
      </c>
      <c r="I328" t="s">
        <v>1136</v>
      </c>
      <c r="J328" t="s">
        <v>1137</v>
      </c>
      <c r="K328" t="s">
        <v>1138</v>
      </c>
      <c r="L328">
        <v>1327</v>
      </c>
      <c r="N328">
        <v>1005</v>
      </c>
      <c r="O328" t="s">
        <v>96</v>
      </c>
      <c r="P328" t="s">
        <v>96</v>
      </c>
      <c r="Q328">
        <v>1</v>
      </c>
      <c r="X328">
        <v>0.28999999999999998</v>
      </c>
      <c r="Y328">
        <v>72.319999999999993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0.28999999999999998</v>
      </c>
      <c r="AH328">
        <v>2</v>
      </c>
      <c r="AI328">
        <v>27722306</v>
      </c>
      <c r="AJ328">
        <v>314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ROW(Source!A101)</f>
        <v>101</v>
      </c>
      <c r="B329">
        <v>27722316</v>
      </c>
      <c r="C329">
        <v>27722301</v>
      </c>
      <c r="D329">
        <v>25153690</v>
      </c>
      <c r="E329">
        <v>1</v>
      </c>
      <c r="F329">
        <v>1</v>
      </c>
      <c r="G329">
        <v>1</v>
      </c>
      <c r="H329">
        <v>3</v>
      </c>
      <c r="I329" t="s">
        <v>1122</v>
      </c>
      <c r="J329" t="s">
        <v>1123</v>
      </c>
      <c r="K329" t="s">
        <v>1124</v>
      </c>
      <c r="L329">
        <v>1346</v>
      </c>
      <c r="N329">
        <v>1009</v>
      </c>
      <c r="O329" t="s">
        <v>178</v>
      </c>
      <c r="P329" t="s">
        <v>178</v>
      </c>
      <c r="Q329">
        <v>1</v>
      </c>
      <c r="X329">
        <v>0.01</v>
      </c>
      <c r="Y329">
        <v>1.82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0.01</v>
      </c>
      <c r="AH329">
        <v>2</v>
      </c>
      <c r="AI329">
        <v>27722307</v>
      </c>
      <c r="AJ329">
        <v>315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ROW(Source!A101)</f>
        <v>101</v>
      </c>
      <c r="B330">
        <v>27722317</v>
      </c>
      <c r="C330">
        <v>27722301</v>
      </c>
      <c r="D330">
        <v>25145730</v>
      </c>
      <c r="E330">
        <v>17</v>
      </c>
      <c r="F330">
        <v>1</v>
      </c>
      <c r="G330">
        <v>1</v>
      </c>
      <c r="H330">
        <v>3</v>
      </c>
      <c r="I330" t="s">
        <v>1425</v>
      </c>
      <c r="J330" t="s">
        <v>6</v>
      </c>
      <c r="K330" t="s">
        <v>1426</v>
      </c>
      <c r="L330">
        <v>1348</v>
      </c>
      <c r="N330">
        <v>1009</v>
      </c>
      <c r="O330" t="s">
        <v>46</v>
      </c>
      <c r="P330" t="s">
        <v>46</v>
      </c>
      <c r="Q330">
        <v>1000</v>
      </c>
      <c r="X330">
        <v>3.7999999999999999E-2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 t="s">
        <v>6</v>
      </c>
      <c r="AG330">
        <v>3.7999999999999999E-2</v>
      </c>
      <c r="AH330">
        <v>3</v>
      </c>
      <c r="AI330">
        <v>-1</v>
      </c>
      <c r="AJ330" t="s">
        <v>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ROW(Source!A101)</f>
        <v>101</v>
      </c>
      <c r="B331">
        <v>27722318</v>
      </c>
      <c r="C331">
        <v>27722301</v>
      </c>
      <c r="D331">
        <v>25145248</v>
      </c>
      <c r="E331">
        <v>17</v>
      </c>
      <c r="F331">
        <v>1</v>
      </c>
      <c r="G331">
        <v>1</v>
      </c>
      <c r="H331">
        <v>3</v>
      </c>
      <c r="I331" t="s">
        <v>1423</v>
      </c>
      <c r="J331" t="s">
        <v>6</v>
      </c>
      <c r="K331" t="s">
        <v>1424</v>
      </c>
      <c r="L331">
        <v>1348</v>
      </c>
      <c r="N331">
        <v>1009</v>
      </c>
      <c r="O331" t="s">
        <v>46</v>
      </c>
      <c r="P331" t="s">
        <v>46</v>
      </c>
      <c r="Q331">
        <v>1000</v>
      </c>
      <c r="X331">
        <v>1.2999999999999999E-2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 t="s">
        <v>6</v>
      </c>
      <c r="AG331">
        <v>1.2999999999999999E-2</v>
      </c>
      <c r="AH331">
        <v>3</v>
      </c>
      <c r="AI331">
        <v>-1</v>
      </c>
      <c r="AJ331" t="s">
        <v>6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ROW(Source!A101)</f>
        <v>101</v>
      </c>
      <c r="B332">
        <v>27722319</v>
      </c>
      <c r="C332">
        <v>27722301</v>
      </c>
      <c r="D332">
        <v>25187364</v>
      </c>
      <c r="E332">
        <v>1</v>
      </c>
      <c r="F332">
        <v>1</v>
      </c>
      <c r="G332">
        <v>1</v>
      </c>
      <c r="H332">
        <v>3</v>
      </c>
      <c r="I332" t="s">
        <v>1139</v>
      </c>
      <c r="J332" t="s">
        <v>1140</v>
      </c>
      <c r="K332" t="s">
        <v>1141</v>
      </c>
      <c r="L332">
        <v>1348</v>
      </c>
      <c r="N332">
        <v>1009</v>
      </c>
      <c r="O332" t="s">
        <v>46</v>
      </c>
      <c r="P332" t="s">
        <v>46</v>
      </c>
      <c r="Q332">
        <v>1000</v>
      </c>
      <c r="X332">
        <v>1.7500000000000002E-2</v>
      </c>
      <c r="Y332">
        <v>4841.8500000000004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1.7500000000000002E-2</v>
      </c>
      <c r="AH332">
        <v>2</v>
      </c>
      <c r="AI332">
        <v>27722308</v>
      </c>
      <c r="AJ332">
        <v>318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ROW(Source!A106)</f>
        <v>106</v>
      </c>
      <c r="B333">
        <v>27722329</v>
      </c>
      <c r="C333">
        <v>27722322</v>
      </c>
      <c r="D333">
        <v>25413050</v>
      </c>
      <c r="E333">
        <v>1</v>
      </c>
      <c r="F333">
        <v>1</v>
      </c>
      <c r="G333">
        <v>1</v>
      </c>
      <c r="H333">
        <v>1</v>
      </c>
      <c r="I333" t="s">
        <v>984</v>
      </c>
      <c r="J333" t="s">
        <v>6</v>
      </c>
      <c r="K333" t="s">
        <v>985</v>
      </c>
      <c r="L333">
        <v>1191</v>
      </c>
      <c r="N333">
        <v>1013</v>
      </c>
      <c r="O333" t="s">
        <v>953</v>
      </c>
      <c r="P333" t="s">
        <v>953</v>
      </c>
      <c r="Q333">
        <v>1</v>
      </c>
      <c r="X333">
        <v>40.65</v>
      </c>
      <c r="Y333">
        <v>0</v>
      </c>
      <c r="Z333">
        <v>0</v>
      </c>
      <c r="AA333">
        <v>0</v>
      </c>
      <c r="AB333">
        <v>7.8</v>
      </c>
      <c r="AC333">
        <v>0</v>
      </c>
      <c r="AD333">
        <v>1</v>
      </c>
      <c r="AE333">
        <v>1</v>
      </c>
      <c r="AF333" t="s">
        <v>103</v>
      </c>
      <c r="AG333">
        <v>46.747499999999995</v>
      </c>
      <c r="AH333">
        <v>2</v>
      </c>
      <c r="AI333">
        <v>27722323</v>
      </c>
      <c r="AJ333">
        <v>319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ROW(Source!A106)</f>
        <v>106</v>
      </c>
      <c r="B334">
        <v>27722330</v>
      </c>
      <c r="C334">
        <v>27722322</v>
      </c>
      <c r="D334">
        <v>25412928</v>
      </c>
      <c r="E334">
        <v>1</v>
      </c>
      <c r="F334">
        <v>1</v>
      </c>
      <c r="G334">
        <v>1</v>
      </c>
      <c r="H334">
        <v>1</v>
      </c>
      <c r="I334" t="s">
        <v>954</v>
      </c>
      <c r="J334" t="s">
        <v>6</v>
      </c>
      <c r="K334" t="s">
        <v>955</v>
      </c>
      <c r="L334">
        <v>1191</v>
      </c>
      <c r="N334">
        <v>1013</v>
      </c>
      <c r="O334" t="s">
        <v>953</v>
      </c>
      <c r="P334" t="s">
        <v>953</v>
      </c>
      <c r="Q334">
        <v>1</v>
      </c>
      <c r="X334">
        <v>1.27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102</v>
      </c>
      <c r="AG334">
        <v>1.5874999999999999</v>
      </c>
      <c r="AH334">
        <v>2</v>
      </c>
      <c r="AI334">
        <v>27722324</v>
      </c>
      <c r="AJ334">
        <v>320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ROW(Source!A106)</f>
        <v>106</v>
      </c>
      <c r="B335">
        <v>27722331</v>
      </c>
      <c r="C335">
        <v>27722322</v>
      </c>
      <c r="D335">
        <v>25230514</v>
      </c>
      <c r="E335">
        <v>1</v>
      </c>
      <c r="F335">
        <v>1</v>
      </c>
      <c r="G335">
        <v>1</v>
      </c>
      <c r="H335">
        <v>2</v>
      </c>
      <c r="I335" t="s">
        <v>960</v>
      </c>
      <c r="J335" t="s">
        <v>961</v>
      </c>
      <c r="K335" t="s">
        <v>962</v>
      </c>
      <c r="L335">
        <v>1368</v>
      </c>
      <c r="N335">
        <v>1011</v>
      </c>
      <c r="O335" t="s">
        <v>959</v>
      </c>
      <c r="P335" t="s">
        <v>959</v>
      </c>
      <c r="Q335">
        <v>1</v>
      </c>
      <c r="X335">
        <v>1.27</v>
      </c>
      <c r="Y335">
        <v>0</v>
      </c>
      <c r="Z335">
        <v>31.26</v>
      </c>
      <c r="AA335">
        <v>13.5</v>
      </c>
      <c r="AB335">
        <v>0</v>
      </c>
      <c r="AC335">
        <v>0</v>
      </c>
      <c r="AD335">
        <v>1</v>
      </c>
      <c r="AE335">
        <v>0</v>
      </c>
      <c r="AF335" t="s">
        <v>102</v>
      </c>
      <c r="AG335">
        <v>1.5874999999999999</v>
      </c>
      <c r="AH335">
        <v>2</v>
      </c>
      <c r="AI335">
        <v>27722325</v>
      </c>
      <c r="AJ335">
        <v>321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ROW(Source!A106)</f>
        <v>106</v>
      </c>
      <c r="B336">
        <v>27722332</v>
      </c>
      <c r="C336">
        <v>27722322</v>
      </c>
      <c r="D336">
        <v>25230627</v>
      </c>
      <c r="E336">
        <v>1</v>
      </c>
      <c r="F336">
        <v>1</v>
      </c>
      <c r="G336">
        <v>1</v>
      </c>
      <c r="H336">
        <v>2</v>
      </c>
      <c r="I336" t="s">
        <v>1142</v>
      </c>
      <c r="J336" t="s">
        <v>1143</v>
      </c>
      <c r="K336" t="s">
        <v>1144</v>
      </c>
      <c r="L336">
        <v>1368</v>
      </c>
      <c r="N336">
        <v>1011</v>
      </c>
      <c r="O336" t="s">
        <v>959</v>
      </c>
      <c r="P336" t="s">
        <v>959</v>
      </c>
      <c r="Q336">
        <v>1</v>
      </c>
      <c r="X336">
        <v>4.7</v>
      </c>
      <c r="Y336">
        <v>0</v>
      </c>
      <c r="Z336">
        <v>0.5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102</v>
      </c>
      <c r="AG336">
        <v>5.875</v>
      </c>
      <c r="AH336">
        <v>2</v>
      </c>
      <c r="AI336">
        <v>27722326</v>
      </c>
      <c r="AJ336">
        <v>322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ROW(Source!A106)</f>
        <v>106</v>
      </c>
      <c r="B337">
        <v>27722333</v>
      </c>
      <c r="C337">
        <v>27722322</v>
      </c>
      <c r="D337">
        <v>25149961</v>
      </c>
      <c r="E337">
        <v>1</v>
      </c>
      <c r="F337">
        <v>1</v>
      </c>
      <c r="G337">
        <v>1</v>
      </c>
      <c r="H337">
        <v>3</v>
      </c>
      <c r="I337" t="s">
        <v>963</v>
      </c>
      <c r="J337" t="s">
        <v>964</v>
      </c>
      <c r="K337" t="s">
        <v>965</v>
      </c>
      <c r="L337">
        <v>1339</v>
      </c>
      <c r="N337">
        <v>1007</v>
      </c>
      <c r="O337" t="s">
        <v>64</v>
      </c>
      <c r="P337" t="s">
        <v>64</v>
      </c>
      <c r="Q337">
        <v>1</v>
      </c>
      <c r="X337">
        <v>3.5</v>
      </c>
      <c r="Y337">
        <v>2.44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3.5</v>
      </c>
      <c r="AH337">
        <v>2</v>
      </c>
      <c r="AI337">
        <v>27722327</v>
      </c>
      <c r="AJ337">
        <v>323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ROW(Source!A106)</f>
        <v>106</v>
      </c>
      <c r="B338">
        <v>27722334</v>
      </c>
      <c r="C338">
        <v>27722322</v>
      </c>
      <c r="D338">
        <v>25144278</v>
      </c>
      <c r="E338">
        <v>17</v>
      </c>
      <c r="F338">
        <v>1</v>
      </c>
      <c r="G338">
        <v>1</v>
      </c>
      <c r="H338">
        <v>3</v>
      </c>
      <c r="I338" t="s">
        <v>1427</v>
      </c>
      <c r="J338" t="s">
        <v>6</v>
      </c>
      <c r="K338" t="s">
        <v>1428</v>
      </c>
      <c r="L338">
        <v>1339</v>
      </c>
      <c r="N338">
        <v>1007</v>
      </c>
      <c r="O338" t="s">
        <v>64</v>
      </c>
      <c r="P338" t="s">
        <v>64</v>
      </c>
      <c r="Q338">
        <v>1</v>
      </c>
      <c r="X338">
        <v>2.04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6</v>
      </c>
      <c r="AG338">
        <v>2.04</v>
      </c>
      <c r="AH338">
        <v>3</v>
      </c>
      <c r="AI338">
        <v>-1</v>
      </c>
      <c r="AJ338" t="s">
        <v>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ROW(Source!A107)</f>
        <v>107</v>
      </c>
      <c r="B339">
        <v>27722329</v>
      </c>
      <c r="C339">
        <v>27722322</v>
      </c>
      <c r="D339">
        <v>25413050</v>
      </c>
      <c r="E339">
        <v>1</v>
      </c>
      <c r="F339">
        <v>1</v>
      </c>
      <c r="G339">
        <v>1</v>
      </c>
      <c r="H339">
        <v>1</v>
      </c>
      <c r="I339" t="s">
        <v>984</v>
      </c>
      <c r="J339" t="s">
        <v>6</v>
      </c>
      <c r="K339" t="s">
        <v>985</v>
      </c>
      <c r="L339">
        <v>1191</v>
      </c>
      <c r="N339">
        <v>1013</v>
      </c>
      <c r="O339" t="s">
        <v>953</v>
      </c>
      <c r="P339" t="s">
        <v>953</v>
      </c>
      <c r="Q339">
        <v>1</v>
      </c>
      <c r="X339">
        <v>40.65</v>
      </c>
      <c r="Y339">
        <v>0</v>
      </c>
      <c r="Z339">
        <v>0</v>
      </c>
      <c r="AA339">
        <v>0</v>
      </c>
      <c r="AB339">
        <v>7.8</v>
      </c>
      <c r="AC339">
        <v>0</v>
      </c>
      <c r="AD339">
        <v>1</v>
      </c>
      <c r="AE339">
        <v>1</v>
      </c>
      <c r="AF339" t="s">
        <v>103</v>
      </c>
      <c r="AG339">
        <v>46.747499999999995</v>
      </c>
      <c r="AH339">
        <v>2</v>
      </c>
      <c r="AI339">
        <v>27722323</v>
      </c>
      <c r="AJ339">
        <v>325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ROW(Source!A107)</f>
        <v>107</v>
      </c>
      <c r="B340">
        <v>27722330</v>
      </c>
      <c r="C340">
        <v>27722322</v>
      </c>
      <c r="D340">
        <v>25412928</v>
      </c>
      <c r="E340">
        <v>1</v>
      </c>
      <c r="F340">
        <v>1</v>
      </c>
      <c r="G340">
        <v>1</v>
      </c>
      <c r="H340">
        <v>1</v>
      </c>
      <c r="I340" t="s">
        <v>954</v>
      </c>
      <c r="J340" t="s">
        <v>6</v>
      </c>
      <c r="K340" t="s">
        <v>955</v>
      </c>
      <c r="L340">
        <v>1191</v>
      </c>
      <c r="N340">
        <v>1013</v>
      </c>
      <c r="O340" t="s">
        <v>953</v>
      </c>
      <c r="P340" t="s">
        <v>953</v>
      </c>
      <c r="Q340">
        <v>1</v>
      </c>
      <c r="X340">
        <v>1.27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102</v>
      </c>
      <c r="AG340">
        <v>1.5874999999999999</v>
      </c>
      <c r="AH340">
        <v>2</v>
      </c>
      <c r="AI340">
        <v>27722324</v>
      </c>
      <c r="AJ340">
        <v>326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ROW(Source!A107)</f>
        <v>107</v>
      </c>
      <c r="B341">
        <v>27722331</v>
      </c>
      <c r="C341">
        <v>27722322</v>
      </c>
      <c r="D341">
        <v>25230514</v>
      </c>
      <c r="E341">
        <v>1</v>
      </c>
      <c r="F341">
        <v>1</v>
      </c>
      <c r="G341">
        <v>1</v>
      </c>
      <c r="H341">
        <v>2</v>
      </c>
      <c r="I341" t="s">
        <v>960</v>
      </c>
      <c r="J341" t="s">
        <v>961</v>
      </c>
      <c r="K341" t="s">
        <v>962</v>
      </c>
      <c r="L341">
        <v>1368</v>
      </c>
      <c r="N341">
        <v>1011</v>
      </c>
      <c r="O341" t="s">
        <v>959</v>
      </c>
      <c r="P341" t="s">
        <v>959</v>
      </c>
      <c r="Q341">
        <v>1</v>
      </c>
      <c r="X341">
        <v>1.27</v>
      </c>
      <c r="Y341">
        <v>0</v>
      </c>
      <c r="Z341">
        <v>31.26</v>
      </c>
      <c r="AA341">
        <v>13.5</v>
      </c>
      <c r="AB341">
        <v>0</v>
      </c>
      <c r="AC341">
        <v>0</v>
      </c>
      <c r="AD341">
        <v>1</v>
      </c>
      <c r="AE341">
        <v>0</v>
      </c>
      <c r="AF341" t="s">
        <v>102</v>
      </c>
      <c r="AG341">
        <v>1.5874999999999999</v>
      </c>
      <c r="AH341">
        <v>2</v>
      </c>
      <c r="AI341">
        <v>27722325</v>
      </c>
      <c r="AJ341">
        <v>327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ROW(Source!A107)</f>
        <v>107</v>
      </c>
      <c r="B342">
        <v>27722332</v>
      </c>
      <c r="C342">
        <v>27722322</v>
      </c>
      <c r="D342">
        <v>25230627</v>
      </c>
      <c r="E342">
        <v>1</v>
      </c>
      <c r="F342">
        <v>1</v>
      </c>
      <c r="G342">
        <v>1</v>
      </c>
      <c r="H342">
        <v>2</v>
      </c>
      <c r="I342" t="s">
        <v>1142</v>
      </c>
      <c r="J342" t="s">
        <v>1143</v>
      </c>
      <c r="K342" t="s">
        <v>1144</v>
      </c>
      <c r="L342">
        <v>1368</v>
      </c>
      <c r="N342">
        <v>1011</v>
      </c>
      <c r="O342" t="s">
        <v>959</v>
      </c>
      <c r="P342" t="s">
        <v>959</v>
      </c>
      <c r="Q342">
        <v>1</v>
      </c>
      <c r="X342">
        <v>4.7</v>
      </c>
      <c r="Y342">
        <v>0</v>
      </c>
      <c r="Z342">
        <v>0.5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102</v>
      </c>
      <c r="AG342">
        <v>5.875</v>
      </c>
      <c r="AH342">
        <v>2</v>
      </c>
      <c r="AI342">
        <v>27722326</v>
      </c>
      <c r="AJ342">
        <v>328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ROW(Source!A107)</f>
        <v>107</v>
      </c>
      <c r="B343">
        <v>27722333</v>
      </c>
      <c r="C343">
        <v>27722322</v>
      </c>
      <c r="D343">
        <v>25149961</v>
      </c>
      <c r="E343">
        <v>1</v>
      </c>
      <c r="F343">
        <v>1</v>
      </c>
      <c r="G343">
        <v>1</v>
      </c>
      <c r="H343">
        <v>3</v>
      </c>
      <c r="I343" t="s">
        <v>963</v>
      </c>
      <c r="J343" t="s">
        <v>964</v>
      </c>
      <c r="K343" t="s">
        <v>965</v>
      </c>
      <c r="L343">
        <v>1339</v>
      </c>
      <c r="N343">
        <v>1007</v>
      </c>
      <c r="O343" t="s">
        <v>64</v>
      </c>
      <c r="P343" t="s">
        <v>64</v>
      </c>
      <c r="Q343">
        <v>1</v>
      </c>
      <c r="X343">
        <v>3.5</v>
      </c>
      <c r="Y343">
        <v>2.44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3.5</v>
      </c>
      <c r="AH343">
        <v>2</v>
      </c>
      <c r="AI343">
        <v>27722327</v>
      </c>
      <c r="AJ343">
        <v>329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ROW(Source!A107)</f>
        <v>107</v>
      </c>
      <c r="B344">
        <v>27722334</v>
      </c>
      <c r="C344">
        <v>27722322</v>
      </c>
      <c r="D344">
        <v>25144278</v>
      </c>
      <c r="E344">
        <v>17</v>
      </c>
      <c r="F344">
        <v>1</v>
      </c>
      <c r="G344">
        <v>1</v>
      </c>
      <c r="H344">
        <v>3</v>
      </c>
      <c r="I344" t="s">
        <v>1427</v>
      </c>
      <c r="J344" t="s">
        <v>6</v>
      </c>
      <c r="K344" t="s">
        <v>1428</v>
      </c>
      <c r="L344">
        <v>1339</v>
      </c>
      <c r="N344">
        <v>1007</v>
      </c>
      <c r="O344" t="s">
        <v>64</v>
      </c>
      <c r="P344" t="s">
        <v>64</v>
      </c>
      <c r="Q344">
        <v>1</v>
      </c>
      <c r="X344">
        <v>2.04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 t="s">
        <v>6</v>
      </c>
      <c r="AG344">
        <v>2.04</v>
      </c>
      <c r="AH344">
        <v>3</v>
      </c>
      <c r="AI344">
        <v>-1</v>
      </c>
      <c r="AJ344" t="s">
        <v>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ROW(Source!A110)</f>
        <v>110</v>
      </c>
      <c r="B345">
        <v>27722342</v>
      </c>
      <c r="C345">
        <v>27722336</v>
      </c>
      <c r="D345">
        <v>25413050</v>
      </c>
      <c r="E345">
        <v>1</v>
      </c>
      <c r="F345">
        <v>1</v>
      </c>
      <c r="G345">
        <v>1</v>
      </c>
      <c r="H345">
        <v>1</v>
      </c>
      <c r="I345" t="s">
        <v>984</v>
      </c>
      <c r="J345" t="s">
        <v>6</v>
      </c>
      <c r="K345" t="s">
        <v>985</v>
      </c>
      <c r="L345">
        <v>1191</v>
      </c>
      <c r="N345">
        <v>1013</v>
      </c>
      <c r="O345" t="s">
        <v>953</v>
      </c>
      <c r="P345" t="s">
        <v>953</v>
      </c>
      <c r="Q345">
        <v>1</v>
      </c>
      <c r="X345">
        <v>0.5</v>
      </c>
      <c r="Y345">
        <v>0</v>
      </c>
      <c r="Z345">
        <v>0</v>
      </c>
      <c r="AA345">
        <v>0</v>
      </c>
      <c r="AB345">
        <v>7.8</v>
      </c>
      <c r="AC345">
        <v>0</v>
      </c>
      <c r="AD345">
        <v>1</v>
      </c>
      <c r="AE345">
        <v>1</v>
      </c>
      <c r="AF345" t="s">
        <v>212</v>
      </c>
      <c r="AG345">
        <v>3.4499999999999997</v>
      </c>
      <c r="AH345">
        <v>2</v>
      </c>
      <c r="AI345">
        <v>27722337</v>
      </c>
      <c r="AJ345">
        <v>331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ROW(Source!A110)</f>
        <v>110</v>
      </c>
      <c r="B346">
        <v>27722343</v>
      </c>
      <c r="C346">
        <v>27722336</v>
      </c>
      <c r="D346">
        <v>25412928</v>
      </c>
      <c r="E346">
        <v>1</v>
      </c>
      <c r="F346">
        <v>1</v>
      </c>
      <c r="G346">
        <v>1</v>
      </c>
      <c r="H346">
        <v>1</v>
      </c>
      <c r="I346" t="s">
        <v>954</v>
      </c>
      <c r="J346" t="s">
        <v>6</v>
      </c>
      <c r="K346" t="s">
        <v>955</v>
      </c>
      <c r="L346">
        <v>1191</v>
      </c>
      <c r="N346">
        <v>1013</v>
      </c>
      <c r="O346" t="s">
        <v>953</v>
      </c>
      <c r="P346" t="s">
        <v>953</v>
      </c>
      <c r="Q346">
        <v>1</v>
      </c>
      <c r="X346">
        <v>0.21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2</v>
      </c>
      <c r="AF346" t="s">
        <v>211</v>
      </c>
      <c r="AG346">
        <v>1.5750000000000002</v>
      </c>
      <c r="AH346">
        <v>2</v>
      </c>
      <c r="AI346">
        <v>27722338</v>
      </c>
      <c r="AJ346">
        <v>332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ROW(Source!A110)</f>
        <v>110</v>
      </c>
      <c r="B347">
        <v>27722344</v>
      </c>
      <c r="C347">
        <v>27722336</v>
      </c>
      <c r="D347">
        <v>25230514</v>
      </c>
      <c r="E347">
        <v>1</v>
      </c>
      <c r="F347">
        <v>1</v>
      </c>
      <c r="G347">
        <v>1</v>
      </c>
      <c r="H347">
        <v>2</v>
      </c>
      <c r="I347" t="s">
        <v>960</v>
      </c>
      <c r="J347" t="s">
        <v>961</v>
      </c>
      <c r="K347" t="s">
        <v>962</v>
      </c>
      <c r="L347">
        <v>1368</v>
      </c>
      <c r="N347">
        <v>1011</v>
      </c>
      <c r="O347" t="s">
        <v>959</v>
      </c>
      <c r="P347" t="s">
        <v>959</v>
      </c>
      <c r="Q347">
        <v>1</v>
      </c>
      <c r="X347">
        <v>0.21</v>
      </c>
      <c r="Y347">
        <v>0</v>
      </c>
      <c r="Z347">
        <v>31.26</v>
      </c>
      <c r="AA347">
        <v>13.5</v>
      </c>
      <c r="AB347">
        <v>0</v>
      </c>
      <c r="AC347">
        <v>0</v>
      </c>
      <c r="AD347">
        <v>1</v>
      </c>
      <c r="AE347">
        <v>0</v>
      </c>
      <c r="AF347" t="s">
        <v>211</v>
      </c>
      <c r="AG347">
        <v>1.5750000000000002</v>
      </c>
      <c r="AH347">
        <v>2</v>
      </c>
      <c r="AI347">
        <v>27722339</v>
      </c>
      <c r="AJ347">
        <v>333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ROW(Source!A110)</f>
        <v>110</v>
      </c>
      <c r="B348">
        <v>27722345</v>
      </c>
      <c r="C348">
        <v>27722336</v>
      </c>
      <c r="D348">
        <v>25230627</v>
      </c>
      <c r="E348">
        <v>1</v>
      </c>
      <c r="F348">
        <v>1</v>
      </c>
      <c r="G348">
        <v>1</v>
      </c>
      <c r="H348">
        <v>2</v>
      </c>
      <c r="I348" t="s">
        <v>1142</v>
      </c>
      <c r="J348" t="s">
        <v>1143</v>
      </c>
      <c r="K348" t="s">
        <v>1144</v>
      </c>
      <c r="L348">
        <v>1368</v>
      </c>
      <c r="N348">
        <v>1011</v>
      </c>
      <c r="O348" t="s">
        <v>959</v>
      </c>
      <c r="P348" t="s">
        <v>959</v>
      </c>
      <c r="Q348">
        <v>1</v>
      </c>
      <c r="X348">
        <v>2.3199999999999998</v>
      </c>
      <c r="Y348">
        <v>0</v>
      </c>
      <c r="Z348">
        <v>0.5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211</v>
      </c>
      <c r="AG348">
        <v>17.399999999999999</v>
      </c>
      <c r="AH348">
        <v>2</v>
      </c>
      <c r="AI348">
        <v>27722340</v>
      </c>
      <c r="AJ348">
        <v>334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ROW(Source!A110)</f>
        <v>110</v>
      </c>
      <c r="B349">
        <v>27722346</v>
      </c>
      <c r="C349">
        <v>27722336</v>
      </c>
      <c r="D349">
        <v>25144278</v>
      </c>
      <c r="E349">
        <v>17</v>
      </c>
      <c r="F349">
        <v>1</v>
      </c>
      <c r="G349">
        <v>1</v>
      </c>
      <c r="H349">
        <v>3</v>
      </c>
      <c r="I349" t="s">
        <v>1427</v>
      </c>
      <c r="J349" t="s">
        <v>6</v>
      </c>
      <c r="K349" t="s">
        <v>1428</v>
      </c>
      <c r="L349">
        <v>1339</v>
      </c>
      <c r="N349">
        <v>1007</v>
      </c>
      <c r="O349" t="s">
        <v>64</v>
      </c>
      <c r="P349" t="s">
        <v>64</v>
      </c>
      <c r="Q349">
        <v>1</v>
      </c>
      <c r="X349">
        <v>0.51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210</v>
      </c>
      <c r="AG349">
        <v>3.06</v>
      </c>
      <c r="AH349">
        <v>3</v>
      </c>
      <c r="AI349">
        <v>-1</v>
      </c>
      <c r="AJ349" t="s">
        <v>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ROW(Source!A111)</f>
        <v>111</v>
      </c>
      <c r="B350">
        <v>27722342</v>
      </c>
      <c r="C350">
        <v>27722336</v>
      </c>
      <c r="D350">
        <v>25413050</v>
      </c>
      <c r="E350">
        <v>1</v>
      </c>
      <c r="F350">
        <v>1</v>
      </c>
      <c r="G350">
        <v>1</v>
      </c>
      <c r="H350">
        <v>1</v>
      </c>
      <c r="I350" t="s">
        <v>984</v>
      </c>
      <c r="J350" t="s">
        <v>6</v>
      </c>
      <c r="K350" t="s">
        <v>985</v>
      </c>
      <c r="L350">
        <v>1191</v>
      </c>
      <c r="N350">
        <v>1013</v>
      </c>
      <c r="O350" t="s">
        <v>953</v>
      </c>
      <c r="P350" t="s">
        <v>953</v>
      </c>
      <c r="Q350">
        <v>1</v>
      </c>
      <c r="X350">
        <v>0.5</v>
      </c>
      <c r="Y350">
        <v>0</v>
      </c>
      <c r="Z350">
        <v>0</v>
      </c>
      <c r="AA350">
        <v>0</v>
      </c>
      <c r="AB350">
        <v>7.8</v>
      </c>
      <c r="AC350">
        <v>0</v>
      </c>
      <c r="AD350">
        <v>1</v>
      </c>
      <c r="AE350">
        <v>1</v>
      </c>
      <c r="AF350" t="s">
        <v>212</v>
      </c>
      <c r="AG350">
        <v>3.4499999999999997</v>
      </c>
      <c r="AH350">
        <v>2</v>
      </c>
      <c r="AI350">
        <v>27722337</v>
      </c>
      <c r="AJ350">
        <v>336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ROW(Source!A111)</f>
        <v>111</v>
      </c>
      <c r="B351">
        <v>27722343</v>
      </c>
      <c r="C351">
        <v>27722336</v>
      </c>
      <c r="D351">
        <v>25412928</v>
      </c>
      <c r="E351">
        <v>1</v>
      </c>
      <c r="F351">
        <v>1</v>
      </c>
      <c r="G351">
        <v>1</v>
      </c>
      <c r="H351">
        <v>1</v>
      </c>
      <c r="I351" t="s">
        <v>954</v>
      </c>
      <c r="J351" t="s">
        <v>6</v>
      </c>
      <c r="K351" t="s">
        <v>955</v>
      </c>
      <c r="L351">
        <v>1191</v>
      </c>
      <c r="N351">
        <v>1013</v>
      </c>
      <c r="O351" t="s">
        <v>953</v>
      </c>
      <c r="P351" t="s">
        <v>953</v>
      </c>
      <c r="Q351">
        <v>1</v>
      </c>
      <c r="X351">
        <v>0.21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211</v>
      </c>
      <c r="AG351">
        <v>1.5750000000000002</v>
      </c>
      <c r="AH351">
        <v>2</v>
      </c>
      <c r="AI351">
        <v>27722338</v>
      </c>
      <c r="AJ351">
        <v>337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ROW(Source!A111)</f>
        <v>111</v>
      </c>
      <c r="B352">
        <v>27722344</v>
      </c>
      <c r="C352">
        <v>27722336</v>
      </c>
      <c r="D352">
        <v>25230514</v>
      </c>
      <c r="E352">
        <v>1</v>
      </c>
      <c r="F352">
        <v>1</v>
      </c>
      <c r="G352">
        <v>1</v>
      </c>
      <c r="H352">
        <v>2</v>
      </c>
      <c r="I352" t="s">
        <v>960</v>
      </c>
      <c r="J352" t="s">
        <v>961</v>
      </c>
      <c r="K352" t="s">
        <v>962</v>
      </c>
      <c r="L352">
        <v>1368</v>
      </c>
      <c r="N352">
        <v>1011</v>
      </c>
      <c r="O352" t="s">
        <v>959</v>
      </c>
      <c r="P352" t="s">
        <v>959</v>
      </c>
      <c r="Q352">
        <v>1</v>
      </c>
      <c r="X352">
        <v>0.21</v>
      </c>
      <c r="Y352">
        <v>0</v>
      </c>
      <c r="Z352">
        <v>31.26</v>
      </c>
      <c r="AA352">
        <v>13.5</v>
      </c>
      <c r="AB352">
        <v>0</v>
      </c>
      <c r="AC352">
        <v>0</v>
      </c>
      <c r="AD352">
        <v>1</v>
      </c>
      <c r="AE352">
        <v>0</v>
      </c>
      <c r="AF352" t="s">
        <v>211</v>
      </c>
      <c r="AG352">
        <v>1.5750000000000002</v>
      </c>
      <c r="AH352">
        <v>2</v>
      </c>
      <c r="AI352">
        <v>27722339</v>
      </c>
      <c r="AJ352">
        <v>338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ROW(Source!A111)</f>
        <v>111</v>
      </c>
      <c r="B353">
        <v>27722345</v>
      </c>
      <c r="C353">
        <v>27722336</v>
      </c>
      <c r="D353">
        <v>25230627</v>
      </c>
      <c r="E353">
        <v>1</v>
      </c>
      <c r="F353">
        <v>1</v>
      </c>
      <c r="G353">
        <v>1</v>
      </c>
      <c r="H353">
        <v>2</v>
      </c>
      <c r="I353" t="s">
        <v>1142</v>
      </c>
      <c r="J353" t="s">
        <v>1143</v>
      </c>
      <c r="K353" t="s">
        <v>1144</v>
      </c>
      <c r="L353">
        <v>1368</v>
      </c>
      <c r="N353">
        <v>1011</v>
      </c>
      <c r="O353" t="s">
        <v>959</v>
      </c>
      <c r="P353" t="s">
        <v>959</v>
      </c>
      <c r="Q353">
        <v>1</v>
      </c>
      <c r="X353">
        <v>2.3199999999999998</v>
      </c>
      <c r="Y353">
        <v>0</v>
      </c>
      <c r="Z353">
        <v>0.5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211</v>
      </c>
      <c r="AG353">
        <v>17.399999999999999</v>
      </c>
      <c r="AH353">
        <v>2</v>
      </c>
      <c r="AI353">
        <v>27722340</v>
      </c>
      <c r="AJ353">
        <v>339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ROW(Source!A111)</f>
        <v>111</v>
      </c>
      <c r="B354">
        <v>27722346</v>
      </c>
      <c r="C354">
        <v>27722336</v>
      </c>
      <c r="D354">
        <v>25144278</v>
      </c>
      <c r="E354">
        <v>17</v>
      </c>
      <c r="F354">
        <v>1</v>
      </c>
      <c r="G354">
        <v>1</v>
      </c>
      <c r="H354">
        <v>3</v>
      </c>
      <c r="I354" t="s">
        <v>1427</v>
      </c>
      <c r="J354" t="s">
        <v>6</v>
      </c>
      <c r="K354" t="s">
        <v>1428</v>
      </c>
      <c r="L354">
        <v>1339</v>
      </c>
      <c r="N354">
        <v>1007</v>
      </c>
      <c r="O354" t="s">
        <v>64</v>
      </c>
      <c r="P354" t="s">
        <v>64</v>
      </c>
      <c r="Q354">
        <v>1</v>
      </c>
      <c r="X354">
        <v>0.51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 t="s">
        <v>210</v>
      </c>
      <c r="AG354">
        <v>3.06</v>
      </c>
      <c r="AH354">
        <v>3</v>
      </c>
      <c r="AI354">
        <v>-1</v>
      </c>
      <c r="AJ354" t="s">
        <v>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ROW(Source!A114)</f>
        <v>114</v>
      </c>
      <c r="B355">
        <v>27722360</v>
      </c>
      <c r="C355">
        <v>27722348</v>
      </c>
      <c r="D355">
        <v>25479393</v>
      </c>
      <c r="E355">
        <v>1</v>
      </c>
      <c r="F355">
        <v>1</v>
      </c>
      <c r="G355">
        <v>1</v>
      </c>
      <c r="H355">
        <v>1</v>
      </c>
      <c r="I355" t="s">
        <v>951</v>
      </c>
      <c r="J355" t="s">
        <v>6</v>
      </c>
      <c r="K355" t="s">
        <v>952</v>
      </c>
      <c r="L355">
        <v>1191</v>
      </c>
      <c r="N355">
        <v>1013</v>
      </c>
      <c r="O355" t="s">
        <v>953</v>
      </c>
      <c r="P355" t="s">
        <v>953</v>
      </c>
      <c r="Q355">
        <v>1</v>
      </c>
      <c r="X355">
        <v>734.5</v>
      </c>
      <c r="Y355">
        <v>0</v>
      </c>
      <c r="Z355">
        <v>0</v>
      </c>
      <c r="AA355">
        <v>0</v>
      </c>
      <c r="AB355">
        <v>11.45</v>
      </c>
      <c r="AC355">
        <v>0</v>
      </c>
      <c r="AD355">
        <v>1</v>
      </c>
      <c r="AE355">
        <v>1</v>
      </c>
      <c r="AF355" t="s">
        <v>103</v>
      </c>
      <c r="AG355">
        <v>844.67499999999995</v>
      </c>
      <c r="AH355">
        <v>2</v>
      </c>
      <c r="AI355">
        <v>27722349</v>
      </c>
      <c r="AJ355">
        <v>341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ROW(Source!A114)</f>
        <v>114</v>
      </c>
      <c r="B356">
        <v>27722361</v>
      </c>
      <c r="C356">
        <v>27722348</v>
      </c>
      <c r="D356">
        <v>25412928</v>
      </c>
      <c r="E356">
        <v>1</v>
      </c>
      <c r="F356">
        <v>1</v>
      </c>
      <c r="G356">
        <v>1</v>
      </c>
      <c r="H356">
        <v>1</v>
      </c>
      <c r="I356" t="s">
        <v>954</v>
      </c>
      <c r="J356" t="s">
        <v>6</v>
      </c>
      <c r="K356" t="s">
        <v>955</v>
      </c>
      <c r="L356">
        <v>1191</v>
      </c>
      <c r="N356">
        <v>1013</v>
      </c>
      <c r="O356" t="s">
        <v>953</v>
      </c>
      <c r="P356" t="s">
        <v>953</v>
      </c>
      <c r="Q356">
        <v>1</v>
      </c>
      <c r="X356">
        <v>6.79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2</v>
      </c>
      <c r="AF356" t="s">
        <v>102</v>
      </c>
      <c r="AG356">
        <v>8.4875000000000007</v>
      </c>
      <c r="AH356">
        <v>2</v>
      </c>
      <c r="AI356">
        <v>27722350</v>
      </c>
      <c r="AJ356">
        <v>342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ROW(Source!A114)</f>
        <v>114</v>
      </c>
      <c r="B357">
        <v>27722362</v>
      </c>
      <c r="C357">
        <v>27722348</v>
      </c>
      <c r="D357">
        <v>25230445</v>
      </c>
      <c r="E357">
        <v>1</v>
      </c>
      <c r="F357">
        <v>1</v>
      </c>
      <c r="G357">
        <v>1</v>
      </c>
      <c r="H357">
        <v>2</v>
      </c>
      <c r="I357" t="s">
        <v>956</v>
      </c>
      <c r="J357" t="s">
        <v>957</v>
      </c>
      <c r="K357" t="s">
        <v>958</v>
      </c>
      <c r="L357">
        <v>1368</v>
      </c>
      <c r="N357">
        <v>1011</v>
      </c>
      <c r="O357" t="s">
        <v>959</v>
      </c>
      <c r="P357" t="s">
        <v>959</v>
      </c>
      <c r="Q357">
        <v>1</v>
      </c>
      <c r="X357">
        <v>1.2</v>
      </c>
      <c r="Y357">
        <v>0</v>
      </c>
      <c r="Z357">
        <v>89.99</v>
      </c>
      <c r="AA357">
        <v>10.06</v>
      </c>
      <c r="AB357">
        <v>0</v>
      </c>
      <c r="AC357">
        <v>0</v>
      </c>
      <c r="AD357">
        <v>1</v>
      </c>
      <c r="AE357">
        <v>0</v>
      </c>
      <c r="AF357" t="s">
        <v>102</v>
      </c>
      <c r="AG357">
        <v>1.5</v>
      </c>
      <c r="AH357">
        <v>2</v>
      </c>
      <c r="AI357">
        <v>27722351</v>
      </c>
      <c r="AJ357">
        <v>343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ROW(Source!A114)</f>
        <v>114</v>
      </c>
      <c r="B358">
        <v>27722363</v>
      </c>
      <c r="C358">
        <v>27722348</v>
      </c>
      <c r="D358">
        <v>25230514</v>
      </c>
      <c r="E358">
        <v>1</v>
      </c>
      <c r="F358">
        <v>1</v>
      </c>
      <c r="G358">
        <v>1</v>
      </c>
      <c r="H358">
        <v>2</v>
      </c>
      <c r="I358" t="s">
        <v>960</v>
      </c>
      <c r="J358" t="s">
        <v>961</v>
      </c>
      <c r="K358" t="s">
        <v>962</v>
      </c>
      <c r="L358">
        <v>1368</v>
      </c>
      <c r="N358">
        <v>1011</v>
      </c>
      <c r="O358" t="s">
        <v>959</v>
      </c>
      <c r="P358" t="s">
        <v>959</v>
      </c>
      <c r="Q358">
        <v>1</v>
      </c>
      <c r="X358">
        <v>5.59</v>
      </c>
      <c r="Y358">
        <v>0</v>
      </c>
      <c r="Z358">
        <v>31.26</v>
      </c>
      <c r="AA358">
        <v>13.5</v>
      </c>
      <c r="AB358">
        <v>0</v>
      </c>
      <c r="AC358">
        <v>0</v>
      </c>
      <c r="AD358">
        <v>1</v>
      </c>
      <c r="AE358">
        <v>0</v>
      </c>
      <c r="AF358" t="s">
        <v>102</v>
      </c>
      <c r="AG358">
        <v>6.9874999999999998</v>
      </c>
      <c r="AH358">
        <v>2</v>
      </c>
      <c r="AI358">
        <v>27722352</v>
      </c>
      <c r="AJ358">
        <v>344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ROW(Source!A114)</f>
        <v>114</v>
      </c>
      <c r="B359">
        <v>27722364</v>
      </c>
      <c r="C359">
        <v>27722348</v>
      </c>
      <c r="D359">
        <v>25149961</v>
      </c>
      <c r="E359">
        <v>1</v>
      </c>
      <c r="F359">
        <v>1</v>
      </c>
      <c r="G359">
        <v>1</v>
      </c>
      <c r="H359">
        <v>3</v>
      </c>
      <c r="I359" t="s">
        <v>963</v>
      </c>
      <c r="J359" t="s">
        <v>964</v>
      </c>
      <c r="K359" t="s">
        <v>965</v>
      </c>
      <c r="L359">
        <v>1339</v>
      </c>
      <c r="N359">
        <v>1007</v>
      </c>
      <c r="O359" t="s">
        <v>64</v>
      </c>
      <c r="P359" t="s">
        <v>64</v>
      </c>
      <c r="Q359">
        <v>1</v>
      </c>
      <c r="X359">
        <v>1.53</v>
      </c>
      <c r="Y359">
        <v>2.44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1.53</v>
      </c>
      <c r="AH359">
        <v>2</v>
      </c>
      <c r="AI359">
        <v>27722353</v>
      </c>
      <c r="AJ359">
        <v>345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ROW(Source!A114)</f>
        <v>114</v>
      </c>
      <c r="B360">
        <v>27722365</v>
      </c>
      <c r="C360">
        <v>27722348</v>
      </c>
      <c r="D360">
        <v>25150639</v>
      </c>
      <c r="E360">
        <v>1</v>
      </c>
      <c r="F360">
        <v>1</v>
      </c>
      <c r="G360">
        <v>1</v>
      </c>
      <c r="H360">
        <v>3</v>
      </c>
      <c r="I360" t="s">
        <v>966</v>
      </c>
      <c r="J360" t="s">
        <v>967</v>
      </c>
      <c r="K360" t="s">
        <v>968</v>
      </c>
      <c r="L360">
        <v>1346</v>
      </c>
      <c r="N360">
        <v>1009</v>
      </c>
      <c r="O360" t="s">
        <v>178</v>
      </c>
      <c r="P360" t="s">
        <v>178</v>
      </c>
      <c r="Q360">
        <v>1</v>
      </c>
      <c r="X360">
        <v>2</v>
      </c>
      <c r="Y360">
        <v>9.0399999999999991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2</v>
      </c>
      <c r="AH360">
        <v>2</v>
      </c>
      <c r="AI360">
        <v>27722354</v>
      </c>
      <c r="AJ360">
        <v>346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ROW(Source!A114)</f>
        <v>114</v>
      </c>
      <c r="B361">
        <v>27722366</v>
      </c>
      <c r="C361">
        <v>27722348</v>
      </c>
      <c r="D361">
        <v>25153211</v>
      </c>
      <c r="E361">
        <v>1</v>
      </c>
      <c r="F361">
        <v>1</v>
      </c>
      <c r="G361">
        <v>1</v>
      </c>
      <c r="H361">
        <v>3</v>
      </c>
      <c r="I361" t="s">
        <v>969</v>
      </c>
      <c r="J361" t="s">
        <v>970</v>
      </c>
      <c r="K361" t="s">
        <v>971</v>
      </c>
      <c r="L361">
        <v>1346</v>
      </c>
      <c r="N361">
        <v>1009</v>
      </c>
      <c r="O361" t="s">
        <v>178</v>
      </c>
      <c r="P361" t="s">
        <v>178</v>
      </c>
      <c r="Q361">
        <v>1</v>
      </c>
      <c r="X361">
        <v>10.53</v>
      </c>
      <c r="Y361">
        <v>5.71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10.53</v>
      </c>
      <c r="AH361">
        <v>2</v>
      </c>
      <c r="AI361">
        <v>27722355</v>
      </c>
      <c r="AJ361">
        <v>347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ROW(Source!A114)</f>
        <v>114</v>
      </c>
      <c r="B362">
        <v>27722367</v>
      </c>
      <c r="C362">
        <v>27722348</v>
      </c>
      <c r="D362">
        <v>25153305</v>
      </c>
      <c r="E362">
        <v>1</v>
      </c>
      <c r="F362">
        <v>1</v>
      </c>
      <c r="G362">
        <v>1</v>
      </c>
      <c r="H362">
        <v>3</v>
      </c>
      <c r="I362" t="s">
        <v>972</v>
      </c>
      <c r="J362" t="s">
        <v>973</v>
      </c>
      <c r="K362" t="s">
        <v>974</v>
      </c>
      <c r="L362">
        <v>1346</v>
      </c>
      <c r="N362">
        <v>1009</v>
      </c>
      <c r="O362" t="s">
        <v>178</v>
      </c>
      <c r="P362" t="s">
        <v>178</v>
      </c>
      <c r="Q362">
        <v>1</v>
      </c>
      <c r="X362">
        <v>0.06</v>
      </c>
      <c r="Y362">
        <v>14.74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0.06</v>
      </c>
      <c r="AH362">
        <v>2</v>
      </c>
      <c r="AI362">
        <v>27722356</v>
      </c>
      <c r="AJ362">
        <v>348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ROW(Source!A114)</f>
        <v>114</v>
      </c>
      <c r="B363">
        <v>27722368</v>
      </c>
      <c r="C363">
        <v>27722348</v>
      </c>
      <c r="D363">
        <v>25155513</v>
      </c>
      <c r="E363">
        <v>1</v>
      </c>
      <c r="F363">
        <v>1</v>
      </c>
      <c r="G363">
        <v>1</v>
      </c>
      <c r="H363">
        <v>3</v>
      </c>
      <c r="I363" t="s">
        <v>975</v>
      </c>
      <c r="J363" t="s">
        <v>976</v>
      </c>
      <c r="K363" t="s">
        <v>977</v>
      </c>
      <c r="L363">
        <v>1339</v>
      </c>
      <c r="N363">
        <v>1007</v>
      </c>
      <c r="O363" t="s">
        <v>64</v>
      </c>
      <c r="P363" t="s">
        <v>64</v>
      </c>
      <c r="Q363">
        <v>1</v>
      </c>
      <c r="X363">
        <v>3.6</v>
      </c>
      <c r="Y363">
        <v>497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3.6</v>
      </c>
      <c r="AH363">
        <v>2</v>
      </c>
      <c r="AI363">
        <v>27722357</v>
      </c>
      <c r="AJ363">
        <v>349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ROW(Source!A114)</f>
        <v>114</v>
      </c>
      <c r="B364">
        <v>27722369</v>
      </c>
      <c r="C364">
        <v>27722348</v>
      </c>
      <c r="D364">
        <v>25144363</v>
      </c>
      <c r="E364">
        <v>17</v>
      </c>
      <c r="F364">
        <v>1</v>
      </c>
      <c r="G364">
        <v>1</v>
      </c>
      <c r="H364">
        <v>3</v>
      </c>
      <c r="I364" t="s">
        <v>1400</v>
      </c>
      <c r="J364" t="s">
        <v>6</v>
      </c>
      <c r="K364" t="s">
        <v>1401</v>
      </c>
      <c r="L364">
        <v>1348</v>
      </c>
      <c r="N364">
        <v>1009</v>
      </c>
      <c r="O364" t="s">
        <v>46</v>
      </c>
      <c r="P364" t="s">
        <v>46</v>
      </c>
      <c r="Q364">
        <v>1000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1</v>
      </c>
      <c r="AD364">
        <v>0</v>
      </c>
      <c r="AE364">
        <v>0</v>
      </c>
      <c r="AF364" t="s">
        <v>6</v>
      </c>
      <c r="AG364">
        <v>0</v>
      </c>
      <c r="AH364">
        <v>3</v>
      </c>
      <c r="AI364">
        <v>-1</v>
      </c>
      <c r="AJ364" t="s">
        <v>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ROW(Source!A114)</f>
        <v>114</v>
      </c>
      <c r="B365">
        <v>27722370</v>
      </c>
      <c r="C365">
        <v>27722348</v>
      </c>
      <c r="D365">
        <v>25177137</v>
      </c>
      <c r="E365">
        <v>1</v>
      </c>
      <c r="F365">
        <v>1</v>
      </c>
      <c r="G365">
        <v>1</v>
      </c>
      <c r="H365">
        <v>3</v>
      </c>
      <c r="I365" t="s">
        <v>978</v>
      </c>
      <c r="J365" t="s">
        <v>979</v>
      </c>
      <c r="K365" t="s">
        <v>980</v>
      </c>
      <c r="L365">
        <v>1348</v>
      </c>
      <c r="N365">
        <v>1009</v>
      </c>
      <c r="O365" t="s">
        <v>46</v>
      </c>
      <c r="P365" t="s">
        <v>46</v>
      </c>
      <c r="Q365">
        <v>1000</v>
      </c>
      <c r="X365">
        <v>5.8999999999999997E-2</v>
      </c>
      <c r="Y365">
        <v>39700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5.8999999999999997E-2</v>
      </c>
      <c r="AH365">
        <v>2</v>
      </c>
      <c r="AI365">
        <v>27722358</v>
      </c>
      <c r="AJ365">
        <v>350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ROW(Source!A114)</f>
        <v>114</v>
      </c>
      <c r="B366">
        <v>27722371</v>
      </c>
      <c r="C366">
        <v>27722348</v>
      </c>
      <c r="D366">
        <v>25145639</v>
      </c>
      <c r="E366">
        <v>17</v>
      </c>
      <c r="F366">
        <v>1</v>
      </c>
      <c r="G366">
        <v>1</v>
      </c>
      <c r="H366">
        <v>3</v>
      </c>
      <c r="I366" t="s">
        <v>1402</v>
      </c>
      <c r="J366" t="s">
        <v>6</v>
      </c>
      <c r="K366" t="s">
        <v>1403</v>
      </c>
      <c r="L366">
        <v>1301</v>
      </c>
      <c r="N366">
        <v>1003</v>
      </c>
      <c r="O366" t="s">
        <v>501</v>
      </c>
      <c r="P366" t="s">
        <v>501</v>
      </c>
      <c r="Q366">
        <v>1</v>
      </c>
      <c r="X366">
        <v>100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6</v>
      </c>
      <c r="AG366">
        <v>100</v>
      </c>
      <c r="AH366">
        <v>3</v>
      </c>
      <c r="AI366">
        <v>-1</v>
      </c>
      <c r="AJ366" t="s">
        <v>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ROW(Source!A114)</f>
        <v>114</v>
      </c>
      <c r="B367">
        <v>27722372</v>
      </c>
      <c r="C367">
        <v>27722348</v>
      </c>
      <c r="D367">
        <v>25187051</v>
      </c>
      <c r="E367">
        <v>1</v>
      </c>
      <c r="F367">
        <v>1</v>
      </c>
      <c r="G367">
        <v>1</v>
      </c>
      <c r="H367">
        <v>3</v>
      </c>
      <c r="I367" t="s">
        <v>981</v>
      </c>
      <c r="J367" t="s">
        <v>982</v>
      </c>
      <c r="K367" t="s">
        <v>983</v>
      </c>
      <c r="L367">
        <v>1348</v>
      </c>
      <c r="N367">
        <v>1009</v>
      </c>
      <c r="O367" t="s">
        <v>46</v>
      </c>
      <c r="P367" t="s">
        <v>46</v>
      </c>
      <c r="Q367">
        <v>1000</v>
      </c>
      <c r="X367">
        <v>0.04</v>
      </c>
      <c r="Y367">
        <v>41272.01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0.04</v>
      </c>
      <c r="AH367">
        <v>2</v>
      </c>
      <c r="AI367">
        <v>27722359</v>
      </c>
      <c r="AJ367">
        <v>351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ROW(Source!A115)</f>
        <v>115</v>
      </c>
      <c r="B368">
        <v>27722360</v>
      </c>
      <c r="C368">
        <v>27722348</v>
      </c>
      <c r="D368">
        <v>25479393</v>
      </c>
      <c r="E368">
        <v>1</v>
      </c>
      <c r="F368">
        <v>1</v>
      </c>
      <c r="G368">
        <v>1</v>
      </c>
      <c r="H368">
        <v>1</v>
      </c>
      <c r="I368" t="s">
        <v>951</v>
      </c>
      <c r="J368" t="s">
        <v>6</v>
      </c>
      <c r="K368" t="s">
        <v>952</v>
      </c>
      <c r="L368">
        <v>1191</v>
      </c>
      <c r="N368">
        <v>1013</v>
      </c>
      <c r="O368" t="s">
        <v>953</v>
      </c>
      <c r="P368" t="s">
        <v>953</v>
      </c>
      <c r="Q368">
        <v>1</v>
      </c>
      <c r="X368">
        <v>734.5</v>
      </c>
      <c r="Y368">
        <v>0</v>
      </c>
      <c r="Z368">
        <v>0</v>
      </c>
      <c r="AA368">
        <v>0</v>
      </c>
      <c r="AB368">
        <v>11.45</v>
      </c>
      <c r="AC368">
        <v>0</v>
      </c>
      <c r="AD368">
        <v>1</v>
      </c>
      <c r="AE368">
        <v>1</v>
      </c>
      <c r="AF368" t="s">
        <v>103</v>
      </c>
      <c r="AG368">
        <v>844.67499999999995</v>
      </c>
      <c r="AH368">
        <v>2</v>
      </c>
      <c r="AI368">
        <v>27722349</v>
      </c>
      <c r="AJ368">
        <v>352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ROW(Source!A115)</f>
        <v>115</v>
      </c>
      <c r="B369">
        <v>27722361</v>
      </c>
      <c r="C369">
        <v>27722348</v>
      </c>
      <c r="D369">
        <v>25412928</v>
      </c>
      <c r="E369">
        <v>1</v>
      </c>
      <c r="F369">
        <v>1</v>
      </c>
      <c r="G369">
        <v>1</v>
      </c>
      <c r="H369">
        <v>1</v>
      </c>
      <c r="I369" t="s">
        <v>954</v>
      </c>
      <c r="J369" t="s">
        <v>6</v>
      </c>
      <c r="K369" t="s">
        <v>955</v>
      </c>
      <c r="L369">
        <v>1191</v>
      </c>
      <c r="N369">
        <v>1013</v>
      </c>
      <c r="O369" t="s">
        <v>953</v>
      </c>
      <c r="P369" t="s">
        <v>953</v>
      </c>
      <c r="Q369">
        <v>1</v>
      </c>
      <c r="X369">
        <v>6.79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102</v>
      </c>
      <c r="AG369">
        <v>8.4875000000000007</v>
      </c>
      <c r="AH369">
        <v>2</v>
      </c>
      <c r="AI369">
        <v>27722350</v>
      </c>
      <c r="AJ369">
        <v>353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ROW(Source!A115)</f>
        <v>115</v>
      </c>
      <c r="B370">
        <v>27722362</v>
      </c>
      <c r="C370">
        <v>27722348</v>
      </c>
      <c r="D370">
        <v>25230445</v>
      </c>
      <c r="E370">
        <v>1</v>
      </c>
      <c r="F370">
        <v>1</v>
      </c>
      <c r="G370">
        <v>1</v>
      </c>
      <c r="H370">
        <v>2</v>
      </c>
      <c r="I370" t="s">
        <v>956</v>
      </c>
      <c r="J370" t="s">
        <v>957</v>
      </c>
      <c r="K370" t="s">
        <v>958</v>
      </c>
      <c r="L370">
        <v>1368</v>
      </c>
      <c r="N370">
        <v>1011</v>
      </c>
      <c r="O370" t="s">
        <v>959</v>
      </c>
      <c r="P370" t="s">
        <v>959</v>
      </c>
      <c r="Q370">
        <v>1</v>
      </c>
      <c r="X370">
        <v>1.2</v>
      </c>
      <c r="Y370">
        <v>0</v>
      </c>
      <c r="Z370">
        <v>89.99</v>
      </c>
      <c r="AA370">
        <v>10.06</v>
      </c>
      <c r="AB370">
        <v>0</v>
      </c>
      <c r="AC370">
        <v>0</v>
      </c>
      <c r="AD370">
        <v>1</v>
      </c>
      <c r="AE370">
        <v>0</v>
      </c>
      <c r="AF370" t="s">
        <v>102</v>
      </c>
      <c r="AG370">
        <v>1.5</v>
      </c>
      <c r="AH370">
        <v>2</v>
      </c>
      <c r="AI370">
        <v>27722351</v>
      </c>
      <c r="AJ370">
        <v>354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ROW(Source!A115)</f>
        <v>115</v>
      </c>
      <c r="B371">
        <v>27722363</v>
      </c>
      <c r="C371">
        <v>27722348</v>
      </c>
      <c r="D371">
        <v>25230514</v>
      </c>
      <c r="E371">
        <v>1</v>
      </c>
      <c r="F371">
        <v>1</v>
      </c>
      <c r="G371">
        <v>1</v>
      </c>
      <c r="H371">
        <v>2</v>
      </c>
      <c r="I371" t="s">
        <v>960</v>
      </c>
      <c r="J371" t="s">
        <v>961</v>
      </c>
      <c r="K371" t="s">
        <v>962</v>
      </c>
      <c r="L371">
        <v>1368</v>
      </c>
      <c r="N371">
        <v>1011</v>
      </c>
      <c r="O371" t="s">
        <v>959</v>
      </c>
      <c r="P371" t="s">
        <v>959</v>
      </c>
      <c r="Q371">
        <v>1</v>
      </c>
      <c r="X371">
        <v>5.59</v>
      </c>
      <c r="Y371">
        <v>0</v>
      </c>
      <c r="Z371">
        <v>31.26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102</v>
      </c>
      <c r="AG371">
        <v>6.9874999999999998</v>
      </c>
      <c r="AH371">
        <v>2</v>
      </c>
      <c r="AI371">
        <v>27722352</v>
      </c>
      <c r="AJ371">
        <v>355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ROW(Source!A115)</f>
        <v>115</v>
      </c>
      <c r="B372">
        <v>27722364</v>
      </c>
      <c r="C372">
        <v>27722348</v>
      </c>
      <c r="D372">
        <v>25149961</v>
      </c>
      <c r="E372">
        <v>1</v>
      </c>
      <c r="F372">
        <v>1</v>
      </c>
      <c r="G372">
        <v>1</v>
      </c>
      <c r="H372">
        <v>3</v>
      </c>
      <c r="I372" t="s">
        <v>963</v>
      </c>
      <c r="J372" t="s">
        <v>964</v>
      </c>
      <c r="K372" t="s">
        <v>965</v>
      </c>
      <c r="L372">
        <v>1339</v>
      </c>
      <c r="N372">
        <v>1007</v>
      </c>
      <c r="O372" t="s">
        <v>64</v>
      </c>
      <c r="P372" t="s">
        <v>64</v>
      </c>
      <c r="Q372">
        <v>1</v>
      </c>
      <c r="X372">
        <v>1.53</v>
      </c>
      <c r="Y372">
        <v>2.44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1.53</v>
      </c>
      <c r="AH372">
        <v>2</v>
      </c>
      <c r="AI372">
        <v>27722353</v>
      </c>
      <c r="AJ372">
        <v>356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ROW(Source!A115)</f>
        <v>115</v>
      </c>
      <c r="B373">
        <v>27722365</v>
      </c>
      <c r="C373">
        <v>27722348</v>
      </c>
      <c r="D373">
        <v>25150639</v>
      </c>
      <c r="E373">
        <v>1</v>
      </c>
      <c r="F373">
        <v>1</v>
      </c>
      <c r="G373">
        <v>1</v>
      </c>
      <c r="H373">
        <v>3</v>
      </c>
      <c r="I373" t="s">
        <v>966</v>
      </c>
      <c r="J373" t="s">
        <v>967</v>
      </c>
      <c r="K373" t="s">
        <v>968</v>
      </c>
      <c r="L373">
        <v>1346</v>
      </c>
      <c r="N373">
        <v>1009</v>
      </c>
      <c r="O373" t="s">
        <v>178</v>
      </c>
      <c r="P373" t="s">
        <v>178</v>
      </c>
      <c r="Q373">
        <v>1</v>
      </c>
      <c r="X373">
        <v>2</v>
      </c>
      <c r="Y373">
        <v>9.0399999999999991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2</v>
      </c>
      <c r="AH373">
        <v>2</v>
      </c>
      <c r="AI373">
        <v>27722354</v>
      </c>
      <c r="AJ373">
        <v>357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ROW(Source!A115)</f>
        <v>115</v>
      </c>
      <c r="B374">
        <v>27722366</v>
      </c>
      <c r="C374">
        <v>27722348</v>
      </c>
      <c r="D374">
        <v>25153211</v>
      </c>
      <c r="E374">
        <v>1</v>
      </c>
      <c r="F374">
        <v>1</v>
      </c>
      <c r="G374">
        <v>1</v>
      </c>
      <c r="H374">
        <v>3</v>
      </c>
      <c r="I374" t="s">
        <v>969</v>
      </c>
      <c r="J374" t="s">
        <v>970</v>
      </c>
      <c r="K374" t="s">
        <v>971</v>
      </c>
      <c r="L374">
        <v>1346</v>
      </c>
      <c r="N374">
        <v>1009</v>
      </c>
      <c r="O374" t="s">
        <v>178</v>
      </c>
      <c r="P374" t="s">
        <v>178</v>
      </c>
      <c r="Q374">
        <v>1</v>
      </c>
      <c r="X374">
        <v>10.53</v>
      </c>
      <c r="Y374">
        <v>5.71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10.53</v>
      </c>
      <c r="AH374">
        <v>2</v>
      </c>
      <c r="AI374">
        <v>27722355</v>
      </c>
      <c r="AJ374">
        <v>358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ROW(Source!A115)</f>
        <v>115</v>
      </c>
      <c r="B375">
        <v>27722367</v>
      </c>
      <c r="C375">
        <v>27722348</v>
      </c>
      <c r="D375">
        <v>25153305</v>
      </c>
      <c r="E375">
        <v>1</v>
      </c>
      <c r="F375">
        <v>1</v>
      </c>
      <c r="G375">
        <v>1</v>
      </c>
      <c r="H375">
        <v>3</v>
      </c>
      <c r="I375" t="s">
        <v>972</v>
      </c>
      <c r="J375" t="s">
        <v>973</v>
      </c>
      <c r="K375" t="s">
        <v>974</v>
      </c>
      <c r="L375">
        <v>1346</v>
      </c>
      <c r="N375">
        <v>1009</v>
      </c>
      <c r="O375" t="s">
        <v>178</v>
      </c>
      <c r="P375" t="s">
        <v>178</v>
      </c>
      <c r="Q375">
        <v>1</v>
      </c>
      <c r="X375">
        <v>0.06</v>
      </c>
      <c r="Y375">
        <v>14.74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0.06</v>
      </c>
      <c r="AH375">
        <v>2</v>
      </c>
      <c r="AI375">
        <v>27722356</v>
      </c>
      <c r="AJ375">
        <v>359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ROW(Source!A115)</f>
        <v>115</v>
      </c>
      <c r="B376">
        <v>27722368</v>
      </c>
      <c r="C376">
        <v>27722348</v>
      </c>
      <c r="D376">
        <v>25155513</v>
      </c>
      <c r="E376">
        <v>1</v>
      </c>
      <c r="F376">
        <v>1</v>
      </c>
      <c r="G376">
        <v>1</v>
      </c>
      <c r="H376">
        <v>3</v>
      </c>
      <c r="I376" t="s">
        <v>975</v>
      </c>
      <c r="J376" t="s">
        <v>976</v>
      </c>
      <c r="K376" t="s">
        <v>977</v>
      </c>
      <c r="L376">
        <v>1339</v>
      </c>
      <c r="N376">
        <v>1007</v>
      </c>
      <c r="O376" t="s">
        <v>64</v>
      </c>
      <c r="P376" t="s">
        <v>64</v>
      </c>
      <c r="Q376">
        <v>1</v>
      </c>
      <c r="X376">
        <v>3.6</v>
      </c>
      <c r="Y376">
        <v>497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3.6</v>
      </c>
      <c r="AH376">
        <v>2</v>
      </c>
      <c r="AI376">
        <v>27722357</v>
      </c>
      <c r="AJ376">
        <v>360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ROW(Source!A115)</f>
        <v>115</v>
      </c>
      <c r="B377">
        <v>27722369</v>
      </c>
      <c r="C377">
        <v>27722348</v>
      </c>
      <c r="D377">
        <v>25144363</v>
      </c>
      <c r="E377">
        <v>17</v>
      </c>
      <c r="F377">
        <v>1</v>
      </c>
      <c r="G377">
        <v>1</v>
      </c>
      <c r="H377">
        <v>3</v>
      </c>
      <c r="I377" t="s">
        <v>1400</v>
      </c>
      <c r="J377" t="s">
        <v>6</v>
      </c>
      <c r="K377" t="s">
        <v>1401</v>
      </c>
      <c r="L377">
        <v>1348</v>
      </c>
      <c r="N377">
        <v>1009</v>
      </c>
      <c r="O377" t="s">
        <v>46</v>
      </c>
      <c r="P377" t="s">
        <v>46</v>
      </c>
      <c r="Q377">
        <v>1000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1</v>
      </c>
      <c r="AD377">
        <v>0</v>
      </c>
      <c r="AE377">
        <v>0</v>
      </c>
      <c r="AF377" t="s">
        <v>6</v>
      </c>
      <c r="AG377">
        <v>0</v>
      </c>
      <c r="AH377">
        <v>3</v>
      </c>
      <c r="AI377">
        <v>-1</v>
      </c>
      <c r="AJ377" t="s">
        <v>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ROW(Source!A115)</f>
        <v>115</v>
      </c>
      <c r="B378">
        <v>27722370</v>
      </c>
      <c r="C378">
        <v>27722348</v>
      </c>
      <c r="D378">
        <v>25177137</v>
      </c>
      <c r="E378">
        <v>1</v>
      </c>
      <c r="F378">
        <v>1</v>
      </c>
      <c r="G378">
        <v>1</v>
      </c>
      <c r="H378">
        <v>3</v>
      </c>
      <c r="I378" t="s">
        <v>978</v>
      </c>
      <c r="J378" t="s">
        <v>979</v>
      </c>
      <c r="K378" t="s">
        <v>980</v>
      </c>
      <c r="L378">
        <v>1348</v>
      </c>
      <c r="N378">
        <v>1009</v>
      </c>
      <c r="O378" t="s">
        <v>46</v>
      </c>
      <c r="P378" t="s">
        <v>46</v>
      </c>
      <c r="Q378">
        <v>1000</v>
      </c>
      <c r="X378">
        <v>5.8999999999999997E-2</v>
      </c>
      <c r="Y378">
        <v>39700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5.8999999999999997E-2</v>
      </c>
      <c r="AH378">
        <v>2</v>
      </c>
      <c r="AI378">
        <v>27722358</v>
      </c>
      <c r="AJ378">
        <v>361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ROW(Source!A115)</f>
        <v>115</v>
      </c>
      <c r="B379">
        <v>27722371</v>
      </c>
      <c r="C379">
        <v>27722348</v>
      </c>
      <c r="D379">
        <v>25145639</v>
      </c>
      <c r="E379">
        <v>17</v>
      </c>
      <c r="F379">
        <v>1</v>
      </c>
      <c r="G379">
        <v>1</v>
      </c>
      <c r="H379">
        <v>3</v>
      </c>
      <c r="I379" t="s">
        <v>1402</v>
      </c>
      <c r="J379" t="s">
        <v>6</v>
      </c>
      <c r="K379" t="s">
        <v>1403</v>
      </c>
      <c r="L379">
        <v>1301</v>
      </c>
      <c r="N379">
        <v>1003</v>
      </c>
      <c r="O379" t="s">
        <v>501</v>
      </c>
      <c r="P379" t="s">
        <v>501</v>
      </c>
      <c r="Q379">
        <v>1</v>
      </c>
      <c r="X379">
        <v>100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6</v>
      </c>
      <c r="AG379">
        <v>100</v>
      </c>
      <c r="AH379">
        <v>3</v>
      </c>
      <c r="AI379">
        <v>-1</v>
      </c>
      <c r="AJ379" t="s">
        <v>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ROW(Source!A115)</f>
        <v>115</v>
      </c>
      <c r="B380">
        <v>27722372</v>
      </c>
      <c r="C380">
        <v>27722348</v>
      </c>
      <c r="D380">
        <v>25187051</v>
      </c>
      <c r="E380">
        <v>1</v>
      </c>
      <c r="F380">
        <v>1</v>
      </c>
      <c r="G380">
        <v>1</v>
      </c>
      <c r="H380">
        <v>3</v>
      </c>
      <c r="I380" t="s">
        <v>981</v>
      </c>
      <c r="J380" t="s">
        <v>982</v>
      </c>
      <c r="K380" t="s">
        <v>983</v>
      </c>
      <c r="L380">
        <v>1348</v>
      </c>
      <c r="N380">
        <v>1009</v>
      </c>
      <c r="O380" t="s">
        <v>46</v>
      </c>
      <c r="P380" t="s">
        <v>46</v>
      </c>
      <c r="Q380">
        <v>1000</v>
      </c>
      <c r="X380">
        <v>0.04</v>
      </c>
      <c r="Y380">
        <v>41272.01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0.04</v>
      </c>
      <c r="AH380">
        <v>2</v>
      </c>
      <c r="AI380">
        <v>27722359</v>
      </c>
      <c r="AJ380">
        <v>362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ROW(Source!A116)</f>
        <v>116</v>
      </c>
      <c r="B381">
        <v>27722381</v>
      </c>
      <c r="C381">
        <v>27722373</v>
      </c>
      <c r="D381">
        <v>25413030</v>
      </c>
      <c r="E381">
        <v>1</v>
      </c>
      <c r="F381">
        <v>1</v>
      </c>
      <c r="G381">
        <v>1</v>
      </c>
      <c r="H381">
        <v>1</v>
      </c>
      <c r="I381" t="s">
        <v>1090</v>
      </c>
      <c r="J381" t="s">
        <v>6</v>
      </c>
      <c r="K381" t="s">
        <v>1091</v>
      </c>
      <c r="L381">
        <v>1191</v>
      </c>
      <c r="N381">
        <v>1013</v>
      </c>
      <c r="O381" t="s">
        <v>953</v>
      </c>
      <c r="P381" t="s">
        <v>953</v>
      </c>
      <c r="Q381">
        <v>1</v>
      </c>
      <c r="X381">
        <v>32.590000000000003</v>
      </c>
      <c r="Y381">
        <v>0</v>
      </c>
      <c r="Z381">
        <v>0</v>
      </c>
      <c r="AA381">
        <v>0</v>
      </c>
      <c r="AB381">
        <v>8.86</v>
      </c>
      <c r="AC381">
        <v>0</v>
      </c>
      <c r="AD381">
        <v>1</v>
      </c>
      <c r="AE381">
        <v>1</v>
      </c>
      <c r="AF381" t="s">
        <v>103</v>
      </c>
      <c r="AG381">
        <v>37.478500000000004</v>
      </c>
      <c r="AH381">
        <v>2</v>
      </c>
      <c r="AI381">
        <v>27722374</v>
      </c>
      <c r="AJ381">
        <v>363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ROW(Source!A116)</f>
        <v>116</v>
      </c>
      <c r="B382">
        <v>27722382</v>
      </c>
      <c r="C382">
        <v>27722373</v>
      </c>
      <c r="D382">
        <v>25412928</v>
      </c>
      <c r="E382">
        <v>1</v>
      </c>
      <c r="F382">
        <v>1</v>
      </c>
      <c r="G382">
        <v>1</v>
      </c>
      <c r="H382">
        <v>1</v>
      </c>
      <c r="I382" t="s">
        <v>954</v>
      </c>
      <c r="J382" t="s">
        <v>6</v>
      </c>
      <c r="K382" t="s">
        <v>955</v>
      </c>
      <c r="L382">
        <v>1191</v>
      </c>
      <c r="N382">
        <v>1013</v>
      </c>
      <c r="O382" t="s">
        <v>953</v>
      </c>
      <c r="P382" t="s">
        <v>953</v>
      </c>
      <c r="Q382">
        <v>1</v>
      </c>
      <c r="X382">
        <v>0.31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2</v>
      </c>
      <c r="AF382" t="s">
        <v>102</v>
      </c>
      <c r="AG382">
        <v>0.38750000000000001</v>
      </c>
      <c r="AH382">
        <v>2</v>
      </c>
      <c r="AI382">
        <v>27722375</v>
      </c>
      <c r="AJ382">
        <v>364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ROW(Source!A116)</f>
        <v>116</v>
      </c>
      <c r="B383">
        <v>27722383</v>
      </c>
      <c r="C383">
        <v>27722373</v>
      </c>
      <c r="D383">
        <v>25230220</v>
      </c>
      <c r="E383">
        <v>1</v>
      </c>
      <c r="F383">
        <v>1</v>
      </c>
      <c r="G383">
        <v>1</v>
      </c>
      <c r="H383">
        <v>2</v>
      </c>
      <c r="I383" t="s">
        <v>991</v>
      </c>
      <c r="J383" t="s">
        <v>992</v>
      </c>
      <c r="K383" t="s">
        <v>993</v>
      </c>
      <c r="L383">
        <v>1368</v>
      </c>
      <c r="N383">
        <v>1011</v>
      </c>
      <c r="O383" t="s">
        <v>959</v>
      </c>
      <c r="P383" t="s">
        <v>959</v>
      </c>
      <c r="Q383">
        <v>1</v>
      </c>
      <c r="X383">
        <v>0.12</v>
      </c>
      <c r="Y383">
        <v>0</v>
      </c>
      <c r="Z383">
        <v>111.99</v>
      </c>
      <c r="AA383">
        <v>13.5</v>
      </c>
      <c r="AB383">
        <v>0</v>
      </c>
      <c r="AC383">
        <v>0</v>
      </c>
      <c r="AD383">
        <v>1</v>
      </c>
      <c r="AE383">
        <v>0</v>
      </c>
      <c r="AF383" t="s">
        <v>102</v>
      </c>
      <c r="AG383">
        <v>0.15</v>
      </c>
      <c r="AH383">
        <v>2</v>
      </c>
      <c r="AI383">
        <v>27722376</v>
      </c>
      <c r="AJ383">
        <v>365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ROW(Source!A116)</f>
        <v>116</v>
      </c>
      <c r="B384">
        <v>27722384</v>
      </c>
      <c r="C384">
        <v>27722373</v>
      </c>
      <c r="D384">
        <v>25231607</v>
      </c>
      <c r="E384">
        <v>1</v>
      </c>
      <c r="F384">
        <v>1</v>
      </c>
      <c r="G384">
        <v>1</v>
      </c>
      <c r="H384">
        <v>2</v>
      </c>
      <c r="I384" t="s">
        <v>997</v>
      </c>
      <c r="J384" t="s">
        <v>998</v>
      </c>
      <c r="K384" t="s">
        <v>999</v>
      </c>
      <c r="L384">
        <v>1368</v>
      </c>
      <c r="N384">
        <v>1011</v>
      </c>
      <c r="O384" t="s">
        <v>959</v>
      </c>
      <c r="P384" t="s">
        <v>959</v>
      </c>
      <c r="Q384">
        <v>1</v>
      </c>
      <c r="X384">
        <v>0.19</v>
      </c>
      <c r="Y384">
        <v>0</v>
      </c>
      <c r="Z384">
        <v>65.709999999999994</v>
      </c>
      <c r="AA384">
        <v>11.6</v>
      </c>
      <c r="AB384">
        <v>0</v>
      </c>
      <c r="AC384">
        <v>0</v>
      </c>
      <c r="AD384">
        <v>1</v>
      </c>
      <c r="AE384">
        <v>0</v>
      </c>
      <c r="AF384" t="s">
        <v>102</v>
      </c>
      <c r="AG384">
        <v>0.23749999999999999</v>
      </c>
      <c r="AH384">
        <v>2</v>
      </c>
      <c r="AI384">
        <v>27722377</v>
      </c>
      <c r="AJ384">
        <v>366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ROW(Source!A116)</f>
        <v>116</v>
      </c>
      <c r="B385">
        <v>27722385</v>
      </c>
      <c r="C385">
        <v>27722373</v>
      </c>
      <c r="D385">
        <v>25152643</v>
      </c>
      <c r="E385">
        <v>1</v>
      </c>
      <c r="F385">
        <v>1</v>
      </c>
      <c r="G385">
        <v>1</v>
      </c>
      <c r="H385">
        <v>3</v>
      </c>
      <c r="I385" t="s">
        <v>1145</v>
      </c>
      <c r="J385" t="s">
        <v>1146</v>
      </c>
      <c r="K385" t="s">
        <v>1147</v>
      </c>
      <c r="L385">
        <v>1348</v>
      </c>
      <c r="N385">
        <v>1009</v>
      </c>
      <c r="O385" t="s">
        <v>46</v>
      </c>
      <c r="P385" t="s">
        <v>46</v>
      </c>
      <c r="Q385">
        <v>1000</v>
      </c>
      <c r="X385">
        <v>2.9999999999999997E-4</v>
      </c>
      <c r="Y385">
        <v>35011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2.9999999999999997E-4</v>
      </c>
      <c r="AH385">
        <v>2</v>
      </c>
      <c r="AI385">
        <v>27722378</v>
      </c>
      <c r="AJ385">
        <v>367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ROW(Source!A116)</f>
        <v>116</v>
      </c>
      <c r="B386">
        <v>27722386</v>
      </c>
      <c r="C386">
        <v>27722373</v>
      </c>
      <c r="D386">
        <v>25152840</v>
      </c>
      <c r="E386">
        <v>1</v>
      </c>
      <c r="F386">
        <v>1</v>
      </c>
      <c r="G386">
        <v>1</v>
      </c>
      <c r="H386">
        <v>3</v>
      </c>
      <c r="I386" t="s">
        <v>1148</v>
      </c>
      <c r="J386" t="s">
        <v>1149</v>
      </c>
      <c r="K386" t="s">
        <v>1150</v>
      </c>
      <c r="L386">
        <v>1348</v>
      </c>
      <c r="N386">
        <v>1009</v>
      </c>
      <c r="O386" t="s">
        <v>46</v>
      </c>
      <c r="P386" t="s">
        <v>46</v>
      </c>
      <c r="Q386">
        <v>1000</v>
      </c>
      <c r="X386">
        <v>2.9999999999999997E-4</v>
      </c>
      <c r="Y386">
        <v>9526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2.9999999999999997E-4</v>
      </c>
      <c r="AH386">
        <v>2</v>
      </c>
      <c r="AI386">
        <v>27722379</v>
      </c>
      <c r="AJ386">
        <v>368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ROW(Source!A116)</f>
        <v>116</v>
      </c>
      <c r="B387">
        <v>27722387</v>
      </c>
      <c r="C387">
        <v>27722373</v>
      </c>
      <c r="D387">
        <v>25145030</v>
      </c>
      <c r="E387">
        <v>17</v>
      </c>
      <c r="F387">
        <v>1</v>
      </c>
      <c r="G387">
        <v>1</v>
      </c>
      <c r="H387">
        <v>3</v>
      </c>
      <c r="I387" t="s">
        <v>1429</v>
      </c>
      <c r="J387" t="s">
        <v>6</v>
      </c>
      <c r="K387" t="s">
        <v>1430</v>
      </c>
      <c r="L387">
        <v>1348</v>
      </c>
      <c r="N387">
        <v>1009</v>
      </c>
      <c r="O387" t="s">
        <v>46</v>
      </c>
      <c r="P387" t="s">
        <v>46</v>
      </c>
      <c r="Q387">
        <v>1000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1</v>
      </c>
      <c r="AD387">
        <v>0</v>
      </c>
      <c r="AE387">
        <v>0</v>
      </c>
      <c r="AF387" t="s">
        <v>6</v>
      </c>
      <c r="AG387">
        <v>0</v>
      </c>
      <c r="AH387">
        <v>3</v>
      </c>
      <c r="AI387">
        <v>-1</v>
      </c>
      <c r="AJ387" t="s">
        <v>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ROW(Source!A117)</f>
        <v>117</v>
      </c>
      <c r="B388">
        <v>27722381</v>
      </c>
      <c r="C388">
        <v>27722373</v>
      </c>
      <c r="D388">
        <v>25413030</v>
      </c>
      <c r="E388">
        <v>1</v>
      </c>
      <c r="F388">
        <v>1</v>
      </c>
      <c r="G388">
        <v>1</v>
      </c>
      <c r="H388">
        <v>1</v>
      </c>
      <c r="I388" t="s">
        <v>1090</v>
      </c>
      <c r="J388" t="s">
        <v>6</v>
      </c>
      <c r="K388" t="s">
        <v>1091</v>
      </c>
      <c r="L388">
        <v>1191</v>
      </c>
      <c r="N388">
        <v>1013</v>
      </c>
      <c r="O388" t="s">
        <v>953</v>
      </c>
      <c r="P388" t="s">
        <v>953</v>
      </c>
      <c r="Q388">
        <v>1</v>
      </c>
      <c r="X388">
        <v>32.590000000000003</v>
      </c>
      <c r="Y388">
        <v>0</v>
      </c>
      <c r="Z388">
        <v>0</v>
      </c>
      <c r="AA388">
        <v>0</v>
      </c>
      <c r="AB388">
        <v>8.86</v>
      </c>
      <c r="AC388">
        <v>0</v>
      </c>
      <c r="AD388">
        <v>1</v>
      </c>
      <c r="AE388">
        <v>1</v>
      </c>
      <c r="AF388" t="s">
        <v>103</v>
      </c>
      <c r="AG388">
        <v>37.478500000000004</v>
      </c>
      <c r="AH388">
        <v>2</v>
      </c>
      <c r="AI388">
        <v>27722374</v>
      </c>
      <c r="AJ388">
        <v>370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ROW(Source!A117)</f>
        <v>117</v>
      </c>
      <c r="B389">
        <v>27722382</v>
      </c>
      <c r="C389">
        <v>27722373</v>
      </c>
      <c r="D389">
        <v>25412928</v>
      </c>
      <c r="E389">
        <v>1</v>
      </c>
      <c r="F389">
        <v>1</v>
      </c>
      <c r="G389">
        <v>1</v>
      </c>
      <c r="H389">
        <v>1</v>
      </c>
      <c r="I389" t="s">
        <v>954</v>
      </c>
      <c r="J389" t="s">
        <v>6</v>
      </c>
      <c r="K389" t="s">
        <v>955</v>
      </c>
      <c r="L389">
        <v>1191</v>
      </c>
      <c r="N389">
        <v>1013</v>
      </c>
      <c r="O389" t="s">
        <v>953</v>
      </c>
      <c r="P389" t="s">
        <v>953</v>
      </c>
      <c r="Q389">
        <v>1</v>
      </c>
      <c r="X389">
        <v>0.31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2</v>
      </c>
      <c r="AF389" t="s">
        <v>102</v>
      </c>
      <c r="AG389">
        <v>0.38750000000000001</v>
      </c>
      <c r="AH389">
        <v>2</v>
      </c>
      <c r="AI389">
        <v>27722375</v>
      </c>
      <c r="AJ389">
        <v>371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ROW(Source!A117)</f>
        <v>117</v>
      </c>
      <c r="B390">
        <v>27722383</v>
      </c>
      <c r="C390">
        <v>27722373</v>
      </c>
      <c r="D390">
        <v>25230220</v>
      </c>
      <c r="E390">
        <v>1</v>
      </c>
      <c r="F390">
        <v>1</v>
      </c>
      <c r="G390">
        <v>1</v>
      </c>
      <c r="H390">
        <v>2</v>
      </c>
      <c r="I390" t="s">
        <v>991</v>
      </c>
      <c r="J390" t="s">
        <v>992</v>
      </c>
      <c r="K390" t="s">
        <v>993</v>
      </c>
      <c r="L390">
        <v>1368</v>
      </c>
      <c r="N390">
        <v>1011</v>
      </c>
      <c r="O390" t="s">
        <v>959</v>
      </c>
      <c r="P390" t="s">
        <v>959</v>
      </c>
      <c r="Q390">
        <v>1</v>
      </c>
      <c r="X390">
        <v>0.12</v>
      </c>
      <c r="Y390">
        <v>0</v>
      </c>
      <c r="Z390">
        <v>111.99</v>
      </c>
      <c r="AA390">
        <v>13.5</v>
      </c>
      <c r="AB390">
        <v>0</v>
      </c>
      <c r="AC390">
        <v>0</v>
      </c>
      <c r="AD390">
        <v>1</v>
      </c>
      <c r="AE390">
        <v>0</v>
      </c>
      <c r="AF390" t="s">
        <v>102</v>
      </c>
      <c r="AG390">
        <v>0.15</v>
      </c>
      <c r="AH390">
        <v>2</v>
      </c>
      <c r="AI390">
        <v>27722376</v>
      </c>
      <c r="AJ390">
        <v>372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ROW(Source!A117)</f>
        <v>117</v>
      </c>
      <c r="B391">
        <v>27722384</v>
      </c>
      <c r="C391">
        <v>27722373</v>
      </c>
      <c r="D391">
        <v>25231607</v>
      </c>
      <c r="E391">
        <v>1</v>
      </c>
      <c r="F391">
        <v>1</v>
      </c>
      <c r="G391">
        <v>1</v>
      </c>
      <c r="H391">
        <v>2</v>
      </c>
      <c r="I391" t="s">
        <v>997</v>
      </c>
      <c r="J391" t="s">
        <v>998</v>
      </c>
      <c r="K391" t="s">
        <v>999</v>
      </c>
      <c r="L391">
        <v>1368</v>
      </c>
      <c r="N391">
        <v>1011</v>
      </c>
      <c r="O391" t="s">
        <v>959</v>
      </c>
      <c r="P391" t="s">
        <v>959</v>
      </c>
      <c r="Q391">
        <v>1</v>
      </c>
      <c r="X391">
        <v>0.19</v>
      </c>
      <c r="Y391">
        <v>0</v>
      </c>
      <c r="Z391">
        <v>65.709999999999994</v>
      </c>
      <c r="AA391">
        <v>11.6</v>
      </c>
      <c r="AB391">
        <v>0</v>
      </c>
      <c r="AC391">
        <v>0</v>
      </c>
      <c r="AD391">
        <v>1</v>
      </c>
      <c r="AE391">
        <v>0</v>
      </c>
      <c r="AF391" t="s">
        <v>102</v>
      </c>
      <c r="AG391">
        <v>0.23749999999999999</v>
      </c>
      <c r="AH391">
        <v>2</v>
      </c>
      <c r="AI391">
        <v>27722377</v>
      </c>
      <c r="AJ391">
        <v>373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ROW(Source!A117)</f>
        <v>117</v>
      </c>
      <c r="B392">
        <v>27722385</v>
      </c>
      <c r="C392">
        <v>27722373</v>
      </c>
      <c r="D392">
        <v>25152643</v>
      </c>
      <c r="E392">
        <v>1</v>
      </c>
      <c r="F392">
        <v>1</v>
      </c>
      <c r="G392">
        <v>1</v>
      </c>
      <c r="H392">
        <v>3</v>
      </c>
      <c r="I392" t="s">
        <v>1145</v>
      </c>
      <c r="J392" t="s">
        <v>1146</v>
      </c>
      <c r="K392" t="s">
        <v>1147</v>
      </c>
      <c r="L392">
        <v>1348</v>
      </c>
      <c r="N392">
        <v>1009</v>
      </c>
      <c r="O392" t="s">
        <v>46</v>
      </c>
      <c r="P392" t="s">
        <v>46</v>
      </c>
      <c r="Q392">
        <v>1000</v>
      </c>
      <c r="X392">
        <v>2.9999999999999997E-4</v>
      </c>
      <c r="Y392">
        <v>35011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2.9999999999999997E-4</v>
      </c>
      <c r="AH392">
        <v>2</v>
      </c>
      <c r="AI392">
        <v>27722378</v>
      </c>
      <c r="AJ392">
        <v>374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ROW(Source!A117)</f>
        <v>117</v>
      </c>
      <c r="B393">
        <v>27722386</v>
      </c>
      <c r="C393">
        <v>27722373</v>
      </c>
      <c r="D393">
        <v>25152840</v>
      </c>
      <c r="E393">
        <v>1</v>
      </c>
      <c r="F393">
        <v>1</v>
      </c>
      <c r="G393">
        <v>1</v>
      </c>
      <c r="H393">
        <v>3</v>
      </c>
      <c r="I393" t="s">
        <v>1148</v>
      </c>
      <c r="J393" t="s">
        <v>1149</v>
      </c>
      <c r="K393" t="s">
        <v>1150</v>
      </c>
      <c r="L393">
        <v>1348</v>
      </c>
      <c r="N393">
        <v>1009</v>
      </c>
      <c r="O393" t="s">
        <v>46</v>
      </c>
      <c r="P393" t="s">
        <v>46</v>
      </c>
      <c r="Q393">
        <v>1000</v>
      </c>
      <c r="X393">
        <v>2.9999999999999997E-4</v>
      </c>
      <c r="Y393">
        <v>9526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2.9999999999999997E-4</v>
      </c>
      <c r="AH393">
        <v>2</v>
      </c>
      <c r="AI393">
        <v>27722379</v>
      </c>
      <c r="AJ393">
        <v>375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ROW(Source!A117)</f>
        <v>117</v>
      </c>
      <c r="B394">
        <v>27722387</v>
      </c>
      <c r="C394">
        <v>27722373</v>
      </c>
      <c r="D394">
        <v>25145030</v>
      </c>
      <c r="E394">
        <v>17</v>
      </c>
      <c r="F394">
        <v>1</v>
      </c>
      <c r="G394">
        <v>1</v>
      </c>
      <c r="H394">
        <v>3</v>
      </c>
      <c r="I394" t="s">
        <v>1429</v>
      </c>
      <c r="J394" t="s">
        <v>6</v>
      </c>
      <c r="K394" t="s">
        <v>1430</v>
      </c>
      <c r="L394">
        <v>1348</v>
      </c>
      <c r="N394">
        <v>1009</v>
      </c>
      <c r="O394" t="s">
        <v>46</v>
      </c>
      <c r="P394" t="s">
        <v>46</v>
      </c>
      <c r="Q394">
        <v>1000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1</v>
      </c>
      <c r="AD394">
        <v>0</v>
      </c>
      <c r="AE394">
        <v>0</v>
      </c>
      <c r="AF394" t="s">
        <v>6</v>
      </c>
      <c r="AG394">
        <v>0</v>
      </c>
      <c r="AH394">
        <v>3</v>
      </c>
      <c r="AI394">
        <v>-1</v>
      </c>
      <c r="AJ394" t="s">
        <v>6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ROW(Source!A120)</f>
        <v>120</v>
      </c>
      <c r="B395">
        <v>27722398</v>
      </c>
      <c r="C395">
        <v>27722389</v>
      </c>
      <c r="D395">
        <v>25420494</v>
      </c>
      <c r="E395">
        <v>1</v>
      </c>
      <c r="F395">
        <v>1</v>
      </c>
      <c r="G395">
        <v>1</v>
      </c>
      <c r="H395">
        <v>1</v>
      </c>
      <c r="I395" t="s">
        <v>1151</v>
      </c>
      <c r="J395" t="s">
        <v>6</v>
      </c>
      <c r="K395" t="s">
        <v>1152</v>
      </c>
      <c r="L395">
        <v>1191</v>
      </c>
      <c r="N395">
        <v>1013</v>
      </c>
      <c r="O395" t="s">
        <v>953</v>
      </c>
      <c r="P395" t="s">
        <v>953</v>
      </c>
      <c r="Q395">
        <v>1</v>
      </c>
      <c r="X395">
        <v>5.31</v>
      </c>
      <c r="Y395">
        <v>0</v>
      </c>
      <c r="Z395">
        <v>0</v>
      </c>
      <c r="AA395">
        <v>0</v>
      </c>
      <c r="AB395">
        <v>10.65</v>
      </c>
      <c r="AC395">
        <v>0</v>
      </c>
      <c r="AD395">
        <v>1</v>
      </c>
      <c r="AE395">
        <v>1</v>
      </c>
      <c r="AF395" t="s">
        <v>103</v>
      </c>
      <c r="AG395">
        <v>6.1064999999999987</v>
      </c>
      <c r="AH395">
        <v>2</v>
      </c>
      <c r="AI395">
        <v>27722390</v>
      </c>
      <c r="AJ395">
        <v>377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ROW(Source!A120)</f>
        <v>120</v>
      </c>
      <c r="B396">
        <v>27722399</v>
      </c>
      <c r="C396">
        <v>27722389</v>
      </c>
      <c r="D396">
        <v>25412928</v>
      </c>
      <c r="E396">
        <v>1</v>
      </c>
      <c r="F396">
        <v>1</v>
      </c>
      <c r="G396">
        <v>1</v>
      </c>
      <c r="H396">
        <v>1</v>
      </c>
      <c r="I396" t="s">
        <v>954</v>
      </c>
      <c r="J396" t="s">
        <v>6</v>
      </c>
      <c r="K396" t="s">
        <v>955</v>
      </c>
      <c r="L396">
        <v>1191</v>
      </c>
      <c r="N396">
        <v>1013</v>
      </c>
      <c r="O396" t="s">
        <v>953</v>
      </c>
      <c r="P396" t="s">
        <v>953</v>
      </c>
      <c r="Q396">
        <v>1</v>
      </c>
      <c r="X396">
        <v>0.02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102</v>
      </c>
      <c r="AG396">
        <v>2.5000000000000001E-2</v>
      </c>
      <c r="AH396">
        <v>2</v>
      </c>
      <c r="AI396">
        <v>27722391</v>
      </c>
      <c r="AJ396">
        <v>378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ROW(Source!A120)</f>
        <v>120</v>
      </c>
      <c r="B397">
        <v>27722400</v>
      </c>
      <c r="C397">
        <v>27722389</v>
      </c>
      <c r="D397">
        <v>25230418</v>
      </c>
      <c r="E397">
        <v>1</v>
      </c>
      <c r="F397">
        <v>1</v>
      </c>
      <c r="G397">
        <v>1</v>
      </c>
      <c r="H397">
        <v>2</v>
      </c>
      <c r="I397" t="s">
        <v>986</v>
      </c>
      <c r="J397" t="s">
        <v>987</v>
      </c>
      <c r="K397" t="s">
        <v>988</v>
      </c>
      <c r="L397">
        <v>1368</v>
      </c>
      <c r="N397">
        <v>1011</v>
      </c>
      <c r="O397" t="s">
        <v>959</v>
      </c>
      <c r="P397" t="s">
        <v>959</v>
      </c>
      <c r="Q397">
        <v>1</v>
      </c>
      <c r="X397">
        <v>0.01</v>
      </c>
      <c r="Y397">
        <v>0</v>
      </c>
      <c r="Z397">
        <v>1.7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102</v>
      </c>
      <c r="AG397">
        <v>1.2500000000000001E-2</v>
      </c>
      <c r="AH397">
        <v>2</v>
      </c>
      <c r="AI397">
        <v>27722392</v>
      </c>
      <c r="AJ397">
        <v>379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ROW(Source!A120)</f>
        <v>120</v>
      </c>
      <c r="B398">
        <v>27722401</v>
      </c>
      <c r="C398">
        <v>27722389</v>
      </c>
      <c r="D398">
        <v>25230445</v>
      </c>
      <c r="E398">
        <v>1</v>
      </c>
      <c r="F398">
        <v>1</v>
      </c>
      <c r="G398">
        <v>1</v>
      </c>
      <c r="H398">
        <v>2</v>
      </c>
      <c r="I398" t="s">
        <v>956</v>
      </c>
      <c r="J398" t="s">
        <v>957</v>
      </c>
      <c r="K398" t="s">
        <v>958</v>
      </c>
      <c r="L398">
        <v>1368</v>
      </c>
      <c r="N398">
        <v>1011</v>
      </c>
      <c r="O398" t="s">
        <v>959</v>
      </c>
      <c r="P398" t="s">
        <v>959</v>
      </c>
      <c r="Q398">
        <v>1</v>
      </c>
      <c r="X398">
        <v>0.01</v>
      </c>
      <c r="Y398">
        <v>0</v>
      </c>
      <c r="Z398">
        <v>89.99</v>
      </c>
      <c r="AA398">
        <v>10.06</v>
      </c>
      <c r="AB398">
        <v>0</v>
      </c>
      <c r="AC398">
        <v>0</v>
      </c>
      <c r="AD398">
        <v>1</v>
      </c>
      <c r="AE398">
        <v>0</v>
      </c>
      <c r="AF398" t="s">
        <v>102</v>
      </c>
      <c r="AG398">
        <v>1.2500000000000001E-2</v>
      </c>
      <c r="AH398">
        <v>2</v>
      </c>
      <c r="AI398">
        <v>27722393</v>
      </c>
      <c r="AJ398">
        <v>380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ROW(Source!A120)</f>
        <v>120</v>
      </c>
      <c r="B399">
        <v>27722402</v>
      </c>
      <c r="C399">
        <v>27722389</v>
      </c>
      <c r="D399">
        <v>25231607</v>
      </c>
      <c r="E399">
        <v>1</v>
      </c>
      <c r="F399">
        <v>1</v>
      </c>
      <c r="G399">
        <v>1</v>
      </c>
      <c r="H399">
        <v>2</v>
      </c>
      <c r="I399" t="s">
        <v>997</v>
      </c>
      <c r="J399" t="s">
        <v>998</v>
      </c>
      <c r="K399" t="s">
        <v>999</v>
      </c>
      <c r="L399">
        <v>1368</v>
      </c>
      <c r="N399">
        <v>1011</v>
      </c>
      <c r="O399" t="s">
        <v>959</v>
      </c>
      <c r="P399" t="s">
        <v>959</v>
      </c>
      <c r="Q399">
        <v>1</v>
      </c>
      <c r="X399">
        <v>0.01</v>
      </c>
      <c r="Y399">
        <v>0</v>
      </c>
      <c r="Z399">
        <v>65.709999999999994</v>
      </c>
      <c r="AA399">
        <v>11.6</v>
      </c>
      <c r="AB399">
        <v>0</v>
      </c>
      <c r="AC399">
        <v>0</v>
      </c>
      <c r="AD399">
        <v>1</v>
      </c>
      <c r="AE399">
        <v>0</v>
      </c>
      <c r="AF399" t="s">
        <v>102</v>
      </c>
      <c r="AG399">
        <v>1.2500000000000001E-2</v>
      </c>
      <c r="AH399">
        <v>2</v>
      </c>
      <c r="AI399">
        <v>27722394</v>
      </c>
      <c r="AJ399">
        <v>381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ROW(Source!A120)</f>
        <v>120</v>
      </c>
      <c r="B400">
        <v>27722403</v>
      </c>
      <c r="C400">
        <v>27722389</v>
      </c>
      <c r="D400">
        <v>25232466</v>
      </c>
      <c r="E400">
        <v>1</v>
      </c>
      <c r="F400">
        <v>1</v>
      </c>
      <c r="G400">
        <v>1</v>
      </c>
      <c r="H400">
        <v>2</v>
      </c>
      <c r="I400" t="s">
        <v>1153</v>
      </c>
      <c r="J400" t="s">
        <v>1154</v>
      </c>
      <c r="K400" t="s">
        <v>1155</v>
      </c>
      <c r="L400">
        <v>1368</v>
      </c>
      <c r="N400">
        <v>1011</v>
      </c>
      <c r="O400" t="s">
        <v>959</v>
      </c>
      <c r="P400" t="s">
        <v>959</v>
      </c>
      <c r="Q400">
        <v>1</v>
      </c>
      <c r="X400">
        <v>1.1200000000000001</v>
      </c>
      <c r="Y400">
        <v>0</v>
      </c>
      <c r="Z400">
        <v>6.82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102</v>
      </c>
      <c r="AG400">
        <v>1.4000000000000001</v>
      </c>
      <c r="AH400">
        <v>2</v>
      </c>
      <c r="AI400">
        <v>27722395</v>
      </c>
      <c r="AJ400">
        <v>382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ROW(Source!A120)</f>
        <v>120</v>
      </c>
      <c r="B401">
        <v>27722404</v>
      </c>
      <c r="C401">
        <v>27722389</v>
      </c>
      <c r="D401">
        <v>25186091</v>
      </c>
      <c r="E401">
        <v>1</v>
      </c>
      <c r="F401">
        <v>1</v>
      </c>
      <c r="G401">
        <v>1</v>
      </c>
      <c r="H401">
        <v>3</v>
      </c>
      <c r="I401" t="s">
        <v>1033</v>
      </c>
      <c r="J401" t="s">
        <v>1034</v>
      </c>
      <c r="K401" t="s">
        <v>1035</v>
      </c>
      <c r="L401">
        <v>1348</v>
      </c>
      <c r="N401">
        <v>1009</v>
      </c>
      <c r="O401" t="s">
        <v>46</v>
      </c>
      <c r="P401" t="s">
        <v>46</v>
      </c>
      <c r="Q401">
        <v>1000</v>
      </c>
      <c r="X401">
        <v>1.2E-2</v>
      </c>
      <c r="Y401">
        <v>15620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1.2E-2</v>
      </c>
      <c r="AH401">
        <v>2</v>
      </c>
      <c r="AI401">
        <v>27722396</v>
      </c>
      <c r="AJ401">
        <v>383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ROW(Source!A120)</f>
        <v>120</v>
      </c>
      <c r="B402">
        <v>27722405</v>
      </c>
      <c r="C402">
        <v>27722389</v>
      </c>
      <c r="D402">
        <v>25187223</v>
      </c>
      <c r="E402">
        <v>1</v>
      </c>
      <c r="F402">
        <v>1</v>
      </c>
      <c r="G402">
        <v>1</v>
      </c>
      <c r="H402">
        <v>3</v>
      </c>
      <c r="I402" t="s">
        <v>1156</v>
      </c>
      <c r="J402" t="s">
        <v>1157</v>
      </c>
      <c r="K402" t="s">
        <v>1158</v>
      </c>
      <c r="L402">
        <v>1348</v>
      </c>
      <c r="N402">
        <v>1009</v>
      </c>
      <c r="O402" t="s">
        <v>46</v>
      </c>
      <c r="P402" t="s">
        <v>46</v>
      </c>
      <c r="Q402">
        <v>1000</v>
      </c>
      <c r="X402">
        <v>2E-3</v>
      </c>
      <c r="Y402">
        <v>7640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2E-3</v>
      </c>
      <c r="AH402">
        <v>2</v>
      </c>
      <c r="AI402">
        <v>27722397</v>
      </c>
      <c r="AJ402">
        <v>384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ROW(Source!A121)</f>
        <v>121</v>
      </c>
      <c r="B403">
        <v>27722398</v>
      </c>
      <c r="C403">
        <v>27722389</v>
      </c>
      <c r="D403">
        <v>25420494</v>
      </c>
      <c r="E403">
        <v>1</v>
      </c>
      <c r="F403">
        <v>1</v>
      </c>
      <c r="G403">
        <v>1</v>
      </c>
      <c r="H403">
        <v>1</v>
      </c>
      <c r="I403" t="s">
        <v>1151</v>
      </c>
      <c r="J403" t="s">
        <v>6</v>
      </c>
      <c r="K403" t="s">
        <v>1152</v>
      </c>
      <c r="L403">
        <v>1191</v>
      </c>
      <c r="N403">
        <v>1013</v>
      </c>
      <c r="O403" t="s">
        <v>953</v>
      </c>
      <c r="P403" t="s">
        <v>953</v>
      </c>
      <c r="Q403">
        <v>1</v>
      </c>
      <c r="X403">
        <v>5.31</v>
      </c>
      <c r="Y403">
        <v>0</v>
      </c>
      <c r="Z403">
        <v>0</v>
      </c>
      <c r="AA403">
        <v>0</v>
      </c>
      <c r="AB403">
        <v>10.65</v>
      </c>
      <c r="AC403">
        <v>0</v>
      </c>
      <c r="AD403">
        <v>1</v>
      </c>
      <c r="AE403">
        <v>1</v>
      </c>
      <c r="AF403" t="s">
        <v>103</v>
      </c>
      <c r="AG403">
        <v>6.1064999999999987</v>
      </c>
      <c r="AH403">
        <v>2</v>
      </c>
      <c r="AI403">
        <v>27722390</v>
      </c>
      <c r="AJ403">
        <v>385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ROW(Source!A121)</f>
        <v>121</v>
      </c>
      <c r="B404">
        <v>27722399</v>
      </c>
      <c r="C404">
        <v>27722389</v>
      </c>
      <c r="D404">
        <v>25412928</v>
      </c>
      <c r="E404">
        <v>1</v>
      </c>
      <c r="F404">
        <v>1</v>
      </c>
      <c r="G404">
        <v>1</v>
      </c>
      <c r="H404">
        <v>1</v>
      </c>
      <c r="I404" t="s">
        <v>954</v>
      </c>
      <c r="J404" t="s">
        <v>6</v>
      </c>
      <c r="K404" t="s">
        <v>955</v>
      </c>
      <c r="L404">
        <v>1191</v>
      </c>
      <c r="N404">
        <v>1013</v>
      </c>
      <c r="O404" t="s">
        <v>953</v>
      </c>
      <c r="P404" t="s">
        <v>953</v>
      </c>
      <c r="Q404">
        <v>1</v>
      </c>
      <c r="X404">
        <v>0.02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2</v>
      </c>
      <c r="AF404" t="s">
        <v>102</v>
      </c>
      <c r="AG404">
        <v>2.5000000000000001E-2</v>
      </c>
      <c r="AH404">
        <v>2</v>
      </c>
      <c r="AI404">
        <v>27722391</v>
      </c>
      <c r="AJ404">
        <v>386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ROW(Source!A121)</f>
        <v>121</v>
      </c>
      <c r="B405">
        <v>27722400</v>
      </c>
      <c r="C405">
        <v>27722389</v>
      </c>
      <c r="D405">
        <v>25230418</v>
      </c>
      <c r="E405">
        <v>1</v>
      </c>
      <c r="F405">
        <v>1</v>
      </c>
      <c r="G405">
        <v>1</v>
      </c>
      <c r="H405">
        <v>2</v>
      </c>
      <c r="I405" t="s">
        <v>986</v>
      </c>
      <c r="J405" t="s">
        <v>987</v>
      </c>
      <c r="K405" t="s">
        <v>988</v>
      </c>
      <c r="L405">
        <v>1368</v>
      </c>
      <c r="N405">
        <v>1011</v>
      </c>
      <c r="O405" t="s">
        <v>959</v>
      </c>
      <c r="P405" t="s">
        <v>959</v>
      </c>
      <c r="Q405">
        <v>1</v>
      </c>
      <c r="X405">
        <v>0.01</v>
      </c>
      <c r="Y405">
        <v>0</v>
      </c>
      <c r="Z405">
        <v>1.7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102</v>
      </c>
      <c r="AG405">
        <v>1.2500000000000001E-2</v>
      </c>
      <c r="AH405">
        <v>2</v>
      </c>
      <c r="AI405">
        <v>27722392</v>
      </c>
      <c r="AJ405">
        <v>387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ROW(Source!A121)</f>
        <v>121</v>
      </c>
      <c r="B406">
        <v>27722401</v>
      </c>
      <c r="C406">
        <v>27722389</v>
      </c>
      <c r="D406">
        <v>25230445</v>
      </c>
      <c r="E406">
        <v>1</v>
      </c>
      <c r="F406">
        <v>1</v>
      </c>
      <c r="G406">
        <v>1</v>
      </c>
      <c r="H406">
        <v>2</v>
      </c>
      <c r="I406" t="s">
        <v>956</v>
      </c>
      <c r="J406" t="s">
        <v>957</v>
      </c>
      <c r="K406" t="s">
        <v>958</v>
      </c>
      <c r="L406">
        <v>1368</v>
      </c>
      <c r="N406">
        <v>1011</v>
      </c>
      <c r="O406" t="s">
        <v>959</v>
      </c>
      <c r="P406" t="s">
        <v>959</v>
      </c>
      <c r="Q406">
        <v>1</v>
      </c>
      <c r="X406">
        <v>0.01</v>
      </c>
      <c r="Y406">
        <v>0</v>
      </c>
      <c r="Z406">
        <v>89.99</v>
      </c>
      <c r="AA406">
        <v>10.06</v>
      </c>
      <c r="AB406">
        <v>0</v>
      </c>
      <c r="AC406">
        <v>0</v>
      </c>
      <c r="AD406">
        <v>1</v>
      </c>
      <c r="AE406">
        <v>0</v>
      </c>
      <c r="AF406" t="s">
        <v>102</v>
      </c>
      <c r="AG406">
        <v>1.2500000000000001E-2</v>
      </c>
      <c r="AH406">
        <v>2</v>
      </c>
      <c r="AI406">
        <v>27722393</v>
      </c>
      <c r="AJ406">
        <v>388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ROW(Source!A121)</f>
        <v>121</v>
      </c>
      <c r="B407">
        <v>27722402</v>
      </c>
      <c r="C407">
        <v>27722389</v>
      </c>
      <c r="D407">
        <v>25231607</v>
      </c>
      <c r="E407">
        <v>1</v>
      </c>
      <c r="F407">
        <v>1</v>
      </c>
      <c r="G407">
        <v>1</v>
      </c>
      <c r="H407">
        <v>2</v>
      </c>
      <c r="I407" t="s">
        <v>997</v>
      </c>
      <c r="J407" t="s">
        <v>998</v>
      </c>
      <c r="K407" t="s">
        <v>999</v>
      </c>
      <c r="L407">
        <v>1368</v>
      </c>
      <c r="N407">
        <v>1011</v>
      </c>
      <c r="O407" t="s">
        <v>959</v>
      </c>
      <c r="P407" t="s">
        <v>959</v>
      </c>
      <c r="Q407">
        <v>1</v>
      </c>
      <c r="X407">
        <v>0.01</v>
      </c>
      <c r="Y407">
        <v>0</v>
      </c>
      <c r="Z407">
        <v>65.709999999999994</v>
      </c>
      <c r="AA407">
        <v>11.6</v>
      </c>
      <c r="AB407">
        <v>0</v>
      </c>
      <c r="AC407">
        <v>0</v>
      </c>
      <c r="AD407">
        <v>1</v>
      </c>
      <c r="AE407">
        <v>0</v>
      </c>
      <c r="AF407" t="s">
        <v>102</v>
      </c>
      <c r="AG407">
        <v>1.2500000000000001E-2</v>
      </c>
      <c r="AH407">
        <v>2</v>
      </c>
      <c r="AI407">
        <v>27722394</v>
      </c>
      <c r="AJ407">
        <v>389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ROW(Source!A121)</f>
        <v>121</v>
      </c>
      <c r="B408">
        <v>27722403</v>
      </c>
      <c r="C408">
        <v>27722389</v>
      </c>
      <c r="D408">
        <v>25232466</v>
      </c>
      <c r="E408">
        <v>1</v>
      </c>
      <c r="F408">
        <v>1</v>
      </c>
      <c r="G408">
        <v>1</v>
      </c>
      <c r="H408">
        <v>2</v>
      </c>
      <c r="I408" t="s">
        <v>1153</v>
      </c>
      <c r="J408" t="s">
        <v>1154</v>
      </c>
      <c r="K408" t="s">
        <v>1155</v>
      </c>
      <c r="L408">
        <v>1368</v>
      </c>
      <c r="N408">
        <v>1011</v>
      </c>
      <c r="O408" t="s">
        <v>959</v>
      </c>
      <c r="P408" t="s">
        <v>959</v>
      </c>
      <c r="Q408">
        <v>1</v>
      </c>
      <c r="X408">
        <v>1.1200000000000001</v>
      </c>
      <c r="Y408">
        <v>0</v>
      </c>
      <c r="Z408">
        <v>6.82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102</v>
      </c>
      <c r="AG408">
        <v>1.4000000000000001</v>
      </c>
      <c r="AH408">
        <v>2</v>
      </c>
      <c r="AI408">
        <v>27722395</v>
      </c>
      <c r="AJ408">
        <v>390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ROW(Source!A121)</f>
        <v>121</v>
      </c>
      <c r="B409">
        <v>27722404</v>
      </c>
      <c r="C409">
        <v>27722389</v>
      </c>
      <c r="D409">
        <v>25186091</v>
      </c>
      <c r="E409">
        <v>1</v>
      </c>
      <c r="F409">
        <v>1</v>
      </c>
      <c r="G409">
        <v>1</v>
      </c>
      <c r="H409">
        <v>3</v>
      </c>
      <c r="I409" t="s">
        <v>1033</v>
      </c>
      <c r="J409" t="s">
        <v>1034</v>
      </c>
      <c r="K409" t="s">
        <v>1035</v>
      </c>
      <c r="L409">
        <v>1348</v>
      </c>
      <c r="N409">
        <v>1009</v>
      </c>
      <c r="O409" t="s">
        <v>46</v>
      </c>
      <c r="P409" t="s">
        <v>46</v>
      </c>
      <c r="Q409">
        <v>1000</v>
      </c>
      <c r="X409">
        <v>1.2E-2</v>
      </c>
      <c r="Y409">
        <v>15620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1.2E-2</v>
      </c>
      <c r="AH409">
        <v>2</v>
      </c>
      <c r="AI409">
        <v>27722396</v>
      </c>
      <c r="AJ409">
        <v>391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ROW(Source!A121)</f>
        <v>121</v>
      </c>
      <c r="B410">
        <v>27722405</v>
      </c>
      <c r="C410">
        <v>27722389</v>
      </c>
      <c r="D410">
        <v>25187223</v>
      </c>
      <c r="E410">
        <v>1</v>
      </c>
      <c r="F410">
        <v>1</v>
      </c>
      <c r="G410">
        <v>1</v>
      </c>
      <c r="H410">
        <v>3</v>
      </c>
      <c r="I410" t="s">
        <v>1156</v>
      </c>
      <c r="J410" t="s">
        <v>1157</v>
      </c>
      <c r="K410" t="s">
        <v>1158</v>
      </c>
      <c r="L410">
        <v>1348</v>
      </c>
      <c r="N410">
        <v>1009</v>
      </c>
      <c r="O410" t="s">
        <v>46</v>
      </c>
      <c r="P410" t="s">
        <v>46</v>
      </c>
      <c r="Q410">
        <v>1000</v>
      </c>
      <c r="X410">
        <v>2E-3</v>
      </c>
      <c r="Y410">
        <v>7640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2E-3</v>
      </c>
      <c r="AH410">
        <v>2</v>
      </c>
      <c r="AI410">
        <v>27722397</v>
      </c>
      <c r="AJ410">
        <v>392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ROW(Source!A122)</f>
        <v>122</v>
      </c>
      <c r="B411">
        <v>27722415</v>
      </c>
      <c r="C411">
        <v>27722406</v>
      </c>
      <c r="D411">
        <v>25412980</v>
      </c>
      <c r="E411">
        <v>1</v>
      </c>
      <c r="F411">
        <v>1</v>
      </c>
      <c r="G411">
        <v>1</v>
      </c>
      <c r="H411">
        <v>1</v>
      </c>
      <c r="I411" t="s">
        <v>1159</v>
      </c>
      <c r="J411" t="s">
        <v>6</v>
      </c>
      <c r="K411" t="s">
        <v>1160</v>
      </c>
      <c r="L411">
        <v>1191</v>
      </c>
      <c r="N411">
        <v>1013</v>
      </c>
      <c r="O411" t="s">
        <v>953</v>
      </c>
      <c r="P411" t="s">
        <v>953</v>
      </c>
      <c r="Q411">
        <v>1</v>
      </c>
      <c r="X411">
        <v>3.83</v>
      </c>
      <c r="Y411">
        <v>0</v>
      </c>
      <c r="Z411">
        <v>0</v>
      </c>
      <c r="AA411">
        <v>0</v>
      </c>
      <c r="AB411">
        <v>9.07</v>
      </c>
      <c r="AC411">
        <v>0</v>
      </c>
      <c r="AD411">
        <v>1</v>
      </c>
      <c r="AE411">
        <v>1</v>
      </c>
      <c r="AF411" t="s">
        <v>236</v>
      </c>
      <c r="AG411">
        <v>8.8089999999999993</v>
      </c>
      <c r="AH411">
        <v>2</v>
      </c>
      <c r="AI411">
        <v>27722407</v>
      </c>
      <c r="AJ411">
        <v>393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ROW(Source!A122)</f>
        <v>122</v>
      </c>
      <c r="B412">
        <v>27722416</v>
      </c>
      <c r="C412">
        <v>27722406</v>
      </c>
      <c r="D412">
        <v>25412928</v>
      </c>
      <c r="E412">
        <v>1</v>
      </c>
      <c r="F412">
        <v>1</v>
      </c>
      <c r="G412">
        <v>1</v>
      </c>
      <c r="H412">
        <v>1</v>
      </c>
      <c r="I412" t="s">
        <v>954</v>
      </c>
      <c r="J412" t="s">
        <v>6</v>
      </c>
      <c r="K412" t="s">
        <v>955</v>
      </c>
      <c r="L412">
        <v>1191</v>
      </c>
      <c r="N412">
        <v>1013</v>
      </c>
      <c r="O412" t="s">
        <v>953</v>
      </c>
      <c r="P412" t="s">
        <v>953</v>
      </c>
      <c r="Q412">
        <v>1</v>
      </c>
      <c r="X412">
        <v>0.02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2</v>
      </c>
      <c r="AF412" t="s">
        <v>235</v>
      </c>
      <c r="AG412">
        <v>0.05</v>
      </c>
      <c r="AH412">
        <v>2</v>
      </c>
      <c r="AI412">
        <v>27722408</v>
      </c>
      <c r="AJ412">
        <v>394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ROW(Source!A122)</f>
        <v>122</v>
      </c>
      <c r="B413">
        <v>27722417</v>
      </c>
      <c r="C413">
        <v>27722406</v>
      </c>
      <c r="D413">
        <v>25230418</v>
      </c>
      <c r="E413">
        <v>1</v>
      </c>
      <c r="F413">
        <v>1</v>
      </c>
      <c r="G413">
        <v>1</v>
      </c>
      <c r="H413">
        <v>2</v>
      </c>
      <c r="I413" t="s">
        <v>986</v>
      </c>
      <c r="J413" t="s">
        <v>987</v>
      </c>
      <c r="K413" t="s">
        <v>988</v>
      </c>
      <c r="L413">
        <v>1368</v>
      </c>
      <c r="N413">
        <v>1011</v>
      </c>
      <c r="O413" t="s">
        <v>959</v>
      </c>
      <c r="P413" t="s">
        <v>959</v>
      </c>
      <c r="Q413">
        <v>1</v>
      </c>
      <c r="X413">
        <v>0.01</v>
      </c>
      <c r="Y413">
        <v>0</v>
      </c>
      <c r="Z413">
        <v>1.7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235</v>
      </c>
      <c r="AG413">
        <v>2.5000000000000001E-2</v>
      </c>
      <c r="AH413">
        <v>2</v>
      </c>
      <c r="AI413">
        <v>27722409</v>
      </c>
      <c r="AJ413">
        <v>395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ROW(Source!A122)</f>
        <v>122</v>
      </c>
      <c r="B414">
        <v>27722418</v>
      </c>
      <c r="C414">
        <v>27722406</v>
      </c>
      <c r="D414">
        <v>25230445</v>
      </c>
      <c r="E414">
        <v>1</v>
      </c>
      <c r="F414">
        <v>1</v>
      </c>
      <c r="G414">
        <v>1</v>
      </c>
      <c r="H414">
        <v>2</v>
      </c>
      <c r="I414" t="s">
        <v>956</v>
      </c>
      <c r="J414" t="s">
        <v>957</v>
      </c>
      <c r="K414" t="s">
        <v>958</v>
      </c>
      <c r="L414">
        <v>1368</v>
      </c>
      <c r="N414">
        <v>1011</v>
      </c>
      <c r="O414" t="s">
        <v>959</v>
      </c>
      <c r="P414" t="s">
        <v>959</v>
      </c>
      <c r="Q414">
        <v>1</v>
      </c>
      <c r="X414">
        <v>0.01</v>
      </c>
      <c r="Y414">
        <v>0</v>
      </c>
      <c r="Z414">
        <v>89.99</v>
      </c>
      <c r="AA414">
        <v>10.06</v>
      </c>
      <c r="AB414">
        <v>0</v>
      </c>
      <c r="AC414">
        <v>0</v>
      </c>
      <c r="AD414">
        <v>1</v>
      </c>
      <c r="AE414">
        <v>0</v>
      </c>
      <c r="AF414" t="s">
        <v>235</v>
      </c>
      <c r="AG414">
        <v>2.5000000000000001E-2</v>
      </c>
      <c r="AH414">
        <v>2</v>
      </c>
      <c r="AI414">
        <v>27722410</v>
      </c>
      <c r="AJ414">
        <v>396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ROW(Source!A122)</f>
        <v>122</v>
      </c>
      <c r="B415">
        <v>27722419</v>
      </c>
      <c r="C415">
        <v>27722406</v>
      </c>
      <c r="D415">
        <v>25231607</v>
      </c>
      <c r="E415">
        <v>1</v>
      </c>
      <c r="F415">
        <v>1</v>
      </c>
      <c r="G415">
        <v>1</v>
      </c>
      <c r="H415">
        <v>2</v>
      </c>
      <c r="I415" t="s">
        <v>997</v>
      </c>
      <c r="J415" t="s">
        <v>998</v>
      </c>
      <c r="K415" t="s">
        <v>999</v>
      </c>
      <c r="L415">
        <v>1368</v>
      </c>
      <c r="N415">
        <v>1011</v>
      </c>
      <c r="O415" t="s">
        <v>959</v>
      </c>
      <c r="P415" t="s">
        <v>959</v>
      </c>
      <c r="Q415">
        <v>1</v>
      </c>
      <c r="X415">
        <v>0.01</v>
      </c>
      <c r="Y415">
        <v>0</v>
      </c>
      <c r="Z415">
        <v>65.709999999999994</v>
      </c>
      <c r="AA415">
        <v>11.6</v>
      </c>
      <c r="AB415">
        <v>0</v>
      </c>
      <c r="AC415">
        <v>0</v>
      </c>
      <c r="AD415">
        <v>1</v>
      </c>
      <c r="AE415">
        <v>0</v>
      </c>
      <c r="AF415" t="s">
        <v>235</v>
      </c>
      <c r="AG415">
        <v>2.5000000000000001E-2</v>
      </c>
      <c r="AH415">
        <v>2</v>
      </c>
      <c r="AI415">
        <v>27722411</v>
      </c>
      <c r="AJ415">
        <v>397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ROW(Source!A122)</f>
        <v>122</v>
      </c>
      <c r="B416">
        <v>27722420</v>
      </c>
      <c r="C416">
        <v>27722406</v>
      </c>
      <c r="D416">
        <v>25232466</v>
      </c>
      <c r="E416">
        <v>1</v>
      </c>
      <c r="F416">
        <v>1</v>
      </c>
      <c r="G416">
        <v>1</v>
      </c>
      <c r="H416">
        <v>2</v>
      </c>
      <c r="I416" t="s">
        <v>1153</v>
      </c>
      <c r="J416" t="s">
        <v>1154</v>
      </c>
      <c r="K416" t="s">
        <v>1155</v>
      </c>
      <c r="L416">
        <v>1368</v>
      </c>
      <c r="N416">
        <v>1011</v>
      </c>
      <c r="O416" t="s">
        <v>959</v>
      </c>
      <c r="P416" t="s">
        <v>959</v>
      </c>
      <c r="Q416">
        <v>1</v>
      </c>
      <c r="X416">
        <v>0.65</v>
      </c>
      <c r="Y416">
        <v>0</v>
      </c>
      <c r="Z416">
        <v>6.82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235</v>
      </c>
      <c r="AG416">
        <v>1.625</v>
      </c>
      <c r="AH416">
        <v>2</v>
      </c>
      <c r="AI416">
        <v>27722412</v>
      </c>
      <c r="AJ416">
        <v>398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ROW(Source!A122)</f>
        <v>122</v>
      </c>
      <c r="B417">
        <v>27722421</v>
      </c>
      <c r="C417">
        <v>27722406</v>
      </c>
      <c r="D417">
        <v>25186688</v>
      </c>
      <c r="E417">
        <v>1</v>
      </c>
      <c r="F417">
        <v>1</v>
      </c>
      <c r="G417">
        <v>1</v>
      </c>
      <c r="H417">
        <v>3</v>
      </c>
      <c r="I417" t="s">
        <v>1161</v>
      </c>
      <c r="J417" t="s">
        <v>1162</v>
      </c>
      <c r="K417" t="s">
        <v>1163</v>
      </c>
      <c r="L417">
        <v>1348</v>
      </c>
      <c r="N417">
        <v>1009</v>
      </c>
      <c r="O417" t="s">
        <v>46</v>
      </c>
      <c r="P417" t="s">
        <v>46</v>
      </c>
      <c r="Q417">
        <v>1000</v>
      </c>
      <c r="X417">
        <v>1.9E-2</v>
      </c>
      <c r="Y417">
        <v>14312.87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234</v>
      </c>
      <c r="AG417">
        <v>3.7999999999999999E-2</v>
      </c>
      <c r="AH417">
        <v>2</v>
      </c>
      <c r="AI417">
        <v>27722413</v>
      </c>
      <c r="AJ417">
        <v>399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ROW(Source!A122)</f>
        <v>122</v>
      </c>
      <c r="B418">
        <v>27722422</v>
      </c>
      <c r="C418">
        <v>27722406</v>
      </c>
      <c r="D418">
        <v>25187326</v>
      </c>
      <c r="E418">
        <v>1</v>
      </c>
      <c r="F418">
        <v>1</v>
      </c>
      <c r="G418">
        <v>1</v>
      </c>
      <c r="H418">
        <v>3</v>
      </c>
      <c r="I418" t="s">
        <v>1164</v>
      </c>
      <c r="J418" t="s">
        <v>1165</v>
      </c>
      <c r="K418" t="s">
        <v>1166</v>
      </c>
      <c r="L418">
        <v>1348</v>
      </c>
      <c r="N418">
        <v>1009</v>
      </c>
      <c r="O418" t="s">
        <v>46</v>
      </c>
      <c r="P418" t="s">
        <v>46</v>
      </c>
      <c r="Q418">
        <v>1000</v>
      </c>
      <c r="X418">
        <v>1.4E-3</v>
      </c>
      <c r="Y418">
        <v>6667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234</v>
      </c>
      <c r="AG418">
        <v>2.8E-3</v>
      </c>
      <c r="AH418">
        <v>2</v>
      </c>
      <c r="AI418">
        <v>27722414</v>
      </c>
      <c r="AJ418">
        <v>400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ROW(Source!A123)</f>
        <v>123</v>
      </c>
      <c r="B419">
        <v>27722415</v>
      </c>
      <c r="C419">
        <v>27722406</v>
      </c>
      <c r="D419">
        <v>25412980</v>
      </c>
      <c r="E419">
        <v>1</v>
      </c>
      <c r="F419">
        <v>1</v>
      </c>
      <c r="G419">
        <v>1</v>
      </c>
      <c r="H419">
        <v>1</v>
      </c>
      <c r="I419" t="s">
        <v>1159</v>
      </c>
      <c r="J419" t="s">
        <v>6</v>
      </c>
      <c r="K419" t="s">
        <v>1160</v>
      </c>
      <c r="L419">
        <v>1191</v>
      </c>
      <c r="N419">
        <v>1013</v>
      </c>
      <c r="O419" t="s">
        <v>953</v>
      </c>
      <c r="P419" t="s">
        <v>953</v>
      </c>
      <c r="Q419">
        <v>1</v>
      </c>
      <c r="X419">
        <v>3.83</v>
      </c>
      <c r="Y419">
        <v>0</v>
      </c>
      <c r="Z419">
        <v>0</v>
      </c>
      <c r="AA419">
        <v>0</v>
      </c>
      <c r="AB419">
        <v>9.07</v>
      </c>
      <c r="AC419">
        <v>0</v>
      </c>
      <c r="AD419">
        <v>1</v>
      </c>
      <c r="AE419">
        <v>1</v>
      </c>
      <c r="AF419" t="s">
        <v>236</v>
      </c>
      <c r="AG419">
        <v>8.8089999999999993</v>
      </c>
      <c r="AH419">
        <v>2</v>
      </c>
      <c r="AI419">
        <v>27722407</v>
      </c>
      <c r="AJ419">
        <v>401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ROW(Source!A123)</f>
        <v>123</v>
      </c>
      <c r="B420">
        <v>27722416</v>
      </c>
      <c r="C420">
        <v>27722406</v>
      </c>
      <c r="D420">
        <v>25412928</v>
      </c>
      <c r="E420">
        <v>1</v>
      </c>
      <c r="F420">
        <v>1</v>
      </c>
      <c r="G420">
        <v>1</v>
      </c>
      <c r="H420">
        <v>1</v>
      </c>
      <c r="I420" t="s">
        <v>954</v>
      </c>
      <c r="J420" t="s">
        <v>6</v>
      </c>
      <c r="K420" t="s">
        <v>955</v>
      </c>
      <c r="L420">
        <v>1191</v>
      </c>
      <c r="N420">
        <v>1013</v>
      </c>
      <c r="O420" t="s">
        <v>953</v>
      </c>
      <c r="P420" t="s">
        <v>953</v>
      </c>
      <c r="Q420">
        <v>1</v>
      </c>
      <c r="X420">
        <v>0.02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235</v>
      </c>
      <c r="AG420">
        <v>0.05</v>
      </c>
      <c r="AH420">
        <v>2</v>
      </c>
      <c r="AI420">
        <v>27722408</v>
      </c>
      <c r="AJ420">
        <v>402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ROW(Source!A123)</f>
        <v>123</v>
      </c>
      <c r="B421">
        <v>27722417</v>
      </c>
      <c r="C421">
        <v>27722406</v>
      </c>
      <c r="D421">
        <v>25230418</v>
      </c>
      <c r="E421">
        <v>1</v>
      </c>
      <c r="F421">
        <v>1</v>
      </c>
      <c r="G421">
        <v>1</v>
      </c>
      <c r="H421">
        <v>2</v>
      </c>
      <c r="I421" t="s">
        <v>986</v>
      </c>
      <c r="J421" t="s">
        <v>987</v>
      </c>
      <c r="K421" t="s">
        <v>988</v>
      </c>
      <c r="L421">
        <v>1368</v>
      </c>
      <c r="N421">
        <v>1011</v>
      </c>
      <c r="O421" t="s">
        <v>959</v>
      </c>
      <c r="P421" t="s">
        <v>959</v>
      </c>
      <c r="Q421">
        <v>1</v>
      </c>
      <c r="X421">
        <v>0.01</v>
      </c>
      <c r="Y421">
        <v>0</v>
      </c>
      <c r="Z421">
        <v>1.7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235</v>
      </c>
      <c r="AG421">
        <v>2.5000000000000001E-2</v>
      </c>
      <c r="AH421">
        <v>2</v>
      </c>
      <c r="AI421">
        <v>27722409</v>
      </c>
      <c r="AJ421">
        <v>403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ROW(Source!A123)</f>
        <v>123</v>
      </c>
      <c r="B422">
        <v>27722418</v>
      </c>
      <c r="C422">
        <v>27722406</v>
      </c>
      <c r="D422">
        <v>25230445</v>
      </c>
      <c r="E422">
        <v>1</v>
      </c>
      <c r="F422">
        <v>1</v>
      </c>
      <c r="G422">
        <v>1</v>
      </c>
      <c r="H422">
        <v>2</v>
      </c>
      <c r="I422" t="s">
        <v>956</v>
      </c>
      <c r="J422" t="s">
        <v>957</v>
      </c>
      <c r="K422" t="s">
        <v>958</v>
      </c>
      <c r="L422">
        <v>1368</v>
      </c>
      <c r="N422">
        <v>1011</v>
      </c>
      <c r="O422" t="s">
        <v>959</v>
      </c>
      <c r="P422" t="s">
        <v>959</v>
      </c>
      <c r="Q422">
        <v>1</v>
      </c>
      <c r="X422">
        <v>0.01</v>
      </c>
      <c r="Y422">
        <v>0</v>
      </c>
      <c r="Z422">
        <v>89.99</v>
      </c>
      <c r="AA422">
        <v>10.06</v>
      </c>
      <c r="AB422">
        <v>0</v>
      </c>
      <c r="AC422">
        <v>0</v>
      </c>
      <c r="AD422">
        <v>1</v>
      </c>
      <c r="AE422">
        <v>0</v>
      </c>
      <c r="AF422" t="s">
        <v>235</v>
      </c>
      <c r="AG422">
        <v>2.5000000000000001E-2</v>
      </c>
      <c r="AH422">
        <v>2</v>
      </c>
      <c r="AI422">
        <v>27722410</v>
      </c>
      <c r="AJ422">
        <v>404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ROW(Source!A123)</f>
        <v>123</v>
      </c>
      <c r="B423">
        <v>27722419</v>
      </c>
      <c r="C423">
        <v>27722406</v>
      </c>
      <c r="D423">
        <v>25231607</v>
      </c>
      <c r="E423">
        <v>1</v>
      </c>
      <c r="F423">
        <v>1</v>
      </c>
      <c r="G423">
        <v>1</v>
      </c>
      <c r="H423">
        <v>2</v>
      </c>
      <c r="I423" t="s">
        <v>997</v>
      </c>
      <c r="J423" t="s">
        <v>998</v>
      </c>
      <c r="K423" t="s">
        <v>999</v>
      </c>
      <c r="L423">
        <v>1368</v>
      </c>
      <c r="N423">
        <v>1011</v>
      </c>
      <c r="O423" t="s">
        <v>959</v>
      </c>
      <c r="P423" t="s">
        <v>959</v>
      </c>
      <c r="Q423">
        <v>1</v>
      </c>
      <c r="X423">
        <v>0.01</v>
      </c>
      <c r="Y423">
        <v>0</v>
      </c>
      <c r="Z423">
        <v>65.709999999999994</v>
      </c>
      <c r="AA423">
        <v>11.6</v>
      </c>
      <c r="AB423">
        <v>0</v>
      </c>
      <c r="AC423">
        <v>0</v>
      </c>
      <c r="AD423">
        <v>1</v>
      </c>
      <c r="AE423">
        <v>0</v>
      </c>
      <c r="AF423" t="s">
        <v>235</v>
      </c>
      <c r="AG423">
        <v>2.5000000000000001E-2</v>
      </c>
      <c r="AH423">
        <v>2</v>
      </c>
      <c r="AI423">
        <v>27722411</v>
      </c>
      <c r="AJ423">
        <v>405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ROW(Source!A123)</f>
        <v>123</v>
      </c>
      <c r="B424">
        <v>27722420</v>
      </c>
      <c r="C424">
        <v>27722406</v>
      </c>
      <c r="D424">
        <v>25232466</v>
      </c>
      <c r="E424">
        <v>1</v>
      </c>
      <c r="F424">
        <v>1</v>
      </c>
      <c r="G424">
        <v>1</v>
      </c>
      <c r="H424">
        <v>2</v>
      </c>
      <c r="I424" t="s">
        <v>1153</v>
      </c>
      <c r="J424" t="s">
        <v>1154</v>
      </c>
      <c r="K424" t="s">
        <v>1155</v>
      </c>
      <c r="L424">
        <v>1368</v>
      </c>
      <c r="N424">
        <v>1011</v>
      </c>
      <c r="O424" t="s">
        <v>959</v>
      </c>
      <c r="P424" t="s">
        <v>959</v>
      </c>
      <c r="Q424">
        <v>1</v>
      </c>
      <c r="X424">
        <v>0.65</v>
      </c>
      <c r="Y424">
        <v>0</v>
      </c>
      <c r="Z424">
        <v>6.82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235</v>
      </c>
      <c r="AG424">
        <v>1.625</v>
      </c>
      <c r="AH424">
        <v>2</v>
      </c>
      <c r="AI424">
        <v>27722412</v>
      </c>
      <c r="AJ424">
        <v>406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ROW(Source!A123)</f>
        <v>123</v>
      </c>
      <c r="B425">
        <v>27722421</v>
      </c>
      <c r="C425">
        <v>27722406</v>
      </c>
      <c r="D425">
        <v>25186688</v>
      </c>
      <c r="E425">
        <v>1</v>
      </c>
      <c r="F425">
        <v>1</v>
      </c>
      <c r="G425">
        <v>1</v>
      </c>
      <c r="H425">
        <v>3</v>
      </c>
      <c r="I425" t="s">
        <v>1161</v>
      </c>
      <c r="J425" t="s">
        <v>1162</v>
      </c>
      <c r="K425" t="s">
        <v>1163</v>
      </c>
      <c r="L425">
        <v>1348</v>
      </c>
      <c r="N425">
        <v>1009</v>
      </c>
      <c r="O425" t="s">
        <v>46</v>
      </c>
      <c r="P425" t="s">
        <v>46</v>
      </c>
      <c r="Q425">
        <v>1000</v>
      </c>
      <c r="X425">
        <v>1.9E-2</v>
      </c>
      <c r="Y425">
        <v>14312.87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234</v>
      </c>
      <c r="AG425">
        <v>3.7999999999999999E-2</v>
      </c>
      <c r="AH425">
        <v>2</v>
      </c>
      <c r="AI425">
        <v>27722413</v>
      </c>
      <c r="AJ425">
        <v>407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ROW(Source!A123)</f>
        <v>123</v>
      </c>
      <c r="B426">
        <v>27722422</v>
      </c>
      <c r="C426">
        <v>27722406</v>
      </c>
      <c r="D426">
        <v>25187326</v>
      </c>
      <c r="E426">
        <v>1</v>
      </c>
      <c r="F426">
        <v>1</v>
      </c>
      <c r="G426">
        <v>1</v>
      </c>
      <c r="H426">
        <v>3</v>
      </c>
      <c r="I426" t="s">
        <v>1164</v>
      </c>
      <c r="J426" t="s">
        <v>1165</v>
      </c>
      <c r="K426" t="s">
        <v>1166</v>
      </c>
      <c r="L426">
        <v>1348</v>
      </c>
      <c r="N426">
        <v>1009</v>
      </c>
      <c r="O426" t="s">
        <v>46</v>
      </c>
      <c r="P426" t="s">
        <v>46</v>
      </c>
      <c r="Q426">
        <v>1000</v>
      </c>
      <c r="X426">
        <v>1.4E-3</v>
      </c>
      <c r="Y426">
        <v>6667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234</v>
      </c>
      <c r="AG426">
        <v>2.8E-3</v>
      </c>
      <c r="AH426">
        <v>2</v>
      </c>
      <c r="AI426">
        <v>27722414</v>
      </c>
      <c r="AJ426">
        <v>408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ROW(Source!A124)</f>
        <v>124</v>
      </c>
      <c r="B427">
        <v>27722430</v>
      </c>
      <c r="C427">
        <v>27722423</v>
      </c>
      <c r="D427">
        <v>25417632</v>
      </c>
      <c r="E427">
        <v>1</v>
      </c>
      <c r="F427">
        <v>1</v>
      </c>
      <c r="G427">
        <v>1</v>
      </c>
      <c r="H427">
        <v>1</v>
      </c>
      <c r="I427" t="s">
        <v>1048</v>
      </c>
      <c r="J427" t="s">
        <v>6</v>
      </c>
      <c r="K427" t="s">
        <v>1049</v>
      </c>
      <c r="L427">
        <v>1191</v>
      </c>
      <c r="N427">
        <v>1013</v>
      </c>
      <c r="O427" t="s">
        <v>953</v>
      </c>
      <c r="P427" t="s">
        <v>953</v>
      </c>
      <c r="Q427">
        <v>1</v>
      </c>
      <c r="X427">
        <v>80.73</v>
      </c>
      <c r="Y427">
        <v>0</v>
      </c>
      <c r="Z427">
        <v>0</v>
      </c>
      <c r="AA427">
        <v>0</v>
      </c>
      <c r="AB427">
        <v>8.64</v>
      </c>
      <c r="AC427">
        <v>0</v>
      </c>
      <c r="AD427">
        <v>1</v>
      </c>
      <c r="AE427">
        <v>1</v>
      </c>
      <c r="AF427" t="s">
        <v>6</v>
      </c>
      <c r="AG427">
        <v>80.73</v>
      </c>
      <c r="AH427">
        <v>2</v>
      </c>
      <c r="AI427">
        <v>27722424</v>
      </c>
      <c r="AJ427">
        <v>409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ROW(Source!A124)</f>
        <v>124</v>
      </c>
      <c r="B428">
        <v>27722431</v>
      </c>
      <c r="C428">
        <v>27722423</v>
      </c>
      <c r="D428">
        <v>25412928</v>
      </c>
      <c r="E428">
        <v>1</v>
      </c>
      <c r="F428">
        <v>1</v>
      </c>
      <c r="G428">
        <v>1</v>
      </c>
      <c r="H428">
        <v>1</v>
      </c>
      <c r="I428" t="s">
        <v>954</v>
      </c>
      <c r="J428" t="s">
        <v>6</v>
      </c>
      <c r="K428" t="s">
        <v>955</v>
      </c>
      <c r="L428">
        <v>1191</v>
      </c>
      <c r="N428">
        <v>1013</v>
      </c>
      <c r="O428" t="s">
        <v>953</v>
      </c>
      <c r="P428" t="s">
        <v>953</v>
      </c>
      <c r="Q428">
        <v>1</v>
      </c>
      <c r="X428">
        <v>0.01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2</v>
      </c>
      <c r="AF428" t="s">
        <v>6</v>
      </c>
      <c r="AG428">
        <v>0.01</v>
      </c>
      <c r="AH428">
        <v>2</v>
      </c>
      <c r="AI428">
        <v>27722425</v>
      </c>
      <c r="AJ428">
        <v>410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ROW(Source!A124)</f>
        <v>124</v>
      </c>
      <c r="B429">
        <v>27722432</v>
      </c>
      <c r="C429">
        <v>27722423</v>
      </c>
      <c r="D429">
        <v>25231607</v>
      </c>
      <c r="E429">
        <v>1</v>
      </c>
      <c r="F429">
        <v>1</v>
      </c>
      <c r="G429">
        <v>1</v>
      </c>
      <c r="H429">
        <v>2</v>
      </c>
      <c r="I429" t="s">
        <v>997</v>
      </c>
      <c r="J429" t="s">
        <v>998</v>
      </c>
      <c r="K429" t="s">
        <v>999</v>
      </c>
      <c r="L429">
        <v>1368</v>
      </c>
      <c r="N429">
        <v>1011</v>
      </c>
      <c r="O429" t="s">
        <v>959</v>
      </c>
      <c r="P429" t="s">
        <v>959</v>
      </c>
      <c r="Q429">
        <v>1</v>
      </c>
      <c r="X429">
        <v>0.01</v>
      </c>
      <c r="Y429">
        <v>0</v>
      </c>
      <c r="Z429">
        <v>65.709999999999994</v>
      </c>
      <c r="AA429">
        <v>11.6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0.01</v>
      </c>
      <c r="AH429">
        <v>2</v>
      </c>
      <c r="AI429">
        <v>27722426</v>
      </c>
      <c r="AJ429">
        <v>411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ROW(Source!A124)</f>
        <v>124</v>
      </c>
      <c r="B430">
        <v>27722433</v>
      </c>
      <c r="C430">
        <v>27722423</v>
      </c>
      <c r="D430">
        <v>25153690</v>
      </c>
      <c r="E430">
        <v>1</v>
      </c>
      <c r="F430">
        <v>1</v>
      </c>
      <c r="G430">
        <v>1</v>
      </c>
      <c r="H430">
        <v>3</v>
      </c>
      <c r="I430" t="s">
        <v>1122</v>
      </c>
      <c r="J430" t="s">
        <v>1123</v>
      </c>
      <c r="K430" t="s">
        <v>1124</v>
      </c>
      <c r="L430">
        <v>1346</v>
      </c>
      <c r="N430">
        <v>1009</v>
      </c>
      <c r="O430" t="s">
        <v>178</v>
      </c>
      <c r="P430" t="s">
        <v>178</v>
      </c>
      <c r="Q430">
        <v>1</v>
      </c>
      <c r="X430">
        <v>0.1</v>
      </c>
      <c r="Y430">
        <v>1.82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0.1</v>
      </c>
      <c r="AH430">
        <v>2</v>
      </c>
      <c r="AI430">
        <v>27722427</v>
      </c>
      <c r="AJ430">
        <v>412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ROW(Source!A124)</f>
        <v>124</v>
      </c>
      <c r="B431">
        <v>27722434</v>
      </c>
      <c r="C431">
        <v>27722423</v>
      </c>
      <c r="D431">
        <v>25145744</v>
      </c>
      <c r="E431">
        <v>17</v>
      </c>
      <c r="F431">
        <v>1</v>
      </c>
      <c r="G431">
        <v>1</v>
      </c>
      <c r="H431">
        <v>3</v>
      </c>
      <c r="I431" t="s">
        <v>1431</v>
      </c>
      <c r="J431" t="s">
        <v>6</v>
      </c>
      <c r="K431" t="s">
        <v>1432</v>
      </c>
      <c r="L431">
        <v>1348</v>
      </c>
      <c r="N431">
        <v>1009</v>
      </c>
      <c r="O431" t="s">
        <v>46</v>
      </c>
      <c r="P431" t="s">
        <v>46</v>
      </c>
      <c r="Q431">
        <v>1000</v>
      </c>
      <c r="X431">
        <v>1.3599999999999999E-2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 t="s">
        <v>6</v>
      </c>
      <c r="AG431">
        <v>1.3599999999999999E-2</v>
      </c>
      <c r="AH431">
        <v>3</v>
      </c>
      <c r="AI431">
        <v>-1</v>
      </c>
      <c r="AJ431" t="s">
        <v>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ROW(Source!A124)</f>
        <v>124</v>
      </c>
      <c r="B432">
        <v>27722435</v>
      </c>
      <c r="C432">
        <v>27722423</v>
      </c>
      <c r="D432">
        <v>25187091</v>
      </c>
      <c r="E432">
        <v>1</v>
      </c>
      <c r="F432">
        <v>1</v>
      </c>
      <c r="G432">
        <v>1</v>
      </c>
      <c r="H432">
        <v>3</v>
      </c>
      <c r="I432" t="s">
        <v>1167</v>
      </c>
      <c r="J432" t="s">
        <v>1168</v>
      </c>
      <c r="K432" t="s">
        <v>1169</v>
      </c>
      <c r="L432">
        <v>1348</v>
      </c>
      <c r="N432">
        <v>1009</v>
      </c>
      <c r="O432" t="s">
        <v>46</v>
      </c>
      <c r="P432" t="s">
        <v>46</v>
      </c>
      <c r="Q432">
        <v>1000</v>
      </c>
      <c r="X432">
        <v>7.0000000000000001E-3</v>
      </c>
      <c r="Y432">
        <v>16950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7.0000000000000001E-3</v>
      </c>
      <c r="AH432">
        <v>2</v>
      </c>
      <c r="AI432">
        <v>27722428</v>
      </c>
      <c r="AJ432">
        <v>414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ROW(Source!A125)</f>
        <v>125</v>
      </c>
      <c r="B433">
        <v>27722430</v>
      </c>
      <c r="C433">
        <v>27722423</v>
      </c>
      <c r="D433">
        <v>25417632</v>
      </c>
      <c r="E433">
        <v>1</v>
      </c>
      <c r="F433">
        <v>1</v>
      </c>
      <c r="G433">
        <v>1</v>
      </c>
      <c r="H433">
        <v>1</v>
      </c>
      <c r="I433" t="s">
        <v>1048</v>
      </c>
      <c r="J433" t="s">
        <v>6</v>
      </c>
      <c r="K433" t="s">
        <v>1049</v>
      </c>
      <c r="L433">
        <v>1191</v>
      </c>
      <c r="N433">
        <v>1013</v>
      </c>
      <c r="O433" t="s">
        <v>953</v>
      </c>
      <c r="P433" t="s">
        <v>953</v>
      </c>
      <c r="Q433">
        <v>1</v>
      </c>
      <c r="X433">
        <v>80.73</v>
      </c>
      <c r="Y433">
        <v>0</v>
      </c>
      <c r="Z433">
        <v>0</v>
      </c>
      <c r="AA433">
        <v>0</v>
      </c>
      <c r="AB433">
        <v>8.64</v>
      </c>
      <c r="AC433">
        <v>0</v>
      </c>
      <c r="AD433">
        <v>1</v>
      </c>
      <c r="AE433">
        <v>1</v>
      </c>
      <c r="AF433" t="s">
        <v>6</v>
      </c>
      <c r="AG433">
        <v>80.73</v>
      </c>
      <c r="AH433">
        <v>2</v>
      </c>
      <c r="AI433">
        <v>27722424</v>
      </c>
      <c r="AJ433">
        <v>415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ROW(Source!A125)</f>
        <v>125</v>
      </c>
      <c r="B434">
        <v>27722431</v>
      </c>
      <c r="C434">
        <v>27722423</v>
      </c>
      <c r="D434">
        <v>25412928</v>
      </c>
      <c r="E434">
        <v>1</v>
      </c>
      <c r="F434">
        <v>1</v>
      </c>
      <c r="G434">
        <v>1</v>
      </c>
      <c r="H434">
        <v>1</v>
      </c>
      <c r="I434" t="s">
        <v>954</v>
      </c>
      <c r="J434" t="s">
        <v>6</v>
      </c>
      <c r="K434" t="s">
        <v>955</v>
      </c>
      <c r="L434">
        <v>1191</v>
      </c>
      <c r="N434">
        <v>1013</v>
      </c>
      <c r="O434" t="s">
        <v>953</v>
      </c>
      <c r="P434" t="s">
        <v>953</v>
      </c>
      <c r="Q434">
        <v>1</v>
      </c>
      <c r="X434">
        <v>0.01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2</v>
      </c>
      <c r="AF434" t="s">
        <v>6</v>
      </c>
      <c r="AG434">
        <v>0.01</v>
      </c>
      <c r="AH434">
        <v>2</v>
      </c>
      <c r="AI434">
        <v>27722425</v>
      </c>
      <c r="AJ434">
        <v>416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ROW(Source!A125)</f>
        <v>125</v>
      </c>
      <c r="B435">
        <v>27722432</v>
      </c>
      <c r="C435">
        <v>27722423</v>
      </c>
      <c r="D435">
        <v>25231607</v>
      </c>
      <c r="E435">
        <v>1</v>
      </c>
      <c r="F435">
        <v>1</v>
      </c>
      <c r="G435">
        <v>1</v>
      </c>
      <c r="H435">
        <v>2</v>
      </c>
      <c r="I435" t="s">
        <v>997</v>
      </c>
      <c r="J435" t="s">
        <v>998</v>
      </c>
      <c r="K435" t="s">
        <v>999</v>
      </c>
      <c r="L435">
        <v>1368</v>
      </c>
      <c r="N435">
        <v>1011</v>
      </c>
      <c r="O435" t="s">
        <v>959</v>
      </c>
      <c r="P435" t="s">
        <v>959</v>
      </c>
      <c r="Q435">
        <v>1</v>
      </c>
      <c r="X435">
        <v>0.01</v>
      </c>
      <c r="Y435">
        <v>0</v>
      </c>
      <c r="Z435">
        <v>65.709999999999994</v>
      </c>
      <c r="AA435">
        <v>11.6</v>
      </c>
      <c r="AB435">
        <v>0</v>
      </c>
      <c r="AC435">
        <v>0</v>
      </c>
      <c r="AD435">
        <v>1</v>
      </c>
      <c r="AE435">
        <v>0</v>
      </c>
      <c r="AF435" t="s">
        <v>6</v>
      </c>
      <c r="AG435">
        <v>0.01</v>
      </c>
      <c r="AH435">
        <v>2</v>
      </c>
      <c r="AI435">
        <v>27722426</v>
      </c>
      <c r="AJ435">
        <v>417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ROW(Source!A125)</f>
        <v>125</v>
      </c>
      <c r="B436">
        <v>27722433</v>
      </c>
      <c r="C436">
        <v>27722423</v>
      </c>
      <c r="D436">
        <v>25153690</v>
      </c>
      <c r="E436">
        <v>1</v>
      </c>
      <c r="F436">
        <v>1</v>
      </c>
      <c r="G436">
        <v>1</v>
      </c>
      <c r="H436">
        <v>3</v>
      </c>
      <c r="I436" t="s">
        <v>1122</v>
      </c>
      <c r="J436" t="s">
        <v>1123</v>
      </c>
      <c r="K436" t="s">
        <v>1124</v>
      </c>
      <c r="L436">
        <v>1346</v>
      </c>
      <c r="N436">
        <v>1009</v>
      </c>
      <c r="O436" t="s">
        <v>178</v>
      </c>
      <c r="P436" t="s">
        <v>178</v>
      </c>
      <c r="Q436">
        <v>1</v>
      </c>
      <c r="X436">
        <v>0.1</v>
      </c>
      <c r="Y436">
        <v>1.82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0.1</v>
      </c>
      <c r="AH436">
        <v>2</v>
      </c>
      <c r="AI436">
        <v>27722427</v>
      </c>
      <c r="AJ436">
        <v>418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ROW(Source!A125)</f>
        <v>125</v>
      </c>
      <c r="B437">
        <v>27722434</v>
      </c>
      <c r="C437">
        <v>27722423</v>
      </c>
      <c r="D437">
        <v>25145744</v>
      </c>
      <c r="E437">
        <v>17</v>
      </c>
      <c r="F437">
        <v>1</v>
      </c>
      <c r="G437">
        <v>1</v>
      </c>
      <c r="H437">
        <v>3</v>
      </c>
      <c r="I437" t="s">
        <v>1431</v>
      </c>
      <c r="J437" t="s">
        <v>6</v>
      </c>
      <c r="K437" t="s">
        <v>1432</v>
      </c>
      <c r="L437">
        <v>1348</v>
      </c>
      <c r="N437">
        <v>1009</v>
      </c>
      <c r="O437" t="s">
        <v>46</v>
      </c>
      <c r="P437" t="s">
        <v>46</v>
      </c>
      <c r="Q437">
        <v>1000</v>
      </c>
      <c r="X437">
        <v>1.3599999999999999E-2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 t="s">
        <v>6</v>
      </c>
      <c r="AG437">
        <v>1.3599999999999999E-2</v>
      </c>
      <c r="AH437">
        <v>3</v>
      </c>
      <c r="AI437">
        <v>-1</v>
      </c>
      <c r="AJ437" t="s">
        <v>6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ROW(Source!A125)</f>
        <v>125</v>
      </c>
      <c r="B438">
        <v>27722435</v>
      </c>
      <c r="C438">
        <v>27722423</v>
      </c>
      <c r="D438">
        <v>25187091</v>
      </c>
      <c r="E438">
        <v>1</v>
      </c>
      <c r="F438">
        <v>1</v>
      </c>
      <c r="G438">
        <v>1</v>
      </c>
      <c r="H438">
        <v>3</v>
      </c>
      <c r="I438" t="s">
        <v>1167</v>
      </c>
      <c r="J438" t="s">
        <v>1168</v>
      </c>
      <c r="K438" t="s">
        <v>1169</v>
      </c>
      <c r="L438">
        <v>1348</v>
      </c>
      <c r="N438">
        <v>1009</v>
      </c>
      <c r="O438" t="s">
        <v>46</v>
      </c>
      <c r="P438" t="s">
        <v>46</v>
      </c>
      <c r="Q438">
        <v>1000</v>
      </c>
      <c r="X438">
        <v>7.0000000000000001E-3</v>
      </c>
      <c r="Y438">
        <v>16950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7.0000000000000001E-3</v>
      </c>
      <c r="AH438">
        <v>2</v>
      </c>
      <c r="AI438">
        <v>27722428</v>
      </c>
      <c r="AJ438">
        <v>420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ROW(Source!A128)</f>
        <v>128</v>
      </c>
      <c r="B439">
        <v>27722447</v>
      </c>
      <c r="C439">
        <v>27722437</v>
      </c>
      <c r="D439">
        <v>25428833</v>
      </c>
      <c r="E439">
        <v>1</v>
      </c>
      <c r="F439">
        <v>1</v>
      </c>
      <c r="G439">
        <v>1</v>
      </c>
      <c r="H439">
        <v>1</v>
      </c>
      <c r="I439" t="s">
        <v>1059</v>
      </c>
      <c r="J439" t="s">
        <v>6</v>
      </c>
      <c r="K439" t="s">
        <v>1060</v>
      </c>
      <c r="L439">
        <v>1191</v>
      </c>
      <c r="N439">
        <v>1013</v>
      </c>
      <c r="O439" t="s">
        <v>953</v>
      </c>
      <c r="P439" t="s">
        <v>953</v>
      </c>
      <c r="Q439">
        <v>1</v>
      </c>
      <c r="X439">
        <v>2.4</v>
      </c>
      <c r="Y439">
        <v>0</v>
      </c>
      <c r="Z439">
        <v>0</v>
      </c>
      <c r="AA439">
        <v>0</v>
      </c>
      <c r="AB439">
        <v>9.92</v>
      </c>
      <c r="AC439">
        <v>0</v>
      </c>
      <c r="AD439">
        <v>1</v>
      </c>
      <c r="AE439">
        <v>1</v>
      </c>
      <c r="AF439" t="s">
        <v>103</v>
      </c>
      <c r="AG439">
        <v>2.76</v>
      </c>
      <c r="AH439">
        <v>2</v>
      </c>
      <c r="AI439">
        <v>27722438</v>
      </c>
      <c r="AJ439">
        <v>421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ROW(Source!A128)</f>
        <v>128</v>
      </c>
      <c r="B440">
        <v>27722448</v>
      </c>
      <c r="C440">
        <v>27722437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954</v>
      </c>
      <c r="J440" t="s">
        <v>6</v>
      </c>
      <c r="K440" t="s">
        <v>955</v>
      </c>
      <c r="L440">
        <v>1191</v>
      </c>
      <c r="N440">
        <v>1013</v>
      </c>
      <c r="O440" t="s">
        <v>953</v>
      </c>
      <c r="P440" t="s">
        <v>953</v>
      </c>
      <c r="Q440">
        <v>1</v>
      </c>
      <c r="X440">
        <v>0.17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102</v>
      </c>
      <c r="AG440">
        <v>0.21250000000000002</v>
      </c>
      <c r="AH440">
        <v>2</v>
      </c>
      <c r="AI440">
        <v>27722439</v>
      </c>
      <c r="AJ440">
        <v>422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ROW(Source!A128)</f>
        <v>128</v>
      </c>
      <c r="B441">
        <v>27722449</v>
      </c>
      <c r="C441">
        <v>27722437</v>
      </c>
      <c r="D441">
        <v>25231607</v>
      </c>
      <c r="E441">
        <v>1</v>
      </c>
      <c r="F441">
        <v>1</v>
      </c>
      <c r="G441">
        <v>1</v>
      </c>
      <c r="H441">
        <v>2</v>
      </c>
      <c r="I441" t="s">
        <v>997</v>
      </c>
      <c r="J441" t="s">
        <v>998</v>
      </c>
      <c r="K441" t="s">
        <v>999</v>
      </c>
      <c r="L441">
        <v>1368</v>
      </c>
      <c r="N441">
        <v>1011</v>
      </c>
      <c r="O441" t="s">
        <v>959</v>
      </c>
      <c r="P441" t="s">
        <v>959</v>
      </c>
      <c r="Q441">
        <v>1</v>
      </c>
      <c r="X441">
        <v>0.17</v>
      </c>
      <c r="Y441">
        <v>0</v>
      </c>
      <c r="Z441">
        <v>65.709999999999994</v>
      </c>
      <c r="AA441">
        <v>11.6</v>
      </c>
      <c r="AB441">
        <v>0</v>
      </c>
      <c r="AC441">
        <v>0</v>
      </c>
      <c r="AD441">
        <v>1</v>
      </c>
      <c r="AE441">
        <v>0</v>
      </c>
      <c r="AF441" t="s">
        <v>102</v>
      </c>
      <c r="AG441">
        <v>0.21250000000000002</v>
      </c>
      <c r="AH441">
        <v>2</v>
      </c>
      <c r="AI441">
        <v>27722440</v>
      </c>
      <c r="AJ441">
        <v>423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ROW(Source!A128)</f>
        <v>128</v>
      </c>
      <c r="B442">
        <v>27722450</v>
      </c>
      <c r="C442">
        <v>27722437</v>
      </c>
      <c r="D442">
        <v>25231911</v>
      </c>
      <c r="E442">
        <v>1</v>
      </c>
      <c r="F442">
        <v>1</v>
      </c>
      <c r="G442">
        <v>1</v>
      </c>
      <c r="H442">
        <v>2</v>
      </c>
      <c r="I442" t="s">
        <v>1061</v>
      </c>
      <c r="J442" t="s">
        <v>1062</v>
      </c>
      <c r="K442" t="s">
        <v>1063</v>
      </c>
      <c r="L442">
        <v>1368</v>
      </c>
      <c r="N442">
        <v>1011</v>
      </c>
      <c r="O442" t="s">
        <v>959</v>
      </c>
      <c r="P442" t="s">
        <v>959</v>
      </c>
      <c r="Q442">
        <v>1</v>
      </c>
      <c r="X442">
        <v>0.4</v>
      </c>
      <c r="Y442">
        <v>0</v>
      </c>
      <c r="Z442">
        <v>8.1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102</v>
      </c>
      <c r="AG442">
        <v>0.5</v>
      </c>
      <c r="AH442">
        <v>2</v>
      </c>
      <c r="AI442">
        <v>27722441</v>
      </c>
      <c r="AJ442">
        <v>424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ROW(Source!A128)</f>
        <v>128</v>
      </c>
      <c r="B443">
        <v>27722451</v>
      </c>
      <c r="C443">
        <v>27722437</v>
      </c>
      <c r="D443">
        <v>25145057</v>
      </c>
      <c r="E443">
        <v>17</v>
      </c>
      <c r="F443">
        <v>1</v>
      </c>
      <c r="G443">
        <v>1</v>
      </c>
      <c r="H443">
        <v>3</v>
      </c>
      <c r="I443" t="s">
        <v>1410</v>
      </c>
      <c r="J443" t="s">
        <v>6</v>
      </c>
      <c r="K443" t="s">
        <v>1411</v>
      </c>
      <c r="L443">
        <v>1035</v>
      </c>
      <c r="N443">
        <v>1013</v>
      </c>
      <c r="O443" t="s">
        <v>661</v>
      </c>
      <c r="P443" t="s">
        <v>661</v>
      </c>
      <c r="Q443">
        <v>1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1</v>
      </c>
      <c r="AD443">
        <v>0</v>
      </c>
      <c r="AE443">
        <v>0</v>
      </c>
      <c r="AF443" t="s">
        <v>6</v>
      </c>
      <c r="AG443">
        <v>0</v>
      </c>
      <c r="AH443">
        <v>3</v>
      </c>
      <c r="AI443">
        <v>-1</v>
      </c>
      <c r="AJ443" t="s">
        <v>6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ROW(Source!A128)</f>
        <v>128</v>
      </c>
      <c r="B444">
        <v>27722452</v>
      </c>
      <c r="C444">
        <v>27722437</v>
      </c>
      <c r="D444">
        <v>25151425</v>
      </c>
      <c r="E444">
        <v>1</v>
      </c>
      <c r="F444">
        <v>1</v>
      </c>
      <c r="G444">
        <v>1</v>
      </c>
      <c r="H444">
        <v>3</v>
      </c>
      <c r="I444" t="s">
        <v>1064</v>
      </c>
      <c r="J444" t="s">
        <v>1065</v>
      </c>
      <c r="K444" t="s">
        <v>1066</v>
      </c>
      <c r="L444">
        <v>1348</v>
      </c>
      <c r="N444">
        <v>1009</v>
      </c>
      <c r="O444" t="s">
        <v>46</v>
      </c>
      <c r="P444" t="s">
        <v>46</v>
      </c>
      <c r="Q444">
        <v>1000</v>
      </c>
      <c r="X444">
        <v>1E-4</v>
      </c>
      <c r="Y444">
        <v>10315.01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1E-4</v>
      </c>
      <c r="AH444">
        <v>2</v>
      </c>
      <c r="AI444">
        <v>27722442</v>
      </c>
      <c r="AJ444">
        <v>425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ROW(Source!A128)</f>
        <v>128</v>
      </c>
      <c r="B445">
        <v>27722453</v>
      </c>
      <c r="C445">
        <v>27722437</v>
      </c>
      <c r="D445">
        <v>25145062</v>
      </c>
      <c r="E445">
        <v>17</v>
      </c>
      <c r="F445">
        <v>1</v>
      </c>
      <c r="G445">
        <v>1</v>
      </c>
      <c r="H445">
        <v>3</v>
      </c>
      <c r="I445" t="s">
        <v>1412</v>
      </c>
      <c r="J445" t="s">
        <v>6</v>
      </c>
      <c r="K445" t="s">
        <v>1413</v>
      </c>
      <c r="L445">
        <v>1327</v>
      </c>
      <c r="N445">
        <v>1005</v>
      </c>
      <c r="O445" t="s">
        <v>96</v>
      </c>
      <c r="P445" t="s">
        <v>96</v>
      </c>
      <c r="Q445">
        <v>1</v>
      </c>
      <c r="X445">
        <v>1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 t="s">
        <v>6</v>
      </c>
      <c r="AG445">
        <v>1</v>
      </c>
      <c r="AH445">
        <v>3</v>
      </c>
      <c r="AI445">
        <v>-1</v>
      </c>
      <c r="AJ445" t="s">
        <v>6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ROW(Source!A128)</f>
        <v>128</v>
      </c>
      <c r="B446">
        <v>27722454</v>
      </c>
      <c r="C446">
        <v>27722437</v>
      </c>
      <c r="D446">
        <v>25174666</v>
      </c>
      <c r="E446">
        <v>1</v>
      </c>
      <c r="F446">
        <v>1</v>
      </c>
      <c r="G446">
        <v>1</v>
      </c>
      <c r="H446">
        <v>3</v>
      </c>
      <c r="I446" t="s">
        <v>1067</v>
      </c>
      <c r="J446" t="s">
        <v>1068</v>
      </c>
      <c r="K446" t="s">
        <v>1069</v>
      </c>
      <c r="L446">
        <v>1348</v>
      </c>
      <c r="N446">
        <v>1009</v>
      </c>
      <c r="O446" t="s">
        <v>46</v>
      </c>
      <c r="P446" t="s">
        <v>46</v>
      </c>
      <c r="Q446">
        <v>1000</v>
      </c>
      <c r="X446">
        <v>3.0000000000000001E-3</v>
      </c>
      <c r="Y446">
        <v>5804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3.0000000000000001E-3</v>
      </c>
      <c r="AH446">
        <v>2</v>
      </c>
      <c r="AI446">
        <v>27722443</v>
      </c>
      <c r="AJ446">
        <v>426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ROW(Source!A128)</f>
        <v>128</v>
      </c>
      <c r="B447">
        <v>27722455</v>
      </c>
      <c r="C447">
        <v>27722437</v>
      </c>
      <c r="D447">
        <v>25186953</v>
      </c>
      <c r="E447">
        <v>1</v>
      </c>
      <c r="F447">
        <v>1</v>
      </c>
      <c r="G447">
        <v>1</v>
      </c>
      <c r="H447">
        <v>3</v>
      </c>
      <c r="I447" t="s">
        <v>1070</v>
      </c>
      <c r="J447" t="s">
        <v>1071</v>
      </c>
      <c r="K447" t="s">
        <v>1072</v>
      </c>
      <c r="L447">
        <v>1354</v>
      </c>
      <c r="N447">
        <v>1010</v>
      </c>
      <c r="O447" t="s">
        <v>252</v>
      </c>
      <c r="P447" t="s">
        <v>252</v>
      </c>
      <c r="Q447">
        <v>1</v>
      </c>
      <c r="X447">
        <v>0.1</v>
      </c>
      <c r="Y447">
        <v>72.8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0.1</v>
      </c>
      <c r="AH447">
        <v>2</v>
      </c>
      <c r="AI447">
        <v>27722444</v>
      </c>
      <c r="AJ447">
        <v>429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ROW(Source!A129)</f>
        <v>129</v>
      </c>
      <c r="B448">
        <v>27722447</v>
      </c>
      <c r="C448">
        <v>27722437</v>
      </c>
      <c r="D448">
        <v>25428833</v>
      </c>
      <c r="E448">
        <v>1</v>
      </c>
      <c r="F448">
        <v>1</v>
      </c>
      <c r="G448">
        <v>1</v>
      </c>
      <c r="H448">
        <v>1</v>
      </c>
      <c r="I448" t="s">
        <v>1059</v>
      </c>
      <c r="J448" t="s">
        <v>6</v>
      </c>
      <c r="K448" t="s">
        <v>1060</v>
      </c>
      <c r="L448">
        <v>1191</v>
      </c>
      <c r="N448">
        <v>1013</v>
      </c>
      <c r="O448" t="s">
        <v>953</v>
      </c>
      <c r="P448" t="s">
        <v>953</v>
      </c>
      <c r="Q448">
        <v>1</v>
      </c>
      <c r="X448">
        <v>2.4</v>
      </c>
      <c r="Y448">
        <v>0</v>
      </c>
      <c r="Z448">
        <v>0</v>
      </c>
      <c r="AA448">
        <v>0</v>
      </c>
      <c r="AB448">
        <v>9.92</v>
      </c>
      <c r="AC448">
        <v>0</v>
      </c>
      <c r="AD448">
        <v>1</v>
      </c>
      <c r="AE448">
        <v>1</v>
      </c>
      <c r="AF448" t="s">
        <v>103</v>
      </c>
      <c r="AG448">
        <v>2.76</v>
      </c>
      <c r="AH448">
        <v>2</v>
      </c>
      <c r="AI448">
        <v>27722438</v>
      </c>
      <c r="AJ448">
        <v>430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ROW(Source!A129)</f>
        <v>129</v>
      </c>
      <c r="B449">
        <v>27722448</v>
      </c>
      <c r="C449">
        <v>27722437</v>
      </c>
      <c r="D449">
        <v>25412928</v>
      </c>
      <c r="E449">
        <v>1</v>
      </c>
      <c r="F449">
        <v>1</v>
      </c>
      <c r="G449">
        <v>1</v>
      </c>
      <c r="H449">
        <v>1</v>
      </c>
      <c r="I449" t="s">
        <v>954</v>
      </c>
      <c r="J449" t="s">
        <v>6</v>
      </c>
      <c r="K449" t="s">
        <v>955</v>
      </c>
      <c r="L449">
        <v>1191</v>
      </c>
      <c r="N449">
        <v>1013</v>
      </c>
      <c r="O449" t="s">
        <v>953</v>
      </c>
      <c r="P449" t="s">
        <v>953</v>
      </c>
      <c r="Q449">
        <v>1</v>
      </c>
      <c r="X449">
        <v>0.17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2</v>
      </c>
      <c r="AF449" t="s">
        <v>102</v>
      </c>
      <c r="AG449">
        <v>0.21250000000000002</v>
      </c>
      <c r="AH449">
        <v>2</v>
      </c>
      <c r="AI449">
        <v>27722439</v>
      </c>
      <c r="AJ449">
        <v>431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ROW(Source!A129)</f>
        <v>129</v>
      </c>
      <c r="B450">
        <v>27722449</v>
      </c>
      <c r="C450">
        <v>27722437</v>
      </c>
      <c r="D450">
        <v>25231607</v>
      </c>
      <c r="E450">
        <v>1</v>
      </c>
      <c r="F450">
        <v>1</v>
      </c>
      <c r="G450">
        <v>1</v>
      </c>
      <c r="H450">
        <v>2</v>
      </c>
      <c r="I450" t="s">
        <v>997</v>
      </c>
      <c r="J450" t="s">
        <v>998</v>
      </c>
      <c r="K450" t="s">
        <v>999</v>
      </c>
      <c r="L450">
        <v>1368</v>
      </c>
      <c r="N450">
        <v>1011</v>
      </c>
      <c r="O450" t="s">
        <v>959</v>
      </c>
      <c r="P450" t="s">
        <v>959</v>
      </c>
      <c r="Q450">
        <v>1</v>
      </c>
      <c r="X450">
        <v>0.17</v>
      </c>
      <c r="Y450">
        <v>0</v>
      </c>
      <c r="Z450">
        <v>65.709999999999994</v>
      </c>
      <c r="AA450">
        <v>11.6</v>
      </c>
      <c r="AB450">
        <v>0</v>
      </c>
      <c r="AC450">
        <v>0</v>
      </c>
      <c r="AD450">
        <v>1</v>
      </c>
      <c r="AE450">
        <v>0</v>
      </c>
      <c r="AF450" t="s">
        <v>102</v>
      </c>
      <c r="AG450">
        <v>0.21250000000000002</v>
      </c>
      <c r="AH450">
        <v>2</v>
      </c>
      <c r="AI450">
        <v>27722440</v>
      </c>
      <c r="AJ450">
        <v>432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ROW(Source!A129)</f>
        <v>129</v>
      </c>
      <c r="B451">
        <v>27722450</v>
      </c>
      <c r="C451">
        <v>27722437</v>
      </c>
      <c r="D451">
        <v>25231911</v>
      </c>
      <c r="E451">
        <v>1</v>
      </c>
      <c r="F451">
        <v>1</v>
      </c>
      <c r="G451">
        <v>1</v>
      </c>
      <c r="H451">
        <v>2</v>
      </c>
      <c r="I451" t="s">
        <v>1061</v>
      </c>
      <c r="J451" t="s">
        <v>1062</v>
      </c>
      <c r="K451" t="s">
        <v>1063</v>
      </c>
      <c r="L451">
        <v>1368</v>
      </c>
      <c r="N451">
        <v>1011</v>
      </c>
      <c r="O451" t="s">
        <v>959</v>
      </c>
      <c r="P451" t="s">
        <v>959</v>
      </c>
      <c r="Q451">
        <v>1</v>
      </c>
      <c r="X451">
        <v>0.4</v>
      </c>
      <c r="Y451">
        <v>0</v>
      </c>
      <c r="Z451">
        <v>8.1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102</v>
      </c>
      <c r="AG451">
        <v>0.5</v>
      </c>
      <c r="AH451">
        <v>2</v>
      </c>
      <c r="AI451">
        <v>27722441</v>
      </c>
      <c r="AJ451">
        <v>433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ROW(Source!A129)</f>
        <v>129</v>
      </c>
      <c r="B452">
        <v>27722451</v>
      </c>
      <c r="C452">
        <v>27722437</v>
      </c>
      <c r="D452">
        <v>25145057</v>
      </c>
      <c r="E452">
        <v>17</v>
      </c>
      <c r="F452">
        <v>1</v>
      </c>
      <c r="G452">
        <v>1</v>
      </c>
      <c r="H452">
        <v>3</v>
      </c>
      <c r="I452" t="s">
        <v>1410</v>
      </c>
      <c r="J452" t="s">
        <v>6</v>
      </c>
      <c r="K452" t="s">
        <v>1411</v>
      </c>
      <c r="L452">
        <v>1035</v>
      </c>
      <c r="N452">
        <v>1013</v>
      </c>
      <c r="O452" t="s">
        <v>661</v>
      </c>
      <c r="P452" t="s">
        <v>661</v>
      </c>
      <c r="Q452">
        <v>1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1</v>
      </c>
      <c r="AD452">
        <v>0</v>
      </c>
      <c r="AE452">
        <v>0</v>
      </c>
      <c r="AF452" t="s">
        <v>6</v>
      </c>
      <c r="AG452">
        <v>0</v>
      </c>
      <c r="AH452">
        <v>3</v>
      </c>
      <c r="AI452">
        <v>-1</v>
      </c>
      <c r="AJ452" t="s">
        <v>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ROW(Source!A129)</f>
        <v>129</v>
      </c>
      <c r="B453">
        <v>27722452</v>
      </c>
      <c r="C453">
        <v>27722437</v>
      </c>
      <c r="D453">
        <v>25151425</v>
      </c>
      <c r="E453">
        <v>1</v>
      </c>
      <c r="F453">
        <v>1</v>
      </c>
      <c r="G453">
        <v>1</v>
      </c>
      <c r="H453">
        <v>3</v>
      </c>
      <c r="I453" t="s">
        <v>1064</v>
      </c>
      <c r="J453" t="s">
        <v>1065</v>
      </c>
      <c r="K453" t="s">
        <v>1066</v>
      </c>
      <c r="L453">
        <v>1348</v>
      </c>
      <c r="N453">
        <v>1009</v>
      </c>
      <c r="O453" t="s">
        <v>46</v>
      </c>
      <c r="P453" t="s">
        <v>46</v>
      </c>
      <c r="Q453">
        <v>1000</v>
      </c>
      <c r="X453">
        <v>1E-4</v>
      </c>
      <c r="Y453">
        <v>10315.01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1E-4</v>
      </c>
      <c r="AH453">
        <v>2</v>
      </c>
      <c r="AI453">
        <v>27722442</v>
      </c>
      <c r="AJ453">
        <v>434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ROW(Source!A129)</f>
        <v>129</v>
      </c>
      <c r="B454">
        <v>27722453</v>
      </c>
      <c r="C454">
        <v>27722437</v>
      </c>
      <c r="D454">
        <v>25145062</v>
      </c>
      <c r="E454">
        <v>17</v>
      </c>
      <c r="F454">
        <v>1</v>
      </c>
      <c r="G454">
        <v>1</v>
      </c>
      <c r="H454">
        <v>3</v>
      </c>
      <c r="I454" t="s">
        <v>1412</v>
      </c>
      <c r="J454" t="s">
        <v>6</v>
      </c>
      <c r="K454" t="s">
        <v>1413</v>
      </c>
      <c r="L454">
        <v>1327</v>
      </c>
      <c r="N454">
        <v>1005</v>
      </c>
      <c r="O454" t="s">
        <v>96</v>
      </c>
      <c r="P454" t="s">
        <v>96</v>
      </c>
      <c r="Q454">
        <v>1</v>
      </c>
      <c r="X454">
        <v>1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6</v>
      </c>
      <c r="AG454">
        <v>1</v>
      </c>
      <c r="AH454">
        <v>3</v>
      </c>
      <c r="AI454">
        <v>-1</v>
      </c>
      <c r="AJ454" t="s">
        <v>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ROW(Source!A129)</f>
        <v>129</v>
      </c>
      <c r="B455">
        <v>27722454</v>
      </c>
      <c r="C455">
        <v>27722437</v>
      </c>
      <c r="D455">
        <v>25174666</v>
      </c>
      <c r="E455">
        <v>1</v>
      </c>
      <c r="F455">
        <v>1</v>
      </c>
      <c r="G455">
        <v>1</v>
      </c>
      <c r="H455">
        <v>3</v>
      </c>
      <c r="I455" t="s">
        <v>1067</v>
      </c>
      <c r="J455" t="s">
        <v>1068</v>
      </c>
      <c r="K455" t="s">
        <v>1069</v>
      </c>
      <c r="L455">
        <v>1348</v>
      </c>
      <c r="N455">
        <v>1009</v>
      </c>
      <c r="O455" t="s">
        <v>46</v>
      </c>
      <c r="P455" t="s">
        <v>46</v>
      </c>
      <c r="Q455">
        <v>1000</v>
      </c>
      <c r="X455">
        <v>3.0000000000000001E-3</v>
      </c>
      <c r="Y455">
        <v>5804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</v>
      </c>
      <c r="AG455">
        <v>3.0000000000000001E-3</v>
      </c>
      <c r="AH455">
        <v>2</v>
      </c>
      <c r="AI455">
        <v>27722443</v>
      </c>
      <c r="AJ455">
        <v>435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ROW(Source!A129)</f>
        <v>129</v>
      </c>
      <c r="B456">
        <v>27722455</v>
      </c>
      <c r="C456">
        <v>27722437</v>
      </c>
      <c r="D456">
        <v>25186953</v>
      </c>
      <c r="E456">
        <v>1</v>
      </c>
      <c r="F456">
        <v>1</v>
      </c>
      <c r="G456">
        <v>1</v>
      </c>
      <c r="H456">
        <v>3</v>
      </c>
      <c r="I456" t="s">
        <v>1070</v>
      </c>
      <c r="J456" t="s">
        <v>1071</v>
      </c>
      <c r="K456" t="s">
        <v>1072</v>
      </c>
      <c r="L456">
        <v>1354</v>
      </c>
      <c r="N456">
        <v>1010</v>
      </c>
      <c r="O456" t="s">
        <v>252</v>
      </c>
      <c r="P456" t="s">
        <v>252</v>
      </c>
      <c r="Q456">
        <v>1</v>
      </c>
      <c r="X456">
        <v>0.1</v>
      </c>
      <c r="Y456">
        <v>72.8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0.1</v>
      </c>
      <c r="AH456">
        <v>2</v>
      </c>
      <c r="AI456">
        <v>27722444</v>
      </c>
      <c r="AJ456">
        <v>438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ROW(Source!A170)</f>
        <v>170</v>
      </c>
      <c r="B457">
        <v>27722462</v>
      </c>
      <c r="C457">
        <v>27722458</v>
      </c>
      <c r="D457">
        <v>25414543</v>
      </c>
      <c r="E457">
        <v>1</v>
      </c>
      <c r="F457">
        <v>1</v>
      </c>
      <c r="G457">
        <v>1</v>
      </c>
      <c r="H457">
        <v>1</v>
      </c>
      <c r="I457" t="s">
        <v>1170</v>
      </c>
      <c r="J457" t="s">
        <v>6</v>
      </c>
      <c r="K457" t="s">
        <v>1171</v>
      </c>
      <c r="L457">
        <v>1191</v>
      </c>
      <c r="N457">
        <v>1013</v>
      </c>
      <c r="O457" t="s">
        <v>953</v>
      </c>
      <c r="P457" t="s">
        <v>953</v>
      </c>
      <c r="Q457">
        <v>1</v>
      </c>
      <c r="X457">
        <v>17.89</v>
      </c>
      <c r="Y457">
        <v>0</v>
      </c>
      <c r="Z457">
        <v>0</v>
      </c>
      <c r="AA457">
        <v>0</v>
      </c>
      <c r="AB457">
        <v>8.02</v>
      </c>
      <c r="AC457">
        <v>0</v>
      </c>
      <c r="AD457">
        <v>1</v>
      </c>
      <c r="AE457">
        <v>1</v>
      </c>
      <c r="AF457" t="s">
        <v>6</v>
      </c>
      <c r="AG457">
        <v>17.89</v>
      </c>
      <c r="AH457">
        <v>2</v>
      </c>
      <c r="AI457">
        <v>27722459</v>
      </c>
      <c r="AJ457">
        <v>439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ROW(Source!A170)</f>
        <v>170</v>
      </c>
      <c r="B458">
        <v>27722463</v>
      </c>
      <c r="C458">
        <v>27722458</v>
      </c>
      <c r="D458">
        <v>25412928</v>
      </c>
      <c r="E458">
        <v>1</v>
      </c>
      <c r="F458">
        <v>1</v>
      </c>
      <c r="G458">
        <v>1</v>
      </c>
      <c r="H458">
        <v>1</v>
      </c>
      <c r="I458" t="s">
        <v>954</v>
      </c>
      <c r="J458" t="s">
        <v>6</v>
      </c>
      <c r="K458" t="s">
        <v>955</v>
      </c>
      <c r="L458">
        <v>1191</v>
      </c>
      <c r="N458">
        <v>1013</v>
      </c>
      <c r="O458" t="s">
        <v>953</v>
      </c>
      <c r="P458" t="s">
        <v>953</v>
      </c>
      <c r="Q458">
        <v>1</v>
      </c>
      <c r="X458">
        <v>0.08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6</v>
      </c>
      <c r="AG458">
        <v>0.08</v>
      </c>
      <c r="AH458">
        <v>2</v>
      </c>
      <c r="AI458">
        <v>27722460</v>
      </c>
      <c r="AJ458">
        <v>440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ROW(Source!A170)</f>
        <v>170</v>
      </c>
      <c r="B459">
        <v>27722464</v>
      </c>
      <c r="C459">
        <v>27722458</v>
      </c>
      <c r="D459">
        <v>25230514</v>
      </c>
      <c r="E459">
        <v>1</v>
      </c>
      <c r="F459">
        <v>1</v>
      </c>
      <c r="G459">
        <v>1</v>
      </c>
      <c r="H459">
        <v>2</v>
      </c>
      <c r="I459" t="s">
        <v>960</v>
      </c>
      <c r="J459" t="s">
        <v>961</v>
      </c>
      <c r="K459" t="s">
        <v>962</v>
      </c>
      <c r="L459">
        <v>1368</v>
      </c>
      <c r="N459">
        <v>1011</v>
      </c>
      <c r="O459" t="s">
        <v>959</v>
      </c>
      <c r="P459" t="s">
        <v>959</v>
      </c>
      <c r="Q459">
        <v>1</v>
      </c>
      <c r="X459">
        <v>0.08</v>
      </c>
      <c r="Y459">
        <v>0</v>
      </c>
      <c r="Z459">
        <v>31.26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0.08</v>
      </c>
      <c r="AH459">
        <v>2</v>
      </c>
      <c r="AI459">
        <v>27722461</v>
      </c>
      <c r="AJ459">
        <v>441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ROW(Source!A171)</f>
        <v>171</v>
      </c>
      <c r="B460">
        <v>27722462</v>
      </c>
      <c r="C460">
        <v>27722458</v>
      </c>
      <c r="D460">
        <v>25414543</v>
      </c>
      <c r="E460">
        <v>1</v>
      </c>
      <c r="F460">
        <v>1</v>
      </c>
      <c r="G460">
        <v>1</v>
      </c>
      <c r="H460">
        <v>1</v>
      </c>
      <c r="I460" t="s">
        <v>1170</v>
      </c>
      <c r="J460" t="s">
        <v>6</v>
      </c>
      <c r="K460" t="s">
        <v>1171</v>
      </c>
      <c r="L460">
        <v>1191</v>
      </c>
      <c r="N460">
        <v>1013</v>
      </c>
      <c r="O460" t="s">
        <v>953</v>
      </c>
      <c r="P460" t="s">
        <v>953</v>
      </c>
      <c r="Q460">
        <v>1</v>
      </c>
      <c r="X460">
        <v>17.89</v>
      </c>
      <c r="Y460">
        <v>0</v>
      </c>
      <c r="Z460">
        <v>0</v>
      </c>
      <c r="AA460">
        <v>0</v>
      </c>
      <c r="AB460">
        <v>8.02</v>
      </c>
      <c r="AC460">
        <v>0</v>
      </c>
      <c r="AD460">
        <v>1</v>
      </c>
      <c r="AE460">
        <v>1</v>
      </c>
      <c r="AF460" t="s">
        <v>6</v>
      </c>
      <c r="AG460">
        <v>17.89</v>
      </c>
      <c r="AH460">
        <v>2</v>
      </c>
      <c r="AI460">
        <v>27722459</v>
      </c>
      <c r="AJ460">
        <v>442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ROW(Source!A171)</f>
        <v>171</v>
      </c>
      <c r="B461">
        <v>27722463</v>
      </c>
      <c r="C461">
        <v>27722458</v>
      </c>
      <c r="D461">
        <v>25412928</v>
      </c>
      <c r="E461">
        <v>1</v>
      </c>
      <c r="F461">
        <v>1</v>
      </c>
      <c r="G461">
        <v>1</v>
      </c>
      <c r="H461">
        <v>1</v>
      </c>
      <c r="I461" t="s">
        <v>954</v>
      </c>
      <c r="J461" t="s">
        <v>6</v>
      </c>
      <c r="K461" t="s">
        <v>955</v>
      </c>
      <c r="L461">
        <v>1191</v>
      </c>
      <c r="N461">
        <v>1013</v>
      </c>
      <c r="O461" t="s">
        <v>953</v>
      </c>
      <c r="P461" t="s">
        <v>953</v>
      </c>
      <c r="Q461">
        <v>1</v>
      </c>
      <c r="X461">
        <v>0.08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2</v>
      </c>
      <c r="AF461" t="s">
        <v>6</v>
      </c>
      <c r="AG461">
        <v>0.08</v>
      </c>
      <c r="AH461">
        <v>2</v>
      </c>
      <c r="AI461">
        <v>27722460</v>
      </c>
      <c r="AJ461">
        <v>443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ROW(Source!A171)</f>
        <v>171</v>
      </c>
      <c r="B462">
        <v>27722464</v>
      </c>
      <c r="C462">
        <v>27722458</v>
      </c>
      <c r="D462">
        <v>25230514</v>
      </c>
      <c r="E462">
        <v>1</v>
      </c>
      <c r="F462">
        <v>1</v>
      </c>
      <c r="G462">
        <v>1</v>
      </c>
      <c r="H462">
        <v>2</v>
      </c>
      <c r="I462" t="s">
        <v>960</v>
      </c>
      <c r="J462" t="s">
        <v>961</v>
      </c>
      <c r="K462" t="s">
        <v>962</v>
      </c>
      <c r="L462">
        <v>1368</v>
      </c>
      <c r="N462">
        <v>1011</v>
      </c>
      <c r="O462" t="s">
        <v>959</v>
      </c>
      <c r="P462" t="s">
        <v>959</v>
      </c>
      <c r="Q462">
        <v>1</v>
      </c>
      <c r="X462">
        <v>0.08</v>
      </c>
      <c r="Y462">
        <v>0</v>
      </c>
      <c r="Z462">
        <v>31.26</v>
      </c>
      <c r="AA462">
        <v>13.5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0.08</v>
      </c>
      <c r="AH462">
        <v>2</v>
      </c>
      <c r="AI462">
        <v>27722461</v>
      </c>
      <c r="AJ462">
        <v>444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ROW(Source!A172)</f>
        <v>172</v>
      </c>
      <c r="B463">
        <v>27722467</v>
      </c>
      <c r="C463">
        <v>27722465</v>
      </c>
      <c r="D463">
        <v>25413050</v>
      </c>
      <c r="E463">
        <v>1</v>
      </c>
      <c r="F463">
        <v>1</v>
      </c>
      <c r="G463">
        <v>1</v>
      </c>
      <c r="H463">
        <v>1</v>
      </c>
      <c r="I463" t="s">
        <v>984</v>
      </c>
      <c r="J463" t="s">
        <v>6</v>
      </c>
      <c r="K463" t="s">
        <v>985</v>
      </c>
      <c r="L463">
        <v>1191</v>
      </c>
      <c r="N463">
        <v>1013</v>
      </c>
      <c r="O463" t="s">
        <v>953</v>
      </c>
      <c r="P463" t="s">
        <v>953</v>
      </c>
      <c r="Q463">
        <v>1</v>
      </c>
      <c r="X463">
        <v>22.82</v>
      </c>
      <c r="Y463">
        <v>0</v>
      </c>
      <c r="Z463">
        <v>0</v>
      </c>
      <c r="AA463">
        <v>0</v>
      </c>
      <c r="AB463">
        <v>7.8</v>
      </c>
      <c r="AC463">
        <v>0</v>
      </c>
      <c r="AD463">
        <v>1</v>
      </c>
      <c r="AE463">
        <v>1</v>
      </c>
      <c r="AF463" t="s">
        <v>6</v>
      </c>
      <c r="AG463">
        <v>22.82</v>
      </c>
      <c r="AH463">
        <v>2</v>
      </c>
      <c r="AI463">
        <v>27722466</v>
      </c>
      <c r="AJ463">
        <v>445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ROW(Source!A173)</f>
        <v>173</v>
      </c>
      <c r="B464">
        <v>27722467</v>
      </c>
      <c r="C464">
        <v>27722465</v>
      </c>
      <c r="D464">
        <v>25413050</v>
      </c>
      <c r="E464">
        <v>1</v>
      </c>
      <c r="F464">
        <v>1</v>
      </c>
      <c r="G464">
        <v>1</v>
      </c>
      <c r="H464">
        <v>1</v>
      </c>
      <c r="I464" t="s">
        <v>984</v>
      </c>
      <c r="J464" t="s">
        <v>6</v>
      </c>
      <c r="K464" t="s">
        <v>985</v>
      </c>
      <c r="L464">
        <v>1191</v>
      </c>
      <c r="N464">
        <v>1013</v>
      </c>
      <c r="O464" t="s">
        <v>953</v>
      </c>
      <c r="P464" t="s">
        <v>953</v>
      </c>
      <c r="Q464">
        <v>1</v>
      </c>
      <c r="X464">
        <v>22.82</v>
      </c>
      <c r="Y464">
        <v>0</v>
      </c>
      <c r="Z464">
        <v>0</v>
      </c>
      <c r="AA464">
        <v>0</v>
      </c>
      <c r="AB464">
        <v>7.8</v>
      </c>
      <c r="AC464">
        <v>0</v>
      </c>
      <c r="AD464">
        <v>1</v>
      </c>
      <c r="AE464">
        <v>1</v>
      </c>
      <c r="AF464" t="s">
        <v>6</v>
      </c>
      <c r="AG464">
        <v>22.82</v>
      </c>
      <c r="AH464">
        <v>2</v>
      </c>
      <c r="AI464">
        <v>27722466</v>
      </c>
      <c r="AJ464">
        <v>446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ROW(Source!A174)</f>
        <v>174</v>
      </c>
      <c r="B465">
        <v>27722470</v>
      </c>
      <c r="C465">
        <v>27722468</v>
      </c>
      <c r="D465">
        <v>25413300</v>
      </c>
      <c r="E465">
        <v>1</v>
      </c>
      <c r="F465">
        <v>1</v>
      </c>
      <c r="G465">
        <v>1</v>
      </c>
      <c r="H465">
        <v>1</v>
      </c>
      <c r="I465" t="s">
        <v>989</v>
      </c>
      <c r="J465" t="s">
        <v>6</v>
      </c>
      <c r="K465" t="s">
        <v>990</v>
      </c>
      <c r="L465">
        <v>1191</v>
      </c>
      <c r="N465">
        <v>1013</v>
      </c>
      <c r="O465" t="s">
        <v>953</v>
      </c>
      <c r="P465" t="s">
        <v>953</v>
      </c>
      <c r="Q465">
        <v>1</v>
      </c>
      <c r="X465">
        <v>0.9</v>
      </c>
      <c r="Y465">
        <v>0</v>
      </c>
      <c r="Z465">
        <v>0</v>
      </c>
      <c r="AA465">
        <v>0</v>
      </c>
      <c r="AB465">
        <v>8.5299999999999994</v>
      </c>
      <c r="AC465">
        <v>0</v>
      </c>
      <c r="AD465">
        <v>1</v>
      </c>
      <c r="AE465">
        <v>1</v>
      </c>
      <c r="AF465" t="s">
        <v>103</v>
      </c>
      <c r="AG465">
        <v>1.0349999999999999</v>
      </c>
      <c r="AH465">
        <v>2</v>
      </c>
      <c r="AI465">
        <v>27722469</v>
      </c>
      <c r="AJ465">
        <v>447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ROW(Source!A175)</f>
        <v>175</v>
      </c>
      <c r="B466">
        <v>27722470</v>
      </c>
      <c r="C466">
        <v>27722468</v>
      </c>
      <c r="D466">
        <v>25413300</v>
      </c>
      <c r="E466">
        <v>1</v>
      </c>
      <c r="F466">
        <v>1</v>
      </c>
      <c r="G466">
        <v>1</v>
      </c>
      <c r="H466">
        <v>1</v>
      </c>
      <c r="I466" t="s">
        <v>989</v>
      </c>
      <c r="J466" t="s">
        <v>6</v>
      </c>
      <c r="K466" t="s">
        <v>990</v>
      </c>
      <c r="L466">
        <v>1191</v>
      </c>
      <c r="N466">
        <v>1013</v>
      </c>
      <c r="O466" t="s">
        <v>953</v>
      </c>
      <c r="P466" t="s">
        <v>953</v>
      </c>
      <c r="Q466">
        <v>1</v>
      </c>
      <c r="X466">
        <v>0.9</v>
      </c>
      <c r="Y466">
        <v>0</v>
      </c>
      <c r="Z466">
        <v>0</v>
      </c>
      <c r="AA466">
        <v>0</v>
      </c>
      <c r="AB466">
        <v>8.5299999999999994</v>
      </c>
      <c r="AC466">
        <v>0</v>
      </c>
      <c r="AD466">
        <v>1</v>
      </c>
      <c r="AE466">
        <v>1</v>
      </c>
      <c r="AF466" t="s">
        <v>103</v>
      </c>
      <c r="AG466">
        <v>1.0349999999999999</v>
      </c>
      <c r="AH466">
        <v>2</v>
      </c>
      <c r="AI466">
        <v>27722469</v>
      </c>
      <c r="AJ466">
        <v>448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ROW(Source!A176)</f>
        <v>176</v>
      </c>
      <c r="B467">
        <v>27722479</v>
      </c>
      <c r="C467">
        <v>27722471</v>
      </c>
      <c r="D467">
        <v>25428833</v>
      </c>
      <c r="E467">
        <v>1</v>
      </c>
      <c r="F467">
        <v>1</v>
      </c>
      <c r="G467">
        <v>1</v>
      </c>
      <c r="H467">
        <v>1</v>
      </c>
      <c r="I467" t="s">
        <v>1059</v>
      </c>
      <c r="J467" t="s">
        <v>6</v>
      </c>
      <c r="K467" t="s">
        <v>1060</v>
      </c>
      <c r="L467">
        <v>1191</v>
      </c>
      <c r="N467">
        <v>1013</v>
      </c>
      <c r="O467" t="s">
        <v>953</v>
      </c>
      <c r="P467" t="s">
        <v>953</v>
      </c>
      <c r="Q467">
        <v>1</v>
      </c>
      <c r="X467">
        <v>2.4</v>
      </c>
      <c r="Y467">
        <v>0</v>
      </c>
      <c r="Z467">
        <v>0</v>
      </c>
      <c r="AA467">
        <v>0</v>
      </c>
      <c r="AB467">
        <v>9.92</v>
      </c>
      <c r="AC467">
        <v>0</v>
      </c>
      <c r="AD467">
        <v>1</v>
      </c>
      <c r="AE467">
        <v>1</v>
      </c>
      <c r="AF467" t="s">
        <v>53</v>
      </c>
      <c r="AG467">
        <v>1.68</v>
      </c>
      <c r="AH467">
        <v>2</v>
      </c>
      <c r="AI467">
        <v>27722472</v>
      </c>
      <c r="AJ467">
        <v>449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ROW(Source!A176)</f>
        <v>176</v>
      </c>
      <c r="B468">
        <v>27722480</v>
      </c>
      <c r="C468">
        <v>27722471</v>
      </c>
      <c r="D468">
        <v>25412928</v>
      </c>
      <c r="E468">
        <v>1</v>
      </c>
      <c r="F468">
        <v>1</v>
      </c>
      <c r="G468">
        <v>1</v>
      </c>
      <c r="H468">
        <v>1</v>
      </c>
      <c r="I468" t="s">
        <v>954</v>
      </c>
      <c r="J468" t="s">
        <v>6</v>
      </c>
      <c r="K468" t="s">
        <v>955</v>
      </c>
      <c r="L468">
        <v>1191</v>
      </c>
      <c r="N468">
        <v>1013</v>
      </c>
      <c r="O468" t="s">
        <v>953</v>
      </c>
      <c r="P468" t="s">
        <v>953</v>
      </c>
      <c r="Q468">
        <v>1</v>
      </c>
      <c r="X468">
        <v>0.17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2</v>
      </c>
      <c r="AF468" t="s">
        <v>53</v>
      </c>
      <c r="AG468">
        <v>0.11899999999999999</v>
      </c>
      <c r="AH468">
        <v>2</v>
      </c>
      <c r="AI468">
        <v>27722473</v>
      </c>
      <c r="AJ468">
        <v>450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ROW(Source!A176)</f>
        <v>176</v>
      </c>
      <c r="B469">
        <v>27722481</v>
      </c>
      <c r="C469">
        <v>27722471</v>
      </c>
      <c r="D469">
        <v>25231607</v>
      </c>
      <c r="E469">
        <v>1</v>
      </c>
      <c r="F469">
        <v>1</v>
      </c>
      <c r="G469">
        <v>1</v>
      </c>
      <c r="H469">
        <v>2</v>
      </c>
      <c r="I469" t="s">
        <v>997</v>
      </c>
      <c r="J469" t="s">
        <v>998</v>
      </c>
      <c r="K469" t="s">
        <v>999</v>
      </c>
      <c r="L469">
        <v>1368</v>
      </c>
      <c r="N469">
        <v>1011</v>
      </c>
      <c r="O469" t="s">
        <v>959</v>
      </c>
      <c r="P469" t="s">
        <v>959</v>
      </c>
      <c r="Q469">
        <v>1</v>
      </c>
      <c r="X469">
        <v>0.17</v>
      </c>
      <c r="Y469">
        <v>0</v>
      </c>
      <c r="Z469">
        <v>65.709999999999994</v>
      </c>
      <c r="AA469">
        <v>11.6</v>
      </c>
      <c r="AB469">
        <v>0</v>
      </c>
      <c r="AC469">
        <v>0</v>
      </c>
      <c r="AD469">
        <v>1</v>
      </c>
      <c r="AE469">
        <v>0</v>
      </c>
      <c r="AF469" t="s">
        <v>53</v>
      </c>
      <c r="AG469">
        <v>0.11899999999999999</v>
      </c>
      <c r="AH469">
        <v>2</v>
      </c>
      <c r="AI469">
        <v>27722474</v>
      </c>
      <c r="AJ469">
        <v>451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ROW(Source!A176)</f>
        <v>176</v>
      </c>
      <c r="B470">
        <v>27722482</v>
      </c>
      <c r="C470">
        <v>27722471</v>
      </c>
      <c r="D470">
        <v>25231911</v>
      </c>
      <c r="E470">
        <v>1</v>
      </c>
      <c r="F470">
        <v>1</v>
      </c>
      <c r="G470">
        <v>1</v>
      </c>
      <c r="H470">
        <v>2</v>
      </c>
      <c r="I470" t="s">
        <v>1061</v>
      </c>
      <c r="J470" t="s">
        <v>1062</v>
      </c>
      <c r="K470" t="s">
        <v>1063</v>
      </c>
      <c r="L470">
        <v>1368</v>
      </c>
      <c r="N470">
        <v>1011</v>
      </c>
      <c r="O470" t="s">
        <v>959</v>
      </c>
      <c r="P470" t="s">
        <v>959</v>
      </c>
      <c r="Q470">
        <v>1</v>
      </c>
      <c r="X470">
        <v>0.4</v>
      </c>
      <c r="Y470">
        <v>0</v>
      </c>
      <c r="Z470">
        <v>8.1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53</v>
      </c>
      <c r="AG470">
        <v>0.27999999999999997</v>
      </c>
      <c r="AH470">
        <v>2</v>
      </c>
      <c r="AI470">
        <v>27722475</v>
      </c>
      <c r="AJ470">
        <v>452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ROW(Source!A176)</f>
        <v>176</v>
      </c>
      <c r="B471">
        <v>27722483</v>
      </c>
      <c r="C471">
        <v>27722471</v>
      </c>
      <c r="D471">
        <v>25145057</v>
      </c>
      <c r="E471">
        <v>17</v>
      </c>
      <c r="F471">
        <v>1</v>
      </c>
      <c r="G471">
        <v>1</v>
      </c>
      <c r="H471">
        <v>3</v>
      </c>
      <c r="I471" t="s">
        <v>1410</v>
      </c>
      <c r="J471" t="s">
        <v>6</v>
      </c>
      <c r="K471" t="s">
        <v>1411</v>
      </c>
      <c r="L471">
        <v>1035</v>
      </c>
      <c r="N471">
        <v>1013</v>
      </c>
      <c r="O471" t="s">
        <v>661</v>
      </c>
      <c r="P471" t="s">
        <v>661</v>
      </c>
      <c r="Q471">
        <v>1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1</v>
      </c>
      <c r="AD471">
        <v>0</v>
      </c>
      <c r="AE471">
        <v>0</v>
      </c>
      <c r="AF471" t="s">
        <v>21</v>
      </c>
      <c r="AG471">
        <v>0</v>
      </c>
      <c r="AH471">
        <v>3</v>
      </c>
      <c r="AI471">
        <v>-1</v>
      </c>
      <c r="AJ471" t="s">
        <v>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ROW(Source!A176)</f>
        <v>176</v>
      </c>
      <c r="B472">
        <v>27722484</v>
      </c>
      <c r="C472">
        <v>27722471</v>
      </c>
      <c r="D472">
        <v>25151425</v>
      </c>
      <c r="E472">
        <v>1</v>
      </c>
      <c r="F472">
        <v>1</v>
      </c>
      <c r="G472">
        <v>1</v>
      </c>
      <c r="H472">
        <v>3</v>
      </c>
      <c r="I472" t="s">
        <v>1064</v>
      </c>
      <c r="J472" t="s">
        <v>1065</v>
      </c>
      <c r="K472" t="s">
        <v>1066</v>
      </c>
      <c r="L472">
        <v>1348</v>
      </c>
      <c r="N472">
        <v>1009</v>
      </c>
      <c r="O472" t="s">
        <v>46</v>
      </c>
      <c r="P472" t="s">
        <v>46</v>
      </c>
      <c r="Q472">
        <v>1000</v>
      </c>
      <c r="X472">
        <v>1E-4</v>
      </c>
      <c r="Y472">
        <v>10315.01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21</v>
      </c>
      <c r="AG472">
        <v>0</v>
      </c>
      <c r="AH472">
        <v>2</v>
      </c>
      <c r="AI472">
        <v>27722476</v>
      </c>
      <c r="AJ472">
        <v>453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ROW(Source!A176)</f>
        <v>176</v>
      </c>
      <c r="B473">
        <v>27722485</v>
      </c>
      <c r="C473">
        <v>27722471</v>
      </c>
      <c r="D473">
        <v>25145062</v>
      </c>
      <c r="E473">
        <v>17</v>
      </c>
      <c r="F473">
        <v>1</v>
      </c>
      <c r="G473">
        <v>1</v>
      </c>
      <c r="H473">
        <v>3</v>
      </c>
      <c r="I473" t="s">
        <v>1412</v>
      </c>
      <c r="J473" t="s">
        <v>6</v>
      </c>
      <c r="K473" t="s">
        <v>1413</v>
      </c>
      <c r="L473">
        <v>1327</v>
      </c>
      <c r="N473">
        <v>1005</v>
      </c>
      <c r="O473" t="s">
        <v>96</v>
      </c>
      <c r="P473" t="s">
        <v>96</v>
      </c>
      <c r="Q473">
        <v>1</v>
      </c>
      <c r="X473">
        <v>1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 t="s">
        <v>21</v>
      </c>
      <c r="AG473">
        <v>0</v>
      </c>
      <c r="AH473">
        <v>3</v>
      </c>
      <c r="AI473">
        <v>-1</v>
      </c>
      <c r="AJ473" t="s">
        <v>6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ROW(Source!A176)</f>
        <v>176</v>
      </c>
      <c r="B474">
        <v>27722486</v>
      </c>
      <c r="C474">
        <v>27722471</v>
      </c>
      <c r="D474">
        <v>25174666</v>
      </c>
      <c r="E474">
        <v>1</v>
      </c>
      <c r="F474">
        <v>1</v>
      </c>
      <c r="G474">
        <v>1</v>
      </c>
      <c r="H474">
        <v>3</v>
      </c>
      <c r="I474" t="s">
        <v>1067</v>
      </c>
      <c r="J474" t="s">
        <v>1068</v>
      </c>
      <c r="K474" t="s">
        <v>1069</v>
      </c>
      <c r="L474">
        <v>1348</v>
      </c>
      <c r="N474">
        <v>1009</v>
      </c>
      <c r="O474" t="s">
        <v>46</v>
      </c>
      <c r="P474" t="s">
        <v>46</v>
      </c>
      <c r="Q474">
        <v>1000</v>
      </c>
      <c r="X474">
        <v>3.0000000000000001E-3</v>
      </c>
      <c r="Y474">
        <v>5804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21</v>
      </c>
      <c r="AG474">
        <v>0</v>
      </c>
      <c r="AH474">
        <v>2</v>
      </c>
      <c r="AI474">
        <v>27722477</v>
      </c>
      <c r="AJ474">
        <v>454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ROW(Source!A176)</f>
        <v>176</v>
      </c>
      <c r="B475">
        <v>27722487</v>
      </c>
      <c r="C475">
        <v>27722471</v>
      </c>
      <c r="D475">
        <v>25186953</v>
      </c>
      <c r="E475">
        <v>1</v>
      </c>
      <c r="F475">
        <v>1</v>
      </c>
      <c r="G475">
        <v>1</v>
      </c>
      <c r="H475">
        <v>3</v>
      </c>
      <c r="I475" t="s">
        <v>1070</v>
      </c>
      <c r="J475" t="s">
        <v>1071</v>
      </c>
      <c r="K475" t="s">
        <v>1072</v>
      </c>
      <c r="L475">
        <v>1354</v>
      </c>
      <c r="N475">
        <v>1010</v>
      </c>
      <c r="O475" t="s">
        <v>252</v>
      </c>
      <c r="P475" t="s">
        <v>252</v>
      </c>
      <c r="Q475">
        <v>1</v>
      </c>
      <c r="X475">
        <v>0.1</v>
      </c>
      <c r="Y475">
        <v>72.8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21</v>
      </c>
      <c r="AG475">
        <v>0</v>
      </c>
      <c r="AH475">
        <v>2</v>
      </c>
      <c r="AI475">
        <v>27722478</v>
      </c>
      <c r="AJ475">
        <v>455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ROW(Source!A177)</f>
        <v>177</v>
      </c>
      <c r="B476">
        <v>27722479</v>
      </c>
      <c r="C476">
        <v>27722471</v>
      </c>
      <c r="D476">
        <v>25428833</v>
      </c>
      <c r="E476">
        <v>1</v>
      </c>
      <c r="F476">
        <v>1</v>
      </c>
      <c r="G476">
        <v>1</v>
      </c>
      <c r="H476">
        <v>1</v>
      </c>
      <c r="I476" t="s">
        <v>1059</v>
      </c>
      <c r="J476" t="s">
        <v>6</v>
      </c>
      <c r="K476" t="s">
        <v>1060</v>
      </c>
      <c r="L476">
        <v>1191</v>
      </c>
      <c r="N476">
        <v>1013</v>
      </c>
      <c r="O476" t="s">
        <v>953</v>
      </c>
      <c r="P476" t="s">
        <v>953</v>
      </c>
      <c r="Q476">
        <v>1</v>
      </c>
      <c r="X476">
        <v>2.4</v>
      </c>
      <c r="Y476">
        <v>0</v>
      </c>
      <c r="Z476">
        <v>0</v>
      </c>
      <c r="AA476">
        <v>0</v>
      </c>
      <c r="AB476">
        <v>9.92</v>
      </c>
      <c r="AC476">
        <v>0</v>
      </c>
      <c r="AD476">
        <v>1</v>
      </c>
      <c r="AE476">
        <v>1</v>
      </c>
      <c r="AF476" t="s">
        <v>53</v>
      </c>
      <c r="AG476">
        <v>1.68</v>
      </c>
      <c r="AH476">
        <v>2</v>
      </c>
      <c r="AI476">
        <v>27722472</v>
      </c>
      <c r="AJ476">
        <v>456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ROW(Source!A177)</f>
        <v>177</v>
      </c>
      <c r="B477">
        <v>27722480</v>
      </c>
      <c r="C477">
        <v>27722471</v>
      </c>
      <c r="D477">
        <v>25412928</v>
      </c>
      <c r="E477">
        <v>1</v>
      </c>
      <c r="F477">
        <v>1</v>
      </c>
      <c r="G477">
        <v>1</v>
      </c>
      <c r="H477">
        <v>1</v>
      </c>
      <c r="I477" t="s">
        <v>954</v>
      </c>
      <c r="J477" t="s">
        <v>6</v>
      </c>
      <c r="K477" t="s">
        <v>955</v>
      </c>
      <c r="L477">
        <v>1191</v>
      </c>
      <c r="N477">
        <v>1013</v>
      </c>
      <c r="O477" t="s">
        <v>953</v>
      </c>
      <c r="P477" t="s">
        <v>953</v>
      </c>
      <c r="Q477">
        <v>1</v>
      </c>
      <c r="X477">
        <v>0.17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2</v>
      </c>
      <c r="AF477" t="s">
        <v>53</v>
      </c>
      <c r="AG477">
        <v>0.11899999999999999</v>
      </c>
      <c r="AH477">
        <v>2</v>
      </c>
      <c r="AI477">
        <v>27722473</v>
      </c>
      <c r="AJ477">
        <v>457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ROW(Source!A177)</f>
        <v>177</v>
      </c>
      <c r="B478">
        <v>27722481</v>
      </c>
      <c r="C478">
        <v>27722471</v>
      </c>
      <c r="D478">
        <v>25231607</v>
      </c>
      <c r="E478">
        <v>1</v>
      </c>
      <c r="F478">
        <v>1</v>
      </c>
      <c r="G478">
        <v>1</v>
      </c>
      <c r="H478">
        <v>2</v>
      </c>
      <c r="I478" t="s">
        <v>997</v>
      </c>
      <c r="J478" t="s">
        <v>998</v>
      </c>
      <c r="K478" t="s">
        <v>999</v>
      </c>
      <c r="L478">
        <v>1368</v>
      </c>
      <c r="N478">
        <v>1011</v>
      </c>
      <c r="O478" t="s">
        <v>959</v>
      </c>
      <c r="P478" t="s">
        <v>959</v>
      </c>
      <c r="Q478">
        <v>1</v>
      </c>
      <c r="X478">
        <v>0.17</v>
      </c>
      <c r="Y478">
        <v>0</v>
      </c>
      <c r="Z478">
        <v>65.709999999999994</v>
      </c>
      <c r="AA478">
        <v>11.6</v>
      </c>
      <c r="AB478">
        <v>0</v>
      </c>
      <c r="AC478">
        <v>0</v>
      </c>
      <c r="AD478">
        <v>1</v>
      </c>
      <c r="AE478">
        <v>0</v>
      </c>
      <c r="AF478" t="s">
        <v>53</v>
      </c>
      <c r="AG478">
        <v>0.11899999999999999</v>
      </c>
      <c r="AH478">
        <v>2</v>
      </c>
      <c r="AI478">
        <v>27722474</v>
      </c>
      <c r="AJ478">
        <v>458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ROW(Source!A177)</f>
        <v>177</v>
      </c>
      <c r="B479">
        <v>27722482</v>
      </c>
      <c r="C479">
        <v>27722471</v>
      </c>
      <c r="D479">
        <v>25231911</v>
      </c>
      <c r="E479">
        <v>1</v>
      </c>
      <c r="F479">
        <v>1</v>
      </c>
      <c r="G479">
        <v>1</v>
      </c>
      <c r="H479">
        <v>2</v>
      </c>
      <c r="I479" t="s">
        <v>1061</v>
      </c>
      <c r="J479" t="s">
        <v>1062</v>
      </c>
      <c r="K479" t="s">
        <v>1063</v>
      </c>
      <c r="L479">
        <v>1368</v>
      </c>
      <c r="N479">
        <v>1011</v>
      </c>
      <c r="O479" t="s">
        <v>959</v>
      </c>
      <c r="P479" t="s">
        <v>959</v>
      </c>
      <c r="Q479">
        <v>1</v>
      </c>
      <c r="X479">
        <v>0.4</v>
      </c>
      <c r="Y479">
        <v>0</v>
      </c>
      <c r="Z479">
        <v>8.1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53</v>
      </c>
      <c r="AG479">
        <v>0.27999999999999997</v>
      </c>
      <c r="AH479">
        <v>2</v>
      </c>
      <c r="AI479">
        <v>27722475</v>
      </c>
      <c r="AJ479">
        <v>459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ROW(Source!A177)</f>
        <v>177</v>
      </c>
      <c r="B480">
        <v>27722483</v>
      </c>
      <c r="C480">
        <v>27722471</v>
      </c>
      <c r="D480">
        <v>25145057</v>
      </c>
      <c r="E480">
        <v>17</v>
      </c>
      <c r="F480">
        <v>1</v>
      </c>
      <c r="G480">
        <v>1</v>
      </c>
      <c r="H480">
        <v>3</v>
      </c>
      <c r="I480" t="s">
        <v>1410</v>
      </c>
      <c r="J480" t="s">
        <v>6</v>
      </c>
      <c r="K480" t="s">
        <v>1411</v>
      </c>
      <c r="L480">
        <v>1035</v>
      </c>
      <c r="N480">
        <v>1013</v>
      </c>
      <c r="O480" t="s">
        <v>661</v>
      </c>
      <c r="P480" t="s">
        <v>661</v>
      </c>
      <c r="Q480">
        <v>1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1</v>
      </c>
      <c r="AD480">
        <v>0</v>
      </c>
      <c r="AE480">
        <v>0</v>
      </c>
      <c r="AF480" t="s">
        <v>21</v>
      </c>
      <c r="AG480">
        <v>0</v>
      </c>
      <c r="AH480">
        <v>3</v>
      </c>
      <c r="AI480">
        <v>-1</v>
      </c>
      <c r="AJ480" t="s">
        <v>6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ROW(Source!A177)</f>
        <v>177</v>
      </c>
      <c r="B481">
        <v>27722484</v>
      </c>
      <c r="C481">
        <v>27722471</v>
      </c>
      <c r="D481">
        <v>25151425</v>
      </c>
      <c r="E481">
        <v>1</v>
      </c>
      <c r="F481">
        <v>1</v>
      </c>
      <c r="G481">
        <v>1</v>
      </c>
      <c r="H481">
        <v>3</v>
      </c>
      <c r="I481" t="s">
        <v>1064</v>
      </c>
      <c r="J481" t="s">
        <v>1065</v>
      </c>
      <c r="K481" t="s">
        <v>1066</v>
      </c>
      <c r="L481">
        <v>1348</v>
      </c>
      <c r="N481">
        <v>1009</v>
      </c>
      <c r="O481" t="s">
        <v>46</v>
      </c>
      <c r="P481" t="s">
        <v>46</v>
      </c>
      <c r="Q481">
        <v>1000</v>
      </c>
      <c r="X481">
        <v>1E-4</v>
      </c>
      <c r="Y481">
        <v>10315.01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21</v>
      </c>
      <c r="AG481">
        <v>0</v>
      </c>
      <c r="AH481">
        <v>2</v>
      </c>
      <c r="AI481">
        <v>27722476</v>
      </c>
      <c r="AJ481">
        <v>460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ROW(Source!A177)</f>
        <v>177</v>
      </c>
      <c r="B482">
        <v>27722485</v>
      </c>
      <c r="C482">
        <v>27722471</v>
      </c>
      <c r="D482">
        <v>25145062</v>
      </c>
      <c r="E482">
        <v>17</v>
      </c>
      <c r="F482">
        <v>1</v>
      </c>
      <c r="G482">
        <v>1</v>
      </c>
      <c r="H482">
        <v>3</v>
      </c>
      <c r="I482" t="s">
        <v>1412</v>
      </c>
      <c r="J482" t="s">
        <v>6</v>
      </c>
      <c r="K482" t="s">
        <v>1413</v>
      </c>
      <c r="L482">
        <v>1327</v>
      </c>
      <c r="N482">
        <v>1005</v>
      </c>
      <c r="O482" t="s">
        <v>96</v>
      </c>
      <c r="P482" t="s">
        <v>96</v>
      </c>
      <c r="Q482">
        <v>1</v>
      </c>
      <c r="X482">
        <v>1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 t="s">
        <v>21</v>
      </c>
      <c r="AG482">
        <v>0</v>
      </c>
      <c r="AH482">
        <v>3</v>
      </c>
      <c r="AI482">
        <v>-1</v>
      </c>
      <c r="AJ482" t="s">
        <v>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ROW(Source!A177)</f>
        <v>177</v>
      </c>
      <c r="B483">
        <v>27722486</v>
      </c>
      <c r="C483">
        <v>27722471</v>
      </c>
      <c r="D483">
        <v>25174666</v>
      </c>
      <c r="E483">
        <v>1</v>
      </c>
      <c r="F483">
        <v>1</v>
      </c>
      <c r="G483">
        <v>1</v>
      </c>
      <c r="H483">
        <v>3</v>
      </c>
      <c r="I483" t="s">
        <v>1067</v>
      </c>
      <c r="J483" t="s">
        <v>1068</v>
      </c>
      <c r="K483" t="s">
        <v>1069</v>
      </c>
      <c r="L483">
        <v>1348</v>
      </c>
      <c r="N483">
        <v>1009</v>
      </c>
      <c r="O483" t="s">
        <v>46</v>
      </c>
      <c r="P483" t="s">
        <v>46</v>
      </c>
      <c r="Q483">
        <v>1000</v>
      </c>
      <c r="X483">
        <v>3.0000000000000001E-3</v>
      </c>
      <c r="Y483">
        <v>5804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21</v>
      </c>
      <c r="AG483">
        <v>0</v>
      </c>
      <c r="AH483">
        <v>2</v>
      </c>
      <c r="AI483">
        <v>27722477</v>
      </c>
      <c r="AJ483">
        <v>461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ROW(Source!A177)</f>
        <v>177</v>
      </c>
      <c r="B484">
        <v>27722487</v>
      </c>
      <c r="C484">
        <v>27722471</v>
      </c>
      <c r="D484">
        <v>25186953</v>
      </c>
      <c r="E484">
        <v>1</v>
      </c>
      <c r="F484">
        <v>1</v>
      </c>
      <c r="G484">
        <v>1</v>
      </c>
      <c r="H484">
        <v>3</v>
      </c>
      <c r="I484" t="s">
        <v>1070</v>
      </c>
      <c r="J484" t="s">
        <v>1071</v>
      </c>
      <c r="K484" t="s">
        <v>1072</v>
      </c>
      <c r="L484">
        <v>1354</v>
      </c>
      <c r="N484">
        <v>1010</v>
      </c>
      <c r="O484" t="s">
        <v>252</v>
      </c>
      <c r="P484" t="s">
        <v>252</v>
      </c>
      <c r="Q484">
        <v>1</v>
      </c>
      <c r="X484">
        <v>0.1</v>
      </c>
      <c r="Y484">
        <v>72.8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21</v>
      </c>
      <c r="AG484">
        <v>0</v>
      </c>
      <c r="AH484">
        <v>2</v>
      </c>
      <c r="AI484">
        <v>27722478</v>
      </c>
      <c r="AJ484">
        <v>462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ROW(Source!A178)</f>
        <v>178</v>
      </c>
      <c r="B485">
        <v>27722497</v>
      </c>
      <c r="C485">
        <v>27722488</v>
      </c>
      <c r="D485">
        <v>25413300</v>
      </c>
      <c r="E485">
        <v>1</v>
      </c>
      <c r="F485">
        <v>1</v>
      </c>
      <c r="G485">
        <v>1</v>
      </c>
      <c r="H485">
        <v>1</v>
      </c>
      <c r="I485" t="s">
        <v>989</v>
      </c>
      <c r="J485" t="s">
        <v>6</v>
      </c>
      <c r="K485" t="s">
        <v>990</v>
      </c>
      <c r="L485">
        <v>1191</v>
      </c>
      <c r="N485">
        <v>1013</v>
      </c>
      <c r="O485" t="s">
        <v>953</v>
      </c>
      <c r="P485" t="s">
        <v>953</v>
      </c>
      <c r="Q485">
        <v>1</v>
      </c>
      <c r="X485">
        <v>32.49</v>
      </c>
      <c r="Y485">
        <v>0</v>
      </c>
      <c r="Z485">
        <v>0</v>
      </c>
      <c r="AA485">
        <v>0</v>
      </c>
      <c r="AB485">
        <v>8.5299999999999994</v>
      </c>
      <c r="AC485">
        <v>0</v>
      </c>
      <c r="AD485">
        <v>1</v>
      </c>
      <c r="AE485">
        <v>1</v>
      </c>
      <c r="AF485" t="s">
        <v>103</v>
      </c>
      <c r="AG485">
        <v>37.363500000000002</v>
      </c>
      <c r="AH485">
        <v>2</v>
      </c>
      <c r="AI485">
        <v>27722489</v>
      </c>
      <c r="AJ485">
        <v>463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ROW(Source!A178)</f>
        <v>178</v>
      </c>
      <c r="B486">
        <v>27722498</v>
      </c>
      <c r="C486">
        <v>27722488</v>
      </c>
      <c r="D486">
        <v>25412928</v>
      </c>
      <c r="E486">
        <v>1</v>
      </c>
      <c r="F486">
        <v>1</v>
      </c>
      <c r="G486">
        <v>1</v>
      </c>
      <c r="H486">
        <v>1</v>
      </c>
      <c r="I486" t="s">
        <v>954</v>
      </c>
      <c r="J486" t="s">
        <v>6</v>
      </c>
      <c r="K486" t="s">
        <v>955</v>
      </c>
      <c r="L486">
        <v>1191</v>
      </c>
      <c r="N486">
        <v>1013</v>
      </c>
      <c r="O486" t="s">
        <v>953</v>
      </c>
      <c r="P486" t="s">
        <v>953</v>
      </c>
      <c r="Q486">
        <v>1</v>
      </c>
      <c r="X486">
        <v>0.93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102</v>
      </c>
      <c r="AG486">
        <v>1.1625000000000001</v>
      </c>
      <c r="AH486">
        <v>2</v>
      </c>
      <c r="AI486">
        <v>27722490</v>
      </c>
      <c r="AJ486">
        <v>464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ROW(Source!A178)</f>
        <v>178</v>
      </c>
      <c r="B487">
        <v>27722499</v>
      </c>
      <c r="C487">
        <v>27722488</v>
      </c>
      <c r="D487">
        <v>25230445</v>
      </c>
      <c r="E487">
        <v>1</v>
      </c>
      <c r="F487">
        <v>1</v>
      </c>
      <c r="G487">
        <v>1</v>
      </c>
      <c r="H487">
        <v>2</v>
      </c>
      <c r="I487" t="s">
        <v>956</v>
      </c>
      <c r="J487" t="s">
        <v>957</v>
      </c>
      <c r="K487" t="s">
        <v>958</v>
      </c>
      <c r="L487">
        <v>1368</v>
      </c>
      <c r="N487">
        <v>1011</v>
      </c>
      <c r="O487" t="s">
        <v>959</v>
      </c>
      <c r="P487" t="s">
        <v>959</v>
      </c>
      <c r="Q487">
        <v>1</v>
      </c>
      <c r="X487">
        <v>0.02</v>
      </c>
      <c r="Y487">
        <v>0</v>
      </c>
      <c r="Z487">
        <v>89.99</v>
      </c>
      <c r="AA487">
        <v>10.06</v>
      </c>
      <c r="AB487">
        <v>0</v>
      </c>
      <c r="AC487">
        <v>0</v>
      </c>
      <c r="AD487">
        <v>1</v>
      </c>
      <c r="AE487">
        <v>0</v>
      </c>
      <c r="AF487" t="s">
        <v>102</v>
      </c>
      <c r="AG487">
        <v>2.5000000000000001E-2</v>
      </c>
      <c r="AH487">
        <v>2</v>
      </c>
      <c r="AI487">
        <v>27722491</v>
      </c>
      <c r="AJ487">
        <v>465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ROW(Source!A178)</f>
        <v>178</v>
      </c>
      <c r="B488">
        <v>27722500</v>
      </c>
      <c r="C488">
        <v>27722488</v>
      </c>
      <c r="D488">
        <v>25230514</v>
      </c>
      <c r="E488">
        <v>1</v>
      </c>
      <c r="F488">
        <v>1</v>
      </c>
      <c r="G488">
        <v>1</v>
      </c>
      <c r="H488">
        <v>2</v>
      </c>
      <c r="I488" t="s">
        <v>960</v>
      </c>
      <c r="J488" t="s">
        <v>961</v>
      </c>
      <c r="K488" t="s">
        <v>962</v>
      </c>
      <c r="L488">
        <v>1368</v>
      </c>
      <c r="N488">
        <v>1011</v>
      </c>
      <c r="O488" t="s">
        <v>959</v>
      </c>
      <c r="P488" t="s">
        <v>959</v>
      </c>
      <c r="Q488">
        <v>1</v>
      </c>
      <c r="X488">
        <v>0.21</v>
      </c>
      <c r="Y488">
        <v>0</v>
      </c>
      <c r="Z488">
        <v>31.26</v>
      </c>
      <c r="AA488">
        <v>13.5</v>
      </c>
      <c r="AB488">
        <v>0</v>
      </c>
      <c r="AC488">
        <v>0</v>
      </c>
      <c r="AD488">
        <v>1</v>
      </c>
      <c r="AE488">
        <v>0</v>
      </c>
      <c r="AF488" t="s">
        <v>102</v>
      </c>
      <c r="AG488">
        <v>0.26250000000000001</v>
      </c>
      <c r="AH488">
        <v>2</v>
      </c>
      <c r="AI488">
        <v>27722492</v>
      </c>
      <c r="AJ488">
        <v>466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ROW(Source!A178)</f>
        <v>178</v>
      </c>
      <c r="B489">
        <v>27722501</v>
      </c>
      <c r="C489">
        <v>27722488</v>
      </c>
      <c r="D489">
        <v>25230679</v>
      </c>
      <c r="E489">
        <v>1</v>
      </c>
      <c r="F489">
        <v>1</v>
      </c>
      <c r="G489">
        <v>1</v>
      </c>
      <c r="H489">
        <v>2</v>
      </c>
      <c r="I489" t="s">
        <v>1172</v>
      </c>
      <c r="J489" t="s">
        <v>1173</v>
      </c>
      <c r="K489" t="s">
        <v>1174</v>
      </c>
      <c r="L489">
        <v>1368</v>
      </c>
      <c r="N489">
        <v>1011</v>
      </c>
      <c r="O489" t="s">
        <v>959</v>
      </c>
      <c r="P489" t="s">
        <v>959</v>
      </c>
      <c r="Q489">
        <v>1</v>
      </c>
      <c r="X489">
        <v>0.7</v>
      </c>
      <c r="Y489">
        <v>0</v>
      </c>
      <c r="Z489">
        <v>12.39</v>
      </c>
      <c r="AA489">
        <v>10.06</v>
      </c>
      <c r="AB489">
        <v>0</v>
      </c>
      <c r="AC489">
        <v>0</v>
      </c>
      <c r="AD489">
        <v>1</v>
      </c>
      <c r="AE489">
        <v>0</v>
      </c>
      <c r="AF489" t="s">
        <v>102</v>
      </c>
      <c r="AG489">
        <v>0.875</v>
      </c>
      <c r="AH489">
        <v>2</v>
      </c>
      <c r="AI489">
        <v>27722493</v>
      </c>
      <c r="AJ489">
        <v>467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ROW(Source!A178)</f>
        <v>178</v>
      </c>
      <c r="B490">
        <v>27722502</v>
      </c>
      <c r="C490">
        <v>27722488</v>
      </c>
      <c r="D490">
        <v>25149961</v>
      </c>
      <c r="E490">
        <v>1</v>
      </c>
      <c r="F490">
        <v>1</v>
      </c>
      <c r="G490">
        <v>1</v>
      </c>
      <c r="H490">
        <v>3</v>
      </c>
      <c r="I490" t="s">
        <v>963</v>
      </c>
      <c r="J490" t="s">
        <v>964</v>
      </c>
      <c r="K490" t="s">
        <v>965</v>
      </c>
      <c r="L490">
        <v>1339</v>
      </c>
      <c r="N490">
        <v>1007</v>
      </c>
      <c r="O490" t="s">
        <v>64</v>
      </c>
      <c r="P490" t="s">
        <v>64</v>
      </c>
      <c r="Q490">
        <v>1</v>
      </c>
      <c r="X490">
        <v>0.51</v>
      </c>
      <c r="Y490">
        <v>2.44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0.51</v>
      </c>
      <c r="AH490">
        <v>2</v>
      </c>
      <c r="AI490">
        <v>27722494</v>
      </c>
      <c r="AJ490">
        <v>468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ROW(Source!A178)</f>
        <v>178</v>
      </c>
      <c r="B491">
        <v>27722503</v>
      </c>
      <c r="C491">
        <v>27722488</v>
      </c>
      <c r="D491">
        <v>25145625</v>
      </c>
      <c r="E491">
        <v>17</v>
      </c>
      <c r="F491">
        <v>1</v>
      </c>
      <c r="G491">
        <v>1</v>
      </c>
      <c r="H491">
        <v>3</v>
      </c>
      <c r="I491" t="s">
        <v>1433</v>
      </c>
      <c r="J491" t="s">
        <v>6</v>
      </c>
      <c r="K491" t="s">
        <v>1434</v>
      </c>
      <c r="L491">
        <v>1348</v>
      </c>
      <c r="N491">
        <v>1009</v>
      </c>
      <c r="O491" t="s">
        <v>46</v>
      </c>
      <c r="P491" t="s">
        <v>46</v>
      </c>
      <c r="Q491">
        <v>1000</v>
      </c>
      <c r="X491">
        <v>0.85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 t="s">
        <v>6</v>
      </c>
      <c r="AG491">
        <v>0.85</v>
      </c>
      <c r="AH491">
        <v>3</v>
      </c>
      <c r="AI491">
        <v>-1</v>
      </c>
      <c r="AJ491" t="s">
        <v>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ROW(Source!A178)</f>
        <v>178</v>
      </c>
      <c r="B492">
        <v>27722504</v>
      </c>
      <c r="C492">
        <v>27722488</v>
      </c>
      <c r="D492">
        <v>25145248</v>
      </c>
      <c r="E492">
        <v>17</v>
      </c>
      <c r="F492">
        <v>1</v>
      </c>
      <c r="G492">
        <v>1</v>
      </c>
      <c r="H492">
        <v>3</v>
      </c>
      <c r="I492" t="s">
        <v>1423</v>
      </c>
      <c r="J492" t="s">
        <v>6</v>
      </c>
      <c r="K492" t="s">
        <v>1424</v>
      </c>
      <c r="L492">
        <v>1348</v>
      </c>
      <c r="N492">
        <v>1009</v>
      </c>
      <c r="O492" t="s">
        <v>46</v>
      </c>
      <c r="P492" t="s">
        <v>46</v>
      </c>
      <c r="Q492">
        <v>1000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1</v>
      </c>
      <c r="AD492">
        <v>0</v>
      </c>
      <c r="AE492">
        <v>0</v>
      </c>
      <c r="AF492" t="s">
        <v>6</v>
      </c>
      <c r="AG492">
        <v>0</v>
      </c>
      <c r="AH492">
        <v>3</v>
      </c>
      <c r="AI492">
        <v>-1</v>
      </c>
      <c r="AJ492" t="s">
        <v>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ROW(Source!A179)</f>
        <v>179</v>
      </c>
      <c r="B493">
        <v>27722497</v>
      </c>
      <c r="C493">
        <v>27722488</v>
      </c>
      <c r="D493">
        <v>25413300</v>
      </c>
      <c r="E493">
        <v>1</v>
      </c>
      <c r="F493">
        <v>1</v>
      </c>
      <c r="G493">
        <v>1</v>
      </c>
      <c r="H493">
        <v>1</v>
      </c>
      <c r="I493" t="s">
        <v>989</v>
      </c>
      <c r="J493" t="s">
        <v>6</v>
      </c>
      <c r="K493" t="s">
        <v>990</v>
      </c>
      <c r="L493">
        <v>1191</v>
      </c>
      <c r="N493">
        <v>1013</v>
      </c>
      <c r="O493" t="s">
        <v>953</v>
      </c>
      <c r="P493" t="s">
        <v>953</v>
      </c>
      <c r="Q493">
        <v>1</v>
      </c>
      <c r="X493">
        <v>32.49</v>
      </c>
      <c r="Y493">
        <v>0</v>
      </c>
      <c r="Z493">
        <v>0</v>
      </c>
      <c r="AA493">
        <v>0</v>
      </c>
      <c r="AB493">
        <v>8.5299999999999994</v>
      </c>
      <c r="AC493">
        <v>0</v>
      </c>
      <c r="AD493">
        <v>1</v>
      </c>
      <c r="AE493">
        <v>1</v>
      </c>
      <c r="AF493" t="s">
        <v>103</v>
      </c>
      <c r="AG493">
        <v>37.363500000000002</v>
      </c>
      <c r="AH493">
        <v>2</v>
      </c>
      <c r="AI493">
        <v>27722489</v>
      </c>
      <c r="AJ493">
        <v>471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ROW(Source!A179)</f>
        <v>179</v>
      </c>
      <c r="B494">
        <v>27722498</v>
      </c>
      <c r="C494">
        <v>27722488</v>
      </c>
      <c r="D494">
        <v>25412928</v>
      </c>
      <c r="E494">
        <v>1</v>
      </c>
      <c r="F494">
        <v>1</v>
      </c>
      <c r="G494">
        <v>1</v>
      </c>
      <c r="H494">
        <v>1</v>
      </c>
      <c r="I494" t="s">
        <v>954</v>
      </c>
      <c r="J494" t="s">
        <v>6</v>
      </c>
      <c r="K494" t="s">
        <v>955</v>
      </c>
      <c r="L494">
        <v>1191</v>
      </c>
      <c r="N494">
        <v>1013</v>
      </c>
      <c r="O494" t="s">
        <v>953</v>
      </c>
      <c r="P494" t="s">
        <v>953</v>
      </c>
      <c r="Q494">
        <v>1</v>
      </c>
      <c r="X494">
        <v>0.93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2</v>
      </c>
      <c r="AF494" t="s">
        <v>102</v>
      </c>
      <c r="AG494">
        <v>1.1625000000000001</v>
      </c>
      <c r="AH494">
        <v>2</v>
      </c>
      <c r="AI494">
        <v>27722490</v>
      </c>
      <c r="AJ494">
        <v>472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ROW(Source!A179)</f>
        <v>179</v>
      </c>
      <c r="B495">
        <v>27722499</v>
      </c>
      <c r="C495">
        <v>27722488</v>
      </c>
      <c r="D495">
        <v>25230445</v>
      </c>
      <c r="E495">
        <v>1</v>
      </c>
      <c r="F495">
        <v>1</v>
      </c>
      <c r="G495">
        <v>1</v>
      </c>
      <c r="H495">
        <v>2</v>
      </c>
      <c r="I495" t="s">
        <v>956</v>
      </c>
      <c r="J495" t="s">
        <v>957</v>
      </c>
      <c r="K495" t="s">
        <v>958</v>
      </c>
      <c r="L495">
        <v>1368</v>
      </c>
      <c r="N495">
        <v>1011</v>
      </c>
      <c r="O495" t="s">
        <v>959</v>
      </c>
      <c r="P495" t="s">
        <v>959</v>
      </c>
      <c r="Q495">
        <v>1</v>
      </c>
      <c r="X495">
        <v>0.02</v>
      </c>
      <c r="Y495">
        <v>0</v>
      </c>
      <c r="Z495">
        <v>89.99</v>
      </c>
      <c r="AA495">
        <v>10.06</v>
      </c>
      <c r="AB495">
        <v>0</v>
      </c>
      <c r="AC495">
        <v>0</v>
      </c>
      <c r="AD495">
        <v>1</v>
      </c>
      <c r="AE495">
        <v>0</v>
      </c>
      <c r="AF495" t="s">
        <v>102</v>
      </c>
      <c r="AG495">
        <v>2.5000000000000001E-2</v>
      </c>
      <c r="AH495">
        <v>2</v>
      </c>
      <c r="AI495">
        <v>27722491</v>
      </c>
      <c r="AJ495">
        <v>473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ROW(Source!A179)</f>
        <v>179</v>
      </c>
      <c r="B496">
        <v>27722500</v>
      </c>
      <c r="C496">
        <v>27722488</v>
      </c>
      <c r="D496">
        <v>25230514</v>
      </c>
      <c r="E496">
        <v>1</v>
      </c>
      <c r="F496">
        <v>1</v>
      </c>
      <c r="G496">
        <v>1</v>
      </c>
      <c r="H496">
        <v>2</v>
      </c>
      <c r="I496" t="s">
        <v>960</v>
      </c>
      <c r="J496" t="s">
        <v>961</v>
      </c>
      <c r="K496" t="s">
        <v>962</v>
      </c>
      <c r="L496">
        <v>1368</v>
      </c>
      <c r="N496">
        <v>1011</v>
      </c>
      <c r="O496" t="s">
        <v>959</v>
      </c>
      <c r="P496" t="s">
        <v>959</v>
      </c>
      <c r="Q496">
        <v>1</v>
      </c>
      <c r="X496">
        <v>0.21</v>
      </c>
      <c r="Y496">
        <v>0</v>
      </c>
      <c r="Z496">
        <v>31.26</v>
      </c>
      <c r="AA496">
        <v>13.5</v>
      </c>
      <c r="AB496">
        <v>0</v>
      </c>
      <c r="AC496">
        <v>0</v>
      </c>
      <c r="AD496">
        <v>1</v>
      </c>
      <c r="AE496">
        <v>0</v>
      </c>
      <c r="AF496" t="s">
        <v>102</v>
      </c>
      <c r="AG496">
        <v>0.26250000000000001</v>
      </c>
      <c r="AH496">
        <v>2</v>
      </c>
      <c r="AI496">
        <v>27722492</v>
      </c>
      <c r="AJ496">
        <v>474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ROW(Source!A179)</f>
        <v>179</v>
      </c>
      <c r="B497">
        <v>27722501</v>
      </c>
      <c r="C497">
        <v>27722488</v>
      </c>
      <c r="D497">
        <v>25230679</v>
      </c>
      <c r="E497">
        <v>1</v>
      </c>
      <c r="F497">
        <v>1</v>
      </c>
      <c r="G497">
        <v>1</v>
      </c>
      <c r="H497">
        <v>2</v>
      </c>
      <c r="I497" t="s">
        <v>1172</v>
      </c>
      <c r="J497" t="s">
        <v>1173</v>
      </c>
      <c r="K497" t="s">
        <v>1174</v>
      </c>
      <c r="L497">
        <v>1368</v>
      </c>
      <c r="N497">
        <v>1011</v>
      </c>
      <c r="O497" t="s">
        <v>959</v>
      </c>
      <c r="P497" t="s">
        <v>959</v>
      </c>
      <c r="Q497">
        <v>1</v>
      </c>
      <c r="X497">
        <v>0.7</v>
      </c>
      <c r="Y497">
        <v>0</v>
      </c>
      <c r="Z497">
        <v>12.39</v>
      </c>
      <c r="AA497">
        <v>10.06</v>
      </c>
      <c r="AB497">
        <v>0</v>
      </c>
      <c r="AC497">
        <v>0</v>
      </c>
      <c r="AD497">
        <v>1</v>
      </c>
      <c r="AE497">
        <v>0</v>
      </c>
      <c r="AF497" t="s">
        <v>102</v>
      </c>
      <c r="AG497">
        <v>0.875</v>
      </c>
      <c r="AH497">
        <v>2</v>
      </c>
      <c r="AI497">
        <v>27722493</v>
      </c>
      <c r="AJ497">
        <v>475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ROW(Source!A179)</f>
        <v>179</v>
      </c>
      <c r="B498">
        <v>27722502</v>
      </c>
      <c r="C498">
        <v>27722488</v>
      </c>
      <c r="D498">
        <v>25149961</v>
      </c>
      <c r="E498">
        <v>1</v>
      </c>
      <c r="F498">
        <v>1</v>
      </c>
      <c r="G498">
        <v>1</v>
      </c>
      <c r="H498">
        <v>3</v>
      </c>
      <c r="I498" t="s">
        <v>963</v>
      </c>
      <c r="J498" t="s">
        <v>964</v>
      </c>
      <c r="K498" t="s">
        <v>965</v>
      </c>
      <c r="L498">
        <v>1339</v>
      </c>
      <c r="N498">
        <v>1007</v>
      </c>
      <c r="O498" t="s">
        <v>64</v>
      </c>
      <c r="P498" t="s">
        <v>64</v>
      </c>
      <c r="Q498">
        <v>1</v>
      </c>
      <c r="X498">
        <v>0.51</v>
      </c>
      <c r="Y498">
        <v>2.44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0.51</v>
      </c>
      <c r="AH498">
        <v>2</v>
      </c>
      <c r="AI498">
        <v>27722494</v>
      </c>
      <c r="AJ498">
        <v>476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ROW(Source!A179)</f>
        <v>179</v>
      </c>
      <c r="B499">
        <v>27722503</v>
      </c>
      <c r="C499">
        <v>27722488</v>
      </c>
      <c r="D499">
        <v>25145625</v>
      </c>
      <c r="E499">
        <v>17</v>
      </c>
      <c r="F499">
        <v>1</v>
      </c>
      <c r="G499">
        <v>1</v>
      </c>
      <c r="H499">
        <v>3</v>
      </c>
      <c r="I499" t="s">
        <v>1433</v>
      </c>
      <c r="J499" t="s">
        <v>6</v>
      </c>
      <c r="K499" t="s">
        <v>1434</v>
      </c>
      <c r="L499">
        <v>1348</v>
      </c>
      <c r="N499">
        <v>1009</v>
      </c>
      <c r="O499" t="s">
        <v>46</v>
      </c>
      <c r="P499" t="s">
        <v>46</v>
      </c>
      <c r="Q499">
        <v>1000</v>
      </c>
      <c r="X499">
        <v>0.85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6</v>
      </c>
      <c r="AG499">
        <v>0.85</v>
      </c>
      <c r="AH499">
        <v>3</v>
      </c>
      <c r="AI499">
        <v>-1</v>
      </c>
      <c r="AJ499" t="s">
        <v>6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ROW(Source!A179)</f>
        <v>179</v>
      </c>
      <c r="B500">
        <v>27722504</v>
      </c>
      <c r="C500">
        <v>27722488</v>
      </c>
      <c r="D500">
        <v>25145248</v>
      </c>
      <c r="E500">
        <v>17</v>
      </c>
      <c r="F500">
        <v>1</v>
      </c>
      <c r="G500">
        <v>1</v>
      </c>
      <c r="H500">
        <v>3</v>
      </c>
      <c r="I500" t="s">
        <v>1423</v>
      </c>
      <c r="J500" t="s">
        <v>6</v>
      </c>
      <c r="K500" t="s">
        <v>1424</v>
      </c>
      <c r="L500">
        <v>1348</v>
      </c>
      <c r="N500">
        <v>1009</v>
      </c>
      <c r="O500" t="s">
        <v>46</v>
      </c>
      <c r="P500" t="s">
        <v>46</v>
      </c>
      <c r="Q500">
        <v>1000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1</v>
      </c>
      <c r="AD500">
        <v>0</v>
      </c>
      <c r="AE500">
        <v>0</v>
      </c>
      <c r="AF500" t="s">
        <v>6</v>
      </c>
      <c r="AG500">
        <v>0</v>
      </c>
      <c r="AH500">
        <v>3</v>
      </c>
      <c r="AI500">
        <v>-1</v>
      </c>
      <c r="AJ500" t="s">
        <v>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ROW(Source!A184)</f>
        <v>184</v>
      </c>
      <c r="B501">
        <v>27722517</v>
      </c>
      <c r="C501">
        <v>27722507</v>
      </c>
      <c r="D501">
        <v>25418547</v>
      </c>
      <c r="E501">
        <v>1</v>
      </c>
      <c r="F501">
        <v>1</v>
      </c>
      <c r="G501">
        <v>1</v>
      </c>
      <c r="H501">
        <v>1</v>
      </c>
      <c r="I501" t="s">
        <v>1073</v>
      </c>
      <c r="J501" t="s">
        <v>6</v>
      </c>
      <c r="K501" t="s">
        <v>1074</v>
      </c>
      <c r="L501">
        <v>1191</v>
      </c>
      <c r="N501">
        <v>1013</v>
      </c>
      <c r="O501" t="s">
        <v>953</v>
      </c>
      <c r="P501" t="s">
        <v>953</v>
      </c>
      <c r="Q501">
        <v>1</v>
      </c>
      <c r="X501">
        <v>43.56</v>
      </c>
      <c r="Y501">
        <v>0</v>
      </c>
      <c r="Z501">
        <v>0</v>
      </c>
      <c r="AA501">
        <v>0</v>
      </c>
      <c r="AB501">
        <v>8.74</v>
      </c>
      <c r="AC501">
        <v>0</v>
      </c>
      <c r="AD501">
        <v>1</v>
      </c>
      <c r="AE501">
        <v>1</v>
      </c>
      <c r="AF501" t="s">
        <v>103</v>
      </c>
      <c r="AG501">
        <v>50.094000000000001</v>
      </c>
      <c r="AH501">
        <v>2</v>
      </c>
      <c r="AI501">
        <v>27722508</v>
      </c>
      <c r="AJ501">
        <v>479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ROW(Source!A184)</f>
        <v>184</v>
      </c>
      <c r="B502">
        <v>27722518</v>
      </c>
      <c r="C502">
        <v>27722507</v>
      </c>
      <c r="D502">
        <v>25412928</v>
      </c>
      <c r="E502">
        <v>1</v>
      </c>
      <c r="F502">
        <v>1</v>
      </c>
      <c r="G502">
        <v>1</v>
      </c>
      <c r="H502">
        <v>1</v>
      </c>
      <c r="I502" t="s">
        <v>954</v>
      </c>
      <c r="J502" t="s">
        <v>6</v>
      </c>
      <c r="K502" t="s">
        <v>955</v>
      </c>
      <c r="L502">
        <v>1191</v>
      </c>
      <c r="N502">
        <v>1013</v>
      </c>
      <c r="O502" t="s">
        <v>953</v>
      </c>
      <c r="P502" t="s">
        <v>953</v>
      </c>
      <c r="Q502">
        <v>1</v>
      </c>
      <c r="X502">
        <v>0.17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2</v>
      </c>
      <c r="AF502" t="s">
        <v>102</v>
      </c>
      <c r="AG502">
        <v>0.21250000000000002</v>
      </c>
      <c r="AH502">
        <v>2</v>
      </c>
      <c r="AI502">
        <v>27722509</v>
      </c>
      <c r="AJ502">
        <v>480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ROW(Source!A184)</f>
        <v>184</v>
      </c>
      <c r="B503">
        <v>27722519</v>
      </c>
      <c r="C503">
        <v>27722507</v>
      </c>
      <c r="D503">
        <v>25230510</v>
      </c>
      <c r="E503">
        <v>1</v>
      </c>
      <c r="F503">
        <v>1</v>
      </c>
      <c r="G503">
        <v>1</v>
      </c>
      <c r="H503">
        <v>2</v>
      </c>
      <c r="I503" t="s">
        <v>1175</v>
      </c>
      <c r="J503" t="s">
        <v>1176</v>
      </c>
      <c r="K503" t="s">
        <v>1177</v>
      </c>
      <c r="L503">
        <v>1368</v>
      </c>
      <c r="N503">
        <v>1011</v>
      </c>
      <c r="O503" t="s">
        <v>959</v>
      </c>
      <c r="P503" t="s">
        <v>959</v>
      </c>
      <c r="Q503">
        <v>1</v>
      </c>
      <c r="X503">
        <v>0.02</v>
      </c>
      <c r="Y503">
        <v>0</v>
      </c>
      <c r="Z503">
        <v>27.66</v>
      </c>
      <c r="AA503">
        <v>11.6</v>
      </c>
      <c r="AB503">
        <v>0</v>
      </c>
      <c r="AC503">
        <v>0</v>
      </c>
      <c r="AD503">
        <v>1</v>
      </c>
      <c r="AE503">
        <v>0</v>
      </c>
      <c r="AF503" t="s">
        <v>102</v>
      </c>
      <c r="AG503">
        <v>2.5000000000000001E-2</v>
      </c>
      <c r="AH503">
        <v>2</v>
      </c>
      <c r="AI503">
        <v>27722510</v>
      </c>
      <c r="AJ503">
        <v>481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ROW(Source!A184)</f>
        <v>184</v>
      </c>
      <c r="B504">
        <v>27722520</v>
      </c>
      <c r="C504">
        <v>27722507</v>
      </c>
      <c r="D504">
        <v>25231607</v>
      </c>
      <c r="E504">
        <v>1</v>
      </c>
      <c r="F504">
        <v>1</v>
      </c>
      <c r="G504">
        <v>1</v>
      </c>
      <c r="H504">
        <v>2</v>
      </c>
      <c r="I504" t="s">
        <v>997</v>
      </c>
      <c r="J504" t="s">
        <v>998</v>
      </c>
      <c r="K504" t="s">
        <v>999</v>
      </c>
      <c r="L504">
        <v>1368</v>
      </c>
      <c r="N504">
        <v>1011</v>
      </c>
      <c r="O504" t="s">
        <v>959</v>
      </c>
      <c r="P504" t="s">
        <v>959</v>
      </c>
      <c r="Q504">
        <v>1</v>
      </c>
      <c r="X504">
        <v>0.15</v>
      </c>
      <c r="Y504">
        <v>0</v>
      </c>
      <c r="Z504">
        <v>65.709999999999994</v>
      </c>
      <c r="AA504">
        <v>11.6</v>
      </c>
      <c r="AB504">
        <v>0</v>
      </c>
      <c r="AC504">
        <v>0</v>
      </c>
      <c r="AD504">
        <v>1</v>
      </c>
      <c r="AE504">
        <v>0</v>
      </c>
      <c r="AF504" t="s">
        <v>102</v>
      </c>
      <c r="AG504">
        <v>0.1875</v>
      </c>
      <c r="AH504">
        <v>2</v>
      </c>
      <c r="AI504">
        <v>27722511</v>
      </c>
      <c r="AJ504">
        <v>482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ROW(Source!A184)</f>
        <v>184</v>
      </c>
      <c r="B505">
        <v>27722521</v>
      </c>
      <c r="C505">
        <v>27722507</v>
      </c>
      <c r="D505">
        <v>25153356</v>
      </c>
      <c r="E505">
        <v>1</v>
      </c>
      <c r="F505">
        <v>1</v>
      </c>
      <c r="G505">
        <v>1</v>
      </c>
      <c r="H505">
        <v>3</v>
      </c>
      <c r="I505" t="s">
        <v>1136</v>
      </c>
      <c r="J505" t="s">
        <v>1137</v>
      </c>
      <c r="K505" t="s">
        <v>1138</v>
      </c>
      <c r="L505">
        <v>1327</v>
      </c>
      <c r="N505">
        <v>1005</v>
      </c>
      <c r="O505" t="s">
        <v>96</v>
      </c>
      <c r="P505" t="s">
        <v>96</v>
      </c>
      <c r="Q505">
        <v>1</v>
      </c>
      <c r="X505">
        <v>0.84</v>
      </c>
      <c r="Y505">
        <v>72.319999999999993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0.84</v>
      </c>
      <c r="AH505">
        <v>2</v>
      </c>
      <c r="AI505">
        <v>27722512</v>
      </c>
      <c r="AJ505">
        <v>483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ROW(Source!A184)</f>
        <v>184</v>
      </c>
      <c r="B506">
        <v>27722522</v>
      </c>
      <c r="C506">
        <v>27722507</v>
      </c>
      <c r="D506">
        <v>25153690</v>
      </c>
      <c r="E506">
        <v>1</v>
      </c>
      <c r="F506">
        <v>1</v>
      </c>
      <c r="G506">
        <v>1</v>
      </c>
      <c r="H506">
        <v>3</v>
      </c>
      <c r="I506" t="s">
        <v>1122</v>
      </c>
      <c r="J506" t="s">
        <v>1123</v>
      </c>
      <c r="K506" t="s">
        <v>1124</v>
      </c>
      <c r="L506">
        <v>1346</v>
      </c>
      <c r="N506">
        <v>1009</v>
      </c>
      <c r="O506" t="s">
        <v>178</v>
      </c>
      <c r="P506" t="s">
        <v>178</v>
      </c>
      <c r="Q506">
        <v>1</v>
      </c>
      <c r="X506">
        <v>0.31</v>
      </c>
      <c r="Y506">
        <v>1.82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6</v>
      </c>
      <c r="AG506">
        <v>0.31</v>
      </c>
      <c r="AH506">
        <v>2</v>
      </c>
      <c r="AI506">
        <v>27722513</v>
      </c>
      <c r="AJ506">
        <v>484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ROW(Source!A184)</f>
        <v>184</v>
      </c>
      <c r="B507">
        <v>27722523</v>
      </c>
      <c r="C507">
        <v>27722507</v>
      </c>
      <c r="D507">
        <v>25145730</v>
      </c>
      <c r="E507">
        <v>17</v>
      </c>
      <c r="F507">
        <v>1</v>
      </c>
      <c r="G507">
        <v>1</v>
      </c>
      <c r="H507">
        <v>3</v>
      </c>
      <c r="I507" t="s">
        <v>1425</v>
      </c>
      <c r="J507" t="s">
        <v>6</v>
      </c>
      <c r="K507" t="s">
        <v>1426</v>
      </c>
      <c r="L507">
        <v>1348</v>
      </c>
      <c r="N507">
        <v>1009</v>
      </c>
      <c r="O507" t="s">
        <v>46</v>
      </c>
      <c r="P507" t="s">
        <v>46</v>
      </c>
      <c r="Q507">
        <v>1000</v>
      </c>
      <c r="X507">
        <v>0.03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 t="s">
        <v>6</v>
      </c>
      <c r="AG507">
        <v>0.03</v>
      </c>
      <c r="AH507">
        <v>3</v>
      </c>
      <c r="AI507">
        <v>-1</v>
      </c>
      <c r="AJ507" t="s">
        <v>6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ROW(Source!A184)</f>
        <v>184</v>
      </c>
      <c r="B508">
        <v>27722524</v>
      </c>
      <c r="C508">
        <v>27722507</v>
      </c>
      <c r="D508">
        <v>25145248</v>
      </c>
      <c r="E508">
        <v>17</v>
      </c>
      <c r="F508">
        <v>1</v>
      </c>
      <c r="G508">
        <v>1</v>
      </c>
      <c r="H508">
        <v>3</v>
      </c>
      <c r="I508" t="s">
        <v>1423</v>
      </c>
      <c r="J508" t="s">
        <v>6</v>
      </c>
      <c r="K508" t="s">
        <v>1424</v>
      </c>
      <c r="L508">
        <v>1348</v>
      </c>
      <c r="N508">
        <v>1009</v>
      </c>
      <c r="O508" t="s">
        <v>46</v>
      </c>
      <c r="P508" t="s">
        <v>46</v>
      </c>
      <c r="Q508">
        <v>1000</v>
      </c>
      <c r="X508">
        <v>0.02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 t="s">
        <v>6</v>
      </c>
      <c r="AG508">
        <v>0.02</v>
      </c>
      <c r="AH508">
        <v>3</v>
      </c>
      <c r="AI508">
        <v>-1</v>
      </c>
      <c r="AJ508" t="s">
        <v>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ROW(Source!A184)</f>
        <v>184</v>
      </c>
      <c r="B509">
        <v>27722525</v>
      </c>
      <c r="C509">
        <v>27722507</v>
      </c>
      <c r="D509">
        <v>25187360</v>
      </c>
      <c r="E509">
        <v>1</v>
      </c>
      <c r="F509">
        <v>1</v>
      </c>
      <c r="G509">
        <v>1</v>
      </c>
      <c r="H509">
        <v>3</v>
      </c>
      <c r="I509" t="s">
        <v>1178</v>
      </c>
      <c r="J509" t="s">
        <v>1179</v>
      </c>
      <c r="K509" t="s">
        <v>1180</v>
      </c>
      <c r="L509">
        <v>1348</v>
      </c>
      <c r="N509">
        <v>1009</v>
      </c>
      <c r="O509" t="s">
        <v>46</v>
      </c>
      <c r="P509" t="s">
        <v>46</v>
      </c>
      <c r="Q509">
        <v>1000</v>
      </c>
      <c r="X509">
        <v>5.0999999999999997E-2</v>
      </c>
      <c r="Y509">
        <v>11397.1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6</v>
      </c>
      <c r="AG509">
        <v>5.0999999999999997E-2</v>
      </c>
      <c r="AH509">
        <v>2</v>
      </c>
      <c r="AI509">
        <v>27722514</v>
      </c>
      <c r="AJ509">
        <v>487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ROW(Source!A185)</f>
        <v>185</v>
      </c>
      <c r="B510">
        <v>27722517</v>
      </c>
      <c r="C510">
        <v>27722507</v>
      </c>
      <c r="D510">
        <v>25418547</v>
      </c>
      <c r="E510">
        <v>1</v>
      </c>
      <c r="F510">
        <v>1</v>
      </c>
      <c r="G510">
        <v>1</v>
      </c>
      <c r="H510">
        <v>1</v>
      </c>
      <c r="I510" t="s">
        <v>1073</v>
      </c>
      <c r="J510" t="s">
        <v>6</v>
      </c>
      <c r="K510" t="s">
        <v>1074</v>
      </c>
      <c r="L510">
        <v>1191</v>
      </c>
      <c r="N510">
        <v>1013</v>
      </c>
      <c r="O510" t="s">
        <v>953</v>
      </c>
      <c r="P510" t="s">
        <v>953</v>
      </c>
      <c r="Q510">
        <v>1</v>
      </c>
      <c r="X510">
        <v>43.56</v>
      </c>
      <c r="Y510">
        <v>0</v>
      </c>
      <c r="Z510">
        <v>0</v>
      </c>
      <c r="AA510">
        <v>0</v>
      </c>
      <c r="AB510">
        <v>8.74</v>
      </c>
      <c r="AC510">
        <v>0</v>
      </c>
      <c r="AD510">
        <v>1</v>
      </c>
      <c r="AE510">
        <v>1</v>
      </c>
      <c r="AF510" t="s">
        <v>103</v>
      </c>
      <c r="AG510">
        <v>50.094000000000001</v>
      </c>
      <c r="AH510">
        <v>2</v>
      </c>
      <c r="AI510">
        <v>27722508</v>
      </c>
      <c r="AJ510">
        <v>488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ROW(Source!A185)</f>
        <v>185</v>
      </c>
      <c r="B511">
        <v>27722518</v>
      </c>
      <c r="C511">
        <v>27722507</v>
      </c>
      <c r="D511">
        <v>25412928</v>
      </c>
      <c r="E511">
        <v>1</v>
      </c>
      <c r="F511">
        <v>1</v>
      </c>
      <c r="G511">
        <v>1</v>
      </c>
      <c r="H511">
        <v>1</v>
      </c>
      <c r="I511" t="s">
        <v>954</v>
      </c>
      <c r="J511" t="s">
        <v>6</v>
      </c>
      <c r="K511" t="s">
        <v>955</v>
      </c>
      <c r="L511">
        <v>1191</v>
      </c>
      <c r="N511">
        <v>1013</v>
      </c>
      <c r="O511" t="s">
        <v>953</v>
      </c>
      <c r="P511" t="s">
        <v>953</v>
      </c>
      <c r="Q511">
        <v>1</v>
      </c>
      <c r="X511">
        <v>0.17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2</v>
      </c>
      <c r="AF511" t="s">
        <v>102</v>
      </c>
      <c r="AG511">
        <v>0.21250000000000002</v>
      </c>
      <c r="AH511">
        <v>2</v>
      </c>
      <c r="AI511">
        <v>27722509</v>
      </c>
      <c r="AJ511">
        <v>489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ROW(Source!A185)</f>
        <v>185</v>
      </c>
      <c r="B512">
        <v>27722519</v>
      </c>
      <c r="C512">
        <v>27722507</v>
      </c>
      <c r="D512">
        <v>25230510</v>
      </c>
      <c r="E512">
        <v>1</v>
      </c>
      <c r="F512">
        <v>1</v>
      </c>
      <c r="G512">
        <v>1</v>
      </c>
      <c r="H512">
        <v>2</v>
      </c>
      <c r="I512" t="s">
        <v>1175</v>
      </c>
      <c r="J512" t="s">
        <v>1176</v>
      </c>
      <c r="K512" t="s">
        <v>1177</v>
      </c>
      <c r="L512">
        <v>1368</v>
      </c>
      <c r="N512">
        <v>1011</v>
      </c>
      <c r="O512" t="s">
        <v>959</v>
      </c>
      <c r="P512" t="s">
        <v>959</v>
      </c>
      <c r="Q512">
        <v>1</v>
      </c>
      <c r="X512">
        <v>0.02</v>
      </c>
      <c r="Y512">
        <v>0</v>
      </c>
      <c r="Z512">
        <v>27.66</v>
      </c>
      <c r="AA512">
        <v>11.6</v>
      </c>
      <c r="AB512">
        <v>0</v>
      </c>
      <c r="AC512">
        <v>0</v>
      </c>
      <c r="AD512">
        <v>1</v>
      </c>
      <c r="AE512">
        <v>0</v>
      </c>
      <c r="AF512" t="s">
        <v>102</v>
      </c>
      <c r="AG512">
        <v>2.5000000000000001E-2</v>
      </c>
      <c r="AH512">
        <v>2</v>
      </c>
      <c r="AI512">
        <v>27722510</v>
      </c>
      <c r="AJ512">
        <v>490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ROW(Source!A185)</f>
        <v>185</v>
      </c>
      <c r="B513">
        <v>27722520</v>
      </c>
      <c r="C513">
        <v>27722507</v>
      </c>
      <c r="D513">
        <v>25231607</v>
      </c>
      <c r="E513">
        <v>1</v>
      </c>
      <c r="F513">
        <v>1</v>
      </c>
      <c r="G513">
        <v>1</v>
      </c>
      <c r="H513">
        <v>2</v>
      </c>
      <c r="I513" t="s">
        <v>997</v>
      </c>
      <c r="J513" t="s">
        <v>998</v>
      </c>
      <c r="K513" t="s">
        <v>999</v>
      </c>
      <c r="L513">
        <v>1368</v>
      </c>
      <c r="N513">
        <v>1011</v>
      </c>
      <c r="O513" t="s">
        <v>959</v>
      </c>
      <c r="P513" t="s">
        <v>959</v>
      </c>
      <c r="Q513">
        <v>1</v>
      </c>
      <c r="X513">
        <v>0.15</v>
      </c>
      <c r="Y513">
        <v>0</v>
      </c>
      <c r="Z513">
        <v>65.709999999999994</v>
      </c>
      <c r="AA513">
        <v>11.6</v>
      </c>
      <c r="AB513">
        <v>0</v>
      </c>
      <c r="AC513">
        <v>0</v>
      </c>
      <c r="AD513">
        <v>1</v>
      </c>
      <c r="AE513">
        <v>0</v>
      </c>
      <c r="AF513" t="s">
        <v>102</v>
      </c>
      <c r="AG513">
        <v>0.1875</v>
      </c>
      <c r="AH513">
        <v>2</v>
      </c>
      <c r="AI513">
        <v>27722511</v>
      </c>
      <c r="AJ513">
        <v>491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ROW(Source!A185)</f>
        <v>185</v>
      </c>
      <c r="B514">
        <v>27722521</v>
      </c>
      <c r="C514">
        <v>27722507</v>
      </c>
      <c r="D514">
        <v>25153356</v>
      </c>
      <c r="E514">
        <v>1</v>
      </c>
      <c r="F514">
        <v>1</v>
      </c>
      <c r="G514">
        <v>1</v>
      </c>
      <c r="H514">
        <v>3</v>
      </c>
      <c r="I514" t="s">
        <v>1136</v>
      </c>
      <c r="J514" t="s">
        <v>1137</v>
      </c>
      <c r="K514" t="s">
        <v>1138</v>
      </c>
      <c r="L514">
        <v>1327</v>
      </c>
      <c r="N514">
        <v>1005</v>
      </c>
      <c r="O514" t="s">
        <v>96</v>
      </c>
      <c r="P514" t="s">
        <v>96</v>
      </c>
      <c r="Q514">
        <v>1</v>
      </c>
      <c r="X514">
        <v>0.84</v>
      </c>
      <c r="Y514">
        <v>72.319999999999993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6</v>
      </c>
      <c r="AG514">
        <v>0.84</v>
      </c>
      <c r="AH514">
        <v>2</v>
      </c>
      <c r="AI514">
        <v>27722512</v>
      </c>
      <c r="AJ514">
        <v>492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ROW(Source!A185)</f>
        <v>185</v>
      </c>
      <c r="B515">
        <v>27722522</v>
      </c>
      <c r="C515">
        <v>27722507</v>
      </c>
      <c r="D515">
        <v>25153690</v>
      </c>
      <c r="E515">
        <v>1</v>
      </c>
      <c r="F515">
        <v>1</v>
      </c>
      <c r="G515">
        <v>1</v>
      </c>
      <c r="H515">
        <v>3</v>
      </c>
      <c r="I515" t="s">
        <v>1122</v>
      </c>
      <c r="J515" t="s">
        <v>1123</v>
      </c>
      <c r="K515" t="s">
        <v>1124</v>
      </c>
      <c r="L515">
        <v>1346</v>
      </c>
      <c r="N515">
        <v>1009</v>
      </c>
      <c r="O515" t="s">
        <v>178</v>
      </c>
      <c r="P515" t="s">
        <v>178</v>
      </c>
      <c r="Q515">
        <v>1</v>
      </c>
      <c r="X515">
        <v>0.31</v>
      </c>
      <c r="Y515">
        <v>1.82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6</v>
      </c>
      <c r="AG515">
        <v>0.31</v>
      </c>
      <c r="AH515">
        <v>2</v>
      </c>
      <c r="AI515">
        <v>27722513</v>
      </c>
      <c r="AJ515">
        <v>493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ROW(Source!A185)</f>
        <v>185</v>
      </c>
      <c r="B516">
        <v>27722523</v>
      </c>
      <c r="C516">
        <v>27722507</v>
      </c>
      <c r="D516">
        <v>25145730</v>
      </c>
      <c r="E516">
        <v>17</v>
      </c>
      <c r="F516">
        <v>1</v>
      </c>
      <c r="G516">
        <v>1</v>
      </c>
      <c r="H516">
        <v>3</v>
      </c>
      <c r="I516" t="s">
        <v>1425</v>
      </c>
      <c r="J516" t="s">
        <v>6</v>
      </c>
      <c r="K516" t="s">
        <v>1426</v>
      </c>
      <c r="L516">
        <v>1348</v>
      </c>
      <c r="N516">
        <v>1009</v>
      </c>
      <c r="O516" t="s">
        <v>46</v>
      </c>
      <c r="P516" t="s">
        <v>46</v>
      </c>
      <c r="Q516">
        <v>1000</v>
      </c>
      <c r="X516">
        <v>0.03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 t="s">
        <v>6</v>
      </c>
      <c r="AG516">
        <v>0.03</v>
      </c>
      <c r="AH516">
        <v>3</v>
      </c>
      <c r="AI516">
        <v>-1</v>
      </c>
      <c r="AJ516" t="s">
        <v>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ROW(Source!A185)</f>
        <v>185</v>
      </c>
      <c r="B517">
        <v>27722524</v>
      </c>
      <c r="C517">
        <v>27722507</v>
      </c>
      <c r="D517">
        <v>25145248</v>
      </c>
      <c r="E517">
        <v>17</v>
      </c>
      <c r="F517">
        <v>1</v>
      </c>
      <c r="G517">
        <v>1</v>
      </c>
      <c r="H517">
        <v>3</v>
      </c>
      <c r="I517" t="s">
        <v>1423</v>
      </c>
      <c r="J517" t="s">
        <v>6</v>
      </c>
      <c r="K517" t="s">
        <v>1424</v>
      </c>
      <c r="L517">
        <v>1348</v>
      </c>
      <c r="N517">
        <v>1009</v>
      </c>
      <c r="O517" t="s">
        <v>46</v>
      </c>
      <c r="P517" t="s">
        <v>46</v>
      </c>
      <c r="Q517">
        <v>1000</v>
      </c>
      <c r="X517">
        <v>0.02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 t="s">
        <v>6</v>
      </c>
      <c r="AG517">
        <v>0.02</v>
      </c>
      <c r="AH517">
        <v>3</v>
      </c>
      <c r="AI517">
        <v>-1</v>
      </c>
      <c r="AJ517" t="s">
        <v>6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ROW(Source!A185)</f>
        <v>185</v>
      </c>
      <c r="B518">
        <v>27722525</v>
      </c>
      <c r="C518">
        <v>27722507</v>
      </c>
      <c r="D518">
        <v>25187360</v>
      </c>
      <c r="E518">
        <v>1</v>
      </c>
      <c r="F518">
        <v>1</v>
      </c>
      <c r="G518">
        <v>1</v>
      </c>
      <c r="H518">
        <v>3</v>
      </c>
      <c r="I518" t="s">
        <v>1178</v>
      </c>
      <c r="J518" t="s">
        <v>1179</v>
      </c>
      <c r="K518" t="s">
        <v>1180</v>
      </c>
      <c r="L518">
        <v>1348</v>
      </c>
      <c r="N518">
        <v>1009</v>
      </c>
      <c r="O518" t="s">
        <v>46</v>
      </c>
      <c r="P518" t="s">
        <v>46</v>
      </c>
      <c r="Q518">
        <v>1000</v>
      </c>
      <c r="X518">
        <v>5.0999999999999997E-2</v>
      </c>
      <c r="Y518">
        <v>11397.1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5.0999999999999997E-2</v>
      </c>
      <c r="AH518">
        <v>2</v>
      </c>
      <c r="AI518">
        <v>27722514</v>
      </c>
      <c r="AJ518">
        <v>496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ROW(Source!A190)</f>
        <v>190</v>
      </c>
      <c r="B519">
        <v>27722538</v>
      </c>
      <c r="C519">
        <v>27722528</v>
      </c>
      <c r="D519">
        <v>25418547</v>
      </c>
      <c r="E519">
        <v>1</v>
      </c>
      <c r="F519">
        <v>1</v>
      </c>
      <c r="G519">
        <v>1</v>
      </c>
      <c r="H519">
        <v>1</v>
      </c>
      <c r="I519" t="s">
        <v>1073</v>
      </c>
      <c r="J519" t="s">
        <v>6</v>
      </c>
      <c r="K519" t="s">
        <v>1074</v>
      </c>
      <c r="L519">
        <v>1191</v>
      </c>
      <c r="N519">
        <v>1013</v>
      </c>
      <c r="O519" t="s">
        <v>953</v>
      </c>
      <c r="P519" t="s">
        <v>953</v>
      </c>
      <c r="Q519">
        <v>1</v>
      </c>
      <c r="X519">
        <v>63</v>
      </c>
      <c r="Y519">
        <v>0</v>
      </c>
      <c r="Z519">
        <v>0</v>
      </c>
      <c r="AA519">
        <v>0</v>
      </c>
      <c r="AB519">
        <v>8.74</v>
      </c>
      <c r="AC519">
        <v>0</v>
      </c>
      <c r="AD519">
        <v>1</v>
      </c>
      <c r="AE519">
        <v>1</v>
      </c>
      <c r="AF519" t="s">
        <v>103</v>
      </c>
      <c r="AG519">
        <v>72.449999999999989</v>
      </c>
      <c r="AH519">
        <v>2</v>
      </c>
      <c r="AI519">
        <v>27722529</v>
      </c>
      <c r="AJ519">
        <v>497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ROW(Source!A190)</f>
        <v>190</v>
      </c>
      <c r="B520">
        <v>27722539</v>
      </c>
      <c r="C520">
        <v>27722528</v>
      </c>
      <c r="D520">
        <v>25412928</v>
      </c>
      <c r="E520">
        <v>1</v>
      </c>
      <c r="F520">
        <v>1</v>
      </c>
      <c r="G520">
        <v>1</v>
      </c>
      <c r="H520">
        <v>1</v>
      </c>
      <c r="I520" t="s">
        <v>954</v>
      </c>
      <c r="J520" t="s">
        <v>6</v>
      </c>
      <c r="K520" t="s">
        <v>955</v>
      </c>
      <c r="L520">
        <v>1191</v>
      </c>
      <c r="N520">
        <v>1013</v>
      </c>
      <c r="O520" t="s">
        <v>953</v>
      </c>
      <c r="P520" t="s">
        <v>953</v>
      </c>
      <c r="Q520">
        <v>1</v>
      </c>
      <c r="X520">
        <v>0.18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2</v>
      </c>
      <c r="AF520" t="s">
        <v>102</v>
      </c>
      <c r="AG520">
        <v>0.22499999999999998</v>
      </c>
      <c r="AH520">
        <v>2</v>
      </c>
      <c r="AI520">
        <v>27722530</v>
      </c>
      <c r="AJ520">
        <v>498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ROW(Source!A190)</f>
        <v>190</v>
      </c>
      <c r="B521">
        <v>27722540</v>
      </c>
      <c r="C521">
        <v>27722528</v>
      </c>
      <c r="D521">
        <v>25230510</v>
      </c>
      <c r="E521">
        <v>1</v>
      </c>
      <c r="F521">
        <v>1</v>
      </c>
      <c r="G521">
        <v>1</v>
      </c>
      <c r="H521">
        <v>2</v>
      </c>
      <c r="I521" t="s">
        <v>1175</v>
      </c>
      <c r="J521" t="s">
        <v>1176</v>
      </c>
      <c r="K521" t="s">
        <v>1177</v>
      </c>
      <c r="L521">
        <v>1368</v>
      </c>
      <c r="N521">
        <v>1011</v>
      </c>
      <c r="O521" t="s">
        <v>959</v>
      </c>
      <c r="P521" t="s">
        <v>959</v>
      </c>
      <c r="Q521">
        <v>1</v>
      </c>
      <c r="X521">
        <v>0.02</v>
      </c>
      <c r="Y521">
        <v>0</v>
      </c>
      <c r="Z521">
        <v>27.66</v>
      </c>
      <c r="AA521">
        <v>11.6</v>
      </c>
      <c r="AB521">
        <v>0</v>
      </c>
      <c r="AC521">
        <v>0</v>
      </c>
      <c r="AD521">
        <v>1</v>
      </c>
      <c r="AE521">
        <v>0</v>
      </c>
      <c r="AF521" t="s">
        <v>102</v>
      </c>
      <c r="AG521">
        <v>2.5000000000000001E-2</v>
      </c>
      <c r="AH521">
        <v>2</v>
      </c>
      <c r="AI521">
        <v>27722531</v>
      </c>
      <c r="AJ521">
        <v>499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ROW(Source!A190)</f>
        <v>190</v>
      </c>
      <c r="B522">
        <v>27722541</v>
      </c>
      <c r="C522">
        <v>27722528</v>
      </c>
      <c r="D522">
        <v>25231607</v>
      </c>
      <c r="E522">
        <v>1</v>
      </c>
      <c r="F522">
        <v>1</v>
      </c>
      <c r="G522">
        <v>1</v>
      </c>
      <c r="H522">
        <v>2</v>
      </c>
      <c r="I522" t="s">
        <v>997</v>
      </c>
      <c r="J522" t="s">
        <v>998</v>
      </c>
      <c r="K522" t="s">
        <v>999</v>
      </c>
      <c r="L522">
        <v>1368</v>
      </c>
      <c r="N522">
        <v>1011</v>
      </c>
      <c r="O522" t="s">
        <v>959</v>
      </c>
      <c r="P522" t="s">
        <v>959</v>
      </c>
      <c r="Q522">
        <v>1</v>
      </c>
      <c r="X522">
        <v>0.16</v>
      </c>
      <c r="Y522">
        <v>0</v>
      </c>
      <c r="Z522">
        <v>65.709999999999994</v>
      </c>
      <c r="AA522">
        <v>11.6</v>
      </c>
      <c r="AB522">
        <v>0</v>
      </c>
      <c r="AC522">
        <v>0</v>
      </c>
      <c r="AD522">
        <v>1</v>
      </c>
      <c r="AE522">
        <v>0</v>
      </c>
      <c r="AF522" t="s">
        <v>102</v>
      </c>
      <c r="AG522">
        <v>0.2</v>
      </c>
      <c r="AH522">
        <v>2</v>
      </c>
      <c r="AI522">
        <v>27722532</v>
      </c>
      <c r="AJ522">
        <v>500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ROW(Source!A190)</f>
        <v>190</v>
      </c>
      <c r="B523">
        <v>27722542</v>
      </c>
      <c r="C523">
        <v>27722528</v>
      </c>
      <c r="D523">
        <v>25153356</v>
      </c>
      <c r="E523">
        <v>1</v>
      </c>
      <c r="F523">
        <v>1</v>
      </c>
      <c r="G523">
        <v>1</v>
      </c>
      <c r="H523">
        <v>3</v>
      </c>
      <c r="I523" t="s">
        <v>1136</v>
      </c>
      <c r="J523" t="s">
        <v>1137</v>
      </c>
      <c r="K523" t="s">
        <v>1138</v>
      </c>
      <c r="L523">
        <v>1327</v>
      </c>
      <c r="N523">
        <v>1005</v>
      </c>
      <c r="O523" t="s">
        <v>96</v>
      </c>
      <c r="P523" t="s">
        <v>96</v>
      </c>
      <c r="Q523">
        <v>1</v>
      </c>
      <c r="X523">
        <v>0.84</v>
      </c>
      <c r="Y523">
        <v>72.319999999999993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6</v>
      </c>
      <c r="AG523">
        <v>0.84</v>
      </c>
      <c r="AH523">
        <v>2</v>
      </c>
      <c r="AI523">
        <v>27722533</v>
      </c>
      <c r="AJ523">
        <v>501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ROW(Source!A190)</f>
        <v>190</v>
      </c>
      <c r="B524">
        <v>27722543</v>
      </c>
      <c r="C524">
        <v>27722528</v>
      </c>
      <c r="D524">
        <v>25153690</v>
      </c>
      <c r="E524">
        <v>1</v>
      </c>
      <c r="F524">
        <v>1</v>
      </c>
      <c r="G524">
        <v>1</v>
      </c>
      <c r="H524">
        <v>3</v>
      </c>
      <c r="I524" t="s">
        <v>1122</v>
      </c>
      <c r="J524" t="s">
        <v>1123</v>
      </c>
      <c r="K524" t="s">
        <v>1124</v>
      </c>
      <c r="L524">
        <v>1346</v>
      </c>
      <c r="N524">
        <v>1009</v>
      </c>
      <c r="O524" t="s">
        <v>178</v>
      </c>
      <c r="P524" t="s">
        <v>178</v>
      </c>
      <c r="Q524">
        <v>1</v>
      </c>
      <c r="X524">
        <v>0.31</v>
      </c>
      <c r="Y524">
        <v>1.82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0.31</v>
      </c>
      <c r="AH524">
        <v>2</v>
      </c>
      <c r="AI524">
        <v>27722534</v>
      </c>
      <c r="AJ524">
        <v>502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ROW(Source!A190)</f>
        <v>190</v>
      </c>
      <c r="B525">
        <v>27722544</v>
      </c>
      <c r="C525">
        <v>27722528</v>
      </c>
      <c r="D525">
        <v>25145730</v>
      </c>
      <c r="E525">
        <v>17</v>
      </c>
      <c r="F525">
        <v>1</v>
      </c>
      <c r="G525">
        <v>1</v>
      </c>
      <c r="H525">
        <v>3</v>
      </c>
      <c r="I525" t="s">
        <v>1425</v>
      </c>
      <c r="J525" t="s">
        <v>6</v>
      </c>
      <c r="K525" t="s">
        <v>1426</v>
      </c>
      <c r="L525">
        <v>1348</v>
      </c>
      <c r="N525">
        <v>1009</v>
      </c>
      <c r="O525" t="s">
        <v>46</v>
      </c>
      <c r="P525" t="s">
        <v>46</v>
      </c>
      <c r="Q525">
        <v>1000</v>
      </c>
      <c r="X525">
        <v>3.3000000000000002E-2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 t="s">
        <v>6</v>
      </c>
      <c r="AG525">
        <v>3.3000000000000002E-2</v>
      </c>
      <c r="AH525">
        <v>3</v>
      </c>
      <c r="AI525">
        <v>-1</v>
      </c>
      <c r="AJ525" t="s">
        <v>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ROW(Source!A190)</f>
        <v>190</v>
      </c>
      <c r="B526">
        <v>27722545</v>
      </c>
      <c r="C526">
        <v>27722528</v>
      </c>
      <c r="D526">
        <v>25145248</v>
      </c>
      <c r="E526">
        <v>17</v>
      </c>
      <c r="F526">
        <v>1</v>
      </c>
      <c r="G526">
        <v>1</v>
      </c>
      <c r="H526">
        <v>3</v>
      </c>
      <c r="I526" t="s">
        <v>1423</v>
      </c>
      <c r="J526" t="s">
        <v>6</v>
      </c>
      <c r="K526" t="s">
        <v>1424</v>
      </c>
      <c r="L526">
        <v>1348</v>
      </c>
      <c r="N526">
        <v>1009</v>
      </c>
      <c r="O526" t="s">
        <v>46</v>
      </c>
      <c r="P526" t="s">
        <v>46</v>
      </c>
      <c r="Q526">
        <v>1000</v>
      </c>
      <c r="X526">
        <v>2.1999999999999999E-2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 t="s">
        <v>6</v>
      </c>
      <c r="AG526">
        <v>2.1999999999999999E-2</v>
      </c>
      <c r="AH526">
        <v>3</v>
      </c>
      <c r="AI526">
        <v>-1</v>
      </c>
      <c r="AJ526" t="s">
        <v>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ROW(Source!A190)</f>
        <v>190</v>
      </c>
      <c r="B527">
        <v>27722546</v>
      </c>
      <c r="C527">
        <v>27722528</v>
      </c>
      <c r="D527">
        <v>25187360</v>
      </c>
      <c r="E527">
        <v>1</v>
      </c>
      <c r="F527">
        <v>1</v>
      </c>
      <c r="G527">
        <v>1</v>
      </c>
      <c r="H527">
        <v>3</v>
      </c>
      <c r="I527" t="s">
        <v>1178</v>
      </c>
      <c r="J527" t="s">
        <v>1179</v>
      </c>
      <c r="K527" t="s">
        <v>1180</v>
      </c>
      <c r="L527">
        <v>1348</v>
      </c>
      <c r="N527">
        <v>1009</v>
      </c>
      <c r="O527" t="s">
        <v>46</v>
      </c>
      <c r="P527" t="s">
        <v>46</v>
      </c>
      <c r="Q527">
        <v>1000</v>
      </c>
      <c r="X527">
        <v>5.5E-2</v>
      </c>
      <c r="Y527">
        <v>11397.1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5.5E-2</v>
      </c>
      <c r="AH527">
        <v>2</v>
      </c>
      <c r="AI527">
        <v>27722535</v>
      </c>
      <c r="AJ527">
        <v>505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ROW(Source!A191)</f>
        <v>191</v>
      </c>
      <c r="B528">
        <v>27722538</v>
      </c>
      <c r="C528">
        <v>27722528</v>
      </c>
      <c r="D528">
        <v>25418547</v>
      </c>
      <c r="E528">
        <v>1</v>
      </c>
      <c r="F528">
        <v>1</v>
      </c>
      <c r="G528">
        <v>1</v>
      </c>
      <c r="H528">
        <v>1</v>
      </c>
      <c r="I528" t="s">
        <v>1073</v>
      </c>
      <c r="J528" t="s">
        <v>6</v>
      </c>
      <c r="K528" t="s">
        <v>1074</v>
      </c>
      <c r="L528">
        <v>1191</v>
      </c>
      <c r="N528">
        <v>1013</v>
      </c>
      <c r="O528" t="s">
        <v>953</v>
      </c>
      <c r="P528" t="s">
        <v>953</v>
      </c>
      <c r="Q528">
        <v>1</v>
      </c>
      <c r="X528">
        <v>63</v>
      </c>
      <c r="Y528">
        <v>0</v>
      </c>
      <c r="Z528">
        <v>0</v>
      </c>
      <c r="AA528">
        <v>0</v>
      </c>
      <c r="AB528">
        <v>8.74</v>
      </c>
      <c r="AC528">
        <v>0</v>
      </c>
      <c r="AD528">
        <v>1</v>
      </c>
      <c r="AE528">
        <v>1</v>
      </c>
      <c r="AF528" t="s">
        <v>103</v>
      </c>
      <c r="AG528">
        <v>72.449999999999989</v>
      </c>
      <c r="AH528">
        <v>2</v>
      </c>
      <c r="AI528">
        <v>27722529</v>
      </c>
      <c r="AJ528">
        <v>506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ROW(Source!A191)</f>
        <v>191</v>
      </c>
      <c r="B529">
        <v>27722539</v>
      </c>
      <c r="C529">
        <v>27722528</v>
      </c>
      <c r="D529">
        <v>25412928</v>
      </c>
      <c r="E529">
        <v>1</v>
      </c>
      <c r="F529">
        <v>1</v>
      </c>
      <c r="G529">
        <v>1</v>
      </c>
      <c r="H529">
        <v>1</v>
      </c>
      <c r="I529" t="s">
        <v>954</v>
      </c>
      <c r="J529" t="s">
        <v>6</v>
      </c>
      <c r="K529" t="s">
        <v>955</v>
      </c>
      <c r="L529">
        <v>1191</v>
      </c>
      <c r="N529">
        <v>1013</v>
      </c>
      <c r="O529" t="s">
        <v>953</v>
      </c>
      <c r="P529" t="s">
        <v>953</v>
      </c>
      <c r="Q529">
        <v>1</v>
      </c>
      <c r="X529">
        <v>0.18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2</v>
      </c>
      <c r="AF529" t="s">
        <v>102</v>
      </c>
      <c r="AG529">
        <v>0.22499999999999998</v>
      </c>
      <c r="AH529">
        <v>2</v>
      </c>
      <c r="AI529">
        <v>27722530</v>
      </c>
      <c r="AJ529">
        <v>507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ROW(Source!A191)</f>
        <v>191</v>
      </c>
      <c r="B530">
        <v>27722540</v>
      </c>
      <c r="C530">
        <v>27722528</v>
      </c>
      <c r="D530">
        <v>25230510</v>
      </c>
      <c r="E530">
        <v>1</v>
      </c>
      <c r="F530">
        <v>1</v>
      </c>
      <c r="G530">
        <v>1</v>
      </c>
      <c r="H530">
        <v>2</v>
      </c>
      <c r="I530" t="s">
        <v>1175</v>
      </c>
      <c r="J530" t="s">
        <v>1176</v>
      </c>
      <c r="K530" t="s">
        <v>1177</v>
      </c>
      <c r="L530">
        <v>1368</v>
      </c>
      <c r="N530">
        <v>1011</v>
      </c>
      <c r="O530" t="s">
        <v>959</v>
      </c>
      <c r="P530" t="s">
        <v>959</v>
      </c>
      <c r="Q530">
        <v>1</v>
      </c>
      <c r="X530">
        <v>0.02</v>
      </c>
      <c r="Y530">
        <v>0</v>
      </c>
      <c r="Z530">
        <v>27.66</v>
      </c>
      <c r="AA530">
        <v>11.6</v>
      </c>
      <c r="AB530">
        <v>0</v>
      </c>
      <c r="AC530">
        <v>0</v>
      </c>
      <c r="AD530">
        <v>1</v>
      </c>
      <c r="AE530">
        <v>0</v>
      </c>
      <c r="AF530" t="s">
        <v>102</v>
      </c>
      <c r="AG530">
        <v>2.5000000000000001E-2</v>
      </c>
      <c r="AH530">
        <v>2</v>
      </c>
      <c r="AI530">
        <v>27722531</v>
      </c>
      <c r="AJ530">
        <v>508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ROW(Source!A191)</f>
        <v>191</v>
      </c>
      <c r="B531">
        <v>27722541</v>
      </c>
      <c r="C531">
        <v>27722528</v>
      </c>
      <c r="D531">
        <v>25231607</v>
      </c>
      <c r="E531">
        <v>1</v>
      </c>
      <c r="F531">
        <v>1</v>
      </c>
      <c r="G531">
        <v>1</v>
      </c>
      <c r="H531">
        <v>2</v>
      </c>
      <c r="I531" t="s">
        <v>997</v>
      </c>
      <c r="J531" t="s">
        <v>998</v>
      </c>
      <c r="K531" t="s">
        <v>999</v>
      </c>
      <c r="L531">
        <v>1368</v>
      </c>
      <c r="N531">
        <v>1011</v>
      </c>
      <c r="O531" t="s">
        <v>959</v>
      </c>
      <c r="P531" t="s">
        <v>959</v>
      </c>
      <c r="Q531">
        <v>1</v>
      </c>
      <c r="X531">
        <v>0.16</v>
      </c>
      <c r="Y531">
        <v>0</v>
      </c>
      <c r="Z531">
        <v>65.709999999999994</v>
      </c>
      <c r="AA531">
        <v>11.6</v>
      </c>
      <c r="AB531">
        <v>0</v>
      </c>
      <c r="AC531">
        <v>0</v>
      </c>
      <c r="AD531">
        <v>1</v>
      </c>
      <c r="AE531">
        <v>0</v>
      </c>
      <c r="AF531" t="s">
        <v>102</v>
      </c>
      <c r="AG531">
        <v>0.2</v>
      </c>
      <c r="AH531">
        <v>2</v>
      </c>
      <c r="AI531">
        <v>27722532</v>
      </c>
      <c r="AJ531">
        <v>509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ROW(Source!A191)</f>
        <v>191</v>
      </c>
      <c r="B532">
        <v>27722542</v>
      </c>
      <c r="C532">
        <v>27722528</v>
      </c>
      <c r="D532">
        <v>25153356</v>
      </c>
      <c r="E532">
        <v>1</v>
      </c>
      <c r="F532">
        <v>1</v>
      </c>
      <c r="G532">
        <v>1</v>
      </c>
      <c r="H532">
        <v>3</v>
      </c>
      <c r="I532" t="s">
        <v>1136</v>
      </c>
      <c r="J532" t="s">
        <v>1137</v>
      </c>
      <c r="K532" t="s">
        <v>1138</v>
      </c>
      <c r="L532">
        <v>1327</v>
      </c>
      <c r="N532">
        <v>1005</v>
      </c>
      <c r="O532" t="s">
        <v>96</v>
      </c>
      <c r="P532" t="s">
        <v>96</v>
      </c>
      <c r="Q532">
        <v>1</v>
      </c>
      <c r="X532">
        <v>0.84</v>
      </c>
      <c r="Y532">
        <v>72.319999999999993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6</v>
      </c>
      <c r="AG532">
        <v>0.84</v>
      </c>
      <c r="AH532">
        <v>2</v>
      </c>
      <c r="AI532">
        <v>27722533</v>
      </c>
      <c r="AJ532">
        <v>510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ROW(Source!A191)</f>
        <v>191</v>
      </c>
      <c r="B533">
        <v>27722543</v>
      </c>
      <c r="C533">
        <v>27722528</v>
      </c>
      <c r="D533">
        <v>25153690</v>
      </c>
      <c r="E533">
        <v>1</v>
      </c>
      <c r="F533">
        <v>1</v>
      </c>
      <c r="G533">
        <v>1</v>
      </c>
      <c r="H533">
        <v>3</v>
      </c>
      <c r="I533" t="s">
        <v>1122</v>
      </c>
      <c r="J533" t="s">
        <v>1123</v>
      </c>
      <c r="K533" t="s">
        <v>1124</v>
      </c>
      <c r="L533">
        <v>1346</v>
      </c>
      <c r="N533">
        <v>1009</v>
      </c>
      <c r="O533" t="s">
        <v>178</v>
      </c>
      <c r="P533" t="s">
        <v>178</v>
      </c>
      <c r="Q533">
        <v>1</v>
      </c>
      <c r="X533">
        <v>0.31</v>
      </c>
      <c r="Y533">
        <v>1.82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0.31</v>
      </c>
      <c r="AH533">
        <v>2</v>
      </c>
      <c r="AI533">
        <v>27722534</v>
      </c>
      <c r="AJ533">
        <v>511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ROW(Source!A191)</f>
        <v>191</v>
      </c>
      <c r="B534">
        <v>27722544</v>
      </c>
      <c r="C534">
        <v>27722528</v>
      </c>
      <c r="D534">
        <v>25145730</v>
      </c>
      <c r="E534">
        <v>17</v>
      </c>
      <c r="F534">
        <v>1</v>
      </c>
      <c r="G534">
        <v>1</v>
      </c>
      <c r="H534">
        <v>3</v>
      </c>
      <c r="I534" t="s">
        <v>1425</v>
      </c>
      <c r="J534" t="s">
        <v>6</v>
      </c>
      <c r="K534" t="s">
        <v>1426</v>
      </c>
      <c r="L534">
        <v>1348</v>
      </c>
      <c r="N534">
        <v>1009</v>
      </c>
      <c r="O534" t="s">
        <v>46</v>
      </c>
      <c r="P534" t="s">
        <v>46</v>
      </c>
      <c r="Q534">
        <v>1000</v>
      </c>
      <c r="X534">
        <v>3.3000000000000002E-2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 t="s">
        <v>6</v>
      </c>
      <c r="AG534">
        <v>3.3000000000000002E-2</v>
      </c>
      <c r="AH534">
        <v>3</v>
      </c>
      <c r="AI534">
        <v>-1</v>
      </c>
      <c r="AJ534" t="s">
        <v>6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ROW(Source!A191)</f>
        <v>191</v>
      </c>
      <c r="B535">
        <v>27722545</v>
      </c>
      <c r="C535">
        <v>27722528</v>
      </c>
      <c r="D535">
        <v>25145248</v>
      </c>
      <c r="E535">
        <v>17</v>
      </c>
      <c r="F535">
        <v>1</v>
      </c>
      <c r="G535">
        <v>1</v>
      </c>
      <c r="H535">
        <v>3</v>
      </c>
      <c r="I535" t="s">
        <v>1423</v>
      </c>
      <c r="J535" t="s">
        <v>6</v>
      </c>
      <c r="K535" t="s">
        <v>1424</v>
      </c>
      <c r="L535">
        <v>1348</v>
      </c>
      <c r="N535">
        <v>1009</v>
      </c>
      <c r="O535" t="s">
        <v>46</v>
      </c>
      <c r="P535" t="s">
        <v>46</v>
      </c>
      <c r="Q535">
        <v>1000</v>
      </c>
      <c r="X535">
        <v>2.1999999999999999E-2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 t="s">
        <v>6</v>
      </c>
      <c r="AG535">
        <v>2.1999999999999999E-2</v>
      </c>
      <c r="AH535">
        <v>3</v>
      </c>
      <c r="AI535">
        <v>-1</v>
      </c>
      <c r="AJ535" t="s">
        <v>6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ROW(Source!A191)</f>
        <v>191</v>
      </c>
      <c r="B536">
        <v>27722546</v>
      </c>
      <c r="C536">
        <v>27722528</v>
      </c>
      <c r="D536">
        <v>25187360</v>
      </c>
      <c r="E536">
        <v>1</v>
      </c>
      <c r="F536">
        <v>1</v>
      </c>
      <c r="G536">
        <v>1</v>
      </c>
      <c r="H536">
        <v>3</v>
      </c>
      <c r="I536" t="s">
        <v>1178</v>
      </c>
      <c r="J536" t="s">
        <v>1179</v>
      </c>
      <c r="K536" t="s">
        <v>1180</v>
      </c>
      <c r="L536">
        <v>1348</v>
      </c>
      <c r="N536">
        <v>1009</v>
      </c>
      <c r="O536" t="s">
        <v>46</v>
      </c>
      <c r="P536" t="s">
        <v>46</v>
      </c>
      <c r="Q536">
        <v>1000</v>
      </c>
      <c r="X536">
        <v>5.5E-2</v>
      </c>
      <c r="Y536">
        <v>11397.1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5.5E-2</v>
      </c>
      <c r="AH536">
        <v>2</v>
      </c>
      <c r="AI536">
        <v>27722535</v>
      </c>
      <c r="AJ536">
        <v>514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ROW(Source!A196)</f>
        <v>196</v>
      </c>
      <c r="B537">
        <v>27722559</v>
      </c>
      <c r="C537">
        <v>27722549</v>
      </c>
      <c r="D537">
        <v>25428833</v>
      </c>
      <c r="E537">
        <v>1</v>
      </c>
      <c r="F537">
        <v>1</v>
      </c>
      <c r="G537">
        <v>1</v>
      </c>
      <c r="H537">
        <v>1</v>
      </c>
      <c r="I537" t="s">
        <v>1059</v>
      </c>
      <c r="J537" t="s">
        <v>6</v>
      </c>
      <c r="K537" t="s">
        <v>1060</v>
      </c>
      <c r="L537">
        <v>1191</v>
      </c>
      <c r="N537">
        <v>1013</v>
      </c>
      <c r="O537" t="s">
        <v>953</v>
      </c>
      <c r="P537" t="s">
        <v>953</v>
      </c>
      <c r="Q537">
        <v>1</v>
      </c>
      <c r="X537">
        <v>2.4</v>
      </c>
      <c r="Y537">
        <v>0</v>
      </c>
      <c r="Z537">
        <v>0</v>
      </c>
      <c r="AA537">
        <v>0</v>
      </c>
      <c r="AB537">
        <v>9.92</v>
      </c>
      <c r="AC537">
        <v>0</v>
      </c>
      <c r="AD537">
        <v>1</v>
      </c>
      <c r="AE537">
        <v>1</v>
      </c>
      <c r="AF537" t="s">
        <v>103</v>
      </c>
      <c r="AG537">
        <v>2.76</v>
      </c>
      <c r="AH537">
        <v>2</v>
      </c>
      <c r="AI537">
        <v>27722550</v>
      </c>
      <c r="AJ537">
        <v>515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ROW(Source!A196)</f>
        <v>196</v>
      </c>
      <c r="B538">
        <v>27722560</v>
      </c>
      <c r="C538">
        <v>27722549</v>
      </c>
      <c r="D538">
        <v>25412928</v>
      </c>
      <c r="E538">
        <v>1</v>
      </c>
      <c r="F538">
        <v>1</v>
      </c>
      <c r="G538">
        <v>1</v>
      </c>
      <c r="H538">
        <v>1</v>
      </c>
      <c r="I538" t="s">
        <v>954</v>
      </c>
      <c r="J538" t="s">
        <v>6</v>
      </c>
      <c r="K538" t="s">
        <v>955</v>
      </c>
      <c r="L538">
        <v>1191</v>
      </c>
      <c r="N538">
        <v>1013</v>
      </c>
      <c r="O538" t="s">
        <v>953</v>
      </c>
      <c r="P538" t="s">
        <v>953</v>
      </c>
      <c r="Q538">
        <v>1</v>
      </c>
      <c r="X538">
        <v>0.17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2</v>
      </c>
      <c r="AF538" t="s">
        <v>102</v>
      </c>
      <c r="AG538">
        <v>0.21250000000000002</v>
      </c>
      <c r="AH538">
        <v>2</v>
      </c>
      <c r="AI538">
        <v>27722551</v>
      </c>
      <c r="AJ538">
        <v>516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ROW(Source!A196)</f>
        <v>196</v>
      </c>
      <c r="B539">
        <v>27722561</v>
      </c>
      <c r="C539">
        <v>27722549</v>
      </c>
      <c r="D539">
        <v>25231607</v>
      </c>
      <c r="E539">
        <v>1</v>
      </c>
      <c r="F539">
        <v>1</v>
      </c>
      <c r="G539">
        <v>1</v>
      </c>
      <c r="H539">
        <v>2</v>
      </c>
      <c r="I539" t="s">
        <v>997</v>
      </c>
      <c r="J539" t="s">
        <v>998</v>
      </c>
      <c r="K539" t="s">
        <v>999</v>
      </c>
      <c r="L539">
        <v>1368</v>
      </c>
      <c r="N539">
        <v>1011</v>
      </c>
      <c r="O539" t="s">
        <v>959</v>
      </c>
      <c r="P539" t="s">
        <v>959</v>
      </c>
      <c r="Q539">
        <v>1</v>
      </c>
      <c r="X539">
        <v>0.17</v>
      </c>
      <c r="Y539">
        <v>0</v>
      </c>
      <c r="Z539">
        <v>65.709999999999994</v>
      </c>
      <c r="AA539">
        <v>11.6</v>
      </c>
      <c r="AB539">
        <v>0</v>
      </c>
      <c r="AC539">
        <v>0</v>
      </c>
      <c r="AD539">
        <v>1</v>
      </c>
      <c r="AE539">
        <v>0</v>
      </c>
      <c r="AF539" t="s">
        <v>102</v>
      </c>
      <c r="AG539">
        <v>0.21250000000000002</v>
      </c>
      <c r="AH539">
        <v>2</v>
      </c>
      <c r="AI539">
        <v>27722552</v>
      </c>
      <c r="AJ539">
        <v>517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ROW(Source!A196)</f>
        <v>196</v>
      </c>
      <c r="B540">
        <v>27722562</v>
      </c>
      <c r="C540">
        <v>27722549</v>
      </c>
      <c r="D540">
        <v>25231911</v>
      </c>
      <c r="E540">
        <v>1</v>
      </c>
      <c r="F540">
        <v>1</v>
      </c>
      <c r="G540">
        <v>1</v>
      </c>
      <c r="H540">
        <v>2</v>
      </c>
      <c r="I540" t="s">
        <v>1061</v>
      </c>
      <c r="J540" t="s">
        <v>1062</v>
      </c>
      <c r="K540" t="s">
        <v>1063</v>
      </c>
      <c r="L540">
        <v>1368</v>
      </c>
      <c r="N540">
        <v>1011</v>
      </c>
      <c r="O540" t="s">
        <v>959</v>
      </c>
      <c r="P540" t="s">
        <v>959</v>
      </c>
      <c r="Q540">
        <v>1</v>
      </c>
      <c r="X540">
        <v>0.4</v>
      </c>
      <c r="Y540">
        <v>0</v>
      </c>
      <c r="Z540">
        <v>8.1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102</v>
      </c>
      <c r="AG540">
        <v>0.5</v>
      </c>
      <c r="AH540">
        <v>2</v>
      </c>
      <c r="AI540">
        <v>27722553</v>
      </c>
      <c r="AJ540">
        <v>518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ROW(Source!A196)</f>
        <v>196</v>
      </c>
      <c r="B541">
        <v>27722563</v>
      </c>
      <c r="C541">
        <v>27722549</v>
      </c>
      <c r="D541">
        <v>25145057</v>
      </c>
      <c r="E541">
        <v>17</v>
      </c>
      <c r="F541">
        <v>1</v>
      </c>
      <c r="G541">
        <v>1</v>
      </c>
      <c r="H541">
        <v>3</v>
      </c>
      <c r="I541" t="s">
        <v>1410</v>
      </c>
      <c r="J541" t="s">
        <v>6</v>
      </c>
      <c r="K541" t="s">
        <v>1411</v>
      </c>
      <c r="L541">
        <v>1035</v>
      </c>
      <c r="N541">
        <v>1013</v>
      </c>
      <c r="O541" t="s">
        <v>661</v>
      </c>
      <c r="P541" t="s">
        <v>661</v>
      </c>
      <c r="Q541">
        <v>1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1</v>
      </c>
      <c r="AD541">
        <v>0</v>
      </c>
      <c r="AE541">
        <v>0</v>
      </c>
      <c r="AF541" t="s">
        <v>6</v>
      </c>
      <c r="AG541">
        <v>0</v>
      </c>
      <c r="AH541">
        <v>3</v>
      </c>
      <c r="AI541">
        <v>-1</v>
      </c>
      <c r="AJ541" t="s">
        <v>6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ROW(Source!A196)</f>
        <v>196</v>
      </c>
      <c r="B542">
        <v>27722564</v>
      </c>
      <c r="C542">
        <v>27722549</v>
      </c>
      <c r="D542">
        <v>25151425</v>
      </c>
      <c r="E542">
        <v>1</v>
      </c>
      <c r="F542">
        <v>1</v>
      </c>
      <c r="G542">
        <v>1</v>
      </c>
      <c r="H542">
        <v>3</v>
      </c>
      <c r="I542" t="s">
        <v>1064</v>
      </c>
      <c r="J542" t="s">
        <v>1065</v>
      </c>
      <c r="K542" t="s">
        <v>1066</v>
      </c>
      <c r="L542">
        <v>1348</v>
      </c>
      <c r="N542">
        <v>1009</v>
      </c>
      <c r="O542" t="s">
        <v>46</v>
      </c>
      <c r="P542" t="s">
        <v>46</v>
      </c>
      <c r="Q542">
        <v>1000</v>
      </c>
      <c r="X542">
        <v>1E-4</v>
      </c>
      <c r="Y542">
        <v>10315.01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1E-4</v>
      </c>
      <c r="AH542">
        <v>2</v>
      </c>
      <c r="AI542">
        <v>27722554</v>
      </c>
      <c r="AJ542">
        <v>519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ROW(Source!A196)</f>
        <v>196</v>
      </c>
      <c r="B543">
        <v>27722565</v>
      </c>
      <c r="C543">
        <v>27722549</v>
      </c>
      <c r="D543">
        <v>25145062</v>
      </c>
      <c r="E543">
        <v>17</v>
      </c>
      <c r="F543">
        <v>1</v>
      </c>
      <c r="G543">
        <v>1</v>
      </c>
      <c r="H543">
        <v>3</v>
      </c>
      <c r="I543" t="s">
        <v>1412</v>
      </c>
      <c r="J543" t="s">
        <v>6</v>
      </c>
      <c r="K543" t="s">
        <v>1413</v>
      </c>
      <c r="L543">
        <v>1327</v>
      </c>
      <c r="N543">
        <v>1005</v>
      </c>
      <c r="O543" t="s">
        <v>96</v>
      </c>
      <c r="P543" t="s">
        <v>96</v>
      </c>
      <c r="Q543">
        <v>1</v>
      </c>
      <c r="X543">
        <v>1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 t="s">
        <v>6</v>
      </c>
      <c r="AG543">
        <v>1</v>
      </c>
      <c r="AH543">
        <v>3</v>
      </c>
      <c r="AI543">
        <v>-1</v>
      </c>
      <c r="AJ543" t="s">
        <v>6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ROW(Source!A196)</f>
        <v>196</v>
      </c>
      <c r="B544">
        <v>27722566</v>
      </c>
      <c r="C544">
        <v>27722549</v>
      </c>
      <c r="D544">
        <v>25174666</v>
      </c>
      <c r="E544">
        <v>1</v>
      </c>
      <c r="F544">
        <v>1</v>
      </c>
      <c r="G544">
        <v>1</v>
      </c>
      <c r="H544">
        <v>3</v>
      </c>
      <c r="I544" t="s">
        <v>1067</v>
      </c>
      <c r="J544" t="s">
        <v>1068</v>
      </c>
      <c r="K544" t="s">
        <v>1069</v>
      </c>
      <c r="L544">
        <v>1348</v>
      </c>
      <c r="N544">
        <v>1009</v>
      </c>
      <c r="O544" t="s">
        <v>46</v>
      </c>
      <c r="P544" t="s">
        <v>46</v>
      </c>
      <c r="Q544">
        <v>1000</v>
      </c>
      <c r="X544">
        <v>3.0000000000000001E-3</v>
      </c>
      <c r="Y544">
        <v>5804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</v>
      </c>
      <c r="AG544">
        <v>3.0000000000000001E-3</v>
      </c>
      <c r="AH544">
        <v>2</v>
      </c>
      <c r="AI544">
        <v>27722555</v>
      </c>
      <c r="AJ544">
        <v>520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ROW(Source!A196)</f>
        <v>196</v>
      </c>
      <c r="B545">
        <v>27722567</v>
      </c>
      <c r="C545">
        <v>27722549</v>
      </c>
      <c r="D545">
        <v>25186953</v>
      </c>
      <c r="E545">
        <v>1</v>
      </c>
      <c r="F545">
        <v>1</v>
      </c>
      <c r="G545">
        <v>1</v>
      </c>
      <c r="H545">
        <v>3</v>
      </c>
      <c r="I545" t="s">
        <v>1070</v>
      </c>
      <c r="J545" t="s">
        <v>1071</v>
      </c>
      <c r="K545" t="s">
        <v>1072</v>
      </c>
      <c r="L545">
        <v>1354</v>
      </c>
      <c r="N545">
        <v>1010</v>
      </c>
      <c r="O545" t="s">
        <v>252</v>
      </c>
      <c r="P545" t="s">
        <v>252</v>
      </c>
      <c r="Q545">
        <v>1</v>
      </c>
      <c r="X545">
        <v>0.1</v>
      </c>
      <c r="Y545">
        <v>72.8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6</v>
      </c>
      <c r="AG545">
        <v>0.1</v>
      </c>
      <c r="AH545">
        <v>2</v>
      </c>
      <c r="AI545">
        <v>27722558</v>
      </c>
      <c r="AJ545">
        <v>523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ROW(Source!A197)</f>
        <v>197</v>
      </c>
      <c r="B546">
        <v>27722559</v>
      </c>
      <c r="C546">
        <v>27722549</v>
      </c>
      <c r="D546">
        <v>25428833</v>
      </c>
      <c r="E546">
        <v>1</v>
      </c>
      <c r="F546">
        <v>1</v>
      </c>
      <c r="G546">
        <v>1</v>
      </c>
      <c r="H546">
        <v>1</v>
      </c>
      <c r="I546" t="s">
        <v>1059</v>
      </c>
      <c r="J546" t="s">
        <v>6</v>
      </c>
      <c r="K546" t="s">
        <v>1060</v>
      </c>
      <c r="L546">
        <v>1191</v>
      </c>
      <c r="N546">
        <v>1013</v>
      </c>
      <c r="O546" t="s">
        <v>953</v>
      </c>
      <c r="P546" t="s">
        <v>953</v>
      </c>
      <c r="Q546">
        <v>1</v>
      </c>
      <c r="X546">
        <v>2.4</v>
      </c>
      <c r="Y546">
        <v>0</v>
      </c>
      <c r="Z546">
        <v>0</v>
      </c>
      <c r="AA546">
        <v>0</v>
      </c>
      <c r="AB546">
        <v>9.92</v>
      </c>
      <c r="AC546">
        <v>0</v>
      </c>
      <c r="AD546">
        <v>1</v>
      </c>
      <c r="AE546">
        <v>1</v>
      </c>
      <c r="AF546" t="s">
        <v>103</v>
      </c>
      <c r="AG546">
        <v>2.76</v>
      </c>
      <c r="AH546">
        <v>2</v>
      </c>
      <c r="AI546">
        <v>27722550</v>
      </c>
      <c r="AJ546">
        <v>524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ROW(Source!A197)</f>
        <v>197</v>
      </c>
      <c r="B547">
        <v>27722560</v>
      </c>
      <c r="C547">
        <v>27722549</v>
      </c>
      <c r="D547">
        <v>25412928</v>
      </c>
      <c r="E547">
        <v>1</v>
      </c>
      <c r="F547">
        <v>1</v>
      </c>
      <c r="G547">
        <v>1</v>
      </c>
      <c r="H547">
        <v>1</v>
      </c>
      <c r="I547" t="s">
        <v>954</v>
      </c>
      <c r="J547" t="s">
        <v>6</v>
      </c>
      <c r="K547" t="s">
        <v>955</v>
      </c>
      <c r="L547">
        <v>1191</v>
      </c>
      <c r="N547">
        <v>1013</v>
      </c>
      <c r="O547" t="s">
        <v>953</v>
      </c>
      <c r="P547" t="s">
        <v>953</v>
      </c>
      <c r="Q547">
        <v>1</v>
      </c>
      <c r="X547">
        <v>0.17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2</v>
      </c>
      <c r="AF547" t="s">
        <v>102</v>
      </c>
      <c r="AG547">
        <v>0.21250000000000002</v>
      </c>
      <c r="AH547">
        <v>2</v>
      </c>
      <c r="AI547">
        <v>27722551</v>
      </c>
      <c r="AJ547">
        <v>525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ROW(Source!A197)</f>
        <v>197</v>
      </c>
      <c r="B548">
        <v>27722561</v>
      </c>
      <c r="C548">
        <v>27722549</v>
      </c>
      <c r="D548">
        <v>25231607</v>
      </c>
      <c r="E548">
        <v>1</v>
      </c>
      <c r="F548">
        <v>1</v>
      </c>
      <c r="G548">
        <v>1</v>
      </c>
      <c r="H548">
        <v>2</v>
      </c>
      <c r="I548" t="s">
        <v>997</v>
      </c>
      <c r="J548" t="s">
        <v>998</v>
      </c>
      <c r="K548" t="s">
        <v>999</v>
      </c>
      <c r="L548">
        <v>1368</v>
      </c>
      <c r="N548">
        <v>1011</v>
      </c>
      <c r="O548" t="s">
        <v>959</v>
      </c>
      <c r="P548" t="s">
        <v>959</v>
      </c>
      <c r="Q548">
        <v>1</v>
      </c>
      <c r="X548">
        <v>0.17</v>
      </c>
      <c r="Y548">
        <v>0</v>
      </c>
      <c r="Z548">
        <v>65.709999999999994</v>
      </c>
      <c r="AA548">
        <v>11.6</v>
      </c>
      <c r="AB548">
        <v>0</v>
      </c>
      <c r="AC548">
        <v>0</v>
      </c>
      <c r="AD548">
        <v>1</v>
      </c>
      <c r="AE548">
        <v>0</v>
      </c>
      <c r="AF548" t="s">
        <v>102</v>
      </c>
      <c r="AG548">
        <v>0.21250000000000002</v>
      </c>
      <c r="AH548">
        <v>2</v>
      </c>
      <c r="AI548">
        <v>27722552</v>
      </c>
      <c r="AJ548">
        <v>526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ROW(Source!A197)</f>
        <v>197</v>
      </c>
      <c r="B549">
        <v>27722562</v>
      </c>
      <c r="C549">
        <v>27722549</v>
      </c>
      <c r="D549">
        <v>25231911</v>
      </c>
      <c r="E549">
        <v>1</v>
      </c>
      <c r="F549">
        <v>1</v>
      </c>
      <c r="G549">
        <v>1</v>
      </c>
      <c r="H549">
        <v>2</v>
      </c>
      <c r="I549" t="s">
        <v>1061</v>
      </c>
      <c r="J549" t="s">
        <v>1062</v>
      </c>
      <c r="K549" t="s">
        <v>1063</v>
      </c>
      <c r="L549">
        <v>1368</v>
      </c>
      <c r="N549">
        <v>1011</v>
      </c>
      <c r="O549" t="s">
        <v>959</v>
      </c>
      <c r="P549" t="s">
        <v>959</v>
      </c>
      <c r="Q549">
        <v>1</v>
      </c>
      <c r="X549">
        <v>0.4</v>
      </c>
      <c r="Y549">
        <v>0</v>
      </c>
      <c r="Z549">
        <v>8.1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102</v>
      </c>
      <c r="AG549">
        <v>0.5</v>
      </c>
      <c r="AH549">
        <v>2</v>
      </c>
      <c r="AI549">
        <v>27722553</v>
      </c>
      <c r="AJ549">
        <v>527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ROW(Source!A197)</f>
        <v>197</v>
      </c>
      <c r="B550">
        <v>27722563</v>
      </c>
      <c r="C550">
        <v>27722549</v>
      </c>
      <c r="D550">
        <v>25145057</v>
      </c>
      <c r="E550">
        <v>17</v>
      </c>
      <c r="F550">
        <v>1</v>
      </c>
      <c r="G550">
        <v>1</v>
      </c>
      <c r="H550">
        <v>3</v>
      </c>
      <c r="I550" t="s">
        <v>1410</v>
      </c>
      <c r="J550" t="s">
        <v>6</v>
      </c>
      <c r="K550" t="s">
        <v>1411</v>
      </c>
      <c r="L550">
        <v>1035</v>
      </c>
      <c r="N550">
        <v>1013</v>
      </c>
      <c r="O550" t="s">
        <v>661</v>
      </c>
      <c r="P550" t="s">
        <v>661</v>
      </c>
      <c r="Q550">
        <v>1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1</v>
      </c>
      <c r="AD550">
        <v>0</v>
      </c>
      <c r="AE550">
        <v>0</v>
      </c>
      <c r="AF550" t="s">
        <v>6</v>
      </c>
      <c r="AG550">
        <v>0</v>
      </c>
      <c r="AH550">
        <v>3</v>
      </c>
      <c r="AI550">
        <v>-1</v>
      </c>
      <c r="AJ550" t="s">
        <v>6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ROW(Source!A197)</f>
        <v>197</v>
      </c>
      <c r="B551">
        <v>27722564</v>
      </c>
      <c r="C551">
        <v>27722549</v>
      </c>
      <c r="D551">
        <v>25151425</v>
      </c>
      <c r="E551">
        <v>1</v>
      </c>
      <c r="F551">
        <v>1</v>
      </c>
      <c r="G551">
        <v>1</v>
      </c>
      <c r="H551">
        <v>3</v>
      </c>
      <c r="I551" t="s">
        <v>1064</v>
      </c>
      <c r="J551" t="s">
        <v>1065</v>
      </c>
      <c r="K551" t="s">
        <v>1066</v>
      </c>
      <c r="L551">
        <v>1348</v>
      </c>
      <c r="N551">
        <v>1009</v>
      </c>
      <c r="O551" t="s">
        <v>46</v>
      </c>
      <c r="P551" t="s">
        <v>46</v>
      </c>
      <c r="Q551">
        <v>1000</v>
      </c>
      <c r="X551">
        <v>1E-4</v>
      </c>
      <c r="Y551">
        <v>10315.01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1E-4</v>
      </c>
      <c r="AH551">
        <v>2</v>
      </c>
      <c r="AI551">
        <v>27722554</v>
      </c>
      <c r="AJ551">
        <v>528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ROW(Source!A197)</f>
        <v>197</v>
      </c>
      <c r="B552">
        <v>27722565</v>
      </c>
      <c r="C552">
        <v>27722549</v>
      </c>
      <c r="D552">
        <v>25145062</v>
      </c>
      <c r="E552">
        <v>17</v>
      </c>
      <c r="F552">
        <v>1</v>
      </c>
      <c r="G552">
        <v>1</v>
      </c>
      <c r="H552">
        <v>3</v>
      </c>
      <c r="I552" t="s">
        <v>1412</v>
      </c>
      <c r="J552" t="s">
        <v>6</v>
      </c>
      <c r="K552" t="s">
        <v>1413</v>
      </c>
      <c r="L552">
        <v>1327</v>
      </c>
      <c r="N552">
        <v>1005</v>
      </c>
      <c r="O552" t="s">
        <v>96</v>
      </c>
      <c r="P552" t="s">
        <v>96</v>
      </c>
      <c r="Q552">
        <v>1</v>
      </c>
      <c r="X552">
        <v>1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6</v>
      </c>
      <c r="AG552">
        <v>1</v>
      </c>
      <c r="AH552">
        <v>3</v>
      </c>
      <c r="AI552">
        <v>-1</v>
      </c>
      <c r="AJ552" t="s">
        <v>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ROW(Source!A197)</f>
        <v>197</v>
      </c>
      <c r="B553">
        <v>27722566</v>
      </c>
      <c r="C553">
        <v>27722549</v>
      </c>
      <c r="D553">
        <v>25174666</v>
      </c>
      <c r="E553">
        <v>1</v>
      </c>
      <c r="F553">
        <v>1</v>
      </c>
      <c r="G553">
        <v>1</v>
      </c>
      <c r="H553">
        <v>3</v>
      </c>
      <c r="I553" t="s">
        <v>1067</v>
      </c>
      <c r="J553" t="s">
        <v>1068</v>
      </c>
      <c r="K553" t="s">
        <v>1069</v>
      </c>
      <c r="L553">
        <v>1348</v>
      </c>
      <c r="N553">
        <v>1009</v>
      </c>
      <c r="O553" t="s">
        <v>46</v>
      </c>
      <c r="P553" t="s">
        <v>46</v>
      </c>
      <c r="Q553">
        <v>1000</v>
      </c>
      <c r="X553">
        <v>3.0000000000000001E-3</v>
      </c>
      <c r="Y553">
        <v>5804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3.0000000000000001E-3</v>
      </c>
      <c r="AH553">
        <v>2</v>
      </c>
      <c r="AI553">
        <v>27722555</v>
      </c>
      <c r="AJ553">
        <v>529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ROW(Source!A197)</f>
        <v>197</v>
      </c>
      <c r="B554">
        <v>27722567</v>
      </c>
      <c r="C554">
        <v>27722549</v>
      </c>
      <c r="D554">
        <v>25186953</v>
      </c>
      <c r="E554">
        <v>1</v>
      </c>
      <c r="F554">
        <v>1</v>
      </c>
      <c r="G554">
        <v>1</v>
      </c>
      <c r="H554">
        <v>3</v>
      </c>
      <c r="I554" t="s">
        <v>1070</v>
      </c>
      <c r="J554" t="s">
        <v>1071</v>
      </c>
      <c r="K554" t="s">
        <v>1072</v>
      </c>
      <c r="L554">
        <v>1354</v>
      </c>
      <c r="N554">
        <v>1010</v>
      </c>
      <c r="O554" t="s">
        <v>252</v>
      </c>
      <c r="P554" t="s">
        <v>252</v>
      </c>
      <c r="Q554">
        <v>1</v>
      </c>
      <c r="X554">
        <v>0.1</v>
      </c>
      <c r="Y554">
        <v>72.8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0.1</v>
      </c>
      <c r="AH554">
        <v>2</v>
      </c>
      <c r="AI554">
        <v>27722558</v>
      </c>
      <c r="AJ554">
        <v>532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ROW(Source!A202)</f>
        <v>202</v>
      </c>
      <c r="B555">
        <v>27722586</v>
      </c>
      <c r="C555">
        <v>27722570</v>
      </c>
      <c r="D555">
        <v>25428833</v>
      </c>
      <c r="E555">
        <v>1</v>
      </c>
      <c r="F555">
        <v>1</v>
      </c>
      <c r="G555">
        <v>1</v>
      </c>
      <c r="H555">
        <v>1</v>
      </c>
      <c r="I555" t="s">
        <v>1059</v>
      </c>
      <c r="J555" t="s">
        <v>6</v>
      </c>
      <c r="K555" t="s">
        <v>1060</v>
      </c>
      <c r="L555">
        <v>1191</v>
      </c>
      <c r="N555">
        <v>1013</v>
      </c>
      <c r="O555" t="s">
        <v>953</v>
      </c>
      <c r="P555" t="s">
        <v>953</v>
      </c>
      <c r="Q555">
        <v>1</v>
      </c>
      <c r="X555">
        <v>253.6</v>
      </c>
      <c r="Y555">
        <v>0</v>
      </c>
      <c r="Z555">
        <v>0</v>
      </c>
      <c r="AA555">
        <v>0</v>
      </c>
      <c r="AB555">
        <v>9.92</v>
      </c>
      <c r="AC555">
        <v>0</v>
      </c>
      <c r="AD555">
        <v>1</v>
      </c>
      <c r="AE555">
        <v>1</v>
      </c>
      <c r="AF555" t="s">
        <v>6</v>
      </c>
      <c r="AG555">
        <v>253.6</v>
      </c>
      <c r="AH555">
        <v>2</v>
      </c>
      <c r="AI555">
        <v>27722571</v>
      </c>
      <c r="AJ555">
        <v>533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ROW(Source!A202)</f>
        <v>202</v>
      </c>
      <c r="B556">
        <v>27722587</v>
      </c>
      <c r="C556">
        <v>27722570</v>
      </c>
      <c r="D556">
        <v>25412928</v>
      </c>
      <c r="E556">
        <v>1</v>
      </c>
      <c r="F556">
        <v>1</v>
      </c>
      <c r="G556">
        <v>1</v>
      </c>
      <c r="H556">
        <v>1</v>
      </c>
      <c r="I556" t="s">
        <v>954</v>
      </c>
      <c r="J556" t="s">
        <v>6</v>
      </c>
      <c r="K556" t="s">
        <v>955</v>
      </c>
      <c r="L556">
        <v>1191</v>
      </c>
      <c r="N556">
        <v>1013</v>
      </c>
      <c r="O556" t="s">
        <v>953</v>
      </c>
      <c r="P556" t="s">
        <v>953</v>
      </c>
      <c r="Q556">
        <v>1</v>
      </c>
      <c r="X556">
        <v>1.98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2</v>
      </c>
      <c r="AF556" t="s">
        <v>6</v>
      </c>
      <c r="AG556">
        <v>1.98</v>
      </c>
      <c r="AH556">
        <v>2</v>
      </c>
      <c r="AI556">
        <v>27722572</v>
      </c>
      <c r="AJ556">
        <v>534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ROW(Source!A202)</f>
        <v>202</v>
      </c>
      <c r="B557">
        <v>27722588</v>
      </c>
      <c r="C557">
        <v>27722570</v>
      </c>
      <c r="D557">
        <v>25230220</v>
      </c>
      <c r="E557">
        <v>1</v>
      </c>
      <c r="F557">
        <v>1</v>
      </c>
      <c r="G557">
        <v>1</v>
      </c>
      <c r="H557">
        <v>2</v>
      </c>
      <c r="I557" t="s">
        <v>991</v>
      </c>
      <c r="J557" t="s">
        <v>992</v>
      </c>
      <c r="K557" t="s">
        <v>993</v>
      </c>
      <c r="L557">
        <v>1368</v>
      </c>
      <c r="N557">
        <v>1011</v>
      </c>
      <c r="O557" t="s">
        <v>959</v>
      </c>
      <c r="P557" t="s">
        <v>959</v>
      </c>
      <c r="Q557">
        <v>1</v>
      </c>
      <c r="X557">
        <v>0.99</v>
      </c>
      <c r="Y557">
        <v>0</v>
      </c>
      <c r="Z557">
        <v>111.99</v>
      </c>
      <c r="AA557">
        <v>13.5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0.99</v>
      </c>
      <c r="AH557">
        <v>2</v>
      </c>
      <c r="AI557">
        <v>27722573</v>
      </c>
      <c r="AJ557">
        <v>535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ROW(Source!A202)</f>
        <v>202</v>
      </c>
      <c r="B558">
        <v>27722589</v>
      </c>
      <c r="C558">
        <v>27722570</v>
      </c>
      <c r="D558">
        <v>25231607</v>
      </c>
      <c r="E558">
        <v>1</v>
      </c>
      <c r="F558">
        <v>1</v>
      </c>
      <c r="G558">
        <v>1</v>
      </c>
      <c r="H558">
        <v>2</v>
      </c>
      <c r="I558" t="s">
        <v>997</v>
      </c>
      <c r="J558" t="s">
        <v>998</v>
      </c>
      <c r="K558" t="s">
        <v>999</v>
      </c>
      <c r="L558">
        <v>1368</v>
      </c>
      <c r="N558">
        <v>1011</v>
      </c>
      <c r="O558" t="s">
        <v>959</v>
      </c>
      <c r="P558" t="s">
        <v>959</v>
      </c>
      <c r="Q558">
        <v>1</v>
      </c>
      <c r="X558">
        <v>0.99</v>
      </c>
      <c r="Y558">
        <v>0</v>
      </c>
      <c r="Z558">
        <v>65.709999999999994</v>
      </c>
      <c r="AA558">
        <v>11.6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0.99</v>
      </c>
      <c r="AH558">
        <v>2</v>
      </c>
      <c r="AI558">
        <v>27722574</v>
      </c>
      <c r="AJ558">
        <v>536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ROW(Source!A202)</f>
        <v>202</v>
      </c>
      <c r="B559">
        <v>27722590</v>
      </c>
      <c r="C559">
        <v>27722570</v>
      </c>
      <c r="D559">
        <v>25231911</v>
      </c>
      <c r="E559">
        <v>1</v>
      </c>
      <c r="F559">
        <v>1</v>
      </c>
      <c r="G559">
        <v>1</v>
      </c>
      <c r="H559">
        <v>2</v>
      </c>
      <c r="I559" t="s">
        <v>1061</v>
      </c>
      <c r="J559" t="s">
        <v>1062</v>
      </c>
      <c r="K559" t="s">
        <v>1063</v>
      </c>
      <c r="L559">
        <v>1368</v>
      </c>
      <c r="N559">
        <v>1011</v>
      </c>
      <c r="O559" t="s">
        <v>959</v>
      </c>
      <c r="P559" t="s">
        <v>959</v>
      </c>
      <c r="Q559">
        <v>1</v>
      </c>
      <c r="X559">
        <v>1.1399999999999999</v>
      </c>
      <c r="Y559">
        <v>0</v>
      </c>
      <c r="Z559">
        <v>8.1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</v>
      </c>
      <c r="AG559">
        <v>1.1399999999999999</v>
      </c>
      <c r="AH559">
        <v>2</v>
      </c>
      <c r="AI559">
        <v>27722575</v>
      </c>
      <c r="AJ559">
        <v>537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ROW(Source!A202)</f>
        <v>202</v>
      </c>
      <c r="B560">
        <v>27722591</v>
      </c>
      <c r="C560">
        <v>27722570</v>
      </c>
      <c r="D560">
        <v>25232639</v>
      </c>
      <c r="E560">
        <v>1</v>
      </c>
      <c r="F560">
        <v>1</v>
      </c>
      <c r="G560">
        <v>1</v>
      </c>
      <c r="H560">
        <v>2</v>
      </c>
      <c r="I560" t="s">
        <v>1181</v>
      </c>
      <c r="J560" t="s">
        <v>1182</v>
      </c>
      <c r="K560" t="s">
        <v>1183</v>
      </c>
      <c r="L560">
        <v>1368</v>
      </c>
      <c r="N560">
        <v>1011</v>
      </c>
      <c r="O560" t="s">
        <v>959</v>
      </c>
      <c r="P560" t="s">
        <v>959</v>
      </c>
      <c r="Q560">
        <v>1</v>
      </c>
      <c r="X560">
        <v>0.7</v>
      </c>
      <c r="Y560">
        <v>0</v>
      </c>
      <c r="Z560">
        <v>2.36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0.7</v>
      </c>
      <c r="AH560">
        <v>2</v>
      </c>
      <c r="AI560">
        <v>27722576</v>
      </c>
      <c r="AJ560">
        <v>538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ROW(Source!A202)</f>
        <v>202</v>
      </c>
      <c r="B561">
        <v>27722592</v>
      </c>
      <c r="C561">
        <v>27722570</v>
      </c>
      <c r="D561">
        <v>25150263</v>
      </c>
      <c r="E561">
        <v>1</v>
      </c>
      <c r="F561">
        <v>1</v>
      </c>
      <c r="G561">
        <v>1</v>
      </c>
      <c r="H561">
        <v>3</v>
      </c>
      <c r="I561" t="s">
        <v>1184</v>
      </c>
      <c r="J561" t="s">
        <v>1185</v>
      </c>
      <c r="K561" t="s">
        <v>1186</v>
      </c>
      <c r="L561">
        <v>1346</v>
      </c>
      <c r="N561">
        <v>1009</v>
      </c>
      <c r="O561" t="s">
        <v>178</v>
      </c>
      <c r="P561" t="s">
        <v>178</v>
      </c>
      <c r="Q561">
        <v>1</v>
      </c>
      <c r="X561">
        <v>0.42</v>
      </c>
      <c r="Y561">
        <v>30.4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0.42</v>
      </c>
      <c r="AH561">
        <v>2</v>
      </c>
      <c r="AI561">
        <v>27722577</v>
      </c>
      <c r="AJ561">
        <v>539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ROW(Source!A202)</f>
        <v>202</v>
      </c>
      <c r="B562">
        <v>27722593</v>
      </c>
      <c r="C562">
        <v>27722570</v>
      </c>
      <c r="D562">
        <v>25150275</v>
      </c>
      <c r="E562">
        <v>1</v>
      </c>
      <c r="F562">
        <v>1</v>
      </c>
      <c r="G562">
        <v>1</v>
      </c>
      <c r="H562">
        <v>3</v>
      </c>
      <c r="I562" t="s">
        <v>1187</v>
      </c>
      <c r="J562" t="s">
        <v>1188</v>
      </c>
      <c r="K562" t="s">
        <v>1189</v>
      </c>
      <c r="L562">
        <v>1308</v>
      </c>
      <c r="N562">
        <v>1003</v>
      </c>
      <c r="O562" t="s">
        <v>18</v>
      </c>
      <c r="P562" t="s">
        <v>18</v>
      </c>
      <c r="Q562">
        <v>100</v>
      </c>
      <c r="X562">
        <v>0.1</v>
      </c>
      <c r="Y562">
        <v>120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0.1</v>
      </c>
      <c r="AH562">
        <v>2</v>
      </c>
      <c r="AI562">
        <v>27722578</v>
      </c>
      <c r="AJ562">
        <v>540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ROW(Source!A202)</f>
        <v>202</v>
      </c>
      <c r="B563">
        <v>27722594</v>
      </c>
      <c r="C563">
        <v>27722570</v>
      </c>
      <c r="D563">
        <v>25151427</v>
      </c>
      <c r="E563">
        <v>1</v>
      </c>
      <c r="F563">
        <v>1</v>
      </c>
      <c r="G563">
        <v>1</v>
      </c>
      <c r="H563">
        <v>3</v>
      </c>
      <c r="I563" t="s">
        <v>1190</v>
      </c>
      <c r="J563" t="s">
        <v>1191</v>
      </c>
      <c r="K563" t="s">
        <v>1192</v>
      </c>
      <c r="L563">
        <v>1346</v>
      </c>
      <c r="N563">
        <v>1009</v>
      </c>
      <c r="O563" t="s">
        <v>178</v>
      </c>
      <c r="P563" t="s">
        <v>178</v>
      </c>
      <c r="Q563">
        <v>1</v>
      </c>
      <c r="X563">
        <v>2.1</v>
      </c>
      <c r="Y563">
        <v>10.57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2.1</v>
      </c>
      <c r="AH563">
        <v>2</v>
      </c>
      <c r="AI563">
        <v>27722579</v>
      </c>
      <c r="AJ563">
        <v>541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ROW(Source!A202)</f>
        <v>202</v>
      </c>
      <c r="B564">
        <v>27722595</v>
      </c>
      <c r="C564">
        <v>27722570</v>
      </c>
      <c r="D564">
        <v>25152616</v>
      </c>
      <c r="E564">
        <v>1</v>
      </c>
      <c r="F564">
        <v>1</v>
      </c>
      <c r="G564">
        <v>1</v>
      </c>
      <c r="H564">
        <v>3</v>
      </c>
      <c r="I564" t="s">
        <v>1193</v>
      </c>
      <c r="J564" t="s">
        <v>1194</v>
      </c>
      <c r="K564" t="s">
        <v>1017</v>
      </c>
      <c r="L564">
        <v>1346</v>
      </c>
      <c r="N564">
        <v>1009</v>
      </c>
      <c r="O564" t="s">
        <v>178</v>
      </c>
      <c r="P564" t="s">
        <v>178</v>
      </c>
      <c r="Q564">
        <v>1</v>
      </c>
      <c r="X564">
        <v>10.4</v>
      </c>
      <c r="Y564">
        <v>9.0399999999999991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10.4</v>
      </c>
      <c r="AH564">
        <v>2</v>
      </c>
      <c r="AI564">
        <v>27722580</v>
      </c>
      <c r="AJ564">
        <v>542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ROW(Source!A202)</f>
        <v>202</v>
      </c>
      <c r="B565">
        <v>27722596</v>
      </c>
      <c r="C565">
        <v>27722570</v>
      </c>
      <c r="D565">
        <v>25156053</v>
      </c>
      <c r="E565">
        <v>1</v>
      </c>
      <c r="F565">
        <v>1</v>
      </c>
      <c r="G565">
        <v>1</v>
      </c>
      <c r="H565">
        <v>3</v>
      </c>
      <c r="I565" t="s">
        <v>1195</v>
      </c>
      <c r="J565" t="s">
        <v>1196</v>
      </c>
      <c r="K565" t="s">
        <v>1197</v>
      </c>
      <c r="L565">
        <v>1348</v>
      </c>
      <c r="N565">
        <v>1009</v>
      </c>
      <c r="O565" t="s">
        <v>46</v>
      </c>
      <c r="P565" t="s">
        <v>46</v>
      </c>
      <c r="Q565">
        <v>1000</v>
      </c>
      <c r="X565">
        <v>5.0000000000000001E-3</v>
      </c>
      <c r="Y565">
        <v>1470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5.0000000000000001E-3</v>
      </c>
      <c r="AH565">
        <v>2</v>
      </c>
      <c r="AI565">
        <v>27722581</v>
      </c>
      <c r="AJ565">
        <v>543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ROW(Source!A202)</f>
        <v>202</v>
      </c>
      <c r="B566">
        <v>27722597</v>
      </c>
      <c r="C566">
        <v>27722570</v>
      </c>
      <c r="D566">
        <v>25173859</v>
      </c>
      <c r="E566">
        <v>1</v>
      </c>
      <c r="F566">
        <v>1</v>
      </c>
      <c r="G566">
        <v>1</v>
      </c>
      <c r="H566">
        <v>3</v>
      </c>
      <c r="I566" t="s">
        <v>1198</v>
      </c>
      <c r="J566" t="s">
        <v>1199</v>
      </c>
      <c r="K566" t="s">
        <v>1200</v>
      </c>
      <c r="L566">
        <v>1348</v>
      </c>
      <c r="N566">
        <v>1009</v>
      </c>
      <c r="O566" t="s">
        <v>46</v>
      </c>
      <c r="P566" t="s">
        <v>46</v>
      </c>
      <c r="Q566">
        <v>1000</v>
      </c>
      <c r="X566">
        <v>0.56000000000000005</v>
      </c>
      <c r="Y566">
        <v>5230.01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6</v>
      </c>
      <c r="AG566">
        <v>0.56000000000000005</v>
      </c>
      <c r="AH566">
        <v>2</v>
      </c>
      <c r="AI566">
        <v>27722582</v>
      </c>
      <c r="AJ566">
        <v>544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ROW(Source!A202)</f>
        <v>202</v>
      </c>
      <c r="B567">
        <v>27722598</v>
      </c>
      <c r="C567">
        <v>27722570</v>
      </c>
      <c r="D567">
        <v>25186459</v>
      </c>
      <c r="E567">
        <v>1</v>
      </c>
      <c r="F567">
        <v>1</v>
      </c>
      <c r="G567">
        <v>1</v>
      </c>
      <c r="H567">
        <v>3</v>
      </c>
      <c r="I567" t="s">
        <v>1201</v>
      </c>
      <c r="J567" t="s">
        <v>1202</v>
      </c>
      <c r="K567" t="s">
        <v>1203</v>
      </c>
      <c r="L567">
        <v>1346</v>
      </c>
      <c r="N567">
        <v>1009</v>
      </c>
      <c r="O567" t="s">
        <v>178</v>
      </c>
      <c r="P567" t="s">
        <v>178</v>
      </c>
      <c r="Q567">
        <v>1</v>
      </c>
      <c r="X567">
        <v>3</v>
      </c>
      <c r="Y567">
        <v>28.6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6</v>
      </c>
      <c r="AG567">
        <v>3</v>
      </c>
      <c r="AH567">
        <v>2</v>
      </c>
      <c r="AI567">
        <v>27722583</v>
      </c>
      <c r="AJ567">
        <v>545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ROW(Source!A202)</f>
        <v>202</v>
      </c>
      <c r="B568">
        <v>27722599</v>
      </c>
      <c r="C568">
        <v>27722570</v>
      </c>
      <c r="D568">
        <v>25147235</v>
      </c>
      <c r="E568">
        <v>17</v>
      </c>
      <c r="F568">
        <v>1</v>
      </c>
      <c r="G568">
        <v>1</v>
      </c>
      <c r="H568">
        <v>3</v>
      </c>
      <c r="I568" t="s">
        <v>1204</v>
      </c>
      <c r="J568" t="s">
        <v>6</v>
      </c>
      <c r="K568" t="s">
        <v>1205</v>
      </c>
      <c r="L568">
        <v>1374</v>
      </c>
      <c r="N568">
        <v>1013</v>
      </c>
      <c r="O568" t="s">
        <v>1206</v>
      </c>
      <c r="P568" t="s">
        <v>1206</v>
      </c>
      <c r="Q568">
        <v>1</v>
      </c>
      <c r="X568">
        <v>50.31</v>
      </c>
      <c r="Y568">
        <v>1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6</v>
      </c>
      <c r="AG568">
        <v>50.31</v>
      </c>
      <c r="AH568">
        <v>2</v>
      </c>
      <c r="AI568">
        <v>27722584</v>
      </c>
      <c r="AJ568">
        <v>547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ROW(Source!A203)</f>
        <v>203</v>
      </c>
      <c r="B569">
        <v>27722586</v>
      </c>
      <c r="C569">
        <v>27722570</v>
      </c>
      <c r="D569">
        <v>25428833</v>
      </c>
      <c r="E569">
        <v>1</v>
      </c>
      <c r="F569">
        <v>1</v>
      </c>
      <c r="G569">
        <v>1</v>
      </c>
      <c r="H569">
        <v>1</v>
      </c>
      <c r="I569" t="s">
        <v>1059</v>
      </c>
      <c r="J569" t="s">
        <v>6</v>
      </c>
      <c r="K569" t="s">
        <v>1060</v>
      </c>
      <c r="L569">
        <v>1191</v>
      </c>
      <c r="N569">
        <v>1013</v>
      </c>
      <c r="O569" t="s">
        <v>953</v>
      </c>
      <c r="P569" t="s">
        <v>953</v>
      </c>
      <c r="Q569">
        <v>1</v>
      </c>
      <c r="X569">
        <v>253.6</v>
      </c>
      <c r="Y569">
        <v>0</v>
      </c>
      <c r="Z569">
        <v>0</v>
      </c>
      <c r="AA569">
        <v>0</v>
      </c>
      <c r="AB569">
        <v>9.92</v>
      </c>
      <c r="AC569">
        <v>0</v>
      </c>
      <c r="AD569">
        <v>1</v>
      </c>
      <c r="AE569">
        <v>1</v>
      </c>
      <c r="AF569" t="s">
        <v>6</v>
      </c>
      <c r="AG569">
        <v>253.6</v>
      </c>
      <c r="AH569">
        <v>2</v>
      </c>
      <c r="AI569">
        <v>27722571</v>
      </c>
      <c r="AJ569">
        <v>548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ROW(Source!A203)</f>
        <v>203</v>
      </c>
      <c r="B570">
        <v>27722587</v>
      </c>
      <c r="C570">
        <v>27722570</v>
      </c>
      <c r="D570">
        <v>25412928</v>
      </c>
      <c r="E570">
        <v>1</v>
      </c>
      <c r="F570">
        <v>1</v>
      </c>
      <c r="G570">
        <v>1</v>
      </c>
      <c r="H570">
        <v>1</v>
      </c>
      <c r="I570" t="s">
        <v>954</v>
      </c>
      <c r="J570" t="s">
        <v>6</v>
      </c>
      <c r="K570" t="s">
        <v>955</v>
      </c>
      <c r="L570">
        <v>1191</v>
      </c>
      <c r="N570">
        <v>1013</v>
      </c>
      <c r="O570" t="s">
        <v>953</v>
      </c>
      <c r="P570" t="s">
        <v>953</v>
      </c>
      <c r="Q570">
        <v>1</v>
      </c>
      <c r="X570">
        <v>1.98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2</v>
      </c>
      <c r="AF570" t="s">
        <v>6</v>
      </c>
      <c r="AG570">
        <v>1.98</v>
      </c>
      <c r="AH570">
        <v>2</v>
      </c>
      <c r="AI570">
        <v>27722572</v>
      </c>
      <c r="AJ570">
        <v>549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ROW(Source!A203)</f>
        <v>203</v>
      </c>
      <c r="B571">
        <v>27722588</v>
      </c>
      <c r="C571">
        <v>27722570</v>
      </c>
      <c r="D571">
        <v>25230220</v>
      </c>
      <c r="E571">
        <v>1</v>
      </c>
      <c r="F571">
        <v>1</v>
      </c>
      <c r="G571">
        <v>1</v>
      </c>
      <c r="H571">
        <v>2</v>
      </c>
      <c r="I571" t="s">
        <v>991</v>
      </c>
      <c r="J571" t="s">
        <v>992</v>
      </c>
      <c r="K571" t="s">
        <v>993</v>
      </c>
      <c r="L571">
        <v>1368</v>
      </c>
      <c r="N571">
        <v>1011</v>
      </c>
      <c r="O571" t="s">
        <v>959</v>
      </c>
      <c r="P571" t="s">
        <v>959</v>
      </c>
      <c r="Q571">
        <v>1</v>
      </c>
      <c r="X571">
        <v>0.99</v>
      </c>
      <c r="Y571">
        <v>0</v>
      </c>
      <c r="Z571">
        <v>111.99</v>
      </c>
      <c r="AA571">
        <v>13.5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0.99</v>
      </c>
      <c r="AH571">
        <v>2</v>
      </c>
      <c r="AI571">
        <v>27722573</v>
      </c>
      <c r="AJ571">
        <v>550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ROW(Source!A203)</f>
        <v>203</v>
      </c>
      <c r="B572">
        <v>27722589</v>
      </c>
      <c r="C572">
        <v>27722570</v>
      </c>
      <c r="D572">
        <v>25231607</v>
      </c>
      <c r="E572">
        <v>1</v>
      </c>
      <c r="F572">
        <v>1</v>
      </c>
      <c r="G572">
        <v>1</v>
      </c>
      <c r="H572">
        <v>2</v>
      </c>
      <c r="I572" t="s">
        <v>997</v>
      </c>
      <c r="J572" t="s">
        <v>998</v>
      </c>
      <c r="K572" t="s">
        <v>999</v>
      </c>
      <c r="L572">
        <v>1368</v>
      </c>
      <c r="N572">
        <v>1011</v>
      </c>
      <c r="O572" t="s">
        <v>959</v>
      </c>
      <c r="P572" t="s">
        <v>959</v>
      </c>
      <c r="Q572">
        <v>1</v>
      </c>
      <c r="X572">
        <v>0.99</v>
      </c>
      <c r="Y572">
        <v>0</v>
      </c>
      <c r="Z572">
        <v>65.709999999999994</v>
      </c>
      <c r="AA572">
        <v>11.6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0.99</v>
      </c>
      <c r="AH572">
        <v>2</v>
      </c>
      <c r="AI572">
        <v>27722574</v>
      </c>
      <c r="AJ572">
        <v>551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ROW(Source!A203)</f>
        <v>203</v>
      </c>
      <c r="B573">
        <v>27722590</v>
      </c>
      <c r="C573">
        <v>27722570</v>
      </c>
      <c r="D573">
        <v>25231911</v>
      </c>
      <c r="E573">
        <v>1</v>
      </c>
      <c r="F573">
        <v>1</v>
      </c>
      <c r="G573">
        <v>1</v>
      </c>
      <c r="H573">
        <v>2</v>
      </c>
      <c r="I573" t="s">
        <v>1061</v>
      </c>
      <c r="J573" t="s">
        <v>1062</v>
      </c>
      <c r="K573" t="s">
        <v>1063</v>
      </c>
      <c r="L573">
        <v>1368</v>
      </c>
      <c r="N573">
        <v>1011</v>
      </c>
      <c r="O573" t="s">
        <v>959</v>
      </c>
      <c r="P573" t="s">
        <v>959</v>
      </c>
      <c r="Q573">
        <v>1</v>
      </c>
      <c r="X573">
        <v>1.1399999999999999</v>
      </c>
      <c r="Y573">
        <v>0</v>
      </c>
      <c r="Z573">
        <v>8.1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1.1399999999999999</v>
      </c>
      <c r="AH573">
        <v>2</v>
      </c>
      <c r="AI573">
        <v>27722575</v>
      </c>
      <c r="AJ573">
        <v>552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ROW(Source!A203)</f>
        <v>203</v>
      </c>
      <c r="B574">
        <v>27722591</v>
      </c>
      <c r="C574">
        <v>27722570</v>
      </c>
      <c r="D574">
        <v>25232639</v>
      </c>
      <c r="E574">
        <v>1</v>
      </c>
      <c r="F574">
        <v>1</v>
      </c>
      <c r="G574">
        <v>1</v>
      </c>
      <c r="H574">
        <v>2</v>
      </c>
      <c r="I574" t="s">
        <v>1181</v>
      </c>
      <c r="J574" t="s">
        <v>1182</v>
      </c>
      <c r="K574" t="s">
        <v>1183</v>
      </c>
      <c r="L574">
        <v>1368</v>
      </c>
      <c r="N574">
        <v>1011</v>
      </c>
      <c r="O574" t="s">
        <v>959</v>
      </c>
      <c r="P574" t="s">
        <v>959</v>
      </c>
      <c r="Q574">
        <v>1</v>
      </c>
      <c r="X574">
        <v>0.7</v>
      </c>
      <c r="Y574">
        <v>0</v>
      </c>
      <c r="Z574">
        <v>2.36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0.7</v>
      </c>
      <c r="AH574">
        <v>2</v>
      </c>
      <c r="AI574">
        <v>27722576</v>
      </c>
      <c r="AJ574">
        <v>553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ROW(Source!A203)</f>
        <v>203</v>
      </c>
      <c r="B575">
        <v>27722592</v>
      </c>
      <c r="C575">
        <v>27722570</v>
      </c>
      <c r="D575">
        <v>25150263</v>
      </c>
      <c r="E575">
        <v>1</v>
      </c>
      <c r="F575">
        <v>1</v>
      </c>
      <c r="G575">
        <v>1</v>
      </c>
      <c r="H575">
        <v>3</v>
      </c>
      <c r="I575" t="s">
        <v>1184</v>
      </c>
      <c r="J575" t="s">
        <v>1185</v>
      </c>
      <c r="K575" t="s">
        <v>1186</v>
      </c>
      <c r="L575">
        <v>1346</v>
      </c>
      <c r="N575">
        <v>1009</v>
      </c>
      <c r="O575" t="s">
        <v>178</v>
      </c>
      <c r="P575" t="s">
        <v>178</v>
      </c>
      <c r="Q575">
        <v>1</v>
      </c>
      <c r="X575">
        <v>0.42</v>
      </c>
      <c r="Y575">
        <v>30.4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0.42</v>
      </c>
      <c r="AH575">
        <v>2</v>
      </c>
      <c r="AI575">
        <v>27722577</v>
      </c>
      <c r="AJ575">
        <v>554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ROW(Source!A203)</f>
        <v>203</v>
      </c>
      <c r="B576">
        <v>27722593</v>
      </c>
      <c r="C576">
        <v>27722570</v>
      </c>
      <c r="D576">
        <v>25150275</v>
      </c>
      <c r="E576">
        <v>1</v>
      </c>
      <c r="F576">
        <v>1</v>
      </c>
      <c r="G576">
        <v>1</v>
      </c>
      <c r="H576">
        <v>3</v>
      </c>
      <c r="I576" t="s">
        <v>1187</v>
      </c>
      <c r="J576" t="s">
        <v>1188</v>
      </c>
      <c r="K576" t="s">
        <v>1189</v>
      </c>
      <c r="L576">
        <v>1308</v>
      </c>
      <c r="N576">
        <v>1003</v>
      </c>
      <c r="O576" t="s">
        <v>18</v>
      </c>
      <c r="P576" t="s">
        <v>18</v>
      </c>
      <c r="Q576">
        <v>100</v>
      </c>
      <c r="X576">
        <v>0.1</v>
      </c>
      <c r="Y576">
        <v>120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0.1</v>
      </c>
      <c r="AH576">
        <v>2</v>
      </c>
      <c r="AI576">
        <v>27722578</v>
      </c>
      <c r="AJ576">
        <v>555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ROW(Source!A203)</f>
        <v>203</v>
      </c>
      <c r="B577">
        <v>27722594</v>
      </c>
      <c r="C577">
        <v>27722570</v>
      </c>
      <c r="D577">
        <v>25151427</v>
      </c>
      <c r="E577">
        <v>1</v>
      </c>
      <c r="F577">
        <v>1</v>
      </c>
      <c r="G577">
        <v>1</v>
      </c>
      <c r="H577">
        <v>3</v>
      </c>
      <c r="I577" t="s">
        <v>1190</v>
      </c>
      <c r="J577" t="s">
        <v>1191</v>
      </c>
      <c r="K577" t="s">
        <v>1192</v>
      </c>
      <c r="L577">
        <v>1346</v>
      </c>
      <c r="N577">
        <v>1009</v>
      </c>
      <c r="O577" t="s">
        <v>178</v>
      </c>
      <c r="P577" t="s">
        <v>178</v>
      </c>
      <c r="Q577">
        <v>1</v>
      </c>
      <c r="X577">
        <v>2.1</v>
      </c>
      <c r="Y577">
        <v>10.57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2.1</v>
      </c>
      <c r="AH577">
        <v>2</v>
      </c>
      <c r="AI577">
        <v>27722579</v>
      </c>
      <c r="AJ577">
        <v>556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ROW(Source!A203)</f>
        <v>203</v>
      </c>
      <c r="B578">
        <v>27722595</v>
      </c>
      <c r="C578">
        <v>27722570</v>
      </c>
      <c r="D578">
        <v>25152616</v>
      </c>
      <c r="E578">
        <v>1</v>
      </c>
      <c r="F578">
        <v>1</v>
      </c>
      <c r="G578">
        <v>1</v>
      </c>
      <c r="H578">
        <v>3</v>
      </c>
      <c r="I578" t="s">
        <v>1193</v>
      </c>
      <c r="J578" t="s">
        <v>1194</v>
      </c>
      <c r="K578" t="s">
        <v>1017</v>
      </c>
      <c r="L578">
        <v>1346</v>
      </c>
      <c r="N578">
        <v>1009</v>
      </c>
      <c r="O578" t="s">
        <v>178</v>
      </c>
      <c r="P578" t="s">
        <v>178</v>
      </c>
      <c r="Q578">
        <v>1</v>
      </c>
      <c r="X578">
        <v>10.4</v>
      </c>
      <c r="Y578">
        <v>9.0399999999999991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10.4</v>
      </c>
      <c r="AH578">
        <v>2</v>
      </c>
      <c r="AI578">
        <v>27722580</v>
      </c>
      <c r="AJ578">
        <v>557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ROW(Source!A203)</f>
        <v>203</v>
      </c>
      <c r="B579">
        <v>27722596</v>
      </c>
      <c r="C579">
        <v>27722570</v>
      </c>
      <c r="D579">
        <v>25156053</v>
      </c>
      <c r="E579">
        <v>1</v>
      </c>
      <c r="F579">
        <v>1</v>
      </c>
      <c r="G579">
        <v>1</v>
      </c>
      <c r="H579">
        <v>3</v>
      </c>
      <c r="I579" t="s">
        <v>1195</v>
      </c>
      <c r="J579" t="s">
        <v>1196</v>
      </c>
      <c r="K579" t="s">
        <v>1197</v>
      </c>
      <c r="L579">
        <v>1348</v>
      </c>
      <c r="N579">
        <v>1009</v>
      </c>
      <c r="O579" t="s">
        <v>46</v>
      </c>
      <c r="P579" t="s">
        <v>46</v>
      </c>
      <c r="Q579">
        <v>1000</v>
      </c>
      <c r="X579">
        <v>5.0000000000000001E-3</v>
      </c>
      <c r="Y579">
        <v>1470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5.0000000000000001E-3</v>
      </c>
      <c r="AH579">
        <v>2</v>
      </c>
      <c r="AI579">
        <v>27722581</v>
      </c>
      <c r="AJ579">
        <v>558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ROW(Source!A203)</f>
        <v>203</v>
      </c>
      <c r="B580">
        <v>27722597</v>
      </c>
      <c r="C580">
        <v>27722570</v>
      </c>
      <c r="D580">
        <v>25173859</v>
      </c>
      <c r="E580">
        <v>1</v>
      </c>
      <c r="F580">
        <v>1</v>
      </c>
      <c r="G580">
        <v>1</v>
      </c>
      <c r="H580">
        <v>3</v>
      </c>
      <c r="I580" t="s">
        <v>1198</v>
      </c>
      <c r="J580" t="s">
        <v>1199</v>
      </c>
      <c r="K580" t="s">
        <v>1200</v>
      </c>
      <c r="L580">
        <v>1348</v>
      </c>
      <c r="N580">
        <v>1009</v>
      </c>
      <c r="O580" t="s">
        <v>46</v>
      </c>
      <c r="P580" t="s">
        <v>46</v>
      </c>
      <c r="Q580">
        <v>1000</v>
      </c>
      <c r="X580">
        <v>0.56000000000000005</v>
      </c>
      <c r="Y580">
        <v>5230.01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0.56000000000000005</v>
      </c>
      <c r="AH580">
        <v>2</v>
      </c>
      <c r="AI580">
        <v>27722582</v>
      </c>
      <c r="AJ580">
        <v>559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ROW(Source!A203)</f>
        <v>203</v>
      </c>
      <c r="B581">
        <v>27722598</v>
      </c>
      <c r="C581">
        <v>27722570</v>
      </c>
      <c r="D581">
        <v>25186459</v>
      </c>
      <c r="E581">
        <v>1</v>
      </c>
      <c r="F581">
        <v>1</v>
      </c>
      <c r="G581">
        <v>1</v>
      </c>
      <c r="H581">
        <v>3</v>
      </c>
      <c r="I581" t="s">
        <v>1201</v>
      </c>
      <c r="J581" t="s">
        <v>1202</v>
      </c>
      <c r="K581" t="s">
        <v>1203</v>
      </c>
      <c r="L581">
        <v>1346</v>
      </c>
      <c r="N581">
        <v>1009</v>
      </c>
      <c r="O581" t="s">
        <v>178</v>
      </c>
      <c r="P581" t="s">
        <v>178</v>
      </c>
      <c r="Q581">
        <v>1</v>
      </c>
      <c r="X581">
        <v>3</v>
      </c>
      <c r="Y581">
        <v>28.6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3</v>
      </c>
      <c r="AH581">
        <v>2</v>
      </c>
      <c r="AI581">
        <v>27722583</v>
      </c>
      <c r="AJ581">
        <v>560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ROW(Source!A203)</f>
        <v>203</v>
      </c>
      <c r="B582">
        <v>27722599</v>
      </c>
      <c r="C582">
        <v>27722570</v>
      </c>
      <c r="D582">
        <v>25147235</v>
      </c>
      <c r="E582">
        <v>17</v>
      </c>
      <c r="F582">
        <v>1</v>
      </c>
      <c r="G582">
        <v>1</v>
      </c>
      <c r="H582">
        <v>3</v>
      </c>
      <c r="I582" t="s">
        <v>1204</v>
      </c>
      <c r="J582" t="s">
        <v>6</v>
      </c>
      <c r="K582" t="s">
        <v>1205</v>
      </c>
      <c r="L582">
        <v>1374</v>
      </c>
      <c r="N582">
        <v>1013</v>
      </c>
      <c r="O582" t="s">
        <v>1206</v>
      </c>
      <c r="P582" t="s">
        <v>1206</v>
      </c>
      <c r="Q582">
        <v>1</v>
      </c>
      <c r="X582">
        <v>50.31</v>
      </c>
      <c r="Y582">
        <v>1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50.31</v>
      </c>
      <c r="AH582">
        <v>2</v>
      </c>
      <c r="AI582">
        <v>27722584</v>
      </c>
      <c r="AJ582">
        <v>562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ROW(Source!A206)</f>
        <v>206</v>
      </c>
      <c r="B583">
        <v>27722609</v>
      </c>
      <c r="C583">
        <v>27722601</v>
      </c>
      <c r="D583">
        <v>25418254</v>
      </c>
      <c r="E583">
        <v>1</v>
      </c>
      <c r="F583">
        <v>1</v>
      </c>
      <c r="G583">
        <v>1</v>
      </c>
      <c r="H583">
        <v>1</v>
      </c>
      <c r="I583" t="s">
        <v>1207</v>
      </c>
      <c r="J583" t="s">
        <v>6</v>
      </c>
      <c r="K583" t="s">
        <v>1208</v>
      </c>
      <c r="L583">
        <v>1191</v>
      </c>
      <c r="N583">
        <v>1013</v>
      </c>
      <c r="O583" t="s">
        <v>953</v>
      </c>
      <c r="P583" t="s">
        <v>953</v>
      </c>
      <c r="Q583">
        <v>1</v>
      </c>
      <c r="X583">
        <v>16.29</v>
      </c>
      <c r="Y583">
        <v>0</v>
      </c>
      <c r="Z583">
        <v>0</v>
      </c>
      <c r="AA583">
        <v>0</v>
      </c>
      <c r="AB583">
        <v>9.51</v>
      </c>
      <c r="AC583">
        <v>0</v>
      </c>
      <c r="AD583">
        <v>1</v>
      </c>
      <c r="AE583">
        <v>1</v>
      </c>
      <c r="AF583" t="s">
        <v>6</v>
      </c>
      <c r="AG583">
        <v>16.29</v>
      </c>
      <c r="AH583">
        <v>2</v>
      </c>
      <c r="AI583">
        <v>27722602</v>
      </c>
      <c r="AJ583">
        <v>563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ROW(Source!A206)</f>
        <v>206</v>
      </c>
      <c r="B584">
        <v>27722610</v>
      </c>
      <c r="C584">
        <v>27722601</v>
      </c>
      <c r="D584">
        <v>25412928</v>
      </c>
      <c r="E584">
        <v>1</v>
      </c>
      <c r="F584">
        <v>1</v>
      </c>
      <c r="G584">
        <v>1</v>
      </c>
      <c r="H584">
        <v>1</v>
      </c>
      <c r="I584" t="s">
        <v>954</v>
      </c>
      <c r="J584" t="s">
        <v>6</v>
      </c>
      <c r="K584" t="s">
        <v>955</v>
      </c>
      <c r="L584">
        <v>1191</v>
      </c>
      <c r="N584">
        <v>1013</v>
      </c>
      <c r="O584" t="s">
        <v>953</v>
      </c>
      <c r="P584" t="s">
        <v>953</v>
      </c>
      <c r="Q584">
        <v>1</v>
      </c>
      <c r="X584">
        <v>0.01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2</v>
      </c>
      <c r="AF584" t="s">
        <v>6</v>
      </c>
      <c r="AG584">
        <v>0.01</v>
      </c>
      <c r="AH584">
        <v>2</v>
      </c>
      <c r="AI584">
        <v>27722603</v>
      </c>
      <c r="AJ584">
        <v>564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ROW(Source!A206)</f>
        <v>206</v>
      </c>
      <c r="B585">
        <v>27722611</v>
      </c>
      <c r="C585">
        <v>27722601</v>
      </c>
      <c r="D585">
        <v>25230514</v>
      </c>
      <c r="E585">
        <v>1</v>
      </c>
      <c r="F585">
        <v>1</v>
      </c>
      <c r="G585">
        <v>1</v>
      </c>
      <c r="H585">
        <v>2</v>
      </c>
      <c r="I585" t="s">
        <v>960</v>
      </c>
      <c r="J585" t="s">
        <v>961</v>
      </c>
      <c r="K585" t="s">
        <v>962</v>
      </c>
      <c r="L585">
        <v>1368</v>
      </c>
      <c r="N585">
        <v>1011</v>
      </c>
      <c r="O585" t="s">
        <v>959</v>
      </c>
      <c r="P585" t="s">
        <v>959</v>
      </c>
      <c r="Q585">
        <v>1</v>
      </c>
      <c r="X585">
        <v>0.01</v>
      </c>
      <c r="Y585">
        <v>0</v>
      </c>
      <c r="Z585">
        <v>31.26</v>
      </c>
      <c r="AA585">
        <v>13.5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0.01</v>
      </c>
      <c r="AH585">
        <v>2</v>
      </c>
      <c r="AI585">
        <v>27722604</v>
      </c>
      <c r="AJ585">
        <v>565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ROW(Source!A206)</f>
        <v>206</v>
      </c>
      <c r="B586">
        <v>27722612</v>
      </c>
      <c r="C586">
        <v>27722601</v>
      </c>
      <c r="D586">
        <v>25152750</v>
      </c>
      <c r="E586">
        <v>1</v>
      </c>
      <c r="F586">
        <v>1</v>
      </c>
      <c r="G586">
        <v>1</v>
      </c>
      <c r="H586">
        <v>3</v>
      </c>
      <c r="I586" t="s">
        <v>1209</v>
      </c>
      <c r="J586" t="s">
        <v>1210</v>
      </c>
      <c r="K586" t="s">
        <v>1211</v>
      </c>
      <c r="L586">
        <v>1356</v>
      </c>
      <c r="N586">
        <v>1010</v>
      </c>
      <c r="O586" t="s">
        <v>1212</v>
      </c>
      <c r="P586" t="s">
        <v>1212</v>
      </c>
      <c r="Q586">
        <v>1000</v>
      </c>
      <c r="X586">
        <v>0.2</v>
      </c>
      <c r="Y586">
        <v>180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0.2</v>
      </c>
      <c r="AH586">
        <v>2</v>
      </c>
      <c r="AI586">
        <v>27722605</v>
      </c>
      <c r="AJ586">
        <v>566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ROW(Source!A206)</f>
        <v>206</v>
      </c>
      <c r="B587">
        <v>27722613</v>
      </c>
      <c r="C587">
        <v>27722601</v>
      </c>
      <c r="D587">
        <v>25153112</v>
      </c>
      <c r="E587">
        <v>1</v>
      </c>
      <c r="F587">
        <v>1</v>
      </c>
      <c r="G587">
        <v>1</v>
      </c>
      <c r="H587">
        <v>3</v>
      </c>
      <c r="I587" t="s">
        <v>1213</v>
      </c>
      <c r="J587" t="s">
        <v>1214</v>
      </c>
      <c r="K587" t="s">
        <v>1215</v>
      </c>
      <c r="L587">
        <v>1348</v>
      </c>
      <c r="N587">
        <v>1009</v>
      </c>
      <c r="O587" t="s">
        <v>46</v>
      </c>
      <c r="P587" t="s">
        <v>46</v>
      </c>
      <c r="Q587">
        <v>1000</v>
      </c>
      <c r="X587">
        <v>1E-3</v>
      </c>
      <c r="Y587">
        <v>12430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6</v>
      </c>
      <c r="AG587">
        <v>1E-3</v>
      </c>
      <c r="AH587">
        <v>2</v>
      </c>
      <c r="AI587">
        <v>27722606</v>
      </c>
      <c r="AJ587">
        <v>567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ROW(Source!A206)</f>
        <v>206</v>
      </c>
      <c r="B588">
        <v>27722614</v>
      </c>
      <c r="C588">
        <v>27722601</v>
      </c>
      <c r="D588">
        <v>25147235</v>
      </c>
      <c r="E588">
        <v>17</v>
      </c>
      <c r="F588">
        <v>1</v>
      </c>
      <c r="G588">
        <v>1</v>
      </c>
      <c r="H588">
        <v>3</v>
      </c>
      <c r="I588" t="s">
        <v>1204</v>
      </c>
      <c r="J588" t="s">
        <v>6</v>
      </c>
      <c r="K588" t="s">
        <v>1205</v>
      </c>
      <c r="L588">
        <v>1374</v>
      </c>
      <c r="N588">
        <v>1013</v>
      </c>
      <c r="O588" t="s">
        <v>1206</v>
      </c>
      <c r="P588" t="s">
        <v>1206</v>
      </c>
      <c r="Q588">
        <v>1</v>
      </c>
      <c r="X588">
        <v>3.1</v>
      </c>
      <c r="Y588">
        <v>1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6</v>
      </c>
      <c r="AG588">
        <v>3.1</v>
      </c>
      <c r="AH588">
        <v>2</v>
      </c>
      <c r="AI588">
        <v>27722607</v>
      </c>
      <c r="AJ588">
        <v>569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ROW(Source!A207)</f>
        <v>207</v>
      </c>
      <c r="B589">
        <v>27722609</v>
      </c>
      <c r="C589">
        <v>27722601</v>
      </c>
      <c r="D589">
        <v>25418254</v>
      </c>
      <c r="E589">
        <v>1</v>
      </c>
      <c r="F589">
        <v>1</v>
      </c>
      <c r="G589">
        <v>1</v>
      </c>
      <c r="H589">
        <v>1</v>
      </c>
      <c r="I589" t="s">
        <v>1207</v>
      </c>
      <c r="J589" t="s">
        <v>6</v>
      </c>
      <c r="K589" t="s">
        <v>1208</v>
      </c>
      <c r="L589">
        <v>1191</v>
      </c>
      <c r="N589">
        <v>1013</v>
      </c>
      <c r="O589" t="s">
        <v>953</v>
      </c>
      <c r="P589" t="s">
        <v>953</v>
      </c>
      <c r="Q589">
        <v>1</v>
      </c>
      <c r="X589">
        <v>16.29</v>
      </c>
      <c r="Y589">
        <v>0</v>
      </c>
      <c r="Z589">
        <v>0</v>
      </c>
      <c r="AA589">
        <v>0</v>
      </c>
      <c r="AB589">
        <v>9.51</v>
      </c>
      <c r="AC589">
        <v>0</v>
      </c>
      <c r="AD589">
        <v>1</v>
      </c>
      <c r="AE589">
        <v>1</v>
      </c>
      <c r="AF589" t="s">
        <v>6</v>
      </c>
      <c r="AG589">
        <v>16.29</v>
      </c>
      <c r="AH589">
        <v>2</v>
      </c>
      <c r="AI589">
        <v>27722602</v>
      </c>
      <c r="AJ589">
        <v>570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ROW(Source!A207)</f>
        <v>207</v>
      </c>
      <c r="B590">
        <v>27722610</v>
      </c>
      <c r="C590">
        <v>27722601</v>
      </c>
      <c r="D590">
        <v>25412928</v>
      </c>
      <c r="E590">
        <v>1</v>
      </c>
      <c r="F590">
        <v>1</v>
      </c>
      <c r="G590">
        <v>1</v>
      </c>
      <c r="H590">
        <v>1</v>
      </c>
      <c r="I590" t="s">
        <v>954</v>
      </c>
      <c r="J590" t="s">
        <v>6</v>
      </c>
      <c r="K590" t="s">
        <v>955</v>
      </c>
      <c r="L590">
        <v>1191</v>
      </c>
      <c r="N590">
        <v>1013</v>
      </c>
      <c r="O590" t="s">
        <v>953</v>
      </c>
      <c r="P590" t="s">
        <v>953</v>
      </c>
      <c r="Q590">
        <v>1</v>
      </c>
      <c r="X590">
        <v>0.01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2</v>
      </c>
      <c r="AF590" t="s">
        <v>6</v>
      </c>
      <c r="AG590">
        <v>0.01</v>
      </c>
      <c r="AH590">
        <v>2</v>
      </c>
      <c r="AI590">
        <v>27722603</v>
      </c>
      <c r="AJ590">
        <v>571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ROW(Source!A207)</f>
        <v>207</v>
      </c>
      <c r="B591">
        <v>27722611</v>
      </c>
      <c r="C591">
        <v>27722601</v>
      </c>
      <c r="D591">
        <v>25230514</v>
      </c>
      <c r="E591">
        <v>1</v>
      </c>
      <c r="F591">
        <v>1</v>
      </c>
      <c r="G591">
        <v>1</v>
      </c>
      <c r="H591">
        <v>2</v>
      </c>
      <c r="I591" t="s">
        <v>960</v>
      </c>
      <c r="J591" t="s">
        <v>961</v>
      </c>
      <c r="K591" t="s">
        <v>962</v>
      </c>
      <c r="L591">
        <v>1368</v>
      </c>
      <c r="N591">
        <v>1011</v>
      </c>
      <c r="O591" t="s">
        <v>959</v>
      </c>
      <c r="P591" t="s">
        <v>959</v>
      </c>
      <c r="Q591">
        <v>1</v>
      </c>
      <c r="X591">
        <v>0.01</v>
      </c>
      <c r="Y591">
        <v>0</v>
      </c>
      <c r="Z591">
        <v>31.26</v>
      </c>
      <c r="AA591">
        <v>13.5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0.01</v>
      </c>
      <c r="AH591">
        <v>2</v>
      </c>
      <c r="AI591">
        <v>27722604</v>
      </c>
      <c r="AJ591">
        <v>572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ROW(Source!A207)</f>
        <v>207</v>
      </c>
      <c r="B592">
        <v>27722612</v>
      </c>
      <c r="C592">
        <v>27722601</v>
      </c>
      <c r="D592">
        <v>25152750</v>
      </c>
      <c r="E592">
        <v>1</v>
      </c>
      <c r="F592">
        <v>1</v>
      </c>
      <c r="G592">
        <v>1</v>
      </c>
      <c r="H592">
        <v>3</v>
      </c>
      <c r="I592" t="s">
        <v>1209</v>
      </c>
      <c r="J592" t="s">
        <v>1210</v>
      </c>
      <c r="K592" t="s">
        <v>1211</v>
      </c>
      <c r="L592">
        <v>1356</v>
      </c>
      <c r="N592">
        <v>1010</v>
      </c>
      <c r="O592" t="s">
        <v>1212</v>
      </c>
      <c r="P592" t="s">
        <v>1212</v>
      </c>
      <c r="Q592">
        <v>1000</v>
      </c>
      <c r="X592">
        <v>0.2</v>
      </c>
      <c r="Y592">
        <v>180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0.2</v>
      </c>
      <c r="AH592">
        <v>2</v>
      </c>
      <c r="AI592">
        <v>27722605</v>
      </c>
      <c r="AJ592">
        <v>573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ROW(Source!A207)</f>
        <v>207</v>
      </c>
      <c r="B593">
        <v>27722613</v>
      </c>
      <c r="C593">
        <v>27722601</v>
      </c>
      <c r="D593">
        <v>25153112</v>
      </c>
      <c r="E593">
        <v>1</v>
      </c>
      <c r="F593">
        <v>1</v>
      </c>
      <c r="G593">
        <v>1</v>
      </c>
      <c r="H593">
        <v>3</v>
      </c>
      <c r="I593" t="s">
        <v>1213</v>
      </c>
      <c r="J593" t="s">
        <v>1214</v>
      </c>
      <c r="K593" t="s">
        <v>1215</v>
      </c>
      <c r="L593">
        <v>1348</v>
      </c>
      <c r="N593">
        <v>1009</v>
      </c>
      <c r="O593" t="s">
        <v>46</v>
      </c>
      <c r="P593" t="s">
        <v>46</v>
      </c>
      <c r="Q593">
        <v>1000</v>
      </c>
      <c r="X593">
        <v>1E-3</v>
      </c>
      <c r="Y593">
        <v>12430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1E-3</v>
      </c>
      <c r="AH593">
        <v>2</v>
      </c>
      <c r="AI593">
        <v>27722606</v>
      </c>
      <c r="AJ593">
        <v>574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ROW(Source!A207)</f>
        <v>207</v>
      </c>
      <c r="B594">
        <v>27722614</v>
      </c>
      <c r="C594">
        <v>27722601</v>
      </c>
      <c r="D594">
        <v>25147235</v>
      </c>
      <c r="E594">
        <v>17</v>
      </c>
      <c r="F594">
        <v>1</v>
      </c>
      <c r="G594">
        <v>1</v>
      </c>
      <c r="H594">
        <v>3</v>
      </c>
      <c r="I594" t="s">
        <v>1204</v>
      </c>
      <c r="J594" t="s">
        <v>6</v>
      </c>
      <c r="K594" t="s">
        <v>1205</v>
      </c>
      <c r="L594">
        <v>1374</v>
      </c>
      <c r="N594">
        <v>1013</v>
      </c>
      <c r="O594" t="s">
        <v>1206</v>
      </c>
      <c r="P594" t="s">
        <v>1206</v>
      </c>
      <c r="Q594">
        <v>1</v>
      </c>
      <c r="X594">
        <v>3.1</v>
      </c>
      <c r="Y594">
        <v>1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3.1</v>
      </c>
      <c r="AH594">
        <v>2</v>
      </c>
      <c r="AI594">
        <v>27722607</v>
      </c>
      <c r="AJ594">
        <v>576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ROW(Source!A246)</f>
        <v>246</v>
      </c>
      <c r="B595">
        <v>27722620</v>
      </c>
      <c r="C595">
        <v>27722616</v>
      </c>
      <c r="D595">
        <v>25414543</v>
      </c>
      <c r="E595">
        <v>1</v>
      </c>
      <c r="F595">
        <v>1</v>
      </c>
      <c r="G595">
        <v>1</v>
      </c>
      <c r="H595">
        <v>1</v>
      </c>
      <c r="I595" t="s">
        <v>1170</v>
      </c>
      <c r="J595" t="s">
        <v>6</v>
      </c>
      <c r="K595" t="s">
        <v>1171</v>
      </c>
      <c r="L595">
        <v>1191</v>
      </c>
      <c r="N595">
        <v>1013</v>
      </c>
      <c r="O595" t="s">
        <v>953</v>
      </c>
      <c r="P595" t="s">
        <v>953</v>
      </c>
      <c r="Q595">
        <v>1</v>
      </c>
      <c r="X595">
        <v>17.89</v>
      </c>
      <c r="Y595">
        <v>0</v>
      </c>
      <c r="Z595">
        <v>0</v>
      </c>
      <c r="AA595">
        <v>0</v>
      </c>
      <c r="AB595">
        <v>8.02</v>
      </c>
      <c r="AC595">
        <v>0</v>
      </c>
      <c r="AD595">
        <v>1</v>
      </c>
      <c r="AE595">
        <v>1</v>
      </c>
      <c r="AF595" t="s">
        <v>6</v>
      </c>
      <c r="AG595">
        <v>17.89</v>
      </c>
      <c r="AH595">
        <v>2</v>
      </c>
      <c r="AI595">
        <v>27722617</v>
      </c>
      <c r="AJ595">
        <v>577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ROW(Source!A246)</f>
        <v>246</v>
      </c>
      <c r="B596">
        <v>27722621</v>
      </c>
      <c r="C596">
        <v>27722616</v>
      </c>
      <c r="D596">
        <v>25412928</v>
      </c>
      <c r="E596">
        <v>1</v>
      </c>
      <c r="F596">
        <v>1</v>
      </c>
      <c r="G596">
        <v>1</v>
      </c>
      <c r="H596">
        <v>1</v>
      </c>
      <c r="I596" t="s">
        <v>954</v>
      </c>
      <c r="J596" t="s">
        <v>6</v>
      </c>
      <c r="K596" t="s">
        <v>955</v>
      </c>
      <c r="L596">
        <v>1191</v>
      </c>
      <c r="N596">
        <v>1013</v>
      </c>
      <c r="O596" t="s">
        <v>953</v>
      </c>
      <c r="P596" t="s">
        <v>953</v>
      </c>
      <c r="Q596">
        <v>1</v>
      </c>
      <c r="X596">
        <v>0.08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2</v>
      </c>
      <c r="AF596" t="s">
        <v>6</v>
      </c>
      <c r="AG596">
        <v>0.08</v>
      </c>
      <c r="AH596">
        <v>2</v>
      </c>
      <c r="AI596">
        <v>27722618</v>
      </c>
      <c r="AJ596">
        <v>578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ROW(Source!A246)</f>
        <v>246</v>
      </c>
      <c r="B597">
        <v>27722622</v>
      </c>
      <c r="C597">
        <v>27722616</v>
      </c>
      <c r="D597">
        <v>25230514</v>
      </c>
      <c r="E597">
        <v>1</v>
      </c>
      <c r="F597">
        <v>1</v>
      </c>
      <c r="G597">
        <v>1</v>
      </c>
      <c r="H597">
        <v>2</v>
      </c>
      <c r="I597" t="s">
        <v>960</v>
      </c>
      <c r="J597" t="s">
        <v>961</v>
      </c>
      <c r="K597" t="s">
        <v>962</v>
      </c>
      <c r="L597">
        <v>1368</v>
      </c>
      <c r="N597">
        <v>1011</v>
      </c>
      <c r="O597" t="s">
        <v>959</v>
      </c>
      <c r="P597" t="s">
        <v>959</v>
      </c>
      <c r="Q597">
        <v>1</v>
      </c>
      <c r="X597">
        <v>0.08</v>
      </c>
      <c r="Y597">
        <v>0</v>
      </c>
      <c r="Z597">
        <v>31.26</v>
      </c>
      <c r="AA597">
        <v>13.5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0.08</v>
      </c>
      <c r="AH597">
        <v>2</v>
      </c>
      <c r="AI597">
        <v>27722619</v>
      </c>
      <c r="AJ597">
        <v>579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ROW(Source!A247)</f>
        <v>247</v>
      </c>
      <c r="B598">
        <v>27722620</v>
      </c>
      <c r="C598">
        <v>27722616</v>
      </c>
      <c r="D598">
        <v>25414543</v>
      </c>
      <c r="E598">
        <v>1</v>
      </c>
      <c r="F598">
        <v>1</v>
      </c>
      <c r="G598">
        <v>1</v>
      </c>
      <c r="H598">
        <v>1</v>
      </c>
      <c r="I598" t="s">
        <v>1170</v>
      </c>
      <c r="J598" t="s">
        <v>6</v>
      </c>
      <c r="K598" t="s">
        <v>1171</v>
      </c>
      <c r="L598">
        <v>1191</v>
      </c>
      <c r="N598">
        <v>1013</v>
      </c>
      <c r="O598" t="s">
        <v>953</v>
      </c>
      <c r="P598" t="s">
        <v>953</v>
      </c>
      <c r="Q598">
        <v>1</v>
      </c>
      <c r="X598">
        <v>17.89</v>
      </c>
      <c r="Y598">
        <v>0</v>
      </c>
      <c r="Z598">
        <v>0</v>
      </c>
      <c r="AA598">
        <v>0</v>
      </c>
      <c r="AB598">
        <v>8.02</v>
      </c>
      <c r="AC598">
        <v>0</v>
      </c>
      <c r="AD598">
        <v>1</v>
      </c>
      <c r="AE598">
        <v>1</v>
      </c>
      <c r="AF598" t="s">
        <v>6</v>
      </c>
      <c r="AG598">
        <v>17.89</v>
      </c>
      <c r="AH598">
        <v>2</v>
      </c>
      <c r="AI598">
        <v>27722617</v>
      </c>
      <c r="AJ598">
        <v>580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ROW(Source!A247)</f>
        <v>247</v>
      </c>
      <c r="B599">
        <v>27722621</v>
      </c>
      <c r="C599">
        <v>27722616</v>
      </c>
      <c r="D599">
        <v>25412928</v>
      </c>
      <c r="E599">
        <v>1</v>
      </c>
      <c r="F599">
        <v>1</v>
      </c>
      <c r="G599">
        <v>1</v>
      </c>
      <c r="H599">
        <v>1</v>
      </c>
      <c r="I599" t="s">
        <v>954</v>
      </c>
      <c r="J599" t="s">
        <v>6</v>
      </c>
      <c r="K599" t="s">
        <v>955</v>
      </c>
      <c r="L599">
        <v>1191</v>
      </c>
      <c r="N599">
        <v>1013</v>
      </c>
      <c r="O599" t="s">
        <v>953</v>
      </c>
      <c r="P599" t="s">
        <v>953</v>
      </c>
      <c r="Q599">
        <v>1</v>
      </c>
      <c r="X599">
        <v>0.08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2</v>
      </c>
      <c r="AF599" t="s">
        <v>6</v>
      </c>
      <c r="AG599">
        <v>0.08</v>
      </c>
      <c r="AH599">
        <v>2</v>
      </c>
      <c r="AI599">
        <v>27722618</v>
      </c>
      <c r="AJ599">
        <v>581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ROW(Source!A247)</f>
        <v>247</v>
      </c>
      <c r="B600">
        <v>27722622</v>
      </c>
      <c r="C600">
        <v>27722616</v>
      </c>
      <c r="D600">
        <v>25230514</v>
      </c>
      <c r="E600">
        <v>1</v>
      </c>
      <c r="F600">
        <v>1</v>
      </c>
      <c r="G600">
        <v>1</v>
      </c>
      <c r="H600">
        <v>2</v>
      </c>
      <c r="I600" t="s">
        <v>960</v>
      </c>
      <c r="J600" t="s">
        <v>961</v>
      </c>
      <c r="K600" t="s">
        <v>962</v>
      </c>
      <c r="L600">
        <v>1368</v>
      </c>
      <c r="N600">
        <v>1011</v>
      </c>
      <c r="O600" t="s">
        <v>959</v>
      </c>
      <c r="P600" t="s">
        <v>959</v>
      </c>
      <c r="Q600">
        <v>1</v>
      </c>
      <c r="X600">
        <v>0.08</v>
      </c>
      <c r="Y600">
        <v>0</v>
      </c>
      <c r="Z600">
        <v>31.26</v>
      </c>
      <c r="AA600">
        <v>13.5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0.08</v>
      </c>
      <c r="AH600">
        <v>2</v>
      </c>
      <c r="AI600">
        <v>27722619</v>
      </c>
      <c r="AJ600">
        <v>582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ROW(Source!A248)</f>
        <v>248</v>
      </c>
      <c r="B601">
        <v>27722627</v>
      </c>
      <c r="C601">
        <v>27722623</v>
      </c>
      <c r="D601">
        <v>25416200</v>
      </c>
      <c r="E601">
        <v>1</v>
      </c>
      <c r="F601">
        <v>1</v>
      </c>
      <c r="G601">
        <v>1</v>
      </c>
      <c r="H601">
        <v>1</v>
      </c>
      <c r="I601" t="s">
        <v>1216</v>
      </c>
      <c r="J601" t="s">
        <v>6</v>
      </c>
      <c r="K601" t="s">
        <v>1217</v>
      </c>
      <c r="L601">
        <v>1191</v>
      </c>
      <c r="N601">
        <v>1013</v>
      </c>
      <c r="O601" t="s">
        <v>953</v>
      </c>
      <c r="P601" t="s">
        <v>953</v>
      </c>
      <c r="Q601">
        <v>1</v>
      </c>
      <c r="X601">
        <v>172.76</v>
      </c>
      <c r="Y601">
        <v>0</v>
      </c>
      <c r="Z601">
        <v>0</v>
      </c>
      <c r="AA601">
        <v>0</v>
      </c>
      <c r="AB601">
        <v>8.09</v>
      </c>
      <c r="AC601">
        <v>0</v>
      </c>
      <c r="AD601">
        <v>1</v>
      </c>
      <c r="AE601">
        <v>1</v>
      </c>
      <c r="AF601" t="s">
        <v>6</v>
      </c>
      <c r="AG601">
        <v>172.76</v>
      </c>
      <c r="AH601">
        <v>2</v>
      </c>
      <c r="AI601">
        <v>27722624</v>
      </c>
      <c r="AJ601">
        <v>583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ROW(Source!A248)</f>
        <v>248</v>
      </c>
      <c r="B602">
        <v>27722628</v>
      </c>
      <c r="C602">
        <v>27722623</v>
      </c>
      <c r="D602">
        <v>25412928</v>
      </c>
      <c r="E602">
        <v>1</v>
      </c>
      <c r="F602">
        <v>1</v>
      </c>
      <c r="G602">
        <v>1</v>
      </c>
      <c r="H602">
        <v>1</v>
      </c>
      <c r="I602" t="s">
        <v>954</v>
      </c>
      <c r="J602" t="s">
        <v>6</v>
      </c>
      <c r="K602" t="s">
        <v>955</v>
      </c>
      <c r="L602">
        <v>1191</v>
      </c>
      <c r="N602">
        <v>1013</v>
      </c>
      <c r="O602" t="s">
        <v>953</v>
      </c>
      <c r="P602" t="s">
        <v>953</v>
      </c>
      <c r="Q602">
        <v>1</v>
      </c>
      <c r="X602">
        <v>7.74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2</v>
      </c>
      <c r="AF602" t="s">
        <v>6</v>
      </c>
      <c r="AG602">
        <v>7.74</v>
      </c>
      <c r="AH602">
        <v>2</v>
      </c>
      <c r="AI602">
        <v>27722625</v>
      </c>
      <c r="AJ602">
        <v>584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ROW(Source!A248)</f>
        <v>248</v>
      </c>
      <c r="B603">
        <v>27722629</v>
      </c>
      <c r="C603">
        <v>27722623</v>
      </c>
      <c r="D603">
        <v>25230514</v>
      </c>
      <c r="E603">
        <v>1</v>
      </c>
      <c r="F603">
        <v>1</v>
      </c>
      <c r="G603">
        <v>1</v>
      </c>
      <c r="H603">
        <v>2</v>
      </c>
      <c r="I603" t="s">
        <v>960</v>
      </c>
      <c r="J603" t="s">
        <v>961</v>
      </c>
      <c r="K603" t="s">
        <v>962</v>
      </c>
      <c r="L603">
        <v>1368</v>
      </c>
      <c r="N603">
        <v>1011</v>
      </c>
      <c r="O603" t="s">
        <v>959</v>
      </c>
      <c r="P603" t="s">
        <v>959</v>
      </c>
      <c r="Q603">
        <v>1</v>
      </c>
      <c r="X603">
        <v>7.74</v>
      </c>
      <c r="Y603">
        <v>0</v>
      </c>
      <c r="Z603">
        <v>31.26</v>
      </c>
      <c r="AA603">
        <v>13.5</v>
      </c>
      <c r="AB603">
        <v>0</v>
      </c>
      <c r="AC603">
        <v>0</v>
      </c>
      <c r="AD603">
        <v>1</v>
      </c>
      <c r="AE603">
        <v>0</v>
      </c>
      <c r="AF603" t="s">
        <v>6</v>
      </c>
      <c r="AG603">
        <v>7.74</v>
      </c>
      <c r="AH603">
        <v>2</v>
      </c>
      <c r="AI603">
        <v>27722626</v>
      </c>
      <c r="AJ603">
        <v>585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ROW(Source!A249)</f>
        <v>249</v>
      </c>
      <c r="B604">
        <v>27722627</v>
      </c>
      <c r="C604">
        <v>27722623</v>
      </c>
      <c r="D604">
        <v>25416200</v>
      </c>
      <c r="E604">
        <v>1</v>
      </c>
      <c r="F604">
        <v>1</v>
      </c>
      <c r="G604">
        <v>1</v>
      </c>
      <c r="H604">
        <v>1</v>
      </c>
      <c r="I604" t="s">
        <v>1216</v>
      </c>
      <c r="J604" t="s">
        <v>6</v>
      </c>
      <c r="K604" t="s">
        <v>1217</v>
      </c>
      <c r="L604">
        <v>1191</v>
      </c>
      <c r="N604">
        <v>1013</v>
      </c>
      <c r="O604" t="s">
        <v>953</v>
      </c>
      <c r="P604" t="s">
        <v>953</v>
      </c>
      <c r="Q604">
        <v>1</v>
      </c>
      <c r="X604">
        <v>172.76</v>
      </c>
      <c r="Y604">
        <v>0</v>
      </c>
      <c r="Z604">
        <v>0</v>
      </c>
      <c r="AA604">
        <v>0</v>
      </c>
      <c r="AB604">
        <v>8.09</v>
      </c>
      <c r="AC604">
        <v>0</v>
      </c>
      <c r="AD604">
        <v>1</v>
      </c>
      <c r="AE604">
        <v>1</v>
      </c>
      <c r="AF604" t="s">
        <v>6</v>
      </c>
      <c r="AG604">
        <v>172.76</v>
      </c>
      <c r="AH604">
        <v>2</v>
      </c>
      <c r="AI604">
        <v>27722624</v>
      </c>
      <c r="AJ604">
        <v>586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ROW(Source!A249)</f>
        <v>249</v>
      </c>
      <c r="B605">
        <v>27722628</v>
      </c>
      <c r="C605">
        <v>27722623</v>
      </c>
      <c r="D605">
        <v>25412928</v>
      </c>
      <c r="E605">
        <v>1</v>
      </c>
      <c r="F605">
        <v>1</v>
      </c>
      <c r="G605">
        <v>1</v>
      </c>
      <c r="H605">
        <v>1</v>
      </c>
      <c r="I605" t="s">
        <v>954</v>
      </c>
      <c r="J605" t="s">
        <v>6</v>
      </c>
      <c r="K605" t="s">
        <v>955</v>
      </c>
      <c r="L605">
        <v>1191</v>
      </c>
      <c r="N605">
        <v>1013</v>
      </c>
      <c r="O605" t="s">
        <v>953</v>
      </c>
      <c r="P605" t="s">
        <v>953</v>
      </c>
      <c r="Q605">
        <v>1</v>
      </c>
      <c r="X605">
        <v>7.74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2</v>
      </c>
      <c r="AF605" t="s">
        <v>6</v>
      </c>
      <c r="AG605">
        <v>7.74</v>
      </c>
      <c r="AH605">
        <v>2</v>
      </c>
      <c r="AI605">
        <v>27722625</v>
      </c>
      <c r="AJ605">
        <v>587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ROW(Source!A249)</f>
        <v>249</v>
      </c>
      <c r="B606">
        <v>27722629</v>
      </c>
      <c r="C606">
        <v>27722623</v>
      </c>
      <c r="D606">
        <v>25230514</v>
      </c>
      <c r="E606">
        <v>1</v>
      </c>
      <c r="F606">
        <v>1</v>
      </c>
      <c r="G606">
        <v>1</v>
      </c>
      <c r="H606">
        <v>2</v>
      </c>
      <c r="I606" t="s">
        <v>960</v>
      </c>
      <c r="J606" t="s">
        <v>961</v>
      </c>
      <c r="K606" t="s">
        <v>962</v>
      </c>
      <c r="L606">
        <v>1368</v>
      </c>
      <c r="N606">
        <v>1011</v>
      </c>
      <c r="O606" t="s">
        <v>959</v>
      </c>
      <c r="P606" t="s">
        <v>959</v>
      </c>
      <c r="Q606">
        <v>1</v>
      </c>
      <c r="X606">
        <v>7.74</v>
      </c>
      <c r="Y606">
        <v>0</v>
      </c>
      <c r="Z606">
        <v>31.26</v>
      </c>
      <c r="AA606">
        <v>13.5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7.74</v>
      </c>
      <c r="AH606">
        <v>2</v>
      </c>
      <c r="AI606">
        <v>27722626</v>
      </c>
      <c r="AJ606">
        <v>588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ROW(Source!A250)</f>
        <v>250</v>
      </c>
      <c r="B607">
        <v>27722635</v>
      </c>
      <c r="C607">
        <v>27722630</v>
      </c>
      <c r="D607">
        <v>25416103</v>
      </c>
      <c r="E607">
        <v>1</v>
      </c>
      <c r="F607">
        <v>1</v>
      </c>
      <c r="G607">
        <v>1</v>
      </c>
      <c r="H607">
        <v>1</v>
      </c>
      <c r="I607" t="s">
        <v>1218</v>
      </c>
      <c r="J607" t="s">
        <v>6</v>
      </c>
      <c r="K607" t="s">
        <v>1219</v>
      </c>
      <c r="L607">
        <v>1191</v>
      </c>
      <c r="N607">
        <v>1013</v>
      </c>
      <c r="O607" t="s">
        <v>953</v>
      </c>
      <c r="P607" t="s">
        <v>953</v>
      </c>
      <c r="Q607">
        <v>1</v>
      </c>
      <c r="X607">
        <v>275.60000000000002</v>
      </c>
      <c r="Y607">
        <v>0</v>
      </c>
      <c r="Z607">
        <v>0</v>
      </c>
      <c r="AA607">
        <v>0</v>
      </c>
      <c r="AB607">
        <v>7.68</v>
      </c>
      <c r="AC607">
        <v>0</v>
      </c>
      <c r="AD607">
        <v>1</v>
      </c>
      <c r="AE607">
        <v>1</v>
      </c>
      <c r="AF607" t="s">
        <v>6</v>
      </c>
      <c r="AG607">
        <v>275.60000000000002</v>
      </c>
      <c r="AH607">
        <v>2</v>
      </c>
      <c r="AI607">
        <v>27722631</v>
      </c>
      <c r="AJ607">
        <v>589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ROW(Source!A250)</f>
        <v>250</v>
      </c>
      <c r="B608">
        <v>27722636</v>
      </c>
      <c r="C608">
        <v>27722630</v>
      </c>
      <c r="D608">
        <v>25231936</v>
      </c>
      <c r="E608">
        <v>1</v>
      </c>
      <c r="F608">
        <v>1</v>
      </c>
      <c r="G608">
        <v>1</v>
      </c>
      <c r="H608">
        <v>2</v>
      </c>
      <c r="I608" t="s">
        <v>1039</v>
      </c>
      <c r="J608" t="s">
        <v>1040</v>
      </c>
      <c r="K608" t="s">
        <v>1041</v>
      </c>
      <c r="L608">
        <v>1368</v>
      </c>
      <c r="N608">
        <v>1011</v>
      </c>
      <c r="O608" t="s">
        <v>959</v>
      </c>
      <c r="P608" t="s">
        <v>959</v>
      </c>
      <c r="Q608">
        <v>1</v>
      </c>
      <c r="X608">
        <v>1.58</v>
      </c>
      <c r="Y608">
        <v>0</v>
      </c>
      <c r="Z608">
        <v>32.5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1.58</v>
      </c>
      <c r="AH608">
        <v>2</v>
      </c>
      <c r="AI608">
        <v>27722632</v>
      </c>
      <c r="AJ608">
        <v>590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ROW(Source!A250)</f>
        <v>250</v>
      </c>
      <c r="B609">
        <v>27722637</v>
      </c>
      <c r="C609">
        <v>27722630</v>
      </c>
      <c r="D609">
        <v>25232531</v>
      </c>
      <c r="E609">
        <v>1</v>
      </c>
      <c r="F609">
        <v>1</v>
      </c>
      <c r="G609">
        <v>1</v>
      </c>
      <c r="H609">
        <v>2</v>
      </c>
      <c r="I609" t="s">
        <v>1042</v>
      </c>
      <c r="J609" t="s">
        <v>1043</v>
      </c>
      <c r="K609" t="s">
        <v>1044</v>
      </c>
      <c r="L609">
        <v>1368</v>
      </c>
      <c r="N609">
        <v>1011</v>
      </c>
      <c r="O609" t="s">
        <v>959</v>
      </c>
      <c r="P609" t="s">
        <v>959</v>
      </c>
      <c r="Q609">
        <v>1</v>
      </c>
      <c r="X609">
        <v>3.16</v>
      </c>
      <c r="Y609">
        <v>0</v>
      </c>
      <c r="Z609">
        <v>1.53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3.16</v>
      </c>
      <c r="AH609">
        <v>2</v>
      </c>
      <c r="AI609">
        <v>27722633</v>
      </c>
      <c r="AJ609">
        <v>591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ROW(Source!A250)</f>
        <v>250</v>
      </c>
      <c r="B610">
        <v>27722638</v>
      </c>
      <c r="C610">
        <v>27722630</v>
      </c>
      <c r="D610">
        <v>25147242</v>
      </c>
      <c r="E610">
        <v>17</v>
      </c>
      <c r="F610">
        <v>1</v>
      </c>
      <c r="G610">
        <v>1</v>
      </c>
      <c r="H610">
        <v>3</v>
      </c>
      <c r="I610" t="s">
        <v>44</v>
      </c>
      <c r="J610" t="s">
        <v>6</v>
      </c>
      <c r="K610" t="s">
        <v>45</v>
      </c>
      <c r="L610">
        <v>1348</v>
      </c>
      <c r="N610">
        <v>1009</v>
      </c>
      <c r="O610" t="s">
        <v>46</v>
      </c>
      <c r="P610" t="s">
        <v>46</v>
      </c>
      <c r="Q610">
        <v>1000</v>
      </c>
      <c r="X610">
        <v>13.4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 t="s">
        <v>6</v>
      </c>
      <c r="AG610">
        <v>13.4</v>
      </c>
      <c r="AH610">
        <v>2</v>
      </c>
      <c r="AI610">
        <v>27722634</v>
      </c>
      <c r="AJ610">
        <v>592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ROW(Source!A251)</f>
        <v>251</v>
      </c>
      <c r="B611">
        <v>27722635</v>
      </c>
      <c r="C611">
        <v>27722630</v>
      </c>
      <c r="D611">
        <v>25416103</v>
      </c>
      <c r="E611">
        <v>1</v>
      </c>
      <c r="F611">
        <v>1</v>
      </c>
      <c r="G611">
        <v>1</v>
      </c>
      <c r="H611">
        <v>1</v>
      </c>
      <c r="I611" t="s">
        <v>1218</v>
      </c>
      <c r="J611" t="s">
        <v>6</v>
      </c>
      <c r="K611" t="s">
        <v>1219</v>
      </c>
      <c r="L611">
        <v>1191</v>
      </c>
      <c r="N611">
        <v>1013</v>
      </c>
      <c r="O611" t="s">
        <v>953</v>
      </c>
      <c r="P611" t="s">
        <v>953</v>
      </c>
      <c r="Q611">
        <v>1</v>
      </c>
      <c r="X611">
        <v>275.60000000000002</v>
      </c>
      <c r="Y611">
        <v>0</v>
      </c>
      <c r="Z611">
        <v>0</v>
      </c>
      <c r="AA611">
        <v>0</v>
      </c>
      <c r="AB611">
        <v>7.68</v>
      </c>
      <c r="AC611">
        <v>0</v>
      </c>
      <c r="AD611">
        <v>1</v>
      </c>
      <c r="AE611">
        <v>1</v>
      </c>
      <c r="AF611" t="s">
        <v>6</v>
      </c>
      <c r="AG611">
        <v>275.60000000000002</v>
      </c>
      <c r="AH611">
        <v>2</v>
      </c>
      <c r="AI611">
        <v>27722631</v>
      </c>
      <c r="AJ611">
        <v>593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ROW(Source!A251)</f>
        <v>251</v>
      </c>
      <c r="B612">
        <v>27722636</v>
      </c>
      <c r="C612">
        <v>27722630</v>
      </c>
      <c r="D612">
        <v>25231936</v>
      </c>
      <c r="E612">
        <v>1</v>
      </c>
      <c r="F612">
        <v>1</v>
      </c>
      <c r="G612">
        <v>1</v>
      </c>
      <c r="H612">
        <v>2</v>
      </c>
      <c r="I612" t="s">
        <v>1039</v>
      </c>
      <c r="J612" t="s">
        <v>1040</v>
      </c>
      <c r="K612" t="s">
        <v>1041</v>
      </c>
      <c r="L612">
        <v>1368</v>
      </c>
      <c r="N612">
        <v>1011</v>
      </c>
      <c r="O612" t="s">
        <v>959</v>
      </c>
      <c r="P612" t="s">
        <v>959</v>
      </c>
      <c r="Q612">
        <v>1</v>
      </c>
      <c r="X612">
        <v>1.58</v>
      </c>
      <c r="Y612">
        <v>0</v>
      </c>
      <c r="Z612">
        <v>32.5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1.58</v>
      </c>
      <c r="AH612">
        <v>2</v>
      </c>
      <c r="AI612">
        <v>27722632</v>
      </c>
      <c r="AJ612">
        <v>594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ROW(Source!A251)</f>
        <v>251</v>
      </c>
      <c r="B613">
        <v>27722637</v>
      </c>
      <c r="C613">
        <v>27722630</v>
      </c>
      <c r="D613">
        <v>25232531</v>
      </c>
      <c r="E613">
        <v>1</v>
      </c>
      <c r="F613">
        <v>1</v>
      </c>
      <c r="G613">
        <v>1</v>
      </c>
      <c r="H613">
        <v>2</v>
      </c>
      <c r="I613" t="s">
        <v>1042</v>
      </c>
      <c r="J613" t="s">
        <v>1043</v>
      </c>
      <c r="K613" t="s">
        <v>1044</v>
      </c>
      <c r="L613">
        <v>1368</v>
      </c>
      <c r="N613">
        <v>1011</v>
      </c>
      <c r="O613" t="s">
        <v>959</v>
      </c>
      <c r="P613" t="s">
        <v>959</v>
      </c>
      <c r="Q613">
        <v>1</v>
      </c>
      <c r="X613">
        <v>3.16</v>
      </c>
      <c r="Y613">
        <v>0</v>
      </c>
      <c r="Z613">
        <v>1.53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3.16</v>
      </c>
      <c r="AH613">
        <v>2</v>
      </c>
      <c r="AI613">
        <v>27722633</v>
      </c>
      <c r="AJ613">
        <v>595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ROW(Source!A251)</f>
        <v>251</v>
      </c>
      <c r="B614">
        <v>27722638</v>
      </c>
      <c r="C614">
        <v>27722630</v>
      </c>
      <c r="D614">
        <v>25147242</v>
      </c>
      <c r="E614">
        <v>17</v>
      </c>
      <c r="F614">
        <v>1</v>
      </c>
      <c r="G614">
        <v>1</v>
      </c>
      <c r="H614">
        <v>3</v>
      </c>
      <c r="I614" t="s">
        <v>44</v>
      </c>
      <c r="J614" t="s">
        <v>6</v>
      </c>
      <c r="K614" t="s">
        <v>45</v>
      </c>
      <c r="L614">
        <v>1348</v>
      </c>
      <c r="N614">
        <v>1009</v>
      </c>
      <c r="O614" t="s">
        <v>46</v>
      </c>
      <c r="P614" t="s">
        <v>46</v>
      </c>
      <c r="Q614">
        <v>1000</v>
      </c>
      <c r="X614">
        <v>13.4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 t="s">
        <v>6</v>
      </c>
      <c r="AG614">
        <v>13.4</v>
      </c>
      <c r="AH614">
        <v>2</v>
      </c>
      <c r="AI614">
        <v>27722634</v>
      </c>
      <c r="AJ614">
        <v>596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ROW(Source!A254)</f>
        <v>254</v>
      </c>
      <c r="B615">
        <v>27722648</v>
      </c>
      <c r="C615">
        <v>27722640</v>
      </c>
      <c r="D615">
        <v>25413030</v>
      </c>
      <c r="E615">
        <v>1</v>
      </c>
      <c r="F615">
        <v>1</v>
      </c>
      <c r="G615">
        <v>1</v>
      </c>
      <c r="H615">
        <v>1</v>
      </c>
      <c r="I615" t="s">
        <v>1090</v>
      </c>
      <c r="J615" t="s">
        <v>6</v>
      </c>
      <c r="K615" t="s">
        <v>1091</v>
      </c>
      <c r="L615">
        <v>1191</v>
      </c>
      <c r="N615">
        <v>1013</v>
      </c>
      <c r="O615" t="s">
        <v>953</v>
      </c>
      <c r="P615" t="s">
        <v>953</v>
      </c>
      <c r="Q615">
        <v>1</v>
      </c>
      <c r="X615">
        <v>152.94999999999999</v>
      </c>
      <c r="Y615">
        <v>0</v>
      </c>
      <c r="Z615">
        <v>0</v>
      </c>
      <c r="AA615">
        <v>0</v>
      </c>
      <c r="AB615">
        <v>8.86</v>
      </c>
      <c r="AC615">
        <v>0</v>
      </c>
      <c r="AD615">
        <v>1</v>
      </c>
      <c r="AE615">
        <v>1</v>
      </c>
      <c r="AF615" t="s">
        <v>22</v>
      </c>
      <c r="AG615">
        <v>122.36</v>
      </c>
      <c r="AH615">
        <v>2</v>
      </c>
      <c r="AI615">
        <v>27722641</v>
      </c>
      <c r="AJ615">
        <v>597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ROW(Source!A254)</f>
        <v>254</v>
      </c>
      <c r="B616">
        <v>27722649</v>
      </c>
      <c r="C616">
        <v>27722640</v>
      </c>
      <c r="D616">
        <v>25412928</v>
      </c>
      <c r="E616">
        <v>1</v>
      </c>
      <c r="F616">
        <v>1</v>
      </c>
      <c r="G616">
        <v>1</v>
      </c>
      <c r="H616">
        <v>1</v>
      </c>
      <c r="I616" t="s">
        <v>954</v>
      </c>
      <c r="J616" t="s">
        <v>6</v>
      </c>
      <c r="K616" t="s">
        <v>955</v>
      </c>
      <c r="L616">
        <v>1191</v>
      </c>
      <c r="N616">
        <v>1013</v>
      </c>
      <c r="O616" t="s">
        <v>953</v>
      </c>
      <c r="P616" t="s">
        <v>953</v>
      </c>
      <c r="Q616">
        <v>1</v>
      </c>
      <c r="X616">
        <v>2.95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2</v>
      </c>
      <c r="AF616" t="s">
        <v>22</v>
      </c>
      <c r="AG616">
        <v>2.3600000000000003</v>
      </c>
      <c r="AH616">
        <v>2</v>
      </c>
      <c r="AI616">
        <v>27722642</v>
      </c>
      <c r="AJ616">
        <v>598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ROW(Source!A254)</f>
        <v>254</v>
      </c>
      <c r="B617">
        <v>27722650</v>
      </c>
      <c r="C617">
        <v>27722640</v>
      </c>
      <c r="D617">
        <v>25230118</v>
      </c>
      <c r="E617">
        <v>1</v>
      </c>
      <c r="F617">
        <v>1</v>
      </c>
      <c r="G617">
        <v>1</v>
      </c>
      <c r="H617">
        <v>2</v>
      </c>
      <c r="I617" t="s">
        <v>1050</v>
      </c>
      <c r="J617" t="s">
        <v>1051</v>
      </c>
      <c r="K617" t="s">
        <v>1052</v>
      </c>
      <c r="L617">
        <v>1368</v>
      </c>
      <c r="N617">
        <v>1011</v>
      </c>
      <c r="O617" t="s">
        <v>959</v>
      </c>
      <c r="P617" t="s">
        <v>959</v>
      </c>
      <c r="Q617">
        <v>1</v>
      </c>
      <c r="X617">
        <v>1.96</v>
      </c>
      <c r="Y617">
        <v>0</v>
      </c>
      <c r="Z617">
        <v>86.4</v>
      </c>
      <c r="AA617">
        <v>13.5</v>
      </c>
      <c r="AB617">
        <v>0</v>
      </c>
      <c r="AC617">
        <v>0</v>
      </c>
      <c r="AD617">
        <v>1</v>
      </c>
      <c r="AE617">
        <v>0</v>
      </c>
      <c r="AF617" t="s">
        <v>22</v>
      </c>
      <c r="AG617">
        <v>1.5680000000000001</v>
      </c>
      <c r="AH617">
        <v>2</v>
      </c>
      <c r="AI617">
        <v>27722643</v>
      </c>
      <c r="AJ617">
        <v>599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ROW(Source!A254)</f>
        <v>254</v>
      </c>
      <c r="B618">
        <v>27722651</v>
      </c>
      <c r="C618">
        <v>27722640</v>
      </c>
      <c r="D618">
        <v>25231607</v>
      </c>
      <c r="E618">
        <v>1</v>
      </c>
      <c r="F618">
        <v>1</v>
      </c>
      <c r="G618">
        <v>1</v>
      </c>
      <c r="H618">
        <v>2</v>
      </c>
      <c r="I618" t="s">
        <v>997</v>
      </c>
      <c r="J618" t="s">
        <v>998</v>
      </c>
      <c r="K618" t="s">
        <v>999</v>
      </c>
      <c r="L618">
        <v>1368</v>
      </c>
      <c r="N618">
        <v>1011</v>
      </c>
      <c r="O618" t="s">
        <v>959</v>
      </c>
      <c r="P618" t="s">
        <v>959</v>
      </c>
      <c r="Q618">
        <v>1</v>
      </c>
      <c r="X618">
        <v>0.99</v>
      </c>
      <c r="Y618">
        <v>0</v>
      </c>
      <c r="Z618">
        <v>65.709999999999994</v>
      </c>
      <c r="AA618">
        <v>11.6</v>
      </c>
      <c r="AB618">
        <v>0</v>
      </c>
      <c r="AC618">
        <v>0</v>
      </c>
      <c r="AD618">
        <v>1</v>
      </c>
      <c r="AE618">
        <v>0</v>
      </c>
      <c r="AF618" t="s">
        <v>22</v>
      </c>
      <c r="AG618">
        <v>0.79200000000000004</v>
      </c>
      <c r="AH618">
        <v>2</v>
      </c>
      <c r="AI618">
        <v>27722644</v>
      </c>
      <c r="AJ618">
        <v>600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ROW(Source!A254)</f>
        <v>254</v>
      </c>
      <c r="B619">
        <v>27722652</v>
      </c>
      <c r="C619">
        <v>27722640</v>
      </c>
      <c r="D619">
        <v>25153718</v>
      </c>
      <c r="E619">
        <v>1</v>
      </c>
      <c r="F619">
        <v>1</v>
      </c>
      <c r="G619">
        <v>1</v>
      </c>
      <c r="H619">
        <v>3</v>
      </c>
      <c r="I619" t="s">
        <v>1220</v>
      </c>
      <c r="J619" t="s">
        <v>1221</v>
      </c>
      <c r="K619" t="s">
        <v>1222</v>
      </c>
      <c r="L619">
        <v>1356</v>
      </c>
      <c r="N619">
        <v>1010</v>
      </c>
      <c r="O619" t="s">
        <v>1212</v>
      </c>
      <c r="P619" t="s">
        <v>1212</v>
      </c>
      <c r="Q619">
        <v>1000</v>
      </c>
      <c r="X619">
        <v>2.6</v>
      </c>
      <c r="Y619">
        <v>6893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21</v>
      </c>
      <c r="AG619">
        <v>0</v>
      </c>
      <c r="AH619">
        <v>2</v>
      </c>
      <c r="AI619">
        <v>27722645</v>
      </c>
      <c r="AJ619">
        <v>601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ROW(Source!A254)</f>
        <v>254</v>
      </c>
      <c r="B620">
        <v>27722653</v>
      </c>
      <c r="C620">
        <v>27722640</v>
      </c>
      <c r="D620">
        <v>25155536</v>
      </c>
      <c r="E620">
        <v>1</v>
      </c>
      <c r="F620">
        <v>1</v>
      </c>
      <c r="G620">
        <v>1</v>
      </c>
      <c r="H620">
        <v>3</v>
      </c>
      <c r="I620" t="s">
        <v>1223</v>
      </c>
      <c r="J620" t="s">
        <v>1224</v>
      </c>
      <c r="K620" t="s">
        <v>1225</v>
      </c>
      <c r="L620">
        <v>1339</v>
      </c>
      <c r="N620">
        <v>1007</v>
      </c>
      <c r="O620" t="s">
        <v>64</v>
      </c>
      <c r="P620" t="s">
        <v>64</v>
      </c>
      <c r="Q620">
        <v>1</v>
      </c>
      <c r="X620">
        <v>0.74</v>
      </c>
      <c r="Y620">
        <v>497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21</v>
      </c>
      <c r="AG620">
        <v>0</v>
      </c>
      <c r="AH620">
        <v>2</v>
      </c>
      <c r="AI620">
        <v>27722646</v>
      </c>
      <c r="AJ620">
        <v>602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ROW(Source!A254)</f>
        <v>254</v>
      </c>
      <c r="B621">
        <v>27722654</v>
      </c>
      <c r="C621">
        <v>27722640</v>
      </c>
      <c r="D621">
        <v>25174738</v>
      </c>
      <c r="E621">
        <v>1</v>
      </c>
      <c r="F621">
        <v>1</v>
      </c>
      <c r="G621">
        <v>1</v>
      </c>
      <c r="H621">
        <v>3</v>
      </c>
      <c r="I621" t="s">
        <v>1226</v>
      </c>
      <c r="J621" t="s">
        <v>1227</v>
      </c>
      <c r="K621" t="s">
        <v>1228</v>
      </c>
      <c r="L621">
        <v>1348</v>
      </c>
      <c r="N621">
        <v>1009</v>
      </c>
      <c r="O621" t="s">
        <v>46</v>
      </c>
      <c r="P621" t="s">
        <v>46</v>
      </c>
      <c r="Q621">
        <v>1000</v>
      </c>
      <c r="X621">
        <v>0.112</v>
      </c>
      <c r="Y621">
        <v>7418.82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21</v>
      </c>
      <c r="AG621">
        <v>0</v>
      </c>
      <c r="AH621">
        <v>2</v>
      </c>
      <c r="AI621">
        <v>27722647</v>
      </c>
      <c r="AJ621">
        <v>603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ROW(Source!A255)</f>
        <v>255</v>
      </c>
      <c r="B622">
        <v>27722648</v>
      </c>
      <c r="C622">
        <v>27722640</v>
      </c>
      <c r="D622">
        <v>25413030</v>
      </c>
      <c r="E622">
        <v>1</v>
      </c>
      <c r="F622">
        <v>1</v>
      </c>
      <c r="G622">
        <v>1</v>
      </c>
      <c r="H622">
        <v>1</v>
      </c>
      <c r="I622" t="s">
        <v>1090</v>
      </c>
      <c r="J622" t="s">
        <v>6</v>
      </c>
      <c r="K622" t="s">
        <v>1091</v>
      </c>
      <c r="L622">
        <v>1191</v>
      </c>
      <c r="N622">
        <v>1013</v>
      </c>
      <c r="O622" t="s">
        <v>953</v>
      </c>
      <c r="P622" t="s">
        <v>953</v>
      </c>
      <c r="Q622">
        <v>1</v>
      </c>
      <c r="X622">
        <v>152.94999999999999</v>
      </c>
      <c r="Y622">
        <v>0</v>
      </c>
      <c r="Z622">
        <v>0</v>
      </c>
      <c r="AA622">
        <v>0</v>
      </c>
      <c r="AB622">
        <v>8.86</v>
      </c>
      <c r="AC622">
        <v>0</v>
      </c>
      <c r="AD622">
        <v>1</v>
      </c>
      <c r="AE622">
        <v>1</v>
      </c>
      <c r="AF622" t="s">
        <v>22</v>
      </c>
      <c r="AG622">
        <v>122.36</v>
      </c>
      <c r="AH622">
        <v>2</v>
      </c>
      <c r="AI622">
        <v>27722641</v>
      </c>
      <c r="AJ622">
        <v>604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ROW(Source!A255)</f>
        <v>255</v>
      </c>
      <c r="B623">
        <v>27722649</v>
      </c>
      <c r="C623">
        <v>27722640</v>
      </c>
      <c r="D623">
        <v>25412928</v>
      </c>
      <c r="E623">
        <v>1</v>
      </c>
      <c r="F623">
        <v>1</v>
      </c>
      <c r="G623">
        <v>1</v>
      </c>
      <c r="H623">
        <v>1</v>
      </c>
      <c r="I623" t="s">
        <v>954</v>
      </c>
      <c r="J623" t="s">
        <v>6</v>
      </c>
      <c r="K623" t="s">
        <v>955</v>
      </c>
      <c r="L623">
        <v>1191</v>
      </c>
      <c r="N623">
        <v>1013</v>
      </c>
      <c r="O623" t="s">
        <v>953</v>
      </c>
      <c r="P623" t="s">
        <v>953</v>
      </c>
      <c r="Q623">
        <v>1</v>
      </c>
      <c r="X623">
        <v>2.95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2</v>
      </c>
      <c r="AF623" t="s">
        <v>22</v>
      </c>
      <c r="AG623">
        <v>2.3600000000000003</v>
      </c>
      <c r="AH623">
        <v>2</v>
      </c>
      <c r="AI623">
        <v>27722642</v>
      </c>
      <c r="AJ623">
        <v>605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ROW(Source!A255)</f>
        <v>255</v>
      </c>
      <c r="B624">
        <v>27722650</v>
      </c>
      <c r="C624">
        <v>27722640</v>
      </c>
      <c r="D624">
        <v>25230118</v>
      </c>
      <c r="E624">
        <v>1</v>
      </c>
      <c r="F624">
        <v>1</v>
      </c>
      <c r="G624">
        <v>1</v>
      </c>
      <c r="H624">
        <v>2</v>
      </c>
      <c r="I624" t="s">
        <v>1050</v>
      </c>
      <c r="J624" t="s">
        <v>1051</v>
      </c>
      <c r="K624" t="s">
        <v>1052</v>
      </c>
      <c r="L624">
        <v>1368</v>
      </c>
      <c r="N624">
        <v>1011</v>
      </c>
      <c r="O624" t="s">
        <v>959</v>
      </c>
      <c r="P624" t="s">
        <v>959</v>
      </c>
      <c r="Q624">
        <v>1</v>
      </c>
      <c r="X624">
        <v>1.96</v>
      </c>
      <c r="Y624">
        <v>0</v>
      </c>
      <c r="Z624">
        <v>86.4</v>
      </c>
      <c r="AA624">
        <v>13.5</v>
      </c>
      <c r="AB624">
        <v>0</v>
      </c>
      <c r="AC624">
        <v>0</v>
      </c>
      <c r="AD624">
        <v>1</v>
      </c>
      <c r="AE624">
        <v>0</v>
      </c>
      <c r="AF624" t="s">
        <v>22</v>
      </c>
      <c r="AG624">
        <v>1.5680000000000001</v>
      </c>
      <c r="AH624">
        <v>2</v>
      </c>
      <c r="AI624">
        <v>27722643</v>
      </c>
      <c r="AJ624">
        <v>606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ROW(Source!A255)</f>
        <v>255</v>
      </c>
      <c r="B625">
        <v>27722651</v>
      </c>
      <c r="C625">
        <v>27722640</v>
      </c>
      <c r="D625">
        <v>25231607</v>
      </c>
      <c r="E625">
        <v>1</v>
      </c>
      <c r="F625">
        <v>1</v>
      </c>
      <c r="G625">
        <v>1</v>
      </c>
      <c r="H625">
        <v>2</v>
      </c>
      <c r="I625" t="s">
        <v>997</v>
      </c>
      <c r="J625" t="s">
        <v>998</v>
      </c>
      <c r="K625" t="s">
        <v>999</v>
      </c>
      <c r="L625">
        <v>1368</v>
      </c>
      <c r="N625">
        <v>1011</v>
      </c>
      <c r="O625" t="s">
        <v>959</v>
      </c>
      <c r="P625" t="s">
        <v>959</v>
      </c>
      <c r="Q625">
        <v>1</v>
      </c>
      <c r="X625">
        <v>0.99</v>
      </c>
      <c r="Y625">
        <v>0</v>
      </c>
      <c r="Z625">
        <v>65.709999999999994</v>
      </c>
      <c r="AA625">
        <v>11.6</v>
      </c>
      <c r="AB625">
        <v>0</v>
      </c>
      <c r="AC625">
        <v>0</v>
      </c>
      <c r="AD625">
        <v>1</v>
      </c>
      <c r="AE625">
        <v>0</v>
      </c>
      <c r="AF625" t="s">
        <v>22</v>
      </c>
      <c r="AG625">
        <v>0.79200000000000004</v>
      </c>
      <c r="AH625">
        <v>2</v>
      </c>
      <c r="AI625">
        <v>27722644</v>
      </c>
      <c r="AJ625">
        <v>607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ROW(Source!A255)</f>
        <v>255</v>
      </c>
      <c r="B626">
        <v>27722652</v>
      </c>
      <c r="C626">
        <v>27722640</v>
      </c>
      <c r="D626">
        <v>25153718</v>
      </c>
      <c r="E626">
        <v>1</v>
      </c>
      <c r="F626">
        <v>1</v>
      </c>
      <c r="G626">
        <v>1</v>
      </c>
      <c r="H626">
        <v>3</v>
      </c>
      <c r="I626" t="s">
        <v>1220</v>
      </c>
      <c r="J626" t="s">
        <v>1221</v>
      </c>
      <c r="K626" t="s">
        <v>1222</v>
      </c>
      <c r="L626">
        <v>1356</v>
      </c>
      <c r="N626">
        <v>1010</v>
      </c>
      <c r="O626" t="s">
        <v>1212</v>
      </c>
      <c r="P626" t="s">
        <v>1212</v>
      </c>
      <c r="Q626">
        <v>1000</v>
      </c>
      <c r="X626">
        <v>2.6</v>
      </c>
      <c r="Y626">
        <v>6893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21</v>
      </c>
      <c r="AG626">
        <v>0</v>
      </c>
      <c r="AH626">
        <v>2</v>
      </c>
      <c r="AI626">
        <v>27722645</v>
      </c>
      <c r="AJ626">
        <v>608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ROW(Source!A255)</f>
        <v>255</v>
      </c>
      <c r="B627">
        <v>27722653</v>
      </c>
      <c r="C627">
        <v>27722640</v>
      </c>
      <c r="D627">
        <v>25155536</v>
      </c>
      <c r="E627">
        <v>1</v>
      </c>
      <c r="F627">
        <v>1</v>
      </c>
      <c r="G627">
        <v>1</v>
      </c>
      <c r="H627">
        <v>3</v>
      </c>
      <c r="I627" t="s">
        <v>1223</v>
      </c>
      <c r="J627" t="s">
        <v>1224</v>
      </c>
      <c r="K627" t="s">
        <v>1225</v>
      </c>
      <c r="L627">
        <v>1339</v>
      </c>
      <c r="N627">
        <v>1007</v>
      </c>
      <c r="O627" t="s">
        <v>64</v>
      </c>
      <c r="P627" t="s">
        <v>64</v>
      </c>
      <c r="Q627">
        <v>1</v>
      </c>
      <c r="X627">
        <v>0.74</v>
      </c>
      <c r="Y627">
        <v>497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21</v>
      </c>
      <c r="AG627">
        <v>0</v>
      </c>
      <c r="AH627">
        <v>2</v>
      </c>
      <c r="AI627">
        <v>27722646</v>
      </c>
      <c r="AJ627">
        <v>609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ROW(Source!A255)</f>
        <v>255</v>
      </c>
      <c r="B628">
        <v>27722654</v>
      </c>
      <c r="C628">
        <v>27722640</v>
      </c>
      <c r="D628">
        <v>25174738</v>
      </c>
      <c r="E628">
        <v>1</v>
      </c>
      <c r="F628">
        <v>1</v>
      </c>
      <c r="G628">
        <v>1</v>
      </c>
      <c r="H628">
        <v>3</v>
      </c>
      <c r="I628" t="s">
        <v>1226</v>
      </c>
      <c r="J628" t="s">
        <v>1227</v>
      </c>
      <c r="K628" t="s">
        <v>1228</v>
      </c>
      <c r="L628">
        <v>1348</v>
      </c>
      <c r="N628">
        <v>1009</v>
      </c>
      <c r="O628" t="s">
        <v>46</v>
      </c>
      <c r="P628" t="s">
        <v>46</v>
      </c>
      <c r="Q628">
        <v>1000</v>
      </c>
      <c r="X628">
        <v>0.112</v>
      </c>
      <c r="Y628">
        <v>7418.82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21</v>
      </c>
      <c r="AG628">
        <v>0</v>
      </c>
      <c r="AH628">
        <v>2</v>
      </c>
      <c r="AI628">
        <v>27722647</v>
      </c>
      <c r="AJ628">
        <v>610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ROW(Source!A256)</f>
        <v>256</v>
      </c>
      <c r="B629">
        <v>27722657</v>
      </c>
      <c r="C629">
        <v>27722655</v>
      </c>
      <c r="D629">
        <v>25413050</v>
      </c>
      <c r="E629">
        <v>1</v>
      </c>
      <c r="F629">
        <v>1</v>
      </c>
      <c r="G629">
        <v>1</v>
      </c>
      <c r="H629">
        <v>1</v>
      </c>
      <c r="I629" t="s">
        <v>984</v>
      </c>
      <c r="J629" t="s">
        <v>6</v>
      </c>
      <c r="K629" t="s">
        <v>985</v>
      </c>
      <c r="L629">
        <v>1191</v>
      </c>
      <c r="N629">
        <v>1013</v>
      </c>
      <c r="O629" t="s">
        <v>953</v>
      </c>
      <c r="P629" t="s">
        <v>953</v>
      </c>
      <c r="Q629">
        <v>1</v>
      </c>
      <c r="X629">
        <v>22.82</v>
      </c>
      <c r="Y629">
        <v>0</v>
      </c>
      <c r="Z629">
        <v>0</v>
      </c>
      <c r="AA629">
        <v>0</v>
      </c>
      <c r="AB629">
        <v>7.8</v>
      </c>
      <c r="AC629">
        <v>0</v>
      </c>
      <c r="AD629">
        <v>1</v>
      </c>
      <c r="AE629">
        <v>1</v>
      </c>
      <c r="AF629" t="s">
        <v>6</v>
      </c>
      <c r="AG629">
        <v>22.82</v>
      </c>
      <c r="AH629">
        <v>2</v>
      </c>
      <c r="AI629">
        <v>27722656</v>
      </c>
      <c r="AJ629">
        <v>611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ROW(Source!A257)</f>
        <v>257</v>
      </c>
      <c r="B630">
        <v>27722657</v>
      </c>
      <c r="C630">
        <v>27722655</v>
      </c>
      <c r="D630">
        <v>25413050</v>
      </c>
      <c r="E630">
        <v>1</v>
      </c>
      <c r="F630">
        <v>1</v>
      </c>
      <c r="G630">
        <v>1</v>
      </c>
      <c r="H630">
        <v>1</v>
      </c>
      <c r="I630" t="s">
        <v>984</v>
      </c>
      <c r="J630" t="s">
        <v>6</v>
      </c>
      <c r="K630" t="s">
        <v>985</v>
      </c>
      <c r="L630">
        <v>1191</v>
      </c>
      <c r="N630">
        <v>1013</v>
      </c>
      <c r="O630" t="s">
        <v>953</v>
      </c>
      <c r="P630" t="s">
        <v>953</v>
      </c>
      <c r="Q630">
        <v>1</v>
      </c>
      <c r="X630">
        <v>22.82</v>
      </c>
      <c r="Y630">
        <v>0</v>
      </c>
      <c r="Z630">
        <v>0</v>
      </c>
      <c r="AA630">
        <v>0</v>
      </c>
      <c r="AB630">
        <v>7.8</v>
      </c>
      <c r="AC630">
        <v>0</v>
      </c>
      <c r="AD630">
        <v>1</v>
      </c>
      <c r="AE630">
        <v>1</v>
      </c>
      <c r="AF630" t="s">
        <v>6</v>
      </c>
      <c r="AG630">
        <v>22.82</v>
      </c>
      <c r="AH630">
        <v>2</v>
      </c>
      <c r="AI630">
        <v>27722656</v>
      </c>
      <c r="AJ630">
        <v>612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ROW(Source!A258)</f>
        <v>258</v>
      </c>
      <c r="B631">
        <v>27722663</v>
      </c>
      <c r="C631">
        <v>27722658</v>
      </c>
      <c r="D631">
        <v>25413300</v>
      </c>
      <c r="E631">
        <v>1</v>
      </c>
      <c r="F631">
        <v>1</v>
      </c>
      <c r="G631">
        <v>1</v>
      </c>
      <c r="H631">
        <v>1</v>
      </c>
      <c r="I631" t="s">
        <v>989</v>
      </c>
      <c r="J631" t="s">
        <v>6</v>
      </c>
      <c r="K631" t="s">
        <v>990</v>
      </c>
      <c r="L631">
        <v>1191</v>
      </c>
      <c r="N631">
        <v>1013</v>
      </c>
      <c r="O631" t="s">
        <v>953</v>
      </c>
      <c r="P631" t="s">
        <v>953</v>
      </c>
      <c r="Q631">
        <v>1</v>
      </c>
      <c r="X631">
        <v>69.87</v>
      </c>
      <c r="Y631">
        <v>0</v>
      </c>
      <c r="Z631">
        <v>0</v>
      </c>
      <c r="AA631">
        <v>0</v>
      </c>
      <c r="AB631">
        <v>8.5299999999999994</v>
      </c>
      <c r="AC631">
        <v>0</v>
      </c>
      <c r="AD631">
        <v>1</v>
      </c>
      <c r="AE631">
        <v>1</v>
      </c>
      <c r="AF631" t="s">
        <v>6</v>
      </c>
      <c r="AG631">
        <v>69.87</v>
      </c>
      <c r="AH631">
        <v>2</v>
      </c>
      <c r="AI631">
        <v>27722659</v>
      </c>
      <c r="AJ631">
        <v>613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ROW(Source!A258)</f>
        <v>258</v>
      </c>
      <c r="B632">
        <v>27722664</v>
      </c>
      <c r="C632">
        <v>27722658</v>
      </c>
      <c r="D632">
        <v>25412928</v>
      </c>
      <c r="E632">
        <v>1</v>
      </c>
      <c r="F632">
        <v>1</v>
      </c>
      <c r="G632">
        <v>1</v>
      </c>
      <c r="H632">
        <v>1</v>
      </c>
      <c r="I632" t="s">
        <v>954</v>
      </c>
      <c r="J632" t="s">
        <v>6</v>
      </c>
      <c r="K632" t="s">
        <v>955</v>
      </c>
      <c r="L632">
        <v>1191</v>
      </c>
      <c r="N632">
        <v>1013</v>
      </c>
      <c r="O632" t="s">
        <v>953</v>
      </c>
      <c r="P632" t="s">
        <v>953</v>
      </c>
      <c r="Q632">
        <v>1</v>
      </c>
      <c r="X632">
        <v>1.44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2</v>
      </c>
      <c r="AF632" t="s">
        <v>6</v>
      </c>
      <c r="AG632">
        <v>1.44</v>
      </c>
      <c r="AH632">
        <v>2</v>
      </c>
      <c r="AI632">
        <v>27722660</v>
      </c>
      <c r="AJ632">
        <v>614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ROW(Source!A258)</f>
        <v>258</v>
      </c>
      <c r="B633">
        <v>27722665</v>
      </c>
      <c r="C633">
        <v>27722658</v>
      </c>
      <c r="D633">
        <v>25230514</v>
      </c>
      <c r="E633">
        <v>1</v>
      </c>
      <c r="F633">
        <v>1</v>
      </c>
      <c r="G633">
        <v>1</v>
      </c>
      <c r="H633">
        <v>2</v>
      </c>
      <c r="I633" t="s">
        <v>960</v>
      </c>
      <c r="J633" t="s">
        <v>961</v>
      </c>
      <c r="K633" t="s">
        <v>962</v>
      </c>
      <c r="L633">
        <v>1368</v>
      </c>
      <c r="N633">
        <v>1011</v>
      </c>
      <c r="O633" t="s">
        <v>959</v>
      </c>
      <c r="P633" t="s">
        <v>959</v>
      </c>
      <c r="Q633">
        <v>1</v>
      </c>
      <c r="X633">
        <v>1.44</v>
      </c>
      <c r="Y633">
        <v>0</v>
      </c>
      <c r="Z633">
        <v>31.26</v>
      </c>
      <c r="AA633">
        <v>13.5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1.44</v>
      </c>
      <c r="AH633">
        <v>2</v>
      </c>
      <c r="AI633">
        <v>27722661</v>
      </c>
      <c r="AJ633">
        <v>615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ROW(Source!A258)</f>
        <v>258</v>
      </c>
      <c r="B634">
        <v>27722666</v>
      </c>
      <c r="C634">
        <v>27722658</v>
      </c>
      <c r="D634">
        <v>25147242</v>
      </c>
      <c r="E634">
        <v>17</v>
      </c>
      <c r="F634">
        <v>1</v>
      </c>
      <c r="G634">
        <v>1</v>
      </c>
      <c r="H634">
        <v>3</v>
      </c>
      <c r="I634" t="s">
        <v>44</v>
      </c>
      <c r="J634" t="s">
        <v>6</v>
      </c>
      <c r="K634" t="s">
        <v>45</v>
      </c>
      <c r="L634">
        <v>1348</v>
      </c>
      <c r="N634">
        <v>1009</v>
      </c>
      <c r="O634" t="s">
        <v>46</v>
      </c>
      <c r="P634" t="s">
        <v>46</v>
      </c>
      <c r="Q634">
        <v>1000</v>
      </c>
      <c r="X634">
        <v>5.2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 t="s">
        <v>6</v>
      </c>
      <c r="AG634">
        <v>5.2</v>
      </c>
      <c r="AH634">
        <v>2</v>
      </c>
      <c r="AI634">
        <v>27722662</v>
      </c>
      <c r="AJ634">
        <v>616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ROW(Source!A259)</f>
        <v>259</v>
      </c>
      <c r="B635">
        <v>27722663</v>
      </c>
      <c r="C635">
        <v>27722658</v>
      </c>
      <c r="D635">
        <v>25413300</v>
      </c>
      <c r="E635">
        <v>1</v>
      </c>
      <c r="F635">
        <v>1</v>
      </c>
      <c r="G635">
        <v>1</v>
      </c>
      <c r="H635">
        <v>1</v>
      </c>
      <c r="I635" t="s">
        <v>989</v>
      </c>
      <c r="J635" t="s">
        <v>6</v>
      </c>
      <c r="K635" t="s">
        <v>990</v>
      </c>
      <c r="L635">
        <v>1191</v>
      </c>
      <c r="N635">
        <v>1013</v>
      </c>
      <c r="O635" t="s">
        <v>953</v>
      </c>
      <c r="P635" t="s">
        <v>953</v>
      </c>
      <c r="Q635">
        <v>1</v>
      </c>
      <c r="X635">
        <v>69.87</v>
      </c>
      <c r="Y635">
        <v>0</v>
      </c>
      <c r="Z635">
        <v>0</v>
      </c>
      <c r="AA635">
        <v>0</v>
      </c>
      <c r="AB635">
        <v>8.5299999999999994</v>
      </c>
      <c r="AC635">
        <v>0</v>
      </c>
      <c r="AD635">
        <v>1</v>
      </c>
      <c r="AE635">
        <v>1</v>
      </c>
      <c r="AF635" t="s">
        <v>6</v>
      </c>
      <c r="AG635">
        <v>69.87</v>
      </c>
      <c r="AH635">
        <v>2</v>
      </c>
      <c r="AI635">
        <v>27722659</v>
      </c>
      <c r="AJ635">
        <v>617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ROW(Source!A259)</f>
        <v>259</v>
      </c>
      <c r="B636">
        <v>27722664</v>
      </c>
      <c r="C636">
        <v>27722658</v>
      </c>
      <c r="D636">
        <v>25412928</v>
      </c>
      <c r="E636">
        <v>1</v>
      </c>
      <c r="F636">
        <v>1</v>
      </c>
      <c r="G636">
        <v>1</v>
      </c>
      <c r="H636">
        <v>1</v>
      </c>
      <c r="I636" t="s">
        <v>954</v>
      </c>
      <c r="J636" t="s">
        <v>6</v>
      </c>
      <c r="K636" t="s">
        <v>955</v>
      </c>
      <c r="L636">
        <v>1191</v>
      </c>
      <c r="N636">
        <v>1013</v>
      </c>
      <c r="O636" t="s">
        <v>953</v>
      </c>
      <c r="P636" t="s">
        <v>953</v>
      </c>
      <c r="Q636">
        <v>1</v>
      </c>
      <c r="X636">
        <v>1.44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2</v>
      </c>
      <c r="AF636" t="s">
        <v>6</v>
      </c>
      <c r="AG636">
        <v>1.44</v>
      </c>
      <c r="AH636">
        <v>2</v>
      </c>
      <c r="AI636">
        <v>27722660</v>
      </c>
      <c r="AJ636">
        <v>618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ROW(Source!A259)</f>
        <v>259</v>
      </c>
      <c r="B637">
        <v>27722665</v>
      </c>
      <c r="C637">
        <v>27722658</v>
      </c>
      <c r="D637">
        <v>25230514</v>
      </c>
      <c r="E637">
        <v>1</v>
      </c>
      <c r="F637">
        <v>1</v>
      </c>
      <c r="G637">
        <v>1</v>
      </c>
      <c r="H637">
        <v>2</v>
      </c>
      <c r="I637" t="s">
        <v>960</v>
      </c>
      <c r="J637" t="s">
        <v>961</v>
      </c>
      <c r="K637" t="s">
        <v>962</v>
      </c>
      <c r="L637">
        <v>1368</v>
      </c>
      <c r="N637">
        <v>1011</v>
      </c>
      <c r="O637" t="s">
        <v>959</v>
      </c>
      <c r="P637" t="s">
        <v>959</v>
      </c>
      <c r="Q637">
        <v>1</v>
      </c>
      <c r="X637">
        <v>1.44</v>
      </c>
      <c r="Y637">
        <v>0</v>
      </c>
      <c r="Z637">
        <v>31.26</v>
      </c>
      <c r="AA637">
        <v>13.5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1.44</v>
      </c>
      <c r="AH637">
        <v>2</v>
      </c>
      <c r="AI637">
        <v>27722661</v>
      </c>
      <c r="AJ637">
        <v>619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ROW(Source!A259)</f>
        <v>259</v>
      </c>
      <c r="B638">
        <v>27722666</v>
      </c>
      <c r="C638">
        <v>27722658</v>
      </c>
      <c r="D638">
        <v>25147242</v>
      </c>
      <c r="E638">
        <v>17</v>
      </c>
      <c r="F638">
        <v>1</v>
      </c>
      <c r="G638">
        <v>1</v>
      </c>
      <c r="H638">
        <v>3</v>
      </c>
      <c r="I638" t="s">
        <v>44</v>
      </c>
      <c r="J638" t="s">
        <v>6</v>
      </c>
      <c r="K638" t="s">
        <v>45</v>
      </c>
      <c r="L638">
        <v>1348</v>
      </c>
      <c r="N638">
        <v>1009</v>
      </c>
      <c r="O638" t="s">
        <v>46</v>
      </c>
      <c r="P638" t="s">
        <v>46</v>
      </c>
      <c r="Q638">
        <v>1000</v>
      </c>
      <c r="X638">
        <v>5.2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 t="s">
        <v>6</v>
      </c>
      <c r="AG638">
        <v>5.2</v>
      </c>
      <c r="AH638">
        <v>2</v>
      </c>
      <c r="AI638">
        <v>27722662</v>
      </c>
      <c r="AJ638">
        <v>620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ROW(Source!A262)</f>
        <v>262</v>
      </c>
      <c r="B639">
        <v>27722674</v>
      </c>
      <c r="C639">
        <v>27722668</v>
      </c>
      <c r="D639">
        <v>25412980</v>
      </c>
      <c r="E639">
        <v>1</v>
      </c>
      <c r="F639">
        <v>1</v>
      </c>
      <c r="G639">
        <v>1</v>
      </c>
      <c r="H639">
        <v>1</v>
      </c>
      <c r="I639" t="s">
        <v>1159</v>
      </c>
      <c r="J639" t="s">
        <v>6</v>
      </c>
      <c r="K639" t="s">
        <v>1160</v>
      </c>
      <c r="L639">
        <v>1191</v>
      </c>
      <c r="N639">
        <v>1013</v>
      </c>
      <c r="O639" t="s">
        <v>953</v>
      </c>
      <c r="P639" t="s">
        <v>953</v>
      </c>
      <c r="Q639">
        <v>1</v>
      </c>
      <c r="X639">
        <v>117.72</v>
      </c>
      <c r="Y639">
        <v>0</v>
      </c>
      <c r="Z639">
        <v>0</v>
      </c>
      <c r="AA639">
        <v>0</v>
      </c>
      <c r="AB639">
        <v>9.07</v>
      </c>
      <c r="AC639">
        <v>0</v>
      </c>
      <c r="AD639">
        <v>1</v>
      </c>
      <c r="AE639">
        <v>1</v>
      </c>
      <c r="AF639" t="s">
        <v>22</v>
      </c>
      <c r="AG639">
        <v>94.176000000000002</v>
      </c>
      <c r="AH639">
        <v>2</v>
      </c>
      <c r="AI639">
        <v>27722669</v>
      </c>
      <c r="AJ639">
        <v>621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ROW(Source!A262)</f>
        <v>262</v>
      </c>
      <c r="B640">
        <v>27722675</v>
      </c>
      <c r="C640">
        <v>27722668</v>
      </c>
      <c r="D640">
        <v>25412928</v>
      </c>
      <c r="E640">
        <v>1</v>
      </c>
      <c r="F640">
        <v>1</v>
      </c>
      <c r="G640">
        <v>1</v>
      </c>
      <c r="H640">
        <v>1</v>
      </c>
      <c r="I640" t="s">
        <v>954</v>
      </c>
      <c r="J640" t="s">
        <v>6</v>
      </c>
      <c r="K640" t="s">
        <v>955</v>
      </c>
      <c r="L640">
        <v>1191</v>
      </c>
      <c r="N640">
        <v>1013</v>
      </c>
      <c r="O640" t="s">
        <v>953</v>
      </c>
      <c r="P640" t="s">
        <v>953</v>
      </c>
      <c r="Q640">
        <v>1</v>
      </c>
      <c r="X640">
        <v>1.47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2</v>
      </c>
      <c r="AF640" t="s">
        <v>22</v>
      </c>
      <c r="AG640">
        <v>1.1759999999999999</v>
      </c>
      <c r="AH640">
        <v>2</v>
      </c>
      <c r="AI640">
        <v>27722670</v>
      </c>
      <c r="AJ640">
        <v>622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ROW(Source!A262)</f>
        <v>262</v>
      </c>
      <c r="B641">
        <v>27722676</v>
      </c>
      <c r="C641">
        <v>27722668</v>
      </c>
      <c r="D641">
        <v>25230220</v>
      </c>
      <c r="E641">
        <v>1</v>
      </c>
      <c r="F641">
        <v>1</v>
      </c>
      <c r="G641">
        <v>1</v>
      </c>
      <c r="H641">
        <v>2</v>
      </c>
      <c r="I641" t="s">
        <v>991</v>
      </c>
      <c r="J641" t="s">
        <v>992</v>
      </c>
      <c r="K641" t="s">
        <v>993</v>
      </c>
      <c r="L641">
        <v>1368</v>
      </c>
      <c r="N641">
        <v>1011</v>
      </c>
      <c r="O641" t="s">
        <v>959</v>
      </c>
      <c r="P641" t="s">
        <v>959</v>
      </c>
      <c r="Q641">
        <v>1</v>
      </c>
      <c r="X641">
        <v>0.59</v>
      </c>
      <c r="Y641">
        <v>0</v>
      </c>
      <c r="Z641">
        <v>111.99</v>
      </c>
      <c r="AA641">
        <v>13.5</v>
      </c>
      <c r="AB641">
        <v>0</v>
      </c>
      <c r="AC641">
        <v>0</v>
      </c>
      <c r="AD641">
        <v>1</v>
      </c>
      <c r="AE641">
        <v>0</v>
      </c>
      <c r="AF641" t="s">
        <v>22</v>
      </c>
      <c r="AG641">
        <v>0.47199999999999998</v>
      </c>
      <c r="AH641">
        <v>2</v>
      </c>
      <c r="AI641">
        <v>27722671</v>
      </c>
      <c r="AJ641">
        <v>623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ROW(Source!A262)</f>
        <v>262</v>
      </c>
      <c r="B642">
        <v>27722677</v>
      </c>
      <c r="C642">
        <v>27722668</v>
      </c>
      <c r="D642">
        <v>25231607</v>
      </c>
      <c r="E642">
        <v>1</v>
      </c>
      <c r="F642">
        <v>1</v>
      </c>
      <c r="G642">
        <v>1</v>
      </c>
      <c r="H642">
        <v>2</v>
      </c>
      <c r="I642" t="s">
        <v>997</v>
      </c>
      <c r="J642" t="s">
        <v>998</v>
      </c>
      <c r="K642" t="s">
        <v>999</v>
      </c>
      <c r="L642">
        <v>1368</v>
      </c>
      <c r="N642">
        <v>1011</v>
      </c>
      <c r="O642" t="s">
        <v>959</v>
      </c>
      <c r="P642" t="s">
        <v>959</v>
      </c>
      <c r="Q642">
        <v>1</v>
      </c>
      <c r="X642">
        <v>0.88</v>
      </c>
      <c r="Y642">
        <v>0</v>
      </c>
      <c r="Z642">
        <v>65.709999999999994</v>
      </c>
      <c r="AA642">
        <v>11.6</v>
      </c>
      <c r="AB642">
        <v>0</v>
      </c>
      <c r="AC642">
        <v>0</v>
      </c>
      <c r="AD642">
        <v>1</v>
      </c>
      <c r="AE642">
        <v>0</v>
      </c>
      <c r="AF642" t="s">
        <v>22</v>
      </c>
      <c r="AG642">
        <v>0.70400000000000007</v>
      </c>
      <c r="AH642">
        <v>2</v>
      </c>
      <c r="AI642">
        <v>27722672</v>
      </c>
      <c r="AJ642">
        <v>624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ROW(Source!A262)</f>
        <v>262</v>
      </c>
      <c r="B643">
        <v>27722678</v>
      </c>
      <c r="C643">
        <v>27722668</v>
      </c>
      <c r="D643">
        <v>25155503</v>
      </c>
      <c r="E643">
        <v>1</v>
      </c>
      <c r="F643">
        <v>1</v>
      </c>
      <c r="G643">
        <v>1</v>
      </c>
      <c r="H643">
        <v>3</v>
      </c>
      <c r="I643" t="s">
        <v>1229</v>
      </c>
      <c r="J643" t="s">
        <v>1230</v>
      </c>
      <c r="K643" t="s">
        <v>1231</v>
      </c>
      <c r="L643">
        <v>1339</v>
      </c>
      <c r="N643">
        <v>1007</v>
      </c>
      <c r="O643" t="s">
        <v>64</v>
      </c>
      <c r="P643" t="s">
        <v>64</v>
      </c>
      <c r="Q643">
        <v>1</v>
      </c>
      <c r="X643">
        <v>0.25</v>
      </c>
      <c r="Y643">
        <v>485.9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21</v>
      </c>
      <c r="AG643">
        <v>0</v>
      </c>
      <c r="AH643">
        <v>2</v>
      </c>
      <c r="AI643">
        <v>27722673</v>
      </c>
      <c r="AJ643">
        <v>625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ROW(Source!A262)</f>
        <v>262</v>
      </c>
      <c r="B644">
        <v>27722679</v>
      </c>
      <c r="C644">
        <v>27722668</v>
      </c>
      <c r="D644">
        <v>25144835</v>
      </c>
      <c r="E644">
        <v>17</v>
      </c>
      <c r="F644">
        <v>1</v>
      </c>
      <c r="G644">
        <v>1</v>
      </c>
      <c r="H644">
        <v>3</v>
      </c>
      <c r="I644" t="s">
        <v>1435</v>
      </c>
      <c r="J644" t="s">
        <v>6</v>
      </c>
      <c r="K644" t="s">
        <v>1436</v>
      </c>
      <c r="L644">
        <v>1301</v>
      </c>
      <c r="N644">
        <v>1003</v>
      </c>
      <c r="O644" t="s">
        <v>501</v>
      </c>
      <c r="P644" t="s">
        <v>501</v>
      </c>
      <c r="Q644">
        <v>1</v>
      </c>
      <c r="X644">
        <v>100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 t="s">
        <v>21</v>
      </c>
      <c r="AG644">
        <v>0</v>
      </c>
      <c r="AH644">
        <v>3</v>
      </c>
      <c r="AI644">
        <v>-1</v>
      </c>
      <c r="AJ644" t="s">
        <v>6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ROW(Source!A263)</f>
        <v>263</v>
      </c>
      <c r="B645">
        <v>27722674</v>
      </c>
      <c r="C645">
        <v>27722668</v>
      </c>
      <c r="D645">
        <v>25412980</v>
      </c>
      <c r="E645">
        <v>1</v>
      </c>
      <c r="F645">
        <v>1</v>
      </c>
      <c r="G645">
        <v>1</v>
      </c>
      <c r="H645">
        <v>1</v>
      </c>
      <c r="I645" t="s">
        <v>1159</v>
      </c>
      <c r="J645" t="s">
        <v>6</v>
      </c>
      <c r="K645" t="s">
        <v>1160</v>
      </c>
      <c r="L645">
        <v>1191</v>
      </c>
      <c r="N645">
        <v>1013</v>
      </c>
      <c r="O645" t="s">
        <v>953</v>
      </c>
      <c r="P645" t="s">
        <v>953</v>
      </c>
      <c r="Q645">
        <v>1</v>
      </c>
      <c r="X645">
        <v>117.72</v>
      </c>
      <c r="Y645">
        <v>0</v>
      </c>
      <c r="Z645">
        <v>0</v>
      </c>
      <c r="AA645">
        <v>0</v>
      </c>
      <c r="AB645">
        <v>9.07</v>
      </c>
      <c r="AC645">
        <v>0</v>
      </c>
      <c r="AD645">
        <v>1</v>
      </c>
      <c r="AE645">
        <v>1</v>
      </c>
      <c r="AF645" t="s">
        <v>22</v>
      </c>
      <c r="AG645">
        <v>94.176000000000002</v>
      </c>
      <c r="AH645">
        <v>2</v>
      </c>
      <c r="AI645">
        <v>27722669</v>
      </c>
      <c r="AJ645">
        <v>626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ROW(Source!A263)</f>
        <v>263</v>
      </c>
      <c r="B646">
        <v>27722675</v>
      </c>
      <c r="C646">
        <v>27722668</v>
      </c>
      <c r="D646">
        <v>25412928</v>
      </c>
      <c r="E646">
        <v>1</v>
      </c>
      <c r="F646">
        <v>1</v>
      </c>
      <c r="G646">
        <v>1</v>
      </c>
      <c r="H646">
        <v>1</v>
      </c>
      <c r="I646" t="s">
        <v>954</v>
      </c>
      <c r="J646" t="s">
        <v>6</v>
      </c>
      <c r="K646" t="s">
        <v>955</v>
      </c>
      <c r="L646">
        <v>1191</v>
      </c>
      <c r="N646">
        <v>1013</v>
      </c>
      <c r="O646" t="s">
        <v>953</v>
      </c>
      <c r="P646" t="s">
        <v>953</v>
      </c>
      <c r="Q646">
        <v>1</v>
      </c>
      <c r="X646">
        <v>1.47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2</v>
      </c>
      <c r="AF646" t="s">
        <v>22</v>
      </c>
      <c r="AG646">
        <v>1.1759999999999999</v>
      </c>
      <c r="AH646">
        <v>2</v>
      </c>
      <c r="AI646">
        <v>27722670</v>
      </c>
      <c r="AJ646">
        <v>627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ROW(Source!A263)</f>
        <v>263</v>
      </c>
      <c r="B647">
        <v>27722676</v>
      </c>
      <c r="C647">
        <v>27722668</v>
      </c>
      <c r="D647">
        <v>25230220</v>
      </c>
      <c r="E647">
        <v>1</v>
      </c>
      <c r="F647">
        <v>1</v>
      </c>
      <c r="G647">
        <v>1</v>
      </c>
      <c r="H647">
        <v>2</v>
      </c>
      <c r="I647" t="s">
        <v>991</v>
      </c>
      <c r="J647" t="s">
        <v>992</v>
      </c>
      <c r="K647" t="s">
        <v>993</v>
      </c>
      <c r="L647">
        <v>1368</v>
      </c>
      <c r="N647">
        <v>1011</v>
      </c>
      <c r="O647" t="s">
        <v>959</v>
      </c>
      <c r="P647" t="s">
        <v>959</v>
      </c>
      <c r="Q647">
        <v>1</v>
      </c>
      <c r="X647">
        <v>0.59</v>
      </c>
      <c r="Y647">
        <v>0</v>
      </c>
      <c r="Z647">
        <v>111.99</v>
      </c>
      <c r="AA647">
        <v>13.5</v>
      </c>
      <c r="AB647">
        <v>0</v>
      </c>
      <c r="AC647">
        <v>0</v>
      </c>
      <c r="AD647">
        <v>1</v>
      </c>
      <c r="AE647">
        <v>0</v>
      </c>
      <c r="AF647" t="s">
        <v>22</v>
      </c>
      <c r="AG647">
        <v>0.47199999999999998</v>
      </c>
      <c r="AH647">
        <v>2</v>
      </c>
      <c r="AI647">
        <v>27722671</v>
      </c>
      <c r="AJ647">
        <v>628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ROW(Source!A263)</f>
        <v>263</v>
      </c>
      <c r="B648">
        <v>27722677</v>
      </c>
      <c r="C648">
        <v>27722668</v>
      </c>
      <c r="D648">
        <v>25231607</v>
      </c>
      <c r="E648">
        <v>1</v>
      </c>
      <c r="F648">
        <v>1</v>
      </c>
      <c r="G648">
        <v>1</v>
      </c>
      <c r="H648">
        <v>2</v>
      </c>
      <c r="I648" t="s">
        <v>997</v>
      </c>
      <c r="J648" t="s">
        <v>998</v>
      </c>
      <c r="K648" t="s">
        <v>999</v>
      </c>
      <c r="L648">
        <v>1368</v>
      </c>
      <c r="N648">
        <v>1011</v>
      </c>
      <c r="O648" t="s">
        <v>959</v>
      </c>
      <c r="P648" t="s">
        <v>959</v>
      </c>
      <c r="Q648">
        <v>1</v>
      </c>
      <c r="X648">
        <v>0.88</v>
      </c>
      <c r="Y648">
        <v>0</v>
      </c>
      <c r="Z648">
        <v>65.709999999999994</v>
      </c>
      <c r="AA648">
        <v>11.6</v>
      </c>
      <c r="AB648">
        <v>0</v>
      </c>
      <c r="AC648">
        <v>0</v>
      </c>
      <c r="AD648">
        <v>1</v>
      </c>
      <c r="AE648">
        <v>0</v>
      </c>
      <c r="AF648" t="s">
        <v>22</v>
      </c>
      <c r="AG648">
        <v>0.70400000000000007</v>
      </c>
      <c r="AH648">
        <v>2</v>
      </c>
      <c r="AI648">
        <v>27722672</v>
      </c>
      <c r="AJ648">
        <v>629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ROW(Source!A263)</f>
        <v>263</v>
      </c>
      <c r="B649">
        <v>27722678</v>
      </c>
      <c r="C649">
        <v>27722668</v>
      </c>
      <c r="D649">
        <v>25155503</v>
      </c>
      <c r="E649">
        <v>1</v>
      </c>
      <c r="F649">
        <v>1</v>
      </c>
      <c r="G649">
        <v>1</v>
      </c>
      <c r="H649">
        <v>3</v>
      </c>
      <c r="I649" t="s">
        <v>1229</v>
      </c>
      <c r="J649" t="s">
        <v>1230</v>
      </c>
      <c r="K649" t="s">
        <v>1231</v>
      </c>
      <c r="L649">
        <v>1339</v>
      </c>
      <c r="N649">
        <v>1007</v>
      </c>
      <c r="O649" t="s">
        <v>64</v>
      </c>
      <c r="P649" t="s">
        <v>64</v>
      </c>
      <c r="Q649">
        <v>1</v>
      </c>
      <c r="X649">
        <v>0.25</v>
      </c>
      <c r="Y649">
        <v>485.9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21</v>
      </c>
      <c r="AG649">
        <v>0</v>
      </c>
      <c r="AH649">
        <v>2</v>
      </c>
      <c r="AI649">
        <v>27722673</v>
      </c>
      <c r="AJ649">
        <v>630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ROW(Source!A263)</f>
        <v>263</v>
      </c>
      <c r="B650">
        <v>27722679</v>
      </c>
      <c r="C650">
        <v>27722668</v>
      </c>
      <c r="D650">
        <v>25144835</v>
      </c>
      <c r="E650">
        <v>17</v>
      </c>
      <c r="F650">
        <v>1</v>
      </c>
      <c r="G650">
        <v>1</v>
      </c>
      <c r="H650">
        <v>3</v>
      </c>
      <c r="I650" t="s">
        <v>1435</v>
      </c>
      <c r="J650" t="s">
        <v>6</v>
      </c>
      <c r="K650" t="s">
        <v>1436</v>
      </c>
      <c r="L650">
        <v>1301</v>
      </c>
      <c r="N650">
        <v>1003</v>
      </c>
      <c r="O650" t="s">
        <v>501</v>
      </c>
      <c r="P650" t="s">
        <v>501</v>
      </c>
      <c r="Q650">
        <v>1</v>
      </c>
      <c r="X650">
        <v>100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 t="s">
        <v>21</v>
      </c>
      <c r="AG650">
        <v>0</v>
      </c>
      <c r="AH650">
        <v>3</v>
      </c>
      <c r="AI650">
        <v>-1</v>
      </c>
      <c r="AJ650" t="s">
        <v>6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ROW(Source!A264)</f>
        <v>264</v>
      </c>
      <c r="B651">
        <v>27722687</v>
      </c>
      <c r="C651">
        <v>27722680</v>
      </c>
      <c r="D651">
        <v>25413300</v>
      </c>
      <c r="E651">
        <v>1</v>
      </c>
      <c r="F651">
        <v>1</v>
      </c>
      <c r="G651">
        <v>1</v>
      </c>
      <c r="H651">
        <v>1</v>
      </c>
      <c r="I651" t="s">
        <v>989</v>
      </c>
      <c r="J651" t="s">
        <v>6</v>
      </c>
      <c r="K651" t="s">
        <v>990</v>
      </c>
      <c r="L651">
        <v>1191</v>
      </c>
      <c r="N651">
        <v>1013</v>
      </c>
      <c r="O651" t="s">
        <v>953</v>
      </c>
      <c r="P651" t="s">
        <v>953</v>
      </c>
      <c r="Q651">
        <v>1</v>
      </c>
      <c r="X651">
        <v>111.2</v>
      </c>
      <c r="Y651">
        <v>0</v>
      </c>
      <c r="Z651">
        <v>0</v>
      </c>
      <c r="AA651">
        <v>0</v>
      </c>
      <c r="AB651">
        <v>8.5299999999999994</v>
      </c>
      <c r="AC651">
        <v>0</v>
      </c>
      <c r="AD651">
        <v>1</v>
      </c>
      <c r="AE651">
        <v>1</v>
      </c>
      <c r="AF651" t="s">
        <v>6</v>
      </c>
      <c r="AG651">
        <v>111.2</v>
      </c>
      <c r="AH651">
        <v>2</v>
      </c>
      <c r="AI651">
        <v>27722681</v>
      </c>
      <c r="AJ651">
        <v>631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ROW(Source!A264)</f>
        <v>264</v>
      </c>
      <c r="B652">
        <v>27722688</v>
      </c>
      <c r="C652">
        <v>27722680</v>
      </c>
      <c r="D652">
        <v>25412928</v>
      </c>
      <c r="E652">
        <v>1</v>
      </c>
      <c r="F652">
        <v>1</v>
      </c>
      <c r="G652">
        <v>1</v>
      </c>
      <c r="H652">
        <v>1</v>
      </c>
      <c r="I652" t="s">
        <v>954</v>
      </c>
      <c r="J652" t="s">
        <v>6</v>
      </c>
      <c r="K652" t="s">
        <v>955</v>
      </c>
      <c r="L652">
        <v>1191</v>
      </c>
      <c r="N652">
        <v>1013</v>
      </c>
      <c r="O652" t="s">
        <v>953</v>
      </c>
      <c r="P652" t="s">
        <v>953</v>
      </c>
      <c r="Q652">
        <v>1</v>
      </c>
      <c r="X652">
        <v>1.8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2</v>
      </c>
      <c r="AF652" t="s">
        <v>6</v>
      </c>
      <c r="AG652">
        <v>1.8</v>
      </c>
      <c r="AH652">
        <v>2</v>
      </c>
      <c r="AI652">
        <v>27722682</v>
      </c>
      <c r="AJ652">
        <v>632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ROW(Source!A264)</f>
        <v>264</v>
      </c>
      <c r="B653">
        <v>27722689</v>
      </c>
      <c r="C653">
        <v>27722680</v>
      </c>
      <c r="D653">
        <v>25230514</v>
      </c>
      <c r="E653">
        <v>1</v>
      </c>
      <c r="F653">
        <v>1</v>
      </c>
      <c r="G653">
        <v>1</v>
      </c>
      <c r="H653">
        <v>2</v>
      </c>
      <c r="I653" t="s">
        <v>960</v>
      </c>
      <c r="J653" t="s">
        <v>961</v>
      </c>
      <c r="K653" t="s">
        <v>962</v>
      </c>
      <c r="L653">
        <v>1368</v>
      </c>
      <c r="N653">
        <v>1011</v>
      </c>
      <c r="O653" t="s">
        <v>959</v>
      </c>
      <c r="P653" t="s">
        <v>959</v>
      </c>
      <c r="Q653">
        <v>1</v>
      </c>
      <c r="X653">
        <v>1.8</v>
      </c>
      <c r="Y653">
        <v>0</v>
      </c>
      <c r="Z653">
        <v>31.26</v>
      </c>
      <c r="AA653">
        <v>13.5</v>
      </c>
      <c r="AB653">
        <v>0</v>
      </c>
      <c r="AC653">
        <v>0</v>
      </c>
      <c r="AD653">
        <v>1</v>
      </c>
      <c r="AE653">
        <v>0</v>
      </c>
      <c r="AF653" t="s">
        <v>6</v>
      </c>
      <c r="AG653">
        <v>1.8</v>
      </c>
      <c r="AH653">
        <v>2</v>
      </c>
      <c r="AI653">
        <v>27722683</v>
      </c>
      <c r="AJ653">
        <v>633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ROW(Source!A264)</f>
        <v>264</v>
      </c>
      <c r="B654">
        <v>27722690</v>
      </c>
      <c r="C654">
        <v>27722680</v>
      </c>
      <c r="D654">
        <v>25231936</v>
      </c>
      <c r="E654">
        <v>1</v>
      </c>
      <c r="F654">
        <v>1</v>
      </c>
      <c r="G654">
        <v>1</v>
      </c>
      <c r="H654">
        <v>2</v>
      </c>
      <c r="I654" t="s">
        <v>1039</v>
      </c>
      <c r="J654" t="s">
        <v>1040</v>
      </c>
      <c r="K654" t="s">
        <v>1041</v>
      </c>
      <c r="L654">
        <v>1368</v>
      </c>
      <c r="N654">
        <v>1011</v>
      </c>
      <c r="O654" t="s">
        <v>959</v>
      </c>
      <c r="P654" t="s">
        <v>959</v>
      </c>
      <c r="Q654">
        <v>1</v>
      </c>
      <c r="X654">
        <v>19.2</v>
      </c>
      <c r="Y654">
        <v>0</v>
      </c>
      <c r="Z654">
        <v>32.5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19.2</v>
      </c>
      <c r="AH654">
        <v>2</v>
      </c>
      <c r="AI654">
        <v>27722684</v>
      </c>
      <c r="AJ654">
        <v>634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ROW(Source!A264)</f>
        <v>264</v>
      </c>
      <c r="B655">
        <v>27722691</v>
      </c>
      <c r="C655">
        <v>27722680</v>
      </c>
      <c r="D655">
        <v>25232531</v>
      </c>
      <c r="E655">
        <v>1</v>
      </c>
      <c r="F655">
        <v>1</v>
      </c>
      <c r="G655">
        <v>1</v>
      </c>
      <c r="H655">
        <v>2</v>
      </c>
      <c r="I655" t="s">
        <v>1042</v>
      </c>
      <c r="J655" t="s">
        <v>1043</v>
      </c>
      <c r="K655" t="s">
        <v>1044</v>
      </c>
      <c r="L655">
        <v>1368</v>
      </c>
      <c r="N655">
        <v>1011</v>
      </c>
      <c r="O655" t="s">
        <v>959</v>
      </c>
      <c r="P655" t="s">
        <v>959</v>
      </c>
      <c r="Q655">
        <v>1</v>
      </c>
      <c r="X655">
        <v>38.4</v>
      </c>
      <c r="Y655">
        <v>0</v>
      </c>
      <c r="Z655">
        <v>1.53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38.4</v>
      </c>
      <c r="AH655">
        <v>2</v>
      </c>
      <c r="AI655">
        <v>27722685</v>
      </c>
      <c r="AJ655">
        <v>635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ROW(Source!A264)</f>
        <v>264</v>
      </c>
      <c r="B656">
        <v>27722692</v>
      </c>
      <c r="C656">
        <v>27722680</v>
      </c>
      <c r="D656">
        <v>25147242</v>
      </c>
      <c r="E656">
        <v>17</v>
      </c>
      <c r="F656">
        <v>1</v>
      </c>
      <c r="G656">
        <v>1</v>
      </c>
      <c r="H656">
        <v>3</v>
      </c>
      <c r="I656" t="s">
        <v>44</v>
      </c>
      <c r="J656" t="s">
        <v>6</v>
      </c>
      <c r="K656" t="s">
        <v>45</v>
      </c>
      <c r="L656">
        <v>1348</v>
      </c>
      <c r="N656">
        <v>1009</v>
      </c>
      <c r="O656" t="s">
        <v>46</v>
      </c>
      <c r="P656" t="s">
        <v>46</v>
      </c>
      <c r="Q656">
        <v>1000</v>
      </c>
      <c r="X656">
        <v>6.6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 t="s">
        <v>6</v>
      </c>
      <c r="AG656">
        <v>6.6</v>
      </c>
      <c r="AH656">
        <v>2</v>
      </c>
      <c r="AI656">
        <v>27722686</v>
      </c>
      <c r="AJ656">
        <v>636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ROW(Source!A265)</f>
        <v>265</v>
      </c>
      <c r="B657">
        <v>27722687</v>
      </c>
      <c r="C657">
        <v>27722680</v>
      </c>
      <c r="D657">
        <v>25413300</v>
      </c>
      <c r="E657">
        <v>1</v>
      </c>
      <c r="F657">
        <v>1</v>
      </c>
      <c r="G657">
        <v>1</v>
      </c>
      <c r="H657">
        <v>1</v>
      </c>
      <c r="I657" t="s">
        <v>989</v>
      </c>
      <c r="J657" t="s">
        <v>6</v>
      </c>
      <c r="K657" t="s">
        <v>990</v>
      </c>
      <c r="L657">
        <v>1191</v>
      </c>
      <c r="N657">
        <v>1013</v>
      </c>
      <c r="O657" t="s">
        <v>953</v>
      </c>
      <c r="P657" t="s">
        <v>953</v>
      </c>
      <c r="Q657">
        <v>1</v>
      </c>
      <c r="X657">
        <v>111.2</v>
      </c>
      <c r="Y657">
        <v>0</v>
      </c>
      <c r="Z657">
        <v>0</v>
      </c>
      <c r="AA657">
        <v>0</v>
      </c>
      <c r="AB657">
        <v>8.5299999999999994</v>
      </c>
      <c r="AC657">
        <v>0</v>
      </c>
      <c r="AD657">
        <v>1</v>
      </c>
      <c r="AE657">
        <v>1</v>
      </c>
      <c r="AF657" t="s">
        <v>6</v>
      </c>
      <c r="AG657">
        <v>111.2</v>
      </c>
      <c r="AH657">
        <v>2</v>
      </c>
      <c r="AI657">
        <v>27722681</v>
      </c>
      <c r="AJ657">
        <v>637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ROW(Source!A265)</f>
        <v>265</v>
      </c>
      <c r="B658">
        <v>27722688</v>
      </c>
      <c r="C658">
        <v>27722680</v>
      </c>
      <c r="D658">
        <v>25412928</v>
      </c>
      <c r="E658">
        <v>1</v>
      </c>
      <c r="F658">
        <v>1</v>
      </c>
      <c r="G658">
        <v>1</v>
      </c>
      <c r="H658">
        <v>1</v>
      </c>
      <c r="I658" t="s">
        <v>954</v>
      </c>
      <c r="J658" t="s">
        <v>6</v>
      </c>
      <c r="K658" t="s">
        <v>955</v>
      </c>
      <c r="L658">
        <v>1191</v>
      </c>
      <c r="N658">
        <v>1013</v>
      </c>
      <c r="O658" t="s">
        <v>953</v>
      </c>
      <c r="P658" t="s">
        <v>953</v>
      </c>
      <c r="Q658">
        <v>1</v>
      </c>
      <c r="X658">
        <v>1.8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2</v>
      </c>
      <c r="AF658" t="s">
        <v>6</v>
      </c>
      <c r="AG658">
        <v>1.8</v>
      </c>
      <c r="AH658">
        <v>2</v>
      </c>
      <c r="AI658">
        <v>27722682</v>
      </c>
      <c r="AJ658">
        <v>638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ROW(Source!A265)</f>
        <v>265</v>
      </c>
      <c r="B659">
        <v>27722689</v>
      </c>
      <c r="C659">
        <v>27722680</v>
      </c>
      <c r="D659">
        <v>25230514</v>
      </c>
      <c r="E659">
        <v>1</v>
      </c>
      <c r="F659">
        <v>1</v>
      </c>
      <c r="G659">
        <v>1</v>
      </c>
      <c r="H659">
        <v>2</v>
      </c>
      <c r="I659" t="s">
        <v>960</v>
      </c>
      <c r="J659" t="s">
        <v>961</v>
      </c>
      <c r="K659" t="s">
        <v>962</v>
      </c>
      <c r="L659">
        <v>1368</v>
      </c>
      <c r="N659">
        <v>1011</v>
      </c>
      <c r="O659" t="s">
        <v>959</v>
      </c>
      <c r="P659" t="s">
        <v>959</v>
      </c>
      <c r="Q659">
        <v>1</v>
      </c>
      <c r="X659">
        <v>1.8</v>
      </c>
      <c r="Y659">
        <v>0</v>
      </c>
      <c r="Z659">
        <v>31.26</v>
      </c>
      <c r="AA659">
        <v>13.5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1.8</v>
      </c>
      <c r="AH659">
        <v>2</v>
      </c>
      <c r="AI659">
        <v>27722683</v>
      </c>
      <c r="AJ659">
        <v>639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ROW(Source!A265)</f>
        <v>265</v>
      </c>
      <c r="B660">
        <v>27722690</v>
      </c>
      <c r="C660">
        <v>27722680</v>
      </c>
      <c r="D660">
        <v>25231936</v>
      </c>
      <c r="E660">
        <v>1</v>
      </c>
      <c r="F660">
        <v>1</v>
      </c>
      <c r="G660">
        <v>1</v>
      </c>
      <c r="H660">
        <v>2</v>
      </c>
      <c r="I660" t="s">
        <v>1039</v>
      </c>
      <c r="J660" t="s">
        <v>1040</v>
      </c>
      <c r="K660" t="s">
        <v>1041</v>
      </c>
      <c r="L660">
        <v>1368</v>
      </c>
      <c r="N660">
        <v>1011</v>
      </c>
      <c r="O660" t="s">
        <v>959</v>
      </c>
      <c r="P660" t="s">
        <v>959</v>
      </c>
      <c r="Q660">
        <v>1</v>
      </c>
      <c r="X660">
        <v>19.2</v>
      </c>
      <c r="Y660">
        <v>0</v>
      </c>
      <c r="Z660">
        <v>32.5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6</v>
      </c>
      <c r="AG660">
        <v>19.2</v>
      </c>
      <c r="AH660">
        <v>2</v>
      </c>
      <c r="AI660">
        <v>27722684</v>
      </c>
      <c r="AJ660">
        <v>640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ROW(Source!A265)</f>
        <v>265</v>
      </c>
      <c r="B661">
        <v>27722691</v>
      </c>
      <c r="C661">
        <v>27722680</v>
      </c>
      <c r="D661">
        <v>25232531</v>
      </c>
      <c r="E661">
        <v>1</v>
      </c>
      <c r="F661">
        <v>1</v>
      </c>
      <c r="G661">
        <v>1</v>
      </c>
      <c r="H661">
        <v>2</v>
      </c>
      <c r="I661" t="s">
        <v>1042</v>
      </c>
      <c r="J661" t="s">
        <v>1043</v>
      </c>
      <c r="K661" t="s">
        <v>1044</v>
      </c>
      <c r="L661">
        <v>1368</v>
      </c>
      <c r="N661">
        <v>1011</v>
      </c>
      <c r="O661" t="s">
        <v>959</v>
      </c>
      <c r="P661" t="s">
        <v>959</v>
      </c>
      <c r="Q661">
        <v>1</v>
      </c>
      <c r="X661">
        <v>38.4</v>
      </c>
      <c r="Y661">
        <v>0</v>
      </c>
      <c r="Z661">
        <v>1.53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38.4</v>
      </c>
      <c r="AH661">
        <v>2</v>
      </c>
      <c r="AI661">
        <v>27722685</v>
      </c>
      <c r="AJ661">
        <v>641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ROW(Source!A265)</f>
        <v>265</v>
      </c>
      <c r="B662">
        <v>27722692</v>
      </c>
      <c r="C662">
        <v>27722680</v>
      </c>
      <c r="D662">
        <v>25147242</v>
      </c>
      <c r="E662">
        <v>17</v>
      </c>
      <c r="F662">
        <v>1</v>
      </c>
      <c r="G662">
        <v>1</v>
      </c>
      <c r="H662">
        <v>3</v>
      </c>
      <c r="I662" t="s">
        <v>44</v>
      </c>
      <c r="J662" t="s">
        <v>6</v>
      </c>
      <c r="K662" t="s">
        <v>45</v>
      </c>
      <c r="L662">
        <v>1348</v>
      </c>
      <c r="N662">
        <v>1009</v>
      </c>
      <c r="O662" t="s">
        <v>46</v>
      </c>
      <c r="P662" t="s">
        <v>46</v>
      </c>
      <c r="Q662">
        <v>1000</v>
      </c>
      <c r="X662">
        <v>6.6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 t="s">
        <v>6</v>
      </c>
      <c r="AG662">
        <v>6.6</v>
      </c>
      <c r="AH662">
        <v>2</v>
      </c>
      <c r="AI662">
        <v>27722686</v>
      </c>
      <c r="AJ662">
        <v>642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ROW(Source!A268)</f>
        <v>268</v>
      </c>
      <c r="B663">
        <v>27722696</v>
      </c>
      <c r="C663">
        <v>27722694</v>
      </c>
      <c r="D663">
        <v>25413300</v>
      </c>
      <c r="E663">
        <v>1</v>
      </c>
      <c r="F663">
        <v>1</v>
      </c>
      <c r="G663">
        <v>1</v>
      </c>
      <c r="H663">
        <v>1</v>
      </c>
      <c r="I663" t="s">
        <v>989</v>
      </c>
      <c r="J663" t="s">
        <v>6</v>
      </c>
      <c r="K663" t="s">
        <v>990</v>
      </c>
      <c r="L663">
        <v>1191</v>
      </c>
      <c r="N663">
        <v>1013</v>
      </c>
      <c r="O663" t="s">
        <v>953</v>
      </c>
      <c r="P663" t="s">
        <v>953</v>
      </c>
      <c r="Q663">
        <v>1</v>
      </c>
      <c r="X663">
        <v>0.9</v>
      </c>
      <c r="Y663">
        <v>0</v>
      </c>
      <c r="Z663">
        <v>0</v>
      </c>
      <c r="AA663">
        <v>0</v>
      </c>
      <c r="AB663">
        <v>8.5299999999999994</v>
      </c>
      <c r="AC663">
        <v>0</v>
      </c>
      <c r="AD663">
        <v>1</v>
      </c>
      <c r="AE663">
        <v>1</v>
      </c>
      <c r="AF663" t="s">
        <v>103</v>
      </c>
      <c r="AG663">
        <v>1.0349999999999999</v>
      </c>
      <c r="AH663">
        <v>2</v>
      </c>
      <c r="AI663">
        <v>27722695</v>
      </c>
      <c r="AJ663">
        <v>643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ROW(Source!A269)</f>
        <v>269</v>
      </c>
      <c r="B664">
        <v>27722696</v>
      </c>
      <c r="C664">
        <v>27722694</v>
      </c>
      <c r="D664">
        <v>25413300</v>
      </c>
      <c r="E664">
        <v>1</v>
      </c>
      <c r="F664">
        <v>1</v>
      </c>
      <c r="G664">
        <v>1</v>
      </c>
      <c r="H664">
        <v>1</v>
      </c>
      <c r="I664" t="s">
        <v>989</v>
      </c>
      <c r="J664" t="s">
        <v>6</v>
      </c>
      <c r="K664" t="s">
        <v>990</v>
      </c>
      <c r="L664">
        <v>1191</v>
      </c>
      <c r="N664">
        <v>1013</v>
      </c>
      <c r="O664" t="s">
        <v>953</v>
      </c>
      <c r="P664" t="s">
        <v>953</v>
      </c>
      <c r="Q664">
        <v>1</v>
      </c>
      <c r="X664">
        <v>0.9</v>
      </c>
      <c r="Y664">
        <v>0</v>
      </c>
      <c r="Z664">
        <v>0</v>
      </c>
      <c r="AA664">
        <v>0</v>
      </c>
      <c r="AB664">
        <v>8.5299999999999994</v>
      </c>
      <c r="AC664">
        <v>0</v>
      </c>
      <c r="AD664">
        <v>1</v>
      </c>
      <c r="AE664">
        <v>1</v>
      </c>
      <c r="AF664" t="s">
        <v>103</v>
      </c>
      <c r="AG664">
        <v>1.0349999999999999</v>
      </c>
      <c r="AH664">
        <v>2</v>
      </c>
      <c r="AI664">
        <v>27722695</v>
      </c>
      <c r="AJ664">
        <v>644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ROW(Source!A270)</f>
        <v>270</v>
      </c>
      <c r="B665">
        <v>27722701</v>
      </c>
      <c r="C665">
        <v>27722697</v>
      </c>
      <c r="D665">
        <v>25413998</v>
      </c>
      <c r="E665">
        <v>1</v>
      </c>
      <c r="F665">
        <v>1</v>
      </c>
      <c r="G665">
        <v>1</v>
      </c>
      <c r="H665">
        <v>1</v>
      </c>
      <c r="I665" t="s">
        <v>1232</v>
      </c>
      <c r="J665" t="s">
        <v>6</v>
      </c>
      <c r="K665" t="s">
        <v>1233</v>
      </c>
      <c r="L665">
        <v>1191</v>
      </c>
      <c r="N665">
        <v>1013</v>
      </c>
      <c r="O665" t="s">
        <v>953</v>
      </c>
      <c r="P665" t="s">
        <v>953</v>
      </c>
      <c r="Q665">
        <v>1</v>
      </c>
      <c r="X665">
        <v>110</v>
      </c>
      <c r="Y665">
        <v>0</v>
      </c>
      <c r="Z665">
        <v>0</v>
      </c>
      <c r="AA665">
        <v>0</v>
      </c>
      <c r="AB665">
        <v>7.87</v>
      </c>
      <c r="AC665">
        <v>0</v>
      </c>
      <c r="AD665">
        <v>1</v>
      </c>
      <c r="AE665">
        <v>1</v>
      </c>
      <c r="AF665" t="s">
        <v>6</v>
      </c>
      <c r="AG665">
        <v>110</v>
      </c>
      <c r="AH665">
        <v>2</v>
      </c>
      <c r="AI665">
        <v>27722698</v>
      </c>
      <c r="AJ665">
        <v>645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ROW(Source!A270)</f>
        <v>270</v>
      </c>
      <c r="B666">
        <v>27722702</v>
      </c>
      <c r="C666">
        <v>27722697</v>
      </c>
      <c r="D666">
        <v>25412928</v>
      </c>
      <c r="E666">
        <v>1</v>
      </c>
      <c r="F666">
        <v>1</v>
      </c>
      <c r="G666">
        <v>1</v>
      </c>
      <c r="H666">
        <v>1</v>
      </c>
      <c r="I666" t="s">
        <v>954</v>
      </c>
      <c r="J666" t="s">
        <v>6</v>
      </c>
      <c r="K666" t="s">
        <v>955</v>
      </c>
      <c r="L666">
        <v>1191</v>
      </c>
      <c r="N666">
        <v>1013</v>
      </c>
      <c r="O666" t="s">
        <v>953</v>
      </c>
      <c r="P666" t="s">
        <v>953</v>
      </c>
      <c r="Q666">
        <v>1</v>
      </c>
      <c r="X666">
        <v>2.2400000000000002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2</v>
      </c>
      <c r="AF666" t="s">
        <v>6</v>
      </c>
      <c r="AG666">
        <v>2.2400000000000002</v>
      </c>
      <c r="AH666">
        <v>2</v>
      </c>
      <c r="AI666">
        <v>27722699</v>
      </c>
      <c r="AJ666">
        <v>646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ROW(Source!A270)</f>
        <v>270</v>
      </c>
      <c r="B667">
        <v>27722703</v>
      </c>
      <c r="C667">
        <v>27722697</v>
      </c>
      <c r="D667">
        <v>25230514</v>
      </c>
      <c r="E667">
        <v>1</v>
      </c>
      <c r="F667">
        <v>1</v>
      </c>
      <c r="G667">
        <v>1</v>
      </c>
      <c r="H667">
        <v>2</v>
      </c>
      <c r="I667" t="s">
        <v>960</v>
      </c>
      <c r="J667" t="s">
        <v>961</v>
      </c>
      <c r="K667" t="s">
        <v>962</v>
      </c>
      <c r="L667">
        <v>1368</v>
      </c>
      <c r="N667">
        <v>1011</v>
      </c>
      <c r="O667" t="s">
        <v>959</v>
      </c>
      <c r="P667" t="s">
        <v>959</v>
      </c>
      <c r="Q667">
        <v>1</v>
      </c>
      <c r="X667">
        <v>2.2400000000000002</v>
      </c>
      <c r="Y667">
        <v>0</v>
      </c>
      <c r="Z667">
        <v>31.26</v>
      </c>
      <c r="AA667">
        <v>13.5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2.2400000000000002</v>
      </c>
      <c r="AH667">
        <v>2</v>
      </c>
      <c r="AI667">
        <v>27722700</v>
      </c>
      <c r="AJ667">
        <v>647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ROW(Source!A271)</f>
        <v>271</v>
      </c>
      <c r="B668">
        <v>27722701</v>
      </c>
      <c r="C668">
        <v>27722697</v>
      </c>
      <c r="D668">
        <v>25413998</v>
      </c>
      <c r="E668">
        <v>1</v>
      </c>
      <c r="F668">
        <v>1</v>
      </c>
      <c r="G668">
        <v>1</v>
      </c>
      <c r="H668">
        <v>1</v>
      </c>
      <c r="I668" t="s">
        <v>1232</v>
      </c>
      <c r="J668" t="s">
        <v>6</v>
      </c>
      <c r="K668" t="s">
        <v>1233</v>
      </c>
      <c r="L668">
        <v>1191</v>
      </c>
      <c r="N668">
        <v>1013</v>
      </c>
      <c r="O668" t="s">
        <v>953</v>
      </c>
      <c r="P668" t="s">
        <v>953</v>
      </c>
      <c r="Q668">
        <v>1</v>
      </c>
      <c r="X668">
        <v>110</v>
      </c>
      <c r="Y668">
        <v>0</v>
      </c>
      <c r="Z668">
        <v>0</v>
      </c>
      <c r="AA668">
        <v>0</v>
      </c>
      <c r="AB668">
        <v>7.87</v>
      </c>
      <c r="AC668">
        <v>0</v>
      </c>
      <c r="AD668">
        <v>1</v>
      </c>
      <c r="AE668">
        <v>1</v>
      </c>
      <c r="AF668" t="s">
        <v>6</v>
      </c>
      <c r="AG668">
        <v>110</v>
      </c>
      <c r="AH668">
        <v>2</v>
      </c>
      <c r="AI668">
        <v>27722698</v>
      </c>
      <c r="AJ668">
        <v>648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ROW(Source!A271)</f>
        <v>271</v>
      </c>
      <c r="B669">
        <v>27722702</v>
      </c>
      <c r="C669">
        <v>27722697</v>
      </c>
      <c r="D669">
        <v>25412928</v>
      </c>
      <c r="E669">
        <v>1</v>
      </c>
      <c r="F669">
        <v>1</v>
      </c>
      <c r="G669">
        <v>1</v>
      </c>
      <c r="H669">
        <v>1</v>
      </c>
      <c r="I669" t="s">
        <v>954</v>
      </c>
      <c r="J669" t="s">
        <v>6</v>
      </c>
      <c r="K669" t="s">
        <v>955</v>
      </c>
      <c r="L669">
        <v>1191</v>
      </c>
      <c r="N669">
        <v>1013</v>
      </c>
      <c r="O669" t="s">
        <v>953</v>
      </c>
      <c r="P669" t="s">
        <v>953</v>
      </c>
      <c r="Q669">
        <v>1</v>
      </c>
      <c r="X669">
        <v>2.2400000000000002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2</v>
      </c>
      <c r="AF669" t="s">
        <v>6</v>
      </c>
      <c r="AG669">
        <v>2.2400000000000002</v>
      </c>
      <c r="AH669">
        <v>2</v>
      </c>
      <c r="AI669">
        <v>27722699</v>
      </c>
      <c r="AJ669">
        <v>649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ROW(Source!A271)</f>
        <v>271</v>
      </c>
      <c r="B670">
        <v>27722703</v>
      </c>
      <c r="C670">
        <v>27722697</v>
      </c>
      <c r="D670">
        <v>25230514</v>
      </c>
      <c r="E670">
        <v>1</v>
      </c>
      <c r="F670">
        <v>1</v>
      </c>
      <c r="G670">
        <v>1</v>
      </c>
      <c r="H670">
        <v>2</v>
      </c>
      <c r="I670" t="s">
        <v>960</v>
      </c>
      <c r="J670" t="s">
        <v>961</v>
      </c>
      <c r="K670" t="s">
        <v>962</v>
      </c>
      <c r="L670">
        <v>1368</v>
      </c>
      <c r="N670">
        <v>1011</v>
      </c>
      <c r="O670" t="s">
        <v>959</v>
      </c>
      <c r="P670" t="s">
        <v>959</v>
      </c>
      <c r="Q670">
        <v>1</v>
      </c>
      <c r="X670">
        <v>2.2400000000000002</v>
      </c>
      <c r="Y670">
        <v>0</v>
      </c>
      <c r="Z670">
        <v>31.26</v>
      </c>
      <c r="AA670">
        <v>13.5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2.2400000000000002</v>
      </c>
      <c r="AH670">
        <v>2</v>
      </c>
      <c r="AI670">
        <v>27722700</v>
      </c>
      <c r="AJ670">
        <v>650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ROW(Source!A272)</f>
        <v>272</v>
      </c>
      <c r="B671">
        <v>27722706</v>
      </c>
      <c r="C671">
        <v>27722704</v>
      </c>
      <c r="D671">
        <v>25413050</v>
      </c>
      <c r="E671">
        <v>1</v>
      </c>
      <c r="F671">
        <v>1</v>
      </c>
      <c r="G671">
        <v>1</v>
      </c>
      <c r="H671">
        <v>1</v>
      </c>
      <c r="I671" t="s">
        <v>984</v>
      </c>
      <c r="J671" t="s">
        <v>6</v>
      </c>
      <c r="K671" t="s">
        <v>985</v>
      </c>
      <c r="L671">
        <v>1191</v>
      </c>
      <c r="N671">
        <v>1013</v>
      </c>
      <c r="O671" t="s">
        <v>953</v>
      </c>
      <c r="P671" t="s">
        <v>953</v>
      </c>
      <c r="Q671">
        <v>1</v>
      </c>
      <c r="X671">
        <v>5.84</v>
      </c>
      <c r="Y671">
        <v>0</v>
      </c>
      <c r="Z671">
        <v>0</v>
      </c>
      <c r="AA671">
        <v>0</v>
      </c>
      <c r="AB671">
        <v>7.8</v>
      </c>
      <c r="AC671">
        <v>0</v>
      </c>
      <c r="AD671">
        <v>1</v>
      </c>
      <c r="AE671">
        <v>1</v>
      </c>
      <c r="AF671" t="s">
        <v>6</v>
      </c>
      <c r="AG671">
        <v>5.84</v>
      </c>
      <c r="AH671">
        <v>2</v>
      </c>
      <c r="AI671">
        <v>27722705</v>
      </c>
      <c r="AJ671">
        <v>651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ROW(Source!A273)</f>
        <v>273</v>
      </c>
      <c r="B672">
        <v>27722706</v>
      </c>
      <c r="C672">
        <v>27722704</v>
      </c>
      <c r="D672">
        <v>25413050</v>
      </c>
      <c r="E672">
        <v>1</v>
      </c>
      <c r="F672">
        <v>1</v>
      </c>
      <c r="G672">
        <v>1</v>
      </c>
      <c r="H672">
        <v>1</v>
      </c>
      <c r="I672" t="s">
        <v>984</v>
      </c>
      <c r="J672" t="s">
        <v>6</v>
      </c>
      <c r="K672" t="s">
        <v>985</v>
      </c>
      <c r="L672">
        <v>1191</v>
      </c>
      <c r="N672">
        <v>1013</v>
      </c>
      <c r="O672" t="s">
        <v>953</v>
      </c>
      <c r="P672" t="s">
        <v>953</v>
      </c>
      <c r="Q672">
        <v>1</v>
      </c>
      <c r="X672">
        <v>5.84</v>
      </c>
      <c r="Y672">
        <v>0</v>
      </c>
      <c r="Z672">
        <v>0</v>
      </c>
      <c r="AA672">
        <v>0</v>
      </c>
      <c r="AB672">
        <v>7.8</v>
      </c>
      <c r="AC672">
        <v>0</v>
      </c>
      <c r="AD672">
        <v>1</v>
      </c>
      <c r="AE672">
        <v>1</v>
      </c>
      <c r="AF672" t="s">
        <v>6</v>
      </c>
      <c r="AG672">
        <v>5.84</v>
      </c>
      <c r="AH672">
        <v>2</v>
      </c>
      <c r="AI672">
        <v>27722705</v>
      </c>
      <c r="AJ672">
        <v>652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ROW(Source!A274)</f>
        <v>274</v>
      </c>
      <c r="B673">
        <v>27722709</v>
      </c>
      <c r="C673">
        <v>27722707</v>
      </c>
      <c r="D673">
        <v>25413300</v>
      </c>
      <c r="E673">
        <v>1</v>
      </c>
      <c r="F673">
        <v>1</v>
      </c>
      <c r="G673">
        <v>1</v>
      </c>
      <c r="H673">
        <v>1</v>
      </c>
      <c r="I673" t="s">
        <v>989</v>
      </c>
      <c r="J673" t="s">
        <v>6</v>
      </c>
      <c r="K673" t="s">
        <v>990</v>
      </c>
      <c r="L673">
        <v>1191</v>
      </c>
      <c r="N673">
        <v>1013</v>
      </c>
      <c r="O673" t="s">
        <v>953</v>
      </c>
      <c r="P673" t="s">
        <v>953</v>
      </c>
      <c r="Q673">
        <v>1</v>
      </c>
      <c r="X673">
        <v>37.799999999999997</v>
      </c>
      <c r="Y673">
        <v>0</v>
      </c>
      <c r="Z673">
        <v>0</v>
      </c>
      <c r="AA673">
        <v>0</v>
      </c>
      <c r="AB673">
        <v>8.5299999999999994</v>
      </c>
      <c r="AC673">
        <v>0</v>
      </c>
      <c r="AD673">
        <v>1</v>
      </c>
      <c r="AE673">
        <v>1</v>
      </c>
      <c r="AF673" t="s">
        <v>6</v>
      </c>
      <c r="AG673">
        <v>37.799999999999997</v>
      </c>
      <c r="AH673">
        <v>2</v>
      </c>
      <c r="AI673">
        <v>27722708</v>
      </c>
      <c r="AJ673">
        <v>653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ROW(Source!A275)</f>
        <v>275</v>
      </c>
      <c r="B674">
        <v>27722709</v>
      </c>
      <c r="C674">
        <v>27722707</v>
      </c>
      <c r="D674">
        <v>25413300</v>
      </c>
      <c r="E674">
        <v>1</v>
      </c>
      <c r="F674">
        <v>1</v>
      </c>
      <c r="G674">
        <v>1</v>
      </c>
      <c r="H674">
        <v>1</v>
      </c>
      <c r="I674" t="s">
        <v>989</v>
      </c>
      <c r="J674" t="s">
        <v>6</v>
      </c>
      <c r="K674" t="s">
        <v>990</v>
      </c>
      <c r="L674">
        <v>1191</v>
      </c>
      <c r="N674">
        <v>1013</v>
      </c>
      <c r="O674" t="s">
        <v>953</v>
      </c>
      <c r="P674" t="s">
        <v>953</v>
      </c>
      <c r="Q674">
        <v>1</v>
      </c>
      <c r="X674">
        <v>37.799999999999997</v>
      </c>
      <c r="Y674">
        <v>0</v>
      </c>
      <c r="Z674">
        <v>0</v>
      </c>
      <c r="AA674">
        <v>0</v>
      </c>
      <c r="AB674">
        <v>8.5299999999999994</v>
      </c>
      <c r="AC674">
        <v>0</v>
      </c>
      <c r="AD674">
        <v>1</v>
      </c>
      <c r="AE674">
        <v>1</v>
      </c>
      <c r="AF674" t="s">
        <v>6</v>
      </c>
      <c r="AG674">
        <v>37.799999999999997</v>
      </c>
      <c r="AH674">
        <v>2</v>
      </c>
      <c r="AI674">
        <v>27722708</v>
      </c>
      <c r="AJ674">
        <v>654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ROW(Source!A276)</f>
        <v>276</v>
      </c>
      <c r="B675">
        <v>27722719</v>
      </c>
      <c r="C675">
        <v>27722710</v>
      </c>
      <c r="D675">
        <v>25413300</v>
      </c>
      <c r="E675">
        <v>1</v>
      </c>
      <c r="F675">
        <v>1</v>
      </c>
      <c r="G675">
        <v>1</v>
      </c>
      <c r="H675">
        <v>1</v>
      </c>
      <c r="I675" t="s">
        <v>989</v>
      </c>
      <c r="J675" t="s">
        <v>6</v>
      </c>
      <c r="K675" t="s">
        <v>990</v>
      </c>
      <c r="L675">
        <v>1191</v>
      </c>
      <c r="N675">
        <v>1013</v>
      </c>
      <c r="O675" t="s">
        <v>953</v>
      </c>
      <c r="P675" t="s">
        <v>953</v>
      </c>
      <c r="Q675">
        <v>1</v>
      </c>
      <c r="X675">
        <v>32.49</v>
      </c>
      <c r="Y675">
        <v>0</v>
      </c>
      <c r="Z675">
        <v>0</v>
      </c>
      <c r="AA675">
        <v>0</v>
      </c>
      <c r="AB675">
        <v>8.5299999999999994</v>
      </c>
      <c r="AC675">
        <v>0</v>
      </c>
      <c r="AD675">
        <v>1</v>
      </c>
      <c r="AE675">
        <v>1</v>
      </c>
      <c r="AF675" t="s">
        <v>103</v>
      </c>
      <c r="AG675">
        <v>37.363500000000002</v>
      </c>
      <c r="AH675">
        <v>2</v>
      </c>
      <c r="AI675">
        <v>27722712</v>
      </c>
      <c r="AJ675">
        <v>655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ROW(Source!A276)</f>
        <v>276</v>
      </c>
      <c r="B676">
        <v>27722720</v>
      </c>
      <c r="C676">
        <v>27722710</v>
      </c>
      <c r="D676">
        <v>25412928</v>
      </c>
      <c r="E676">
        <v>1</v>
      </c>
      <c r="F676">
        <v>1</v>
      </c>
      <c r="G676">
        <v>1</v>
      </c>
      <c r="H676">
        <v>1</v>
      </c>
      <c r="I676" t="s">
        <v>954</v>
      </c>
      <c r="J676" t="s">
        <v>6</v>
      </c>
      <c r="K676" t="s">
        <v>955</v>
      </c>
      <c r="L676">
        <v>1191</v>
      </c>
      <c r="N676">
        <v>1013</v>
      </c>
      <c r="O676" t="s">
        <v>953</v>
      </c>
      <c r="P676" t="s">
        <v>953</v>
      </c>
      <c r="Q676">
        <v>1</v>
      </c>
      <c r="X676">
        <v>0.93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2</v>
      </c>
      <c r="AF676" t="s">
        <v>102</v>
      </c>
      <c r="AG676">
        <v>1.1625000000000001</v>
      </c>
      <c r="AH676">
        <v>2</v>
      </c>
      <c r="AI676">
        <v>27722713</v>
      </c>
      <c r="AJ676">
        <v>656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ROW(Source!A276)</f>
        <v>276</v>
      </c>
      <c r="B677">
        <v>27722721</v>
      </c>
      <c r="C677">
        <v>27722710</v>
      </c>
      <c r="D677">
        <v>25230445</v>
      </c>
      <c r="E677">
        <v>1</v>
      </c>
      <c r="F677">
        <v>1</v>
      </c>
      <c r="G677">
        <v>1</v>
      </c>
      <c r="H677">
        <v>2</v>
      </c>
      <c r="I677" t="s">
        <v>956</v>
      </c>
      <c r="J677" t="s">
        <v>957</v>
      </c>
      <c r="K677" t="s">
        <v>958</v>
      </c>
      <c r="L677">
        <v>1368</v>
      </c>
      <c r="N677">
        <v>1011</v>
      </c>
      <c r="O677" t="s">
        <v>959</v>
      </c>
      <c r="P677" t="s">
        <v>959</v>
      </c>
      <c r="Q677">
        <v>1</v>
      </c>
      <c r="X677">
        <v>0.02</v>
      </c>
      <c r="Y677">
        <v>0</v>
      </c>
      <c r="Z677">
        <v>89.99</v>
      </c>
      <c r="AA677">
        <v>10.06</v>
      </c>
      <c r="AB677">
        <v>0</v>
      </c>
      <c r="AC677">
        <v>0</v>
      </c>
      <c r="AD677">
        <v>1</v>
      </c>
      <c r="AE677">
        <v>0</v>
      </c>
      <c r="AF677" t="s">
        <v>102</v>
      </c>
      <c r="AG677">
        <v>2.5000000000000001E-2</v>
      </c>
      <c r="AH677">
        <v>2</v>
      </c>
      <c r="AI677">
        <v>27722714</v>
      </c>
      <c r="AJ677">
        <v>657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ROW(Source!A276)</f>
        <v>276</v>
      </c>
      <c r="B678">
        <v>27722722</v>
      </c>
      <c r="C678">
        <v>27722710</v>
      </c>
      <c r="D678">
        <v>25230514</v>
      </c>
      <c r="E678">
        <v>1</v>
      </c>
      <c r="F678">
        <v>1</v>
      </c>
      <c r="G678">
        <v>1</v>
      </c>
      <c r="H678">
        <v>2</v>
      </c>
      <c r="I678" t="s">
        <v>960</v>
      </c>
      <c r="J678" t="s">
        <v>961</v>
      </c>
      <c r="K678" t="s">
        <v>962</v>
      </c>
      <c r="L678">
        <v>1368</v>
      </c>
      <c r="N678">
        <v>1011</v>
      </c>
      <c r="O678" t="s">
        <v>959</v>
      </c>
      <c r="P678" t="s">
        <v>959</v>
      </c>
      <c r="Q678">
        <v>1</v>
      </c>
      <c r="X678">
        <v>0.21</v>
      </c>
      <c r="Y678">
        <v>0</v>
      </c>
      <c r="Z678">
        <v>31.26</v>
      </c>
      <c r="AA678">
        <v>13.5</v>
      </c>
      <c r="AB678">
        <v>0</v>
      </c>
      <c r="AC678">
        <v>0</v>
      </c>
      <c r="AD678">
        <v>1</v>
      </c>
      <c r="AE678">
        <v>0</v>
      </c>
      <c r="AF678" t="s">
        <v>102</v>
      </c>
      <c r="AG678">
        <v>0.26250000000000001</v>
      </c>
      <c r="AH678">
        <v>2</v>
      </c>
      <c r="AI678">
        <v>27722715</v>
      </c>
      <c r="AJ678">
        <v>658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ROW(Source!A276)</f>
        <v>276</v>
      </c>
      <c r="B679">
        <v>27722723</v>
      </c>
      <c r="C679">
        <v>27722710</v>
      </c>
      <c r="D679">
        <v>25230679</v>
      </c>
      <c r="E679">
        <v>1</v>
      </c>
      <c r="F679">
        <v>1</v>
      </c>
      <c r="G679">
        <v>1</v>
      </c>
      <c r="H679">
        <v>2</v>
      </c>
      <c r="I679" t="s">
        <v>1172</v>
      </c>
      <c r="J679" t="s">
        <v>1173</v>
      </c>
      <c r="K679" t="s">
        <v>1174</v>
      </c>
      <c r="L679">
        <v>1368</v>
      </c>
      <c r="N679">
        <v>1011</v>
      </c>
      <c r="O679" t="s">
        <v>959</v>
      </c>
      <c r="P679" t="s">
        <v>959</v>
      </c>
      <c r="Q679">
        <v>1</v>
      </c>
      <c r="X679">
        <v>0.7</v>
      </c>
      <c r="Y679">
        <v>0</v>
      </c>
      <c r="Z679">
        <v>12.39</v>
      </c>
      <c r="AA679">
        <v>10.06</v>
      </c>
      <c r="AB679">
        <v>0</v>
      </c>
      <c r="AC679">
        <v>0</v>
      </c>
      <c r="AD679">
        <v>1</v>
      </c>
      <c r="AE679">
        <v>0</v>
      </c>
      <c r="AF679" t="s">
        <v>102</v>
      </c>
      <c r="AG679">
        <v>0.875</v>
      </c>
      <c r="AH679">
        <v>2</v>
      </c>
      <c r="AI679">
        <v>27722716</v>
      </c>
      <c r="AJ679">
        <v>659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ROW(Source!A276)</f>
        <v>276</v>
      </c>
      <c r="B680">
        <v>27722724</v>
      </c>
      <c r="C680">
        <v>27722710</v>
      </c>
      <c r="D680">
        <v>25149961</v>
      </c>
      <c r="E680">
        <v>1</v>
      </c>
      <c r="F680">
        <v>1</v>
      </c>
      <c r="G680">
        <v>1</v>
      </c>
      <c r="H680">
        <v>3</v>
      </c>
      <c r="I680" t="s">
        <v>963</v>
      </c>
      <c r="J680" t="s">
        <v>964</v>
      </c>
      <c r="K680" t="s">
        <v>965</v>
      </c>
      <c r="L680">
        <v>1339</v>
      </c>
      <c r="N680">
        <v>1007</v>
      </c>
      <c r="O680" t="s">
        <v>64</v>
      </c>
      <c r="P680" t="s">
        <v>64</v>
      </c>
      <c r="Q680">
        <v>1</v>
      </c>
      <c r="X680">
        <v>0.51</v>
      </c>
      <c r="Y680">
        <v>2.44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0.51</v>
      </c>
      <c r="AH680">
        <v>2</v>
      </c>
      <c r="AI680">
        <v>27722717</v>
      </c>
      <c r="AJ680">
        <v>660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ROW(Source!A276)</f>
        <v>276</v>
      </c>
      <c r="B681">
        <v>27722725</v>
      </c>
      <c r="C681">
        <v>27722710</v>
      </c>
      <c r="D681">
        <v>25145625</v>
      </c>
      <c r="E681">
        <v>17</v>
      </c>
      <c r="F681">
        <v>1</v>
      </c>
      <c r="G681">
        <v>1</v>
      </c>
      <c r="H681">
        <v>3</v>
      </c>
      <c r="I681" t="s">
        <v>1433</v>
      </c>
      <c r="J681" t="s">
        <v>6</v>
      </c>
      <c r="K681" t="s">
        <v>1434</v>
      </c>
      <c r="L681">
        <v>1348</v>
      </c>
      <c r="N681">
        <v>1009</v>
      </c>
      <c r="O681" t="s">
        <v>46</v>
      </c>
      <c r="P681" t="s">
        <v>46</v>
      </c>
      <c r="Q681">
        <v>1000</v>
      </c>
      <c r="X681">
        <v>0.85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 t="s">
        <v>6</v>
      </c>
      <c r="AG681">
        <v>0.85</v>
      </c>
      <c r="AH681">
        <v>3</v>
      </c>
      <c r="AI681">
        <v>-1</v>
      </c>
      <c r="AJ681" t="s">
        <v>6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ROW(Source!A276)</f>
        <v>276</v>
      </c>
      <c r="B682">
        <v>27722726</v>
      </c>
      <c r="C682">
        <v>27722710</v>
      </c>
      <c r="D682">
        <v>25145248</v>
      </c>
      <c r="E682">
        <v>17</v>
      </c>
      <c r="F682">
        <v>1</v>
      </c>
      <c r="G682">
        <v>1</v>
      </c>
      <c r="H682">
        <v>3</v>
      </c>
      <c r="I682" t="s">
        <v>1423</v>
      </c>
      <c r="J682" t="s">
        <v>6</v>
      </c>
      <c r="K682" t="s">
        <v>1424</v>
      </c>
      <c r="L682">
        <v>1348</v>
      </c>
      <c r="N682">
        <v>1009</v>
      </c>
      <c r="O682" t="s">
        <v>46</v>
      </c>
      <c r="P682" t="s">
        <v>46</v>
      </c>
      <c r="Q682">
        <v>1000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1</v>
      </c>
      <c r="AD682">
        <v>0</v>
      </c>
      <c r="AE682">
        <v>0</v>
      </c>
      <c r="AF682" t="s">
        <v>6</v>
      </c>
      <c r="AG682">
        <v>0</v>
      </c>
      <c r="AH682">
        <v>3</v>
      </c>
      <c r="AI682">
        <v>-1</v>
      </c>
      <c r="AJ682" t="s">
        <v>6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ROW(Source!A277)</f>
        <v>277</v>
      </c>
      <c r="B683">
        <v>27722719</v>
      </c>
      <c r="C683">
        <v>27722710</v>
      </c>
      <c r="D683">
        <v>25413300</v>
      </c>
      <c r="E683">
        <v>1</v>
      </c>
      <c r="F683">
        <v>1</v>
      </c>
      <c r="G683">
        <v>1</v>
      </c>
      <c r="H683">
        <v>1</v>
      </c>
      <c r="I683" t="s">
        <v>989</v>
      </c>
      <c r="J683" t="s">
        <v>6</v>
      </c>
      <c r="K683" t="s">
        <v>990</v>
      </c>
      <c r="L683">
        <v>1191</v>
      </c>
      <c r="N683">
        <v>1013</v>
      </c>
      <c r="O683" t="s">
        <v>953</v>
      </c>
      <c r="P683" t="s">
        <v>953</v>
      </c>
      <c r="Q683">
        <v>1</v>
      </c>
      <c r="X683">
        <v>32.49</v>
      </c>
      <c r="Y683">
        <v>0</v>
      </c>
      <c r="Z683">
        <v>0</v>
      </c>
      <c r="AA683">
        <v>0</v>
      </c>
      <c r="AB683">
        <v>8.5299999999999994</v>
      </c>
      <c r="AC683">
        <v>0</v>
      </c>
      <c r="AD683">
        <v>1</v>
      </c>
      <c r="AE683">
        <v>1</v>
      </c>
      <c r="AF683" t="s">
        <v>103</v>
      </c>
      <c r="AG683">
        <v>37.363500000000002</v>
      </c>
      <c r="AH683">
        <v>2</v>
      </c>
      <c r="AI683">
        <v>27722712</v>
      </c>
      <c r="AJ683">
        <v>663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ROW(Source!A277)</f>
        <v>277</v>
      </c>
      <c r="B684">
        <v>27722720</v>
      </c>
      <c r="C684">
        <v>27722710</v>
      </c>
      <c r="D684">
        <v>25412928</v>
      </c>
      <c r="E684">
        <v>1</v>
      </c>
      <c r="F684">
        <v>1</v>
      </c>
      <c r="G684">
        <v>1</v>
      </c>
      <c r="H684">
        <v>1</v>
      </c>
      <c r="I684" t="s">
        <v>954</v>
      </c>
      <c r="J684" t="s">
        <v>6</v>
      </c>
      <c r="K684" t="s">
        <v>955</v>
      </c>
      <c r="L684">
        <v>1191</v>
      </c>
      <c r="N684">
        <v>1013</v>
      </c>
      <c r="O684" t="s">
        <v>953</v>
      </c>
      <c r="P684" t="s">
        <v>953</v>
      </c>
      <c r="Q684">
        <v>1</v>
      </c>
      <c r="X684">
        <v>0.93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2</v>
      </c>
      <c r="AF684" t="s">
        <v>102</v>
      </c>
      <c r="AG684">
        <v>1.1625000000000001</v>
      </c>
      <c r="AH684">
        <v>2</v>
      </c>
      <c r="AI684">
        <v>27722713</v>
      </c>
      <c r="AJ684">
        <v>664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ROW(Source!A277)</f>
        <v>277</v>
      </c>
      <c r="B685">
        <v>27722721</v>
      </c>
      <c r="C685">
        <v>27722710</v>
      </c>
      <c r="D685">
        <v>25230445</v>
      </c>
      <c r="E685">
        <v>1</v>
      </c>
      <c r="F685">
        <v>1</v>
      </c>
      <c r="G685">
        <v>1</v>
      </c>
      <c r="H685">
        <v>2</v>
      </c>
      <c r="I685" t="s">
        <v>956</v>
      </c>
      <c r="J685" t="s">
        <v>957</v>
      </c>
      <c r="K685" t="s">
        <v>958</v>
      </c>
      <c r="L685">
        <v>1368</v>
      </c>
      <c r="N685">
        <v>1011</v>
      </c>
      <c r="O685" t="s">
        <v>959</v>
      </c>
      <c r="P685" t="s">
        <v>959</v>
      </c>
      <c r="Q685">
        <v>1</v>
      </c>
      <c r="X685">
        <v>0.02</v>
      </c>
      <c r="Y685">
        <v>0</v>
      </c>
      <c r="Z685">
        <v>89.99</v>
      </c>
      <c r="AA685">
        <v>10.06</v>
      </c>
      <c r="AB685">
        <v>0</v>
      </c>
      <c r="AC685">
        <v>0</v>
      </c>
      <c r="AD685">
        <v>1</v>
      </c>
      <c r="AE685">
        <v>0</v>
      </c>
      <c r="AF685" t="s">
        <v>102</v>
      </c>
      <c r="AG685">
        <v>2.5000000000000001E-2</v>
      </c>
      <c r="AH685">
        <v>2</v>
      </c>
      <c r="AI685">
        <v>27722714</v>
      </c>
      <c r="AJ685">
        <v>665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ROW(Source!A277)</f>
        <v>277</v>
      </c>
      <c r="B686">
        <v>27722722</v>
      </c>
      <c r="C686">
        <v>27722710</v>
      </c>
      <c r="D686">
        <v>25230514</v>
      </c>
      <c r="E686">
        <v>1</v>
      </c>
      <c r="F686">
        <v>1</v>
      </c>
      <c r="G686">
        <v>1</v>
      </c>
      <c r="H686">
        <v>2</v>
      </c>
      <c r="I686" t="s">
        <v>960</v>
      </c>
      <c r="J686" t="s">
        <v>961</v>
      </c>
      <c r="K686" t="s">
        <v>962</v>
      </c>
      <c r="L686">
        <v>1368</v>
      </c>
      <c r="N686">
        <v>1011</v>
      </c>
      <c r="O686" t="s">
        <v>959</v>
      </c>
      <c r="P686" t="s">
        <v>959</v>
      </c>
      <c r="Q686">
        <v>1</v>
      </c>
      <c r="X686">
        <v>0.21</v>
      </c>
      <c r="Y686">
        <v>0</v>
      </c>
      <c r="Z686">
        <v>31.26</v>
      </c>
      <c r="AA686">
        <v>13.5</v>
      </c>
      <c r="AB686">
        <v>0</v>
      </c>
      <c r="AC686">
        <v>0</v>
      </c>
      <c r="AD686">
        <v>1</v>
      </c>
      <c r="AE686">
        <v>0</v>
      </c>
      <c r="AF686" t="s">
        <v>102</v>
      </c>
      <c r="AG686">
        <v>0.26250000000000001</v>
      </c>
      <c r="AH686">
        <v>2</v>
      </c>
      <c r="AI686">
        <v>27722715</v>
      </c>
      <c r="AJ686">
        <v>666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ROW(Source!A277)</f>
        <v>277</v>
      </c>
      <c r="B687">
        <v>27722723</v>
      </c>
      <c r="C687">
        <v>27722710</v>
      </c>
      <c r="D687">
        <v>25230679</v>
      </c>
      <c r="E687">
        <v>1</v>
      </c>
      <c r="F687">
        <v>1</v>
      </c>
      <c r="G687">
        <v>1</v>
      </c>
      <c r="H687">
        <v>2</v>
      </c>
      <c r="I687" t="s">
        <v>1172</v>
      </c>
      <c r="J687" t="s">
        <v>1173</v>
      </c>
      <c r="K687" t="s">
        <v>1174</v>
      </c>
      <c r="L687">
        <v>1368</v>
      </c>
      <c r="N687">
        <v>1011</v>
      </c>
      <c r="O687" t="s">
        <v>959</v>
      </c>
      <c r="P687" t="s">
        <v>959</v>
      </c>
      <c r="Q687">
        <v>1</v>
      </c>
      <c r="X687">
        <v>0.7</v>
      </c>
      <c r="Y687">
        <v>0</v>
      </c>
      <c r="Z687">
        <v>12.39</v>
      </c>
      <c r="AA687">
        <v>10.06</v>
      </c>
      <c r="AB687">
        <v>0</v>
      </c>
      <c r="AC687">
        <v>0</v>
      </c>
      <c r="AD687">
        <v>1</v>
      </c>
      <c r="AE687">
        <v>0</v>
      </c>
      <c r="AF687" t="s">
        <v>102</v>
      </c>
      <c r="AG687">
        <v>0.875</v>
      </c>
      <c r="AH687">
        <v>2</v>
      </c>
      <c r="AI687">
        <v>27722716</v>
      </c>
      <c r="AJ687">
        <v>667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ROW(Source!A277)</f>
        <v>277</v>
      </c>
      <c r="B688">
        <v>27722724</v>
      </c>
      <c r="C688">
        <v>27722710</v>
      </c>
      <c r="D688">
        <v>25149961</v>
      </c>
      <c r="E688">
        <v>1</v>
      </c>
      <c r="F688">
        <v>1</v>
      </c>
      <c r="G688">
        <v>1</v>
      </c>
      <c r="H688">
        <v>3</v>
      </c>
      <c r="I688" t="s">
        <v>963</v>
      </c>
      <c r="J688" t="s">
        <v>964</v>
      </c>
      <c r="K688" t="s">
        <v>965</v>
      </c>
      <c r="L688">
        <v>1339</v>
      </c>
      <c r="N688">
        <v>1007</v>
      </c>
      <c r="O688" t="s">
        <v>64</v>
      </c>
      <c r="P688" t="s">
        <v>64</v>
      </c>
      <c r="Q688">
        <v>1</v>
      </c>
      <c r="X688">
        <v>0.51</v>
      </c>
      <c r="Y688">
        <v>2.44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0.51</v>
      </c>
      <c r="AH688">
        <v>2</v>
      </c>
      <c r="AI688">
        <v>27722717</v>
      </c>
      <c r="AJ688">
        <v>668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ROW(Source!A277)</f>
        <v>277</v>
      </c>
      <c r="B689">
        <v>27722725</v>
      </c>
      <c r="C689">
        <v>27722710</v>
      </c>
      <c r="D689">
        <v>25145625</v>
      </c>
      <c r="E689">
        <v>17</v>
      </c>
      <c r="F689">
        <v>1</v>
      </c>
      <c r="G689">
        <v>1</v>
      </c>
      <c r="H689">
        <v>3</v>
      </c>
      <c r="I689" t="s">
        <v>1433</v>
      </c>
      <c r="J689" t="s">
        <v>6</v>
      </c>
      <c r="K689" t="s">
        <v>1434</v>
      </c>
      <c r="L689">
        <v>1348</v>
      </c>
      <c r="N689">
        <v>1009</v>
      </c>
      <c r="O689" t="s">
        <v>46</v>
      </c>
      <c r="P689" t="s">
        <v>46</v>
      </c>
      <c r="Q689">
        <v>1000</v>
      </c>
      <c r="X689">
        <v>0.85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 t="s">
        <v>6</v>
      </c>
      <c r="AG689">
        <v>0.85</v>
      </c>
      <c r="AH689">
        <v>3</v>
      </c>
      <c r="AI689">
        <v>-1</v>
      </c>
      <c r="AJ689" t="s">
        <v>6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ROW(Source!A277)</f>
        <v>277</v>
      </c>
      <c r="B690">
        <v>27722726</v>
      </c>
      <c r="C690">
        <v>27722710</v>
      </c>
      <c r="D690">
        <v>25145248</v>
      </c>
      <c r="E690">
        <v>17</v>
      </c>
      <c r="F690">
        <v>1</v>
      </c>
      <c r="G690">
        <v>1</v>
      </c>
      <c r="H690">
        <v>3</v>
      </c>
      <c r="I690" t="s">
        <v>1423</v>
      </c>
      <c r="J690" t="s">
        <v>6</v>
      </c>
      <c r="K690" t="s">
        <v>1424</v>
      </c>
      <c r="L690">
        <v>1348</v>
      </c>
      <c r="N690">
        <v>1009</v>
      </c>
      <c r="O690" t="s">
        <v>46</v>
      </c>
      <c r="P690" t="s">
        <v>46</v>
      </c>
      <c r="Q690">
        <v>1000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1</v>
      </c>
      <c r="AD690">
        <v>0</v>
      </c>
      <c r="AE690">
        <v>0</v>
      </c>
      <c r="AF690" t="s">
        <v>6</v>
      </c>
      <c r="AG690">
        <v>0</v>
      </c>
      <c r="AH690">
        <v>3</v>
      </c>
      <c r="AI690">
        <v>-1</v>
      </c>
      <c r="AJ690" t="s">
        <v>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ROW(Source!A282)</f>
        <v>282</v>
      </c>
      <c r="B691">
        <v>27722738</v>
      </c>
      <c r="C691">
        <v>27722729</v>
      </c>
      <c r="D691">
        <v>25413300</v>
      </c>
      <c r="E691">
        <v>1</v>
      </c>
      <c r="F691">
        <v>1</v>
      </c>
      <c r="G691">
        <v>1</v>
      </c>
      <c r="H691">
        <v>1</v>
      </c>
      <c r="I691" t="s">
        <v>989</v>
      </c>
      <c r="J691" t="s">
        <v>6</v>
      </c>
      <c r="K691" t="s">
        <v>990</v>
      </c>
      <c r="L691">
        <v>1191</v>
      </c>
      <c r="N691">
        <v>1013</v>
      </c>
      <c r="O691" t="s">
        <v>953</v>
      </c>
      <c r="P691" t="s">
        <v>953</v>
      </c>
      <c r="Q691">
        <v>1</v>
      </c>
      <c r="X691">
        <v>83.67</v>
      </c>
      <c r="Y691">
        <v>0</v>
      </c>
      <c r="Z691">
        <v>0</v>
      </c>
      <c r="AA691">
        <v>0</v>
      </c>
      <c r="AB691">
        <v>8.5299999999999994</v>
      </c>
      <c r="AC691">
        <v>0</v>
      </c>
      <c r="AD691">
        <v>1</v>
      </c>
      <c r="AE691">
        <v>1</v>
      </c>
      <c r="AF691" t="s">
        <v>103</v>
      </c>
      <c r="AG691">
        <v>96.220500000000001</v>
      </c>
      <c r="AH691">
        <v>2</v>
      </c>
      <c r="AI691">
        <v>27722731</v>
      </c>
      <c r="AJ691">
        <v>671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ROW(Source!A282)</f>
        <v>282</v>
      </c>
      <c r="B692">
        <v>27722739</v>
      </c>
      <c r="C692">
        <v>27722729</v>
      </c>
      <c r="D692">
        <v>25412928</v>
      </c>
      <c r="E692">
        <v>1</v>
      </c>
      <c r="F692">
        <v>1</v>
      </c>
      <c r="G692">
        <v>1</v>
      </c>
      <c r="H692">
        <v>1</v>
      </c>
      <c r="I692" t="s">
        <v>954</v>
      </c>
      <c r="J692" t="s">
        <v>6</v>
      </c>
      <c r="K692" t="s">
        <v>955</v>
      </c>
      <c r="L692">
        <v>1191</v>
      </c>
      <c r="N692">
        <v>1013</v>
      </c>
      <c r="O692" t="s">
        <v>953</v>
      </c>
      <c r="P692" t="s">
        <v>953</v>
      </c>
      <c r="Q692">
        <v>1</v>
      </c>
      <c r="X692">
        <v>1.34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2</v>
      </c>
      <c r="AF692" t="s">
        <v>102</v>
      </c>
      <c r="AG692">
        <v>1.675</v>
      </c>
      <c r="AH692">
        <v>2</v>
      </c>
      <c r="AI692">
        <v>27722732</v>
      </c>
      <c r="AJ692">
        <v>672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ROW(Source!A282)</f>
        <v>282</v>
      </c>
      <c r="B693">
        <v>27722740</v>
      </c>
      <c r="C693">
        <v>27722729</v>
      </c>
      <c r="D693">
        <v>25230445</v>
      </c>
      <c r="E693">
        <v>1</v>
      </c>
      <c r="F693">
        <v>1</v>
      </c>
      <c r="G693">
        <v>1</v>
      </c>
      <c r="H693">
        <v>2</v>
      </c>
      <c r="I693" t="s">
        <v>956</v>
      </c>
      <c r="J693" t="s">
        <v>957</v>
      </c>
      <c r="K693" t="s">
        <v>958</v>
      </c>
      <c r="L693">
        <v>1368</v>
      </c>
      <c r="N693">
        <v>1011</v>
      </c>
      <c r="O693" t="s">
        <v>959</v>
      </c>
      <c r="P693" t="s">
        <v>959</v>
      </c>
      <c r="Q693">
        <v>1</v>
      </c>
      <c r="X693">
        <v>0.02</v>
      </c>
      <c r="Y693">
        <v>0</v>
      </c>
      <c r="Z693">
        <v>89.99</v>
      </c>
      <c r="AA693">
        <v>10.06</v>
      </c>
      <c r="AB693">
        <v>0</v>
      </c>
      <c r="AC693">
        <v>0</v>
      </c>
      <c r="AD693">
        <v>1</v>
      </c>
      <c r="AE693">
        <v>0</v>
      </c>
      <c r="AF693" t="s">
        <v>102</v>
      </c>
      <c r="AG693">
        <v>2.5000000000000001E-2</v>
      </c>
      <c r="AH693">
        <v>2</v>
      </c>
      <c r="AI693">
        <v>27722733</v>
      </c>
      <c r="AJ693">
        <v>673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ROW(Source!A282)</f>
        <v>282</v>
      </c>
      <c r="B694">
        <v>27722741</v>
      </c>
      <c r="C694">
        <v>27722729</v>
      </c>
      <c r="D694">
        <v>25230514</v>
      </c>
      <c r="E694">
        <v>1</v>
      </c>
      <c r="F694">
        <v>1</v>
      </c>
      <c r="G694">
        <v>1</v>
      </c>
      <c r="H694">
        <v>2</v>
      </c>
      <c r="I694" t="s">
        <v>960</v>
      </c>
      <c r="J694" t="s">
        <v>961</v>
      </c>
      <c r="K694" t="s">
        <v>962</v>
      </c>
      <c r="L694">
        <v>1368</v>
      </c>
      <c r="N694">
        <v>1011</v>
      </c>
      <c r="O694" t="s">
        <v>959</v>
      </c>
      <c r="P694" t="s">
        <v>959</v>
      </c>
      <c r="Q694">
        <v>1</v>
      </c>
      <c r="X694">
        <v>0.3</v>
      </c>
      <c r="Y694">
        <v>0</v>
      </c>
      <c r="Z694">
        <v>31.26</v>
      </c>
      <c r="AA694">
        <v>13.5</v>
      </c>
      <c r="AB694">
        <v>0</v>
      </c>
      <c r="AC694">
        <v>0</v>
      </c>
      <c r="AD694">
        <v>1</v>
      </c>
      <c r="AE694">
        <v>0</v>
      </c>
      <c r="AF694" t="s">
        <v>102</v>
      </c>
      <c r="AG694">
        <v>0.375</v>
      </c>
      <c r="AH694">
        <v>2</v>
      </c>
      <c r="AI694">
        <v>27722734</v>
      </c>
      <c r="AJ694">
        <v>674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ROW(Source!A282)</f>
        <v>282</v>
      </c>
      <c r="B695">
        <v>27722742</v>
      </c>
      <c r="C695">
        <v>27722729</v>
      </c>
      <c r="D695">
        <v>25230679</v>
      </c>
      <c r="E695">
        <v>1</v>
      </c>
      <c r="F695">
        <v>1</v>
      </c>
      <c r="G695">
        <v>1</v>
      </c>
      <c r="H695">
        <v>2</v>
      </c>
      <c r="I695" t="s">
        <v>1172</v>
      </c>
      <c r="J695" t="s">
        <v>1173</v>
      </c>
      <c r="K695" t="s">
        <v>1174</v>
      </c>
      <c r="L695">
        <v>1368</v>
      </c>
      <c r="N695">
        <v>1011</v>
      </c>
      <c r="O695" t="s">
        <v>959</v>
      </c>
      <c r="P695" t="s">
        <v>959</v>
      </c>
      <c r="Q695">
        <v>1</v>
      </c>
      <c r="X695">
        <v>1.02</v>
      </c>
      <c r="Y695">
        <v>0</v>
      </c>
      <c r="Z695">
        <v>12.39</v>
      </c>
      <c r="AA695">
        <v>10.06</v>
      </c>
      <c r="AB695">
        <v>0</v>
      </c>
      <c r="AC695">
        <v>0</v>
      </c>
      <c r="AD695">
        <v>1</v>
      </c>
      <c r="AE695">
        <v>0</v>
      </c>
      <c r="AF695" t="s">
        <v>102</v>
      </c>
      <c r="AG695">
        <v>1.2749999999999999</v>
      </c>
      <c r="AH695">
        <v>2</v>
      </c>
      <c r="AI695">
        <v>27722735</v>
      </c>
      <c r="AJ695">
        <v>675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ROW(Source!A282)</f>
        <v>282</v>
      </c>
      <c r="B696">
        <v>27722743</v>
      </c>
      <c r="C696">
        <v>27722729</v>
      </c>
      <c r="D696">
        <v>25149961</v>
      </c>
      <c r="E696">
        <v>1</v>
      </c>
      <c r="F696">
        <v>1</v>
      </c>
      <c r="G696">
        <v>1</v>
      </c>
      <c r="H696">
        <v>3</v>
      </c>
      <c r="I696" t="s">
        <v>963</v>
      </c>
      <c r="J696" t="s">
        <v>964</v>
      </c>
      <c r="K696" t="s">
        <v>965</v>
      </c>
      <c r="L696">
        <v>1339</v>
      </c>
      <c r="N696">
        <v>1007</v>
      </c>
      <c r="O696" t="s">
        <v>64</v>
      </c>
      <c r="P696" t="s">
        <v>64</v>
      </c>
      <c r="Q696">
        <v>1</v>
      </c>
      <c r="X696">
        <v>0.74</v>
      </c>
      <c r="Y696">
        <v>2.44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0.74</v>
      </c>
      <c r="AH696">
        <v>2</v>
      </c>
      <c r="AI696">
        <v>27722736</v>
      </c>
      <c r="AJ696">
        <v>676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ROW(Source!A282)</f>
        <v>282</v>
      </c>
      <c r="B697">
        <v>27722744</v>
      </c>
      <c r="C697">
        <v>27722729</v>
      </c>
      <c r="D697">
        <v>25145625</v>
      </c>
      <c r="E697">
        <v>17</v>
      </c>
      <c r="F697">
        <v>1</v>
      </c>
      <c r="G697">
        <v>1</v>
      </c>
      <c r="H697">
        <v>3</v>
      </c>
      <c r="I697" t="s">
        <v>1433</v>
      </c>
      <c r="J697" t="s">
        <v>6</v>
      </c>
      <c r="K697" t="s">
        <v>1434</v>
      </c>
      <c r="L697">
        <v>1348</v>
      </c>
      <c r="N697">
        <v>1009</v>
      </c>
      <c r="O697" t="s">
        <v>46</v>
      </c>
      <c r="P697" t="s">
        <v>46</v>
      </c>
      <c r="Q697">
        <v>1000</v>
      </c>
      <c r="X697">
        <v>1.23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 t="s">
        <v>6</v>
      </c>
      <c r="AG697">
        <v>1.23</v>
      </c>
      <c r="AH697">
        <v>3</v>
      </c>
      <c r="AI697">
        <v>-1</v>
      </c>
      <c r="AJ697" t="s">
        <v>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ROW(Source!A282)</f>
        <v>282</v>
      </c>
      <c r="B698">
        <v>27722745</v>
      </c>
      <c r="C698">
        <v>27722729</v>
      </c>
      <c r="D698">
        <v>25145248</v>
      </c>
      <c r="E698">
        <v>17</v>
      </c>
      <c r="F698">
        <v>1</v>
      </c>
      <c r="G698">
        <v>1</v>
      </c>
      <c r="H698">
        <v>3</v>
      </c>
      <c r="I698" t="s">
        <v>1423</v>
      </c>
      <c r="J698" t="s">
        <v>6</v>
      </c>
      <c r="K698" t="s">
        <v>1424</v>
      </c>
      <c r="L698">
        <v>1348</v>
      </c>
      <c r="N698">
        <v>1009</v>
      </c>
      <c r="O698" t="s">
        <v>46</v>
      </c>
      <c r="P698" t="s">
        <v>46</v>
      </c>
      <c r="Q698">
        <v>1000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1</v>
      </c>
      <c r="AD698">
        <v>0</v>
      </c>
      <c r="AE698">
        <v>0</v>
      </c>
      <c r="AF698" t="s">
        <v>6</v>
      </c>
      <c r="AG698">
        <v>0</v>
      </c>
      <c r="AH698">
        <v>3</v>
      </c>
      <c r="AI698">
        <v>-1</v>
      </c>
      <c r="AJ698" t="s">
        <v>6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ROW(Source!A283)</f>
        <v>283</v>
      </c>
      <c r="B699">
        <v>27722738</v>
      </c>
      <c r="C699">
        <v>27722729</v>
      </c>
      <c r="D699">
        <v>25413300</v>
      </c>
      <c r="E699">
        <v>1</v>
      </c>
      <c r="F699">
        <v>1</v>
      </c>
      <c r="G699">
        <v>1</v>
      </c>
      <c r="H699">
        <v>1</v>
      </c>
      <c r="I699" t="s">
        <v>989</v>
      </c>
      <c r="J699" t="s">
        <v>6</v>
      </c>
      <c r="K699" t="s">
        <v>990</v>
      </c>
      <c r="L699">
        <v>1191</v>
      </c>
      <c r="N699">
        <v>1013</v>
      </c>
      <c r="O699" t="s">
        <v>953</v>
      </c>
      <c r="P699" t="s">
        <v>953</v>
      </c>
      <c r="Q699">
        <v>1</v>
      </c>
      <c r="X699">
        <v>83.67</v>
      </c>
      <c r="Y699">
        <v>0</v>
      </c>
      <c r="Z699">
        <v>0</v>
      </c>
      <c r="AA699">
        <v>0</v>
      </c>
      <c r="AB699">
        <v>8.5299999999999994</v>
      </c>
      <c r="AC699">
        <v>0</v>
      </c>
      <c r="AD699">
        <v>1</v>
      </c>
      <c r="AE699">
        <v>1</v>
      </c>
      <c r="AF699" t="s">
        <v>103</v>
      </c>
      <c r="AG699">
        <v>96.220500000000001</v>
      </c>
      <c r="AH699">
        <v>2</v>
      </c>
      <c r="AI699">
        <v>27722731</v>
      </c>
      <c r="AJ699">
        <v>679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ROW(Source!A283)</f>
        <v>283</v>
      </c>
      <c r="B700">
        <v>27722739</v>
      </c>
      <c r="C700">
        <v>27722729</v>
      </c>
      <c r="D700">
        <v>25412928</v>
      </c>
      <c r="E700">
        <v>1</v>
      </c>
      <c r="F700">
        <v>1</v>
      </c>
      <c r="G700">
        <v>1</v>
      </c>
      <c r="H700">
        <v>1</v>
      </c>
      <c r="I700" t="s">
        <v>954</v>
      </c>
      <c r="J700" t="s">
        <v>6</v>
      </c>
      <c r="K700" t="s">
        <v>955</v>
      </c>
      <c r="L700">
        <v>1191</v>
      </c>
      <c r="N700">
        <v>1013</v>
      </c>
      <c r="O700" t="s">
        <v>953</v>
      </c>
      <c r="P700" t="s">
        <v>953</v>
      </c>
      <c r="Q700">
        <v>1</v>
      </c>
      <c r="X700">
        <v>1.34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2</v>
      </c>
      <c r="AF700" t="s">
        <v>102</v>
      </c>
      <c r="AG700">
        <v>1.675</v>
      </c>
      <c r="AH700">
        <v>2</v>
      </c>
      <c r="AI700">
        <v>27722732</v>
      </c>
      <c r="AJ700">
        <v>680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ROW(Source!A283)</f>
        <v>283</v>
      </c>
      <c r="B701">
        <v>27722740</v>
      </c>
      <c r="C701">
        <v>27722729</v>
      </c>
      <c r="D701">
        <v>25230445</v>
      </c>
      <c r="E701">
        <v>1</v>
      </c>
      <c r="F701">
        <v>1</v>
      </c>
      <c r="G701">
        <v>1</v>
      </c>
      <c r="H701">
        <v>2</v>
      </c>
      <c r="I701" t="s">
        <v>956</v>
      </c>
      <c r="J701" t="s">
        <v>957</v>
      </c>
      <c r="K701" t="s">
        <v>958</v>
      </c>
      <c r="L701">
        <v>1368</v>
      </c>
      <c r="N701">
        <v>1011</v>
      </c>
      <c r="O701" t="s">
        <v>959</v>
      </c>
      <c r="P701" t="s">
        <v>959</v>
      </c>
      <c r="Q701">
        <v>1</v>
      </c>
      <c r="X701">
        <v>0.02</v>
      </c>
      <c r="Y701">
        <v>0</v>
      </c>
      <c r="Z701">
        <v>89.99</v>
      </c>
      <c r="AA701">
        <v>10.06</v>
      </c>
      <c r="AB701">
        <v>0</v>
      </c>
      <c r="AC701">
        <v>0</v>
      </c>
      <c r="AD701">
        <v>1</v>
      </c>
      <c r="AE701">
        <v>0</v>
      </c>
      <c r="AF701" t="s">
        <v>102</v>
      </c>
      <c r="AG701">
        <v>2.5000000000000001E-2</v>
      </c>
      <c r="AH701">
        <v>2</v>
      </c>
      <c r="AI701">
        <v>27722733</v>
      </c>
      <c r="AJ701">
        <v>681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ROW(Source!A283)</f>
        <v>283</v>
      </c>
      <c r="B702">
        <v>27722741</v>
      </c>
      <c r="C702">
        <v>27722729</v>
      </c>
      <c r="D702">
        <v>25230514</v>
      </c>
      <c r="E702">
        <v>1</v>
      </c>
      <c r="F702">
        <v>1</v>
      </c>
      <c r="G702">
        <v>1</v>
      </c>
      <c r="H702">
        <v>2</v>
      </c>
      <c r="I702" t="s">
        <v>960</v>
      </c>
      <c r="J702" t="s">
        <v>961</v>
      </c>
      <c r="K702" t="s">
        <v>962</v>
      </c>
      <c r="L702">
        <v>1368</v>
      </c>
      <c r="N702">
        <v>1011</v>
      </c>
      <c r="O702" t="s">
        <v>959</v>
      </c>
      <c r="P702" t="s">
        <v>959</v>
      </c>
      <c r="Q702">
        <v>1</v>
      </c>
      <c r="X702">
        <v>0.3</v>
      </c>
      <c r="Y702">
        <v>0</v>
      </c>
      <c r="Z702">
        <v>31.26</v>
      </c>
      <c r="AA702">
        <v>13.5</v>
      </c>
      <c r="AB702">
        <v>0</v>
      </c>
      <c r="AC702">
        <v>0</v>
      </c>
      <c r="AD702">
        <v>1</v>
      </c>
      <c r="AE702">
        <v>0</v>
      </c>
      <c r="AF702" t="s">
        <v>102</v>
      </c>
      <c r="AG702">
        <v>0.375</v>
      </c>
      <c r="AH702">
        <v>2</v>
      </c>
      <c r="AI702">
        <v>27722734</v>
      </c>
      <c r="AJ702">
        <v>682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ROW(Source!A283)</f>
        <v>283</v>
      </c>
      <c r="B703">
        <v>27722742</v>
      </c>
      <c r="C703">
        <v>27722729</v>
      </c>
      <c r="D703">
        <v>25230679</v>
      </c>
      <c r="E703">
        <v>1</v>
      </c>
      <c r="F703">
        <v>1</v>
      </c>
      <c r="G703">
        <v>1</v>
      </c>
      <c r="H703">
        <v>2</v>
      </c>
      <c r="I703" t="s">
        <v>1172</v>
      </c>
      <c r="J703" t="s">
        <v>1173</v>
      </c>
      <c r="K703" t="s">
        <v>1174</v>
      </c>
      <c r="L703">
        <v>1368</v>
      </c>
      <c r="N703">
        <v>1011</v>
      </c>
      <c r="O703" t="s">
        <v>959</v>
      </c>
      <c r="P703" t="s">
        <v>959</v>
      </c>
      <c r="Q703">
        <v>1</v>
      </c>
      <c r="X703">
        <v>1.02</v>
      </c>
      <c r="Y703">
        <v>0</v>
      </c>
      <c r="Z703">
        <v>12.39</v>
      </c>
      <c r="AA703">
        <v>10.06</v>
      </c>
      <c r="AB703">
        <v>0</v>
      </c>
      <c r="AC703">
        <v>0</v>
      </c>
      <c r="AD703">
        <v>1</v>
      </c>
      <c r="AE703">
        <v>0</v>
      </c>
      <c r="AF703" t="s">
        <v>102</v>
      </c>
      <c r="AG703">
        <v>1.2749999999999999</v>
      </c>
      <c r="AH703">
        <v>2</v>
      </c>
      <c r="AI703">
        <v>27722735</v>
      </c>
      <c r="AJ703">
        <v>683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ROW(Source!A283)</f>
        <v>283</v>
      </c>
      <c r="B704">
        <v>27722743</v>
      </c>
      <c r="C704">
        <v>27722729</v>
      </c>
      <c r="D704">
        <v>25149961</v>
      </c>
      <c r="E704">
        <v>1</v>
      </c>
      <c r="F704">
        <v>1</v>
      </c>
      <c r="G704">
        <v>1</v>
      </c>
      <c r="H704">
        <v>3</v>
      </c>
      <c r="I704" t="s">
        <v>963</v>
      </c>
      <c r="J704" t="s">
        <v>964</v>
      </c>
      <c r="K704" t="s">
        <v>965</v>
      </c>
      <c r="L704">
        <v>1339</v>
      </c>
      <c r="N704">
        <v>1007</v>
      </c>
      <c r="O704" t="s">
        <v>64</v>
      </c>
      <c r="P704" t="s">
        <v>64</v>
      </c>
      <c r="Q704">
        <v>1</v>
      </c>
      <c r="X704">
        <v>0.74</v>
      </c>
      <c r="Y704">
        <v>2.44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0.74</v>
      </c>
      <c r="AH704">
        <v>2</v>
      </c>
      <c r="AI704">
        <v>27722736</v>
      </c>
      <c r="AJ704">
        <v>684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ROW(Source!A283)</f>
        <v>283</v>
      </c>
      <c r="B705">
        <v>27722744</v>
      </c>
      <c r="C705">
        <v>27722729</v>
      </c>
      <c r="D705">
        <v>25145625</v>
      </c>
      <c r="E705">
        <v>17</v>
      </c>
      <c r="F705">
        <v>1</v>
      </c>
      <c r="G705">
        <v>1</v>
      </c>
      <c r="H705">
        <v>3</v>
      </c>
      <c r="I705" t="s">
        <v>1433</v>
      </c>
      <c r="J705" t="s">
        <v>6</v>
      </c>
      <c r="K705" t="s">
        <v>1434</v>
      </c>
      <c r="L705">
        <v>1348</v>
      </c>
      <c r="N705">
        <v>1009</v>
      </c>
      <c r="O705" t="s">
        <v>46</v>
      </c>
      <c r="P705" t="s">
        <v>46</v>
      </c>
      <c r="Q705">
        <v>1000</v>
      </c>
      <c r="X705">
        <v>1.23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 t="s">
        <v>6</v>
      </c>
      <c r="AG705">
        <v>1.23</v>
      </c>
      <c r="AH705">
        <v>3</v>
      </c>
      <c r="AI705">
        <v>-1</v>
      </c>
      <c r="AJ705" t="s">
        <v>6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ROW(Source!A283)</f>
        <v>283</v>
      </c>
      <c r="B706">
        <v>27722745</v>
      </c>
      <c r="C706">
        <v>27722729</v>
      </c>
      <c r="D706">
        <v>25145248</v>
      </c>
      <c r="E706">
        <v>17</v>
      </c>
      <c r="F706">
        <v>1</v>
      </c>
      <c r="G706">
        <v>1</v>
      </c>
      <c r="H706">
        <v>3</v>
      </c>
      <c r="I706" t="s">
        <v>1423</v>
      </c>
      <c r="J706" t="s">
        <v>6</v>
      </c>
      <c r="K706" t="s">
        <v>1424</v>
      </c>
      <c r="L706">
        <v>1348</v>
      </c>
      <c r="N706">
        <v>1009</v>
      </c>
      <c r="O706" t="s">
        <v>46</v>
      </c>
      <c r="P706" t="s">
        <v>46</v>
      </c>
      <c r="Q706">
        <v>1000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1</v>
      </c>
      <c r="AD706">
        <v>0</v>
      </c>
      <c r="AE706">
        <v>0</v>
      </c>
      <c r="AF706" t="s">
        <v>6</v>
      </c>
      <c r="AG706">
        <v>0</v>
      </c>
      <c r="AH706">
        <v>3</v>
      </c>
      <c r="AI706">
        <v>-1</v>
      </c>
      <c r="AJ706" t="s">
        <v>6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ROW(Source!A288)</f>
        <v>288</v>
      </c>
      <c r="B707">
        <v>27722758</v>
      </c>
      <c r="C707">
        <v>27722748</v>
      </c>
      <c r="D707">
        <v>25418547</v>
      </c>
      <c r="E707">
        <v>1</v>
      </c>
      <c r="F707">
        <v>1</v>
      </c>
      <c r="G707">
        <v>1</v>
      </c>
      <c r="H707">
        <v>1</v>
      </c>
      <c r="I707" t="s">
        <v>1073</v>
      </c>
      <c r="J707" t="s">
        <v>6</v>
      </c>
      <c r="K707" t="s">
        <v>1074</v>
      </c>
      <c r="L707">
        <v>1191</v>
      </c>
      <c r="N707">
        <v>1013</v>
      </c>
      <c r="O707" t="s">
        <v>953</v>
      </c>
      <c r="P707" t="s">
        <v>953</v>
      </c>
      <c r="Q707">
        <v>1</v>
      </c>
      <c r="X707">
        <v>43.56</v>
      </c>
      <c r="Y707">
        <v>0</v>
      </c>
      <c r="Z707">
        <v>0</v>
      </c>
      <c r="AA707">
        <v>0</v>
      </c>
      <c r="AB707">
        <v>8.74</v>
      </c>
      <c r="AC707">
        <v>0</v>
      </c>
      <c r="AD707">
        <v>1</v>
      </c>
      <c r="AE707">
        <v>1</v>
      </c>
      <c r="AF707" t="s">
        <v>103</v>
      </c>
      <c r="AG707">
        <v>50.094000000000001</v>
      </c>
      <c r="AH707">
        <v>2</v>
      </c>
      <c r="AI707">
        <v>27722749</v>
      </c>
      <c r="AJ707">
        <v>687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ROW(Source!A288)</f>
        <v>288</v>
      </c>
      <c r="B708">
        <v>27722759</v>
      </c>
      <c r="C708">
        <v>27722748</v>
      </c>
      <c r="D708">
        <v>25412928</v>
      </c>
      <c r="E708">
        <v>1</v>
      </c>
      <c r="F708">
        <v>1</v>
      </c>
      <c r="G708">
        <v>1</v>
      </c>
      <c r="H708">
        <v>1</v>
      </c>
      <c r="I708" t="s">
        <v>954</v>
      </c>
      <c r="J708" t="s">
        <v>6</v>
      </c>
      <c r="K708" t="s">
        <v>955</v>
      </c>
      <c r="L708">
        <v>1191</v>
      </c>
      <c r="N708">
        <v>1013</v>
      </c>
      <c r="O708" t="s">
        <v>953</v>
      </c>
      <c r="P708" t="s">
        <v>953</v>
      </c>
      <c r="Q708">
        <v>1</v>
      </c>
      <c r="X708">
        <v>0.17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2</v>
      </c>
      <c r="AF708" t="s">
        <v>102</v>
      </c>
      <c r="AG708">
        <v>0.21250000000000002</v>
      </c>
      <c r="AH708">
        <v>2</v>
      </c>
      <c r="AI708">
        <v>27722750</v>
      </c>
      <c r="AJ708">
        <v>688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ROW(Source!A288)</f>
        <v>288</v>
      </c>
      <c r="B709">
        <v>27722760</v>
      </c>
      <c r="C709">
        <v>27722748</v>
      </c>
      <c r="D709">
        <v>25230510</v>
      </c>
      <c r="E709">
        <v>1</v>
      </c>
      <c r="F709">
        <v>1</v>
      </c>
      <c r="G709">
        <v>1</v>
      </c>
      <c r="H709">
        <v>2</v>
      </c>
      <c r="I709" t="s">
        <v>1175</v>
      </c>
      <c r="J709" t="s">
        <v>1176</v>
      </c>
      <c r="K709" t="s">
        <v>1177</v>
      </c>
      <c r="L709">
        <v>1368</v>
      </c>
      <c r="N709">
        <v>1011</v>
      </c>
      <c r="O709" t="s">
        <v>959</v>
      </c>
      <c r="P709" t="s">
        <v>959</v>
      </c>
      <c r="Q709">
        <v>1</v>
      </c>
      <c r="X709">
        <v>0.02</v>
      </c>
      <c r="Y709">
        <v>0</v>
      </c>
      <c r="Z709">
        <v>27.66</v>
      </c>
      <c r="AA709">
        <v>11.6</v>
      </c>
      <c r="AB709">
        <v>0</v>
      </c>
      <c r="AC709">
        <v>0</v>
      </c>
      <c r="AD709">
        <v>1</v>
      </c>
      <c r="AE709">
        <v>0</v>
      </c>
      <c r="AF709" t="s">
        <v>102</v>
      </c>
      <c r="AG709">
        <v>2.5000000000000001E-2</v>
      </c>
      <c r="AH709">
        <v>2</v>
      </c>
      <c r="AI709">
        <v>27722751</v>
      </c>
      <c r="AJ709">
        <v>689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ROW(Source!A288)</f>
        <v>288</v>
      </c>
      <c r="B710">
        <v>27722761</v>
      </c>
      <c r="C710">
        <v>27722748</v>
      </c>
      <c r="D710">
        <v>25231607</v>
      </c>
      <c r="E710">
        <v>1</v>
      </c>
      <c r="F710">
        <v>1</v>
      </c>
      <c r="G710">
        <v>1</v>
      </c>
      <c r="H710">
        <v>2</v>
      </c>
      <c r="I710" t="s">
        <v>997</v>
      </c>
      <c r="J710" t="s">
        <v>998</v>
      </c>
      <c r="K710" t="s">
        <v>999</v>
      </c>
      <c r="L710">
        <v>1368</v>
      </c>
      <c r="N710">
        <v>1011</v>
      </c>
      <c r="O710" t="s">
        <v>959</v>
      </c>
      <c r="P710" t="s">
        <v>959</v>
      </c>
      <c r="Q710">
        <v>1</v>
      </c>
      <c r="X710">
        <v>0.15</v>
      </c>
      <c r="Y710">
        <v>0</v>
      </c>
      <c r="Z710">
        <v>65.709999999999994</v>
      </c>
      <c r="AA710">
        <v>11.6</v>
      </c>
      <c r="AB710">
        <v>0</v>
      </c>
      <c r="AC710">
        <v>0</v>
      </c>
      <c r="AD710">
        <v>1</v>
      </c>
      <c r="AE710">
        <v>0</v>
      </c>
      <c r="AF710" t="s">
        <v>102</v>
      </c>
      <c r="AG710">
        <v>0.1875</v>
      </c>
      <c r="AH710">
        <v>2</v>
      </c>
      <c r="AI710">
        <v>27722752</v>
      </c>
      <c r="AJ710">
        <v>690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ROW(Source!A288)</f>
        <v>288</v>
      </c>
      <c r="B711">
        <v>27722762</v>
      </c>
      <c r="C711">
        <v>27722748</v>
      </c>
      <c r="D711">
        <v>25153356</v>
      </c>
      <c r="E711">
        <v>1</v>
      </c>
      <c r="F711">
        <v>1</v>
      </c>
      <c r="G711">
        <v>1</v>
      </c>
      <c r="H711">
        <v>3</v>
      </c>
      <c r="I711" t="s">
        <v>1136</v>
      </c>
      <c r="J711" t="s">
        <v>1137</v>
      </c>
      <c r="K711" t="s">
        <v>1138</v>
      </c>
      <c r="L711">
        <v>1327</v>
      </c>
      <c r="N711">
        <v>1005</v>
      </c>
      <c r="O711" t="s">
        <v>96</v>
      </c>
      <c r="P711" t="s">
        <v>96</v>
      </c>
      <c r="Q711">
        <v>1</v>
      </c>
      <c r="X711">
        <v>0.84</v>
      </c>
      <c r="Y711">
        <v>72.319999999999993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0.84</v>
      </c>
      <c r="AH711">
        <v>2</v>
      </c>
      <c r="AI711">
        <v>27722753</v>
      </c>
      <c r="AJ711">
        <v>691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ROW(Source!A288)</f>
        <v>288</v>
      </c>
      <c r="B712">
        <v>27722763</v>
      </c>
      <c r="C712">
        <v>27722748</v>
      </c>
      <c r="D712">
        <v>25153690</v>
      </c>
      <c r="E712">
        <v>1</v>
      </c>
      <c r="F712">
        <v>1</v>
      </c>
      <c r="G712">
        <v>1</v>
      </c>
      <c r="H712">
        <v>3</v>
      </c>
      <c r="I712" t="s">
        <v>1122</v>
      </c>
      <c r="J712" t="s">
        <v>1123</v>
      </c>
      <c r="K712" t="s">
        <v>1124</v>
      </c>
      <c r="L712">
        <v>1346</v>
      </c>
      <c r="N712">
        <v>1009</v>
      </c>
      <c r="O712" t="s">
        <v>178</v>
      </c>
      <c r="P712" t="s">
        <v>178</v>
      </c>
      <c r="Q712">
        <v>1</v>
      </c>
      <c r="X712">
        <v>0.31</v>
      </c>
      <c r="Y712">
        <v>1.82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0.31</v>
      </c>
      <c r="AH712">
        <v>2</v>
      </c>
      <c r="AI712">
        <v>27722754</v>
      </c>
      <c r="AJ712">
        <v>692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ROW(Source!A288)</f>
        <v>288</v>
      </c>
      <c r="B713">
        <v>27722764</v>
      </c>
      <c r="C713">
        <v>27722748</v>
      </c>
      <c r="D713">
        <v>25145730</v>
      </c>
      <c r="E713">
        <v>17</v>
      </c>
      <c r="F713">
        <v>1</v>
      </c>
      <c r="G713">
        <v>1</v>
      </c>
      <c r="H713">
        <v>3</v>
      </c>
      <c r="I713" t="s">
        <v>1425</v>
      </c>
      <c r="J713" t="s">
        <v>6</v>
      </c>
      <c r="K713" t="s">
        <v>1426</v>
      </c>
      <c r="L713">
        <v>1348</v>
      </c>
      <c r="N713">
        <v>1009</v>
      </c>
      <c r="O713" t="s">
        <v>46</v>
      </c>
      <c r="P713" t="s">
        <v>46</v>
      </c>
      <c r="Q713">
        <v>1000</v>
      </c>
      <c r="X713">
        <v>0.03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 t="s">
        <v>6</v>
      </c>
      <c r="AG713">
        <v>0.03</v>
      </c>
      <c r="AH713">
        <v>3</v>
      </c>
      <c r="AI713">
        <v>-1</v>
      </c>
      <c r="AJ713" t="s">
        <v>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ROW(Source!A288)</f>
        <v>288</v>
      </c>
      <c r="B714">
        <v>27722765</v>
      </c>
      <c r="C714">
        <v>27722748</v>
      </c>
      <c r="D714">
        <v>25145248</v>
      </c>
      <c r="E714">
        <v>17</v>
      </c>
      <c r="F714">
        <v>1</v>
      </c>
      <c r="G714">
        <v>1</v>
      </c>
      <c r="H714">
        <v>3</v>
      </c>
      <c r="I714" t="s">
        <v>1423</v>
      </c>
      <c r="J714" t="s">
        <v>6</v>
      </c>
      <c r="K714" t="s">
        <v>1424</v>
      </c>
      <c r="L714">
        <v>1348</v>
      </c>
      <c r="N714">
        <v>1009</v>
      </c>
      <c r="O714" t="s">
        <v>46</v>
      </c>
      <c r="P714" t="s">
        <v>46</v>
      </c>
      <c r="Q714">
        <v>1000</v>
      </c>
      <c r="X714">
        <v>0.02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 t="s">
        <v>6</v>
      </c>
      <c r="AG714">
        <v>0.02</v>
      </c>
      <c r="AH714">
        <v>3</v>
      </c>
      <c r="AI714">
        <v>-1</v>
      </c>
      <c r="AJ714" t="s">
        <v>6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ROW(Source!A288)</f>
        <v>288</v>
      </c>
      <c r="B715">
        <v>27722766</v>
      </c>
      <c r="C715">
        <v>27722748</v>
      </c>
      <c r="D715">
        <v>25187360</v>
      </c>
      <c r="E715">
        <v>1</v>
      </c>
      <c r="F715">
        <v>1</v>
      </c>
      <c r="G715">
        <v>1</v>
      </c>
      <c r="H715">
        <v>3</v>
      </c>
      <c r="I715" t="s">
        <v>1178</v>
      </c>
      <c r="J715" t="s">
        <v>1179</v>
      </c>
      <c r="K715" t="s">
        <v>1180</v>
      </c>
      <c r="L715">
        <v>1348</v>
      </c>
      <c r="N715">
        <v>1009</v>
      </c>
      <c r="O715" t="s">
        <v>46</v>
      </c>
      <c r="P715" t="s">
        <v>46</v>
      </c>
      <c r="Q715">
        <v>1000</v>
      </c>
      <c r="X715">
        <v>5.0999999999999997E-2</v>
      </c>
      <c r="Y715">
        <v>11397.1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5.0999999999999997E-2</v>
      </c>
      <c r="AH715">
        <v>2</v>
      </c>
      <c r="AI715">
        <v>27722755</v>
      </c>
      <c r="AJ715">
        <v>695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ROW(Source!A289)</f>
        <v>289</v>
      </c>
      <c r="B716">
        <v>27722758</v>
      </c>
      <c r="C716">
        <v>27722748</v>
      </c>
      <c r="D716">
        <v>25418547</v>
      </c>
      <c r="E716">
        <v>1</v>
      </c>
      <c r="F716">
        <v>1</v>
      </c>
      <c r="G716">
        <v>1</v>
      </c>
      <c r="H716">
        <v>1</v>
      </c>
      <c r="I716" t="s">
        <v>1073</v>
      </c>
      <c r="J716" t="s">
        <v>6</v>
      </c>
      <c r="K716" t="s">
        <v>1074</v>
      </c>
      <c r="L716">
        <v>1191</v>
      </c>
      <c r="N716">
        <v>1013</v>
      </c>
      <c r="O716" t="s">
        <v>953</v>
      </c>
      <c r="P716" t="s">
        <v>953</v>
      </c>
      <c r="Q716">
        <v>1</v>
      </c>
      <c r="X716">
        <v>43.56</v>
      </c>
      <c r="Y716">
        <v>0</v>
      </c>
      <c r="Z716">
        <v>0</v>
      </c>
      <c r="AA716">
        <v>0</v>
      </c>
      <c r="AB716">
        <v>8.74</v>
      </c>
      <c r="AC716">
        <v>0</v>
      </c>
      <c r="AD716">
        <v>1</v>
      </c>
      <c r="AE716">
        <v>1</v>
      </c>
      <c r="AF716" t="s">
        <v>103</v>
      </c>
      <c r="AG716">
        <v>50.094000000000001</v>
      </c>
      <c r="AH716">
        <v>2</v>
      </c>
      <c r="AI716">
        <v>27722749</v>
      </c>
      <c r="AJ716">
        <v>696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ROW(Source!A289)</f>
        <v>289</v>
      </c>
      <c r="B717">
        <v>27722759</v>
      </c>
      <c r="C717">
        <v>27722748</v>
      </c>
      <c r="D717">
        <v>25412928</v>
      </c>
      <c r="E717">
        <v>1</v>
      </c>
      <c r="F717">
        <v>1</v>
      </c>
      <c r="G717">
        <v>1</v>
      </c>
      <c r="H717">
        <v>1</v>
      </c>
      <c r="I717" t="s">
        <v>954</v>
      </c>
      <c r="J717" t="s">
        <v>6</v>
      </c>
      <c r="K717" t="s">
        <v>955</v>
      </c>
      <c r="L717">
        <v>1191</v>
      </c>
      <c r="N717">
        <v>1013</v>
      </c>
      <c r="O717" t="s">
        <v>953</v>
      </c>
      <c r="P717" t="s">
        <v>953</v>
      </c>
      <c r="Q717">
        <v>1</v>
      </c>
      <c r="X717">
        <v>0.17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2</v>
      </c>
      <c r="AF717" t="s">
        <v>102</v>
      </c>
      <c r="AG717">
        <v>0.21250000000000002</v>
      </c>
      <c r="AH717">
        <v>2</v>
      </c>
      <c r="AI717">
        <v>27722750</v>
      </c>
      <c r="AJ717">
        <v>697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ROW(Source!A289)</f>
        <v>289</v>
      </c>
      <c r="B718">
        <v>27722760</v>
      </c>
      <c r="C718">
        <v>27722748</v>
      </c>
      <c r="D718">
        <v>25230510</v>
      </c>
      <c r="E718">
        <v>1</v>
      </c>
      <c r="F718">
        <v>1</v>
      </c>
      <c r="G718">
        <v>1</v>
      </c>
      <c r="H718">
        <v>2</v>
      </c>
      <c r="I718" t="s">
        <v>1175</v>
      </c>
      <c r="J718" t="s">
        <v>1176</v>
      </c>
      <c r="K718" t="s">
        <v>1177</v>
      </c>
      <c r="L718">
        <v>1368</v>
      </c>
      <c r="N718">
        <v>1011</v>
      </c>
      <c r="O718" t="s">
        <v>959</v>
      </c>
      <c r="P718" t="s">
        <v>959</v>
      </c>
      <c r="Q718">
        <v>1</v>
      </c>
      <c r="X718">
        <v>0.02</v>
      </c>
      <c r="Y718">
        <v>0</v>
      </c>
      <c r="Z718">
        <v>27.66</v>
      </c>
      <c r="AA718">
        <v>11.6</v>
      </c>
      <c r="AB718">
        <v>0</v>
      </c>
      <c r="AC718">
        <v>0</v>
      </c>
      <c r="AD718">
        <v>1</v>
      </c>
      <c r="AE718">
        <v>0</v>
      </c>
      <c r="AF718" t="s">
        <v>102</v>
      </c>
      <c r="AG718">
        <v>2.5000000000000001E-2</v>
      </c>
      <c r="AH718">
        <v>2</v>
      </c>
      <c r="AI718">
        <v>27722751</v>
      </c>
      <c r="AJ718">
        <v>698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ROW(Source!A289)</f>
        <v>289</v>
      </c>
      <c r="B719">
        <v>27722761</v>
      </c>
      <c r="C719">
        <v>27722748</v>
      </c>
      <c r="D719">
        <v>25231607</v>
      </c>
      <c r="E719">
        <v>1</v>
      </c>
      <c r="F719">
        <v>1</v>
      </c>
      <c r="G719">
        <v>1</v>
      </c>
      <c r="H719">
        <v>2</v>
      </c>
      <c r="I719" t="s">
        <v>997</v>
      </c>
      <c r="J719" t="s">
        <v>998</v>
      </c>
      <c r="K719" t="s">
        <v>999</v>
      </c>
      <c r="L719">
        <v>1368</v>
      </c>
      <c r="N719">
        <v>1011</v>
      </c>
      <c r="O719" t="s">
        <v>959</v>
      </c>
      <c r="P719" t="s">
        <v>959</v>
      </c>
      <c r="Q719">
        <v>1</v>
      </c>
      <c r="X719">
        <v>0.15</v>
      </c>
      <c r="Y719">
        <v>0</v>
      </c>
      <c r="Z719">
        <v>65.709999999999994</v>
      </c>
      <c r="AA719">
        <v>11.6</v>
      </c>
      <c r="AB719">
        <v>0</v>
      </c>
      <c r="AC719">
        <v>0</v>
      </c>
      <c r="AD719">
        <v>1</v>
      </c>
      <c r="AE719">
        <v>0</v>
      </c>
      <c r="AF719" t="s">
        <v>102</v>
      </c>
      <c r="AG719">
        <v>0.1875</v>
      </c>
      <c r="AH719">
        <v>2</v>
      </c>
      <c r="AI719">
        <v>27722752</v>
      </c>
      <c r="AJ719">
        <v>699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ROW(Source!A289)</f>
        <v>289</v>
      </c>
      <c r="B720">
        <v>27722762</v>
      </c>
      <c r="C720">
        <v>27722748</v>
      </c>
      <c r="D720">
        <v>25153356</v>
      </c>
      <c r="E720">
        <v>1</v>
      </c>
      <c r="F720">
        <v>1</v>
      </c>
      <c r="G720">
        <v>1</v>
      </c>
      <c r="H720">
        <v>3</v>
      </c>
      <c r="I720" t="s">
        <v>1136</v>
      </c>
      <c r="J720" t="s">
        <v>1137</v>
      </c>
      <c r="K720" t="s">
        <v>1138</v>
      </c>
      <c r="L720">
        <v>1327</v>
      </c>
      <c r="N720">
        <v>1005</v>
      </c>
      <c r="O720" t="s">
        <v>96</v>
      </c>
      <c r="P720" t="s">
        <v>96</v>
      </c>
      <c r="Q720">
        <v>1</v>
      </c>
      <c r="X720">
        <v>0.84</v>
      </c>
      <c r="Y720">
        <v>72.319999999999993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0.84</v>
      </c>
      <c r="AH720">
        <v>2</v>
      </c>
      <c r="AI720">
        <v>27722753</v>
      </c>
      <c r="AJ720">
        <v>700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ROW(Source!A289)</f>
        <v>289</v>
      </c>
      <c r="B721">
        <v>27722763</v>
      </c>
      <c r="C721">
        <v>27722748</v>
      </c>
      <c r="D721">
        <v>25153690</v>
      </c>
      <c r="E721">
        <v>1</v>
      </c>
      <c r="F721">
        <v>1</v>
      </c>
      <c r="G721">
        <v>1</v>
      </c>
      <c r="H721">
        <v>3</v>
      </c>
      <c r="I721" t="s">
        <v>1122</v>
      </c>
      <c r="J721" t="s">
        <v>1123</v>
      </c>
      <c r="K721" t="s">
        <v>1124</v>
      </c>
      <c r="L721">
        <v>1346</v>
      </c>
      <c r="N721">
        <v>1009</v>
      </c>
      <c r="O721" t="s">
        <v>178</v>
      </c>
      <c r="P721" t="s">
        <v>178</v>
      </c>
      <c r="Q721">
        <v>1</v>
      </c>
      <c r="X721">
        <v>0.31</v>
      </c>
      <c r="Y721">
        <v>1.82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0.31</v>
      </c>
      <c r="AH721">
        <v>2</v>
      </c>
      <c r="AI721">
        <v>27722754</v>
      </c>
      <c r="AJ721">
        <v>701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ROW(Source!A289)</f>
        <v>289</v>
      </c>
      <c r="B722">
        <v>27722764</v>
      </c>
      <c r="C722">
        <v>27722748</v>
      </c>
      <c r="D722">
        <v>25145730</v>
      </c>
      <c r="E722">
        <v>17</v>
      </c>
      <c r="F722">
        <v>1</v>
      </c>
      <c r="G722">
        <v>1</v>
      </c>
      <c r="H722">
        <v>3</v>
      </c>
      <c r="I722" t="s">
        <v>1425</v>
      </c>
      <c r="J722" t="s">
        <v>6</v>
      </c>
      <c r="K722" t="s">
        <v>1426</v>
      </c>
      <c r="L722">
        <v>1348</v>
      </c>
      <c r="N722">
        <v>1009</v>
      </c>
      <c r="O722" t="s">
        <v>46</v>
      </c>
      <c r="P722" t="s">
        <v>46</v>
      </c>
      <c r="Q722">
        <v>1000</v>
      </c>
      <c r="X722">
        <v>0.03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 t="s">
        <v>6</v>
      </c>
      <c r="AG722">
        <v>0.03</v>
      </c>
      <c r="AH722">
        <v>3</v>
      </c>
      <c r="AI722">
        <v>-1</v>
      </c>
      <c r="AJ722" t="s">
        <v>6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ROW(Source!A289)</f>
        <v>289</v>
      </c>
      <c r="B723">
        <v>27722765</v>
      </c>
      <c r="C723">
        <v>27722748</v>
      </c>
      <c r="D723">
        <v>25145248</v>
      </c>
      <c r="E723">
        <v>17</v>
      </c>
      <c r="F723">
        <v>1</v>
      </c>
      <c r="G723">
        <v>1</v>
      </c>
      <c r="H723">
        <v>3</v>
      </c>
      <c r="I723" t="s">
        <v>1423</v>
      </c>
      <c r="J723" t="s">
        <v>6</v>
      </c>
      <c r="K723" t="s">
        <v>1424</v>
      </c>
      <c r="L723">
        <v>1348</v>
      </c>
      <c r="N723">
        <v>1009</v>
      </c>
      <c r="O723" t="s">
        <v>46</v>
      </c>
      <c r="P723" t="s">
        <v>46</v>
      </c>
      <c r="Q723">
        <v>1000</v>
      </c>
      <c r="X723">
        <v>0.02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 t="s">
        <v>6</v>
      </c>
      <c r="AG723">
        <v>0.02</v>
      </c>
      <c r="AH723">
        <v>3</v>
      </c>
      <c r="AI723">
        <v>-1</v>
      </c>
      <c r="AJ723" t="s">
        <v>6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ROW(Source!A289)</f>
        <v>289</v>
      </c>
      <c r="B724">
        <v>27722766</v>
      </c>
      <c r="C724">
        <v>27722748</v>
      </c>
      <c r="D724">
        <v>25187360</v>
      </c>
      <c r="E724">
        <v>1</v>
      </c>
      <c r="F724">
        <v>1</v>
      </c>
      <c r="G724">
        <v>1</v>
      </c>
      <c r="H724">
        <v>3</v>
      </c>
      <c r="I724" t="s">
        <v>1178</v>
      </c>
      <c r="J724" t="s">
        <v>1179</v>
      </c>
      <c r="K724" t="s">
        <v>1180</v>
      </c>
      <c r="L724">
        <v>1348</v>
      </c>
      <c r="N724">
        <v>1009</v>
      </c>
      <c r="O724" t="s">
        <v>46</v>
      </c>
      <c r="P724" t="s">
        <v>46</v>
      </c>
      <c r="Q724">
        <v>1000</v>
      </c>
      <c r="X724">
        <v>5.0999999999999997E-2</v>
      </c>
      <c r="Y724">
        <v>11397.1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5.0999999999999997E-2</v>
      </c>
      <c r="AH724">
        <v>2</v>
      </c>
      <c r="AI724">
        <v>27722755</v>
      </c>
      <c r="AJ724">
        <v>704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ROW(Source!A294)</f>
        <v>294</v>
      </c>
      <c r="B725">
        <v>27722779</v>
      </c>
      <c r="C725">
        <v>27722769</v>
      </c>
      <c r="D725">
        <v>25418547</v>
      </c>
      <c r="E725">
        <v>1</v>
      </c>
      <c r="F725">
        <v>1</v>
      </c>
      <c r="G725">
        <v>1</v>
      </c>
      <c r="H725">
        <v>1</v>
      </c>
      <c r="I725" t="s">
        <v>1073</v>
      </c>
      <c r="J725" t="s">
        <v>6</v>
      </c>
      <c r="K725" t="s">
        <v>1074</v>
      </c>
      <c r="L725">
        <v>1191</v>
      </c>
      <c r="N725">
        <v>1013</v>
      </c>
      <c r="O725" t="s">
        <v>953</v>
      </c>
      <c r="P725" t="s">
        <v>953</v>
      </c>
      <c r="Q725">
        <v>1</v>
      </c>
      <c r="X725">
        <v>63</v>
      </c>
      <c r="Y725">
        <v>0</v>
      </c>
      <c r="Z725">
        <v>0</v>
      </c>
      <c r="AA725">
        <v>0</v>
      </c>
      <c r="AB725">
        <v>8.74</v>
      </c>
      <c r="AC725">
        <v>0</v>
      </c>
      <c r="AD725">
        <v>1</v>
      </c>
      <c r="AE725">
        <v>1</v>
      </c>
      <c r="AF725" t="s">
        <v>103</v>
      </c>
      <c r="AG725">
        <v>72.449999999999989</v>
      </c>
      <c r="AH725">
        <v>2</v>
      </c>
      <c r="AI725">
        <v>27722770</v>
      </c>
      <c r="AJ725">
        <v>705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ROW(Source!A294)</f>
        <v>294</v>
      </c>
      <c r="B726">
        <v>27722780</v>
      </c>
      <c r="C726">
        <v>27722769</v>
      </c>
      <c r="D726">
        <v>25412928</v>
      </c>
      <c r="E726">
        <v>1</v>
      </c>
      <c r="F726">
        <v>1</v>
      </c>
      <c r="G726">
        <v>1</v>
      </c>
      <c r="H726">
        <v>1</v>
      </c>
      <c r="I726" t="s">
        <v>954</v>
      </c>
      <c r="J726" t="s">
        <v>6</v>
      </c>
      <c r="K726" t="s">
        <v>955</v>
      </c>
      <c r="L726">
        <v>1191</v>
      </c>
      <c r="N726">
        <v>1013</v>
      </c>
      <c r="O726" t="s">
        <v>953</v>
      </c>
      <c r="P726" t="s">
        <v>953</v>
      </c>
      <c r="Q726">
        <v>1</v>
      </c>
      <c r="X726">
        <v>0.18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2</v>
      </c>
      <c r="AF726" t="s">
        <v>102</v>
      </c>
      <c r="AG726">
        <v>0.22499999999999998</v>
      </c>
      <c r="AH726">
        <v>2</v>
      </c>
      <c r="AI726">
        <v>27722771</v>
      </c>
      <c r="AJ726">
        <v>706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ROW(Source!A294)</f>
        <v>294</v>
      </c>
      <c r="B727">
        <v>27722781</v>
      </c>
      <c r="C727">
        <v>27722769</v>
      </c>
      <c r="D727">
        <v>25230510</v>
      </c>
      <c r="E727">
        <v>1</v>
      </c>
      <c r="F727">
        <v>1</v>
      </c>
      <c r="G727">
        <v>1</v>
      </c>
      <c r="H727">
        <v>2</v>
      </c>
      <c r="I727" t="s">
        <v>1175</v>
      </c>
      <c r="J727" t="s">
        <v>1176</v>
      </c>
      <c r="K727" t="s">
        <v>1177</v>
      </c>
      <c r="L727">
        <v>1368</v>
      </c>
      <c r="N727">
        <v>1011</v>
      </c>
      <c r="O727" t="s">
        <v>959</v>
      </c>
      <c r="P727" t="s">
        <v>959</v>
      </c>
      <c r="Q727">
        <v>1</v>
      </c>
      <c r="X727">
        <v>0.02</v>
      </c>
      <c r="Y727">
        <v>0</v>
      </c>
      <c r="Z727">
        <v>27.66</v>
      </c>
      <c r="AA727">
        <v>11.6</v>
      </c>
      <c r="AB727">
        <v>0</v>
      </c>
      <c r="AC727">
        <v>0</v>
      </c>
      <c r="AD727">
        <v>1</v>
      </c>
      <c r="AE727">
        <v>0</v>
      </c>
      <c r="AF727" t="s">
        <v>102</v>
      </c>
      <c r="AG727">
        <v>2.5000000000000001E-2</v>
      </c>
      <c r="AH727">
        <v>2</v>
      </c>
      <c r="AI727">
        <v>27722772</v>
      </c>
      <c r="AJ727">
        <v>707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ROW(Source!A294)</f>
        <v>294</v>
      </c>
      <c r="B728">
        <v>27722782</v>
      </c>
      <c r="C728">
        <v>27722769</v>
      </c>
      <c r="D728">
        <v>25231607</v>
      </c>
      <c r="E728">
        <v>1</v>
      </c>
      <c r="F728">
        <v>1</v>
      </c>
      <c r="G728">
        <v>1</v>
      </c>
      <c r="H728">
        <v>2</v>
      </c>
      <c r="I728" t="s">
        <v>997</v>
      </c>
      <c r="J728" t="s">
        <v>998</v>
      </c>
      <c r="K728" t="s">
        <v>999</v>
      </c>
      <c r="L728">
        <v>1368</v>
      </c>
      <c r="N728">
        <v>1011</v>
      </c>
      <c r="O728" t="s">
        <v>959</v>
      </c>
      <c r="P728" t="s">
        <v>959</v>
      </c>
      <c r="Q728">
        <v>1</v>
      </c>
      <c r="X728">
        <v>0.16</v>
      </c>
      <c r="Y728">
        <v>0</v>
      </c>
      <c r="Z728">
        <v>65.709999999999994</v>
      </c>
      <c r="AA728">
        <v>11.6</v>
      </c>
      <c r="AB728">
        <v>0</v>
      </c>
      <c r="AC728">
        <v>0</v>
      </c>
      <c r="AD728">
        <v>1</v>
      </c>
      <c r="AE728">
        <v>0</v>
      </c>
      <c r="AF728" t="s">
        <v>102</v>
      </c>
      <c r="AG728">
        <v>0.2</v>
      </c>
      <c r="AH728">
        <v>2</v>
      </c>
      <c r="AI728">
        <v>27722773</v>
      </c>
      <c r="AJ728">
        <v>708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ROW(Source!A294)</f>
        <v>294</v>
      </c>
      <c r="B729">
        <v>27722783</v>
      </c>
      <c r="C729">
        <v>27722769</v>
      </c>
      <c r="D729">
        <v>25153356</v>
      </c>
      <c r="E729">
        <v>1</v>
      </c>
      <c r="F729">
        <v>1</v>
      </c>
      <c r="G729">
        <v>1</v>
      </c>
      <c r="H729">
        <v>3</v>
      </c>
      <c r="I729" t="s">
        <v>1136</v>
      </c>
      <c r="J729" t="s">
        <v>1137</v>
      </c>
      <c r="K729" t="s">
        <v>1138</v>
      </c>
      <c r="L729">
        <v>1327</v>
      </c>
      <c r="N729">
        <v>1005</v>
      </c>
      <c r="O729" t="s">
        <v>96</v>
      </c>
      <c r="P729" t="s">
        <v>96</v>
      </c>
      <c r="Q729">
        <v>1</v>
      </c>
      <c r="X729">
        <v>0.84</v>
      </c>
      <c r="Y729">
        <v>72.319999999999993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0.84</v>
      </c>
      <c r="AH729">
        <v>2</v>
      </c>
      <c r="AI729">
        <v>27722774</v>
      </c>
      <c r="AJ729">
        <v>709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ROW(Source!A294)</f>
        <v>294</v>
      </c>
      <c r="B730">
        <v>27722784</v>
      </c>
      <c r="C730">
        <v>27722769</v>
      </c>
      <c r="D730">
        <v>25153690</v>
      </c>
      <c r="E730">
        <v>1</v>
      </c>
      <c r="F730">
        <v>1</v>
      </c>
      <c r="G730">
        <v>1</v>
      </c>
      <c r="H730">
        <v>3</v>
      </c>
      <c r="I730" t="s">
        <v>1122</v>
      </c>
      <c r="J730" t="s">
        <v>1123</v>
      </c>
      <c r="K730" t="s">
        <v>1124</v>
      </c>
      <c r="L730">
        <v>1346</v>
      </c>
      <c r="N730">
        <v>1009</v>
      </c>
      <c r="O730" t="s">
        <v>178</v>
      </c>
      <c r="P730" t="s">
        <v>178</v>
      </c>
      <c r="Q730">
        <v>1</v>
      </c>
      <c r="X730">
        <v>0.31</v>
      </c>
      <c r="Y730">
        <v>1.82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0.31</v>
      </c>
      <c r="AH730">
        <v>2</v>
      </c>
      <c r="AI730">
        <v>27722775</v>
      </c>
      <c r="AJ730">
        <v>710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ROW(Source!A294)</f>
        <v>294</v>
      </c>
      <c r="B731">
        <v>27722785</v>
      </c>
      <c r="C731">
        <v>27722769</v>
      </c>
      <c r="D731">
        <v>25145730</v>
      </c>
      <c r="E731">
        <v>17</v>
      </c>
      <c r="F731">
        <v>1</v>
      </c>
      <c r="G731">
        <v>1</v>
      </c>
      <c r="H731">
        <v>3</v>
      </c>
      <c r="I731" t="s">
        <v>1425</v>
      </c>
      <c r="J731" t="s">
        <v>6</v>
      </c>
      <c r="K731" t="s">
        <v>1426</v>
      </c>
      <c r="L731">
        <v>1348</v>
      </c>
      <c r="N731">
        <v>1009</v>
      </c>
      <c r="O731" t="s">
        <v>46</v>
      </c>
      <c r="P731" t="s">
        <v>46</v>
      </c>
      <c r="Q731">
        <v>1000</v>
      </c>
      <c r="X731">
        <v>3.3000000000000002E-2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 t="s">
        <v>6</v>
      </c>
      <c r="AG731">
        <v>3.3000000000000002E-2</v>
      </c>
      <c r="AH731">
        <v>3</v>
      </c>
      <c r="AI731">
        <v>-1</v>
      </c>
      <c r="AJ731" t="s">
        <v>6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ROW(Source!A294)</f>
        <v>294</v>
      </c>
      <c r="B732">
        <v>27722786</v>
      </c>
      <c r="C732">
        <v>27722769</v>
      </c>
      <c r="D732">
        <v>25145248</v>
      </c>
      <c r="E732">
        <v>17</v>
      </c>
      <c r="F732">
        <v>1</v>
      </c>
      <c r="G732">
        <v>1</v>
      </c>
      <c r="H732">
        <v>3</v>
      </c>
      <c r="I732" t="s">
        <v>1423</v>
      </c>
      <c r="J732" t="s">
        <v>6</v>
      </c>
      <c r="K732" t="s">
        <v>1424</v>
      </c>
      <c r="L732">
        <v>1348</v>
      </c>
      <c r="N732">
        <v>1009</v>
      </c>
      <c r="O732" t="s">
        <v>46</v>
      </c>
      <c r="P732" t="s">
        <v>46</v>
      </c>
      <c r="Q732">
        <v>1000</v>
      </c>
      <c r="X732">
        <v>2.1999999999999999E-2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 t="s">
        <v>6</v>
      </c>
      <c r="AG732">
        <v>2.1999999999999999E-2</v>
      </c>
      <c r="AH732">
        <v>3</v>
      </c>
      <c r="AI732">
        <v>-1</v>
      </c>
      <c r="AJ732" t="s">
        <v>6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ROW(Source!A294)</f>
        <v>294</v>
      </c>
      <c r="B733">
        <v>27722787</v>
      </c>
      <c r="C733">
        <v>27722769</v>
      </c>
      <c r="D733">
        <v>25187360</v>
      </c>
      <c r="E733">
        <v>1</v>
      </c>
      <c r="F733">
        <v>1</v>
      </c>
      <c r="G733">
        <v>1</v>
      </c>
      <c r="H733">
        <v>3</v>
      </c>
      <c r="I733" t="s">
        <v>1178</v>
      </c>
      <c r="J733" t="s">
        <v>1179</v>
      </c>
      <c r="K733" t="s">
        <v>1180</v>
      </c>
      <c r="L733">
        <v>1348</v>
      </c>
      <c r="N733">
        <v>1009</v>
      </c>
      <c r="O733" t="s">
        <v>46</v>
      </c>
      <c r="P733" t="s">
        <v>46</v>
      </c>
      <c r="Q733">
        <v>1000</v>
      </c>
      <c r="X733">
        <v>5.5E-2</v>
      </c>
      <c r="Y733">
        <v>11397.1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5.5E-2</v>
      </c>
      <c r="AH733">
        <v>2</v>
      </c>
      <c r="AI733">
        <v>27722776</v>
      </c>
      <c r="AJ733">
        <v>713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ROW(Source!A295)</f>
        <v>295</v>
      </c>
      <c r="B734">
        <v>27722779</v>
      </c>
      <c r="C734">
        <v>27722769</v>
      </c>
      <c r="D734">
        <v>25418547</v>
      </c>
      <c r="E734">
        <v>1</v>
      </c>
      <c r="F734">
        <v>1</v>
      </c>
      <c r="G734">
        <v>1</v>
      </c>
      <c r="H734">
        <v>1</v>
      </c>
      <c r="I734" t="s">
        <v>1073</v>
      </c>
      <c r="J734" t="s">
        <v>6</v>
      </c>
      <c r="K734" t="s">
        <v>1074</v>
      </c>
      <c r="L734">
        <v>1191</v>
      </c>
      <c r="N734">
        <v>1013</v>
      </c>
      <c r="O734" t="s">
        <v>953</v>
      </c>
      <c r="P734" t="s">
        <v>953</v>
      </c>
      <c r="Q734">
        <v>1</v>
      </c>
      <c r="X734">
        <v>63</v>
      </c>
      <c r="Y734">
        <v>0</v>
      </c>
      <c r="Z734">
        <v>0</v>
      </c>
      <c r="AA734">
        <v>0</v>
      </c>
      <c r="AB734">
        <v>8.74</v>
      </c>
      <c r="AC734">
        <v>0</v>
      </c>
      <c r="AD734">
        <v>1</v>
      </c>
      <c r="AE734">
        <v>1</v>
      </c>
      <c r="AF734" t="s">
        <v>103</v>
      </c>
      <c r="AG734">
        <v>72.449999999999989</v>
      </c>
      <c r="AH734">
        <v>2</v>
      </c>
      <c r="AI734">
        <v>27722770</v>
      </c>
      <c r="AJ734">
        <v>714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ROW(Source!A295)</f>
        <v>295</v>
      </c>
      <c r="B735">
        <v>27722780</v>
      </c>
      <c r="C735">
        <v>27722769</v>
      </c>
      <c r="D735">
        <v>25412928</v>
      </c>
      <c r="E735">
        <v>1</v>
      </c>
      <c r="F735">
        <v>1</v>
      </c>
      <c r="G735">
        <v>1</v>
      </c>
      <c r="H735">
        <v>1</v>
      </c>
      <c r="I735" t="s">
        <v>954</v>
      </c>
      <c r="J735" t="s">
        <v>6</v>
      </c>
      <c r="K735" t="s">
        <v>955</v>
      </c>
      <c r="L735">
        <v>1191</v>
      </c>
      <c r="N735">
        <v>1013</v>
      </c>
      <c r="O735" t="s">
        <v>953</v>
      </c>
      <c r="P735" t="s">
        <v>953</v>
      </c>
      <c r="Q735">
        <v>1</v>
      </c>
      <c r="X735">
        <v>0.18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2</v>
      </c>
      <c r="AF735" t="s">
        <v>102</v>
      </c>
      <c r="AG735">
        <v>0.22499999999999998</v>
      </c>
      <c r="AH735">
        <v>2</v>
      </c>
      <c r="AI735">
        <v>27722771</v>
      </c>
      <c r="AJ735">
        <v>715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ROW(Source!A295)</f>
        <v>295</v>
      </c>
      <c r="B736">
        <v>27722781</v>
      </c>
      <c r="C736">
        <v>27722769</v>
      </c>
      <c r="D736">
        <v>25230510</v>
      </c>
      <c r="E736">
        <v>1</v>
      </c>
      <c r="F736">
        <v>1</v>
      </c>
      <c r="G736">
        <v>1</v>
      </c>
      <c r="H736">
        <v>2</v>
      </c>
      <c r="I736" t="s">
        <v>1175</v>
      </c>
      <c r="J736" t="s">
        <v>1176</v>
      </c>
      <c r="K736" t="s">
        <v>1177</v>
      </c>
      <c r="L736">
        <v>1368</v>
      </c>
      <c r="N736">
        <v>1011</v>
      </c>
      <c r="O736" t="s">
        <v>959</v>
      </c>
      <c r="P736" t="s">
        <v>959</v>
      </c>
      <c r="Q736">
        <v>1</v>
      </c>
      <c r="X736">
        <v>0.02</v>
      </c>
      <c r="Y736">
        <v>0</v>
      </c>
      <c r="Z736">
        <v>27.66</v>
      </c>
      <c r="AA736">
        <v>11.6</v>
      </c>
      <c r="AB736">
        <v>0</v>
      </c>
      <c r="AC736">
        <v>0</v>
      </c>
      <c r="AD736">
        <v>1</v>
      </c>
      <c r="AE736">
        <v>0</v>
      </c>
      <c r="AF736" t="s">
        <v>102</v>
      </c>
      <c r="AG736">
        <v>2.5000000000000001E-2</v>
      </c>
      <c r="AH736">
        <v>2</v>
      </c>
      <c r="AI736">
        <v>27722772</v>
      </c>
      <c r="AJ736">
        <v>716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ROW(Source!A295)</f>
        <v>295</v>
      </c>
      <c r="B737">
        <v>27722782</v>
      </c>
      <c r="C737">
        <v>27722769</v>
      </c>
      <c r="D737">
        <v>25231607</v>
      </c>
      <c r="E737">
        <v>1</v>
      </c>
      <c r="F737">
        <v>1</v>
      </c>
      <c r="G737">
        <v>1</v>
      </c>
      <c r="H737">
        <v>2</v>
      </c>
      <c r="I737" t="s">
        <v>997</v>
      </c>
      <c r="J737" t="s">
        <v>998</v>
      </c>
      <c r="K737" t="s">
        <v>999</v>
      </c>
      <c r="L737">
        <v>1368</v>
      </c>
      <c r="N737">
        <v>1011</v>
      </c>
      <c r="O737" t="s">
        <v>959</v>
      </c>
      <c r="P737" t="s">
        <v>959</v>
      </c>
      <c r="Q737">
        <v>1</v>
      </c>
      <c r="X737">
        <v>0.16</v>
      </c>
      <c r="Y737">
        <v>0</v>
      </c>
      <c r="Z737">
        <v>65.709999999999994</v>
      </c>
      <c r="AA737">
        <v>11.6</v>
      </c>
      <c r="AB737">
        <v>0</v>
      </c>
      <c r="AC737">
        <v>0</v>
      </c>
      <c r="AD737">
        <v>1</v>
      </c>
      <c r="AE737">
        <v>0</v>
      </c>
      <c r="AF737" t="s">
        <v>102</v>
      </c>
      <c r="AG737">
        <v>0.2</v>
      </c>
      <c r="AH737">
        <v>2</v>
      </c>
      <c r="AI737">
        <v>27722773</v>
      </c>
      <c r="AJ737">
        <v>717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ROW(Source!A295)</f>
        <v>295</v>
      </c>
      <c r="B738">
        <v>27722783</v>
      </c>
      <c r="C738">
        <v>27722769</v>
      </c>
      <c r="D738">
        <v>25153356</v>
      </c>
      <c r="E738">
        <v>1</v>
      </c>
      <c r="F738">
        <v>1</v>
      </c>
      <c r="G738">
        <v>1</v>
      </c>
      <c r="H738">
        <v>3</v>
      </c>
      <c r="I738" t="s">
        <v>1136</v>
      </c>
      <c r="J738" t="s">
        <v>1137</v>
      </c>
      <c r="K738" t="s">
        <v>1138</v>
      </c>
      <c r="L738">
        <v>1327</v>
      </c>
      <c r="N738">
        <v>1005</v>
      </c>
      <c r="O738" t="s">
        <v>96</v>
      </c>
      <c r="P738" t="s">
        <v>96</v>
      </c>
      <c r="Q738">
        <v>1</v>
      </c>
      <c r="X738">
        <v>0.84</v>
      </c>
      <c r="Y738">
        <v>72.319999999999993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0.84</v>
      </c>
      <c r="AH738">
        <v>2</v>
      </c>
      <c r="AI738">
        <v>27722774</v>
      </c>
      <c r="AJ738">
        <v>718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ROW(Source!A295)</f>
        <v>295</v>
      </c>
      <c r="B739">
        <v>27722784</v>
      </c>
      <c r="C739">
        <v>27722769</v>
      </c>
      <c r="D739">
        <v>25153690</v>
      </c>
      <c r="E739">
        <v>1</v>
      </c>
      <c r="F739">
        <v>1</v>
      </c>
      <c r="G739">
        <v>1</v>
      </c>
      <c r="H739">
        <v>3</v>
      </c>
      <c r="I739" t="s">
        <v>1122</v>
      </c>
      <c r="J739" t="s">
        <v>1123</v>
      </c>
      <c r="K739" t="s">
        <v>1124</v>
      </c>
      <c r="L739">
        <v>1346</v>
      </c>
      <c r="N739">
        <v>1009</v>
      </c>
      <c r="O739" t="s">
        <v>178</v>
      </c>
      <c r="P739" t="s">
        <v>178</v>
      </c>
      <c r="Q739">
        <v>1</v>
      </c>
      <c r="X739">
        <v>0.31</v>
      </c>
      <c r="Y739">
        <v>1.82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0.31</v>
      </c>
      <c r="AH739">
        <v>2</v>
      </c>
      <c r="AI739">
        <v>27722775</v>
      </c>
      <c r="AJ739">
        <v>719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ROW(Source!A295)</f>
        <v>295</v>
      </c>
      <c r="B740">
        <v>27722785</v>
      </c>
      <c r="C740">
        <v>27722769</v>
      </c>
      <c r="D740">
        <v>25145730</v>
      </c>
      <c r="E740">
        <v>17</v>
      </c>
      <c r="F740">
        <v>1</v>
      </c>
      <c r="G740">
        <v>1</v>
      </c>
      <c r="H740">
        <v>3</v>
      </c>
      <c r="I740" t="s">
        <v>1425</v>
      </c>
      <c r="J740" t="s">
        <v>6</v>
      </c>
      <c r="K740" t="s">
        <v>1426</v>
      </c>
      <c r="L740">
        <v>1348</v>
      </c>
      <c r="N740">
        <v>1009</v>
      </c>
      <c r="O740" t="s">
        <v>46</v>
      </c>
      <c r="P740" t="s">
        <v>46</v>
      </c>
      <c r="Q740">
        <v>1000</v>
      </c>
      <c r="X740">
        <v>3.3000000000000002E-2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 t="s">
        <v>6</v>
      </c>
      <c r="AG740">
        <v>3.3000000000000002E-2</v>
      </c>
      <c r="AH740">
        <v>3</v>
      </c>
      <c r="AI740">
        <v>-1</v>
      </c>
      <c r="AJ740" t="s">
        <v>6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ROW(Source!A295)</f>
        <v>295</v>
      </c>
      <c r="B741">
        <v>27722786</v>
      </c>
      <c r="C741">
        <v>27722769</v>
      </c>
      <c r="D741">
        <v>25145248</v>
      </c>
      <c r="E741">
        <v>17</v>
      </c>
      <c r="F741">
        <v>1</v>
      </c>
      <c r="G741">
        <v>1</v>
      </c>
      <c r="H741">
        <v>3</v>
      </c>
      <c r="I741" t="s">
        <v>1423</v>
      </c>
      <c r="J741" t="s">
        <v>6</v>
      </c>
      <c r="K741" t="s">
        <v>1424</v>
      </c>
      <c r="L741">
        <v>1348</v>
      </c>
      <c r="N741">
        <v>1009</v>
      </c>
      <c r="O741" t="s">
        <v>46</v>
      </c>
      <c r="P741" t="s">
        <v>46</v>
      </c>
      <c r="Q741">
        <v>1000</v>
      </c>
      <c r="X741">
        <v>2.1999999999999999E-2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 t="s">
        <v>6</v>
      </c>
      <c r="AG741">
        <v>2.1999999999999999E-2</v>
      </c>
      <c r="AH741">
        <v>3</v>
      </c>
      <c r="AI741">
        <v>-1</v>
      </c>
      <c r="AJ741" t="s">
        <v>6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ROW(Source!A295)</f>
        <v>295</v>
      </c>
      <c r="B742">
        <v>27722787</v>
      </c>
      <c r="C742">
        <v>27722769</v>
      </c>
      <c r="D742">
        <v>25187360</v>
      </c>
      <c r="E742">
        <v>1</v>
      </c>
      <c r="F742">
        <v>1</v>
      </c>
      <c r="G742">
        <v>1</v>
      </c>
      <c r="H742">
        <v>3</v>
      </c>
      <c r="I742" t="s">
        <v>1178</v>
      </c>
      <c r="J742" t="s">
        <v>1179</v>
      </c>
      <c r="K742" t="s">
        <v>1180</v>
      </c>
      <c r="L742">
        <v>1348</v>
      </c>
      <c r="N742">
        <v>1009</v>
      </c>
      <c r="O742" t="s">
        <v>46</v>
      </c>
      <c r="P742" t="s">
        <v>46</v>
      </c>
      <c r="Q742">
        <v>1000</v>
      </c>
      <c r="X742">
        <v>5.5E-2</v>
      </c>
      <c r="Y742">
        <v>11397.1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5.5E-2</v>
      </c>
      <c r="AH742">
        <v>2</v>
      </c>
      <c r="AI742">
        <v>27722776</v>
      </c>
      <c r="AJ742">
        <v>722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ROW(Source!A300)</f>
        <v>300</v>
      </c>
      <c r="B743">
        <v>27722798</v>
      </c>
      <c r="C743">
        <v>27722790</v>
      </c>
      <c r="D743">
        <v>25413300</v>
      </c>
      <c r="E743">
        <v>1</v>
      </c>
      <c r="F743">
        <v>1</v>
      </c>
      <c r="G743">
        <v>1</v>
      </c>
      <c r="H743">
        <v>1</v>
      </c>
      <c r="I743" t="s">
        <v>989</v>
      </c>
      <c r="J743" t="s">
        <v>6</v>
      </c>
      <c r="K743" t="s">
        <v>990</v>
      </c>
      <c r="L743">
        <v>1191</v>
      </c>
      <c r="N743">
        <v>1013</v>
      </c>
      <c r="O743" t="s">
        <v>953</v>
      </c>
      <c r="P743" t="s">
        <v>953</v>
      </c>
      <c r="Q743">
        <v>1</v>
      </c>
      <c r="X743">
        <v>30.73</v>
      </c>
      <c r="Y743">
        <v>0</v>
      </c>
      <c r="Z743">
        <v>0</v>
      </c>
      <c r="AA743">
        <v>0</v>
      </c>
      <c r="AB743">
        <v>8.5299999999999994</v>
      </c>
      <c r="AC743">
        <v>0</v>
      </c>
      <c r="AD743">
        <v>1</v>
      </c>
      <c r="AE743">
        <v>1</v>
      </c>
      <c r="AF743" t="s">
        <v>103</v>
      </c>
      <c r="AG743">
        <v>35.339500000000001</v>
      </c>
      <c r="AH743">
        <v>2</v>
      </c>
      <c r="AI743">
        <v>27722791</v>
      </c>
      <c r="AJ743">
        <v>723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ROW(Source!A300)</f>
        <v>300</v>
      </c>
      <c r="B744">
        <v>27722799</v>
      </c>
      <c r="C744">
        <v>27722790</v>
      </c>
      <c r="D744">
        <v>25412928</v>
      </c>
      <c r="E744">
        <v>1</v>
      </c>
      <c r="F744">
        <v>1</v>
      </c>
      <c r="G744">
        <v>1</v>
      </c>
      <c r="H744">
        <v>1</v>
      </c>
      <c r="I744" t="s">
        <v>954</v>
      </c>
      <c r="J744" t="s">
        <v>6</v>
      </c>
      <c r="K744" t="s">
        <v>955</v>
      </c>
      <c r="L744">
        <v>1191</v>
      </c>
      <c r="N744">
        <v>1013</v>
      </c>
      <c r="O744" t="s">
        <v>953</v>
      </c>
      <c r="P744" t="s">
        <v>953</v>
      </c>
      <c r="Q744">
        <v>1</v>
      </c>
      <c r="X744">
        <v>0.09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2</v>
      </c>
      <c r="AF744" t="s">
        <v>102</v>
      </c>
      <c r="AG744">
        <v>0.11249999999999999</v>
      </c>
      <c r="AH744">
        <v>2</v>
      </c>
      <c r="AI744">
        <v>27722792</v>
      </c>
      <c r="AJ744">
        <v>724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ROW(Source!A300)</f>
        <v>300</v>
      </c>
      <c r="B745">
        <v>27722800</v>
      </c>
      <c r="C745">
        <v>27722790</v>
      </c>
      <c r="D745">
        <v>25230510</v>
      </c>
      <c r="E745">
        <v>1</v>
      </c>
      <c r="F745">
        <v>1</v>
      </c>
      <c r="G745">
        <v>1</v>
      </c>
      <c r="H745">
        <v>2</v>
      </c>
      <c r="I745" t="s">
        <v>1175</v>
      </c>
      <c r="J745" t="s">
        <v>1176</v>
      </c>
      <c r="K745" t="s">
        <v>1177</v>
      </c>
      <c r="L745">
        <v>1368</v>
      </c>
      <c r="N745">
        <v>1011</v>
      </c>
      <c r="O745" t="s">
        <v>959</v>
      </c>
      <c r="P745" t="s">
        <v>959</v>
      </c>
      <c r="Q745">
        <v>1</v>
      </c>
      <c r="X745">
        <v>7.0000000000000007E-2</v>
      </c>
      <c r="Y745">
        <v>0</v>
      </c>
      <c r="Z745">
        <v>27.66</v>
      </c>
      <c r="AA745">
        <v>11.6</v>
      </c>
      <c r="AB745">
        <v>0</v>
      </c>
      <c r="AC745">
        <v>0</v>
      </c>
      <c r="AD745">
        <v>1</v>
      </c>
      <c r="AE745">
        <v>0</v>
      </c>
      <c r="AF745" t="s">
        <v>102</v>
      </c>
      <c r="AG745">
        <v>8.7500000000000008E-2</v>
      </c>
      <c r="AH745">
        <v>2</v>
      </c>
      <c r="AI745">
        <v>27722793</v>
      </c>
      <c r="AJ745">
        <v>725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ROW(Source!A300)</f>
        <v>300</v>
      </c>
      <c r="B746">
        <v>27722801</v>
      </c>
      <c r="C746">
        <v>27722790</v>
      </c>
      <c r="D746">
        <v>25231607</v>
      </c>
      <c r="E746">
        <v>1</v>
      </c>
      <c r="F746">
        <v>1</v>
      </c>
      <c r="G746">
        <v>1</v>
      </c>
      <c r="H746">
        <v>2</v>
      </c>
      <c r="I746" t="s">
        <v>997</v>
      </c>
      <c r="J746" t="s">
        <v>998</v>
      </c>
      <c r="K746" t="s">
        <v>999</v>
      </c>
      <c r="L746">
        <v>1368</v>
      </c>
      <c r="N746">
        <v>1011</v>
      </c>
      <c r="O746" t="s">
        <v>959</v>
      </c>
      <c r="P746" t="s">
        <v>959</v>
      </c>
      <c r="Q746">
        <v>1</v>
      </c>
      <c r="X746">
        <v>0.02</v>
      </c>
      <c r="Y746">
        <v>0</v>
      </c>
      <c r="Z746">
        <v>65.709999999999994</v>
      </c>
      <c r="AA746">
        <v>11.6</v>
      </c>
      <c r="AB746">
        <v>0</v>
      </c>
      <c r="AC746">
        <v>0</v>
      </c>
      <c r="AD746">
        <v>1</v>
      </c>
      <c r="AE746">
        <v>0</v>
      </c>
      <c r="AF746" t="s">
        <v>102</v>
      </c>
      <c r="AG746">
        <v>2.5000000000000001E-2</v>
      </c>
      <c r="AH746">
        <v>2</v>
      </c>
      <c r="AI746">
        <v>27722794</v>
      </c>
      <c r="AJ746">
        <v>726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ROW(Source!A300)</f>
        <v>300</v>
      </c>
      <c r="B747">
        <v>27722802</v>
      </c>
      <c r="C747">
        <v>27722790</v>
      </c>
      <c r="D747">
        <v>25149961</v>
      </c>
      <c r="E747">
        <v>1</v>
      </c>
      <c r="F747">
        <v>1</v>
      </c>
      <c r="G747">
        <v>1</v>
      </c>
      <c r="H747">
        <v>3</v>
      </c>
      <c r="I747" t="s">
        <v>963</v>
      </c>
      <c r="J747" t="s">
        <v>964</v>
      </c>
      <c r="K747" t="s">
        <v>965</v>
      </c>
      <c r="L747">
        <v>1339</v>
      </c>
      <c r="N747">
        <v>1007</v>
      </c>
      <c r="O747" t="s">
        <v>64</v>
      </c>
      <c r="P747" t="s">
        <v>64</v>
      </c>
      <c r="Q747">
        <v>1</v>
      </c>
      <c r="X747">
        <v>0.16</v>
      </c>
      <c r="Y747">
        <v>2.44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0.16</v>
      </c>
      <c r="AH747">
        <v>2</v>
      </c>
      <c r="AI747">
        <v>27722795</v>
      </c>
      <c r="AJ747">
        <v>727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ROW(Source!A300)</f>
        <v>300</v>
      </c>
      <c r="B748">
        <v>27722803</v>
      </c>
      <c r="C748">
        <v>27722790</v>
      </c>
      <c r="D748">
        <v>25155571</v>
      </c>
      <c r="E748">
        <v>1</v>
      </c>
      <c r="F748">
        <v>1</v>
      </c>
      <c r="G748">
        <v>1</v>
      </c>
      <c r="H748">
        <v>3</v>
      </c>
      <c r="I748" t="s">
        <v>1234</v>
      </c>
      <c r="J748" t="s">
        <v>1235</v>
      </c>
      <c r="K748" t="s">
        <v>1236</v>
      </c>
      <c r="L748">
        <v>1348</v>
      </c>
      <c r="N748">
        <v>1009</v>
      </c>
      <c r="O748" t="s">
        <v>46</v>
      </c>
      <c r="P748" t="s">
        <v>46</v>
      </c>
      <c r="Q748">
        <v>1000</v>
      </c>
      <c r="X748">
        <v>0.45</v>
      </c>
      <c r="Y748">
        <v>11686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0.45</v>
      </c>
      <c r="AH748">
        <v>2</v>
      </c>
      <c r="AI748">
        <v>27722796</v>
      </c>
      <c r="AJ748">
        <v>728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ROW(Source!A300)</f>
        <v>300</v>
      </c>
      <c r="B749">
        <v>27722804</v>
      </c>
      <c r="C749">
        <v>27722790</v>
      </c>
      <c r="D749">
        <v>25186115</v>
      </c>
      <c r="E749">
        <v>1</v>
      </c>
      <c r="F749">
        <v>1</v>
      </c>
      <c r="G749">
        <v>1</v>
      </c>
      <c r="H749">
        <v>3</v>
      </c>
      <c r="I749" t="s">
        <v>176</v>
      </c>
      <c r="J749" t="s">
        <v>179</v>
      </c>
      <c r="K749" t="s">
        <v>177</v>
      </c>
      <c r="L749">
        <v>1346</v>
      </c>
      <c r="N749">
        <v>1009</v>
      </c>
      <c r="O749" t="s">
        <v>178</v>
      </c>
      <c r="P749" t="s">
        <v>178</v>
      </c>
      <c r="Q749">
        <v>1</v>
      </c>
      <c r="X749">
        <v>30</v>
      </c>
      <c r="Y749">
        <v>15.25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6</v>
      </c>
      <c r="AG749">
        <v>30</v>
      </c>
      <c r="AH749">
        <v>2</v>
      </c>
      <c r="AI749">
        <v>27722797</v>
      </c>
      <c r="AJ749">
        <v>729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ROW(Source!A301)</f>
        <v>301</v>
      </c>
      <c r="B750">
        <v>27722798</v>
      </c>
      <c r="C750">
        <v>27722790</v>
      </c>
      <c r="D750">
        <v>25413300</v>
      </c>
      <c r="E750">
        <v>1</v>
      </c>
      <c r="F750">
        <v>1</v>
      </c>
      <c r="G750">
        <v>1</v>
      </c>
      <c r="H750">
        <v>1</v>
      </c>
      <c r="I750" t="s">
        <v>989</v>
      </c>
      <c r="J750" t="s">
        <v>6</v>
      </c>
      <c r="K750" t="s">
        <v>990</v>
      </c>
      <c r="L750">
        <v>1191</v>
      </c>
      <c r="N750">
        <v>1013</v>
      </c>
      <c r="O750" t="s">
        <v>953</v>
      </c>
      <c r="P750" t="s">
        <v>953</v>
      </c>
      <c r="Q750">
        <v>1</v>
      </c>
      <c r="X750">
        <v>30.73</v>
      </c>
      <c r="Y750">
        <v>0</v>
      </c>
      <c r="Z750">
        <v>0</v>
      </c>
      <c r="AA750">
        <v>0</v>
      </c>
      <c r="AB750">
        <v>8.5299999999999994</v>
      </c>
      <c r="AC750">
        <v>0</v>
      </c>
      <c r="AD750">
        <v>1</v>
      </c>
      <c r="AE750">
        <v>1</v>
      </c>
      <c r="AF750" t="s">
        <v>103</v>
      </c>
      <c r="AG750">
        <v>35.339500000000001</v>
      </c>
      <c r="AH750">
        <v>2</v>
      </c>
      <c r="AI750">
        <v>27722791</v>
      </c>
      <c r="AJ750">
        <v>730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ROW(Source!A301)</f>
        <v>301</v>
      </c>
      <c r="B751">
        <v>27722799</v>
      </c>
      <c r="C751">
        <v>27722790</v>
      </c>
      <c r="D751">
        <v>25412928</v>
      </c>
      <c r="E751">
        <v>1</v>
      </c>
      <c r="F751">
        <v>1</v>
      </c>
      <c r="G751">
        <v>1</v>
      </c>
      <c r="H751">
        <v>1</v>
      </c>
      <c r="I751" t="s">
        <v>954</v>
      </c>
      <c r="J751" t="s">
        <v>6</v>
      </c>
      <c r="K751" t="s">
        <v>955</v>
      </c>
      <c r="L751">
        <v>1191</v>
      </c>
      <c r="N751">
        <v>1013</v>
      </c>
      <c r="O751" t="s">
        <v>953</v>
      </c>
      <c r="P751" t="s">
        <v>953</v>
      </c>
      <c r="Q751">
        <v>1</v>
      </c>
      <c r="X751">
        <v>0.09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2</v>
      </c>
      <c r="AF751" t="s">
        <v>102</v>
      </c>
      <c r="AG751">
        <v>0.11249999999999999</v>
      </c>
      <c r="AH751">
        <v>2</v>
      </c>
      <c r="AI751">
        <v>27722792</v>
      </c>
      <c r="AJ751">
        <v>731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ROW(Source!A301)</f>
        <v>301</v>
      </c>
      <c r="B752">
        <v>27722800</v>
      </c>
      <c r="C752">
        <v>27722790</v>
      </c>
      <c r="D752">
        <v>25230510</v>
      </c>
      <c r="E752">
        <v>1</v>
      </c>
      <c r="F752">
        <v>1</v>
      </c>
      <c r="G752">
        <v>1</v>
      </c>
      <c r="H752">
        <v>2</v>
      </c>
      <c r="I752" t="s">
        <v>1175</v>
      </c>
      <c r="J752" t="s">
        <v>1176</v>
      </c>
      <c r="K752" t="s">
        <v>1177</v>
      </c>
      <c r="L752">
        <v>1368</v>
      </c>
      <c r="N752">
        <v>1011</v>
      </c>
      <c r="O752" t="s">
        <v>959</v>
      </c>
      <c r="P752" t="s">
        <v>959</v>
      </c>
      <c r="Q752">
        <v>1</v>
      </c>
      <c r="X752">
        <v>7.0000000000000007E-2</v>
      </c>
      <c r="Y752">
        <v>0</v>
      </c>
      <c r="Z752">
        <v>27.66</v>
      </c>
      <c r="AA752">
        <v>11.6</v>
      </c>
      <c r="AB752">
        <v>0</v>
      </c>
      <c r="AC752">
        <v>0</v>
      </c>
      <c r="AD752">
        <v>1</v>
      </c>
      <c r="AE752">
        <v>0</v>
      </c>
      <c r="AF752" t="s">
        <v>102</v>
      </c>
      <c r="AG752">
        <v>8.7500000000000008E-2</v>
      </c>
      <c r="AH752">
        <v>2</v>
      </c>
      <c r="AI752">
        <v>27722793</v>
      </c>
      <c r="AJ752">
        <v>732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ROW(Source!A301)</f>
        <v>301</v>
      </c>
      <c r="B753">
        <v>27722801</v>
      </c>
      <c r="C753">
        <v>27722790</v>
      </c>
      <c r="D753">
        <v>25231607</v>
      </c>
      <c r="E753">
        <v>1</v>
      </c>
      <c r="F753">
        <v>1</v>
      </c>
      <c r="G753">
        <v>1</v>
      </c>
      <c r="H753">
        <v>2</v>
      </c>
      <c r="I753" t="s">
        <v>997</v>
      </c>
      <c r="J753" t="s">
        <v>998</v>
      </c>
      <c r="K753" t="s">
        <v>999</v>
      </c>
      <c r="L753">
        <v>1368</v>
      </c>
      <c r="N753">
        <v>1011</v>
      </c>
      <c r="O753" t="s">
        <v>959</v>
      </c>
      <c r="P753" t="s">
        <v>959</v>
      </c>
      <c r="Q753">
        <v>1</v>
      </c>
      <c r="X753">
        <v>0.02</v>
      </c>
      <c r="Y753">
        <v>0</v>
      </c>
      <c r="Z753">
        <v>65.709999999999994</v>
      </c>
      <c r="AA753">
        <v>11.6</v>
      </c>
      <c r="AB753">
        <v>0</v>
      </c>
      <c r="AC753">
        <v>0</v>
      </c>
      <c r="AD753">
        <v>1</v>
      </c>
      <c r="AE753">
        <v>0</v>
      </c>
      <c r="AF753" t="s">
        <v>102</v>
      </c>
      <c r="AG753">
        <v>2.5000000000000001E-2</v>
      </c>
      <c r="AH753">
        <v>2</v>
      </c>
      <c r="AI753">
        <v>27722794</v>
      </c>
      <c r="AJ753">
        <v>733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ROW(Source!A301)</f>
        <v>301</v>
      </c>
      <c r="B754">
        <v>27722802</v>
      </c>
      <c r="C754">
        <v>27722790</v>
      </c>
      <c r="D754">
        <v>25149961</v>
      </c>
      <c r="E754">
        <v>1</v>
      </c>
      <c r="F754">
        <v>1</v>
      </c>
      <c r="G754">
        <v>1</v>
      </c>
      <c r="H754">
        <v>3</v>
      </c>
      <c r="I754" t="s">
        <v>963</v>
      </c>
      <c r="J754" t="s">
        <v>964</v>
      </c>
      <c r="K754" t="s">
        <v>965</v>
      </c>
      <c r="L754">
        <v>1339</v>
      </c>
      <c r="N754">
        <v>1007</v>
      </c>
      <c r="O754" t="s">
        <v>64</v>
      </c>
      <c r="P754" t="s">
        <v>64</v>
      </c>
      <c r="Q754">
        <v>1</v>
      </c>
      <c r="X754">
        <v>0.16</v>
      </c>
      <c r="Y754">
        <v>2.44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0.16</v>
      </c>
      <c r="AH754">
        <v>2</v>
      </c>
      <c r="AI754">
        <v>27722795</v>
      </c>
      <c r="AJ754">
        <v>734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ROW(Source!A301)</f>
        <v>301</v>
      </c>
      <c r="B755">
        <v>27722803</v>
      </c>
      <c r="C755">
        <v>27722790</v>
      </c>
      <c r="D755">
        <v>25155571</v>
      </c>
      <c r="E755">
        <v>1</v>
      </c>
      <c r="F755">
        <v>1</v>
      </c>
      <c r="G755">
        <v>1</v>
      </c>
      <c r="H755">
        <v>3</v>
      </c>
      <c r="I755" t="s">
        <v>1234</v>
      </c>
      <c r="J755" t="s">
        <v>1235</v>
      </c>
      <c r="K755" t="s">
        <v>1236</v>
      </c>
      <c r="L755">
        <v>1348</v>
      </c>
      <c r="N755">
        <v>1009</v>
      </c>
      <c r="O755" t="s">
        <v>46</v>
      </c>
      <c r="P755" t="s">
        <v>46</v>
      </c>
      <c r="Q755">
        <v>1000</v>
      </c>
      <c r="X755">
        <v>0.45</v>
      </c>
      <c r="Y755">
        <v>11686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6</v>
      </c>
      <c r="AG755">
        <v>0.45</v>
      </c>
      <c r="AH755">
        <v>2</v>
      </c>
      <c r="AI755">
        <v>27722796</v>
      </c>
      <c r="AJ755">
        <v>735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ROW(Source!A301)</f>
        <v>301</v>
      </c>
      <c r="B756">
        <v>27722804</v>
      </c>
      <c r="C756">
        <v>27722790</v>
      </c>
      <c r="D756">
        <v>25186115</v>
      </c>
      <c r="E756">
        <v>1</v>
      </c>
      <c r="F756">
        <v>1</v>
      </c>
      <c r="G756">
        <v>1</v>
      </c>
      <c r="H756">
        <v>3</v>
      </c>
      <c r="I756" t="s">
        <v>176</v>
      </c>
      <c r="J756" t="s">
        <v>179</v>
      </c>
      <c r="K756" t="s">
        <v>177</v>
      </c>
      <c r="L756">
        <v>1346</v>
      </c>
      <c r="N756">
        <v>1009</v>
      </c>
      <c r="O756" t="s">
        <v>178</v>
      </c>
      <c r="P756" t="s">
        <v>178</v>
      </c>
      <c r="Q756">
        <v>1</v>
      </c>
      <c r="X756">
        <v>30</v>
      </c>
      <c r="Y756">
        <v>15.25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6</v>
      </c>
      <c r="AG756">
        <v>30</v>
      </c>
      <c r="AH756">
        <v>2</v>
      </c>
      <c r="AI756">
        <v>27722797</v>
      </c>
      <c r="AJ756">
        <v>736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ROW(Source!A302)</f>
        <v>302</v>
      </c>
      <c r="B757">
        <v>27722818</v>
      </c>
      <c r="C757">
        <v>27722805</v>
      </c>
      <c r="D757">
        <v>25418547</v>
      </c>
      <c r="E757">
        <v>1</v>
      </c>
      <c r="F757">
        <v>1</v>
      </c>
      <c r="G757">
        <v>1</v>
      </c>
      <c r="H757">
        <v>1</v>
      </c>
      <c r="I757" t="s">
        <v>1073</v>
      </c>
      <c r="J757" t="s">
        <v>6</v>
      </c>
      <c r="K757" t="s">
        <v>1074</v>
      </c>
      <c r="L757">
        <v>1191</v>
      </c>
      <c r="N757">
        <v>1013</v>
      </c>
      <c r="O757" t="s">
        <v>953</v>
      </c>
      <c r="P757" t="s">
        <v>953</v>
      </c>
      <c r="Q757">
        <v>1</v>
      </c>
      <c r="X757">
        <v>310.42</v>
      </c>
      <c r="Y757">
        <v>0</v>
      </c>
      <c r="Z757">
        <v>0</v>
      </c>
      <c r="AA757">
        <v>0</v>
      </c>
      <c r="AB757">
        <v>8.74</v>
      </c>
      <c r="AC757">
        <v>0</v>
      </c>
      <c r="AD757">
        <v>1</v>
      </c>
      <c r="AE757">
        <v>1</v>
      </c>
      <c r="AF757" t="s">
        <v>103</v>
      </c>
      <c r="AG757">
        <v>356.983</v>
      </c>
      <c r="AH757">
        <v>2</v>
      </c>
      <c r="AI757">
        <v>27722806</v>
      </c>
      <c r="AJ757">
        <v>737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ROW(Source!A302)</f>
        <v>302</v>
      </c>
      <c r="B758">
        <v>27722819</v>
      </c>
      <c r="C758">
        <v>27722805</v>
      </c>
      <c r="D758">
        <v>25412928</v>
      </c>
      <c r="E758">
        <v>1</v>
      </c>
      <c r="F758">
        <v>1</v>
      </c>
      <c r="G758">
        <v>1</v>
      </c>
      <c r="H758">
        <v>1</v>
      </c>
      <c r="I758" t="s">
        <v>954</v>
      </c>
      <c r="J758" t="s">
        <v>6</v>
      </c>
      <c r="K758" t="s">
        <v>955</v>
      </c>
      <c r="L758">
        <v>1191</v>
      </c>
      <c r="N758">
        <v>1013</v>
      </c>
      <c r="O758" t="s">
        <v>953</v>
      </c>
      <c r="P758" t="s">
        <v>953</v>
      </c>
      <c r="Q758">
        <v>1</v>
      </c>
      <c r="X758">
        <v>1.73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2</v>
      </c>
      <c r="AF758" t="s">
        <v>102</v>
      </c>
      <c r="AG758">
        <v>2.1625000000000001</v>
      </c>
      <c r="AH758">
        <v>2</v>
      </c>
      <c r="AI758">
        <v>27722807</v>
      </c>
      <c r="AJ758">
        <v>738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ROW(Source!A302)</f>
        <v>302</v>
      </c>
      <c r="B759">
        <v>27722820</v>
      </c>
      <c r="C759">
        <v>27722805</v>
      </c>
      <c r="D759">
        <v>25230116</v>
      </c>
      <c r="E759">
        <v>1</v>
      </c>
      <c r="F759">
        <v>1</v>
      </c>
      <c r="G759">
        <v>1</v>
      </c>
      <c r="H759">
        <v>2</v>
      </c>
      <c r="I759" t="s">
        <v>1237</v>
      </c>
      <c r="J759" t="s">
        <v>1238</v>
      </c>
      <c r="K759" t="s">
        <v>1239</v>
      </c>
      <c r="L759">
        <v>1368</v>
      </c>
      <c r="N759">
        <v>1011</v>
      </c>
      <c r="O759" t="s">
        <v>959</v>
      </c>
      <c r="P759" t="s">
        <v>959</v>
      </c>
      <c r="Q759">
        <v>1</v>
      </c>
      <c r="X759">
        <v>0.02</v>
      </c>
      <c r="Y759">
        <v>0</v>
      </c>
      <c r="Z759">
        <v>83.43</v>
      </c>
      <c r="AA759">
        <v>13.5</v>
      </c>
      <c r="AB759">
        <v>0</v>
      </c>
      <c r="AC759">
        <v>0</v>
      </c>
      <c r="AD759">
        <v>1</v>
      </c>
      <c r="AE759">
        <v>0</v>
      </c>
      <c r="AF759" t="s">
        <v>102</v>
      </c>
      <c r="AG759">
        <v>2.5000000000000001E-2</v>
      </c>
      <c r="AH759">
        <v>2</v>
      </c>
      <c r="AI759">
        <v>27722808</v>
      </c>
      <c r="AJ759">
        <v>739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ROW(Source!A302)</f>
        <v>302</v>
      </c>
      <c r="B760">
        <v>27722821</v>
      </c>
      <c r="C760">
        <v>27722805</v>
      </c>
      <c r="D760">
        <v>25230218</v>
      </c>
      <c r="E760">
        <v>1</v>
      </c>
      <c r="F760">
        <v>1</v>
      </c>
      <c r="G760">
        <v>1</v>
      </c>
      <c r="H760">
        <v>2</v>
      </c>
      <c r="I760" t="s">
        <v>1240</v>
      </c>
      <c r="J760" t="s">
        <v>1241</v>
      </c>
      <c r="K760" t="s">
        <v>1242</v>
      </c>
      <c r="L760">
        <v>1368</v>
      </c>
      <c r="N760">
        <v>1011</v>
      </c>
      <c r="O760" t="s">
        <v>959</v>
      </c>
      <c r="P760" t="s">
        <v>959</v>
      </c>
      <c r="Q760">
        <v>1</v>
      </c>
      <c r="X760">
        <v>0.01</v>
      </c>
      <c r="Y760">
        <v>0</v>
      </c>
      <c r="Z760">
        <v>88.01</v>
      </c>
      <c r="AA760">
        <v>11.6</v>
      </c>
      <c r="AB760">
        <v>0</v>
      </c>
      <c r="AC760">
        <v>0</v>
      </c>
      <c r="AD760">
        <v>1</v>
      </c>
      <c r="AE760">
        <v>0</v>
      </c>
      <c r="AF760" t="s">
        <v>102</v>
      </c>
      <c r="AG760">
        <v>1.2500000000000001E-2</v>
      </c>
      <c r="AH760">
        <v>2</v>
      </c>
      <c r="AI760">
        <v>27722809</v>
      </c>
      <c r="AJ760">
        <v>740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ROW(Source!A302)</f>
        <v>302</v>
      </c>
      <c r="B761">
        <v>27722822</v>
      </c>
      <c r="C761">
        <v>27722805</v>
      </c>
      <c r="D761">
        <v>25230679</v>
      </c>
      <c r="E761">
        <v>1</v>
      </c>
      <c r="F761">
        <v>1</v>
      </c>
      <c r="G761">
        <v>1</v>
      </c>
      <c r="H761">
        <v>2</v>
      </c>
      <c r="I761" t="s">
        <v>1172</v>
      </c>
      <c r="J761" t="s">
        <v>1173</v>
      </c>
      <c r="K761" t="s">
        <v>1174</v>
      </c>
      <c r="L761">
        <v>1368</v>
      </c>
      <c r="N761">
        <v>1011</v>
      </c>
      <c r="O761" t="s">
        <v>959</v>
      </c>
      <c r="P761" t="s">
        <v>959</v>
      </c>
      <c r="Q761">
        <v>1</v>
      </c>
      <c r="X761">
        <v>1.69</v>
      </c>
      <c r="Y761">
        <v>0</v>
      </c>
      <c r="Z761">
        <v>12.39</v>
      </c>
      <c r="AA761">
        <v>10.06</v>
      </c>
      <c r="AB761">
        <v>0</v>
      </c>
      <c r="AC761">
        <v>0</v>
      </c>
      <c r="AD761">
        <v>1</v>
      </c>
      <c r="AE761">
        <v>0</v>
      </c>
      <c r="AF761" t="s">
        <v>102</v>
      </c>
      <c r="AG761">
        <v>2.1124999999999998</v>
      </c>
      <c r="AH761">
        <v>2</v>
      </c>
      <c r="AI761">
        <v>27722810</v>
      </c>
      <c r="AJ761">
        <v>741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ROW(Source!A302)</f>
        <v>302</v>
      </c>
      <c r="B762">
        <v>27722823</v>
      </c>
      <c r="C762">
        <v>27722805</v>
      </c>
      <c r="D762">
        <v>25231607</v>
      </c>
      <c r="E762">
        <v>1</v>
      </c>
      <c r="F762">
        <v>1</v>
      </c>
      <c r="G762">
        <v>1</v>
      </c>
      <c r="H762">
        <v>2</v>
      </c>
      <c r="I762" t="s">
        <v>997</v>
      </c>
      <c r="J762" t="s">
        <v>998</v>
      </c>
      <c r="K762" t="s">
        <v>999</v>
      </c>
      <c r="L762">
        <v>1368</v>
      </c>
      <c r="N762">
        <v>1011</v>
      </c>
      <c r="O762" t="s">
        <v>959</v>
      </c>
      <c r="P762" t="s">
        <v>959</v>
      </c>
      <c r="Q762">
        <v>1</v>
      </c>
      <c r="X762">
        <v>0.01</v>
      </c>
      <c r="Y762">
        <v>0</v>
      </c>
      <c r="Z762">
        <v>65.709999999999994</v>
      </c>
      <c r="AA762">
        <v>11.6</v>
      </c>
      <c r="AB762">
        <v>0</v>
      </c>
      <c r="AC762">
        <v>0</v>
      </c>
      <c r="AD762">
        <v>1</v>
      </c>
      <c r="AE762">
        <v>0</v>
      </c>
      <c r="AF762" t="s">
        <v>102</v>
      </c>
      <c r="AG762">
        <v>1.2500000000000001E-2</v>
      </c>
      <c r="AH762">
        <v>2</v>
      </c>
      <c r="AI762">
        <v>27722811</v>
      </c>
      <c r="AJ762">
        <v>742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ROW(Source!A302)</f>
        <v>302</v>
      </c>
      <c r="B763">
        <v>27722824</v>
      </c>
      <c r="C763">
        <v>27722805</v>
      </c>
      <c r="D763">
        <v>25149961</v>
      </c>
      <c r="E763">
        <v>1</v>
      </c>
      <c r="F763">
        <v>1</v>
      </c>
      <c r="G763">
        <v>1</v>
      </c>
      <c r="H763">
        <v>3</v>
      </c>
      <c r="I763" t="s">
        <v>963</v>
      </c>
      <c r="J763" t="s">
        <v>964</v>
      </c>
      <c r="K763" t="s">
        <v>965</v>
      </c>
      <c r="L763">
        <v>1339</v>
      </c>
      <c r="N763">
        <v>1007</v>
      </c>
      <c r="O763" t="s">
        <v>64</v>
      </c>
      <c r="P763" t="s">
        <v>64</v>
      </c>
      <c r="Q763">
        <v>1</v>
      </c>
      <c r="X763">
        <v>0.44</v>
      </c>
      <c r="Y763">
        <v>2.44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6</v>
      </c>
      <c r="AG763">
        <v>0.44</v>
      </c>
      <c r="AH763">
        <v>2</v>
      </c>
      <c r="AI763">
        <v>27722812</v>
      </c>
      <c r="AJ763">
        <v>743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ROW(Source!A302)</f>
        <v>302</v>
      </c>
      <c r="B764">
        <v>27722825</v>
      </c>
      <c r="C764">
        <v>27722805</v>
      </c>
      <c r="D764">
        <v>25155711</v>
      </c>
      <c r="E764">
        <v>1</v>
      </c>
      <c r="F764">
        <v>1</v>
      </c>
      <c r="G764">
        <v>1</v>
      </c>
      <c r="H764">
        <v>3</v>
      </c>
      <c r="I764" t="s">
        <v>1243</v>
      </c>
      <c r="J764" t="s">
        <v>1244</v>
      </c>
      <c r="K764" t="s">
        <v>1245</v>
      </c>
      <c r="L764">
        <v>1348</v>
      </c>
      <c r="N764">
        <v>1009</v>
      </c>
      <c r="O764" t="s">
        <v>46</v>
      </c>
      <c r="P764" t="s">
        <v>46</v>
      </c>
      <c r="Q764">
        <v>1000</v>
      </c>
      <c r="X764">
        <v>1.2999999999999999E-2</v>
      </c>
      <c r="Y764">
        <v>6513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6</v>
      </c>
      <c r="AG764">
        <v>1.2999999999999999E-2</v>
      </c>
      <c r="AH764">
        <v>2</v>
      </c>
      <c r="AI764">
        <v>27722813</v>
      </c>
      <c r="AJ764">
        <v>744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ROW(Source!A302)</f>
        <v>302</v>
      </c>
      <c r="B765">
        <v>27722826</v>
      </c>
      <c r="C765">
        <v>27722805</v>
      </c>
      <c r="D765">
        <v>25169756</v>
      </c>
      <c r="E765">
        <v>1</v>
      </c>
      <c r="F765">
        <v>1</v>
      </c>
      <c r="G765">
        <v>1</v>
      </c>
      <c r="H765">
        <v>3</v>
      </c>
      <c r="I765" t="s">
        <v>464</v>
      </c>
      <c r="J765" t="s">
        <v>466</v>
      </c>
      <c r="K765" t="s">
        <v>465</v>
      </c>
      <c r="L765">
        <v>1327</v>
      </c>
      <c r="N765">
        <v>1005</v>
      </c>
      <c r="O765" t="s">
        <v>96</v>
      </c>
      <c r="P765" t="s">
        <v>96</v>
      </c>
      <c r="Q765">
        <v>1</v>
      </c>
      <c r="X765">
        <v>102</v>
      </c>
      <c r="Y765">
        <v>140.44999999999999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102</v>
      </c>
      <c r="AH765">
        <v>2</v>
      </c>
      <c r="AI765">
        <v>27722814</v>
      </c>
      <c r="AJ765">
        <v>745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ROW(Source!A302)</f>
        <v>302</v>
      </c>
      <c r="B766">
        <v>27722827</v>
      </c>
      <c r="C766">
        <v>27722805</v>
      </c>
      <c r="D766">
        <v>25145444</v>
      </c>
      <c r="E766">
        <v>17</v>
      </c>
      <c r="F766">
        <v>1</v>
      </c>
      <c r="G766">
        <v>1</v>
      </c>
      <c r="H766">
        <v>3</v>
      </c>
      <c r="I766" t="s">
        <v>1437</v>
      </c>
      <c r="J766" t="s">
        <v>6</v>
      </c>
      <c r="K766" t="s">
        <v>1438</v>
      </c>
      <c r="L766">
        <v>1339</v>
      </c>
      <c r="N766">
        <v>1007</v>
      </c>
      <c r="O766" t="s">
        <v>64</v>
      </c>
      <c r="P766" t="s">
        <v>64</v>
      </c>
      <c r="Q766">
        <v>1</v>
      </c>
      <c r="X766">
        <v>0.01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 t="s">
        <v>6</v>
      </c>
      <c r="AG766">
        <v>0.01</v>
      </c>
      <c r="AH766">
        <v>3</v>
      </c>
      <c r="AI766">
        <v>-1</v>
      </c>
      <c r="AJ766" t="s">
        <v>6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ROW(Source!A302)</f>
        <v>302</v>
      </c>
      <c r="B767">
        <v>27722828</v>
      </c>
      <c r="C767">
        <v>27722805</v>
      </c>
      <c r="D767">
        <v>25185231</v>
      </c>
      <c r="E767">
        <v>1</v>
      </c>
      <c r="F767">
        <v>1</v>
      </c>
      <c r="G767">
        <v>1</v>
      </c>
      <c r="H767">
        <v>3</v>
      </c>
      <c r="I767" t="s">
        <v>1246</v>
      </c>
      <c r="J767" t="s">
        <v>1247</v>
      </c>
      <c r="K767" t="s">
        <v>1248</v>
      </c>
      <c r="L767">
        <v>1346</v>
      </c>
      <c r="N767">
        <v>1009</v>
      </c>
      <c r="O767" t="s">
        <v>178</v>
      </c>
      <c r="P767" t="s">
        <v>178</v>
      </c>
      <c r="Q767">
        <v>1</v>
      </c>
      <c r="X767">
        <v>1200</v>
      </c>
      <c r="Y767">
        <v>3.69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1200</v>
      </c>
      <c r="AH767">
        <v>2</v>
      </c>
      <c r="AI767">
        <v>27722815</v>
      </c>
      <c r="AJ767">
        <v>747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ROW(Source!A302)</f>
        <v>302</v>
      </c>
      <c r="B768">
        <v>27722829</v>
      </c>
      <c r="C768">
        <v>27722805</v>
      </c>
      <c r="D768">
        <v>25145248</v>
      </c>
      <c r="E768">
        <v>17</v>
      </c>
      <c r="F768">
        <v>1</v>
      </c>
      <c r="G768">
        <v>1</v>
      </c>
      <c r="H768">
        <v>3</v>
      </c>
      <c r="I768" t="s">
        <v>1423</v>
      </c>
      <c r="J768" t="s">
        <v>6</v>
      </c>
      <c r="K768" t="s">
        <v>1424</v>
      </c>
      <c r="L768">
        <v>1348</v>
      </c>
      <c r="N768">
        <v>1009</v>
      </c>
      <c r="O768" t="s">
        <v>46</v>
      </c>
      <c r="P768" t="s">
        <v>46</v>
      </c>
      <c r="Q768">
        <v>1000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1</v>
      </c>
      <c r="AD768">
        <v>0</v>
      </c>
      <c r="AE768">
        <v>0</v>
      </c>
      <c r="AF768" t="s">
        <v>6</v>
      </c>
      <c r="AG768">
        <v>0</v>
      </c>
      <c r="AH768">
        <v>3</v>
      </c>
      <c r="AI768">
        <v>-1</v>
      </c>
      <c r="AJ768" t="s">
        <v>6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ROW(Source!A303)</f>
        <v>303</v>
      </c>
      <c r="B769">
        <v>27722818</v>
      </c>
      <c r="C769">
        <v>27722805</v>
      </c>
      <c r="D769">
        <v>25418547</v>
      </c>
      <c r="E769">
        <v>1</v>
      </c>
      <c r="F769">
        <v>1</v>
      </c>
      <c r="G769">
        <v>1</v>
      </c>
      <c r="H769">
        <v>1</v>
      </c>
      <c r="I769" t="s">
        <v>1073</v>
      </c>
      <c r="J769" t="s">
        <v>6</v>
      </c>
      <c r="K769" t="s">
        <v>1074</v>
      </c>
      <c r="L769">
        <v>1191</v>
      </c>
      <c r="N769">
        <v>1013</v>
      </c>
      <c r="O769" t="s">
        <v>953</v>
      </c>
      <c r="P769" t="s">
        <v>953</v>
      </c>
      <c r="Q769">
        <v>1</v>
      </c>
      <c r="X769">
        <v>310.42</v>
      </c>
      <c r="Y769">
        <v>0</v>
      </c>
      <c r="Z769">
        <v>0</v>
      </c>
      <c r="AA769">
        <v>0</v>
      </c>
      <c r="AB769">
        <v>8.74</v>
      </c>
      <c r="AC769">
        <v>0</v>
      </c>
      <c r="AD769">
        <v>1</v>
      </c>
      <c r="AE769">
        <v>1</v>
      </c>
      <c r="AF769" t="s">
        <v>103</v>
      </c>
      <c r="AG769">
        <v>356.983</v>
      </c>
      <c r="AH769">
        <v>2</v>
      </c>
      <c r="AI769">
        <v>27722806</v>
      </c>
      <c r="AJ769">
        <v>749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ROW(Source!A303)</f>
        <v>303</v>
      </c>
      <c r="B770">
        <v>27722819</v>
      </c>
      <c r="C770">
        <v>27722805</v>
      </c>
      <c r="D770">
        <v>25412928</v>
      </c>
      <c r="E770">
        <v>1</v>
      </c>
      <c r="F770">
        <v>1</v>
      </c>
      <c r="G770">
        <v>1</v>
      </c>
      <c r="H770">
        <v>1</v>
      </c>
      <c r="I770" t="s">
        <v>954</v>
      </c>
      <c r="J770" t="s">
        <v>6</v>
      </c>
      <c r="K770" t="s">
        <v>955</v>
      </c>
      <c r="L770">
        <v>1191</v>
      </c>
      <c r="N770">
        <v>1013</v>
      </c>
      <c r="O770" t="s">
        <v>953</v>
      </c>
      <c r="P770" t="s">
        <v>953</v>
      </c>
      <c r="Q770">
        <v>1</v>
      </c>
      <c r="X770">
        <v>1.73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2</v>
      </c>
      <c r="AF770" t="s">
        <v>102</v>
      </c>
      <c r="AG770">
        <v>2.1625000000000001</v>
      </c>
      <c r="AH770">
        <v>2</v>
      </c>
      <c r="AI770">
        <v>27722807</v>
      </c>
      <c r="AJ770">
        <v>750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ROW(Source!A303)</f>
        <v>303</v>
      </c>
      <c r="B771">
        <v>27722820</v>
      </c>
      <c r="C771">
        <v>27722805</v>
      </c>
      <c r="D771">
        <v>25230116</v>
      </c>
      <c r="E771">
        <v>1</v>
      </c>
      <c r="F771">
        <v>1</v>
      </c>
      <c r="G771">
        <v>1</v>
      </c>
      <c r="H771">
        <v>2</v>
      </c>
      <c r="I771" t="s">
        <v>1237</v>
      </c>
      <c r="J771" t="s">
        <v>1238</v>
      </c>
      <c r="K771" t="s">
        <v>1239</v>
      </c>
      <c r="L771">
        <v>1368</v>
      </c>
      <c r="N771">
        <v>1011</v>
      </c>
      <c r="O771" t="s">
        <v>959</v>
      </c>
      <c r="P771" t="s">
        <v>959</v>
      </c>
      <c r="Q771">
        <v>1</v>
      </c>
      <c r="X771">
        <v>0.02</v>
      </c>
      <c r="Y771">
        <v>0</v>
      </c>
      <c r="Z771">
        <v>83.43</v>
      </c>
      <c r="AA771">
        <v>13.5</v>
      </c>
      <c r="AB771">
        <v>0</v>
      </c>
      <c r="AC771">
        <v>0</v>
      </c>
      <c r="AD771">
        <v>1</v>
      </c>
      <c r="AE771">
        <v>0</v>
      </c>
      <c r="AF771" t="s">
        <v>102</v>
      </c>
      <c r="AG771">
        <v>2.5000000000000001E-2</v>
      </c>
      <c r="AH771">
        <v>2</v>
      </c>
      <c r="AI771">
        <v>27722808</v>
      </c>
      <c r="AJ771">
        <v>751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ROW(Source!A303)</f>
        <v>303</v>
      </c>
      <c r="B772">
        <v>27722821</v>
      </c>
      <c r="C772">
        <v>27722805</v>
      </c>
      <c r="D772">
        <v>25230218</v>
      </c>
      <c r="E772">
        <v>1</v>
      </c>
      <c r="F772">
        <v>1</v>
      </c>
      <c r="G772">
        <v>1</v>
      </c>
      <c r="H772">
        <v>2</v>
      </c>
      <c r="I772" t="s">
        <v>1240</v>
      </c>
      <c r="J772" t="s">
        <v>1241</v>
      </c>
      <c r="K772" t="s">
        <v>1242</v>
      </c>
      <c r="L772">
        <v>1368</v>
      </c>
      <c r="N772">
        <v>1011</v>
      </c>
      <c r="O772" t="s">
        <v>959</v>
      </c>
      <c r="P772" t="s">
        <v>959</v>
      </c>
      <c r="Q772">
        <v>1</v>
      </c>
      <c r="X772">
        <v>0.01</v>
      </c>
      <c r="Y772">
        <v>0</v>
      </c>
      <c r="Z772">
        <v>88.01</v>
      </c>
      <c r="AA772">
        <v>11.6</v>
      </c>
      <c r="AB772">
        <v>0</v>
      </c>
      <c r="AC772">
        <v>0</v>
      </c>
      <c r="AD772">
        <v>1</v>
      </c>
      <c r="AE772">
        <v>0</v>
      </c>
      <c r="AF772" t="s">
        <v>102</v>
      </c>
      <c r="AG772">
        <v>1.2500000000000001E-2</v>
      </c>
      <c r="AH772">
        <v>2</v>
      </c>
      <c r="AI772">
        <v>27722809</v>
      </c>
      <c r="AJ772">
        <v>752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ROW(Source!A303)</f>
        <v>303</v>
      </c>
      <c r="B773">
        <v>27722822</v>
      </c>
      <c r="C773">
        <v>27722805</v>
      </c>
      <c r="D773">
        <v>25230679</v>
      </c>
      <c r="E773">
        <v>1</v>
      </c>
      <c r="F773">
        <v>1</v>
      </c>
      <c r="G773">
        <v>1</v>
      </c>
      <c r="H773">
        <v>2</v>
      </c>
      <c r="I773" t="s">
        <v>1172</v>
      </c>
      <c r="J773" t="s">
        <v>1173</v>
      </c>
      <c r="K773" t="s">
        <v>1174</v>
      </c>
      <c r="L773">
        <v>1368</v>
      </c>
      <c r="N773">
        <v>1011</v>
      </c>
      <c r="O773" t="s">
        <v>959</v>
      </c>
      <c r="P773" t="s">
        <v>959</v>
      </c>
      <c r="Q773">
        <v>1</v>
      </c>
      <c r="X773">
        <v>1.69</v>
      </c>
      <c r="Y773">
        <v>0</v>
      </c>
      <c r="Z773">
        <v>12.39</v>
      </c>
      <c r="AA773">
        <v>10.06</v>
      </c>
      <c r="AB773">
        <v>0</v>
      </c>
      <c r="AC773">
        <v>0</v>
      </c>
      <c r="AD773">
        <v>1</v>
      </c>
      <c r="AE773">
        <v>0</v>
      </c>
      <c r="AF773" t="s">
        <v>102</v>
      </c>
      <c r="AG773">
        <v>2.1124999999999998</v>
      </c>
      <c r="AH773">
        <v>2</v>
      </c>
      <c r="AI773">
        <v>27722810</v>
      </c>
      <c r="AJ773">
        <v>753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ROW(Source!A303)</f>
        <v>303</v>
      </c>
      <c r="B774">
        <v>27722823</v>
      </c>
      <c r="C774">
        <v>27722805</v>
      </c>
      <c r="D774">
        <v>25231607</v>
      </c>
      <c r="E774">
        <v>1</v>
      </c>
      <c r="F774">
        <v>1</v>
      </c>
      <c r="G774">
        <v>1</v>
      </c>
      <c r="H774">
        <v>2</v>
      </c>
      <c r="I774" t="s">
        <v>997</v>
      </c>
      <c r="J774" t="s">
        <v>998</v>
      </c>
      <c r="K774" t="s">
        <v>999</v>
      </c>
      <c r="L774">
        <v>1368</v>
      </c>
      <c r="N774">
        <v>1011</v>
      </c>
      <c r="O774" t="s">
        <v>959</v>
      </c>
      <c r="P774" t="s">
        <v>959</v>
      </c>
      <c r="Q774">
        <v>1</v>
      </c>
      <c r="X774">
        <v>0.01</v>
      </c>
      <c r="Y774">
        <v>0</v>
      </c>
      <c r="Z774">
        <v>65.709999999999994</v>
      </c>
      <c r="AA774">
        <v>11.6</v>
      </c>
      <c r="AB774">
        <v>0</v>
      </c>
      <c r="AC774">
        <v>0</v>
      </c>
      <c r="AD774">
        <v>1</v>
      </c>
      <c r="AE774">
        <v>0</v>
      </c>
      <c r="AF774" t="s">
        <v>102</v>
      </c>
      <c r="AG774">
        <v>1.2500000000000001E-2</v>
      </c>
      <c r="AH774">
        <v>2</v>
      </c>
      <c r="AI774">
        <v>27722811</v>
      </c>
      <c r="AJ774">
        <v>754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ROW(Source!A303)</f>
        <v>303</v>
      </c>
      <c r="B775">
        <v>27722824</v>
      </c>
      <c r="C775">
        <v>27722805</v>
      </c>
      <c r="D775">
        <v>25149961</v>
      </c>
      <c r="E775">
        <v>1</v>
      </c>
      <c r="F775">
        <v>1</v>
      </c>
      <c r="G775">
        <v>1</v>
      </c>
      <c r="H775">
        <v>3</v>
      </c>
      <c r="I775" t="s">
        <v>963</v>
      </c>
      <c r="J775" t="s">
        <v>964</v>
      </c>
      <c r="K775" t="s">
        <v>965</v>
      </c>
      <c r="L775">
        <v>1339</v>
      </c>
      <c r="N775">
        <v>1007</v>
      </c>
      <c r="O775" t="s">
        <v>64</v>
      </c>
      <c r="P775" t="s">
        <v>64</v>
      </c>
      <c r="Q775">
        <v>1</v>
      </c>
      <c r="X775">
        <v>0.44</v>
      </c>
      <c r="Y775">
        <v>2.44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0.44</v>
      </c>
      <c r="AH775">
        <v>2</v>
      </c>
      <c r="AI775">
        <v>27722812</v>
      </c>
      <c r="AJ775">
        <v>755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ROW(Source!A303)</f>
        <v>303</v>
      </c>
      <c r="B776">
        <v>27722825</v>
      </c>
      <c r="C776">
        <v>27722805</v>
      </c>
      <c r="D776">
        <v>25155711</v>
      </c>
      <c r="E776">
        <v>1</v>
      </c>
      <c r="F776">
        <v>1</v>
      </c>
      <c r="G776">
        <v>1</v>
      </c>
      <c r="H776">
        <v>3</v>
      </c>
      <c r="I776" t="s">
        <v>1243</v>
      </c>
      <c r="J776" t="s">
        <v>1244</v>
      </c>
      <c r="K776" t="s">
        <v>1245</v>
      </c>
      <c r="L776">
        <v>1348</v>
      </c>
      <c r="N776">
        <v>1009</v>
      </c>
      <c r="O776" t="s">
        <v>46</v>
      </c>
      <c r="P776" t="s">
        <v>46</v>
      </c>
      <c r="Q776">
        <v>1000</v>
      </c>
      <c r="X776">
        <v>1.2999999999999999E-2</v>
      </c>
      <c r="Y776">
        <v>6513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1.2999999999999999E-2</v>
      </c>
      <c r="AH776">
        <v>2</v>
      </c>
      <c r="AI776">
        <v>27722813</v>
      </c>
      <c r="AJ776">
        <v>756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ROW(Source!A303)</f>
        <v>303</v>
      </c>
      <c r="B777">
        <v>27722826</v>
      </c>
      <c r="C777">
        <v>27722805</v>
      </c>
      <c r="D777">
        <v>25169756</v>
      </c>
      <c r="E777">
        <v>1</v>
      </c>
      <c r="F777">
        <v>1</v>
      </c>
      <c r="G777">
        <v>1</v>
      </c>
      <c r="H777">
        <v>3</v>
      </c>
      <c r="I777" t="s">
        <v>464</v>
      </c>
      <c r="J777" t="s">
        <v>466</v>
      </c>
      <c r="K777" t="s">
        <v>465</v>
      </c>
      <c r="L777">
        <v>1327</v>
      </c>
      <c r="N777">
        <v>1005</v>
      </c>
      <c r="O777" t="s">
        <v>96</v>
      </c>
      <c r="P777" t="s">
        <v>96</v>
      </c>
      <c r="Q777">
        <v>1</v>
      </c>
      <c r="X777">
        <v>102</v>
      </c>
      <c r="Y777">
        <v>140.44999999999999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6</v>
      </c>
      <c r="AG777">
        <v>102</v>
      </c>
      <c r="AH777">
        <v>2</v>
      </c>
      <c r="AI777">
        <v>27722814</v>
      </c>
      <c r="AJ777">
        <v>757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ROW(Source!A303)</f>
        <v>303</v>
      </c>
      <c r="B778">
        <v>27722827</v>
      </c>
      <c r="C778">
        <v>27722805</v>
      </c>
      <c r="D778">
        <v>25145444</v>
      </c>
      <c r="E778">
        <v>17</v>
      </c>
      <c r="F778">
        <v>1</v>
      </c>
      <c r="G778">
        <v>1</v>
      </c>
      <c r="H778">
        <v>3</v>
      </c>
      <c r="I778" t="s">
        <v>1437</v>
      </c>
      <c r="J778" t="s">
        <v>6</v>
      </c>
      <c r="K778" t="s">
        <v>1438</v>
      </c>
      <c r="L778">
        <v>1339</v>
      </c>
      <c r="N778">
        <v>1007</v>
      </c>
      <c r="O778" t="s">
        <v>64</v>
      </c>
      <c r="P778" t="s">
        <v>64</v>
      </c>
      <c r="Q778">
        <v>1</v>
      </c>
      <c r="X778">
        <v>0.01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 t="s">
        <v>6</v>
      </c>
      <c r="AG778">
        <v>0.01</v>
      </c>
      <c r="AH778">
        <v>3</v>
      </c>
      <c r="AI778">
        <v>-1</v>
      </c>
      <c r="AJ778" t="s">
        <v>6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ROW(Source!A303)</f>
        <v>303</v>
      </c>
      <c r="B779">
        <v>27722828</v>
      </c>
      <c r="C779">
        <v>27722805</v>
      </c>
      <c r="D779">
        <v>25185231</v>
      </c>
      <c r="E779">
        <v>1</v>
      </c>
      <c r="F779">
        <v>1</v>
      </c>
      <c r="G779">
        <v>1</v>
      </c>
      <c r="H779">
        <v>3</v>
      </c>
      <c r="I779" t="s">
        <v>1246</v>
      </c>
      <c r="J779" t="s">
        <v>1247</v>
      </c>
      <c r="K779" t="s">
        <v>1248</v>
      </c>
      <c r="L779">
        <v>1346</v>
      </c>
      <c r="N779">
        <v>1009</v>
      </c>
      <c r="O779" t="s">
        <v>178</v>
      </c>
      <c r="P779" t="s">
        <v>178</v>
      </c>
      <c r="Q779">
        <v>1</v>
      </c>
      <c r="X779">
        <v>1200</v>
      </c>
      <c r="Y779">
        <v>3.69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6</v>
      </c>
      <c r="AG779">
        <v>1200</v>
      </c>
      <c r="AH779">
        <v>2</v>
      </c>
      <c r="AI779">
        <v>27722815</v>
      </c>
      <c r="AJ779">
        <v>759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ROW(Source!A303)</f>
        <v>303</v>
      </c>
      <c r="B780">
        <v>27722829</v>
      </c>
      <c r="C780">
        <v>27722805</v>
      </c>
      <c r="D780">
        <v>25145248</v>
      </c>
      <c r="E780">
        <v>17</v>
      </c>
      <c r="F780">
        <v>1</v>
      </c>
      <c r="G780">
        <v>1</v>
      </c>
      <c r="H780">
        <v>3</v>
      </c>
      <c r="I780" t="s">
        <v>1423</v>
      </c>
      <c r="J780" t="s">
        <v>6</v>
      </c>
      <c r="K780" t="s">
        <v>1424</v>
      </c>
      <c r="L780">
        <v>1348</v>
      </c>
      <c r="N780">
        <v>1009</v>
      </c>
      <c r="O780" t="s">
        <v>46</v>
      </c>
      <c r="P780" t="s">
        <v>46</v>
      </c>
      <c r="Q780">
        <v>1000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1</v>
      </c>
      <c r="AD780">
        <v>0</v>
      </c>
      <c r="AE780">
        <v>0</v>
      </c>
      <c r="AF780" t="s">
        <v>6</v>
      </c>
      <c r="AG780">
        <v>0</v>
      </c>
      <c r="AH780">
        <v>3</v>
      </c>
      <c r="AI780">
        <v>-1</v>
      </c>
      <c r="AJ780" t="s">
        <v>6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ROW(Source!A310)</f>
        <v>310</v>
      </c>
      <c r="B781">
        <v>27722845</v>
      </c>
      <c r="C781">
        <v>27722833</v>
      </c>
      <c r="D781">
        <v>25418547</v>
      </c>
      <c r="E781">
        <v>1</v>
      </c>
      <c r="F781">
        <v>1</v>
      </c>
      <c r="G781">
        <v>1</v>
      </c>
      <c r="H781">
        <v>1</v>
      </c>
      <c r="I781" t="s">
        <v>1073</v>
      </c>
      <c r="J781" t="s">
        <v>6</v>
      </c>
      <c r="K781" t="s">
        <v>1074</v>
      </c>
      <c r="L781">
        <v>1191</v>
      </c>
      <c r="N781">
        <v>1013</v>
      </c>
      <c r="O781" t="s">
        <v>953</v>
      </c>
      <c r="P781" t="s">
        <v>953</v>
      </c>
      <c r="Q781">
        <v>1</v>
      </c>
      <c r="X781">
        <v>145.72</v>
      </c>
      <c r="Y781">
        <v>0</v>
      </c>
      <c r="Z781">
        <v>0</v>
      </c>
      <c r="AA781">
        <v>0</v>
      </c>
      <c r="AB781">
        <v>8.74</v>
      </c>
      <c r="AC781">
        <v>0</v>
      </c>
      <c r="AD781">
        <v>1</v>
      </c>
      <c r="AE781">
        <v>1</v>
      </c>
      <c r="AF781" t="s">
        <v>103</v>
      </c>
      <c r="AG781">
        <v>167.57799999999997</v>
      </c>
      <c r="AH781">
        <v>2</v>
      </c>
      <c r="AI781">
        <v>27722834</v>
      </c>
      <c r="AJ781">
        <v>761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ROW(Source!A310)</f>
        <v>310</v>
      </c>
      <c r="B782">
        <v>27722846</v>
      </c>
      <c r="C782">
        <v>27722833</v>
      </c>
      <c r="D782">
        <v>25412928</v>
      </c>
      <c r="E782">
        <v>1</v>
      </c>
      <c r="F782">
        <v>1</v>
      </c>
      <c r="G782">
        <v>1</v>
      </c>
      <c r="H782">
        <v>1</v>
      </c>
      <c r="I782" t="s">
        <v>954</v>
      </c>
      <c r="J782" t="s">
        <v>6</v>
      </c>
      <c r="K782" t="s">
        <v>955</v>
      </c>
      <c r="L782">
        <v>1191</v>
      </c>
      <c r="N782">
        <v>1013</v>
      </c>
      <c r="O782" t="s">
        <v>953</v>
      </c>
      <c r="P782" t="s">
        <v>953</v>
      </c>
      <c r="Q782">
        <v>1</v>
      </c>
      <c r="X782">
        <v>4.2300000000000004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2</v>
      </c>
      <c r="AF782" t="s">
        <v>102</v>
      </c>
      <c r="AG782">
        <v>5.2875000000000005</v>
      </c>
      <c r="AH782">
        <v>2</v>
      </c>
      <c r="AI782">
        <v>27722835</v>
      </c>
      <c r="AJ782">
        <v>762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ROW(Source!A310)</f>
        <v>310</v>
      </c>
      <c r="B783">
        <v>27722847</v>
      </c>
      <c r="C783">
        <v>27722833</v>
      </c>
      <c r="D783">
        <v>25230514</v>
      </c>
      <c r="E783">
        <v>1</v>
      </c>
      <c r="F783">
        <v>1</v>
      </c>
      <c r="G783">
        <v>1</v>
      </c>
      <c r="H783">
        <v>2</v>
      </c>
      <c r="I783" t="s">
        <v>960</v>
      </c>
      <c r="J783" t="s">
        <v>961</v>
      </c>
      <c r="K783" t="s">
        <v>962</v>
      </c>
      <c r="L783">
        <v>1368</v>
      </c>
      <c r="N783">
        <v>1011</v>
      </c>
      <c r="O783" t="s">
        <v>959</v>
      </c>
      <c r="P783" t="s">
        <v>959</v>
      </c>
      <c r="Q783">
        <v>1</v>
      </c>
      <c r="X783">
        <v>0.66</v>
      </c>
      <c r="Y783">
        <v>0</v>
      </c>
      <c r="Z783">
        <v>31.26</v>
      </c>
      <c r="AA783">
        <v>13.5</v>
      </c>
      <c r="AB783">
        <v>0</v>
      </c>
      <c r="AC783">
        <v>0</v>
      </c>
      <c r="AD783">
        <v>1</v>
      </c>
      <c r="AE783">
        <v>0</v>
      </c>
      <c r="AF783" t="s">
        <v>102</v>
      </c>
      <c r="AG783">
        <v>0.82500000000000007</v>
      </c>
      <c r="AH783">
        <v>2</v>
      </c>
      <c r="AI783">
        <v>27722836</v>
      </c>
      <c r="AJ783">
        <v>763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ROW(Source!A310)</f>
        <v>310</v>
      </c>
      <c r="B784">
        <v>27722848</v>
      </c>
      <c r="C784">
        <v>27722833</v>
      </c>
      <c r="D784">
        <v>25231607</v>
      </c>
      <c r="E784">
        <v>1</v>
      </c>
      <c r="F784">
        <v>1</v>
      </c>
      <c r="G784">
        <v>1</v>
      </c>
      <c r="H784">
        <v>2</v>
      </c>
      <c r="I784" t="s">
        <v>997</v>
      </c>
      <c r="J784" t="s">
        <v>998</v>
      </c>
      <c r="K784" t="s">
        <v>999</v>
      </c>
      <c r="L784">
        <v>1368</v>
      </c>
      <c r="N784">
        <v>1011</v>
      </c>
      <c r="O784" t="s">
        <v>959</v>
      </c>
      <c r="P784" t="s">
        <v>959</v>
      </c>
      <c r="Q784">
        <v>1</v>
      </c>
      <c r="X784">
        <v>3.57</v>
      </c>
      <c r="Y784">
        <v>0</v>
      </c>
      <c r="Z784">
        <v>65.709999999999994</v>
      </c>
      <c r="AA784">
        <v>11.6</v>
      </c>
      <c r="AB784">
        <v>0</v>
      </c>
      <c r="AC784">
        <v>0</v>
      </c>
      <c r="AD784">
        <v>1</v>
      </c>
      <c r="AE784">
        <v>0</v>
      </c>
      <c r="AF784" t="s">
        <v>102</v>
      </c>
      <c r="AG784">
        <v>4.4624999999999995</v>
      </c>
      <c r="AH784">
        <v>2</v>
      </c>
      <c r="AI784">
        <v>27722837</v>
      </c>
      <c r="AJ784">
        <v>764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ROW(Source!A310)</f>
        <v>310</v>
      </c>
      <c r="B785">
        <v>27722849</v>
      </c>
      <c r="C785">
        <v>27722833</v>
      </c>
      <c r="D785">
        <v>25150226</v>
      </c>
      <c r="E785">
        <v>1</v>
      </c>
      <c r="F785">
        <v>1</v>
      </c>
      <c r="G785">
        <v>1</v>
      </c>
      <c r="H785">
        <v>3</v>
      </c>
      <c r="I785" t="s">
        <v>1249</v>
      </c>
      <c r="J785" t="s">
        <v>1250</v>
      </c>
      <c r="K785" t="s">
        <v>1251</v>
      </c>
      <c r="L785">
        <v>1301</v>
      </c>
      <c r="N785">
        <v>1003</v>
      </c>
      <c r="O785" t="s">
        <v>501</v>
      </c>
      <c r="P785" t="s">
        <v>501</v>
      </c>
      <c r="Q785">
        <v>1</v>
      </c>
      <c r="X785">
        <v>244</v>
      </c>
      <c r="Y785">
        <v>6.38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244</v>
      </c>
      <c r="AH785">
        <v>2</v>
      </c>
      <c r="AI785">
        <v>27722838</v>
      </c>
      <c r="AJ785">
        <v>765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ROW(Source!A310)</f>
        <v>310</v>
      </c>
      <c r="B786">
        <v>27722850</v>
      </c>
      <c r="C786">
        <v>27722833</v>
      </c>
      <c r="D786">
        <v>25150227</v>
      </c>
      <c r="E786">
        <v>1</v>
      </c>
      <c r="F786">
        <v>1</v>
      </c>
      <c r="G786">
        <v>1</v>
      </c>
      <c r="H786">
        <v>3</v>
      </c>
      <c r="I786" t="s">
        <v>1252</v>
      </c>
      <c r="J786" t="s">
        <v>1253</v>
      </c>
      <c r="K786" t="s">
        <v>1254</v>
      </c>
      <c r="L786">
        <v>1301</v>
      </c>
      <c r="N786">
        <v>1003</v>
      </c>
      <c r="O786" t="s">
        <v>501</v>
      </c>
      <c r="P786" t="s">
        <v>501</v>
      </c>
      <c r="Q786">
        <v>1</v>
      </c>
      <c r="X786">
        <v>56</v>
      </c>
      <c r="Y786">
        <v>7.95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56</v>
      </c>
      <c r="AH786">
        <v>2</v>
      </c>
      <c r="AI786">
        <v>27722839</v>
      </c>
      <c r="AJ786">
        <v>766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ROW(Source!A310)</f>
        <v>310</v>
      </c>
      <c r="B787">
        <v>27722851</v>
      </c>
      <c r="C787">
        <v>27722833</v>
      </c>
      <c r="D787">
        <v>25150315</v>
      </c>
      <c r="E787">
        <v>1</v>
      </c>
      <c r="F787">
        <v>1</v>
      </c>
      <c r="G787">
        <v>1</v>
      </c>
      <c r="H787">
        <v>3</v>
      </c>
      <c r="I787" t="s">
        <v>1255</v>
      </c>
      <c r="J787" t="s">
        <v>1256</v>
      </c>
      <c r="K787" t="s">
        <v>1257</v>
      </c>
      <c r="L787">
        <v>1302</v>
      </c>
      <c r="N787">
        <v>1003</v>
      </c>
      <c r="O787" t="s">
        <v>751</v>
      </c>
      <c r="P787" t="s">
        <v>751</v>
      </c>
      <c r="Q787">
        <v>10</v>
      </c>
      <c r="X787">
        <v>15.6</v>
      </c>
      <c r="Y787">
        <v>64.099999999999994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15.6</v>
      </c>
      <c r="AH787">
        <v>2</v>
      </c>
      <c r="AI787">
        <v>27722840</v>
      </c>
      <c r="AJ787">
        <v>767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ROW(Source!A310)</f>
        <v>310</v>
      </c>
      <c r="B788">
        <v>27722852</v>
      </c>
      <c r="C788">
        <v>27722833</v>
      </c>
      <c r="D788">
        <v>25152739</v>
      </c>
      <c r="E788">
        <v>1</v>
      </c>
      <c r="F788">
        <v>1</v>
      </c>
      <c r="G788">
        <v>1</v>
      </c>
      <c r="H788">
        <v>3</v>
      </c>
      <c r="I788" t="s">
        <v>1258</v>
      </c>
      <c r="J788" t="s">
        <v>1259</v>
      </c>
      <c r="K788" t="s">
        <v>1260</v>
      </c>
      <c r="L788">
        <v>1358</v>
      </c>
      <c r="N788">
        <v>1010</v>
      </c>
      <c r="O788" t="s">
        <v>553</v>
      </c>
      <c r="P788" t="s">
        <v>553</v>
      </c>
      <c r="Q788">
        <v>10</v>
      </c>
      <c r="X788">
        <v>38.9</v>
      </c>
      <c r="Y788">
        <v>7.03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38.9</v>
      </c>
      <c r="AH788">
        <v>2</v>
      </c>
      <c r="AI788">
        <v>27722841</v>
      </c>
      <c r="AJ788">
        <v>768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ROW(Source!A310)</f>
        <v>310</v>
      </c>
      <c r="B789">
        <v>27722853</v>
      </c>
      <c r="C789">
        <v>27722833</v>
      </c>
      <c r="D789">
        <v>25145142</v>
      </c>
      <c r="E789">
        <v>17</v>
      </c>
      <c r="F789">
        <v>1</v>
      </c>
      <c r="G789">
        <v>1</v>
      </c>
      <c r="H789">
        <v>3</v>
      </c>
      <c r="I789" t="s">
        <v>1439</v>
      </c>
      <c r="J789" t="s">
        <v>6</v>
      </c>
      <c r="K789" t="s">
        <v>1440</v>
      </c>
      <c r="L789">
        <v>1327</v>
      </c>
      <c r="N789">
        <v>1005</v>
      </c>
      <c r="O789" t="s">
        <v>96</v>
      </c>
      <c r="P789" t="s">
        <v>96</v>
      </c>
      <c r="Q789">
        <v>1</v>
      </c>
      <c r="X789">
        <v>100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6</v>
      </c>
      <c r="AG789">
        <v>100</v>
      </c>
      <c r="AH789">
        <v>3</v>
      </c>
      <c r="AI789">
        <v>-1</v>
      </c>
      <c r="AJ789" t="s">
        <v>6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ROW(Source!A310)</f>
        <v>310</v>
      </c>
      <c r="B790">
        <v>27722854</v>
      </c>
      <c r="C790">
        <v>27722833</v>
      </c>
      <c r="D790">
        <v>25180423</v>
      </c>
      <c r="E790">
        <v>1</v>
      </c>
      <c r="F790">
        <v>1</v>
      </c>
      <c r="G790">
        <v>1</v>
      </c>
      <c r="H790">
        <v>3</v>
      </c>
      <c r="I790" t="s">
        <v>1261</v>
      </c>
      <c r="J790" t="s">
        <v>1262</v>
      </c>
      <c r="K790" t="s">
        <v>1263</v>
      </c>
      <c r="L790">
        <v>1355</v>
      </c>
      <c r="N790">
        <v>1010</v>
      </c>
      <c r="O790" t="s">
        <v>519</v>
      </c>
      <c r="P790" t="s">
        <v>519</v>
      </c>
      <c r="Q790">
        <v>100</v>
      </c>
      <c r="X790">
        <v>8</v>
      </c>
      <c r="Y790">
        <v>50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6</v>
      </c>
      <c r="AG790">
        <v>8</v>
      </c>
      <c r="AH790">
        <v>2</v>
      </c>
      <c r="AI790">
        <v>27722843</v>
      </c>
      <c r="AJ790">
        <v>769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ROW(Source!A310)</f>
        <v>310</v>
      </c>
      <c r="B791">
        <v>27722855</v>
      </c>
      <c r="C791">
        <v>27722833</v>
      </c>
      <c r="D791">
        <v>25186863</v>
      </c>
      <c r="E791">
        <v>1</v>
      </c>
      <c r="F791">
        <v>1</v>
      </c>
      <c r="G791">
        <v>1</v>
      </c>
      <c r="H791">
        <v>3</v>
      </c>
      <c r="I791" t="s">
        <v>1264</v>
      </c>
      <c r="J791" t="s">
        <v>1265</v>
      </c>
      <c r="K791" t="s">
        <v>1266</v>
      </c>
      <c r="L791">
        <v>1354</v>
      </c>
      <c r="N791">
        <v>1010</v>
      </c>
      <c r="O791" t="s">
        <v>252</v>
      </c>
      <c r="P791" t="s">
        <v>252</v>
      </c>
      <c r="Q791">
        <v>1</v>
      </c>
      <c r="X791">
        <v>69</v>
      </c>
      <c r="Y791">
        <v>67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</v>
      </c>
      <c r="AG791">
        <v>69</v>
      </c>
      <c r="AH791">
        <v>2</v>
      </c>
      <c r="AI791">
        <v>27722844</v>
      </c>
      <c r="AJ791">
        <v>770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ROW(Source!A311)</f>
        <v>311</v>
      </c>
      <c r="B792">
        <v>27722845</v>
      </c>
      <c r="C792">
        <v>27722833</v>
      </c>
      <c r="D792">
        <v>25418547</v>
      </c>
      <c r="E792">
        <v>1</v>
      </c>
      <c r="F792">
        <v>1</v>
      </c>
      <c r="G792">
        <v>1</v>
      </c>
      <c r="H792">
        <v>1</v>
      </c>
      <c r="I792" t="s">
        <v>1073</v>
      </c>
      <c r="J792" t="s">
        <v>6</v>
      </c>
      <c r="K792" t="s">
        <v>1074</v>
      </c>
      <c r="L792">
        <v>1191</v>
      </c>
      <c r="N792">
        <v>1013</v>
      </c>
      <c r="O792" t="s">
        <v>953</v>
      </c>
      <c r="P792" t="s">
        <v>953</v>
      </c>
      <c r="Q792">
        <v>1</v>
      </c>
      <c r="X792">
        <v>145.72</v>
      </c>
      <c r="Y792">
        <v>0</v>
      </c>
      <c r="Z792">
        <v>0</v>
      </c>
      <c r="AA792">
        <v>0</v>
      </c>
      <c r="AB792">
        <v>8.74</v>
      </c>
      <c r="AC792">
        <v>0</v>
      </c>
      <c r="AD792">
        <v>1</v>
      </c>
      <c r="AE792">
        <v>1</v>
      </c>
      <c r="AF792" t="s">
        <v>103</v>
      </c>
      <c r="AG792">
        <v>167.57799999999997</v>
      </c>
      <c r="AH792">
        <v>2</v>
      </c>
      <c r="AI792">
        <v>27722834</v>
      </c>
      <c r="AJ792">
        <v>772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ROW(Source!A311)</f>
        <v>311</v>
      </c>
      <c r="B793">
        <v>27722846</v>
      </c>
      <c r="C793">
        <v>27722833</v>
      </c>
      <c r="D793">
        <v>25412928</v>
      </c>
      <c r="E793">
        <v>1</v>
      </c>
      <c r="F793">
        <v>1</v>
      </c>
      <c r="G793">
        <v>1</v>
      </c>
      <c r="H793">
        <v>1</v>
      </c>
      <c r="I793" t="s">
        <v>954</v>
      </c>
      <c r="J793" t="s">
        <v>6</v>
      </c>
      <c r="K793" t="s">
        <v>955</v>
      </c>
      <c r="L793">
        <v>1191</v>
      </c>
      <c r="N793">
        <v>1013</v>
      </c>
      <c r="O793" t="s">
        <v>953</v>
      </c>
      <c r="P793" t="s">
        <v>953</v>
      </c>
      <c r="Q793">
        <v>1</v>
      </c>
      <c r="X793">
        <v>4.2300000000000004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2</v>
      </c>
      <c r="AF793" t="s">
        <v>102</v>
      </c>
      <c r="AG793">
        <v>5.2875000000000005</v>
      </c>
      <c r="AH793">
        <v>2</v>
      </c>
      <c r="AI793">
        <v>27722835</v>
      </c>
      <c r="AJ793">
        <v>773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ROW(Source!A311)</f>
        <v>311</v>
      </c>
      <c r="B794">
        <v>27722847</v>
      </c>
      <c r="C794">
        <v>27722833</v>
      </c>
      <c r="D794">
        <v>25230514</v>
      </c>
      <c r="E794">
        <v>1</v>
      </c>
      <c r="F794">
        <v>1</v>
      </c>
      <c r="G794">
        <v>1</v>
      </c>
      <c r="H794">
        <v>2</v>
      </c>
      <c r="I794" t="s">
        <v>960</v>
      </c>
      <c r="J794" t="s">
        <v>961</v>
      </c>
      <c r="K794" t="s">
        <v>962</v>
      </c>
      <c r="L794">
        <v>1368</v>
      </c>
      <c r="N794">
        <v>1011</v>
      </c>
      <c r="O794" t="s">
        <v>959</v>
      </c>
      <c r="P794" t="s">
        <v>959</v>
      </c>
      <c r="Q794">
        <v>1</v>
      </c>
      <c r="X794">
        <v>0.66</v>
      </c>
      <c r="Y794">
        <v>0</v>
      </c>
      <c r="Z794">
        <v>31.26</v>
      </c>
      <c r="AA794">
        <v>13.5</v>
      </c>
      <c r="AB794">
        <v>0</v>
      </c>
      <c r="AC794">
        <v>0</v>
      </c>
      <c r="AD794">
        <v>1</v>
      </c>
      <c r="AE794">
        <v>0</v>
      </c>
      <c r="AF794" t="s">
        <v>102</v>
      </c>
      <c r="AG794">
        <v>0.82500000000000007</v>
      </c>
      <c r="AH794">
        <v>2</v>
      </c>
      <c r="AI794">
        <v>27722836</v>
      </c>
      <c r="AJ794">
        <v>774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ROW(Source!A311)</f>
        <v>311</v>
      </c>
      <c r="B795">
        <v>27722848</v>
      </c>
      <c r="C795">
        <v>27722833</v>
      </c>
      <c r="D795">
        <v>25231607</v>
      </c>
      <c r="E795">
        <v>1</v>
      </c>
      <c r="F795">
        <v>1</v>
      </c>
      <c r="G795">
        <v>1</v>
      </c>
      <c r="H795">
        <v>2</v>
      </c>
      <c r="I795" t="s">
        <v>997</v>
      </c>
      <c r="J795" t="s">
        <v>998</v>
      </c>
      <c r="K795" t="s">
        <v>999</v>
      </c>
      <c r="L795">
        <v>1368</v>
      </c>
      <c r="N795">
        <v>1011</v>
      </c>
      <c r="O795" t="s">
        <v>959</v>
      </c>
      <c r="P795" t="s">
        <v>959</v>
      </c>
      <c r="Q795">
        <v>1</v>
      </c>
      <c r="X795">
        <v>3.57</v>
      </c>
      <c r="Y795">
        <v>0</v>
      </c>
      <c r="Z795">
        <v>65.709999999999994</v>
      </c>
      <c r="AA795">
        <v>11.6</v>
      </c>
      <c r="AB795">
        <v>0</v>
      </c>
      <c r="AC795">
        <v>0</v>
      </c>
      <c r="AD795">
        <v>1</v>
      </c>
      <c r="AE795">
        <v>0</v>
      </c>
      <c r="AF795" t="s">
        <v>102</v>
      </c>
      <c r="AG795">
        <v>4.4624999999999995</v>
      </c>
      <c r="AH795">
        <v>2</v>
      </c>
      <c r="AI795">
        <v>27722837</v>
      </c>
      <c r="AJ795">
        <v>775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ROW(Source!A311)</f>
        <v>311</v>
      </c>
      <c r="B796">
        <v>27722849</v>
      </c>
      <c r="C796">
        <v>27722833</v>
      </c>
      <c r="D796">
        <v>25150226</v>
      </c>
      <c r="E796">
        <v>1</v>
      </c>
      <c r="F796">
        <v>1</v>
      </c>
      <c r="G796">
        <v>1</v>
      </c>
      <c r="H796">
        <v>3</v>
      </c>
      <c r="I796" t="s">
        <v>1249</v>
      </c>
      <c r="J796" t="s">
        <v>1250</v>
      </c>
      <c r="K796" t="s">
        <v>1251</v>
      </c>
      <c r="L796">
        <v>1301</v>
      </c>
      <c r="N796">
        <v>1003</v>
      </c>
      <c r="O796" t="s">
        <v>501</v>
      </c>
      <c r="P796" t="s">
        <v>501</v>
      </c>
      <c r="Q796">
        <v>1</v>
      </c>
      <c r="X796">
        <v>244</v>
      </c>
      <c r="Y796">
        <v>6.38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244</v>
      </c>
      <c r="AH796">
        <v>2</v>
      </c>
      <c r="AI796">
        <v>27722838</v>
      </c>
      <c r="AJ796">
        <v>776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ROW(Source!A311)</f>
        <v>311</v>
      </c>
      <c r="B797">
        <v>27722850</v>
      </c>
      <c r="C797">
        <v>27722833</v>
      </c>
      <c r="D797">
        <v>25150227</v>
      </c>
      <c r="E797">
        <v>1</v>
      </c>
      <c r="F797">
        <v>1</v>
      </c>
      <c r="G797">
        <v>1</v>
      </c>
      <c r="H797">
        <v>3</v>
      </c>
      <c r="I797" t="s">
        <v>1252</v>
      </c>
      <c r="J797" t="s">
        <v>1253</v>
      </c>
      <c r="K797" t="s">
        <v>1254</v>
      </c>
      <c r="L797">
        <v>1301</v>
      </c>
      <c r="N797">
        <v>1003</v>
      </c>
      <c r="O797" t="s">
        <v>501</v>
      </c>
      <c r="P797" t="s">
        <v>501</v>
      </c>
      <c r="Q797">
        <v>1</v>
      </c>
      <c r="X797">
        <v>56</v>
      </c>
      <c r="Y797">
        <v>7.95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56</v>
      </c>
      <c r="AH797">
        <v>2</v>
      </c>
      <c r="AI797">
        <v>27722839</v>
      </c>
      <c r="AJ797">
        <v>777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ROW(Source!A311)</f>
        <v>311</v>
      </c>
      <c r="B798">
        <v>27722851</v>
      </c>
      <c r="C798">
        <v>27722833</v>
      </c>
      <c r="D798">
        <v>25150315</v>
      </c>
      <c r="E798">
        <v>1</v>
      </c>
      <c r="F798">
        <v>1</v>
      </c>
      <c r="G798">
        <v>1</v>
      </c>
      <c r="H798">
        <v>3</v>
      </c>
      <c r="I798" t="s">
        <v>1255</v>
      </c>
      <c r="J798" t="s">
        <v>1256</v>
      </c>
      <c r="K798" t="s">
        <v>1257</v>
      </c>
      <c r="L798">
        <v>1302</v>
      </c>
      <c r="N798">
        <v>1003</v>
      </c>
      <c r="O798" t="s">
        <v>751</v>
      </c>
      <c r="P798" t="s">
        <v>751</v>
      </c>
      <c r="Q798">
        <v>10</v>
      </c>
      <c r="X798">
        <v>15.6</v>
      </c>
      <c r="Y798">
        <v>64.099999999999994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6</v>
      </c>
      <c r="AG798">
        <v>15.6</v>
      </c>
      <c r="AH798">
        <v>2</v>
      </c>
      <c r="AI798">
        <v>27722840</v>
      </c>
      <c r="AJ798">
        <v>778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ROW(Source!A311)</f>
        <v>311</v>
      </c>
      <c r="B799">
        <v>27722852</v>
      </c>
      <c r="C799">
        <v>27722833</v>
      </c>
      <c r="D799">
        <v>25152739</v>
      </c>
      <c r="E799">
        <v>1</v>
      </c>
      <c r="F799">
        <v>1</v>
      </c>
      <c r="G799">
        <v>1</v>
      </c>
      <c r="H799">
        <v>3</v>
      </c>
      <c r="I799" t="s">
        <v>1258</v>
      </c>
      <c r="J799" t="s">
        <v>1259</v>
      </c>
      <c r="K799" t="s">
        <v>1260</v>
      </c>
      <c r="L799">
        <v>1358</v>
      </c>
      <c r="N799">
        <v>1010</v>
      </c>
      <c r="O799" t="s">
        <v>553</v>
      </c>
      <c r="P799" t="s">
        <v>553</v>
      </c>
      <c r="Q799">
        <v>10</v>
      </c>
      <c r="X799">
        <v>38.9</v>
      </c>
      <c r="Y799">
        <v>7.03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6</v>
      </c>
      <c r="AG799">
        <v>38.9</v>
      </c>
      <c r="AH799">
        <v>2</v>
      </c>
      <c r="AI799">
        <v>27722841</v>
      </c>
      <c r="AJ799">
        <v>779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ROW(Source!A311)</f>
        <v>311</v>
      </c>
      <c r="B800">
        <v>27722853</v>
      </c>
      <c r="C800">
        <v>27722833</v>
      </c>
      <c r="D800">
        <v>25145142</v>
      </c>
      <c r="E800">
        <v>17</v>
      </c>
      <c r="F800">
        <v>1</v>
      </c>
      <c r="G800">
        <v>1</v>
      </c>
      <c r="H800">
        <v>3</v>
      </c>
      <c r="I800" t="s">
        <v>1439</v>
      </c>
      <c r="J800" t="s">
        <v>6</v>
      </c>
      <c r="K800" t="s">
        <v>1440</v>
      </c>
      <c r="L800">
        <v>1327</v>
      </c>
      <c r="N800">
        <v>1005</v>
      </c>
      <c r="O800" t="s">
        <v>96</v>
      </c>
      <c r="P800" t="s">
        <v>96</v>
      </c>
      <c r="Q800">
        <v>1</v>
      </c>
      <c r="X800">
        <v>100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 t="s">
        <v>6</v>
      </c>
      <c r="AG800">
        <v>100</v>
      </c>
      <c r="AH800">
        <v>3</v>
      </c>
      <c r="AI800">
        <v>-1</v>
      </c>
      <c r="AJ800" t="s">
        <v>6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ROW(Source!A311)</f>
        <v>311</v>
      </c>
      <c r="B801">
        <v>27722854</v>
      </c>
      <c r="C801">
        <v>27722833</v>
      </c>
      <c r="D801">
        <v>25180423</v>
      </c>
      <c r="E801">
        <v>1</v>
      </c>
      <c r="F801">
        <v>1</v>
      </c>
      <c r="G801">
        <v>1</v>
      </c>
      <c r="H801">
        <v>3</v>
      </c>
      <c r="I801" t="s">
        <v>1261</v>
      </c>
      <c r="J801" t="s">
        <v>1262</v>
      </c>
      <c r="K801" t="s">
        <v>1263</v>
      </c>
      <c r="L801">
        <v>1355</v>
      </c>
      <c r="N801">
        <v>1010</v>
      </c>
      <c r="O801" t="s">
        <v>519</v>
      </c>
      <c r="P801" t="s">
        <v>519</v>
      </c>
      <c r="Q801">
        <v>100</v>
      </c>
      <c r="X801">
        <v>8</v>
      </c>
      <c r="Y801">
        <v>50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8</v>
      </c>
      <c r="AH801">
        <v>2</v>
      </c>
      <c r="AI801">
        <v>27722843</v>
      </c>
      <c r="AJ801">
        <v>780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ROW(Source!A311)</f>
        <v>311</v>
      </c>
      <c r="B802">
        <v>27722855</v>
      </c>
      <c r="C802">
        <v>27722833</v>
      </c>
      <c r="D802">
        <v>25186863</v>
      </c>
      <c r="E802">
        <v>1</v>
      </c>
      <c r="F802">
        <v>1</v>
      </c>
      <c r="G802">
        <v>1</v>
      </c>
      <c r="H802">
        <v>3</v>
      </c>
      <c r="I802" t="s">
        <v>1264</v>
      </c>
      <c r="J802" t="s">
        <v>1265</v>
      </c>
      <c r="K802" t="s">
        <v>1266</v>
      </c>
      <c r="L802">
        <v>1354</v>
      </c>
      <c r="N802">
        <v>1010</v>
      </c>
      <c r="O802" t="s">
        <v>252</v>
      </c>
      <c r="P802" t="s">
        <v>252</v>
      </c>
      <c r="Q802">
        <v>1</v>
      </c>
      <c r="X802">
        <v>69</v>
      </c>
      <c r="Y802">
        <v>67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69</v>
      </c>
      <c r="AH802">
        <v>2</v>
      </c>
      <c r="AI802">
        <v>27722844</v>
      </c>
      <c r="AJ802">
        <v>781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ROW(Source!A314)</f>
        <v>314</v>
      </c>
      <c r="B803">
        <v>27722865</v>
      </c>
      <c r="C803">
        <v>27722857</v>
      </c>
      <c r="D803">
        <v>25428833</v>
      </c>
      <c r="E803">
        <v>1</v>
      </c>
      <c r="F803">
        <v>1</v>
      </c>
      <c r="G803">
        <v>1</v>
      </c>
      <c r="H803">
        <v>1</v>
      </c>
      <c r="I803" t="s">
        <v>1059</v>
      </c>
      <c r="J803" t="s">
        <v>6</v>
      </c>
      <c r="K803" t="s">
        <v>1060</v>
      </c>
      <c r="L803">
        <v>1191</v>
      </c>
      <c r="N803">
        <v>1013</v>
      </c>
      <c r="O803" t="s">
        <v>953</v>
      </c>
      <c r="P803" t="s">
        <v>953</v>
      </c>
      <c r="Q803">
        <v>1</v>
      </c>
      <c r="X803">
        <v>322.73</v>
      </c>
      <c r="Y803">
        <v>0</v>
      </c>
      <c r="Z803">
        <v>0</v>
      </c>
      <c r="AA803">
        <v>0</v>
      </c>
      <c r="AB803">
        <v>9.92</v>
      </c>
      <c r="AC803">
        <v>0</v>
      </c>
      <c r="AD803">
        <v>1</v>
      </c>
      <c r="AE803">
        <v>1</v>
      </c>
      <c r="AF803" t="s">
        <v>53</v>
      </c>
      <c r="AG803">
        <v>225.911</v>
      </c>
      <c r="AH803">
        <v>2</v>
      </c>
      <c r="AI803">
        <v>27722858</v>
      </c>
      <c r="AJ803">
        <v>783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ROW(Source!A314)</f>
        <v>314</v>
      </c>
      <c r="B804">
        <v>27722866</v>
      </c>
      <c r="C804">
        <v>27722857</v>
      </c>
      <c r="D804">
        <v>25412928</v>
      </c>
      <c r="E804">
        <v>1</v>
      </c>
      <c r="F804">
        <v>1</v>
      </c>
      <c r="G804">
        <v>1</v>
      </c>
      <c r="H804">
        <v>1</v>
      </c>
      <c r="I804" t="s">
        <v>954</v>
      </c>
      <c r="J804" t="s">
        <v>6</v>
      </c>
      <c r="K804" t="s">
        <v>955</v>
      </c>
      <c r="L804">
        <v>1191</v>
      </c>
      <c r="N804">
        <v>1013</v>
      </c>
      <c r="O804" t="s">
        <v>953</v>
      </c>
      <c r="P804" t="s">
        <v>953</v>
      </c>
      <c r="Q804">
        <v>1</v>
      </c>
      <c r="X804">
        <v>19.95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2</v>
      </c>
      <c r="AF804" t="s">
        <v>53</v>
      </c>
      <c r="AG804">
        <v>13.964999999999998</v>
      </c>
      <c r="AH804">
        <v>2</v>
      </c>
      <c r="AI804">
        <v>27722859</v>
      </c>
      <c r="AJ804">
        <v>784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ROW(Source!A314)</f>
        <v>314</v>
      </c>
      <c r="B805">
        <v>27722867</v>
      </c>
      <c r="C805">
        <v>27722857</v>
      </c>
      <c r="D805">
        <v>25230242</v>
      </c>
      <c r="E805">
        <v>1</v>
      </c>
      <c r="F805">
        <v>1</v>
      </c>
      <c r="G805">
        <v>1</v>
      </c>
      <c r="H805">
        <v>2</v>
      </c>
      <c r="I805" t="s">
        <v>1267</v>
      </c>
      <c r="J805" t="s">
        <v>1268</v>
      </c>
      <c r="K805" t="s">
        <v>1269</v>
      </c>
      <c r="L805">
        <v>1368</v>
      </c>
      <c r="N805">
        <v>1011</v>
      </c>
      <c r="O805" t="s">
        <v>959</v>
      </c>
      <c r="P805" t="s">
        <v>959</v>
      </c>
      <c r="Q805">
        <v>1</v>
      </c>
      <c r="X805">
        <v>2.4</v>
      </c>
      <c r="Y805">
        <v>0</v>
      </c>
      <c r="Z805">
        <v>96.89</v>
      </c>
      <c r="AA805">
        <v>13.5</v>
      </c>
      <c r="AB805">
        <v>0</v>
      </c>
      <c r="AC805">
        <v>0</v>
      </c>
      <c r="AD805">
        <v>1</v>
      </c>
      <c r="AE805">
        <v>0</v>
      </c>
      <c r="AF805" t="s">
        <v>53</v>
      </c>
      <c r="AG805">
        <v>1.68</v>
      </c>
      <c r="AH805">
        <v>2</v>
      </c>
      <c r="AI805">
        <v>27722860</v>
      </c>
      <c r="AJ805">
        <v>785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ROW(Source!A314)</f>
        <v>314</v>
      </c>
      <c r="B806">
        <v>27722868</v>
      </c>
      <c r="C806">
        <v>27722857</v>
      </c>
      <c r="D806">
        <v>25230514</v>
      </c>
      <c r="E806">
        <v>1</v>
      </c>
      <c r="F806">
        <v>1</v>
      </c>
      <c r="G806">
        <v>1</v>
      </c>
      <c r="H806">
        <v>2</v>
      </c>
      <c r="I806" t="s">
        <v>960</v>
      </c>
      <c r="J806" t="s">
        <v>961</v>
      </c>
      <c r="K806" t="s">
        <v>962</v>
      </c>
      <c r="L806">
        <v>1368</v>
      </c>
      <c r="N806">
        <v>1011</v>
      </c>
      <c r="O806" t="s">
        <v>959</v>
      </c>
      <c r="P806" t="s">
        <v>959</v>
      </c>
      <c r="Q806">
        <v>1</v>
      </c>
      <c r="X806">
        <v>17</v>
      </c>
      <c r="Y806">
        <v>0</v>
      </c>
      <c r="Z806">
        <v>31.26</v>
      </c>
      <c r="AA806">
        <v>13.5</v>
      </c>
      <c r="AB806">
        <v>0</v>
      </c>
      <c r="AC806">
        <v>0</v>
      </c>
      <c r="AD806">
        <v>1</v>
      </c>
      <c r="AE806">
        <v>0</v>
      </c>
      <c r="AF806" t="s">
        <v>53</v>
      </c>
      <c r="AG806">
        <v>11.899999999999999</v>
      </c>
      <c r="AH806">
        <v>2</v>
      </c>
      <c r="AI806">
        <v>27722861</v>
      </c>
      <c r="AJ806">
        <v>786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ROW(Source!A314)</f>
        <v>314</v>
      </c>
      <c r="B807">
        <v>27722869</v>
      </c>
      <c r="C807">
        <v>27722857</v>
      </c>
      <c r="D807">
        <v>25231607</v>
      </c>
      <c r="E807">
        <v>1</v>
      </c>
      <c r="F807">
        <v>1</v>
      </c>
      <c r="G807">
        <v>1</v>
      </c>
      <c r="H807">
        <v>2</v>
      </c>
      <c r="I807" t="s">
        <v>997</v>
      </c>
      <c r="J807" t="s">
        <v>998</v>
      </c>
      <c r="K807" t="s">
        <v>999</v>
      </c>
      <c r="L807">
        <v>1368</v>
      </c>
      <c r="N807">
        <v>1011</v>
      </c>
      <c r="O807" t="s">
        <v>959</v>
      </c>
      <c r="P807" t="s">
        <v>959</v>
      </c>
      <c r="Q807">
        <v>1</v>
      </c>
      <c r="X807">
        <v>0.55000000000000004</v>
      </c>
      <c r="Y807">
        <v>0</v>
      </c>
      <c r="Z807">
        <v>65.709999999999994</v>
      </c>
      <c r="AA807">
        <v>11.6</v>
      </c>
      <c r="AB807">
        <v>0</v>
      </c>
      <c r="AC807">
        <v>0</v>
      </c>
      <c r="AD807">
        <v>1</v>
      </c>
      <c r="AE807">
        <v>0</v>
      </c>
      <c r="AF807" t="s">
        <v>53</v>
      </c>
      <c r="AG807">
        <v>0.38500000000000001</v>
      </c>
      <c r="AH807">
        <v>2</v>
      </c>
      <c r="AI807">
        <v>27722862</v>
      </c>
      <c r="AJ807">
        <v>787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ROW(Source!A314)</f>
        <v>314</v>
      </c>
      <c r="B808">
        <v>27722870</v>
      </c>
      <c r="C808">
        <v>27722857</v>
      </c>
      <c r="D808">
        <v>25152615</v>
      </c>
      <c r="E808">
        <v>1</v>
      </c>
      <c r="F808">
        <v>1</v>
      </c>
      <c r="G808">
        <v>1</v>
      </c>
      <c r="H808">
        <v>3</v>
      </c>
      <c r="I808" t="s">
        <v>1015</v>
      </c>
      <c r="J808" t="s">
        <v>1016</v>
      </c>
      <c r="K808" t="s">
        <v>1017</v>
      </c>
      <c r="L808">
        <v>1348</v>
      </c>
      <c r="N808">
        <v>1009</v>
      </c>
      <c r="O808" t="s">
        <v>46</v>
      </c>
      <c r="P808" t="s">
        <v>46</v>
      </c>
      <c r="Q808">
        <v>1000</v>
      </c>
      <c r="X808">
        <v>1E-3</v>
      </c>
      <c r="Y808">
        <v>9040.01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21</v>
      </c>
      <c r="AG808">
        <v>0</v>
      </c>
      <c r="AH808">
        <v>2</v>
      </c>
      <c r="AI808">
        <v>27722863</v>
      </c>
      <c r="AJ808">
        <v>788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ROW(Source!A314)</f>
        <v>314</v>
      </c>
      <c r="B809">
        <v>27722871</v>
      </c>
      <c r="C809">
        <v>27722857</v>
      </c>
      <c r="D809">
        <v>25152643</v>
      </c>
      <c r="E809">
        <v>1</v>
      </c>
      <c r="F809">
        <v>1</v>
      </c>
      <c r="G809">
        <v>1</v>
      </c>
      <c r="H809">
        <v>3</v>
      </c>
      <c r="I809" t="s">
        <v>1145</v>
      </c>
      <c r="J809" t="s">
        <v>1146</v>
      </c>
      <c r="K809" t="s">
        <v>1147</v>
      </c>
      <c r="L809">
        <v>1348</v>
      </c>
      <c r="N809">
        <v>1009</v>
      </c>
      <c r="O809" t="s">
        <v>46</v>
      </c>
      <c r="P809" t="s">
        <v>46</v>
      </c>
      <c r="Q809">
        <v>1000</v>
      </c>
      <c r="X809">
        <v>0</v>
      </c>
      <c r="Y809">
        <v>35011</v>
      </c>
      <c r="Z809">
        <v>0</v>
      </c>
      <c r="AA809">
        <v>0</v>
      </c>
      <c r="AB809">
        <v>0</v>
      </c>
      <c r="AC809">
        <v>1</v>
      </c>
      <c r="AD809">
        <v>0</v>
      </c>
      <c r="AE809">
        <v>0</v>
      </c>
      <c r="AF809" t="s">
        <v>21</v>
      </c>
      <c r="AG809">
        <v>0</v>
      </c>
      <c r="AH809">
        <v>3</v>
      </c>
      <c r="AI809">
        <v>-1</v>
      </c>
      <c r="AJ809" t="s">
        <v>6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ROW(Source!A314)</f>
        <v>314</v>
      </c>
      <c r="B810">
        <v>27722872</v>
      </c>
      <c r="C810">
        <v>27722857</v>
      </c>
      <c r="D810">
        <v>25145015</v>
      </c>
      <c r="E810">
        <v>17</v>
      </c>
      <c r="F810">
        <v>1</v>
      </c>
      <c r="G810">
        <v>1</v>
      </c>
      <c r="H810">
        <v>3</v>
      </c>
      <c r="I810" t="s">
        <v>1441</v>
      </c>
      <c r="J810" t="s">
        <v>6</v>
      </c>
      <c r="K810" t="s">
        <v>1442</v>
      </c>
      <c r="L810">
        <v>1346</v>
      </c>
      <c r="N810">
        <v>1009</v>
      </c>
      <c r="O810" t="s">
        <v>178</v>
      </c>
      <c r="P810" t="s">
        <v>178</v>
      </c>
      <c r="Q810">
        <v>1</v>
      </c>
      <c r="X810">
        <v>0.56999999999999995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 t="s">
        <v>21</v>
      </c>
      <c r="AG810">
        <v>0</v>
      </c>
      <c r="AH810">
        <v>3</v>
      </c>
      <c r="AI810">
        <v>-1</v>
      </c>
      <c r="AJ810" t="s">
        <v>6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ROW(Source!A314)</f>
        <v>314</v>
      </c>
      <c r="B811">
        <v>27722873</v>
      </c>
      <c r="C811">
        <v>27722857</v>
      </c>
      <c r="D811">
        <v>25145022</v>
      </c>
      <c r="E811">
        <v>17</v>
      </c>
      <c r="F811">
        <v>1</v>
      </c>
      <c r="G811">
        <v>1</v>
      </c>
      <c r="H811">
        <v>3</v>
      </c>
      <c r="I811" t="s">
        <v>1443</v>
      </c>
      <c r="J811" t="s">
        <v>6</v>
      </c>
      <c r="K811" t="s">
        <v>1444</v>
      </c>
      <c r="L811">
        <v>1327</v>
      </c>
      <c r="N811">
        <v>1005</v>
      </c>
      <c r="O811" t="s">
        <v>96</v>
      </c>
      <c r="P811" t="s">
        <v>96</v>
      </c>
      <c r="Q811">
        <v>1</v>
      </c>
      <c r="X811">
        <v>100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 t="s">
        <v>21</v>
      </c>
      <c r="AG811">
        <v>0</v>
      </c>
      <c r="AH811">
        <v>3</v>
      </c>
      <c r="AI811">
        <v>-1</v>
      </c>
      <c r="AJ811" t="s">
        <v>6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ROW(Source!A315)</f>
        <v>315</v>
      </c>
      <c r="B812">
        <v>27722865</v>
      </c>
      <c r="C812">
        <v>27722857</v>
      </c>
      <c r="D812">
        <v>25428833</v>
      </c>
      <c r="E812">
        <v>1</v>
      </c>
      <c r="F812">
        <v>1</v>
      </c>
      <c r="G812">
        <v>1</v>
      </c>
      <c r="H812">
        <v>1</v>
      </c>
      <c r="I812" t="s">
        <v>1059</v>
      </c>
      <c r="J812" t="s">
        <v>6</v>
      </c>
      <c r="K812" t="s">
        <v>1060</v>
      </c>
      <c r="L812">
        <v>1191</v>
      </c>
      <c r="N812">
        <v>1013</v>
      </c>
      <c r="O812" t="s">
        <v>953</v>
      </c>
      <c r="P812" t="s">
        <v>953</v>
      </c>
      <c r="Q812">
        <v>1</v>
      </c>
      <c r="X812">
        <v>322.73</v>
      </c>
      <c r="Y812">
        <v>0</v>
      </c>
      <c r="Z812">
        <v>0</v>
      </c>
      <c r="AA812">
        <v>0</v>
      </c>
      <c r="AB812">
        <v>9.92</v>
      </c>
      <c r="AC812">
        <v>0</v>
      </c>
      <c r="AD812">
        <v>1</v>
      </c>
      <c r="AE812">
        <v>1</v>
      </c>
      <c r="AF812" t="s">
        <v>53</v>
      </c>
      <c r="AG812">
        <v>225.911</v>
      </c>
      <c r="AH812">
        <v>2</v>
      </c>
      <c r="AI812">
        <v>27722858</v>
      </c>
      <c r="AJ812">
        <v>790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ROW(Source!A315)</f>
        <v>315</v>
      </c>
      <c r="B813">
        <v>27722866</v>
      </c>
      <c r="C813">
        <v>27722857</v>
      </c>
      <c r="D813">
        <v>25412928</v>
      </c>
      <c r="E813">
        <v>1</v>
      </c>
      <c r="F813">
        <v>1</v>
      </c>
      <c r="G813">
        <v>1</v>
      </c>
      <c r="H813">
        <v>1</v>
      </c>
      <c r="I813" t="s">
        <v>954</v>
      </c>
      <c r="J813" t="s">
        <v>6</v>
      </c>
      <c r="K813" t="s">
        <v>955</v>
      </c>
      <c r="L813">
        <v>1191</v>
      </c>
      <c r="N813">
        <v>1013</v>
      </c>
      <c r="O813" t="s">
        <v>953</v>
      </c>
      <c r="P813" t="s">
        <v>953</v>
      </c>
      <c r="Q813">
        <v>1</v>
      </c>
      <c r="X813">
        <v>19.95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2</v>
      </c>
      <c r="AF813" t="s">
        <v>53</v>
      </c>
      <c r="AG813">
        <v>13.964999999999998</v>
      </c>
      <c r="AH813">
        <v>2</v>
      </c>
      <c r="AI813">
        <v>27722859</v>
      </c>
      <c r="AJ813">
        <v>791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ROW(Source!A315)</f>
        <v>315</v>
      </c>
      <c r="B814">
        <v>27722867</v>
      </c>
      <c r="C814">
        <v>27722857</v>
      </c>
      <c r="D814">
        <v>25230242</v>
      </c>
      <c r="E814">
        <v>1</v>
      </c>
      <c r="F814">
        <v>1</v>
      </c>
      <c r="G814">
        <v>1</v>
      </c>
      <c r="H814">
        <v>2</v>
      </c>
      <c r="I814" t="s">
        <v>1267</v>
      </c>
      <c r="J814" t="s">
        <v>1268</v>
      </c>
      <c r="K814" t="s">
        <v>1269</v>
      </c>
      <c r="L814">
        <v>1368</v>
      </c>
      <c r="N814">
        <v>1011</v>
      </c>
      <c r="O814" t="s">
        <v>959</v>
      </c>
      <c r="P814" t="s">
        <v>959</v>
      </c>
      <c r="Q814">
        <v>1</v>
      </c>
      <c r="X814">
        <v>2.4</v>
      </c>
      <c r="Y814">
        <v>0</v>
      </c>
      <c r="Z814">
        <v>96.89</v>
      </c>
      <c r="AA814">
        <v>13.5</v>
      </c>
      <c r="AB814">
        <v>0</v>
      </c>
      <c r="AC814">
        <v>0</v>
      </c>
      <c r="AD814">
        <v>1</v>
      </c>
      <c r="AE814">
        <v>0</v>
      </c>
      <c r="AF814" t="s">
        <v>53</v>
      </c>
      <c r="AG814">
        <v>1.68</v>
      </c>
      <c r="AH814">
        <v>2</v>
      </c>
      <c r="AI814">
        <v>27722860</v>
      </c>
      <c r="AJ814">
        <v>792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ROW(Source!A315)</f>
        <v>315</v>
      </c>
      <c r="B815">
        <v>27722868</v>
      </c>
      <c r="C815">
        <v>27722857</v>
      </c>
      <c r="D815">
        <v>25230514</v>
      </c>
      <c r="E815">
        <v>1</v>
      </c>
      <c r="F815">
        <v>1</v>
      </c>
      <c r="G815">
        <v>1</v>
      </c>
      <c r="H815">
        <v>2</v>
      </c>
      <c r="I815" t="s">
        <v>960</v>
      </c>
      <c r="J815" t="s">
        <v>961</v>
      </c>
      <c r="K815" t="s">
        <v>962</v>
      </c>
      <c r="L815">
        <v>1368</v>
      </c>
      <c r="N815">
        <v>1011</v>
      </c>
      <c r="O815" t="s">
        <v>959</v>
      </c>
      <c r="P815" t="s">
        <v>959</v>
      </c>
      <c r="Q815">
        <v>1</v>
      </c>
      <c r="X815">
        <v>17</v>
      </c>
      <c r="Y815">
        <v>0</v>
      </c>
      <c r="Z815">
        <v>31.26</v>
      </c>
      <c r="AA815">
        <v>13.5</v>
      </c>
      <c r="AB815">
        <v>0</v>
      </c>
      <c r="AC815">
        <v>0</v>
      </c>
      <c r="AD815">
        <v>1</v>
      </c>
      <c r="AE815">
        <v>0</v>
      </c>
      <c r="AF815" t="s">
        <v>53</v>
      </c>
      <c r="AG815">
        <v>11.899999999999999</v>
      </c>
      <c r="AH815">
        <v>2</v>
      </c>
      <c r="AI815">
        <v>27722861</v>
      </c>
      <c r="AJ815">
        <v>793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ROW(Source!A315)</f>
        <v>315</v>
      </c>
      <c r="B816">
        <v>27722869</v>
      </c>
      <c r="C816">
        <v>27722857</v>
      </c>
      <c r="D816">
        <v>25231607</v>
      </c>
      <c r="E816">
        <v>1</v>
      </c>
      <c r="F816">
        <v>1</v>
      </c>
      <c r="G816">
        <v>1</v>
      </c>
      <c r="H816">
        <v>2</v>
      </c>
      <c r="I816" t="s">
        <v>997</v>
      </c>
      <c r="J816" t="s">
        <v>998</v>
      </c>
      <c r="K816" t="s">
        <v>999</v>
      </c>
      <c r="L816">
        <v>1368</v>
      </c>
      <c r="N816">
        <v>1011</v>
      </c>
      <c r="O816" t="s">
        <v>959</v>
      </c>
      <c r="P816" t="s">
        <v>959</v>
      </c>
      <c r="Q816">
        <v>1</v>
      </c>
      <c r="X816">
        <v>0.55000000000000004</v>
      </c>
      <c r="Y816">
        <v>0</v>
      </c>
      <c r="Z816">
        <v>65.709999999999994</v>
      </c>
      <c r="AA816">
        <v>11.6</v>
      </c>
      <c r="AB816">
        <v>0</v>
      </c>
      <c r="AC816">
        <v>0</v>
      </c>
      <c r="AD816">
        <v>1</v>
      </c>
      <c r="AE816">
        <v>0</v>
      </c>
      <c r="AF816" t="s">
        <v>53</v>
      </c>
      <c r="AG816">
        <v>0.38500000000000001</v>
      </c>
      <c r="AH816">
        <v>2</v>
      </c>
      <c r="AI816">
        <v>27722862</v>
      </c>
      <c r="AJ816">
        <v>794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ROW(Source!A315)</f>
        <v>315</v>
      </c>
      <c r="B817">
        <v>27722870</v>
      </c>
      <c r="C817">
        <v>27722857</v>
      </c>
      <c r="D817">
        <v>25152615</v>
      </c>
      <c r="E817">
        <v>1</v>
      </c>
      <c r="F817">
        <v>1</v>
      </c>
      <c r="G817">
        <v>1</v>
      </c>
      <c r="H817">
        <v>3</v>
      </c>
      <c r="I817" t="s">
        <v>1015</v>
      </c>
      <c r="J817" t="s">
        <v>1016</v>
      </c>
      <c r="K817" t="s">
        <v>1017</v>
      </c>
      <c r="L817">
        <v>1348</v>
      </c>
      <c r="N817">
        <v>1009</v>
      </c>
      <c r="O817" t="s">
        <v>46</v>
      </c>
      <c r="P817" t="s">
        <v>46</v>
      </c>
      <c r="Q817">
        <v>1000</v>
      </c>
      <c r="X817">
        <v>1E-3</v>
      </c>
      <c r="Y817">
        <v>9040.01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21</v>
      </c>
      <c r="AG817">
        <v>0</v>
      </c>
      <c r="AH817">
        <v>2</v>
      </c>
      <c r="AI817">
        <v>27722863</v>
      </c>
      <c r="AJ817">
        <v>795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ROW(Source!A315)</f>
        <v>315</v>
      </c>
      <c r="B818">
        <v>27722871</v>
      </c>
      <c r="C818">
        <v>27722857</v>
      </c>
      <c r="D818">
        <v>25152643</v>
      </c>
      <c r="E818">
        <v>1</v>
      </c>
      <c r="F818">
        <v>1</v>
      </c>
      <c r="G818">
        <v>1</v>
      </c>
      <c r="H818">
        <v>3</v>
      </c>
      <c r="I818" t="s">
        <v>1145</v>
      </c>
      <c r="J818" t="s">
        <v>1146</v>
      </c>
      <c r="K818" t="s">
        <v>1147</v>
      </c>
      <c r="L818">
        <v>1348</v>
      </c>
      <c r="N818">
        <v>1009</v>
      </c>
      <c r="O818" t="s">
        <v>46</v>
      </c>
      <c r="P818" t="s">
        <v>46</v>
      </c>
      <c r="Q818">
        <v>1000</v>
      </c>
      <c r="X818">
        <v>0</v>
      </c>
      <c r="Y818">
        <v>35011</v>
      </c>
      <c r="Z818">
        <v>0</v>
      </c>
      <c r="AA818">
        <v>0</v>
      </c>
      <c r="AB818">
        <v>0</v>
      </c>
      <c r="AC818">
        <v>1</v>
      </c>
      <c r="AD818">
        <v>0</v>
      </c>
      <c r="AE818">
        <v>0</v>
      </c>
      <c r="AF818" t="s">
        <v>21</v>
      </c>
      <c r="AG818">
        <v>0</v>
      </c>
      <c r="AH818">
        <v>3</v>
      </c>
      <c r="AI818">
        <v>-1</v>
      </c>
      <c r="AJ818" t="s">
        <v>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ROW(Source!A315)</f>
        <v>315</v>
      </c>
      <c r="B819">
        <v>27722872</v>
      </c>
      <c r="C819">
        <v>27722857</v>
      </c>
      <c r="D819">
        <v>25145015</v>
      </c>
      <c r="E819">
        <v>17</v>
      </c>
      <c r="F819">
        <v>1</v>
      </c>
      <c r="G819">
        <v>1</v>
      </c>
      <c r="H819">
        <v>3</v>
      </c>
      <c r="I819" t="s">
        <v>1441</v>
      </c>
      <c r="J819" t="s">
        <v>6</v>
      </c>
      <c r="K819" t="s">
        <v>1442</v>
      </c>
      <c r="L819">
        <v>1346</v>
      </c>
      <c r="N819">
        <v>1009</v>
      </c>
      <c r="O819" t="s">
        <v>178</v>
      </c>
      <c r="P819" t="s">
        <v>178</v>
      </c>
      <c r="Q819">
        <v>1</v>
      </c>
      <c r="X819">
        <v>0.56999999999999995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 t="s">
        <v>21</v>
      </c>
      <c r="AG819">
        <v>0</v>
      </c>
      <c r="AH819">
        <v>3</v>
      </c>
      <c r="AI819">
        <v>-1</v>
      </c>
      <c r="AJ819" t="s">
        <v>6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ROW(Source!A315)</f>
        <v>315</v>
      </c>
      <c r="B820">
        <v>27722873</v>
      </c>
      <c r="C820">
        <v>27722857</v>
      </c>
      <c r="D820">
        <v>25145022</v>
      </c>
      <c r="E820">
        <v>17</v>
      </c>
      <c r="F820">
        <v>1</v>
      </c>
      <c r="G820">
        <v>1</v>
      </c>
      <c r="H820">
        <v>3</v>
      </c>
      <c r="I820" t="s">
        <v>1443</v>
      </c>
      <c r="J820" t="s">
        <v>6</v>
      </c>
      <c r="K820" t="s">
        <v>1444</v>
      </c>
      <c r="L820">
        <v>1327</v>
      </c>
      <c r="N820">
        <v>1005</v>
      </c>
      <c r="O820" t="s">
        <v>96</v>
      </c>
      <c r="P820" t="s">
        <v>96</v>
      </c>
      <c r="Q820">
        <v>1</v>
      </c>
      <c r="X820">
        <v>100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 t="s">
        <v>21</v>
      </c>
      <c r="AG820">
        <v>0</v>
      </c>
      <c r="AH820">
        <v>3</v>
      </c>
      <c r="AI820">
        <v>-1</v>
      </c>
      <c r="AJ820" t="s">
        <v>6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ROW(Source!A318)</f>
        <v>318</v>
      </c>
      <c r="B821">
        <v>27722887</v>
      </c>
      <c r="C821">
        <v>27722875</v>
      </c>
      <c r="D821">
        <v>25418547</v>
      </c>
      <c r="E821">
        <v>1</v>
      </c>
      <c r="F821">
        <v>1</v>
      </c>
      <c r="G821">
        <v>1</v>
      </c>
      <c r="H821">
        <v>1</v>
      </c>
      <c r="I821" t="s">
        <v>1073</v>
      </c>
      <c r="J821" t="s">
        <v>6</v>
      </c>
      <c r="K821" t="s">
        <v>1074</v>
      </c>
      <c r="L821">
        <v>1191</v>
      </c>
      <c r="N821">
        <v>1013</v>
      </c>
      <c r="O821" t="s">
        <v>953</v>
      </c>
      <c r="P821" t="s">
        <v>953</v>
      </c>
      <c r="Q821">
        <v>1</v>
      </c>
      <c r="X821">
        <v>149.16</v>
      </c>
      <c r="Y821">
        <v>0</v>
      </c>
      <c r="Z821">
        <v>0</v>
      </c>
      <c r="AA821">
        <v>0</v>
      </c>
      <c r="AB821">
        <v>8.74</v>
      </c>
      <c r="AC821">
        <v>0</v>
      </c>
      <c r="AD821">
        <v>1</v>
      </c>
      <c r="AE821">
        <v>1</v>
      </c>
      <c r="AF821" t="s">
        <v>103</v>
      </c>
      <c r="AG821">
        <v>171.53399999999999</v>
      </c>
      <c r="AH821">
        <v>2</v>
      </c>
      <c r="AI821">
        <v>27722876</v>
      </c>
      <c r="AJ821">
        <v>797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ROW(Source!A318)</f>
        <v>318</v>
      </c>
      <c r="B822">
        <v>27722888</v>
      </c>
      <c r="C822">
        <v>27722875</v>
      </c>
      <c r="D822">
        <v>25412928</v>
      </c>
      <c r="E822">
        <v>1</v>
      </c>
      <c r="F822">
        <v>1</v>
      </c>
      <c r="G822">
        <v>1</v>
      </c>
      <c r="H822">
        <v>1</v>
      </c>
      <c r="I822" t="s">
        <v>954</v>
      </c>
      <c r="J822" t="s">
        <v>6</v>
      </c>
      <c r="K822" t="s">
        <v>955</v>
      </c>
      <c r="L822">
        <v>1191</v>
      </c>
      <c r="N822">
        <v>1013</v>
      </c>
      <c r="O822" t="s">
        <v>953</v>
      </c>
      <c r="P822" t="s">
        <v>953</v>
      </c>
      <c r="Q822">
        <v>1</v>
      </c>
      <c r="X822">
        <v>4.2300000000000004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2</v>
      </c>
      <c r="AF822" t="s">
        <v>102</v>
      </c>
      <c r="AG822">
        <v>5.2875000000000005</v>
      </c>
      <c r="AH822">
        <v>2</v>
      </c>
      <c r="AI822">
        <v>27722877</v>
      </c>
      <c r="AJ822">
        <v>798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ROW(Source!A318)</f>
        <v>318</v>
      </c>
      <c r="B823">
        <v>27722889</v>
      </c>
      <c r="C823">
        <v>27722875</v>
      </c>
      <c r="D823">
        <v>25230514</v>
      </c>
      <c r="E823">
        <v>1</v>
      </c>
      <c r="F823">
        <v>1</v>
      </c>
      <c r="G823">
        <v>1</v>
      </c>
      <c r="H823">
        <v>2</v>
      </c>
      <c r="I823" t="s">
        <v>960</v>
      </c>
      <c r="J823" t="s">
        <v>961</v>
      </c>
      <c r="K823" t="s">
        <v>962</v>
      </c>
      <c r="L823">
        <v>1368</v>
      </c>
      <c r="N823">
        <v>1011</v>
      </c>
      <c r="O823" t="s">
        <v>959</v>
      </c>
      <c r="P823" t="s">
        <v>959</v>
      </c>
      <c r="Q823">
        <v>1</v>
      </c>
      <c r="X823">
        <v>0.66</v>
      </c>
      <c r="Y823">
        <v>0</v>
      </c>
      <c r="Z823">
        <v>31.26</v>
      </c>
      <c r="AA823">
        <v>13.5</v>
      </c>
      <c r="AB823">
        <v>0</v>
      </c>
      <c r="AC823">
        <v>0</v>
      </c>
      <c r="AD823">
        <v>1</v>
      </c>
      <c r="AE823">
        <v>0</v>
      </c>
      <c r="AF823" t="s">
        <v>102</v>
      </c>
      <c r="AG823">
        <v>0.82500000000000007</v>
      </c>
      <c r="AH823">
        <v>2</v>
      </c>
      <c r="AI823">
        <v>27722878</v>
      </c>
      <c r="AJ823">
        <v>799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ROW(Source!A318)</f>
        <v>318</v>
      </c>
      <c r="B824">
        <v>27722890</v>
      </c>
      <c r="C824">
        <v>27722875</v>
      </c>
      <c r="D824">
        <v>25231607</v>
      </c>
      <c r="E824">
        <v>1</v>
      </c>
      <c r="F824">
        <v>1</v>
      </c>
      <c r="G824">
        <v>1</v>
      </c>
      <c r="H824">
        <v>2</v>
      </c>
      <c r="I824" t="s">
        <v>997</v>
      </c>
      <c r="J824" t="s">
        <v>998</v>
      </c>
      <c r="K824" t="s">
        <v>999</v>
      </c>
      <c r="L824">
        <v>1368</v>
      </c>
      <c r="N824">
        <v>1011</v>
      </c>
      <c r="O824" t="s">
        <v>959</v>
      </c>
      <c r="P824" t="s">
        <v>959</v>
      </c>
      <c r="Q824">
        <v>1</v>
      </c>
      <c r="X824">
        <v>3.57</v>
      </c>
      <c r="Y824">
        <v>0</v>
      </c>
      <c r="Z824">
        <v>65.709999999999994</v>
      </c>
      <c r="AA824">
        <v>11.6</v>
      </c>
      <c r="AB824">
        <v>0</v>
      </c>
      <c r="AC824">
        <v>0</v>
      </c>
      <c r="AD824">
        <v>1</v>
      </c>
      <c r="AE824">
        <v>0</v>
      </c>
      <c r="AF824" t="s">
        <v>102</v>
      </c>
      <c r="AG824">
        <v>4.4624999999999995</v>
      </c>
      <c r="AH824">
        <v>2</v>
      </c>
      <c r="AI824">
        <v>27722879</v>
      </c>
      <c r="AJ824">
        <v>800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ROW(Source!A318)</f>
        <v>318</v>
      </c>
      <c r="B825">
        <v>27722891</v>
      </c>
      <c r="C825">
        <v>27722875</v>
      </c>
      <c r="D825">
        <v>25150226</v>
      </c>
      <c r="E825">
        <v>1</v>
      </c>
      <c r="F825">
        <v>1</v>
      </c>
      <c r="G825">
        <v>1</v>
      </c>
      <c r="H825">
        <v>3</v>
      </c>
      <c r="I825" t="s">
        <v>1249</v>
      </c>
      <c r="J825" t="s">
        <v>1250</v>
      </c>
      <c r="K825" t="s">
        <v>1251</v>
      </c>
      <c r="L825">
        <v>1301</v>
      </c>
      <c r="N825">
        <v>1003</v>
      </c>
      <c r="O825" t="s">
        <v>501</v>
      </c>
      <c r="P825" t="s">
        <v>501</v>
      </c>
      <c r="Q825">
        <v>1</v>
      </c>
      <c r="X825">
        <v>253</v>
      </c>
      <c r="Y825">
        <v>6.38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6</v>
      </c>
      <c r="AG825">
        <v>253</v>
      </c>
      <c r="AH825">
        <v>2</v>
      </c>
      <c r="AI825">
        <v>27722880</v>
      </c>
      <c r="AJ825">
        <v>801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ROW(Source!A318)</f>
        <v>318</v>
      </c>
      <c r="B826">
        <v>27722892</v>
      </c>
      <c r="C826">
        <v>27722875</v>
      </c>
      <c r="D826">
        <v>25150227</v>
      </c>
      <c r="E826">
        <v>1</v>
      </c>
      <c r="F826">
        <v>1</v>
      </c>
      <c r="G826">
        <v>1</v>
      </c>
      <c r="H826">
        <v>3</v>
      </c>
      <c r="I826" t="s">
        <v>1252</v>
      </c>
      <c r="J826" t="s">
        <v>1253</v>
      </c>
      <c r="K826" t="s">
        <v>1254</v>
      </c>
      <c r="L826">
        <v>1301</v>
      </c>
      <c r="N826">
        <v>1003</v>
      </c>
      <c r="O826" t="s">
        <v>501</v>
      </c>
      <c r="P826" t="s">
        <v>501</v>
      </c>
      <c r="Q826">
        <v>1</v>
      </c>
      <c r="X826">
        <v>59</v>
      </c>
      <c r="Y826">
        <v>7.95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59</v>
      </c>
      <c r="AH826">
        <v>2</v>
      </c>
      <c r="AI826">
        <v>27722881</v>
      </c>
      <c r="AJ826">
        <v>802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ROW(Source!A318)</f>
        <v>318</v>
      </c>
      <c r="B827">
        <v>27722893</v>
      </c>
      <c r="C827">
        <v>27722875</v>
      </c>
      <c r="D827">
        <v>25150315</v>
      </c>
      <c r="E827">
        <v>1</v>
      </c>
      <c r="F827">
        <v>1</v>
      </c>
      <c r="G827">
        <v>1</v>
      </c>
      <c r="H827">
        <v>3</v>
      </c>
      <c r="I827" t="s">
        <v>1255</v>
      </c>
      <c r="J827" t="s">
        <v>1256</v>
      </c>
      <c r="K827" t="s">
        <v>1257</v>
      </c>
      <c r="L827">
        <v>1302</v>
      </c>
      <c r="N827">
        <v>1003</v>
      </c>
      <c r="O827" t="s">
        <v>751</v>
      </c>
      <c r="P827" t="s">
        <v>751</v>
      </c>
      <c r="Q827">
        <v>10</v>
      </c>
      <c r="X827">
        <v>15.9</v>
      </c>
      <c r="Y827">
        <v>64.099999999999994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6</v>
      </c>
      <c r="AG827">
        <v>15.9</v>
      </c>
      <c r="AH827">
        <v>2</v>
      </c>
      <c r="AI827">
        <v>27722882</v>
      </c>
      <c r="AJ827">
        <v>803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ROW(Source!A318)</f>
        <v>318</v>
      </c>
      <c r="B828">
        <v>27722894</v>
      </c>
      <c r="C828">
        <v>27722875</v>
      </c>
      <c r="D828">
        <v>25152739</v>
      </c>
      <c r="E828">
        <v>1</v>
      </c>
      <c r="F828">
        <v>1</v>
      </c>
      <c r="G828">
        <v>1</v>
      </c>
      <c r="H828">
        <v>3</v>
      </c>
      <c r="I828" t="s">
        <v>1258</v>
      </c>
      <c r="J828" t="s">
        <v>1259</v>
      </c>
      <c r="K828" t="s">
        <v>1260</v>
      </c>
      <c r="L828">
        <v>1358</v>
      </c>
      <c r="N828">
        <v>1010</v>
      </c>
      <c r="O828" t="s">
        <v>553</v>
      </c>
      <c r="P828" t="s">
        <v>553</v>
      </c>
      <c r="Q828">
        <v>10</v>
      </c>
      <c r="X828">
        <v>41.2</v>
      </c>
      <c r="Y828">
        <v>7.03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6</v>
      </c>
      <c r="AG828">
        <v>41.2</v>
      </c>
      <c r="AH828">
        <v>2</v>
      </c>
      <c r="AI828">
        <v>27722883</v>
      </c>
      <c r="AJ828">
        <v>804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ROW(Source!A318)</f>
        <v>318</v>
      </c>
      <c r="B829">
        <v>27722895</v>
      </c>
      <c r="C829">
        <v>27722875</v>
      </c>
      <c r="D829">
        <v>25145142</v>
      </c>
      <c r="E829">
        <v>17</v>
      </c>
      <c r="F829">
        <v>1</v>
      </c>
      <c r="G829">
        <v>1</v>
      </c>
      <c r="H829">
        <v>3</v>
      </c>
      <c r="I829" t="s">
        <v>1439</v>
      </c>
      <c r="J829" t="s">
        <v>6</v>
      </c>
      <c r="K829" t="s">
        <v>1440</v>
      </c>
      <c r="L829">
        <v>1327</v>
      </c>
      <c r="N829">
        <v>1005</v>
      </c>
      <c r="O829" t="s">
        <v>96</v>
      </c>
      <c r="P829" t="s">
        <v>96</v>
      </c>
      <c r="Q829">
        <v>1</v>
      </c>
      <c r="X829">
        <v>100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 t="s">
        <v>6</v>
      </c>
      <c r="AG829">
        <v>100</v>
      </c>
      <c r="AH829">
        <v>3</v>
      </c>
      <c r="AI829">
        <v>-1</v>
      </c>
      <c r="AJ829" t="s">
        <v>6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ROW(Source!A318)</f>
        <v>318</v>
      </c>
      <c r="B830">
        <v>27722896</v>
      </c>
      <c r="C830">
        <v>27722875</v>
      </c>
      <c r="D830">
        <v>25180423</v>
      </c>
      <c r="E830">
        <v>1</v>
      </c>
      <c r="F830">
        <v>1</v>
      </c>
      <c r="G830">
        <v>1</v>
      </c>
      <c r="H830">
        <v>3</v>
      </c>
      <c r="I830" t="s">
        <v>1261</v>
      </c>
      <c r="J830" t="s">
        <v>1262</v>
      </c>
      <c r="K830" t="s">
        <v>1263</v>
      </c>
      <c r="L830">
        <v>1355</v>
      </c>
      <c r="N830">
        <v>1010</v>
      </c>
      <c r="O830" t="s">
        <v>519</v>
      </c>
      <c r="P830" t="s">
        <v>519</v>
      </c>
      <c r="Q830">
        <v>100</v>
      </c>
      <c r="X830">
        <v>8</v>
      </c>
      <c r="Y830">
        <v>50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6</v>
      </c>
      <c r="AG830">
        <v>8</v>
      </c>
      <c r="AH830">
        <v>2</v>
      </c>
      <c r="AI830">
        <v>27722884</v>
      </c>
      <c r="AJ830">
        <v>806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ROW(Source!A318)</f>
        <v>318</v>
      </c>
      <c r="B831">
        <v>27722897</v>
      </c>
      <c r="C831">
        <v>27722875</v>
      </c>
      <c r="D831">
        <v>25186863</v>
      </c>
      <c r="E831">
        <v>1</v>
      </c>
      <c r="F831">
        <v>1</v>
      </c>
      <c r="G831">
        <v>1</v>
      </c>
      <c r="H831">
        <v>3</v>
      </c>
      <c r="I831" t="s">
        <v>1264</v>
      </c>
      <c r="J831" t="s">
        <v>1265</v>
      </c>
      <c r="K831" t="s">
        <v>1266</v>
      </c>
      <c r="L831">
        <v>1354</v>
      </c>
      <c r="N831">
        <v>1010</v>
      </c>
      <c r="O831" t="s">
        <v>252</v>
      </c>
      <c r="P831" t="s">
        <v>252</v>
      </c>
      <c r="Q831">
        <v>1</v>
      </c>
      <c r="X831">
        <v>71</v>
      </c>
      <c r="Y831">
        <v>67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0</v>
      </c>
      <c r="AF831" t="s">
        <v>6</v>
      </c>
      <c r="AG831">
        <v>71</v>
      </c>
      <c r="AH831">
        <v>2</v>
      </c>
      <c r="AI831">
        <v>27722885</v>
      </c>
      <c r="AJ831">
        <v>807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ROW(Source!A319)</f>
        <v>319</v>
      </c>
      <c r="B832">
        <v>27722887</v>
      </c>
      <c r="C832">
        <v>27722875</v>
      </c>
      <c r="D832">
        <v>25418547</v>
      </c>
      <c r="E832">
        <v>1</v>
      </c>
      <c r="F832">
        <v>1</v>
      </c>
      <c r="G832">
        <v>1</v>
      </c>
      <c r="H832">
        <v>1</v>
      </c>
      <c r="I832" t="s">
        <v>1073</v>
      </c>
      <c r="J832" t="s">
        <v>6</v>
      </c>
      <c r="K832" t="s">
        <v>1074</v>
      </c>
      <c r="L832">
        <v>1191</v>
      </c>
      <c r="N832">
        <v>1013</v>
      </c>
      <c r="O832" t="s">
        <v>953</v>
      </c>
      <c r="P832" t="s">
        <v>953</v>
      </c>
      <c r="Q832">
        <v>1</v>
      </c>
      <c r="X832">
        <v>149.16</v>
      </c>
      <c r="Y832">
        <v>0</v>
      </c>
      <c r="Z832">
        <v>0</v>
      </c>
      <c r="AA832">
        <v>0</v>
      </c>
      <c r="AB832">
        <v>8.74</v>
      </c>
      <c r="AC832">
        <v>0</v>
      </c>
      <c r="AD832">
        <v>1</v>
      </c>
      <c r="AE832">
        <v>1</v>
      </c>
      <c r="AF832" t="s">
        <v>103</v>
      </c>
      <c r="AG832">
        <v>171.53399999999999</v>
      </c>
      <c r="AH832">
        <v>2</v>
      </c>
      <c r="AI832">
        <v>27722876</v>
      </c>
      <c r="AJ832">
        <v>808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ROW(Source!A319)</f>
        <v>319</v>
      </c>
      <c r="B833">
        <v>27722888</v>
      </c>
      <c r="C833">
        <v>27722875</v>
      </c>
      <c r="D833">
        <v>25412928</v>
      </c>
      <c r="E833">
        <v>1</v>
      </c>
      <c r="F833">
        <v>1</v>
      </c>
      <c r="G833">
        <v>1</v>
      </c>
      <c r="H833">
        <v>1</v>
      </c>
      <c r="I833" t="s">
        <v>954</v>
      </c>
      <c r="J833" t="s">
        <v>6</v>
      </c>
      <c r="K833" t="s">
        <v>955</v>
      </c>
      <c r="L833">
        <v>1191</v>
      </c>
      <c r="N833">
        <v>1013</v>
      </c>
      <c r="O833" t="s">
        <v>953</v>
      </c>
      <c r="P833" t="s">
        <v>953</v>
      </c>
      <c r="Q833">
        <v>1</v>
      </c>
      <c r="X833">
        <v>4.2300000000000004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2</v>
      </c>
      <c r="AF833" t="s">
        <v>102</v>
      </c>
      <c r="AG833">
        <v>5.2875000000000005</v>
      </c>
      <c r="AH833">
        <v>2</v>
      </c>
      <c r="AI833">
        <v>27722877</v>
      </c>
      <c r="AJ833">
        <v>809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ROW(Source!A319)</f>
        <v>319</v>
      </c>
      <c r="B834">
        <v>27722889</v>
      </c>
      <c r="C834">
        <v>27722875</v>
      </c>
      <c r="D834">
        <v>25230514</v>
      </c>
      <c r="E834">
        <v>1</v>
      </c>
      <c r="F834">
        <v>1</v>
      </c>
      <c r="G834">
        <v>1</v>
      </c>
      <c r="H834">
        <v>2</v>
      </c>
      <c r="I834" t="s">
        <v>960</v>
      </c>
      <c r="J834" t="s">
        <v>961</v>
      </c>
      <c r="K834" t="s">
        <v>962</v>
      </c>
      <c r="L834">
        <v>1368</v>
      </c>
      <c r="N834">
        <v>1011</v>
      </c>
      <c r="O834" t="s">
        <v>959</v>
      </c>
      <c r="P834" t="s">
        <v>959</v>
      </c>
      <c r="Q834">
        <v>1</v>
      </c>
      <c r="X834">
        <v>0.66</v>
      </c>
      <c r="Y834">
        <v>0</v>
      </c>
      <c r="Z834">
        <v>31.26</v>
      </c>
      <c r="AA834">
        <v>13.5</v>
      </c>
      <c r="AB834">
        <v>0</v>
      </c>
      <c r="AC834">
        <v>0</v>
      </c>
      <c r="AD834">
        <v>1</v>
      </c>
      <c r="AE834">
        <v>0</v>
      </c>
      <c r="AF834" t="s">
        <v>102</v>
      </c>
      <c r="AG834">
        <v>0.82500000000000007</v>
      </c>
      <c r="AH834">
        <v>2</v>
      </c>
      <c r="AI834">
        <v>27722878</v>
      </c>
      <c r="AJ834">
        <v>810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ROW(Source!A319)</f>
        <v>319</v>
      </c>
      <c r="B835">
        <v>27722890</v>
      </c>
      <c r="C835">
        <v>27722875</v>
      </c>
      <c r="D835">
        <v>25231607</v>
      </c>
      <c r="E835">
        <v>1</v>
      </c>
      <c r="F835">
        <v>1</v>
      </c>
      <c r="G835">
        <v>1</v>
      </c>
      <c r="H835">
        <v>2</v>
      </c>
      <c r="I835" t="s">
        <v>997</v>
      </c>
      <c r="J835" t="s">
        <v>998</v>
      </c>
      <c r="K835" t="s">
        <v>999</v>
      </c>
      <c r="L835">
        <v>1368</v>
      </c>
      <c r="N835">
        <v>1011</v>
      </c>
      <c r="O835" t="s">
        <v>959</v>
      </c>
      <c r="P835" t="s">
        <v>959</v>
      </c>
      <c r="Q835">
        <v>1</v>
      </c>
      <c r="X835">
        <v>3.57</v>
      </c>
      <c r="Y835">
        <v>0</v>
      </c>
      <c r="Z835">
        <v>65.709999999999994</v>
      </c>
      <c r="AA835">
        <v>11.6</v>
      </c>
      <c r="AB835">
        <v>0</v>
      </c>
      <c r="AC835">
        <v>0</v>
      </c>
      <c r="AD835">
        <v>1</v>
      </c>
      <c r="AE835">
        <v>0</v>
      </c>
      <c r="AF835" t="s">
        <v>102</v>
      </c>
      <c r="AG835">
        <v>4.4624999999999995</v>
      </c>
      <c r="AH835">
        <v>2</v>
      </c>
      <c r="AI835">
        <v>27722879</v>
      </c>
      <c r="AJ835">
        <v>811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ROW(Source!A319)</f>
        <v>319</v>
      </c>
      <c r="B836">
        <v>27722891</v>
      </c>
      <c r="C836">
        <v>27722875</v>
      </c>
      <c r="D836">
        <v>25150226</v>
      </c>
      <c r="E836">
        <v>1</v>
      </c>
      <c r="F836">
        <v>1</v>
      </c>
      <c r="G836">
        <v>1</v>
      </c>
      <c r="H836">
        <v>3</v>
      </c>
      <c r="I836" t="s">
        <v>1249</v>
      </c>
      <c r="J836" t="s">
        <v>1250</v>
      </c>
      <c r="K836" t="s">
        <v>1251</v>
      </c>
      <c r="L836">
        <v>1301</v>
      </c>
      <c r="N836">
        <v>1003</v>
      </c>
      <c r="O836" t="s">
        <v>501</v>
      </c>
      <c r="P836" t="s">
        <v>501</v>
      </c>
      <c r="Q836">
        <v>1</v>
      </c>
      <c r="X836">
        <v>253</v>
      </c>
      <c r="Y836">
        <v>6.38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6</v>
      </c>
      <c r="AG836">
        <v>253</v>
      </c>
      <c r="AH836">
        <v>2</v>
      </c>
      <c r="AI836">
        <v>27722880</v>
      </c>
      <c r="AJ836">
        <v>812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ROW(Source!A319)</f>
        <v>319</v>
      </c>
      <c r="B837">
        <v>27722892</v>
      </c>
      <c r="C837">
        <v>27722875</v>
      </c>
      <c r="D837">
        <v>25150227</v>
      </c>
      <c r="E837">
        <v>1</v>
      </c>
      <c r="F837">
        <v>1</v>
      </c>
      <c r="G837">
        <v>1</v>
      </c>
      <c r="H837">
        <v>3</v>
      </c>
      <c r="I837" t="s">
        <v>1252</v>
      </c>
      <c r="J837" t="s">
        <v>1253</v>
      </c>
      <c r="K837" t="s">
        <v>1254</v>
      </c>
      <c r="L837">
        <v>1301</v>
      </c>
      <c r="N837">
        <v>1003</v>
      </c>
      <c r="O837" t="s">
        <v>501</v>
      </c>
      <c r="P837" t="s">
        <v>501</v>
      </c>
      <c r="Q837">
        <v>1</v>
      </c>
      <c r="X837">
        <v>59</v>
      </c>
      <c r="Y837">
        <v>7.95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6</v>
      </c>
      <c r="AG837">
        <v>59</v>
      </c>
      <c r="AH837">
        <v>2</v>
      </c>
      <c r="AI837">
        <v>27722881</v>
      </c>
      <c r="AJ837">
        <v>813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ROW(Source!A319)</f>
        <v>319</v>
      </c>
      <c r="B838">
        <v>27722893</v>
      </c>
      <c r="C838">
        <v>27722875</v>
      </c>
      <c r="D838">
        <v>25150315</v>
      </c>
      <c r="E838">
        <v>1</v>
      </c>
      <c r="F838">
        <v>1</v>
      </c>
      <c r="G838">
        <v>1</v>
      </c>
      <c r="H838">
        <v>3</v>
      </c>
      <c r="I838" t="s">
        <v>1255</v>
      </c>
      <c r="J838" t="s">
        <v>1256</v>
      </c>
      <c r="K838" t="s">
        <v>1257</v>
      </c>
      <c r="L838">
        <v>1302</v>
      </c>
      <c r="N838">
        <v>1003</v>
      </c>
      <c r="O838" t="s">
        <v>751</v>
      </c>
      <c r="P838" t="s">
        <v>751</v>
      </c>
      <c r="Q838">
        <v>10</v>
      </c>
      <c r="X838">
        <v>15.9</v>
      </c>
      <c r="Y838">
        <v>64.099999999999994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6</v>
      </c>
      <c r="AG838">
        <v>15.9</v>
      </c>
      <c r="AH838">
        <v>2</v>
      </c>
      <c r="AI838">
        <v>27722882</v>
      </c>
      <c r="AJ838">
        <v>814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ROW(Source!A319)</f>
        <v>319</v>
      </c>
      <c r="B839">
        <v>27722894</v>
      </c>
      <c r="C839">
        <v>27722875</v>
      </c>
      <c r="D839">
        <v>25152739</v>
      </c>
      <c r="E839">
        <v>1</v>
      </c>
      <c r="F839">
        <v>1</v>
      </c>
      <c r="G839">
        <v>1</v>
      </c>
      <c r="H839">
        <v>3</v>
      </c>
      <c r="I839" t="s">
        <v>1258</v>
      </c>
      <c r="J839" t="s">
        <v>1259</v>
      </c>
      <c r="K839" t="s">
        <v>1260</v>
      </c>
      <c r="L839">
        <v>1358</v>
      </c>
      <c r="N839">
        <v>1010</v>
      </c>
      <c r="O839" t="s">
        <v>553</v>
      </c>
      <c r="P839" t="s">
        <v>553</v>
      </c>
      <c r="Q839">
        <v>10</v>
      </c>
      <c r="X839">
        <v>41.2</v>
      </c>
      <c r="Y839">
        <v>7.03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6</v>
      </c>
      <c r="AG839">
        <v>41.2</v>
      </c>
      <c r="AH839">
        <v>2</v>
      </c>
      <c r="AI839">
        <v>27722883</v>
      </c>
      <c r="AJ839">
        <v>815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ROW(Source!A319)</f>
        <v>319</v>
      </c>
      <c r="B840">
        <v>27722895</v>
      </c>
      <c r="C840">
        <v>27722875</v>
      </c>
      <c r="D840">
        <v>25145142</v>
      </c>
      <c r="E840">
        <v>17</v>
      </c>
      <c r="F840">
        <v>1</v>
      </c>
      <c r="G840">
        <v>1</v>
      </c>
      <c r="H840">
        <v>3</v>
      </c>
      <c r="I840" t="s">
        <v>1439</v>
      </c>
      <c r="J840" t="s">
        <v>6</v>
      </c>
      <c r="K840" t="s">
        <v>1440</v>
      </c>
      <c r="L840">
        <v>1327</v>
      </c>
      <c r="N840">
        <v>1005</v>
      </c>
      <c r="O840" t="s">
        <v>96</v>
      </c>
      <c r="P840" t="s">
        <v>96</v>
      </c>
      <c r="Q840">
        <v>1</v>
      </c>
      <c r="X840">
        <v>100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 t="s">
        <v>6</v>
      </c>
      <c r="AG840">
        <v>100</v>
      </c>
      <c r="AH840">
        <v>3</v>
      </c>
      <c r="AI840">
        <v>-1</v>
      </c>
      <c r="AJ840" t="s">
        <v>6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ROW(Source!A319)</f>
        <v>319</v>
      </c>
      <c r="B841">
        <v>27722896</v>
      </c>
      <c r="C841">
        <v>27722875</v>
      </c>
      <c r="D841">
        <v>25180423</v>
      </c>
      <c r="E841">
        <v>1</v>
      </c>
      <c r="F841">
        <v>1</v>
      </c>
      <c r="G841">
        <v>1</v>
      </c>
      <c r="H841">
        <v>3</v>
      </c>
      <c r="I841" t="s">
        <v>1261</v>
      </c>
      <c r="J841" t="s">
        <v>1262</v>
      </c>
      <c r="K841" t="s">
        <v>1263</v>
      </c>
      <c r="L841">
        <v>1355</v>
      </c>
      <c r="N841">
        <v>1010</v>
      </c>
      <c r="O841" t="s">
        <v>519</v>
      </c>
      <c r="P841" t="s">
        <v>519</v>
      </c>
      <c r="Q841">
        <v>100</v>
      </c>
      <c r="X841">
        <v>8</v>
      </c>
      <c r="Y841">
        <v>50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8</v>
      </c>
      <c r="AH841">
        <v>2</v>
      </c>
      <c r="AI841">
        <v>27722884</v>
      </c>
      <c r="AJ841">
        <v>817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ROW(Source!A319)</f>
        <v>319</v>
      </c>
      <c r="B842">
        <v>27722897</v>
      </c>
      <c r="C842">
        <v>27722875</v>
      </c>
      <c r="D842">
        <v>25186863</v>
      </c>
      <c r="E842">
        <v>1</v>
      </c>
      <c r="F842">
        <v>1</v>
      </c>
      <c r="G842">
        <v>1</v>
      </c>
      <c r="H842">
        <v>3</v>
      </c>
      <c r="I842" t="s">
        <v>1264</v>
      </c>
      <c r="J842" t="s">
        <v>1265</v>
      </c>
      <c r="K842" t="s">
        <v>1266</v>
      </c>
      <c r="L842">
        <v>1354</v>
      </c>
      <c r="N842">
        <v>1010</v>
      </c>
      <c r="O842" t="s">
        <v>252</v>
      </c>
      <c r="P842" t="s">
        <v>252</v>
      </c>
      <c r="Q842">
        <v>1</v>
      </c>
      <c r="X842">
        <v>71</v>
      </c>
      <c r="Y842">
        <v>67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71</v>
      </c>
      <c r="AH842">
        <v>2</v>
      </c>
      <c r="AI842">
        <v>27722885</v>
      </c>
      <c r="AJ842">
        <v>818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ROW(Source!A322)</f>
        <v>322</v>
      </c>
      <c r="B843">
        <v>27722907</v>
      </c>
      <c r="C843">
        <v>27722899</v>
      </c>
      <c r="D843">
        <v>25413300</v>
      </c>
      <c r="E843">
        <v>1</v>
      </c>
      <c r="F843">
        <v>1</v>
      </c>
      <c r="G843">
        <v>1</v>
      </c>
      <c r="H843">
        <v>1</v>
      </c>
      <c r="I843" t="s">
        <v>989</v>
      </c>
      <c r="J843" t="s">
        <v>6</v>
      </c>
      <c r="K843" t="s">
        <v>990</v>
      </c>
      <c r="L843">
        <v>1191</v>
      </c>
      <c r="N843">
        <v>1013</v>
      </c>
      <c r="O843" t="s">
        <v>953</v>
      </c>
      <c r="P843" t="s">
        <v>953</v>
      </c>
      <c r="Q843">
        <v>1</v>
      </c>
      <c r="X843">
        <v>21.38</v>
      </c>
      <c r="Y843">
        <v>0</v>
      </c>
      <c r="Z843">
        <v>0</v>
      </c>
      <c r="AA843">
        <v>0</v>
      </c>
      <c r="AB843">
        <v>8.5299999999999994</v>
      </c>
      <c r="AC843">
        <v>0</v>
      </c>
      <c r="AD843">
        <v>1</v>
      </c>
      <c r="AE843">
        <v>1</v>
      </c>
      <c r="AF843" t="s">
        <v>103</v>
      </c>
      <c r="AG843">
        <v>24.586999999999996</v>
      </c>
      <c r="AH843">
        <v>2</v>
      </c>
      <c r="AI843">
        <v>27722900</v>
      </c>
      <c r="AJ843">
        <v>819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ROW(Source!A322)</f>
        <v>322</v>
      </c>
      <c r="B844">
        <v>27722908</v>
      </c>
      <c r="C844">
        <v>27722899</v>
      </c>
      <c r="D844">
        <v>25412928</v>
      </c>
      <c r="E844">
        <v>1</v>
      </c>
      <c r="F844">
        <v>1</v>
      </c>
      <c r="G844">
        <v>1</v>
      </c>
      <c r="H844">
        <v>1</v>
      </c>
      <c r="I844" t="s">
        <v>954</v>
      </c>
      <c r="J844" t="s">
        <v>6</v>
      </c>
      <c r="K844" t="s">
        <v>955</v>
      </c>
      <c r="L844">
        <v>1191</v>
      </c>
      <c r="N844">
        <v>1013</v>
      </c>
      <c r="O844" t="s">
        <v>953</v>
      </c>
      <c r="P844" t="s">
        <v>953</v>
      </c>
      <c r="Q844">
        <v>1</v>
      </c>
      <c r="X844">
        <v>0.37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2</v>
      </c>
      <c r="AF844" t="s">
        <v>102</v>
      </c>
      <c r="AG844">
        <v>0.46250000000000002</v>
      </c>
      <c r="AH844">
        <v>2</v>
      </c>
      <c r="AI844">
        <v>27722901</v>
      </c>
      <c r="AJ844">
        <v>820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ROW(Source!A322)</f>
        <v>322</v>
      </c>
      <c r="B845">
        <v>27722909</v>
      </c>
      <c r="C845">
        <v>27722899</v>
      </c>
      <c r="D845">
        <v>25230514</v>
      </c>
      <c r="E845">
        <v>1</v>
      </c>
      <c r="F845">
        <v>1</v>
      </c>
      <c r="G845">
        <v>1</v>
      </c>
      <c r="H845">
        <v>2</v>
      </c>
      <c r="I845" t="s">
        <v>960</v>
      </c>
      <c r="J845" t="s">
        <v>961</v>
      </c>
      <c r="K845" t="s">
        <v>962</v>
      </c>
      <c r="L845">
        <v>1368</v>
      </c>
      <c r="N845">
        <v>1011</v>
      </c>
      <c r="O845" t="s">
        <v>959</v>
      </c>
      <c r="P845" t="s">
        <v>959</v>
      </c>
      <c r="Q845">
        <v>1</v>
      </c>
      <c r="X845">
        <v>7.0000000000000007E-2</v>
      </c>
      <c r="Y845">
        <v>0</v>
      </c>
      <c r="Z845">
        <v>31.26</v>
      </c>
      <c r="AA845">
        <v>13.5</v>
      </c>
      <c r="AB845">
        <v>0</v>
      </c>
      <c r="AC845">
        <v>0</v>
      </c>
      <c r="AD845">
        <v>1</v>
      </c>
      <c r="AE845">
        <v>0</v>
      </c>
      <c r="AF845" t="s">
        <v>102</v>
      </c>
      <c r="AG845">
        <v>8.7500000000000008E-2</v>
      </c>
      <c r="AH845">
        <v>2</v>
      </c>
      <c r="AI845">
        <v>27722902</v>
      </c>
      <c r="AJ845">
        <v>821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ROW(Source!A322)</f>
        <v>322</v>
      </c>
      <c r="B846">
        <v>27722910</v>
      </c>
      <c r="C846">
        <v>27722899</v>
      </c>
      <c r="D846">
        <v>25231607</v>
      </c>
      <c r="E846">
        <v>1</v>
      </c>
      <c r="F846">
        <v>1</v>
      </c>
      <c r="G846">
        <v>1</v>
      </c>
      <c r="H846">
        <v>2</v>
      </c>
      <c r="I846" t="s">
        <v>997</v>
      </c>
      <c r="J846" t="s">
        <v>998</v>
      </c>
      <c r="K846" t="s">
        <v>999</v>
      </c>
      <c r="L846">
        <v>1368</v>
      </c>
      <c r="N846">
        <v>1011</v>
      </c>
      <c r="O846" t="s">
        <v>959</v>
      </c>
      <c r="P846" t="s">
        <v>959</v>
      </c>
      <c r="Q846">
        <v>1</v>
      </c>
      <c r="X846">
        <v>0.3</v>
      </c>
      <c r="Y846">
        <v>0</v>
      </c>
      <c r="Z846">
        <v>65.709999999999994</v>
      </c>
      <c r="AA846">
        <v>11.6</v>
      </c>
      <c r="AB846">
        <v>0</v>
      </c>
      <c r="AC846">
        <v>0</v>
      </c>
      <c r="AD846">
        <v>1</v>
      </c>
      <c r="AE846">
        <v>0</v>
      </c>
      <c r="AF846" t="s">
        <v>102</v>
      </c>
      <c r="AG846">
        <v>0.375</v>
      </c>
      <c r="AH846">
        <v>2</v>
      </c>
      <c r="AI846">
        <v>27722903</v>
      </c>
      <c r="AJ846">
        <v>822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ROW(Source!A322)</f>
        <v>322</v>
      </c>
      <c r="B847">
        <v>27722911</v>
      </c>
      <c r="C847">
        <v>27722899</v>
      </c>
      <c r="D847">
        <v>25145145</v>
      </c>
      <c r="E847">
        <v>17</v>
      </c>
      <c r="F847">
        <v>1</v>
      </c>
      <c r="G847">
        <v>1</v>
      </c>
      <c r="H847">
        <v>3</v>
      </c>
      <c r="I847" t="s">
        <v>1445</v>
      </c>
      <c r="J847" t="s">
        <v>6</v>
      </c>
      <c r="K847" t="s">
        <v>1446</v>
      </c>
      <c r="L847">
        <v>1301</v>
      </c>
      <c r="N847">
        <v>1003</v>
      </c>
      <c r="O847" t="s">
        <v>501</v>
      </c>
      <c r="P847" t="s">
        <v>501</v>
      </c>
      <c r="Q847">
        <v>1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 t="s">
        <v>6</v>
      </c>
      <c r="AG847">
        <v>0</v>
      </c>
      <c r="AH847">
        <v>3</v>
      </c>
      <c r="AI847">
        <v>-1</v>
      </c>
      <c r="AJ847" t="s">
        <v>6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ROW(Source!A322)</f>
        <v>322</v>
      </c>
      <c r="B848">
        <v>27722912</v>
      </c>
      <c r="C848">
        <v>27722899</v>
      </c>
      <c r="D848">
        <v>25180423</v>
      </c>
      <c r="E848">
        <v>1</v>
      </c>
      <c r="F848">
        <v>1</v>
      </c>
      <c r="G848">
        <v>1</v>
      </c>
      <c r="H848">
        <v>3</v>
      </c>
      <c r="I848" t="s">
        <v>1261</v>
      </c>
      <c r="J848" t="s">
        <v>1262</v>
      </c>
      <c r="K848" t="s">
        <v>1263</v>
      </c>
      <c r="L848">
        <v>1355</v>
      </c>
      <c r="N848">
        <v>1010</v>
      </c>
      <c r="O848" t="s">
        <v>519</v>
      </c>
      <c r="P848" t="s">
        <v>519</v>
      </c>
      <c r="Q848">
        <v>100</v>
      </c>
      <c r="X848">
        <v>4</v>
      </c>
      <c r="Y848">
        <v>50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6</v>
      </c>
      <c r="AG848">
        <v>4</v>
      </c>
      <c r="AH848">
        <v>2</v>
      </c>
      <c r="AI848">
        <v>27722904</v>
      </c>
      <c r="AJ848">
        <v>824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ROW(Source!A322)</f>
        <v>322</v>
      </c>
      <c r="B849">
        <v>27722913</v>
      </c>
      <c r="C849">
        <v>27722899</v>
      </c>
      <c r="D849">
        <v>25186863</v>
      </c>
      <c r="E849">
        <v>1</v>
      </c>
      <c r="F849">
        <v>1</v>
      </c>
      <c r="G849">
        <v>1</v>
      </c>
      <c r="H849">
        <v>3</v>
      </c>
      <c r="I849" t="s">
        <v>1264</v>
      </c>
      <c r="J849" t="s">
        <v>1265</v>
      </c>
      <c r="K849" t="s">
        <v>1266</v>
      </c>
      <c r="L849">
        <v>1354</v>
      </c>
      <c r="N849">
        <v>1010</v>
      </c>
      <c r="O849" t="s">
        <v>252</v>
      </c>
      <c r="P849" t="s">
        <v>252</v>
      </c>
      <c r="Q849">
        <v>1</v>
      </c>
      <c r="X849">
        <v>90.7</v>
      </c>
      <c r="Y849">
        <v>67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6</v>
      </c>
      <c r="AG849">
        <v>90.7</v>
      </c>
      <c r="AH849">
        <v>2</v>
      </c>
      <c r="AI849">
        <v>27722905</v>
      </c>
      <c r="AJ849">
        <v>825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ROW(Source!A323)</f>
        <v>323</v>
      </c>
      <c r="B850">
        <v>27722907</v>
      </c>
      <c r="C850">
        <v>27722899</v>
      </c>
      <c r="D850">
        <v>25413300</v>
      </c>
      <c r="E850">
        <v>1</v>
      </c>
      <c r="F850">
        <v>1</v>
      </c>
      <c r="G850">
        <v>1</v>
      </c>
      <c r="H850">
        <v>1</v>
      </c>
      <c r="I850" t="s">
        <v>989</v>
      </c>
      <c r="J850" t="s">
        <v>6</v>
      </c>
      <c r="K850" t="s">
        <v>990</v>
      </c>
      <c r="L850">
        <v>1191</v>
      </c>
      <c r="N850">
        <v>1013</v>
      </c>
      <c r="O850" t="s">
        <v>953</v>
      </c>
      <c r="P850" t="s">
        <v>953</v>
      </c>
      <c r="Q850">
        <v>1</v>
      </c>
      <c r="X850">
        <v>21.38</v>
      </c>
      <c r="Y850">
        <v>0</v>
      </c>
      <c r="Z850">
        <v>0</v>
      </c>
      <c r="AA850">
        <v>0</v>
      </c>
      <c r="AB850">
        <v>8.5299999999999994</v>
      </c>
      <c r="AC850">
        <v>0</v>
      </c>
      <c r="AD850">
        <v>1</v>
      </c>
      <c r="AE850">
        <v>1</v>
      </c>
      <c r="AF850" t="s">
        <v>103</v>
      </c>
      <c r="AG850">
        <v>24.586999999999996</v>
      </c>
      <c r="AH850">
        <v>2</v>
      </c>
      <c r="AI850">
        <v>27722900</v>
      </c>
      <c r="AJ850">
        <v>826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ROW(Source!A323)</f>
        <v>323</v>
      </c>
      <c r="B851">
        <v>27722908</v>
      </c>
      <c r="C851">
        <v>27722899</v>
      </c>
      <c r="D851">
        <v>25412928</v>
      </c>
      <c r="E851">
        <v>1</v>
      </c>
      <c r="F851">
        <v>1</v>
      </c>
      <c r="G851">
        <v>1</v>
      </c>
      <c r="H851">
        <v>1</v>
      </c>
      <c r="I851" t="s">
        <v>954</v>
      </c>
      <c r="J851" t="s">
        <v>6</v>
      </c>
      <c r="K851" t="s">
        <v>955</v>
      </c>
      <c r="L851">
        <v>1191</v>
      </c>
      <c r="N851">
        <v>1013</v>
      </c>
      <c r="O851" t="s">
        <v>953</v>
      </c>
      <c r="P851" t="s">
        <v>953</v>
      </c>
      <c r="Q851">
        <v>1</v>
      </c>
      <c r="X851">
        <v>0.37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2</v>
      </c>
      <c r="AF851" t="s">
        <v>102</v>
      </c>
      <c r="AG851">
        <v>0.46250000000000002</v>
      </c>
      <c r="AH851">
        <v>2</v>
      </c>
      <c r="AI851">
        <v>27722901</v>
      </c>
      <c r="AJ851">
        <v>827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ROW(Source!A323)</f>
        <v>323</v>
      </c>
      <c r="B852">
        <v>27722909</v>
      </c>
      <c r="C852">
        <v>27722899</v>
      </c>
      <c r="D852">
        <v>25230514</v>
      </c>
      <c r="E852">
        <v>1</v>
      </c>
      <c r="F852">
        <v>1</v>
      </c>
      <c r="G852">
        <v>1</v>
      </c>
      <c r="H852">
        <v>2</v>
      </c>
      <c r="I852" t="s">
        <v>960</v>
      </c>
      <c r="J852" t="s">
        <v>961</v>
      </c>
      <c r="K852" t="s">
        <v>962</v>
      </c>
      <c r="L852">
        <v>1368</v>
      </c>
      <c r="N852">
        <v>1011</v>
      </c>
      <c r="O852" t="s">
        <v>959</v>
      </c>
      <c r="P852" t="s">
        <v>959</v>
      </c>
      <c r="Q852">
        <v>1</v>
      </c>
      <c r="X852">
        <v>7.0000000000000007E-2</v>
      </c>
      <c r="Y852">
        <v>0</v>
      </c>
      <c r="Z852">
        <v>31.26</v>
      </c>
      <c r="AA852">
        <v>13.5</v>
      </c>
      <c r="AB852">
        <v>0</v>
      </c>
      <c r="AC852">
        <v>0</v>
      </c>
      <c r="AD852">
        <v>1</v>
      </c>
      <c r="AE852">
        <v>0</v>
      </c>
      <c r="AF852" t="s">
        <v>102</v>
      </c>
      <c r="AG852">
        <v>8.7500000000000008E-2</v>
      </c>
      <c r="AH852">
        <v>2</v>
      </c>
      <c r="AI852">
        <v>27722902</v>
      </c>
      <c r="AJ852">
        <v>828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ROW(Source!A323)</f>
        <v>323</v>
      </c>
      <c r="B853">
        <v>27722910</v>
      </c>
      <c r="C853">
        <v>27722899</v>
      </c>
      <c r="D853">
        <v>25231607</v>
      </c>
      <c r="E853">
        <v>1</v>
      </c>
      <c r="F853">
        <v>1</v>
      </c>
      <c r="G853">
        <v>1</v>
      </c>
      <c r="H853">
        <v>2</v>
      </c>
      <c r="I853" t="s">
        <v>997</v>
      </c>
      <c r="J853" t="s">
        <v>998</v>
      </c>
      <c r="K853" t="s">
        <v>999</v>
      </c>
      <c r="L853">
        <v>1368</v>
      </c>
      <c r="N853">
        <v>1011</v>
      </c>
      <c r="O853" t="s">
        <v>959</v>
      </c>
      <c r="P853" t="s">
        <v>959</v>
      </c>
      <c r="Q853">
        <v>1</v>
      </c>
      <c r="X853">
        <v>0.3</v>
      </c>
      <c r="Y853">
        <v>0</v>
      </c>
      <c r="Z853">
        <v>65.709999999999994</v>
      </c>
      <c r="AA853">
        <v>11.6</v>
      </c>
      <c r="AB853">
        <v>0</v>
      </c>
      <c r="AC853">
        <v>0</v>
      </c>
      <c r="AD853">
        <v>1</v>
      </c>
      <c r="AE853">
        <v>0</v>
      </c>
      <c r="AF853" t="s">
        <v>102</v>
      </c>
      <c r="AG853">
        <v>0.375</v>
      </c>
      <c r="AH853">
        <v>2</v>
      </c>
      <c r="AI853">
        <v>27722903</v>
      </c>
      <c r="AJ853">
        <v>829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ROW(Source!A323)</f>
        <v>323</v>
      </c>
      <c r="B854">
        <v>27722911</v>
      </c>
      <c r="C854">
        <v>27722899</v>
      </c>
      <c r="D854">
        <v>25145145</v>
      </c>
      <c r="E854">
        <v>17</v>
      </c>
      <c r="F854">
        <v>1</v>
      </c>
      <c r="G854">
        <v>1</v>
      </c>
      <c r="H854">
        <v>3</v>
      </c>
      <c r="I854" t="s">
        <v>1445</v>
      </c>
      <c r="J854" t="s">
        <v>6</v>
      </c>
      <c r="K854" t="s">
        <v>1446</v>
      </c>
      <c r="L854">
        <v>1301</v>
      </c>
      <c r="N854">
        <v>1003</v>
      </c>
      <c r="O854" t="s">
        <v>501</v>
      </c>
      <c r="P854" t="s">
        <v>501</v>
      </c>
      <c r="Q854">
        <v>1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1</v>
      </c>
      <c r="AD854">
        <v>0</v>
      </c>
      <c r="AE854">
        <v>0</v>
      </c>
      <c r="AF854" t="s">
        <v>6</v>
      </c>
      <c r="AG854">
        <v>0</v>
      </c>
      <c r="AH854">
        <v>3</v>
      </c>
      <c r="AI854">
        <v>-1</v>
      </c>
      <c r="AJ854" t="s">
        <v>6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ROW(Source!A323)</f>
        <v>323</v>
      </c>
      <c r="B855">
        <v>27722912</v>
      </c>
      <c r="C855">
        <v>27722899</v>
      </c>
      <c r="D855">
        <v>25180423</v>
      </c>
      <c r="E855">
        <v>1</v>
      </c>
      <c r="F855">
        <v>1</v>
      </c>
      <c r="G855">
        <v>1</v>
      </c>
      <c r="H855">
        <v>3</v>
      </c>
      <c r="I855" t="s">
        <v>1261</v>
      </c>
      <c r="J855" t="s">
        <v>1262</v>
      </c>
      <c r="K855" t="s">
        <v>1263</v>
      </c>
      <c r="L855">
        <v>1355</v>
      </c>
      <c r="N855">
        <v>1010</v>
      </c>
      <c r="O855" t="s">
        <v>519</v>
      </c>
      <c r="P855" t="s">
        <v>519</v>
      </c>
      <c r="Q855">
        <v>100</v>
      </c>
      <c r="X855">
        <v>4</v>
      </c>
      <c r="Y855">
        <v>50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6</v>
      </c>
      <c r="AG855">
        <v>4</v>
      </c>
      <c r="AH855">
        <v>2</v>
      </c>
      <c r="AI855">
        <v>27722904</v>
      </c>
      <c r="AJ855">
        <v>831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ROW(Source!A323)</f>
        <v>323</v>
      </c>
      <c r="B856">
        <v>27722913</v>
      </c>
      <c r="C856">
        <v>27722899</v>
      </c>
      <c r="D856">
        <v>25186863</v>
      </c>
      <c r="E856">
        <v>1</v>
      </c>
      <c r="F856">
        <v>1</v>
      </c>
      <c r="G856">
        <v>1</v>
      </c>
      <c r="H856">
        <v>3</v>
      </c>
      <c r="I856" t="s">
        <v>1264</v>
      </c>
      <c r="J856" t="s">
        <v>1265</v>
      </c>
      <c r="K856" t="s">
        <v>1266</v>
      </c>
      <c r="L856">
        <v>1354</v>
      </c>
      <c r="N856">
        <v>1010</v>
      </c>
      <c r="O856" t="s">
        <v>252</v>
      </c>
      <c r="P856" t="s">
        <v>252</v>
      </c>
      <c r="Q856">
        <v>1</v>
      </c>
      <c r="X856">
        <v>90.7</v>
      </c>
      <c r="Y856">
        <v>67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6</v>
      </c>
      <c r="AG856">
        <v>90.7</v>
      </c>
      <c r="AH856">
        <v>2</v>
      </c>
      <c r="AI856">
        <v>27722905</v>
      </c>
      <c r="AJ856">
        <v>832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ROW(Source!A326)</f>
        <v>326</v>
      </c>
      <c r="B857">
        <v>27722922</v>
      </c>
      <c r="C857">
        <v>27722915</v>
      </c>
      <c r="D857">
        <v>25412980</v>
      </c>
      <c r="E857">
        <v>1</v>
      </c>
      <c r="F857">
        <v>1</v>
      </c>
      <c r="G857">
        <v>1</v>
      </c>
      <c r="H857">
        <v>1</v>
      </c>
      <c r="I857" t="s">
        <v>1159</v>
      </c>
      <c r="J857" t="s">
        <v>6</v>
      </c>
      <c r="K857" t="s">
        <v>1160</v>
      </c>
      <c r="L857">
        <v>1191</v>
      </c>
      <c r="N857">
        <v>1013</v>
      </c>
      <c r="O857" t="s">
        <v>953</v>
      </c>
      <c r="P857" t="s">
        <v>953</v>
      </c>
      <c r="Q857">
        <v>1</v>
      </c>
      <c r="X857">
        <v>117.72</v>
      </c>
      <c r="Y857">
        <v>0</v>
      </c>
      <c r="Z857">
        <v>0</v>
      </c>
      <c r="AA857">
        <v>0</v>
      </c>
      <c r="AB857">
        <v>9.07</v>
      </c>
      <c r="AC857">
        <v>0</v>
      </c>
      <c r="AD857">
        <v>1</v>
      </c>
      <c r="AE857">
        <v>1</v>
      </c>
      <c r="AF857" t="s">
        <v>103</v>
      </c>
      <c r="AG857">
        <v>135.37799999999999</v>
      </c>
      <c r="AH857">
        <v>2</v>
      </c>
      <c r="AI857">
        <v>27722916</v>
      </c>
      <c r="AJ857">
        <v>833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ROW(Source!A326)</f>
        <v>326</v>
      </c>
      <c r="B858">
        <v>27722923</v>
      </c>
      <c r="C858">
        <v>27722915</v>
      </c>
      <c r="D858">
        <v>25412928</v>
      </c>
      <c r="E858">
        <v>1</v>
      </c>
      <c r="F858">
        <v>1</v>
      </c>
      <c r="G858">
        <v>1</v>
      </c>
      <c r="H858">
        <v>1</v>
      </c>
      <c r="I858" t="s">
        <v>954</v>
      </c>
      <c r="J858" t="s">
        <v>6</v>
      </c>
      <c r="K858" t="s">
        <v>955</v>
      </c>
      <c r="L858">
        <v>1191</v>
      </c>
      <c r="N858">
        <v>1013</v>
      </c>
      <c r="O858" t="s">
        <v>953</v>
      </c>
      <c r="P858" t="s">
        <v>953</v>
      </c>
      <c r="Q858">
        <v>1</v>
      </c>
      <c r="X858">
        <v>1.47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2</v>
      </c>
      <c r="AF858" t="s">
        <v>102</v>
      </c>
      <c r="AG858">
        <v>1.8374999999999999</v>
      </c>
      <c r="AH858">
        <v>2</v>
      </c>
      <c r="AI858">
        <v>27722917</v>
      </c>
      <c r="AJ858">
        <v>834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ROW(Source!A326)</f>
        <v>326</v>
      </c>
      <c r="B859">
        <v>27722924</v>
      </c>
      <c r="C859">
        <v>27722915</v>
      </c>
      <c r="D859">
        <v>25230220</v>
      </c>
      <c r="E859">
        <v>1</v>
      </c>
      <c r="F859">
        <v>1</v>
      </c>
      <c r="G859">
        <v>1</v>
      </c>
      <c r="H859">
        <v>2</v>
      </c>
      <c r="I859" t="s">
        <v>991</v>
      </c>
      <c r="J859" t="s">
        <v>992</v>
      </c>
      <c r="K859" t="s">
        <v>993</v>
      </c>
      <c r="L859">
        <v>1368</v>
      </c>
      <c r="N859">
        <v>1011</v>
      </c>
      <c r="O859" t="s">
        <v>959</v>
      </c>
      <c r="P859" t="s">
        <v>959</v>
      </c>
      <c r="Q859">
        <v>1</v>
      </c>
      <c r="X859">
        <v>0.59</v>
      </c>
      <c r="Y859">
        <v>0</v>
      </c>
      <c r="Z859">
        <v>111.99</v>
      </c>
      <c r="AA859">
        <v>13.5</v>
      </c>
      <c r="AB859">
        <v>0</v>
      </c>
      <c r="AC859">
        <v>0</v>
      </c>
      <c r="AD859">
        <v>1</v>
      </c>
      <c r="AE859">
        <v>0</v>
      </c>
      <c r="AF859" t="s">
        <v>102</v>
      </c>
      <c r="AG859">
        <v>0.73749999999999993</v>
      </c>
      <c r="AH859">
        <v>2</v>
      </c>
      <c r="AI859">
        <v>27722918</v>
      </c>
      <c r="AJ859">
        <v>835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ROW(Source!A326)</f>
        <v>326</v>
      </c>
      <c r="B860">
        <v>27722925</v>
      </c>
      <c r="C860">
        <v>27722915</v>
      </c>
      <c r="D860">
        <v>25231607</v>
      </c>
      <c r="E860">
        <v>1</v>
      </c>
      <c r="F860">
        <v>1</v>
      </c>
      <c r="G860">
        <v>1</v>
      </c>
      <c r="H860">
        <v>2</v>
      </c>
      <c r="I860" t="s">
        <v>997</v>
      </c>
      <c r="J860" t="s">
        <v>998</v>
      </c>
      <c r="K860" t="s">
        <v>999</v>
      </c>
      <c r="L860">
        <v>1368</v>
      </c>
      <c r="N860">
        <v>1011</v>
      </c>
      <c r="O860" t="s">
        <v>959</v>
      </c>
      <c r="P860" t="s">
        <v>959</v>
      </c>
      <c r="Q860">
        <v>1</v>
      </c>
      <c r="X860">
        <v>0.88</v>
      </c>
      <c r="Y860">
        <v>0</v>
      </c>
      <c r="Z860">
        <v>65.709999999999994</v>
      </c>
      <c r="AA860">
        <v>11.6</v>
      </c>
      <c r="AB860">
        <v>0</v>
      </c>
      <c r="AC860">
        <v>0</v>
      </c>
      <c r="AD860">
        <v>1</v>
      </c>
      <c r="AE860">
        <v>0</v>
      </c>
      <c r="AF860" t="s">
        <v>102</v>
      </c>
      <c r="AG860">
        <v>1.1000000000000001</v>
      </c>
      <c r="AH860">
        <v>2</v>
      </c>
      <c r="AI860">
        <v>27722919</v>
      </c>
      <c r="AJ860">
        <v>836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ROW(Source!A326)</f>
        <v>326</v>
      </c>
      <c r="B861">
        <v>27722926</v>
      </c>
      <c r="C861">
        <v>27722915</v>
      </c>
      <c r="D861">
        <v>25155503</v>
      </c>
      <c r="E861">
        <v>1</v>
      </c>
      <c r="F861">
        <v>1</v>
      </c>
      <c r="G861">
        <v>1</v>
      </c>
      <c r="H861">
        <v>3</v>
      </c>
      <c r="I861" t="s">
        <v>1229</v>
      </c>
      <c r="J861" t="s">
        <v>1230</v>
      </c>
      <c r="K861" t="s">
        <v>1231</v>
      </c>
      <c r="L861">
        <v>1339</v>
      </c>
      <c r="N861">
        <v>1007</v>
      </c>
      <c r="O861" t="s">
        <v>64</v>
      </c>
      <c r="P861" t="s">
        <v>64</v>
      </c>
      <c r="Q861">
        <v>1</v>
      </c>
      <c r="X861">
        <v>0.25</v>
      </c>
      <c r="Y861">
        <v>485.9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6</v>
      </c>
      <c r="AG861">
        <v>0.25</v>
      </c>
      <c r="AH861">
        <v>2</v>
      </c>
      <c r="AI861">
        <v>27722920</v>
      </c>
      <c r="AJ861">
        <v>837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ROW(Source!A326)</f>
        <v>326</v>
      </c>
      <c r="B862">
        <v>27722927</v>
      </c>
      <c r="C862">
        <v>27722915</v>
      </c>
      <c r="D862">
        <v>25144835</v>
      </c>
      <c r="E862">
        <v>17</v>
      </c>
      <c r="F862">
        <v>1</v>
      </c>
      <c r="G862">
        <v>1</v>
      </c>
      <c r="H862">
        <v>3</v>
      </c>
      <c r="I862" t="s">
        <v>1435</v>
      </c>
      <c r="J862" t="s">
        <v>6</v>
      </c>
      <c r="K862" t="s">
        <v>1436</v>
      </c>
      <c r="L862">
        <v>1301</v>
      </c>
      <c r="N862">
        <v>1003</v>
      </c>
      <c r="O862" t="s">
        <v>501</v>
      </c>
      <c r="P862" t="s">
        <v>501</v>
      </c>
      <c r="Q862">
        <v>1</v>
      </c>
      <c r="X862">
        <v>100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 t="s">
        <v>6</v>
      </c>
      <c r="AG862">
        <v>100</v>
      </c>
      <c r="AH862">
        <v>3</v>
      </c>
      <c r="AI862">
        <v>-1</v>
      </c>
      <c r="AJ862" t="s">
        <v>6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ROW(Source!A327)</f>
        <v>327</v>
      </c>
      <c r="B863">
        <v>27722922</v>
      </c>
      <c r="C863">
        <v>27722915</v>
      </c>
      <c r="D863">
        <v>25412980</v>
      </c>
      <c r="E863">
        <v>1</v>
      </c>
      <c r="F863">
        <v>1</v>
      </c>
      <c r="G863">
        <v>1</v>
      </c>
      <c r="H863">
        <v>1</v>
      </c>
      <c r="I863" t="s">
        <v>1159</v>
      </c>
      <c r="J863" t="s">
        <v>6</v>
      </c>
      <c r="K863" t="s">
        <v>1160</v>
      </c>
      <c r="L863">
        <v>1191</v>
      </c>
      <c r="N863">
        <v>1013</v>
      </c>
      <c r="O863" t="s">
        <v>953</v>
      </c>
      <c r="P863" t="s">
        <v>953</v>
      </c>
      <c r="Q863">
        <v>1</v>
      </c>
      <c r="X863">
        <v>117.72</v>
      </c>
      <c r="Y863">
        <v>0</v>
      </c>
      <c r="Z863">
        <v>0</v>
      </c>
      <c r="AA863">
        <v>0</v>
      </c>
      <c r="AB863">
        <v>9.07</v>
      </c>
      <c r="AC863">
        <v>0</v>
      </c>
      <c r="AD863">
        <v>1</v>
      </c>
      <c r="AE863">
        <v>1</v>
      </c>
      <c r="AF863" t="s">
        <v>103</v>
      </c>
      <c r="AG863">
        <v>135.37799999999999</v>
      </c>
      <c r="AH863">
        <v>2</v>
      </c>
      <c r="AI863">
        <v>27722916</v>
      </c>
      <c r="AJ863">
        <v>839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ROW(Source!A327)</f>
        <v>327</v>
      </c>
      <c r="B864">
        <v>27722923</v>
      </c>
      <c r="C864">
        <v>27722915</v>
      </c>
      <c r="D864">
        <v>25412928</v>
      </c>
      <c r="E864">
        <v>1</v>
      </c>
      <c r="F864">
        <v>1</v>
      </c>
      <c r="G864">
        <v>1</v>
      </c>
      <c r="H864">
        <v>1</v>
      </c>
      <c r="I864" t="s">
        <v>954</v>
      </c>
      <c r="J864" t="s">
        <v>6</v>
      </c>
      <c r="K864" t="s">
        <v>955</v>
      </c>
      <c r="L864">
        <v>1191</v>
      </c>
      <c r="N864">
        <v>1013</v>
      </c>
      <c r="O864" t="s">
        <v>953</v>
      </c>
      <c r="P864" t="s">
        <v>953</v>
      </c>
      <c r="Q864">
        <v>1</v>
      </c>
      <c r="X864">
        <v>1.47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2</v>
      </c>
      <c r="AF864" t="s">
        <v>102</v>
      </c>
      <c r="AG864">
        <v>1.8374999999999999</v>
      </c>
      <c r="AH864">
        <v>2</v>
      </c>
      <c r="AI864">
        <v>27722917</v>
      </c>
      <c r="AJ864">
        <v>840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ROW(Source!A327)</f>
        <v>327</v>
      </c>
      <c r="B865">
        <v>27722924</v>
      </c>
      <c r="C865">
        <v>27722915</v>
      </c>
      <c r="D865">
        <v>25230220</v>
      </c>
      <c r="E865">
        <v>1</v>
      </c>
      <c r="F865">
        <v>1</v>
      </c>
      <c r="G865">
        <v>1</v>
      </c>
      <c r="H865">
        <v>2</v>
      </c>
      <c r="I865" t="s">
        <v>991</v>
      </c>
      <c r="J865" t="s">
        <v>992</v>
      </c>
      <c r="K865" t="s">
        <v>993</v>
      </c>
      <c r="L865">
        <v>1368</v>
      </c>
      <c r="N865">
        <v>1011</v>
      </c>
      <c r="O865" t="s">
        <v>959</v>
      </c>
      <c r="P865" t="s">
        <v>959</v>
      </c>
      <c r="Q865">
        <v>1</v>
      </c>
      <c r="X865">
        <v>0.59</v>
      </c>
      <c r="Y865">
        <v>0</v>
      </c>
      <c r="Z865">
        <v>111.99</v>
      </c>
      <c r="AA865">
        <v>13.5</v>
      </c>
      <c r="AB865">
        <v>0</v>
      </c>
      <c r="AC865">
        <v>0</v>
      </c>
      <c r="AD865">
        <v>1</v>
      </c>
      <c r="AE865">
        <v>0</v>
      </c>
      <c r="AF865" t="s">
        <v>102</v>
      </c>
      <c r="AG865">
        <v>0.73749999999999993</v>
      </c>
      <c r="AH865">
        <v>2</v>
      </c>
      <c r="AI865">
        <v>27722918</v>
      </c>
      <c r="AJ865">
        <v>841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ROW(Source!A327)</f>
        <v>327</v>
      </c>
      <c r="B866">
        <v>27722925</v>
      </c>
      <c r="C866">
        <v>27722915</v>
      </c>
      <c r="D866">
        <v>25231607</v>
      </c>
      <c r="E866">
        <v>1</v>
      </c>
      <c r="F866">
        <v>1</v>
      </c>
      <c r="G866">
        <v>1</v>
      </c>
      <c r="H866">
        <v>2</v>
      </c>
      <c r="I866" t="s">
        <v>997</v>
      </c>
      <c r="J866" t="s">
        <v>998</v>
      </c>
      <c r="K866" t="s">
        <v>999</v>
      </c>
      <c r="L866">
        <v>1368</v>
      </c>
      <c r="N866">
        <v>1011</v>
      </c>
      <c r="O866" t="s">
        <v>959</v>
      </c>
      <c r="P866" t="s">
        <v>959</v>
      </c>
      <c r="Q866">
        <v>1</v>
      </c>
      <c r="X866">
        <v>0.88</v>
      </c>
      <c r="Y866">
        <v>0</v>
      </c>
      <c r="Z866">
        <v>65.709999999999994</v>
      </c>
      <c r="AA866">
        <v>11.6</v>
      </c>
      <c r="AB866">
        <v>0</v>
      </c>
      <c r="AC866">
        <v>0</v>
      </c>
      <c r="AD866">
        <v>1</v>
      </c>
      <c r="AE866">
        <v>0</v>
      </c>
      <c r="AF866" t="s">
        <v>102</v>
      </c>
      <c r="AG866">
        <v>1.1000000000000001</v>
      </c>
      <c r="AH866">
        <v>2</v>
      </c>
      <c r="AI866">
        <v>27722919</v>
      </c>
      <c r="AJ866">
        <v>842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ROW(Source!A327)</f>
        <v>327</v>
      </c>
      <c r="B867">
        <v>27722926</v>
      </c>
      <c r="C867">
        <v>27722915</v>
      </c>
      <c r="D867">
        <v>25155503</v>
      </c>
      <c r="E867">
        <v>1</v>
      </c>
      <c r="F867">
        <v>1</v>
      </c>
      <c r="G867">
        <v>1</v>
      </c>
      <c r="H867">
        <v>3</v>
      </c>
      <c r="I867" t="s">
        <v>1229</v>
      </c>
      <c r="J867" t="s">
        <v>1230</v>
      </c>
      <c r="K867" t="s">
        <v>1231</v>
      </c>
      <c r="L867">
        <v>1339</v>
      </c>
      <c r="N867">
        <v>1007</v>
      </c>
      <c r="O867" t="s">
        <v>64</v>
      </c>
      <c r="P867" t="s">
        <v>64</v>
      </c>
      <c r="Q867">
        <v>1</v>
      </c>
      <c r="X867">
        <v>0.25</v>
      </c>
      <c r="Y867">
        <v>485.9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6</v>
      </c>
      <c r="AG867">
        <v>0.25</v>
      </c>
      <c r="AH867">
        <v>2</v>
      </c>
      <c r="AI867">
        <v>27722920</v>
      </c>
      <c r="AJ867">
        <v>843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ROW(Source!A327)</f>
        <v>327</v>
      </c>
      <c r="B868">
        <v>27722927</v>
      </c>
      <c r="C868">
        <v>27722915</v>
      </c>
      <c r="D868">
        <v>25144835</v>
      </c>
      <c r="E868">
        <v>17</v>
      </c>
      <c r="F868">
        <v>1</v>
      </c>
      <c r="G868">
        <v>1</v>
      </c>
      <c r="H868">
        <v>3</v>
      </c>
      <c r="I868" t="s">
        <v>1435</v>
      </c>
      <c r="J868" t="s">
        <v>6</v>
      </c>
      <c r="K868" t="s">
        <v>1436</v>
      </c>
      <c r="L868">
        <v>1301</v>
      </c>
      <c r="N868">
        <v>1003</v>
      </c>
      <c r="O868" t="s">
        <v>501</v>
      </c>
      <c r="P868" t="s">
        <v>501</v>
      </c>
      <c r="Q868">
        <v>1</v>
      </c>
      <c r="X868">
        <v>100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 t="s">
        <v>6</v>
      </c>
      <c r="AG868">
        <v>100</v>
      </c>
      <c r="AH868">
        <v>3</v>
      </c>
      <c r="AI868">
        <v>-1</v>
      </c>
      <c r="AJ868" t="s">
        <v>6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ROW(Source!A330)</f>
        <v>330</v>
      </c>
      <c r="B869">
        <v>27722941</v>
      </c>
      <c r="C869">
        <v>27722929</v>
      </c>
      <c r="D869">
        <v>25418142</v>
      </c>
      <c r="E869">
        <v>1</v>
      </c>
      <c r="F869">
        <v>1</v>
      </c>
      <c r="G869">
        <v>1</v>
      </c>
      <c r="H869">
        <v>1</v>
      </c>
      <c r="I869" t="s">
        <v>1270</v>
      </c>
      <c r="J869" t="s">
        <v>6</v>
      </c>
      <c r="K869" t="s">
        <v>1271</v>
      </c>
      <c r="L869">
        <v>1191</v>
      </c>
      <c r="N869">
        <v>1013</v>
      </c>
      <c r="O869" t="s">
        <v>953</v>
      </c>
      <c r="P869" t="s">
        <v>953</v>
      </c>
      <c r="Q869">
        <v>1</v>
      </c>
      <c r="X869">
        <v>65.599999999999994</v>
      </c>
      <c r="Y869">
        <v>0</v>
      </c>
      <c r="Z869">
        <v>0</v>
      </c>
      <c r="AA869">
        <v>0</v>
      </c>
      <c r="AB869">
        <v>8.9700000000000006</v>
      </c>
      <c r="AC869">
        <v>0</v>
      </c>
      <c r="AD869">
        <v>1</v>
      </c>
      <c r="AE869">
        <v>1</v>
      </c>
      <c r="AF869" t="s">
        <v>103</v>
      </c>
      <c r="AG869">
        <v>75.439999999999984</v>
      </c>
      <c r="AH869">
        <v>2</v>
      </c>
      <c r="AI869">
        <v>27722931</v>
      </c>
      <c r="AJ869">
        <v>845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ROW(Source!A330)</f>
        <v>330</v>
      </c>
      <c r="B870">
        <v>27722942</v>
      </c>
      <c r="C870">
        <v>27722929</v>
      </c>
      <c r="D870">
        <v>25412928</v>
      </c>
      <c r="E870">
        <v>1</v>
      </c>
      <c r="F870">
        <v>1</v>
      </c>
      <c r="G870">
        <v>1</v>
      </c>
      <c r="H870">
        <v>1</v>
      </c>
      <c r="I870" t="s">
        <v>954</v>
      </c>
      <c r="J870" t="s">
        <v>6</v>
      </c>
      <c r="K870" t="s">
        <v>955</v>
      </c>
      <c r="L870">
        <v>1191</v>
      </c>
      <c r="N870">
        <v>1013</v>
      </c>
      <c r="O870" t="s">
        <v>953</v>
      </c>
      <c r="P870" t="s">
        <v>953</v>
      </c>
      <c r="Q870">
        <v>1</v>
      </c>
      <c r="X870">
        <v>3.13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2</v>
      </c>
      <c r="AF870" t="s">
        <v>102</v>
      </c>
      <c r="AG870">
        <v>3.9124999999999996</v>
      </c>
      <c r="AH870">
        <v>2</v>
      </c>
      <c r="AI870">
        <v>27722932</v>
      </c>
      <c r="AJ870">
        <v>846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ROW(Source!A330)</f>
        <v>330</v>
      </c>
      <c r="B871">
        <v>27722943</v>
      </c>
      <c r="C871">
        <v>27722929</v>
      </c>
      <c r="D871">
        <v>25230220</v>
      </c>
      <c r="E871">
        <v>1</v>
      </c>
      <c r="F871">
        <v>1</v>
      </c>
      <c r="G871">
        <v>1</v>
      </c>
      <c r="H871">
        <v>2</v>
      </c>
      <c r="I871" t="s">
        <v>991</v>
      </c>
      <c r="J871" t="s">
        <v>992</v>
      </c>
      <c r="K871" t="s">
        <v>993</v>
      </c>
      <c r="L871">
        <v>1368</v>
      </c>
      <c r="N871">
        <v>1011</v>
      </c>
      <c r="O871" t="s">
        <v>959</v>
      </c>
      <c r="P871" t="s">
        <v>959</v>
      </c>
      <c r="Q871">
        <v>1</v>
      </c>
      <c r="X871">
        <v>0.09</v>
      </c>
      <c r="Y871">
        <v>0</v>
      </c>
      <c r="Z871">
        <v>111.99</v>
      </c>
      <c r="AA871">
        <v>13.5</v>
      </c>
      <c r="AB871">
        <v>0</v>
      </c>
      <c r="AC871">
        <v>0</v>
      </c>
      <c r="AD871">
        <v>1</v>
      </c>
      <c r="AE871">
        <v>0</v>
      </c>
      <c r="AF871" t="s">
        <v>102</v>
      </c>
      <c r="AG871">
        <v>0.11249999999999999</v>
      </c>
      <c r="AH871">
        <v>2</v>
      </c>
      <c r="AI871">
        <v>27722933</v>
      </c>
      <c r="AJ871">
        <v>847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ROW(Source!A330)</f>
        <v>330</v>
      </c>
      <c r="B872">
        <v>27722944</v>
      </c>
      <c r="C872">
        <v>27722929</v>
      </c>
      <c r="D872">
        <v>25230514</v>
      </c>
      <c r="E872">
        <v>1</v>
      </c>
      <c r="F872">
        <v>1</v>
      </c>
      <c r="G872">
        <v>1</v>
      </c>
      <c r="H872">
        <v>2</v>
      </c>
      <c r="I872" t="s">
        <v>960</v>
      </c>
      <c r="J872" t="s">
        <v>961</v>
      </c>
      <c r="K872" t="s">
        <v>962</v>
      </c>
      <c r="L872">
        <v>1368</v>
      </c>
      <c r="N872">
        <v>1011</v>
      </c>
      <c r="O872" t="s">
        <v>959</v>
      </c>
      <c r="P872" t="s">
        <v>959</v>
      </c>
      <c r="Q872">
        <v>1</v>
      </c>
      <c r="X872">
        <v>1.19</v>
      </c>
      <c r="Y872">
        <v>0</v>
      </c>
      <c r="Z872">
        <v>31.26</v>
      </c>
      <c r="AA872">
        <v>13.5</v>
      </c>
      <c r="AB872">
        <v>0</v>
      </c>
      <c r="AC872">
        <v>0</v>
      </c>
      <c r="AD872">
        <v>1</v>
      </c>
      <c r="AE872">
        <v>0</v>
      </c>
      <c r="AF872" t="s">
        <v>102</v>
      </c>
      <c r="AG872">
        <v>1.4874999999999998</v>
      </c>
      <c r="AH872">
        <v>2</v>
      </c>
      <c r="AI872">
        <v>27722934</v>
      </c>
      <c r="AJ872">
        <v>848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ROW(Source!A330)</f>
        <v>330</v>
      </c>
      <c r="B873">
        <v>27722945</v>
      </c>
      <c r="C873">
        <v>27722929</v>
      </c>
      <c r="D873">
        <v>25231327</v>
      </c>
      <c r="E873">
        <v>1</v>
      </c>
      <c r="F873">
        <v>1</v>
      </c>
      <c r="G873">
        <v>1</v>
      </c>
      <c r="H873">
        <v>2</v>
      </c>
      <c r="I873" t="s">
        <v>1272</v>
      </c>
      <c r="J873" t="s">
        <v>1273</v>
      </c>
      <c r="K873" t="s">
        <v>1274</v>
      </c>
      <c r="L873">
        <v>1368</v>
      </c>
      <c r="N873">
        <v>1011</v>
      </c>
      <c r="O873" t="s">
        <v>959</v>
      </c>
      <c r="P873" t="s">
        <v>959</v>
      </c>
      <c r="Q873">
        <v>1</v>
      </c>
      <c r="X873">
        <v>0.8</v>
      </c>
      <c r="Y873">
        <v>0</v>
      </c>
      <c r="Z873">
        <v>29.67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102</v>
      </c>
      <c r="AG873">
        <v>1</v>
      </c>
      <c r="AH873">
        <v>2</v>
      </c>
      <c r="AI873">
        <v>27722935</v>
      </c>
      <c r="AJ873">
        <v>849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ROW(Source!A330)</f>
        <v>330</v>
      </c>
      <c r="B874">
        <v>27722946</v>
      </c>
      <c r="C874">
        <v>27722929</v>
      </c>
      <c r="D874">
        <v>25231607</v>
      </c>
      <c r="E874">
        <v>1</v>
      </c>
      <c r="F874">
        <v>1</v>
      </c>
      <c r="G874">
        <v>1</v>
      </c>
      <c r="H874">
        <v>2</v>
      </c>
      <c r="I874" t="s">
        <v>997</v>
      </c>
      <c r="J874" t="s">
        <v>998</v>
      </c>
      <c r="K874" t="s">
        <v>999</v>
      </c>
      <c r="L874">
        <v>1368</v>
      </c>
      <c r="N874">
        <v>1011</v>
      </c>
      <c r="O874" t="s">
        <v>959</v>
      </c>
      <c r="P874" t="s">
        <v>959</v>
      </c>
      <c r="Q874">
        <v>1</v>
      </c>
      <c r="X874">
        <v>1.85</v>
      </c>
      <c r="Y874">
        <v>0</v>
      </c>
      <c r="Z874">
        <v>65.709999999999994</v>
      </c>
      <c r="AA874">
        <v>11.6</v>
      </c>
      <c r="AB874">
        <v>0</v>
      </c>
      <c r="AC874">
        <v>0</v>
      </c>
      <c r="AD874">
        <v>1</v>
      </c>
      <c r="AE874">
        <v>0</v>
      </c>
      <c r="AF874" t="s">
        <v>102</v>
      </c>
      <c r="AG874">
        <v>2.3125</v>
      </c>
      <c r="AH874">
        <v>2</v>
      </c>
      <c r="AI874">
        <v>27722936</v>
      </c>
      <c r="AJ874">
        <v>850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ROW(Source!A330)</f>
        <v>330</v>
      </c>
      <c r="B875">
        <v>27722947</v>
      </c>
      <c r="C875">
        <v>27722929</v>
      </c>
      <c r="D875">
        <v>25148759</v>
      </c>
      <c r="E875">
        <v>1</v>
      </c>
      <c r="F875">
        <v>1</v>
      </c>
      <c r="G875">
        <v>1</v>
      </c>
      <c r="H875">
        <v>3</v>
      </c>
      <c r="I875" t="s">
        <v>1275</v>
      </c>
      <c r="J875" t="s">
        <v>1276</v>
      </c>
      <c r="K875" t="s">
        <v>1277</v>
      </c>
      <c r="L875">
        <v>1339</v>
      </c>
      <c r="N875">
        <v>1007</v>
      </c>
      <c r="O875" t="s">
        <v>64</v>
      </c>
      <c r="P875" t="s">
        <v>64</v>
      </c>
      <c r="Q875">
        <v>1</v>
      </c>
      <c r="X875">
        <v>0.67</v>
      </c>
      <c r="Y875">
        <v>45.83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0.67</v>
      </c>
      <c r="AH875">
        <v>2</v>
      </c>
      <c r="AI875">
        <v>27722937</v>
      </c>
      <c r="AJ875">
        <v>851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ROW(Source!A330)</f>
        <v>330</v>
      </c>
      <c r="B876">
        <v>27722948</v>
      </c>
      <c r="C876">
        <v>27722929</v>
      </c>
      <c r="D876">
        <v>25149961</v>
      </c>
      <c r="E876">
        <v>1</v>
      </c>
      <c r="F876">
        <v>1</v>
      </c>
      <c r="G876">
        <v>1</v>
      </c>
      <c r="H876">
        <v>3</v>
      </c>
      <c r="I876" t="s">
        <v>963</v>
      </c>
      <c r="J876" t="s">
        <v>964</v>
      </c>
      <c r="K876" t="s">
        <v>965</v>
      </c>
      <c r="L876">
        <v>1339</v>
      </c>
      <c r="N876">
        <v>1007</v>
      </c>
      <c r="O876" t="s">
        <v>64</v>
      </c>
      <c r="P876" t="s">
        <v>64</v>
      </c>
      <c r="Q876">
        <v>1</v>
      </c>
      <c r="X876">
        <v>15</v>
      </c>
      <c r="Y876">
        <v>2.44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6</v>
      </c>
      <c r="AG876">
        <v>15</v>
      </c>
      <c r="AH876">
        <v>2</v>
      </c>
      <c r="AI876">
        <v>27722938</v>
      </c>
      <c r="AJ876">
        <v>852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ROW(Source!A330)</f>
        <v>330</v>
      </c>
      <c r="B877">
        <v>27722949</v>
      </c>
      <c r="C877">
        <v>27722929</v>
      </c>
      <c r="D877">
        <v>25145687</v>
      </c>
      <c r="E877">
        <v>17</v>
      </c>
      <c r="F877">
        <v>1</v>
      </c>
      <c r="G877">
        <v>1</v>
      </c>
      <c r="H877">
        <v>3</v>
      </c>
      <c r="I877" t="s">
        <v>1447</v>
      </c>
      <c r="J877" t="s">
        <v>6</v>
      </c>
      <c r="K877" t="s">
        <v>1448</v>
      </c>
      <c r="L877">
        <v>1358</v>
      </c>
      <c r="N877">
        <v>1010</v>
      </c>
      <c r="O877" t="s">
        <v>553</v>
      </c>
      <c r="P877" t="s">
        <v>553</v>
      </c>
      <c r="Q877">
        <v>10</v>
      </c>
      <c r="X877">
        <v>8.9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 t="s">
        <v>6</v>
      </c>
      <c r="AG877">
        <v>8.9</v>
      </c>
      <c r="AH877">
        <v>3</v>
      </c>
      <c r="AI877">
        <v>-1</v>
      </c>
      <c r="AJ877" t="s">
        <v>6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ROW(Source!A330)</f>
        <v>330</v>
      </c>
      <c r="B878">
        <v>27722950</v>
      </c>
      <c r="C878">
        <v>27722929</v>
      </c>
      <c r="D878">
        <v>25144748</v>
      </c>
      <c r="E878">
        <v>17</v>
      </c>
      <c r="F878">
        <v>1</v>
      </c>
      <c r="G878">
        <v>1</v>
      </c>
      <c r="H878">
        <v>3</v>
      </c>
      <c r="I878" t="s">
        <v>1449</v>
      </c>
      <c r="J878" t="s">
        <v>6</v>
      </c>
      <c r="K878" t="s">
        <v>1450</v>
      </c>
      <c r="L878">
        <v>1348</v>
      </c>
      <c r="N878">
        <v>1009</v>
      </c>
      <c r="O878" t="s">
        <v>46</v>
      </c>
      <c r="P878" t="s">
        <v>46</v>
      </c>
      <c r="Q878">
        <v>1000</v>
      </c>
      <c r="X878">
        <v>4.4999999999999997E-3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 t="s">
        <v>6</v>
      </c>
      <c r="AG878">
        <v>4.4999999999999997E-3</v>
      </c>
      <c r="AH878">
        <v>3</v>
      </c>
      <c r="AI878">
        <v>-1</v>
      </c>
      <c r="AJ878" t="s">
        <v>6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ROW(Source!A330)</f>
        <v>330</v>
      </c>
      <c r="B879">
        <v>27722951</v>
      </c>
      <c r="C879">
        <v>27722929</v>
      </c>
      <c r="D879">
        <v>25195436</v>
      </c>
      <c r="E879">
        <v>1</v>
      </c>
      <c r="F879">
        <v>1</v>
      </c>
      <c r="G879">
        <v>1</v>
      </c>
      <c r="H879">
        <v>3</v>
      </c>
      <c r="I879" t="s">
        <v>1278</v>
      </c>
      <c r="J879" t="s">
        <v>1279</v>
      </c>
      <c r="K879" t="s">
        <v>1280</v>
      </c>
      <c r="L879">
        <v>1035</v>
      </c>
      <c r="N879">
        <v>1013</v>
      </c>
      <c r="O879" t="s">
        <v>661</v>
      </c>
      <c r="P879" t="s">
        <v>661</v>
      </c>
      <c r="Q879">
        <v>1</v>
      </c>
      <c r="X879">
        <v>44.2</v>
      </c>
      <c r="Y879">
        <v>24.75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6</v>
      </c>
      <c r="AG879">
        <v>44.2</v>
      </c>
      <c r="AH879">
        <v>2</v>
      </c>
      <c r="AI879">
        <v>27722939</v>
      </c>
      <c r="AJ879">
        <v>854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ROW(Source!A330)</f>
        <v>330</v>
      </c>
      <c r="B880">
        <v>27722952</v>
      </c>
      <c r="C880">
        <v>27722929</v>
      </c>
      <c r="D880">
        <v>25145915</v>
      </c>
      <c r="E880">
        <v>17</v>
      </c>
      <c r="F880">
        <v>1</v>
      </c>
      <c r="G880">
        <v>1</v>
      </c>
      <c r="H880">
        <v>3</v>
      </c>
      <c r="I880" t="s">
        <v>1451</v>
      </c>
      <c r="J880" t="s">
        <v>6</v>
      </c>
      <c r="K880" t="s">
        <v>1452</v>
      </c>
      <c r="L880">
        <v>1033</v>
      </c>
      <c r="N880">
        <v>1013</v>
      </c>
      <c r="O880" t="s">
        <v>1453</v>
      </c>
      <c r="P880" t="s">
        <v>1453</v>
      </c>
      <c r="Q880">
        <v>1</v>
      </c>
      <c r="X880">
        <v>100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 t="s">
        <v>6</v>
      </c>
      <c r="AG880">
        <v>100</v>
      </c>
      <c r="AH880">
        <v>3</v>
      </c>
      <c r="AI880">
        <v>-1</v>
      </c>
      <c r="AJ880" t="s">
        <v>6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ROW(Source!A331)</f>
        <v>331</v>
      </c>
      <c r="B881">
        <v>27722941</v>
      </c>
      <c r="C881">
        <v>27722929</v>
      </c>
      <c r="D881">
        <v>25418142</v>
      </c>
      <c r="E881">
        <v>1</v>
      </c>
      <c r="F881">
        <v>1</v>
      </c>
      <c r="G881">
        <v>1</v>
      </c>
      <c r="H881">
        <v>1</v>
      </c>
      <c r="I881" t="s">
        <v>1270</v>
      </c>
      <c r="J881" t="s">
        <v>6</v>
      </c>
      <c r="K881" t="s">
        <v>1271</v>
      </c>
      <c r="L881">
        <v>1191</v>
      </c>
      <c r="N881">
        <v>1013</v>
      </c>
      <c r="O881" t="s">
        <v>953</v>
      </c>
      <c r="P881" t="s">
        <v>953</v>
      </c>
      <c r="Q881">
        <v>1</v>
      </c>
      <c r="X881">
        <v>65.599999999999994</v>
      </c>
      <c r="Y881">
        <v>0</v>
      </c>
      <c r="Z881">
        <v>0</v>
      </c>
      <c r="AA881">
        <v>0</v>
      </c>
      <c r="AB881">
        <v>8.9700000000000006</v>
      </c>
      <c r="AC881">
        <v>0</v>
      </c>
      <c r="AD881">
        <v>1</v>
      </c>
      <c r="AE881">
        <v>1</v>
      </c>
      <c r="AF881" t="s">
        <v>103</v>
      </c>
      <c r="AG881">
        <v>75.439999999999984</v>
      </c>
      <c r="AH881">
        <v>2</v>
      </c>
      <c r="AI881">
        <v>27722931</v>
      </c>
      <c r="AJ881">
        <v>856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ROW(Source!A331)</f>
        <v>331</v>
      </c>
      <c r="B882">
        <v>27722942</v>
      </c>
      <c r="C882">
        <v>27722929</v>
      </c>
      <c r="D882">
        <v>25412928</v>
      </c>
      <c r="E882">
        <v>1</v>
      </c>
      <c r="F882">
        <v>1</v>
      </c>
      <c r="G882">
        <v>1</v>
      </c>
      <c r="H882">
        <v>1</v>
      </c>
      <c r="I882" t="s">
        <v>954</v>
      </c>
      <c r="J882" t="s">
        <v>6</v>
      </c>
      <c r="K882" t="s">
        <v>955</v>
      </c>
      <c r="L882">
        <v>1191</v>
      </c>
      <c r="N882">
        <v>1013</v>
      </c>
      <c r="O882" t="s">
        <v>953</v>
      </c>
      <c r="P882" t="s">
        <v>953</v>
      </c>
      <c r="Q882">
        <v>1</v>
      </c>
      <c r="X882">
        <v>3.13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2</v>
      </c>
      <c r="AF882" t="s">
        <v>102</v>
      </c>
      <c r="AG882">
        <v>3.9124999999999996</v>
      </c>
      <c r="AH882">
        <v>2</v>
      </c>
      <c r="AI882">
        <v>27722932</v>
      </c>
      <c r="AJ882">
        <v>857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ROW(Source!A331)</f>
        <v>331</v>
      </c>
      <c r="B883">
        <v>27722943</v>
      </c>
      <c r="C883">
        <v>27722929</v>
      </c>
      <c r="D883">
        <v>25230220</v>
      </c>
      <c r="E883">
        <v>1</v>
      </c>
      <c r="F883">
        <v>1</v>
      </c>
      <c r="G883">
        <v>1</v>
      </c>
      <c r="H883">
        <v>2</v>
      </c>
      <c r="I883" t="s">
        <v>991</v>
      </c>
      <c r="J883" t="s">
        <v>992</v>
      </c>
      <c r="K883" t="s">
        <v>993</v>
      </c>
      <c r="L883">
        <v>1368</v>
      </c>
      <c r="N883">
        <v>1011</v>
      </c>
      <c r="O883" t="s">
        <v>959</v>
      </c>
      <c r="P883" t="s">
        <v>959</v>
      </c>
      <c r="Q883">
        <v>1</v>
      </c>
      <c r="X883">
        <v>0.09</v>
      </c>
      <c r="Y883">
        <v>0</v>
      </c>
      <c r="Z883">
        <v>111.99</v>
      </c>
      <c r="AA883">
        <v>13.5</v>
      </c>
      <c r="AB883">
        <v>0</v>
      </c>
      <c r="AC883">
        <v>0</v>
      </c>
      <c r="AD883">
        <v>1</v>
      </c>
      <c r="AE883">
        <v>0</v>
      </c>
      <c r="AF883" t="s">
        <v>102</v>
      </c>
      <c r="AG883">
        <v>0.11249999999999999</v>
      </c>
      <c r="AH883">
        <v>2</v>
      </c>
      <c r="AI883">
        <v>27722933</v>
      </c>
      <c r="AJ883">
        <v>858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ROW(Source!A331)</f>
        <v>331</v>
      </c>
      <c r="B884">
        <v>27722944</v>
      </c>
      <c r="C884">
        <v>27722929</v>
      </c>
      <c r="D884">
        <v>25230514</v>
      </c>
      <c r="E884">
        <v>1</v>
      </c>
      <c r="F884">
        <v>1</v>
      </c>
      <c r="G884">
        <v>1</v>
      </c>
      <c r="H884">
        <v>2</v>
      </c>
      <c r="I884" t="s">
        <v>960</v>
      </c>
      <c r="J884" t="s">
        <v>961</v>
      </c>
      <c r="K884" t="s">
        <v>962</v>
      </c>
      <c r="L884">
        <v>1368</v>
      </c>
      <c r="N884">
        <v>1011</v>
      </c>
      <c r="O884" t="s">
        <v>959</v>
      </c>
      <c r="P884" t="s">
        <v>959</v>
      </c>
      <c r="Q884">
        <v>1</v>
      </c>
      <c r="X884">
        <v>1.19</v>
      </c>
      <c r="Y884">
        <v>0</v>
      </c>
      <c r="Z884">
        <v>31.26</v>
      </c>
      <c r="AA884">
        <v>13.5</v>
      </c>
      <c r="AB884">
        <v>0</v>
      </c>
      <c r="AC884">
        <v>0</v>
      </c>
      <c r="AD884">
        <v>1</v>
      </c>
      <c r="AE884">
        <v>0</v>
      </c>
      <c r="AF884" t="s">
        <v>102</v>
      </c>
      <c r="AG884">
        <v>1.4874999999999998</v>
      </c>
      <c r="AH884">
        <v>2</v>
      </c>
      <c r="AI884">
        <v>27722934</v>
      </c>
      <c r="AJ884">
        <v>859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ROW(Source!A331)</f>
        <v>331</v>
      </c>
      <c r="B885">
        <v>27722945</v>
      </c>
      <c r="C885">
        <v>27722929</v>
      </c>
      <c r="D885">
        <v>25231327</v>
      </c>
      <c r="E885">
        <v>1</v>
      </c>
      <c r="F885">
        <v>1</v>
      </c>
      <c r="G885">
        <v>1</v>
      </c>
      <c r="H885">
        <v>2</v>
      </c>
      <c r="I885" t="s">
        <v>1272</v>
      </c>
      <c r="J885" t="s">
        <v>1273</v>
      </c>
      <c r="K885" t="s">
        <v>1274</v>
      </c>
      <c r="L885">
        <v>1368</v>
      </c>
      <c r="N885">
        <v>1011</v>
      </c>
      <c r="O885" t="s">
        <v>959</v>
      </c>
      <c r="P885" t="s">
        <v>959</v>
      </c>
      <c r="Q885">
        <v>1</v>
      </c>
      <c r="X885">
        <v>0.8</v>
      </c>
      <c r="Y885">
        <v>0</v>
      </c>
      <c r="Z885">
        <v>29.67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102</v>
      </c>
      <c r="AG885">
        <v>1</v>
      </c>
      <c r="AH885">
        <v>2</v>
      </c>
      <c r="AI885">
        <v>27722935</v>
      </c>
      <c r="AJ885">
        <v>860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ROW(Source!A331)</f>
        <v>331</v>
      </c>
      <c r="B886">
        <v>27722946</v>
      </c>
      <c r="C886">
        <v>27722929</v>
      </c>
      <c r="D886">
        <v>25231607</v>
      </c>
      <c r="E886">
        <v>1</v>
      </c>
      <c r="F886">
        <v>1</v>
      </c>
      <c r="G886">
        <v>1</v>
      </c>
      <c r="H886">
        <v>2</v>
      </c>
      <c r="I886" t="s">
        <v>997</v>
      </c>
      <c r="J886" t="s">
        <v>998</v>
      </c>
      <c r="K886" t="s">
        <v>999</v>
      </c>
      <c r="L886">
        <v>1368</v>
      </c>
      <c r="N886">
        <v>1011</v>
      </c>
      <c r="O886" t="s">
        <v>959</v>
      </c>
      <c r="P886" t="s">
        <v>959</v>
      </c>
      <c r="Q886">
        <v>1</v>
      </c>
      <c r="X886">
        <v>1.85</v>
      </c>
      <c r="Y886">
        <v>0</v>
      </c>
      <c r="Z886">
        <v>65.709999999999994</v>
      </c>
      <c r="AA886">
        <v>11.6</v>
      </c>
      <c r="AB886">
        <v>0</v>
      </c>
      <c r="AC886">
        <v>0</v>
      </c>
      <c r="AD886">
        <v>1</v>
      </c>
      <c r="AE886">
        <v>0</v>
      </c>
      <c r="AF886" t="s">
        <v>102</v>
      </c>
      <c r="AG886">
        <v>2.3125</v>
      </c>
      <c r="AH886">
        <v>2</v>
      </c>
      <c r="AI886">
        <v>27722936</v>
      </c>
      <c r="AJ886">
        <v>861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ROW(Source!A331)</f>
        <v>331</v>
      </c>
      <c r="B887">
        <v>27722947</v>
      </c>
      <c r="C887">
        <v>27722929</v>
      </c>
      <c r="D887">
        <v>25148759</v>
      </c>
      <c r="E887">
        <v>1</v>
      </c>
      <c r="F887">
        <v>1</v>
      </c>
      <c r="G887">
        <v>1</v>
      </c>
      <c r="H887">
        <v>3</v>
      </c>
      <c r="I887" t="s">
        <v>1275</v>
      </c>
      <c r="J887" t="s">
        <v>1276</v>
      </c>
      <c r="K887" t="s">
        <v>1277</v>
      </c>
      <c r="L887">
        <v>1339</v>
      </c>
      <c r="N887">
        <v>1007</v>
      </c>
      <c r="O887" t="s">
        <v>64</v>
      </c>
      <c r="P887" t="s">
        <v>64</v>
      </c>
      <c r="Q887">
        <v>1</v>
      </c>
      <c r="X887">
        <v>0.67</v>
      </c>
      <c r="Y887">
        <v>45.83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6</v>
      </c>
      <c r="AG887">
        <v>0.67</v>
      </c>
      <c r="AH887">
        <v>2</v>
      </c>
      <c r="AI887">
        <v>27722937</v>
      </c>
      <c r="AJ887">
        <v>862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ROW(Source!A331)</f>
        <v>331</v>
      </c>
      <c r="B888">
        <v>27722948</v>
      </c>
      <c r="C888">
        <v>27722929</v>
      </c>
      <c r="D888">
        <v>25149961</v>
      </c>
      <c r="E888">
        <v>1</v>
      </c>
      <c r="F888">
        <v>1</v>
      </c>
      <c r="G888">
        <v>1</v>
      </c>
      <c r="H888">
        <v>3</v>
      </c>
      <c r="I888" t="s">
        <v>963</v>
      </c>
      <c r="J888" t="s">
        <v>964</v>
      </c>
      <c r="K888" t="s">
        <v>965</v>
      </c>
      <c r="L888">
        <v>1339</v>
      </c>
      <c r="N888">
        <v>1007</v>
      </c>
      <c r="O888" t="s">
        <v>64</v>
      </c>
      <c r="P888" t="s">
        <v>64</v>
      </c>
      <c r="Q888">
        <v>1</v>
      </c>
      <c r="X888">
        <v>15</v>
      </c>
      <c r="Y888">
        <v>2.44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6</v>
      </c>
      <c r="AG888">
        <v>15</v>
      </c>
      <c r="AH888">
        <v>2</v>
      </c>
      <c r="AI888">
        <v>27722938</v>
      </c>
      <c r="AJ888">
        <v>863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ROW(Source!A331)</f>
        <v>331</v>
      </c>
      <c r="B889">
        <v>27722949</v>
      </c>
      <c r="C889">
        <v>27722929</v>
      </c>
      <c r="D889">
        <v>25145687</v>
      </c>
      <c r="E889">
        <v>17</v>
      </c>
      <c r="F889">
        <v>1</v>
      </c>
      <c r="G889">
        <v>1</v>
      </c>
      <c r="H889">
        <v>3</v>
      </c>
      <c r="I889" t="s">
        <v>1447</v>
      </c>
      <c r="J889" t="s">
        <v>6</v>
      </c>
      <c r="K889" t="s">
        <v>1448</v>
      </c>
      <c r="L889">
        <v>1358</v>
      </c>
      <c r="N889">
        <v>1010</v>
      </c>
      <c r="O889" t="s">
        <v>553</v>
      </c>
      <c r="P889" t="s">
        <v>553</v>
      </c>
      <c r="Q889">
        <v>10</v>
      </c>
      <c r="X889">
        <v>8.9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 t="s">
        <v>6</v>
      </c>
      <c r="AG889">
        <v>8.9</v>
      </c>
      <c r="AH889">
        <v>3</v>
      </c>
      <c r="AI889">
        <v>-1</v>
      </c>
      <c r="AJ889" t="s">
        <v>6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ROW(Source!A331)</f>
        <v>331</v>
      </c>
      <c r="B890">
        <v>27722950</v>
      </c>
      <c r="C890">
        <v>27722929</v>
      </c>
      <c r="D890">
        <v>25144748</v>
      </c>
      <c r="E890">
        <v>17</v>
      </c>
      <c r="F890">
        <v>1</v>
      </c>
      <c r="G890">
        <v>1</v>
      </c>
      <c r="H890">
        <v>3</v>
      </c>
      <c r="I890" t="s">
        <v>1449</v>
      </c>
      <c r="J890" t="s">
        <v>6</v>
      </c>
      <c r="K890" t="s">
        <v>1450</v>
      </c>
      <c r="L890">
        <v>1348</v>
      </c>
      <c r="N890">
        <v>1009</v>
      </c>
      <c r="O890" t="s">
        <v>46</v>
      </c>
      <c r="P890" t="s">
        <v>46</v>
      </c>
      <c r="Q890">
        <v>1000</v>
      </c>
      <c r="X890">
        <v>4.4999999999999997E-3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 t="s">
        <v>6</v>
      </c>
      <c r="AG890">
        <v>4.4999999999999997E-3</v>
      </c>
      <c r="AH890">
        <v>3</v>
      </c>
      <c r="AI890">
        <v>-1</v>
      </c>
      <c r="AJ890" t="s">
        <v>6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ROW(Source!A331)</f>
        <v>331</v>
      </c>
      <c r="B891">
        <v>27722951</v>
      </c>
      <c r="C891">
        <v>27722929</v>
      </c>
      <c r="D891">
        <v>25195436</v>
      </c>
      <c r="E891">
        <v>1</v>
      </c>
      <c r="F891">
        <v>1</v>
      </c>
      <c r="G891">
        <v>1</v>
      </c>
      <c r="H891">
        <v>3</v>
      </c>
      <c r="I891" t="s">
        <v>1278</v>
      </c>
      <c r="J891" t="s">
        <v>1279</v>
      </c>
      <c r="K891" t="s">
        <v>1280</v>
      </c>
      <c r="L891">
        <v>1035</v>
      </c>
      <c r="N891">
        <v>1013</v>
      </c>
      <c r="O891" t="s">
        <v>661</v>
      </c>
      <c r="P891" t="s">
        <v>661</v>
      </c>
      <c r="Q891">
        <v>1</v>
      </c>
      <c r="X891">
        <v>44.2</v>
      </c>
      <c r="Y891">
        <v>24.75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6</v>
      </c>
      <c r="AG891">
        <v>44.2</v>
      </c>
      <c r="AH891">
        <v>2</v>
      </c>
      <c r="AI891">
        <v>27722939</v>
      </c>
      <c r="AJ891">
        <v>865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ROW(Source!A331)</f>
        <v>331</v>
      </c>
      <c r="B892">
        <v>27722952</v>
      </c>
      <c r="C892">
        <v>27722929</v>
      </c>
      <c r="D892">
        <v>25145915</v>
      </c>
      <c r="E892">
        <v>17</v>
      </c>
      <c r="F892">
        <v>1</v>
      </c>
      <c r="G892">
        <v>1</v>
      </c>
      <c r="H892">
        <v>3</v>
      </c>
      <c r="I892" t="s">
        <v>1451</v>
      </c>
      <c r="J892" t="s">
        <v>6</v>
      </c>
      <c r="K892" t="s">
        <v>1452</v>
      </c>
      <c r="L892">
        <v>1033</v>
      </c>
      <c r="N892">
        <v>1013</v>
      </c>
      <c r="O892" t="s">
        <v>1453</v>
      </c>
      <c r="P892" t="s">
        <v>1453</v>
      </c>
      <c r="Q892">
        <v>1</v>
      </c>
      <c r="X892">
        <v>100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 t="s">
        <v>6</v>
      </c>
      <c r="AG892">
        <v>100</v>
      </c>
      <c r="AH892">
        <v>3</v>
      </c>
      <c r="AI892">
        <v>-1</v>
      </c>
      <c r="AJ892" t="s">
        <v>6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ROW(Source!A336)</f>
        <v>336</v>
      </c>
      <c r="B893">
        <v>27722971</v>
      </c>
      <c r="C893">
        <v>27722955</v>
      </c>
      <c r="D893">
        <v>25419089</v>
      </c>
      <c r="E893">
        <v>1</v>
      </c>
      <c r="F893">
        <v>1</v>
      </c>
      <c r="G893">
        <v>1</v>
      </c>
      <c r="H893">
        <v>1</v>
      </c>
      <c r="I893" t="s">
        <v>1120</v>
      </c>
      <c r="J893" t="s">
        <v>6</v>
      </c>
      <c r="K893" t="s">
        <v>1121</v>
      </c>
      <c r="L893">
        <v>1191</v>
      </c>
      <c r="N893">
        <v>1013</v>
      </c>
      <c r="O893" t="s">
        <v>953</v>
      </c>
      <c r="P893" t="s">
        <v>953</v>
      </c>
      <c r="Q893">
        <v>1</v>
      </c>
      <c r="X893">
        <v>37.07</v>
      </c>
      <c r="Y893">
        <v>0</v>
      </c>
      <c r="Z893">
        <v>0</v>
      </c>
      <c r="AA893">
        <v>0</v>
      </c>
      <c r="AB893">
        <v>9.6199999999999992</v>
      </c>
      <c r="AC893">
        <v>0</v>
      </c>
      <c r="AD893">
        <v>1</v>
      </c>
      <c r="AE893">
        <v>1</v>
      </c>
      <c r="AF893" t="s">
        <v>103</v>
      </c>
      <c r="AG893">
        <v>42.630499999999998</v>
      </c>
      <c r="AH893">
        <v>2</v>
      </c>
      <c r="AI893">
        <v>27722956</v>
      </c>
      <c r="AJ893">
        <v>867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ROW(Source!A336)</f>
        <v>336</v>
      </c>
      <c r="B894">
        <v>27722972</v>
      </c>
      <c r="C894">
        <v>27722955</v>
      </c>
      <c r="D894">
        <v>25412928</v>
      </c>
      <c r="E894">
        <v>1</v>
      </c>
      <c r="F894">
        <v>1</v>
      </c>
      <c r="G894">
        <v>1</v>
      </c>
      <c r="H894">
        <v>1</v>
      </c>
      <c r="I894" t="s">
        <v>954</v>
      </c>
      <c r="J894" t="s">
        <v>6</v>
      </c>
      <c r="K894" t="s">
        <v>955</v>
      </c>
      <c r="L894">
        <v>1191</v>
      </c>
      <c r="N894">
        <v>1013</v>
      </c>
      <c r="O894" t="s">
        <v>953</v>
      </c>
      <c r="P894" t="s">
        <v>953</v>
      </c>
      <c r="Q894">
        <v>1</v>
      </c>
      <c r="X894">
        <v>0.59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2</v>
      </c>
      <c r="AF894" t="s">
        <v>102</v>
      </c>
      <c r="AG894">
        <v>0.73749999999999993</v>
      </c>
      <c r="AH894">
        <v>2</v>
      </c>
      <c r="AI894">
        <v>27722957</v>
      </c>
      <c r="AJ894">
        <v>868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ROW(Source!A336)</f>
        <v>336</v>
      </c>
      <c r="B895">
        <v>27722973</v>
      </c>
      <c r="C895">
        <v>27722955</v>
      </c>
      <c r="D895">
        <v>25230118</v>
      </c>
      <c r="E895">
        <v>1</v>
      </c>
      <c r="F895">
        <v>1</v>
      </c>
      <c r="G895">
        <v>1</v>
      </c>
      <c r="H895">
        <v>2</v>
      </c>
      <c r="I895" t="s">
        <v>1050</v>
      </c>
      <c r="J895" t="s">
        <v>1051</v>
      </c>
      <c r="K895" t="s">
        <v>1052</v>
      </c>
      <c r="L895">
        <v>1368</v>
      </c>
      <c r="N895">
        <v>1011</v>
      </c>
      <c r="O895" t="s">
        <v>959</v>
      </c>
      <c r="P895" t="s">
        <v>959</v>
      </c>
      <c r="Q895">
        <v>1</v>
      </c>
      <c r="X895">
        <v>0.08</v>
      </c>
      <c r="Y895">
        <v>0</v>
      </c>
      <c r="Z895">
        <v>86.4</v>
      </c>
      <c r="AA895">
        <v>13.5</v>
      </c>
      <c r="AB895">
        <v>0</v>
      </c>
      <c r="AC895">
        <v>0</v>
      </c>
      <c r="AD895">
        <v>1</v>
      </c>
      <c r="AE895">
        <v>0</v>
      </c>
      <c r="AF895" t="s">
        <v>102</v>
      </c>
      <c r="AG895">
        <v>0.1</v>
      </c>
      <c r="AH895">
        <v>2</v>
      </c>
      <c r="AI895">
        <v>27722958</v>
      </c>
      <c r="AJ895">
        <v>869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ROW(Source!A336)</f>
        <v>336</v>
      </c>
      <c r="B896">
        <v>27722974</v>
      </c>
      <c r="C896">
        <v>27722955</v>
      </c>
      <c r="D896">
        <v>25230220</v>
      </c>
      <c r="E896">
        <v>1</v>
      </c>
      <c r="F896">
        <v>1</v>
      </c>
      <c r="G896">
        <v>1</v>
      </c>
      <c r="H896">
        <v>2</v>
      </c>
      <c r="I896" t="s">
        <v>991</v>
      </c>
      <c r="J896" t="s">
        <v>992</v>
      </c>
      <c r="K896" t="s">
        <v>993</v>
      </c>
      <c r="L896">
        <v>1368</v>
      </c>
      <c r="N896">
        <v>1011</v>
      </c>
      <c r="O896" t="s">
        <v>959</v>
      </c>
      <c r="P896" t="s">
        <v>959</v>
      </c>
      <c r="Q896">
        <v>1</v>
      </c>
      <c r="X896">
        <v>7.0000000000000007E-2</v>
      </c>
      <c r="Y896">
        <v>0</v>
      </c>
      <c r="Z896">
        <v>111.99</v>
      </c>
      <c r="AA896">
        <v>13.5</v>
      </c>
      <c r="AB896">
        <v>0</v>
      </c>
      <c r="AC896">
        <v>0</v>
      </c>
      <c r="AD896">
        <v>1</v>
      </c>
      <c r="AE896">
        <v>0</v>
      </c>
      <c r="AF896" t="s">
        <v>102</v>
      </c>
      <c r="AG896">
        <v>8.7500000000000008E-2</v>
      </c>
      <c r="AH896">
        <v>2</v>
      </c>
      <c r="AI896">
        <v>27722959</v>
      </c>
      <c r="AJ896">
        <v>870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ROW(Source!A336)</f>
        <v>336</v>
      </c>
      <c r="B897">
        <v>27722975</v>
      </c>
      <c r="C897">
        <v>27722955</v>
      </c>
      <c r="D897">
        <v>25231607</v>
      </c>
      <c r="E897">
        <v>1</v>
      </c>
      <c r="F897">
        <v>1</v>
      </c>
      <c r="G897">
        <v>1</v>
      </c>
      <c r="H897">
        <v>2</v>
      </c>
      <c r="I897" t="s">
        <v>997</v>
      </c>
      <c r="J897" t="s">
        <v>998</v>
      </c>
      <c r="K897" t="s">
        <v>999</v>
      </c>
      <c r="L897">
        <v>1368</v>
      </c>
      <c r="N897">
        <v>1011</v>
      </c>
      <c r="O897" t="s">
        <v>959</v>
      </c>
      <c r="P897" t="s">
        <v>959</v>
      </c>
      <c r="Q897">
        <v>1</v>
      </c>
      <c r="X897">
        <v>0.44</v>
      </c>
      <c r="Y897">
        <v>0</v>
      </c>
      <c r="Z897">
        <v>65.709999999999994</v>
      </c>
      <c r="AA897">
        <v>11.6</v>
      </c>
      <c r="AB897">
        <v>0</v>
      </c>
      <c r="AC897">
        <v>0</v>
      </c>
      <c r="AD897">
        <v>1</v>
      </c>
      <c r="AE897">
        <v>0</v>
      </c>
      <c r="AF897" t="s">
        <v>102</v>
      </c>
      <c r="AG897">
        <v>0.55000000000000004</v>
      </c>
      <c r="AH897">
        <v>2</v>
      </c>
      <c r="AI897">
        <v>27722960</v>
      </c>
      <c r="AJ897">
        <v>871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ROW(Source!A336)</f>
        <v>336</v>
      </c>
      <c r="B898">
        <v>27722976</v>
      </c>
      <c r="C898">
        <v>27722955</v>
      </c>
      <c r="D898">
        <v>25231842</v>
      </c>
      <c r="E898">
        <v>1</v>
      </c>
      <c r="F898">
        <v>1</v>
      </c>
      <c r="G898">
        <v>1</v>
      </c>
      <c r="H898">
        <v>2</v>
      </c>
      <c r="I898" t="s">
        <v>1000</v>
      </c>
      <c r="J898" t="s">
        <v>1001</v>
      </c>
      <c r="K898" t="s">
        <v>1002</v>
      </c>
      <c r="L898">
        <v>1368</v>
      </c>
      <c r="N898">
        <v>1011</v>
      </c>
      <c r="O898" t="s">
        <v>959</v>
      </c>
      <c r="P898" t="s">
        <v>959</v>
      </c>
      <c r="Q898">
        <v>1</v>
      </c>
      <c r="X898">
        <v>1.39</v>
      </c>
      <c r="Y898">
        <v>0</v>
      </c>
      <c r="Z898">
        <v>1.2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102</v>
      </c>
      <c r="AG898">
        <v>1.7374999999999998</v>
      </c>
      <c r="AH898">
        <v>2</v>
      </c>
      <c r="AI898">
        <v>27722961</v>
      </c>
      <c r="AJ898">
        <v>872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ROW(Source!A336)</f>
        <v>336</v>
      </c>
      <c r="B899">
        <v>27722977</v>
      </c>
      <c r="C899">
        <v>27722955</v>
      </c>
      <c r="D899">
        <v>25148310</v>
      </c>
      <c r="E899">
        <v>1</v>
      </c>
      <c r="F899">
        <v>1</v>
      </c>
      <c r="G899">
        <v>1</v>
      </c>
      <c r="H899">
        <v>3</v>
      </c>
      <c r="I899" t="s">
        <v>1281</v>
      </c>
      <c r="J899" t="s">
        <v>1282</v>
      </c>
      <c r="K899" t="s">
        <v>1283</v>
      </c>
      <c r="L899">
        <v>1348</v>
      </c>
      <c r="N899">
        <v>1009</v>
      </c>
      <c r="O899" t="s">
        <v>46</v>
      </c>
      <c r="P899" t="s">
        <v>46</v>
      </c>
      <c r="Q899">
        <v>1000</v>
      </c>
      <c r="X899">
        <v>1.9000000000000001E-4</v>
      </c>
      <c r="Y899">
        <v>32830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6</v>
      </c>
      <c r="AG899">
        <v>1.9000000000000001E-4</v>
      </c>
      <c r="AH899">
        <v>2</v>
      </c>
      <c r="AI899">
        <v>27722962</v>
      </c>
      <c r="AJ899">
        <v>873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ROW(Source!A336)</f>
        <v>336</v>
      </c>
      <c r="B900">
        <v>27722978</v>
      </c>
      <c r="C900">
        <v>27722955</v>
      </c>
      <c r="D900">
        <v>25148328</v>
      </c>
      <c r="E900">
        <v>1</v>
      </c>
      <c r="F900">
        <v>1</v>
      </c>
      <c r="G900">
        <v>1</v>
      </c>
      <c r="H900">
        <v>3</v>
      </c>
      <c r="I900" t="s">
        <v>1006</v>
      </c>
      <c r="J900" t="s">
        <v>1007</v>
      </c>
      <c r="K900" t="s">
        <v>1008</v>
      </c>
      <c r="L900">
        <v>1339</v>
      </c>
      <c r="N900">
        <v>1007</v>
      </c>
      <c r="O900" t="s">
        <v>64</v>
      </c>
      <c r="P900" t="s">
        <v>64</v>
      </c>
      <c r="Q900">
        <v>1</v>
      </c>
      <c r="X900">
        <v>0.34200000000000003</v>
      </c>
      <c r="Y900">
        <v>6.22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6</v>
      </c>
      <c r="AG900">
        <v>0.34200000000000003</v>
      </c>
      <c r="AH900">
        <v>2</v>
      </c>
      <c r="AI900">
        <v>27722963</v>
      </c>
      <c r="AJ900">
        <v>874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ROW(Source!A336)</f>
        <v>336</v>
      </c>
      <c r="B901">
        <v>27722979</v>
      </c>
      <c r="C901">
        <v>27722955</v>
      </c>
      <c r="D901">
        <v>25149961</v>
      </c>
      <c r="E901">
        <v>1</v>
      </c>
      <c r="F901">
        <v>1</v>
      </c>
      <c r="G901">
        <v>1</v>
      </c>
      <c r="H901">
        <v>3</v>
      </c>
      <c r="I901" t="s">
        <v>963</v>
      </c>
      <c r="J901" t="s">
        <v>964</v>
      </c>
      <c r="K901" t="s">
        <v>965</v>
      </c>
      <c r="L901">
        <v>1339</v>
      </c>
      <c r="N901">
        <v>1007</v>
      </c>
      <c r="O901" t="s">
        <v>64</v>
      </c>
      <c r="P901" t="s">
        <v>64</v>
      </c>
      <c r="Q901">
        <v>1</v>
      </c>
      <c r="X901">
        <v>0.69</v>
      </c>
      <c r="Y901">
        <v>2.44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6</v>
      </c>
      <c r="AG901">
        <v>0.69</v>
      </c>
      <c r="AH901">
        <v>2</v>
      </c>
      <c r="AI901">
        <v>27722964</v>
      </c>
      <c r="AJ901">
        <v>875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ROW(Source!A336)</f>
        <v>336</v>
      </c>
      <c r="B902">
        <v>27722980</v>
      </c>
      <c r="C902">
        <v>27722955</v>
      </c>
      <c r="D902">
        <v>25150638</v>
      </c>
      <c r="E902">
        <v>1</v>
      </c>
      <c r="F902">
        <v>1</v>
      </c>
      <c r="G902">
        <v>1</v>
      </c>
      <c r="H902">
        <v>3</v>
      </c>
      <c r="I902" t="s">
        <v>1284</v>
      </c>
      <c r="J902" t="s">
        <v>1285</v>
      </c>
      <c r="K902" t="s">
        <v>1286</v>
      </c>
      <c r="L902">
        <v>1346</v>
      </c>
      <c r="N902">
        <v>1009</v>
      </c>
      <c r="O902" t="s">
        <v>178</v>
      </c>
      <c r="P902" t="s">
        <v>178</v>
      </c>
      <c r="Q902">
        <v>1</v>
      </c>
      <c r="X902">
        <v>0.05</v>
      </c>
      <c r="Y902">
        <v>37.29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6</v>
      </c>
      <c r="AG902">
        <v>0.05</v>
      </c>
      <c r="AH902">
        <v>2</v>
      </c>
      <c r="AI902">
        <v>27722965</v>
      </c>
      <c r="AJ902">
        <v>876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ROW(Source!A336)</f>
        <v>336</v>
      </c>
      <c r="B903">
        <v>27722981</v>
      </c>
      <c r="C903">
        <v>27722955</v>
      </c>
      <c r="D903">
        <v>25151370</v>
      </c>
      <c r="E903">
        <v>1</v>
      </c>
      <c r="F903">
        <v>1</v>
      </c>
      <c r="G903">
        <v>1</v>
      </c>
      <c r="H903">
        <v>3</v>
      </c>
      <c r="I903" t="s">
        <v>1287</v>
      </c>
      <c r="J903" t="s">
        <v>1288</v>
      </c>
      <c r="K903" t="s">
        <v>1289</v>
      </c>
      <c r="L903">
        <v>1348</v>
      </c>
      <c r="N903">
        <v>1009</v>
      </c>
      <c r="O903" t="s">
        <v>46</v>
      </c>
      <c r="P903" t="s">
        <v>46</v>
      </c>
      <c r="Q903">
        <v>1000</v>
      </c>
      <c r="X903">
        <v>4.0000000000000002E-4</v>
      </c>
      <c r="Y903">
        <v>13560</v>
      </c>
      <c r="Z903">
        <v>0</v>
      </c>
      <c r="AA903">
        <v>0</v>
      </c>
      <c r="AB903">
        <v>0</v>
      </c>
      <c r="AC903">
        <v>0</v>
      </c>
      <c r="AD903">
        <v>1</v>
      </c>
      <c r="AE903">
        <v>0</v>
      </c>
      <c r="AF903" t="s">
        <v>6</v>
      </c>
      <c r="AG903">
        <v>4.0000000000000002E-4</v>
      </c>
      <c r="AH903">
        <v>2</v>
      </c>
      <c r="AI903">
        <v>27722966</v>
      </c>
      <c r="AJ903">
        <v>877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ROW(Source!A336)</f>
        <v>336</v>
      </c>
      <c r="B904">
        <v>27722982</v>
      </c>
      <c r="C904">
        <v>27722955</v>
      </c>
      <c r="D904">
        <v>25154689</v>
      </c>
      <c r="E904">
        <v>1</v>
      </c>
      <c r="F904">
        <v>1</v>
      </c>
      <c r="G904">
        <v>1</v>
      </c>
      <c r="H904">
        <v>3</v>
      </c>
      <c r="I904" t="s">
        <v>1290</v>
      </c>
      <c r="J904" t="s">
        <v>1291</v>
      </c>
      <c r="K904" t="s">
        <v>1292</v>
      </c>
      <c r="L904">
        <v>1346</v>
      </c>
      <c r="N904">
        <v>1009</v>
      </c>
      <c r="O904" t="s">
        <v>178</v>
      </c>
      <c r="P904" t="s">
        <v>178</v>
      </c>
      <c r="Q904">
        <v>1</v>
      </c>
      <c r="X904">
        <v>2.5000000000000001E-3</v>
      </c>
      <c r="Y904">
        <v>2.15</v>
      </c>
      <c r="Z904">
        <v>0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6</v>
      </c>
      <c r="AG904">
        <v>2.5000000000000001E-3</v>
      </c>
      <c r="AH904">
        <v>2</v>
      </c>
      <c r="AI904">
        <v>27722967</v>
      </c>
      <c r="AJ904">
        <v>878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ROW(Source!A336)</f>
        <v>336</v>
      </c>
      <c r="B905">
        <v>27722983</v>
      </c>
      <c r="C905">
        <v>27722955</v>
      </c>
      <c r="D905">
        <v>25186365</v>
      </c>
      <c r="E905">
        <v>1</v>
      </c>
      <c r="F905">
        <v>1</v>
      </c>
      <c r="G905">
        <v>1</v>
      </c>
      <c r="H905">
        <v>3</v>
      </c>
      <c r="I905" t="s">
        <v>1293</v>
      </c>
      <c r="J905" t="s">
        <v>1294</v>
      </c>
      <c r="K905" t="s">
        <v>1295</v>
      </c>
      <c r="L905">
        <v>1348</v>
      </c>
      <c r="N905">
        <v>1009</v>
      </c>
      <c r="O905" t="s">
        <v>46</v>
      </c>
      <c r="P905" t="s">
        <v>46</v>
      </c>
      <c r="Q905">
        <v>1000</v>
      </c>
      <c r="X905">
        <v>4.4000000000000002E-4</v>
      </c>
      <c r="Y905">
        <v>15119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6</v>
      </c>
      <c r="AG905">
        <v>4.4000000000000002E-4</v>
      </c>
      <c r="AH905">
        <v>2</v>
      </c>
      <c r="AI905">
        <v>27722968</v>
      </c>
      <c r="AJ905">
        <v>879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ROW(Source!A336)</f>
        <v>336</v>
      </c>
      <c r="B906">
        <v>27722984</v>
      </c>
      <c r="C906">
        <v>27722955</v>
      </c>
      <c r="D906">
        <v>25187091</v>
      </c>
      <c r="E906">
        <v>1</v>
      </c>
      <c r="F906">
        <v>1</v>
      </c>
      <c r="G906">
        <v>1</v>
      </c>
      <c r="H906">
        <v>3</v>
      </c>
      <c r="I906" t="s">
        <v>1167</v>
      </c>
      <c r="J906" t="s">
        <v>1168</v>
      </c>
      <c r="K906" t="s">
        <v>1169</v>
      </c>
      <c r="L906">
        <v>1348</v>
      </c>
      <c r="N906">
        <v>1009</v>
      </c>
      <c r="O906" t="s">
        <v>46</v>
      </c>
      <c r="P906" t="s">
        <v>46</v>
      </c>
      <c r="Q906">
        <v>1000</v>
      </c>
      <c r="X906">
        <v>5.2999999999999998E-4</v>
      </c>
      <c r="Y906">
        <v>16950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6</v>
      </c>
      <c r="AG906">
        <v>5.2999999999999998E-4</v>
      </c>
      <c r="AH906">
        <v>2</v>
      </c>
      <c r="AI906">
        <v>27722969</v>
      </c>
      <c r="AJ906">
        <v>880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ROW(Source!A336)</f>
        <v>336</v>
      </c>
      <c r="B907">
        <v>27722985</v>
      </c>
      <c r="C907">
        <v>27722955</v>
      </c>
      <c r="D907">
        <v>25145559</v>
      </c>
      <c r="E907">
        <v>17</v>
      </c>
      <c r="F907">
        <v>1</v>
      </c>
      <c r="G907">
        <v>1</v>
      </c>
      <c r="H907">
        <v>3</v>
      </c>
      <c r="I907" t="s">
        <v>1454</v>
      </c>
      <c r="J907" t="s">
        <v>6</v>
      </c>
      <c r="K907" t="s">
        <v>1455</v>
      </c>
      <c r="L907">
        <v>1354</v>
      </c>
      <c r="N907">
        <v>1010</v>
      </c>
      <c r="O907" t="s">
        <v>252</v>
      </c>
      <c r="P907" t="s">
        <v>252</v>
      </c>
      <c r="Q907">
        <v>1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1</v>
      </c>
      <c r="AD907">
        <v>0</v>
      </c>
      <c r="AE907">
        <v>0</v>
      </c>
      <c r="AF907" t="s">
        <v>6</v>
      </c>
      <c r="AG907">
        <v>0</v>
      </c>
      <c r="AH907">
        <v>3</v>
      </c>
      <c r="AI907">
        <v>-1</v>
      </c>
      <c r="AJ907" t="s">
        <v>6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ROW(Source!A336)</f>
        <v>336</v>
      </c>
      <c r="B908">
        <v>27722986</v>
      </c>
      <c r="C908">
        <v>27722955</v>
      </c>
      <c r="D908">
        <v>25145791</v>
      </c>
      <c r="E908">
        <v>17</v>
      </c>
      <c r="F908">
        <v>1</v>
      </c>
      <c r="G908">
        <v>1</v>
      </c>
      <c r="H908">
        <v>3</v>
      </c>
      <c r="I908" t="s">
        <v>1456</v>
      </c>
      <c r="J908" t="s">
        <v>6</v>
      </c>
      <c r="K908" t="s">
        <v>1457</v>
      </c>
      <c r="L908">
        <v>1346</v>
      </c>
      <c r="N908">
        <v>1009</v>
      </c>
      <c r="O908" t="s">
        <v>178</v>
      </c>
      <c r="P908" t="s">
        <v>178</v>
      </c>
      <c r="Q908">
        <v>1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1</v>
      </c>
      <c r="AD908">
        <v>0</v>
      </c>
      <c r="AE908">
        <v>0</v>
      </c>
      <c r="AF908" t="s">
        <v>6</v>
      </c>
      <c r="AG908">
        <v>0</v>
      </c>
      <c r="AH908">
        <v>3</v>
      </c>
      <c r="AI908">
        <v>-1</v>
      </c>
      <c r="AJ908" t="s">
        <v>6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ROW(Source!A336)</f>
        <v>336</v>
      </c>
      <c r="B909">
        <v>27722987</v>
      </c>
      <c r="C909">
        <v>27722955</v>
      </c>
      <c r="D909">
        <v>25145802</v>
      </c>
      <c r="E909">
        <v>17</v>
      </c>
      <c r="F909">
        <v>1</v>
      </c>
      <c r="G909">
        <v>1</v>
      </c>
      <c r="H909">
        <v>3</v>
      </c>
      <c r="I909" t="s">
        <v>1458</v>
      </c>
      <c r="J909" t="s">
        <v>6</v>
      </c>
      <c r="K909" t="s">
        <v>1459</v>
      </c>
      <c r="L909">
        <v>1301</v>
      </c>
      <c r="N909">
        <v>1003</v>
      </c>
      <c r="O909" t="s">
        <v>501</v>
      </c>
      <c r="P909" t="s">
        <v>501</v>
      </c>
      <c r="Q909">
        <v>1</v>
      </c>
      <c r="X909">
        <v>100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 t="s">
        <v>6</v>
      </c>
      <c r="AG909">
        <v>100</v>
      </c>
      <c r="AH909">
        <v>3</v>
      </c>
      <c r="AI909">
        <v>-1</v>
      </c>
      <c r="AJ909" t="s">
        <v>6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ROW(Source!A337)</f>
        <v>337</v>
      </c>
      <c r="B910">
        <v>27722971</v>
      </c>
      <c r="C910">
        <v>27722955</v>
      </c>
      <c r="D910">
        <v>25419089</v>
      </c>
      <c r="E910">
        <v>1</v>
      </c>
      <c r="F910">
        <v>1</v>
      </c>
      <c r="G910">
        <v>1</v>
      </c>
      <c r="H910">
        <v>1</v>
      </c>
      <c r="I910" t="s">
        <v>1120</v>
      </c>
      <c r="J910" t="s">
        <v>6</v>
      </c>
      <c r="K910" t="s">
        <v>1121</v>
      </c>
      <c r="L910">
        <v>1191</v>
      </c>
      <c r="N910">
        <v>1013</v>
      </c>
      <c r="O910" t="s">
        <v>953</v>
      </c>
      <c r="P910" t="s">
        <v>953</v>
      </c>
      <c r="Q910">
        <v>1</v>
      </c>
      <c r="X910">
        <v>37.07</v>
      </c>
      <c r="Y910">
        <v>0</v>
      </c>
      <c r="Z910">
        <v>0</v>
      </c>
      <c r="AA910">
        <v>0</v>
      </c>
      <c r="AB910">
        <v>9.6199999999999992</v>
      </c>
      <c r="AC910">
        <v>0</v>
      </c>
      <c r="AD910">
        <v>1</v>
      </c>
      <c r="AE910">
        <v>1</v>
      </c>
      <c r="AF910" t="s">
        <v>103</v>
      </c>
      <c r="AG910">
        <v>42.630499999999998</v>
      </c>
      <c r="AH910">
        <v>2</v>
      </c>
      <c r="AI910">
        <v>27722956</v>
      </c>
      <c r="AJ910">
        <v>882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ROW(Source!A337)</f>
        <v>337</v>
      </c>
      <c r="B911">
        <v>27722972</v>
      </c>
      <c r="C911">
        <v>27722955</v>
      </c>
      <c r="D911">
        <v>25412928</v>
      </c>
      <c r="E911">
        <v>1</v>
      </c>
      <c r="F911">
        <v>1</v>
      </c>
      <c r="G911">
        <v>1</v>
      </c>
      <c r="H911">
        <v>1</v>
      </c>
      <c r="I911" t="s">
        <v>954</v>
      </c>
      <c r="J911" t="s">
        <v>6</v>
      </c>
      <c r="K911" t="s">
        <v>955</v>
      </c>
      <c r="L911">
        <v>1191</v>
      </c>
      <c r="N911">
        <v>1013</v>
      </c>
      <c r="O911" t="s">
        <v>953</v>
      </c>
      <c r="P911" t="s">
        <v>953</v>
      </c>
      <c r="Q911">
        <v>1</v>
      </c>
      <c r="X911">
        <v>0.59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2</v>
      </c>
      <c r="AF911" t="s">
        <v>102</v>
      </c>
      <c r="AG911">
        <v>0.73749999999999993</v>
      </c>
      <c r="AH911">
        <v>2</v>
      </c>
      <c r="AI911">
        <v>27722957</v>
      </c>
      <c r="AJ911">
        <v>883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ROW(Source!A337)</f>
        <v>337</v>
      </c>
      <c r="B912">
        <v>27722973</v>
      </c>
      <c r="C912">
        <v>27722955</v>
      </c>
      <c r="D912">
        <v>25230118</v>
      </c>
      <c r="E912">
        <v>1</v>
      </c>
      <c r="F912">
        <v>1</v>
      </c>
      <c r="G912">
        <v>1</v>
      </c>
      <c r="H912">
        <v>2</v>
      </c>
      <c r="I912" t="s">
        <v>1050</v>
      </c>
      <c r="J912" t="s">
        <v>1051</v>
      </c>
      <c r="K912" t="s">
        <v>1052</v>
      </c>
      <c r="L912">
        <v>1368</v>
      </c>
      <c r="N912">
        <v>1011</v>
      </c>
      <c r="O912" t="s">
        <v>959</v>
      </c>
      <c r="P912" t="s">
        <v>959</v>
      </c>
      <c r="Q912">
        <v>1</v>
      </c>
      <c r="X912">
        <v>0.08</v>
      </c>
      <c r="Y912">
        <v>0</v>
      </c>
      <c r="Z912">
        <v>86.4</v>
      </c>
      <c r="AA912">
        <v>13.5</v>
      </c>
      <c r="AB912">
        <v>0</v>
      </c>
      <c r="AC912">
        <v>0</v>
      </c>
      <c r="AD912">
        <v>1</v>
      </c>
      <c r="AE912">
        <v>0</v>
      </c>
      <c r="AF912" t="s">
        <v>102</v>
      </c>
      <c r="AG912">
        <v>0.1</v>
      </c>
      <c r="AH912">
        <v>2</v>
      </c>
      <c r="AI912">
        <v>27722958</v>
      </c>
      <c r="AJ912">
        <v>884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ROW(Source!A337)</f>
        <v>337</v>
      </c>
      <c r="B913">
        <v>27722974</v>
      </c>
      <c r="C913">
        <v>27722955</v>
      </c>
      <c r="D913">
        <v>25230220</v>
      </c>
      <c r="E913">
        <v>1</v>
      </c>
      <c r="F913">
        <v>1</v>
      </c>
      <c r="G913">
        <v>1</v>
      </c>
      <c r="H913">
        <v>2</v>
      </c>
      <c r="I913" t="s">
        <v>991</v>
      </c>
      <c r="J913" t="s">
        <v>992</v>
      </c>
      <c r="K913" t="s">
        <v>993</v>
      </c>
      <c r="L913">
        <v>1368</v>
      </c>
      <c r="N913">
        <v>1011</v>
      </c>
      <c r="O913" t="s">
        <v>959</v>
      </c>
      <c r="P913" t="s">
        <v>959</v>
      </c>
      <c r="Q913">
        <v>1</v>
      </c>
      <c r="X913">
        <v>7.0000000000000007E-2</v>
      </c>
      <c r="Y913">
        <v>0</v>
      </c>
      <c r="Z913">
        <v>111.99</v>
      </c>
      <c r="AA913">
        <v>13.5</v>
      </c>
      <c r="AB913">
        <v>0</v>
      </c>
      <c r="AC913">
        <v>0</v>
      </c>
      <c r="AD913">
        <v>1</v>
      </c>
      <c r="AE913">
        <v>0</v>
      </c>
      <c r="AF913" t="s">
        <v>102</v>
      </c>
      <c r="AG913">
        <v>8.7500000000000008E-2</v>
      </c>
      <c r="AH913">
        <v>2</v>
      </c>
      <c r="AI913">
        <v>27722959</v>
      </c>
      <c r="AJ913">
        <v>885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ROW(Source!A337)</f>
        <v>337</v>
      </c>
      <c r="B914">
        <v>27722975</v>
      </c>
      <c r="C914">
        <v>27722955</v>
      </c>
      <c r="D914">
        <v>25231607</v>
      </c>
      <c r="E914">
        <v>1</v>
      </c>
      <c r="F914">
        <v>1</v>
      </c>
      <c r="G914">
        <v>1</v>
      </c>
      <c r="H914">
        <v>2</v>
      </c>
      <c r="I914" t="s">
        <v>997</v>
      </c>
      <c r="J914" t="s">
        <v>998</v>
      </c>
      <c r="K914" t="s">
        <v>999</v>
      </c>
      <c r="L914">
        <v>1368</v>
      </c>
      <c r="N914">
        <v>1011</v>
      </c>
      <c r="O914" t="s">
        <v>959</v>
      </c>
      <c r="P914" t="s">
        <v>959</v>
      </c>
      <c r="Q914">
        <v>1</v>
      </c>
      <c r="X914">
        <v>0.44</v>
      </c>
      <c r="Y914">
        <v>0</v>
      </c>
      <c r="Z914">
        <v>65.709999999999994</v>
      </c>
      <c r="AA914">
        <v>11.6</v>
      </c>
      <c r="AB914">
        <v>0</v>
      </c>
      <c r="AC914">
        <v>0</v>
      </c>
      <c r="AD914">
        <v>1</v>
      </c>
      <c r="AE914">
        <v>0</v>
      </c>
      <c r="AF914" t="s">
        <v>102</v>
      </c>
      <c r="AG914">
        <v>0.55000000000000004</v>
      </c>
      <c r="AH914">
        <v>2</v>
      </c>
      <c r="AI914">
        <v>27722960</v>
      </c>
      <c r="AJ914">
        <v>886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ROW(Source!A337)</f>
        <v>337</v>
      </c>
      <c r="B915">
        <v>27722976</v>
      </c>
      <c r="C915">
        <v>27722955</v>
      </c>
      <c r="D915">
        <v>25231842</v>
      </c>
      <c r="E915">
        <v>1</v>
      </c>
      <c r="F915">
        <v>1</v>
      </c>
      <c r="G915">
        <v>1</v>
      </c>
      <c r="H915">
        <v>2</v>
      </c>
      <c r="I915" t="s">
        <v>1000</v>
      </c>
      <c r="J915" t="s">
        <v>1001</v>
      </c>
      <c r="K915" t="s">
        <v>1002</v>
      </c>
      <c r="L915">
        <v>1368</v>
      </c>
      <c r="N915">
        <v>1011</v>
      </c>
      <c r="O915" t="s">
        <v>959</v>
      </c>
      <c r="P915" t="s">
        <v>959</v>
      </c>
      <c r="Q915">
        <v>1</v>
      </c>
      <c r="X915">
        <v>1.39</v>
      </c>
      <c r="Y915">
        <v>0</v>
      </c>
      <c r="Z915">
        <v>1.2</v>
      </c>
      <c r="AA915">
        <v>0</v>
      </c>
      <c r="AB915">
        <v>0</v>
      </c>
      <c r="AC915">
        <v>0</v>
      </c>
      <c r="AD915">
        <v>1</v>
      </c>
      <c r="AE915">
        <v>0</v>
      </c>
      <c r="AF915" t="s">
        <v>102</v>
      </c>
      <c r="AG915">
        <v>1.7374999999999998</v>
      </c>
      <c r="AH915">
        <v>2</v>
      </c>
      <c r="AI915">
        <v>27722961</v>
      </c>
      <c r="AJ915">
        <v>887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ROW(Source!A337)</f>
        <v>337</v>
      </c>
      <c r="B916">
        <v>27722977</v>
      </c>
      <c r="C916">
        <v>27722955</v>
      </c>
      <c r="D916">
        <v>25148310</v>
      </c>
      <c r="E916">
        <v>1</v>
      </c>
      <c r="F916">
        <v>1</v>
      </c>
      <c r="G916">
        <v>1</v>
      </c>
      <c r="H916">
        <v>3</v>
      </c>
      <c r="I916" t="s">
        <v>1281</v>
      </c>
      <c r="J916" t="s">
        <v>1282</v>
      </c>
      <c r="K916" t="s">
        <v>1283</v>
      </c>
      <c r="L916">
        <v>1348</v>
      </c>
      <c r="N916">
        <v>1009</v>
      </c>
      <c r="O916" t="s">
        <v>46</v>
      </c>
      <c r="P916" t="s">
        <v>46</v>
      </c>
      <c r="Q916">
        <v>1000</v>
      </c>
      <c r="X916">
        <v>1.9000000000000001E-4</v>
      </c>
      <c r="Y916">
        <v>32830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0</v>
      </c>
      <c r="AF916" t="s">
        <v>6</v>
      </c>
      <c r="AG916">
        <v>1.9000000000000001E-4</v>
      </c>
      <c r="AH916">
        <v>2</v>
      </c>
      <c r="AI916">
        <v>27722962</v>
      </c>
      <c r="AJ916">
        <v>888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ROW(Source!A337)</f>
        <v>337</v>
      </c>
      <c r="B917">
        <v>27722978</v>
      </c>
      <c r="C917">
        <v>27722955</v>
      </c>
      <c r="D917">
        <v>25148328</v>
      </c>
      <c r="E917">
        <v>1</v>
      </c>
      <c r="F917">
        <v>1</v>
      </c>
      <c r="G917">
        <v>1</v>
      </c>
      <c r="H917">
        <v>3</v>
      </c>
      <c r="I917" t="s">
        <v>1006</v>
      </c>
      <c r="J917" t="s">
        <v>1007</v>
      </c>
      <c r="K917" t="s">
        <v>1008</v>
      </c>
      <c r="L917">
        <v>1339</v>
      </c>
      <c r="N917">
        <v>1007</v>
      </c>
      <c r="O917" t="s">
        <v>64</v>
      </c>
      <c r="P917" t="s">
        <v>64</v>
      </c>
      <c r="Q917">
        <v>1</v>
      </c>
      <c r="X917">
        <v>0.34200000000000003</v>
      </c>
      <c r="Y917">
        <v>6.22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0.34200000000000003</v>
      </c>
      <c r="AH917">
        <v>2</v>
      </c>
      <c r="AI917">
        <v>27722963</v>
      </c>
      <c r="AJ917">
        <v>889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ROW(Source!A337)</f>
        <v>337</v>
      </c>
      <c r="B918">
        <v>27722979</v>
      </c>
      <c r="C918">
        <v>27722955</v>
      </c>
      <c r="D918">
        <v>25149961</v>
      </c>
      <c r="E918">
        <v>1</v>
      </c>
      <c r="F918">
        <v>1</v>
      </c>
      <c r="G918">
        <v>1</v>
      </c>
      <c r="H918">
        <v>3</v>
      </c>
      <c r="I918" t="s">
        <v>963</v>
      </c>
      <c r="J918" t="s">
        <v>964</v>
      </c>
      <c r="K918" t="s">
        <v>965</v>
      </c>
      <c r="L918">
        <v>1339</v>
      </c>
      <c r="N918">
        <v>1007</v>
      </c>
      <c r="O918" t="s">
        <v>64</v>
      </c>
      <c r="P918" t="s">
        <v>64</v>
      </c>
      <c r="Q918">
        <v>1</v>
      </c>
      <c r="X918">
        <v>0.69</v>
      </c>
      <c r="Y918">
        <v>2.44</v>
      </c>
      <c r="Z918">
        <v>0</v>
      </c>
      <c r="AA918">
        <v>0</v>
      </c>
      <c r="AB918">
        <v>0</v>
      </c>
      <c r="AC918">
        <v>0</v>
      </c>
      <c r="AD918">
        <v>1</v>
      </c>
      <c r="AE918">
        <v>0</v>
      </c>
      <c r="AF918" t="s">
        <v>6</v>
      </c>
      <c r="AG918">
        <v>0.69</v>
      </c>
      <c r="AH918">
        <v>2</v>
      </c>
      <c r="AI918">
        <v>27722964</v>
      </c>
      <c r="AJ918">
        <v>890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ROW(Source!A337)</f>
        <v>337</v>
      </c>
      <c r="B919">
        <v>27722980</v>
      </c>
      <c r="C919">
        <v>27722955</v>
      </c>
      <c r="D919">
        <v>25150638</v>
      </c>
      <c r="E919">
        <v>1</v>
      </c>
      <c r="F919">
        <v>1</v>
      </c>
      <c r="G919">
        <v>1</v>
      </c>
      <c r="H919">
        <v>3</v>
      </c>
      <c r="I919" t="s">
        <v>1284</v>
      </c>
      <c r="J919" t="s">
        <v>1285</v>
      </c>
      <c r="K919" t="s">
        <v>1286</v>
      </c>
      <c r="L919">
        <v>1346</v>
      </c>
      <c r="N919">
        <v>1009</v>
      </c>
      <c r="O919" t="s">
        <v>178</v>
      </c>
      <c r="P919" t="s">
        <v>178</v>
      </c>
      <c r="Q919">
        <v>1</v>
      </c>
      <c r="X919">
        <v>0.05</v>
      </c>
      <c r="Y919">
        <v>37.29</v>
      </c>
      <c r="Z919">
        <v>0</v>
      </c>
      <c r="AA919">
        <v>0</v>
      </c>
      <c r="AB919">
        <v>0</v>
      </c>
      <c r="AC919">
        <v>0</v>
      </c>
      <c r="AD919">
        <v>1</v>
      </c>
      <c r="AE919">
        <v>0</v>
      </c>
      <c r="AF919" t="s">
        <v>6</v>
      </c>
      <c r="AG919">
        <v>0.05</v>
      </c>
      <c r="AH919">
        <v>2</v>
      </c>
      <c r="AI919">
        <v>27722965</v>
      </c>
      <c r="AJ919">
        <v>891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ROW(Source!A337)</f>
        <v>337</v>
      </c>
      <c r="B920">
        <v>27722981</v>
      </c>
      <c r="C920">
        <v>27722955</v>
      </c>
      <c r="D920">
        <v>25151370</v>
      </c>
      <c r="E920">
        <v>1</v>
      </c>
      <c r="F920">
        <v>1</v>
      </c>
      <c r="G920">
        <v>1</v>
      </c>
      <c r="H920">
        <v>3</v>
      </c>
      <c r="I920" t="s">
        <v>1287</v>
      </c>
      <c r="J920" t="s">
        <v>1288</v>
      </c>
      <c r="K920" t="s">
        <v>1289</v>
      </c>
      <c r="L920">
        <v>1348</v>
      </c>
      <c r="N920">
        <v>1009</v>
      </c>
      <c r="O920" t="s">
        <v>46</v>
      </c>
      <c r="P920" t="s">
        <v>46</v>
      </c>
      <c r="Q920">
        <v>1000</v>
      </c>
      <c r="X920">
        <v>4.0000000000000002E-4</v>
      </c>
      <c r="Y920">
        <v>13560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6</v>
      </c>
      <c r="AG920">
        <v>4.0000000000000002E-4</v>
      </c>
      <c r="AH920">
        <v>2</v>
      </c>
      <c r="AI920">
        <v>27722966</v>
      </c>
      <c r="AJ920">
        <v>892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ROW(Source!A337)</f>
        <v>337</v>
      </c>
      <c r="B921">
        <v>27722982</v>
      </c>
      <c r="C921">
        <v>27722955</v>
      </c>
      <c r="D921">
        <v>25154689</v>
      </c>
      <c r="E921">
        <v>1</v>
      </c>
      <c r="F921">
        <v>1</v>
      </c>
      <c r="G921">
        <v>1</v>
      </c>
      <c r="H921">
        <v>3</v>
      </c>
      <c r="I921" t="s">
        <v>1290</v>
      </c>
      <c r="J921" t="s">
        <v>1291</v>
      </c>
      <c r="K921" t="s">
        <v>1292</v>
      </c>
      <c r="L921">
        <v>1346</v>
      </c>
      <c r="N921">
        <v>1009</v>
      </c>
      <c r="O921" t="s">
        <v>178</v>
      </c>
      <c r="P921" t="s">
        <v>178</v>
      </c>
      <c r="Q921">
        <v>1</v>
      </c>
      <c r="X921">
        <v>2.5000000000000001E-3</v>
      </c>
      <c r="Y921">
        <v>2.15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6</v>
      </c>
      <c r="AG921">
        <v>2.5000000000000001E-3</v>
      </c>
      <c r="AH921">
        <v>2</v>
      </c>
      <c r="AI921">
        <v>27722967</v>
      </c>
      <c r="AJ921">
        <v>893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ROW(Source!A337)</f>
        <v>337</v>
      </c>
      <c r="B922">
        <v>27722983</v>
      </c>
      <c r="C922">
        <v>27722955</v>
      </c>
      <c r="D922">
        <v>25186365</v>
      </c>
      <c r="E922">
        <v>1</v>
      </c>
      <c r="F922">
        <v>1</v>
      </c>
      <c r="G922">
        <v>1</v>
      </c>
      <c r="H922">
        <v>3</v>
      </c>
      <c r="I922" t="s">
        <v>1293</v>
      </c>
      <c r="J922" t="s">
        <v>1294</v>
      </c>
      <c r="K922" t="s">
        <v>1295</v>
      </c>
      <c r="L922">
        <v>1348</v>
      </c>
      <c r="N922">
        <v>1009</v>
      </c>
      <c r="O922" t="s">
        <v>46</v>
      </c>
      <c r="P922" t="s">
        <v>46</v>
      </c>
      <c r="Q922">
        <v>1000</v>
      </c>
      <c r="X922">
        <v>4.4000000000000002E-4</v>
      </c>
      <c r="Y922">
        <v>15119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6</v>
      </c>
      <c r="AG922">
        <v>4.4000000000000002E-4</v>
      </c>
      <c r="AH922">
        <v>2</v>
      </c>
      <c r="AI922">
        <v>27722968</v>
      </c>
      <c r="AJ922">
        <v>894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ROW(Source!A337)</f>
        <v>337</v>
      </c>
      <c r="B923">
        <v>27722984</v>
      </c>
      <c r="C923">
        <v>27722955</v>
      </c>
      <c r="D923">
        <v>25187091</v>
      </c>
      <c r="E923">
        <v>1</v>
      </c>
      <c r="F923">
        <v>1</v>
      </c>
      <c r="G923">
        <v>1</v>
      </c>
      <c r="H923">
        <v>3</v>
      </c>
      <c r="I923" t="s">
        <v>1167</v>
      </c>
      <c r="J923" t="s">
        <v>1168</v>
      </c>
      <c r="K923" t="s">
        <v>1169</v>
      </c>
      <c r="L923">
        <v>1348</v>
      </c>
      <c r="N923">
        <v>1009</v>
      </c>
      <c r="O923" t="s">
        <v>46</v>
      </c>
      <c r="P923" t="s">
        <v>46</v>
      </c>
      <c r="Q923">
        <v>1000</v>
      </c>
      <c r="X923">
        <v>5.2999999999999998E-4</v>
      </c>
      <c r="Y923">
        <v>16950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6</v>
      </c>
      <c r="AG923">
        <v>5.2999999999999998E-4</v>
      </c>
      <c r="AH923">
        <v>2</v>
      </c>
      <c r="AI923">
        <v>27722969</v>
      </c>
      <c r="AJ923">
        <v>895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ROW(Source!A337)</f>
        <v>337</v>
      </c>
      <c r="B924">
        <v>27722985</v>
      </c>
      <c r="C924">
        <v>27722955</v>
      </c>
      <c r="D924">
        <v>25145559</v>
      </c>
      <c r="E924">
        <v>17</v>
      </c>
      <c r="F924">
        <v>1</v>
      </c>
      <c r="G924">
        <v>1</v>
      </c>
      <c r="H924">
        <v>3</v>
      </c>
      <c r="I924" t="s">
        <v>1454</v>
      </c>
      <c r="J924" t="s">
        <v>6</v>
      </c>
      <c r="K924" t="s">
        <v>1455</v>
      </c>
      <c r="L924">
        <v>1354</v>
      </c>
      <c r="N924">
        <v>1010</v>
      </c>
      <c r="O924" t="s">
        <v>252</v>
      </c>
      <c r="P924" t="s">
        <v>252</v>
      </c>
      <c r="Q924">
        <v>1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1</v>
      </c>
      <c r="AD924">
        <v>0</v>
      </c>
      <c r="AE924">
        <v>0</v>
      </c>
      <c r="AF924" t="s">
        <v>6</v>
      </c>
      <c r="AG924">
        <v>0</v>
      </c>
      <c r="AH924">
        <v>3</v>
      </c>
      <c r="AI924">
        <v>-1</v>
      </c>
      <c r="AJ924" t="s">
        <v>6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ROW(Source!A337)</f>
        <v>337</v>
      </c>
      <c r="B925">
        <v>27722986</v>
      </c>
      <c r="C925">
        <v>27722955</v>
      </c>
      <c r="D925">
        <v>25145791</v>
      </c>
      <c r="E925">
        <v>17</v>
      </c>
      <c r="F925">
        <v>1</v>
      </c>
      <c r="G925">
        <v>1</v>
      </c>
      <c r="H925">
        <v>3</v>
      </c>
      <c r="I925" t="s">
        <v>1456</v>
      </c>
      <c r="J925" t="s">
        <v>6</v>
      </c>
      <c r="K925" t="s">
        <v>1457</v>
      </c>
      <c r="L925">
        <v>1346</v>
      </c>
      <c r="N925">
        <v>1009</v>
      </c>
      <c r="O925" t="s">
        <v>178</v>
      </c>
      <c r="P925" t="s">
        <v>178</v>
      </c>
      <c r="Q925">
        <v>1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1</v>
      </c>
      <c r="AD925">
        <v>0</v>
      </c>
      <c r="AE925">
        <v>0</v>
      </c>
      <c r="AF925" t="s">
        <v>6</v>
      </c>
      <c r="AG925">
        <v>0</v>
      </c>
      <c r="AH925">
        <v>3</v>
      </c>
      <c r="AI925">
        <v>-1</v>
      </c>
      <c r="AJ925" t="s">
        <v>6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ROW(Source!A337)</f>
        <v>337</v>
      </c>
      <c r="B926">
        <v>27722987</v>
      </c>
      <c r="C926">
        <v>27722955</v>
      </c>
      <c r="D926">
        <v>25145802</v>
      </c>
      <c r="E926">
        <v>17</v>
      </c>
      <c r="F926">
        <v>1</v>
      </c>
      <c r="G926">
        <v>1</v>
      </c>
      <c r="H926">
        <v>3</v>
      </c>
      <c r="I926" t="s">
        <v>1458</v>
      </c>
      <c r="J926" t="s">
        <v>6</v>
      </c>
      <c r="K926" t="s">
        <v>1459</v>
      </c>
      <c r="L926">
        <v>1301</v>
      </c>
      <c r="N926">
        <v>1003</v>
      </c>
      <c r="O926" t="s">
        <v>501</v>
      </c>
      <c r="P926" t="s">
        <v>501</v>
      </c>
      <c r="Q926">
        <v>1</v>
      </c>
      <c r="X926">
        <v>100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 t="s">
        <v>6</v>
      </c>
      <c r="AG926">
        <v>100</v>
      </c>
      <c r="AH926">
        <v>3</v>
      </c>
      <c r="AI926">
        <v>-1</v>
      </c>
      <c r="AJ926" t="s">
        <v>6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ROW(Source!A340)</f>
        <v>340</v>
      </c>
      <c r="B927">
        <v>27723005</v>
      </c>
      <c r="C927">
        <v>27722989</v>
      </c>
      <c r="D927">
        <v>25418254</v>
      </c>
      <c r="E927">
        <v>1</v>
      </c>
      <c r="F927">
        <v>1</v>
      </c>
      <c r="G927">
        <v>1</v>
      </c>
      <c r="H927">
        <v>1</v>
      </c>
      <c r="I927" t="s">
        <v>1207</v>
      </c>
      <c r="J927" t="s">
        <v>6</v>
      </c>
      <c r="K927" t="s">
        <v>1208</v>
      </c>
      <c r="L927">
        <v>1191</v>
      </c>
      <c r="N927">
        <v>1013</v>
      </c>
      <c r="O927" t="s">
        <v>953</v>
      </c>
      <c r="P927" t="s">
        <v>953</v>
      </c>
      <c r="Q927">
        <v>1</v>
      </c>
      <c r="X927">
        <v>1.56</v>
      </c>
      <c r="Y927">
        <v>0</v>
      </c>
      <c r="Z927">
        <v>0</v>
      </c>
      <c r="AA927">
        <v>0</v>
      </c>
      <c r="AB927">
        <v>9.51</v>
      </c>
      <c r="AC927">
        <v>0</v>
      </c>
      <c r="AD927">
        <v>1</v>
      </c>
      <c r="AE927">
        <v>1</v>
      </c>
      <c r="AF927" t="s">
        <v>6</v>
      </c>
      <c r="AG927">
        <v>1.56</v>
      </c>
      <c r="AH927">
        <v>2</v>
      </c>
      <c r="AI927">
        <v>27722990</v>
      </c>
      <c r="AJ927">
        <v>897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ROW(Source!A340)</f>
        <v>340</v>
      </c>
      <c r="B928">
        <v>27723006</v>
      </c>
      <c r="C928">
        <v>27722989</v>
      </c>
      <c r="D928">
        <v>25231911</v>
      </c>
      <c r="E928">
        <v>1</v>
      </c>
      <c r="F928">
        <v>1</v>
      </c>
      <c r="G928">
        <v>1</v>
      </c>
      <c r="H928">
        <v>2</v>
      </c>
      <c r="I928" t="s">
        <v>1061</v>
      </c>
      <c r="J928" t="s">
        <v>1062</v>
      </c>
      <c r="K928" t="s">
        <v>1063</v>
      </c>
      <c r="L928">
        <v>1368</v>
      </c>
      <c r="N928">
        <v>1011</v>
      </c>
      <c r="O928" t="s">
        <v>959</v>
      </c>
      <c r="P928" t="s">
        <v>959</v>
      </c>
      <c r="Q928">
        <v>1</v>
      </c>
      <c r="X928">
        <v>0.13</v>
      </c>
      <c r="Y928">
        <v>0</v>
      </c>
      <c r="Z928">
        <v>8.1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6</v>
      </c>
      <c r="AG928">
        <v>0.13</v>
      </c>
      <c r="AH928">
        <v>2</v>
      </c>
      <c r="AI928">
        <v>27722991</v>
      </c>
      <c r="AJ928">
        <v>898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ROW(Source!A340)</f>
        <v>340</v>
      </c>
      <c r="B929">
        <v>27723007</v>
      </c>
      <c r="C929">
        <v>27722989</v>
      </c>
      <c r="D929">
        <v>25148213</v>
      </c>
      <c r="E929">
        <v>1</v>
      </c>
      <c r="F929">
        <v>1</v>
      </c>
      <c r="G929">
        <v>1</v>
      </c>
      <c r="H929">
        <v>3</v>
      </c>
      <c r="I929" t="s">
        <v>1296</v>
      </c>
      <c r="J929" t="s">
        <v>1297</v>
      </c>
      <c r="K929" t="s">
        <v>1298</v>
      </c>
      <c r="L929">
        <v>1346</v>
      </c>
      <c r="N929">
        <v>1009</v>
      </c>
      <c r="O929" t="s">
        <v>178</v>
      </c>
      <c r="P929" t="s">
        <v>178</v>
      </c>
      <c r="Q929">
        <v>1</v>
      </c>
      <c r="X929">
        <v>6.0000000000000001E-3</v>
      </c>
      <c r="Y929">
        <v>44.97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6</v>
      </c>
      <c r="AG929">
        <v>6.0000000000000001E-3</v>
      </c>
      <c r="AH929">
        <v>2</v>
      </c>
      <c r="AI929">
        <v>27722992</v>
      </c>
      <c r="AJ929">
        <v>899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ROW(Source!A340)</f>
        <v>340</v>
      </c>
      <c r="B930">
        <v>27723008</v>
      </c>
      <c r="C930">
        <v>27722989</v>
      </c>
      <c r="D930">
        <v>25149944</v>
      </c>
      <c r="E930">
        <v>1</v>
      </c>
      <c r="F930">
        <v>1</v>
      </c>
      <c r="G930">
        <v>1</v>
      </c>
      <c r="H930">
        <v>3</v>
      </c>
      <c r="I930" t="s">
        <v>1299</v>
      </c>
      <c r="J930" t="s">
        <v>1300</v>
      </c>
      <c r="K930" t="s">
        <v>1301</v>
      </c>
      <c r="L930">
        <v>1346</v>
      </c>
      <c r="N930">
        <v>1009</v>
      </c>
      <c r="O930" t="s">
        <v>178</v>
      </c>
      <c r="P930" t="s">
        <v>178</v>
      </c>
      <c r="Q930">
        <v>1</v>
      </c>
      <c r="X930">
        <v>1E-3</v>
      </c>
      <c r="Y930">
        <v>11.5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0</v>
      </c>
      <c r="AF930" t="s">
        <v>6</v>
      </c>
      <c r="AG930">
        <v>1E-3</v>
      </c>
      <c r="AH930">
        <v>2</v>
      </c>
      <c r="AI930">
        <v>27722993</v>
      </c>
      <c r="AJ930">
        <v>900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ROW(Source!A340)</f>
        <v>340</v>
      </c>
      <c r="B931">
        <v>27723009</v>
      </c>
      <c r="C931">
        <v>27722989</v>
      </c>
      <c r="D931">
        <v>25150263</v>
      </c>
      <c r="E931">
        <v>1</v>
      </c>
      <c r="F931">
        <v>1</v>
      </c>
      <c r="G931">
        <v>1</v>
      </c>
      <c r="H931">
        <v>3</v>
      </c>
      <c r="I931" t="s">
        <v>1184</v>
      </c>
      <c r="J931" t="s">
        <v>1185</v>
      </c>
      <c r="K931" t="s">
        <v>1186</v>
      </c>
      <c r="L931">
        <v>1346</v>
      </c>
      <c r="N931">
        <v>1009</v>
      </c>
      <c r="O931" t="s">
        <v>178</v>
      </c>
      <c r="P931" t="s">
        <v>178</v>
      </c>
      <c r="Q931">
        <v>1</v>
      </c>
      <c r="X931">
        <v>1.2E-2</v>
      </c>
      <c r="Y931">
        <v>30.4</v>
      </c>
      <c r="Z931">
        <v>0</v>
      </c>
      <c r="AA931">
        <v>0</v>
      </c>
      <c r="AB931">
        <v>0</v>
      </c>
      <c r="AC931">
        <v>0</v>
      </c>
      <c r="AD931">
        <v>1</v>
      </c>
      <c r="AE931">
        <v>0</v>
      </c>
      <c r="AF931" t="s">
        <v>6</v>
      </c>
      <c r="AG931">
        <v>1.2E-2</v>
      </c>
      <c r="AH931">
        <v>2</v>
      </c>
      <c r="AI931">
        <v>27722994</v>
      </c>
      <c r="AJ931">
        <v>901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ROW(Source!A340)</f>
        <v>340</v>
      </c>
      <c r="B932">
        <v>27723010</v>
      </c>
      <c r="C932">
        <v>27722989</v>
      </c>
      <c r="D932">
        <v>25151427</v>
      </c>
      <c r="E932">
        <v>1</v>
      </c>
      <c r="F932">
        <v>1</v>
      </c>
      <c r="G932">
        <v>1</v>
      </c>
      <c r="H932">
        <v>3</v>
      </c>
      <c r="I932" t="s">
        <v>1190</v>
      </c>
      <c r="J932" t="s">
        <v>1191</v>
      </c>
      <c r="K932" t="s">
        <v>1192</v>
      </c>
      <c r="L932">
        <v>1346</v>
      </c>
      <c r="N932">
        <v>1009</v>
      </c>
      <c r="O932" t="s">
        <v>178</v>
      </c>
      <c r="P932" t="s">
        <v>178</v>
      </c>
      <c r="Q932">
        <v>1</v>
      </c>
      <c r="X932">
        <v>7.0000000000000007E-2</v>
      </c>
      <c r="Y932">
        <v>10.57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6</v>
      </c>
      <c r="AG932">
        <v>7.0000000000000007E-2</v>
      </c>
      <c r="AH932">
        <v>2</v>
      </c>
      <c r="AI932">
        <v>27722995</v>
      </c>
      <c r="AJ932">
        <v>902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ROW(Source!A340)</f>
        <v>340</v>
      </c>
      <c r="B933">
        <v>27723011</v>
      </c>
      <c r="C933">
        <v>27722989</v>
      </c>
      <c r="D933">
        <v>25152616</v>
      </c>
      <c r="E933">
        <v>1</v>
      </c>
      <c r="F933">
        <v>1</v>
      </c>
      <c r="G933">
        <v>1</v>
      </c>
      <c r="H933">
        <v>3</v>
      </c>
      <c r="I933" t="s">
        <v>1193</v>
      </c>
      <c r="J933" t="s">
        <v>1194</v>
      </c>
      <c r="K933" t="s">
        <v>1017</v>
      </c>
      <c r="L933">
        <v>1346</v>
      </c>
      <c r="N933">
        <v>1009</v>
      </c>
      <c r="O933" t="s">
        <v>178</v>
      </c>
      <c r="P933" t="s">
        <v>178</v>
      </c>
      <c r="Q933">
        <v>1</v>
      </c>
      <c r="X933">
        <v>4.9000000000000002E-2</v>
      </c>
      <c r="Y933">
        <v>9.0399999999999991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0</v>
      </c>
      <c r="AF933" t="s">
        <v>6</v>
      </c>
      <c r="AG933">
        <v>4.9000000000000002E-2</v>
      </c>
      <c r="AH933">
        <v>2</v>
      </c>
      <c r="AI933">
        <v>27722996</v>
      </c>
      <c r="AJ933">
        <v>903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ROW(Source!A340)</f>
        <v>340</v>
      </c>
      <c r="B934">
        <v>27723012</v>
      </c>
      <c r="C934">
        <v>27722989</v>
      </c>
      <c r="D934">
        <v>25152748</v>
      </c>
      <c r="E934">
        <v>1</v>
      </c>
      <c r="F934">
        <v>1</v>
      </c>
      <c r="G934">
        <v>1</v>
      </c>
      <c r="H934">
        <v>3</v>
      </c>
      <c r="I934" t="s">
        <v>1302</v>
      </c>
      <c r="J934" t="s">
        <v>1303</v>
      </c>
      <c r="K934" t="s">
        <v>1304</v>
      </c>
      <c r="L934">
        <v>1355</v>
      </c>
      <c r="N934">
        <v>1010</v>
      </c>
      <c r="O934" t="s">
        <v>519</v>
      </c>
      <c r="P934" t="s">
        <v>519</v>
      </c>
      <c r="Q934">
        <v>100</v>
      </c>
      <c r="X934">
        <v>1.4E-2</v>
      </c>
      <c r="Y934">
        <v>86</v>
      </c>
      <c r="Z934">
        <v>0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6</v>
      </c>
      <c r="AG934">
        <v>1.4E-2</v>
      </c>
      <c r="AH934">
        <v>2</v>
      </c>
      <c r="AI934">
        <v>27722997</v>
      </c>
      <c r="AJ934">
        <v>904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ROW(Source!A340)</f>
        <v>340</v>
      </c>
      <c r="B935">
        <v>27723013</v>
      </c>
      <c r="C935">
        <v>27722989</v>
      </c>
      <c r="D935">
        <v>25153666</v>
      </c>
      <c r="E935">
        <v>1</v>
      </c>
      <c r="F935">
        <v>1</v>
      </c>
      <c r="G935">
        <v>1</v>
      </c>
      <c r="H935">
        <v>3</v>
      </c>
      <c r="I935" t="s">
        <v>1305</v>
      </c>
      <c r="J935" t="s">
        <v>1306</v>
      </c>
      <c r="K935" t="s">
        <v>1307</v>
      </c>
      <c r="L935">
        <v>1346</v>
      </c>
      <c r="N935">
        <v>1009</v>
      </c>
      <c r="O935" t="s">
        <v>178</v>
      </c>
      <c r="P935" t="s">
        <v>178</v>
      </c>
      <c r="Q935">
        <v>1</v>
      </c>
      <c r="X935">
        <v>1E-3</v>
      </c>
      <c r="Y935">
        <v>133.05000000000001</v>
      </c>
      <c r="Z935">
        <v>0</v>
      </c>
      <c r="AA935">
        <v>0</v>
      </c>
      <c r="AB935">
        <v>0</v>
      </c>
      <c r="AC935">
        <v>0</v>
      </c>
      <c r="AD935">
        <v>1</v>
      </c>
      <c r="AE935">
        <v>0</v>
      </c>
      <c r="AF935" t="s">
        <v>6</v>
      </c>
      <c r="AG935">
        <v>1E-3</v>
      </c>
      <c r="AH935">
        <v>2</v>
      </c>
      <c r="AI935">
        <v>27722998</v>
      </c>
      <c r="AJ935">
        <v>905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ROW(Source!A340)</f>
        <v>340</v>
      </c>
      <c r="B936">
        <v>27723014</v>
      </c>
      <c r="C936">
        <v>27722989</v>
      </c>
      <c r="D936">
        <v>25171300</v>
      </c>
      <c r="E936">
        <v>1</v>
      </c>
      <c r="F936">
        <v>1</v>
      </c>
      <c r="G936">
        <v>1</v>
      </c>
      <c r="H936">
        <v>3</v>
      </c>
      <c r="I936" t="s">
        <v>1308</v>
      </c>
      <c r="J936" t="s">
        <v>1309</v>
      </c>
      <c r="K936" t="s">
        <v>1310</v>
      </c>
      <c r="L936">
        <v>1348</v>
      </c>
      <c r="N936">
        <v>1009</v>
      </c>
      <c r="O936" t="s">
        <v>46</v>
      </c>
      <c r="P936" t="s">
        <v>46</v>
      </c>
      <c r="Q936">
        <v>1000</v>
      </c>
      <c r="X936">
        <v>1E-3</v>
      </c>
      <c r="Y936">
        <v>11500</v>
      </c>
      <c r="Z936">
        <v>0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6</v>
      </c>
      <c r="AG936">
        <v>1E-3</v>
      </c>
      <c r="AH936">
        <v>2</v>
      </c>
      <c r="AI936">
        <v>27722999</v>
      </c>
      <c r="AJ936">
        <v>906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ROW(Source!A340)</f>
        <v>340</v>
      </c>
      <c r="B937">
        <v>27723015</v>
      </c>
      <c r="C937">
        <v>27722989</v>
      </c>
      <c r="D937">
        <v>25186459</v>
      </c>
      <c r="E937">
        <v>1</v>
      </c>
      <c r="F937">
        <v>1</v>
      </c>
      <c r="G937">
        <v>1</v>
      </c>
      <c r="H937">
        <v>3</v>
      </c>
      <c r="I937" t="s">
        <v>1201</v>
      </c>
      <c r="J937" t="s">
        <v>1202</v>
      </c>
      <c r="K937" t="s">
        <v>1203</v>
      </c>
      <c r="L937">
        <v>1346</v>
      </c>
      <c r="N937">
        <v>1009</v>
      </c>
      <c r="O937" t="s">
        <v>178</v>
      </c>
      <c r="P937" t="s">
        <v>178</v>
      </c>
      <c r="Q937">
        <v>1</v>
      </c>
      <c r="X937">
        <v>3.5999999999999997E-2</v>
      </c>
      <c r="Y937">
        <v>28.6</v>
      </c>
      <c r="Z937">
        <v>0</v>
      </c>
      <c r="AA937">
        <v>0</v>
      </c>
      <c r="AB937">
        <v>0</v>
      </c>
      <c r="AC937">
        <v>0</v>
      </c>
      <c r="AD937">
        <v>1</v>
      </c>
      <c r="AE937">
        <v>0</v>
      </c>
      <c r="AF937" t="s">
        <v>6</v>
      </c>
      <c r="AG937">
        <v>3.5999999999999997E-2</v>
      </c>
      <c r="AH937">
        <v>2</v>
      </c>
      <c r="AI937">
        <v>27723000</v>
      </c>
      <c r="AJ937">
        <v>907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ROW(Source!A340)</f>
        <v>340</v>
      </c>
      <c r="B938">
        <v>27723016</v>
      </c>
      <c r="C938">
        <v>27722989</v>
      </c>
      <c r="D938">
        <v>25186612</v>
      </c>
      <c r="E938">
        <v>1</v>
      </c>
      <c r="F938">
        <v>1</v>
      </c>
      <c r="G938">
        <v>1</v>
      </c>
      <c r="H938">
        <v>3</v>
      </c>
      <c r="I938" t="s">
        <v>1311</v>
      </c>
      <c r="J938" t="s">
        <v>1312</v>
      </c>
      <c r="K938" t="s">
        <v>1313</v>
      </c>
      <c r="L938">
        <v>1346</v>
      </c>
      <c r="N938">
        <v>1009</v>
      </c>
      <c r="O938" t="s">
        <v>178</v>
      </c>
      <c r="P938" t="s">
        <v>178</v>
      </c>
      <c r="Q938">
        <v>1</v>
      </c>
      <c r="X938">
        <v>6.0000000000000001E-3</v>
      </c>
      <c r="Y938">
        <v>35.630000000000003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 t="s">
        <v>6</v>
      </c>
      <c r="AG938">
        <v>6.0000000000000001E-3</v>
      </c>
      <c r="AH938">
        <v>2</v>
      </c>
      <c r="AI938">
        <v>27723001</v>
      </c>
      <c r="AJ938">
        <v>908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ROW(Source!A340)</f>
        <v>340</v>
      </c>
      <c r="B939">
        <v>27723017</v>
      </c>
      <c r="C939">
        <v>27722989</v>
      </c>
      <c r="D939">
        <v>25200071</v>
      </c>
      <c r="E939">
        <v>1</v>
      </c>
      <c r="F939">
        <v>1</v>
      </c>
      <c r="G939">
        <v>1</v>
      </c>
      <c r="H939">
        <v>3</v>
      </c>
      <c r="I939" t="s">
        <v>1314</v>
      </c>
      <c r="J939" t="s">
        <v>1315</v>
      </c>
      <c r="K939" t="s">
        <v>1316</v>
      </c>
      <c r="L939">
        <v>1358</v>
      </c>
      <c r="N939">
        <v>1010</v>
      </c>
      <c r="O939" t="s">
        <v>553</v>
      </c>
      <c r="P939" t="s">
        <v>553</v>
      </c>
      <c r="Q939">
        <v>10</v>
      </c>
      <c r="X939">
        <v>0.1</v>
      </c>
      <c r="Y939">
        <v>39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6</v>
      </c>
      <c r="AG939">
        <v>0.1</v>
      </c>
      <c r="AH939">
        <v>2</v>
      </c>
      <c r="AI939">
        <v>27723002</v>
      </c>
      <c r="AJ939">
        <v>909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ROW(Source!A340)</f>
        <v>340</v>
      </c>
      <c r="B940">
        <v>27723018</v>
      </c>
      <c r="C940">
        <v>27722989</v>
      </c>
      <c r="D940">
        <v>25147235</v>
      </c>
      <c r="E940">
        <v>17</v>
      </c>
      <c r="F940">
        <v>1</v>
      </c>
      <c r="G940">
        <v>1</v>
      </c>
      <c r="H940">
        <v>3</v>
      </c>
      <c r="I940" t="s">
        <v>1204</v>
      </c>
      <c r="J940" t="s">
        <v>6</v>
      </c>
      <c r="K940" t="s">
        <v>1205</v>
      </c>
      <c r="L940">
        <v>1374</v>
      </c>
      <c r="N940">
        <v>1013</v>
      </c>
      <c r="O940" t="s">
        <v>1206</v>
      </c>
      <c r="P940" t="s">
        <v>1206</v>
      </c>
      <c r="Q940">
        <v>1</v>
      </c>
      <c r="X940">
        <v>0.3</v>
      </c>
      <c r="Y940">
        <v>1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6</v>
      </c>
      <c r="AG940">
        <v>0.3</v>
      </c>
      <c r="AH940">
        <v>2</v>
      </c>
      <c r="AI940">
        <v>27723004</v>
      </c>
      <c r="AJ940">
        <v>911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ROW(Source!A341)</f>
        <v>341</v>
      </c>
      <c r="B941">
        <v>27723005</v>
      </c>
      <c r="C941">
        <v>27722989</v>
      </c>
      <c r="D941">
        <v>25418254</v>
      </c>
      <c r="E941">
        <v>1</v>
      </c>
      <c r="F941">
        <v>1</v>
      </c>
      <c r="G941">
        <v>1</v>
      </c>
      <c r="H941">
        <v>1</v>
      </c>
      <c r="I941" t="s">
        <v>1207</v>
      </c>
      <c r="J941" t="s">
        <v>6</v>
      </c>
      <c r="K941" t="s">
        <v>1208</v>
      </c>
      <c r="L941">
        <v>1191</v>
      </c>
      <c r="N941">
        <v>1013</v>
      </c>
      <c r="O941" t="s">
        <v>953</v>
      </c>
      <c r="P941" t="s">
        <v>953</v>
      </c>
      <c r="Q941">
        <v>1</v>
      </c>
      <c r="X941">
        <v>1.56</v>
      </c>
      <c r="Y941">
        <v>0</v>
      </c>
      <c r="Z941">
        <v>0</v>
      </c>
      <c r="AA941">
        <v>0</v>
      </c>
      <c r="AB941">
        <v>9.51</v>
      </c>
      <c r="AC941">
        <v>0</v>
      </c>
      <c r="AD941">
        <v>1</v>
      </c>
      <c r="AE941">
        <v>1</v>
      </c>
      <c r="AF941" t="s">
        <v>6</v>
      </c>
      <c r="AG941">
        <v>1.56</v>
      </c>
      <c r="AH941">
        <v>2</v>
      </c>
      <c r="AI941">
        <v>27722990</v>
      </c>
      <c r="AJ941">
        <v>912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ROW(Source!A341)</f>
        <v>341</v>
      </c>
      <c r="B942">
        <v>27723006</v>
      </c>
      <c r="C942">
        <v>27722989</v>
      </c>
      <c r="D942">
        <v>25231911</v>
      </c>
      <c r="E942">
        <v>1</v>
      </c>
      <c r="F942">
        <v>1</v>
      </c>
      <c r="G942">
        <v>1</v>
      </c>
      <c r="H942">
        <v>2</v>
      </c>
      <c r="I942" t="s">
        <v>1061</v>
      </c>
      <c r="J942" t="s">
        <v>1062</v>
      </c>
      <c r="K942" t="s">
        <v>1063</v>
      </c>
      <c r="L942">
        <v>1368</v>
      </c>
      <c r="N942">
        <v>1011</v>
      </c>
      <c r="O942" t="s">
        <v>959</v>
      </c>
      <c r="P942" t="s">
        <v>959</v>
      </c>
      <c r="Q942">
        <v>1</v>
      </c>
      <c r="X942">
        <v>0.13</v>
      </c>
      <c r="Y942">
        <v>0</v>
      </c>
      <c r="Z942">
        <v>8.1</v>
      </c>
      <c r="AA942">
        <v>0</v>
      </c>
      <c r="AB942">
        <v>0</v>
      </c>
      <c r="AC942">
        <v>0</v>
      </c>
      <c r="AD942">
        <v>1</v>
      </c>
      <c r="AE942">
        <v>0</v>
      </c>
      <c r="AF942" t="s">
        <v>6</v>
      </c>
      <c r="AG942">
        <v>0.13</v>
      </c>
      <c r="AH942">
        <v>2</v>
      </c>
      <c r="AI942">
        <v>27722991</v>
      </c>
      <c r="AJ942">
        <v>913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ROW(Source!A341)</f>
        <v>341</v>
      </c>
      <c r="B943">
        <v>27723007</v>
      </c>
      <c r="C943">
        <v>27722989</v>
      </c>
      <c r="D943">
        <v>25148213</v>
      </c>
      <c r="E943">
        <v>1</v>
      </c>
      <c r="F943">
        <v>1</v>
      </c>
      <c r="G943">
        <v>1</v>
      </c>
      <c r="H943">
        <v>3</v>
      </c>
      <c r="I943" t="s">
        <v>1296</v>
      </c>
      <c r="J943" t="s">
        <v>1297</v>
      </c>
      <c r="K943" t="s">
        <v>1298</v>
      </c>
      <c r="L943">
        <v>1346</v>
      </c>
      <c r="N943">
        <v>1009</v>
      </c>
      <c r="O943" t="s">
        <v>178</v>
      </c>
      <c r="P943" t="s">
        <v>178</v>
      </c>
      <c r="Q943">
        <v>1</v>
      </c>
      <c r="X943">
        <v>6.0000000000000001E-3</v>
      </c>
      <c r="Y943">
        <v>44.97</v>
      </c>
      <c r="Z943">
        <v>0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6</v>
      </c>
      <c r="AG943">
        <v>6.0000000000000001E-3</v>
      </c>
      <c r="AH943">
        <v>2</v>
      </c>
      <c r="AI943">
        <v>27722992</v>
      </c>
      <c r="AJ943">
        <v>914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ROW(Source!A341)</f>
        <v>341</v>
      </c>
      <c r="B944">
        <v>27723008</v>
      </c>
      <c r="C944">
        <v>27722989</v>
      </c>
      <c r="D944">
        <v>25149944</v>
      </c>
      <c r="E944">
        <v>1</v>
      </c>
      <c r="F944">
        <v>1</v>
      </c>
      <c r="G944">
        <v>1</v>
      </c>
      <c r="H944">
        <v>3</v>
      </c>
      <c r="I944" t="s">
        <v>1299</v>
      </c>
      <c r="J944" t="s">
        <v>1300</v>
      </c>
      <c r="K944" t="s">
        <v>1301</v>
      </c>
      <c r="L944">
        <v>1346</v>
      </c>
      <c r="N944">
        <v>1009</v>
      </c>
      <c r="O944" t="s">
        <v>178</v>
      </c>
      <c r="P944" t="s">
        <v>178</v>
      </c>
      <c r="Q944">
        <v>1</v>
      </c>
      <c r="X944">
        <v>1E-3</v>
      </c>
      <c r="Y944">
        <v>11.5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6</v>
      </c>
      <c r="AG944">
        <v>1E-3</v>
      </c>
      <c r="AH944">
        <v>2</v>
      </c>
      <c r="AI944">
        <v>27722993</v>
      </c>
      <c r="AJ944">
        <v>915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ROW(Source!A341)</f>
        <v>341</v>
      </c>
      <c r="B945">
        <v>27723009</v>
      </c>
      <c r="C945">
        <v>27722989</v>
      </c>
      <c r="D945">
        <v>25150263</v>
      </c>
      <c r="E945">
        <v>1</v>
      </c>
      <c r="F945">
        <v>1</v>
      </c>
      <c r="G945">
        <v>1</v>
      </c>
      <c r="H945">
        <v>3</v>
      </c>
      <c r="I945" t="s">
        <v>1184</v>
      </c>
      <c r="J945" t="s">
        <v>1185</v>
      </c>
      <c r="K945" t="s">
        <v>1186</v>
      </c>
      <c r="L945">
        <v>1346</v>
      </c>
      <c r="N945">
        <v>1009</v>
      </c>
      <c r="O945" t="s">
        <v>178</v>
      </c>
      <c r="P945" t="s">
        <v>178</v>
      </c>
      <c r="Q945">
        <v>1</v>
      </c>
      <c r="X945">
        <v>1.2E-2</v>
      </c>
      <c r="Y945">
        <v>30.4</v>
      </c>
      <c r="Z945">
        <v>0</v>
      </c>
      <c r="AA945">
        <v>0</v>
      </c>
      <c r="AB945">
        <v>0</v>
      </c>
      <c r="AC945">
        <v>0</v>
      </c>
      <c r="AD945">
        <v>1</v>
      </c>
      <c r="AE945">
        <v>0</v>
      </c>
      <c r="AF945" t="s">
        <v>6</v>
      </c>
      <c r="AG945">
        <v>1.2E-2</v>
      </c>
      <c r="AH945">
        <v>2</v>
      </c>
      <c r="AI945">
        <v>27722994</v>
      </c>
      <c r="AJ945">
        <v>916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ROW(Source!A341)</f>
        <v>341</v>
      </c>
      <c r="B946">
        <v>27723010</v>
      </c>
      <c r="C946">
        <v>27722989</v>
      </c>
      <c r="D946">
        <v>25151427</v>
      </c>
      <c r="E946">
        <v>1</v>
      </c>
      <c r="F946">
        <v>1</v>
      </c>
      <c r="G946">
        <v>1</v>
      </c>
      <c r="H946">
        <v>3</v>
      </c>
      <c r="I946" t="s">
        <v>1190</v>
      </c>
      <c r="J946" t="s">
        <v>1191</v>
      </c>
      <c r="K946" t="s">
        <v>1192</v>
      </c>
      <c r="L946">
        <v>1346</v>
      </c>
      <c r="N946">
        <v>1009</v>
      </c>
      <c r="O946" t="s">
        <v>178</v>
      </c>
      <c r="P946" t="s">
        <v>178</v>
      </c>
      <c r="Q946">
        <v>1</v>
      </c>
      <c r="X946">
        <v>7.0000000000000007E-2</v>
      </c>
      <c r="Y946">
        <v>10.57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6</v>
      </c>
      <c r="AG946">
        <v>7.0000000000000007E-2</v>
      </c>
      <c r="AH946">
        <v>2</v>
      </c>
      <c r="AI946">
        <v>27722995</v>
      </c>
      <c r="AJ946">
        <v>917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ROW(Source!A341)</f>
        <v>341</v>
      </c>
      <c r="B947">
        <v>27723011</v>
      </c>
      <c r="C947">
        <v>27722989</v>
      </c>
      <c r="D947">
        <v>25152616</v>
      </c>
      <c r="E947">
        <v>1</v>
      </c>
      <c r="F947">
        <v>1</v>
      </c>
      <c r="G947">
        <v>1</v>
      </c>
      <c r="H947">
        <v>3</v>
      </c>
      <c r="I947" t="s">
        <v>1193</v>
      </c>
      <c r="J947" t="s">
        <v>1194</v>
      </c>
      <c r="K947" t="s">
        <v>1017</v>
      </c>
      <c r="L947">
        <v>1346</v>
      </c>
      <c r="N947">
        <v>1009</v>
      </c>
      <c r="O947" t="s">
        <v>178</v>
      </c>
      <c r="P947" t="s">
        <v>178</v>
      </c>
      <c r="Q947">
        <v>1</v>
      </c>
      <c r="X947">
        <v>4.9000000000000002E-2</v>
      </c>
      <c r="Y947">
        <v>9.0399999999999991</v>
      </c>
      <c r="Z947">
        <v>0</v>
      </c>
      <c r="AA947">
        <v>0</v>
      </c>
      <c r="AB947">
        <v>0</v>
      </c>
      <c r="AC947">
        <v>0</v>
      </c>
      <c r="AD947">
        <v>1</v>
      </c>
      <c r="AE947">
        <v>0</v>
      </c>
      <c r="AF947" t="s">
        <v>6</v>
      </c>
      <c r="AG947">
        <v>4.9000000000000002E-2</v>
      </c>
      <c r="AH947">
        <v>2</v>
      </c>
      <c r="AI947">
        <v>27722996</v>
      </c>
      <c r="AJ947">
        <v>918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ROW(Source!A341)</f>
        <v>341</v>
      </c>
      <c r="B948">
        <v>27723012</v>
      </c>
      <c r="C948">
        <v>27722989</v>
      </c>
      <c r="D948">
        <v>25152748</v>
      </c>
      <c r="E948">
        <v>1</v>
      </c>
      <c r="F948">
        <v>1</v>
      </c>
      <c r="G948">
        <v>1</v>
      </c>
      <c r="H948">
        <v>3</v>
      </c>
      <c r="I948" t="s">
        <v>1302</v>
      </c>
      <c r="J948" t="s">
        <v>1303</v>
      </c>
      <c r="K948" t="s">
        <v>1304</v>
      </c>
      <c r="L948">
        <v>1355</v>
      </c>
      <c r="N948">
        <v>1010</v>
      </c>
      <c r="O948" t="s">
        <v>519</v>
      </c>
      <c r="P948" t="s">
        <v>519</v>
      </c>
      <c r="Q948">
        <v>100</v>
      </c>
      <c r="X948">
        <v>1.4E-2</v>
      </c>
      <c r="Y948">
        <v>86</v>
      </c>
      <c r="Z948">
        <v>0</v>
      </c>
      <c r="AA948">
        <v>0</v>
      </c>
      <c r="AB948">
        <v>0</v>
      </c>
      <c r="AC948">
        <v>0</v>
      </c>
      <c r="AD948">
        <v>1</v>
      </c>
      <c r="AE948">
        <v>0</v>
      </c>
      <c r="AF948" t="s">
        <v>6</v>
      </c>
      <c r="AG948">
        <v>1.4E-2</v>
      </c>
      <c r="AH948">
        <v>2</v>
      </c>
      <c r="AI948">
        <v>27722997</v>
      </c>
      <c r="AJ948">
        <v>919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ROW(Source!A341)</f>
        <v>341</v>
      </c>
      <c r="B949">
        <v>27723013</v>
      </c>
      <c r="C949">
        <v>27722989</v>
      </c>
      <c r="D949">
        <v>25153666</v>
      </c>
      <c r="E949">
        <v>1</v>
      </c>
      <c r="F949">
        <v>1</v>
      </c>
      <c r="G949">
        <v>1</v>
      </c>
      <c r="H949">
        <v>3</v>
      </c>
      <c r="I949" t="s">
        <v>1305</v>
      </c>
      <c r="J949" t="s">
        <v>1306</v>
      </c>
      <c r="K949" t="s">
        <v>1307</v>
      </c>
      <c r="L949">
        <v>1346</v>
      </c>
      <c r="N949">
        <v>1009</v>
      </c>
      <c r="O949" t="s">
        <v>178</v>
      </c>
      <c r="P949" t="s">
        <v>178</v>
      </c>
      <c r="Q949">
        <v>1</v>
      </c>
      <c r="X949">
        <v>1E-3</v>
      </c>
      <c r="Y949">
        <v>133.05000000000001</v>
      </c>
      <c r="Z949">
        <v>0</v>
      </c>
      <c r="AA949">
        <v>0</v>
      </c>
      <c r="AB949">
        <v>0</v>
      </c>
      <c r="AC949">
        <v>0</v>
      </c>
      <c r="AD949">
        <v>1</v>
      </c>
      <c r="AE949">
        <v>0</v>
      </c>
      <c r="AF949" t="s">
        <v>6</v>
      </c>
      <c r="AG949">
        <v>1E-3</v>
      </c>
      <c r="AH949">
        <v>2</v>
      </c>
      <c r="AI949">
        <v>27722998</v>
      </c>
      <c r="AJ949">
        <v>920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ROW(Source!A341)</f>
        <v>341</v>
      </c>
      <c r="B950">
        <v>27723014</v>
      </c>
      <c r="C950">
        <v>27722989</v>
      </c>
      <c r="D950">
        <v>25171300</v>
      </c>
      <c r="E950">
        <v>1</v>
      </c>
      <c r="F950">
        <v>1</v>
      </c>
      <c r="G950">
        <v>1</v>
      </c>
      <c r="H950">
        <v>3</v>
      </c>
      <c r="I950" t="s">
        <v>1308</v>
      </c>
      <c r="J950" t="s">
        <v>1309</v>
      </c>
      <c r="K950" t="s">
        <v>1310</v>
      </c>
      <c r="L950">
        <v>1348</v>
      </c>
      <c r="N950">
        <v>1009</v>
      </c>
      <c r="O950" t="s">
        <v>46</v>
      </c>
      <c r="P950" t="s">
        <v>46</v>
      </c>
      <c r="Q950">
        <v>1000</v>
      </c>
      <c r="X950">
        <v>1E-3</v>
      </c>
      <c r="Y950">
        <v>11500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6</v>
      </c>
      <c r="AG950">
        <v>1E-3</v>
      </c>
      <c r="AH950">
        <v>2</v>
      </c>
      <c r="AI950">
        <v>27722999</v>
      </c>
      <c r="AJ950">
        <v>921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ROW(Source!A341)</f>
        <v>341</v>
      </c>
      <c r="B951">
        <v>27723015</v>
      </c>
      <c r="C951">
        <v>27722989</v>
      </c>
      <c r="D951">
        <v>25186459</v>
      </c>
      <c r="E951">
        <v>1</v>
      </c>
      <c r="F951">
        <v>1</v>
      </c>
      <c r="G951">
        <v>1</v>
      </c>
      <c r="H951">
        <v>3</v>
      </c>
      <c r="I951" t="s">
        <v>1201</v>
      </c>
      <c r="J951" t="s">
        <v>1202</v>
      </c>
      <c r="K951" t="s">
        <v>1203</v>
      </c>
      <c r="L951">
        <v>1346</v>
      </c>
      <c r="N951">
        <v>1009</v>
      </c>
      <c r="O951" t="s">
        <v>178</v>
      </c>
      <c r="P951" t="s">
        <v>178</v>
      </c>
      <c r="Q951">
        <v>1</v>
      </c>
      <c r="X951">
        <v>3.5999999999999997E-2</v>
      </c>
      <c r="Y951">
        <v>28.6</v>
      </c>
      <c r="Z951">
        <v>0</v>
      </c>
      <c r="AA951">
        <v>0</v>
      </c>
      <c r="AB951">
        <v>0</v>
      </c>
      <c r="AC951">
        <v>0</v>
      </c>
      <c r="AD951">
        <v>1</v>
      </c>
      <c r="AE951">
        <v>0</v>
      </c>
      <c r="AF951" t="s">
        <v>6</v>
      </c>
      <c r="AG951">
        <v>3.5999999999999997E-2</v>
      </c>
      <c r="AH951">
        <v>2</v>
      </c>
      <c r="AI951">
        <v>27723000</v>
      </c>
      <c r="AJ951">
        <v>922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ROW(Source!A341)</f>
        <v>341</v>
      </c>
      <c r="B952">
        <v>27723016</v>
      </c>
      <c r="C952">
        <v>27722989</v>
      </c>
      <c r="D952">
        <v>25186612</v>
      </c>
      <c r="E952">
        <v>1</v>
      </c>
      <c r="F952">
        <v>1</v>
      </c>
      <c r="G952">
        <v>1</v>
      </c>
      <c r="H952">
        <v>3</v>
      </c>
      <c r="I952" t="s">
        <v>1311</v>
      </c>
      <c r="J952" t="s">
        <v>1312</v>
      </c>
      <c r="K952" t="s">
        <v>1313</v>
      </c>
      <c r="L952">
        <v>1346</v>
      </c>
      <c r="N952">
        <v>1009</v>
      </c>
      <c r="O952" t="s">
        <v>178</v>
      </c>
      <c r="P952" t="s">
        <v>178</v>
      </c>
      <c r="Q952">
        <v>1</v>
      </c>
      <c r="X952">
        <v>6.0000000000000001E-3</v>
      </c>
      <c r="Y952">
        <v>35.630000000000003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6</v>
      </c>
      <c r="AG952">
        <v>6.0000000000000001E-3</v>
      </c>
      <c r="AH952">
        <v>2</v>
      </c>
      <c r="AI952">
        <v>27723001</v>
      </c>
      <c r="AJ952">
        <v>923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ROW(Source!A341)</f>
        <v>341</v>
      </c>
      <c r="B953">
        <v>27723017</v>
      </c>
      <c r="C953">
        <v>27722989</v>
      </c>
      <c r="D953">
        <v>25200071</v>
      </c>
      <c r="E953">
        <v>1</v>
      </c>
      <c r="F953">
        <v>1</v>
      </c>
      <c r="G953">
        <v>1</v>
      </c>
      <c r="H953">
        <v>3</v>
      </c>
      <c r="I953" t="s">
        <v>1314</v>
      </c>
      <c r="J953" t="s">
        <v>1315</v>
      </c>
      <c r="K953" t="s">
        <v>1316</v>
      </c>
      <c r="L953">
        <v>1358</v>
      </c>
      <c r="N953">
        <v>1010</v>
      </c>
      <c r="O953" t="s">
        <v>553</v>
      </c>
      <c r="P953" t="s">
        <v>553</v>
      </c>
      <c r="Q953">
        <v>10</v>
      </c>
      <c r="X953">
        <v>0.1</v>
      </c>
      <c r="Y953">
        <v>39</v>
      </c>
      <c r="Z953">
        <v>0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6</v>
      </c>
      <c r="AG953">
        <v>0.1</v>
      </c>
      <c r="AH953">
        <v>2</v>
      </c>
      <c r="AI953">
        <v>27723002</v>
      </c>
      <c r="AJ953">
        <v>924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ROW(Source!A341)</f>
        <v>341</v>
      </c>
      <c r="B954">
        <v>27723018</v>
      </c>
      <c r="C954">
        <v>27722989</v>
      </c>
      <c r="D954">
        <v>25147235</v>
      </c>
      <c r="E954">
        <v>17</v>
      </c>
      <c r="F954">
        <v>1</v>
      </c>
      <c r="G954">
        <v>1</v>
      </c>
      <c r="H954">
        <v>3</v>
      </c>
      <c r="I954" t="s">
        <v>1204</v>
      </c>
      <c r="J954" t="s">
        <v>6</v>
      </c>
      <c r="K954" t="s">
        <v>1205</v>
      </c>
      <c r="L954">
        <v>1374</v>
      </c>
      <c r="N954">
        <v>1013</v>
      </c>
      <c r="O954" t="s">
        <v>1206</v>
      </c>
      <c r="P954" t="s">
        <v>1206</v>
      </c>
      <c r="Q954">
        <v>1</v>
      </c>
      <c r="X954">
        <v>0.3</v>
      </c>
      <c r="Y954">
        <v>1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6</v>
      </c>
      <c r="AG954">
        <v>0.3</v>
      </c>
      <c r="AH954">
        <v>2</v>
      </c>
      <c r="AI954">
        <v>27723004</v>
      </c>
      <c r="AJ954">
        <v>926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ROW(Source!A344)</f>
        <v>344</v>
      </c>
      <c r="B955">
        <v>27723036</v>
      </c>
      <c r="C955">
        <v>27723020</v>
      </c>
      <c r="D955">
        <v>25428833</v>
      </c>
      <c r="E955">
        <v>1</v>
      </c>
      <c r="F955">
        <v>1</v>
      </c>
      <c r="G955">
        <v>1</v>
      </c>
      <c r="H955">
        <v>1</v>
      </c>
      <c r="I955" t="s">
        <v>1059</v>
      </c>
      <c r="J955" t="s">
        <v>6</v>
      </c>
      <c r="K955" t="s">
        <v>1060</v>
      </c>
      <c r="L955">
        <v>1191</v>
      </c>
      <c r="N955">
        <v>1013</v>
      </c>
      <c r="O955" t="s">
        <v>953</v>
      </c>
      <c r="P955" t="s">
        <v>953</v>
      </c>
      <c r="Q955">
        <v>1</v>
      </c>
      <c r="X955">
        <v>253.6</v>
      </c>
      <c r="Y955">
        <v>0</v>
      </c>
      <c r="Z955">
        <v>0</v>
      </c>
      <c r="AA955">
        <v>0</v>
      </c>
      <c r="AB955">
        <v>9.92</v>
      </c>
      <c r="AC955">
        <v>0</v>
      </c>
      <c r="AD955">
        <v>1</v>
      </c>
      <c r="AE955">
        <v>1</v>
      </c>
      <c r="AF955" t="s">
        <v>6</v>
      </c>
      <c r="AG955">
        <v>253.6</v>
      </c>
      <c r="AH955">
        <v>2</v>
      </c>
      <c r="AI955">
        <v>27723021</v>
      </c>
      <c r="AJ955">
        <v>927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ROW(Source!A344)</f>
        <v>344</v>
      </c>
      <c r="B956">
        <v>27723037</v>
      </c>
      <c r="C956">
        <v>27723020</v>
      </c>
      <c r="D956">
        <v>25412928</v>
      </c>
      <c r="E956">
        <v>1</v>
      </c>
      <c r="F956">
        <v>1</v>
      </c>
      <c r="G956">
        <v>1</v>
      </c>
      <c r="H956">
        <v>1</v>
      </c>
      <c r="I956" t="s">
        <v>954</v>
      </c>
      <c r="J956" t="s">
        <v>6</v>
      </c>
      <c r="K956" t="s">
        <v>955</v>
      </c>
      <c r="L956">
        <v>1191</v>
      </c>
      <c r="N956">
        <v>1013</v>
      </c>
      <c r="O956" t="s">
        <v>953</v>
      </c>
      <c r="P956" t="s">
        <v>953</v>
      </c>
      <c r="Q956">
        <v>1</v>
      </c>
      <c r="X956">
        <v>1.98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2</v>
      </c>
      <c r="AF956" t="s">
        <v>6</v>
      </c>
      <c r="AG956">
        <v>1.98</v>
      </c>
      <c r="AH956">
        <v>2</v>
      </c>
      <c r="AI956">
        <v>27723022</v>
      </c>
      <c r="AJ956">
        <v>928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ROW(Source!A344)</f>
        <v>344</v>
      </c>
      <c r="B957">
        <v>27723038</v>
      </c>
      <c r="C957">
        <v>27723020</v>
      </c>
      <c r="D957">
        <v>25230220</v>
      </c>
      <c r="E957">
        <v>1</v>
      </c>
      <c r="F957">
        <v>1</v>
      </c>
      <c r="G957">
        <v>1</v>
      </c>
      <c r="H957">
        <v>2</v>
      </c>
      <c r="I957" t="s">
        <v>991</v>
      </c>
      <c r="J957" t="s">
        <v>992</v>
      </c>
      <c r="K957" t="s">
        <v>993</v>
      </c>
      <c r="L957">
        <v>1368</v>
      </c>
      <c r="N957">
        <v>1011</v>
      </c>
      <c r="O957" t="s">
        <v>959</v>
      </c>
      <c r="P957" t="s">
        <v>959</v>
      </c>
      <c r="Q957">
        <v>1</v>
      </c>
      <c r="X957">
        <v>0.99</v>
      </c>
      <c r="Y957">
        <v>0</v>
      </c>
      <c r="Z957">
        <v>111.99</v>
      </c>
      <c r="AA957">
        <v>13.5</v>
      </c>
      <c r="AB957">
        <v>0</v>
      </c>
      <c r="AC957">
        <v>0</v>
      </c>
      <c r="AD957">
        <v>1</v>
      </c>
      <c r="AE957">
        <v>0</v>
      </c>
      <c r="AF957" t="s">
        <v>6</v>
      </c>
      <c r="AG957">
        <v>0.99</v>
      </c>
      <c r="AH957">
        <v>2</v>
      </c>
      <c r="AI957">
        <v>27723023</v>
      </c>
      <c r="AJ957">
        <v>929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ROW(Source!A344)</f>
        <v>344</v>
      </c>
      <c r="B958">
        <v>27723039</v>
      </c>
      <c r="C958">
        <v>27723020</v>
      </c>
      <c r="D958">
        <v>25231607</v>
      </c>
      <c r="E958">
        <v>1</v>
      </c>
      <c r="F958">
        <v>1</v>
      </c>
      <c r="G958">
        <v>1</v>
      </c>
      <c r="H958">
        <v>2</v>
      </c>
      <c r="I958" t="s">
        <v>997</v>
      </c>
      <c r="J958" t="s">
        <v>998</v>
      </c>
      <c r="K958" t="s">
        <v>999</v>
      </c>
      <c r="L958">
        <v>1368</v>
      </c>
      <c r="N958">
        <v>1011</v>
      </c>
      <c r="O958" t="s">
        <v>959</v>
      </c>
      <c r="P958" t="s">
        <v>959</v>
      </c>
      <c r="Q958">
        <v>1</v>
      </c>
      <c r="X958">
        <v>0.99</v>
      </c>
      <c r="Y958">
        <v>0</v>
      </c>
      <c r="Z958">
        <v>65.709999999999994</v>
      </c>
      <c r="AA958">
        <v>11.6</v>
      </c>
      <c r="AB958">
        <v>0</v>
      </c>
      <c r="AC958">
        <v>0</v>
      </c>
      <c r="AD958">
        <v>1</v>
      </c>
      <c r="AE958">
        <v>0</v>
      </c>
      <c r="AF958" t="s">
        <v>6</v>
      </c>
      <c r="AG958">
        <v>0.99</v>
      </c>
      <c r="AH958">
        <v>2</v>
      </c>
      <c r="AI958">
        <v>27723024</v>
      </c>
      <c r="AJ958">
        <v>930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ROW(Source!A344)</f>
        <v>344</v>
      </c>
      <c r="B959">
        <v>27723040</v>
      </c>
      <c r="C959">
        <v>27723020</v>
      </c>
      <c r="D959">
        <v>25231911</v>
      </c>
      <c r="E959">
        <v>1</v>
      </c>
      <c r="F959">
        <v>1</v>
      </c>
      <c r="G959">
        <v>1</v>
      </c>
      <c r="H959">
        <v>2</v>
      </c>
      <c r="I959" t="s">
        <v>1061</v>
      </c>
      <c r="J959" t="s">
        <v>1062</v>
      </c>
      <c r="K959" t="s">
        <v>1063</v>
      </c>
      <c r="L959">
        <v>1368</v>
      </c>
      <c r="N959">
        <v>1011</v>
      </c>
      <c r="O959" t="s">
        <v>959</v>
      </c>
      <c r="P959" t="s">
        <v>959</v>
      </c>
      <c r="Q959">
        <v>1</v>
      </c>
      <c r="X959">
        <v>1.1399999999999999</v>
      </c>
      <c r="Y959">
        <v>0</v>
      </c>
      <c r="Z959">
        <v>8.1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6</v>
      </c>
      <c r="AG959">
        <v>1.1399999999999999</v>
      </c>
      <c r="AH959">
        <v>2</v>
      </c>
      <c r="AI959">
        <v>27723025</v>
      </c>
      <c r="AJ959">
        <v>931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ROW(Source!A344)</f>
        <v>344</v>
      </c>
      <c r="B960">
        <v>27723041</v>
      </c>
      <c r="C960">
        <v>27723020</v>
      </c>
      <c r="D960">
        <v>25232639</v>
      </c>
      <c r="E960">
        <v>1</v>
      </c>
      <c r="F960">
        <v>1</v>
      </c>
      <c r="G960">
        <v>1</v>
      </c>
      <c r="H960">
        <v>2</v>
      </c>
      <c r="I960" t="s">
        <v>1181</v>
      </c>
      <c r="J960" t="s">
        <v>1182</v>
      </c>
      <c r="K960" t="s">
        <v>1183</v>
      </c>
      <c r="L960">
        <v>1368</v>
      </c>
      <c r="N960">
        <v>1011</v>
      </c>
      <c r="O960" t="s">
        <v>959</v>
      </c>
      <c r="P960" t="s">
        <v>959</v>
      </c>
      <c r="Q960">
        <v>1</v>
      </c>
      <c r="X960">
        <v>0.7</v>
      </c>
      <c r="Y960">
        <v>0</v>
      </c>
      <c r="Z960">
        <v>2.36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6</v>
      </c>
      <c r="AG960">
        <v>0.7</v>
      </c>
      <c r="AH960">
        <v>2</v>
      </c>
      <c r="AI960">
        <v>27723026</v>
      </c>
      <c r="AJ960">
        <v>932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ROW(Source!A344)</f>
        <v>344</v>
      </c>
      <c r="B961">
        <v>27723042</v>
      </c>
      <c r="C961">
        <v>27723020</v>
      </c>
      <c r="D961">
        <v>25150263</v>
      </c>
      <c r="E961">
        <v>1</v>
      </c>
      <c r="F961">
        <v>1</v>
      </c>
      <c r="G961">
        <v>1</v>
      </c>
      <c r="H961">
        <v>3</v>
      </c>
      <c r="I961" t="s">
        <v>1184</v>
      </c>
      <c r="J961" t="s">
        <v>1185</v>
      </c>
      <c r="K961" t="s">
        <v>1186</v>
      </c>
      <c r="L961">
        <v>1346</v>
      </c>
      <c r="N961">
        <v>1009</v>
      </c>
      <c r="O961" t="s">
        <v>178</v>
      </c>
      <c r="P961" t="s">
        <v>178</v>
      </c>
      <c r="Q961">
        <v>1</v>
      </c>
      <c r="X961">
        <v>0.42</v>
      </c>
      <c r="Y961">
        <v>30.4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0</v>
      </c>
      <c r="AF961" t="s">
        <v>6</v>
      </c>
      <c r="AG961">
        <v>0.42</v>
      </c>
      <c r="AH961">
        <v>2</v>
      </c>
      <c r="AI961">
        <v>27723027</v>
      </c>
      <c r="AJ961">
        <v>933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ROW(Source!A344)</f>
        <v>344</v>
      </c>
      <c r="B962">
        <v>27723043</v>
      </c>
      <c r="C962">
        <v>27723020</v>
      </c>
      <c r="D962">
        <v>25150275</v>
      </c>
      <c r="E962">
        <v>1</v>
      </c>
      <c r="F962">
        <v>1</v>
      </c>
      <c r="G962">
        <v>1</v>
      </c>
      <c r="H962">
        <v>3</v>
      </c>
      <c r="I962" t="s">
        <v>1187</v>
      </c>
      <c r="J962" t="s">
        <v>1188</v>
      </c>
      <c r="K962" t="s">
        <v>1189</v>
      </c>
      <c r="L962">
        <v>1308</v>
      </c>
      <c r="N962">
        <v>1003</v>
      </c>
      <c r="O962" t="s">
        <v>18</v>
      </c>
      <c r="P962" t="s">
        <v>18</v>
      </c>
      <c r="Q962">
        <v>100</v>
      </c>
      <c r="X962">
        <v>0.1</v>
      </c>
      <c r="Y962">
        <v>120</v>
      </c>
      <c r="Z962">
        <v>0</v>
      </c>
      <c r="AA962">
        <v>0</v>
      </c>
      <c r="AB962">
        <v>0</v>
      </c>
      <c r="AC962">
        <v>0</v>
      </c>
      <c r="AD962">
        <v>1</v>
      </c>
      <c r="AE962">
        <v>0</v>
      </c>
      <c r="AF962" t="s">
        <v>6</v>
      </c>
      <c r="AG962">
        <v>0.1</v>
      </c>
      <c r="AH962">
        <v>2</v>
      </c>
      <c r="AI962">
        <v>27723028</v>
      </c>
      <c r="AJ962">
        <v>934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ROW(Source!A344)</f>
        <v>344</v>
      </c>
      <c r="B963">
        <v>27723044</v>
      </c>
      <c r="C963">
        <v>27723020</v>
      </c>
      <c r="D963">
        <v>25151427</v>
      </c>
      <c r="E963">
        <v>1</v>
      </c>
      <c r="F963">
        <v>1</v>
      </c>
      <c r="G963">
        <v>1</v>
      </c>
      <c r="H963">
        <v>3</v>
      </c>
      <c r="I963" t="s">
        <v>1190</v>
      </c>
      <c r="J963" t="s">
        <v>1191</v>
      </c>
      <c r="K963" t="s">
        <v>1192</v>
      </c>
      <c r="L963">
        <v>1346</v>
      </c>
      <c r="N963">
        <v>1009</v>
      </c>
      <c r="O963" t="s">
        <v>178</v>
      </c>
      <c r="P963" t="s">
        <v>178</v>
      </c>
      <c r="Q963">
        <v>1</v>
      </c>
      <c r="X963">
        <v>2.1</v>
      </c>
      <c r="Y963">
        <v>10.57</v>
      </c>
      <c r="Z963">
        <v>0</v>
      </c>
      <c r="AA963">
        <v>0</v>
      </c>
      <c r="AB963">
        <v>0</v>
      </c>
      <c r="AC963">
        <v>0</v>
      </c>
      <c r="AD963">
        <v>1</v>
      </c>
      <c r="AE963">
        <v>0</v>
      </c>
      <c r="AF963" t="s">
        <v>6</v>
      </c>
      <c r="AG963">
        <v>2.1</v>
      </c>
      <c r="AH963">
        <v>2</v>
      </c>
      <c r="AI963">
        <v>27723029</v>
      </c>
      <c r="AJ963">
        <v>935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ROW(Source!A344)</f>
        <v>344</v>
      </c>
      <c r="B964">
        <v>27723045</v>
      </c>
      <c r="C964">
        <v>27723020</v>
      </c>
      <c r="D964">
        <v>25152616</v>
      </c>
      <c r="E964">
        <v>1</v>
      </c>
      <c r="F964">
        <v>1</v>
      </c>
      <c r="G964">
        <v>1</v>
      </c>
      <c r="H964">
        <v>3</v>
      </c>
      <c r="I964" t="s">
        <v>1193</v>
      </c>
      <c r="J964" t="s">
        <v>1194</v>
      </c>
      <c r="K964" t="s">
        <v>1017</v>
      </c>
      <c r="L964">
        <v>1346</v>
      </c>
      <c r="N964">
        <v>1009</v>
      </c>
      <c r="O964" t="s">
        <v>178</v>
      </c>
      <c r="P964" t="s">
        <v>178</v>
      </c>
      <c r="Q964">
        <v>1</v>
      </c>
      <c r="X964">
        <v>10.4</v>
      </c>
      <c r="Y964">
        <v>9.0399999999999991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6</v>
      </c>
      <c r="AG964">
        <v>10.4</v>
      </c>
      <c r="AH964">
        <v>2</v>
      </c>
      <c r="AI964">
        <v>27723030</v>
      </c>
      <c r="AJ964">
        <v>936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ROW(Source!A344)</f>
        <v>344</v>
      </c>
      <c r="B965">
        <v>27723046</v>
      </c>
      <c r="C965">
        <v>27723020</v>
      </c>
      <c r="D965">
        <v>25156053</v>
      </c>
      <c r="E965">
        <v>1</v>
      </c>
      <c r="F965">
        <v>1</v>
      </c>
      <c r="G965">
        <v>1</v>
      </c>
      <c r="H965">
        <v>3</v>
      </c>
      <c r="I965" t="s">
        <v>1195</v>
      </c>
      <c r="J965" t="s">
        <v>1196</v>
      </c>
      <c r="K965" t="s">
        <v>1197</v>
      </c>
      <c r="L965">
        <v>1348</v>
      </c>
      <c r="N965">
        <v>1009</v>
      </c>
      <c r="O965" t="s">
        <v>46</v>
      </c>
      <c r="P965" t="s">
        <v>46</v>
      </c>
      <c r="Q965">
        <v>1000</v>
      </c>
      <c r="X965">
        <v>5.0000000000000001E-3</v>
      </c>
      <c r="Y965">
        <v>1470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6</v>
      </c>
      <c r="AG965">
        <v>5.0000000000000001E-3</v>
      </c>
      <c r="AH965">
        <v>2</v>
      </c>
      <c r="AI965">
        <v>27723031</v>
      </c>
      <c r="AJ965">
        <v>937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ROW(Source!A344)</f>
        <v>344</v>
      </c>
      <c r="B966">
        <v>27723047</v>
      </c>
      <c r="C966">
        <v>27723020</v>
      </c>
      <c r="D966">
        <v>25173859</v>
      </c>
      <c r="E966">
        <v>1</v>
      </c>
      <c r="F966">
        <v>1</v>
      </c>
      <c r="G966">
        <v>1</v>
      </c>
      <c r="H966">
        <v>3</v>
      </c>
      <c r="I966" t="s">
        <v>1198</v>
      </c>
      <c r="J966" t="s">
        <v>1199</v>
      </c>
      <c r="K966" t="s">
        <v>1200</v>
      </c>
      <c r="L966">
        <v>1348</v>
      </c>
      <c r="N966">
        <v>1009</v>
      </c>
      <c r="O966" t="s">
        <v>46</v>
      </c>
      <c r="P966" t="s">
        <v>46</v>
      </c>
      <c r="Q966">
        <v>1000</v>
      </c>
      <c r="X966">
        <v>0.56000000000000005</v>
      </c>
      <c r="Y966">
        <v>5230.01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6</v>
      </c>
      <c r="AG966">
        <v>0.56000000000000005</v>
      </c>
      <c r="AH966">
        <v>2</v>
      </c>
      <c r="AI966">
        <v>27723032</v>
      </c>
      <c r="AJ966">
        <v>938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ROW(Source!A344)</f>
        <v>344</v>
      </c>
      <c r="B967">
        <v>27723048</v>
      </c>
      <c r="C967">
        <v>27723020</v>
      </c>
      <c r="D967">
        <v>25186459</v>
      </c>
      <c r="E967">
        <v>1</v>
      </c>
      <c r="F967">
        <v>1</v>
      </c>
      <c r="G967">
        <v>1</v>
      </c>
      <c r="H967">
        <v>3</v>
      </c>
      <c r="I967" t="s">
        <v>1201</v>
      </c>
      <c r="J967" t="s">
        <v>1202</v>
      </c>
      <c r="K967" t="s">
        <v>1203</v>
      </c>
      <c r="L967">
        <v>1346</v>
      </c>
      <c r="N967">
        <v>1009</v>
      </c>
      <c r="O967" t="s">
        <v>178</v>
      </c>
      <c r="P967" t="s">
        <v>178</v>
      </c>
      <c r="Q967">
        <v>1</v>
      </c>
      <c r="X967">
        <v>3</v>
      </c>
      <c r="Y967">
        <v>28.6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6</v>
      </c>
      <c r="AG967">
        <v>3</v>
      </c>
      <c r="AH967">
        <v>2</v>
      </c>
      <c r="AI967">
        <v>27723033</v>
      </c>
      <c r="AJ967">
        <v>939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ROW(Source!A344)</f>
        <v>344</v>
      </c>
      <c r="B968">
        <v>27723049</v>
      </c>
      <c r="C968">
        <v>27723020</v>
      </c>
      <c r="D968">
        <v>25147235</v>
      </c>
      <c r="E968">
        <v>17</v>
      </c>
      <c r="F968">
        <v>1</v>
      </c>
      <c r="G968">
        <v>1</v>
      </c>
      <c r="H968">
        <v>3</v>
      </c>
      <c r="I968" t="s">
        <v>1204</v>
      </c>
      <c r="J968" t="s">
        <v>6</v>
      </c>
      <c r="K968" t="s">
        <v>1205</v>
      </c>
      <c r="L968">
        <v>1374</v>
      </c>
      <c r="N968">
        <v>1013</v>
      </c>
      <c r="O968" t="s">
        <v>1206</v>
      </c>
      <c r="P968" t="s">
        <v>1206</v>
      </c>
      <c r="Q968">
        <v>1</v>
      </c>
      <c r="X968">
        <v>50.31</v>
      </c>
      <c r="Y968">
        <v>1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0</v>
      </c>
      <c r="AF968" t="s">
        <v>6</v>
      </c>
      <c r="AG968">
        <v>50.31</v>
      </c>
      <c r="AH968">
        <v>2</v>
      </c>
      <c r="AI968">
        <v>27723035</v>
      </c>
      <c r="AJ968">
        <v>941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ROW(Source!A345)</f>
        <v>345</v>
      </c>
      <c r="B969">
        <v>27723036</v>
      </c>
      <c r="C969">
        <v>27723020</v>
      </c>
      <c r="D969">
        <v>25428833</v>
      </c>
      <c r="E969">
        <v>1</v>
      </c>
      <c r="F969">
        <v>1</v>
      </c>
      <c r="G969">
        <v>1</v>
      </c>
      <c r="H969">
        <v>1</v>
      </c>
      <c r="I969" t="s">
        <v>1059</v>
      </c>
      <c r="J969" t="s">
        <v>6</v>
      </c>
      <c r="K969" t="s">
        <v>1060</v>
      </c>
      <c r="L969">
        <v>1191</v>
      </c>
      <c r="N969">
        <v>1013</v>
      </c>
      <c r="O969" t="s">
        <v>953</v>
      </c>
      <c r="P969" t="s">
        <v>953</v>
      </c>
      <c r="Q969">
        <v>1</v>
      </c>
      <c r="X969">
        <v>253.6</v>
      </c>
      <c r="Y969">
        <v>0</v>
      </c>
      <c r="Z969">
        <v>0</v>
      </c>
      <c r="AA969">
        <v>0</v>
      </c>
      <c r="AB969">
        <v>9.92</v>
      </c>
      <c r="AC969">
        <v>0</v>
      </c>
      <c r="AD969">
        <v>1</v>
      </c>
      <c r="AE969">
        <v>1</v>
      </c>
      <c r="AF969" t="s">
        <v>6</v>
      </c>
      <c r="AG969">
        <v>253.6</v>
      </c>
      <c r="AH969">
        <v>2</v>
      </c>
      <c r="AI969">
        <v>27723021</v>
      </c>
      <c r="AJ969">
        <v>942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ROW(Source!A345)</f>
        <v>345</v>
      </c>
      <c r="B970">
        <v>27723037</v>
      </c>
      <c r="C970">
        <v>27723020</v>
      </c>
      <c r="D970">
        <v>25412928</v>
      </c>
      <c r="E970">
        <v>1</v>
      </c>
      <c r="F970">
        <v>1</v>
      </c>
      <c r="G970">
        <v>1</v>
      </c>
      <c r="H970">
        <v>1</v>
      </c>
      <c r="I970" t="s">
        <v>954</v>
      </c>
      <c r="J970" t="s">
        <v>6</v>
      </c>
      <c r="K970" t="s">
        <v>955</v>
      </c>
      <c r="L970">
        <v>1191</v>
      </c>
      <c r="N970">
        <v>1013</v>
      </c>
      <c r="O970" t="s">
        <v>953</v>
      </c>
      <c r="P970" t="s">
        <v>953</v>
      </c>
      <c r="Q970">
        <v>1</v>
      </c>
      <c r="X970">
        <v>1.98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2</v>
      </c>
      <c r="AF970" t="s">
        <v>6</v>
      </c>
      <c r="AG970">
        <v>1.98</v>
      </c>
      <c r="AH970">
        <v>2</v>
      </c>
      <c r="AI970">
        <v>27723022</v>
      </c>
      <c r="AJ970">
        <v>943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ROW(Source!A345)</f>
        <v>345</v>
      </c>
      <c r="B971">
        <v>27723038</v>
      </c>
      <c r="C971">
        <v>27723020</v>
      </c>
      <c r="D971">
        <v>25230220</v>
      </c>
      <c r="E971">
        <v>1</v>
      </c>
      <c r="F971">
        <v>1</v>
      </c>
      <c r="G971">
        <v>1</v>
      </c>
      <c r="H971">
        <v>2</v>
      </c>
      <c r="I971" t="s">
        <v>991</v>
      </c>
      <c r="J971" t="s">
        <v>992</v>
      </c>
      <c r="K971" t="s">
        <v>993</v>
      </c>
      <c r="L971">
        <v>1368</v>
      </c>
      <c r="N971">
        <v>1011</v>
      </c>
      <c r="O971" t="s">
        <v>959</v>
      </c>
      <c r="P971" t="s">
        <v>959</v>
      </c>
      <c r="Q971">
        <v>1</v>
      </c>
      <c r="X971">
        <v>0.99</v>
      </c>
      <c r="Y971">
        <v>0</v>
      </c>
      <c r="Z971">
        <v>111.99</v>
      </c>
      <c r="AA971">
        <v>13.5</v>
      </c>
      <c r="AB971">
        <v>0</v>
      </c>
      <c r="AC971">
        <v>0</v>
      </c>
      <c r="AD971">
        <v>1</v>
      </c>
      <c r="AE971">
        <v>0</v>
      </c>
      <c r="AF971" t="s">
        <v>6</v>
      </c>
      <c r="AG971">
        <v>0.99</v>
      </c>
      <c r="AH971">
        <v>2</v>
      </c>
      <c r="AI971">
        <v>27723023</v>
      </c>
      <c r="AJ971">
        <v>944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ROW(Source!A345)</f>
        <v>345</v>
      </c>
      <c r="B972">
        <v>27723039</v>
      </c>
      <c r="C972">
        <v>27723020</v>
      </c>
      <c r="D972">
        <v>25231607</v>
      </c>
      <c r="E972">
        <v>1</v>
      </c>
      <c r="F972">
        <v>1</v>
      </c>
      <c r="G972">
        <v>1</v>
      </c>
      <c r="H972">
        <v>2</v>
      </c>
      <c r="I972" t="s">
        <v>997</v>
      </c>
      <c r="J972" t="s">
        <v>998</v>
      </c>
      <c r="K972" t="s">
        <v>999</v>
      </c>
      <c r="L972">
        <v>1368</v>
      </c>
      <c r="N972">
        <v>1011</v>
      </c>
      <c r="O972" t="s">
        <v>959</v>
      </c>
      <c r="P972" t="s">
        <v>959</v>
      </c>
      <c r="Q972">
        <v>1</v>
      </c>
      <c r="X972">
        <v>0.99</v>
      </c>
      <c r="Y972">
        <v>0</v>
      </c>
      <c r="Z972">
        <v>65.709999999999994</v>
      </c>
      <c r="AA972">
        <v>11.6</v>
      </c>
      <c r="AB972">
        <v>0</v>
      </c>
      <c r="AC972">
        <v>0</v>
      </c>
      <c r="AD972">
        <v>1</v>
      </c>
      <c r="AE972">
        <v>0</v>
      </c>
      <c r="AF972" t="s">
        <v>6</v>
      </c>
      <c r="AG972">
        <v>0.99</v>
      </c>
      <c r="AH972">
        <v>2</v>
      </c>
      <c r="AI972">
        <v>27723024</v>
      </c>
      <c r="AJ972">
        <v>945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ROW(Source!A345)</f>
        <v>345</v>
      </c>
      <c r="B973">
        <v>27723040</v>
      </c>
      <c r="C973">
        <v>27723020</v>
      </c>
      <c r="D973">
        <v>25231911</v>
      </c>
      <c r="E973">
        <v>1</v>
      </c>
      <c r="F973">
        <v>1</v>
      </c>
      <c r="G973">
        <v>1</v>
      </c>
      <c r="H973">
        <v>2</v>
      </c>
      <c r="I973" t="s">
        <v>1061</v>
      </c>
      <c r="J973" t="s">
        <v>1062</v>
      </c>
      <c r="K973" t="s">
        <v>1063</v>
      </c>
      <c r="L973">
        <v>1368</v>
      </c>
      <c r="N973">
        <v>1011</v>
      </c>
      <c r="O973" t="s">
        <v>959</v>
      </c>
      <c r="P973" t="s">
        <v>959</v>
      </c>
      <c r="Q973">
        <v>1</v>
      </c>
      <c r="X973">
        <v>1.1399999999999999</v>
      </c>
      <c r="Y973">
        <v>0</v>
      </c>
      <c r="Z973">
        <v>8.1</v>
      </c>
      <c r="AA973">
        <v>0</v>
      </c>
      <c r="AB973">
        <v>0</v>
      </c>
      <c r="AC973">
        <v>0</v>
      </c>
      <c r="AD973">
        <v>1</v>
      </c>
      <c r="AE973">
        <v>0</v>
      </c>
      <c r="AF973" t="s">
        <v>6</v>
      </c>
      <c r="AG973">
        <v>1.1399999999999999</v>
      </c>
      <c r="AH973">
        <v>2</v>
      </c>
      <c r="AI973">
        <v>27723025</v>
      </c>
      <c r="AJ973">
        <v>946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ROW(Source!A345)</f>
        <v>345</v>
      </c>
      <c r="B974">
        <v>27723041</v>
      </c>
      <c r="C974">
        <v>27723020</v>
      </c>
      <c r="D974">
        <v>25232639</v>
      </c>
      <c r="E974">
        <v>1</v>
      </c>
      <c r="F974">
        <v>1</v>
      </c>
      <c r="G974">
        <v>1</v>
      </c>
      <c r="H974">
        <v>2</v>
      </c>
      <c r="I974" t="s">
        <v>1181</v>
      </c>
      <c r="J974" t="s">
        <v>1182</v>
      </c>
      <c r="K974" t="s">
        <v>1183</v>
      </c>
      <c r="L974">
        <v>1368</v>
      </c>
      <c r="N974">
        <v>1011</v>
      </c>
      <c r="O974" t="s">
        <v>959</v>
      </c>
      <c r="P974" t="s">
        <v>959</v>
      </c>
      <c r="Q974">
        <v>1</v>
      </c>
      <c r="X974">
        <v>0.7</v>
      </c>
      <c r="Y974">
        <v>0</v>
      </c>
      <c r="Z974">
        <v>2.36</v>
      </c>
      <c r="AA974">
        <v>0</v>
      </c>
      <c r="AB974">
        <v>0</v>
      </c>
      <c r="AC974">
        <v>0</v>
      </c>
      <c r="AD974">
        <v>1</v>
      </c>
      <c r="AE974">
        <v>0</v>
      </c>
      <c r="AF974" t="s">
        <v>6</v>
      </c>
      <c r="AG974">
        <v>0.7</v>
      </c>
      <c r="AH974">
        <v>2</v>
      </c>
      <c r="AI974">
        <v>27723026</v>
      </c>
      <c r="AJ974">
        <v>947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ROW(Source!A345)</f>
        <v>345</v>
      </c>
      <c r="B975">
        <v>27723042</v>
      </c>
      <c r="C975">
        <v>27723020</v>
      </c>
      <c r="D975">
        <v>25150263</v>
      </c>
      <c r="E975">
        <v>1</v>
      </c>
      <c r="F975">
        <v>1</v>
      </c>
      <c r="G975">
        <v>1</v>
      </c>
      <c r="H975">
        <v>3</v>
      </c>
      <c r="I975" t="s">
        <v>1184</v>
      </c>
      <c r="J975" t="s">
        <v>1185</v>
      </c>
      <c r="K975" t="s">
        <v>1186</v>
      </c>
      <c r="L975">
        <v>1346</v>
      </c>
      <c r="N975">
        <v>1009</v>
      </c>
      <c r="O975" t="s">
        <v>178</v>
      </c>
      <c r="P975" t="s">
        <v>178</v>
      </c>
      <c r="Q975">
        <v>1</v>
      </c>
      <c r="X975">
        <v>0.42</v>
      </c>
      <c r="Y975">
        <v>30.4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6</v>
      </c>
      <c r="AG975">
        <v>0.42</v>
      </c>
      <c r="AH975">
        <v>2</v>
      </c>
      <c r="AI975">
        <v>27723027</v>
      </c>
      <c r="AJ975">
        <v>948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ROW(Source!A345)</f>
        <v>345</v>
      </c>
      <c r="B976">
        <v>27723043</v>
      </c>
      <c r="C976">
        <v>27723020</v>
      </c>
      <c r="D976">
        <v>25150275</v>
      </c>
      <c r="E976">
        <v>1</v>
      </c>
      <c r="F976">
        <v>1</v>
      </c>
      <c r="G976">
        <v>1</v>
      </c>
      <c r="H976">
        <v>3</v>
      </c>
      <c r="I976" t="s">
        <v>1187</v>
      </c>
      <c r="J976" t="s">
        <v>1188</v>
      </c>
      <c r="K976" t="s">
        <v>1189</v>
      </c>
      <c r="L976">
        <v>1308</v>
      </c>
      <c r="N976">
        <v>1003</v>
      </c>
      <c r="O976" t="s">
        <v>18</v>
      </c>
      <c r="P976" t="s">
        <v>18</v>
      </c>
      <c r="Q976">
        <v>100</v>
      </c>
      <c r="X976">
        <v>0.1</v>
      </c>
      <c r="Y976">
        <v>120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0</v>
      </c>
      <c r="AF976" t="s">
        <v>6</v>
      </c>
      <c r="AG976">
        <v>0.1</v>
      </c>
      <c r="AH976">
        <v>2</v>
      </c>
      <c r="AI976">
        <v>27723028</v>
      </c>
      <c r="AJ976">
        <v>949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ROW(Source!A345)</f>
        <v>345</v>
      </c>
      <c r="B977">
        <v>27723044</v>
      </c>
      <c r="C977">
        <v>27723020</v>
      </c>
      <c r="D977">
        <v>25151427</v>
      </c>
      <c r="E977">
        <v>1</v>
      </c>
      <c r="F977">
        <v>1</v>
      </c>
      <c r="G977">
        <v>1</v>
      </c>
      <c r="H977">
        <v>3</v>
      </c>
      <c r="I977" t="s">
        <v>1190</v>
      </c>
      <c r="J977" t="s">
        <v>1191</v>
      </c>
      <c r="K977" t="s">
        <v>1192</v>
      </c>
      <c r="L977">
        <v>1346</v>
      </c>
      <c r="N977">
        <v>1009</v>
      </c>
      <c r="O977" t="s">
        <v>178</v>
      </c>
      <c r="P977" t="s">
        <v>178</v>
      </c>
      <c r="Q977">
        <v>1</v>
      </c>
      <c r="X977">
        <v>2.1</v>
      </c>
      <c r="Y977">
        <v>10.57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 t="s">
        <v>6</v>
      </c>
      <c r="AG977">
        <v>2.1</v>
      </c>
      <c r="AH977">
        <v>2</v>
      </c>
      <c r="AI977">
        <v>27723029</v>
      </c>
      <c r="AJ977">
        <v>950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ROW(Source!A345)</f>
        <v>345</v>
      </c>
      <c r="B978">
        <v>27723045</v>
      </c>
      <c r="C978">
        <v>27723020</v>
      </c>
      <c r="D978">
        <v>25152616</v>
      </c>
      <c r="E978">
        <v>1</v>
      </c>
      <c r="F978">
        <v>1</v>
      </c>
      <c r="G978">
        <v>1</v>
      </c>
      <c r="H978">
        <v>3</v>
      </c>
      <c r="I978" t="s">
        <v>1193</v>
      </c>
      <c r="J978" t="s">
        <v>1194</v>
      </c>
      <c r="K978" t="s">
        <v>1017</v>
      </c>
      <c r="L978">
        <v>1346</v>
      </c>
      <c r="N978">
        <v>1009</v>
      </c>
      <c r="O978" t="s">
        <v>178</v>
      </c>
      <c r="P978" t="s">
        <v>178</v>
      </c>
      <c r="Q978">
        <v>1</v>
      </c>
      <c r="X978">
        <v>10.4</v>
      </c>
      <c r="Y978">
        <v>9.0399999999999991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6</v>
      </c>
      <c r="AG978">
        <v>10.4</v>
      </c>
      <c r="AH978">
        <v>2</v>
      </c>
      <c r="AI978">
        <v>27723030</v>
      </c>
      <c r="AJ978">
        <v>951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ROW(Source!A345)</f>
        <v>345</v>
      </c>
      <c r="B979">
        <v>27723046</v>
      </c>
      <c r="C979">
        <v>27723020</v>
      </c>
      <c r="D979">
        <v>25156053</v>
      </c>
      <c r="E979">
        <v>1</v>
      </c>
      <c r="F979">
        <v>1</v>
      </c>
      <c r="G979">
        <v>1</v>
      </c>
      <c r="H979">
        <v>3</v>
      </c>
      <c r="I979" t="s">
        <v>1195</v>
      </c>
      <c r="J979" t="s">
        <v>1196</v>
      </c>
      <c r="K979" t="s">
        <v>1197</v>
      </c>
      <c r="L979">
        <v>1348</v>
      </c>
      <c r="N979">
        <v>1009</v>
      </c>
      <c r="O979" t="s">
        <v>46</v>
      </c>
      <c r="P979" t="s">
        <v>46</v>
      </c>
      <c r="Q979">
        <v>1000</v>
      </c>
      <c r="X979">
        <v>5.0000000000000001E-3</v>
      </c>
      <c r="Y979">
        <v>1470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6</v>
      </c>
      <c r="AG979">
        <v>5.0000000000000001E-3</v>
      </c>
      <c r="AH979">
        <v>2</v>
      </c>
      <c r="AI979">
        <v>27723031</v>
      </c>
      <c r="AJ979">
        <v>952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ROW(Source!A345)</f>
        <v>345</v>
      </c>
      <c r="B980">
        <v>27723047</v>
      </c>
      <c r="C980">
        <v>27723020</v>
      </c>
      <c r="D980">
        <v>25173859</v>
      </c>
      <c r="E980">
        <v>1</v>
      </c>
      <c r="F980">
        <v>1</v>
      </c>
      <c r="G980">
        <v>1</v>
      </c>
      <c r="H980">
        <v>3</v>
      </c>
      <c r="I980" t="s">
        <v>1198</v>
      </c>
      <c r="J980" t="s">
        <v>1199</v>
      </c>
      <c r="K980" t="s">
        <v>1200</v>
      </c>
      <c r="L980">
        <v>1348</v>
      </c>
      <c r="N980">
        <v>1009</v>
      </c>
      <c r="O980" t="s">
        <v>46</v>
      </c>
      <c r="P980" t="s">
        <v>46</v>
      </c>
      <c r="Q980">
        <v>1000</v>
      </c>
      <c r="X980">
        <v>0.56000000000000005</v>
      </c>
      <c r="Y980">
        <v>5230.01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6</v>
      </c>
      <c r="AG980">
        <v>0.56000000000000005</v>
      </c>
      <c r="AH980">
        <v>2</v>
      </c>
      <c r="AI980">
        <v>27723032</v>
      </c>
      <c r="AJ980">
        <v>953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ROW(Source!A345)</f>
        <v>345</v>
      </c>
      <c r="B981">
        <v>27723048</v>
      </c>
      <c r="C981">
        <v>27723020</v>
      </c>
      <c r="D981">
        <v>25186459</v>
      </c>
      <c r="E981">
        <v>1</v>
      </c>
      <c r="F981">
        <v>1</v>
      </c>
      <c r="G981">
        <v>1</v>
      </c>
      <c r="H981">
        <v>3</v>
      </c>
      <c r="I981" t="s">
        <v>1201</v>
      </c>
      <c r="J981" t="s">
        <v>1202</v>
      </c>
      <c r="K981" t="s">
        <v>1203</v>
      </c>
      <c r="L981">
        <v>1346</v>
      </c>
      <c r="N981">
        <v>1009</v>
      </c>
      <c r="O981" t="s">
        <v>178</v>
      </c>
      <c r="P981" t="s">
        <v>178</v>
      </c>
      <c r="Q981">
        <v>1</v>
      </c>
      <c r="X981">
        <v>3</v>
      </c>
      <c r="Y981">
        <v>28.6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0</v>
      </c>
      <c r="AF981" t="s">
        <v>6</v>
      </c>
      <c r="AG981">
        <v>3</v>
      </c>
      <c r="AH981">
        <v>2</v>
      </c>
      <c r="AI981">
        <v>27723033</v>
      </c>
      <c r="AJ981">
        <v>954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ROW(Source!A345)</f>
        <v>345</v>
      </c>
      <c r="B982">
        <v>27723049</v>
      </c>
      <c r="C982">
        <v>27723020</v>
      </c>
      <c r="D982">
        <v>25147235</v>
      </c>
      <c r="E982">
        <v>17</v>
      </c>
      <c r="F982">
        <v>1</v>
      </c>
      <c r="G982">
        <v>1</v>
      </c>
      <c r="H982">
        <v>3</v>
      </c>
      <c r="I982" t="s">
        <v>1204</v>
      </c>
      <c r="J982" t="s">
        <v>6</v>
      </c>
      <c r="K982" t="s">
        <v>1205</v>
      </c>
      <c r="L982">
        <v>1374</v>
      </c>
      <c r="N982">
        <v>1013</v>
      </c>
      <c r="O982" t="s">
        <v>1206</v>
      </c>
      <c r="P982" t="s">
        <v>1206</v>
      </c>
      <c r="Q982">
        <v>1</v>
      </c>
      <c r="X982">
        <v>50.31</v>
      </c>
      <c r="Y982">
        <v>1</v>
      </c>
      <c r="Z982">
        <v>0</v>
      </c>
      <c r="AA982">
        <v>0</v>
      </c>
      <c r="AB982">
        <v>0</v>
      </c>
      <c r="AC982">
        <v>0</v>
      </c>
      <c r="AD982">
        <v>1</v>
      </c>
      <c r="AE982">
        <v>0</v>
      </c>
      <c r="AF982" t="s">
        <v>6</v>
      </c>
      <c r="AG982">
        <v>50.31</v>
      </c>
      <c r="AH982">
        <v>2</v>
      </c>
      <c r="AI982">
        <v>27723035</v>
      </c>
      <c r="AJ982">
        <v>956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ROW(Source!A348)</f>
        <v>348</v>
      </c>
      <c r="B983">
        <v>27723062</v>
      </c>
      <c r="C983">
        <v>27723051</v>
      </c>
      <c r="D983">
        <v>25428833</v>
      </c>
      <c r="E983">
        <v>1</v>
      </c>
      <c r="F983">
        <v>1</v>
      </c>
      <c r="G983">
        <v>1</v>
      </c>
      <c r="H983">
        <v>1</v>
      </c>
      <c r="I983" t="s">
        <v>1059</v>
      </c>
      <c r="J983" t="s">
        <v>6</v>
      </c>
      <c r="K983" t="s">
        <v>1060</v>
      </c>
      <c r="L983">
        <v>1191</v>
      </c>
      <c r="N983">
        <v>1013</v>
      </c>
      <c r="O983" t="s">
        <v>953</v>
      </c>
      <c r="P983" t="s">
        <v>953</v>
      </c>
      <c r="Q983">
        <v>1</v>
      </c>
      <c r="X983">
        <v>31.6</v>
      </c>
      <c r="Y983">
        <v>0</v>
      </c>
      <c r="Z983">
        <v>0</v>
      </c>
      <c r="AA983">
        <v>0</v>
      </c>
      <c r="AB983">
        <v>9.92</v>
      </c>
      <c r="AC983">
        <v>0</v>
      </c>
      <c r="AD983">
        <v>1</v>
      </c>
      <c r="AE983">
        <v>1</v>
      </c>
      <c r="AF983" t="s">
        <v>6</v>
      </c>
      <c r="AG983">
        <v>31.6</v>
      </c>
      <c r="AH983">
        <v>2</v>
      </c>
      <c r="AI983">
        <v>27723052</v>
      </c>
      <c r="AJ983">
        <v>957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ROW(Source!A348)</f>
        <v>348</v>
      </c>
      <c r="B984">
        <v>27723063</v>
      </c>
      <c r="C984">
        <v>27723051</v>
      </c>
      <c r="D984">
        <v>25412928</v>
      </c>
      <c r="E984">
        <v>1</v>
      </c>
      <c r="F984">
        <v>1</v>
      </c>
      <c r="G984">
        <v>1</v>
      </c>
      <c r="H984">
        <v>1</v>
      </c>
      <c r="I984" t="s">
        <v>954</v>
      </c>
      <c r="J984" t="s">
        <v>6</v>
      </c>
      <c r="K984" t="s">
        <v>955</v>
      </c>
      <c r="L984">
        <v>1191</v>
      </c>
      <c r="N984">
        <v>1013</v>
      </c>
      <c r="O984" t="s">
        <v>953</v>
      </c>
      <c r="P984" t="s">
        <v>953</v>
      </c>
      <c r="Q984">
        <v>1</v>
      </c>
      <c r="X984">
        <v>0.05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2</v>
      </c>
      <c r="AF984" t="s">
        <v>6</v>
      </c>
      <c r="AG984">
        <v>0.05</v>
      </c>
      <c r="AH984">
        <v>2</v>
      </c>
      <c r="AI984">
        <v>27723053</v>
      </c>
      <c r="AJ984">
        <v>958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ROW(Source!A348)</f>
        <v>348</v>
      </c>
      <c r="B985">
        <v>27723064</v>
      </c>
      <c r="C985">
        <v>27723051</v>
      </c>
      <c r="D985">
        <v>25230220</v>
      </c>
      <c r="E985">
        <v>1</v>
      </c>
      <c r="F985">
        <v>1</v>
      </c>
      <c r="G985">
        <v>1</v>
      </c>
      <c r="H985">
        <v>2</v>
      </c>
      <c r="I985" t="s">
        <v>991</v>
      </c>
      <c r="J985" t="s">
        <v>992</v>
      </c>
      <c r="K985" t="s">
        <v>993</v>
      </c>
      <c r="L985">
        <v>1368</v>
      </c>
      <c r="N985">
        <v>1011</v>
      </c>
      <c r="O985" t="s">
        <v>959</v>
      </c>
      <c r="P985" t="s">
        <v>959</v>
      </c>
      <c r="Q985">
        <v>1</v>
      </c>
      <c r="X985">
        <v>0.03</v>
      </c>
      <c r="Y985">
        <v>0</v>
      </c>
      <c r="Z985">
        <v>111.99</v>
      </c>
      <c r="AA985">
        <v>13.5</v>
      </c>
      <c r="AB985">
        <v>0</v>
      </c>
      <c r="AC985">
        <v>0</v>
      </c>
      <c r="AD985">
        <v>1</v>
      </c>
      <c r="AE985">
        <v>0</v>
      </c>
      <c r="AF985" t="s">
        <v>6</v>
      </c>
      <c r="AG985">
        <v>0.03</v>
      </c>
      <c r="AH985">
        <v>2</v>
      </c>
      <c r="AI985">
        <v>27723054</v>
      </c>
      <c r="AJ985">
        <v>959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ROW(Source!A348)</f>
        <v>348</v>
      </c>
      <c r="B986">
        <v>27723065</v>
      </c>
      <c r="C986">
        <v>27723051</v>
      </c>
      <c r="D986">
        <v>25231607</v>
      </c>
      <c r="E986">
        <v>1</v>
      </c>
      <c r="F986">
        <v>1</v>
      </c>
      <c r="G986">
        <v>1</v>
      </c>
      <c r="H986">
        <v>2</v>
      </c>
      <c r="I986" t="s">
        <v>997</v>
      </c>
      <c r="J986" t="s">
        <v>998</v>
      </c>
      <c r="K986" t="s">
        <v>999</v>
      </c>
      <c r="L986">
        <v>1368</v>
      </c>
      <c r="N986">
        <v>1011</v>
      </c>
      <c r="O986" t="s">
        <v>959</v>
      </c>
      <c r="P986" t="s">
        <v>959</v>
      </c>
      <c r="Q986">
        <v>1</v>
      </c>
      <c r="X986">
        <v>0.02</v>
      </c>
      <c r="Y986">
        <v>0</v>
      </c>
      <c r="Z986">
        <v>65.709999999999994</v>
      </c>
      <c r="AA986">
        <v>11.6</v>
      </c>
      <c r="AB986">
        <v>0</v>
      </c>
      <c r="AC986">
        <v>0</v>
      </c>
      <c r="AD986">
        <v>1</v>
      </c>
      <c r="AE986">
        <v>0</v>
      </c>
      <c r="AF986" t="s">
        <v>6</v>
      </c>
      <c r="AG986">
        <v>0.02</v>
      </c>
      <c r="AH986">
        <v>2</v>
      </c>
      <c r="AI986">
        <v>27723055</v>
      </c>
      <c r="AJ986">
        <v>960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ROW(Source!A348)</f>
        <v>348</v>
      </c>
      <c r="B987">
        <v>27723066</v>
      </c>
      <c r="C987">
        <v>27723051</v>
      </c>
      <c r="D987">
        <v>25150263</v>
      </c>
      <c r="E987">
        <v>1</v>
      </c>
      <c r="F987">
        <v>1</v>
      </c>
      <c r="G987">
        <v>1</v>
      </c>
      <c r="H987">
        <v>3</v>
      </c>
      <c r="I987" t="s">
        <v>1184</v>
      </c>
      <c r="J987" t="s">
        <v>1185</v>
      </c>
      <c r="K987" t="s">
        <v>1186</v>
      </c>
      <c r="L987">
        <v>1346</v>
      </c>
      <c r="N987">
        <v>1009</v>
      </c>
      <c r="O987" t="s">
        <v>178</v>
      </c>
      <c r="P987" t="s">
        <v>178</v>
      </c>
      <c r="Q987">
        <v>1</v>
      </c>
      <c r="X987">
        <v>0.11</v>
      </c>
      <c r="Y987">
        <v>30.4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0</v>
      </c>
      <c r="AF987" t="s">
        <v>6</v>
      </c>
      <c r="AG987">
        <v>0.11</v>
      </c>
      <c r="AH987">
        <v>2</v>
      </c>
      <c r="AI987">
        <v>27723056</v>
      </c>
      <c r="AJ987">
        <v>961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ROW(Source!A348)</f>
        <v>348</v>
      </c>
      <c r="B988">
        <v>27723067</v>
      </c>
      <c r="C988">
        <v>27723051</v>
      </c>
      <c r="D988">
        <v>25152748</v>
      </c>
      <c r="E988">
        <v>1</v>
      </c>
      <c r="F988">
        <v>1</v>
      </c>
      <c r="G988">
        <v>1</v>
      </c>
      <c r="H988">
        <v>3</v>
      </c>
      <c r="I988" t="s">
        <v>1302</v>
      </c>
      <c r="J988" t="s">
        <v>1303</v>
      </c>
      <c r="K988" t="s">
        <v>1304</v>
      </c>
      <c r="L988">
        <v>1355</v>
      </c>
      <c r="N988">
        <v>1010</v>
      </c>
      <c r="O988" t="s">
        <v>519</v>
      </c>
      <c r="P988" t="s">
        <v>519</v>
      </c>
      <c r="Q988">
        <v>100</v>
      </c>
      <c r="X988">
        <v>1.02</v>
      </c>
      <c r="Y988">
        <v>86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6</v>
      </c>
      <c r="AG988">
        <v>1.02</v>
      </c>
      <c r="AH988">
        <v>2</v>
      </c>
      <c r="AI988">
        <v>27723057</v>
      </c>
      <c r="AJ988">
        <v>962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ROW(Source!A348)</f>
        <v>348</v>
      </c>
      <c r="B989">
        <v>27723068</v>
      </c>
      <c r="C989">
        <v>27723051</v>
      </c>
      <c r="D989">
        <v>25153108</v>
      </c>
      <c r="E989">
        <v>1</v>
      </c>
      <c r="F989">
        <v>1</v>
      </c>
      <c r="G989">
        <v>1</v>
      </c>
      <c r="H989">
        <v>3</v>
      </c>
      <c r="I989" t="s">
        <v>1317</v>
      </c>
      <c r="J989" t="s">
        <v>1318</v>
      </c>
      <c r="K989" t="s">
        <v>1319</v>
      </c>
      <c r="L989">
        <v>1348</v>
      </c>
      <c r="N989">
        <v>1009</v>
      </c>
      <c r="O989" t="s">
        <v>46</v>
      </c>
      <c r="P989" t="s">
        <v>46</v>
      </c>
      <c r="Q989">
        <v>1000</v>
      </c>
      <c r="X989">
        <v>1.6000000000000001E-4</v>
      </c>
      <c r="Y989">
        <v>29800</v>
      </c>
      <c r="Z989">
        <v>0</v>
      </c>
      <c r="AA989">
        <v>0</v>
      </c>
      <c r="AB989">
        <v>0</v>
      </c>
      <c r="AC989">
        <v>0</v>
      </c>
      <c r="AD989">
        <v>1</v>
      </c>
      <c r="AE989">
        <v>0</v>
      </c>
      <c r="AF989" t="s">
        <v>6</v>
      </c>
      <c r="AG989">
        <v>1.6000000000000001E-4</v>
      </c>
      <c r="AH989">
        <v>2</v>
      </c>
      <c r="AI989">
        <v>27723058</v>
      </c>
      <c r="AJ989">
        <v>963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ROW(Source!A348)</f>
        <v>348</v>
      </c>
      <c r="B990">
        <v>27723069</v>
      </c>
      <c r="C990">
        <v>27723051</v>
      </c>
      <c r="D990">
        <v>25153112</v>
      </c>
      <c r="E990">
        <v>1</v>
      </c>
      <c r="F990">
        <v>1</v>
      </c>
      <c r="G990">
        <v>1</v>
      </c>
      <c r="H990">
        <v>3</v>
      </c>
      <c r="I990" t="s">
        <v>1213</v>
      </c>
      <c r="J990" t="s">
        <v>1214</v>
      </c>
      <c r="K990" t="s">
        <v>1215</v>
      </c>
      <c r="L990">
        <v>1348</v>
      </c>
      <c r="N990">
        <v>1009</v>
      </c>
      <c r="O990" t="s">
        <v>46</v>
      </c>
      <c r="P990" t="s">
        <v>46</v>
      </c>
      <c r="Q990">
        <v>1000</v>
      </c>
      <c r="X990">
        <v>2.9999999999999997E-4</v>
      </c>
      <c r="Y990">
        <v>12430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0</v>
      </c>
      <c r="AF990" t="s">
        <v>6</v>
      </c>
      <c r="AG990">
        <v>2.9999999999999997E-4</v>
      </c>
      <c r="AH990">
        <v>2</v>
      </c>
      <c r="AI990">
        <v>27723059</v>
      </c>
      <c r="AJ990">
        <v>964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ROW(Source!A348)</f>
        <v>348</v>
      </c>
      <c r="B991">
        <v>27723070</v>
      </c>
      <c r="C991">
        <v>27723051</v>
      </c>
      <c r="D991">
        <v>25147235</v>
      </c>
      <c r="E991">
        <v>17</v>
      </c>
      <c r="F991">
        <v>1</v>
      </c>
      <c r="G991">
        <v>1</v>
      </c>
      <c r="H991">
        <v>3</v>
      </c>
      <c r="I991" t="s">
        <v>1204</v>
      </c>
      <c r="J991" t="s">
        <v>6</v>
      </c>
      <c r="K991" t="s">
        <v>1205</v>
      </c>
      <c r="L991">
        <v>1374</v>
      </c>
      <c r="N991">
        <v>1013</v>
      </c>
      <c r="O991" t="s">
        <v>1206</v>
      </c>
      <c r="P991" t="s">
        <v>1206</v>
      </c>
      <c r="Q991">
        <v>1</v>
      </c>
      <c r="X991">
        <v>6.27</v>
      </c>
      <c r="Y991">
        <v>1</v>
      </c>
      <c r="Z991">
        <v>0</v>
      </c>
      <c r="AA991">
        <v>0</v>
      </c>
      <c r="AB991">
        <v>0</v>
      </c>
      <c r="AC991">
        <v>0</v>
      </c>
      <c r="AD991">
        <v>1</v>
      </c>
      <c r="AE991">
        <v>0</v>
      </c>
      <c r="AF991" t="s">
        <v>6</v>
      </c>
      <c r="AG991">
        <v>6.27</v>
      </c>
      <c r="AH991">
        <v>2</v>
      </c>
      <c r="AI991">
        <v>27723061</v>
      </c>
      <c r="AJ991">
        <v>966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ROW(Source!A349)</f>
        <v>349</v>
      </c>
      <c r="B992">
        <v>27723062</v>
      </c>
      <c r="C992">
        <v>27723051</v>
      </c>
      <c r="D992">
        <v>25428833</v>
      </c>
      <c r="E992">
        <v>1</v>
      </c>
      <c r="F992">
        <v>1</v>
      </c>
      <c r="G992">
        <v>1</v>
      </c>
      <c r="H992">
        <v>1</v>
      </c>
      <c r="I992" t="s">
        <v>1059</v>
      </c>
      <c r="J992" t="s">
        <v>6</v>
      </c>
      <c r="K992" t="s">
        <v>1060</v>
      </c>
      <c r="L992">
        <v>1191</v>
      </c>
      <c r="N992">
        <v>1013</v>
      </c>
      <c r="O992" t="s">
        <v>953</v>
      </c>
      <c r="P992" t="s">
        <v>953</v>
      </c>
      <c r="Q992">
        <v>1</v>
      </c>
      <c r="X992">
        <v>31.6</v>
      </c>
      <c r="Y992">
        <v>0</v>
      </c>
      <c r="Z992">
        <v>0</v>
      </c>
      <c r="AA992">
        <v>0</v>
      </c>
      <c r="AB992">
        <v>9.92</v>
      </c>
      <c r="AC992">
        <v>0</v>
      </c>
      <c r="AD992">
        <v>1</v>
      </c>
      <c r="AE992">
        <v>1</v>
      </c>
      <c r="AF992" t="s">
        <v>6</v>
      </c>
      <c r="AG992">
        <v>31.6</v>
      </c>
      <c r="AH992">
        <v>2</v>
      </c>
      <c r="AI992">
        <v>27723052</v>
      </c>
      <c r="AJ992">
        <v>967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ROW(Source!A349)</f>
        <v>349</v>
      </c>
      <c r="B993">
        <v>27723063</v>
      </c>
      <c r="C993">
        <v>27723051</v>
      </c>
      <c r="D993">
        <v>25412928</v>
      </c>
      <c r="E993">
        <v>1</v>
      </c>
      <c r="F993">
        <v>1</v>
      </c>
      <c r="G993">
        <v>1</v>
      </c>
      <c r="H993">
        <v>1</v>
      </c>
      <c r="I993" t="s">
        <v>954</v>
      </c>
      <c r="J993" t="s">
        <v>6</v>
      </c>
      <c r="K993" t="s">
        <v>955</v>
      </c>
      <c r="L993">
        <v>1191</v>
      </c>
      <c r="N993">
        <v>1013</v>
      </c>
      <c r="O993" t="s">
        <v>953</v>
      </c>
      <c r="P993" t="s">
        <v>953</v>
      </c>
      <c r="Q993">
        <v>1</v>
      </c>
      <c r="X993">
        <v>0.05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1</v>
      </c>
      <c r="AE993">
        <v>2</v>
      </c>
      <c r="AF993" t="s">
        <v>6</v>
      </c>
      <c r="AG993">
        <v>0.05</v>
      </c>
      <c r="AH993">
        <v>2</v>
      </c>
      <c r="AI993">
        <v>27723053</v>
      </c>
      <c r="AJ993">
        <v>968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ROW(Source!A349)</f>
        <v>349</v>
      </c>
      <c r="B994">
        <v>27723064</v>
      </c>
      <c r="C994">
        <v>27723051</v>
      </c>
      <c r="D994">
        <v>25230220</v>
      </c>
      <c r="E994">
        <v>1</v>
      </c>
      <c r="F994">
        <v>1</v>
      </c>
      <c r="G994">
        <v>1</v>
      </c>
      <c r="H994">
        <v>2</v>
      </c>
      <c r="I994" t="s">
        <v>991</v>
      </c>
      <c r="J994" t="s">
        <v>992</v>
      </c>
      <c r="K994" t="s">
        <v>993</v>
      </c>
      <c r="L994">
        <v>1368</v>
      </c>
      <c r="N994">
        <v>1011</v>
      </c>
      <c r="O994" t="s">
        <v>959</v>
      </c>
      <c r="P994" t="s">
        <v>959</v>
      </c>
      <c r="Q994">
        <v>1</v>
      </c>
      <c r="X994">
        <v>0.03</v>
      </c>
      <c r="Y994">
        <v>0</v>
      </c>
      <c r="Z994">
        <v>111.99</v>
      </c>
      <c r="AA994">
        <v>13.5</v>
      </c>
      <c r="AB994">
        <v>0</v>
      </c>
      <c r="AC994">
        <v>0</v>
      </c>
      <c r="AD994">
        <v>1</v>
      </c>
      <c r="AE994">
        <v>0</v>
      </c>
      <c r="AF994" t="s">
        <v>6</v>
      </c>
      <c r="AG994">
        <v>0.03</v>
      </c>
      <c r="AH994">
        <v>2</v>
      </c>
      <c r="AI994">
        <v>27723054</v>
      </c>
      <c r="AJ994">
        <v>969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ROW(Source!A349)</f>
        <v>349</v>
      </c>
      <c r="B995">
        <v>27723065</v>
      </c>
      <c r="C995">
        <v>27723051</v>
      </c>
      <c r="D995">
        <v>25231607</v>
      </c>
      <c r="E995">
        <v>1</v>
      </c>
      <c r="F995">
        <v>1</v>
      </c>
      <c r="G995">
        <v>1</v>
      </c>
      <c r="H995">
        <v>2</v>
      </c>
      <c r="I995" t="s">
        <v>997</v>
      </c>
      <c r="J995" t="s">
        <v>998</v>
      </c>
      <c r="K995" t="s">
        <v>999</v>
      </c>
      <c r="L995">
        <v>1368</v>
      </c>
      <c r="N995">
        <v>1011</v>
      </c>
      <c r="O995" t="s">
        <v>959</v>
      </c>
      <c r="P995" t="s">
        <v>959</v>
      </c>
      <c r="Q995">
        <v>1</v>
      </c>
      <c r="X995">
        <v>0.02</v>
      </c>
      <c r="Y995">
        <v>0</v>
      </c>
      <c r="Z995">
        <v>65.709999999999994</v>
      </c>
      <c r="AA995">
        <v>11.6</v>
      </c>
      <c r="AB995">
        <v>0</v>
      </c>
      <c r="AC995">
        <v>0</v>
      </c>
      <c r="AD995">
        <v>1</v>
      </c>
      <c r="AE995">
        <v>0</v>
      </c>
      <c r="AF995" t="s">
        <v>6</v>
      </c>
      <c r="AG995">
        <v>0.02</v>
      </c>
      <c r="AH995">
        <v>2</v>
      </c>
      <c r="AI995">
        <v>27723055</v>
      </c>
      <c r="AJ995">
        <v>970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ROW(Source!A349)</f>
        <v>349</v>
      </c>
      <c r="B996">
        <v>27723066</v>
      </c>
      <c r="C996">
        <v>27723051</v>
      </c>
      <c r="D996">
        <v>25150263</v>
      </c>
      <c r="E996">
        <v>1</v>
      </c>
      <c r="F996">
        <v>1</v>
      </c>
      <c r="G996">
        <v>1</v>
      </c>
      <c r="H996">
        <v>3</v>
      </c>
      <c r="I996" t="s">
        <v>1184</v>
      </c>
      <c r="J996" t="s">
        <v>1185</v>
      </c>
      <c r="K996" t="s">
        <v>1186</v>
      </c>
      <c r="L996">
        <v>1346</v>
      </c>
      <c r="N996">
        <v>1009</v>
      </c>
      <c r="O996" t="s">
        <v>178</v>
      </c>
      <c r="P996" t="s">
        <v>178</v>
      </c>
      <c r="Q996">
        <v>1</v>
      </c>
      <c r="X996">
        <v>0.11</v>
      </c>
      <c r="Y996">
        <v>30.4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6</v>
      </c>
      <c r="AG996">
        <v>0.11</v>
      </c>
      <c r="AH996">
        <v>2</v>
      </c>
      <c r="AI996">
        <v>27723056</v>
      </c>
      <c r="AJ996">
        <v>971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ROW(Source!A349)</f>
        <v>349</v>
      </c>
      <c r="B997">
        <v>27723067</v>
      </c>
      <c r="C997">
        <v>27723051</v>
      </c>
      <c r="D997">
        <v>25152748</v>
      </c>
      <c r="E997">
        <v>1</v>
      </c>
      <c r="F997">
        <v>1</v>
      </c>
      <c r="G997">
        <v>1</v>
      </c>
      <c r="H997">
        <v>3</v>
      </c>
      <c r="I997" t="s">
        <v>1302</v>
      </c>
      <c r="J997" t="s">
        <v>1303</v>
      </c>
      <c r="K997" t="s">
        <v>1304</v>
      </c>
      <c r="L997">
        <v>1355</v>
      </c>
      <c r="N997">
        <v>1010</v>
      </c>
      <c r="O997" t="s">
        <v>519</v>
      </c>
      <c r="P997" t="s">
        <v>519</v>
      </c>
      <c r="Q997">
        <v>100</v>
      </c>
      <c r="X997">
        <v>1.02</v>
      </c>
      <c r="Y997">
        <v>86</v>
      </c>
      <c r="Z997">
        <v>0</v>
      </c>
      <c r="AA997">
        <v>0</v>
      </c>
      <c r="AB997">
        <v>0</v>
      </c>
      <c r="AC997">
        <v>0</v>
      </c>
      <c r="AD997">
        <v>1</v>
      </c>
      <c r="AE997">
        <v>0</v>
      </c>
      <c r="AF997" t="s">
        <v>6</v>
      </c>
      <c r="AG997">
        <v>1.02</v>
      </c>
      <c r="AH997">
        <v>2</v>
      </c>
      <c r="AI997">
        <v>27723057</v>
      </c>
      <c r="AJ997">
        <v>972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ROW(Source!A349)</f>
        <v>349</v>
      </c>
      <c r="B998">
        <v>27723068</v>
      </c>
      <c r="C998">
        <v>27723051</v>
      </c>
      <c r="D998">
        <v>25153108</v>
      </c>
      <c r="E998">
        <v>1</v>
      </c>
      <c r="F998">
        <v>1</v>
      </c>
      <c r="G998">
        <v>1</v>
      </c>
      <c r="H998">
        <v>3</v>
      </c>
      <c r="I998" t="s">
        <v>1317</v>
      </c>
      <c r="J998" t="s">
        <v>1318</v>
      </c>
      <c r="K998" t="s">
        <v>1319</v>
      </c>
      <c r="L998">
        <v>1348</v>
      </c>
      <c r="N998">
        <v>1009</v>
      </c>
      <c r="O998" t="s">
        <v>46</v>
      </c>
      <c r="P998" t="s">
        <v>46</v>
      </c>
      <c r="Q998">
        <v>1000</v>
      </c>
      <c r="X998">
        <v>1.6000000000000001E-4</v>
      </c>
      <c r="Y998">
        <v>29800</v>
      </c>
      <c r="Z998">
        <v>0</v>
      </c>
      <c r="AA998">
        <v>0</v>
      </c>
      <c r="AB998">
        <v>0</v>
      </c>
      <c r="AC998">
        <v>0</v>
      </c>
      <c r="AD998">
        <v>1</v>
      </c>
      <c r="AE998">
        <v>0</v>
      </c>
      <c r="AF998" t="s">
        <v>6</v>
      </c>
      <c r="AG998">
        <v>1.6000000000000001E-4</v>
      </c>
      <c r="AH998">
        <v>2</v>
      </c>
      <c r="AI998">
        <v>27723058</v>
      </c>
      <c r="AJ998">
        <v>973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ROW(Source!A349)</f>
        <v>349</v>
      </c>
      <c r="B999">
        <v>27723069</v>
      </c>
      <c r="C999">
        <v>27723051</v>
      </c>
      <c r="D999">
        <v>25153112</v>
      </c>
      <c r="E999">
        <v>1</v>
      </c>
      <c r="F999">
        <v>1</v>
      </c>
      <c r="G999">
        <v>1</v>
      </c>
      <c r="H999">
        <v>3</v>
      </c>
      <c r="I999" t="s">
        <v>1213</v>
      </c>
      <c r="J999" t="s">
        <v>1214</v>
      </c>
      <c r="K999" t="s">
        <v>1215</v>
      </c>
      <c r="L999">
        <v>1348</v>
      </c>
      <c r="N999">
        <v>1009</v>
      </c>
      <c r="O999" t="s">
        <v>46</v>
      </c>
      <c r="P999" t="s">
        <v>46</v>
      </c>
      <c r="Q999">
        <v>1000</v>
      </c>
      <c r="X999">
        <v>2.9999999999999997E-4</v>
      </c>
      <c r="Y999">
        <v>12430</v>
      </c>
      <c r="Z999">
        <v>0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6</v>
      </c>
      <c r="AG999">
        <v>2.9999999999999997E-4</v>
      </c>
      <c r="AH999">
        <v>2</v>
      </c>
      <c r="AI999">
        <v>27723059</v>
      </c>
      <c r="AJ999">
        <v>974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ROW(Source!A349)</f>
        <v>349</v>
      </c>
      <c r="B1000">
        <v>27723070</v>
      </c>
      <c r="C1000">
        <v>27723051</v>
      </c>
      <c r="D1000">
        <v>25147235</v>
      </c>
      <c r="E1000">
        <v>17</v>
      </c>
      <c r="F1000">
        <v>1</v>
      </c>
      <c r="G1000">
        <v>1</v>
      </c>
      <c r="H1000">
        <v>3</v>
      </c>
      <c r="I1000" t="s">
        <v>1204</v>
      </c>
      <c r="J1000" t="s">
        <v>6</v>
      </c>
      <c r="K1000" t="s">
        <v>1205</v>
      </c>
      <c r="L1000">
        <v>1374</v>
      </c>
      <c r="N1000">
        <v>1013</v>
      </c>
      <c r="O1000" t="s">
        <v>1206</v>
      </c>
      <c r="P1000" t="s">
        <v>1206</v>
      </c>
      <c r="Q1000">
        <v>1</v>
      </c>
      <c r="X1000">
        <v>6.27</v>
      </c>
      <c r="Y1000">
        <v>1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6</v>
      </c>
      <c r="AG1000">
        <v>6.27</v>
      </c>
      <c r="AH1000">
        <v>2</v>
      </c>
      <c r="AI1000">
        <v>27723061</v>
      </c>
      <c r="AJ1000">
        <v>976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ROW(Source!A352)</f>
        <v>352</v>
      </c>
      <c r="B1001">
        <v>27723082</v>
      </c>
      <c r="C1001">
        <v>27723072</v>
      </c>
      <c r="D1001">
        <v>25412930</v>
      </c>
      <c r="E1001">
        <v>1</v>
      </c>
      <c r="F1001">
        <v>1</v>
      </c>
      <c r="G1001">
        <v>1</v>
      </c>
      <c r="H1001">
        <v>1</v>
      </c>
      <c r="I1001" t="s">
        <v>1107</v>
      </c>
      <c r="J1001" t="s">
        <v>6</v>
      </c>
      <c r="K1001" t="s">
        <v>1108</v>
      </c>
      <c r="L1001">
        <v>1191</v>
      </c>
      <c r="N1001">
        <v>1013</v>
      </c>
      <c r="O1001" t="s">
        <v>953</v>
      </c>
      <c r="P1001" t="s">
        <v>953</v>
      </c>
      <c r="Q1001">
        <v>1</v>
      </c>
      <c r="X1001">
        <v>3.76</v>
      </c>
      <c r="Y1001">
        <v>0</v>
      </c>
      <c r="Z1001">
        <v>0</v>
      </c>
      <c r="AA1001">
        <v>0</v>
      </c>
      <c r="AB1001">
        <v>9.4</v>
      </c>
      <c r="AC1001">
        <v>0</v>
      </c>
      <c r="AD1001">
        <v>1</v>
      </c>
      <c r="AE1001">
        <v>1</v>
      </c>
      <c r="AF1001" t="s">
        <v>6</v>
      </c>
      <c r="AG1001">
        <v>3.76</v>
      </c>
      <c r="AH1001">
        <v>2</v>
      </c>
      <c r="AI1001">
        <v>27723073</v>
      </c>
      <c r="AJ1001">
        <v>977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ROW(Source!A352)</f>
        <v>352</v>
      </c>
      <c r="B1002">
        <v>27723083</v>
      </c>
      <c r="C1002">
        <v>27723072</v>
      </c>
      <c r="D1002">
        <v>25412928</v>
      </c>
      <c r="E1002">
        <v>1</v>
      </c>
      <c r="F1002">
        <v>1</v>
      </c>
      <c r="G1002">
        <v>1</v>
      </c>
      <c r="H1002">
        <v>1</v>
      </c>
      <c r="I1002" t="s">
        <v>954</v>
      </c>
      <c r="J1002" t="s">
        <v>6</v>
      </c>
      <c r="K1002" t="s">
        <v>955</v>
      </c>
      <c r="L1002">
        <v>1191</v>
      </c>
      <c r="N1002">
        <v>1013</v>
      </c>
      <c r="O1002" t="s">
        <v>953</v>
      </c>
      <c r="P1002" t="s">
        <v>953</v>
      </c>
      <c r="Q1002">
        <v>1</v>
      </c>
      <c r="X1002">
        <v>0.02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1</v>
      </c>
      <c r="AE1002">
        <v>2</v>
      </c>
      <c r="AF1002" t="s">
        <v>6</v>
      </c>
      <c r="AG1002">
        <v>0.02</v>
      </c>
      <c r="AH1002">
        <v>2</v>
      </c>
      <c r="AI1002">
        <v>27723074</v>
      </c>
      <c r="AJ1002">
        <v>978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ROW(Source!A352)</f>
        <v>352</v>
      </c>
      <c r="B1003">
        <v>27723084</v>
      </c>
      <c r="C1003">
        <v>27723072</v>
      </c>
      <c r="D1003">
        <v>25230220</v>
      </c>
      <c r="E1003">
        <v>1</v>
      </c>
      <c r="F1003">
        <v>1</v>
      </c>
      <c r="G1003">
        <v>1</v>
      </c>
      <c r="H1003">
        <v>2</v>
      </c>
      <c r="I1003" t="s">
        <v>991</v>
      </c>
      <c r="J1003" t="s">
        <v>992</v>
      </c>
      <c r="K1003" t="s">
        <v>993</v>
      </c>
      <c r="L1003">
        <v>1368</v>
      </c>
      <c r="N1003">
        <v>1011</v>
      </c>
      <c r="O1003" t="s">
        <v>959</v>
      </c>
      <c r="P1003" t="s">
        <v>959</v>
      </c>
      <c r="Q1003">
        <v>1</v>
      </c>
      <c r="X1003">
        <v>0.01</v>
      </c>
      <c r="Y1003">
        <v>0</v>
      </c>
      <c r="Z1003">
        <v>111.99</v>
      </c>
      <c r="AA1003">
        <v>13.5</v>
      </c>
      <c r="AB1003">
        <v>0</v>
      </c>
      <c r="AC1003">
        <v>0</v>
      </c>
      <c r="AD1003">
        <v>1</v>
      </c>
      <c r="AE1003">
        <v>0</v>
      </c>
      <c r="AF1003" t="s">
        <v>6</v>
      </c>
      <c r="AG1003">
        <v>0.01</v>
      </c>
      <c r="AH1003">
        <v>2</v>
      </c>
      <c r="AI1003">
        <v>27723075</v>
      </c>
      <c r="AJ1003">
        <v>979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ROW(Source!A352)</f>
        <v>352</v>
      </c>
      <c r="B1004">
        <v>27723085</v>
      </c>
      <c r="C1004">
        <v>27723072</v>
      </c>
      <c r="D1004">
        <v>25231607</v>
      </c>
      <c r="E1004">
        <v>1</v>
      </c>
      <c r="F1004">
        <v>1</v>
      </c>
      <c r="G1004">
        <v>1</v>
      </c>
      <c r="H1004">
        <v>2</v>
      </c>
      <c r="I1004" t="s">
        <v>997</v>
      </c>
      <c r="J1004" t="s">
        <v>998</v>
      </c>
      <c r="K1004" t="s">
        <v>999</v>
      </c>
      <c r="L1004">
        <v>1368</v>
      </c>
      <c r="N1004">
        <v>1011</v>
      </c>
      <c r="O1004" t="s">
        <v>959</v>
      </c>
      <c r="P1004" t="s">
        <v>959</v>
      </c>
      <c r="Q1004">
        <v>1</v>
      </c>
      <c r="X1004">
        <v>0.01</v>
      </c>
      <c r="Y1004">
        <v>0</v>
      </c>
      <c r="Z1004">
        <v>65.709999999999994</v>
      </c>
      <c r="AA1004">
        <v>11.6</v>
      </c>
      <c r="AB1004">
        <v>0</v>
      </c>
      <c r="AC1004">
        <v>0</v>
      </c>
      <c r="AD1004">
        <v>1</v>
      </c>
      <c r="AE1004">
        <v>0</v>
      </c>
      <c r="AF1004" t="s">
        <v>6</v>
      </c>
      <c r="AG1004">
        <v>0.01</v>
      </c>
      <c r="AH1004">
        <v>2</v>
      </c>
      <c r="AI1004">
        <v>27723076</v>
      </c>
      <c r="AJ1004">
        <v>980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ROW(Source!A352)</f>
        <v>352</v>
      </c>
      <c r="B1005">
        <v>27723086</v>
      </c>
      <c r="C1005">
        <v>27723072</v>
      </c>
      <c r="D1005">
        <v>25150263</v>
      </c>
      <c r="E1005">
        <v>1</v>
      </c>
      <c r="F1005">
        <v>1</v>
      </c>
      <c r="G1005">
        <v>1</v>
      </c>
      <c r="H1005">
        <v>3</v>
      </c>
      <c r="I1005" t="s">
        <v>1184</v>
      </c>
      <c r="J1005" t="s">
        <v>1185</v>
      </c>
      <c r="K1005" t="s">
        <v>1186</v>
      </c>
      <c r="L1005">
        <v>1346</v>
      </c>
      <c r="N1005">
        <v>1009</v>
      </c>
      <c r="O1005" t="s">
        <v>178</v>
      </c>
      <c r="P1005" t="s">
        <v>178</v>
      </c>
      <c r="Q1005">
        <v>1</v>
      </c>
      <c r="X1005">
        <v>0.16</v>
      </c>
      <c r="Y1005">
        <v>30.4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0</v>
      </c>
      <c r="AF1005" t="s">
        <v>6</v>
      </c>
      <c r="AG1005">
        <v>0.16</v>
      </c>
      <c r="AH1005">
        <v>2</v>
      </c>
      <c r="AI1005">
        <v>27723077</v>
      </c>
      <c r="AJ1005">
        <v>981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ROW(Source!A352)</f>
        <v>352</v>
      </c>
      <c r="B1006">
        <v>27723087</v>
      </c>
      <c r="C1006">
        <v>27723072</v>
      </c>
      <c r="D1006">
        <v>25150275</v>
      </c>
      <c r="E1006">
        <v>1</v>
      </c>
      <c r="F1006">
        <v>1</v>
      </c>
      <c r="G1006">
        <v>1</v>
      </c>
      <c r="H1006">
        <v>3</v>
      </c>
      <c r="I1006" t="s">
        <v>1187</v>
      </c>
      <c r="J1006" t="s">
        <v>1188</v>
      </c>
      <c r="K1006" t="s">
        <v>1189</v>
      </c>
      <c r="L1006">
        <v>1308</v>
      </c>
      <c r="N1006">
        <v>1003</v>
      </c>
      <c r="O1006" t="s">
        <v>18</v>
      </c>
      <c r="P1006" t="s">
        <v>18</v>
      </c>
      <c r="Q1006">
        <v>100</v>
      </c>
      <c r="X1006">
        <v>5.5E-2</v>
      </c>
      <c r="Y1006">
        <v>120</v>
      </c>
      <c r="Z1006">
        <v>0</v>
      </c>
      <c r="AA1006">
        <v>0</v>
      </c>
      <c r="AB1006">
        <v>0</v>
      </c>
      <c r="AC1006">
        <v>0</v>
      </c>
      <c r="AD1006">
        <v>1</v>
      </c>
      <c r="AE1006">
        <v>0</v>
      </c>
      <c r="AF1006" t="s">
        <v>6</v>
      </c>
      <c r="AG1006">
        <v>5.5E-2</v>
      </c>
      <c r="AH1006">
        <v>2</v>
      </c>
      <c r="AI1006">
        <v>27723078</v>
      </c>
      <c r="AJ1006">
        <v>982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ROW(Source!A352)</f>
        <v>352</v>
      </c>
      <c r="B1007">
        <v>27723088</v>
      </c>
      <c r="C1007">
        <v>27723072</v>
      </c>
      <c r="D1007">
        <v>25186459</v>
      </c>
      <c r="E1007">
        <v>1</v>
      </c>
      <c r="F1007">
        <v>1</v>
      </c>
      <c r="G1007">
        <v>1</v>
      </c>
      <c r="H1007">
        <v>3</v>
      </c>
      <c r="I1007" t="s">
        <v>1201</v>
      </c>
      <c r="J1007" t="s">
        <v>1202</v>
      </c>
      <c r="K1007" t="s">
        <v>1203</v>
      </c>
      <c r="L1007">
        <v>1346</v>
      </c>
      <c r="N1007">
        <v>1009</v>
      </c>
      <c r="O1007" t="s">
        <v>178</v>
      </c>
      <c r="P1007" t="s">
        <v>178</v>
      </c>
      <c r="Q1007">
        <v>1</v>
      </c>
      <c r="X1007">
        <v>0.05</v>
      </c>
      <c r="Y1007">
        <v>28.6</v>
      </c>
      <c r="Z1007">
        <v>0</v>
      </c>
      <c r="AA1007">
        <v>0</v>
      </c>
      <c r="AB1007">
        <v>0</v>
      </c>
      <c r="AC1007">
        <v>0</v>
      </c>
      <c r="AD1007">
        <v>1</v>
      </c>
      <c r="AE1007">
        <v>0</v>
      </c>
      <c r="AF1007" t="s">
        <v>6</v>
      </c>
      <c r="AG1007">
        <v>0.05</v>
      </c>
      <c r="AH1007">
        <v>2</v>
      </c>
      <c r="AI1007">
        <v>27723079</v>
      </c>
      <c r="AJ1007">
        <v>983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ROW(Source!A352)</f>
        <v>352</v>
      </c>
      <c r="B1008">
        <v>27723089</v>
      </c>
      <c r="C1008">
        <v>27723072</v>
      </c>
      <c r="D1008">
        <v>25147235</v>
      </c>
      <c r="E1008">
        <v>17</v>
      </c>
      <c r="F1008">
        <v>1</v>
      </c>
      <c r="G1008">
        <v>1</v>
      </c>
      <c r="H1008">
        <v>3</v>
      </c>
      <c r="I1008" t="s">
        <v>1204</v>
      </c>
      <c r="J1008" t="s">
        <v>6</v>
      </c>
      <c r="K1008" t="s">
        <v>1205</v>
      </c>
      <c r="L1008">
        <v>1374</v>
      </c>
      <c r="N1008">
        <v>1013</v>
      </c>
      <c r="O1008" t="s">
        <v>1206</v>
      </c>
      <c r="P1008" t="s">
        <v>1206</v>
      </c>
      <c r="Q1008">
        <v>1</v>
      </c>
      <c r="X1008">
        <v>0.71</v>
      </c>
      <c r="Y1008">
        <v>1</v>
      </c>
      <c r="Z1008">
        <v>0</v>
      </c>
      <c r="AA1008">
        <v>0</v>
      </c>
      <c r="AB1008">
        <v>0</v>
      </c>
      <c r="AC1008">
        <v>0</v>
      </c>
      <c r="AD1008">
        <v>1</v>
      </c>
      <c r="AE1008">
        <v>0</v>
      </c>
      <c r="AF1008" t="s">
        <v>6</v>
      </c>
      <c r="AG1008">
        <v>0.71</v>
      </c>
      <c r="AH1008">
        <v>2</v>
      </c>
      <c r="AI1008">
        <v>27723080</v>
      </c>
      <c r="AJ1008">
        <v>985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ROW(Source!A353)</f>
        <v>353</v>
      </c>
      <c r="B1009">
        <v>27723082</v>
      </c>
      <c r="C1009">
        <v>27723072</v>
      </c>
      <c r="D1009">
        <v>25412930</v>
      </c>
      <c r="E1009">
        <v>1</v>
      </c>
      <c r="F1009">
        <v>1</v>
      </c>
      <c r="G1009">
        <v>1</v>
      </c>
      <c r="H1009">
        <v>1</v>
      </c>
      <c r="I1009" t="s">
        <v>1107</v>
      </c>
      <c r="J1009" t="s">
        <v>6</v>
      </c>
      <c r="K1009" t="s">
        <v>1108</v>
      </c>
      <c r="L1009">
        <v>1191</v>
      </c>
      <c r="N1009">
        <v>1013</v>
      </c>
      <c r="O1009" t="s">
        <v>953</v>
      </c>
      <c r="P1009" t="s">
        <v>953</v>
      </c>
      <c r="Q1009">
        <v>1</v>
      </c>
      <c r="X1009">
        <v>3.76</v>
      </c>
      <c r="Y1009">
        <v>0</v>
      </c>
      <c r="Z1009">
        <v>0</v>
      </c>
      <c r="AA1009">
        <v>0</v>
      </c>
      <c r="AB1009">
        <v>9.4</v>
      </c>
      <c r="AC1009">
        <v>0</v>
      </c>
      <c r="AD1009">
        <v>1</v>
      </c>
      <c r="AE1009">
        <v>1</v>
      </c>
      <c r="AF1009" t="s">
        <v>6</v>
      </c>
      <c r="AG1009">
        <v>3.76</v>
      </c>
      <c r="AH1009">
        <v>2</v>
      </c>
      <c r="AI1009">
        <v>27723073</v>
      </c>
      <c r="AJ1009">
        <v>986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ROW(Source!A353)</f>
        <v>353</v>
      </c>
      <c r="B1010">
        <v>27723083</v>
      </c>
      <c r="C1010">
        <v>27723072</v>
      </c>
      <c r="D1010">
        <v>25412928</v>
      </c>
      <c r="E1010">
        <v>1</v>
      </c>
      <c r="F1010">
        <v>1</v>
      </c>
      <c r="G1010">
        <v>1</v>
      </c>
      <c r="H1010">
        <v>1</v>
      </c>
      <c r="I1010" t="s">
        <v>954</v>
      </c>
      <c r="J1010" t="s">
        <v>6</v>
      </c>
      <c r="K1010" t="s">
        <v>955</v>
      </c>
      <c r="L1010">
        <v>1191</v>
      </c>
      <c r="N1010">
        <v>1013</v>
      </c>
      <c r="O1010" t="s">
        <v>953</v>
      </c>
      <c r="P1010" t="s">
        <v>953</v>
      </c>
      <c r="Q1010">
        <v>1</v>
      </c>
      <c r="X1010">
        <v>0.02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2</v>
      </c>
      <c r="AF1010" t="s">
        <v>6</v>
      </c>
      <c r="AG1010">
        <v>0.02</v>
      </c>
      <c r="AH1010">
        <v>2</v>
      </c>
      <c r="AI1010">
        <v>27723074</v>
      </c>
      <c r="AJ1010">
        <v>987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ROW(Source!A353)</f>
        <v>353</v>
      </c>
      <c r="B1011">
        <v>27723084</v>
      </c>
      <c r="C1011">
        <v>27723072</v>
      </c>
      <c r="D1011">
        <v>25230220</v>
      </c>
      <c r="E1011">
        <v>1</v>
      </c>
      <c r="F1011">
        <v>1</v>
      </c>
      <c r="G1011">
        <v>1</v>
      </c>
      <c r="H1011">
        <v>2</v>
      </c>
      <c r="I1011" t="s">
        <v>991</v>
      </c>
      <c r="J1011" t="s">
        <v>992</v>
      </c>
      <c r="K1011" t="s">
        <v>993</v>
      </c>
      <c r="L1011">
        <v>1368</v>
      </c>
      <c r="N1011">
        <v>1011</v>
      </c>
      <c r="O1011" t="s">
        <v>959</v>
      </c>
      <c r="P1011" t="s">
        <v>959</v>
      </c>
      <c r="Q1011">
        <v>1</v>
      </c>
      <c r="X1011">
        <v>0.01</v>
      </c>
      <c r="Y1011">
        <v>0</v>
      </c>
      <c r="Z1011">
        <v>111.99</v>
      </c>
      <c r="AA1011">
        <v>13.5</v>
      </c>
      <c r="AB1011">
        <v>0</v>
      </c>
      <c r="AC1011">
        <v>0</v>
      </c>
      <c r="AD1011">
        <v>1</v>
      </c>
      <c r="AE1011">
        <v>0</v>
      </c>
      <c r="AF1011" t="s">
        <v>6</v>
      </c>
      <c r="AG1011">
        <v>0.01</v>
      </c>
      <c r="AH1011">
        <v>2</v>
      </c>
      <c r="AI1011">
        <v>27723075</v>
      </c>
      <c r="AJ1011">
        <v>988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ROW(Source!A353)</f>
        <v>353</v>
      </c>
      <c r="B1012">
        <v>27723085</v>
      </c>
      <c r="C1012">
        <v>27723072</v>
      </c>
      <c r="D1012">
        <v>25231607</v>
      </c>
      <c r="E1012">
        <v>1</v>
      </c>
      <c r="F1012">
        <v>1</v>
      </c>
      <c r="G1012">
        <v>1</v>
      </c>
      <c r="H1012">
        <v>2</v>
      </c>
      <c r="I1012" t="s">
        <v>997</v>
      </c>
      <c r="J1012" t="s">
        <v>998</v>
      </c>
      <c r="K1012" t="s">
        <v>999</v>
      </c>
      <c r="L1012">
        <v>1368</v>
      </c>
      <c r="N1012">
        <v>1011</v>
      </c>
      <c r="O1012" t="s">
        <v>959</v>
      </c>
      <c r="P1012" t="s">
        <v>959</v>
      </c>
      <c r="Q1012">
        <v>1</v>
      </c>
      <c r="X1012">
        <v>0.01</v>
      </c>
      <c r="Y1012">
        <v>0</v>
      </c>
      <c r="Z1012">
        <v>65.709999999999994</v>
      </c>
      <c r="AA1012">
        <v>11.6</v>
      </c>
      <c r="AB1012">
        <v>0</v>
      </c>
      <c r="AC1012">
        <v>0</v>
      </c>
      <c r="AD1012">
        <v>1</v>
      </c>
      <c r="AE1012">
        <v>0</v>
      </c>
      <c r="AF1012" t="s">
        <v>6</v>
      </c>
      <c r="AG1012">
        <v>0.01</v>
      </c>
      <c r="AH1012">
        <v>2</v>
      </c>
      <c r="AI1012">
        <v>27723076</v>
      </c>
      <c r="AJ1012">
        <v>989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ROW(Source!A353)</f>
        <v>353</v>
      </c>
      <c r="B1013">
        <v>27723086</v>
      </c>
      <c r="C1013">
        <v>27723072</v>
      </c>
      <c r="D1013">
        <v>25150263</v>
      </c>
      <c r="E1013">
        <v>1</v>
      </c>
      <c r="F1013">
        <v>1</v>
      </c>
      <c r="G1013">
        <v>1</v>
      </c>
      <c r="H1013">
        <v>3</v>
      </c>
      <c r="I1013" t="s">
        <v>1184</v>
      </c>
      <c r="J1013" t="s">
        <v>1185</v>
      </c>
      <c r="K1013" t="s">
        <v>1186</v>
      </c>
      <c r="L1013">
        <v>1346</v>
      </c>
      <c r="N1013">
        <v>1009</v>
      </c>
      <c r="O1013" t="s">
        <v>178</v>
      </c>
      <c r="P1013" t="s">
        <v>178</v>
      </c>
      <c r="Q1013">
        <v>1</v>
      </c>
      <c r="X1013">
        <v>0.16</v>
      </c>
      <c r="Y1013">
        <v>30.4</v>
      </c>
      <c r="Z1013">
        <v>0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6</v>
      </c>
      <c r="AG1013">
        <v>0.16</v>
      </c>
      <c r="AH1013">
        <v>2</v>
      </c>
      <c r="AI1013">
        <v>27723077</v>
      </c>
      <c r="AJ1013">
        <v>990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ROW(Source!A353)</f>
        <v>353</v>
      </c>
      <c r="B1014">
        <v>27723087</v>
      </c>
      <c r="C1014">
        <v>27723072</v>
      </c>
      <c r="D1014">
        <v>25150275</v>
      </c>
      <c r="E1014">
        <v>1</v>
      </c>
      <c r="F1014">
        <v>1</v>
      </c>
      <c r="G1014">
        <v>1</v>
      </c>
      <c r="H1014">
        <v>3</v>
      </c>
      <c r="I1014" t="s">
        <v>1187</v>
      </c>
      <c r="J1014" t="s">
        <v>1188</v>
      </c>
      <c r="K1014" t="s">
        <v>1189</v>
      </c>
      <c r="L1014">
        <v>1308</v>
      </c>
      <c r="N1014">
        <v>1003</v>
      </c>
      <c r="O1014" t="s">
        <v>18</v>
      </c>
      <c r="P1014" t="s">
        <v>18</v>
      </c>
      <c r="Q1014">
        <v>100</v>
      </c>
      <c r="X1014">
        <v>5.5E-2</v>
      </c>
      <c r="Y1014">
        <v>120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0</v>
      </c>
      <c r="AF1014" t="s">
        <v>6</v>
      </c>
      <c r="AG1014">
        <v>5.5E-2</v>
      </c>
      <c r="AH1014">
        <v>2</v>
      </c>
      <c r="AI1014">
        <v>27723078</v>
      </c>
      <c r="AJ1014">
        <v>991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ROW(Source!A353)</f>
        <v>353</v>
      </c>
      <c r="B1015">
        <v>27723088</v>
      </c>
      <c r="C1015">
        <v>27723072</v>
      </c>
      <c r="D1015">
        <v>25186459</v>
      </c>
      <c r="E1015">
        <v>1</v>
      </c>
      <c r="F1015">
        <v>1</v>
      </c>
      <c r="G1015">
        <v>1</v>
      </c>
      <c r="H1015">
        <v>3</v>
      </c>
      <c r="I1015" t="s">
        <v>1201</v>
      </c>
      <c r="J1015" t="s">
        <v>1202</v>
      </c>
      <c r="K1015" t="s">
        <v>1203</v>
      </c>
      <c r="L1015">
        <v>1346</v>
      </c>
      <c r="N1015">
        <v>1009</v>
      </c>
      <c r="O1015" t="s">
        <v>178</v>
      </c>
      <c r="P1015" t="s">
        <v>178</v>
      </c>
      <c r="Q1015">
        <v>1</v>
      </c>
      <c r="X1015">
        <v>0.05</v>
      </c>
      <c r="Y1015">
        <v>28.6</v>
      </c>
      <c r="Z1015">
        <v>0</v>
      </c>
      <c r="AA1015">
        <v>0</v>
      </c>
      <c r="AB1015">
        <v>0</v>
      </c>
      <c r="AC1015">
        <v>0</v>
      </c>
      <c r="AD1015">
        <v>1</v>
      </c>
      <c r="AE1015">
        <v>0</v>
      </c>
      <c r="AF1015" t="s">
        <v>6</v>
      </c>
      <c r="AG1015">
        <v>0.05</v>
      </c>
      <c r="AH1015">
        <v>2</v>
      </c>
      <c r="AI1015">
        <v>27723079</v>
      </c>
      <c r="AJ1015">
        <v>992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ROW(Source!A353)</f>
        <v>353</v>
      </c>
      <c r="B1016">
        <v>27723089</v>
      </c>
      <c r="C1016">
        <v>27723072</v>
      </c>
      <c r="D1016">
        <v>25147235</v>
      </c>
      <c r="E1016">
        <v>17</v>
      </c>
      <c r="F1016">
        <v>1</v>
      </c>
      <c r="G1016">
        <v>1</v>
      </c>
      <c r="H1016">
        <v>3</v>
      </c>
      <c r="I1016" t="s">
        <v>1204</v>
      </c>
      <c r="J1016" t="s">
        <v>6</v>
      </c>
      <c r="K1016" t="s">
        <v>1205</v>
      </c>
      <c r="L1016">
        <v>1374</v>
      </c>
      <c r="N1016">
        <v>1013</v>
      </c>
      <c r="O1016" t="s">
        <v>1206</v>
      </c>
      <c r="P1016" t="s">
        <v>1206</v>
      </c>
      <c r="Q1016">
        <v>1</v>
      </c>
      <c r="X1016">
        <v>0.71</v>
      </c>
      <c r="Y1016">
        <v>1</v>
      </c>
      <c r="Z1016">
        <v>0</v>
      </c>
      <c r="AA1016">
        <v>0</v>
      </c>
      <c r="AB1016">
        <v>0</v>
      </c>
      <c r="AC1016">
        <v>0</v>
      </c>
      <c r="AD1016">
        <v>1</v>
      </c>
      <c r="AE1016">
        <v>0</v>
      </c>
      <c r="AF1016" t="s">
        <v>6</v>
      </c>
      <c r="AG1016">
        <v>0.71</v>
      </c>
      <c r="AH1016">
        <v>2</v>
      </c>
      <c r="AI1016">
        <v>27723080</v>
      </c>
      <c r="AJ1016">
        <v>994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ROW(Source!A356)</f>
        <v>356</v>
      </c>
      <c r="B1017">
        <v>27723099</v>
      </c>
      <c r="C1017">
        <v>27723091</v>
      </c>
      <c r="D1017">
        <v>25418254</v>
      </c>
      <c r="E1017">
        <v>1</v>
      </c>
      <c r="F1017">
        <v>1</v>
      </c>
      <c r="G1017">
        <v>1</v>
      </c>
      <c r="H1017">
        <v>1</v>
      </c>
      <c r="I1017" t="s">
        <v>1207</v>
      </c>
      <c r="J1017" t="s">
        <v>6</v>
      </c>
      <c r="K1017" t="s">
        <v>1208</v>
      </c>
      <c r="L1017">
        <v>1191</v>
      </c>
      <c r="N1017">
        <v>1013</v>
      </c>
      <c r="O1017" t="s">
        <v>953</v>
      </c>
      <c r="P1017" t="s">
        <v>953</v>
      </c>
      <c r="Q1017">
        <v>1</v>
      </c>
      <c r="X1017">
        <v>16.29</v>
      </c>
      <c r="Y1017">
        <v>0</v>
      </c>
      <c r="Z1017">
        <v>0</v>
      </c>
      <c r="AA1017">
        <v>0</v>
      </c>
      <c r="AB1017">
        <v>9.51</v>
      </c>
      <c r="AC1017">
        <v>0</v>
      </c>
      <c r="AD1017">
        <v>1</v>
      </c>
      <c r="AE1017">
        <v>1</v>
      </c>
      <c r="AF1017" t="s">
        <v>6</v>
      </c>
      <c r="AG1017">
        <v>16.29</v>
      </c>
      <c r="AH1017">
        <v>2</v>
      </c>
      <c r="AI1017">
        <v>27723092</v>
      </c>
      <c r="AJ1017">
        <v>995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ROW(Source!A356)</f>
        <v>356</v>
      </c>
      <c r="B1018">
        <v>27723100</v>
      </c>
      <c r="C1018">
        <v>27723091</v>
      </c>
      <c r="D1018">
        <v>25412928</v>
      </c>
      <c r="E1018">
        <v>1</v>
      </c>
      <c r="F1018">
        <v>1</v>
      </c>
      <c r="G1018">
        <v>1</v>
      </c>
      <c r="H1018">
        <v>1</v>
      </c>
      <c r="I1018" t="s">
        <v>954</v>
      </c>
      <c r="J1018" t="s">
        <v>6</v>
      </c>
      <c r="K1018" t="s">
        <v>955</v>
      </c>
      <c r="L1018">
        <v>1191</v>
      </c>
      <c r="N1018">
        <v>1013</v>
      </c>
      <c r="O1018" t="s">
        <v>953</v>
      </c>
      <c r="P1018" t="s">
        <v>953</v>
      </c>
      <c r="Q1018">
        <v>1</v>
      </c>
      <c r="X1018">
        <v>0.01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1</v>
      </c>
      <c r="AE1018">
        <v>2</v>
      </c>
      <c r="AF1018" t="s">
        <v>6</v>
      </c>
      <c r="AG1018">
        <v>0.01</v>
      </c>
      <c r="AH1018">
        <v>2</v>
      </c>
      <c r="AI1018">
        <v>27723093</v>
      </c>
      <c r="AJ1018">
        <v>996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ROW(Source!A356)</f>
        <v>356</v>
      </c>
      <c r="B1019">
        <v>27723101</v>
      </c>
      <c r="C1019">
        <v>27723091</v>
      </c>
      <c r="D1019">
        <v>25230514</v>
      </c>
      <c r="E1019">
        <v>1</v>
      </c>
      <c r="F1019">
        <v>1</v>
      </c>
      <c r="G1019">
        <v>1</v>
      </c>
      <c r="H1019">
        <v>2</v>
      </c>
      <c r="I1019" t="s">
        <v>960</v>
      </c>
      <c r="J1019" t="s">
        <v>961</v>
      </c>
      <c r="K1019" t="s">
        <v>962</v>
      </c>
      <c r="L1019">
        <v>1368</v>
      </c>
      <c r="N1019">
        <v>1011</v>
      </c>
      <c r="O1019" t="s">
        <v>959</v>
      </c>
      <c r="P1019" t="s">
        <v>959</v>
      </c>
      <c r="Q1019">
        <v>1</v>
      </c>
      <c r="X1019">
        <v>0.01</v>
      </c>
      <c r="Y1019">
        <v>0</v>
      </c>
      <c r="Z1019">
        <v>31.26</v>
      </c>
      <c r="AA1019">
        <v>13.5</v>
      </c>
      <c r="AB1019">
        <v>0</v>
      </c>
      <c r="AC1019">
        <v>0</v>
      </c>
      <c r="AD1019">
        <v>1</v>
      </c>
      <c r="AE1019">
        <v>0</v>
      </c>
      <c r="AF1019" t="s">
        <v>6</v>
      </c>
      <c r="AG1019">
        <v>0.01</v>
      </c>
      <c r="AH1019">
        <v>2</v>
      </c>
      <c r="AI1019">
        <v>27723094</v>
      </c>
      <c r="AJ1019">
        <v>997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ROW(Source!A356)</f>
        <v>356</v>
      </c>
      <c r="B1020">
        <v>27723102</v>
      </c>
      <c r="C1020">
        <v>27723091</v>
      </c>
      <c r="D1020">
        <v>25152750</v>
      </c>
      <c r="E1020">
        <v>1</v>
      </c>
      <c r="F1020">
        <v>1</v>
      </c>
      <c r="G1020">
        <v>1</v>
      </c>
      <c r="H1020">
        <v>3</v>
      </c>
      <c r="I1020" t="s">
        <v>1209</v>
      </c>
      <c r="J1020" t="s">
        <v>1210</v>
      </c>
      <c r="K1020" t="s">
        <v>1211</v>
      </c>
      <c r="L1020">
        <v>1356</v>
      </c>
      <c r="N1020">
        <v>1010</v>
      </c>
      <c r="O1020" t="s">
        <v>1212</v>
      </c>
      <c r="P1020" t="s">
        <v>1212</v>
      </c>
      <c r="Q1020">
        <v>1000</v>
      </c>
      <c r="X1020">
        <v>0.2</v>
      </c>
      <c r="Y1020">
        <v>180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6</v>
      </c>
      <c r="AG1020">
        <v>0.2</v>
      </c>
      <c r="AH1020">
        <v>2</v>
      </c>
      <c r="AI1020">
        <v>27723095</v>
      </c>
      <c r="AJ1020">
        <v>998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ROW(Source!A356)</f>
        <v>356</v>
      </c>
      <c r="B1021">
        <v>27723103</v>
      </c>
      <c r="C1021">
        <v>27723091</v>
      </c>
      <c r="D1021">
        <v>25153112</v>
      </c>
      <c r="E1021">
        <v>1</v>
      </c>
      <c r="F1021">
        <v>1</v>
      </c>
      <c r="G1021">
        <v>1</v>
      </c>
      <c r="H1021">
        <v>3</v>
      </c>
      <c r="I1021" t="s">
        <v>1213</v>
      </c>
      <c r="J1021" t="s">
        <v>1214</v>
      </c>
      <c r="K1021" t="s">
        <v>1215</v>
      </c>
      <c r="L1021">
        <v>1348</v>
      </c>
      <c r="N1021">
        <v>1009</v>
      </c>
      <c r="O1021" t="s">
        <v>46</v>
      </c>
      <c r="P1021" t="s">
        <v>46</v>
      </c>
      <c r="Q1021">
        <v>1000</v>
      </c>
      <c r="X1021">
        <v>1E-3</v>
      </c>
      <c r="Y1021">
        <v>12430</v>
      </c>
      <c r="Z1021">
        <v>0</v>
      </c>
      <c r="AA1021">
        <v>0</v>
      </c>
      <c r="AB1021">
        <v>0</v>
      </c>
      <c r="AC1021">
        <v>0</v>
      </c>
      <c r="AD1021">
        <v>1</v>
      </c>
      <c r="AE1021">
        <v>0</v>
      </c>
      <c r="AF1021" t="s">
        <v>6</v>
      </c>
      <c r="AG1021">
        <v>1E-3</v>
      </c>
      <c r="AH1021">
        <v>2</v>
      </c>
      <c r="AI1021">
        <v>27723096</v>
      </c>
      <c r="AJ1021">
        <v>999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ROW(Source!A356)</f>
        <v>356</v>
      </c>
      <c r="B1022">
        <v>27723104</v>
      </c>
      <c r="C1022">
        <v>27723091</v>
      </c>
      <c r="D1022">
        <v>25147235</v>
      </c>
      <c r="E1022">
        <v>17</v>
      </c>
      <c r="F1022">
        <v>1</v>
      </c>
      <c r="G1022">
        <v>1</v>
      </c>
      <c r="H1022">
        <v>3</v>
      </c>
      <c r="I1022" t="s">
        <v>1204</v>
      </c>
      <c r="J1022" t="s">
        <v>6</v>
      </c>
      <c r="K1022" t="s">
        <v>1205</v>
      </c>
      <c r="L1022">
        <v>1374</v>
      </c>
      <c r="N1022">
        <v>1013</v>
      </c>
      <c r="O1022" t="s">
        <v>1206</v>
      </c>
      <c r="P1022" t="s">
        <v>1206</v>
      </c>
      <c r="Q1022">
        <v>1</v>
      </c>
      <c r="X1022">
        <v>3.1</v>
      </c>
      <c r="Y1022">
        <v>1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0</v>
      </c>
      <c r="AF1022" t="s">
        <v>6</v>
      </c>
      <c r="AG1022">
        <v>3.1</v>
      </c>
      <c r="AH1022">
        <v>2</v>
      </c>
      <c r="AI1022">
        <v>27723098</v>
      </c>
      <c r="AJ1022">
        <v>1001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ROW(Source!A357)</f>
        <v>357</v>
      </c>
      <c r="B1023">
        <v>27723099</v>
      </c>
      <c r="C1023">
        <v>27723091</v>
      </c>
      <c r="D1023">
        <v>25418254</v>
      </c>
      <c r="E1023">
        <v>1</v>
      </c>
      <c r="F1023">
        <v>1</v>
      </c>
      <c r="G1023">
        <v>1</v>
      </c>
      <c r="H1023">
        <v>1</v>
      </c>
      <c r="I1023" t="s">
        <v>1207</v>
      </c>
      <c r="J1023" t="s">
        <v>6</v>
      </c>
      <c r="K1023" t="s">
        <v>1208</v>
      </c>
      <c r="L1023">
        <v>1191</v>
      </c>
      <c r="N1023">
        <v>1013</v>
      </c>
      <c r="O1023" t="s">
        <v>953</v>
      </c>
      <c r="P1023" t="s">
        <v>953</v>
      </c>
      <c r="Q1023">
        <v>1</v>
      </c>
      <c r="X1023">
        <v>16.29</v>
      </c>
      <c r="Y1023">
        <v>0</v>
      </c>
      <c r="Z1023">
        <v>0</v>
      </c>
      <c r="AA1023">
        <v>0</v>
      </c>
      <c r="AB1023">
        <v>9.51</v>
      </c>
      <c r="AC1023">
        <v>0</v>
      </c>
      <c r="AD1023">
        <v>1</v>
      </c>
      <c r="AE1023">
        <v>1</v>
      </c>
      <c r="AF1023" t="s">
        <v>6</v>
      </c>
      <c r="AG1023">
        <v>16.29</v>
      </c>
      <c r="AH1023">
        <v>2</v>
      </c>
      <c r="AI1023">
        <v>27723092</v>
      </c>
      <c r="AJ1023">
        <v>1002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ROW(Source!A357)</f>
        <v>357</v>
      </c>
      <c r="B1024">
        <v>27723100</v>
      </c>
      <c r="C1024">
        <v>27723091</v>
      </c>
      <c r="D1024">
        <v>25412928</v>
      </c>
      <c r="E1024">
        <v>1</v>
      </c>
      <c r="F1024">
        <v>1</v>
      </c>
      <c r="G1024">
        <v>1</v>
      </c>
      <c r="H1024">
        <v>1</v>
      </c>
      <c r="I1024" t="s">
        <v>954</v>
      </c>
      <c r="J1024" t="s">
        <v>6</v>
      </c>
      <c r="K1024" t="s">
        <v>955</v>
      </c>
      <c r="L1024">
        <v>1191</v>
      </c>
      <c r="N1024">
        <v>1013</v>
      </c>
      <c r="O1024" t="s">
        <v>953</v>
      </c>
      <c r="P1024" t="s">
        <v>953</v>
      </c>
      <c r="Q1024">
        <v>1</v>
      </c>
      <c r="X1024">
        <v>0.01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1</v>
      </c>
      <c r="AE1024">
        <v>2</v>
      </c>
      <c r="AF1024" t="s">
        <v>6</v>
      </c>
      <c r="AG1024">
        <v>0.01</v>
      </c>
      <c r="AH1024">
        <v>2</v>
      </c>
      <c r="AI1024">
        <v>27723093</v>
      </c>
      <c r="AJ1024">
        <v>1003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ROW(Source!A357)</f>
        <v>357</v>
      </c>
      <c r="B1025">
        <v>27723101</v>
      </c>
      <c r="C1025">
        <v>27723091</v>
      </c>
      <c r="D1025">
        <v>25230514</v>
      </c>
      <c r="E1025">
        <v>1</v>
      </c>
      <c r="F1025">
        <v>1</v>
      </c>
      <c r="G1025">
        <v>1</v>
      </c>
      <c r="H1025">
        <v>2</v>
      </c>
      <c r="I1025" t="s">
        <v>960</v>
      </c>
      <c r="J1025" t="s">
        <v>961</v>
      </c>
      <c r="K1025" t="s">
        <v>962</v>
      </c>
      <c r="L1025">
        <v>1368</v>
      </c>
      <c r="N1025">
        <v>1011</v>
      </c>
      <c r="O1025" t="s">
        <v>959</v>
      </c>
      <c r="P1025" t="s">
        <v>959</v>
      </c>
      <c r="Q1025">
        <v>1</v>
      </c>
      <c r="X1025">
        <v>0.01</v>
      </c>
      <c r="Y1025">
        <v>0</v>
      </c>
      <c r="Z1025">
        <v>31.26</v>
      </c>
      <c r="AA1025">
        <v>13.5</v>
      </c>
      <c r="AB1025">
        <v>0</v>
      </c>
      <c r="AC1025">
        <v>0</v>
      </c>
      <c r="AD1025">
        <v>1</v>
      </c>
      <c r="AE1025">
        <v>0</v>
      </c>
      <c r="AF1025" t="s">
        <v>6</v>
      </c>
      <c r="AG1025">
        <v>0.01</v>
      </c>
      <c r="AH1025">
        <v>2</v>
      </c>
      <c r="AI1025">
        <v>27723094</v>
      </c>
      <c r="AJ1025">
        <v>1004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ROW(Source!A357)</f>
        <v>357</v>
      </c>
      <c r="B1026">
        <v>27723102</v>
      </c>
      <c r="C1026">
        <v>27723091</v>
      </c>
      <c r="D1026">
        <v>25152750</v>
      </c>
      <c r="E1026">
        <v>1</v>
      </c>
      <c r="F1026">
        <v>1</v>
      </c>
      <c r="G1026">
        <v>1</v>
      </c>
      <c r="H1026">
        <v>3</v>
      </c>
      <c r="I1026" t="s">
        <v>1209</v>
      </c>
      <c r="J1026" t="s">
        <v>1210</v>
      </c>
      <c r="K1026" t="s">
        <v>1211</v>
      </c>
      <c r="L1026">
        <v>1356</v>
      </c>
      <c r="N1026">
        <v>1010</v>
      </c>
      <c r="O1026" t="s">
        <v>1212</v>
      </c>
      <c r="P1026" t="s">
        <v>1212</v>
      </c>
      <c r="Q1026">
        <v>1000</v>
      </c>
      <c r="X1026">
        <v>0.2</v>
      </c>
      <c r="Y1026">
        <v>180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6</v>
      </c>
      <c r="AG1026">
        <v>0.2</v>
      </c>
      <c r="AH1026">
        <v>2</v>
      </c>
      <c r="AI1026">
        <v>27723095</v>
      </c>
      <c r="AJ1026">
        <v>1005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ROW(Source!A357)</f>
        <v>357</v>
      </c>
      <c r="B1027">
        <v>27723103</v>
      </c>
      <c r="C1027">
        <v>27723091</v>
      </c>
      <c r="D1027">
        <v>25153112</v>
      </c>
      <c r="E1027">
        <v>1</v>
      </c>
      <c r="F1027">
        <v>1</v>
      </c>
      <c r="G1027">
        <v>1</v>
      </c>
      <c r="H1027">
        <v>3</v>
      </c>
      <c r="I1027" t="s">
        <v>1213</v>
      </c>
      <c r="J1027" t="s">
        <v>1214</v>
      </c>
      <c r="K1027" t="s">
        <v>1215</v>
      </c>
      <c r="L1027">
        <v>1348</v>
      </c>
      <c r="N1027">
        <v>1009</v>
      </c>
      <c r="O1027" t="s">
        <v>46</v>
      </c>
      <c r="P1027" t="s">
        <v>46</v>
      </c>
      <c r="Q1027">
        <v>1000</v>
      </c>
      <c r="X1027">
        <v>1E-3</v>
      </c>
      <c r="Y1027">
        <v>12430</v>
      </c>
      <c r="Z1027">
        <v>0</v>
      </c>
      <c r="AA1027">
        <v>0</v>
      </c>
      <c r="AB1027">
        <v>0</v>
      </c>
      <c r="AC1027">
        <v>0</v>
      </c>
      <c r="AD1027">
        <v>1</v>
      </c>
      <c r="AE1027">
        <v>0</v>
      </c>
      <c r="AF1027" t="s">
        <v>6</v>
      </c>
      <c r="AG1027">
        <v>1E-3</v>
      </c>
      <c r="AH1027">
        <v>2</v>
      </c>
      <c r="AI1027">
        <v>27723096</v>
      </c>
      <c r="AJ1027">
        <v>1006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ROW(Source!A357)</f>
        <v>357</v>
      </c>
      <c r="B1028">
        <v>27723104</v>
      </c>
      <c r="C1028">
        <v>27723091</v>
      </c>
      <c r="D1028">
        <v>25147235</v>
      </c>
      <c r="E1028">
        <v>17</v>
      </c>
      <c r="F1028">
        <v>1</v>
      </c>
      <c r="G1028">
        <v>1</v>
      </c>
      <c r="H1028">
        <v>3</v>
      </c>
      <c r="I1028" t="s">
        <v>1204</v>
      </c>
      <c r="J1028" t="s">
        <v>6</v>
      </c>
      <c r="K1028" t="s">
        <v>1205</v>
      </c>
      <c r="L1028">
        <v>1374</v>
      </c>
      <c r="N1028">
        <v>1013</v>
      </c>
      <c r="O1028" t="s">
        <v>1206</v>
      </c>
      <c r="P1028" t="s">
        <v>1206</v>
      </c>
      <c r="Q1028">
        <v>1</v>
      </c>
      <c r="X1028">
        <v>3.1</v>
      </c>
      <c r="Y1028">
        <v>1</v>
      </c>
      <c r="Z1028">
        <v>0</v>
      </c>
      <c r="AA1028">
        <v>0</v>
      </c>
      <c r="AB1028">
        <v>0</v>
      </c>
      <c r="AC1028">
        <v>0</v>
      </c>
      <c r="AD1028">
        <v>1</v>
      </c>
      <c r="AE1028">
        <v>0</v>
      </c>
      <c r="AF1028" t="s">
        <v>6</v>
      </c>
      <c r="AG1028">
        <v>3.1</v>
      </c>
      <c r="AH1028">
        <v>2</v>
      </c>
      <c r="AI1028">
        <v>27723098</v>
      </c>
      <c r="AJ1028">
        <v>1008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ROW(Source!A396)</f>
        <v>396</v>
      </c>
      <c r="B1029">
        <v>27723110</v>
      </c>
      <c r="C1029">
        <v>27723106</v>
      </c>
      <c r="D1029">
        <v>25416200</v>
      </c>
      <c r="E1029">
        <v>1</v>
      </c>
      <c r="F1029">
        <v>1</v>
      </c>
      <c r="G1029">
        <v>1</v>
      </c>
      <c r="H1029">
        <v>1</v>
      </c>
      <c r="I1029" t="s">
        <v>1216</v>
      </c>
      <c r="J1029" t="s">
        <v>6</v>
      </c>
      <c r="K1029" t="s">
        <v>1217</v>
      </c>
      <c r="L1029">
        <v>1191</v>
      </c>
      <c r="N1029">
        <v>1013</v>
      </c>
      <c r="O1029" t="s">
        <v>953</v>
      </c>
      <c r="P1029" t="s">
        <v>953</v>
      </c>
      <c r="Q1029">
        <v>1</v>
      </c>
      <c r="X1029">
        <v>103.91</v>
      </c>
      <c r="Y1029">
        <v>0</v>
      </c>
      <c r="Z1029">
        <v>0</v>
      </c>
      <c r="AA1029">
        <v>0</v>
      </c>
      <c r="AB1029">
        <v>8.09</v>
      </c>
      <c r="AC1029">
        <v>0</v>
      </c>
      <c r="AD1029">
        <v>1</v>
      </c>
      <c r="AE1029">
        <v>1</v>
      </c>
      <c r="AF1029" t="s">
        <v>6</v>
      </c>
      <c r="AG1029">
        <v>103.91</v>
      </c>
      <c r="AH1029">
        <v>2</v>
      </c>
      <c r="AI1029">
        <v>27723107</v>
      </c>
      <c r="AJ1029">
        <v>1009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ROW(Source!A396)</f>
        <v>396</v>
      </c>
      <c r="B1030">
        <v>27723111</v>
      </c>
      <c r="C1030">
        <v>27723106</v>
      </c>
      <c r="D1030">
        <v>25412928</v>
      </c>
      <c r="E1030">
        <v>1</v>
      </c>
      <c r="F1030">
        <v>1</v>
      </c>
      <c r="G1030">
        <v>1</v>
      </c>
      <c r="H1030">
        <v>1</v>
      </c>
      <c r="I1030" t="s">
        <v>954</v>
      </c>
      <c r="J1030" t="s">
        <v>6</v>
      </c>
      <c r="K1030" t="s">
        <v>955</v>
      </c>
      <c r="L1030">
        <v>1191</v>
      </c>
      <c r="N1030">
        <v>1013</v>
      </c>
      <c r="O1030" t="s">
        <v>953</v>
      </c>
      <c r="P1030" t="s">
        <v>953</v>
      </c>
      <c r="Q1030">
        <v>1</v>
      </c>
      <c r="X1030">
        <v>7.74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2</v>
      </c>
      <c r="AF1030" t="s">
        <v>6</v>
      </c>
      <c r="AG1030">
        <v>7.74</v>
      </c>
      <c r="AH1030">
        <v>2</v>
      </c>
      <c r="AI1030">
        <v>27723108</v>
      </c>
      <c r="AJ1030">
        <v>1010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ROW(Source!A396)</f>
        <v>396</v>
      </c>
      <c r="B1031">
        <v>27723112</v>
      </c>
      <c r="C1031">
        <v>27723106</v>
      </c>
      <c r="D1031">
        <v>25230514</v>
      </c>
      <c r="E1031">
        <v>1</v>
      </c>
      <c r="F1031">
        <v>1</v>
      </c>
      <c r="G1031">
        <v>1</v>
      </c>
      <c r="H1031">
        <v>2</v>
      </c>
      <c r="I1031" t="s">
        <v>960</v>
      </c>
      <c r="J1031" t="s">
        <v>961</v>
      </c>
      <c r="K1031" t="s">
        <v>962</v>
      </c>
      <c r="L1031">
        <v>1368</v>
      </c>
      <c r="N1031">
        <v>1011</v>
      </c>
      <c r="O1031" t="s">
        <v>959</v>
      </c>
      <c r="P1031" t="s">
        <v>959</v>
      </c>
      <c r="Q1031">
        <v>1</v>
      </c>
      <c r="X1031">
        <v>7.74</v>
      </c>
      <c r="Y1031">
        <v>0</v>
      </c>
      <c r="Z1031">
        <v>31.26</v>
      </c>
      <c r="AA1031">
        <v>13.5</v>
      </c>
      <c r="AB1031">
        <v>0</v>
      </c>
      <c r="AC1031">
        <v>0</v>
      </c>
      <c r="AD1031">
        <v>1</v>
      </c>
      <c r="AE1031">
        <v>0</v>
      </c>
      <c r="AF1031" t="s">
        <v>6</v>
      </c>
      <c r="AG1031">
        <v>7.74</v>
      </c>
      <c r="AH1031">
        <v>2</v>
      </c>
      <c r="AI1031">
        <v>27723109</v>
      </c>
      <c r="AJ1031">
        <v>1011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ROW(Source!A397)</f>
        <v>397</v>
      </c>
      <c r="B1032">
        <v>27723110</v>
      </c>
      <c r="C1032">
        <v>27723106</v>
      </c>
      <c r="D1032">
        <v>25416200</v>
      </c>
      <c r="E1032">
        <v>1</v>
      </c>
      <c r="F1032">
        <v>1</v>
      </c>
      <c r="G1032">
        <v>1</v>
      </c>
      <c r="H1032">
        <v>1</v>
      </c>
      <c r="I1032" t="s">
        <v>1216</v>
      </c>
      <c r="J1032" t="s">
        <v>6</v>
      </c>
      <c r="K1032" t="s">
        <v>1217</v>
      </c>
      <c r="L1032">
        <v>1191</v>
      </c>
      <c r="N1032">
        <v>1013</v>
      </c>
      <c r="O1032" t="s">
        <v>953</v>
      </c>
      <c r="P1032" t="s">
        <v>953</v>
      </c>
      <c r="Q1032">
        <v>1</v>
      </c>
      <c r="X1032">
        <v>103.91</v>
      </c>
      <c r="Y1032">
        <v>0</v>
      </c>
      <c r="Z1032">
        <v>0</v>
      </c>
      <c r="AA1032">
        <v>0</v>
      </c>
      <c r="AB1032">
        <v>8.09</v>
      </c>
      <c r="AC1032">
        <v>0</v>
      </c>
      <c r="AD1032">
        <v>1</v>
      </c>
      <c r="AE1032">
        <v>1</v>
      </c>
      <c r="AF1032" t="s">
        <v>6</v>
      </c>
      <c r="AG1032">
        <v>103.91</v>
      </c>
      <c r="AH1032">
        <v>2</v>
      </c>
      <c r="AI1032">
        <v>27723107</v>
      </c>
      <c r="AJ1032">
        <v>1012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ROW(Source!A397)</f>
        <v>397</v>
      </c>
      <c r="B1033">
        <v>27723111</v>
      </c>
      <c r="C1033">
        <v>27723106</v>
      </c>
      <c r="D1033">
        <v>25412928</v>
      </c>
      <c r="E1033">
        <v>1</v>
      </c>
      <c r="F1033">
        <v>1</v>
      </c>
      <c r="G1033">
        <v>1</v>
      </c>
      <c r="H1033">
        <v>1</v>
      </c>
      <c r="I1033" t="s">
        <v>954</v>
      </c>
      <c r="J1033" t="s">
        <v>6</v>
      </c>
      <c r="K1033" t="s">
        <v>955</v>
      </c>
      <c r="L1033">
        <v>1191</v>
      </c>
      <c r="N1033">
        <v>1013</v>
      </c>
      <c r="O1033" t="s">
        <v>953</v>
      </c>
      <c r="P1033" t="s">
        <v>953</v>
      </c>
      <c r="Q1033">
        <v>1</v>
      </c>
      <c r="X1033">
        <v>7.74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2</v>
      </c>
      <c r="AF1033" t="s">
        <v>6</v>
      </c>
      <c r="AG1033">
        <v>7.74</v>
      </c>
      <c r="AH1033">
        <v>2</v>
      </c>
      <c r="AI1033">
        <v>27723108</v>
      </c>
      <c r="AJ1033">
        <v>1013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ROW(Source!A397)</f>
        <v>397</v>
      </c>
      <c r="B1034">
        <v>27723112</v>
      </c>
      <c r="C1034">
        <v>27723106</v>
      </c>
      <c r="D1034">
        <v>25230514</v>
      </c>
      <c r="E1034">
        <v>1</v>
      </c>
      <c r="F1034">
        <v>1</v>
      </c>
      <c r="G1034">
        <v>1</v>
      </c>
      <c r="H1034">
        <v>2</v>
      </c>
      <c r="I1034" t="s">
        <v>960</v>
      </c>
      <c r="J1034" t="s">
        <v>961</v>
      </c>
      <c r="K1034" t="s">
        <v>962</v>
      </c>
      <c r="L1034">
        <v>1368</v>
      </c>
      <c r="N1034">
        <v>1011</v>
      </c>
      <c r="O1034" t="s">
        <v>959</v>
      </c>
      <c r="P1034" t="s">
        <v>959</v>
      </c>
      <c r="Q1034">
        <v>1</v>
      </c>
      <c r="X1034">
        <v>7.74</v>
      </c>
      <c r="Y1034">
        <v>0</v>
      </c>
      <c r="Z1034">
        <v>31.26</v>
      </c>
      <c r="AA1034">
        <v>13.5</v>
      </c>
      <c r="AB1034">
        <v>0</v>
      </c>
      <c r="AC1034">
        <v>0</v>
      </c>
      <c r="AD1034">
        <v>1</v>
      </c>
      <c r="AE1034">
        <v>0</v>
      </c>
      <c r="AF1034" t="s">
        <v>6</v>
      </c>
      <c r="AG1034">
        <v>7.74</v>
      </c>
      <c r="AH1034">
        <v>2</v>
      </c>
      <c r="AI1034">
        <v>27723109</v>
      </c>
      <c r="AJ1034">
        <v>1014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ROW(Source!A398)</f>
        <v>398</v>
      </c>
      <c r="B1035">
        <v>27723117</v>
      </c>
      <c r="C1035">
        <v>27723113</v>
      </c>
      <c r="D1035">
        <v>25416200</v>
      </c>
      <c r="E1035">
        <v>1</v>
      </c>
      <c r="F1035">
        <v>1</v>
      </c>
      <c r="G1035">
        <v>1</v>
      </c>
      <c r="H1035">
        <v>1</v>
      </c>
      <c r="I1035" t="s">
        <v>1216</v>
      </c>
      <c r="J1035" t="s">
        <v>6</v>
      </c>
      <c r="K1035" t="s">
        <v>1217</v>
      </c>
      <c r="L1035">
        <v>1191</v>
      </c>
      <c r="N1035">
        <v>1013</v>
      </c>
      <c r="O1035" t="s">
        <v>953</v>
      </c>
      <c r="P1035" t="s">
        <v>953</v>
      </c>
      <c r="Q1035">
        <v>1</v>
      </c>
      <c r="X1035">
        <v>172.76</v>
      </c>
      <c r="Y1035">
        <v>0</v>
      </c>
      <c r="Z1035">
        <v>0</v>
      </c>
      <c r="AA1035">
        <v>0</v>
      </c>
      <c r="AB1035">
        <v>8.09</v>
      </c>
      <c r="AC1035">
        <v>0</v>
      </c>
      <c r="AD1035">
        <v>1</v>
      </c>
      <c r="AE1035">
        <v>1</v>
      </c>
      <c r="AF1035" t="s">
        <v>6</v>
      </c>
      <c r="AG1035">
        <v>172.76</v>
      </c>
      <c r="AH1035">
        <v>2</v>
      </c>
      <c r="AI1035">
        <v>27723114</v>
      </c>
      <c r="AJ1035">
        <v>1015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ROW(Source!A398)</f>
        <v>398</v>
      </c>
      <c r="B1036">
        <v>27723118</v>
      </c>
      <c r="C1036">
        <v>27723113</v>
      </c>
      <c r="D1036">
        <v>25412928</v>
      </c>
      <c r="E1036">
        <v>1</v>
      </c>
      <c r="F1036">
        <v>1</v>
      </c>
      <c r="G1036">
        <v>1</v>
      </c>
      <c r="H1036">
        <v>1</v>
      </c>
      <c r="I1036" t="s">
        <v>954</v>
      </c>
      <c r="J1036" t="s">
        <v>6</v>
      </c>
      <c r="K1036" t="s">
        <v>955</v>
      </c>
      <c r="L1036">
        <v>1191</v>
      </c>
      <c r="N1036">
        <v>1013</v>
      </c>
      <c r="O1036" t="s">
        <v>953</v>
      </c>
      <c r="P1036" t="s">
        <v>953</v>
      </c>
      <c r="Q1036">
        <v>1</v>
      </c>
      <c r="X1036">
        <v>7.74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1</v>
      </c>
      <c r="AE1036">
        <v>2</v>
      </c>
      <c r="AF1036" t="s">
        <v>6</v>
      </c>
      <c r="AG1036">
        <v>7.74</v>
      </c>
      <c r="AH1036">
        <v>2</v>
      </c>
      <c r="AI1036">
        <v>27723115</v>
      </c>
      <c r="AJ1036">
        <v>1016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ROW(Source!A398)</f>
        <v>398</v>
      </c>
      <c r="B1037">
        <v>27723119</v>
      </c>
      <c r="C1037">
        <v>27723113</v>
      </c>
      <c r="D1037">
        <v>25230514</v>
      </c>
      <c r="E1037">
        <v>1</v>
      </c>
      <c r="F1037">
        <v>1</v>
      </c>
      <c r="G1037">
        <v>1</v>
      </c>
      <c r="H1037">
        <v>2</v>
      </c>
      <c r="I1037" t="s">
        <v>960</v>
      </c>
      <c r="J1037" t="s">
        <v>961</v>
      </c>
      <c r="K1037" t="s">
        <v>962</v>
      </c>
      <c r="L1037">
        <v>1368</v>
      </c>
      <c r="N1037">
        <v>1011</v>
      </c>
      <c r="O1037" t="s">
        <v>959</v>
      </c>
      <c r="P1037" t="s">
        <v>959</v>
      </c>
      <c r="Q1037">
        <v>1</v>
      </c>
      <c r="X1037">
        <v>7.74</v>
      </c>
      <c r="Y1037">
        <v>0</v>
      </c>
      <c r="Z1037">
        <v>31.26</v>
      </c>
      <c r="AA1037">
        <v>13.5</v>
      </c>
      <c r="AB1037">
        <v>0</v>
      </c>
      <c r="AC1037">
        <v>0</v>
      </c>
      <c r="AD1037">
        <v>1</v>
      </c>
      <c r="AE1037">
        <v>0</v>
      </c>
      <c r="AF1037" t="s">
        <v>6</v>
      </c>
      <c r="AG1037">
        <v>7.74</v>
      </c>
      <c r="AH1037">
        <v>2</v>
      </c>
      <c r="AI1037">
        <v>27723116</v>
      </c>
      <c r="AJ1037">
        <v>1017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ROW(Source!A399)</f>
        <v>399</v>
      </c>
      <c r="B1038">
        <v>27723117</v>
      </c>
      <c r="C1038">
        <v>27723113</v>
      </c>
      <c r="D1038">
        <v>25416200</v>
      </c>
      <c r="E1038">
        <v>1</v>
      </c>
      <c r="F1038">
        <v>1</v>
      </c>
      <c r="G1038">
        <v>1</v>
      </c>
      <c r="H1038">
        <v>1</v>
      </c>
      <c r="I1038" t="s">
        <v>1216</v>
      </c>
      <c r="J1038" t="s">
        <v>6</v>
      </c>
      <c r="K1038" t="s">
        <v>1217</v>
      </c>
      <c r="L1038">
        <v>1191</v>
      </c>
      <c r="N1038">
        <v>1013</v>
      </c>
      <c r="O1038" t="s">
        <v>953</v>
      </c>
      <c r="P1038" t="s">
        <v>953</v>
      </c>
      <c r="Q1038">
        <v>1</v>
      </c>
      <c r="X1038">
        <v>172.76</v>
      </c>
      <c r="Y1038">
        <v>0</v>
      </c>
      <c r="Z1038">
        <v>0</v>
      </c>
      <c r="AA1038">
        <v>0</v>
      </c>
      <c r="AB1038">
        <v>8.09</v>
      </c>
      <c r="AC1038">
        <v>0</v>
      </c>
      <c r="AD1038">
        <v>1</v>
      </c>
      <c r="AE1038">
        <v>1</v>
      </c>
      <c r="AF1038" t="s">
        <v>6</v>
      </c>
      <c r="AG1038">
        <v>172.76</v>
      </c>
      <c r="AH1038">
        <v>2</v>
      </c>
      <c r="AI1038">
        <v>27723114</v>
      </c>
      <c r="AJ1038">
        <v>1018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ROW(Source!A399)</f>
        <v>399</v>
      </c>
      <c r="B1039">
        <v>27723118</v>
      </c>
      <c r="C1039">
        <v>27723113</v>
      </c>
      <c r="D1039">
        <v>25412928</v>
      </c>
      <c r="E1039">
        <v>1</v>
      </c>
      <c r="F1039">
        <v>1</v>
      </c>
      <c r="G1039">
        <v>1</v>
      </c>
      <c r="H1039">
        <v>1</v>
      </c>
      <c r="I1039" t="s">
        <v>954</v>
      </c>
      <c r="J1039" t="s">
        <v>6</v>
      </c>
      <c r="K1039" t="s">
        <v>955</v>
      </c>
      <c r="L1039">
        <v>1191</v>
      </c>
      <c r="N1039">
        <v>1013</v>
      </c>
      <c r="O1039" t="s">
        <v>953</v>
      </c>
      <c r="P1039" t="s">
        <v>953</v>
      </c>
      <c r="Q1039">
        <v>1</v>
      </c>
      <c r="X1039">
        <v>7.74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1</v>
      </c>
      <c r="AE1039">
        <v>2</v>
      </c>
      <c r="AF1039" t="s">
        <v>6</v>
      </c>
      <c r="AG1039">
        <v>7.74</v>
      </c>
      <c r="AH1039">
        <v>2</v>
      </c>
      <c r="AI1039">
        <v>27723115</v>
      </c>
      <c r="AJ1039">
        <v>1019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ROW(Source!A399)</f>
        <v>399</v>
      </c>
      <c r="B1040">
        <v>27723119</v>
      </c>
      <c r="C1040">
        <v>27723113</v>
      </c>
      <c r="D1040">
        <v>25230514</v>
      </c>
      <c r="E1040">
        <v>1</v>
      </c>
      <c r="F1040">
        <v>1</v>
      </c>
      <c r="G1040">
        <v>1</v>
      </c>
      <c r="H1040">
        <v>2</v>
      </c>
      <c r="I1040" t="s">
        <v>960</v>
      </c>
      <c r="J1040" t="s">
        <v>961</v>
      </c>
      <c r="K1040" t="s">
        <v>962</v>
      </c>
      <c r="L1040">
        <v>1368</v>
      </c>
      <c r="N1040">
        <v>1011</v>
      </c>
      <c r="O1040" t="s">
        <v>959</v>
      </c>
      <c r="P1040" t="s">
        <v>959</v>
      </c>
      <c r="Q1040">
        <v>1</v>
      </c>
      <c r="X1040">
        <v>7.74</v>
      </c>
      <c r="Y1040">
        <v>0</v>
      </c>
      <c r="Z1040">
        <v>31.26</v>
      </c>
      <c r="AA1040">
        <v>13.5</v>
      </c>
      <c r="AB1040">
        <v>0</v>
      </c>
      <c r="AC1040">
        <v>0</v>
      </c>
      <c r="AD1040">
        <v>1</v>
      </c>
      <c r="AE1040">
        <v>0</v>
      </c>
      <c r="AF1040" t="s">
        <v>6</v>
      </c>
      <c r="AG1040">
        <v>7.74</v>
      </c>
      <c r="AH1040">
        <v>2</v>
      </c>
      <c r="AI1040">
        <v>27723116</v>
      </c>
      <c r="AJ1040">
        <v>1020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ROW(Source!A400)</f>
        <v>400</v>
      </c>
      <c r="B1041">
        <v>27723128</v>
      </c>
      <c r="C1041">
        <v>27723120</v>
      </c>
      <c r="D1041">
        <v>25428833</v>
      </c>
      <c r="E1041">
        <v>1</v>
      </c>
      <c r="F1041">
        <v>1</v>
      </c>
      <c r="G1041">
        <v>1</v>
      </c>
      <c r="H1041">
        <v>1</v>
      </c>
      <c r="I1041" t="s">
        <v>1059</v>
      </c>
      <c r="J1041" t="s">
        <v>6</v>
      </c>
      <c r="K1041" t="s">
        <v>1060</v>
      </c>
      <c r="L1041">
        <v>1191</v>
      </c>
      <c r="N1041">
        <v>1013</v>
      </c>
      <c r="O1041" t="s">
        <v>953</v>
      </c>
      <c r="P1041" t="s">
        <v>953</v>
      </c>
      <c r="Q1041">
        <v>1</v>
      </c>
      <c r="X1041">
        <v>2.4</v>
      </c>
      <c r="Y1041">
        <v>0</v>
      </c>
      <c r="Z1041">
        <v>0</v>
      </c>
      <c r="AA1041">
        <v>0</v>
      </c>
      <c r="AB1041">
        <v>9.92</v>
      </c>
      <c r="AC1041">
        <v>0</v>
      </c>
      <c r="AD1041">
        <v>1</v>
      </c>
      <c r="AE1041">
        <v>1</v>
      </c>
      <c r="AF1041" t="s">
        <v>53</v>
      </c>
      <c r="AG1041">
        <v>1.68</v>
      </c>
      <c r="AH1041">
        <v>2</v>
      </c>
      <c r="AI1041">
        <v>27723121</v>
      </c>
      <c r="AJ1041">
        <v>1021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ROW(Source!A400)</f>
        <v>400</v>
      </c>
      <c r="B1042">
        <v>27723129</v>
      </c>
      <c r="C1042">
        <v>27723120</v>
      </c>
      <c r="D1042">
        <v>25412928</v>
      </c>
      <c r="E1042">
        <v>1</v>
      </c>
      <c r="F1042">
        <v>1</v>
      </c>
      <c r="G1042">
        <v>1</v>
      </c>
      <c r="H1042">
        <v>1</v>
      </c>
      <c r="I1042" t="s">
        <v>954</v>
      </c>
      <c r="J1042" t="s">
        <v>6</v>
      </c>
      <c r="K1042" t="s">
        <v>955</v>
      </c>
      <c r="L1042">
        <v>1191</v>
      </c>
      <c r="N1042">
        <v>1013</v>
      </c>
      <c r="O1042" t="s">
        <v>953</v>
      </c>
      <c r="P1042" t="s">
        <v>953</v>
      </c>
      <c r="Q1042">
        <v>1</v>
      </c>
      <c r="X1042">
        <v>0.17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2</v>
      </c>
      <c r="AF1042" t="s">
        <v>53</v>
      </c>
      <c r="AG1042">
        <v>0.11899999999999999</v>
      </c>
      <c r="AH1042">
        <v>2</v>
      </c>
      <c r="AI1042">
        <v>27723122</v>
      </c>
      <c r="AJ1042">
        <v>1022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ROW(Source!A400)</f>
        <v>400</v>
      </c>
      <c r="B1043">
        <v>27723130</v>
      </c>
      <c r="C1043">
        <v>27723120</v>
      </c>
      <c r="D1043">
        <v>25231607</v>
      </c>
      <c r="E1043">
        <v>1</v>
      </c>
      <c r="F1043">
        <v>1</v>
      </c>
      <c r="G1043">
        <v>1</v>
      </c>
      <c r="H1043">
        <v>2</v>
      </c>
      <c r="I1043" t="s">
        <v>997</v>
      </c>
      <c r="J1043" t="s">
        <v>998</v>
      </c>
      <c r="K1043" t="s">
        <v>999</v>
      </c>
      <c r="L1043">
        <v>1368</v>
      </c>
      <c r="N1043">
        <v>1011</v>
      </c>
      <c r="O1043" t="s">
        <v>959</v>
      </c>
      <c r="P1043" t="s">
        <v>959</v>
      </c>
      <c r="Q1043">
        <v>1</v>
      </c>
      <c r="X1043">
        <v>0.17</v>
      </c>
      <c r="Y1043">
        <v>0</v>
      </c>
      <c r="Z1043">
        <v>65.709999999999994</v>
      </c>
      <c r="AA1043">
        <v>11.6</v>
      </c>
      <c r="AB1043">
        <v>0</v>
      </c>
      <c r="AC1043">
        <v>0</v>
      </c>
      <c r="AD1043">
        <v>1</v>
      </c>
      <c r="AE1043">
        <v>0</v>
      </c>
      <c r="AF1043" t="s">
        <v>53</v>
      </c>
      <c r="AG1043">
        <v>0.11899999999999999</v>
      </c>
      <c r="AH1043">
        <v>2</v>
      </c>
      <c r="AI1043">
        <v>27723123</v>
      </c>
      <c r="AJ1043">
        <v>1023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ROW(Source!A400)</f>
        <v>400</v>
      </c>
      <c r="B1044">
        <v>27723131</v>
      </c>
      <c r="C1044">
        <v>27723120</v>
      </c>
      <c r="D1044">
        <v>25231911</v>
      </c>
      <c r="E1044">
        <v>1</v>
      </c>
      <c r="F1044">
        <v>1</v>
      </c>
      <c r="G1044">
        <v>1</v>
      </c>
      <c r="H1044">
        <v>2</v>
      </c>
      <c r="I1044" t="s">
        <v>1061</v>
      </c>
      <c r="J1044" t="s">
        <v>1062</v>
      </c>
      <c r="K1044" t="s">
        <v>1063</v>
      </c>
      <c r="L1044">
        <v>1368</v>
      </c>
      <c r="N1044">
        <v>1011</v>
      </c>
      <c r="O1044" t="s">
        <v>959</v>
      </c>
      <c r="P1044" t="s">
        <v>959</v>
      </c>
      <c r="Q1044">
        <v>1</v>
      </c>
      <c r="X1044">
        <v>0.4</v>
      </c>
      <c r="Y1044">
        <v>0</v>
      </c>
      <c r="Z1044">
        <v>8.1</v>
      </c>
      <c r="AA1044">
        <v>0</v>
      </c>
      <c r="AB1044">
        <v>0</v>
      </c>
      <c r="AC1044">
        <v>0</v>
      </c>
      <c r="AD1044">
        <v>1</v>
      </c>
      <c r="AE1044">
        <v>0</v>
      </c>
      <c r="AF1044" t="s">
        <v>53</v>
      </c>
      <c r="AG1044">
        <v>0.27999999999999997</v>
      </c>
      <c r="AH1044">
        <v>2</v>
      </c>
      <c r="AI1044">
        <v>27723124</v>
      </c>
      <c r="AJ1044">
        <v>1024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ROW(Source!A400)</f>
        <v>400</v>
      </c>
      <c r="B1045">
        <v>27723132</v>
      </c>
      <c r="C1045">
        <v>27723120</v>
      </c>
      <c r="D1045">
        <v>25145057</v>
      </c>
      <c r="E1045">
        <v>17</v>
      </c>
      <c r="F1045">
        <v>1</v>
      </c>
      <c r="G1045">
        <v>1</v>
      </c>
      <c r="H1045">
        <v>3</v>
      </c>
      <c r="I1045" t="s">
        <v>1410</v>
      </c>
      <c r="J1045" t="s">
        <v>6</v>
      </c>
      <c r="K1045" t="s">
        <v>1411</v>
      </c>
      <c r="L1045">
        <v>1035</v>
      </c>
      <c r="N1045">
        <v>1013</v>
      </c>
      <c r="O1045" t="s">
        <v>661</v>
      </c>
      <c r="P1045" t="s">
        <v>661</v>
      </c>
      <c r="Q1045">
        <v>1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1</v>
      </c>
      <c r="AD1045">
        <v>0</v>
      </c>
      <c r="AE1045">
        <v>0</v>
      </c>
      <c r="AF1045" t="s">
        <v>21</v>
      </c>
      <c r="AG1045">
        <v>0</v>
      </c>
      <c r="AH1045">
        <v>3</v>
      </c>
      <c r="AI1045">
        <v>-1</v>
      </c>
      <c r="AJ1045" t="s">
        <v>6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ROW(Source!A400)</f>
        <v>400</v>
      </c>
      <c r="B1046">
        <v>27723133</v>
      </c>
      <c r="C1046">
        <v>27723120</v>
      </c>
      <c r="D1046">
        <v>25151425</v>
      </c>
      <c r="E1046">
        <v>1</v>
      </c>
      <c r="F1046">
        <v>1</v>
      </c>
      <c r="G1046">
        <v>1</v>
      </c>
      <c r="H1046">
        <v>3</v>
      </c>
      <c r="I1046" t="s">
        <v>1064</v>
      </c>
      <c r="J1046" t="s">
        <v>1065</v>
      </c>
      <c r="K1046" t="s">
        <v>1066</v>
      </c>
      <c r="L1046">
        <v>1348</v>
      </c>
      <c r="N1046">
        <v>1009</v>
      </c>
      <c r="O1046" t="s">
        <v>46</v>
      </c>
      <c r="P1046" t="s">
        <v>46</v>
      </c>
      <c r="Q1046">
        <v>1000</v>
      </c>
      <c r="X1046">
        <v>1E-4</v>
      </c>
      <c r="Y1046">
        <v>10315.01</v>
      </c>
      <c r="Z1046">
        <v>0</v>
      </c>
      <c r="AA1046">
        <v>0</v>
      </c>
      <c r="AB1046">
        <v>0</v>
      </c>
      <c r="AC1046">
        <v>0</v>
      </c>
      <c r="AD1046">
        <v>1</v>
      </c>
      <c r="AE1046">
        <v>0</v>
      </c>
      <c r="AF1046" t="s">
        <v>21</v>
      </c>
      <c r="AG1046">
        <v>0</v>
      </c>
      <c r="AH1046">
        <v>2</v>
      </c>
      <c r="AI1046">
        <v>27723125</v>
      </c>
      <c r="AJ1046">
        <v>1025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ROW(Source!A400)</f>
        <v>400</v>
      </c>
      <c r="B1047">
        <v>27723134</v>
      </c>
      <c r="C1047">
        <v>27723120</v>
      </c>
      <c r="D1047">
        <v>25145062</v>
      </c>
      <c r="E1047">
        <v>17</v>
      </c>
      <c r="F1047">
        <v>1</v>
      </c>
      <c r="G1047">
        <v>1</v>
      </c>
      <c r="H1047">
        <v>3</v>
      </c>
      <c r="I1047" t="s">
        <v>1412</v>
      </c>
      <c r="J1047" t="s">
        <v>6</v>
      </c>
      <c r="K1047" t="s">
        <v>1413</v>
      </c>
      <c r="L1047">
        <v>1327</v>
      </c>
      <c r="N1047">
        <v>1005</v>
      </c>
      <c r="O1047" t="s">
        <v>96</v>
      </c>
      <c r="P1047" t="s">
        <v>96</v>
      </c>
      <c r="Q1047">
        <v>1</v>
      </c>
      <c r="X1047">
        <v>1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 t="s">
        <v>21</v>
      </c>
      <c r="AG1047">
        <v>0</v>
      </c>
      <c r="AH1047">
        <v>3</v>
      </c>
      <c r="AI1047">
        <v>-1</v>
      </c>
      <c r="AJ1047" t="s">
        <v>6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ROW(Source!A400)</f>
        <v>400</v>
      </c>
      <c r="B1048">
        <v>27723135</v>
      </c>
      <c r="C1048">
        <v>27723120</v>
      </c>
      <c r="D1048">
        <v>25174666</v>
      </c>
      <c r="E1048">
        <v>1</v>
      </c>
      <c r="F1048">
        <v>1</v>
      </c>
      <c r="G1048">
        <v>1</v>
      </c>
      <c r="H1048">
        <v>3</v>
      </c>
      <c r="I1048" t="s">
        <v>1067</v>
      </c>
      <c r="J1048" t="s">
        <v>1068</v>
      </c>
      <c r="K1048" t="s">
        <v>1069</v>
      </c>
      <c r="L1048">
        <v>1348</v>
      </c>
      <c r="N1048">
        <v>1009</v>
      </c>
      <c r="O1048" t="s">
        <v>46</v>
      </c>
      <c r="P1048" t="s">
        <v>46</v>
      </c>
      <c r="Q1048">
        <v>1000</v>
      </c>
      <c r="X1048">
        <v>3.0000000000000001E-3</v>
      </c>
      <c r="Y1048">
        <v>5804</v>
      </c>
      <c r="Z1048">
        <v>0</v>
      </c>
      <c r="AA1048">
        <v>0</v>
      </c>
      <c r="AB1048">
        <v>0</v>
      </c>
      <c r="AC1048">
        <v>0</v>
      </c>
      <c r="AD1048">
        <v>1</v>
      </c>
      <c r="AE1048">
        <v>0</v>
      </c>
      <c r="AF1048" t="s">
        <v>21</v>
      </c>
      <c r="AG1048">
        <v>0</v>
      </c>
      <c r="AH1048">
        <v>2</v>
      </c>
      <c r="AI1048">
        <v>27723126</v>
      </c>
      <c r="AJ1048">
        <v>1026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ROW(Source!A400)</f>
        <v>400</v>
      </c>
      <c r="B1049">
        <v>27723136</v>
      </c>
      <c r="C1049">
        <v>27723120</v>
      </c>
      <c r="D1049">
        <v>25186953</v>
      </c>
      <c r="E1049">
        <v>1</v>
      </c>
      <c r="F1049">
        <v>1</v>
      </c>
      <c r="G1049">
        <v>1</v>
      </c>
      <c r="H1049">
        <v>3</v>
      </c>
      <c r="I1049" t="s">
        <v>1070</v>
      </c>
      <c r="J1049" t="s">
        <v>1071</v>
      </c>
      <c r="K1049" t="s">
        <v>1072</v>
      </c>
      <c r="L1049">
        <v>1354</v>
      </c>
      <c r="N1049">
        <v>1010</v>
      </c>
      <c r="O1049" t="s">
        <v>252</v>
      </c>
      <c r="P1049" t="s">
        <v>252</v>
      </c>
      <c r="Q1049">
        <v>1</v>
      </c>
      <c r="X1049">
        <v>0.1</v>
      </c>
      <c r="Y1049">
        <v>72.8</v>
      </c>
      <c r="Z1049">
        <v>0</v>
      </c>
      <c r="AA1049">
        <v>0</v>
      </c>
      <c r="AB1049">
        <v>0</v>
      </c>
      <c r="AC1049">
        <v>0</v>
      </c>
      <c r="AD1049">
        <v>1</v>
      </c>
      <c r="AE1049">
        <v>0</v>
      </c>
      <c r="AF1049" t="s">
        <v>21</v>
      </c>
      <c r="AG1049">
        <v>0</v>
      </c>
      <c r="AH1049">
        <v>2</v>
      </c>
      <c r="AI1049">
        <v>27723127</v>
      </c>
      <c r="AJ1049">
        <v>1027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ROW(Source!A401)</f>
        <v>401</v>
      </c>
      <c r="B1050">
        <v>27723128</v>
      </c>
      <c r="C1050">
        <v>27723120</v>
      </c>
      <c r="D1050">
        <v>25428833</v>
      </c>
      <c r="E1050">
        <v>1</v>
      </c>
      <c r="F1050">
        <v>1</v>
      </c>
      <c r="G1050">
        <v>1</v>
      </c>
      <c r="H1050">
        <v>1</v>
      </c>
      <c r="I1050" t="s">
        <v>1059</v>
      </c>
      <c r="J1050" t="s">
        <v>6</v>
      </c>
      <c r="K1050" t="s">
        <v>1060</v>
      </c>
      <c r="L1050">
        <v>1191</v>
      </c>
      <c r="N1050">
        <v>1013</v>
      </c>
      <c r="O1050" t="s">
        <v>953</v>
      </c>
      <c r="P1050" t="s">
        <v>953</v>
      </c>
      <c r="Q1050">
        <v>1</v>
      </c>
      <c r="X1050">
        <v>2.4</v>
      </c>
      <c r="Y1050">
        <v>0</v>
      </c>
      <c r="Z1050">
        <v>0</v>
      </c>
      <c r="AA1050">
        <v>0</v>
      </c>
      <c r="AB1050">
        <v>9.92</v>
      </c>
      <c r="AC1050">
        <v>0</v>
      </c>
      <c r="AD1050">
        <v>1</v>
      </c>
      <c r="AE1050">
        <v>1</v>
      </c>
      <c r="AF1050" t="s">
        <v>53</v>
      </c>
      <c r="AG1050">
        <v>1.68</v>
      </c>
      <c r="AH1050">
        <v>2</v>
      </c>
      <c r="AI1050">
        <v>27723121</v>
      </c>
      <c r="AJ1050">
        <v>1028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ROW(Source!A401)</f>
        <v>401</v>
      </c>
      <c r="B1051">
        <v>27723129</v>
      </c>
      <c r="C1051">
        <v>27723120</v>
      </c>
      <c r="D1051">
        <v>25412928</v>
      </c>
      <c r="E1051">
        <v>1</v>
      </c>
      <c r="F1051">
        <v>1</v>
      </c>
      <c r="G1051">
        <v>1</v>
      </c>
      <c r="H1051">
        <v>1</v>
      </c>
      <c r="I1051" t="s">
        <v>954</v>
      </c>
      <c r="J1051" t="s">
        <v>6</v>
      </c>
      <c r="K1051" t="s">
        <v>955</v>
      </c>
      <c r="L1051">
        <v>1191</v>
      </c>
      <c r="N1051">
        <v>1013</v>
      </c>
      <c r="O1051" t="s">
        <v>953</v>
      </c>
      <c r="P1051" t="s">
        <v>953</v>
      </c>
      <c r="Q1051">
        <v>1</v>
      </c>
      <c r="X1051">
        <v>0.17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1</v>
      </c>
      <c r="AE1051">
        <v>2</v>
      </c>
      <c r="AF1051" t="s">
        <v>53</v>
      </c>
      <c r="AG1051">
        <v>0.11899999999999999</v>
      </c>
      <c r="AH1051">
        <v>2</v>
      </c>
      <c r="AI1051">
        <v>27723122</v>
      </c>
      <c r="AJ1051">
        <v>1029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ROW(Source!A401)</f>
        <v>401</v>
      </c>
      <c r="B1052">
        <v>27723130</v>
      </c>
      <c r="C1052">
        <v>27723120</v>
      </c>
      <c r="D1052">
        <v>25231607</v>
      </c>
      <c r="E1052">
        <v>1</v>
      </c>
      <c r="F1052">
        <v>1</v>
      </c>
      <c r="G1052">
        <v>1</v>
      </c>
      <c r="H1052">
        <v>2</v>
      </c>
      <c r="I1052" t="s">
        <v>997</v>
      </c>
      <c r="J1052" t="s">
        <v>998</v>
      </c>
      <c r="K1052" t="s">
        <v>999</v>
      </c>
      <c r="L1052">
        <v>1368</v>
      </c>
      <c r="N1052">
        <v>1011</v>
      </c>
      <c r="O1052" t="s">
        <v>959</v>
      </c>
      <c r="P1052" t="s">
        <v>959</v>
      </c>
      <c r="Q1052">
        <v>1</v>
      </c>
      <c r="X1052">
        <v>0.17</v>
      </c>
      <c r="Y1052">
        <v>0</v>
      </c>
      <c r="Z1052">
        <v>65.709999999999994</v>
      </c>
      <c r="AA1052">
        <v>11.6</v>
      </c>
      <c r="AB1052">
        <v>0</v>
      </c>
      <c r="AC1052">
        <v>0</v>
      </c>
      <c r="AD1052">
        <v>1</v>
      </c>
      <c r="AE1052">
        <v>0</v>
      </c>
      <c r="AF1052" t="s">
        <v>53</v>
      </c>
      <c r="AG1052">
        <v>0.11899999999999999</v>
      </c>
      <c r="AH1052">
        <v>2</v>
      </c>
      <c r="AI1052">
        <v>27723123</v>
      </c>
      <c r="AJ1052">
        <v>1030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ROW(Source!A401)</f>
        <v>401</v>
      </c>
      <c r="B1053">
        <v>27723131</v>
      </c>
      <c r="C1053">
        <v>27723120</v>
      </c>
      <c r="D1053">
        <v>25231911</v>
      </c>
      <c r="E1053">
        <v>1</v>
      </c>
      <c r="F1053">
        <v>1</v>
      </c>
      <c r="G1053">
        <v>1</v>
      </c>
      <c r="H1053">
        <v>2</v>
      </c>
      <c r="I1053" t="s">
        <v>1061</v>
      </c>
      <c r="J1053" t="s">
        <v>1062</v>
      </c>
      <c r="K1053" t="s">
        <v>1063</v>
      </c>
      <c r="L1053">
        <v>1368</v>
      </c>
      <c r="N1053">
        <v>1011</v>
      </c>
      <c r="O1053" t="s">
        <v>959</v>
      </c>
      <c r="P1053" t="s">
        <v>959</v>
      </c>
      <c r="Q1053">
        <v>1</v>
      </c>
      <c r="X1053">
        <v>0.4</v>
      </c>
      <c r="Y1053">
        <v>0</v>
      </c>
      <c r="Z1053">
        <v>8.1</v>
      </c>
      <c r="AA1053">
        <v>0</v>
      </c>
      <c r="AB1053">
        <v>0</v>
      </c>
      <c r="AC1053">
        <v>0</v>
      </c>
      <c r="AD1053">
        <v>1</v>
      </c>
      <c r="AE1053">
        <v>0</v>
      </c>
      <c r="AF1053" t="s">
        <v>53</v>
      </c>
      <c r="AG1053">
        <v>0.27999999999999997</v>
      </c>
      <c r="AH1053">
        <v>2</v>
      </c>
      <c r="AI1053">
        <v>27723124</v>
      </c>
      <c r="AJ1053">
        <v>1031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ROW(Source!A401)</f>
        <v>401</v>
      </c>
      <c r="B1054">
        <v>27723132</v>
      </c>
      <c r="C1054">
        <v>27723120</v>
      </c>
      <c r="D1054">
        <v>25145057</v>
      </c>
      <c r="E1054">
        <v>17</v>
      </c>
      <c r="F1054">
        <v>1</v>
      </c>
      <c r="G1054">
        <v>1</v>
      </c>
      <c r="H1054">
        <v>3</v>
      </c>
      <c r="I1054" t="s">
        <v>1410</v>
      </c>
      <c r="J1054" t="s">
        <v>6</v>
      </c>
      <c r="K1054" t="s">
        <v>1411</v>
      </c>
      <c r="L1054">
        <v>1035</v>
      </c>
      <c r="N1054">
        <v>1013</v>
      </c>
      <c r="O1054" t="s">
        <v>661</v>
      </c>
      <c r="P1054" t="s">
        <v>661</v>
      </c>
      <c r="Q1054">
        <v>1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1</v>
      </c>
      <c r="AD1054">
        <v>0</v>
      </c>
      <c r="AE1054">
        <v>0</v>
      </c>
      <c r="AF1054" t="s">
        <v>21</v>
      </c>
      <c r="AG1054">
        <v>0</v>
      </c>
      <c r="AH1054">
        <v>3</v>
      </c>
      <c r="AI1054">
        <v>-1</v>
      </c>
      <c r="AJ1054" t="s">
        <v>6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ROW(Source!A401)</f>
        <v>401</v>
      </c>
      <c r="B1055">
        <v>27723133</v>
      </c>
      <c r="C1055">
        <v>27723120</v>
      </c>
      <c r="D1055">
        <v>25151425</v>
      </c>
      <c r="E1055">
        <v>1</v>
      </c>
      <c r="F1055">
        <v>1</v>
      </c>
      <c r="G1055">
        <v>1</v>
      </c>
      <c r="H1055">
        <v>3</v>
      </c>
      <c r="I1055" t="s">
        <v>1064</v>
      </c>
      <c r="J1055" t="s">
        <v>1065</v>
      </c>
      <c r="K1055" t="s">
        <v>1066</v>
      </c>
      <c r="L1055">
        <v>1348</v>
      </c>
      <c r="N1055">
        <v>1009</v>
      </c>
      <c r="O1055" t="s">
        <v>46</v>
      </c>
      <c r="P1055" t="s">
        <v>46</v>
      </c>
      <c r="Q1055">
        <v>1000</v>
      </c>
      <c r="X1055">
        <v>1E-4</v>
      </c>
      <c r="Y1055">
        <v>10315.01</v>
      </c>
      <c r="Z1055">
        <v>0</v>
      </c>
      <c r="AA1055">
        <v>0</v>
      </c>
      <c r="AB1055">
        <v>0</v>
      </c>
      <c r="AC1055">
        <v>0</v>
      </c>
      <c r="AD1055">
        <v>1</v>
      </c>
      <c r="AE1055">
        <v>0</v>
      </c>
      <c r="AF1055" t="s">
        <v>21</v>
      </c>
      <c r="AG1055">
        <v>0</v>
      </c>
      <c r="AH1055">
        <v>2</v>
      </c>
      <c r="AI1055">
        <v>27723125</v>
      </c>
      <c r="AJ1055">
        <v>1032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ROW(Source!A401)</f>
        <v>401</v>
      </c>
      <c r="B1056">
        <v>27723134</v>
      </c>
      <c r="C1056">
        <v>27723120</v>
      </c>
      <c r="D1056">
        <v>25145062</v>
      </c>
      <c r="E1056">
        <v>17</v>
      </c>
      <c r="F1056">
        <v>1</v>
      </c>
      <c r="G1056">
        <v>1</v>
      </c>
      <c r="H1056">
        <v>3</v>
      </c>
      <c r="I1056" t="s">
        <v>1412</v>
      </c>
      <c r="J1056" t="s">
        <v>6</v>
      </c>
      <c r="K1056" t="s">
        <v>1413</v>
      </c>
      <c r="L1056">
        <v>1327</v>
      </c>
      <c r="N1056">
        <v>1005</v>
      </c>
      <c r="O1056" t="s">
        <v>96</v>
      </c>
      <c r="P1056" t="s">
        <v>96</v>
      </c>
      <c r="Q1056">
        <v>1</v>
      </c>
      <c r="X1056">
        <v>1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 t="s">
        <v>21</v>
      </c>
      <c r="AG1056">
        <v>0</v>
      </c>
      <c r="AH1056">
        <v>3</v>
      </c>
      <c r="AI1056">
        <v>-1</v>
      </c>
      <c r="AJ1056" t="s">
        <v>6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ROW(Source!A401)</f>
        <v>401</v>
      </c>
      <c r="B1057">
        <v>27723135</v>
      </c>
      <c r="C1057">
        <v>27723120</v>
      </c>
      <c r="D1057">
        <v>25174666</v>
      </c>
      <c r="E1057">
        <v>1</v>
      </c>
      <c r="F1057">
        <v>1</v>
      </c>
      <c r="G1057">
        <v>1</v>
      </c>
      <c r="H1057">
        <v>3</v>
      </c>
      <c r="I1057" t="s">
        <v>1067</v>
      </c>
      <c r="J1057" t="s">
        <v>1068</v>
      </c>
      <c r="K1057" t="s">
        <v>1069</v>
      </c>
      <c r="L1057">
        <v>1348</v>
      </c>
      <c r="N1057">
        <v>1009</v>
      </c>
      <c r="O1057" t="s">
        <v>46</v>
      </c>
      <c r="P1057" t="s">
        <v>46</v>
      </c>
      <c r="Q1057">
        <v>1000</v>
      </c>
      <c r="X1057">
        <v>3.0000000000000001E-3</v>
      </c>
      <c r="Y1057">
        <v>5804</v>
      </c>
      <c r="Z1057">
        <v>0</v>
      </c>
      <c r="AA1057">
        <v>0</v>
      </c>
      <c r="AB1057">
        <v>0</v>
      </c>
      <c r="AC1057">
        <v>0</v>
      </c>
      <c r="AD1057">
        <v>1</v>
      </c>
      <c r="AE1057">
        <v>0</v>
      </c>
      <c r="AF1057" t="s">
        <v>21</v>
      </c>
      <c r="AG1057">
        <v>0</v>
      </c>
      <c r="AH1057">
        <v>2</v>
      </c>
      <c r="AI1057">
        <v>27723126</v>
      </c>
      <c r="AJ1057">
        <v>1033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ROW(Source!A401)</f>
        <v>401</v>
      </c>
      <c r="B1058">
        <v>27723136</v>
      </c>
      <c r="C1058">
        <v>27723120</v>
      </c>
      <c r="D1058">
        <v>25186953</v>
      </c>
      <c r="E1058">
        <v>1</v>
      </c>
      <c r="F1058">
        <v>1</v>
      </c>
      <c r="G1058">
        <v>1</v>
      </c>
      <c r="H1058">
        <v>3</v>
      </c>
      <c r="I1058" t="s">
        <v>1070</v>
      </c>
      <c r="J1058" t="s">
        <v>1071</v>
      </c>
      <c r="K1058" t="s">
        <v>1072</v>
      </c>
      <c r="L1058">
        <v>1354</v>
      </c>
      <c r="N1058">
        <v>1010</v>
      </c>
      <c r="O1058" t="s">
        <v>252</v>
      </c>
      <c r="P1058" t="s">
        <v>252</v>
      </c>
      <c r="Q1058">
        <v>1</v>
      </c>
      <c r="X1058">
        <v>0.1</v>
      </c>
      <c r="Y1058">
        <v>72.8</v>
      </c>
      <c r="Z1058">
        <v>0</v>
      </c>
      <c r="AA1058">
        <v>0</v>
      </c>
      <c r="AB1058">
        <v>0</v>
      </c>
      <c r="AC1058">
        <v>0</v>
      </c>
      <c r="AD1058">
        <v>1</v>
      </c>
      <c r="AE1058">
        <v>0</v>
      </c>
      <c r="AF1058" t="s">
        <v>21</v>
      </c>
      <c r="AG1058">
        <v>0</v>
      </c>
      <c r="AH1058">
        <v>2</v>
      </c>
      <c r="AI1058">
        <v>27723127</v>
      </c>
      <c r="AJ1058">
        <v>1034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ROW(Source!A402)</f>
        <v>402</v>
      </c>
      <c r="B1059">
        <v>27723139</v>
      </c>
      <c r="C1059">
        <v>27723137</v>
      </c>
      <c r="D1059">
        <v>25413050</v>
      </c>
      <c r="E1059">
        <v>1</v>
      </c>
      <c r="F1059">
        <v>1</v>
      </c>
      <c r="G1059">
        <v>1</v>
      </c>
      <c r="H1059">
        <v>1</v>
      </c>
      <c r="I1059" t="s">
        <v>984</v>
      </c>
      <c r="J1059" t="s">
        <v>6</v>
      </c>
      <c r="K1059" t="s">
        <v>985</v>
      </c>
      <c r="L1059">
        <v>1191</v>
      </c>
      <c r="N1059">
        <v>1013</v>
      </c>
      <c r="O1059" t="s">
        <v>953</v>
      </c>
      <c r="P1059" t="s">
        <v>953</v>
      </c>
      <c r="Q1059">
        <v>1</v>
      </c>
      <c r="X1059">
        <v>22.82</v>
      </c>
      <c r="Y1059">
        <v>0</v>
      </c>
      <c r="Z1059">
        <v>0</v>
      </c>
      <c r="AA1059">
        <v>0</v>
      </c>
      <c r="AB1059">
        <v>7.8</v>
      </c>
      <c r="AC1059">
        <v>0</v>
      </c>
      <c r="AD1059">
        <v>1</v>
      </c>
      <c r="AE1059">
        <v>1</v>
      </c>
      <c r="AF1059" t="s">
        <v>6</v>
      </c>
      <c r="AG1059">
        <v>22.82</v>
      </c>
      <c r="AH1059">
        <v>2</v>
      </c>
      <c r="AI1059">
        <v>27723138</v>
      </c>
      <c r="AJ1059">
        <v>1035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ROW(Source!A403)</f>
        <v>403</v>
      </c>
      <c r="B1060">
        <v>27723139</v>
      </c>
      <c r="C1060">
        <v>27723137</v>
      </c>
      <c r="D1060">
        <v>25413050</v>
      </c>
      <c r="E1060">
        <v>1</v>
      </c>
      <c r="F1060">
        <v>1</v>
      </c>
      <c r="G1060">
        <v>1</v>
      </c>
      <c r="H1060">
        <v>1</v>
      </c>
      <c r="I1060" t="s">
        <v>984</v>
      </c>
      <c r="J1060" t="s">
        <v>6</v>
      </c>
      <c r="K1060" t="s">
        <v>985</v>
      </c>
      <c r="L1060">
        <v>1191</v>
      </c>
      <c r="N1060">
        <v>1013</v>
      </c>
      <c r="O1060" t="s">
        <v>953</v>
      </c>
      <c r="P1060" t="s">
        <v>953</v>
      </c>
      <c r="Q1060">
        <v>1</v>
      </c>
      <c r="X1060">
        <v>22.82</v>
      </c>
      <c r="Y1060">
        <v>0</v>
      </c>
      <c r="Z1060">
        <v>0</v>
      </c>
      <c r="AA1060">
        <v>0</v>
      </c>
      <c r="AB1060">
        <v>7.8</v>
      </c>
      <c r="AC1060">
        <v>0</v>
      </c>
      <c r="AD1060">
        <v>1</v>
      </c>
      <c r="AE1060">
        <v>1</v>
      </c>
      <c r="AF1060" t="s">
        <v>6</v>
      </c>
      <c r="AG1060">
        <v>22.82</v>
      </c>
      <c r="AH1060">
        <v>2</v>
      </c>
      <c r="AI1060">
        <v>27723138</v>
      </c>
      <c r="AJ1060">
        <v>1036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ROW(Source!A404)</f>
        <v>404</v>
      </c>
      <c r="B1061">
        <v>27723145</v>
      </c>
      <c r="C1061">
        <v>27723140</v>
      </c>
      <c r="D1061">
        <v>25413300</v>
      </c>
      <c r="E1061">
        <v>1</v>
      </c>
      <c r="F1061">
        <v>1</v>
      </c>
      <c r="G1061">
        <v>1</v>
      </c>
      <c r="H1061">
        <v>1</v>
      </c>
      <c r="I1061" t="s">
        <v>989</v>
      </c>
      <c r="J1061" t="s">
        <v>6</v>
      </c>
      <c r="K1061" t="s">
        <v>990</v>
      </c>
      <c r="L1061">
        <v>1191</v>
      </c>
      <c r="N1061">
        <v>1013</v>
      </c>
      <c r="O1061" t="s">
        <v>953</v>
      </c>
      <c r="P1061" t="s">
        <v>953</v>
      </c>
      <c r="Q1061">
        <v>1</v>
      </c>
      <c r="X1061">
        <v>69.87</v>
      </c>
      <c r="Y1061">
        <v>0</v>
      </c>
      <c r="Z1061">
        <v>0</v>
      </c>
      <c r="AA1061">
        <v>0</v>
      </c>
      <c r="AB1061">
        <v>8.5299999999999994</v>
      </c>
      <c r="AC1061">
        <v>0</v>
      </c>
      <c r="AD1061">
        <v>1</v>
      </c>
      <c r="AE1061">
        <v>1</v>
      </c>
      <c r="AF1061" t="s">
        <v>6</v>
      </c>
      <c r="AG1061">
        <v>69.87</v>
      </c>
      <c r="AH1061">
        <v>2</v>
      </c>
      <c r="AI1061">
        <v>27723141</v>
      </c>
      <c r="AJ1061">
        <v>1037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ROW(Source!A404)</f>
        <v>404</v>
      </c>
      <c r="B1062">
        <v>27723146</v>
      </c>
      <c r="C1062">
        <v>27723140</v>
      </c>
      <c r="D1062">
        <v>25412928</v>
      </c>
      <c r="E1062">
        <v>1</v>
      </c>
      <c r="F1062">
        <v>1</v>
      </c>
      <c r="G1062">
        <v>1</v>
      </c>
      <c r="H1062">
        <v>1</v>
      </c>
      <c r="I1062" t="s">
        <v>954</v>
      </c>
      <c r="J1062" t="s">
        <v>6</v>
      </c>
      <c r="K1062" t="s">
        <v>955</v>
      </c>
      <c r="L1062">
        <v>1191</v>
      </c>
      <c r="N1062">
        <v>1013</v>
      </c>
      <c r="O1062" t="s">
        <v>953</v>
      </c>
      <c r="P1062" t="s">
        <v>953</v>
      </c>
      <c r="Q1062">
        <v>1</v>
      </c>
      <c r="X1062">
        <v>1.44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1</v>
      </c>
      <c r="AE1062">
        <v>2</v>
      </c>
      <c r="AF1062" t="s">
        <v>6</v>
      </c>
      <c r="AG1062">
        <v>1.44</v>
      </c>
      <c r="AH1062">
        <v>2</v>
      </c>
      <c r="AI1062">
        <v>27723142</v>
      </c>
      <c r="AJ1062">
        <v>1038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ROW(Source!A404)</f>
        <v>404</v>
      </c>
      <c r="B1063">
        <v>27723147</v>
      </c>
      <c r="C1063">
        <v>27723140</v>
      </c>
      <c r="D1063">
        <v>25230514</v>
      </c>
      <c r="E1063">
        <v>1</v>
      </c>
      <c r="F1063">
        <v>1</v>
      </c>
      <c r="G1063">
        <v>1</v>
      </c>
      <c r="H1063">
        <v>2</v>
      </c>
      <c r="I1063" t="s">
        <v>960</v>
      </c>
      <c r="J1063" t="s">
        <v>961</v>
      </c>
      <c r="K1063" t="s">
        <v>962</v>
      </c>
      <c r="L1063">
        <v>1368</v>
      </c>
      <c r="N1063">
        <v>1011</v>
      </c>
      <c r="O1063" t="s">
        <v>959</v>
      </c>
      <c r="P1063" t="s">
        <v>959</v>
      </c>
      <c r="Q1063">
        <v>1</v>
      </c>
      <c r="X1063">
        <v>1.44</v>
      </c>
      <c r="Y1063">
        <v>0</v>
      </c>
      <c r="Z1063">
        <v>31.26</v>
      </c>
      <c r="AA1063">
        <v>13.5</v>
      </c>
      <c r="AB1063">
        <v>0</v>
      </c>
      <c r="AC1063">
        <v>0</v>
      </c>
      <c r="AD1063">
        <v>1</v>
      </c>
      <c r="AE1063">
        <v>0</v>
      </c>
      <c r="AF1063" t="s">
        <v>6</v>
      </c>
      <c r="AG1063">
        <v>1.44</v>
      </c>
      <c r="AH1063">
        <v>2</v>
      </c>
      <c r="AI1063">
        <v>27723143</v>
      </c>
      <c r="AJ1063">
        <v>1039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ROW(Source!A404)</f>
        <v>404</v>
      </c>
      <c r="B1064">
        <v>27723148</v>
      </c>
      <c r="C1064">
        <v>27723140</v>
      </c>
      <c r="D1064">
        <v>25147242</v>
      </c>
      <c r="E1064">
        <v>17</v>
      </c>
      <c r="F1064">
        <v>1</v>
      </c>
      <c r="G1064">
        <v>1</v>
      </c>
      <c r="H1064">
        <v>3</v>
      </c>
      <c r="I1064" t="s">
        <v>44</v>
      </c>
      <c r="J1064" t="s">
        <v>6</v>
      </c>
      <c r="K1064" t="s">
        <v>45</v>
      </c>
      <c r="L1064">
        <v>1348</v>
      </c>
      <c r="N1064">
        <v>1009</v>
      </c>
      <c r="O1064" t="s">
        <v>46</v>
      </c>
      <c r="P1064" t="s">
        <v>46</v>
      </c>
      <c r="Q1064">
        <v>1000</v>
      </c>
      <c r="X1064">
        <v>5.2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 t="s">
        <v>6</v>
      </c>
      <c r="AG1064">
        <v>5.2</v>
      </c>
      <c r="AH1064">
        <v>2</v>
      </c>
      <c r="AI1064">
        <v>27723144</v>
      </c>
      <c r="AJ1064">
        <v>1040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ROW(Source!A405)</f>
        <v>405</v>
      </c>
      <c r="B1065">
        <v>27723145</v>
      </c>
      <c r="C1065">
        <v>27723140</v>
      </c>
      <c r="D1065">
        <v>25413300</v>
      </c>
      <c r="E1065">
        <v>1</v>
      </c>
      <c r="F1065">
        <v>1</v>
      </c>
      <c r="G1065">
        <v>1</v>
      </c>
      <c r="H1065">
        <v>1</v>
      </c>
      <c r="I1065" t="s">
        <v>989</v>
      </c>
      <c r="J1065" t="s">
        <v>6</v>
      </c>
      <c r="K1065" t="s">
        <v>990</v>
      </c>
      <c r="L1065">
        <v>1191</v>
      </c>
      <c r="N1065">
        <v>1013</v>
      </c>
      <c r="O1065" t="s">
        <v>953</v>
      </c>
      <c r="P1065" t="s">
        <v>953</v>
      </c>
      <c r="Q1065">
        <v>1</v>
      </c>
      <c r="X1065">
        <v>69.87</v>
      </c>
      <c r="Y1065">
        <v>0</v>
      </c>
      <c r="Z1065">
        <v>0</v>
      </c>
      <c r="AA1065">
        <v>0</v>
      </c>
      <c r="AB1065">
        <v>8.5299999999999994</v>
      </c>
      <c r="AC1065">
        <v>0</v>
      </c>
      <c r="AD1065">
        <v>1</v>
      </c>
      <c r="AE1065">
        <v>1</v>
      </c>
      <c r="AF1065" t="s">
        <v>6</v>
      </c>
      <c r="AG1065">
        <v>69.87</v>
      </c>
      <c r="AH1065">
        <v>2</v>
      </c>
      <c r="AI1065">
        <v>27723141</v>
      </c>
      <c r="AJ1065">
        <v>1041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ROW(Source!A405)</f>
        <v>405</v>
      </c>
      <c r="B1066">
        <v>27723146</v>
      </c>
      <c r="C1066">
        <v>27723140</v>
      </c>
      <c r="D1066">
        <v>25412928</v>
      </c>
      <c r="E1066">
        <v>1</v>
      </c>
      <c r="F1066">
        <v>1</v>
      </c>
      <c r="G1066">
        <v>1</v>
      </c>
      <c r="H1066">
        <v>1</v>
      </c>
      <c r="I1066" t="s">
        <v>954</v>
      </c>
      <c r="J1066" t="s">
        <v>6</v>
      </c>
      <c r="K1066" t="s">
        <v>955</v>
      </c>
      <c r="L1066">
        <v>1191</v>
      </c>
      <c r="N1066">
        <v>1013</v>
      </c>
      <c r="O1066" t="s">
        <v>953</v>
      </c>
      <c r="P1066" t="s">
        <v>953</v>
      </c>
      <c r="Q1066">
        <v>1</v>
      </c>
      <c r="X1066">
        <v>1.44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1</v>
      </c>
      <c r="AE1066">
        <v>2</v>
      </c>
      <c r="AF1066" t="s">
        <v>6</v>
      </c>
      <c r="AG1066">
        <v>1.44</v>
      </c>
      <c r="AH1066">
        <v>2</v>
      </c>
      <c r="AI1066">
        <v>27723142</v>
      </c>
      <c r="AJ1066">
        <v>1042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ROW(Source!A405)</f>
        <v>405</v>
      </c>
      <c r="B1067">
        <v>27723147</v>
      </c>
      <c r="C1067">
        <v>27723140</v>
      </c>
      <c r="D1067">
        <v>25230514</v>
      </c>
      <c r="E1067">
        <v>1</v>
      </c>
      <c r="F1067">
        <v>1</v>
      </c>
      <c r="G1067">
        <v>1</v>
      </c>
      <c r="H1067">
        <v>2</v>
      </c>
      <c r="I1067" t="s">
        <v>960</v>
      </c>
      <c r="J1067" t="s">
        <v>961</v>
      </c>
      <c r="K1067" t="s">
        <v>962</v>
      </c>
      <c r="L1067">
        <v>1368</v>
      </c>
      <c r="N1067">
        <v>1011</v>
      </c>
      <c r="O1067" t="s">
        <v>959</v>
      </c>
      <c r="P1067" t="s">
        <v>959</v>
      </c>
      <c r="Q1067">
        <v>1</v>
      </c>
      <c r="X1067">
        <v>1.44</v>
      </c>
      <c r="Y1067">
        <v>0</v>
      </c>
      <c r="Z1067">
        <v>31.26</v>
      </c>
      <c r="AA1067">
        <v>13.5</v>
      </c>
      <c r="AB1067">
        <v>0</v>
      </c>
      <c r="AC1067">
        <v>0</v>
      </c>
      <c r="AD1067">
        <v>1</v>
      </c>
      <c r="AE1067">
        <v>0</v>
      </c>
      <c r="AF1067" t="s">
        <v>6</v>
      </c>
      <c r="AG1067">
        <v>1.44</v>
      </c>
      <c r="AH1067">
        <v>2</v>
      </c>
      <c r="AI1067">
        <v>27723143</v>
      </c>
      <c r="AJ1067">
        <v>1043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ROW(Source!A405)</f>
        <v>405</v>
      </c>
      <c r="B1068">
        <v>27723148</v>
      </c>
      <c r="C1068">
        <v>27723140</v>
      </c>
      <c r="D1068">
        <v>25147242</v>
      </c>
      <c r="E1068">
        <v>17</v>
      </c>
      <c r="F1068">
        <v>1</v>
      </c>
      <c r="G1068">
        <v>1</v>
      </c>
      <c r="H1068">
        <v>3</v>
      </c>
      <c r="I1068" t="s">
        <v>44</v>
      </c>
      <c r="J1068" t="s">
        <v>6</v>
      </c>
      <c r="K1068" t="s">
        <v>45</v>
      </c>
      <c r="L1068">
        <v>1348</v>
      </c>
      <c r="N1068">
        <v>1009</v>
      </c>
      <c r="O1068" t="s">
        <v>46</v>
      </c>
      <c r="P1068" t="s">
        <v>46</v>
      </c>
      <c r="Q1068">
        <v>1000</v>
      </c>
      <c r="X1068">
        <v>5.2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 t="s">
        <v>6</v>
      </c>
      <c r="AG1068">
        <v>5.2</v>
      </c>
      <c r="AH1068">
        <v>2</v>
      </c>
      <c r="AI1068">
        <v>27723144</v>
      </c>
      <c r="AJ1068">
        <v>1044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ROW(Source!A408)</f>
        <v>408</v>
      </c>
      <c r="B1069">
        <v>27723155</v>
      </c>
      <c r="C1069">
        <v>27723150</v>
      </c>
      <c r="D1069">
        <v>25413050</v>
      </c>
      <c r="E1069">
        <v>1</v>
      </c>
      <c r="F1069">
        <v>1</v>
      </c>
      <c r="G1069">
        <v>1</v>
      </c>
      <c r="H1069">
        <v>1</v>
      </c>
      <c r="I1069" t="s">
        <v>984</v>
      </c>
      <c r="J1069" t="s">
        <v>6</v>
      </c>
      <c r="K1069" t="s">
        <v>985</v>
      </c>
      <c r="L1069">
        <v>1191</v>
      </c>
      <c r="N1069">
        <v>1013</v>
      </c>
      <c r="O1069" t="s">
        <v>953</v>
      </c>
      <c r="P1069" t="s">
        <v>953</v>
      </c>
      <c r="Q1069">
        <v>1</v>
      </c>
      <c r="X1069">
        <v>11.39</v>
      </c>
      <c r="Y1069">
        <v>0</v>
      </c>
      <c r="Z1069">
        <v>0</v>
      </c>
      <c r="AA1069">
        <v>0</v>
      </c>
      <c r="AB1069">
        <v>7.8</v>
      </c>
      <c r="AC1069">
        <v>0</v>
      </c>
      <c r="AD1069">
        <v>1</v>
      </c>
      <c r="AE1069">
        <v>1</v>
      </c>
      <c r="AF1069" t="s">
        <v>6</v>
      </c>
      <c r="AG1069">
        <v>11.39</v>
      </c>
      <c r="AH1069">
        <v>2</v>
      </c>
      <c r="AI1069">
        <v>27723151</v>
      </c>
      <c r="AJ1069">
        <v>1045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ROW(Source!A408)</f>
        <v>408</v>
      </c>
      <c r="B1070">
        <v>27723156</v>
      </c>
      <c r="C1070">
        <v>27723150</v>
      </c>
      <c r="D1070">
        <v>25412928</v>
      </c>
      <c r="E1070">
        <v>1</v>
      </c>
      <c r="F1070">
        <v>1</v>
      </c>
      <c r="G1070">
        <v>1</v>
      </c>
      <c r="H1070">
        <v>1</v>
      </c>
      <c r="I1070" t="s">
        <v>954</v>
      </c>
      <c r="J1070" t="s">
        <v>6</v>
      </c>
      <c r="K1070" t="s">
        <v>955</v>
      </c>
      <c r="L1070">
        <v>1191</v>
      </c>
      <c r="N1070">
        <v>1013</v>
      </c>
      <c r="O1070" t="s">
        <v>953</v>
      </c>
      <c r="P1070" t="s">
        <v>953</v>
      </c>
      <c r="Q1070">
        <v>1</v>
      </c>
      <c r="X1070">
        <v>0.13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1</v>
      </c>
      <c r="AE1070">
        <v>2</v>
      </c>
      <c r="AF1070" t="s">
        <v>6</v>
      </c>
      <c r="AG1070">
        <v>0.13</v>
      </c>
      <c r="AH1070">
        <v>2</v>
      </c>
      <c r="AI1070">
        <v>27723152</v>
      </c>
      <c r="AJ1070">
        <v>1046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ROW(Source!A408)</f>
        <v>408</v>
      </c>
      <c r="B1071">
        <v>27723157</v>
      </c>
      <c r="C1071">
        <v>27723150</v>
      </c>
      <c r="D1071">
        <v>25230514</v>
      </c>
      <c r="E1071">
        <v>1</v>
      </c>
      <c r="F1071">
        <v>1</v>
      </c>
      <c r="G1071">
        <v>1</v>
      </c>
      <c r="H1071">
        <v>2</v>
      </c>
      <c r="I1071" t="s">
        <v>960</v>
      </c>
      <c r="J1071" t="s">
        <v>961</v>
      </c>
      <c r="K1071" t="s">
        <v>962</v>
      </c>
      <c r="L1071">
        <v>1368</v>
      </c>
      <c r="N1071">
        <v>1011</v>
      </c>
      <c r="O1071" t="s">
        <v>959</v>
      </c>
      <c r="P1071" t="s">
        <v>959</v>
      </c>
      <c r="Q1071">
        <v>1</v>
      </c>
      <c r="X1071">
        <v>0.13</v>
      </c>
      <c r="Y1071">
        <v>0</v>
      </c>
      <c r="Z1071">
        <v>31.26</v>
      </c>
      <c r="AA1071">
        <v>13.5</v>
      </c>
      <c r="AB1071">
        <v>0</v>
      </c>
      <c r="AC1071">
        <v>0</v>
      </c>
      <c r="AD1071">
        <v>1</v>
      </c>
      <c r="AE1071">
        <v>0</v>
      </c>
      <c r="AF1071" t="s">
        <v>6</v>
      </c>
      <c r="AG1071">
        <v>0.13</v>
      </c>
      <c r="AH1071">
        <v>2</v>
      </c>
      <c r="AI1071">
        <v>27723153</v>
      </c>
      <c r="AJ1071">
        <v>1047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ROW(Source!A408)</f>
        <v>408</v>
      </c>
      <c r="B1072">
        <v>27723158</v>
      </c>
      <c r="C1072">
        <v>27723150</v>
      </c>
      <c r="D1072">
        <v>25147242</v>
      </c>
      <c r="E1072">
        <v>17</v>
      </c>
      <c r="F1072">
        <v>1</v>
      </c>
      <c r="G1072">
        <v>1</v>
      </c>
      <c r="H1072">
        <v>3</v>
      </c>
      <c r="I1072" t="s">
        <v>44</v>
      </c>
      <c r="J1072" t="s">
        <v>6</v>
      </c>
      <c r="K1072" t="s">
        <v>45</v>
      </c>
      <c r="L1072">
        <v>1348</v>
      </c>
      <c r="N1072">
        <v>1009</v>
      </c>
      <c r="O1072" t="s">
        <v>46</v>
      </c>
      <c r="P1072" t="s">
        <v>46</v>
      </c>
      <c r="Q1072">
        <v>1000</v>
      </c>
      <c r="X1072">
        <v>0.47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 t="s">
        <v>6</v>
      </c>
      <c r="AG1072">
        <v>0.47</v>
      </c>
      <c r="AH1072">
        <v>2</v>
      </c>
      <c r="AI1072">
        <v>27723154</v>
      </c>
      <c r="AJ1072">
        <v>1048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ROW(Source!A409)</f>
        <v>409</v>
      </c>
      <c r="B1073">
        <v>27723155</v>
      </c>
      <c r="C1073">
        <v>27723150</v>
      </c>
      <c r="D1073">
        <v>25413050</v>
      </c>
      <c r="E1073">
        <v>1</v>
      </c>
      <c r="F1073">
        <v>1</v>
      </c>
      <c r="G1073">
        <v>1</v>
      </c>
      <c r="H1073">
        <v>1</v>
      </c>
      <c r="I1073" t="s">
        <v>984</v>
      </c>
      <c r="J1073" t="s">
        <v>6</v>
      </c>
      <c r="K1073" t="s">
        <v>985</v>
      </c>
      <c r="L1073">
        <v>1191</v>
      </c>
      <c r="N1073">
        <v>1013</v>
      </c>
      <c r="O1073" t="s">
        <v>953</v>
      </c>
      <c r="P1073" t="s">
        <v>953</v>
      </c>
      <c r="Q1073">
        <v>1</v>
      </c>
      <c r="X1073">
        <v>11.39</v>
      </c>
      <c r="Y1073">
        <v>0</v>
      </c>
      <c r="Z1073">
        <v>0</v>
      </c>
      <c r="AA1073">
        <v>0</v>
      </c>
      <c r="AB1073">
        <v>7.8</v>
      </c>
      <c r="AC1073">
        <v>0</v>
      </c>
      <c r="AD1073">
        <v>1</v>
      </c>
      <c r="AE1073">
        <v>1</v>
      </c>
      <c r="AF1073" t="s">
        <v>6</v>
      </c>
      <c r="AG1073">
        <v>11.39</v>
      </c>
      <c r="AH1073">
        <v>2</v>
      </c>
      <c r="AI1073">
        <v>27723151</v>
      </c>
      <c r="AJ1073">
        <v>1049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ROW(Source!A409)</f>
        <v>409</v>
      </c>
      <c r="B1074">
        <v>27723156</v>
      </c>
      <c r="C1074">
        <v>27723150</v>
      </c>
      <c r="D1074">
        <v>25412928</v>
      </c>
      <c r="E1074">
        <v>1</v>
      </c>
      <c r="F1074">
        <v>1</v>
      </c>
      <c r="G1074">
        <v>1</v>
      </c>
      <c r="H1074">
        <v>1</v>
      </c>
      <c r="I1074" t="s">
        <v>954</v>
      </c>
      <c r="J1074" t="s">
        <v>6</v>
      </c>
      <c r="K1074" t="s">
        <v>955</v>
      </c>
      <c r="L1074">
        <v>1191</v>
      </c>
      <c r="N1074">
        <v>1013</v>
      </c>
      <c r="O1074" t="s">
        <v>953</v>
      </c>
      <c r="P1074" t="s">
        <v>953</v>
      </c>
      <c r="Q1074">
        <v>1</v>
      </c>
      <c r="X1074">
        <v>0.13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1</v>
      </c>
      <c r="AE1074">
        <v>2</v>
      </c>
      <c r="AF1074" t="s">
        <v>6</v>
      </c>
      <c r="AG1074">
        <v>0.13</v>
      </c>
      <c r="AH1074">
        <v>2</v>
      </c>
      <c r="AI1074">
        <v>27723152</v>
      </c>
      <c r="AJ1074">
        <v>1050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ROW(Source!A409)</f>
        <v>409</v>
      </c>
      <c r="B1075">
        <v>27723157</v>
      </c>
      <c r="C1075">
        <v>27723150</v>
      </c>
      <c r="D1075">
        <v>25230514</v>
      </c>
      <c r="E1075">
        <v>1</v>
      </c>
      <c r="F1075">
        <v>1</v>
      </c>
      <c r="G1075">
        <v>1</v>
      </c>
      <c r="H1075">
        <v>2</v>
      </c>
      <c r="I1075" t="s">
        <v>960</v>
      </c>
      <c r="J1075" t="s">
        <v>961</v>
      </c>
      <c r="K1075" t="s">
        <v>962</v>
      </c>
      <c r="L1075">
        <v>1368</v>
      </c>
      <c r="N1075">
        <v>1011</v>
      </c>
      <c r="O1075" t="s">
        <v>959</v>
      </c>
      <c r="P1075" t="s">
        <v>959</v>
      </c>
      <c r="Q1075">
        <v>1</v>
      </c>
      <c r="X1075">
        <v>0.13</v>
      </c>
      <c r="Y1075">
        <v>0</v>
      </c>
      <c r="Z1075">
        <v>31.26</v>
      </c>
      <c r="AA1075">
        <v>13.5</v>
      </c>
      <c r="AB1075">
        <v>0</v>
      </c>
      <c r="AC1075">
        <v>0</v>
      </c>
      <c r="AD1075">
        <v>1</v>
      </c>
      <c r="AE1075">
        <v>0</v>
      </c>
      <c r="AF1075" t="s">
        <v>6</v>
      </c>
      <c r="AG1075">
        <v>0.13</v>
      </c>
      <c r="AH1075">
        <v>2</v>
      </c>
      <c r="AI1075">
        <v>27723153</v>
      </c>
      <c r="AJ1075">
        <v>1051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ROW(Source!A409)</f>
        <v>409</v>
      </c>
      <c r="B1076">
        <v>27723158</v>
      </c>
      <c r="C1076">
        <v>27723150</v>
      </c>
      <c r="D1076">
        <v>25147242</v>
      </c>
      <c r="E1076">
        <v>17</v>
      </c>
      <c r="F1076">
        <v>1</v>
      </c>
      <c r="G1076">
        <v>1</v>
      </c>
      <c r="H1076">
        <v>3</v>
      </c>
      <c r="I1076" t="s">
        <v>44</v>
      </c>
      <c r="J1076" t="s">
        <v>6</v>
      </c>
      <c r="K1076" t="s">
        <v>45</v>
      </c>
      <c r="L1076">
        <v>1348</v>
      </c>
      <c r="N1076">
        <v>1009</v>
      </c>
      <c r="O1076" t="s">
        <v>46</v>
      </c>
      <c r="P1076" t="s">
        <v>46</v>
      </c>
      <c r="Q1076">
        <v>1000</v>
      </c>
      <c r="X1076">
        <v>0.47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 t="s">
        <v>6</v>
      </c>
      <c r="AG1076">
        <v>0.47</v>
      </c>
      <c r="AH1076">
        <v>2</v>
      </c>
      <c r="AI1076">
        <v>27723154</v>
      </c>
      <c r="AJ1076">
        <v>1052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ROW(Source!A412)</f>
        <v>412</v>
      </c>
      <c r="B1077">
        <v>27723162</v>
      </c>
      <c r="C1077">
        <v>27723160</v>
      </c>
      <c r="D1077">
        <v>25413300</v>
      </c>
      <c r="E1077">
        <v>1</v>
      </c>
      <c r="F1077">
        <v>1</v>
      </c>
      <c r="G1077">
        <v>1</v>
      </c>
      <c r="H1077">
        <v>1</v>
      </c>
      <c r="I1077" t="s">
        <v>989</v>
      </c>
      <c r="J1077" t="s">
        <v>6</v>
      </c>
      <c r="K1077" t="s">
        <v>990</v>
      </c>
      <c r="L1077">
        <v>1191</v>
      </c>
      <c r="N1077">
        <v>1013</v>
      </c>
      <c r="O1077" t="s">
        <v>953</v>
      </c>
      <c r="P1077" t="s">
        <v>953</v>
      </c>
      <c r="Q1077">
        <v>1</v>
      </c>
      <c r="X1077">
        <v>0.9</v>
      </c>
      <c r="Y1077">
        <v>0</v>
      </c>
      <c r="Z1077">
        <v>0</v>
      </c>
      <c r="AA1077">
        <v>0</v>
      </c>
      <c r="AB1077">
        <v>8.5299999999999994</v>
      </c>
      <c r="AC1077">
        <v>0</v>
      </c>
      <c r="AD1077">
        <v>1</v>
      </c>
      <c r="AE1077">
        <v>1</v>
      </c>
      <c r="AF1077" t="s">
        <v>103</v>
      </c>
      <c r="AG1077">
        <v>1.0349999999999999</v>
      </c>
      <c r="AH1077">
        <v>2</v>
      </c>
      <c r="AI1077">
        <v>27723161</v>
      </c>
      <c r="AJ1077">
        <v>1053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ROW(Source!A413)</f>
        <v>413</v>
      </c>
      <c r="B1078">
        <v>27723162</v>
      </c>
      <c r="C1078">
        <v>27723160</v>
      </c>
      <c r="D1078">
        <v>25413300</v>
      </c>
      <c r="E1078">
        <v>1</v>
      </c>
      <c r="F1078">
        <v>1</v>
      </c>
      <c r="G1078">
        <v>1</v>
      </c>
      <c r="H1078">
        <v>1</v>
      </c>
      <c r="I1078" t="s">
        <v>989</v>
      </c>
      <c r="J1078" t="s">
        <v>6</v>
      </c>
      <c r="K1078" t="s">
        <v>990</v>
      </c>
      <c r="L1078">
        <v>1191</v>
      </c>
      <c r="N1078">
        <v>1013</v>
      </c>
      <c r="O1078" t="s">
        <v>953</v>
      </c>
      <c r="P1078" t="s">
        <v>953</v>
      </c>
      <c r="Q1078">
        <v>1</v>
      </c>
      <c r="X1078">
        <v>0.9</v>
      </c>
      <c r="Y1078">
        <v>0</v>
      </c>
      <c r="Z1078">
        <v>0</v>
      </c>
      <c r="AA1078">
        <v>0</v>
      </c>
      <c r="AB1078">
        <v>8.5299999999999994</v>
      </c>
      <c r="AC1078">
        <v>0</v>
      </c>
      <c r="AD1078">
        <v>1</v>
      </c>
      <c r="AE1078">
        <v>1</v>
      </c>
      <c r="AF1078" t="s">
        <v>103</v>
      </c>
      <c r="AG1078">
        <v>1.0349999999999999</v>
      </c>
      <c r="AH1078">
        <v>2</v>
      </c>
      <c r="AI1078">
        <v>27723161</v>
      </c>
      <c r="AJ1078">
        <v>1054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ROW(Source!A414)</f>
        <v>414</v>
      </c>
      <c r="B1079">
        <v>27723170</v>
      </c>
      <c r="C1079">
        <v>27723163</v>
      </c>
      <c r="D1079">
        <v>25413300</v>
      </c>
      <c r="E1079">
        <v>1</v>
      </c>
      <c r="F1079">
        <v>1</v>
      </c>
      <c r="G1079">
        <v>1</v>
      </c>
      <c r="H1079">
        <v>1</v>
      </c>
      <c r="I1079" t="s">
        <v>989</v>
      </c>
      <c r="J1079" t="s">
        <v>6</v>
      </c>
      <c r="K1079" t="s">
        <v>990</v>
      </c>
      <c r="L1079">
        <v>1191</v>
      </c>
      <c r="N1079">
        <v>1013</v>
      </c>
      <c r="O1079" t="s">
        <v>953</v>
      </c>
      <c r="P1079" t="s">
        <v>953</v>
      </c>
      <c r="Q1079">
        <v>1</v>
      </c>
      <c r="X1079">
        <v>111.2</v>
      </c>
      <c r="Y1079">
        <v>0</v>
      </c>
      <c r="Z1079">
        <v>0</v>
      </c>
      <c r="AA1079">
        <v>0</v>
      </c>
      <c r="AB1079">
        <v>8.5299999999999994</v>
      </c>
      <c r="AC1079">
        <v>0</v>
      </c>
      <c r="AD1079">
        <v>1</v>
      </c>
      <c r="AE1079">
        <v>1</v>
      </c>
      <c r="AF1079" t="s">
        <v>6</v>
      </c>
      <c r="AG1079">
        <v>111.2</v>
      </c>
      <c r="AH1079">
        <v>2</v>
      </c>
      <c r="AI1079">
        <v>27723164</v>
      </c>
      <c r="AJ1079">
        <v>1055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ROW(Source!A414)</f>
        <v>414</v>
      </c>
      <c r="B1080">
        <v>27723171</v>
      </c>
      <c r="C1080">
        <v>27723163</v>
      </c>
      <c r="D1080">
        <v>25412928</v>
      </c>
      <c r="E1080">
        <v>1</v>
      </c>
      <c r="F1080">
        <v>1</v>
      </c>
      <c r="G1080">
        <v>1</v>
      </c>
      <c r="H1080">
        <v>1</v>
      </c>
      <c r="I1080" t="s">
        <v>954</v>
      </c>
      <c r="J1080" t="s">
        <v>6</v>
      </c>
      <c r="K1080" t="s">
        <v>955</v>
      </c>
      <c r="L1080">
        <v>1191</v>
      </c>
      <c r="N1080">
        <v>1013</v>
      </c>
      <c r="O1080" t="s">
        <v>953</v>
      </c>
      <c r="P1080" t="s">
        <v>953</v>
      </c>
      <c r="Q1080">
        <v>1</v>
      </c>
      <c r="X1080">
        <v>1.8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2</v>
      </c>
      <c r="AF1080" t="s">
        <v>6</v>
      </c>
      <c r="AG1080">
        <v>1.8</v>
      </c>
      <c r="AH1080">
        <v>2</v>
      </c>
      <c r="AI1080">
        <v>27723165</v>
      </c>
      <c r="AJ1080">
        <v>1056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ROW(Source!A414)</f>
        <v>414</v>
      </c>
      <c r="B1081">
        <v>27723172</v>
      </c>
      <c r="C1081">
        <v>27723163</v>
      </c>
      <c r="D1081">
        <v>25230514</v>
      </c>
      <c r="E1081">
        <v>1</v>
      </c>
      <c r="F1081">
        <v>1</v>
      </c>
      <c r="G1081">
        <v>1</v>
      </c>
      <c r="H1081">
        <v>2</v>
      </c>
      <c r="I1081" t="s">
        <v>960</v>
      </c>
      <c r="J1081" t="s">
        <v>961</v>
      </c>
      <c r="K1081" t="s">
        <v>962</v>
      </c>
      <c r="L1081">
        <v>1368</v>
      </c>
      <c r="N1081">
        <v>1011</v>
      </c>
      <c r="O1081" t="s">
        <v>959</v>
      </c>
      <c r="P1081" t="s">
        <v>959</v>
      </c>
      <c r="Q1081">
        <v>1</v>
      </c>
      <c r="X1081">
        <v>1.8</v>
      </c>
      <c r="Y1081">
        <v>0</v>
      </c>
      <c r="Z1081">
        <v>31.26</v>
      </c>
      <c r="AA1081">
        <v>13.5</v>
      </c>
      <c r="AB1081">
        <v>0</v>
      </c>
      <c r="AC1081">
        <v>0</v>
      </c>
      <c r="AD1081">
        <v>1</v>
      </c>
      <c r="AE1081">
        <v>0</v>
      </c>
      <c r="AF1081" t="s">
        <v>6</v>
      </c>
      <c r="AG1081">
        <v>1.8</v>
      </c>
      <c r="AH1081">
        <v>2</v>
      </c>
      <c r="AI1081">
        <v>27723166</v>
      </c>
      <c r="AJ1081">
        <v>1057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ROW(Source!A414)</f>
        <v>414</v>
      </c>
      <c r="B1082">
        <v>27723173</v>
      </c>
      <c r="C1082">
        <v>27723163</v>
      </c>
      <c r="D1082">
        <v>25231936</v>
      </c>
      <c r="E1082">
        <v>1</v>
      </c>
      <c r="F1082">
        <v>1</v>
      </c>
      <c r="G1082">
        <v>1</v>
      </c>
      <c r="H1082">
        <v>2</v>
      </c>
      <c r="I1082" t="s">
        <v>1039</v>
      </c>
      <c r="J1082" t="s">
        <v>1040</v>
      </c>
      <c r="K1082" t="s">
        <v>1041</v>
      </c>
      <c r="L1082">
        <v>1368</v>
      </c>
      <c r="N1082">
        <v>1011</v>
      </c>
      <c r="O1082" t="s">
        <v>959</v>
      </c>
      <c r="P1082" t="s">
        <v>959</v>
      </c>
      <c r="Q1082">
        <v>1</v>
      </c>
      <c r="X1082">
        <v>19.2</v>
      </c>
      <c r="Y1082">
        <v>0</v>
      </c>
      <c r="Z1082">
        <v>32.5</v>
      </c>
      <c r="AA1082">
        <v>0</v>
      </c>
      <c r="AB1082">
        <v>0</v>
      </c>
      <c r="AC1082">
        <v>0</v>
      </c>
      <c r="AD1082">
        <v>1</v>
      </c>
      <c r="AE1082">
        <v>0</v>
      </c>
      <c r="AF1082" t="s">
        <v>6</v>
      </c>
      <c r="AG1082">
        <v>19.2</v>
      </c>
      <c r="AH1082">
        <v>2</v>
      </c>
      <c r="AI1082">
        <v>27723167</v>
      </c>
      <c r="AJ1082">
        <v>1058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ROW(Source!A414)</f>
        <v>414</v>
      </c>
      <c r="B1083">
        <v>27723174</v>
      </c>
      <c r="C1083">
        <v>27723163</v>
      </c>
      <c r="D1083">
        <v>25232531</v>
      </c>
      <c r="E1083">
        <v>1</v>
      </c>
      <c r="F1083">
        <v>1</v>
      </c>
      <c r="G1083">
        <v>1</v>
      </c>
      <c r="H1083">
        <v>2</v>
      </c>
      <c r="I1083" t="s">
        <v>1042</v>
      </c>
      <c r="J1083" t="s">
        <v>1043</v>
      </c>
      <c r="K1083" t="s">
        <v>1044</v>
      </c>
      <c r="L1083">
        <v>1368</v>
      </c>
      <c r="N1083">
        <v>1011</v>
      </c>
      <c r="O1083" t="s">
        <v>959</v>
      </c>
      <c r="P1083" t="s">
        <v>959</v>
      </c>
      <c r="Q1083">
        <v>1</v>
      </c>
      <c r="X1083">
        <v>38.4</v>
      </c>
      <c r="Y1083">
        <v>0</v>
      </c>
      <c r="Z1083">
        <v>1.53</v>
      </c>
      <c r="AA1083">
        <v>0</v>
      </c>
      <c r="AB1083">
        <v>0</v>
      </c>
      <c r="AC1083">
        <v>0</v>
      </c>
      <c r="AD1083">
        <v>1</v>
      </c>
      <c r="AE1083">
        <v>0</v>
      </c>
      <c r="AF1083" t="s">
        <v>6</v>
      </c>
      <c r="AG1083">
        <v>38.4</v>
      </c>
      <c r="AH1083">
        <v>2</v>
      </c>
      <c r="AI1083">
        <v>27723168</v>
      </c>
      <c r="AJ1083">
        <v>1059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ROW(Source!A414)</f>
        <v>414</v>
      </c>
      <c r="B1084">
        <v>27723175</v>
      </c>
      <c r="C1084">
        <v>27723163</v>
      </c>
      <c r="D1084">
        <v>25147242</v>
      </c>
      <c r="E1084">
        <v>17</v>
      </c>
      <c r="F1084">
        <v>1</v>
      </c>
      <c r="G1084">
        <v>1</v>
      </c>
      <c r="H1084">
        <v>3</v>
      </c>
      <c r="I1084" t="s">
        <v>44</v>
      </c>
      <c r="J1084" t="s">
        <v>6</v>
      </c>
      <c r="K1084" t="s">
        <v>45</v>
      </c>
      <c r="L1084">
        <v>1348</v>
      </c>
      <c r="N1084">
        <v>1009</v>
      </c>
      <c r="O1084" t="s">
        <v>46</v>
      </c>
      <c r="P1084" t="s">
        <v>46</v>
      </c>
      <c r="Q1084">
        <v>1000</v>
      </c>
      <c r="X1084">
        <v>6.6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 t="s">
        <v>6</v>
      </c>
      <c r="AG1084">
        <v>6.6</v>
      </c>
      <c r="AH1084">
        <v>2</v>
      </c>
      <c r="AI1084">
        <v>27723169</v>
      </c>
      <c r="AJ1084">
        <v>1060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ROW(Source!A415)</f>
        <v>415</v>
      </c>
      <c r="B1085">
        <v>27723170</v>
      </c>
      <c r="C1085">
        <v>27723163</v>
      </c>
      <c r="D1085">
        <v>25413300</v>
      </c>
      <c r="E1085">
        <v>1</v>
      </c>
      <c r="F1085">
        <v>1</v>
      </c>
      <c r="G1085">
        <v>1</v>
      </c>
      <c r="H1085">
        <v>1</v>
      </c>
      <c r="I1085" t="s">
        <v>989</v>
      </c>
      <c r="J1085" t="s">
        <v>6</v>
      </c>
      <c r="K1085" t="s">
        <v>990</v>
      </c>
      <c r="L1085">
        <v>1191</v>
      </c>
      <c r="N1085">
        <v>1013</v>
      </c>
      <c r="O1085" t="s">
        <v>953</v>
      </c>
      <c r="P1085" t="s">
        <v>953</v>
      </c>
      <c r="Q1085">
        <v>1</v>
      </c>
      <c r="X1085">
        <v>111.2</v>
      </c>
      <c r="Y1085">
        <v>0</v>
      </c>
      <c r="Z1085">
        <v>0</v>
      </c>
      <c r="AA1085">
        <v>0</v>
      </c>
      <c r="AB1085">
        <v>8.5299999999999994</v>
      </c>
      <c r="AC1085">
        <v>0</v>
      </c>
      <c r="AD1085">
        <v>1</v>
      </c>
      <c r="AE1085">
        <v>1</v>
      </c>
      <c r="AF1085" t="s">
        <v>6</v>
      </c>
      <c r="AG1085">
        <v>111.2</v>
      </c>
      <c r="AH1085">
        <v>2</v>
      </c>
      <c r="AI1085">
        <v>27723164</v>
      </c>
      <c r="AJ1085">
        <v>1061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ROW(Source!A415)</f>
        <v>415</v>
      </c>
      <c r="B1086">
        <v>27723171</v>
      </c>
      <c r="C1086">
        <v>27723163</v>
      </c>
      <c r="D1086">
        <v>25412928</v>
      </c>
      <c r="E1086">
        <v>1</v>
      </c>
      <c r="F1086">
        <v>1</v>
      </c>
      <c r="G1086">
        <v>1</v>
      </c>
      <c r="H1086">
        <v>1</v>
      </c>
      <c r="I1086" t="s">
        <v>954</v>
      </c>
      <c r="J1086" t="s">
        <v>6</v>
      </c>
      <c r="K1086" t="s">
        <v>955</v>
      </c>
      <c r="L1086">
        <v>1191</v>
      </c>
      <c r="N1086">
        <v>1013</v>
      </c>
      <c r="O1086" t="s">
        <v>953</v>
      </c>
      <c r="P1086" t="s">
        <v>953</v>
      </c>
      <c r="Q1086">
        <v>1</v>
      </c>
      <c r="X1086">
        <v>1.8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1</v>
      </c>
      <c r="AE1086">
        <v>2</v>
      </c>
      <c r="AF1086" t="s">
        <v>6</v>
      </c>
      <c r="AG1086">
        <v>1.8</v>
      </c>
      <c r="AH1086">
        <v>2</v>
      </c>
      <c r="AI1086">
        <v>27723165</v>
      </c>
      <c r="AJ1086">
        <v>1062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ROW(Source!A415)</f>
        <v>415</v>
      </c>
      <c r="B1087">
        <v>27723172</v>
      </c>
      <c r="C1087">
        <v>27723163</v>
      </c>
      <c r="D1087">
        <v>25230514</v>
      </c>
      <c r="E1087">
        <v>1</v>
      </c>
      <c r="F1087">
        <v>1</v>
      </c>
      <c r="G1087">
        <v>1</v>
      </c>
      <c r="H1087">
        <v>2</v>
      </c>
      <c r="I1087" t="s">
        <v>960</v>
      </c>
      <c r="J1087" t="s">
        <v>961</v>
      </c>
      <c r="K1087" t="s">
        <v>962</v>
      </c>
      <c r="L1087">
        <v>1368</v>
      </c>
      <c r="N1087">
        <v>1011</v>
      </c>
      <c r="O1087" t="s">
        <v>959</v>
      </c>
      <c r="P1087" t="s">
        <v>959</v>
      </c>
      <c r="Q1087">
        <v>1</v>
      </c>
      <c r="X1087">
        <v>1.8</v>
      </c>
      <c r="Y1087">
        <v>0</v>
      </c>
      <c r="Z1087">
        <v>31.26</v>
      </c>
      <c r="AA1087">
        <v>13.5</v>
      </c>
      <c r="AB1087">
        <v>0</v>
      </c>
      <c r="AC1087">
        <v>0</v>
      </c>
      <c r="AD1087">
        <v>1</v>
      </c>
      <c r="AE1087">
        <v>0</v>
      </c>
      <c r="AF1087" t="s">
        <v>6</v>
      </c>
      <c r="AG1087">
        <v>1.8</v>
      </c>
      <c r="AH1087">
        <v>2</v>
      </c>
      <c r="AI1087">
        <v>27723166</v>
      </c>
      <c r="AJ1087">
        <v>1063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ROW(Source!A415)</f>
        <v>415</v>
      </c>
      <c r="B1088">
        <v>27723173</v>
      </c>
      <c r="C1088">
        <v>27723163</v>
      </c>
      <c r="D1088">
        <v>25231936</v>
      </c>
      <c r="E1088">
        <v>1</v>
      </c>
      <c r="F1088">
        <v>1</v>
      </c>
      <c r="G1088">
        <v>1</v>
      </c>
      <c r="H1088">
        <v>2</v>
      </c>
      <c r="I1088" t="s">
        <v>1039</v>
      </c>
      <c r="J1088" t="s">
        <v>1040</v>
      </c>
      <c r="K1088" t="s">
        <v>1041</v>
      </c>
      <c r="L1088">
        <v>1368</v>
      </c>
      <c r="N1088">
        <v>1011</v>
      </c>
      <c r="O1088" t="s">
        <v>959</v>
      </c>
      <c r="P1088" t="s">
        <v>959</v>
      </c>
      <c r="Q1088">
        <v>1</v>
      </c>
      <c r="X1088">
        <v>19.2</v>
      </c>
      <c r="Y1088">
        <v>0</v>
      </c>
      <c r="Z1088">
        <v>32.5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6</v>
      </c>
      <c r="AG1088">
        <v>19.2</v>
      </c>
      <c r="AH1088">
        <v>2</v>
      </c>
      <c r="AI1088">
        <v>27723167</v>
      </c>
      <c r="AJ1088">
        <v>1064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ROW(Source!A415)</f>
        <v>415</v>
      </c>
      <c r="B1089">
        <v>27723174</v>
      </c>
      <c r="C1089">
        <v>27723163</v>
      </c>
      <c r="D1089">
        <v>25232531</v>
      </c>
      <c r="E1089">
        <v>1</v>
      </c>
      <c r="F1089">
        <v>1</v>
      </c>
      <c r="G1089">
        <v>1</v>
      </c>
      <c r="H1089">
        <v>2</v>
      </c>
      <c r="I1089" t="s">
        <v>1042</v>
      </c>
      <c r="J1089" t="s">
        <v>1043</v>
      </c>
      <c r="K1089" t="s">
        <v>1044</v>
      </c>
      <c r="L1089">
        <v>1368</v>
      </c>
      <c r="N1089">
        <v>1011</v>
      </c>
      <c r="O1089" t="s">
        <v>959</v>
      </c>
      <c r="P1089" t="s">
        <v>959</v>
      </c>
      <c r="Q1089">
        <v>1</v>
      </c>
      <c r="X1089">
        <v>38.4</v>
      </c>
      <c r="Y1089">
        <v>0</v>
      </c>
      <c r="Z1089">
        <v>1.53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6</v>
      </c>
      <c r="AG1089">
        <v>38.4</v>
      </c>
      <c r="AH1089">
        <v>2</v>
      </c>
      <c r="AI1089">
        <v>27723168</v>
      </c>
      <c r="AJ1089">
        <v>1065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ROW(Source!A415)</f>
        <v>415</v>
      </c>
      <c r="B1090">
        <v>27723175</v>
      </c>
      <c r="C1090">
        <v>27723163</v>
      </c>
      <c r="D1090">
        <v>25147242</v>
      </c>
      <c r="E1090">
        <v>17</v>
      </c>
      <c r="F1090">
        <v>1</v>
      </c>
      <c r="G1090">
        <v>1</v>
      </c>
      <c r="H1090">
        <v>3</v>
      </c>
      <c r="I1090" t="s">
        <v>44</v>
      </c>
      <c r="J1090" t="s">
        <v>6</v>
      </c>
      <c r="K1090" t="s">
        <v>45</v>
      </c>
      <c r="L1090">
        <v>1348</v>
      </c>
      <c r="N1090">
        <v>1009</v>
      </c>
      <c r="O1090" t="s">
        <v>46</v>
      </c>
      <c r="P1090" t="s">
        <v>46</v>
      </c>
      <c r="Q1090">
        <v>1000</v>
      </c>
      <c r="X1090">
        <v>6.6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 t="s">
        <v>6</v>
      </c>
      <c r="AG1090">
        <v>6.6</v>
      </c>
      <c r="AH1090">
        <v>2</v>
      </c>
      <c r="AI1090">
        <v>27723169</v>
      </c>
      <c r="AJ1090">
        <v>1066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ROW(Source!A418)</f>
        <v>418</v>
      </c>
      <c r="B1091">
        <v>27723181</v>
      </c>
      <c r="C1091">
        <v>27723177</v>
      </c>
      <c r="D1091">
        <v>25418142</v>
      </c>
      <c r="E1091">
        <v>1</v>
      </c>
      <c r="F1091">
        <v>1</v>
      </c>
      <c r="G1091">
        <v>1</v>
      </c>
      <c r="H1091">
        <v>1</v>
      </c>
      <c r="I1091" t="s">
        <v>1270</v>
      </c>
      <c r="J1091" t="s">
        <v>6</v>
      </c>
      <c r="K1091" t="s">
        <v>1271</v>
      </c>
      <c r="L1091">
        <v>1191</v>
      </c>
      <c r="N1091">
        <v>1013</v>
      </c>
      <c r="O1091" t="s">
        <v>953</v>
      </c>
      <c r="P1091" t="s">
        <v>953</v>
      </c>
      <c r="Q1091">
        <v>1</v>
      </c>
      <c r="X1091">
        <v>86.67</v>
      </c>
      <c r="Y1091">
        <v>0</v>
      </c>
      <c r="Z1091">
        <v>0</v>
      </c>
      <c r="AA1091">
        <v>0</v>
      </c>
      <c r="AB1091">
        <v>8.9700000000000006</v>
      </c>
      <c r="AC1091">
        <v>0</v>
      </c>
      <c r="AD1091">
        <v>1</v>
      </c>
      <c r="AE1091">
        <v>1</v>
      </c>
      <c r="AF1091" t="s">
        <v>6</v>
      </c>
      <c r="AG1091">
        <v>86.67</v>
      </c>
      <c r="AH1091">
        <v>2</v>
      </c>
      <c r="AI1091">
        <v>27723178</v>
      </c>
      <c r="AJ1091">
        <v>1067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ROW(Source!A418)</f>
        <v>418</v>
      </c>
      <c r="B1092">
        <v>27723182</v>
      </c>
      <c r="C1092">
        <v>27723177</v>
      </c>
      <c r="D1092">
        <v>25412928</v>
      </c>
      <c r="E1092">
        <v>1</v>
      </c>
      <c r="F1092">
        <v>1</v>
      </c>
      <c r="G1092">
        <v>1</v>
      </c>
      <c r="H1092">
        <v>1</v>
      </c>
      <c r="I1092" t="s">
        <v>954</v>
      </c>
      <c r="J1092" t="s">
        <v>6</v>
      </c>
      <c r="K1092" t="s">
        <v>955</v>
      </c>
      <c r="L1092">
        <v>1191</v>
      </c>
      <c r="N1092">
        <v>1013</v>
      </c>
      <c r="O1092" t="s">
        <v>953</v>
      </c>
      <c r="P1092" t="s">
        <v>953</v>
      </c>
      <c r="Q1092">
        <v>1</v>
      </c>
      <c r="X1092">
        <v>2.2000000000000002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1</v>
      </c>
      <c r="AE1092">
        <v>2</v>
      </c>
      <c r="AF1092" t="s">
        <v>6</v>
      </c>
      <c r="AG1092">
        <v>2.2000000000000002</v>
      </c>
      <c r="AH1092">
        <v>2</v>
      </c>
      <c r="AI1092">
        <v>27723179</v>
      </c>
      <c r="AJ1092">
        <v>1068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ROW(Source!A418)</f>
        <v>418</v>
      </c>
      <c r="B1093">
        <v>27723183</v>
      </c>
      <c r="C1093">
        <v>27723177</v>
      </c>
      <c r="D1093">
        <v>25230514</v>
      </c>
      <c r="E1093">
        <v>1</v>
      </c>
      <c r="F1093">
        <v>1</v>
      </c>
      <c r="G1093">
        <v>1</v>
      </c>
      <c r="H1093">
        <v>2</v>
      </c>
      <c r="I1093" t="s">
        <v>960</v>
      </c>
      <c r="J1093" t="s">
        <v>961</v>
      </c>
      <c r="K1093" t="s">
        <v>962</v>
      </c>
      <c r="L1093">
        <v>1368</v>
      </c>
      <c r="N1093">
        <v>1011</v>
      </c>
      <c r="O1093" t="s">
        <v>959</v>
      </c>
      <c r="P1093" t="s">
        <v>959</v>
      </c>
      <c r="Q1093">
        <v>1</v>
      </c>
      <c r="X1093">
        <v>2.2000000000000002</v>
      </c>
      <c r="Y1093">
        <v>0</v>
      </c>
      <c r="Z1093">
        <v>31.26</v>
      </c>
      <c r="AA1093">
        <v>13.5</v>
      </c>
      <c r="AB1093">
        <v>0</v>
      </c>
      <c r="AC1093">
        <v>0</v>
      </c>
      <c r="AD1093">
        <v>1</v>
      </c>
      <c r="AE1093">
        <v>0</v>
      </c>
      <c r="AF1093" t="s">
        <v>6</v>
      </c>
      <c r="AG1093">
        <v>2.2000000000000002</v>
      </c>
      <c r="AH1093">
        <v>2</v>
      </c>
      <c r="AI1093">
        <v>27723180</v>
      </c>
      <c r="AJ1093">
        <v>1069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ROW(Source!A419)</f>
        <v>419</v>
      </c>
      <c r="B1094">
        <v>27723181</v>
      </c>
      <c r="C1094">
        <v>27723177</v>
      </c>
      <c r="D1094">
        <v>25418142</v>
      </c>
      <c r="E1094">
        <v>1</v>
      </c>
      <c r="F1094">
        <v>1</v>
      </c>
      <c r="G1094">
        <v>1</v>
      </c>
      <c r="H1094">
        <v>1</v>
      </c>
      <c r="I1094" t="s">
        <v>1270</v>
      </c>
      <c r="J1094" t="s">
        <v>6</v>
      </c>
      <c r="K1094" t="s">
        <v>1271</v>
      </c>
      <c r="L1094">
        <v>1191</v>
      </c>
      <c r="N1094">
        <v>1013</v>
      </c>
      <c r="O1094" t="s">
        <v>953</v>
      </c>
      <c r="P1094" t="s">
        <v>953</v>
      </c>
      <c r="Q1094">
        <v>1</v>
      </c>
      <c r="X1094">
        <v>86.67</v>
      </c>
      <c r="Y1094">
        <v>0</v>
      </c>
      <c r="Z1094">
        <v>0</v>
      </c>
      <c r="AA1094">
        <v>0</v>
      </c>
      <c r="AB1094">
        <v>8.9700000000000006</v>
      </c>
      <c r="AC1094">
        <v>0</v>
      </c>
      <c r="AD1094">
        <v>1</v>
      </c>
      <c r="AE1094">
        <v>1</v>
      </c>
      <c r="AF1094" t="s">
        <v>6</v>
      </c>
      <c r="AG1094">
        <v>86.67</v>
      </c>
      <c r="AH1094">
        <v>2</v>
      </c>
      <c r="AI1094">
        <v>27723178</v>
      </c>
      <c r="AJ1094">
        <v>1070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ROW(Source!A419)</f>
        <v>419</v>
      </c>
      <c r="B1095">
        <v>27723182</v>
      </c>
      <c r="C1095">
        <v>27723177</v>
      </c>
      <c r="D1095">
        <v>25412928</v>
      </c>
      <c r="E1095">
        <v>1</v>
      </c>
      <c r="F1095">
        <v>1</v>
      </c>
      <c r="G1095">
        <v>1</v>
      </c>
      <c r="H1095">
        <v>1</v>
      </c>
      <c r="I1095" t="s">
        <v>954</v>
      </c>
      <c r="J1095" t="s">
        <v>6</v>
      </c>
      <c r="K1095" t="s">
        <v>955</v>
      </c>
      <c r="L1095">
        <v>1191</v>
      </c>
      <c r="N1095">
        <v>1013</v>
      </c>
      <c r="O1095" t="s">
        <v>953</v>
      </c>
      <c r="P1095" t="s">
        <v>953</v>
      </c>
      <c r="Q1095">
        <v>1</v>
      </c>
      <c r="X1095">
        <v>2.2000000000000002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1</v>
      </c>
      <c r="AE1095">
        <v>2</v>
      </c>
      <c r="AF1095" t="s">
        <v>6</v>
      </c>
      <c r="AG1095">
        <v>2.2000000000000002</v>
      </c>
      <c r="AH1095">
        <v>2</v>
      </c>
      <c r="AI1095">
        <v>27723179</v>
      </c>
      <c r="AJ1095">
        <v>1071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ROW(Source!A419)</f>
        <v>419</v>
      </c>
      <c r="B1096">
        <v>27723183</v>
      </c>
      <c r="C1096">
        <v>27723177</v>
      </c>
      <c r="D1096">
        <v>25230514</v>
      </c>
      <c r="E1096">
        <v>1</v>
      </c>
      <c r="F1096">
        <v>1</v>
      </c>
      <c r="G1096">
        <v>1</v>
      </c>
      <c r="H1096">
        <v>2</v>
      </c>
      <c r="I1096" t="s">
        <v>960</v>
      </c>
      <c r="J1096" t="s">
        <v>961</v>
      </c>
      <c r="K1096" t="s">
        <v>962</v>
      </c>
      <c r="L1096">
        <v>1368</v>
      </c>
      <c r="N1096">
        <v>1011</v>
      </c>
      <c r="O1096" t="s">
        <v>959</v>
      </c>
      <c r="P1096" t="s">
        <v>959</v>
      </c>
      <c r="Q1096">
        <v>1</v>
      </c>
      <c r="X1096">
        <v>2.2000000000000002</v>
      </c>
      <c r="Y1096">
        <v>0</v>
      </c>
      <c r="Z1096">
        <v>31.26</v>
      </c>
      <c r="AA1096">
        <v>13.5</v>
      </c>
      <c r="AB1096">
        <v>0</v>
      </c>
      <c r="AC1096">
        <v>0</v>
      </c>
      <c r="AD1096">
        <v>1</v>
      </c>
      <c r="AE1096">
        <v>0</v>
      </c>
      <c r="AF1096" t="s">
        <v>6</v>
      </c>
      <c r="AG1096">
        <v>2.2000000000000002</v>
      </c>
      <c r="AH1096">
        <v>2</v>
      </c>
      <c r="AI1096">
        <v>27723180</v>
      </c>
      <c r="AJ1096">
        <v>1072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ROW(Source!A420)</f>
        <v>420</v>
      </c>
      <c r="B1097">
        <v>27723206</v>
      </c>
      <c r="C1097">
        <v>27723184</v>
      </c>
      <c r="D1097">
        <v>25428833</v>
      </c>
      <c r="E1097">
        <v>1</v>
      </c>
      <c r="F1097">
        <v>1</v>
      </c>
      <c r="G1097">
        <v>1</v>
      </c>
      <c r="H1097">
        <v>1</v>
      </c>
      <c r="I1097" t="s">
        <v>1059</v>
      </c>
      <c r="J1097" t="s">
        <v>6</v>
      </c>
      <c r="K1097" t="s">
        <v>1060</v>
      </c>
      <c r="L1097">
        <v>1191</v>
      </c>
      <c r="N1097">
        <v>1013</v>
      </c>
      <c r="O1097" t="s">
        <v>953</v>
      </c>
      <c r="P1097" t="s">
        <v>953</v>
      </c>
      <c r="Q1097">
        <v>1</v>
      </c>
      <c r="X1097">
        <v>75.56</v>
      </c>
      <c r="Y1097">
        <v>0</v>
      </c>
      <c r="Z1097">
        <v>0</v>
      </c>
      <c r="AA1097">
        <v>0</v>
      </c>
      <c r="AB1097">
        <v>9.92</v>
      </c>
      <c r="AC1097">
        <v>0</v>
      </c>
      <c r="AD1097">
        <v>1</v>
      </c>
      <c r="AE1097">
        <v>1</v>
      </c>
      <c r="AF1097" t="s">
        <v>53</v>
      </c>
      <c r="AG1097">
        <v>52.891999999999996</v>
      </c>
      <c r="AH1097">
        <v>2</v>
      </c>
      <c r="AI1097">
        <v>27723185</v>
      </c>
      <c r="AJ1097">
        <v>1073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ROW(Source!A420)</f>
        <v>420</v>
      </c>
      <c r="B1098">
        <v>27723207</v>
      </c>
      <c r="C1098">
        <v>27723184</v>
      </c>
      <c r="D1098">
        <v>25412928</v>
      </c>
      <c r="E1098">
        <v>1</v>
      </c>
      <c r="F1098">
        <v>1</v>
      </c>
      <c r="G1098">
        <v>1</v>
      </c>
      <c r="H1098">
        <v>1</v>
      </c>
      <c r="I1098" t="s">
        <v>954</v>
      </c>
      <c r="J1098" t="s">
        <v>6</v>
      </c>
      <c r="K1098" t="s">
        <v>955</v>
      </c>
      <c r="L1098">
        <v>1191</v>
      </c>
      <c r="N1098">
        <v>1013</v>
      </c>
      <c r="O1098" t="s">
        <v>953</v>
      </c>
      <c r="P1098" t="s">
        <v>953</v>
      </c>
      <c r="Q1098">
        <v>1</v>
      </c>
      <c r="X1098">
        <v>0.87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1</v>
      </c>
      <c r="AE1098">
        <v>2</v>
      </c>
      <c r="AF1098" t="s">
        <v>53</v>
      </c>
      <c r="AG1098">
        <v>0.60899999999999999</v>
      </c>
      <c r="AH1098">
        <v>2</v>
      </c>
      <c r="AI1098">
        <v>27723186</v>
      </c>
      <c r="AJ1098">
        <v>1074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ROW(Source!A420)</f>
        <v>420</v>
      </c>
      <c r="B1099">
        <v>27723208</v>
      </c>
      <c r="C1099">
        <v>27723184</v>
      </c>
      <c r="D1099">
        <v>25230140</v>
      </c>
      <c r="E1099">
        <v>1</v>
      </c>
      <c r="F1099">
        <v>1</v>
      </c>
      <c r="G1099">
        <v>1</v>
      </c>
      <c r="H1099">
        <v>2</v>
      </c>
      <c r="I1099" t="s">
        <v>1320</v>
      </c>
      <c r="J1099" t="s">
        <v>1321</v>
      </c>
      <c r="K1099" t="s">
        <v>1322</v>
      </c>
      <c r="L1099">
        <v>1368</v>
      </c>
      <c r="N1099">
        <v>1011</v>
      </c>
      <c r="O1099" t="s">
        <v>959</v>
      </c>
      <c r="P1099" t="s">
        <v>959</v>
      </c>
      <c r="Q1099">
        <v>1</v>
      </c>
      <c r="X1099">
        <v>0.55000000000000004</v>
      </c>
      <c r="Y1099">
        <v>0</v>
      </c>
      <c r="Z1099">
        <v>120.24</v>
      </c>
      <c r="AA1099">
        <v>15.42</v>
      </c>
      <c r="AB1099">
        <v>0</v>
      </c>
      <c r="AC1099">
        <v>0</v>
      </c>
      <c r="AD1099">
        <v>1</v>
      </c>
      <c r="AE1099">
        <v>0</v>
      </c>
      <c r="AF1099" t="s">
        <v>53</v>
      </c>
      <c r="AG1099">
        <v>0.38500000000000001</v>
      </c>
      <c r="AH1099">
        <v>2</v>
      </c>
      <c r="AI1099">
        <v>27723187</v>
      </c>
      <c r="AJ1099">
        <v>1075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ROW(Source!A420)</f>
        <v>420</v>
      </c>
      <c r="B1100">
        <v>27723209</v>
      </c>
      <c r="C1100">
        <v>27723184</v>
      </c>
      <c r="D1100">
        <v>25230220</v>
      </c>
      <c r="E1100">
        <v>1</v>
      </c>
      <c r="F1100">
        <v>1</v>
      </c>
      <c r="G1100">
        <v>1</v>
      </c>
      <c r="H1100">
        <v>2</v>
      </c>
      <c r="I1100" t="s">
        <v>991</v>
      </c>
      <c r="J1100" t="s">
        <v>992</v>
      </c>
      <c r="K1100" t="s">
        <v>993</v>
      </c>
      <c r="L1100">
        <v>1368</v>
      </c>
      <c r="N1100">
        <v>1011</v>
      </c>
      <c r="O1100" t="s">
        <v>959</v>
      </c>
      <c r="P1100" t="s">
        <v>959</v>
      </c>
      <c r="Q1100">
        <v>1</v>
      </c>
      <c r="X1100">
        <v>0.12</v>
      </c>
      <c r="Y1100">
        <v>0</v>
      </c>
      <c r="Z1100">
        <v>111.99</v>
      </c>
      <c r="AA1100">
        <v>13.5</v>
      </c>
      <c r="AB1100">
        <v>0</v>
      </c>
      <c r="AC1100">
        <v>0</v>
      </c>
      <c r="AD1100">
        <v>1</v>
      </c>
      <c r="AE1100">
        <v>0</v>
      </c>
      <c r="AF1100" t="s">
        <v>53</v>
      </c>
      <c r="AG1100">
        <v>8.3999999999999991E-2</v>
      </c>
      <c r="AH1100">
        <v>2</v>
      </c>
      <c r="AI1100">
        <v>27723188</v>
      </c>
      <c r="AJ1100">
        <v>1076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ROW(Source!A420)</f>
        <v>420</v>
      </c>
      <c r="B1101">
        <v>27723210</v>
      </c>
      <c r="C1101">
        <v>27723184</v>
      </c>
      <c r="D1101">
        <v>25230354</v>
      </c>
      <c r="E1101">
        <v>1</v>
      </c>
      <c r="F1101">
        <v>1</v>
      </c>
      <c r="G1101">
        <v>1</v>
      </c>
      <c r="H1101">
        <v>2</v>
      </c>
      <c r="I1101" t="s">
        <v>1323</v>
      </c>
      <c r="J1101" t="s">
        <v>1324</v>
      </c>
      <c r="K1101" t="s">
        <v>1325</v>
      </c>
      <c r="L1101">
        <v>1368</v>
      </c>
      <c r="N1101">
        <v>1011</v>
      </c>
      <c r="O1101" t="s">
        <v>959</v>
      </c>
      <c r="P1101" t="s">
        <v>959</v>
      </c>
      <c r="Q1101">
        <v>1</v>
      </c>
      <c r="X1101">
        <v>1.51</v>
      </c>
      <c r="Y1101">
        <v>0</v>
      </c>
      <c r="Z1101">
        <v>0.9</v>
      </c>
      <c r="AA1101">
        <v>0</v>
      </c>
      <c r="AB1101">
        <v>0</v>
      </c>
      <c r="AC1101">
        <v>0</v>
      </c>
      <c r="AD1101">
        <v>1</v>
      </c>
      <c r="AE1101">
        <v>0</v>
      </c>
      <c r="AF1101" t="s">
        <v>53</v>
      </c>
      <c r="AG1101">
        <v>1.0569999999999999</v>
      </c>
      <c r="AH1101">
        <v>2</v>
      </c>
      <c r="AI1101">
        <v>27723189</v>
      </c>
      <c r="AJ1101">
        <v>1077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ROW(Source!A420)</f>
        <v>420</v>
      </c>
      <c r="B1102">
        <v>27723211</v>
      </c>
      <c r="C1102">
        <v>27723184</v>
      </c>
      <c r="D1102">
        <v>25230418</v>
      </c>
      <c r="E1102">
        <v>1</v>
      </c>
      <c r="F1102">
        <v>1</v>
      </c>
      <c r="G1102">
        <v>1</v>
      </c>
      <c r="H1102">
        <v>2</v>
      </c>
      <c r="I1102" t="s">
        <v>986</v>
      </c>
      <c r="J1102" t="s">
        <v>987</v>
      </c>
      <c r="K1102" t="s">
        <v>988</v>
      </c>
      <c r="L1102">
        <v>1368</v>
      </c>
      <c r="N1102">
        <v>1011</v>
      </c>
      <c r="O1102" t="s">
        <v>959</v>
      </c>
      <c r="P1102" t="s">
        <v>959</v>
      </c>
      <c r="Q1102">
        <v>1</v>
      </c>
      <c r="X1102">
        <v>5.36</v>
      </c>
      <c r="Y1102">
        <v>0</v>
      </c>
      <c r="Z1102">
        <v>1.7</v>
      </c>
      <c r="AA1102">
        <v>0</v>
      </c>
      <c r="AB1102">
        <v>0</v>
      </c>
      <c r="AC1102">
        <v>0</v>
      </c>
      <c r="AD1102">
        <v>1</v>
      </c>
      <c r="AE1102">
        <v>0</v>
      </c>
      <c r="AF1102" t="s">
        <v>53</v>
      </c>
      <c r="AG1102">
        <v>3.7519999999999998</v>
      </c>
      <c r="AH1102">
        <v>2</v>
      </c>
      <c r="AI1102">
        <v>27723190</v>
      </c>
      <c r="AJ1102">
        <v>1078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ROW(Source!A420)</f>
        <v>420</v>
      </c>
      <c r="B1103">
        <v>27723212</v>
      </c>
      <c r="C1103">
        <v>27723184</v>
      </c>
      <c r="D1103">
        <v>25231607</v>
      </c>
      <c r="E1103">
        <v>1</v>
      </c>
      <c r="F1103">
        <v>1</v>
      </c>
      <c r="G1103">
        <v>1</v>
      </c>
      <c r="H1103">
        <v>2</v>
      </c>
      <c r="I1103" t="s">
        <v>997</v>
      </c>
      <c r="J1103" t="s">
        <v>998</v>
      </c>
      <c r="K1103" t="s">
        <v>999</v>
      </c>
      <c r="L1103">
        <v>1368</v>
      </c>
      <c r="N1103">
        <v>1011</v>
      </c>
      <c r="O1103" t="s">
        <v>959</v>
      </c>
      <c r="P1103" t="s">
        <v>959</v>
      </c>
      <c r="Q1103">
        <v>1</v>
      </c>
      <c r="X1103">
        <v>0.2</v>
      </c>
      <c r="Y1103">
        <v>0</v>
      </c>
      <c r="Z1103">
        <v>65.709999999999994</v>
      </c>
      <c r="AA1103">
        <v>11.6</v>
      </c>
      <c r="AB1103">
        <v>0</v>
      </c>
      <c r="AC1103">
        <v>0</v>
      </c>
      <c r="AD1103">
        <v>1</v>
      </c>
      <c r="AE1103">
        <v>0</v>
      </c>
      <c r="AF1103" t="s">
        <v>53</v>
      </c>
      <c r="AG1103">
        <v>0.13999999999999999</v>
      </c>
      <c r="AH1103">
        <v>2</v>
      </c>
      <c r="AI1103">
        <v>27723191</v>
      </c>
      <c r="AJ1103">
        <v>1079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ROW(Source!A420)</f>
        <v>420</v>
      </c>
      <c r="B1104">
        <v>27723213</v>
      </c>
      <c r="C1104">
        <v>27723184</v>
      </c>
      <c r="D1104">
        <v>25231842</v>
      </c>
      <c r="E1104">
        <v>1</v>
      </c>
      <c r="F1104">
        <v>1</v>
      </c>
      <c r="G1104">
        <v>1</v>
      </c>
      <c r="H1104">
        <v>2</v>
      </c>
      <c r="I1104" t="s">
        <v>1000</v>
      </c>
      <c r="J1104" t="s">
        <v>1001</v>
      </c>
      <c r="K1104" t="s">
        <v>1002</v>
      </c>
      <c r="L1104">
        <v>1368</v>
      </c>
      <c r="N1104">
        <v>1011</v>
      </c>
      <c r="O1104" t="s">
        <v>959</v>
      </c>
      <c r="P1104" t="s">
        <v>959</v>
      </c>
      <c r="Q1104">
        <v>1</v>
      </c>
      <c r="X1104">
        <v>1.1599999999999999</v>
      </c>
      <c r="Y1104">
        <v>0</v>
      </c>
      <c r="Z1104">
        <v>1.2</v>
      </c>
      <c r="AA1104">
        <v>0</v>
      </c>
      <c r="AB1104">
        <v>0</v>
      </c>
      <c r="AC1104">
        <v>0</v>
      </c>
      <c r="AD1104">
        <v>1</v>
      </c>
      <c r="AE1104">
        <v>0</v>
      </c>
      <c r="AF1104" t="s">
        <v>53</v>
      </c>
      <c r="AG1104">
        <v>0.81199999999999994</v>
      </c>
      <c r="AH1104">
        <v>2</v>
      </c>
      <c r="AI1104">
        <v>27723192</v>
      </c>
      <c r="AJ1104">
        <v>1080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ROW(Source!A420)</f>
        <v>420</v>
      </c>
      <c r="B1105">
        <v>27723214</v>
      </c>
      <c r="C1105">
        <v>27723184</v>
      </c>
      <c r="D1105">
        <v>25231889</v>
      </c>
      <c r="E1105">
        <v>1</v>
      </c>
      <c r="F1105">
        <v>1</v>
      </c>
      <c r="G1105">
        <v>1</v>
      </c>
      <c r="H1105">
        <v>2</v>
      </c>
      <c r="I1105" t="s">
        <v>1003</v>
      </c>
      <c r="J1105" t="s">
        <v>1004</v>
      </c>
      <c r="K1105" t="s">
        <v>1005</v>
      </c>
      <c r="L1105">
        <v>1368</v>
      </c>
      <c r="N1105">
        <v>1011</v>
      </c>
      <c r="O1105" t="s">
        <v>959</v>
      </c>
      <c r="P1105" t="s">
        <v>959</v>
      </c>
      <c r="Q1105">
        <v>1</v>
      </c>
      <c r="X1105">
        <v>29.81</v>
      </c>
      <c r="Y1105">
        <v>0</v>
      </c>
      <c r="Z1105">
        <v>12.31</v>
      </c>
      <c r="AA1105">
        <v>0</v>
      </c>
      <c r="AB1105">
        <v>0</v>
      </c>
      <c r="AC1105">
        <v>0</v>
      </c>
      <c r="AD1105">
        <v>1</v>
      </c>
      <c r="AE1105">
        <v>0</v>
      </c>
      <c r="AF1105" t="s">
        <v>53</v>
      </c>
      <c r="AG1105">
        <v>20.866999999999997</v>
      </c>
      <c r="AH1105">
        <v>2</v>
      </c>
      <c r="AI1105">
        <v>27723193</v>
      </c>
      <c r="AJ1105">
        <v>1081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ROW(Source!A420)</f>
        <v>420</v>
      </c>
      <c r="B1106">
        <v>27723215</v>
      </c>
      <c r="C1106">
        <v>27723184</v>
      </c>
      <c r="D1106">
        <v>25148328</v>
      </c>
      <c r="E1106">
        <v>1</v>
      </c>
      <c r="F1106">
        <v>1</v>
      </c>
      <c r="G1106">
        <v>1</v>
      </c>
      <c r="H1106">
        <v>3</v>
      </c>
      <c r="I1106" t="s">
        <v>1006</v>
      </c>
      <c r="J1106" t="s">
        <v>1007</v>
      </c>
      <c r="K1106" t="s">
        <v>1008</v>
      </c>
      <c r="L1106">
        <v>1339</v>
      </c>
      <c r="N1106">
        <v>1007</v>
      </c>
      <c r="O1106" t="s">
        <v>64</v>
      </c>
      <c r="P1106" t="s">
        <v>64</v>
      </c>
      <c r="Q1106">
        <v>1</v>
      </c>
      <c r="X1106">
        <v>0.9</v>
      </c>
      <c r="Y1106">
        <v>6.22</v>
      </c>
      <c r="Z1106">
        <v>0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21</v>
      </c>
      <c r="AG1106">
        <v>0</v>
      </c>
      <c r="AH1106">
        <v>2</v>
      </c>
      <c r="AI1106">
        <v>27723194</v>
      </c>
      <c r="AJ1106">
        <v>1082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ROW(Source!A420)</f>
        <v>420</v>
      </c>
      <c r="B1107">
        <v>27723216</v>
      </c>
      <c r="C1107">
        <v>27723184</v>
      </c>
      <c r="D1107">
        <v>25148335</v>
      </c>
      <c r="E1107">
        <v>1</v>
      </c>
      <c r="F1107">
        <v>1</v>
      </c>
      <c r="G1107">
        <v>1</v>
      </c>
      <c r="H1107">
        <v>3</v>
      </c>
      <c r="I1107" t="s">
        <v>1009</v>
      </c>
      <c r="J1107" t="s">
        <v>1010</v>
      </c>
      <c r="K1107" t="s">
        <v>1011</v>
      </c>
      <c r="L1107">
        <v>1346</v>
      </c>
      <c r="N1107">
        <v>1009</v>
      </c>
      <c r="O1107" t="s">
        <v>178</v>
      </c>
      <c r="P1107" t="s">
        <v>178</v>
      </c>
      <c r="Q1107">
        <v>1</v>
      </c>
      <c r="X1107">
        <v>0.3</v>
      </c>
      <c r="Y1107">
        <v>6.09</v>
      </c>
      <c r="Z1107">
        <v>0</v>
      </c>
      <c r="AA1107">
        <v>0</v>
      </c>
      <c r="AB1107">
        <v>0</v>
      </c>
      <c r="AC1107">
        <v>0</v>
      </c>
      <c r="AD1107">
        <v>1</v>
      </c>
      <c r="AE1107">
        <v>0</v>
      </c>
      <c r="AF1107" t="s">
        <v>21</v>
      </c>
      <c r="AG1107">
        <v>0</v>
      </c>
      <c r="AH1107">
        <v>2</v>
      </c>
      <c r="AI1107">
        <v>27723195</v>
      </c>
      <c r="AJ1107">
        <v>1083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ROW(Source!A420)</f>
        <v>420</v>
      </c>
      <c r="B1108">
        <v>27723217</v>
      </c>
      <c r="C1108">
        <v>27723184</v>
      </c>
      <c r="D1108">
        <v>25151428</v>
      </c>
      <c r="E1108">
        <v>1</v>
      </c>
      <c r="F1108">
        <v>1</v>
      </c>
      <c r="G1108">
        <v>1</v>
      </c>
      <c r="H1108">
        <v>3</v>
      </c>
      <c r="I1108" t="s">
        <v>1012</v>
      </c>
      <c r="J1108" t="s">
        <v>1013</v>
      </c>
      <c r="K1108" t="s">
        <v>1014</v>
      </c>
      <c r="L1108">
        <v>1348</v>
      </c>
      <c r="N1108">
        <v>1009</v>
      </c>
      <c r="O1108" t="s">
        <v>46</v>
      </c>
      <c r="P1108" t="s">
        <v>46</v>
      </c>
      <c r="Q1108">
        <v>1000</v>
      </c>
      <c r="X1108">
        <v>0.03</v>
      </c>
      <c r="Y1108">
        <v>10749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0</v>
      </c>
      <c r="AF1108" t="s">
        <v>21</v>
      </c>
      <c r="AG1108">
        <v>0</v>
      </c>
      <c r="AH1108">
        <v>2</v>
      </c>
      <c r="AI1108">
        <v>27723196</v>
      </c>
      <c r="AJ1108">
        <v>1084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ROW(Source!A420)</f>
        <v>420</v>
      </c>
      <c r="B1109">
        <v>27723218</v>
      </c>
      <c r="C1109">
        <v>27723184</v>
      </c>
      <c r="D1109">
        <v>25152713</v>
      </c>
      <c r="E1109">
        <v>1</v>
      </c>
      <c r="F1109">
        <v>1</v>
      </c>
      <c r="G1109">
        <v>1</v>
      </c>
      <c r="H1109">
        <v>3</v>
      </c>
      <c r="I1109" t="s">
        <v>1018</v>
      </c>
      <c r="J1109" t="s">
        <v>1019</v>
      </c>
      <c r="K1109" t="s">
        <v>1020</v>
      </c>
      <c r="L1109">
        <v>1348</v>
      </c>
      <c r="N1109">
        <v>1009</v>
      </c>
      <c r="O1109" t="s">
        <v>46</v>
      </c>
      <c r="P1109" t="s">
        <v>46</v>
      </c>
      <c r="Q1109">
        <v>1000</v>
      </c>
      <c r="X1109">
        <v>1.0000000000000001E-5</v>
      </c>
      <c r="Y1109">
        <v>11978</v>
      </c>
      <c r="Z1109">
        <v>0</v>
      </c>
      <c r="AA1109">
        <v>0</v>
      </c>
      <c r="AB1109">
        <v>0</v>
      </c>
      <c r="AC1109">
        <v>0</v>
      </c>
      <c r="AD1109">
        <v>1</v>
      </c>
      <c r="AE1109">
        <v>0</v>
      </c>
      <c r="AF1109" t="s">
        <v>21</v>
      </c>
      <c r="AG1109">
        <v>0</v>
      </c>
      <c r="AH1109">
        <v>2</v>
      </c>
      <c r="AI1109">
        <v>27723197</v>
      </c>
      <c r="AJ1109">
        <v>1085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ROW(Source!A420)</f>
        <v>420</v>
      </c>
      <c r="B1110">
        <v>27723219</v>
      </c>
      <c r="C1110">
        <v>27723184</v>
      </c>
      <c r="D1110">
        <v>25153693</v>
      </c>
      <c r="E1110">
        <v>1</v>
      </c>
      <c r="F1110">
        <v>1</v>
      </c>
      <c r="G1110">
        <v>1</v>
      </c>
      <c r="H1110">
        <v>3</v>
      </c>
      <c r="I1110" t="s">
        <v>1021</v>
      </c>
      <c r="J1110" t="s">
        <v>1022</v>
      </c>
      <c r="K1110" t="s">
        <v>1023</v>
      </c>
      <c r="L1110">
        <v>1348</v>
      </c>
      <c r="N1110">
        <v>1009</v>
      </c>
      <c r="O1110" t="s">
        <v>46</v>
      </c>
      <c r="P1110" t="s">
        <v>46</v>
      </c>
      <c r="Q1110">
        <v>1000</v>
      </c>
      <c r="X1110">
        <v>1E-4</v>
      </c>
      <c r="Y1110">
        <v>37900</v>
      </c>
      <c r="Z1110">
        <v>0</v>
      </c>
      <c r="AA1110">
        <v>0</v>
      </c>
      <c r="AB1110">
        <v>0</v>
      </c>
      <c r="AC1110">
        <v>0</v>
      </c>
      <c r="AD1110">
        <v>1</v>
      </c>
      <c r="AE1110">
        <v>0</v>
      </c>
      <c r="AF1110" t="s">
        <v>21</v>
      </c>
      <c r="AG1110">
        <v>0</v>
      </c>
      <c r="AH1110">
        <v>2</v>
      </c>
      <c r="AI1110">
        <v>27723198</v>
      </c>
      <c r="AJ1110">
        <v>1086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ROW(Source!A420)</f>
        <v>420</v>
      </c>
      <c r="B1111">
        <v>27723220</v>
      </c>
      <c r="C1111">
        <v>27723184</v>
      </c>
      <c r="D1111">
        <v>25171416</v>
      </c>
      <c r="E1111">
        <v>1</v>
      </c>
      <c r="F1111">
        <v>1</v>
      </c>
      <c r="G1111">
        <v>1</v>
      </c>
      <c r="H1111">
        <v>3</v>
      </c>
      <c r="I1111" t="s">
        <v>1326</v>
      </c>
      <c r="J1111" t="s">
        <v>1327</v>
      </c>
      <c r="K1111" t="s">
        <v>1328</v>
      </c>
      <c r="L1111">
        <v>1348</v>
      </c>
      <c r="N1111">
        <v>1009</v>
      </c>
      <c r="O1111" t="s">
        <v>46</v>
      </c>
      <c r="P1111" t="s">
        <v>46</v>
      </c>
      <c r="Q1111">
        <v>1000</v>
      </c>
      <c r="X1111">
        <v>1.4E-2</v>
      </c>
      <c r="Y1111">
        <v>7712</v>
      </c>
      <c r="Z1111">
        <v>0</v>
      </c>
      <c r="AA1111">
        <v>0</v>
      </c>
      <c r="AB1111">
        <v>0</v>
      </c>
      <c r="AC1111">
        <v>0</v>
      </c>
      <c r="AD1111">
        <v>1</v>
      </c>
      <c r="AE1111">
        <v>0</v>
      </c>
      <c r="AF1111" t="s">
        <v>21</v>
      </c>
      <c r="AG1111">
        <v>0</v>
      </c>
      <c r="AH1111">
        <v>2</v>
      </c>
      <c r="AI1111">
        <v>27723199</v>
      </c>
      <c r="AJ1111">
        <v>1087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ROW(Source!A420)</f>
        <v>420</v>
      </c>
      <c r="B1112">
        <v>27723221</v>
      </c>
      <c r="C1112">
        <v>27723184</v>
      </c>
      <c r="D1112">
        <v>25144501</v>
      </c>
      <c r="E1112">
        <v>17</v>
      </c>
      <c r="F1112">
        <v>1</v>
      </c>
      <c r="G1112">
        <v>1</v>
      </c>
      <c r="H1112">
        <v>3</v>
      </c>
      <c r="I1112" t="s">
        <v>1404</v>
      </c>
      <c r="J1112" t="s">
        <v>6</v>
      </c>
      <c r="K1112" t="s">
        <v>1405</v>
      </c>
      <c r="L1112">
        <v>1348</v>
      </c>
      <c r="N1112">
        <v>1009</v>
      </c>
      <c r="O1112" t="s">
        <v>46</v>
      </c>
      <c r="P1112" t="s">
        <v>46</v>
      </c>
      <c r="Q1112">
        <v>1000</v>
      </c>
      <c r="X1112">
        <v>1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 t="s">
        <v>21</v>
      </c>
      <c r="AG1112">
        <v>0</v>
      </c>
      <c r="AH1112">
        <v>3</v>
      </c>
      <c r="AI1112">
        <v>-1</v>
      </c>
      <c r="AJ1112" t="s">
        <v>6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ROW(Source!A420)</f>
        <v>420</v>
      </c>
      <c r="B1113">
        <v>27723222</v>
      </c>
      <c r="C1113">
        <v>27723184</v>
      </c>
      <c r="D1113">
        <v>25173443</v>
      </c>
      <c r="E1113">
        <v>1</v>
      </c>
      <c r="F1113">
        <v>1</v>
      </c>
      <c r="G1113">
        <v>1</v>
      </c>
      <c r="H1113">
        <v>3</v>
      </c>
      <c r="I1113" t="s">
        <v>1024</v>
      </c>
      <c r="J1113" t="s">
        <v>1025</v>
      </c>
      <c r="K1113" t="s">
        <v>1026</v>
      </c>
      <c r="L1113">
        <v>1302</v>
      </c>
      <c r="N1113">
        <v>1003</v>
      </c>
      <c r="O1113" t="s">
        <v>751</v>
      </c>
      <c r="P1113" t="s">
        <v>751</v>
      </c>
      <c r="Q1113">
        <v>10</v>
      </c>
      <c r="X1113">
        <v>1.8700000000000001E-2</v>
      </c>
      <c r="Y1113">
        <v>50.24</v>
      </c>
      <c r="Z1113">
        <v>0</v>
      </c>
      <c r="AA1113">
        <v>0</v>
      </c>
      <c r="AB1113">
        <v>0</v>
      </c>
      <c r="AC1113">
        <v>0</v>
      </c>
      <c r="AD1113">
        <v>1</v>
      </c>
      <c r="AE1113">
        <v>0</v>
      </c>
      <c r="AF1113" t="s">
        <v>21</v>
      </c>
      <c r="AG1113">
        <v>0</v>
      </c>
      <c r="AH1113">
        <v>2</v>
      </c>
      <c r="AI1113">
        <v>27723200</v>
      </c>
      <c r="AJ1113">
        <v>1088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ROW(Source!A420)</f>
        <v>420</v>
      </c>
      <c r="B1114">
        <v>27723223</v>
      </c>
      <c r="C1114">
        <v>27723184</v>
      </c>
      <c r="D1114">
        <v>25173801</v>
      </c>
      <c r="E1114">
        <v>1</v>
      </c>
      <c r="F1114">
        <v>1</v>
      </c>
      <c r="G1114">
        <v>1</v>
      </c>
      <c r="H1114">
        <v>3</v>
      </c>
      <c r="I1114" t="s">
        <v>1027</v>
      </c>
      <c r="J1114" t="s">
        <v>1028</v>
      </c>
      <c r="K1114" t="s">
        <v>1029</v>
      </c>
      <c r="L1114">
        <v>1348</v>
      </c>
      <c r="N1114">
        <v>1009</v>
      </c>
      <c r="O1114" t="s">
        <v>46</v>
      </c>
      <c r="P1114" t="s">
        <v>46</v>
      </c>
      <c r="Q1114">
        <v>1000</v>
      </c>
      <c r="X1114">
        <v>3.0000000000000001E-5</v>
      </c>
      <c r="Y1114">
        <v>4455.2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21</v>
      </c>
      <c r="AG1114">
        <v>0</v>
      </c>
      <c r="AH1114">
        <v>2</v>
      </c>
      <c r="AI1114">
        <v>27723201</v>
      </c>
      <c r="AJ1114">
        <v>1089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ROW(Source!A420)</f>
        <v>420</v>
      </c>
      <c r="B1115">
        <v>27723224</v>
      </c>
      <c r="C1115">
        <v>27723184</v>
      </c>
      <c r="D1115">
        <v>25174560</v>
      </c>
      <c r="E1115">
        <v>1</v>
      </c>
      <c r="F1115">
        <v>1</v>
      </c>
      <c r="G1115">
        <v>1</v>
      </c>
      <c r="H1115">
        <v>3</v>
      </c>
      <c r="I1115" t="s">
        <v>1030</v>
      </c>
      <c r="J1115" t="s">
        <v>1031</v>
      </c>
      <c r="K1115" t="s">
        <v>1032</v>
      </c>
      <c r="L1115">
        <v>1348</v>
      </c>
      <c r="N1115">
        <v>1009</v>
      </c>
      <c r="O1115" t="s">
        <v>46</v>
      </c>
      <c r="P1115" t="s">
        <v>46</v>
      </c>
      <c r="Q1115">
        <v>1000</v>
      </c>
      <c r="X1115">
        <v>1.9400000000000001E-3</v>
      </c>
      <c r="Y1115">
        <v>4920</v>
      </c>
      <c r="Z1115">
        <v>0</v>
      </c>
      <c r="AA1115">
        <v>0</v>
      </c>
      <c r="AB1115">
        <v>0</v>
      </c>
      <c r="AC1115">
        <v>0</v>
      </c>
      <c r="AD1115">
        <v>1</v>
      </c>
      <c r="AE1115">
        <v>0</v>
      </c>
      <c r="AF1115" t="s">
        <v>21</v>
      </c>
      <c r="AG1115">
        <v>0</v>
      </c>
      <c r="AH1115">
        <v>2</v>
      </c>
      <c r="AI1115">
        <v>27723202</v>
      </c>
      <c r="AJ1115">
        <v>1090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ROW(Source!A420)</f>
        <v>420</v>
      </c>
      <c r="B1116">
        <v>27723225</v>
      </c>
      <c r="C1116">
        <v>27723184</v>
      </c>
      <c r="D1116">
        <v>25178464</v>
      </c>
      <c r="E1116">
        <v>1</v>
      </c>
      <c r="F1116">
        <v>1</v>
      </c>
      <c r="G1116">
        <v>1</v>
      </c>
      <c r="H1116">
        <v>3</v>
      </c>
      <c r="I1116" t="s">
        <v>1329</v>
      </c>
      <c r="J1116" t="s">
        <v>1330</v>
      </c>
      <c r="K1116" t="s">
        <v>1331</v>
      </c>
      <c r="L1116">
        <v>1339</v>
      </c>
      <c r="N1116">
        <v>1007</v>
      </c>
      <c r="O1116" t="s">
        <v>64</v>
      </c>
      <c r="P1116" t="s">
        <v>64</v>
      </c>
      <c r="Q1116">
        <v>1</v>
      </c>
      <c r="X1116">
        <v>1E-3</v>
      </c>
      <c r="Y1116">
        <v>1700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0</v>
      </c>
      <c r="AF1116" t="s">
        <v>21</v>
      </c>
      <c r="AG1116">
        <v>0</v>
      </c>
      <c r="AH1116">
        <v>2</v>
      </c>
      <c r="AI1116">
        <v>27723203</v>
      </c>
      <c r="AJ1116">
        <v>1091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ROW(Source!A420)</f>
        <v>420</v>
      </c>
      <c r="B1117">
        <v>27723226</v>
      </c>
      <c r="C1117">
        <v>27723184</v>
      </c>
      <c r="D1117">
        <v>25186091</v>
      </c>
      <c r="E1117">
        <v>1</v>
      </c>
      <c r="F1117">
        <v>1</v>
      </c>
      <c r="G1117">
        <v>1</v>
      </c>
      <c r="H1117">
        <v>3</v>
      </c>
      <c r="I1117" t="s">
        <v>1033</v>
      </c>
      <c r="J1117" t="s">
        <v>1034</v>
      </c>
      <c r="K1117" t="s">
        <v>1035</v>
      </c>
      <c r="L1117">
        <v>1348</v>
      </c>
      <c r="N1117">
        <v>1009</v>
      </c>
      <c r="O1117" t="s">
        <v>46</v>
      </c>
      <c r="P1117" t="s">
        <v>46</v>
      </c>
      <c r="Q1117">
        <v>1000</v>
      </c>
      <c r="X1117">
        <v>3.1E-4</v>
      </c>
      <c r="Y1117">
        <v>15620</v>
      </c>
      <c r="Z1117">
        <v>0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21</v>
      </c>
      <c r="AG1117">
        <v>0</v>
      </c>
      <c r="AH1117">
        <v>2</v>
      </c>
      <c r="AI1117">
        <v>27723204</v>
      </c>
      <c r="AJ1117">
        <v>1092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ROW(Source!A420)</f>
        <v>420</v>
      </c>
      <c r="B1118">
        <v>27723227</v>
      </c>
      <c r="C1118">
        <v>27723184</v>
      </c>
      <c r="D1118">
        <v>25187286</v>
      </c>
      <c r="E1118">
        <v>1</v>
      </c>
      <c r="F1118">
        <v>1</v>
      </c>
      <c r="G1118">
        <v>1</v>
      </c>
      <c r="H1118">
        <v>3</v>
      </c>
      <c r="I1118" t="s">
        <v>1036</v>
      </c>
      <c r="J1118" t="s">
        <v>1037</v>
      </c>
      <c r="K1118" t="s">
        <v>1038</v>
      </c>
      <c r="L1118">
        <v>1348</v>
      </c>
      <c r="N1118">
        <v>1009</v>
      </c>
      <c r="O1118" t="s">
        <v>46</v>
      </c>
      <c r="P1118" t="s">
        <v>46</v>
      </c>
      <c r="Q1118">
        <v>1000</v>
      </c>
      <c r="X1118">
        <v>5.9999999999999995E-4</v>
      </c>
      <c r="Y1118">
        <v>9420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21</v>
      </c>
      <c r="AG1118">
        <v>0</v>
      </c>
      <c r="AH1118">
        <v>2</v>
      </c>
      <c r="AI1118">
        <v>27723205</v>
      </c>
      <c r="AJ1118">
        <v>1093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ROW(Source!A421)</f>
        <v>421</v>
      </c>
      <c r="B1119">
        <v>27723206</v>
      </c>
      <c r="C1119">
        <v>27723184</v>
      </c>
      <c r="D1119">
        <v>25428833</v>
      </c>
      <c r="E1119">
        <v>1</v>
      </c>
      <c r="F1119">
        <v>1</v>
      </c>
      <c r="G1119">
        <v>1</v>
      </c>
      <c r="H1119">
        <v>1</v>
      </c>
      <c r="I1119" t="s">
        <v>1059</v>
      </c>
      <c r="J1119" t="s">
        <v>6</v>
      </c>
      <c r="K1119" t="s">
        <v>1060</v>
      </c>
      <c r="L1119">
        <v>1191</v>
      </c>
      <c r="N1119">
        <v>1013</v>
      </c>
      <c r="O1119" t="s">
        <v>953</v>
      </c>
      <c r="P1119" t="s">
        <v>953</v>
      </c>
      <c r="Q1119">
        <v>1</v>
      </c>
      <c r="X1119">
        <v>75.56</v>
      </c>
      <c r="Y1119">
        <v>0</v>
      </c>
      <c r="Z1119">
        <v>0</v>
      </c>
      <c r="AA1119">
        <v>0</v>
      </c>
      <c r="AB1119">
        <v>9.92</v>
      </c>
      <c r="AC1119">
        <v>0</v>
      </c>
      <c r="AD1119">
        <v>1</v>
      </c>
      <c r="AE1119">
        <v>1</v>
      </c>
      <c r="AF1119" t="s">
        <v>53</v>
      </c>
      <c r="AG1119">
        <v>52.891999999999996</v>
      </c>
      <c r="AH1119">
        <v>2</v>
      </c>
      <c r="AI1119">
        <v>27723185</v>
      </c>
      <c r="AJ1119">
        <v>1094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ROW(Source!A421)</f>
        <v>421</v>
      </c>
      <c r="B1120">
        <v>27723207</v>
      </c>
      <c r="C1120">
        <v>27723184</v>
      </c>
      <c r="D1120">
        <v>25412928</v>
      </c>
      <c r="E1120">
        <v>1</v>
      </c>
      <c r="F1120">
        <v>1</v>
      </c>
      <c r="G1120">
        <v>1</v>
      </c>
      <c r="H1120">
        <v>1</v>
      </c>
      <c r="I1120" t="s">
        <v>954</v>
      </c>
      <c r="J1120" t="s">
        <v>6</v>
      </c>
      <c r="K1120" t="s">
        <v>955</v>
      </c>
      <c r="L1120">
        <v>1191</v>
      </c>
      <c r="N1120">
        <v>1013</v>
      </c>
      <c r="O1120" t="s">
        <v>953</v>
      </c>
      <c r="P1120" t="s">
        <v>953</v>
      </c>
      <c r="Q1120">
        <v>1</v>
      </c>
      <c r="X1120">
        <v>0.87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1</v>
      </c>
      <c r="AE1120">
        <v>2</v>
      </c>
      <c r="AF1120" t="s">
        <v>53</v>
      </c>
      <c r="AG1120">
        <v>0.60899999999999999</v>
      </c>
      <c r="AH1120">
        <v>2</v>
      </c>
      <c r="AI1120">
        <v>27723186</v>
      </c>
      <c r="AJ1120">
        <v>1095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ROW(Source!A421)</f>
        <v>421</v>
      </c>
      <c r="B1121">
        <v>27723208</v>
      </c>
      <c r="C1121">
        <v>27723184</v>
      </c>
      <c r="D1121">
        <v>25230140</v>
      </c>
      <c r="E1121">
        <v>1</v>
      </c>
      <c r="F1121">
        <v>1</v>
      </c>
      <c r="G1121">
        <v>1</v>
      </c>
      <c r="H1121">
        <v>2</v>
      </c>
      <c r="I1121" t="s">
        <v>1320</v>
      </c>
      <c r="J1121" t="s">
        <v>1321</v>
      </c>
      <c r="K1121" t="s">
        <v>1322</v>
      </c>
      <c r="L1121">
        <v>1368</v>
      </c>
      <c r="N1121">
        <v>1011</v>
      </c>
      <c r="O1121" t="s">
        <v>959</v>
      </c>
      <c r="P1121" t="s">
        <v>959</v>
      </c>
      <c r="Q1121">
        <v>1</v>
      </c>
      <c r="X1121">
        <v>0.55000000000000004</v>
      </c>
      <c r="Y1121">
        <v>0</v>
      </c>
      <c r="Z1121">
        <v>120.24</v>
      </c>
      <c r="AA1121">
        <v>15.42</v>
      </c>
      <c r="AB1121">
        <v>0</v>
      </c>
      <c r="AC1121">
        <v>0</v>
      </c>
      <c r="AD1121">
        <v>1</v>
      </c>
      <c r="AE1121">
        <v>0</v>
      </c>
      <c r="AF1121" t="s">
        <v>53</v>
      </c>
      <c r="AG1121">
        <v>0.38500000000000001</v>
      </c>
      <c r="AH1121">
        <v>2</v>
      </c>
      <c r="AI1121">
        <v>27723187</v>
      </c>
      <c r="AJ1121">
        <v>1096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ROW(Source!A421)</f>
        <v>421</v>
      </c>
      <c r="B1122">
        <v>27723209</v>
      </c>
      <c r="C1122">
        <v>27723184</v>
      </c>
      <c r="D1122">
        <v>25230220</v>
      </c>
      <c r="E1122">
        <v>1</v>
      </c>
      <c r="F1122">
        <v>1</v>
      </c>
      <c r="G1122">
        <v>1</v>
      </c>
      <c r="H1122">
        <v>2</v>
      </c>
      <c r="I1122" t="s">
        <v>991</v>
      </c>
      <c r="J1122" t="s">
        <v>992</v>
      </c>
      <c r="K1122" t="s">
        <v>993</v>
      </c>
      <c r="L1122">
        <v>1368</v>
      </c>
      <c r="N1122">
        <v>1011</v>
      </c>
      <c r="O1122" t="s">
        <v>959</v>
      </c>
      <c r="P1122" t="s">
        <v>959</v>
      </c>
      <c r="Q1122">
        <v>1</v>
      </c>
      <c r="X1122">
        <v>0.12</v>
      </c>
      <c r="Y1122">
        <v>0</v>
      </c>
      <c r="Z1122">
        <v>111.99</v>
      </c>
      <c r="AA1122">
        <v>13.5</v>
      </c>
      <c r="AB1122">
        <v>0</v>
      </c>
      <c r="AC1122">
        <v>0</v>
      </c>
      <c r="AD1122">
        <v>1</v>
      </c>
      <c r="AE1122">
        <v>0</v>
      </c>
      <c r="AF1122" t="s">
        <v>53</v>
      </c>
      <c r="AG1122">
        <v>8.3999999999999991E-2</v>
      </c>
      <c r="AH1122">
        <v>2</v>
      </c>
      <c r="AI1122">
        <v>27723188</v>
      </c>
      <c r="AJ1122">
        <v>1097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ROW(Source!A421)</f>
        <v>421</v>
      </c>
      <c r="B1123">
        <v>27723210</v>
      </c>
      <c r="C1123">
        <v>27723184</v>
      </c>
      <c r="D1123">
        <v>25230354</v>
      </c>
      <c r="E1123">
        <v>1</v>
      </c>
      <c r="F1123">
        <v>1</v>
      </c>
      <c r="G1123">
        <v>1</v>
      </c>
      <c r="H1123">
        <v>2</v>
      </c>
      <c r="I1123" t="s">
        <v>1323</v>
      </c>
      <c r="J1123" t="s">
        <v>1324</v>
      </c>
      <c r="K1123" t="s">
        <v>1325</v>
      </c>
      <c r="L1123">
        <v>1368</v>
      </c>
      <c r="N1123">
        <v>1011</v>
      </c>
      <c r="O1123" t="s">
        <v>959</v>
      </c>
      <c r="P1123" t="s">
        <v>959</v>
      </c>
      <c r="Q1123">
        <v>1</v>
      </c>
      <c r="X1123">
        <v>1.51</v>
      </c>
      <c r="Y1123">
        <v>0</v>
      </c>
      <c r="Z1123">
        <v>0.9</v>
      </c>
      <c r="AA1123">
        <v>0</v>
      </c>
      <c r="AB1123">
        <v>0</v>
      </c>
      <c r="AC1123">
        <v>0</v>
      </c>
      <c r="AD1123">
        <v>1</v>
      </c>
      <c r="AE1123">
        <v>0</v>
      </c>
      <c r="AF1123" t="s">
        <v>53</v>
      </c>
      <c r="AG1123">
        <v>1.0569999999999999</v>
      </c>
      <c r="AH1123">
        <v>2</v>
      </c>
      <c r="AI1123">
        <v>27723189</v>
      </c>
      <c r="AJ1123">
        <v>1098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ROW(Source!A421)</f>
        <v>421</v>
      </c>
      <c r="B1124">
        <v>27723211</v>
      </c>
      <c r="C1124">
        <v>27723184</v>
      </c>
      <c r="D1124">
        <v>25230418</v>
      </c>
      <c r="E1124">
        <v>1</v>
      </c>
      <c r="F1124">
        <v>1</v>
      </c>
      <c r="G1124">
        <v>1</v>
      </c>
      <c r="H1124">
        <v>2</v>
      </c>
      <c r="I1124" t="s">
        <v>986</v>
      </c>
      <c r="J1124" t="s">
        <v>987</v>
      </c>
      <c r="K1124" t="s">
        <v>988</v>
      </c>
      <c r="L1124">
        <v>1368</v>
      </c>
      <c r="N1124">
        <v>1011</v>
      </c>
      <c r="O1124" t="s">
        <v>959</v>
      </c>
      <c r="P1124" t="s">
        <v>959</v>
      </c>
      <c r="Q1124">
        <v>1</v>
      </c>
      <c r="X1124">
        <v>5.36</v>
      </c>
      <c r="Y1124">
        <v>0</v>
      </c>
      <c r="Z1124">
        <v>1.7</v>
      </c>
      <c r="AA1124">
        <v>0</v>
      </c>
      <c r="AB1124">
        <v>0</v>
      </c>
      <c r="AC1124">
        <v>0</v>
      </c>
      <c r="AD1124">
        <v>1</v>
      </c>
      <c r="AE1124">
        <v>0</v>
      </c>
      <c r="AF1124" t="s">
        <v>53</v>
      </c>
      <c r="AG1124">
        <v>3.7519999999999998</v>
      </c>
      <c r="AH1124">
        <v>2</v>
      </c>
      <c r="AI1124">
        <v>27723190</v>
      </c>
      <c r="AJ1124">
        <v>1099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ROW(Source!A421)</f>
        <v>421</v>
      </c>
      <c r="B1125">
        <v>27723212</v>
      </c>
      <c r="C1125">
        <v>27723184</v>
      </c>
      <c r="D1125">
        <v>25231607</v>
      </c>
      <c r="E1125">
        <v>1</v>
      </c>
      <c r="F1125">
        <v>1</v>
      </c>
      <c r="G1125">
        <v>1</v>
      </c>
      <c r="H1125">
        <v>2</v>
      </c>
      <c r="I1125" t="s">
        <v>997</v>
      </c>
      <c r="J1125" t="s">
        <v>998</v>
      </c>
      <c r="K1125" t="s">
        <v>999</v>
      </c>
      <c r="L1125">
        <v>1368</v>
      </c>
      <c r="N1125">
        <v>1011</v>
      </c>
      <c r="O1125" t="s">
        <v>959</v>
      </c>
      <c r="P1125" t="s">
        <v>959</v>
      </c>
      <c r="Q1125">
        <v>1</v>
      </c>
      <c r="X1125">
        <v>0.2</v>
      </c>
      <c r="Y1125">
        <v>0</v>
      </c>
      <c r="Z1125">
        <v>65.709999999999994</v>
      </c>
      <c r="AA1125">
        <v>11.6</v>
      </c>
      <c r="AB1125">
        <v>0</v>
      </c>
      <c r="AC1125">
        <v>0</v>
      </c>
      <c r="AD1125">
        <v>1</v>
      </c>
      <c r="AE1125">
        <v>0</v>
      </c>
      <c r="AF1125" t="s">
        <v>53</v>
      </c>
      <c r="AG1125">
        <v>0.13999999999999999</v>
      </c>
      <c r="AH1125">
        <v>2</v>
      </c>
      <c r="AI1125">
        <v>27723191</v>
      </c>
      <c r="AJ1125">
        <v>1100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ROW(Source!A421)</f>
        <v>421</v>
      </c>
      <c r="B1126">
        <v>27723213</v>
      </c>
      <c r="C1126">
        <v>27723184</v>
      </c>
      <c r="D1126">
        <v>25231842</v>
      </c>
      <c r="E1126">
        <v>1</v>
      </c>
      <c r="F1126">
        <v>1</v>
      </c>
      <c r="G1126">
        <v>1</v>
      </c>
      <c r="H1126">
        <v>2</v>
      </c>
      <c r="I1126" t="s">
        <v>1000</v>
      </c>
      <c r="J1126" t="s">
        <v>1001</v>
      </c>
      <c r="K1126" t="s">
        <v>1002</v>
      </c>
      <c r="L1126">
        <v>1368</v>
      </c>
      <c r="N1126">
        <v>1011</v>
      </c>
      <c r="O1126" t="s">
        <v>959</v>
      </c>
      <c r="P1126" t="s">
        <v>959</v>
      </c>
      <c r="Q1126">
        <v>1</v>
      </c>
      <c r="X1126">
        <v>1.1599999999999999</v>
      </c>
      <c r="Y1126">
        <v>0</v>
      </c>
      <c r="Z1126">
        <v>1.2</v>
      </c>
      <c r="AA1126">
        <v>0</v>
      </c>
      <c r="AB1126">
        <v>0</v>
      </c>
      <c r="AC1126">
        <v>0</v>
      </c>
      <c r="AD1126">
        <v>1</v>
      </c>
      <c r="AE1126">
        <v>0</v>
      </c>
      <c r="AF1126" t="s">
        <v>53</v>
      </c>
      <c r="AG1126">
        <v>0.81199999999999994</v>
      </c>
      <c r="AH1126">
        <v>2</v>
      </c>
      <c r="AI1126">
        <v>27723192</v>
      </c>
      <c r="AJ1126">
        <v>1101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ROW(Source!A421)</f>
        <v>421</v>
      </c>
      <c r="B1127">
        <v>27723214</v>
      </c>
      <c r="C1127">
        <v>27723184</v>
      </c>
      <c r="D1127">
        <v>25231889</v>
      </c>
      <c r="E1127">
        <v>1</v>
      </c>
      <c r="F1127">
        <v>1</v>
      </c>
      <c r="G1127">
        <v>1</v>
      </c>
      <c r="H1127">
        <v>2</v>
      </c>
      <c r="I1127" t="s">
        <v>1003</v>
      </c>
      <c r="J1127" t="s">
        <v>1004</v>
      </c>
      <c r="K1127" t="s">
        <v>1005</v>
      </c>
      <c r="L1127">
        <v>1368</v>
      </c>
      <c r="N1127">
        <v>1011</v>
      </c>
      <c r="O1127" t="s">
        <v>959</v>
      </c>
      <c r="P1127" t="s">
        <v>959</v>
      </c>
      <c r="Q1127">
        <v>1</v>
      </c>
      <c r="X1127">
        <v>29.81</v>
      </c>
      <c r="Y1127">
        <v>0</v>
      </c>
      <c r="Z1127">
        <v>12.31</v>
      </c>
      <c r="AA1127">
        <v>0</v>
      </c>
      <c r="AB1127">
        <v>0</v>
      </c>
      <c r="AC1127">
        <v>0</v>
      </c>
      <c r="AD1127">
        <v>1</v>
      </c>
      <c r="AE1127">
        <v>0</v>
      </c>
      <c r="AF1127" t="s">
        <v>53</v>
      </c>
      <c r="AG1127">
        <v>20.866999999999997</v>
      </c>
      <c r="AH1127">
        <v>2</v>
      </c>
      <c r="AI1127">
        <v>27723193</v>
      </c>
      <c r="AJ1127">
        <v>1102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ROW(Source!A421)</f>
        <v>421</v>
      </c>
      <c r="B1128">
        <v>27723215</v>
      </c>
      <c r="C1128">
        <v>27723184</v>
      </c>
      <c r="D1128">
        <v>25148328</v>
      </c>
      <c r="E1128">
        <v>1</v>
      </c>
      <c r="F1128">
        <v>1</v>
      </c>
      <c r="G1128">
        <v>1</v>
      </c>
      <c r="H1128">
        <v>3</v>
      </c>
      <c r="I1128" t="s">
        <v>1006</v>
      </c>
      <c r="J1128" t="s">
        <v>1007</v>
      </c>
      <c r="K1128" t="s">
        <v>1008</v>
      </c>
      <c r="L1128">
        <v>1339</v>
      </c>
      <c r="N1128">
        <v>1007</v>
      </c>
      <c r="O1128" t="s">
        <v>64</v>
      </c>
      <c r="P1128" t="s">
        <v>64</v>
      </c>
      <c r="Q1128">
        <v>1</v>
      </c>
      <c r="X1128">
        <v>0.9</v>
      </c>
      <c r="Y1128">
        <v>6.22</v>
      </c>
      <c r="Z1128">
        <v>0</v>
      </c>
      <c r="AA1128">
        <v>0</v>
      </c>
      <c r="AB1128">
        <v>0</v>
      </c>
      <c r="AC1128">
        <v>0</v>
      </c>
      <c r="AD1128">
        <v>1</v>
      </c>
      <c r="AE1128">
        <v>0</v>
      </c>
      <c r="AF1128" t="s">
        <v>21</v>
      </c>
      <c r="AG1128">
        <v>0</v>
      </c>
      <c r="AH1128">
        <v>2</v>
      </c>
      <c r="AI1128">
        <v>27723194</v>
      </c>
      <c r="AJ1128">
        <v>1103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ROW(Source!A421)</f>
        <v>421</v>
      </c>
      <c r="B1129">
        <v>27723216</v>
      </c>
      <c r="C1129">
        <v>27723184</v>
      </c>
      <c r="D1129">
        <v>25148335</v>
      </c>
      <c r="E1129">
        <v>1</v>
      </c>
      <c r="F1129">
        <v>1</v>
      </c>
      <c r="G1129">
        <v>1</v>
      </c>
      <c r="H1129">
        <v>3</v>
      </c>
      <c r="I1129" t="s">
        <v>1009</v>
      </c>
      <c r="J1129" t="s">
        <v>1010</v>
      </c>
      <c r="K1129" t="s">
        <v>1011</v>
      </c>
      <c r="L1129">
        <v>1346</v>
      </c>
      <c r="N1129">
        <v>1009</v>
      </c>
      <c r="O1129" t="s">
        <v>178</v>
      </c>
      <c r="P1129" t="s">
        <v>178</v>
      </c>
      <c r="Q1129">
        <v>1</v>
      </c>
      <c r="X1129">
        <v>0.3</v>
      </c>
      <c r="Y1129">
        <v>6.09</v>
      </c>
      <c r="Z1129">
        <v>0</v>
      </c>
      <c r="AA1129">
        <v>0</v>
      </c>
      <c r="AB1129">
        <v>0</v>
      </c>
      <c r="AC1129">
        <v>0</v>
      </c>
      <c r="AD1129">
        <v>1</v>
      </c>
      <c r="AE1129">
        <v>0</v>
      </c>
      <c r="AF1129" t="s">
        <v>21</v>
      </c>
      <c r="AG1129">
        <v>0</v>
      </c>
      <c r="AH1129">
        <v>2</v>
      </c>
      <c r="AI1129">
        <v>27723195</v>
      </c>
      <c r="AJ1129">
        <v>1104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ROW(Source!A421)</f>
        <v>421</v>
      </c>
      <c r="B1130">
        <v>27723217</v>
      </c>
      <c r="C1130">
        <v>27723184</v>
      </c>
      <c r="D1130">
        <v>25151428</v>
      </c>
      <c r="E1130">
        <v>1</v>
      </c>
      <c r="F1130">
        <v>1</v>
      </c>
      <c r="G1130">
        <v>1</v>
      </c>
      <c r="H1130">
        <v>3</v>
      </c>
      <c r="I1130" t="s">
        <v>1012</v>
      </c>
      <c r="J1130" t="s">
        <v>1013</v>
      </c>
      <c r="K1130" t="s">
        <v>1014</v>
      </c>
      <c r="L1130">
        <v>1348</v>
      </c>
      <c r="N1130">
        <v>1009</v>
      </c>
      <c r="O1130" t="s">
        <v>46</v>
      </c>
      <c r="P1130" t="s">
        <v>46</v>
      </c>
      <c r="Q1130">
        <v>1000</v>
      </c>
      <c r="X1130">
        <v>0.03</v>
      </c>
      <c r="Y1130">
        <v>10749</v>
      </c>
      <c r="Z1130">
        <v>0</v>
      </c>
      <c r="AA1130">
        <v>0</v>
      </c>
      <c r="AB1130">
        <v>0</v>
      </c>
      <c r="AC1130">
        <v>0</v>
      </c>
      <c r="AD1130">
        <v>1</v>
      </c>
      <c r="AE1130">
        <v>0</v>
      </c>
      <c r="AF1130" t="s">
        <v>21</v>
      </c>
      <c r="AG1130">
        <v>0</v>
      </c>
      <c r="AH1130">
        <v>2</v>
      </c>
      <c r="AI1130">
        <v>27723196</v>
      </c>
      <c r="AJ1130">
        <v>1105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ROW(Source!A421)</f>
        <v>421</v>
      </c>
      <c r="B1131">
        <v>27723218</v>
      </c>
      <c r="C1131">
        <v>27723184</v>
      </c>
      <c r="D1131">
        <v>25152713</v>
      </c>
      <c r="E1131">
        <v>1</v>
      </c>
      <c r="F1131">
        <v>1</v>
      </c>
      <c r="G1131">
        <v>1</v>
      </c>
      <c r="H1131">
        <v>3</v>
      </c>
      <c r="I1131" t="s">
        <v>1018</v>
      </c>
      <c r="J1131" t="s">
        <v>1019</v>
      </c>
      <c r="K1131" t="s">
        <v>1020</v>
      </c>
      <c r="L1131">
        <v>1348</v>
      </c>
      <c r="N1131">
        <v>1009</v>
      </c>
      <c r="O1131" t="s">
        <v>46</v>
      </c>
      <c r="P1131" t="s">
        <v>46</v>
      </c>
      <c r="Q1131">
        <v>1000</v>
      </c>
      <c r="X1131">
        <v>1.0000000000000001E-5</v>
      </c>
      <c r="Y1131">
        <v>11978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 t="s">
        <v>21</v>
      </c>
      <c r="AG1131">
        <v>0</v>
      </c>
      <c r="AH1131">
        <v>2</v>
      </c>
      <c r="AI1131">
        <v>27723197</v>
      </c>
      <c r="AJ1131">
        <v>1106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ROW(Source!A421)</f>
        <v>421</v>
      </c>
      <c r="B1132">
        <v>27723219</v>
      </c>
      <c r="C1132">
        <v>27723184</v>
      </c>
      <c r="D1132">
        <v>25153693</v>
      </c>
      <c r="E1132">
        <v>1</v>
      </c>
      <c r="F1132">
        <v>1</v>
      </c>
      <c r="G1132">
        <v>1</v>
      </c>
      <c r="H1132">
        <v>3</v>
      </c>
      <c r="I1132" t="s">
        <v>1021</v>
      </c>
      <c r="J1132" t="s">
        <v>1022</v>
      </c>
      <c r="K1132" t="s">
        <v>1023</v>
      </c>
      <c r="L1132">
        <v>1348</v>
      </c>
      <c r="N1132">
        <v>1009</v>
      </c>
      <c r="O1132" t="s">
        <v>46</v>
      </c>
      <c r="P1132" t="s">
        <v>46</v>
      </c>
      <c r="Q1132">
        <v>1000</v>
      </c>
      <c r="X1132">
        <v>1E-4</v>
      </c>
      <c r="Y1132">
        <v>37900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0</v>
      </c>
      <c r="AF1132" t="s">
        <v>21</v>
      </c>
      <c r="AG1132">
        <v>0</v>
      </c>
      <c r="AH1132">
        <v>2</v>
      </c>
      <c r="AI1132">
        <v>27723198</v>
      </c>
      <c r="AJ1132">
        <v>1107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ROW(Source!A421)</f>
        <v>421</v>
      </c>
      <c r="B1133">
        <v>27723220</v>
      </c>
      <c r="C1133">
        <v>27723184</v>
      </c>
      <c r="D1133">
        <v>25171416</v>
      </c>
      <c r="E1133">
        <v>1</v>
      </c>
      <c r="F1133">
        <v>1</v>
      </c>
      <c r="G1133">
        <v>1</v>
      </c>
      <c r="H1133">
        <v>3</v>
      </c>
      <c r="I1133" t="s">
        <v>1326</v>
      </c>
      <c r="J1133" t="s">
        <v>1327</v>
      </c>
      <c r="K1133" t="s">
        <v>1328</v>
      </c>
      <c r="L1133">
        <v>1348</v>
      </c>
      <c r="N1133">
        <v>1009</v>
      </c>
      <c r="O1133" t="s">
        <v>46</v>
      </c>
      <c r="P1133" t="s">
        <v>46</v>
      </c>
      <c r="Q1133">
        <v>1000</v>
      </c>
      <c r="X1133">
        <v>1.4E-2</v>
      </c>
      <c r="Y1133">
        <v>7712</v>
      </c>
      <c r="Z1133">
        <v>0</v>
      </c>
      <c r="AA1133">
        <v>0</v>
      </c>
      <c r="AB1133">
        <v>0</v>
      </c>
      <c r="AC1133">
        <v>0</v>
      </c>
      <c r="AD1133">
        <v>1</v>
      </c>
      <c r="AE1133">
        <v>0</v>
      </c>
      <c r="AF1133" t="s">
        <v>21</v>
      </c>
      <c r="AG1133">
        <v>0</v>
      </c>
      <c r="AH1133">
        <v>2</v>
      </c>
      <c r="AI1133">
        <v>27723199</v>
      </c>
      <c r="AJ1133">
        <v>1108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ROW(Source!A421)</f>
        <v>421</v>
      </c>
      <c r="B1134">
        <v>27723221</v>
      </c>
      <c r="C1134">
        <v>27723184</v>
      </c>
      <c r="D1134">
        <v>25144501</v>
      </c>
      <c r="E1134">
        <v>17</v>
      </c>
      <c r="F1134">
        <v>1</v>
      </c>
      <c r="G1134">
        <v>1</v>
      </c>
      <c r="H1134">
        <v>3</v>
      </c>
      <c r="I1134" t="s">
        <v>1404</v>
      </c>
      <c r="J1134" t="s">
        <v>6</v>
      </c>
      <c r="K1134" t="s">
        <v>1405</v>
      </c>
      <c r="L1134">
        <v>1348</v>
      </c>
      <c r="N1134">
        <v>1009</v>
      </c>
      <c r="O1134" t="s">
        <v>46</v>
      </c>
      <c r="P1134" t="s">
        <v>46</v>
      </c>
      <c r="Q1134">
        <v>1000</v>
      </c>
      <c r="X1134">
        <v>1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 t="s">
        <v>21</v>
      </c>
      <c r="AG1134">
        <v>0</v>
      </c>
      <c r="AH1134">
        <v>3</v>
      </c>
      <c r="AI1134">
        <v>-1</v>
      </c>
      <c r="AJ1134" t="s">
        <v>6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ROW(Source!A421)</f>
        <v>421</v>
      </c>
      <c r="B1135">
        <v>27723222</v>
      </c>
      <c r="C1135">
        <v>27723184</v>
      </c>
      <c r="D1135">
        <v>25173443</v>
      </c>
      <c r="E1135">
        <v>1</v>
      </c>
      <c r="F1135">
        <v>1</v>
      </c>
      <c r="G1135">
        <v>1</v>
      </c>
      <c r="H1135">
        <v>3</v>
      </c>
      <c r="I1135" t="s">
        <v>1024</v>
      </c>
      <c r="J1135" t="s">
        <v>1025</v>
      </c>
      <c r="K1135" t="s">
        <v>1026</v>
      </c>
      <c r="L1135">
        <v>1302</v>
      </c>
      <c r="N1135">
        <v>1003</v>
      </c>
      <c r="O1135" t="s">
        <v>751</v>
      </c>
      <c r="P1135" t="s">
        <v>751</v>
      </c>
      <c r="Q1135">
        <v>10</v>
      </c>
      <c r="X1135">
        <v>1.8700000000000001E-2</v>
      </c>
      <c r="Y1135">
        <v>50.24</v>
      </c>
      <c r="Z1135">
        <v>0</v>
      </c>
      <c r="AA1135">
        <v>0</v>
      </c>
      <c r="AB1135">
        <v>0</v>
      </c>
      <c r="AC1135">
        <v>0</v>
      </c>
      <c r="AD1135">
        <v>1</v>
      </c>
      <c r="AE1135">
        <v>0</v>
      </c>
      <c r="AF1135" t="s">
        <v>21</v>
      </c>
      <c r="AG1135">
        <v>0</v>
      </c>
      <c r="AH1135">
        <v>2</v>
      </c>
      <c r="AI1135">
        <v>27723200</v>
      </c>
      <c r="AJ1135">
        <v>1109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ROW(Source!A421)</f>
        <v>421</v>
      </c>
      <c r="B1136">
        <v>27723223</v>
      </c>
      <c r="C1136">
        <v>27723184</v>
      </c>
      <c r="D1136">
        <v>25173801</v>
      </c>
      <c r="E1136">
        <v>1</v>
      </c>
      <c r="F1136">
        <v>1</v>
      </c>
      <c r="G1136">
        <v>1</v>
      </c>
      <c r="H1136">
        <v>3</v>
      </c>
      <c r="I1136" t="s">
        <v>1027</v>
      </c>
      <c r="J1136" t="s">
        <v>1028</v>
      </c>
      <c r="K1136" t="s">
        <v>1029</v>
      </c>
      <c r="L1136">
        <v>1348</v>
      </c>
      <c r="N1136">
        <v>1009</v>
      </c>
      <c r="O1136" t="s">
        <v>46</v>
      </c>
      <c r="P1136" t="s">
        <v>46</v>
      </c>
      <c r="Q1136">
        <v>1000</v>
      </c>
      <c r="X1136">
        <v>3.0000000000000001E-5</v>
      </c>
      <c r="Y1136">
        <v>4455.2</v>
      </c>
      <c r="Z1136">
        <v>0</v>
      </c>
      <c r="AA1136">
        <v>0</v>
      </c>
      <c r="AB1136">
        <v>0</v>
      </c>
      <c r="AC1136">
        <v>0</v>
      </c>
      <c r="AD1136">
        <v>1</v>
      </c>
      <c r="AE1136">
        <v>0</v>
      </c>
      <c r="AF1136" t="s">
        <v>21</v>
      </c>
      <c r="AG1136">
        <v>0</v>
      </c>
      <c r="AH1136">
        <v>2</v>
      </c>
      <c r="AI1136">
        <v>27723201</v>
      </c>
      <c r="AJ1136">
        <v>1110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ROW(Source!A421)</f>
        <v>421</v>
      </c>
      <c r="B1137">
        <v>27723224</v>
      </c>
      <c r="C1137">
        <v>27723184</v>
      </c>
      <c r="D1137">
        <v>25174560</v>
      </c>
      <c r="E1137">
        <v>1</v>
      </c>
      <c r="F1137">
        <v>1</v>
      </c>
      <c r="G1137">
        <v>1</v>
      </c>
      <c r="H1137">
        <v>3</v>
      </c>
      <c r="I1137" t="s">
        <v>1030</v>
      </c>
      <c r="J1137" t="s">
        <v>1031</v>
      </c>
      <c r="K1137" t="s">
        <v>1032</v>
      </c>
      <c r="L1137">
        <v>1348</v>
      </c>
      <c r="N1137">
        <v>1009</v>
      </c>
      <c r="O1137" t="s">
        <v>46</v>
      </c>
      <c r="P1137" t="s">
        <v>46</v>
      </c>
      <c r="Q1137">
        <v>1000</v>
      </c>
      <c r="X1137">
        <v>1.9400000000000001E-3</v>
      </c>
      <c r="Y1137">
        <v>4920</v>
      </c>
      <c r="Z1137">
        <v>0</v>
      </c>
      <c r="AA1137">
        <v>0</v>
      </c>
      <c r="AB1137">
        <v>0</v>
      </c>
      <c r="AC1137">
        <v>0</v>
      </c>
      <c r="AD1137">
        <v>1</v>
      </c>
      <c r="AE1137">
        <v>0</v>
      </c>
      <c r="AF1137" t="s">
        <v>21</v>
      </c>
      <c r="AG1137">
        <v>0</v>
      </c>
      <c r="AH1137">
        <v>2</v>
      </c>
      <c r="AI1137">
        <v>27723202</v>
      </c>
      <c r="AJ1137">
        <v>1111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ROW(Source!A421)</f>
        <v>421</v>
      </c>
      <c r="B1138">
        <v>27723225</v>
      </c>
      <c r="C1138">
        <v>27723184</v>
      </c>
      <c r="D1138">
        <v>25178464</v>
      </c>
      <c r="E1138">
        <v>1</v>
      </c>
      <c r="F1138">
        <v>1</v>
      </c>
      <c r="G1138">
        <v>1</v>
      </c>
      <c r="H1138">
        <v>3</v>
      </c>
      <c r="I1138" t="s">
        <v>1329</v>
      </c>
      <c r="J1138" t="s">
        <v>1330</v>
      </c>
      <c r="K1138" t="s">
        <v>1331</v>
      </c>
      <c r="L1138">
        <v>1339</v>
      </c>
      <c r="N1138">
        <v>1007</v>
      </c>
      <c r="O1138" t="s">
        <v>64</v>
      </c>
      <c r="P1138" t="s">
        <v>64</v>
      </c>
      <c r="Q1138">
        <v>1</v>
      </c>
      <c r="X1138">
        <v>1E-3</v>
      </c>
      <c r="Y1138">
        <v>1700</v>
      </c>
      <c r="Z1138">
        <v>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21</v>
      </c>
      <c r="AG1138">
        <v>0</v>
      </c>
      <c r="AH1138">
        <v>2</v>
      </c>
      <c r="AI1138">
        <v>27723203</v>
      </c>
      <c r="AJ1138">
        <v>1112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ROW(Source!A421)</f>
        <v>421</v>
      </c>
      <c r="B1139">
        <v>27723226</v>
      </c>
      <c r="C1139">
        <v>27723184</v>
      </c>
      <c r="D1139">
        <v>25186091</v>
      </c>
      <c r="E1139">
        <v>1</v>
      </c>
      <c r="F1139">
        <v>1</v>
      </c>
      <c r="G1139">
        <v>1</v>
      </c>
      <c r="H1139">
        <v>3</v>
      </c>
      <c r="I1139" t="s">
        <v>1033</v>
      </c>
      <c r="J1139" t="s">
        <v>1034</v>
      </c>
      <c r="K1139" t="s">
        <v>1035</v>
      </c>
      <c r="L1139">
        <v>1348</v>
      </c>
      <c r="N1139">
        <v>1009</v>
      </c>
      <c r="O1139" t="s">
        <v>46</v>
      </c>
      <c r="P1139" t="s">
        <v>46</v>
      </c>
      <c r="Q1139">
        <v>1000</v>
      </c>
      <c r="X1139">
        <v>3.1E-4</v>
      </c>
      <c r="Y1139">
        <v>15620</v>
      </c>
      <c r="Z1139">
        <v>0</v>
      </c>
      <c r="AA1139">
        <v>0</v>
      </c>
      <c r="AB1139">
        <v>0</v>
      </c>
      <c r="AC1139">
        <v>0</v>
      </c>
      <c r="AD1139">
        <v>1</v>
      </c>
      <c r="AE1139">
        <v>0</v>
      </c>
      <c r="AF1139" t="s">
        <v>21</v>
      </c>
      <c r="AG1139">
        <v>0</v>
      </c>
      <c r="AH1139">
        <v>2</v>
      </c>
      <c r="AI1139">
        <v>27723204</v>
      </c>
      <c r="AJ1139">
        <v>1113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ROW(Source!A421)</f>
        <v>421</v>
      </c>
      <c r="B1140">
        <v>27723227</v>
      </c>
      <c r="C1140">
        <v>27723184</v>
      </c>
      <c r="D1140">
        <v>25187286</v>
      </c>
      <c r="E1140">
        <v>1</v>
      </c>
      <c r="F1140">
        <v>1</v>
      </c>
      <c r="G1140">
        <v>1</v>
      </c>
      <c r="H1140">
        <v>3</v>
      </c>
      <c r="I1140" t="s">
        <v>1036</v>
      </c>
      <c r="J1140" t="s">
        <v>1037</v>
      </c>
      <c r="K1140" t="s">
        <v>1038</v>
      </c>
      <c r="L1140">
        <v>1348</v>
      </c>
      <c r="N1140">
        <v>1009</v>
      </c>
      <c r="O1140" t="s">
        <v>46</v>
      </c>
      <c r="P1140" t="s">
        <v>46</v>
      </c>
      <c r="Q1140">
        <v>1000</v>
      </c>
      <c r="X1140">
        <v>5.9999999999999995E-4</v>
      </c>
      <c r="Y1140">
        <v>9420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21</v>
      </c>
      <c r="AG1140">
        <v>0</v>
      </c>
      <c r="AH1140">
        <v>2</v>
      </c>
      <c r="AI1140">
        <v>27723205</v>
      </c>
      <c r="AJ1140">
        <v>1114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ROW(Source!A422)</f>
        <v>422</v>
      </c>
      <c r="B1141">
        <v>27723233</v>
      </c>
      <c r="C1141">
        <v>27723228</v>
      </c>
      <c r="D1141">
        <v>25416103</v>
      </c>
      <c r="E1141">
        <v>1</v>
      </c>
      <c r="F1141">
        <v>1</v>
      </c>
      <c r="G1141">
        <v>1</v>
      </c>
      <c r="H1141">
        <v>1</v>
      </c>
      <c r="I1141" t="s">
        <v>1218</v>
      </c>
      <c r="J1141" t="s">
        <v>6</v>
      </c>
      <c r="K1141" t="s">
        <v>1219</v>
      </c>
      <c r="L1141">
        <v>1191</v>
      </c>
      <c r="N1141">
        <v>1013</v>
      </c>
      <c r="O1141" t="s">
        <v>953</v>
      </c>
      <c r="P1141" t="s">
        <v>953</v>
      </c>
      <c r="Q1141">
        <v>1</v>
      </c>
      <c r="X1141">
        <v>275.60000000000002</v>
      </c>
      <c r="Y1141">
        <v>0</v>
      </c>
      <c r="Z1141">
        <v>0</v>
      </c>
      <c r="AA1141">
        <v>0</v>
      </c>
      <c r="AB1141">
        <v>7.68</v>
      </c>
      <c r="AC1141">
        <v>0</v>
      </c>
      <c r="AD1141">
        <v>1</v>
      </c>
      <c r="AE1141">
        <v>1</v>
      </c>
      <c r="AF1141" t="s">
        <v>6</v>
      </c>
      <c r="AG1141">
        <v>275.60000000000002</v>
      </c>
      <c r="AH1141">
        <v>2</v>
      </c>
      <c r="AI1141">
        <v>27723229</v>
      </c>
      <c r="AJ1141">
        <v>1115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ROW(Source!A422)</f>
        <v>422</v>
      </c>
      <c r="B1142">
        <v>27723234</v>
      </c>
      <c r="C1142">
        <v>27723228</v>
      </c>
      <c r="D1142">
        <v>25231936</v>
      </c>
      <c r="E1142">
        <v>1</v>
      </c>
      <c r="F1142">
        <v>1</v>
      </c>
      <c r="G1142">
        <v>1</v>
      </c>
      <c r="H1142">
        <v>2</v>
      </c>
      <c r="I1142" t="s">
        <v>1039</v>
      </c>
      <c r="J1142" t="s">
        <v>1040</v>
      </c>
      <c r="K1142" t="s">
        <v>1041</v>
      </c>
      <c r="L1142">
        <v>1368</v>
      </c>
      <c r="N1142">
        <v>1011</v>
      </c>
      <c r="O1142" t="s">
        <v>959</v>
      </c>
      <c r="P1142" t="s">
        <v>959</v>
      </c>
      <c r="Q1142">
        <v>1</v>
      </c>
      <c r="X1142">
        <v>1.58</v>
      </c>
      <c r="Y1142">
        <v>0</v>
      </c>
      <c r="Z1142">
        <v>32.5</v>
      </c>
      <c r="AA1142">
        <v>0</v>
      </c>
      <c r="AB1142">
        <v>0</v>
      </c>
      <c r="AC1142">
        <v>0</v>
      </c>
      <c r="AD1142">
        <v>1</v>
      </c>
      <c r="AE1142">
        <v>0</v>
      </c>
      <c r="AF1142" t="s">
        <v>6</v>
      </c>
      <c r="AG1142">
        <v>1.58</v>
      </c>
      <c r="AH1142">
        <v>2</v>
      </c>
      <c r="AI1142">
        <v>27723230</v>
      </c>
      <c r="AJ1142">
        <v>1116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ROW(Source!A422)</f>
        <v>422</v>
      </c>
      <c r="B1143">
        <v>27723235</v>
      </c>
      <c r="C1143">
        <v>27723228</v>
      </c>
      <c r="D1143">
        <v>25232531</v>
      </c>
      <c r="E1143">
        <v>1</v>
      </c>
      <c r="F1143">
        <v>1</v>
      </c>
      <c r="G1143">
        <v>1</v>
      </c>
      <c r="H1143">
        <v>2</v>
      </c>
      <c r="I1143" t="s">
        <v>1042</v>
      </c>
      <c r="J1143" t="s">
        <v>1043</v>
      </c>
      <c r="K1143" t="s">
        <v>1044</v>
      </c>
      <c r="L1143">
        <v>1368</v>
      </c>
      <c r="N1143">
        <v>1011</v>
      </c>
      <c r="O1143" t="s">
        <v>959</v>
      </c>
      <c r="P1143" t="s">
        <v>959</v>
      </c>
      <c r="Q1143">
        <v>1</v>
      </c>
      <c r="X1143">
        <v>3.16</v>
      </c>
      <c r="Y1143">
        <v>0</v>
      </c>
      <c r="Z1143">
        <v>1.53</v>
      </c>
      <c r="AA1143">
        <v>0</v>
      </c>
      <c r="AB1143">
        <v>0</v>
      </c>
      <c r="AC1143">
        <v>0</v>
      </c>
      <c r="AD1143">
        <v>1</v>
      </c>
      <c r="AE1143">
        <v>0</v>
      </c>
      <c r="AF1143" t="s">
        <v>6</v>
      </c>
      <c r="AG1143">
        <v>3.16</v>
      </c>
      <c r="AH1143">
        <v>2</v>
      </c>
      <c r="AI1143">
        <v>27723231</v>
      </c>
      <c r="AJ1143">
        <v>1117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ROW(Source!A422)</f>
        <v>422</v>
      </c>
      <c r="B1144">
        <v>27723236</v>
      </c>
      <c r="C1144">
        <v>27723228</v>
      </c>
      <c r="D1144">
        <v>25147242</v>
      </c>
      <c r="E1144">
        <v>17</v>
      </c>
      <c r="F1144">
        <v>1</v>
      </c>
      <c r="G1144">
        <v>1</v>
      </c>
      <c r="H1144">
        <v>3</v>
      </c>
      <c r="I1144" t="s">
        <v>44</v>
      </c>
      <c r="J1144" t="s">
        <v>6</v>
      </c>
      <c r="K1144" t="s">
        <v>45</v>
      </c>
      <c r="L1144">
        <v>1348</v>
      </c>
      <c r="N1144">
        <v>1009</v>
      </c>
      <c r="O1144" t="s">
        <v>46</v>
      </c>
      <c r="P1144" t="s">
        <v>46</v>
      </c>
      <c r="Q1144">
        <v>1000</v>
      </c>
      <c r="X1144">
        <v>13.4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 t="s">
        <v>6</v>
      </c>
      <c r="AG1144">
        <v>13.4</v>
      </c>
      <c r="AH1144">
        <v>2</v>
      </c>
      <c r="AI1144">
        <v>27723232</v>
      </c>
      <c r="AJ1144">
        <v>1118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ROW(Source!A423)</f>
        <v>423</v>
      </c>
      <c r="B1145">
        <v>27723233</v>
      </c>
      <c r="C1145">
        <v>27723228</v>
      </c>
      <c r="D1145">
        <v>25416103</v>
      </c>
      <c r="E1145">
        <v>1</v>
      </c>
      <c r="F1145">
        <v>1</v>
      </c>
      <c r="G1145">
        <v>1</v>
      </c>
      <c r="H1145">
        <v>1</v>
      </c>
      <c r="I1145" t="s">
        <v>1218</v>
      </c>
      <c r="J1145" t="s">
        <v>6</v>
      </c>
      <c r="K1145" t="s">
        <v>1219</v>
      </c>
      <c r="L1145">
        <v>1191</v>
      </c>
      <c r="N1145">
        <v>1013</v>
      </c>
      <c r="O1145" t="s">
        <v>953</v>
      </c>
      <c r="P1145" t="s">
        <v>953</v>
      </c>
      <c r="Q1145">
        <v>1</v>
      </c>
      <c r="X1145">
        <v>275.60000000000002</v>
      </c>
      <c r="Y1145">
        <v>0</v>
      </c>
      <c r="Z1145">
        <v>0</v>
      </c>
      <c r="AA1145">
        <v>0</v>
      </c>
      <c r="AB1145">
        <v>7.68</v>
      </c>
      <c r="AC1145">
        <v>0</v>
      </c>
      <c r="AD1145">
        <v>1</v>
      </c>
      <c r="AE1145">
        <v>1</v>
      </c>
      <c r="AF1145" t="s">
        <v>6</v>
      </c>
      <c r="AG1145">
        <v>275.60000000000002</v>
      </c>
      <c r="AH1145">
        <v>2</v>
      </c>
      <c r="AI1145">
        <v>27723229</v>
      </c>
      <c r="AJ1145">
        <v>1119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ROW(Source!A423)</f>
        <v>423</v>
      </c>
      <c r="B1146">
        <v>27723234</v>
      </c>
      <c r="C1146">
        <v>27723228</v>
      </c>
      <c r="D1146">
        <v>25231936</v>
      </c>
      <c r="E1146">
        <v>1</v>
      </c>
      <c r="F1146">
        <v>1</v>
      </c>
      <c r="G1146">
        <v>1</v>
      </c>
      <c r="H1146">
        <v>2</v>
      </c>
      <c r="I1146" t="s">
        <v>1039</v>
      </c>
      <c r="J1146" t="s">
        <v>1040</v>
      </c>
      <c r="K1146" t="s">
        <v>1041</v>
      </c>
      <c r="L1146">
        <v>1368</v>
      </c>
      <c r="N1146">
        <v>1011</v>
      </c>
      <c r="O1146" t="s">
        <v>959</v>
      </c>
      <c r="P1146" t="s">
        <v>959</v>
      </c>
      <c r="Q1146">
        <v>1</v>
      </c>
      <c r="X1146">
        <v>1.58</v>
      </c>
      <c r="Y1146">
        <v>0</v>
      </c>
      <c r="Z1146">
        <v>32.5</v>
      </c>
      <c r="AA1146">
        <v>0</v>
      </c>
      <c r="AB1146">
        <v>0</v>
      </c>
      <c r="AC1146">
        <v>0</v>
      </c>
      <c r="AD1146">
        <v>1</v>
      </c>
      <c r="AE1146">
        <v>0</v>
      </c>
      <c r="AF1146" t="s">
        <v>6</v>
      </c>
      <c r="AG1146">
        <v>1.58</v>
      </c>
      <c r="AH1146">
        <v>2</v>
      </c>
      <c r="AI1146">
        <v>27723230</v>
      </c>
      <c r="AJ1146">
        <v>1120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ROW(Source!A423)</f>
        <v>423</v>
      </c>
      <c r="B1147">
        <v>27723235</v>
      </c>
      <c r="C1147">
        <v>27723228</v>
      </c>
      <c r="D1147">
        <v>25232531</v>
      </c>
      <c r="E1147">
        <v>1</v>
      </c>
      <c r="F1147">
        <v>1</v>
      </c>
      <c r="G1147">
        <v>1</v>
      </c>
      <c r="H1147">
        <v>2</v>
      </c>
      <c r="I1147" t="s">
        <v>1042</v>
      </c>
      <c r="J1147" t="s">
        <v>1043</v>
      </c>
      <c r="K1147" t="s">
        <v>1044</v>
      </c>
      <c r="L1147">
        <v>1368</v>
      </c>
      <c r="N1147">
        <v>1011</v>
      </c>
      <c r="O1147" t="s">
        <v>959</v>
      </c>
      <c r="P1147" t="s">
        <v>959</v>
      </c>
      <c r="Q1147">
        <v>1</v>
      </c>
      <c r="X1147">
        <v>3.16</v>
      </c>
      <c r="Y1147">
        <v>0</v>
      </c>
      <c r="Z1147">
        <v>1.53</v>
      </c>
      <c r="AA1147">
        <v>0</v>
      </c>
      <c r="AB1147">
        <v>0</v>
      </c>
      <c r="AC1147">
        <v>0</v>
      </c>
      <c r="AD1147">
        <v>1</v>
      </c>
      <c r="AE1147">
        <v>0</v>
      </c>
      <c r="AF1147" t="s">
        <v>6</v>
      </c>
      <c r="AG1147">
        <v>3.16</v>
      </c>
      <c r="AH1147">
        <v>2</v>
      </c>
      <c r="AI1147">
        <v>27723231</v>
      </c>
      <c r="AJ1147">
        <v>1121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ROW(Source!A423)</f>
        <v>423</v>
      </c>
      <c r="B1148">
        <v>27723236</v>
      </c>
      <c r="C1148">
        <v>27723228</v>
      </c>
      <c r="D1148">
        <v>25147242</v>
      </c>
      <c r="E1148">
        <v>17</v>
      </c>
      <c r="F1148">
        <v>1</v>
      </c>
      <c r="G1148">
        <v>1</v>
      </c>
      <c r="H1148">
        <v>3</v>
      </c>
      <c r="I1148" t="s">
        <v>44</v>
      </c>
      <c r="J1148" t="s">
        <v>6</v>
      </c>
      <c r="K1148" t="s">
        <v>45</v>
      </c>
      <c r="L1148">
        <v>1348</v>
      </c>
      <c r="N1148">
        <v>1009</v>
      </c>
      <c r="O1148" t="s">
        <v>46</v>
      </c>
      <c r="P1148" t="s">
        <v>46</v>
      </c>
      <c r="Q1148">
        <v>1000</v>
      </c>
      <c r="X1148">
        <v>13.4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 t="s">
        <v>6</v>
      </c>
      <c r="AG1148">
        <v>13.4</v>
      </c>
      <c r="AH1148">
        <v>2</v>
      </c>
      <c r="AI1148">
        <v>27723232</v>
      </c>
      <c r="AJ1148">
        <v>1122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ROW(Source!A426)</f>
        <v>426</v>
      </c>
      <c r="B1149">
        <v>27723242</v>
      </c>
      <c r="C1149">
        <v>27723238</v>
      </c>
      <c r="D1149">
        <v>25414543</v>
      </c>
      <c r="E1149">
        <v>1</v>
      </c>
      <c r="F1149">
        <v>1</v>
      </c>
      <c r="G1149">
        <v>1</v>
      </c>
      <c r="H1149">
        <v>1</v>
      </c>
      <c r="I1149" t="s">
        <v>1170</v>
      </c>
      <c r="J1149" t="s">
        <v>6</v>
      </c>
      <c r="K1149" t="s">
        <v>1171</v>
      </c>
      <c r="L1149">
        <v>1191</v>
      </c>
      <c r="N1149">
        <v>1013</v>
      </c>
      <c r="O1149" t="s">
        <v>953</v>
      </c>
      <c r="P1149" t="s">
        <v>953</v>
      </c>
      <c r="Q1149">
        <v>1</v>
      </c>
      <c r="X1149">
        <v>17.89</v>
      </c>
      <c r="Y1149">
        <v>0</v>
      </c>
      <c r="Z1149">
        <v>0</v>
      </c>
      <c r="AA1149">
        <v>0</v>
      </c>
      <c r="AB1149">
        <v>8.02</v>
      </c>
      <c r="AC1149">
        <v>0</v>
      </c>
      <c r="AD1149">
        <v>1</v>
      </c>
      <c r="AE1149">
        <v>1</v>
      </c>
      <c r="AF1149" t="s">
        <v>6</v>
      </c>
      <c r="AG1149">
        <v>17.89</v>
      </c>
      <c r="AH1149">
        <v>2</v>
      </c>
      <c r="AI1149">
        <v>27723239</v>
      </c>
      <c r="AJ1149">
        <v>1123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ROW(Source!A426)</f>
        <v>426</v>
      </c>
      <c r="B1150">
        <v>27723243</v>
      </c>
      <c r="C1150">
        <v>27723238</v>
      </c>
      <c r="D1150">
        <v>25412928</v>
      </c>
      <c r="E1150">
        <v>1</v>
      </c>
      <c r="F1150">
        <v>1</v>
      </c>
      <c r="G1150">
        <v>1</v>
      </c>
      <c r="H1150">
        <v>1</v>
      </c>
      <c r="I1150" t="s">
        <v>954</v>
      </c>
      <c r="J1150" t="s">
        <v>6</v>
      </c>
      <c r="K1150" t="s">
        <v>955</v>
      </c>
      <c r="L1150">
        <v>1191</v>
      </c>
      <c r="N1150">
        <v>1013</v>
      </c>
      <c r="O1150" t="s">
        <v>953</v>
      </c>
      <c r="P1150" t="s">
        <v>953</v>
      </c>
      <c r="Q1150">
        <v>1</v>
      </c>
      <c r="X1150">
        <v>0.08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1</v>
      </c>
      <c r="AE1150">
        <v>2</v>
      </c>
      <c r="AF1150" t="s">
        <v>6</v>
      </c>
      <c r="AG1150">
        <v>0.08</v>
      </c>
      <c r="AH1150">
        <v>2</v>
      </c>
      <c r="AI1150">
        <v>27723240</v>
      </c>
      <c r="AJ1150">
        <v>1124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ROW(Source!A426)</f>
        <v>426</v>
      </c>
      <c r="B1151">
        <v>27723244</v>
      </c>
      <c r="C1151">
        <v>27723238</v>
      </c>
      <c r="D1151">
        <v>25230514</v>
      </c>
      <c r="E1151">
        <v>1</v>
      </c>
      <c r="F1151">
        <v>1</v>
      </c>
      <c r="G1151">
        <v>1</v>
      </c>
      <c r="H1151">
        <v>2</v>
      </c>
      <c r="I1151" t="s">
        <v>960</v>
      </c>
      <c r="J1151" t="s">
        <v>961</v>
      </c>
      <c r="K1151" t="s">
        <v>962</v>
      </c>
      <c r="L1151">
        <v>1368</v>
      </c>
      <c r="N1151">
        <v>1011</v>
      </c>
      <c r="O1151" t="s">
        <v>959</v>
      </c>
      <c r="P1151" t="s">
        <v>959</v>
      </c>
      <c r="Q1151">
        <v>1</v>
      </c>
      <c r="X1151">
        <v>0.08</v>
      </c>
      <c r="Y1151">
        <v>0</v>
      </c>
      <c r="Z1151">
        <v>31.26</v>
      </c>
      <c r="AA1151">
        <v>13.5</v>
      </c>
      <c r="AB1151">
        <v>0</v>
      </c>
      <c r="AC1151">
        <v>0</v>
      </c>
      <c r="AD1151">
        <v>1</v>
      </c>
      <c r="AE1151">
        <v>0</v>
      </c>
      <c r="AF1151" t="s">
        <v>6</v>
      </c>
      <c r="AG1151">
        <v>0.08</v>
      </c>
      <c r="AH1151">
        <v>2</v>
      </c>
      <c r="AI1151">
        <v>27723241</v>
      </c>
      <c r="AJ1151">
        <v>1125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ROW(Source!A427)</f>
        <v>427</v>
      </c>
      <c r="B1152">
        <v>27723242</v>
      </c>
      <c r="C1152">
        <v>27723238</v>
      </c>
      <c r="D1152">
        <v>25414543</v>
      </c>
      <c r="E1152">
        <v>1</v>
      </c>
      <c r="F1152">
        <v>1</v>
      </c>
      <c r="G1152">
        <v>1</v>
      </c>
      <c r="H1152">
        <v>1</v>
      </c>
      <c r="I1152" t="s">
        <v>1170</v>
      </c>
      <c r="J1152" t="s">
        <v>6</v>
      </c>
      <c r="K1152" t="s">
        <v>1171</v>
      </c>
      <c r="L1152">
        <v>1191</v>
      </c>
      <c r="N1152">
        <v>1013</v>
      </c>
      <c r="O1152" t="s">
        <v>953</v>
      </c>
      <c r="P1152" t="s">
        <v>953</v>
      </c>
      <c r="Q1152">
        <v>1</v>
      </c>
      <c r="X1152">
        <v>17.89</v>
      </c>
      <c r="Y1152">
        <v>0</v>
      </c>
      <c r="Z1152">
        <v>0</v>
      </c>
      <c r="AA1152">
        <v>0</v>
      </c>
      <c r="AB1152">
        <v>8.02</v>
      </c>
      <c r="AC1152">
        <v>0</v>
      </c>
      <c r="AD1152">
        <v>1</v>
      </c>
      <c r="AE1152">
        <v>1</v>
      </c>
      <c r="AF1152" t="s">
        <v>6</v>
      </c>
      <c r="AG1152">
        <v>17.89</v>
      </c>
      <c r="AH1152">
        <v>2</v>
      </c>
      <c r="AI1152">
        <v>27723239</v>
      </c>
      <c r="AJ1152">
        <v>1126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ROW(Source!A427)</f>
        <v>427</v>
      </c>
      <c r="B1153">
        <v>27723243</v>
      </c>
      <c r="C1153">
        <v>27723238</v>
      </c>
      <c r="D1153">
        <v>25412928</v>
      </c>
      <c r="E1153">
        <v>1</v>
      </c>
      <c r="F1153">
        <v>1</v>
      </c>
      <c r="G1153">
        <v>1</v>
      </c>
      <c r="H1153">
        <v>1</v>
      </c>
      <c r="I1153" t="s">
        <v>954</v>
      </c>
      <c r="J1153" t="s">
        <v>6</v>
      </c>
      <c r="K1153" t="s">
        <v>955</v>
      </c>
      <c r="L1153">
        <v>1191</v>
      </c>
      <c r="N1153">
        <v>1013</v>
      </c>
      <c r="O1153" t="s">
        <v>953</v>
      </c>
      <c r="P1153" t="s">
        <v>953</v>
      </c>
      <c r="Q1153">
        <v>1</v>
      </c>
      <c r="X1153">
        <v>0.08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1</v>
      </c>
      <c r="AE1153">
        <v>2</v>
      </c>
      <c r="AF1153" t="s">
        <v>6</v>
      </c>
      <c r="AG1153">
        <v>0.08</v>
      </c>
      <c r="AH1153">
        <v>2</v>
      </c>
      <c r="AI1153">
        <v>27723240</v>
      </c>
      <c r="AJ1153">
        <v>1127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ROW(Source!A427)</f>
        <v>427</v>
      </c>
      <c r="B1154">
        <v>27723244</v>
      </c>
      <c r="C1154">
        <v>27723238</v>
      </c>
      <c r="D1154">
        <v>25230514</v>
      </c>
      <c r="E1154">
        <v>1</v>
      </c>
      <c r="F1154">
        <v>1</v>
      </c>
      <c r="G1154">
        <v>1</v>
      </c>
      <c r="H1154">
        <v>2</v>
      </c>
      <c r="I1154" t="s">
        <v>960</v>
      </c>
      <c r="J1154" t="s">
        <v>961</v>
      </c>
      <c r="K1154" t="s">
        <v>962</v>
      </c>
      <c r="L1154">
        <v>1368</v>
      </c>
      <c r="N1154">
        <v>1011</v>
      </c>
      <c r="O1154" t="s">
        <v>959</v>
      </c>
      <c r="P1154" t="s">
        <v>959</v>
      </c>
      <c r="Q1154">
        <v>1</v>
      </c>
      <c r="X1154">
        <v>0.08</v>
      </c>
      <c r="Y1154">
        <v>0</v>
      </c>
      <c r="Z1154">
        <v>31.26</v>
      </c>
      <c r="AA1154">
        <v>13.5</v>
      </c>
      <c r="AB1154">
        <v>0</v>
      </c>
      <c r="AC1154">
        <v>0</v>
      </c>
      <c r="AD1154">
        <v>1</v>
      </c>
      <c r="AE1154">
        <v>0</v>
      </c>
      <c r="AF1154" t="s">
        <v>6</v>
      </c>
      <c r="AG1154">
        <v>0.08</v>
      </c>
      <c r="AH1154">
        <v>2</v>
      </c>
      <c r="AI1154">
        <v>27723241</v>
      </c>
      <c r="AJ1154">
        <v>1128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ROW(Source!A428)</f>
        <v>428</v>
      </c>
      <c r="B1155">
        <v>27723252</v>
      </c>
      <c r="C1155">
        <v>27723245</v>
      </c>
      <c r="D1155">
        <v>25429015</v>
      </c>
      <c r="E1155">
        <v>1</v>
      </c>
      <c r="F1155">
        <v>1</v>
      </c>
      <c r="G1155">
        <v>1</v>
      </c>
      <c r="H1155">
        <v>1</v>
      </c>
      <c r="I1155" t="s">
        <v>1332</v>
      </c>
      <c r="J1155" t="s">
        <v>6</v>
      </c>
      <c r="K1155" t="s">
        <v>1333</v>
      </c>
      <c r="L1155">
        <v>1191</v>
      </c>
      <c r="N1155">
        <v>1013</v>
      </c>
      <c r="O1155" t="s">
        <v>953</v>
      </c>
      <c r="P1155" t="s">
        <v>953</v>
      </c>
      <c r="Q1155">
        <v>1</v>
      </c>
      <c r="X1155">
        <v>1.68</v>
      </c>
      <c r="Y1155">
        <v>0</v>
      </c>
      <c r="Z1155">
        <v>0</v>
      </c>
      <c r="AA1155">
        <v>0</v>
      </c>
      <c r="AB1155">
        <v>11.82</v>
      </c>
      <c r="AC1155">
        <v>0</v>
      </c>
      <c r="AD1155">
        <v>1</v>
      </c>
      <c r="AE1155">
        <v>1</v>
      </c>
      <c r="AF1155" t="s">
        <v>603</v>
      </c>
      <c r="AG1155">
        <v>1.008</v>
      </c>
      <c r="AH1155">
        <v>2</v>
      </c>
      <c r="AI1155">
        <v>27723246</v>
      </c>
      <c r="AJ1155">
        <v>1129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ROW(Source!A428)</f>
        <v>428</v>
      </c>
      <c r="B1156">
        <v>27723253</v>
      </c>
      <c r="C1156">
        <v>27723245</v>
      </c>
      <c r="D1156">
        <v>25148593</v>
      </c>
      <c r="E1156">
        <v>1</v>
      </c>
      <c r="F1156">
        <v>1</v>
      </c>
      <c r="G1156">
        <v>1</v>
      </c>
      <c r="H1156">
        <v>3</v>
      </c>
      <c r="I1156" t="s">
        <v>1334</v>
      </c>
      <c r="J1156" t="s">
        <v>1335</v>
      </c>
      <c r="K1156" t="s">
        <v>1336</v>
      </c>
      <c r="L1156">
        <v>1346</v>
      </c>
      <c r="N1156">
        <v>1009</v>
      </c>
      <c r="O1156" t="s">
        <v>178</v>
      </c>
      <c r="P1156" t="s">
        <v>178</v>
      </c>
      <c r="Q1156">
        <v>1</v>
      </c>
      <c r="X1156">
        <v>4.0000000000000002E-4</v>
      </c>
      <c r="Y1156">
        <v>27.74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0</v>
      </c>
      <c r="AF1156" t="s">
        <v>21</v>
      </c>
      <c r="AG1156">
        <v>0</v>
      </c>
      <c r="AH1156">
        <v>2</v>
      </c>
      <c r="AI1156">
        <v>27723247</v>
      </c>
      <c r="AJ1156">
        <v>1130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ROW(Source!A428)</f>
        <v>428</v>
      </c>
      <c r="B1157">
        <v>27723254</v>
      </c>
      <c r="C1157">
        <v>27723245</v>
      </c>
      <c r="D1157">
        <v>25152746</v>
      </c>
      <c r="E1157">
        <v>1</v>
      </c>
      <c r="F1157">
        <v>1</v>
      </c>
      <c r="G1157">
        <v>1</v>
      </c>
      <c r="H1157">
        <v>3</v>
      </c>
      <c r="I1157" t="s">
        <v>1337</v>
      </c>
      <c r="J1157" t="s">
        <v>1338</v>
      </c>
      <c r="K1157" t="s">
        <v>1339</v>
      </c>
      <c r="L1157">
        <v>1355</v>
      </c>
      <c r="N1157">
        <v>1010</v>
      </c>
      <c r="O1157" t="s">
        <v>519</v>
      </c>
      <c r="P1157" t="s">
        <v>519</v>
      </c>
      <c r="Q1157">
        <v>100</v>
      </c>
      <c r="X1157">
        <v>0.03</v>
      </c>
      <c r="Y1157">
        <v>83</v>
      </c>
      <c r="Z1157">
        <v>0</v>
      </c>
      <c r="AA1157">
        <v>0</v>
      </c>
      <c r="AB1157">
        <v>0</v>
      </c>
      <c r="AC1157">
        <v>0</v>
      </c>
      <c r="AD1157">
        <v>1</v>
      </c>
      <c r="AE1157">
        <v>0</v>
      </c>
      <c r="AF1157" t="s">
        <v>21</v>
      </c>
      <c r="AG1157">
        <v>0</v>
      </c>
      <c r="AH1157">
        <v>2</v>
      </c>
      <c r="AI1157">
        <v>27723248</v>
      </c>
      <c r="AJ1157">
        <v>1131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ROW(Source!A428)</f>
        <v>428</v>
      </c>
      <c r="B1158">
        <v>27723255</v>
      </c>
      <c r="C1158">
        <v>27723245</v>
      </c>
      <c r="D1158">
        <v>25154653</v>
      </c>
      <c r="E1158">
        <v>1</v>
      </c>
      <c r="F1158">
        <v>1</v>
      </c>
      <c r="G1158">
        <v>1</v>
      </c>
      <c r="H1158">
        <v>3</v>
      </c>
      <c r="I1158" t="s">
        <v>1340</v>
      </c>
      <c r="J1158" t="s">
        <v>1341</v>
      </c>
      <c r="K1158" t="s">
        <v>1342</v>
      </c>
      <c r="L1158">
        <v>1348</v>
      </c>
      <c r="N1158">
        <v>1009</v>
      </c>
      <c r="O1158" t="s">
        <v>46</v>
      </c>
      <c r="P1158" t="s">
        <v>46</v>
      </c>
      <c r="Q1158">
        <v>1000</v>
      </c>
      <c r="X1158">
        <v>2.0000000000000002E-5</v>
      </c>
      <c r="Y1158">
        <v>729.98</v>
      </c>
      <c r="Z1158">
        <v>0</v>
      </c>
      <c r="AA1158">
        <v>0</v>
      </c>
      <c r="AB1158">
        <v>0</v>
      </c>
      <c r="AC1158">
        <v>0</v>
      </c>
      <c r="AD1158">
        <v>1</v>
      </c>
      <c r="AE1158">
        <v>0</v>
      </c>
      <c r="AF1158" t="s">
        <v>21</v>
      </c>
      <c r="AG1158">
        <v>0</v>
      </c>
      <c r="AH1158">
        <v>2</v>
      </c>
      <c r="AI1158">
        <v>27723249</v>
      </c>
      <c r="AJ1158">
        <v>1132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ROW(Source!A428)</f>
        <v>428</v>
      </c>
      <c r="B1159">
        <v>27723256</v>
      </c>
      <c r="C1159">
        <v>27723245</v>
      </c>
      <c r="D1159">
        <v>25177689</v>
      </c>
      <c r="E1159">
        <v>1</v>
      </c>
      <c r="F1159">
        <v>1</v>
      </c>
      <c r="G1159">
        <v>1</v>
      </c>
      <c r="H1159">
        <v>3</v>
      </c>
      <c r="I1159" t="s">
        <v>1343</v>
      </c>
      <c r="J1159" t="s">
        <v>1344</v>
      </c>
      <c r="K1159" t="s">
        <v>1345</v>
      </c>
      <c r="L1159">
        <v>1346</v>
      </c>
      <c r="N1159">
        <v>1009</v>
      </c>
      <c r="O1159" t="s">
        <v>178</v>
      </c>
      <c r="P1159" t="s">
        <v>178</v>
      </c>
      <c r="Q1159">
        <v>1</v>
      </c>
      <c r="X1159">
        <v>4.0000000000000001E-3</v>
      </c>
      <c r="Y1159">
        <v>65.75</v>
      </c>
      <c r="Z1159">
        <v>0</v>
      </c>
      <c r="AA1159">
        <v>0</v>
      </c>
      <c r="AB1159">
        <v>0</v>
      </c>
      <c r="AC1159">
        <v>0</v>
      </c>
      <c r="AD1159">
        <v>1</v>
      </c>
      <c r="AE1159">
        <v>0</v>
      </c>
      <c r="AF1159" t="s">
        <v>21</v>
      </c>
      <c r="AG1159">
        <v>0</v>
      </c>
      <c r="AH1159">
        <v>2</v>
      </c>
      <c r="AI1159">
        <v>27723250</v>
      </c>
      <c r="AJ1159">
        <v>1133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ROW(Source!A428)</f>
        <v>428</v>
      </c>
      <c r="B1160">
        <v>27723257</v>
      </c>
      <c r="C1160">
        <v>27723245</v>
      </c>
      <c r="D1160">
        <v>25147235</v>
      </c>
      <c r="E1160">
        <v>17</v>
      </c>
      <c r="F1160">
        <v>1</v>
      </c>
      <c r="G1160">
        <v>1</v>
      </c>
      <c r="H1160">
        <v>3</v>
      </c>
      <c r="I1160" t="s">
        <v>1204</v>
      </c>
      <c r="J1160" t="s">
        <v>6</v>
      </c>
      <c r="K1160" t="s">
        <v>1205</v>
      </c>
      <c r="L1160">
        <v>1374</v>
      </c>
      <c r="N1160">
        <v>1013</v>
      </c>
      <c r="O1160" t="s">
        <v>1206</v>
      </c>
      <c r="P1160" t="s">
        <v>1206</v>
      </c>
      <c r="Q1160">
        <v>1</v>
      </c>
      <c r="X1160">
        <v>0.4</v>
      </c>
      <c r="Y1160">
        <v>1</v>
      </c>
      <c r="Z1160">
        <v>0</v>
      </c>
      <c r="AA1160">
        <v>0</v>
      </c>
      <c r="AB1160">
        <v>0</v>
      </c>
      <c r="AC1160">
        <v>0</v>
      </c>
      <c r="AD1160">
        <v>1</v>
      </c>
      <c r="AE1160">
        <v>0</v>
      </c>
      <c r="AF1160" t="s">
        <v>21</v>
      </c>
      <c r="AG1160">
        <v>0</v>
      </c>
      <c r="AH1160">
        <v>2</v>
      </c>
      <c r="AI1160">
        <v>27723251</v>
      </c>
      <c r="AJ1160">
        <v>1134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ROW(Source!A429)</f>
        <v>429</v>
      </c>
      <c r="B1161">
        <v>27723252</v>
      </c>
      <c r="C1161">
        <v>27723245</v>
      </c>
      <c r="D1161">
        <v>25429015</v>
      </c>
      <c r="E1161">
        <v>1</v>
      </c>
      <c r="F1161">
        <v>1</v>
      </c>
      <c r="G1161">
        <v>1</v>
      </c>
      <c r="H1161">
        <v>1</v>
      </c>
      <c r="I1161" t="s">
        <v>1332</v>
      </c>
      <c r="J1161" t="s">
        <v>6</v>
      </c>
      <c r="K1161" t="s">
        <v>1333</v>
      </c>
      <c r="L1161">
        <v>1191</v>
      </c>
      <c r="N1161">
        <v>1013</v>
      </c>
      <c r="O1161" t="s">
        <v>953</v>
      </c>
      <c r="P1161" t="s">
        <v>953</v>
      </c>
      <c r="Q1161">
        <v>1</v>
      </c>
      <c r="X1161">
        <v>1.68</v>
      </c>
      <c r="Y1161">
        <v>0</v>
      </c>
      <c r="Z1161">
        <v>0</v>
      </c>
      <c r="AA1161">
        <v>0</v>
      </c>
      <c r="AB1161">
        <v>11.82</v>
      </c>
      <c r="AC1161">
        <v>0</v>
      </c>
      <c r="AD1161">
        <v>1</v>
      </c>
      <c r="AE1161">
        <v>1</v>
      </c>
      <c r="AF1161" t="s">
        <v>603</v>
      </c>
      <c r="AG1161">
        <v>1.008</v>
      </c>
      <c r="AH1161">
        <v>2</v>
      </c>
      <c r="AI1161">
        <v>27723246</v>
      </c>
      <c r="AJ1161">
        <v>1135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ROW(Source!A429)</f>
        <v>429</v>
      </c>
      <c r="B1162">
        <v>27723253</v>
      </c>
      <c r="C1162">
        <v>27723245</v>
      </c>
      <c r="D1162">
        <v>25148593</v>
      </c>
      <c r="E1162">
        <v>1</v>
      </c>
      <c r="F1162">
        <v>1</v>
      </c>
      <c r="G1162">
        <v>1</v>
      </c>
      <c r="H1162">
        <v>3</v>
      </c>
      <c r="I1162" t="s">
        <v>1334</v>
      </c>
      <c r="J1162" t="s">
        <v>1335</v>
      </c>
      <c r="K1162" t="s">
        <v>1336</v>
      </c>
      <c r="L1162">
        <v>1346</v>
      </c>
      <c r="N1162">
        <v>1009</v>
      </c>
      <c r="O1162" t="s">
        <v>178</v>
      </c>
      <c r="P1162" t="s">
        <v>178</v>
      </c>
      <c r="Q1162">
        <v>1</v>
      </c>
      <c r="X1162">
        <v>4.0000000000000002E-4</v>
      </c>
      <c r="Y1162">
        <v>27.74</v>
      </c>
      <c r="Z1162">
        <v>0</v>
      </c>
      <c r="AA1162">
        <v>0</v>
      </c>
      <c r="AB1162">
        <v>0</v>
      </c>
      <c r="AC1162">
        <v>0</v>
      </c>
      <c r="AD1162">
        <v>1</v>
      </c>
      <c r="AE1162">
        <v>0</v>
      </c>
      <c r="AF1162" t="s">
        <v>21</v>
      </c>
      <c r="AG1162">
        <v>0</v>
      </c>
      <c r="AH1162">
        <v>2</v>
      </c>
      <c r="AI1162">
        <v>27723247</v>
      </c>
      <c r="AJ1162">
        <v>1136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ROW(Source!A429)</f>
        <v>429</v>
      </c>
      <c r="B1163">
        <v>27723254</v>
      </c>
      <c r="C1163">
        <v>27723245</v>
      </c>
      <c r="D1163">
        <v>25152746</v>
      </c>
      <c r="E1163">
        <v>1</v>
      </c>
      <c r="F1163">
        <v>1</v>
      </c>
      <c r="G1163">
        <v>1</v>
      </c>
      <c r="H1163">
        <v>3</v>
      </c>
      <c r="I1163" t="s">
        <v>1337</v>
      </c>
      <c r="J1163" t="s">
        <v>1338</v>
      </c>
      <c r="K1163" t="s">
        <v>1339</v>
      </c>
      <c r="L1163">
        <v>1355</v>
      </c>
      <c r="N1163">
        <v>1010</v>
      </c>
      <c r="O1163" t="s">
        <v>519</v>
      </c>
      <c r="P1163" t="s">
        <v>519</v>
      </c>
      <c r="Q1163">
        <v>100</v>
      </c>
      <c r="X1163">
        <v>0.03</v>
      </c>
      <c r="Y1163">
        <v>83</v>
      </c>
      <c r="Z1163">
        <v>0</v>
      </c>
      <c r="AA1163">
        <v>0</v>
      </c>
      <c r="AB1163">
        <v>0</v>
      </c>
      <c r="AC1163">
        <v>0</v>
      </c>
      <c r="AD1163">
        <v>1</v>
      </c>
      <c r="AE1163">
        <v>0</v>
      </c>
      <c r="AF1163" t="s">
        <v>21</v>
      </c>
      <c r="AG1163">
        <v>0</v>
      </c>
      <c r="AH1163">
        <v>2</v>
      </c>
      <c r="AI1163">
        <v>27723248</v>
      </c>
      <c r="AJ1163">
        <v>1137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ROW(Source!A429)</f>
        <v>429</v>
      </c>
      <c r="B1164">
        <v>27723255</v>
      </c>
      <c r="C1164">
        <v>27723245</v>
      </c>
      <c r="D1164">
        <v>25154653</v>
      </c>
      <c r="E1164">
        <v>1</v>
      </c>
      <c r="F1164">
        <v>1</v>
      </c>
      <c r="G1164">
        <v>1</v>
      </c>
      <c r="H1164">
        <v>3</v>
      </c>
      <c r="I1164" t="s">
        <v>1340</v>
      </c>
      <c r="J1164" t="s">
        <v>1341</v>
      </c>
      <c r="K1164" t="s">
        <v>1342</v>
      </c>
      <c r="L1164">
        <v>1348</v>
      </c>
      <c r="N1164">
        <v>1009</v>
      </c>
      <c r="O1164" t="s">
        <v>46</v>
      </c>
      <c r="P1164" t="s">
        <v>46</v>
      </c>
      <c r="Q1164">
        <v>1000</v>
      </c>
      <c r="X1164">
        <v>2.0000000000000002E-5</v>
      </c>
      <c r="Y1164">
        <v>729.98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0</v>
      </c>
      <c r="AF1164" t="s">
        <v>21</v>
      </c>
      <c r="AG1164">
        <v>0</v>
      </c>
      <c r="AH1164">
        <v>2</v>
      </c>
      <c r="AI1164">
        <v>27723249</v>
      </c>
      <c r="AJ1164">
        <v>1138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ROW(Source!A429)</f>
        <v>429</v>
      </c>
      <c r="B1165">
        <v>27723256</v>
      </c>
      <c r="C1165">
        <v>27723245</v>
      </c>
      <c r="D1165">
        <v>25177689</v>
      </c>
      <c r="E1165">
        <v>1</v>
      </c>
      <c r="F1165">
        <v>1</v>
      </c>
      <c r="G1165">
        <v>1</v>
      </c>
      <c r="H1165">
        <v>3</v>
      </c>
      <c r="I1165" t="s">
        <v>1343</v>
      </c>
      <c r="J1165" t="s">
        <v>1344</v>
      </c>
      <c r="K1165" t="s">
        <v>1345</v>
      </c>
      <c r="L1165">
        <v>1346</v>
      </c>
      <c r="N1165">
        <v>1009</v>
      </c>
      <c r="O1165" t="s">
        <v>178</v>
      </c>
      <c r="P1165" t="s">
        <v>178</v>
      </c>
      <c r="Q1165">
        <v>1</v>
      </c>
      <c r="X1165">
        <v>4.0000000000000001E-3</v>
      </c>
      <c r="Y1165">
        <v>65.75</v>
      </c>
      <c r="Z1165">
        <v>0</v>
      </c>
      <c r="AA1165">
        <v>0</v>
      </c>
      <c r="AB1165">
        <v>0</v>
      </c>
      <c r="AC1165">
        <v>0</v>
      </c>
      <c r="AD1165">
        <v>1</v>
      </c>
      <c r="AE1165">
        <v>0</v>
      </c>
      <c r="AF1165" t="s">
        <v>21</v>
      </c>
      <c r="AG1165">
        <v>0</v>
      </c>
      <c r="AH1165">
        <v>2</v>
      </c>
      <c r="AI1165">
        <v>27723250</v>
      </c>
      <c r="AJ1165">
        <v>1139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ROW(Source!A429)</f>
        <v>429</v>
      </c>
      <c r="B1166">
        <v>27723257</v>
      </c>
      <c r="C1166">
        <v>27723245</v>
      </c>
      <c r="D1166">
        <v>25147235</v>
      </c>
      <c r="E1166">
        <v>17</v>
      </c>
      <c r="F1166">
        <v>1</v>
      </c>
      <c r="G1166">
        <v>1</v>
      </c>
      <c r="H1166">
        <v>3</v>
      </c>
      <c r="I1166" t="s">
        <v>1204</v>
      </c>
      <c r="J1166" t="s">
        <v>6</v>
      </c>
      <c r="K1166" t="s">
        <v>1205</v>
      </c>
      <c r="L1166">
        <v>1374</v>
      </c>
      <c r="N1166">
        <v>1013</v>
      </c>
      <c r="O1166" t="s">
        <v>1206</v>
      </c>
      <c r="P1166" t="s">
        <v>1206</v>
      </c>
      <c r="Q1166">
        <v>1</v>
      </c>
      <c r="X1166">
        <v>0.4</v>
      </c>
      <c r="Y1166">
        <v>1</v>
      </c>
      <c r="Z1166">
        <v>0</v>
      </c>
      <c r="AA1166">
        <v>0</v>
      </c>
      <c r="AB1166">
        <v>0</v>
      </c>
      <c r="AC1166">
        <v>0</v>
      </c>
      <c r="AD1166">
        <v>1</v>
      </c>
      <c r="AE1166">
        <v>0</v>
      </c>
      <c r="AF1166" t="s">
        <v>21</v>
      </c>
      <c r="AG1166">
        <v>0</v>
      </c>
      <c r="AH1166">
        <v>2</v>
      </c>
      <c r="AI1166">
        <v>27723251</v>
      </c>
      <c r="AJ1166">
        <v>1140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ROW(Source!A430)</f>
        <v>430</v>
      </c>
      <c r="B1167">
        <v>27723260</v>
      </c>
      <c r="C1167">
        <v>27723258</v>
      </c>
      <c r="D1167">
        <v>25413050</v>
      </c>
      <c r="E1167">
        <v>1</v>
      </c>
      <c r="F1167">
        <v>1</v>
      </c>
      <c r="G1167">
        <v>1</v>
      </c>
      <c r="H1167">
        <v>1</v>
      </c>
      <c r="I1167" t="s">
        <v>984</v>
      </c>
      <c r="J1167" t="s">
        <v>6</v>
      </c>
      <c r="K1167" t="s">
        <v>985</v>
      </c>
      <c r="L1167">
        <v>1191</v>
      </c>
      <c r="N1167">
        <v>1013</v>
      </c>
      <c r="O1167" t="s">
        <v>953</v>
      </c>
      <c r="P1167" t="s">
        <v>953</v>
      </c>
      <c r="Q1167">
        <v>1</v>
      </c>
      <c r="X1167">
        <v>5.84</v>
      </c>
      <c r="Y1167">
        <v>0</v>
      </c>
      <c r="Z1167">
        <v>0</v>
      </c>
      <c r="AA1167">
        <v>0</v>
      </c>
      <c r="AB1167">
        <v>7.8</v>
      </c>
      <c r="AC1167">
        <v>0</v>
      </c>
      <c r="AD1167">
        <v>1</v>
      </c>
      <c r="AE1167">
        <v>1</v>
      </c>
      <c r="AF1167" t="s">
        <v>6</v>
      </c>
      <c r="AG1167">
        <v>5.84</v>
      </c>
      <c r="AH1167">
        <v>2</v>
      </c>
      <c r="AI1167">
        <v>27723259</v>
      </c>
      <c r="AJ1167">
        <v>1141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ROW(Source!A431)</f>
        <v>431</v>
      </c>
      <c r="B1168">
        <v>27723260</v>
      </c>
      <c r="C1168">
        <v>27723258</v>
      </c>
      <c r="D1168">
        <v>25413050</v>
      </c>
      <c r="E1168">
        <v>1</v>
      </c>
      <c r="F1168">
        <v>1</v>
      </c>
      <c r="G1168">
        <v>1</v>
      </c>
      <c r="H1168">
        <v>1</v>
      </c>
      <c r="I1168" t="s">
        <v>984</v>
      </c>
      <c r="J1168" t="s">
        <v>6</v>
      </c>
      <c r="K1168" t="s">
        <v>985</v>
      </c>
      <c r="L1168">
        <v>1191</v>
      </c>
      <c r="N1168">
        <v>1013</v>
      </c>
      <c r="O1168" t="s">
        <v>953</v>
      </c>
      <c r="P1168" t="s">
        <v>953</v>
      </c>
      <c r="Q1168">
        <v>1</v>
      </c>
      <c r="X1168">
        <v>5.84</v>
      </c>
      <c r="Y1168">
        <v>0</v>
      </c>
      <c r="Z1168">
        <v>0</v>
      </c>
      <c r="AA1168">
        <v>0</v>
      </c>
      <c r="AB1168">
        <v>7.8</v>
      </c>
      <c r="AC1168">
        <v>0</v>
      </c>
      <c r="AD1168">
        <v>1</v>
      </c>
      <c r="AE1168">
        <v>1</v>
      </c>
      <c r="AF1168" t="s">
        <v>6</v>
      </c>
      <c r="AG1168">
        <v>5.84</v>
      </c>
      <c r="AH1168">
        <v>2</v>
      </c>
      <c r="AI1168">
        <v>27723259</v>
      </c>
      <c r="AJ1168">
        <v>1142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ROW(Source!A432)</f>
        <v>432</v>
      </c>
      <c r="B1169">
        <v>27723265</v>
      </c>
      <c r="C1169">
        <v>27723261</v>
      </c>
      <c r="D1169">
        <v>25413998</v>
      </c>
      <c r="E1169">
        <v>1</v>
      </c>
      <c r="F1169">
        <v>1</v>
      </c>
      <c r="G1169">
        <v>1</v>
      </c>
      <c r="H1169">
        <v>1</v>
      </c>
      <c r="I1169" t="s">
        <v>1232</v>
      </c>
      <c r="J1169" t="s">
        <v>6</v>
      </c>
      <c r="K1169" t="s">
        <v>1233</v>
      </c>
      <c r="L1169">
        <v>1191</v>
      </c>
      <c r="N1169">
        <v>1013</v>
      </c>
      <c r="O1169" t="s">
        <v>953</v>
      </c>
      <c r="P1169" t="s">
        <v>953</v>
      </c>
      <c r="Q1169">
        <v>1</v>
      </c>
      <c r="X1169">
        <v>110</v>
      </c>
      <c r="Y1169">
        <v>0</v>
      </c>
      <c r="Z1169">
        <v>0</v>
      </c>
      <c r="AA1169">
        <v>0</v>
      </c>
      <c r="AB1169">
        <v>7.87</v>
      </c>
      <c r="AC1169">
        <v>0</v>
      </c>
      <c r="AD1169">
        <v>1</v>
      </c>
      <c r="AE1169">
        <v>1</v>
      </c>
      <c r="AF1169" t="s">
        <v>6</v>
      </c>
      <c r="AG1169">
        <v>110</v>
      </c>
      <c r="AH1169">
        <v>2</v>
      </c>
      <c r="AI1169">
        <v>27723262</v>
      </c>
      <c r="AJ1169">
        <v>1143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ROW(Source!A432)</f>
        <v>432</v>
      </c>
      <c r="B1170">
        <v>27723266</v>
      </c>
      <c r="C1170">
        <v>27723261</v>
      </c>
      <c r="D1170">
        <v>25412928</v>
      </c>
      <c r="E1170">
        <v>1</v>
      </c>
      <c r="F1170">
        <v>1</v>
      </c>
      <c r="G1170">
        <v>1</v>
      </c>
      <c r="H1170">
        <v>1</v>
      </c>
      <c r="I1170" t="s">
        <v>954</v>
      </c>
      <c r="J1170" t="s">
        <v>6</v>
      </c>
      <c r="K1170" t="s">
        <v>955</v>
      </c>
      <c r="L1170">
        <v>1191</v>
      </c>
      <c r="N1170">
        <v>1013</v>
      </c>
      <c r="O1170" t="s">
        <v>953</v>
      </c>
      <c r="P1170" t="s">
        <v>953</v>
      </c>
      <c r="Q1170">
        <v>1</v>
      </c>
      <c r="X1170">
        <v>2.2400000000000002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1</v>
      </c>
      <c r="AE1170">
        <v>2</v>
      </c>
      <c r="AF1170" t="s">
        <v>6</v>
      </c>
      <c r="AG1170">
        <v>2.2400000000000002</v>
      </c>
      <c r="AH1170">
        <v>2</v>
      </c>
      <c r="AI1170">
        <v>27723263</v>
      </c>
      <c r="AJ1170">
        <v>1144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ROW(Source!A432)</f>
        <v>432</v>
      </c>
      <c r="B1171">
        <v>27723267</v>
      </c>
      <c r="C1171">
        <v>27723261</v>
      </c>
      <c r="D1171">
        <v>25230514</v>
      </c>
      <c r="E1171">
        <v>1</v>
      </c>
      <c r="F1171">
        <v>1</v>
      </c>
      <c r="G1171">
        <v>1</v>
      </c>
      <c r="H1171">
        <v>2</v>
      </c>
      <c r="I1171" t="s">
        <v>960</v>
      </c>
      <c r="J1171" t="s">
        <v>961</v>
      </c>
      <c r="K1171" t="s">
        <v>962</v>
      </c>
      <c r="L1171">
        <v>1368</v>
      </c>
      <c r="N1171">
        <v>1011</v>
      </c>
      <c r="O1171" t="s">
        <v>959</v>
      </c>
      <c r="P1171" t="s">
        <v>959</v>
      </c>
      <c r="Q1171">
        <v>1</v>
      </c>
      <c r="X1171">
        <v>2.2400000000000002</v>
      </c>
      <c r="Y1171">
        <v>0</v>
      </c>
      <c r="Z1171">
        <v>31.26</v>
      </c>
      <c r="AA1171">
        <v>13.5</v>
      </c>
      <c r="AB1171">
        <v>0</v>
      </c>
      <c r="AC1171">
        <v>0</v>
      </c>
      <c r="AD1171">
        <v>1</v>
      </c>
      <c r="AE1171">
        <v>0</v>
      </c>
      <c r="AF1171" t="s">
        <v>6</v>
      </c>
      <c r="AG1171">
        <v>2.2400000000000002</v>
      </c>
      <c r="AH1171">
        <v>2</v>
      </c>
      <c r="AI1171">
        <v>27723264</v>
      </c>
      <c r="AJ1171">
        <v>1145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ROW(Source!A433)</f>
        <v>433</v>
      </c>
      <c r="B1172">
        <v>27723265</v>
      </c>
      <c r="C1172">
        <v>27723261</v>
      </c>
      <c r="D1172">
        <v>25413998</v>
      </c>
      <c r="E1172">
        <v>1</v>
      </c>
      <c r="F1172">
        <v>1</v>
      </c>
      <c r="G1172">
        <v>1</v>
      </c>
      <c r="H1172">
        <v>1</v>
      </c>
      <c r="I1172" t="s">
        <v>1232</v>
      </c>
      <c r="J1172" t="s">
        <v>6</v>
      </c>
      <c r="K1172" t="s">
        <v>1233</v>
      </c>
      <c r="L1172">
        <v>1191</v>
      </c>
      <c r="N1172">
        <v>1013</v>
      </c>
      <c r="O1172" t="s">
        <v>953</v>
      </c>
      <c r="P1172" t="s">
        <v>953</v>
      </c>
      <c r="Q1172">
        <v>1</v>
      </c>
      <c r="X1172">
        <v>110</v>
      </c>
      <c r="Y1172">
        <v>0</v>
      </c>
      <c r="Z1172">
        <v>0</v>
      </c>
      <c r="AA1172">
        <v>0</v>
      </c>
      <c r="AB1172">
        <v>7.87</v>
      </c>
      <c r="AC1172">
        <v>0</v>
      </c>
      <c r="AD1172">
        <v>1</v>
      </c>
      <c r="AE1172">
        <v>1</v>
      </c>
      <c r="AF1172" t="s">
        <v>6</v>
      </c>
      <c r="AG1172">
        <v>110</v>
      </c>
      <c r="AH1172">
        <v>2</v>
      </c>
      <c r="AI1172">
        <v>27723262</v>
      </c>
      <c r="AJ1172">
        <v>1146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ROW(Source!A433)</f>
        <v>433</v>
      </c>
      <c r="B1173">
        <v>27723266</v>
      </c>
      <c r="C1173">
        <v>27723261</v>
      </c>
      <c r="D1173">
        <v>25412928</v>
      </c>
      <c r="E1173">
        <v>1</v>
      </c>
      <c r="F1173">
        <v>1</v>
      </c>
      <c r="G1173">
        <v>1</v>
      </c>
      <c r="H1173">
        <v>1</v>
      </c>
      <c r="I1173" t="s">
        <v>954</v>
      </c>
      <c r="J1173" t="s">
        <v>6</v>
      </c>
      <c r="K1173" t="s">
        <v>955</v>
      </c>
      <c r="L1173">
        <v>1191</v>
      </c>
      <c r="N1173">
        <v>1013</v>
      </c>
      <c r="O1173" t="s">
        <v>953</v>
      </c>
      <c r="P1173" t="s">
        <v>953</v>
      </c>
      <c r="Q1173">
        <v>1</v>
      </c>
      <c r="X1173">
        <v>2.2400000000000002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1</v>
      </c>
      <c r="AE1173">
        <v>2</v>
      </c>
      <c r="AF1173" t="s">
        <v>6</v>
      </c>
      <c r="AG1173">
        <v>2.2400000000000002</v>
      </c>
      <c r="AH1173">
        <v>2</v>
      </c>
      <c r="AI1173">
        <v>27723263</v>
      </c>
      <c r="AJ1173">
        <v>1147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ROW(Source!A433)</f>
        <v>433</v>
      </c>
      <c r="B1174">
        <v>27723267</v>
      </c>
      <c r="C1174">
        <v>27723261</v>
      </c>
      <c r="D1174">
        <v>25230514</v>
      </c>
      <c r="E1174">
        <v>1</v>
      </c>
      <c r="F1174">
        <v>1</v>
      </c>
      <c r="G1174">
        <v>1</v>
      </c>
      <c r="H1174">
        <v>2</v>
      </c>
      <c r="I1174" t="s">
        <v>960</v>
      </c>
      <c r="J1174" t="s">
        <v>961</v>
      </c>
      <c r="K1174" t="s">
        <v>962</v>
      </c>
      <c r="L1174">
        <v>1368</v>
      </c>
      <c r="N1174">
        <v>1011</v>
      </c>
      <c r="O1174" t="s">
        <v>959</v>
      </c>
      <c r="P1174" t="s">
        <v>959</v>
      </c>
      <c r="Q1174">
        <v>1</v>
      </c>
      <c r="X1174">
        <v>2.2400000000000002</v>
      </c>
      <c r="Y1174">
        <v>0</v>
      </c>
      <c r="Z1174">
        <v>31.26</v>
      </c>
      <c r="AA1174">
        <v>13.5</v>
      </c>
      <c r="AB1174">
        <v>0</v>
      </c>
      <c r="AC1174">
        <v>0</v>
      </c>
      <c r="AD1174">
        <v>1</v>
      </c>
      <c r="AE1174">
        <v>0</v>
      </c>
      <c r="AF1174" t="s">
        <v>6</v>
      </c>
      <c r="AG1174">
        <v>2.2400000000000002</v>
      </c>
      <c r="AH1174">
        <v>2</v>
      </c>
      <c r="AI1174">
        <v>27723264</v>
      </c>
      <c r="AJ1174">
        <v>1148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ROW(Source!A434)</f>
        <v>434</v>
      </c>
      <c r="B1175">
        <v>27723275</v>
      </c>
      <c r="C1175">
        <v>27723268</v>
      </c>
      <c r="D1175">
        <v>25416173</v>
      </c>
      <c r="E1175">
        <v>1</v>
      </c>
      <c r="F1175">
        <v>1</v>
      </c>
      <c r="G1175">
        <v>1</v>
      </c>
      <c r="H1175">
        <v>1</v>
      </c>
      <c r="I1175" t="s">
        <v>1346</v>
      </c>
      <c r="J1175" t="s">
        <v>6</v>
      </c>
      <c r="K1175" t="s">
        <v>1347</v>
      </c>
      <c r="L1175">
        <v>1191</v>
      </c>
      <c r="N1175">
        <v>1013</v>
      </c>
      <c r="O1175" t="s">
        <v>953</v>
      </c>
      <c r="P1175" t="s">
        <v>953</v>
      </c>
      <c r="Q1175">
        <v>1</v>
      </c>
      <c r="X1175">
        <v>39.51</v>
      </c>
      <c r="Y1175">
        <v>0</v>
      </c>
      <c r="Z1175">
        <v>0</v>
      </c>
      <c r="AA1175">
        <v>0</v>
      </c>
      <c r="AB1175">
        <v>7.94</v>
      </c>
      <c r="AC1175">
        <v>0</v>
      </c>
      <c r="AD1175">
        <v>1</v>
      </c>
      <c r="AE1175">
        <v>1</v>
      </c>
      <c r="AF1175" t="s">
        <v>103</v>
      </c>
      <c r="AG1175">
        <v>45.436499999999995</v>
      </c>
      <c r="AH1175">
        <v>2</v>
      </c>
      <c r="AI1175">
        <v>27723272</v>
      </c>
      <c r="AJ1175">
        <v>1149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ROW(Source!A434)</f>
        <v>434</v>
      </c>
      <c r="B1176">
        <v>27723276</v>
      </c>
      <c r="C1176">
        <v>27723268</v>
      </c>
      <c r="D1176">
        <v>25412928</v>
      </c>
      <c r="E1176">
        <v>1</v>
      </c>
      <c r="F1176">
        <v>1</v>
      </c>
      <c r="G1176">
        <v>1</v>
      </c>
      <c r="H1176">
        <v>1</v>
      </c>
      <c r="I1176" t="s">
        <v>954</v>
      </c>
      <c r="J1176" t="s">
        <v>6</v>
      </c>
      <c r="K1176" t="s">
        <v>955</v>
      </c>
      <c r="L1176">
        <v>1191</v>
      </c>
      <c r="N1176">
        <v>1013</v>
      </c>
      <c r="O1176" t="s">
        <v>953</v>
      </c>
      <c r="P1176" t="s">
        <v>953</v>
      </c>
      <c r="Q1176">
        <v>1</v>
      </c>
      <c r="X1176">
        <v>1.27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1</v>
      </c>
      <c r="AE1176">
        <v>2</v>
      </c>
      <c r="AF1176" t="s">
        <v>102</v>
      </c>
      <c r="AG1176">
        <v>1.5874999999999999</v>
      </c>
      <c r="AH1176">
        <v>2</v>
      </c>
      <c r="AI1176">
        <v>27723273</v>
      </c>
      <c r="AJ1176">
        <v>1150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ROW(Source!A434)</f>
        <v>434</v>
      </c>
      <c r="B1177">
        <v>27723277</v>
      </c>
      <c r="C1177">
        <v>27723268</v>
      </c>
      <c r="D1177">
        <v>25230514</v>
      </c>
      <c r="E1177">
        <v>1</v>
      </c>
      <c r="F1177">
        <v>1</v>
      </c>
      <c r="G1177">
        <v>1</v>
      </c>
      <c r="H1177">
        <v>2</v>
      </c>
      <c r="I1177" t="s">
        <v>960</v>
      </c>
      <c r="J1177" t="s">
        <v>961</v>
      </c>
      <c r="K1177" t="s">
        <v>962</v>
      </c>
      <c r="L1177">
        <v>1368</v>
      </c>
      <c r="N1177">
        <v>1011</v>
      </c>
      <c r="O1177" t="s">
        <v>959</v>
      </c>
      <c r="P1177" t="s">
        <v>959</v>
      </c>
      <c r="Q1177">
        <v>1</v>
      </c>
      <c r="X1177">
        <v>1.27</v>
      </c>
      <c r="Y1177">
        <v>0</v>
      </c>
      <c r="Z1177">
        <v>31.26</v>
      </c>
      <c r="AA1177">
        <v>13.5</v>
      </c>
      <c r="AB1177">
        <v>0</v>
      </c>
      <c r="AC1177">
        <v>0</v>
      </c>
      <c r="AD1177">
        <v>1</v>
      </c>
      <c r="AE1177">
        <v>0</v>
      </c>
      <c r="AF1177" t="s">
        <v>102</v>
      </c>
      <c r="AG1177">
        <v>1.5874999999999999</v>
      </c>
      <c r="AH1177">
        <v>2</v>
      </c>
      <c r="AI1177">
        <v>27723274</v>
      </c>
      <c r="AJ1177">
        <v>1151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ROW(Source!A434)</f>
        <v>434</v>
      </c>
      <c r="B1178">
        <v>27723278</v>
      </c>
      <c r="C1178">
        <v>27723268</v>
      </c>
      <c r="D1178">
        <v>25230627</v>
      </c>
      <c r="E1178">
        <v>1</v>
      </c>
      <c r="F1178">
        <v>1</v>
      </c>
      <c r="G1178">
        <v>1</v>
      </c>
      <c r="H1178">
        <v>2</v>
      </c>
      <c r="I1178" t="s">
        <v>1142</v>
      </c>
      <c r="J1178" t="s">
        <v>1143</v>
      </c>
      <c r="K1178" t="s">
        <v>1144</v>
      </c>
      <c r="L1178">
        <v>1368</v>
      </c>
      <c r="N1178">
        <v>1011</v>
      </c>
      <c r="O1178" t="s">
        <v>959</v>
      </c>
      <c r="P1178" t="s">
        <v>959</v>
      </c>
      <c r="Q1178">
        <v>1</v>
      </c>
      <c r="X1178">
        <v>9.07</v>
      </c>
      <c r="Y1178">
        <v>0</v>
      </c>
      <c r="Z1178">
        <v>0.5</v>
      </c>
      <c r="AA1178">
        <v>0</v>
      </c>
      <c r="AB1178">
        <v>0</v>
      </c>
      <c r="AC1178">
        <v>0</v>
      </c>
      <c r="AD1178">
        <v>1</v>
      </c>
      <c r="AE1178">
        <v>0</v>
      </c>
      <c r="AF1178" t="s">
        <v>102</v>
      </c>
      <c r="AG1178">
        <v>11.3375</v>
      </c>
      <c r="AH1178">
        <v>2</v>
      </c>
      <c r="AI1178">
        <v>27723269</v>
      </c>
      <c r="AJ1178">
        <v>1152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ROW(Source!A434)</f>
        <v>434</v>
      </c>
      <c r="B1179">
        <v>27723279</v>
      </c>
      <c r="C1179">
        <v>27723268</v>
      </c>
      <c r="D1179">
        <v>25149961</v>
      </c>
      <c r="E1179">
        <v>1</v>
      </c>
      <c r="F1179">
        <v>1</v>
      </c>
      <c r="G1179">
        <v>1</v>
      </c>
      <c r="H1179">
        <v>3</v>
      </c>
      <c r="I1179" t="s">
        <v>963</v>
      </c>
      <c r="J1179" t="s">
        <v>964</v>
      </c>
      <c r="K1179" t="s">
        <v>965</v>
      </c>
      <c r="L1179">
        <v>1339</v>
      </c>
      <c r="N1179">
        <v>1007</v>
      </c>
      <c r="O1179" t="s">
        <v>64</v>
      </c>
      <c r="P1179" t="s">
        <v>64</v>
      </c>
      <c r="Q1179">
        <v>1</v>
      </c>
      <c r="X1179">
        <v>3.5</v>
      </c>
      <c r="Y1179">
        <v>2.44</v>
      </c>
      <c r="Z1179">
        <v>0</v>
      </c>
      <c r="AA1179">
        <v>0</v>
      </c>
      <c r="AB1179">
        <v>0</v>
      </c>
      <c r="AC1179">
        <v>0</v>
      </c>
      <c r="AD1179">
        <v>1</v>
      </c>
      <c r="AE1179">
        <v>0</v>
      </c>
      <c r="AF1179" t="s">
        <v>6</v>
      </c>
      <c r="AG1179">
        <v>3.5</v>
      </c>
      <c r="AH1179">
        <v>2</v>
      </c>
      <c r="AI1179">
        <v>27723270</v>
      </c>
      <c r="AJ1179">
        <v>1153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ROW(Source!A434)</f>
        <v>434</v>
      </c>
      <c r="B1180">
        <v>27723280</v>
      </c>
      <c r="C1180">
        <v>27723268</v>
      </c>
      <c r="D1180">
        <v>25144380</v>
      </c>
      <c r="E1180">
        <v>17</v>
      </c>
      <c r="F1180">
        <v>1</v>
      </c>
      <c r="G1180">
        <v>1</v>
      </c>
      <c r="H1180">
        <v>3</v>
      </c>
      <c r="I1180" t="s">
        <v>1406</v>
      </c>
      <c r="J1180" t="s">
        <v>6</v>
      </c>
      <c r="K1180" t="s">
        <v>1407</v>
      </c>
      <c r="L1180">
        <v>1339</v>
      </c>
      <c r="N1180">
        <v>1007</v>
      </c>
      <c r="O1180" t="s">
        <v>64</v>
      </c>
      <c r="P1180" t="s">
        <v>64</v>
      </c>
      <c r="Q1180">
        <v>1</v>
      </c>
      <c r="X1180">
        <v>2.04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 t="s">
        <v>6</v>
      </c>
      <c r="AG1180">
        <v>2.04</v>
      </c>
      <c r="AH1180">
        <v>3</v>
      </c>
      <c r="AI1180">
        <v>-1</v>
      </c>
      <c r="AJ1180" t="s">
        <v>6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ROW(Source!A435)</f>
        <v>435</v>
      </c>
      <c r="B1181">
        <v>27723275</v>
      </c>
      <c r="C1181">
        <v>27723268</v>
      </c>
      <c r="D1181">
        <v>25416173</v>
      </c>
      <c r="E1181">
        <v>1</v>
      </c>
      <c r="F1181">
        <v>1</v>
      </c>
      <c r="G1181">
        <v>1</v>
      </c>
      <c r="H1181">
        <v>1</v>
      </c>
      <c r="I1181" t="s">
        <v>1346</v>
      </c>
      <c r="J1181" t="s">
        <v>6</v>
      </c>
      <c r="K1181" t="s">
        <v>1347</v>
      </c>
      <c r="L1181">
        <v>1191</v>
      </c>
      <c r="N1181">
        <v>1013</v>
      </c>
      <c r="O1181" t="s">
        <v>953</v>
      </c>
      <c r="P1181" t="s">
        <v>953</v>
      </c>
      <c r="Q1181">
        <v>1</v>
      </c>
      <c r="X1181">
        <v>39.51</v>
      </c>
      <c r="Y1181">
        <v>0</v>
      </c>
      <c r="Z1181">
        <v>0</v>
      </c>
      <c r="AA1181">
        <v>0</v>
      </c>
      <c r="AB1181">
        <v>7.94</v>
      </c>
      <c r="AC1181">
        <v>0</v>
      </c>
      <c r="AD1181">
        <v>1</v>
      </c>
      <c r="AE1181">
        <v>1</v>
      </c>
      <c r="AF1181" t="s">
        <v>103</v>
      </c>
      <c r="AG1181">
        <v>45.436499999999995</v>
      </c>
      <c r="AH1181">
        <v>2</v>
      </c>
      <c r="AI1181">
        <v>27723272</v>
      </c>
      <c r="AJ1181">
        <v>1155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ROW(Source!A435)</f>
        <v>435</v>
      </c>
      <c r="B1182">
        <v>27723276</v>
      </c>
      <c r="C1182">
        <v>27723268</v>
      </c>
      <c r="D1182">
        <v>25412928</v>
      </c>
      <c r="E1182">
        <v>1</v>
      </c>
      <c r="F1182">
        <v>1</v>
      </c>
      <c r="G1182">
        <v>1</v>
      </c>
      <c r="H1182">
        <v>1</v>
      </c>
      <c r="I1182" t="s">
        <v>954</v>
      </c>
      <c r="J1182" t="s">
        <v>6</v>
      </c>
      <c r="K1182" t="s">
        <v>955</v>
      </c>
      <c r="L1182">
        <v>1191</v>
      </c>
      <c r="N1182">
        <v>1013</v>
      </c>
      <c r="O1182" t="s">
        <v>953</v>
      </c>
      <c r="P1182" t="s">
        <v>953</v>
      </c>
      <c r="Q1182">
        <v>1</v>
      </c>
      <c r="X1182">
        <v>1.27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1</v>
      </c>
      <c r="AE1182">
        <v>2</v>
      </c>
      <c r="AF1182" t="s">
        <v>102</v>
      </c>
      <c r="AG1182">
        <v>1.5874999999999999</v>
      </c>
      <c r="AH1182">
        <v>2</v>
      </c>
      <c r="AI1182">
        <v>27723273</v>
      </c>
      <c r="AJ1182">
        <v>1156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ROW(Source!A435)</f>
        <v>435</v>
      </c>
      <c r="B1183">
        <v>27723277</v>
      </c>
      <c r="C1183">
        <v>27723268</v>
      </c>
      <c r="D1183">
        <v>25230514</v>
      </c>
      <c r="E1183">
        <v>1</v>
      </c>
      <c r="F1183">
        <v>1</v>
      </c>
      <c r="G1183">
        <v>1</v>
      </c>
      <c r="H1183">
        <v>2</v>
      </c>
      <c r="I1183" t="s">
        <v>960</v>
      </c>
      <c r="J1183" t="s">
        <v>961</v>
      </c>
      <c r="K1183" t="s">
        <v>962</v>
      </c>
      <c r="L1183">
        <v>1368</v>
      </c>
      <c r="N1183">
        <v>1011</v>
      </c>
      <c r="O1183" t="s">
        <v>959</v>
      </c>
      <c r="P1183" t="s">
        <v>959</v>
      </c>
      <c r="Q1183">
        <v>1</v>
      </c>
      <c r="X1183">
        <v>1.27</v>
      </c>
      <c r="Y1183">
        <v>0</v>
      </c>
      <c r="Z1183">
        <v>31.26</v>
      </c>
      <c r="AA1183">
        <v>13.5</v>
      </c>
      <c r="AB1183">
        <v>0</v>
      </c>
      <c r="AC1183">
        <v>0</v>
      </c>
      <c r="AD1183">
        <v>1</v>
      </c>
      <c r="AE1183">
        <v>0</v>
      </c>
      <c r="AF1183" t="s">
        <v>102</v>
      </c>
      <c r="AG1183">
        <v>1.5874999999999999</v>
      </c>
      <c r="AH1183">
        <v>2</v>
      </c>
      <c r="AI1183">
        <v>27723274</v>
      </c>
      <c r="AJ1183">
        <v>1157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ROW(Source!A435)</f>
        <v>435</v>
      </c>
      <c r="B1184">
        <v>27723278</v>
      </c>
      <c r="C1184">
        <v>27723268</v>
      </c>
      <c r="D1184">
        <v>25230627</v>
      </c>
      <c r="E1184">
        <v>1</v>
      </c>
      <c r="F1184">
        <v>1</v>
      </c>
      <c r="G1184">
        <v>1</v>
      </c>
      <c r="H1184">
        <v>2</v>
      </c>
      <c r="I1184" t="s">
        <v>1142</v>
      </c>
      <c r="J1184" t="s">
        <v>1143</v>
      </c>
      <c r="K1184" t="s">
        <v>1144</v>
      </c>
      <c r="L1184">
        <v>1368</v>
      </c>
      <c r="N1184">
        <v>1011</v>
      </c>
      <c r="O1184" t="s">
        <v>959</v>
      </c>
      <c r="P1184" t="s">
        <v>959</v>
      </c>
      <c r="Q1184">
        <v>1</v>
      </c>
      <c r="X1184">
        <v>9.07</v>
      </c>
      <c r="Y1184">
        <v>0</v>
      </c>
      <c r="Z1184">
        <v>0.5</v>
      </c>
      <c r="AA1184">
        <v>0</v>
      </c>
      <c r="AB1184">
        <v>0</v>
      </c>
      <c r="AC1184">
        <v>0</v>
      </c>
      <c r="AD1184">
        <v>1</v>
      </c>
      <c r="AE1184">
        <v>0</v>
      </c>
      <c r="AF1184" t="s">
        <v>102</v>
      </c>
      <c r="AG1184">
        <v>11.3375</v>
      </c>
      <c r="AH1184">
        <v>2</v>
      </c>
      <c r="AI1184">
        <v>27723269</v>
      </c>
      <c r="AJ1184">
        <v>1158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ROW(Source!A435)</f>
        <v>435</v>
      </c>
      <c r="B1185">
        <v>27723279</v>
      </c>
      <c r="C1185">
        <v>27723268</v>
      </c>
      <c r="D1185">
        <v>25149961</v>
      </c>
      <c r="E1185">
        <v>1</v>
      </c>
      <c r="F1185">
        <v>1</v>
      </c>
      <c r="G1185">
        <v>1</v>
      </c>
      <c r="H1185">
        <v>3</v>
      </c>
      <c r="I1185" t="s">
        <v>963</v>
      </c>
      <c r="J1185" t="s">
        <v>964</v>
      </c>
      <c r="K1185" t="s">
        <v>965</v>
      </c>
      <c r="L1185">
        <v>1339</v>
      </c>
      <c r="N1185">
        <v>1007</v>
      </c>
      <c r="O1185" t="s">
        <v>64</v>
      </c>
      <c r="P1185" t="s">
        <v>64</v>
      </c>
      <c r="Q1185">
        <v>1</v>
      </c>
      <c r="X1185">
        <v>3.5</v>
      </c>
      <c r="Y1185">
        <v>2.44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0</v>
      </c>
      <c r="AF1185" t="s">
        <v>6</v>
      </c>
      <c r="AG1185">
        <v>3.5</v>
      </c>
      <c r="AH1185">
        <v>2</v>
      </c>
      <c r="AI1185">
        <v>27723270</v>
      </c>
      <c r="AJ1185">
        <v>1159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ROW(Source!A435)</f>
        <v>435</v>
      </c>
      <c r="B1186">
        <v>27723280</v>
      </c>
      <c r="C1186">
        <v>27723268</v>
      </c>
      <c r="D1186">
        <v>25144380</v>
      </c>
      <c r="E1186">
        <v>17</v>
      </c>
      <c r="F1186">
        <v>1</v>
      </c>
      <c r="G1186">
        <v>1</v>
      </c>
      <c r="H1186">
        <v>3</v>
      </c>
      <c r="I1186" t="s">
        <v>1406</v>
      </c>
      <c r="J1186" t="s">
        <v>6</v>
      </c>
      <c r="K1186" t="s">
        <v>1407</v>
      </c>
      <c r="L1186">
        <v>1339</v>
      </c>
      <c r="N1186">
        <v>1007</v>
      </c>
      <c r="O1186" t="s">
        <v>64</v>
      </c>
      <c r="P1186" t="s">
        <v>64</v>
      </c>
      <c r="Q1186">
        <v>1</v>
      </c>
      <c r="X1186">
        <v>2.04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 t="s">
        <v>6</v>
      </c>
      <c r="AG1186">
        <v>2.04</v>
      </c>
      <c r="AH1186">
        <v>3</v>
      </c>
      <c r="AI1186">
        <v>-1</v>
      </c>
      <c r="AJ1186" t="s">
        <v>6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ROW(Source!A438)</f>
        <v>438</v>
      </c>
      <c r="B1187">
        <v>27723288</v>
      </c>
      <c r="C1187">
        <v>27723282</v>
      </c>
      <c r="D1187">
        <v>25416173</v>
      </c>
      <c r="E1187">
        <v>1</v>
      </c>
      <c r="F1187">
        <v>1</v>
      </c>
      <c r="G1187">
        <v>1</v>
      </c>
      <c r="H1187">
        <v>1</v>
      </c>
      <c r="I1187" t="s">
        <v>1346</v>
      </c>
      <c r="J1187" t="s">
        <v>6</v>
      </c>
      <c r="K1187" t="s">
        <v>1347</v>
      </c>
      <c r="L1187">
        <v>1191</v>
      </c>
      <c r="N1187">
        <v>1013</v>
      </c>
      <c r="O1187" t="s">
        <v>953</v>
      </c>
      <c r="P1187" t="s">
        <v>953</v>
      </c>
      <c r="Q1187">
        <v>1</v>
      </c>
      <c r="X1187">
        <v>0.5</v>
      </c>
      <c r="Y1187">
        <v>0</v>
      </c>
      <c r="Z1187">
        <v>0</v>
      </c>
      <c r="AA1187">
        <v>0</v>
      </c>
      <c r="AB1187">
        <v>7.94</v>
      </c>
      <c r="AC1187">
        <v>0</v>
      </c>
      <c r="AD1187">
        <v>1</v>
      </c>
      <c r="AE1187">
        <v>1</v>
      </c>
      <c r="AF1187" t="s">
        <v>620</v>
      </c>
      <c r="AG1187">
        <v>3.4499999999999997</v>
      </c>
      <c r="AH1187">
        <v>2</v>
      </c>
      <c r="AI1187">
        <v>27723283</v>
      </c>
      <c r="AJ1187">
        <v>1161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ROW(Source!A438)</f>
        <v>438</v>
      </c>
      <c r="B1188">
        <v>27723289</v>
      </c>
      <c r="C1188">
        <v>27723282</v>
      </c>
      <c r="D1188">
        <v>25412928</v>
      </c>
      <c r="E1188">
        <v>1</v>
      </c>
      <c r="F1188">
        <v>1</v>
      </c>
      <c r="G1188">
        <v>1</v>
      </c>
      <c r="H1188">
        <v>1</v>
      </c>
      <c r="I1188" t="s">
        <v>954</v>
      </c>
      <c r="J1188" t="s">
        <v>6</v>
      </c>
      <c r="K1188" t="s">
        <v>955</v>
      </c>
      <c r="L1188">
        <v>1191</v>
      </c>
      <c r="N1188">
        <v>1013</v>
      </c>
      <c r="O1188" t="s">
        <v>953</v>
      </c>
      <c r="P1188" t="s">
        <v>953</v>
      </c>
      <c r="Q1188">
        <v>1</v>
      </c>
      <c r="X1188">
        <v>0.21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2</v>
      </c>
      <c r="AF1188" t="s">
        <v>619</v>
      </c>
      <c r="AG1188">
        <v>1.5750000000000002</v>
      </c>
      <c r="AH1188">
        <v>2</v>
      </c>
      <c r="AI1188">
        <v>27723284</v>
      </c>
      <c r="AJ1188">
        <v>1162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ROW(Source!A438)</f>
        <v>438</v>
      </c>
      <c r="B1189">
        <v>27723290</v>
      </c>
      <c r="C1189">
        <v>27723282</v>
      </c>
      <c r="D1189">
        <v>25230514</v>
      </c>
      <c r="E1189">
        <v>1</v>
      </c>
      <c r="F1189">
        <v>1</v>
      </c>
      <c r="G1189">
        <v>1</v>
      </c>
      <c r="H1189">
        <v>2</v>
      </c>
      <c r="I1189" t="s">
        <v>960</v>
      </c>
      <c r="J1189" t="s">
        <v>961</v>
      </c>
      <c r="K1189" t="s">
        <v>962</v>
      </c>
      <c r="L1189">
        <v>1368</v>
      </c>
      <c r="N1189">
        <v>1011</v>
      </c>
      <c r="O1189" t="s">
        <v>959</v>
      </c>
      <c r="P1189" t="s">
        <v>959</v>
      </c>
      <c r="Q1189">
        <v>1</v>
      </c>
      <c r="X1189">
        <v>0.21</v>
      </c>
      <c r="Y1189">
        <v>0</v>
      </c>
      <c r="Z1189">
        <v>31.26</v>
      </c>
      <c r="AA1189">
        <v>13.5</v>
      </c>
      <c r="AB1189">
        <v>0</v>
      </c>
      <c r="AC1189">
        <v>0</v>
      </c>
      <c r="AD1189">
        <v>1</v>
      </c>
      <c r="AE1189">
        <v>0</v>
      </c>
      <c r="AF1189" t="s">
        <v>619</v>
      </c>
      <c r="AG1189">
        <v>1.5750000000000002</v>
      </c>
      <c r="AH1189">
        <v>2</v>
      </c>
      <c r="AI1189">
        <v>27723285</v>
      </c>
      <c r="AJ1189">
        <v>1163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ROW(Source!A438)</f>
        <v>438</v>
      </c>
      <c r="B1190">
        <v>27723291</v>
      </c>
      <c r="C1190">
        <v>27723282</v>
      </c>
      <c r="D1190">
        <v>25230627</v>
      </c>
      <c r="E1190">
        <v>1</v>
      </c>
      <c r="F1190">
        <v>1</v>
      </c>
      <c r="G1190">
        <v>1</v>
      </c>
      <c r="H1190">
        <v>2</v>
      </c>
      <c r="I1190" t="s">
        <v>1142</v>
      </c>
      <c r="J1190" t="s">
        <v>1143</v>
      </c>
      <c r="K1190" t="s">
        <v>1144</v>
      </c>
      <c r="L1190">
        <v>1368</v>
      </c>
      <c r="N1190">
        <v>1011</v>
      </c>
      <c r="O1190" t="s">
        <v>959</v>
      </c>
      <c r="P1190" t="s">
        <v>959</v>
      </c>
      <c r="Q1190">
        <v>1</v>
      </c>
      <c r="X1190">
        <v>2.3199999999999998</v>
      </c>
      <c r="Y1190">
        <v>0</v>
      </c>
      <c r="Z1190">
        <v>0.5</v>
      </c>
      <c r="AA1190">
        <v>0</v>
      </c>
      <c r="AB1190">
        <v>0</v>
      </c>
      <c r="AC1190">
        <v>0</v>
      </c>
      <c r="AD1190">
        <v>1</v>
      </c>
      <c r="AE1190">
        <v>0</v>
      </c>
      <c r="AF1190" t="s">
        <v>619</v>
      </c>
      <c r="AG1190">
        <v>17.399999999999999</v>
      </c>
      <c r="AH1190">
        <v>2</v>
      </c>
      <c r="AI1190">
        <v>27723286</v>
      </c>
      <c r="AJ1190">
        <v>1164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ROW(Source!A438)</f>
        <v>438</v>
      </c>
      <c r="B1191">
        <v>27723292</v>
      </c>
      <c r="C1191">
        <v>27723282</v>
      </c>
      <c r="D1191">
        <v>25144380</v>
      </c>
      <c r="E1191">
        <v>17</v>
      </c>
      <c r="F1191">
        <v>1</v>
      </c>
      <c r="G1191">
        <v>1</v>
      </c>
      <c r="H1191">
        <v>3</v>
      </c>
      <c r="I1191" t="s">
        <v>1406</v>
      </c>
      <c r="J1191" t="s">
        <v>6</v>
      </c>
      <c r="K1191" t="s">
        <v>1407</v>
      </c>
      <c r="L1191">
        <v>1339</v>
      </c>
      <c r="N1191">
        <v>1007</v>
      </c>
      <c r="O1191" t="s">
        <v>64</v>
      </c>
      <c r="P1191" t="s">
        <v>64</v>
      </c>
      <c r="Q1191">
        <v>1</v>
      </c>
      <c r="X1191">
        <v>0.51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 t="s">
        <v>618</v>
      </c>
      <c r="AG1191">
        <v>3.06</v>
      </c>
      <c r="AH1191">
        <v>3</v>
      </c>
      <c r="AI1191">
        <v>-1</v>
      </c>
      <c r="AJ1191" t="s">
        <v>6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ROW(Source!A439)</f>
        <v>439</v>
      </c>
      <c r="B1192">
        <v>27723288</v>
      </c>
      <c r="C1192">
        <v>27723282</v>
      </c>
      <c r="D1192">
        <v>25416173</v>
      </c>
      <c r="E1192">
        <v>1</v>
      </c>
      <c r="F1192">
        <v>1</v>
      </c>
      <c r="G1192">
        <v>1</v>
      </c>
      <c r="H1192">
        <v>1</v>
      </c>
      <c r="I1192" t="s">
        <v>1346</v>
      </c>
      <c r="J1192" t="s">
        <v>6</v>
      </c>
      <c r="K1192" t="s">
        <v>1347</v>
      </c>
      <c r="L1192">
        <v>1191</v>
      </c>
      <c r="N1192">
        <v>1013</v>
      </c>
      <c r="O1192" t="s">
        <v>953</v>
      </c>
      <c r="P1192" t="s">
        <v>953</v>
      </c>
      <c r="Q1192">
        <v>1</v>
      </c>
      <c r="X1192">
        <v>0.5</v>
      </c>
      <c r="Y1192">
        <v>0</v>
      </c>
      <c r="Z1192">
        <v>0</v>
      </c>
      <c r="AA1192">
        <v>0</v>
      </c>
      <c r="AB1192">
        <v>7.94</v>
      </c>
      <c r="AC1192">
        <v>0</v>
      </c>
      <c r="AD1192">
        <v>1</v>
      </c>
      <c r="AE1192">
        <v>1</v>
      </c>
      <c r="AF1192" t="s">
        <v>620</v>
      </c>
      <c r="AG1192">
        <v>3.4499999999999997</v>
      </c>
      <c r="AH1192">
        <v>2</v>
      </c>
      <c r="AI1192">
        <v>27723283</v>
      </c>
      <c r="AJ1192">
        <v>1166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ROW(Source!A439)</f>
        <v>439</v>
      </c>
      <c r="B1193">
        <v>27723289</v>
      </c>
      <c r="C1193">
        <v>27723282</v>
      </c>
      <c r="D1193">
        <v>25412928</v>
      </c>
      <c r="E1193">
        <v>1</v>
      </c>
      <c r="F1193">
        <v>1</v>
      </c>
      <c r="G1193">
        <v>1</v>
      </c>
      <c r="H1193">
        <v>1</v>
      </c>
      <c r="I1193" t="s">
        <v>954</v>
      </c>
      <c r="J1193" t="s">
        <v>6</v>
      </c>
      <c r="K1193" t="s">
        <v>955</v>
      </c>
      <c r="L1193">
        <v>1191</v>
      </c>
      <c r="N1193">
        <v>1013</v>
      </c>
      <c r="O1193" t="s">
        <v>953</v>
      </c>
      <c r="P1193" t="s">
        <v>953</v>
      </c>
      <c r="Q1193">
        <v>1</v>
      </c>
      <c r="X1193">
        <v>0.21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1</v>
      </c>
      <c r="AE1193">
        <v>2</v>
      </c>
      <c r="AF1193" t="s">
        <v>619</v>
      </c>
      <c r="AG1193">
        <v>1.5750000000000002</v>
      </c>
      <c r="AH1193">
        <v>2</v>
      </c>
      <c r="AI1193">
        <v>27723284</v>
      </c>
      <c r="AJ1193">
        <v>1167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ROW(Source!A439)</f>
        <v>439</v>
      </c>
      <c r="B1194">
        <v>27723290</v>
      </c>
      <c r="C1194">
        <v>27723282</v>
      </c>
      <c r="D1194">
        <v>25230514</v>
      </c>
      <c r="E1194">
        <v>1</v>
      </c>
      <c r="F1194">
        <v>1</v>
      </c>
      <c r="G1194">
        <v>1</v>
      </c>
      <c r="H1194">
        <v>2</v>
      </c>
      <c r="I1194" t="s">
        <v>960</v>
      </c>
      <c r="J1194" t="s">
        <v>961</v>
      </c>
      <c r="K1194" t="s">
        <v>962</v>
      </c>
      <c r="L1194">
        <v>1368</v>
      </c>
      <c r="N1194">
        <v>1011</v>
      </c>
      <c r="O1194" t="s">
        <v>959</v>
      </c>
      <c r="P1194" t="s">
        <v>959</v>
      </c>
      <c r="Q1194">
        <v>1</v>
      </c>
      <c r="X1194">
        <v>0.21</v>
      </c>
      <c r="Y1194">
        <v>0</v>
      </c>
      <c r="Z1194">
        <v>31.26</v>
      </c>
      <c r="AA1194">
        <v>13.5</v>
      </c>
      <c r="AB1194">
        <v>0</v>
      </c>
      <c r="AC1194">
        <v>0</v>
      </c>
      <c r="AD1194">
        <v>1</v>
      </c>
      <c r="AE1194">
        <v>0</v>
      </c>
      <c r="AF1194" t="s">
        <v>619</v>
      </c>
      <c r="AG1194">
        <v>1.5750000000000002</v>
      </c>
      <c r="AH1194">
        <v>2</v>
      </c>
      <c r="AI1194">
        <v>27723285</v>
      </c>
      <c r="AJ1194">
        <v>1168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ROW(Source!A439)</f>
        <v>439</v>
      </c>
      <c r="B1195">
        <v>27723291</v>
      </c>
      <c r="C1195">
        <v>27723282</v>
      </c>
      <c r="D1195">
        <v>25230627</v>
      </c>
      <c r="E1195">
        <v>1</v>
      </c>
      <c r="F1195">
        <v>1</v>
      </c>
      <c r="G1195">
        <v>1</v>
      </c>
      <c r="H1195">
        <v>2</v>
      </c>
      <c r="I1195" t="s">
        <v>1142</v>
      </c>
      <c r="J1195" t="s">
        <v>1143</v>
      </c>
      <c r="K1195" t="s">
        <v>1144</v>
      </c>
      <c r="L1195">
        <v>1368</v>
      </c>
      <c r="N1195">
        <v>1011</v>
      </c>
      <c r="O1195" t="s">
        <v>959</v>
      </c>
      <c r="P1195" t="s">
        <v>959</v>
      </c>
      <c r="Q1195">
        <v>1</v>
      </c>
      <c r="X1195">
        <v>2.3199999999999998</v>
      </c>
      <c r="Y1195">
        <v>0</v>
      </c>
      <c r="Z1195">
        <v>0.5</v>
      </c>
      <c r="AA1195">
        <v>0</v>
      </c>
      <c r="AB1195">
        <v>0</v>
      </c>
      <c r="AC1195">
        <v>0</v>
      </c>
      <c r="AD1195">
        <v>1</v>
      </c>
      <c r="AE1195">
        <v>0</v>
      </c>
      <c r="AF1195" t="s">
        <v>619</v>
      </c>
      <c r="AG1195">
        <v>17.399999999999999</v>
      </c>
      <c r="AH1195">
        <v>2</v>
      </c>
      <c r="AI1195">
        <v>27723286</v>
      </c>
      <c r="AJ1195">
        <v>1169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ROW(Source!A439)</f>
        <v>439</v>
      </c>
      <c r="B1196">
        <v>27723292</v>
      </c>
      <c r="C1196">
        <v>27723282</v>
      </c>
      <c r="D1196">
        <v>25144380</v>
      </c>
      <c r="E1196">
        <v>17</v>
      </c>
      <c r="F1196">
        <v>1</v>
      </c>
      <c r="G1196">
        <v>1</v>
      </c>
      <c r="H1196">
        <v>3</v>
      </c>
      <c r="I1196" t="s">
        <v>1406</v>
      </c>
      <c r="J1196" t="s">
        <v>6</v>
      </c>
      <c r="K1196" t="s">
        <v>1407</v>
      </c>
      <c r="L1196">
        <v>1339</v>
      </c>
      <c r="N1196">
        <v>1007</v>
      </c>
      <c r="O1196" t="s">
        <v>64</v>
      </c>
      <c r="P1196" t="s">
        <v>64</v>
      </c>
      <c r="Q1196">
        <v>1</v>
      </c>
      <c r="X1196">
        <v>0.51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 t="s">
        <v>618</v>
      </c>
      <c r="AG1196">
        <v>3.06</v>
      </c>
      <c r="AH1196">
        <v>3</v>
      </c>
      <c r="AI1196">
        <v>-1</v>
      </c>
      <c r="AJ1196" t="s">
        <v>6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ROW(Source!A442)</f>
        <v>442</v>
      </c>
      <c r="B1197">
        <v>27723302</v>
      </c>
      <c r="C1197">
        <v>27723294</v>
      </c>
      <c r="D1197">
        <v>25413300</v>
      </c>
      <c r="E1197">
        <v>1</v>
      </c>
      <c r="F1197">
        <v>1</v>
      </c>
      <c r="G1197">
        <v>1</v>
      </c>
      <c r="H1197">
        <v>1</v>
      </c>
      <c r="I1197" t="s">
        <v>989</v>
      </c>
      <c r="J1197" t="s">
        <v>6</v>
      </c>
      <c r="K1197" t="s">
        <v>990</v>
      </c>
      <c r="L1197">
        <v>1191</v>
      </c>
      <c r="N1197">
        <v>1013</v>
      </c>
      <c r="O1197" t="s">
        <v>953</v>
      </c>
      <c r="P1197" t="s">
        <v>953</v>
      </c>
      <c r="Q1197">
        <v>1</v>
      </c>
      <c r="X1197">
        <v>30.73</v>
      </c>
      <c r="Y1197">
        <v>0</v>
      </c>
      <c r="Z1197">
        <v>0</v>
      </c>
      <c r="AA1197">
        <v>0</v>
      </c>
      <c r="AB1197">
        <v>8.5299999999999994</v>
      </c>
      <c r="AC1197">
        <v>0</v>
      </c>
      <c r="AD1197">
        <v>1</v>
      </c>
      <c r="AE1197">
        <v>1</v>
      </c>
      <c r="AF1197" t="s">
        <v>103</v>
      </c>
      <c r="AG1197">
        <v>35.339500000000001</v>
      </c>
      <c r="AH1197">
        <v>2</v>
      </c>
      <c r="AI1197">
        <v>27723295</v>
      </c>
      <c r="AJ1197">
        <v>1171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ROW(Source!A442)</f>
        <v>442</v>
      </c>
      <c r="B1198">
        <v>27723303</v>
      </c>
      <c r="C1198">
        <v>27723294</v>
      </c>
      <c r="D1198">
        <v>25412928</v>
      </c>
      <c r="E1198">
        <v>1</v>
      </c>
      <c r="F1198">
        <v>1</v>
      </c>
      <c r="G1198">
        <v>1</v>
      </c>
      <c r="H1198">
        <v>1</v>
      </c>
      <c r="I1198" t="s">
        <v>954</v>
      </c>
      <c r="J1198" t="s">
        <v>6</v>
      </c>
      <c r="K1198" t="s">
        <v>955</v>
      </c>
      <c r="L1198">
        <v>1191</v>
      </c>
      <c r="N1198">
        <v>1013</v>
      </c>
      <c r="O1198" t="s">
        <v>953</v>
      </c>
      <c r="P1198" t="s">
        <v>953</v>
      </c>
      <c r="Q1198">
        <v>1</v>
      </c>
      <c r="X1198">
        <v>0.09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1</v>
      </c>
      <c r="AE1198">
        <v>2</v>
      </c>
      <c r="AF1198" t="s">
        <v>102</v>
      </c>
      <c r="AG1198">
        <v>0.11249999999999999</v>
      </c>
      <c r="AH1198">
        <v>2</v>
      </c>
      <c r="AI1198">
        <v>27723296</v>
      </c>
      <c r="AJ1198">
        <v>1172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ROW(Source!A442)</f>
        <v>442</v>
      </c>
      <c r="B1199">
        <v>27723304</v>
      </c>
      <c r="C1199">
        <v>27723294</v>
      </c>
      <c r="D1199">
        <v>25230510</v>
      </c>
      <c r="E1199">
        <v>1</v>
      </c>
      <c r="F1199">
        <v>1</v>
      </c>
      <c r="G1199">
        <v>1</v>
      </c>
      <c r="H1199">
        <v>2</v>
      </c>
      <c r="I1199" t="s">
        <v>1175</v>
      </c>
      <c r="J1199" t="s">
        <v>1176</v>
      </c>
      <c r="K1199" t="s">
        <v>1177</v>
      </c>
      <c r="L1199">
        <v>1368</v>
      </c>
      <c r="N1199">
        <v>1011</v>
      </c>
      <c r="O1199" t="s">
        <v>959</v>
      </c>
      <c r="P1199" t="s">
        <v>959</v>
      </c>
      <c r="Q1199">
        <v>1</v>
      </c>
      <c r="X1199">
        <v>7.0000000000000007E-2</v>
      </c>
      <c r="Y1199">
        <v>0</v>
      </c>
      <c r="Z1199">
        <v>27.66</v>
      </c>
      <c r="AA1199">
        <v>11.6</v>
      </c>
      <c r="AB1199">
        <v>0</v>
      </c>
      <c r="AC1199">
        <v>0</v>
      </c>
      <c r="AD1199">
        <v>1</v>
      </c>
      <c r="AE1199">
        <v>0</v>
      </c>
      <c r="AF1199" t="s">
        <v>102</v>
      </c>
      <c r="AG1199">
        <v>8.7500000000000008E-2</v>
      </c>
      <c r="AH1199">
        <v>2</v>
      </c>
      <c r="AI1199">
        <v>27723297</v>
      </c>
      <c r="AJ1199">
        <v>1173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ROW(Source!A442)</f>
        <v>442</v>
      </c>
      <c r="B1200">
        <v>27723305</v>
      </c>
      <c r="C1200">
        <v>27723294</v>
      </c>
      <c r="D1200">
        <v>25231607</v>
      </c>
      <c r="E1200">
        <v>1</v>
      </c>
      <c r="F1200">
        <v>1</v>
      </c>
      <c r="G1200">
        <v>1</v>
      </c>
      <c r="H1200">
        <v>2</v>
      </c>
      <c r="I1200" t="s">
        <v>997</v>
      </c>
      <c r="J1200" t="s">
        <v>998</v>
      </c>
      <c r="K1200" t="s">
        <v>999</v>
      </c>
      <c r="L1200">
        <v>1368</v>
      </c>
      <c r="N1200">
        <v>1011</v>
      </c>
      <c r="O1200" t="s">
        <v>959</v>
      </c>
      <c r="P1200" t="s">
        <v>959</v>
      </c>
      <c r="Q1200">
        <v>1</v>
      </c>
      <c r="X1200">
        <v>0.02</v>
      </c>
      <c r="Y1200">
        <v>0</v>
      </c>
      <c r="Z1200">
        <v>65.709999999999994</v>
      </c>
      <c r="AA1200">
        <v>11.6</v>
      </c>
      <c r="AB1200">
        <v>0</v>
      </c>
      <c r="AC1200">
        <v>0</v>
      </c>
      <c r="AD1200">
        <v>1</v>
      </c>
      <c r="AE1200">
        <v>0</v>
      </c>
      <c r="AF1200" t="s">
        <v>102</v>
      </c>
      <c r="AG1200">
        <v>2.5000000000000001E-2</v>
      </c>
      <c r="AH1200">
        <v>2</v>
      </c>
      <c r="AI1200">
        <v>27723298</v>
      </c>
      <c r="AJ1200">
        <v>1174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ROW(Source!A442)</f>
        <v>442</v>
      </c>
      <c r="B1201">
        <v>27723306</v>
      </c>
      <c r="C1201">
        <v>27723294</v>
      </c>
      <c r="D1201">
        <v>25149961</v>
      </c>
      <c r="E1201">
        <v>1</v>
      </c>
      <c r="F1201">
        <v>1</v>
      </c>
      <c r="G1201">
        <v>1</v>
      </c>
      <c r="H1201">
        <v>3</v>
      </c>
      <c r="I1201" t="s">
        <v>963</v>
      </c>
      <c r="J1201" t="s">
        <v>964</v>
      </c>
      <c r="K1201" t="s">
        <v>965</v>
      </c>
      <c r="L1201">
        <v>1339</v>
      </c>
      <c r="N1201">
        <v>1007</v>
      </c>
      <c r="O1201" t="s">
        <v>64</v>
      </c>
      <c r="P1201" t="s">
        <v>64</v>
      </c>
      <c r="Q1201">
        <v>1</v>
      </c>
      <c r="X1201">
        <v>0.16</v>
      </c>
      <c r="Y1201">
        <v>2.44</v>
      </c>
      <c r="Z1201">
        <v>0</v>
      </c>
      <c r="AA1201">
        <v>0</v>
      </c>
      <c r="AB1201">
        <v>0</v>
      </c>
      <c r="AC1201">
        <v>0</v>
      </c>
      <c r="AD1201">
        <v>1</v>
      </c>
      <c r="AE1201">
        <v>0</v>
      </c>
      <c r="AF1201" t="s">
        <v>6</v>
      </c>
      <c r="AG1201">
        <v>0.16</v>
      </c>
      <c r="AH1201">
        <v>2</v>
      </c>
      <c r="AI1201">
        <v>27723299</v>
      </c>
      <c r="AJ1201">
        <v>1175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ROW(Source!A442)</f>
        <v>442</v>
      </c>
      <c r="B1202">
        <v>27723307</v>
      </c>
      <c r="C1202">
        <v>27723294</v>
      </c>
      <c r="D1202">
        <v>25155571</v>
      </c>
      <c r="E1202">
        <v>1</v>
      </c>
      <c r="F1202">
        <v>1</v>
      </c>
      <c r="G1202">
        <v>1</v>
      </c>
      <c r="H1202">
        <v>3</v>
      </c>
      <c r="I1202" t="s">
        <v>1234</v>
      </c>
      <c r="J1202" t="s">
        <v>1235</v>
      </c>
      <c r="K1202" t="s">
        <v>1236</v>
      </c>
      <c r="L1202">
        <v>1348</v>
      </c>
      <c r="N1202">
        <v>1009</v>
      </c>
      <c r="O1202" t="s">
        <v>46</v>
      </c>
      <c r="P1202" t="s">
        <v>46</v>
      </c>
      <c r="Q1202">
        <v>1000</v>
      </c>
      <c r="X1202">
        <v>0.45</v>
      </c>
      <c r="Y1202">
        <v>11686</v>
      </c>
      <c r="Z1202">
        <v>0</v>
      </c>
      <c r="AA1202">
        <v>0</v>
      </c>
      <c r="AB1202">
        <v>0</v>
      </c>
      <c r="AC1202">
        <v>0</v>
      </c>
      <c r="AD1202">
        <v>1</v>
      </c>
      <c r="AE1202">
        <v>0</v>
      </c>
      <c r="AF1202" t="s">
        <v>6</v>
      </c>
      <c r="AG1202">
        <v>0.45</v>
      </c>
      <c r="AH1202">
        <v>2</v>
      </c>
      <c r="AI1202">
        <v>27723300</v>
      </c>
      <c r="AJ1202">
        <v>1176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ROW(Source!A442)</f>
        <v>442</v>
      </c>
      <c r="B1203">
        <v>27723308</v>
      </c>
      <c r="C1203">
        <v>27723294</v>
      </c>
      <c r="D1203">
        <v>25186115</v>
      </c>
      <c r="E1203">
        <v>1</v>
      </c>
      <c r="F1203">
        <v>1</v>
      </c>
      <c r="G1203">
        <v>1</v>
      </c>
      <c r="H1203">
        <v>3</v>
      </c>
      <c r="I1203" t="s">
        <v>176</v>
      </c>
      <c r="J1203" t="s">
        <v>179</v>
      </c>
      <c r="K1203" t="s">
        <v>177</v>
      </c>
      <c r="L1203">
        <v>1346</v>
      </c>
      <c r="N1203">
        <v>1009</v>
      </c>
      <c r="O1203" t="s">
        <v>178</v>
      </c>
      <c r="P1203" t="s">
        <v>178</v>
      </c>
      <c r="Q1203">
        <v>1</v>
      </c>
      <c r="X1203">
        <v>30</v>
      </c>
      <c r="Y1203">
        <v>15.25</v>
      </c>
      <c r="Z1203">
        <v>0</v>
      </c>
      <c r="AA1203">
        <v>0</v>
      </c>
      <c r="AB1203">
        <v>0</v>
      </c>
      <c r="AC1203">
        <v>0</v>
      </c>
      <c r="AD1203">
        <v>1</v>
      </c>
      <c r="AE1203">
        <v>0</v>
      </c>
      <c r="AF1203" t="s">
        <v>6</v>
      </c>
      <c r="AG1203">
        <v>30</v>
      </c>
      <c r="AH1203">
        <v>2</v>
      </c>
      <c r="AI1203">
        <v>27723301</v>
      </c>
      <c r="AJ1203">
        <v>1177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ROW(Source!A443)</f>
        <v>443</v>
      </c>
      <c r="B1204">
        <v>27723302</v>
      </c>
      <c r="C1204">
        <v>27723294</v>
      </c>
      <c r="D1204">
        <v>25413300</v>
      </c>
      <c r="E1204">
        <v>1</v>
      </c>
      <c r="F1204">
        <v>1</v>
      </c>
      <c r="G1204">
        <v>1</v>
      </c>
      <c r="H1204">
        <v>1</v>
      </c>
      <c r="I1204" t="s">
        <v>989</v>
      </c>
      <c r="J1204" t="s">
        <v>6</v>
      </c>
      <c r="K1204" t="s">
        <v>990</v>
      </c>
      <c r="L1204">
        <v>1191</v>
      </c>
      <c r="N1204">
        <v>1013</v>
      </c>
      <c r="O1204" t="s">
        <v>953</v>
      </c>
      <c r="P1204" t="s">
        <v>953</v>
      </c>
      <c r="Q1204">
        <v>1</v>
      </c>
      <c r="X1204">
        <v>30.73</v>
      </c>
      <c r="Y1204">
        <v>0</v>
      </c>
      <c r="Z1204">
        <v>0</v>
      </c>
      <c r="AA1204">
        <v>0</v>
      </c>
      <c r="AB1204">
        <v>8.5299999999999994</v>
      </c>
      <c r="AC1204">
        <v>0</v>
      </c>
      <c r="AD1204">
        <v>1</v>
      </c>
      <c r="AE1204">
        <v>1</v>
      </c>
      <c r="AF1204" t="s">
        <v>103</v>
      </c>
      <c r="AG1204">
        <v>35.339500000000001</v>
      </c>
      <c r="AH1204">
        <v>2</v>
      </c>
      <c r="AI1204">
        <v>27723295</v>
      </c>
      <c r="AJ1204">
        <v>1178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ROW(Source!A443)</f>
        <v>443</v>
      </c>
      <c r="B1205">
        <v>27723303</v>
      </c>
      <c r="C1205">
        <v>27723294</v>
      </c>
      <c r="D1205">
        <v>25412928</v>
      </c>
      <c r="E1205">
        <v>1</v>
      </c>
      <c r="F1205">
        <v>1</v>
      </c>
      <c r="G1205">
        <v>1</v>
      </c>
      <c r="H1205">
        <v>1</v>
      </c>
      <c r="I1205" t="s">
        <v>954</v>
      </c>
      <c r="J1205" t="s">
        <v>6</v>
      </c>
      <c r="K1205" t="s">
        <v>955</v>
      </c>
      <c r="L1205">
        <v>1191</v>
      </c>
      <c r="N1205">
        <v>1013</v>
      </c>
      <c r="O1205" t="s">
        <v>953</v>
      </c>
      <c r="P1205" t="s">
        <v>953</v>
      </c>
      <c r="Q1205">
        <v>1</v>
      </c>
      <c r="X1205">
        <v>0.09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1</v>
      </c>
      <c r="AE1205">
        <v>2</v>
      </c>
      <c r="AF1205" t="s">
        <v>102</v>
      </c>
      <c r="AG1205">
        <v>0.11249999999999999</v>
      </c>
      <c r="AH1205">
        <v>2</v>
      </c>
      <c r="AI1205">
        <v>27723296</v>
      </c>
      <c r="AJ1205">
        <v>1179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ROW(Source!A443)</f>
        <v>443</v>
      </c>
      <c r="B1206">
        <v>27723304</v>
      </c>
      <c r="C1206">
        <v>27723294</v>
      </c>
      <c r="D1206">
        <v>25230510</v>
      </c>
      <c r="E1206">
        <v>1</v>
      </c>
      <c r="F1206">
        <v>1</v>
      </c>
      <c r="G1206">
        <v>1</v>
      </c>
      <c r="H1206">
        <v>2</v>
      </c>
      <c r="I1206" t="s">
        <v>1175</v>
      </c>
      <c r="J1206" t="s">
        <v>1176</v>
      </c>
      <c r="K1206" t="s">
        <v>1177</v>
      </c>
      <c r="L1206">
        <v>1368</v>
      </c>
      <c r="N1206">
        <v>1011</v>
      </c>
      <c r="O1206" t="s">
        <v>959</v>
      </c>
      <c r="P1206" t="s">
        <v>959</v>
      </c>
      <c r="Q1206">
        <v>1</v>
      </c>
      <c r="X1206">
        <v>7.0000000000000007E-2</v>
      </c>
      <c r="Y1206">
        <v>0</v>
      </c>
      <c r="Z1206">
        <v>27.66</v>
      </c>
      <c r="AA1206">
        <v>11.6</v>
      </c>
      <c r="AB1206">
        <v>0</v>
      </c>
      <c r="AC1206">
        <v>0</v>
      </c>
      <c r="AD1206">
        <v>1</v>
      </c>
      <c r="AE1206">
        <v>0</v>
      </c>
      <c r="AF1206" t="s">
        <v>102</v>
      </c>
      <c r="AG1206">
        <v>8.7500000000000008E-2</v>
      </c>
      <c r="AH1206">
        <v>2</v>
      </c>
      <c r="AI1206">
        <v>27723297</v>
      </c>
      <c r="AJ1206">
        <v>1180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ROW(Source!A443)</f>
        <v>443</v>
      </c>
      <c r="B1207">
        <v>27723305</v>
      </c>
      <c r="C1207">
        <v>27723294</v>
      </c>
      <c r="D1207">
        <v>25231607</v>
      </c>
      <c r="E1207">
        <v>1</v>
      </c>
      <c r="F1207">
        <v>1</v>
      </c>
      <c r="G1207">
        <v>1</v>
      </c>
      <c r="H1207">
        <v>2</v>
      </c>
      <c r="I1207" t="s">
        <v>997</v>
      </c>
      <c r="J1207" t="s">
        <v>998</v>
      </c>
      <c r="K1207" t="s">
        <v>999</v>
      </c>
      <c r="L1207">
        <v>1368</v>
      </c>
      <c r="N1207">
        <v>1011</v>
      </c>
      <c r="O1207" t="s">
        <v>959</v>
      </c>
      <c r="P1207" t="s">
        <v>959</v>
      </c>
      <c r="Q1207">
        <v>1</v>
      </c>
      <c r="X1207">
        <v>0.02</v>
      </c>
      <c r="Y1207">
        <v>0</v>
      </c>
      <c r="Z1207">
        <v>65.709999999999994</v>
      </c>
      <c r="AA1207">
        <v>11.6</v>
      </c>
      <c r="AB1207">
        <v>0</v>
      </c>
      <c r="AC1207">
        <v>0</v>
      </c>
      <c r="AD1207">
        <v>1</v>
      </c>
      <c r="AE1207">
        <v>0</v>
      </c>
      <c r="AF1207" t="s">
        <v>102</v>
      </c>
      <c r="AG1207">
        <v>2.5000000000000001E-2</v>
      </c>
      <c r="AH1207">
        <v>2</v>
      </c>
      <c r="AI1207">
        <v>27723298</v>
      </c>
      <c r="AJ1207">
        <v>1181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ROW(Source!A443)</f>
        <v>443</v>
      </c>
      <c r="B1208">
        <v>27723306</v>
      </c>
      <c r="C1208">
        <v>27723294</v>
      </c>
      <c r="D1208">
        <v>25149961</v>
      </c>
      <c r="E1208">
        <v>1</v>
      </c>
      <c r="F1208">
        <v>1</v>
      </c>
      <c r="G1208">
        <v>1</v>
      </c>
      <c r="H1208">
        <v>3</v>
      </c>
      <c r="I1208" t="s">
        <v>963</v>
      </c>
      <c r="J1208" t="s">
        <v>964</v>
      </c>
      <c r="K1208" t="s">
        <v>965</v>
      </c>
      <c r="L1208">
        <v>1339</v>
      </c>
      <c r="N1208">
        <v>1007</v>
      </c>
      <c r="O1208" t="s">
        <v>64</v>
      </c>
      <c r="P1208" t="s">
        <v>64</v>
      </c>
      <c r="Q1208">
        <v>1</v>
      </c>
      <c r="X1208">
        <v>0.16</v>
      </c>
      <c r="Y1208">
        <v>2.44</v>
      </c>
      <c r="Z1208">
        <v>0</v>
      </c>
      <c r="AA1208">
        <v>0</v>
      </c>
      <c r="AB1208">
        <v>0</v>
      </c>
      <c r="AC1208">
        <v>0</v>
      </c>
      <c r="AD1208">
        <v>1</v>
      </c>
      <c r="AE1208">
        <v>0</v>
      </c>
      <c r="AF1208" t="s">
        <v>6</v>
      </c>
      <c r="AG1208">
        <v>0.16</v>
      </c>
      <c r="AH1208">
        <v>2</v>
      </c>
      <c r="AI1208">
        <v>27723299</v>
      </c>
      <c r="AJ1208">
        <v>1182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ROW(Source!A443)</f>
        <v>443</v>
      </c>
      <c r="B1209">
        <v>27723307</v>
      </c>
      <c r="C1209">
        <v>27723294</v>
      </c>
      <c r="D1209">
        <v>25155571</v>
      </c>
      <c r="E1209">
        <v>1</v>
      </c>
      <c r="F1209">
        <v>1</v>
      </c>
      <c r="G1209">
        <v>1</v>
      </c>
      <c r="H1209">
        <v>3</v>
      </c>
      <c r="I1209" t="s">
        <v>1234</v>
      </c>
      <c r="J1209" t="s">
        <v>1235</v>
      </c>
      <c r="K1209" t="s">
        <v>1236</v>
      </c>
      <c r="L1209">
        <v>1348</v>
      </c>
      <c r="N1209">
        <v>1009</v>
      </c>
      <c r="O1209" t="s">
        <v>46</v>
      </c>
      <c r="P1209" t="s">
        <v>46</v>
      </c>
      <c r="Q1209">
        <v>1000</v>
      </c>
      <c r="X1209">
        <v>0.45</v>
      </c>
      <c r="Y1209">
        <v>11686</v>
      </c>
      <c r="Z1209">
        <v>0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 t="s">
        <v>6</v>
      </c>
      <c r="AG1209">
        <v>0.45</v>
      </c>
      <c r="AH1209">
        <v>2</v>
      </c>
      <c r="AI1209">
        <v>27723300</v>
      </c>
      <c r="AJ1209">
        <v>1183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ROW(Source!A443)</f>
        <v>443</v>
      </c>
      <c r="B1210">
        <v>27723308</v>
      </c>
      <c r="C1210">
        <v>27723294</v>
      </c>
      <c r="D1210">
        <v>25186115</v>
      </c>
      <c r="E1210">
        <v>1</v>
      </c>
      <c r="F1210">
        <v>1</v>
      </c>
      <c r="G1210">
        <v>1</v>
      </c>
      <c r="H1210">
        <v>3</v>
      </c>
      <c r="I1210" t="s">
        <v>176</v>
      </c>
      <c r="J1210" t="s">
        <v>179</v>
      </c>
      <c r="K1210" t="s">
        <v>177</v>
      </c>
      <c r="L1210">
        <v>1346</v>
      </c>
      <c r="N1210">
        <v>1009</v>
      </c>
      <c r="O1210" t="s">
        <v>178</v>
      </c>
      <c r="P1210" t="s">
        <v>178</v>
      </c>
      <c r="Q1210">
        <v>1</v>
      </c>
      <c r="X1210">
        <v>30</v>
      </c>
      <c r="Y1210">
        <v>15.25</v>
      </c>
      <c r="Z1210">
        <v>0</v>
      </c>
      <c r="AA1210">
        <v>0</v>
      </c>
      <c r="AB1210">
        <v>0</v>
      </c>
      <c r="AC1210">
        <v>0</v>
      </c>
      <c r="AD1210">
        <v>1</v>
      </c>
      <c r="AE1210">
        <v>0</v>
      </c>
      <c r="AF1210" t="s">
        <v>6</v>
      </c>
      <c r="AG1210">
        <v>30</v>
      </c>
      <c r="AH1210">
        <v>2</v>
      </c>
      <c r="AI1210">
        <v>27723301</v>
      </c>
      <c r="AJ1210">
        <v>1184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ROW(Source!A444)</f>
        <v>444</v>
      </c>
      <c r="B1211">
        <v>27723322</v>
      </c>
      <c r="C1211">
        <v>27723309</v>
      </c>
      <c r="D1211">
        <v>25418547</v>
      </c>
      <c r="E1211">
        <v>1</v>
      </c>
      <c r="F1211">
        <v>1</v>
      </c>
      <c r="G1211">
        <v>1</v>
      </c>
      <c r="H1211">
        <v>1</v>
      </c>
      <c r="I1211" t="s">
        <v>1073</v>
      </c>
      <c r="J1211" t="s">
        <v>6</v>
      </c>
      <c r="K1211" t="s">
        <v>1074</v>
      </c>
      <c r="L1211">
        <v>1191</v>
      </c>
      <c r="N1211">
        <v>1013</v>
      </c>
      <c r="O1211" t="s">
        <v>953</v>
      </c>
      <c r="P1211" t="s">
        <v>953</v>
      </c>
      <c r="Q1211">
        <v>1</v>
      </c>
      <c r="X1211">
        <v>310.42</v>
      </c>
      <c r="Y1211">
        <v>0</v>
      </c>
      <c r="Z1211">
        <v>0</v>
      </c>
      <c r="AA1211">
        <v>0</v>
      </c>
      <c r="AB1211">
        <v>8.74</v>
      </c>
      <c r="AC1211">
        <v>0</v>
      </c>
      <c r="AD1211">
        <v>1</v>
      </c>
      <c r="AE1211">
        <v>1</v>
      </c>
      <c r="AF1211" t="s">
        <v>103</v>
      </c>
      <c r="AG1211">
        <v>356.983</v>
      </c>
      <c r="AH1211">
        <v>2</v>
      </c>
      <c r="AI1211">
        <v>27723310</v>
      </c>
      <c r="AJ1211">
        <v>1185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ROW(Source!A444)</f>
        <v>444</v>
      </c>
      <c r="B1212">
        <v>27723323</v>
      </c>
      <c r="C1212">
        <v>27723309</v>
      </c>
      <c r="D1212">
        <v>25412928</v>
      </c>
      <c r="E1212">
        <v>1</v>
      </c>
      <c r="F1212">
        <v>1</v>
      </c>
      <c r="G1212">
        <v>1</v>
      </c>
      <c r="H1212">
        <v>1</v>
      </c>
      <c r="I1212" t="s">
        <v>954</v>
      </c>
      <c r="J1212" t="s">
        <v>6</v>
      </c>
      <c r="K1212" t="s">
        <v>955</v>
      </c>
      <c r="L1212">
        <v>1191</v>
      </c>
      <c r="N1212">
        <v>1013</v>
      </c>
      <c r="O1212" t="s">
        <v>953</v>
      </c>
      <c r="P1212" t="s">
        <v>953</v>
      </c>
      <c r="Q1212">
        <v>1</v>
      </c>
      <c r="X1212">
        <v>1.73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1</v>
      </c>
      <c r="AE1212">
        <v>2</v>
      </c>
      <c r="AF1212" t="s">
        <v>102</v>
      </c>
      <c r="AG1212">
        <v>2.1625000000000001</v>
      </c>
      <c r="AH1212">
        <v>2</v>
      </c>
      <c r="AI1212">
        <v>27723311</v>
      </c>
      <c r="AJ1212">
        <v>1186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ROW(Source!A444)</f>
        <v>444</v>
      </c>
      <c r="B1213">
        <v>27723324</v>
      </c>
      <c r="C1213">
        <v>27723309</v>
      </c>
      <c r="D1213">
        <v>25230116</v>
      </c>
      <c r="E1213">
        <v>1</v>
      </c>
      <c r="F1213">
        <v>1</v>
      </c>
      <c r="G1213">
        <v>1</v>
      </c>
      <c r="H1213">
        <v>2</v>
      </c>
      <c r="I1213" t="s">
        <v>1237</v>
      </c>
      <c r="J1213" t="s">
        <v>1238</v>
      </c>
      <c r="K1213" t="s">
        <v>1239</v>
      </c>
      <c r="L1213">
        <v>1368</v>
      </c>
      <c r="N1213">
        <v>1011</v>
      </c>
      <c r="O1213" t="s">
        <v>959</v>
      </c>
      <c r="P1213" t="s">
        <v>959</v>
      </c>
      <c r="Q1213">
        <v>1</v>
      </c>
      <c r="X1213">
        <v>0.02</v>
      </c>
      <c r="Y1213">
        <v>0</v>
      </c>
      <c r="Z1213">
        <v>83.43</v>
      </c>
      <c r="AA1213">
        <v>13.5</v>
      </c>
      <c r="AB1213">
        <v>0</v>
      </c>
      <c r="AC1213">
        <v>0</v>
      </c>
      <c r="AD1213">
        <v>1</v>
      </c>
      <c r="AE1213">
        <v>0</v>
      </c>
      <c r="AF1213" t="s">
        <v>102</v>
      </c>
      <c r="AG1213">
        <v>2.5000000000000001E-2</v>
      </c>
      <c r="AH1213">
        <v>2</v>
      </c>
      <c r="AI1213">
        <v>27723312</v>
      </c>
      <c r="AJ1213">
        <v>1187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ROW(Source!A444)</f>
        <v>444</v>
      </c>
      <c r="B1214">
        <v>27723325</v>
      </c>
      <c r="C1214">
        <v>27723309</v>
      </c>
      <c r="D1214">
        <v>25230218</v>
      </c>
      <c r="E1214">
        <v>1</v>
      </c>
      <c r="F1214">
        <v>1</v>
      </c>
      <c r="G1214">
        <v>1</v>
      </c>
      <c r="H1214">
        <v>2</v>
      </c>
      <c r="I1214" t="s">
        <v>1240</v>
      </c>
      <c r="J1214" t="s">
        <v>1241</v>
      </c>
      <c r="K1214" t="s">
        <v>1242</v>
      </c>
      <c r="L1214">
        <v>1368</v>
      </c>
      <c r="N1214">
        <v>1011</v>
      </c>
      <c r="O1214" t="s">
        <v>959</v>
      </c>
      <c r="P1214" t="s">
        <v>959</v>
      </c>
      <c r="Q1214">
        <v>1</v>
      </c>
      <c r="X1214">
        <v>0.01</v>
      </c>
      <c r="Y1214">
        <v>0</v>
      </c>
      <c r="Z1214">
        <v>88.01</v>
      </c>
      <c r="AA1214">
        <v>11.6</v>
      </c>
      <c r="AB1214">
        <v>0</v>
      </c>
      <c r="AC1214">
        <v>0</v>
      </c>
      <c r="AD1214">
        <v>1</v>
      </c>
      <c r="AE1214">
        <v>0</v>
      </c>
      <c r="AF1214" t="s">
        <v>102</v>
      </c>
      <c r="AG1214">
        <v>1.2500000000000001E-2</v>
      </c>
      <c r="AH1214">
        <v>2</v>
      </c>
      <c r="AI1214">
        <v>27723313</v>
      </c>
      <c r="AJ1214">
        <v>1188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ROW(Source!A444)</f>
        <v>444</v>
      </c>
      <c r="B1215">
        <v>27723326</v>
      </c>
      <c r="C1215">
        <v>27723309</v>
      </c>
      <c r="D1215">
        <v>25230679</v>
      </c>
      <c r="E1215">
        <v>1</v>
      </c>
      <c r="F1215">
        <v>1</v>
      </c>
      <c r="G1215">
        <v>1</v>
      </c>
      <c r="H1215">
        <v>2</v>
      </c>
      <c r="I1215" t="s">
        <v>1172</v>
      </c>
      <c r="J1215" t="s">
        <v>1173</v>
      </c>
      <c r="K1215" t="s">
        <v>1174</v>
      </c>
      <c r="L1215">
        <v>1368</v>
      </c>
      <c r="N1215">
        <v>1011</v>
      </c>
      <c r="O1215" t="s">
        <v>959</v>
      </c>
      <c r="P1215" t="s">
        <v>959</v>
      </c>
      <c r="Q1215">
        <v>1</v>
      </c>
      <c r="X1215">
        <v>1.69</v>
      </c>
      <c r="Y1215">
        <v>0</v>
      </c>
      <c r="Z1215">
        <v>12.39</v>
      </c>
      <c r="AA1215">
        <v>10.06</v>
      </c>
      <c r="AB1215">
        <v>0</v>
      </c>
      <c r="AC1215">
        <v>0</v>
      </c>
      <c r="AD1215">
        <v>1</v>
      </c>
      <c r="AE1215">
        <v>0</v>
      </c>
      <c r="AF1215" t="s">
        <v>102</v>
      </c>
      <c r="AG1215">
        <v>2.1124999999999998</v>
      </c>
      <c r="AH1215">
        <v>2</v>
      </c>
      <c r="AI1215">
        <v>27723314</v>
      </c>
      <c r="AJ1215">
        <v>1189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ROW(Source!A444)</f>
        <v>444</v>
      </c>
      <c r="B1216">
        <v>27723327</v>
      </c>
      <c r="C1216">
        <v>27723309</v>
      </c>
      <c r="D1216">
        <v>25231607</v>
      </c>
      <c r="E1216">
        <v>1</v>
      </c>
      <c r="F1216">
        <v>1</v>
      </c>
      <c r="G1216">
        <v>1</v>
      </c>
      <c r="H1216">
        <v>2</v>
      </c>
      <c r="I1216" t="s">
        <v>997</v>
      </c>
      <c r="J1216" t="s">
        <v>998</v>
      </c>
      <c r="K1216" t="s">
        <v>999</v>
      </c>
      <c r="L1216">
        <v>1368</v>
      </c>
      <c r="N1216">
        <v>1011</v>
      </c>
      <c r="O1216" t="s">
        <v>959</v>
      </c>
      <c r="P1216" t="s">
        <v>959</v>
      </c>
      <c r="Q1216">
        <v>1</v>
      </c>
      <c r="X1216">
        <v>0.01</v>
      </c>
      <c r="Y1216">
        <v>0</v>
      </c>
      <c r="Z1216">
        <v>65.709999999999994</v>
      </c>
      <c r="AA1216">
        <v>11.6</v>
      </c>
      <c r="AB1216">
        <v>0</v>
      </c>
      <c r="AC1216">
        <v>0</v>
      </c>
      <c r="AD1216">
        <v>1</v>
      </c>
      <c r="AE1216">
        <v>0</v>
      </c>
      <c r="AF1216" t="s">
        <v>102</v>
      </c>
      <c r="AG1216">
        <v>1.2500000000000001E-2</v>
      </c>
      <c r="AH1216">
        <v>2</v>
      </c>
      <c r="AI1216">
        <v>27723315</v>
      </c>
      <c r="AJ1216">
        <v>1190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ROW(Source!A444)</f>
        <v>444</v>
      </c>
      <c r="B1217">
        <v>27723328</v>
      </c>
      <c r="C1217">
        <v>27723309</v>
      </c>
      <c r="D1217">
        <v>25149961</v>
      </c>
      <c r="E1217">
        <v>1</v>
      </c>
      <c r="F1217">
        <v>1</v>
      </c>
      <c r="G1217">
        <v>1</v>
      </c>
      <c r="H1217">
        <v>3</v>
      </c>
      <c r="I1217" t="s">
        <v>963</v>
      </c>
      <c r="J1217" t="s">
        <v>964</v>
      </c>
      <c r="K1217" t="s">
        <v>965</v>
      </c>
      <c r="L1217">
        <v>1339</v>
      </c>
      <c r="N1217">
        <v>1007</v>
      </c>
      <c r="O1217" t="s">
        <v>64</v>
      </c>
      <c r="P1217" t="s">
        <v>64</v>
      </c>
      <c r="Q1217">
        <v>1</v>
      </c>
      <c r="X1217">
        <v>0.44</v>
      </c>
      <c r="Y1217">
        <v>2.44</v>
      </c>
      <c r="Z1217">
        <v>0</v>
      </c>
      <c r="AA1217">
        <v>0</v>
      </c>
      <c r="AB1217">
        <v>0</v>
      </c>
      <c r="AC1217">
        <v>0</v>
      </c>
      <c r="AD1217">
        <v>1</v>
      </c>
      <c r="AE1217">
        <v>0</v>
      </c>
      <c r="AF1217" t="s">
        <v>6</v>
      </c>
      <c r="AG1217">
        <v>0.44</v>
      </c>
      <c r="AH1217">
        <v>2</v>
      </c>
      <c r="AI1217">
        <v>27723316</v>
      </c>
      <c r="AJ1217">
        <v>1191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ROW(Source!A444)</f>
        <v>444</v>
      </c>
      <c r="B1218">
        <v>27723329</v>
      </c>
      <c r="C1218">
        <v>27723309</v>
      </c>
      <c r="D1218">
        <v>25155711</v>
      </c>
      <c r="E1218">
        <v>1</v>
      </c>
      <c r="F1218">
        <v>1</v>
      </c>
      <c r="G1218">
        <v>1</v>
      </c>
      <c r="H1218">
        <v>3</v>
      </c>
      <c r="I1218" t="s">
        <v>1243</v>
      </c>
      <c r="J1218" t="s">
        <v>1244</v>
      </c>
      <c r="K1218" t="s">
        <v>1245</v>
      </c>
      <c r="L1218">
        <v>1348</v>
      </c>
      <c r="N1218">
        <v>1009</v>
      </c>
      <c r="O1218" t="s">
        <v>46</v>
      </c>
      <c r="P1218" t="s">
        <v>46</v>
      </c>
      <c r="Q1218">
        <v>1000</v>
      </c>
      <c r="X1218">
        <v>1.2999999999999999E-2</v>
      </c>
      <c r="Y1218">
        <v>6513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0</v>
      </c>
      <c r="AF1218" t="s">
        <v>6</v>
      </c>
      <c r="AG1218">
        <v>1.2999999999999999E-2</v>
      </c>
      <c r="AH1218">
        <v>2</v>
      </c>
      <c r="AI1218">
        <v>27723317</v>
      </c>
      <c r="AJ1218">
        <v>1192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ROW(Source!A444)</f>
        <v>444</v>
      </c>
      <c r="B1219">
        <v>27723330</v>
      </c>
      <c r="C1219">
        <v>27723309</v>
      </c>
      <c r="D1219">
        <v>25169756</v>
      </c>
      <c r="E1219">
        <v>1</v>
      </c>
      <c r="F1219">
        <v>1</v>
      </c>
      <c r="G1219">
        <v>1</v>
      </c>
      <c r="H1219">
        <v>3</v>
      </c>
      <c r="I1219" t="s">
        <v>464</v>
      </c>
      <c r="J1219" t="s">
        <v>466</v>
      </c>
      <c r="K1219" t="s">
        <v>465</v>
      </c>
      <c r="L1219">
        <v>1327</v>
      </c>
      <c r="N1219">
        <v>1005</v>
      </c>
      <c r="O1219" t="s">
        <v>96</v>
      </c>
      <c r="P1219" t="s">
        <v>96</v>
      </c>
      <c r="Q1219">
        <v>1</v>
      </c>
      <c r="X1219">
        <v>102</v>
      </c>
      <c r="Y1219">
        <v>140.44999999999999</v>
      </c>
      <c r="Z1219">
        <v>0</v>
      </c>
      <c r="AA1219">
        <v>0</v>
      </c>
      <c r="AB1219">
        <v>0</v>
      </c>
      <c r="AC1219">
        <v>0</v>
      </c>
      <c r="AD1219">
        <v>1</v>
      </c>
      <c r="AE1219">
        <v>0</v>
      </c>
      <c r="AF1219" t="s">
        <v>6</v>
      </c>
      <c r="AG1219">
        <v>102</v>
      </c>
      <c r="AH1219">
        <v>2</v>
      </c>
      <c r="AI1219">
        <v>27723318</v>
      </c>
      <c r="AJ1219">
        <v>1193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ROW(Source!A444)</f>
        <v>444</v>
      </c>
      <c r="B1220">
        <v>27723331</v>
      </c>
      <c r="C1220">
        <v>27723309</v>
      </c>
      <c r="D1220">
        <v>25145444</v>
      </c>
      <c r="E1220">
        <v>17</v>
      </c>
      <c r="F1220">
        <v>1</v>
      </c>
      <c r="G1220">
        <v>1</v>
      </c>
      <c r="H1220">
        <v>3</v>
      </c>
      <c r="I1220" t="s">
        <v>1437</v>
      </c>
      <c r="J1220" t="s">
        <v>6</v>
      </c>
      <c r="K1220" t="s">
        <v>1438</v>
      </c>
      <c r="L1220">
        <v>1339</v>
      </c>
      <c r="N1220">
        <v>1007</v>
      </c>
      <c r="O1220" t="s">
        <v>64</v>
      </c>
      <c r="P1220" t="s">
        <v>64</v>
      </c>
      <c r="Q1220">
        <v>1</v>
      </c>
      <c r="X1220">
        <v>0.01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 t="s">
        <v>6</v>
      </c>
      <c r="AG1220">
        <v>0.01</v>
      </c>
      <c r="AH1220">
        <v>3</v>
      </c>
      <c r="AI1220">
        <v>-1</v>
      </c>
      <c r="AJ1220" t="s">
        <v>6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ROW(Source!A444)</f>
        <v>444</v>
      </c>
      <c r="B1221">
        <v>27723332</v>
      </c>
      <c r="C1221">
        <v>27723309</v>
      </c>
      <c r="D1221">
        <v>25185231</v>
      </c>
      <c r="E1221">
        <v>1</v>
      </c>
      <c r="F1221">
        <v>1</v>
      </c>
      <c r="G1221">
        <v>1</v>
      </c>
      <c r="H1221">
        <v>3</v>
      </c>
      <c r="I1221" t="s">
        <v>1246</v>
      </c>
      <c r="J1221" t="s">
        <v>1247</v>
      </c>
      <c r="K1221" t="s">
        <v>1248</v>
      </c>
      <c r="L1221">
        <v>1346</v>
      </c>
      <c r="N1221">
        <v>1009</v>
      </c>
      <c r="O1221" t="s">
        <v>178</v>
      </c>
      <c r="P1221" t="s">
        <v>178</v>
      </c>
      <c r="Q1221">
        <v>1</v>
      </c>
      <c r="X1221">
        <v>1200</v>
      </c>
      <c r="Y1221">
        <v>3.69</v>
      </c>
      <c r="Z1221">
        <v>0</v>
      </c>
      <c r="AA1221">
        <v>0</v>
      </c>
      <c r="AB1221">
        <v>0</v>
      </c>
      <c r="AC1221">
        <v>0</v>
      </c>
      <c r="AD1221">
        <v>1</v>
      </c>
      <c r="AE1221">
        <v>0</v>
      </c>
      <c r="AF1221" t="s">
        <v>6</v>
      </c>
      <c r="AG1221">
        <v>1200</v>
      </c>
      <c r="AH1221">
        <v>2</v>
      </c>
      <c r="AI1221">
        <v>27723320</v>
      </c>
      <c r="AJ1221">
        <v>1195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ROW(Source!A444)</f>
        <v>444</v>
      </c>
      <c r="B1222">
        <v>27723333</v>
      </c>
      <c r="C1222">
        <v>27723309</v>
      </c>
      <c r="D1222">
        <v>25145248</v>
      </c>
      <c r="E1222">
        <v>17</v>
      </c>
      <c r="F1222">
        <v>1</v>
      </c>
      <c r="G1222">
        <v>1</v>
      </c>
      <c r="H1222">
        <v>3</v>
      </c>
      <c r="I1222" t="s">
        <v>1423</v>
      </c>
      <c r="J1222" t="s">
        <v>6</v>
      </c>
      <c r="K1222" t="s">
        <v>1424</v>
      </c>
      <c r="L1222">
        <v>1348</v>
      </c>
      <c r="N1222">
        <v>1009</v>
      </c>
      <c r="O1222" t="s">
        <v>46</v>
      </c>
      <c r="P1222" t="s">
        <v>46</v>
      </c>
      <c r="Q1222">
        <v>1000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1</v>
      </c>
      <c r="AD1222">
        <v>0</v>
      </c>
      <c r="AE1222">
        <v>0</v>
      </c>
      <c r="AF1222" t="s">
        <v>6</v>
      </c>
      <c r="AG1222">
        <v>0</v>
      </c>
      <c r="AH1222">
        <v>3</v>
      </c>
      <c r="AI1222">
        <v>-1</v>
      </c>
      <c r="AJ1222" t="s">
        <v>6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ROW(Source!A445)</f>
        <v>445</v>
      </c>
      <c r="B1223">
        <v>27723322</v>
      </c>
      <c r="C1223">
        <v>27723309</v>
      </c>
      <c r="D1223">
        <v>25418547</v>
      </c>
      <c r="E1223">
        <v>1</v>
      </c>
      <c r="F1223">
        <v>1</v>
      </c>
      <c r="G1223">
        <v>1</v>
      </c>
      <c r="H1223">
        <v>1</v>
      </c>
      <c r="I1223" t="s">
        <v>1073</v>
      </c>
      <c r="J1223" t="s">
        <v>6</v>
      </c>
      <c r="K1223" t="s">
        <v>1074</v>
      </c>
      <c r="L1223">
        <v>1191</v>
      </c>
      <c r="N1223">
        <v>1013</v>
      </c>
      <c r="O1223" t="s">
        <v>953</v>
      </c>
      <c r="P1223" t="s">
        <v>953</v>
      </c>
      <c r="Q1223">
        <v>1</v>
      </c>
      <c r="X1223">
        <v>310.42</v>
      </c>
      <c r="Y1223">
        <v>0</v>
      </c>
      <c r="Z1223">
        <v>0</v>
      </c>
      <c r="AA1223">
        <v>0</v>
      </c>
      <c r="AB1223">
        <v>8.74</v>
      </c>
      <c r="AC1223">
        <v>0</v>
      </c>
      <c r="AD1223">
        <v>1</v>
      </c>
      <c r="AE1223">
        <v>1</v>
      </c>
      <c r="AF1223" t="s">
        <v>103</v>
      </c>
      <c r="AG1223">
        <v>356.983</v>
      </c>
      <c r="AH1223">
        <v>2</v>
      </c>
      <c r="AI1223">
        <v>27723310</v>
      </c>
      <c r="AJ1223">
        <v>1197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ROW(Source!A445)</f>
        <v>445</v>
      </c>
      <c r="B1224">
        <v>27723323</v>
      </c>
      <c r="C1224">
        <v>27723309</v>
      </c>
      <c r="D1224">
        <v>25412928</v>
      </c>
      <c r="E1224">
        <v>1</v>
      </c>
      <c r="F1224">
        <v>1</v>
      </c>
      <c r="G1224">
        <v>1</v>
      </c>
      <c r="H1224">
        <v>1</v>
      </c>
      <c r="I1224" t="s">
        <v>954</v>
      </c>
      <c r="J1224" t="s">
        <v>6</v>
      </c>
      <c r="K1224" t="s">
        <v>955</v>
      </c>
      <c r="L1224">
        <v>1191</v>
      </c>
      <c r="N1224">
        <v>1013</v>
      </c>
      <c r="O1224" t="s">
        <v>953</v>
      </c>
      <c r="P1224" t="s">
        <v>953</v>
      </c>
      <c r="Q1224">
        <v>1</v>
      </c>
      <c r="X1224">
        <v>1.73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1</v>
      </c>
      <c r="AE1224">
        <v>2</v>
      </c>
      <c r="AF1224" t="s">
        <v>102</v>
      </c>
      <c r="AG1224">
        <v>2.1625000000000001</v>
      </c>
      <c r="AH1224">
        <v>2</v>
      </c>
      <c r="AI1224">
        <v>27723311</v>
      </c>
      <c r="AJ1224">
        <v>1198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ROW(Source!A445)</f>
        <v>445</v>
      </c>
      <c r="B1225">
        <v>27723324</v>
      </c>
      <c r="C1225">
        <v>27723309</v>
      </c>
      <c r="D1225">
        <v>25230116</v>
      </c>
      <c r="E1225">
        <v>1</v>
      </c>
      <c r="F1225">
        <v>1</v>
      </c>
      <c r="G1225">
        <v>1</v>
      </c>
      <c r="H1225">
        <v>2</v>
      </c>
      <c r="I1225" t="s">
        <v>1237</v>
      </c>
      <c r="J1225" t="s">
        <v>1238</v>
      </c>
      <c r="K1225" t="s">
        <v>1239</v>
      </c>
      <c r="L1225">
        <v>1368</v>
      </c>
      <c r="N1225">
        <v>1011</v>
      </c>
      <c r="O1225" t="s">
        <v>959</v>
      </c>
      <c r="P1225" t="s">
        <v>959</v>
      </c>
      <c r="Q1225">
        <v>1</v>
      </c>
      <c r="X1225">
        <v>0.02</v>
      </c>
      <c r="Y1225">
        <v>0</v>
      </c>
      <c r="Z1225">
        <v>83.43</v>
      </c>
      <c r="AA1225">
        <v>13.5</v>
      </c>
      <c r="AB1225">
        <v>0</v>
      </c>
      <c r="AC1225">
        <v>0</v>
      </c>
      <c r="AD1225">
        <v>1</v>
      </c>
      <c r="AE1225">
        <v>0</v>
      </c>
      <c r="AF1225" t="s">
        <v>102</v>
      </c>
      <c r="AG1225">
        <v>2.5000000000000001E-2</v>
      </c>
      <c r="AH1225">
        <v>2</v>
      </c>
      <c r="AI1225">
        <v>27723312</v>
      </c>
      <c r="AJ1225">
        <v>1199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ROW(Source!A445)</f>
        <v>445</v>
      </c>
      <c r="B1226">
        <v>27723325</v>
      </c>
      <c r="C1226">
        <v>27723309</v>
      </c>
      <c r="D1226">
        <v>25230218</v>
      </c>
      <c r="E1226">
        <v>1</v>
      </c>
      <c r="F1226">
        <v>1</v>
      </c>
      <c r="G1226">
        <v>1</v>
      </c>
      <c r="H1226">
        <v>2</v>
      </c>
      <c r="I1226" t="s">
        <v>1240</v>
      </c>
      <c r="J1226" t="s">
        <v>1241</v>
      </c>
      <c r="K1226" t="s">
        <v>1242</v>
      </c>
      <c r="L1226">
        <v>1368</v>
      </c>
      <c r="N1226">
        <v>1011</v>
      </c>
      <c r="O1226" t="s">
        <v>959</v>
      </c>
      <c r="P1226" t="s">
        <v>959</v>
      </c>
      <c r="Q1226">
        <v>1</v>
      </c>
      <c r="X1226">
        <v>0.01</v>
      </c>
      <c r="Y1226">
        <v>0</v>
      </c>
      <c r="Z1226">
        <v>88.01</v>
      </c>
      <c r="AA1226">
        <v>11.6</v>
      </c>
      <c r="AB1226">
        <v>0</v>
      </c>
      <c r="AC1226">
        <v>0</v>
      </c>
      <c r="AD1226">
        <v>1</v>
      </c>
      <c r="AE1226">
        <v>0</v>
      </c>
      <c r="AF1226" t="s">
        <v>102</v>
      </c>
      <c r="AG1226">
        <v>1.2500000000000001E-2</v>
      </c>
      <c r="AH1226">
        <v>2</v>
      </c>
      <c r="AI1226">
        <v>27723313</v>
      </c>
      <c r="AJ1226">
        <v>1200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ROW(Source!A445)</f>
        <v>445</v>
      </c>
      <c r="B1227">
        <v>27723326</v>
      </c>
      <c r="C1227">
        <v>27723309</v>
      </c>
      <c r="D1227">
        <v>25230679</v>
      </c>
      <c r="E1227">
        <v>1</v>
      </c>
      <c r="F1227">
        <v>1</v>
      </c>
      <c r="G1227">
        <v>1</v>
      </c>
      <c r="H1227">
        <v>2</v>
      </c>
      <c r="I1227" t="s">
        <v>1172</v>
      </c>
      <c r="J1227" t="s">
        <v>1173</v>
      </c>
      <c r="K1227" t="s">
        <v>1174</v>
      </c>
      <c r="L1227">
        <v>1368</v>
      </c>
      <c r="N1227">
        <v>1011</v>
      </c>
      <c r="O1227" t="s">
        <v>959</v>
      </c>
      <c r="P1227" t="s">
        <v>959</v>
      </c>
      <c r="Q1227">
        <v>1</v>
      </c>
      <c r="X1227">
        <v>1.69</v>
      </c>
      <c r="Y1227">
        <v>0</v>
      </c>
      <c r="Z1227">
        <v>12.39</v>
      </c>
      <c r="AA1227">
        <v>10.06</v>
      </c>
      <c r="AB1227">
        <v>0</v>
      </c>
      <c r="AC1227">
        <v>0</v>
      </c>
      <c r="AD1227">
        <v>1</v>
      </c>
      <c r="AE1227">
        <v>0</v>
      </c>
      <c r="AF1227" t="s">
        <v>102</v>
      </c>
      <c r="AG1227">
        <v>2.1124999999999998</v>
      </c>
      <c r="AH1227">
        <v>2</v>
      </c>
      <c r="AI1227">
        <v>27723314</v>
      </c>
      <c r="AJ1227">
        <v>1201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ROW(Source!A445)</f>
        <v>445</v>
      </c>
      <c r="B1228">
        <v>27723327</v>
      </c>
      <c r="C1228">
        <v>27723309</v>
      </c>
      <c r="D1228">
        <v>25231607</v>
      </c>
      <c r="E1228">
        <v>1</v>
      </c>
      <c r="F1228">
        <v>1</v>
      </c>
      <c r="G1228">
        <v>1</v>
      </c>
      <c r="H1228">
        <v>2</v>
      </c>
      <c r="I1228" t="s">
        <v>997</v>
      </c>
      <c r="J1228" t="s">
        <v>998</v>
      </c>
      <c r="K1228" t="s">
        <v>999</v>
      </c>
      <c r="L1228">
        <v>1368</v>
      </c>
      <c r="N1228">
        <v>1011</v>
      </c>
      <c r="O1228" t="s">
        <v>959</v>
      </c>
      <c r="P1228" t="s">
        <v>959</v>
      </c>
      <c r="Q1228">
        <v>1</v>
      </c>
      <c r="X1228">
        <v>0.01</v>
      </c>
      <c r="Y1228">
        <v>0</v>
      </c>
      <c r="Z1228">
        <v>65.709999999999994</v>
      </c>
      <c r="AA1228">
        <v>11.6</v>
      </c>
      <c r="AB1228">
        <v>0</v>
      </c>
      <c r="AC1228">
        <v>0</v>
      </c>
      <c r="AD1228">
        <v>1</v>
      </c>
      <c r="AE1228">
        <v>0</v>
      </c>
      <c r="AF1228" t="s">
        <v>102</v>
      </c>
      <c r="AG1228">
        <v>1.2500000000000001E-2</v>
      </c>
      <c r="AH1228">
        <v>2</v>
      </c>
      <c r="AI1228">
        <v>27723315</v>
      </c>
      <c r="AJ1228">
        <v>1202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ROW(Source!A445)</f>
        <v>445</v>
      </c>
      <c r="B1229">
        <v>27723328</v>
      </c>
      <c r="C1229">
        <v>27723309</v>
      </c>
      <c r="D1229">
        <v>25149961</v>
      </c>
      <c r="E1229">
        <v>1</v>
      </c>
      <c r="F1229">
        <v>1</v>
      </c>
      <c r="G1229">
        <v>1</v>
      </c>
      <c r="H1229">
        <v>3</v>
      </c>
      <c r="I1229" t="s">
        <v>963</v>
      </c>
      <c r="J1229" t="s">
        <v>964</v>
      </c>
      <c r="K1229" t="s">
        <v>965</v>
      </c>
      <c r="L1229">
        <v>1339</v>
      </c>
      <c r="N1229">
        <v>1007</v>
      </c>
      <c r="O1229" t="s">
        <v>64</v>
      </c>
      <c r="P1229" t="s">
        <v>64</v>
      </c>
      <c r="Q1229">
        <v>1</v>
      </c>
      <c r="X1229">
        <v>0.44</v>
      </c>
      <c r="Y1229">
        <v>2.44</v>
      </c>
      <c r="Z1229">
        <v>0</v>
      </c>
      <c r="AA1229">
        <v>0</v>
      </c>
      <c r="AB1229">
        <v>0</v>
      </c>
      <c r="AC1229">
        <v>0</v>
      </c>
      <c r="AD1229">
        <v>1</v>
      </c>
      <c r="AE1229">
        <v>0</v>
      </c>
      <c r="AF1229" t="s">
        <v>6</v>
      </c>
      <c r="AG1229">
        <v>0.44</v>
      </c>
      <c r="AH1229">
        <v>2</v>
      </c>
      <c r="AI1229">
        <v>27723316</v>
      </c>
      <c r="AJ1229">
        <v>1203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ROW(Source!A445)</f>
        <v>445</v>
      </c>
      <c r="B1230">
        <v>27723329</v>
      </c>
      <c r="C1230">
        <v>27723309</v>
      </c>
      <c r="D1230">
        <v>25155711</v>
      </c>
      <c r="E1230">
        <v>1</v>
      </c>
      <c r="F1230">
        <v>1</v>
      </c>
      <c r="G1230">
        <v>1</v>
      </c>
      <c r="H1230">
        <v>3</v>
      </c>
      <c r="I1230" t="s">
        <v>1243</v>
      </c>
      <c r="J1230" t="s">
        <v>1244</v>
      </c>
      <c r="K1230" t="s">
        <v>1245</v>
      </c>
      <c r="L1230">
        <v>1348</v>
      </c>
      <c r="N1230">
        <v>1009</v>
      </c>
      <c r="O1230" t="s">
        <v>46</v>
      </c>
      <c r="P1230" t="s">
        <v>46</v>
      </c>
      <c r="Q1230">
        <v>1000</v>
      </c>
      <c r="X1230">
        <v>1.2999999999999999E-2</v>
      </c>
      <c r="Y1230">
        <v>6513</v>
      </c>
      <c r="Z1230">
        <v>0</v>
      </c>
      <c r="AA1230">
        <v>0</v>
      </c>
      <c r="AB1230">
        <v>0</v>
      </c>
      <c r="AC1230">
        <v>0</v>
      </c>
      <c r="AD1230">
        <v>1</v>
      </c>
      <c r="AE1230">
        <v>0</v>
      </c>
      <c r="AF1230" t="s">
        <v>6</v>
      </c>
      <c r="AG1230">
        <v>1.2999999999999999E-2</v>
      </c>
      <c r="AH1230">
        <v>2</v>
      </c>
      <c r="AI1230">
        <v>27723317</v>
      </c>
      <c r="AJ1230">
        <v>1204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ROW(Source!A445)</f>
        <v>445</v>
      </c>
      <c r="B1231">
        <v>27723330</v>
      </c>
      <c r="C1231">
        <v>27723309</v>
      </c>
      <c r="D1231">
        <v>25169756</v>
      </c>
      <c r="E1231">
        <v>1</v>
      </c>
      <c r="F1231">
        <v>1</v>
      </c>
      <c r="G1231">
        <v>1</v>
      </c>
      <c r="H1231">
        <v>3</v>
      </c>
      <c r="I1231" t="s">
        <v>464</v>
      </c>
      <c r="J1231" t="s">
        <v>466</v>
      </c>
      <c r="K1231" t="s">
        <v>465</v>
      </c>
      <c r="L1231">
        <v>1327</v>
      </c>
      <c r="N1231">
        <v>1005</v>
      </c>
      <c r="O1231" t="s">
        <v>96</v>
      </c>
      <c r="P1231" t="s">
        <v>96</v>
      </c>
      <c r="Q1231">
        <v>1</v>
      </c>
      <c r="X1231">
        <v>102</v>
      </c>
      <c r="Y1231">
        <v>140.44999999999999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0</v>
      </c>
      <c r="AF1231" t="s">
        <v>6</v>
      </c>
      <c r="AG1231">
        <v>102</v>
      </c>
      <c r="AH1231">
        <v>2</v>
      </c>
      <c r="AI1231">
        <v>27723318</v>
      </c>
      <c r="AJ1231">
        <v>1205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ROW(Source!A445)</f>
        <v>445</v>
      </c>
      <c r="B1232">
        <v>27723331</v>
      </c>
      <c r="C1232">
        <v>27723309</v>
      </c>
      <c r="D1232">
        <v>25145444</v>
      </c>
      <c r="E1232">
        <v>17</v>
      </c>
      <c r="F1232">
        <v>1</v>
      </c>
      <c r="G1232">
        <v>1</v>
      </c>
      <c r="H1232">
        <v>3</v>
      </c>
      <c r="I1232" t="s">
        <v>1437</v>
      </c>
      <c r="J1232" t="s">
        <v>6</v>
      </c>
      <c r="K1232" t="s">
        <v>1438</v>
      </c>
      <c r="L1232">
        <v>1339</v>
      </c>
      <c r="N1232">
        <v>1007</v>
      </c>
      <c r="O1232" t="s">
        <v>64</v>
      </c>
      <c r="P1232" t="s">
        <v>64</v>
      </c>
      <c r="Q1232">
        <v>1</v>
      </c>
      <c r="X1232">
        <v>0.01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 t="s">
        <v>6</v>
      </c>
      <c r="AG1232">
        <v>0.01</v>
      </c>
      <c r="AH1232">
        <v>3</v>
      </c>
      <c r="AI1232">
        <v>-1</v>
      </c>
      <c r="AJ1232" t="s">
        <v>6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ROW(Source!A445)</f>
        <v>445</v>
      </c>
      <c r="B1233">
        <v>27723332</v>
      </c>
      <c r="C1233">
        <v>27723309</v>
      </c>
      <c r="D1233">
        <v>25185231</v>
      </c>
      <c r="E1233">
        <v>1</v>
      </c>
      <c r="F1233">
        <v>1</v>
      </c>
      <c r="G1233">
        <v>1</v>
      </c>
      <c r="H1233">
        <v>3</v>
      </c>
      <c r="I1233" t="s">
        <v>1246</v>
      </c>
      <c r="J1233" t="s">
        <v>1247</v>
      </c>
      <c r="K1233" t="s">
        <v>1248</v>
      </c>
      <c r="L1233">
        <v>1346</v>
      </c>
      <c r="N1233">
        <v>1009</v>
      </c>
      <c r="O1233" t="s">
        <v>178</v>
      </c>
      <c r="P1233" t="s">
        <v>178</v>
      </c>
      <c r="Q1233">
        <v>1</v>
      </c>
      <c r="X1233">
        <v>1200</v>
      </c>
      <c r="Y1233">
        <v>3.69</v>
      </c>
      <c r="Z1233">
        <v>0</v>
      </c>
      <c r="AA1233">
        <v>0</v>
      </c>
      <c r="AB1233">
        <v>0</v>
      </c>
      <c r="AC1233">
        <v>0</v>
      </c>
      <c r="AD1233">
        <v>1</v>
      </c>
      <c r="AE1233">
        <v>0</v>
      </c>
      <c r="AF1233" t="s">
        <v>6</v>
      </c>
      <c r="AG1233">
        <v>1200</v>
      </c>
      <c r="AH1233">
        <v>2</v>
      </c>
      <c r="AI1233">
        <v>27723320</v>
      </c>
      <c r="AJ1233">
        <v>1207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ROW(Source!A445)</f>
        <v>445</v>
      </c>
      <c r="B1234">
        <v>27723333</v>
      </c>
      <c r="C1234">
        <v>27723309</v>
      </c>
      <c r="D1234">
        <v>25145248</v>
      </c>
      <c r="E1234">
        <v>17</v>
      </c>
      <c r="F1234">
        <v>1</v>
      </c>
      <c r="G1234">
        <v>1</v>
      </c>
      <c r="H1234">
        <v>3</v>
      </c>
      <c r="I1234" t="s">
        <v>1423</v>
      </c>
      <c r="J1234" t="s">
        <v>6</v>
      </c>
      <c r="K1234" t="s">
        <v>1424</v>
      </c>
      <c r="L1234">
        <v>1348</v>
      </c>
      <c r="N1234">
        <v>1009</v>
      </c>
      <c r="O1234" t="s">
        <v>46</v>
      </c>
      <c r="P1234" t="s">
        <v>46</v>
      </c>
      <c r="Q1234">
        <v>1000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1</v>
      </c>
      <c r="AD1234">
        <v>0</v>
      </c>
      <c r="AE1234">
        <v>0</v>
      </c>
      <c r="AF1234" t="s">
        <v>6</v>
      </c>
      <c r="AG1234">
        <v>0</v>
      </c>
      <c r="AH1234">
        <v>3</v>
      </c>
      <c r="AI1234">
        <v>-1</v>
      </c>
      <c r="AJ1234" t="s">
        <v>6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ROW(Source!A452)</f>
        <v>452</v>
      </c>
      <c r="B1235">
        <v>27723346</v>
      </c>
      <c r="C1235">
        <v>27723337</v>
      </c>
      <c r="D1235">
        <v>25413300</v>
      </c>
      <c r="E1235">
        <v>1</v>
      </c>
      <c r="F1235">
        <v>1</v>
      </c>
      <c r="G1235">
        <v>1</v>
      </c>
      <c r="H1235">
        <v>1</v>
      </c>
      <c r="I1235" t="s">
        <v>989</v>
      </c>
      <c r="J1235" t="s">
        <v>6</v>
      </c>
      <c r="K1235" t="s">
        <v>990</v>
      </c>
      <c r="L1235">
        <v>1191</v>
      </c>
      <c r="N1235">
        <v>1013</v>
      </c>
      <c r="O1235" t="s">
        <v>953</v>
      </c>
      <c r="P1235" t="s">
        <v>953</v>
      </c>
      <c r="Q1235">
        <v>1</v>
      </c>
      <c r="X1235">
        <v>32.49</v>
      </c>
      <c r="Y1235">
        <v>0</v>
      </c>
      <c r="Z1235">
        <v>0</v>
      </c>
      <c r="AA1235">
        <v>0</v>
      </c>
      <c r="AB1235">
        <v>8.5299999999999994</v>
      </c>
      <c r="AC1235">
        <v>0</v>
      </c>
      <c r="AD1235">
        <v>1</v>
      </c>
      <c r="AE1235">
        <v>1</v>
      </c>
      <c r="AF1235" t="s">
        <v>103</v>
      </c>
      <c r="AG1235">
        <v>37.363500000000002</v>
      </c>
      <c r="AH1235">
        <v>2</v>
      </c>
      <c r="AI1235">
        <v>27723338</v>
      </c>
      <c r="AJ1235">
        <v>1209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ROW(Source!A452)</f>
        <v>452</v>
      </c>
      <c r="B1236">
        <v>27723347</v>
      </c>
      <c r="C1236">
        <v>27723337</v>
      </c>
      <c r="D1236">
        <v>25412928</v>
      </c>
      <c r="E1236">
        <v>1</v>
      </c>
      <c r="F1236">
        <v>1</v>
      </c>
      <c r="G1236">
        <v>1</v>
      </c>
      <c r="H1236">
        <v>1</v>
      </c>
      <c r="I1236" t="s">
        <v>954</v>
      </c>
      <c r="J1236" t="s">
        <v>6</v>
      </c>
      <c r="K1236" t="s">
        <v>955</v>
      </c>
      <c r="L1236">
        <v>1191</v>
      </c>
      <c r="N1236">
        <v>1013</v>
      </c>
      <c r="O1236" t="s">
        <v>953</v>
      </c>
      <c r="P1236" t="s">
        <v>953</v>
      </c>
      <c r="Q1236">
        <v>1</v>
      </c>
      <c r="X1236">
        <v>0.93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1</v>
      </c>
      <c r="AE1236">
        <v>2</v>
      </c>
      <c r="AF1236" t="s">
        <v>102</v>
      </c>
      <c r="AG1236">
        <v>1.1625000000000001</v>
      </c>
      <c r="AH1236">
        <v>2</v>
      </c>
      <c r="AI1236">
        <v>27723339</v>
      </c>
      <c r="AJ1236">
        <v>1210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ROW(Source!A452)</f>
        <v>452</v>
      </c>
      <c r="B1237">
        <v>27723348</v>
      </c>
      <c r="C1237">
        <v>27723337</v>
      </c>
      <c r="D1237">
        <v>25230445</v>
      </c>
      <c r="E1237">
        <v>1</v>
      </c>
      <c r="F1237">
        <v>1</v>
      </c>
      <c r="G1237">
        <v>1</v>
      </c>
      <c r="H1237">
        <v>2</v>
      </c>
      <c r="I1237" t="s">
        <v>956</v>
      </c>
      <c r="J1237" t="s">
        <v>957</v>
      </c>
      <c r="K1237" t="s">
        <v>958</v>
      </c>
      <c r="L1237">
        <v>1368</v>
      </c>
      <c r="N1237">
        <v>1011</v>
      </c>
      <c r="O1237" t="s">
        <v>959</v>
      </c>
      <c r="P1237" t="s">
        <v>959</v>
      </c>
      <c r="Q1237">
        <v>1</v>
      </c>
      <c r="X1237">
        <v>0.02</v>
      </c>
      <c r="Y1237">
        <v>0</v>
      </c>
      <c r="Z1237">
        <v>89.99</v>
      </c>
      <c r="AA1237">
        <v>10.06</v>
      </c>
      <c r="AB1237">
        <v>0</v>
      </c>
      <c r="AC1237">
        <v>0</v>
      </c>
      <c r="AD1237">
        <v>1</v>
      </c>
      <c r="AE1237">
        <v>0</v>
      </c>
      <c r="AF1237" t="s">
        <v>102</v>
      </c>
      <c r="AG1237">
        <v>2.5000000000000001E-2</v>
      </c>
      <c r="AH1237">
        <v>2</v>
      </c>
      <c r="AI1237">
        <v>27723340</v>
      </c>
      <c r="AJ1237">
        <v>1211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ROW(Source!A452)</f>
        <v>452</v>
      </c>
      <c r="B1238">
        <v>27723349</v>
      </c>
      <c r="C1238">
        <v>27723337</v>
      </c>
      <c r="D1238">
        <v>25230514</v>
      </c>
      <c r="E1238">
        <v>1</v>
      </c>
      <c r="F1238">
        <v>1</v>
      </c>
      <c r="G1238">
        <v>1</v>
      </c>
      <c r="H1238">
        <v>2</v>
      </c>
      <c r="I1238" t="s">
        <v>960</v>
      </c>
      <c r="J1238" t="s">
        <v>961</v>
      </c>
      <c r="K1238" t="s">
        <v>962</v>
      </c>
      <c r="L1238">
        <v>1368</v>
      </c>
      <c r="N1238">
        <v>1011</v>
      </c>
      <c r="O1238" t="s">
        <v>959</v>
      </c>
      <c r="P1238" t="s">
        <v>959</v>
      </c>
      <c r="Q1238">
        <v>1</v>
      </c>
      <c r="X1238">
        <v>0.21</v>
      </c>
      <c r="Y1238">
        <v>0</v>
      </c>
      <c r="Z1238">
        <v>31.26</v>
      </c>
      <c r="AA1238">
        <v>13.5</v>
      </c>
      <c r="AB1238">
        <v>0</v>
      </c>
      <c r="AC1238">
        <v>0</v>
      </c>
      <c r="AD1238">
        <v>1</v>
      </c>
      <c r="AE1238">
        <v>0</v>
      </c>
      <c r="AF1238" t="s">
        <v>102</v>
      </c>
      <c r="AG1238">
        <v>0.26250000000000001</v>
      </c>
      <c r="AH1238">
        <v>2</v>
      </c>
      <c r="AI1238">
        <v>27723341</v>
      </c>
      <c r="AJ1238">
        <v>1212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ROW(Source!A452)</f>
        <v>452</v>
      </c>
      <c r="B1239">
        <v>27723350</v>
      </c>
      <c r="C1239">
        <v>27723337</v>
      </c>
      <c r="D1239">
        <v>25230679</v>
      </c>
      <c r="E1239">
        <v>1</v>
      </c>
      <c r="F1239">
        <v>1</v>
      </c>
      <c r="G1239">
        <v>1</v>
      </c>
      <c r="H1239">
        <v>2</v>
      </c>
      <c r="I1239" t="s">
        <v>1172</v>
      </c>
      <c r="J1239" t="s">
        <v>1173</v>
      </c>
      <c r="K1239" t="s">
        <v>1174</v>
      </c>
      <c r="L1239">
        <v>1368</v>
      </c>
      <c r="N1239">
        <v>1011</v>
      </c>
      <c r="O1239" t="s">
        <v>959</v>
      </c>
      <c r="P1239" t="s">
        <v>959</v>
      </c>
      <c r="Q1239">
        <v>1</v>
      </c>
      <c r="X1239">
        <v>0.7</v>
      </c>
      <c r="Y1239">
        <v>0</v>
      </c>
      <c r="Z1239">
        <v>12.39</v>
      </c>
      <c r="AA1239">
        <v>10.06</v>
      </c>
      <c r="AB1239">
        <v>0</v>
      </c>
      <c r="AC1239">
        <v>0</v>
      </c>
      <c r="AD1239">
        <v>1</v>
      </c>
      <c r="AE1239">
        <v>0</v>
      </c>
      <c r="AF1239" t="s">
        <v>102</v>
      </c>
      <c r="AG1239">
        <v>0.875</v>
      </c>
      <c r="AH1239">
        <v>2</v>
      </c>
      <c r="AI1239">
        <v>27723342</v>
      </c>
      <c r="AJ1239">
        <v>1213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ROW(Source!A452)</f>
        <v>452</v>
      </c>
      <c r="B1240">
        <v>27723351</v>
      </c>
      <c r="C1240">
        <v>27723337</v>
      </c>
      <c r="D1240">
        <v>25149961</v>
      </c>
      <c r="E1240">
        <v>1</v>
      </c>
      <c r="F1240">
        <v>1</v>
      </c>
      <c r="G1240">
        <v>1</v>
      </c>
      <c r="H1240">
        <v>3</v>
      </c>
      <c r="I1240" t="s">
        <v>963</v>
      </c>
      <c r="J1240" t="s">
        <v>964</v>
      </c>
      <c r="K1240" t="s">
        <v>965</v>
      </c>
      <c r="L1240">
        <v>1339</v>
      </c>
      <c r="N1240">
        <v>1007</v>
      </c>
      <c r="O1240" t="s">
        <v>64</v>
      </c>
      <c r="P1240" t="s">
        <v>64</v>
      </c>
      <c r="Q1240">
        <v>1</v>
      </c>
      <c r="X1240">
        <v>0.51</v>
      </c>
      <c r="Y1240">
        <v>2.44</v>
      </c>
      <c r="Z1240">
        <v>0</v>
      </c>
      <c r="AA1240">
        <v>0</v>
      </c>
      <c r="AB1240">
        <v>0</v>
      </c>
      <c r="AC1240">
        <v>0</v>
      </c>
      <c r="AD1240">
        <v>1</v>
      </c>
      <c r="AE1240">
        <v>0</v>
      </c>
      <c r="AF1240" t="s">
        <v>6</v>
      </c>
      <c r="AG1240">
        <v>0.51</v>
      </c>
      <c r="AH1240">
        <v>2</v>
      </c>
      <c r="AI1240">
        <v>27723343</v>
      </c>
      <c r="AJ1240">
        <v>1214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ROW(Source!A452)</f>
        <v>452</v>
      </c>
      <c r="B1241">
        <v>27723352</v>
      </c>
      <c r="C1241">
        <v>27723337</v>
      </c>
      <c r="D1241">
        <v>25145625</v>
      </c>
      <c r="E1241">
        <v>17</v>
      </c>
      <c r="F1241">
        <v>1</v>
      </c>
      <c r="G1241">
        <v>1</v>
      </c>
      <c r="H1241">
        <v>3</v>
      </c>
      <c r="I1241" t="s">
        <v>1433</v>
      </c>
      <c r="J1241" t="s">
        <v>6</v>
      </c>
      <c r="K1241" t="s">
        <v>1434</v>
      </c>
      <c r="L1241">
        <v>1348</v>
      </c>
      <c r="N1241">
        <v>1009</v>
      </c>
      <c r="O1241" t="s">
        <v>46</v>
      </c>
      <c r="P1241" t="s">
        <v>46</v>
      </c>
      <c r="Q1241">
        <v>1000</v>
      </c>
      <c r="X1241">
        <v>0.85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 t="s">
        <v>6</v>
      </c>
      <c r="AG1241">
        <v>0.85</v>
      </c>
      <c r="AH1241">
        <v>3</v>
      </c>
      <c r="AI1241">
        <v>-1</v>
      </c>
      <c r="AJ1241" t="s">
        <v>6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ROW(Source!A452)</f>
        <v>452</v>
      </c>
      <c r="B1242">
        <v>27723353</v>
      </c>
      <c r="C1242">
        <v>27723337</v>
      </c>
      <c r="D1242">
        <v>25145248</v>
      </c>
      <c r="E1242">
        <v>17</v>
      </c>
      <c r="F1242">
        <v>1</v>
      </c>
      <c r="G1242">
        <v>1</v>
      </c>
      <c r="H1242">
        <v>3</v>
      </c>
      <c r="I1242" t="s">
        <v>1423</v>
      </c>
      <c r="J1242" t="s">
        <v>6</v>
      </c>
      <c r="K1242" t="s">
        <v>1424</v>
      </c>
      <c r="L1242">
        <v>1348</v>
      </c>
      <c r="N1242">
        <v>1009</v>
      </c>
      <c r="O1242" t="s">
        <v>46</v>
      </c>
      <c r="P1242" t="s">
        <v>46</v>
      </c>
      <c r="Q1242">
        <v>1000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1</v>
      </c>
      <c r="AD1242">
        <v>0</v>
      </c>
      <c r="AE1242">
        <v>0</v>
      </c>
      <c r="AF1242" t="s">
        <v>6</v>
      </c>
      <c r="AG1242">
        <v>0</v>
      </c>
      <c r="AH1242">
        <v>3</v>
      </c>
      <c r="AI1242">
        <v>-1</v>
      </c>
      <c r="AJ1242" t="s">
        <v>6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ROW(Source!A453)</f>
        <v>453</v>
      </c>
      <c r="B1243">
        <v>27723346</v>
      </c>
      <c r="C1243">
        <v>27723337</v>
      </c>
      <c r="D1243">
        <v>25413300</v>
      </c>
      <c r="E1243">
        <v>1</v>
      </c>
      <c r="F1243">
        <v>1</v>
      </c>
      <c r="G1243">
        <v>1</v>
      </c>
      <c r="H1243">
        <v>1</v>
      </c>
      <c r="I1243" t="s">
        <v>989</v>
      </c>
      <c r="J1243" t="s">
        <v>6</v>
      </c>
      <c r="K1243" t="s">
        <v>990</v>
      </c>
      <c r="L1243">
        <v>1191</v>
      </c>
      <c r="N1243">
        <v>1013</v>
      </c>
      <c r="O1243" t="s">
        <v>953</v>
      </c>
      <c r="P1243" t="s">
        <v>953</v>
      </c>
      <c r="Q1243">
        <v>1</v>
      </c>
      <c r="X1243">
        <v>32.49</v>
      </c>
      <c r="Y1243">
        <v>0</v>
      </c>
      <c r="Z1243">
        <v>0</v>
      </c>
      <c r="AA1243">
        <v>0</v>
      </c>
      <c r="AB1243">
        <v>8.5299999999999994</v>
      </c>
      <c r="AC1243">
        <v>0</v>
      </c>
      <c r="AD1243">
        <v>1</v>
      </c>
      <c r="AE1243">
        <v>1</v>
      </c>
      <c r="AF1243" t="s">
        <v>103</v>
      </c>
      <c r="AG1243">
        <v>37.363500000000002</v>
      </c>
      <c r="AH1243">
        <v>2</v>
      </c>
      <c r="AI1243">
        <v>27723338</v>
      </c>
      <c r="AJ1243">
        <v>1217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ROW(Source!A453)</f>
        <v>453</v>
      </c>
      <c r="B1244">
        <v>27723347</v>
      </c>
      <c r="C1244">
        <v>27723337</v>
      </c>
      <c r="D1244">
        <v>25412928</v>
      </c>
      <c r="E1244">
        <v>1</v>
      </c>
      <c r="F1244">
        <v>1</v>
      </c>
      <c r="G1244">
        <v>1</v>
      </c>
      <c r="H1244">
        <v>1</v>
      </c>
      <c r="I1244" t="s">
        <v>954</v>
      </c>
      <c r="J1244" t="s">
        <v>6</v>
      </c>
      <c r="K1244" t="s">
        <v>955</v>
      </c>
      <c r="L1244">
        <v>1191</v>
      </c>
      <c r="N1244">
        <v>1013</v>
      </c>
      <c r="O1244" t="s">
        <v>953</v>
      </c>
      <c r="P1244" t="s">
        <v>953</v>
      </c>
      <c r="Q1244">
        <v>1</v>
      </c>
      <c r="X1244">
        <v>0.93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1</v>
      </c>
      <c r="AE1244">
        <v>2</v>
      </c>
      <c r="AF1244" t="s">
        <v>102</v>
      </c>
      <c r="AG1244">
        <v>1.1625000000000001</v>
      </c>
      <c r="AH1244">
        <v>2</v>
      </c>
      <c r="AI1244">
        <v>27723339</v>
      </c>
      <c r="AJ1244">
        <v>1218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ROW(Source!A453)</f>
        <v>453</v>
      </c>
      <c r="B1245">
        <v>27723348</v>
      </c>
      <c r="C1245">
        <v>27723337</v>
      </c>
      <c r="D1245">
        <v>25230445</v>
      </c>
      <c r="E1245">
        <v>1</v>
      </c>
      <c r="F1245">
        <v>1</v>
      </c>
      <c r="G1245">
        <v>1</v>
      </c>
      <c r="H1245">
        <v>2</v>
      </c>
      <c r="I1245" t="s">
        <v>956</v>
      </c>
      <c r="J1245" t="s">
        <v>957</v>
      </c>
      <c r="K1245" t="s">
        <v>958</v>
      </c>
      <c r="L1245">
        <v>1368</v>
      </c>
      <c r="N1245">
        <v>1011</v>
      </c>
      <c r="O1245" t="s">
        <v>959</v>
      </c>
      <c r="P1245" t="s">
        <v>959</v>
      </c>
      <c r="Q1245">
        <v>1</v>
      </c>
      <c r="X1245">
        <v>0.02</v>
      </c>
      <c r="Y1245">
        <v>0</v>
      </c>
      <c r="Z1245">
        <v>89.99</v>
      </c>
      <c r="AA1245">
        <v>10.06</v>
      </c>
      <c r="AB1245">
        <v>0</v>
      </c>
      <c r="AC1245">
        <v>0</v>
      </c>
      <c r="AD1245">
        <v>1</v>
      </c>
      <c r="AE1245">
        <v>0</v>
      </c>
      <c r="AF1245" t="s">
        <v>102</v>
      </c>
      <c r="AG1245">
        <v>2.5000000000000001E-2</v>
      </c>
      <c r="AH1245">
        <v>2</v>
      </c>
      <c r="AI1245">
        <v>27723340</v>
      </c>
      <c r="AJ1245">
        <v>1219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ROW(Source!A453)</f>
        <v>453</v>
      </c>
      <c r="B1246">
        <v>27723349</v>
      </c>
      <c r="C1246">
        <v>27723337</v>
      </c>
      <c r="D1246">
        <v>25230514</v>
      </c>
      <c r="E1246">
        <v>1</v>
      </c>
      <c r="F1246">
        <v>1</v>
      </c>
      <c r="G1246">
        <v>1</v>
      </c>
      <c r="H1246">
        <v>2</v>
      </c>
      <c r="I1246" t="s">
        <v>960</v>
      </c>
      <c r="J1246" t="s">
        <v>961</v>
      </c>
      <c r="K1246" t="s">
        <v>962</v>
      </c>
      <c r="L1246">
        <v>1368</v>
      </c>
      <c r="N1246">
        <v>1011</v>
      </c>
      <c r="O1246" t="s">
        <v>959</v>
      </c>
      <c r="P1246" t="s">
        <v>959</v>
      </c>
      <c r="Q1246">
        <v>1</v>
      </c>
      <c r="X1246">
        <v>0.21</v>
      </c>
      <c r="Y1246">
        <v>0</v>
      </c>
      <c r="Z1246">
        <v>31.26</v>
      </c>
      <c r="AA1246">
        <v>13.5</v>
      </c>
      <c r="AB1246">
        <v>0</v>
      </c>
      <c r="AC1246">
        <v>0</v>
      </c>
      <c r="AD1246">
        <v>1</v>
      </c>
      <c r="AE1246">
        <v>0</v>
      </c>
      <c r="AF1246" t="s">
        <v>102</v>
      </c>
      <c r="AG1246">
        <v>0.26250000000000001</v>
      </c>
      <c r="AH1246">
        <v>2</v>
      </c>
      <c r="AI1246">
        <v>27723341</v>
      </c>
      <c r="AJ1246">
        <v>1220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ROW(Source!A453)</f>
        <v>453</v>
      </c>
      <c r="B1247">
        <v>27723350</v>
      </c>
      <c r="C1247">
        <v>27723337</v>
      </c>
      <c r="D1247">
        <v>25230679</v>
      </c>
      <c r="E1247">
        <v>1</v>
      </c>
      <c r="F1247">
        <v>1</v>
      </c>
      <c r="G1247">
        <v>1</v>
      </c>
      <c r="H1247">
        <v>2</v>
      </c>
      <c r="I1247" t="s">
        <v>1172</v>
      </c>
      <c r="J1247" t="s">
        <v>1173</v>
      </c>
      <c r="K1247" t="s">
        <v>1174</v>
      </c>
      <c r="L1247">
        <v>1368</v>
      </c>
      <c r="N1247">
        <v>1011</v>
      </c>
      <c r="O1247" t="s">
        <v>959</v>
      </c>
      <c r="P1247" t="s">
        <v>959</v>
      </c>
      <c r="Q1247">
        <v>1</v>
      </c>
      <c r="X1247">
        <v>0.7</v>
      </c>
      <c r="Y1247">
        <v>0</v>
      </c>
      <c r="Z1247">
        <v>12.39</v>
      </c>
      <c r="AA1247">
        <v>10.06</v>
      </c>
      <c r="AB1247">
        <v>0</v>
      </c>
      <c r="AC1247">
        <v>0</v>
      </c>
      <c r="AD1247">
        <v>1</v>
      </c>
      <c r="AE1247">
        <v>0</v>
      </c>
      <c r="AF1247" t="s">
        <v>102</v>
      </c>
      <c r="AG1247">
        <v>0.875</v>
      </c>
      <c r="AH1247">
        <v>2</v>
      </c>
      <c r="AI1247">
        <v>27723342</v>
      </c>
      <c r="AJ1247">
        <v>1221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ROW(Source!A453)</f>
        <v>453</v>
      </c>
      <c r="B1248">
        <v>27723351</v>
      </c>
      <c r="C1248">
        <v>27723337</v>
      </c>
      <c r="D1248">
        <v>25149961</v>
      </c>
      <c r="E1248">
        <v>1</v>
      </c>
      <c r="F1248">
        <v>1</v>
      </c>
      <c r="G1248">
        <v>1</v>
      </c>
      <c r="H1248">
        <v>3</v>
      </c>
      <c r="I1248" t="s">
        <v>963</v>
      </c>
      <c r="J1248" t="s">
        <v>964</v>
      </c>
      <c r="K1248" t="s">
        <v>965</v>
      </c>
      <c r="L1248">
        <v>1339</v>
      </c>
      <c r="N1248">
        <v>1007</v>
      </c>
      <c r="O1248" t="s">
        <v>64</v>
      </c>
      <c r="P1248" t="s">
        <v>64</v>
      </c>
      <c r="Q1248">
        <v>1</v>
      </c>
      <c r="X1248">
        <v>0.51</v>
      </c>
      <c r="Y1248">
        <v>2.44</v>
      </c>
      <c r="Z1248">
        <v>0</v>
      </c>
      <c r="AA1248">
        <v>0</v>
      </c>
      <c r="AB1248">
        <v>0</v>
      </c>
      <c r="AC1248">
        <v>0</v>
      </c>
      <c r="AD1248">
        <v>1</v>
      </c>
      <c r="AE1248">
        <v>0</v>
      </c>
      <c r="AF1248" t="s">
        <v>6</v>
      </c>
      <c r="AG1248">
        <v>0.51</v>
      </c>
      <c r="AH1248">
        <v>2</v>
      </c>
      <c r="AI1248">
        <v>27723343</v>
      </c>
      <c r="AJ1248">
        <v>1222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>
        <f>ROW(Source!A453)</f>
        <v>453</v>
      </c>
      <c r="B1249">
        <v>27723352</v>
      </c>
      <c r="C1249">
        <v>27723337</v>
      </c>
      <c r="D1249">
        <v>25145625</v>
      </c>
      <c r="E1249">
        <v>17</v>
      </c>
      <c r="F1249">
        <v>1</v>
      </c>
      <c r="G1249">
        <v>1</v>
      </c>
      <c r="H1249">
        <v>3</v>
      </c>
      <c r="I1249" t="s">
        <v>1433</v>
      </c>
      <c r="J1249" t="s">
        <v>6</v>
      </c>
      <c r="K1249" t="s">
        <v>1434</v>
      </c>
      <c r="L1249">
        <v>1348</v>
      </c>
      <c r="N1249">
        <v>1009</v>
      </c>
      <c r="O1249" t="s">
        <v>46</v>
      </c>
      <c r="P1249" t="s">
        <v>46</v>
      </c>
      <c r="Q1249">
        <v>1000</v>
      </c>
      <c r="X1249">
        <v>0.85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 t="s">
        <v>6</v>
      </c>
      <c r="AG1249">
        <v>0.85</v>
      </c>
      <c r="AH1249">
        <v>3</v>
      </c>
      <c r="AI1249">
        <v>-1</v>
      </c>
      <c r="AJ1249" t="s">
        <v>6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</row>
    <row r="1250" spans="1:44" x14ac:dyDescent="0.2">
      <c r="A1250">
        <f>ROW(Source!A453)</f>
        <v>453</v>
      </c>
      <c r="B1250">
        <v>27723353</v>
      </c>
      <c r="C1250">
        <v>27723337</v>
      </c>
      <c r="D1250">
        <v>25145248</v>
      </c>
      <c r="E1250">
        <v>17</v>
      </c>
      <c r="F1250">
        <v>1</v>
      </c>
      <c r="G1250">
        <v>1</v>
      </c>
      <c r="H1250">
        <v>3</v>
      </c>
      <c r="I1250" t="s">
        <v>1423</v>
      </c>
      <c r="J1250" t="s">
        <v>6</v>
      </c>
      <c r="K1250" t="s">
        <v>1424</v>
      </c>
      <c r="L1250">
        <v>1348</v>
      </c>
      <c r="N1250">
        <v>1009</v>
      </c>
      <c r="O1250" t="s">
        <v>46</v>
      </c>
      <c r="P1250" t="s">
        <v>46</v>
      </c>
      <c r="Q1250">
        <v>1000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1</v>
      </c>
      <c r="AD1250">
        <v>0</v>
      </c>
      <c r="AE1250">
        <v>0</v>
      </c>
      <c r="AF1250" t="s">
        <v>6</v>
      </c>
      <c r="AG1250">
        <v>0</v>
      </c>
      <c r="AH1250">
        <v>3</v>
      </c>
      <c r="AI1250">
        <v>-1</v>
      </c>
      <c r="AJ1250" t="s">
        <v>6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</row>
    <row r="1251" spans="1:44" x14ac:dyDescent="0.2">
      <c r="A1251">
        <f>ROW(Source!A458)</f>
        <v>458</v>
      </c>
      <c r="B1251">
        <v>27723365</v>
      </c>
      <c r="C1251">
        <v>27723356</v>
      </c>
      <c r="D1251">
        <v>25413300</v>
      </c>
      <c r="E1251">
        <v>1</v>
      </c>
      <c r="F1251">
        <v>1</v>
      </c>
      <c r="G1251">
        <v>1</v>
      </c>
      <c r="H1251">
        <v>1</v>
      </c>
      <c r="I1251" t="s">
        <v>989</v>
      </c>
      <c r="J1251" t="s">
        <v>6</v>
      </c>
      <c r="K1251" t="s">
        <v>990</v>
      </c>
      <c r="L1251">
        <v>1191</v>
      </c>
      <c r="N1251">
        <v>1013</v>
      </c>
      <c r="O1251" t="s">
        <v>953</v>
      </c>
      <c r="P1251" t="s">
        <v>953</v>
      </c>
      <c r="Q1251">
        <v>1</v>
      </c>
      <c r="X1251">
        <v>83.67</v>
      </c>
      <c r="Y1251">
        <v>0</v>
      </c>
      <c r="Z1251">
        <v>0</v>
      </c>
      <c r="AA1251">
        <v>0</v>
      </c>
      <c r="AB1251">
        <v>8.5299999999999994</v>
      </c>
      <c r="AC1251">
        <v>0</v>
      </c>
      <c r="AD1251">
        <v>1</v>
      </c>
      <c r="AE1251">
        <v>1</v>
      </c>
      <c r="AF1251" t="s">
        <v>103</v>
      </c>
      <c r="AG1251">
        <v>96.220500000000001</v>
      </c>
      <c r="AH1251">
        <v>2</v>
      </c>
      <c r="AI1251">
        <v>27723357</v>
      </c>
      <c r="AJ1251">
        <v>1225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</row>
    <row r="1252" spans="1:44" x14ac:dyDescent="0.2">
      <c r="A1252">
        <f>ROW(Source!A458)</f>
        <v>458</v>
      </c>
      <c r="B1252">
        <v>27723366</v>
      </c>
      <c r="C1252">
        <v>27723356</v>
      </c>
      <c r="D1252">
        <v>25412928</v>
      </c>
      <c r="E1252">
        <v>1</v>
      </c>
      <c r="F1252">
        <v>1</v>
      </c>
      <c r="G1252">
        <v>1</v>
      </c>
      <c r="H1252">
        <v>1</v>
      </c>
      <c r="I1252" t="s">
        <v>954</v>
      </c>
      <c r="J1252" t="s">
        <v>6</v>
      </c>
      <c r="K1252" t="s">
        <v>955</v>
      </c>
      <c r="L1252">
        <v>1191</v>
      </c>
      <c r="N1252">
        <v>1013</v>
      </c>
      <c r="O1252" t="s">
        <v>953</v>
      </c>
      <c r="P1252" t="s">
        <v>953</v>
      </c>
      <c r="Q1252">
        <v>1</v>
      </c>
      <c r="X1252">
        <v>1.34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1</v>
      </c>
      <c r="AE1252">
        <v>2</v>
      </c>
      <c r="AF1252" t="s">
        <v>102</v>
      </c>
      <c r="AG1252">
        <v>1.675</v>
      </c>
      <c r="AH1252">
        <v>2</v>
      </c>
      <c r="AI1252">
        <v>27723358</v>
      </c>
      <c r="AJ1252">
        <v>1226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</row>
    <row r="1253" spans="1:44" x14ac:dyDescent="0.2">
      <c r="A1253">
        <f>ROW(Source!A458)</f>
        <v>458</v>
      </c>
      <c r="B1253">
        <v>27723367</v>
      </c>
      <c r="C1253">
        <v>27723356</v>
      </c>
      <c r="D1253">
        <v>25230445</v>
      </c>
      <c r="E1253">
        <v>1</v>
      </c>
      <c r="F1253">
        <v>1</v>
      </c>
      <c r="G1253">
        <v>1</v>
      </c>
      <c r="H1253">
        <v>2</v>
      </c>
      <c r="I1253" t="s">
        <v>956</v>
      </c>
      <c r="J1253" t="s">
        <v>957</v>
      </c>
      <c r="K1253" t="s">
        <v>958</v>
      </c>
      <c r="L1253">
        <v>1368</v>
      </c>
      <c r="N1253">
        <v>1011</v>
      </c>
      <c r="O1253" t="s">
        <v>959</v>
      </c>
      <c r="P1253" t="s">
        <v>959</v>
      </c>
      <c r="Q1253">
        <v>1</v>
      </c>
      <c r="X1253">
        <v>0.02</v>
      </c>
      <c r="Y1253">
        <v>0</v>
      </c>
      <c r="Z1253">
        <v>89.99</v>
      </c>
      <c r="AA1253">
        <v>10.06</v>
      </c>
      <c r="AB1253">
        <v>0</v>
      </c>
      <c r="AC1253">
        <v>0</v>
      </c>
      <c r="AD1253">
        <v>1</v>
      </c>
      <c r="AE1253">
        <v>0</v>
      </c>
      <c r="AF1253" t="s">
        <v>102</v>
      </c>
      <c r="AG1253">
        <v>2.5000000000000001E-2</v>
      </c>
      <c r="AH1253">
        <v>2</v>
      </c>
      <c r="AI1253">
        <v>27723359</v>
      </c>
      <c r="AJ1253">
        <v>1227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</row>
    <row r="1254" spans="1:44" x14ac:dyDescent="0.2">
      <c r="A1254">
        <f>ROW(Source!A458)</f>
        <v>458</v>
      </c>
      <c r="B1254">
        <v>27723368</v>
      </c>
      <c r="C1254">
        <v>27723356</v>
      </c>
      <c r="D1254">
        <v>25230514</v>
      </c>
      <c r="E1254">
        <v>1</v>
      </c>
      <c r="F1254">
        <v>1</v>
      </c>
      <c r="G1254">
        <v>1</v>
      </c>
      <c r="H1254">
        <v>2</v>
      </c>
      <c r="I1254" t="s">
        <v>960</v>
      </c>
      <c r="J1254" t="s">
        <v>961</v>
      </c>
      <c r="K1254" t="s">
        <v>962</v>
      </c>
      <c r="L1254">
        <v>1368</v>
      </c>
      <c r="N1254">
        <v>1011</v>
      </c>
      <c r="O1254" t="s">
        <v>959</v>
      </c>
      <c r="P1254" t="s">
        <v>959</v>
      </c>
      <c r="Q1254">
        <v>1</v>
      </c>
      <c r="X1254">
        <v>0.3</v>
      </c>
      <c r="Y1254">
        <v>0</v>
      </c>
      <c r="Z1254">
        <v>31.26</v>
      </c>
      <c r="AA1254">
        <v>13.5</v>
      </c>
      <c r="AB1254">
        <v>0</v>
      </c>
      <c r="AC1254">
        <v>0</v>
      </c>
      <c r="AD1254">
        <v>1</v>
      </c>
      <c r="AE1254">
        <v>0</v>
      </c>
      <c r="AF1254" t="s">
        <v>102</v>
      </c>
      <c r="AG1254">
        <v>0.375</v>
      </c>
      <c r="AH1254">
        <v>2</v>
      </c>
      <c r="AI1254">
        <v>27723360</v>
      </c>
      <c r="AJ1254">
        <v>1228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</row>
    <row r="1255" spans="1:44" x14ac:dyDescent="0.2">
      <c r="A1255">
        <f>ROW(Source!A458)</f>
        <v>458</v>
      </c>
      <c r="B1255">
        <v>27723369</v>
      </c>
      <c r="C1255">
        <v>27723356</v>
      </c>
      <c r="D1255">
        <v>25230679</v>
      </c>
      <c r="E1255">
        <v>1</v>
      </c>
      <c r="F1255">
        <v>1</v>
      </c>
      <c r="G1255">
        <v>1</v>
      </c>
      <c r="H1255">
        <v>2</v>
      </c>
      <c r="I1255" t="s">
        <v>1172</v>
      </c>
      <c r="J1255" t="s">
        <v>1173</v>
      </c>
      <c r="K1255" t="s">
        <v>1174</v>
      </c>
      <c r="L1255">
        <v>1368</v>
      </c>
      <c r="N1255">
        <v>1011</v>
      </c>
      <c r="O1255" t="s">
        <v>959</v>
      </c>
      <c r="P1255" t="s">
        <v>959</v>
      </c>
      <c r="Q1255">
        <v>1</v>
      </c>
      <c r="X1255">
        <v>1.02</v>
      </c>
      <c r="Y1255">
        <v>0</v>
      </c>
      <c r="Z1255">
        <v>12.39</v>
      </c>
      <c r="AA1255">
        <v>10.06</v>
      </c>
      <c r="AB1255">
        <v>0</v>
      </c>
      <c r="AC1255">
        <v>0</v>
      </c>
      <c r="AD1255">
        <v>1</v>
      </c>
      <c r="AE1255">
        <v>0</v>
      </c>
      <c r="AF1255" t="s">
        <v>102</v>
      </c>
      <c r="AG1255">
        <v>1.2749999999999999</v>
      </c>
      <c r="AH1255">
        <v>2</v>
      </c>
      <c r="AI1255">
        <v>27723361</v>
      </c>
      <c r="AJ1255">
        <v>1229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</row>
    <row r="1256" spans="1:44" x14ac:dyDescent="0.2">
      <c r="A1256">
        <f>ROW(Source!A458)</f>
        <v>458</v>
      </c>
      <c r="B1256">
        <v>27723370</v>
      </c>
      <c r="C1256">
        <v>27723356</v>
      </c>
      <c r="D1256">
        <v>25149961</v>
      </c>
      <c r="E1256">
        <v>1</v>
      </c>
      <c r="F1256">
        <v>1</v>
      </c>
      <c r="G1256">
        <v>1</v>
      </c>
      <c r="H1256">
        <v>3</v>
      </c>
      <c r="I1256" t="s">
        <v>963</v>
      </c>
      <c r="J1256" t="s">
        <v>964</v>
      </c>
      <c r="K1256" t="s">
        <v>965</v>
      </c>
      <c r="L1256">
        <v>1339</v>
      </c>
      <c r="N1256">
        <v>1007</v>
      </c>
      <c r="O1256" t="s">
        <v>64</v>
      </c>
      <c r="P1256" t="s">
        <v>64</v>
      </c>
      <c r="Q1256">
        <v>1</v>
      </c>
      <c r="X1256">
        <v>0.74</v>
      </c>
      <c r="Y1256">
        <v>2.44</v>
      </c>
      <c r="Z1256">
        <v>0</v>
      </c>
      <c r="AA1256">
        <v>0</v>
      </c>
      <c r="AB1256">
        <v>0</v>
      </c>
      <c r="AC1256">
        <v>0</v>
      </c>
      <c r="AD1256">
        <v>1</v>
      </c>
      <c r="AE1256">
        <v>0</v>
      </c>
      <c r="AF1256" t="s">
        <v>6</v>
      </c>
      <c r="AG1256">
        <v>0.74</v>
      </c>
      <c r="AH1256">
        <v>2</v>
      </c>
      <c r="AI1256">
        <v>27723362</v>
      </c>
      <c r="AJ1256">
        <v>1230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</row>
    <row r="1257" spans="1:44" x14ac:dyDescent="0.2">
      <c r="A1257">
        <f>ROW(Source!A458)</f>
        <v>458</v>
      </c>
      <c r="B1257">
        <v>27723371</v>
      </c>
      <c r="C1257">
        <v>27723356</v>
      </c>
      <c r="D1257">
        <v>25145625</v>
      </c>
      <c r="E1257">
        <v>17</v>
      </c>
      <c r="F1257">
        <v>1</v>
      </c>
      <c r="G1257">
        <v>1</v>
      </c>
      <c r="H1257">
        <v>3</v>
      </c>
      <c r="I1257" t="s">
        <v>1433</v>
      </c>
      <c r="J1257" t="s">
        <v>6</v>
      </c>
      <c r="K1257" t="s">
        <v>1434</v>
      </c>
      <c r="L1257">
        <v>1348</v>
      </c>
      <c r="N1257">
        <v>1009</v>
      </c>
      <c r="O1257" t="s">
        <v>46</v>
      </c>
      <c r="P1257" t="s">
        <v>46</v>
      </c>
      <c r="Q1257">
        <v>1000</v>
      </c>
      <c r="X1257">
        <v>1.23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 t="s">
        <v>6</v>
      </c>
      <c r="AG1257">
        <v>1.23</v>
      </c>
      <c r="AH1257">
        <v>3</v>
      </c>
      <c r="AI1257">
        <v>-1</v>
      </c>
      <c r="AJ1257" t="s">
        <v>6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</row>
    <row r="1258" spans="1:44" x14ac:dyDescent="0.2">
      <c r="A1258">
        <f>ROW(Source!A458)</f>
        <v>458</v>
      </c>
      <c r="B1258">
        <v>27723372</v>
      </c>
      <c r="C1258">
        <v>27723356</v>
      </c>
      <c r="D1258">
        <v>25145248</v>
      </c>
      <c r="E1258">
        <v>17</v>
      </c>
      <c r="F1258">
        <v>1</v>
      </c>
      <c r="G1258">
        <v>1</v>
      </c>
      <c r="H1258">
        <v>3</v>
      </c>
      <c r="I1258" t="s">
        <v>1423</v>
      </c>
      <c r="J1258" t="s">
        <v>6</v>
      </c>
      <c r="K1258" t="s">
        <v>1424</v>
      </c>
      <c r="L1258">
        <v>1348</v>
      </c>
      <c r="N1258">
        <v>1009</v>
      </c>
      <c r="O1258" t="s">
        <v>46</v>
      </c>
      <c r="P1258" t="s">
        <v>46</v>
      </c>
      <c r="Q1258">
        <v>1000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1</v>
      </c>
      <c r="AD1258">
        <v>0</v>
      </c>
      <c r="AE1258">
        <v>0</v>
      </c>
      <c r="AF1258" t="s">
        <v>6</v>
      </c>
      <c r="AG1258">
        <v>0</v>
      </c>
      <c r="AH1258">
        <v>3</v>
      </c>
      <c r="AI1258">
        <v>-1</v>
      </c>
      <c r="AJ1258" t="s">
        <v>6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</row>
    <row r="1259" spans="1:44" x14ac:dyDescent="0.2">
      <c r="A1259">
        <f>ROW(Source!A459)</f>
        <v>459</v>
      </c>
      <c r="B1259">
        <v>27723365</v>
      </c>
      <c r="C1259">
        <v>27723356</v>
      </c>
      <c r="D1259">
        <v>25413300</v>
      </c>
      <c r="E1259">
        <v>1</v>
      </c>
      <c r="F1259">
        <v>1</v>
      </c>
      <c r="G1259">
        <v>1</v>
      </c>
      <c r="H1259">
        <v>1</v>
      </c>
      <c r="I1259" t="s">
        <v>989</v>
      </c>
      <c r="J1259" t="s">
        <v>6</v>
      </c>
      <c r="K1259" t="s">
        <v>990</v>
      </c>
      <c r="L1259">
        <v>1191</v>
      </c>
      <c r="N1259">
        <v>1013</v>
      </c>
      <c r="O1259" t="s">
        <v>953</v>
      </c>
      <c r="P1259" t="s">
        <v>953</v>
      </c>
      <c r="Q1259">
        <v>1</v>
      </c>
      <c r="X1259">
        <v>83.67</v>
      </c>
      <c r="Y1259">
        <v>0</v>
      </c>
      <c r="Z1259">
        <v>0</v>
      </c>
      <c r="AA1259">
        <v>0</v>
      </c>
      <c r="AB1259">
        <v>8.5299999999999994</v>
      </c>
      <c r="AC1259">
        <v>0</v>
      </c>
      <c r="AD1259">
        <v>1</v>
      </c>
      <c r="AE1259">
        <v>1</v>
      </c>
      <c r="AF1259" t="s">
        <v>103</v>
      </c>
      <c r="AG1259">
        <v>96.220500000000001</v>
      </c>
      <c r="AH1259">
        <v>2</v>
      </c>
      <c r="AI1259">
        <v>27723357</v>
      </c>
      <c r="AJ1259">
        <v>1233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</row>
    <row r="1260" spans="1:44" x14ac:dyDescent="0.2">
      <c r="A1260">
        <f>ROW(Source!A459)</f>
        <v>459</v>
      </c>
      <c r="B1260">
        <v>27723366</v>
      </c>
      <c r="C1260">
        <v>27723356</v>
      </c>
      <c r="D1260">
        <v>25412928</v>
      </c>
      <c r="E1260">
        <v>1</v>
      </c>
      <c r="F1260">
        <v>1</v>
      </c>
      <c r="G1260">
        <v>1</v>
      </c>
      <c r="H1260">
        <v>1</v>
      </c>
      <c r="I1260" t="s">
        <v>954</v>
      </c>
      <c r="J1260" t="s">
        <v>6</v>
      </c>
      <c r="K1260" t="s">
        <v>955</v>
      </c>
      <c r="L1260">
        <v>1191</v>
      </c>
      <c r="N1260">
        <v>1013</v>
      </c>
      <c r="O1260" t="s">
        <v>953</v>
      </c>
      <c r="P1260" t="s">
        <v>953</v>
      </c>
      <c r="Q1260">
        <v>1</v>
      </c>
      <c r="X1260">
        <v>1.34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1</v>
      </c>
      <c r="AE1260">
        <v>2</v>
      </c>
      <c r="AF1260" t="s">
        <v>102</v>
      </c>
      <c r="AG1260">
        <v>1.675</v>
      </c>
      <c r="AH1260">
        <v>2</v>
      </c>
      <c r="AI1260">
        <v>27723358</v>
      </c>
      <c r="AJ1260">
        <v>1234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</row>
    <row r="1261" spans="1:44" x14ac:dyDescent="0.2">
      <c r="A1261">
        <f>ROW(Source!A459)</f>
        <v>459</v>
      </c>
      <c r="B1261">
        <v>27723367</v>
      </c>
      <c r="C1261">
        <v>27723356</v>
      </c>
      <c r="D1261">
        <v>25230445</v>
      </c>
      <c r="E1261">
        <v>1</v>
      </c>
      <c r="F1261">
        <v>1</v>
      </c>
      <c r="G1261">
        <v>1</v>
      </c>
      <c r="H1261">
        <v>2</v>
      </c>
      <c r="I1261" t="s">
        <v>956</v>
      </c>
      <c r="J1261" t="s">
        <v>957</v>
      </c>
      <c r="K1261" t="s">
        <v>958</v>
      </c>
      <c r="L1261">
        <v>1368</v>
      </c>
      <c r="N1261">
        <v>1011</v>
      </c>
      <c r="O1261" t="s">
        <v>959</v>
      </c>
      <c r="P1261" t="s">
        <v>959</v>
      </c>
      <c r="Q1261">
        <v>1</v>
      </c>
      <c r="X1261">
        <v>0.02</v>
      </c>
      <c r="Y1261">
        <v>0</v>
      </c>
      <c r="Z1261">
        <v>89.99</v>
      </c>
      <c r="AA1261">
        <v>10.06</v>
      </c>
      <c r="AB1261">
        <v>0</v>
      </c>
      <c r="AC1261">
        <v>0</v>
      </c>
      <c r="AD1261">
        <v>1</v>
      </c>
      <c r="AE1261">
        <v>0</v>
      </c>
      <c r="AF1261" t="s">
        <v>102</v>
      </c>
      <c r="AG1261">
        <v>2.5000000000000001E-2</v>
      </c>
      <c r="AH1261">
        <v>2</v>
      </c>
      <c r="AI1261">
        <v>27723359</v>
      </c>
      <c r="AJ1261">
        <v>1235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</row>
    <row r="1262" spans="1:44" x14ac:dyDescent="0.2">
      <c r="A1262">
        <f>ROW(Source!A459)</f>
        <v>459</v>
      </c>
      <c r="B1262">
        <v>27723368</v>
      </c>
      <c r="C1262">
        <v>27723356</v>
      </c>
      <c r="D1262">
        <v>25230514</v>
      </c>
      <c r="E1262">
        <v>1</v>
      </c>
      <c r="F1262">
        <v>1</v>
      </c>
      <c r="G1262">
        <v>1</v>
      </c>
      <c r="H1262">
        <v>2</v>
      </c>
      <c r="I1262" t="s">
        <v>960</v>
      </c>
      <c r="J1262" t="s">
        <v>961</v>
      </c>
      <c r="K1262" t="s">
        <v>962</v>
      </c>
      <c r="L1262">
        <v>1368</v>
      </c>
      <c r="N1262">
        <v>1011</v>
      </c>
      <c r="O1262" t="s">
        <v>959</v>
      </c>
      <c r="P1262" t="s">
        <v>959</v>
      </c>
      <c r="Q1262">
        <v>1</v>
      </c>
      <c r="X1262">
        <v>0.3</v>
      </c>
      <c r="Y1262">
        <v>0</v>
      </c>
      <c r="Z1262">
        <v>31.26</v>
      </c>
      <c r="AA1262">
        <v>13.5</v>
      </c>
      <c r="AB1262">
        <v>0</v>
      </c>
      <c r="AC1262">
        <v>0</v>
      </c>
      <c r="AD1262">
        <v>1</v>
      </c>
      <c r="AE1262">
        <v>0</v>
      </c>
      <c r="AF1262" t="s">
        <v>102</v>
      </c>
      <c r="AG1262">
        <v>0.375</v>
      </c>
      <c r="AH1262">
        <v>2</v>
      </c>
      <c r="AI1262">
        <v>27723360</v>
      </c>
      <c r="AJ1262">
        <v>1236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</row>
    <row r="1263" spans="1:44" x14ac:dyDescent="0.2">
      <c r="A1263">
        <f>ROW(Source!A459)</f>
        <v>459</v>
      </c>
      <c r="B1263">
        <v>27723369</v>
      </c>
      <c r="C1263">
        <v>27723356</v>
      </c>
      <c r="D1263">
        <v>25230679</v>
      </c>
      <c r="E1263">
        <v>1</v>
      </c>
      <c r="F1263">
        <v>1</v>
      </c>
      <c r="G1263">
        <v>1</v>
      </c>
      <c r="H1263">
        <v>2</v>
      </c>
      <c r="I1263" t="s">
        <v>1172</v>
      </c>
      <c r="J1263" t="s">
        <v>1173</v>
      </c>
      <c r="K1263" t="s">
        <v>1174</v>
      </c>
      <c r="L1263">
        <v>1368</v>
      </c>
      <c r="N1263">
        <v>1011</v>
      </c>
      <c r="O1263" t="s">
        <v>959</v>
      </c>
      <c r="P1263" t="s">
        <v>959</v>
      </c>
      <c r="Q1263">
        <v>1</v>
      </c>
      <c r="X1263">
        <v>1.02</v>
      </c>
      <c r="Y1263">
        <v>0</v>
      </c>
      <c r="Z1263">
        <v>12.39</v>
      </c>
      <c r="AA1263">
        <v>10.06</v>
      </c>
      <c r="AB1263">
        <v>0</v>
      </c>
      <c r="AC1263">
        <v>0</v>
      </c>
      <c r="AD1263">
        <v>1</v>
      </c>
      <c r="AE1263">
        <v>0</v>
      </c>
      <c r="AF1263" t="s">
        <v>102</v>
      </c>
      <c r="AG1263">
        <v>1.2749999999999999</v>
      </c>
      <c r="AH1263">
        <v>2</v>
      </c>
      <c r="AI1263">
        <v>27723361</v>
      </c>
      <c r="AJ1263">
        <v>1237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</row>
    <row r="1264" spans="1:44" x14ac:dyDescent="0.2">
      <c r="A1264">
        <f>ROW(Source!A459)</f>
        <v>459</v>
      </c>
      <c r="B1264">
        <v>27723370</v>
      </c>
      <c r="C1264">
        <v>27723356</v>
      </c>
      <c r="D1264">
        <v>25149961</v>
      </c>
      <c r="E1264">
        <v>1</v>
      </c>
      <c r="F1264">
        <v>1</v>
      </c>
      <c r="G1264">
        <v>1</v>
      </c>
      <c r="H1264">
        <v>3</v>
      </c>
      <c r="I1264" t="s">
        <v>963</v>
      </c>
      <c r="J1264" t="s">
        <v>964</v>
      </c>
      <c r="K1264" t="s">
        <v>965</v>
      </c>
      <c r="L1264">
        <v>1339</v>
      </c>
      <c r="N1264">
        <v>1007</v>
      </c>
      <c r="O1264" t="s">
        <v>64</v>
      </c>
      <c r="P1264" t="s">
        <v>64</v>
      </c>
      <c r="Q1264">
        <v>1</v>
      </c>
      <c r="X1264">
        <v>0.74</v>
      </c>
      <c r="Y1264">
        <v>2.44</v>
      </c>
      <c r="Z1264">
        <v>0</v>
      </c>
      <c r="AA1264">
        <v>0</v>
      </c>
      <c r="AB1264">
        <v>0</v>
      </c>
      <c r="AC1264">
        <v>0</v>
      </c>
      <c r="AD1264">
        <v>1</v>
      </c>
      <c r="AE1264">
        <v>0</v>
      </c>
      <c r="AF1264" t="s">
        <v>6</v>
      </c>
      <c r="AG1264">
        <v>0.74</v>
      </c>
      <c r="AH1264">
        <v>2</v>
      </c>
      <c r="AI1264">
        <v>27723362</v>
      </c>
      <c r="AJ1264">
        <v>1238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</row>
    <row r="1265" spans="1:44" x14ac:dyDescent="0.2">
      <c r="A1265">
        <f>ROW(Source!A459)</f>
        <v>459</v>
      </c>
      <c r="B1265">
        <v>27723371</v>
      </c>
      <c r="C1265">
        <v>27723356</v>
      </c>
      <c r="D1265">
        <v>25145625</v>
      </c>
      <c r="E1265">
        <v>17</v>
      </c>
      <c r="F1265">
        <v>1</v>
      </c>
      <c r="G1265">
        <v>1</v>
      </c>
      <c r="H1265">
        <v>3</v>
      </c>
      <c r="I1265" t="s">
        <v>1433</v>
      </c>
      <c r="J1265" t="s">
        <v>6</v>
      </c>
      <c r="K1265" t="s">
        <v>1434</v>
      </c>
      <c r="L1265">
        <v>1348</v>
      </c>
      <c r="N1265">
        <v>1009</v>
      </c>
      <c r="O1265" t="s">
        <v>46</v>
      </c>
      <c r="P1265" t="s">
        <v>46</v>
      </c>
      <c r="Q1265">
        <v>1000</v>
      </c>
      <c r="X1265">
        <v>1.23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 t="s">
        <v>6</v>
      </c>
      <c r="AG1265">
        <v>1.23</v>
      </c>
      <c r="AH1265">
        <v>3</v>
      </c>
      <c r="AI1265">
        <v>-1</v>
      </c>
      <c r="AJ1265" t="s">
        <v>6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</row>
    <row r="1266" spans="1:44" x14ac:dyDescent="0.2">
      <c r="A1266">
        <f>ROW(Source!A459)</f>
        <v>459</v>
      </c>
      <c r="B1266">
        <v>27723372</v>
      </c>
      <c r="C1266">
        <v>27723356</v>
      </c>
      <c r="D1266">
        <v>25145248</v>
      </c>
      <c r="E1266">
        <v>17</v>
      </c>
      <c r="F1266">
        <v>1</v>
      </c>
      <c r="G1266">
        <v>1</v>
      </c>
      <c r="H1266">
        <v>3</v>
      </c>
      <c r="I1266" t="s">
        <v>1423</v>
      </c>
      <c r="J1266" t="s">
        <v>6</v>
      </c>
      <c r="K1266" t="s">
        <v>1424</v>
      </c>
      <c r="L1266">
        <v>1348</v>
      </c>
      <c r="N1266">
        <v>1009</v>
      </c>
      <c r="O1266" t="s">
        <v>46</v>
      </c>
      <c r="P1266" t="s">
        <v>46</v>
      </c>
      <c r="Q1266">
        <v>1000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1</v>
      </c>
      <c r="AD1266">
        <v>0</v>
      </c>
      <c r="AE1266">
        <v>0</v>
      </c>
      <c r="AF1266" t="s">
        <v>6</v>
      </c>
      <c r="AG1266">
        <v>0</v>
      </c>
      <c r="AH1266">
        <v>3</v>
      </c>
      <c r="AI1266">
        <v>-1</v>
      </c>
      <c r="AJ1266" t="s">
        <v>6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</row>
    <row r="1267" spans="1:44" x14ac:dyDescent="0.2">
      <c r="A1267">
        <f>ROW(Source!A464)</f>
        <v>464</v>
      </c>
      <c r="B1267">
        <v>27723382</v>
      </c>
      <c r="C1267">
        <v>27723375</v>
      </c>
      <c r="D1267">
        <v>25419089</v>
      </c>
      <c r="E1267">
        <v>1</v>
      </c>
      <c r="F1267">
        <v>1</v>
      </c>
      <c r="G1267">
        <v>1</v>
      </c>
      <c r="H1267">
        <v>1</v>
      </c>
      <c r="I1267" t="s">
        <v>1120</v>
      </c>
      <c r="J1267" t="s">
        <v>6</v>
      </c>
      <c r="K1267" t="s">
        <v>1121</v>
      </c>
      <c r="L1267">
        <v>1191</v>
      </c>
      <c r="N1267">
        <v>1013</v>
      </c>
      <c r="O1267" t="s">
        <v>953</v>
      </c>
      <c r="P1267" t="s">
        <v>953</v>
      </c>
      <c r="Q1267">
        <v>1</v>
      </c>
      <c r="X1267">
        <v>6.55</v>
      </c>
      <c r="Y1267">
        <v>0</v>
      </c>
      <c r="Z1267">
        <v>0</v>
      </c>
      <c r="AA1267">
        <v>0</v>
      </c>
      <c r="AB1267">
        <v>9.6199999999999992</v>
      </c>
      <c r="AC1267">
        <v>0</v>
      </c>
      <c r="AD1267">
        <v>1</v>
      </c>
      <c r="AE1267">
        <v>1</v>
      </c>
      <c r="AF1267" t="s">
        <v>103</v>
      </c>
      <c r="AG1267">
        <v>7.5324999999999989</v>
      </c>
      <c r="AH1267">
        <v>2</v>
      </c>
      <c r="AI1267">
        <v>27723376</v>
      </c>
      <c r="AJ1267">
        <v>1241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</row>
    <row r="1268" spans="1:44" x14ac:dyDescent="0.2">
      <c r="A1268">
        <f>ROW(Source!A464)</f>
        <v>464</v>
      </c>
      <c r="B1268">
        <v>27723383</v>
      </c>
      <c r="C1268">
        <v>27723375</v>
      </c>
      <c r="D1268">
        <v>25412928</v>
      </c>
      <c r="E1268">
        <v>1</v>
      </c>
      <c r="F1268">
        <v>1</v>
      </c>
      <c r="G1268">
        <v>1</v>
      </c>
      <c r="H1268">
        <v>1</v>
      </c>
      <c r="I1268" t="s">
        <v>954</v>
      </c>
      <c r="J1268" t="s">
        <v>6</v>
      </c>
      <c r="K1268" t="s">
        <v>955</v>
      </c>
      <c r="L1268">
        <v>1191</v>
      </c>
      <c r="N1268">
        <v>1013</v>
      </c>
      <c r="O1268" t="s">
        <v>953</v>
      </c>
      <c r="P1268" t="s">
        <v>953</v>
      </c>
      <c r="Q1268">
        <v>1</v>
      </c>
      <c r="X1268">
        <v>0.02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1</v>
      </c>
      <c r="AE1268">
        <v>2</v>
      </c>
      <c r="AF1268" t="s">
        <v>102</v>
      </c>
      <c r="AG1268">
        <v>2.5000000000000001E-2</v>
      </c>
      <c r="AH1268">
        <v>2</v>
      </c>
      <c r="AI1268">
        <v>27723377</v>
      </c>
      <c r="AJ1268">
        <v>1242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</row>
    <row r="1269" spans="1:44" x14ac:dyDescent="0.2">
      <c r="A1269">
        <f>ROW(Source!A464)</f>
        <v>464</v>
      </c>
      <c r="B1269">
        <v>27723384</v>
      </c>
      <c r="C1269">
        <v>27723375</v>
      </c>
      <c r="D1269">
        <v>25230514</v>
      </c>
      <c r="E1269">
        <v>1</v>
      </c>
      <c r="F1269">
        <v>1</v>
      </c>
      <c r="G1269">
        <v>1</v>
      </c>
      <c r="H1269">
        <v>2</v>
      </c>
      <c r="I1269" t="s">
        <v>960</v>
      </c>
      <c r="J1269" t="s">
        <v>961</v>
      </c>
      <c r="K1269" t="s">
        <v>962</v>
      </c>
      <c r="L1269">
        <v>1368</v>
      </c>
      <c r="N1269">
        <v>1011</v>
      </c>
      <c r="O1269" t="s">
        <v>959</v>
      </c>
      <c r="P1269" t="s">
        <v>959</v>
      </c>
      <c r="Q1269">
        <v>1</v>
      </c>
      <c r="X1269">
        <v>0.01</v>
      </c>
      <c r="Y1269">
        <v>0</v>
      </c>
      <c r="Z1269">
        <v>31.26</v>
      </c>
      <c r="AA1269">
        <v>13.5</v>
      </c>
      <c r="AB1269">
        <v>0</v>
      </c>
      <c r="AC1269">
        <v>0</v>
      </c>
      <c r="AD1269">
        <v>1</v>
      </c>
      <c r="AE1269">
        <v>0</v>
      </c>
      <c r="AF1269" t="s">
        <v>102</v>
      </c>
      <c r="AG1269">
        <v>1.2500000000000001E-2</v>
      </c>
      <c r="AH1269">
        <v>2</v>
      </c>
      <c r="AI1269">
        <v>27723378</v>
      </c>
      <c r="AJ1269">
        <v>1243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</row>
    <row r="1270" spans="1:44" x14ac:dyDescent="0.2">
      <c r="A1270">
        <f>ROW(Source!A464)</f>
        <v>464</v>
      </c>
      <c r="B1270">
        <v>27723385</v>
      </c>
      <c r="C1270">
        <v>27723375</v>
      </c>
      <c r="D1270">
        <v>25231607</v>
      </c>
      <c r="E1270">
        <v>1</v>
      </c>
      <c r="F1270">
        <v>1</v>
      </c>
      <c r="G1270">
        <v>1</v>
      </c>
      <c r="H1270">
        <v>2</v>
      </c>
      <c r="I1270" t="s">
        <v>997</v>
      </c>
      <c r="J1270" t="s">
        <v>998</v>
      </c>
      <c r="K1270" t="s">
        <v>999</v>
      </c>
      <c r="L1270">
        <v>1368</v>
      </c>
      <c r="N1270">
        <v>1011</v>
      </c>
      <c r="O1270" t="s">
        <v>959</v>
      </c>
      <c r="P1270" t="s">
        <v>959</v>
      </c>
      <c r="Q1270">
        <v>1</v>
      </c>
      <c r="X1270">
        <v>0.01</v>
      </c>
      <c r="Y1270">
        <v>0</v>
      </c>
      <c r="Z1270">
        <v>65.709999999999994</v>
      </c>
      <c r="AA1270">
        <v>11.6</v>
      </c>
      <c r="AB1270">
        <v>0</v>
      </c>
      <c r="AC1270">
        <v>0</v>
      </c>
      <c r="AD1270">
        <v>1</v>
      </c>
      <c r="AE1270">
        <v>0</v>
      </c>
      <c r="AF1270" t="s">
        <v>102</v>
      </c>
      <c r="AG1270">
        <v>1.2500000000000001E-2</v>
      </c>
      <c r="AH1270">
        <v>2</v>
      </c>
      <c r="AI1270">
        <v>27723379</v>
      </c>
      <c r="AJ1270">
        <v>1244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</row>
    <row r="1271" spans="1:44" x14ac:dyDescent="0.2">
      <c r="A1271">
        <f>ROW(Source!A464)</f>
        <v>464</v>
      </c>
      <c r="B1271">
        <v>27723386</v>
      </c>
      <c r="C1271">
        <v>27723375</v>
      </c>
      <c r="D1271">
        <v>25153690</v>
      </c>
      <c r="E1271">
        <v>1</v>
      </c>
      <c r="F1271">
        <v>1</v>
      </c>
      <c r="G1271">
        <v>1</v>
      </c>
      <c r="H1271">
        <v>3</v>
      </c>
      <c r="I1271" t="s">
        <v>1122</v>
      </c>
      <c r="J1271" t="s">
        <v>1123</v>
      </c>
      <c r="K1271" t="s">
        <v>1124</v>
      </c>
      <c r="L1271">
        <v>1346</v>
      </c>
      <c r="N1271">
        <v>1009</v>
      </c>
      <c r="O1271" t="s">
        <v>178</v>
      </c>
      <c r="P1271" t="s">
        <v>178</v>
      </c>
      <c r="Q1271">
        <v>1</v>
      </c>
      <c r="X1271">
        <v>0.1</v>
      </c>
      <c r="Y1271">
        <v>1.82</v>
      </c>
      <c r="Z1271">
        <v>0</v>
      </c>
      <c r="AA1271">
        <v>0</v>
      </c>
      <c r="AB1271">
        <v>0</v>
      </c>
      <c r="AC1271">
        <v>0</v>
      </c>
      <c r="AD1271">
        <v>1</v>
      </c>
      <c r="AE1271">
        <v>0</v>
      </c>
      <c r="AF1271" t="s">
        <v>6</v>
      </c>
      <c r="AG1271">
        <v>0.1</v>
      </c>
      <c r="AH1271">
        <v>2</v>
      </c>
      <c r="AI1271">
        <v>27723380</v>
      </c>
      <c r="AJ1271">
        <v>1245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</row>
    <row r="1272" spans="1:44" x14ac:dyDescent="0.2">
      <c r="A1272">
        <f>ROW(Source!A464)</f>
        <v>464</v>
      </c>
      <c r="B1272">
        <v>27723387</v>
      </c>
      <c r="C1272">
        <v>27723375</v>
      </c>
      <c r="D1272">
        <v>25145248</v>
      </c>
      <c r="E1272">
        <v>17</v>
      </c>
      <c r="F1272">
        <v>1</v>
      </c>
      <c r="G1272">
        <v>1</v>
      </c>
      <c r="H1272">
        <v>3</v>
      </c>
      <c r="I1272" t="s">
        <v>1423</v>
      </c>
      <c r="J1272" t="s">
        <v>6</v>
      </c>
      <c r="K1272" t="s">
        <v>1424</v>
      </c>
      <c r="L1272">
        <v>1348</v>
      </c>
      <c r="N1272">
        <v>1009</v>
      </c>
      <c r="O1272" t="s">
        <v>46</v>
      </c>
      <c r="P1272" t="s">
        <v>46</v>
      </c>
      <c r="Q1272">
        <v>1000</v>
      </c>
      <c r="X1272">
        <v>1.2999999999999999E-2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 t="s">
        <v>6</v>
      </c>
      <c r="AG1272">
        <v>1.2999999999999999E-2</v>
      </c>
      <c r="AH1272">
        <v>3</v>
      </c>
      <c r="AI1272">
        <v>-1</v>
      </c>
      <c r="AJ1272" t="s">
        <v>6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</row>
    <row r="1273" spans="1:44" x14ac:dyDescent="0.2">
      <c r="A1273">
        <f>ROW(Source!A465)</f>
        <v>465</v>
      </c>
      <c r="B1273">
        <v>27723382</v>
      </c>
      <c r="C1273">
        <v>27723375</v>
      </c>
      <c r="D1273">
        <v>25419089</v>
      </c>
      <c r="E1273">
        <v>1</v>
      </c>
      <c r="F1273">
        <v>1</v>
      </c>
      <c r="G1273">
        <v>1</v>
      </c>
      <c r="H1273">
        <v>1</v>
      </c>
      <c r="I1273" t="s">
        <v>1120</v>
      </c>
      <c r="J1273" t="s">
        <v>6</v>
      </c>
      <c r="K1273" t="s">
        <v>1121</v>
      </c>
      <c r="L1273">
        <v>1191</v>
      </c>
      <c r="N1273">
        <v>1013</v>
      </c>
      <c r="O1273" t="s">
        <v>953</v>
      </c>
      <c r="P1273" t="s">
        <v>953</v>
      </c>
      <c r="Q1273">
        <v>1</v>
      </c>
      <c r="X1273">
        <v>6.55</v>
      </c>
      <c r="Y1273">
        <v>0</v>
      </c>
      <c r="Z1273">
        <v>0</v>
      </c>
      <c r="AA1273">
        <v>0</v>
      </c>
      <c r="AB1273">
        <v>9.6199999999999992</v>
      </c>
      <c r="AC1273">
        <v>0</v>
      </c>
      <c r="AD1273">
        <v>1</v>
      </c>
      <c r="AE1273">
        <v>1</v>
      </c>
      <c r="AF1273" t="s">
        <v>103</v>
      </c>
      <c r="AG1273">
        <v>7.5324999999999989</v>
      </c>
      <c r="AH1273">
        <v>2</v>
      </c>
      <c r="AI1273">
        <v>27723376</v>
      </c>
      <c r="AJ1273">
        <v>1247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>
        <f>ROW(Source!A465)</f>
        <v>465</v>
      </c>
      <c r="B1274">
        <v>27723383</v>
      </c>
      <c r="C1274">
        <v>27723375</v>
      </c>
      <c r="D1274">
        <v>25412928</v>
      </c>
      <c r="E1274">
        <v>1</v>
      </c>
      <c r="F1274">
        <v>1</v>
      </c>
      <c r="G1274">
        <v>1</v>
      </c>
      <c r="H1274">
        <v>1</v>
      </c>
      <c r="I1274" t="s">
        <v>954</v>
      </c>
      <c r="J1274" t="s">
        <v>6</v>
      </c>
      <c r="K1274" t="s">
        <v>955</v>
      </c>
      <c r="L1274">
        <v>1191</v>
      </c>
      <c r="N1274">
        <v>1013</v>
      </c>
      <c r="O1274" t="s">
        <v>953</v>
      </c>
      <c r="P1274" t="s">
        <v>953</v>
      </c>
      <c r="Q1274">
        <v>1</v>
      </c>
      <c r="X1274">
        <v>0.02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1</v>
      </c>
      <c r="AE1274">
        <v>2</v>
      </c>
      <c r="AF1274" t="s">
        <v>102</v>
      </c>
      <c r="AG1274">
        <v>2.5000000000000001E-2</v>
      </c>
      <c r="AH1274">
        <v>2</v>
      </c>
      <c r="AI1274">
        <v>27723377</v>
      </c>
      <c r="AJ1274">
        <v>1248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</row>
    <row r="1275" spans="1:44" x14ac:dyDescent="0.2">
      <c r="A1275">
        <f>ROW(Source!A465)</f>
        <v>465</v>
      </c>
      <c r="B1275">
        <v>27723384</v>
      </c>
      <c r="C1275">
        <v>27723375</v>
      </c>
      <c r="D1275">
        <v>25230514</v>
      </c>
      <c r="E1275">
        <v>1</v>
      </c>
      <c r="F1275">
        <v>1</v>
      </c>
      <c r="G1275">
        <v>1</v>
      </c>
      <c r="H1275">
        <v>2</v>
      </c>
      <c r="I1275" t="s">
        <v>960</v>
      </c>
      <c r="J1275" t="s">
        <v>961</v>
      </c>
      <c r="K1275" t="s">
        <v>962</v>
      </c>
      <c r="L1275">
        <v>1368</v>
      </c>
      <c r="N1275">
        <v>1011</v>
      </c>
      <c r="O1275" t="s">
        <v>959</v>
      </c>
      <c r="P1275" t="s">
        <v>959</v>
      </c>
      <c r="Q1275">
        <v>1</v>
      </c>
      <c r="X1275">
        <v>0.01</v>
      </c>
      <c r="Y1275">
        <v>0</v>
      </c>
      <c r="Z1275">
        <v>31.26</v>
      </c>
      <c r="AA1275">
        <v>13.5</v>
      </c>
      <c r="AB1275">
        <v>0</v>
      </c>
      <c r="AC1275">
        <v>0</v>
      </c>
      <c r="AD1275">
        <v>1</v>
      </c>
      <c r="AE1275">
        <v>0</v>
      </c>
      <c r="AF1275" t="s">
        <v>102</v>
      </c>
      <c r="AG1275">
        <v>1.2500000000000001E-2</v>
      </c>
      <c r="AH1275">
        <v>2</v>
      </c>
      <c r="AI1275">
        <v>27723378</v>
      </c>
      <c r="AJ1275">
        <v>1249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</row>
    <row r="1276" spans="1:44" x14ac:dyDescent="0.2">
      <c r="A1276">
        <f>ROW(Source!A465)</f>
        <v>465</v>
      </c>
      <c r="B1276">
        <v>27723385</v>
      </c>
      <c r="C1276">
        <v>27723375</v>
      </c>
      <c r="D1276">
        <v>25231607</v>
      </c>
      <c r="E1276">
        <v>1</v>
      </c>
      <c r="F1276">
        <v>1</v>
      </c>
      <c r="G1276">
        <v>1</v>
      </c>
      <c r="H1276">
        <v>2</v>
      </c>
      <c r="I1276" t="s">
        <v>997</v>
      </c>
      <c r="J1276" t="s">
        <v>998</v>
      </c>
      <c r="K1276" t="s">
        <v>999</v>
      </c>
      <c r="L1276">
        <v>1368</v>
      </c>
      <c r="N1276">
        <v>1011</v>
      </c>
      <c r="O1276" t="s">
        <v>959</v>
      </c>
      <c r="P1276" t="s">
        <v>959</v>
      </c>
      <c r="Q1276">
        <v>1</v>
      </c>
      <c r="X1276">
        <v>0.01</v>
      </c>
      <c r="Y1276">
        <v>0</v>
      </c>
      <c r="Z1276">
        <v>65.709999999999994</v>
      </c>
      <c r="AA1276">
        <v>11.6</v>
      </c>
      <c r="AB1276">
        <v>0</v>
      </c>
      <c r="AC1276">
        <v>0</v>
      </c>
      <c r="AD1276">
        <v>1</v>
      </c>
      <c r="AE1276">
        <v>0</v>
      </c>
      <c r="AF1276" t="s">
        <v>102</v>
      </c>
      <c r="AG1276">
        <v>1.2500000000000001E-2</v>
      </c>
      <c r="AH1276">
        <v>2</v>
      </c>
      <c r="AI1276">
        <v>27723379</v>
      </c>
      <c r="AJ1276">
        <v>1250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</row>
    <row r="1277" spans="1:44" x14ac:dyDescent="0.2">
      <c r="A1277">
        <f>ROW(Source!A465)</f>
        <v>465</v>
      </c>
      <c r="B1277">
        <v>27723386</v>
      </c>
      <c r="C1277">
        <v>27723375</v>
      </c>
      <c r="D1277">
        <v>25153690</v>
      </c>
      <c r="E1277">
        <v>1</v>
      </c>
      <c r="F1277">
        <v>1</v>
      </c>
      <c r="G1277">
        <v>1</v>
      </c>
      <c r="H1277">
        <v>3</v>
      </c>
      <c r="I1277" t="s">
        <v>1122</v>
      </c>
      <c r="J1277" t="s">
        <v>1123</v>
      </c>
      <c r="K1277" t="s">
        <v>1124</v>
      </c>
      <c r="L1277">
        <v>1346</v>
      </c>
      <c r="N1277">
        <v>1009</v>
      </c>
      <c r="O1277" t="s">
        <v>178</v>
      </c>
      <c r="P1277" t="s">
        <v>178</v>
      </c>
      <c r="Q1277">
        <v>1</v>
      </c>
      <c r="X1277">
        <v>0.1</v>
      </c>
      <c r="Y1277">
        <v>1.82</v>
      </c>
      <c r="Z1277">
        <v>0</v>
      </c>
      <c r="AA1277">
        <v>0</v>
      </c>
      <c r="AB1277">
        <v>0</v>
      </c>
      <c r="AC1277">
        <v>0</v>
      </c>
      <c r="AD1277">
        <v>1</v>
      </c>
      <c r="AE1277">
        <v>0</v>
      </c>
      <c r="AF1277" t="s">
        <v>6</v>
      </c>
      <c r="AG1277">
        <v>0.1</v>
      </c>
      <c r="AH1277">
        <v>2</v>
      </c>
      <c r="AI1277">
        <v>27723380</v>
      </c>
      <c r="AJ1277">
        <v>1251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</row>
    <row r="1278" spans="1:44" x14ac:dyDescent="0.2">
      <c r="A1278">
        <f>ROW(Source!A465)</f>
        <v>465</v>
      </c>
      <c r="B1278">
        <v>27723387</v>
      </c>
      <c r="C1278">
        <v>27723375</v>
      </c>
      <c r="D1278">
        <v>25145248</v>
      </c>
      <c r="E1278">
        <v>17</v>
      </c>
      <c r="F1278">
        <v>1</v>
      </c>
      <c r="G1278">
        <v>1</v>
      </c>
      <c r="H1278">
        <v>3</v>
      </c>
      <c r="I1278" t="s">
        <v>1423</v>
      </c>
      <c r="J1278" t="s">
        <v>6</v>
      </c>
      <c r="K1278" t="s">
        <v>1424</v>
      </c>
      <c r="L1278">
        <v>1348</v>
      </c>
      <c r="N1278">
        <v>1009</v>
      </c>
      <c r="O1278" t="s">
        <v>46</v>
      </c>
      <c r="P1278" t="s">
        <v>46</v>
      </c>
      <c r="Q1278">
        <v>1000</v>
      </c>
      <c r="X1278">
        <v>1.2999999999999999E-2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 t="s">
        <v>6</v>
      </c>
      <c r="AG1278">
        <v>1.2999999999999999E-2</v>
      </c>
      <c r="AH1278">
        <v>3</v>
      </c>
      <c r="AI1278">
        <v>-1</v>
      </c>
      <c r="AJ1278" t="s">
        <v>6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</row>
    <row r="1279" spans="1:44" x14ac:dyDescent="0.2">
      <c r="A1279">
        <f>ROW(Source!A468)</f>
        <v>468</v>
      </c>
      <c r="B1279">
        <v>27723396</v>
      </c>
      <c r="C1279">
        <v>27723389</v>
      </c>
      <c r="D1279">
        <v>25413030</v>
      </c>
      <c r="E1279">
        <v>1</v>
      </c>
      <c r="F1279">
        <v>1</v>
      </c>
      <c r="G1279">
        <v>1</v>
      </c>
      <c r="H1279">
        <v>1</v>
      </c>
      <c r="I1279" t="s">
        <v>1090</v>
      </c>
      <c r="J1279" t="s">
        <v>6</v>
      </c>
      <c r="K1279" t="s">
        <v>1091</v>
      </c>
      <c r="L1279">
        <v>1191</v>
      </c>
      <c r="N1279">
        <v>1013</v>
      </c>
      <c r="O1279" t="s">
        <v>953</v>
      </c>
      <c r="P1279" t="s">
        <v>953</v>
      </c>
      <c r="Q1279">
        <v>1</v>
      </c>
      <c r="X1279">
        <v>157.1</v>
      </c>
      <c r="Y1279">
        <v>0</v>
      </c>
      <c r="Z1279">
        <v>0</v>
      </c>
      <c r="AA1279">
        <v>0</v>
      </c>
      <c r="AB1279">
        <v>8.86</v>
      </c>
      <c r="AC1279">
        <v>0</v>
      </c>
      <c r="AD1279">
        <v>1</v>
      </c>
      <c r="AE1279">
        <v>1</v>
      </c>
      <c r="AF1279" t="s">
        <v>6</v>
      </c>
      <c r="AG1279">
        <v>157.1</v>
      </c>
      <c r="AH1279">
        <v>2</v>
      </c>
      <c r="AI1279">
        <v>27723390</v>
      </c>
      <c r="AJ1279">
        <v>1253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</row>
    <row r="1280" spans="1:44" x14ac:dyDescent="0.2">
      <c r="A1280">
        <f>ROW(Source!A468)</f>
        <v>468</v>
      </c>
      <c r="B1280">
        <v>27723397</v>
      </c>
      <c r="C1280">
        <v>27723389</v>
      </c>
      <c r="D1280">
        <v>25412928</v>
      </c>
      <c r="E1280">
        <v>1</v>
      </c>
      <c r="F1280">
        <v>1</v>
      </c>
      <c r="G1280">
        <v>1</v>
      </c>
      <c r="H1280">
        <v>1</v>
      </c>
      <c r="I1280" t="s">
        <v>954</v>
      </c>
      <c r="J1280" t="s">
        <v>6</v>
      </c>
      <c r="K1280" t="s">
        <v>955</v>
      </c>
      <c r="L1280">
        <v>1191</v>
      </c>
      <c r="N1280">
        <v>1013</v>
      </c>
      <c r="O1280" t="s">
        <v>953</v>
      </c>
      <c r="P1280" t="s">
        <v>953</v>
      </c>
      <c r="Q1280">
        <v>1</v>
      </c>
      <c r="X1280">
        <v>0.67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1</v>
      </c>
      <c r="AE1280">
        <v>2</v>
      </c>
      <c r="AF1280" t="s">
        <v>6</v>
      </c>
      <c r="AG1280">
        <v>0.67</v>
      </c>
      <c r="AH1280">
        <v>2</v>
      </c>
      <c r="AI1280">
        <v>27723391</v>
      </c>
      <c r="AJ1280">
        <v>1254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</row>
    <row r="1281" spans="1:44" x14ac:dyDescent="0.2">
      <c r="A1281">
        <f>ROW(Source!A468)</f>
        <v>468</v>
      </c>
      <c r="B1281">
        <v>27723398</v>
      </c>
      <c r="C1281">
        <v>27723389</v>
      </c>
      <c r="D1281">
        <v>25230514</v>
      </c>
      <c r="E1281">
        <v>1</v>
      </c>
      <c r="F1281">
        <v>1</v>
      </c>
      <c r="G1281">
        <v>1</v>
      </c>
      <c r="H1281">
        <v>2</v>
      </c>
      <c r="I1281" t="s">
        <v>960</v>
      </c>
      <c r="J1281" t="s">
        <v>961</v>
      </c>
      <c r="K1281" t="s">
        <v>962</v>
      </c>
      <c r="L1281">
        <v>1368</v>
      </c>
      <c r="N1281">
        <v>1011</v>
      </c>
      <c r="O1281" t="s">
        <v>959</v>
      </c>
      <c r="P1281" t="s">
        <v>959</v>
      </c>
      <c r="Q1281">
        <v>1</v>
      </c>
      <c r="X1281">
        <v>0.67</v>
      </c>
      <c r="Y1281">
        <v>0</v>
      </c>
      <c r="Z1281">
        <v>31.26</v>
      </c>
      <c r="AA1281">
        <v>13.5</v>
      </c>
      <c r="AB1281">
        <v>0</v>
      </c>
      <c r="AC1281">
        <v>0</v>
      </c>
      <c r="AD1281">
        <v>1</v>
      </c>
      <c r="AE1281">
        <v>0</v>
      </c>
      <c r="AF1281" t="s">
        <v>6</v>
      </c>
      <c r="AG1281">
        <v>0.67</v>
      </c>
      <c r="AH1281">
        <v>2</v>
      </c>
      <c r="AI1281">
        <v>27723392</v>
      </c>
      <c r="AJ1281">
        <v>1255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</row>
    <row r="1282" spans="1:44" x14ac:dyDescent="0.2">
      <c r="A1282">
        <f>ROW(Source!A468)</f>
        <v>468</v>
      </c>
      <c r="B1282">
        <v>27723399</v>
      </c>
      <c r="C1282">
        <v>27723389</v>
      </c>
      <c r="D1282">
        <v>25149961</v>
      </c>
      <c r="E1282">
        <v>1</v>
      </c>
      <c r="F1282">
        <v>1</v>
      </c>
      <c r="G1282">
        <v>1</v>
      </c>
      <c r="H1282">
        <v>3</v>
      </c>
      <c r="I1282" t="s">
        <v>963</v>
      </c>
      <c r="J1282" t="s">
        <v>964</v>
      </c>
      <c r="K1282" t="s">
        <v>965</v>
      </c>
      <c r="L1282">
        <v>1339</v>
      </c>
      <c r="N1282">
        <v>1007</v>
      </c>
      <c r="O1282" t="s">
        <v>64</v>
      </c>
      <c r="P1282" t="s">
        <v>64</v>
      </c>
      <c r="Q1282">
        <v>1</v>
      </c>
      <c r="X1282">
        <v>0.35</v>
      </c>
      <c r="Y1282">
        <v>2.44</v>
      </c>
      <c r="Z1282">
        <v>0</v>
      </c>
      <c r="AA1282">
        <v>0</v>
      </c>
      <c r="AB1282">
        <v>0</v>
      </c>
      <c r="AC1282">
        <v>0</v>
      </c>
      <c r="AD1282">
        <v>1</v>
      </c>
      <c r="AE1282">
        <v>0</v>
      </c>
      <c r="AF1282" t="s">
        <v>6</v>
      </c>
      <c r="AG1282">
        <v>0.35</v>
      </c>
      <c r="AH1282">
        <v>2</v>
      </c>
      <c r="AI1282">
        <v>27723393</v>
      </c>
      <c r="AJ1282">
        <v>1256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</row>
    <row r="1283" spans="1:44" x14ac:dyDescent="0.2">
      <c r="A1283">
        <f>ROW(Source!A468)</f>
        <v>468</v>
      </c>
      <c r="B1283">
        <v>27723400</v>
      </c>
      <c r="C1283">
        <v>27723389</v>
      </c>
      <c r="D1283">
        <v>25147242</v>
      </c>
      <c r="E1283">
        <v>17</v>
      </c>
      <c r="F1283">
        <v>1</v>
      </c>
      <c r="G1283">
        <v>1</v>
      </c>
      <c r="H1283">
        <v>3</v>
      </c>
      <c r="I1283" t="s">
        <v>44</v>
      </c>
      <c r="J1283" t="s">
        <v>6</v>
      </c>
      <c r="K1283" t="s">
        <v>45</v>
      </c>
      <c r="L1283">
        <v>1348</v>
      </c>
      <c r="N1283">
        <v>1009</v>
      </c>
      <c r="O1283" t="s">
        <v>46</v>
      </c>
      <c r="P1283" t="s">
        <v>46</v>
      </c>
      <c r="Q1283">
        <v>1000</v>
      </c>
      <c r="X1283">
        <v>3.38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 t="s">
        <v>6</v>
      </c>
      <c r="AG1283">
        <v>3.38</v>
      </c>
      <c r="AH1283">
        <v>2</v>
      </c>
      <c r="AI1283">
        <v>27723394</v>
      </c>
      <c r="AJ1283">
        <v>1257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</row>
    <row r="1284" spans="1:44" x14ac:dyDescent="0.2">
      <c r="A1284">
        <f>ROW(Source!A468)</f>
        <v>468</v>
      </c>
      <c r="B1284">
        <v>27723401</v>
      </c>
      <c r="C1284">
        <v>27723389</v>
      </c>
      <c r="D1284">
        <v>25155543</v>
      </c>
      <c r="E1284">
        <v>1</v>
      </c>
      <c r="F1284">
        <v>1</v>
      </c>
      <c r="G1284">
        <v>1</v>
      </c>
      <c r="H1284">
        <v>3</v>
      </c>
      <c r="I1284" t="s">
        <v>1131</v>
      </c>
      <c r="J1284" t="s">
        <v>1132</v>
      </c>
      <c r="K1284" t="s">
        <v>1133</v>
      </c>
      <c r="L1284">
        <v>1339</v>
      </c>
      <c r="N1284">
        <v>1007</v>
      </c>
      <c r="O1284" t="s">
        <v>64</v>
      </c>
      <c r="P1284" t="s">
        <v>64</v>
      </c>
      <c r="Q1284">
        <v>1</v>
      </c>
      <c r="X1284">
        <v>2.2000000000000002</v>
      </c>
      <c r="Y1284">
        <v>517.91</v>
      </c>
      <c r="Z1284">
        <v>0</v>
      </c>
      <c r="AA1284">
        <v>0</v>
      </c>
      <c r="AB1284">
        <v>0</v>
      </c>
      <c r="AC1284">
        <v>0</v>
      </c>
      <c r="AD1284">
        <v>1</v>
      </c>
      <c r="AE1284">
        <v>0</v>
      </c>
      <c r="AF1284" t="s">
        <v>6</v>
      </c>
      <c r="AG1284">
        <v>2.2000000000000002</v>
      </c>
      <c r="AH1284">
        <v>2</v>
      </c>
      <c r="AI1284">
        <v>27723395</v>
      </c>
      <c r="AJ1284">
        <v>1258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</row>
    <row r="1285" spans="1:44" x14ac:dyDescent="0.2">
      <c r="A1285">
        <f>ROW(Source!A469)</f>
        <v>469</v>
      </c>
      <c r="B1285">
        <v>27723396</v>
      </c>
      <c r="C1285">
        <v>27723389</v>
      </c>
      <c r="D1285">
        <v>25413030</v>
      </c>
      <c r="E1285">
        <v>1</v>
      </c>
      <c r="F1285">
        <v>1</v>
      </c>
      <c r="G1285">
        <v>1</v>
      </c>
      <c r="H1285">
        <v>1</v>
      </c>
      <c r="I1285" t="s">
        <v>1090</v>
      </c>
      <c r="J1285" t="s">
        <v>6</v>
      </c>
      <c r="K1285" t="s">
        <v>1091</v>
      </c>
      <c r="L1285">
        <v>1191</v>
      </c>
      <c r="N1285">
        <v>1013</v>
      </c>
      <c r="O1285" t="s">
        <v>953</v>
      </c>
      <c r="P1285" t="s">
        <v>953</v>
      </c>
      <c r="Q1285">
        <v>1</v>
      </c>
      <c r="X1285">
        <v>157.1</v>
      </c>
      <c r="Y1285">
        <v>0</v>
      </c>
      <c r="Z1285">
        <v>0</v>
      </c>
      <c r="AA1285">
        <v>0</v>
      </c>
      <c r="AB1285">
        <v>8.86</v>
      </c>
      <c r="AC1285">
        <v>0</v>
      </c>
      <c r="AD1285">
        <v>1</v>
      </c>
      <c r="AE1285">
        <v>1</v>
      </c>
      <c r="AF1285" t="s">
        <v>6</v>
      </c>
      <c r="AG1285">
        <v>157.1</v>
      </c>
      <c r="AH1285">
        <v>2</v>
      </c>
      <c r="AI1285">
        <v>27723390</v>
      </c>
      <c r="AJ1285">
        <v>1259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</row>
    <row r="1286" spans="1:44" x14ac:dyDescent="0.2">
      <c r="A1286">
        <f>ROW(Source!A469)</f>
        <v>469</v>
      </c>
      <c r="B1286">
        <v>27723397</v>
      </c>
      <c r="C1286">
        <v>27723389</v>
      </c>
      <c r="D1286">
        <v>25412928</v>
      </c>
      <c r="E1286">
        <v>1</v>
      </c>
      <c r="F1286">
        <v>1</v>
      </c>
      <c r="G1286">
        <v>1</v>
      </c>
      <c r="H1286">
        <v>1</v>
      </c>
      <c r="I1286" t="s">
        <v>954</v>
      </c>
      <c r="J1286" t="s">
        <v>6</v>
      </c>
      <c r="K1286" t="s">
        <v>955</v>
      </c>
      <c r="L1286">
        <v>1191</v>
      </c>
      <c r="N1286">
        <v>1013</v>
      </c>
      <c r="O1286" t="s">
        <v>953</v>
      </c>
      <c r="P1286" t="s">
        <v>953</v>
      </c>
      <c r="Q1286">
        <v>1</v>
      </c>
      <c r="X1286">
        <v>0.67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1</v>
      </c>
      <c r="AE1286">
        <v>2</v>
      </c>
      <c r="AF1286" t="s">
        <v>6</v>
      </c>
      <c r="AG1286">
        <v>0.67</v>
      </c>
      <c r="AH1286">
        <v>2</v>
      </c>
      <c r="AI1286">
        <v>27723391</v>
      </c>
      <c r="AJ1286">
        <v>1260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</row>
    <row r="1287" spans="1:44" x14ac:dyDescent="0.2">
      <c r="A1287">
        <f>ROW(Source!A469)</f>
        <v>469</v>
      </c>
      <c r="B1287">
        <v>27723398</v>
      </c>
      <c r="C1287">
        <v>27723389</v>
      </c>
      <c r="D1287">
        <v>25230514</v>
      </c>
      <c r="E1287">
        <v>1</v>
      </c>
      <c r="F1287">
        <v>1</v>
      </c>
      <c r="G1287">
        <v>1</v>
      </c>
      <c r="H1287">
        <v>2</v>
      </c>
      <c r="I1287" t="s">
        <v>960</v>
      </c>
      <c r="J1287" t="s">
        <v>961</v>
      </c>
      <c r="K1287" t="s">
        <v>962</v>
      </c>
      <c r="L1287">
        <v>1368</v>
      </c>
      <c r="N1287">
        <v>1011</v>
      </c>
      <c r="O1287" t="s">
        <v>959</v>
      </c>
      <c r="P1287" t="s">
        <v>959</v>
      </c>
      <c r="Q1287">
        <v>1</v>
      </c>
      <c r="X1287">
        <v>0.67</v>
      </c>
      <c r="Y1287">
        <v>0</v>
      </c>
      <c r="Z1287">
        <v>31.26</v>
      </c>
      <c r="AA1287">
        <v>13.5</v>
      </c>
      <c r="AB1287">
        <v>0</v>
      </c>
      <c r="AC1287">
        <v>0</v>
      </c>
      <c r="AD1287">
        <v>1</v>
      </c>
      <c r="AE1287">
        <v>0</v>
      </c>
      <c r="AF1287" t="s">
        <v>6</v>
      </c>
      <c r="AG1287">
        <v>0.67</v>
      </c>
      <c r="AH1287">
        <v>2</v>
      </c>
      <c r="AI1287">
        <v>27723392</v>
      </c>
      <c r="AJ1287">
        <v>1261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</row>
    <row r="1288" spans="1:44" x14ac:dyDescent="0.2">
      <c r="A1288">
        <f>ROW(Source!A469)</f>
        <v>469</v>
      </c>
      <c r="B1288">
        <v>27723399</v>
      </c>
      <c r="C1288">
        <v>27723389</v>
      </c>
      <c r="D1288">
        <v>25149961</v>
      </c>
      <c r="E1288">
        <v>1</v>
      </c>
      <c r="F1288">
        <v>1</v>
      </c>
      <c r="G1288">
        <v>1</v>
      </c>
      <c r="H1288">
        <v>3</v>
      </c>
      <c r="I1288" t="s">
        <v>963</v>
      </c>
      <c r="J1288" t="s">
        <v>964</v>
      </c>
      <c r="K1288" t="s">
        <v>965</v>
      </c>
      <c r="L1288">
        <v>1339</v>
      </c>
      <c r="N1288">
        <v>1007</v>
      </c>
      <c r="O1288" t="s">
        <v>64</v>
      </c>
      <c r="P1288" t="s">
        <v>64</v>
      </c>
      <c r="Q1288">
        <v>1</v>
      </c>
      <c r="X1288">
        <v>0.35</v>
      </c>
      <c r="Y1288">
        <v>2.44</v>
      </c>
      <c r="Z1288">
        <v>0</v>
      </c>
      <c r="AA1288">
        <v>0</v>
      </c>
      <c r="AB1288">
        <v>0</v>
      </c>
      <c r="AC1288">
        <v>0</v>
      </c>
      <c r="AD1288">
        <v>1</v>
      </c>
      <c r="AE1288">
        <v>0</v>
      </c>
      <c r="AF1288" t="s">
        <v>6</v>
      </c>
      <c r="AG1288">
        <v>0.35</v>
      </c>
      <c r="AH1288">
        <v>2</v>
      </c>
      <c r="AI1288">
        <v>27723393</v>
      </c>
      <c r="AJ1288">
        <v>1262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>
        <f>ROW(Source!A469)</f>
        <v>469</v>
      </c>
      <c r="B1289">
        <v>27723400</v>
      </c>
      <c r="C1289">
        <v>27723389</v>
      </c>
      <c r="D1289">
        <v>25147242</v>
      </c>
      <c r="E1289">
        <v>17</v>
      </c>
      <c r="F1289">
        <v>1</v>
      </c>
      <c r="G1289">
        <v>1</v>
      </c>
      <c r="H1289">
        <v>3</v>
      </c>
      <c r="I1289" t="s">
        <v>44</v>
      </c>
      <c r="J1289" t="s">
        <v>6</v>
      </c>
      <c r="K1289" t="s">
        <v>45</v>
      </c>
      <c r="L1289">
        <v>1348</v>
      </c>
      <c r="N1289">
        <v>1009</v>
      </c>
      <c r="O1289" t="s">
        <v>46</v>
      </c>
      <c r="P1289" t="s">
        <v>46</v>
      </c>
      <c r="Q1289">
        <v>1000</v>
      </c>
      <c r="X1289">
        <v>3.38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 t="s">
        <v>6</v>
      </c>
      <c r="AG1289">
        <v>3.38</v>
      </c>
      <c r="AH1289">
        <v>2</v>
      </c>
      <c r="AI1289">
        <v>27723394</v>
      </c>
      <c r="AJ1289">
        <v>1263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</row>
    <row r="1290" spans="1:44" x14ac:dyDescent="0.2">
      <c r="A1290">
        <f>ROW(Source!A469)</f>
        <v>469</v>
      </c>
      <c r="B1290">
        <v>27723401</v>
      </c>
      <c r="C1290">
        <v>27723389</v>
      </c>
      <c r="D1290">
        <v>25155543</v>
      </c>
      <c r="E1290">
        <v>1</v>
      </c>
      <c r="F1290">
        <v>1</v>
      </c>
      <c r="G1290">
        <v>1</v>
      </c>
      <c r="H1290">
        <v>3</v>
      </c>
      <c r="I1290" t="s">
        <v>1131</v>
      </c>
      <c r="J1290" t="s">
        <v>1132</v>
      </c>
      <c r="K1290" t="s">
        <v>1133</v>
      </c>
      <c r="L1290">
        <v>1339</v>
      </c>
      <c r="N1290">
        <v>1007</v>
      </c>
      <c r="O1290" t="s">
        <v>64</v>
      </c>
      <c r="P1290" t="s">
        <v>64</v>
      </c>
      <c r="Q1290">
        <v>1</v>
      </c>
      <c r="X1290">
        <v>2.2000000000000002</v>
      </c>
      <c r="Y1290">
        <v>517.91</v>
      </c>
      <c r="Z1290">
        <v>0</v>
      </c>
      <c r="AA1290">
        <v>0</v>
      </c>
      <c r="AB1290">
        <v>0</v>
      </c>
      <c r="AC1290">
        <v>0</v>
      </c>
      <c r="AD1290">
        <v>1</v>
      </c>
      <c r="AE1290">
        <v>0</v>
      </c>
      <c r="AF1290" t="s">
        <v>6</v>
      </c>
      <c r="AG1290">
        <v>2.2000000000000002</v>
      </c>
      <c r="AH1290">
        <v>2</v>
      </c>
      <c r="AI1290">
        <v>27723395</v>
      </c>
      <c r="AJ1290">
        <v>1264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</row>
    <row r="1291" spans="1:44" x14ac:dyDescent="0.2">
      <c r="A1291">
        <f>ROW(Source!A472)</f>
        <v>472</v>
      </c>
      <c r="B1291">
        <v>27723413</v>
      </c>
      <c r="C1291">
        <v>27723403</v>
      </c>
      <c r="D1291">
        <v>25418547</v>
      </c>
      <c r="E1291">
        <v>1</v>
      </c>
      <c r="F1291">
        <v>1</v>
      </c>
      <c r="G1291">
        <v>1</v>
      </c>
      <c r="H1291">
        <v>1</v>
      </c>
      <c r="I1291" t="s">
        <v>1073</v>
      </c>
      <c r="J1291" t="s">
        <v>6</v>
      </c>
      <c r="K1291" t="s">
        <v>1074</v>
      </c>
      <c r="L1291">
        <v>1191</v>
      </c>
      <c r="N1291">
        <v>1013</v>
      </c>
      <c r="O1291" t="s">
        <v>953</v>
      </c>
      <c r="P1291" t="s">
        <v>953</v>
      </c>
      <c r="Q1291">
        <v>1</v>
      </c>
      <c r="X1291">
        <v>43.56</v>
      </c>
      <c r="Y1291">
        <v>0</v>
      </c>
      <c r="Z1291">
        <v>0</v>
      </c>
      <c r="AA1291">
        <v>0</v>
      </c>
      <c r="AB1291">
        <v>8.74</v>
      </c>
      <c r="AC1291">
        <v>0</v>
      </c>
      <c r="AD1291">
        <v>1</v>
      </c>
      <c r="AE1291">
        <v>1</v>
      </c>
      <c r="AF1291" t="s">
        <v>103</v>
      </c>
      <c r="AG1291">
        <v>50.094000000000001</v>
      </c>
      <c r="AH1291">
        <v>2</v>
      </c>
      <c r="AI1291">
        <v>27723404</v>
      </c>
      <c r="AJ1291">
        <v>1265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</row>
    <row r="1292" spans="1:44" x14ac:dyDescent="0.2">
      <c r="A1292">
        <f>ROW(Source!A472)</f>
        <v>472</v>
      </c>
      <c r="B1292">
        <v>27723414</v>
      </c>
      <c r="C1292">
        <v>27723403</v>
      </c>
      <c r="D1292">
        <v>25412928</v>
      </c>
      <c r="E1292">
        <v>1</v>
      </c>
      <c r="F1292">
        <v>1</v>
      </c>
      <c r="G1292">
        <v>1</v>
      </c>
      <c r="H1292">
        <v>1</v>
      </c>
      <c r="I1292" t="s">
        <v>954</v>
      </c>
      <c r="J1292" t="s">
        <v>6</v>
      </c>
      <c r="K1292" t="s">
        <v>955</v>
      </c>
      <c r="L1292">
        <v>1191</v>
      </c>
      <c r="N1292">
        <v>1013</v>
      </c>
      <c r="O1292" t="s">
        <v>953</v>
      </c>
      <c r="P1292" t="s">
        <v>953</v>
      </c>
      <c r="Q1292">
        <v>1</v>
      </c>
      <c r="X1292">
        <v>0.17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1</v>
      </c>
      <c r="AE1292">
        <v>2</v>
      </c>
      <c r="AF1292" t="s">
        <v>102</v>
      </c>
      <c r="AG1292">
        <v>0.21250000000000002</v>
      </c>
      <c r="AH1292">
        <v>2</v>
      </c>
      <c r="AI1292">
        <v>27723405</v>
      </c>
      <c r="AJ1292">
        <v>1266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</row>
    <row r="1293" spans="1:44" x14ac:dyDescent="0.2">
      <c r="A1293">
        <f>ROW(Source!A472)</f>
        <v>472</v>
      </c>
      <c r="B1293">
        <v>27723415</v>
      </c>
      <c r="C1293">
        <v>27723403</v>
      </c>
      <c r="D1293">
        <v>25230510</v>
      </c>
      <c r="E1293">
        <v>1</v>
      </c>
      <c r="F1293">
        <v>1</v>
      </c>
      <c r="G1293">
        <v>1</v>
      </c>
      <c r="H1293">
        <v>2</v>
      </c>
      <c r="I1293" t="s">
        <v>1175</v>
      </c>
      <c r="J1293" t="s">
        <v>1176</v>
      </c>
      <c r="K1293" t="s">
        <v>1177</v>
      </c>
      <c r="L1293">
        <v>1368</v>
      </c>
      <c r="N1293">
        <v>1011</v>
      </c>
      <c r="O1293" t="s">
        <v>959</v>
      </c>
      <c r="P1293" t="s">
        <v>959</v>
      </c>
      <c r="Q1293">
        <v>1</v>
      </c>
      <c r="X1293">
        <v>0.02</v>
      </c>
      <c r="Y1293">
        <v>0</v>
      </c>
      <c r="Z1293">
        <v>27.66</v>
      </c>
      <c r="AA1293">
        <v>11.6</v>
      </c>
      <c r="AB1293">
        <v>0</v>
      </c>
      <c r="AC1293">
        <v>0</v>
      </c>
      <c r="AD1293">
        <v>1</v>
      </c>
      <c r="AE1293">
        <v>0</v>
      </c>
      <c r="AF1293" t="s">
        <v>102</v>
      </c>
      <c r="AG1293">
        <v>2.5000000000000001E-2</v>
      </c>
      <c r="AH1293">
        <v>2</v>
      </c>
      <c r="AI1293">
        <v>27723406</v>
      </c>
      <c r="AJ1293">
        <v>1267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</row>
    <row r="1294" spans="1:44" x14ac:dyDescent="0.2">
      <c r="A1294">
        <f>ROW(Source!A472)</f>
        <v>472</v>
      </c>
      <c r="B1294">
        <v>27723416</v>
      </c>
      <c r="C1294">
        <v>27723403</v>
      </c>
      <c r="D1294">
        <v>25231607</v>
      </c>
      <c r="E1294">
        <v>1</v>
      </c>
      <c r="F1294">
        <v>1</v>
      </c>
      <c r="G1294">
        <v>1</v>
      </c>
      <c r="H1294">
        <v>2</v>
      </c>
      <c r="I1294" t="s">
        <v>997</v>
      </c>
      <c r="J1294" t="s">
        <v>998</v>
      </c>
      <c r="K1294" t="s">
        <v>999</v>
      </c>
      <c r="L1294">
        <v>1368</v>
      </c>
      <c r="N1294">
        <v>1011</v>
      </c>
      <c r="O1294" t="s">
        <v>959</v>
      </c>
      <c r="P1294" t="s">
        <v>959</v>
      </c>
      <c r="Q1294">
        <v>1</v>
      </c>
      <c r="X1294">
        <v>0.15</v>
      </c>
      <c r="Y1294">
        <v>0</v>
      </c>
      <c r="Z1294">
        <v>65.709999999999994</v>
      </c>
      <c r="AA1294">
        <v>11.6</v>
      </c>
      <c r="AB1294">
        <v>0</v>
      </c>
      <c r="AC1294">
        <v>0</v>
      </c>
      <c r="AD1294">
        <v>1</v>
      </c>
      <c r="AE1294">
        <v>0</v>
      </c>
      <c r="AF1294" t="s">
        <v>102</v>
      </c>
      <c r="AG1294">
        <v>0.1875</v>
      </c>
      <c r="AH1294">
        <v>2</v>
      </c>
      <c r="AI1294">
        <v>27723407</v>
      </c>
      <c r="AJ1294">
        <v>1268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</row>
    <row r="1295" spans="1:44" x14ac:dyDescent="0.2">
      <c r="A1295">
        <f>ROW(Source!A472)</f>
        <v>472</v>
      </c>
      <c r="B1295">
        <v>27723417</v>
      </c>
      <c r="C1295">
        <v>27723403</v>
      </c>
      <c r="D1295">
        <v>25153356</v>
      </c>
      <c r="E1295">
        <v>1</v>
      </c>
      <c r="F1295">
        <v>1</v>
      </c>
      <c r="G1295">
        <v>1</v>
      </c>
      <c r="H1295">
        <v>3</v>
      </c>
      <c r="I1295" t="s">
        <v>1136</v>
      </c>
      <c r="J1295" t="s">
        <v>1137</v>
      </c>
      <c r="K1295" t="s">
        <v>1138</v>
      </c>
      <c r="L1295">
        <v>1327</v>
      </c>
      <c r="N1295">
        <v>1005</v>
      </c>
      <c r="O1295" t="s">
        <v>96</v>
      </c>
      <c r="P1295" t="s">
        <v>96</v>
      </c>
      <c r="Q1295">
        <v>1</v>
      </c>
      <c r="X1295">
        <v>0.84</v>
      </c>
      <c r="Y1295">
        <v>72.319999999999993</v>
      </c>
      <c r="Z1295">
        <v>0</v>
      </c>
      <c r="AA1295">
        <v>0</v>
      </c>
      <c r="AB1295">
        <v>0</v>
      </c>
      <c r="AC1295">
        <v>0</v>
      </c>
      <c r="AD1295">
        <v>1</v>
      </c>
      <c r="AE1295">
        <v>0</v>
      </c>
      <c r="AF1295" t="s">
        <v>6</v>
      </c>
      <c r="AG1295">
        <v>0.84</v>
      </c>
      <c r="AH1295">
        <v>2</v>
      </c>
      <c r="AI1295">
        <v>27723408</v>
      </c>
      <c r="AJ1295">
        <v>1269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</row>
    <row r="1296" spans="1:44" x14ac:dyDescent="0.2">
      <c r="A1296">
        <f>ROW(Source!A472)</f>
        <v>472</v>
      </c>
      <c r="B1296">
        <v>27723418</v>
      </c>
      <c r="C1296">
        <v>27723403</v>
      </c>
      <c r="D1296">
        <v>25153690</v>
      </c>
      <c r="E1296">
        <v>1</v>
      </c>
      <c r="F1296">
        <v>1</v>
      </c>
      <c r="G1296">
        <v>1</v>
      </c>
      <c r="H1296">
        <v>3</v>
      </c>
      <c r="I1296" t="s">
        <v>1122</v>
      </c>
      <c r="J1296" t="s">
        <v>1123</v>
      </c>
      <c r="K1296" t="s">
        <v>1124</v>
      </c>
      <c r="L1296">
        <v>1346</v>
      </c>
      <c r="N1296">
        <v>1009</v>
      </c>
      <c r="O1296" t="s">
        <v>178</v>
      </c>
      <c r="P1296" t="s">
        <v>178</v>
      </c>
      <c r="Q1296">
        <v>1</v>
      </c>
      <c r="X1296">
        <v>0.31</v>
      </c>
      <c r="Y1296">
        <v>1.82</v>
      </c>
      <c r="Z1296">
        <v>0</v>
      </c>
      <c r="AA1296">
        <v>0</v>
      </c>
      <c r="AB1296">
        <v>0</v>
      </c>
      <c r="AC1296">
        <v>0</v>
      </c>
      <c r="AD1296">
        <v>1</v>
      </c>
      <c r="AE1296">
        <v>0</v>
      </c>
      <c r="AF1296" t="s">
        <v>6</v>
      </c>
      <c r="AG1296">
        <v>0.31</v>
      </c>
      <c r="AH1296">
        <v>2</v>
      </c>
      <c r="AI1296">
        <v>27723409</v>
      </c>
      <c r="AJ1296">
        <v>1270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</row>
    <row r="1297" spans="1:44" x14ac:dyDescent="0.2">
      <c r="A1297">
        <f>ROW(Source!A472)</f>
        <v>472</v>
      </c>
      <c r="B1297">
        <v>27723419</v>
      </c>
      <c r="C1297">
        <v>27723403</v>
      </c>
      <c r="D1297">
        <v>25145730</v>
      </c>
      <c r="E1297">
        <v>17</v>
      </c>
      <c r="F1297">
        <v>1</v>
      </c>
      <c r="G1297">
        <v>1</v>
      </c>
      <c r="H1297">
        <v>3</v>
      </c>
      <c r="I1297" t="s">
        <v>1425</v>
      </c>
      <c r="J1297" t="s">
        <v>6</v>
      </c>
      <c r="K1297" t="s">
        <v>1426</v>
      </c>
      <c r="L1297">
        <v>1348</v>
      </c>
      <c r="N1297">
        <v>1009</v>
      </c>
      <c r="O1297" t="s">
        <v>46</v>
      </c>
      <c r="P1297" t="s">
        <v>46</v>
      </c>
      <c r="Q1297">
        <v>1000</v>
      </c>
      <c r="X1297">
        <v>0.03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 t="s">
        <v>6</v>
      </c>
      <c r="AG1297">
        <v>0.03</v>
      </c>
      <c r="AH1297">
        <v>3</v>
      </c>
      <c r="AI1297">
        <v>-1</v>
      </c>
      <c r="AJ1297" t="s">
        <v>6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</row>
    <row r="1298" spans="1:44" x14ac:dyDescent="0.2">
      <c r="A1298">
        <f>ROW(Source!A472)</f>
        <v>472</v>
      </c>
      <c r="B1298">
        <v>27723420</v>
      </c>
      <c r="C1298">
        <v>27723403</v>
      </c>
      <c r="D1298">
        <v>25145248</v>
      </c>
      <c r="E1298">
        <v>17</v>
      </c>
      <c r="F1298">
        <v>1</v>
      </c>
      <c r="G1298">
        <v>1</v>
      </c>
      <c r="H1298">
        <v>3</v>
      </c>
      <c r="I1298" t="s">
        <v>1423</v>
      </c>
      <c r="J1298" t="s">
        <v>6</v>
      </c>
      <c r="K1298" t="s">
        <v>1424</v>
      </c>
      <c r="L1298">
        <v>1348</v>
      </c>
      <c r="N1298">
        <v>1009</v>
      </c>
      <c r="O1298" t="s">
        <v>46</v>
      </c>
      <c r="P1298" t="s">
        <v>46</v>
      </c>
      <c r="Q1298">
        <v>1000</v>
      </c>
      <c r="X1298">
        <v>0.02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 t="s">
        <v>6</v>
      </c>
      <c r="AG1298">
        <v>0.02</v>
      </c>
      <c r="AH1298">
        <v>3</v>
      </c>
      <c r="AI1298">
        <v>-1</v>
      </c>
      <c r="AJ1298" t="s">
        <v>6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</row>
    <row r="1299" spans="1:44" x14ac:dyDescent="0.2">
      <c r="A1299">
        <f>ROW(Source!A472)</f>
        <v>472</v>
      </c>
      <c r="B1299">
        <v>27723421</v>
      </c>
      <c r="C1299">
        <v>27723403</v>
      </c>
      <c r="D1299">
        <v>25187360</v>
      </c>
      <c r="E1299">
        <v>1</v>
      </c>
      <c r="F1299">
        <v>1</v>
      </c>
      <c r="G1299">
        <v>1</v>
      </c>
      <c r="H1299">
        <v>3</v>
      </c>
      <c r="I1299" t="s">
        <v>1178</v>
      </c>
      <c r="J1299" t="s">
        <v>1179</v>
      </c>
      <c r="K1299" t="s">
        <v>1180</v>
      </c>
      <c r="L1299">
        <v>1348</v>
      </c>
      <c r="N1299">
        <v>1009</v>
      </c>
      <c r="O1299" t="s">
        <v>46</v>
      </c>
      <c r="P1299" t="s">
        <v>46</v>
      </c>
      <c r="Q1299">
        <v>1000</v>
      </c>
      <c r="X1299">
        <v>5.0999999999999997E-2</v>
      </c>
      <c r="Y1299">
        <v>11397.1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 t="s">
        <v>6</v>
      </c>
      <c r="AG1299">
        <v>5.0999999999999997E-2</v>
      </c>
      <c r="AH1299">
        <v>2</v>
      </c>
      <c r="AI1299">
        <v>27723410</v>
      </c>
      <c r="AJ1299">
        <v>1273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</row>
    <row r="1300" spans="1:44" x14ac:dyDescent="0.2">
      <c r="A1300">
        <f>ROW(Source!A473)</f>
        <v>473</v>
      </c>
      <c r="B1300">
        <v>27723413</v>
      </c>
      <c r="C1300">
        <v>27723403</v>
      </c>
      <c r="D1300">
        <v>25418547</v>
      </c>
      <c r="E1300">
        <v>1</v>
      </c>
      <c r="F1300">
        <v>1</v>
      </c>
      <c r="G1300">
        <v>1</v>
      </c>
      <c r="H1300">
        <v>1</v>
      </c>
      <c r="I1300" t="s">
        <v>1073</v>
      </c>
      <c r="J1300" t="s">
        <v>6</v>
      </c>
      <c r="K1300" t="s">
        <v>1074</v>
      </c>
      <c r="L1300">
        <v>1191</v>
      </c>
      <c r="N1300">
        <v>1013</v>
      </c>
      <c r="O1300" t="s">
        <v>953</v>
      </c>
      <c r="P1300" t="s">
        <v>953</v>
      </c>
      <c r="Q1300">
        <v>1</v>
      </c>
      <c r="X1300">
        <v>43.56</v>
      </c>
      <c r="Y1300">
        <v>0</v>
      </c>
      <c r="Z1300">
        <v>0</v>
      </c>
      <c r="AA1300">
        <v>0</v>
      </c>
      <c r="AB1300">
        <v>8.74</v>
      </c>
      <c r="AC1300">
        <v>0</v>
      </c>
      <c r="AD1300">
        <v>1</v>
      </c>
      <c r="AE1300">
        <v>1</v>
      </c>
      <c r="AF1300" t="s">
        <v>103</v>
      </c>
      <c r="AG1300">
        <v>50.094000000000001</v>
      </c>
      <c r="AH1300">
        <v>2</v>
      </c>
      <c r="AI1300">
        <v>27723404</v>
      </c>
      <c r="AJ1300">
        <v>1274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</row>
    <row r="1301" spans="1:44" x14ac:dyDescent="0.2">
      <c r="A1301">
        <f>ROW(Source!A473)</f>
        <v>473</v>
      </c>
      <c r="B1301">
        <v>27723414</v>
      </c>
      <c r="C1301">
        <v>27723403</v>
      </c>
      <c r="D1301">
        <v>25412928</v>
      </c>
      <c r="E1301">
        <v>1</v>
      </c>
      <c r="F1301">
        <v>1</v>
      </c>
      <c r="G1301">
        <v>1</v>
      </c>
      <c r="H1301">
        <v>1</v>
      </c>
      <c r="I1301" t="s">
        <v>954</v>
      </c>
      <c r="J1301" t="s">
        <v>6</v>
      </c>
      <c r="K1301" t="s">
        <v>955</v>
      </c>
      <c r="L1301">
        <v>1191</v>
      </c>
      <c r="N1301">
        <v>1013</v>
      </c>
      <c r="O1301" t="s">
        <v>953</v>
      </c>
      <c r="P1301" t="s">
        <v>953</v>
      </c>
      <c r="Q1301">
        <v>1</v>
      </c>
      <c r="X1301">
        <v>0.17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1</v>
      </c>
      <c r="AE1301">
        <v>2</v>
      </c>
      <c r="AF1301" t="s">
        <v>102</v>
      </c>
      <c r="AG1301">
        <v>0.21250000000000002</v>
      </c>
      <c r="AH1301">
        <v>2</v>
      </c>
      <c r="AI1301">
        <v>27723405</v>
      </c>
      <c r="AJ1301">
        <v>1275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</row>
    <row r="1302" spans="1:44" x14ac:dyDescent="0.2">
      <c r="A1302">
        <f>ROW(Source!A473)</f>
        <v>473</v>
      </c>
      <c r="B1302">
        <v>27723415</v>
      </c>
      <c r="C1302">
        <v>27723403</v>
      </c>
      <c r="D1302">
        <v>25230510</v>
      </c>
      <c r="E1302">
        <v>1</v>
      </c>
      <c r="F1302">
        <v>1</v>
      </c>
      <c r="G1302">
        <v>1</v>
      </c>
      <c r="H1302">
        <v>2</v>
      </c>
      <c r="I1302" t="s">
        <v>1175</v>
      </c>
      <c r="J1302" t="s">
        <v>1176</v>
      </c>
      <c r="K1302" t="s">
        <v>1177</v>
      </c>
      <c r="L1302">
        <v>1368</v>
      </c>
      <c r="N1302">
        <v>1011</v>
      </c>
      <c r="O1302" t="s">
        <v>959</v>
      </c>
      <c r="P1302" t="s">
        <v>959</v>
      </c>
      <c r="Q1302">
        <v>1</v>
      </c>
      <c r="X1302">
        <v>0.02</v>
      </c>
      <c r="Y1302">
        <v>0</v>
      </c>
      <c r="Z1302">
        <v>27.66</v>
      </c>
      <c r="AA1302">
        <v>11.6</v>
      </c>
      <c r="AB1302">
        <v>0</v>
      </c>
      <c r="AC1302">
        <v>0</v>
      </c>
      <c r="AD1302">
        <v>1</v>
      </c>
      <c r="AE1302">
        <v>0</v>
      </c>
      <c r="AF1302" t="s">
        <v>102</v>
      </c>
      <c r="AG1302">
        <v>2.5000000000000001E-2</v>
      </c>
      <c r="AH1302">
        <v>2</v>
      </c>
      <c r="AI1302">
        <v>27723406</v>
      </c>
      <c r="AJ1302">
        <v>1276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</row>
    <row r="1303" spans="1:44" x14ac:dyDescent="0.2">
      <c r="A1303">
        <f>ROW(Source!A473)</f>
        <v>473</v>
      </c>
      <c r="B1303">
        <v>27723416</v>
      </c>
      <c r="C1303">
        <v>27723403</v>
      </c>
      <c r="D1303">
        <v>25231607</v>
      </c>
      <c r="E1303">
        <v>1</v>
      </c>
      <c r="F1303">
        <v>1</v>
      </c>
      <c r="G1303">
        <v>1</v>
      </c>
      <c r="H1303">
        <v>2</v>
      </c>
      <c r="I1303" t="s">
        <v>997</v>
      </c>
      <c r="J1303" t="s">
        <v>998</v>
      </c>
      <c r="K1303" t="s">
        <v>999</v>
      </c>
      <c r="L1303">
        <v>1368</v>
      </c>
      <c r="N1303">
        <v>1011</v>
      </c>
      <c r="O1303" t="s">
        <v>959</v>
      </c>
      <c r="P1303" t="s">
        <v>959</v>
      </c>
      <c r="Q1303">
        <v>1</v>
      </c>
      <c r="X1303">
        <v>0.15</v>
      </c>
      <c r="Y1303">
        <v>0</v>
      </c>
      <c r="Z1303">
        <v>65.709999999999994</v>
      </c>
      <c r="AA1303">
        <v>11.6</v>
      </c>
      <c r="AB1303">
        <v>0</v>
      </c>
      <c r="AC1303">
        <v>0</v>
      </c>
      <c r="AD1303">
        <v>1</v>
      </c>
      <c r="AE1303">
        <v>0</v>
      </c>
      <c r="AF1303" t="s">
        <v>102</v>
      </c>
      <c r="AG1303">
        <v>0.1875</v>
      </c>
      <c r="AH1303">
        <v>2</v>
      </c>
      <c r="AI1303">
        <v>27723407</v>
      </c>
      <c r="AJ1303">
        <v>1277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</row>
    <row r="1304" spans="1:44" x14ac:dyDescent="0.2">
      <c r="A1304">
        <f>ROW(Source!A473)</f>
        <v>473</v>
      </c>
      <c r="B1304">
        <v>27723417</v>
      </c>
      <c r="C1304">
        <v>27723403</v>
      </c>
      <c r="D1304">
        <v>25153356</v>
      </c>
      <c r="E1304">
        <v>1</v>
      </c>
      <c r="F1304">
        <v>1</v>
      </c>
      <c r="G1304">
        <v>1</v>
      </c>
      <c r="H1304">
        <v>3</v>
      </c>
      <c r="I1304" t="s">
        <v>1136</v>
      </c>
      <c r="J1304" t="s">
        <v>1137</v>
      </c>
      <c r="K1304" t="s">
        <v>1138</v>
      </c>
      <c r="L1304">
        <v>1327</v>
      </c>
      <c r="N1304">
        <v>1005</v>
      </c>
      <c r="O1304" t="s">
        <v>96</v>
      </c>
      <c r="P1304" t="s">
        <v>96</v>
      </c>
      <c r="Q1304">
        <v>1</v>
      </c>
      <c r="X1304">
        <v>0.84</v>
      </c>
      <c r="Y1304">
        <v>72.319999999999993</v>
      </c>
      <c r="Z1304">
        <v>0</v>
      </c>
      <c r="AA1304">
        <v>0</v>
      </c>
      <c r="AB1304">
        <v>0</v>
      </c>
      <c r="AC1304">
        <v>0</v>
      </c>
      <c r="AD1304">
        <v>1</v>
      </c>
      <c r="AE1304">
        <v>0</v>
      </c>
      <c r="AF1304" t="s">
        <v>6</v>
      </c>
      <c r="AG1304">
        <v>0.84</v>
      </c>
      <c r="AH1304">
        <v>2</v>
      </c>
      <c r="AI1304">
        <v>27723408</v>
      </c>
      <c r="AJ1304">
        <v>1278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</row>
    <row r="1305" spans="1:44" x14ac:dyDescent="0.2">
      <c r="A1305">
        <f>ROW(Source!A473)</f>
        <v>473</v>
      </c>
      <c r="B1305">
        <v>27723418</v>
      </c>
      <c r="C1305">
        <v>27723403</v>
      </c>
      <c r="D1305">
        <v>25153690</v>
      </c>
      <c r="E1305">
        <v>1</v>
      </c>
      <c r="F1305">
        <v>1</v>
      </c>
      <c r="G1305">
        <v>1</v>
      </c>
      <c r="H1305">
        <v>3</v>
      </c>
      <c r="I1305" t="s">
        <v>1122</v>
      </c>
      <c r="J1305" t="s">
        <v>1123</v>
      </c>
      <c r="K1305" t="s">
        <v>1124</v>
      </c>
      <c r="L1305">
        <v>1346</v>
      </c>
      <c r="N1305">
        <v>1009</v>
      </c>
      <c r="O1305" t="s">
        <v>178</v>
      </c>
      <c r="P1305" t="s">
        <v>178</v>
      </c>
      <c r="Q1305">
        <v>1</v>
      </c>
      <c r="X1305">
        <v>0.31</v>
      </c>
      <c r="Y1305">
        <v>1.82</v>
      </c>
      <c r="Z1305">
        <v>0</v>
      </c>
      <c r="AA1305">
        <v>0</v>
      </c>
      <c r="AB1305">
        <v>0</v>
      </c>
      <c r="AC1305">
        <v>0</v>
      </c>
      <c r="AD1305">
        <v>1</v>
      </c>
      <c r="AE1305">
        <v>0</v>
      </c>
      <c r="AF1305" t="s">
        <v>6</v>
      </c>
      <c r="AG1305">
        <v>0.31</v>
      </c>
      <c r="AH1305">
        <v>2</v>
      </c>
      <c r="AI1305">
        <v>27723409</v>
      </c>
      <c r="AJ1305">
        <v>1279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</row>
    <row r="1306" spans="1:44" x14ac:dyDescent="0.2">
      <c r="A1306">
        <f>ROW(Source!A473)</f>
        <v>473</v>
      </c>
      <c r="B1306">
        <v>27723419</v>
      </c>
      <c r="C1306">
        <v>27723403</v>
      </c>
      <c r="D1306">
        <v>25145730</v>
      </c>
      <c r="E1306">
        <v>17</v>
      </c>
      <c r="F1306">
        <v>1</v>
      </c>
      <c r="G1306">
        <v>1</v>
      </c>
      <c r="H1306">
        <v>3</v>
      </c>
      <c r="I1306" t="s">
        <v>1425</v>
      </c>
      <c r="J1306" t="s">
        <v>6</v>
      </c>
      <c r="K1306" t="s">
        <v>1426</v>
      </c>
      <c r="L1306">
        <v>1348</v>
      </c>
      <c r="N1306">
        <v>1009</v>
      </c>
      <c r="O1306" t="s">
        <v>46</v>
      </c>
      <c r="P1306" t="s">
        <v>46</v>
      </c>
      <c r="Q1306">
        <v>1000</v>
      </c>
      <c r="X1306">
        <v>0.03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 t="s">
        <v>6</v>
      </c>
      <c r="AG1306">
        <v>0.03</v>
      </c>
      <c r="AH1306">
        <v>3</v>
      </c>
      <c r="AI1306">
        <v>-1</v>
      </c>
      <c r="AJ1306" t="s">
        <v>6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</row>
    <row r="1307" spans="1:44" x14ac:dyDescent="0.2">
      <c r="A1307">
        <f>ROW(Source!A473)</f>
        <v>473</v>
      </c>
      <c r="B1307">
        <v>27723420</v>
      </c>
      <c r="C1307">
        <v>27723403</v>
      </c>
      <c r="D1307">
        <v>25145248</v>
      </c>
      <c r="E1307">
        <v>17</v>
      </c>
      <c r="F1307">
        <v>1</v>
      </c>
      <c r="G1307">
        <v>1</v>
      </c>
      <c r="H1307">
        <v>3</v>
      </c>
      <c r="I1307" t="s">
        <v>1423</v>
      </c>
      <c r="J1307" t="s">
        <v>6</v>
      </c>
      <c r="K1307" t="s">
        <v>1424</v>
      </c>
      <c r="L1307">
        <v>1348</v>
      </c>
      <c r="N1307">
        <v>1009</v>
      </c>
      <c r="O1307" t="s">
        <v>46</v>
      </c>
      <c r="P1307" t="s">
        <v>46</v>
      </c>
      <c r="Q1307">
        <v>1000</v>
      </c>
      <c r="X1307">
        <v>0.02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 t="s">
        <v>6</v>
      </c>
      <c r="AG1307">
        <v>0.02</v>
      </c>
      <c r="AH1307">
        <v>3</v>
      </c>
      <c r="AI1307">
        <v>-1</v>
      </c>
      <c r="AJ1307" t="s">
        <v>6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</row>
    <row r="1308" spans="1:44" x14ac:dyDescent="0.2">
      <c r="A1308">
        <f>ROW(Source!A473)</f>
        <v>473</v>
      </c>
      <c r="B1308">
        <v>27723421</v>
      </c>
      <c r="C1308">
        <v>27723403</v>
      </c>
      <c r="D1308">
        <v>25187360</v>
      </c>
      <c r="E1308">
        <v>1</v>
      </c>
      <c r="F1308">
        <v>1</v>
      </c>
      <c r="G1308">
        <v>1</v>
      </c>
      <c r="H1308">
        <v>3</v>
      </c>
      <c r="I1308" t="s">
        <v>1178</v>
      </c>
      <c r="J1308" t="s">
        <v>1179</v>
      </c>
      <c r="K1308" t="s">
        <v>1180</v>
      </c>
      <c r="L1308">
        <v>1348</v>
      </c>
      <c r="N1308">
        <v>1009</v>
      </c>
      <c r="O1308" t="s">
        <v>46</v>
      </c>
      <c r="P1308" t="s">
        <v>46</v>
      </c>
      <c r="Q1308">
        <v>1000</v>
      </c>
      <c r="X1308">
        <v>5.0999999999999997E-2</v>
      </c>
      <c r="Y1308">
        <v>11397.1</v>
      </c>
      <c r="Z1308">
        <v>0</v>
      </c>
      <c r="AA1308">
        <v>0</v>
      </c>
      <c r="AB1308">
        <v>0</v>
      </c>
      <c r="AC1308">
        <v>0</v>
      </c>
      <c r="AD1308">
        <v>1</v>
      </c>
      <c r="AE1308">
        <v>0</v>
      </c>
      <c r="AF1308" t="s">
        <v>6</v>
      </c>
      <c r="AG1308">
        <v>5.0999999999999997E-2</v>
      </c>
      <c r="AH1308">
        <v>2</v>
      </c>
      <c r="AI1308">
        <v>27723410</v>
      </c>
      <c r="AJ1308">
        <v>1282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</row>
    <row r="1309" spans="1:44" x14ac:dyDescent="0.2">
      <c r="A1309">
        <f>ROW(Source!A478)</f>
        <v>478</v>
      </c>
      <c r="B1309">
        <v>27723434</v>
      </c>
      <c r="C1309">
        <v>27723424</v>
      </c>
      <c r="D1309">
        <v>25418547</v>
      </c>
      <c r="E1309">
        <v>1</v>
      </c>
      <c r="F1309">
        <v>1</v>
      </c>
      <c r="G1309">
        <v>1</v>
      </c>
      <c r="H1309">
        <v>1</v>
      </c>
      <c r="I1309" t="s">
        <v>1073</v>
      </c>
      <c r="J1309" t="s">
        <v>6</v>
      </c>
      <c r="K1309" t="s">
        <v>1074</v>
      </c>
      <c r="L1309">
        <v>1191</v>
      </c>
      <c r="N1309">
        <v>1013</v>
      </c>
      <c r="O1309" t="s">
        <v>953</v>
      </c>
      <c r="P1309" t="s">
        <v>953</v>
      </c>
      <c r="Q1309">
        <v>1</v>
      </c>
      <c r="X1309">
        <v>63</v>
      </c>
      <c r="Y1309">
        <v>0</v>
      </c>
      <c r="Z1309">
        <v>0</v>
      </c>
      <c r="AA1309">
        <v>0</v>
      </c>
      <c r="AB1309">
        <v>8.74</v>
      </c>
      <c r="AC1309">
        <v>0</v>
      </c>
      <c r="AD1309">
        <v>1</v>
      </c>
      <c r="AE1309">
        <v>1</v>
      </c>
      <c r="AF1309" t="s">
        <v>103</v>
      </c>
      <c r="AG1309">
        <v>72.449999999999989</v>
      </c>
      <c r="AH1309">
        <v>2</v>
      </c>
      <c r="AI1309">
        <v>27723425</v>
      </c>
      <c r="AJ1309">
        <v>1283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</row>
    <row r="1310" spans="1:44" x14ac:dyDescent="0.2">
      <c r="A1310">
        <f>ROW(Source!A478)</f>
        <v>478</v>
      </c>
      <c r="B1310">
        <v>27723435</v>
      </c>
      <c r="C1310">
        <v>27723424</v>
      </c>
      <c r="D1310">
        <v>25412928</v>
      </c>
      <c r="E1310">
        <v>1</v>
      </c>
      <c r="F1310">
        <v>1</v>
      </c>
      <c r="G1310">
        <v>1</v>
      </c>
      <c r="H1310">
        <v>1</v>
      </c>
      <c r="I1310" t="s">
        <v>954</v>
      </c>
      <c r="J1310" t="s">
        <v>6</v>
      </c>
      <c r="K1310" t="s">
        <v>955</v>
      </c>
      <c r="L1310">
        <v>1191</v>
      </c>
      <c r="N1310">
        <v>1013</v>
      </c>
      <c r="O1310" t="s">
        <v>953</v>
      </c>
      <c r="P1310" t="s">
        <v>953</v>
      </c>
      <c r="Q1310">
        <v>1</v>
      </c>
      <c r="X1310">
        <v>0.18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1</v>
      </c>
      <c r="AE1310">
        <v>2</v>
      </c>
      <c r="AF1310" t="s">
        <v>102</v>
      </c>
      <c r="AG1310">
        <v>0.22499999999999998</v>
      </c>
      <c r="AH1310">
        <v>2</v>
      </c>
      <c r="AI1310">
        <v>27723426</v>
      </c>
      <c r="AJ1310">
        <v>1284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</row>
    <row r="1311" spans="1:44" x14ac:dyDescent="0.2">
      <c r="A1311">
        <f>ROW(Source!A478)</f>
        <v>478</v>
      </c>
      <c r="B1311">
        <v>27723436</v>
      </c>
      <c r="C1311">
        <v>27723424</v>
      </c>
      <c r="D1311">
        <v>25230510</v>
      </c>
      <c r="E1311">
        <v>1</v>
      </c>
      <c r="F1311">
        <v>1</v>
      </c>
      <c r="G1311">
        <v>1</v>
      </c>
      <c r="H1311">
        <v>2</v>
      </c>
      <c r="I1311" t="s">
        <v>1175</v>
      </c>
      <c r="J1311" t="s">
        <v>1176</v>
      </c>
      <c r="K1311" t="s">
        <v>1177</v>
      </c>
      <c r="L1311">
        <v>1368</v>
      </c>
      <c r="N1311">
        <v>1011</v>
      </c>
      <c r="O1311" t="s">
        <v>959</v>
      </c>
      <c r="P1311" t="s">
        <v>959</v>
      </c>
      <c r="Q1311">
        <v>1</v>
      </c>
      <c r="X1311">
        <v>0.02</v>
      </c>
      <c r="Y1311">
        <v>0</v>
      </c>
      <c r="Z1311">
        <v>27.66</v>
      </c>
      <c r="AA1311">
        <v>11.6</v>
      </c>
      <c r="AB1311">
        <v>0</v>
      </c>
      <c r="AC1311">
        <v>0</v>
      </c>
      <c r="AD1311">
        <v>1</v>
      </c>
      <c r="AE1311">
        <v>0</v>
      </c>
      <c r="AF1311" t="s">
        <v>102</v>
      </c>
      <c r="AG1311">
        <v>2.5000000000000001E-2</v>
      </c>
      <c r="AH1311">
        <v>2</v>
      </c>
      <c r="AI1311">
        <v>27723427</v>
      </c>
      <c r="AJ1311">
        <v>1285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</row>
    <row r="1312" spans="1:44" x14ac:dyDescent="0.2">
      <c r="A1312">
        <f>ROW(Source!A478)</f>
        <v>478</v>
      </c>
      <c r="B1312">
        <v>27723437</v>
      </c>
      <c r="C1312">
        <v>27723424</v>
      </c>
      <c r="D1312">
        <v>25231607</v>
      </c>
      <c r="E1312">
        <v>1</v>
      </c>
      <c r="F1312">
        <v>1</v>
      </c>
      <c r="G1312">
        <v>1</v>
      </c>
      <c r="H1312">
        <v>2</v>
      </c>
      <c r="I1312" t="s">
        <v>997</v>
      </c>
      <c r="J1312" t="s">
        <v>998</v>
      </c>
      <c r="K1312" t="s">
        <v>999</v>
      </c>
      <c r="L1312">
        <v>1368</v>
      </c>
      <c r="N1312">
        <v>1011</v>
      </c>
      <c r="O1312" t="s">
        <v>959</v>
      </c>
      <c r="P1312" t="s">
        <v>959</v>
      </c>
      <c r="Q1312">
        <v>1</v>
      </c>
      <c r="X1312">
        <v>0.16</v>
      </c>
      <c r="Y1312">
        <v>0</v>
      </c>
      <c r="Z1312">
        <v>65.709999999999994</v>
      </c>
      <c r="AA1312">
        <v>11.6</v>
      </c>
      <c r="AB1312">
        <v>0</v>
      </c>
      <c r="AC1312">
        <v>0</v>
      </c>
      <c r="AD1312">
        <v>1</v>
      </c>
      <c r="AE1312">
        <v>0</v>
      </c>
      <c r="AF1312" t="s">
        <v>102</v>
      </c>
      <c r="AG1312">
        <v>0.2</v>
      </c>
      <c r="AH1312">
        <v>2</v>
      </c>
      <c r="AI1312">
        <v>27723428</v>
      </c>
      <c r="AJ1312">
        <v>1286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</row>
    <row r="1313" spans="1:44" x14ac:dyDescent="0.2">
      <c r="A1313">
        <f>ROW(Source!A478)</f>
        <v>478</v>
      </c>
      <c r="B1313">
        <v>27723438</v>
      </c>
      <c r="C1313">
        <v>27723424</v>
      </c>
      <c r="D1313">
        <v>25153356</v>
      </c>
      <c r="E1313">
        <v>1</v>
      </c>
      <c r="F1313">
        <v>1</v>
      </c>
      <c r="G1313">
        <v>1</v>
      </c>
      <c r="H1313">
        <v>3</v>
      </c>
      <c r="I1313" t="s">
        <v>1136</v>
      </c>
      <c r="J1313" t="s">
        <v>1137</v>
      </c>
      <c r="K1313" t="s">
        <v>1138</v>
      </c>
      <c r="L1313">
        <v>1327</v>
      </c>
      <c r="N1313">
        <v>1005</v>
      </c>
      <c r="O1313" t="s">
        <v>96</v>
      </c>
      <c r="P1313" t="s">
        <v>96</v>
      </c>
      <c r="Q1313">
        <v>1</v>
      </c>
      <c r="X1313">
        <v>0.84</v>
      </c>
      <c r="Y1313">
        <v>72.319999999999993</v>
      </c>
      <c r="Z1313">
        <v>0</v>
      </c>
      <c r="AA1313">
        <v>0</v>
      </c>
      <c r="AB1313">
        <v>0</v>
      </c>
      <c r="AC1313">
        <v>0</v>
      </c>
      <c r="AD1313">
        <v>1</v>
      </c>
      <c r="AE1313">
        <v>0</v>
      </c>
      <c r="AF1313" t="s">
        <v>6</v>
      </c>
      <c r="AG1313">
        <v>0.84</v>
      </c>
      <c r="AH1313">
        <v>2</v>
      </c>
      <c r="AI1313">
        <v>27723429</v>
      </c>
      <c r="AJ1313">
        <v>1287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</row>
    <row r="1314" spans="1:44" x14ac:dyDescent="0.2">
      <c r="A1314">
        <f>ROW(Source!A478)</f>
        <v>478</v>
      </c>
      <c r="B1314">
        <v>27723439</v>
      </c>
      <c r="C1314">
        <v>27723424</v>
      </c>
      <c r="D1314">
        <v>25153690</v>
      </c>
      <c r="E1314">
        <v>1</v>
      </c>
      <c r="F1314">
        <v>1</v>
      </c>
      <c r="G1314">
        <v>1</v>
      </c>
      <c r="H1314">
        <v>3</v>
      </c>
      <c r="I1314" t="s">
        <v>1122</v>
      </c>
      <c r="J1314" t="s">
        <v>1123</v>
      </c>
      <c r="K1314" t="s">
        <v>1124</v>
      </c>
      <c r="L1314">
        <v>1346</v>
      </c>
      <c r="N1314">
        <v>1009</v>
      </c>
      <c r="O1314" t="s">
        <v>178</v>
      </c>
      <c r="P1314" t="s">
        <v>178</v>
      </c>
      <c r="Q1314">
        <v>1</v>
      </c>
      <c r="X1314">
        <v>0.31</v>
      </c>
      <c r="Y1314">
        <v>1.82</v>
      </c>
      <c r="Z1314">
        <v>0</v>
      </c>
      <c r="AA1314">
        <v>0</v>
      </c>
      <c r="AB1314">
        <v>0</v>
      </c>
      <c r="AC1314">
        <v>0</v>
      </c>
      <c r="AD1314">
        <v>1</v>
      </c>
      <c r="AE1314">
        <v>0</v>
      </c>
      <c r="AF1314" t="s">
        <v>6</v>
      </c>
      <c r="AG1314">
        <v>0.31</v>
      </c>
      <c r="AH1314">
        <v>2</v>
      </c>
      <c r="AI1314">
        <v>27723430</v>
      </c>
      <c r="AJ1314">
        <v>1288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</row>
    <row r="1315" spans="1:44" x14ac:dyDescent="0.2">
      <c r="A1315">
        <f>ROW(Source!A478)</f>
        <v>478</v>
      </c>
      <c r="B1315">
        <v>27723440</v>
      </c>
      <c r="C1315">
        <v>27723424</v>
      </c>
      <c r="D1315">
        <v>25145730</v>
      </c>
      <c r="E1315">
        <v>17</v>
      </c>
      <c r="F1315">
        <v>1</v>
      </c>
      <c r="G1315">
        <v>1</v>
      </c>
      <c r="H1315">
        <v>3</v>
      </c>
      <c r="I1315" t="s">
        <v>1425</v>
      </c>
      <c r="J1315" t="s">
        <v>6</v>
      </c>
      <c r="K1315" t="s">
        <v>1426</v>
      </c>
      <c r="L1315">
        <v>1348</v>
      </c>
      <c r="N1315">
        <v>1009</v>
      </c>
      <c r="O1315" t="s">
        <v>46</v>
      </c>
      <c r="P1315" t="s">
        <v>46</v>
      </c>
      <c r="Q1315">
        <v>1000</v>
      </c>
      <c r="X1315">
        <v>3.3000000000000002E-2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 t="s">
        <v>6</v>
      </c>
      <c r="AG1315">
        <v>3.3000000000000002E-2</v>
      </c>
      <c r="AH1315">
        <v>3</v>
      </c>
      <c r="AI1315">
        <v>-1</v>
      </c>
      <c r="AJ1315" t="s">
        <v>6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</row>
    <row r="1316" spans="1:44" x14ac:dyDescent="0.2">
      <c r="A1316">
        <f>ROW(Source!A478)</f>
        <v>478</v>
      </c>
      <c r="B1316">
        <v>27723441</v>
      </c>
      <c r="C1316">
        <v>27723424</v>
      </c>
      <c r="D1316">
        <v>25145248</v>
      </c>
      <c r="E1316">
        <v>17</v>
      </c>
      <c r="F1316">
        <v>1</v>
      </c>
      <c r="G1316">
        <v>1</v>
      </c>
      <c r="H1316">
        <v>3</v>
      </c>
      <c r="I1316" t="s">
        <v>1423</v>
      </c>
      <c r="J1316" t="s">
        <v>6</v>
      </c>
      <c r="K1316" t="s">
        <v>1424</v>
      </c>
      <c r="L1316">
        <v>1348</v>
      </c>
      <c r="N1316">
        <v>1009</v>
      </c>
      <c r="O1316" t="s">
        <v>46</v>
      </c>
      <c r="P1316" t="s">
        <v>46</v>
      </c>
      <c r="Q1316">
        <v>1000</v>
      </c>
      <c r="X1316">
        <v>2.1999999999999999E-2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 t="s">
        <v>6</v>
      </c>
      <c r="AG1316">
        <v>2.1999999999999999E-2</v>
      </c>
      <c r="AH1316">
        <v>3</v>
      </c>
      <c r="AI1316">
        <v>-1</v>
      </c>
      <c r="AJ1316" t="s">
        <v>6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</row>
    <row r="1317" spans="1:44" x14ac:dyDescent="0.2">
      <c r="A1317">
        <f>ROW(Source!A478)</f>
        <v>478</v>
      </c>
      <c r="B1317">
        <v>27723442</v>
      </c>
      <c r="C1317">
        <v>27723424</v>
      </c>
      <c r="D1317">
        <v>25187360</v>
      </c>
      <c r="E1317">
        <v>1</v>
      </c>
      <c r="F1317">
        <v>1</v>
      </c>
      <c r="G1317">
        <v>1</v>
      </c>
      <c r="H1317">
        <v>3</v>
      </c>
      <c r="I1317" t="s">
        <v>1178</v>
      </c>
      <c r="J1317" t="s">
        <v>1179</v>
      </c>
      <c r="K1317" t="s">
        <v>1180</v>
      </c>
      <c r="L1317">
        <v>1348</v>
      </c>
      <c r="N1317">
        <v>1009</v>
      </c>
      <c r="O1317" t="s">
        <v>46</v>
      </c>
      <c r="P1317" t="s">
        <v>46</v>
      </c>
      <c r="Q1317">
        <v>1000</v>
      </c>
      <c r="X1317">
        <v>5.5E-2</v>
      </c>
      <c r="Y1317">
        <v>11397.1</v>
      </c>
      <c r="Z1317">
        <v>0</v>
      </c>
      <c r="AA1317">
        <v>0</v>
      </c>
      <c r="AB1317">
        <v>0</v>
      </c>
      <c r="AC1317">
        <v>0</v>
      </c>
      <c r="AD1317">
        <v>1</v>
      </c>
      <c r="AE1317">
        <v>0</v>
      </c>
      <c r="AF1317" t="s">
        <v>6</v>
      </c>
      <c r="AG1317">
        <v>5.5E-2</v>
      </c>
      <c r="AH1317">
        <v>2</v>
      </c>
      <c r="AI1317">
        <v>27723431</v>
      </c>
      <c r="AJ1317">
        <v>1291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</row>
    <row r="1318" spans="1:44" x14ac:dyDescent="0.2">
      <c r="A1318">
        <f>ROW(Source!A479)</f>
        <v>479</v>
      </c>
      <c r="B1318">
        <v>27723434</v>
      </c>
      <c r="C1318">
        <v>27723424</v>
      </c>
      <c r="D1318">
        <v>25418547</v>
      </c>
      <c r="E1318">
        <v>1</v>
      </c>
      <c r="F1318">
        <v>1</v>
      </c>
      <c r="G1318">
        <v>1</v>
      </c>
      <c r="H1318">
        <v>1</v>
      </c>
      <c r="I1318" t="s">
        <v>1073</v>
      </c>
      <c r="J1318" t="s">
        <v>6</v>
      </c>
      <c r="K1318" t="s">
        <v>1074</v>
      </c>
      <c r="L1318">
        <v>1191</v>
      </c>
      <c r="N1318">
        <v>1013</v>
      </c>
      <c r="O1318" t="s">
        <v>953</v>
      </c>
      <c r="P1318" t="s">
        <v>953</v>
      </c>
      <c r="Q1318">
        <v>1</v>
      </c>
      <c r="X1318">
        <v>63</v>
      </c>
      <c r="Y1318">
        <v>0</v>
      </c>
      <c r="Z1318">
        <v>0</v>
      </c>
      <c r="AA1318">
        <v>0</v>
      </c>
      <c r="AB1318">
        <v>8.74</v>
      </c>
      <c r="AC1318">
        <v>0</v>
      </c>
      <c r="AD1318">
        <v>1</v>
      </c>
      <c r="AE1318">
        <v>1</v>
      </c>
      <c r="AF1318" t="s">
        <v>103</v>
      </c>
      <c r="AG1318">
        <v>72.449999999999989</v>
      </c>
      <c r="AH1318">
        <v>2</v>
      </c>
      <c r="AI1318">
        <v>27723425</v>
      </c>
      <c r="AJ1318">
        <v>1292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</row>
    <row r="1319" spans="1:44" x14ac:dyDescent="0.2">
      <c r="A1319">
        <f>ROW(Source!A479)</f>
        <v>479</v>
      </c>
      <c r="B1319">
        <v>27723435</v>
      </c>
      <c r="C1319">
        <v>27723424</v>
      </c>
      <c r="D1319">
        <v>25412928</v>
      </c>
      <c r="E1319">
        <v>1</v>
      </c>
      <c r="F1319">
        <v>1</v>
      </c>
      <c r="G1319">
        <v>1</v>
      </c>
      <c r="H1319">
        <v>1</v>
      </c>
      <c r="I1319" t="s">
        <v>954</v>
      </c>
      <c r="J1319" t="s">
        <v>6</v>
      </c>
      <c r="K1319" t="s">
        <v>955</v>
      </c>
      <c r="L1319">
        <v>1191</v>
      </c>
      <c r="N1319">
        <v>1013</v>
      </c>
      <c r="O1319" t="s">
        <v>953</v>
      </c>
      <c r="P1319" t="s">
        <v>953</v>
      </c>
      <c r="Q1319">
        <v>1</v>
      </c>
      <c r="X1319">
        <v>0.18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1</v>
      </c>
      <c r="AE1319">
        <v>2</v>
      </c>
      <c r="AF1319" t="s">
        <v>102</v>
      </c>
      <c r="AG1319">
        <v>0.22499999999999998</v>
      </c>
      <c r="AH1319">
        <v>2</v>
      </c>
      <c r="AI1319">
        <v>27723426</v>
      </c>
      <c r="AJ1319">
        <v>1293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</row>
    <row r="1320" spans="1:44" x14ac:dyDescent="0.2">
      <c r="A1320">
        <f>ROW(Source!A479)</f>
        <v>479</v>
      </c>
      <c r="B1320">
        <v>27723436</v>
      </c>
      <c r="C1320">
        <v>27723424</v>
      </c>
      <c r="D1320">
        <v>25230510</v>
      </c>
      <c r="E1320">
        <v>1</v>
      </c>
      <c r="F1320">
        <v>1</v>
      </c>
      <c r="G1320">
        <v>1</v>
      </c>
      <c r="H1320">
        <v>2</v>
      </c>
      <c r="I1320" t="s">
        <v>1175</v>
      </c>
      <c r="J1320" t="s">
        <v>1176</v>
      </c>
      <c r="K1320" t="s">
        <v>1177</v>
      </c>
      <c r="L1320">
        <v>1368</v>
      </c>
      <c r="N1320">
        <v>1011</v>
      </c>
      <c r="O1320" t="s">
        <v>959</v>
      </c>
      <c r="P1320" t="s">
        <v>959</v>
      </c>
      <c r="Q1320">
        <v>1</v>
      </c>
      <c r="X1320">
        <v>0.02</v>
      </c>
      <c r="Y1320">
        <v>0</v>
      </c>
      <c r="Z1320">
        <v>27.66</v>
      </c>
      <c r="AA1320">
        <v>11.6</v>
      </c>
      <c r="AB1320">
        <v>0</v>
      </c>
      <c r="AC1320">
        <v>0</v>
      </c>
      <c r="AD1320">
        <v>1</v>
      </c>
      <c r="AE1320">
        <v>0</v>
      </c>
      <c r="AF1320" t="s">
        <v>102</v>
      </c>
      <c r="AG1320">
        <v>2.5000000000000001E-2</v>
      </c>
      <c r="AH1320">
        <v>2</v>
      </c>
      <c r="AI1320">
        <v>27723427</v>
      </c>
      <c r="AJ1320">
        <v>1294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</row>
    <row r="1321" spans="1:44" x14ac:dyDescent="0.2">
      <c r="A1321">
        <f>ROW(Source!A479)</f>
        <v>479</v>
      </c>
      <c r="B1321">
        <v>27723437</v>
      </c>
      <c r="C1321">
        <v>27723424</v>
      </c>
      <c r="D1321">
        <v>25231607</v>
      </c>
      <c r="E1321">
        <v>1</v>
      </c>
      <c r="F1321">
        <v>1</v>
      </c>
      <c r="G1321">
        <v>1</v>
      </c>
      <c r="H1321">
        <v>2</v>
      </c>
      <c r="I1321" t="s">
        <v>997</v>
      </c>
      <c r="J1321" t="s">
        <v>998</v>
      </c>
      <c r="K1321" t="s">
        <v>999</v>
      </c>
      <c r="L1321">
        <v>1368</v>
      </c>
      <c r="N1321">
        <v>1011</v>
      </c>
      <c r="O1321" t="s">
        <v>959</v>
      </c>
      <c r="P1321" t="s">
        <v>959</v>
      </c>
      <c r="Q1321">
        <v>1</v>
      </c>
      <c r="X1321">
        <v>0.16</v>
      </c>
      <c r="Y1321">
        <v>0</v>
      </c>
      <c r="Z1321">
        <v>65.709999999999994</v>
      </c>
      <c r="AA1321">
        <v>11.6</v>
      </c>
      <c r="AB1321">
        <v>0</v>
      </c>
      <c r="AC1321">
        <v>0</v>
      </c>
      <c r="AD1321">
        <v>1</v>
      </c>
      <c r="AE1321">
        <v>0</v>
      </c>
      <c r="AF1321" t="s">
        <v>102</v>
      </c>
      <c r="AG1321">
        <v>0.2</v>
      </c>
      <c r="AH1321">
        <v>2</v>
      </c>
      <c r="AI1321">
        <v>27723428</v>
      </c>
      <c r="AJ1321">
        <v>1295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</row>
    <row r="1322" spans="1:44" x14ac:dyDescent="0.2">
      <c r="A1322">
        <f>ROW(Source!A479)</f>
        <v>479</v>
      </c>
      <c r="B1322">
        <v>27723438</v>
      </c>
      <c r="C1322">
        <v>27723424</v>
      </c>
      <c r="D1322">
        <v>25153356</v>
      </c>
      <c r="E1322">
        <v>1</v>
      </c>
      <c r="F1322">
        <v>1</v>
      </c>
      <c r="G1322">
        <v>1</v>
      </c>
      <c r="H1322">
        <v>3</v>
      </c>
      <c r="I1322" t="s">
        <v>1136</v>
      </c>
      <c r="J1322" t="s">
        <v>1137</v>
      </c>
      <c r="K1322" t="s">
        <v>1138</v>
      </c>
      <c r="L1322">
        <v>1327</v>
      </c>
      <c r="N1322">
        <v>1005</v>
      </c>
      <c r="O1322" t="s">
        <v>96</v>
      </c>
      <c r="P1322" t="s">
        <v>96</v>
      </c>
      <c r="Q1322">
        <v>1</v>
      </c>
      <c r="X1322">
        <v>0.84</v>
      </c>
      <c r="Y1322">
        <v>72.319999999999993</v>
      </c>
      <c r="Z1322">
        <v>0</v>
      </c>
      <c r="AA1322">
        <v>0</v>
      </c>
      <c r="AB1322">
        <v>0</v>
      </c>
      <c r="AC1322">
        <v>0</v>
      </c>
      <c r="AD1322">
        <v>1</v>
      </c>
      <c r="AE1322">
        <v>0</v>
      </c>
      <c r="AF1322" t="s">
        <v>6</v>
      </c>
      <c r="AG1322">
        <v>0.84</v>
      </c>
      <c r="AH1322">
        <v>2</v>
      </c>
      <c r="AI1322">
        <v>27723429</v>
      </c>
      <c r="AJ1322">
        <v>1296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</row>
    <row r="1323" spans="1:44" x14ac:dyDescent="0.2">
      <c r="A1323">
        <f>ROW(Source!A479)</f>
        <v>479</v>
      </c>
      <c r="B1323">
        <v>27723439</v>
      </c>
      <c r="C1323">
        <v>27723424</v>
      </c>
      <c r="D1323">
        <v>25153690</v>
      </c>
      <c r="E1323">
        <v>1</v>
      </c>
      <c r="F1323">
        <v>1</v>
      </c>
      <c r="G1323">
        <v>1</v>
      </c>
      <c r="H1323">
        <v>3</v>
      </c>
      <c r="I1323" t="s">
        <v>1122</v>
      </c>
      <c r="J1323" t="s">
        <v>1123</v>
      </c>
      <c r="K1323" t="s">
        <v>1124</v>
      </c>
      <c r="L1323">
        <v>1346</v>
      </c>
      <c r="N1323">
        <v>1009</v>
      </c>
      <c r="O1323" t="s">
        <v>178</v>
      </c>
      <c r="P1323" t="s">
        <v>178</v>
      </c>
      <c r="Q1323">
        <v>1</v>
      </c>
      <c r="X1323">
        <v>0.31</v>
      </c>
      <c r="Y1323">
        <v>1.82</v>
      </c>
      <c r="Z1323">
        <v>0</v>
      </c>
      <c r="AA1323">
        <v>0</v>
      </c>
      <c r="AB1323">
        <v>0</v>
      </c>
      <c r="AC1323">
        <v>0</v>
      </c>
      <c r="AD1323">
        <v>1</v>
      </c>
      <c r="AE1323">
        <v>0</v>
      </c>
      <c r="AF1323" t="s">
        <v>6</v>
      </c>
      <c r="AG1323">
        <v>0.31</v>
      </c>
      <c r="AH1323">
        <v>2</v>
      </c>
      <c r="AI1323">
        <v>27723430</v>
      </c>
      <c r="AJ1323">
        <v>1297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</row>
    <row r="1324" spans="1:44" x14ac:dyDescent="0.2">
      <c r="A1324">
        <f>ROW(Source!A479)</f>
        <v>479</v>
      </c>
      <c r="B1324">
        <v>27723440</v>
      </c>
      <c r="C1324">
        <v>27723424</v>
      </c>
      <c r="D1324">
        <v>25145730</v>
      </c>
      <c r="E1324">
        <v>17</v>
      </c>
      <c r="F1324">
        <v>1</v>
      </c>
      <c r="G1324">
        <v>1</v>
      </c>
      <c r="H1324">
        <v>3</v>
      </c>
      <c r="I1324" t="s">
        <v>1425</v>
      </c>
      <c r="J1324" t="s">
        <v>6</v>
      </c>
      <c r="K1324" t="s">
        <v>1426</v>
      </c>
      <c r="L1324">
        <v>1348</v>
      </c>
      <c r="N1324">
        <v>1009</v>
      </c>
      <c r="O1324" t="s">
        <v>46</v>
      </c>
      <c r="P1324" t="s">
        <v>46</v>
      </c>
      <c r="Q1324">
        <v>1000</v>
      </c>
      <c r="X1324">
        <v>3.3000000000000002E-2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 t="s">
        <v>6</v>
      </c>
      <c r="AG1324">
        <v>3.3000000000000002E-2</v>
      </c>
      <c r="AH1324">
        <v>3</v>
      </c>
      <c r="AI1324">
        <v>-1</v>
      </c>
      <c r="AJ1324" t="s">
        <v>6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</row>
    <row r="1325" spans="1:44" x14ac:dyDescent="0.2">
      <c r="A1325">
        <f>ROW(Source!A479)</f>
        <v>479</v>
      </c>
      <c r="B1325">
        <v>27723441</v>
      </c>
      <c r="C1325">
        <v>27723424</v>
      </c>
      <c r="D1325">
        <v>25145248</v>
      </c>
      <c r="E1325">
        <v>17</v>
      </c>
      <c r="F1325">
        <v>1</v>
      </c>
      <c r="G1325">
        <v>1</v>
      </c>
      <c r="H1325">
        <v>3</v>
      </c>
      <c r="I1325" t="s">
        <v>1423</v>
      </c>
      <c r="J1325" t="s">
        <v>6</v>
      </c>
      <c r="K1325" t="s">
        <v>1424</v>
      </c>
      <c r="L1325">
        <v>1348</v>
      </c>
      <c r="N1325">
        <v>1009</v>
      </c>
      <c r="O1325" t="s">
        <v>46</v>
      </c>
      <c r="P1325" t="s">
        <v>46</v>
      </c>
      <c r="Q1325">
        <v>1000</v>
      </c>
      <c r="X1325">
        <v>2.1999999999999999E-2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 t="s">
        <v>6</v>
      </c>
      <c r="AG1325">
        <v>2.1999999999999999E-2</v>
      </c>
      <c r="AH1325">
        <v>3</v>
      </c>
      <c r="AI1325">
        <v>-1</v>
      </c>
      <c r="AJ1325" t="s">
        <v>6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</row>
    <row r="1326" spans="1:44" x14ac:dyDescent="0.2">
      <c r="A1326">
        <f>ROW(Source!A479)</f>
        <v>479</v>
      </c>
      <c r="B1326">
        <v>27723442</v>
      </c>
      <c r="C1326">
        <v>27723424</v>
      </c>
      <c r="D1326">
        <v>25187360</v>
      </c>
      <c r="E1326">
        <v>1</v>
      </c>
      <c r="F1326">
        <v>1</v>
      </c>
      <c r="G1326">
        <v>1</v>
      </c>
      <c r="H1326">
        <v>3</v>
      </c>
      <c r="I1326" t="s">
        <v>1178</v>
      </c>
      <c r="J1326" t="s">
        <v>1179</v>
      </c>
      <c r="K1326" t="s">
        <v>1180</v>
      </c>
      <c r="L1326">
        <v>1348</v>
      </c>
      <c r="N1326">
        <v>1009</v>
      </c>
      <c r="O1326" t="s">
        <v>46</v>
      </c>
      <c r="P1326" t="s">
        <v>46</v>
      </c>
      <c r="Q1326">
        <v>1000</v>
      </c>
      <c r="X1326">
        <v>5.5E-2</v>
      </c>
      <c r="Y1326">
        <v>11397.1</v>
      </c>
      <c r="Z1326">
        <v>0</v>
      </c>
      <c r="AA1326">
        <v>0</v>
      </c>
      <c r="AB1326">
        <v>0</v>
      </c>
      <c r="AC1326">
        <v>0</v>
      </c>
      <c r="AD1326">
        <v>1</v>
      </c>
      <c r="AE1326">
        <v>0</v>
      </c>
      <c r="AF1326" t="s">
        <v>6</v>
      </c>
      <c r="AG1326">
        <v>5.5E-2</v>
      </c>
      <c r="AH1326">
        <v>2</v>
      </c>
      <c r="AI1326">
        <v>27723431</v>
      </c>
      <c r="AJ1326">
        <v>1300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</row>
    <row r="1327" spans="1:44" x14ac:dyDescent="0.2">
      <c r="A1327">
        <f>ROW(Source!A484)</f>
        <v>484</v>
      </c>
      <c r="B1327">
        <v>27723451</v>
      </c>
      <c r="C1327">
        <v>27723445</v>
      </c>
      <c r="D1327">
        <v>25412930</v>
      </c>
      <c r="E1327">
        <v>1</v>
      </c>
      <c r="F1327">
        <v>1</v>
      </c>
      <c r="G1327">
        <v>1</v>
      </c>
      <c r="H1327">
        <v>1</v>
      </c>
      <c r="I1327" t="s">
        <v>1107</v>
      </c>
      <c r="J1327" t="s">
        <v>6</v>
      </c>
      <c r="K1327" t="s">
        <v>1108</v>
      </c>
      <c r="L1327">
        <v>1191</v>
      </c>
      <c r="N1327">
        <v>1013</v>
      </c>
      <c r="O1327" t="s">
        <v>953</v>
      </c>
      <c r="P1327" t="s">
        <v>953</v>
      </c>
      <c r="Q1327">
        <v>1</v>
      </c>
      <c r="X1327">
        <v>102.46</v>
      </c>
      <c r="Y1327">
        <v>0</v>
      </c>
      <c r="Z1327">
        <v>0</v>
      </c>
      <c r="AA1327">
        <v>0</v>
      </c>
      <c r="AB1327">
        <v>9.4</v>
      </c>
      <c r="AC1327">
        <v>0</v>
      </c>
      <c r="AD1327">
        <v>1</v>
      </c>
      <c r="AE1327">
        <v>1</v>
      </c>
      <c r="AF1327" t="s">
        <v>103</v>
      </c>
      <c r="AG1327">
        <v>117.82899999999998</v>
      </c>
      <c r="AH1327">
        <v>2</v>
      </c>
      <c r="AI1327">
        <v>27723446</v>
      </c>
      <c r="AJ1327">
        <v>1301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</row>
    <row r="1328" spans="1:44" x14ac:dyDescent="0.2">
      <c r="A1328">
        <f>ROW(Source!A484)</f>
        <v>484</v>
      </c>
      <c r="B1328">
        <v>27723452</v>
      </c>
      <c r="C1328">
        <v>27723445</v>
      </c>
      <c r="D1328">
        <v>25412928</v>
      </c>
      <c r="E1328">
        <v>1</v>
      </c>
      <c r="F1328">
        <v>1</v>
      </c>
      <c r="G1328">
        <v>1</v>
      </c>
      <c r="H1328">
        <v>1</v>
      </c>
      <c r="I1328" t="s">
        <v>954</v>
      </c>
      <c r="J1328" t="s">
        <v>6</v>
      </c>
      <c r="K1328" t="s">
        <v>955</v>
      </c>
      <c r="L1328">
        <v>1191</v>
      </c>
      <c r="N1328">
        <v>1013</v>
      </c>
      <c r="O1328" t="s">
        <v>953</v>
      </c>
      <c r="P1328" t="s">
        <v>953</v>
      </c>
      <c r="Q1328">
        <v>1</v>
      </c>
      <c r="X1328">
        <v>5.34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1</v>
      </c>
      <c r="AE1328">
        <v>2</v>
      </c>
      <c r="AF1328" t="s">
        <v>102</v>
      </c>
      <c r="AG1328">
        <v>6.6749999999999998</v>
      </c>
      <c r="AH1328">
        <v>2</v>
      </c>
      <c r="AI1328">
        <v>27723447</v>
      </c>
      <c r="AJ1328">
        <v>1302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</row>
    <row r="1329" spans="1:44" x14ac:dyDescent="0.2">
      <c r="A1329">
        <f>ROW(Source!A484)</f>
        <v>484</v>
      </c>
      <c r="B1329">
        <v>27723453</v>
      </c>
      <c r="C1329">
        <v>27723445</v>
      </c>
      <c r="D1329">
        <v>25230514</v>
      </c>
      <c r="E1329">
        <v>1</v>
      </c>
      <c r="F1329">
        <v>1</v>
      </c>
      <c r="G1329">
        <v>1</v>
      </c>
      <c r="H1329">
        <v>2</v>
      </c>
      <c r="I1329" t="s">
        <v>960</v>
      </c>
      <c r="J1329" t="s">
        <v>961</v>
      </c>
      <c r="K1329" t="s">
        <v>962</v>
      </c>
      <c r="L1329">
        <v>1368</v>
      </c>
      <c r="N1329">
        <v>1011</v>
      </c>
      <c r="O1329" t="s">
        <v>959</v>
      </c>
      <c r="P1329" t="s">
        <v>959</v>
      </c>
      <c r="Q1329">
        <v>1</v>
      </c>
      <c r="X1329">
        <v>0.76</v>
      </c>
      <c r="Y1329">
        <v>0</v>
      </c>
      <c r="Z1329">
        <v>31.26</v>
      </c>
      <c r="AA1329">
        <v>13.5</v>
      </c>
      <c r="AB1329">
        <v>0</v>
      </c>
      <c r="AC1329">
        <v>0</v>
      </c>
      <c r="AD1329">
        <v>1</v>
      </c>
      <c r="AE1329">
        <v>0</v>
      </c>
      <c r="AF1329" t="s">
        <v>102</v>
      </c>
      <c r="AG1329">
        <v>0.95</v>
      </c>
      <c r="AH1329">
        <v>2</v>
      </c>
      <c r="AI1329">
        <v>27723448</v>
      </c>
      <c r="AJ1329">
        <v>1303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</row>
    <row r="1330" spans="1:44" x14ac:dyDescent="0.2">
      <c r="A1330">
        <f>ROW(Source!A484)</f>
        <v>484</v>
      </c>
      <c r="B1330">
        <v>27723454</v>
      </c>
      <c r="C1330">
        <v>27723445</v>
      </c>
      <c r="D1330">
        <v>25231607</v>
      </c>
      <c r="E1330">
        <v>1</v>
      </c>
      <c r="F1330">
        <v>1</v>
      </c>
      <c r="G1330">
        <v>1</v>
      </c>
      <c r="H1330">
        <v>2</v>
      </c>
      <c r="I1330" t="s">
        <v>997</v>
      </c>
      <c r="J1330" t="s">
        <v>998</v>
      </c>
      <c r="K1330" t="s">
        <v>999</v>
      </c>
      <c r="L1330">
        <v>1368</v>
      </c>
      <c r="N1330">
        <v>1011</v>
      </c>
      <c r="O1330" t="s">
        <v>959</v>
      </c>
      <c r="P1330" t="s">
        <v>959</v>
      </c>
      <c r="Q1330">
        <v>1</v>
      </c>
      <c r="X1330">
        <v>4.58</v>
      </c>
      <c r="Y1330">
        <v>0</v>
      </c>
      <c r="Z1330">
        <v>65.709999999999994</v>
      </c>
      <c r="AA1330">
        <v>11.6</v>
      </c>
      <c r="AB1330">
        <v>0</v>
      </c>
      <c r="AC1330">
        <v>0</v>
      </c>
      <c r="AD1330">
        <v>1</v>
      </c>
      <c r="AE1330">
        <v>0</v>
      </c>
      <c r="AF1330" t="s">
        <v>102</v>
      </c>
      <c r="AG1330">
        <v>5.7249999999999996</v>
      </c>
      <c r="AH1330">
        <v>2</v>
      </c>
      <c r="AI1330">
        <v>27723449</v>
      </c>
      <c r="AJ1330">
        <v>1304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</row>
    <row r="1331" spans="1:44" x14ac:dyDescent="0.2">
      <c r="A1331">
        <f>ROW(Source!A484)</f>
        <v>484</v>
      </c>
      <c r="B1331">
        <v>27723455</v>
      </c>
      <c r="C1331">
        <v>27723445</v>
      </c>
      <c r="D1331">
        <v>25149818</v>
      </c>
      <c r="E1331">
        <v>1</v>
      </c>
      <c r="F1331">
        <v>1</v>
      </c>
      <c r="G1331">
        <v>1</v>
      </c>
      <c r="H1331">
        <v>3</v>
      </c>
      <c r="I1331" t="s">
        <v>1348</v>
      </c>
      <c r="J1331" t="s">
        <v>1349</v>
      </c>
      <c r="K1331" t="s">
        <v>1350</v>
      </c>
      <c r="L1331">
        <v>1327</v>
      </c>
      <c r="N1331">
        <v>1005</v>
      </c>
      <c r="O1331" t="s">
        <v>96</v>
      </c>
      <c r="P1331" t="s">
        <v>96</v>
      </c>
      <c r="Q1331">
        <v>1</v>
      </c>
      <c r="X1331">
        <v>103</v>
      </c>
      <c r="Y1331">
        <v>51.8</v>
      </c>
      <c r="Z1331">
        <v>0</v>
      </c>
      <c r="AA1331">
        <v>0</v>
      </c>
      <c r="AB1331">
        <v>0</v>
      </c>
      <c r="AC1331">
        <v>0</v>
      </c>
      <c r="AD1331">
        <v>1</v>
      </c>
      <c r="AE1331">
        <v>0</v>
      </c>
      <c r="AF1331" t="s">
        <v>6</v>
      </c>
      <c r="AG1331">
        <v>103</v>
      </c>
      <c r="AH1331">
        <v>2</v>
      </c>
      <c r="AI1331">
        <v>27723450</v>
      </c>
      <c r="AJ1331">
        <v>1305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</row>
    <row r="1332" spans="1:44" x14ac:dyDescent="0.2">
      <c r="A1332">
        <f>ROW(Source!A485)</f>
        <v>485</v>
      </c>
      <c r="B1332">
        <v>27723451</v>
      </c>
      <c r="C1332">
        <v>27723445</v>
      </c>
      <c r="D1332">
        <v>25412930</v>
      </c>
      <c r="E1332">
        <v>1</v>
      </c>
      <c r="F1332">
        <v>1</v>
      </c>
      <c r="G1332">
        <v>1</v>
      </c>
      <c r="H1332">
        <v>1</v>
      </c>
      <c r="I1332" t="s">
        <v>1107</v>
      </c>
      <c r="J1332" t="s">
        <v>6</v>
      </c>
      <c r="K1332" t="s">
        <v>1108</v>
      </c>
      <c r="L1332">
        <v>1191</v>
      </c>
      <c r="N1332">
        <v>1013</v>
      </c>
      <c r="O1332" t="s">
        <v>953</v>
      </c>
      <c r="P1332" t="s">
        <v>953</v>
      </c>
      <c r="Q1332">
        <v>1</v>
      </c>
      <c r="X1332">
        <v>102.46</v>
      </c>
      <c r="Y1332">
        <v>0</v>
      </c>
      <c r="Z1332">
        <v>0</v>
      </c>
      <c r="AA1332">
        <v>0</v>
      </c>
      <c r="AB1332">
        <v>9.4</v>
      </c>
      <c r="AC1332">
        <v>0</v>
      </c>
      <c r="AD1332">
        <v>1</v>
      </c>
      <c r="AE1332">
        <v>1</v>
      </c>
      <c r="AF1332" t="s">
        <v>103</v>
      </c>
      <c r="AG1332">
        <v>117.82899999999998</v>
      </c>
      <c r="AH1332">
        <v>2</v>
      </c>
      <c r="AI1332">
        <v>27723446</v>
      </c>
      <c r="AJ1332">
        <v>1306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</row>
    <row r="1333" spans="1:44" x14ac:dyDescent="0.2">
      <c r="A1333">
        <f>ROW(Source!A485)</f>
        <v>485</v>
      </c>
      <c r="B1333">
        <v>27723452</v>
      </c>
      <c r="C1333">
        <v>27723445</v>
      </c>
      <c r="D1333">
        <v>25412928</v>
      </c>
      <c r="E1333">
        <v>1</v>
      </c>
      <c r="F1333">
        <v>1</v>
      </c>
      <c r="G1333">
        <v>1</v>
      </c>
      <c r="H1333">
        <v>1</v>
      </c>
      <c r="I1333" t="s">
        <v>954</v>
      </c>
      <c r="J1333" t="s">
        <v>6</v>
      </c>
      <c r="K1333" t="s">
        <v>955</v>
      </c>
      <c r="L1333">
        <v>1191</v>
      </c>
      <c r="N1333">
        <v>1013</v>
      </c>
      <c r="O1333" t="s">
        <v>953</v>
      </c>
      <c r="P1333" t="s">
        <v>953</v>
      </c>
      <c r="Q1333">
        <v>1</v>
      </c>
      <c r="X1333">
        <v>5.34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1</v>
      </c>
      <c r="AE1333">
        <v>2</v>
      </c>
      <c r="AF1333" t="s">
        <v>102</v>
      </c>
      <c r="AG1333">
        <v>6.6749999999999998</v>
      </c>
      <c r="AH1333">
        <v>2</v>
      </c>
      <c r="AI1333">
        <v>27723447</v>
      </c>
      <c r="AJ1333">
        <v>1307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</row>
    <row r="1334" spans="1:44" x14ac:dyDescent="0.2">
      <c r="A1334">
        <f>ROW(Source!A485)</f>
        <v>485</v>
      </c>
      <c r="B1334">
        <v>27723453</v>
      </c>
      <c r="C1334">
        <v>27723445</v>
      </c>
      <c r="D1334">
        <v>25230514</v>
      </c>
      <c r="E1334">
        <v>1</v>
      </c>
      <c r="F1334">
        <v>1</v>
      </c>
      <c r="G1334">
        <v>1</v>
      </c>
      <c r="H1334">
        <v>2</v>
      </c>
      <c r="I1334" t="s">
        <v>960</v>
      </c>
      <c r="J1334" t="s">
        <v>961</v>
      </c>
      <c r="K1334" t="s">
        <v>962</v>
      </c>
      <c r="L1334">
        <v>1368</v>
      </c>
      <c r="N1334">
        <v>1011</v>
      </c>
      <c r="O1334" t="s">
        <v>959</v>
      </c>
      <c r="P1334" t="s">
        <v>959</v>
      </c>
      <c r="Q1334">
        <v>1</v>
      </c>
      <c r="X1334">
        <v>0.76</v>
      </c>
      <c r="Y1334">
        <v>0</v>
      </c>
      <c r="Z1334">
        <v>31.26</v>
      </c>
      <c r="AA1334">
        <v>13.5</v>
      </c>
      <c r="AB1334">
        <v>0</v>
      </c>
      <c r="AC1334">
        <v>0</v>
      </c>
      <c r="AD1334">
        <v>1</v>
      </c>
      <c r="AE1334">
        <v>0</v>
      </c>
      <c r="AF1334" t="s">
        <v>102</v>
      </c>
      <c r="AG1334">
        <v>0.95</v>
      </c>
      <c r="AH1334">
        <v>2</v>
      </c>
      <c r="AI1334">
        <v>27723448</v>
      </c>
      <c r="AJ1334">
        <v>1308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</row>
    <row r="1335" spans="1:44" x14ac:dyDescent="0.2">
      <c r="A1335">
        <f>ROW(Source!A485)</f>
        <v>485</v>
      </c>
      <c r="B1335">
        <v>27723454</v>
      </c>
      <c r="C1335">
        <v>27723445</v>
      </c>
      <c r="D1335">
        <v>25231607</v>
      </c>
      <c r="E1335">
        <v>1</v>
      </c>
      <c r="F1335">
        <v>1</v>
      </c>
      <c r="G1335">
        <v>1</v>
      </c>
      <c r="H1335">
        <v>2</v>
      </c>
      <c r="I1335" t="s">
        <v>997</v>
      </c>
      <c r="J1335" t="s">
        <v>998</v>
      </c>
      <c r="K1335" t="s">
        <v>999</v>
      </c>
      <c r="L1335">
        <v>1368</v>
      </c>
      <c r="N1335">
        <v>1011</v>
      </c>
      <c r="O1335" t="s">
        <v>959</v>
      </c>
      <c r="P1335" t="s">
        <v>959</v>
      </c>
      <c r="Q1335">
        <v>1</v>
      </c>
      <c r="X1335">
        <v>4.58</v>
      </c>
      <c r="Y1335">
        <v>0</v>
      </c>
      <c r="Z1335">
        <v>65.709999999999994</v>
      </c>
      <c r="AA1335">
        <v>11.6</v>
      </c>
      <c r="AB1335">
        <v>0</v>
      </c>
      <c r="AC1335">
        <v>0</v>
      </c>
      <c r="AD1335">
        <v>1</v>
      </c>
      <c r="AE1335">
        <v>0</v>
      </c>
      <c r="AF1335" t="s">
        <v>102</v>
      </c>
      <c r="AG1335">
        <v>5.7249999999999996</v>
      </c>
      <c r="AH1335">
        <v>2</v>
      </c>
      <c r="AI1335">
        <v>27723449</v>
      </c>
      <c r="AJ1335">
        <v>1309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</row>
    <row r="1336" spans="1:44" x14ac:dyDescent="0.2">
      <c r="A1336">
        <f>ROW(Source!A485)</f>
        <v>485</v>
      </c>
      <c r="B1336">
        <v>27723455</v>
      </c>
      <c r="C1336">
        <v>27723445</v>
      </c>
      <c r="D1336">
        <v>25149818</v>
      </c>
      <c r="E1336">
        <v>1</v>
      </c>
      <c r="F1336">
        <v>1</v>
      </c>
      <c r="G1336">
        <v>1</v>
      </c>
      <c r="H1336">
        <v>3</v>
      </c>
      <c r="I1336" t="s">
        <v>1348</v>
      </c>
      <c r="J1336" t="s">
        <v>1349</v>
      </c>
      <c r="K1336" t="s">
        <v>1350</v>
      </c>
      <c r="L1336">
        <v>1327</v>
      </c>
      <c r="N1336">
        <v>1005</v>
      </c>
      <c r="O1336" t="s">
        <v>96</v>
      </c>
      <c r="P1336" t="s">
        <v>96</v>
      </c>
      <c r="Q1336">
        <v>1</v>
      </c>
      <c r="X1336">
        <v>103</v>
      </c>
      <c r="Y1336">
        <v>51.8</v>
      </c>
      <c r="Z1336">
        <v>0</v>
      </c>
      <c r="AA1336">
        <v>0</v>
      </c>
      <c r="AB1336">
        <v>0</v>
      </c>
      <c r="AC1336">
        <v>0</v>
      </c>
      <c r="AD1336">
        <v>1</v>
      </c>
      <c r="AE1336">
        <v>0</v>
      </c>
      <c r="AF1336" t="s">
        <v>6</v>
      </c>
      <c r="AG1336">
        <v>103</v>
      </c>
      <c r="AH1336">
        <v>2</v>
      </c>
      <c r="AI1336">
        <v>27723450</v>
      </c>
      <c r="AJ1336">
        <v>1310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</row>
    <row r="1337" spans="1:44" x14ac:dyDescent="0.2">
      <c r="A1337">
        <f>ROW(Source!A486)</f>
        <v>486</v>
      </c>
      <c r="B1337">
        <v>27723468</v>
      </c>
      <c r="C1337">
        <v>27723456</v>
      </c>
      <c r="D1337">
        <v>25418547</v>
      </c>
      <c r="E1337">
        <v>1</v>
      </c>
      <c r="F1337">
        <v>1</v>
      </c>
      <c r="G1337">
        <v>1</v>
      </c>
      <c r="H1337">
        <v>1</v>
      </c>
      <c r="I1337" t="s">
        <v>1073</v>
      </c>
      <c r="J1337" t="s">
        <v>6</v>
      </c>
      <c r="K1337" t="s">
        <v>1074</v>
      </c>
      <c r="L1337">
        <v>1191</v>
      </c>
      <c r="N1337">
        <v>1013</v>
      </c>
      <c r="O1337" t="s">
        <v>953</v>
      </c>
      <c r="P1337" t="s">
        <v>953</v>
      </c>
      <c r="Q1337">
        <v>1</v>
      </c>
      <c r="X1337">
        <v>145.72</v>
      </c>
      <c r="Y1337">
        <v>0</v>
      </c>
      <c r="Z1337">
        <v>0</v>
      </c>
      <c r="AA1337">
        <v>0</v>
      </c>
      <c r="AB1337">
        <v>8.74</v>
      </c>
      <c r="AC1337">
        <v>0</v>
      </c>
      <c r="AD1337">
        <v>1</v>
      </c>
      <c r="AE1337">
        <v>1</v>
      </c>
      <c r="AF1337" t="s">
        <v>103</v>
      </c>
      <c r="AG1337">
        <v>167.57799999999997</v>
      </c>
      <c r="AH1337">
        <v>2</v>
      </c>
      <c r="AI1337">
        <v>27723457</v>
      </c>
      <c r="AJ1337">
        <v>1311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</row>
    <row r="1338" spans="1:44" x14ac:dyDescent="0.2">
      <c r="A1338">
        <f>ROW(Source!A486)</f>
        <v>486</v>
      </c>
      <c r="B1338">
        <v>27723469</v>
      </c>
      <c r="C1338">
        <v>27723456</v>
      </c>
      <c r="D1338">
        <v>25412928</v>
      </c>
      <c r="E1338">
        <v>1</v>
      </c>
      <c r="F1338">
        <v>1</v>
      </c>
      <c r="G1338">
        <v>1</v>
      </c>
      <c r="H1338">
        <v>1</v>
      </c>
      <c r="I1338" t="s">
        <v>954</v>
      </c>
      <c r="J1338" t="s">
        <v>6</v>
      </c>
      <c r="K1338" t="s">
        <v>955</v>
      </c>
      <c r="L1338">
        <v>1191</v>
      </c>
      <c r="N1338">
        <v>1013</v>
      </c>
      <c r="O1338" t="s">
        <v>953</v>
      </c>
      <c r="P1338" t="s">
        <v>953</v>
      </c>
      <c r="Q1338">
        <v>1</v>
      </c>
      <c r="X1338">
        <v>4.2300000000000004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1</v>
      </c>
      <c r="AE1338">
        <v>2</v>
      </c>
      <c r="AF1338" t="s">
        <v>102</v>
      </c>
      <c r="AG1338">
        <v>5.2875000000000005</v>
      </c>
      <c r="AH1338">
        <v>2</v>
      </c>
      <c r="AI1338">
        <v>27723458</v>
      </c>
      <c r="AJ1338">
        <v>1312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</row>
    <row r="1339" spans="1:44" x14ac:dyDescent="0.2">
      <c r="A1339">
        <f>ROW(Source!A486)</f>
        <v>486</v>
      </c>
      <c r="B1339">
        <v>27723470</v>
      </c>
      <c r="C1339">
        <v>27723456</v>
      </c>
      <c r="D1339">
        <v>25230514</v>
      </c>
      <c r="E1339">
        <v>1</v>
      </c>
      <c r="F1339">
        <v>1</v>
      </c>
      <c r="G1339">
        <v>1</v>
      </c>
      <c r="H1339">
        <v>2</v>
      </c>
      <c r="I1339" t="s">
        <v>960</v>
      </c>
      <c r="J1339" t="s">
        <v>961</v>
      </c>
      <c r="K1339" t="s">
        <v>962</v>
      </c>
      <c r="L1339">
        <v>1368</v>
      </c>
      <c r="N1339">
        <v>1011</v>
      </c>
      <c r="O1339" t="s">
        <v>959</v>
      </c>
      <c r="P1339" t="s">
        <v>959</v>
      </c>
      <c r="Q1339">
        <v>1</v>
      </c>
      <c r="X1339">
        <v>0.66</v>
      </c>
      <c r="Y1339">
        <v>0</v>
      </c>
      <c r="Z1339">
        <v>31.26</v>
      </c>
      <c r="AA1339">
        <v>13.5</v>
      </c>
      <c r="AB1339">
        <v>0</v>
      </c>
      <c r="AC1339">
        <v>0</v>
      </c>
      <c r="AD1339">
        <v>1</v>
      </c>
      <c r="AE1339">
        <v>0</v>
      </c>
      <c r="AF1339" t="s">
        <v>102</v>
      </c>
      <c r="AG1339">
        <v>0.82500000000000007</v>
      </c>
      <c r="AH1339">
        <v>2</v>
      </c>
      <c r="AI1339">
        <v>27723459</v>
      </c>
      <c r="AJ1339">
        <v>1313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</row>
    <row r="1340" spans="1:44" x14ac:dyDescent="0.2">
      <c r="A1340">
        <f>ROW(Source!A486)</f>
        <v>486</v>
      </c>
      <c r="B1340">
        <v>27723471</v>
      </c>
      <c r="C1340">
        <v>27723456</v>
      </c>
      <c r="D1340">
        <v>25231607</v>
      </c>
      <c r="E1340">
        <v>1</v>
      </c>
      <c r="F1340">
        <v>1</v>
      </c>
      <c r="G1340">
        <v>1</v>
      </c>
      <c r="H1340">
        <v>2</v>
      </c>
      <c r="I1340" t="s">
        <v>997</v>
      </c>
      <c r="J1340" t="s">
        <v>998</v>
      </c>
      <c r="K1340" t="s">
        <v>999</v>
      </c>
      <c r="L1340">
        <v>1368</v>
      </c>
      <c r="N1340">
        <v>1011</v>
      </c>
      <c r="O1340" t="s">
        <v>959</v>
      </c>
      <c r="P1340" t="s">
        <v>959</v>
      </c>
      <c r="Q1340">
        <v>1</v>
      </c>
      <c r="X1340">
        <v>3.57</v>
      </c>
      <c r="Y1340">
        <v>0</v>
      </c>
      <c r="Z1340">
        <v>65.709999999999994</v>
      </c>
      <c r="AA1340">
        <v>11.6</v>
      </c>
      <c r="AB1340">
        <v>0</v>
      </c>
      <c r="AC1340">
        <v>0</v>
      </c>
      <c r="AD1340">
        <v>1</v>
      </c>
      <c r="AE1340">
        <v>0</v>
      </c>
      <c r="AF1340" t="s">
        <v>102</v>
      </c>
      <c r="AG1340">
        <v>4.4624999999999995</v>
      </c>
      <c r="AH1340">
        <v>2</v>
      </c>
      <c r="AI1340">
        <v>27723460</v>
      </c>
      <c r="AJ1340">
        <v>1314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</row>
    <row r="1341" spans="1:44" x14ac:dyDescent="0.2">
      <c r="A1341">
        <f>ROW(Source!A486)</f>
        <v>486</v>
      </c>
      <c r="B1341">
        <v>27723472</v>
      </c>
      <c r="C1341">
        <v>27723456</v>
      </c>
      <c r="D1341">
        <v>25150226</v>
      </c>
      <c r="E1341">
        <v>1</v>
      </c>
      <c r="F1341">
        <v>1</v>
      </c>
      <c r="G1341">
        <v>1</v>
      </c>
      <c r="H1341">
        <v>3</v>
      </c>
      <c r="I1341" t="s">
        <v>1249</v>
      </c>
      <c r="J1341" t="s">
        <v>1250</v>
      </c>
      <c r="K1341" t="s">
        <v>1251</v>
      </c>
      <c r="L1341">
        <v>1301</v>
      </c>
      <c r="N1341">
        <v>1003</v>
      </c>
      <c r="O1341" t="s">
        <v>501</v>
      </c>
      <c r="P1341" t="s">
        <v>501</v>
      </c>
      <c r="Q1341">
        <v>1</v>
      </c>
      <c r="X1341">
        <v>244</v>
      </c>
      <c r="Y1341">
        <v>6.38</v>
      </c>
      <c r="Z1341">
        <v>0</v>
      </c>
      <c r="AA1341">
        <v>0</v>
      </c>
      <c r="AB1341">
        <v>0</v>
      </c>
      <c r="AC1341">
        <v>0</v>
      </c>
      <c r="AD1341">
        <v>1</v>
      </c>
      <c r="AE1341">
        <v>0</v>
      </c>
      <c r="AF1341" t="s">
        <v>6</v>
      </c>
      <c r="AG1341">
        <v>244</v>
      </c>
      <c r="AH1341">
        <v>2</v>
      </c>
      <c r="AI1341">
        <v>27723461</v>
      </c>
      <c r="AJ1341">
        <v>1315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</row>
    <row r="1342" spans="1:44" x14ac:dyDescent="0.2">
      <c r="A1342">
        <f>ROW(Source!A486)</f>
        <v>486</v>
      </c>
      <c r="B1342">
        <v>27723473</v>
      </c>
      <c r="C1342">
        <v>27723456</v>
      </c>
      <c r="D1342">
        <v>25150227</v>
      </c>
      <c r="E1342">
        <v>1</v>
      </c>
      <c r="F1342">
        <v>1</v>
      </c>
      <c r="G1342">
        <v>1</v>
      </c>
      <c r="H1342">
        <v>3</v>
      </c>
      <c r="I1342" t="s">
        <v>1252</v>
      </c>
      <c r="J1342" t="s">
        <v>1253</v>
      </c>
      <c r="K1342" t="s">
        <v>1254</v>
      </c>
      <c r="L1342">
        <v>1301</v>
      </c>
      <c r="N1342">
        <v>1003</v>
      </c>
      <c r="O1342" t="s">
        <v>501</v>
      </c>
      <c r="P1342" t="s">
        <v>501</v>
      </c>
      <c r="Q1342">
        <v>1</v>
      </c>
      <c r="X1342">
        <v>56</v>
      </c>
      <c r="Y1342">
        <v>7.95</v>
      </c>
      <c r="Z1342">
        <v>0</v>
      </c>
      <c r="AA1342">
        <v>0</v>
      </c>
      <c r="AB1342">
        <v>0</v>
      </c>
      <c r="AC1342">
        <v>0</v>
      </c>
      <c r="AD1342">
        <v>1</v>
      </c>
      <c r="AE1342">
        <v>0</v>
      </c>
      <c r="AF1342" t="s">
        <v>6</v>
      </c>
      <c r="AG1342">
        <v>56</v>
      </c>
      <c r="AH1342">
        <v>2</v>
      </c>
      <c r="AI1342">
        <v>27723462</v>
      </c>
      <c r="AJ1342">
        <v>1316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</row>
    <row r="1343" spans="1:44" x14ac:dyDescent="0.2">
      <c r="A1343">
        <f>ROW(Source!A486)</f>
        <v>486</v>
      </c>
      <c r="B1343">
        <v>27723474</v>
      </c>
      <c r="C1343">
        <v>27723456</v>
      </c>
      <c r="D1343">
        <v>25150315</v>
      </c>
      <c r="E1343">
        <v>1</v>
      </c>
      <c r="F1343">
        <v>1</v>
      </c>
      <c r="G1343">
        <v>1</v>
      </c>
      <c r="H1343">
        <v>3</v>
      </c>
      <c r="I1343" t="s">
        <v>1255</v>
      </c>
      <c r="J1343" t="s">
        <v>1256</v>
      </c>
      <c r="K1343" t="s">
        <v>1257</v>
      </c>
      <c r="L1343">
        <v>1302</v>
      </c>
      <c r="N1343">
        <v>1003</v>
      </c>
      <c r="O1343" t="s">
        <v>751</v>
      </c>
      <c r="P1343" t="s">
        <v>751</v>
      </c>
      <c r="Q1343">
        <v>10</v>
      </c>
      <c r="X1343">
        <v>15.6</v>
      </c>
      <c r="Y1343">
        <v>64.099999999999994</v>
      </c>
      <c r="Z1343">
        <v>0</v>
      </c>
      <c r="AA1343">
        <v>0</v>
      </c>
      <c r="AB1343">
        <v>0</v>
      </c>
      <c r="AC1343">
        <v>0</v>
      </c>
      <c r="AD1343">
        <v>1</v>
      </c>
      <c r="AE1343">
        <v>0</v>
      </c>
      <c r="AF1343" t="s">
        <v>6</v>
      </c>
      <c r="AG1343">
        <v>15.6</v>
      </c>
      <c r="AH1343">
        <v>2</v>
      </c>
      <c r="AI1343">
        <v>27723463</v>
      </c>
      <c r="AJ1343">
        <v>1317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</row>
    <row r="1344" spans="1:44" x14ac:dyDescent="0.2">
      <c r="A1344">
        <f>ROW(Source!A486)</f>
        <v>486</v>
      </c>
      <c r="B1344">
        <v>27723475</v>
      </c>
      <c r="C1344">
        <v>27723456</v>
      </c>
      <c r="D1344">
        <v>25152739</v>
      </c>
      <c r="E1344">
        <v>1</v>
      </c>
      <c r="F1344">
        <v>1</v>
      </c>
      <c r="G1344">
        <v>1</v>
      </c>
      <c r="H1344">
        <v>3</v>
      </c>
      <c r="I1344" t="s">
        <v>1258</v>
      </c>
      <c r="J1344" t="s">
        <v>1259</v>
      </c>
      <c r="K1344" t="s">
        <v>1260</v>
      </c>
      <c r="L1344">
        <v>1358</v>
      </c>
      <c r="N1344">
        <v>1010</v>
      </c>
      <c r="O1344" t="s">
        <v>553</v>
      </c>
      <c r="P1344" t="s">
        <v>553</v>
      </c>
      <c r="Q1344">
        <v>10</v>
      </c>
      <c r="X1344">
        <v>38.9</v>
      </c>
      <c r="Y1344">
        <v>7.03</v>
      </c>
      <c r="Z1344">
        <v>0</v>
      </c>
      <c r="AA1344">
        <v>0</v>
      </c>
      <c r="AB1344">
        <v>0</v>
      </c>
      <c r="AC1344">
        <v>0</v>
      </c>
      <c r="AD1344">
        <v>1</v>
      </c>
      <c r="AE1344">
        <v>0</v>
      </c>
      <c r="AF1344" t="s">
        <v>6</v>
      </c>
      <c r="AG1344">
        <v>38.9</v>
      </c>
      <c r="AH1344">
        <v>2</v>
      </c>
      <c r="AI1344">
        <v>27723464</v>
      </c>
      <c r="AJ1344">
        <v>1318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</row>
    <row r="1345" spans="1:44" x14ac:dyDescent="0.2">
      <c r="A1345">
        <f>ROW(Source!A486)</f>
        <v>486</v>
      </c>
      <c r="B1345">
        <v>27723476</v>
      </c>
      <c r="C1345">
        <v>27723456</v>
      </c>
      <c r="D1345">
        <v>25145142</v>
      </c>
      <c r="E1345">
        <v>17</v>
      </c>
      <c r="F1345">
        <v>1</v>
      </c>
      <c r="G1345">
        <v>1</v>
      </c>
      <c r="H1345">
        <v>3</v>
      </c>
      <c r="I1345" t="s">
        <v>1439</v>
      </c>
      <c r="J1345" t="s">
        <v>6</v>
      </c>
      <c r="K1345" t="s">
        <v>1440</v>
      </c>
      <c r="L1345">
        <v>1327</v>
      </c>
      <c r="N1345">
        <v>1005</v>
      </c>
      <c r="O1345" t="s">
        <v>96</v>
      </c>
      <c r="P1345" t="s">
        <v>96</v>
      </c>
      <c r="Q1345">
        <v>1</v>
      </c>
      <c r="X1345">
        <v>100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 t="s">
        <v>6</v>
      </c>
      <c r="AG1345">
        <v>100</v>
      </c>
      <c r="AH1345">
        <v>3</v>
      </c>
      <c r="AI1345">
        <v>-1</v>
      </c>
      <c r="AJ1345" t="s">
        <v>6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</row>
    <row r="1346" spans="1:44" x14ac:dyDescent="0.2">
      <c r="A1346">
        <f>ROW(Source!A486)</f>
        <v>486</v>
      </c>
      <c r="B1346">
        <v>27723477</v>
      </c>
      <c r="C1346">
        <v>27723456</v>
      </c>
      <c r="D1346">
        <v>25180423</v>
      </c>
      <c r="E1346">
        <v>1</v>
      </c>
      <c r="F1346">
        <v>1</v>
      </c>
      <c r="G1346">
        <v>1</v>
      </c>
      <c r="H1346">
        <v>3</v>
      </c>
      <c r="I1346" t="s">
        <v>1261</v>
      </c>
      <c r="J1346" t="s">
        <v>1262</v>
      </c>
      <c r="K1346" t="s">
        <v>1263</v>
      </c>
      <c r="L1346">
        <v>1355</v>
      </c>
      <c r="N1346">
        <v>1010</v>
      </c>
      <c r="O1346" t="s">
        <v>519</v>
      </c>
      <c r="P1346" t="s">
        <v>519</v>
      </c>
      <c r="Q1346">
        <v>100</v>
      </c>
      <c r="X1346">
        <v>8</v>
      </c>
      <c r="Y1346">
        <v>50</v>
      </c>
      <c r="Z1346">
        <v>0</v>
      </c>
      <c r="AA1346">
        <v>0</v>
      </c>
      <c r="AB1346">
        <v>0</v>
      </c>
      <c r="AC1346">
        <v>0</v>
      </c>
      <c r="AD1346">
        <v>1</v>
      </c>
      <c r="AE1346">
        <v>0</v>
      </c>
      <c r="AF1346" t="s">
        <v>6</v>
      </c>
      <c r="AG1346">
        <v>8</v>
      </c>
      <c r="AH1346">
        <v>2</v>
      </c>
      <c r="AI1346">
        <v>27723465</v>
      </c>
      <c r="AJ1346">
        <v>1319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>
        <f>ROW(Source!A486)</f>
        <v>486</v>
      </c>
      <c r="B1347">
        <v>27723478</v>
      </c>
      <c r="C1347">
        <v>27723456</v>
      </c>
      <c r="D1347">
        <v>25186863</v>
      </c>
      <c r="E1347">
        <v>1</v>
      </c>
      <c r="F1347">
        <v>1</v>
      </c>
      <c r="G1347">
        <v>1</v>
      </c>
      <c r="H1347">
        <v>3</v>
      </c>
      <c r="I1347" t="s">
        <v>1264</v>
      </c>
      <c r="J1347" t="s">
        <v>1265</v>
      </c>
      <c r="K1347" t="s">
        <v>1266</v>
      </c>
      <c r="L1347">
        <v>1354</v>
      </c>
      <c r="N1347">
        <v>1010</v>
      </c>
      <c r="O1347" t="s">
        <v>252</v>
      </c>
      <c r="P1347" t="s">
        <v>252</v>
      </c>
      <c r="Q1347">
        <v>1</v>
      </c>
      <c r="X1347">
        <v>69</v>
      </c>
      <c r="Y1347">
        <v>67</v>
      </c>
      <c r="Z1347">
        <v>0</v>
      </c>
      <c r="AA1347">
        <v>0</v>
      </c>
      <c r="AB1347">
        <v>0</v>
      </c>
      <c r="AC1347">
        <v>0</v>
      </c>
      <c r="AD1347">
        <v>1</v>
      </c>
      <c r="AE1347">
        <v>0</v>
      </c>
      <c r="AF1347" t="s">
        <v>6</v>
      </c>
      <c r="AG1347">
        <v>69</v>
      </c>
      <c r="AH1347">
        <v>2</v>
      </c>
      <c r="AI1347">
        <v>27723466</v>
      </c>
      <c r="AJ1347">
        <v>1320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</row>
    <row r="1348" spans="1:44" x14ac:dyDescent="0.2">
      <c r="A1348">
        <f>ROW(Source!A487)</f>
        <v>487</v>
      </c>
      <c r="B1348">
        <v>27723468</v>
      </c>
      <c r="C1348">
        <v>27723456</v>
      </c>
      <c r="D1348">
        <v>25418547</v>
      </c>
      <c r="E1348">
        <v>1</v>
      </c>
      <c r="F1348">
        <v>1</v>
      </c>
      <c r="G1348">
        <v>1</v>
      </c>
      <c r="H1348">
        <v>1</v>
      </c>
      <c r="I1348" t="s">
        <v>1073</v>
      </c>
      <c r="J1348" t="s">
        <v>6</v>
      </c>
      <c r="K1348" t="s">
        <v>1074</v>
      </c>
      <c r="L1348">
        <v>1191</v>
      </c>
      <c r="N1348">
        <v>1013</v>
      </c>
      <c r="O1348" t="s">
        <v>953</v>
      </c>
      <c r="P1348" t="s">
        <v>953</v>
      </c>
      <c r="Q1348">
        <v>1</v>
      </c>
      <c r="X1348">
        <v>145.72</v>
      </c>
      <c r="Y1348">
        <v>0</v>
      </c>
      <c r="Z1348">
        <v>0</v>
      </c>
      <c r="AA1348">
        <v>0</v>
      </c>
      <c r="AB1348">
        <v>8.74</v>
      </c>
      <c r="AC1348">
        <v>0</v>
      </c>
      <c r="AD1348">
        <v>1</v>
      </c>
      <c r="AE1348">
        <v>1</v>
      </c>
      <c r="AF1348" t="s">
        <v>103</v>
      </c>
      <c r="AG1348">
        <v>167.57799999999997</v>
      </c>
      <c r="AH1348">
        <v>2</v>
      </c>
      <c r="AI1348">
        <v>27723457</v>
      </c>
      <c r="AJ1348">
        <v>1322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</row>
    <row r="1349" spans="1:44" x14ac:dyDescent="0.2">
      <c r="A1349">
        <f>ROW(Source!A487)</f>
        <v>487</v>
      </c>
      <c r="B1349">
        <v>27723469</v>
      </c>
      <c r="C1349">
        <v>27723456</v>
      </c>
      <c r="D1349">
        <v>25412928</v>
      </c>
      <c r="E1349">
        <v>1</v>
      </c>
      <c r="F1349">
        <v>1</v>
      </c>
      <c r="G1349">
        <v>1</v>
      </c>
      <c r="H1349">
        <v>1</v>
      </c>
      <c r="I1349" t="s">
        <v>954</v>
      </c>
      <c r="J1349" t="s">
        <v>6</v>
      </c>
      <c r="K1349" t="s">
        <v>955</v>
      </c>
      <c r="L1349">
        <v>1191</v>
      </c>
      <c r="N1349">
        <v>1013</v>
      </c>
      <c r="O1349" t="s">
        <v>953</v>
      </c>
      <c r="P1349" t="s">
        <v>953</v>
      </c>
      <c r="Q1349">
        <v>1</v>
      </c>
      <c r="X1349">
        <v>4.2300000000000004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1</v>
      </c>
      <c r="AE1349">
        <v>2</v>
      </c>
      <c r="AF1349" t="s">
        <v>102</v>
      </c>
      <c r="AG1349">
        <v>5.2875000000000005</v>
      </c>
      <c r="AH1349">
        <v>2</v>
      </c>
      <c r="AI1349">
        <v>27723458</v>
      </c>
      <c r="AJ1349">
        <v>1323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</row>
    <row r="1350" spans="1:44" x14ac:dyDescent="0.2">
      <c r="A1350">
        <f>ROW(Source!A487)</f>
        <v>487</v>
      </c>
      <c r="B1350">
        <v>27723470</v>
      </c>
      <c r="C1350">
        <v>27723456</v>
      </c>
      <c r="D1350">
        <v>25230514</v>
      </c>
      <c r="E1350">
        <v>1</v>
      </c>
      <c r="F1350">
        <v>1</v>
      </c>
      <c r="G1350">
        <v>1</v>
      </c>
      <c r="H1350">
        <v>2</v>
      </c>
      <c r="I1350" t="s">
        <v>960</v>
      </c>
      <c r="J1350" t="s">
        <v>961</v>
      </c>
      <c r="K1350" t="s">
        <v>962</v>
      </c>
      <c r="L1350">
        <v>1368</v>
      </c>
      <c r="N1350">
        <v>1011</v>
      </c>
      <c r="O1350" t="s">
        <v>959</v>
      </c>
      <c r="P1350" t="s">
        <v>959</v>
      </c>
      <c r="Q1350">
        <v>1</v>
      </c>
      <c r="X1350">
        <v>0.66</v>
      </c>
      <c r="Y1350">
        <v>0</v>
      </c>
      <c r="Z1350">
        <v>31.26</v>
      </c>
      <c r="AA1350">
        <v>13.5</v>
      </c>
      <c r="AB1350">
        <v>0</v>
      </c>
      <c r="AC1350">
        <v>0</v>
      </c>
      <c r="AD1350">
        <v>1</v>
      </c>
      <c r="AE1350">
        <v>0</v>
      </c>
      <c r="AF1350" t="s">
        <v>102</v>
      </c>
      <c r="AG1350">
        <v>0.82500000000000007</v>
      </c>
      <c r="AH1350">
        <v>2</v>
      </c>
      <c r="AI1350">
        <v>27723459</v>
      </c>
      <c r="AJ1350">
        <v>1324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</row>
    <row r="1351" spans="1:44" x14ac:dyDescent="0.2">
      <c r="A1351">
        <f>ROW(Source!A487)</f>
        <v>487</v>
      </c>
      <c r="B1351">
        <v>27723471</v>
      </c>
      <c r="C1351">
        <v>27723456</v>
      </c>
      <c r="D1351">
        <v>25231607</v>
      </c>
      <c r="E1351">
        <v>1</v>
      </c>
      <c r="F1351">
        <v>1</v>
      </c>
      <c r="G1351">
        <v>1</v>
      </c>
      <c r="H1351">
        <v>2</v>
      </c>
      <c r="I1351" t="s">
        <v>997</v>
      </c>
      <c r="J1351" t="s">
        <v>998</v>
      </c>
      <c r="K1351" t="s">
        <v>999</v>
      </c>
      <c r="L1351">
        <v>1368</v>
      </c>
      <c r="N1351">
        <v>1011</v>
      </c>
      <c r="O1351" t="s">
        <v>959</v>
      </c>
      <c r="P1351" t="s">
        <v>959</v>
      </c>
      <c r="Q1351">
        <v>1</v>
      </c>
      <c r="X1351">
        <v>3.57</v>
      </c>
      <c r="Y1351">
        <v>0</v>
      </c>
      <c r="Z1351">
        <v>65.709999999999994</v>
      </c>
      <c r="AA1351">
        <v>11.6</v>
      </c>
      <c r="AB1351">
        <v>0</v>
      </c>
      <c r="AC1351">
        <v>0</v>
      </c>
      <c r="AD1351">
        <v>1</v>
      </c>
      <c r="AE1351">
        <v>0</v>
      </c>
      <c r="AF1351" t="s">
        <v>102</v>
      </c>
      <c r="AG1351">
        <v>4.4624999999999995</v>
      </c>
      <c r="AH1351">
        <v>2</v>
      </c>
      <c r="AI1351">
        <v>27723460</v>
      </c>
      <c r="AJ1351">
        <v>1325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</row>
    <row r="1352" spans="1:44" x14ac:dyDescent="0.2">
      <c r="A1352">
        <f>ROW(Source!A487)</f>
        <v>487</v>
      </c>
      <c r="B1352">
        <v>27723472</v>
      </c>
      <c r="C1352">
        <v>27723456</v>
      </c>
      <c r="D1352">
        <v>25150226</v>
      </c>
      <c r="E1352">
        <v>1</v>
      </c>
      <c r="F1352">
        <v>1</v>
      </c>
      <c r="G1352">
        <v>1</v>
      </c>
      <c r="H1352">
        <v>3</v>
      </c>
      <c r="I1352" t="s">
        <v>1249</v>
      </c>
      <c r="J1352" t="s">
        <v>1250</v>
      </c>
      <c r="K1352" t="s">
        <v>1251</v>
      </c>
      <c r="L1352">
        <v>1301</v>
      </c>
      <c r="N1352">
        <v>1003</v>
      </c>
      <c r="O1352" t="s">
        <v>501</v>
      </c>
      <c r="P1352" t="s">
        <v>501</v>
      </c>
      <c r="Q1352">
        <v>1</v>
      </c>
      <c r="X1352">
        <v>244</v>
      </c>
      <c r="Y1352">
        <v>6.38</v>
      </c>
      <c r="Z1352">
        <v>0</v>
      </c>
      <c r="AA1352">
        <v>0</v>
      </c>
      <c r="AB1352">
        <v>0</v>
      </c>
      <c r="AC1352">
        <v>0</v>
      </c>
      <c r="AD1352">
        <v>1</v>
      </c>
      <c r="AE1352">
        <v>0</v>
      </c>
      <c r="AF1352" t="s">
        <v>6</v>
      </c>
      <c r="AG1352">
        <v>244</v>
      </c>
      <c r="AH1352">
        <v>2</v>
      </c>
      <c r="AI1352">
        <v>27723461</v>
      </c>
      <c r="AJ1352">
        <v>1326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</row>
    <row r="1353" spans="1:44" x14ac:dyDescent="0.2">
      <c r="A1353">
        <f>ROW(Source!A487)</f>
        <v>487</v>
      </c>
      <c r="B1353">
        <v>27723473</v>
      </c>
      <c r="C1353">
        <v>27723456</v>
      </c>
      <c r="D1353">
        <v>25150227</v>
      </c>
      <c r="E1353">
        <v>1</v>
      </c>
      <c r="F1353">
        <v>1</v>
      </c>
      <c r="G1353">
        <v>1</v>
      </c>
      <c r="H1353">
        <v>3</v>
      </c>
      <c r="I1353" t="s">
        <v>1252</v>
      </c>
      <c r="J1353" t="s">
        <v>1253</v>
      </c>
      <c r="K1353" t="s">
        <v>1254</v>
      </c>
      <c r="L1353">
        <v>1301</v>
      </c>
      <c r="N1353">
        <v>1003</v>
      </c>
      <c r="O1353" t="s">
        <v>501</v>
      </c>
      <c r="P1353" t="s">
        <v>501</v>
      </c>
      <c r="Q1353">
        <v>1</v>
      </c>
      <c r="X1353">
        <v>56</v>
      </c>
      <c r="Y1353">
        <v>7.95</v>
      </c>
      <c r="Z1353">
        <v>0</v>
      </c>
      <c r="AA1353">
        <v>0</v>
      </c>
      <c r="AB1353">
        <v>0</v>
      </c>
      <c r="AC1353">
        <v>0</v>
      </c>
      <c r="AD1353">
        <v>1</v>
      </c>
      <c r="AE1353">
        <v>0</v>
      </c>
      <c r="AF1353" t="s">
        <v>6</v>
      </c>
      <c r="AG1353">
        <v>56</v>
      </c>
      <c r="AH1353">
        <v>2</v>
      </c>
      <c r="AI1353">
        <v>27723462</v>
      </c>
      <c r="AJ1353">
        <v>1327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>
        <f>ROW(Source!A487)</f>
        <v>487</v>
      </c>
      <c r="B1354">
        <v>27723474</v>
      </c>
      <c r="C1354">
        <v>27723456</v>
      </c>
      <c r="D1354">
        <v>25150315</v>
      </c>
      <c r="E1354">
        <v>1</v>
      </c>
      <c r="F1354">
        <v>1</v>
      </c>
      <c r="G1354">
        <v>1</v>
      </c>
      <c r="H1354">
        <v>3</v>
      </c>
      <c r="I1354" t="s">
        <v>1255</v>
      </c>
      <c r="J1354" t="s">
        <v>1256</v>
      </c>
      <c r="K1354" t="s">
        <v>1257</v>
      </c>
      <c r="L1354">
        <v>1302</v>
      </c>
      <c r="N1354">
        <v>1003</v>
      </c>
      <c r="O1354" t="s">
        <v>751</v>
      </c>
      <c r="P1354" t="s">
        <v>751</v>
      </c>
      <c r="Q1354">
        <v>10</v>
      </c>
      <c r="X1354">
        <v>15.6</v>
      </c>
      <c r="Y1354">
        <v>64.099999999999994</v>
      </c>
      <c r="Z1354">
        <v>0</v>
      </c>
      <c r="AA1354">
        <v>0</v>
      </c>
      <c r="AB1354">
        <v>0</v>
      </c>
      <c r="AC1354">
        <v>0</v>
      </c>
      <c r="AD1354">
        <v>1</v>
      </c>
      <c r="AE1354">
        <v>0</v>
      </c>
      <c r="AF1354" t="s">
        <v>6</v>
      </c>
      <c r="AG1354">
        <v>15.6</v>
      </c>
      <c r="AH1354">
        <v>2</v>
      </c>
      <c r="AI1354">
        <v>27723463</v>
      </c>
      <c r="AJ1354">
        <v>1328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</row>
    <row r="1355" spans="1:44" x14ac:dyDescent="0.2">
      <c r="A1355">
        <f>ROW(Source!A487)</f>
        <v>487</v>
      </c>
      <c r="B1355">
        <v>27723475</v>
      </c>
      <c r="C1355">
        <v>27723456</v>
      </c>
      <c r="D1355">
        <v>25152739</v>
      </c>
      <c r="E1355">
        <v>1</v>
      </c>
      <c r="F1355">
        <v>1</v>
      </c>
      <c r="G1355">
        <v>1</v>
      </c>
      <c r="H1355">
        <v>3</v>
      </c>
      <c r="I1355" t="s">
        <v>1258</v>
      </c>
      <c r="J1355" t="s">
        <v>1259</v>
      </c>
      <c r="K1355" t="s">
        <v>1260</v>
      </c>
      <c r="L1355">
        <v>1358</v>
      </c>
      <c r="N1355">
        <v>1010</v>
      </c>
      <c r="O1355" t="s">
        <v>553</v>
      </c>
      <c r="P1355" t="s">
        <v>553</v>
      </c>
      <c r="Q1355">
        <v>10</v>
      </c>
      <c r="X1355">
        <v>38.9</v>
      </c>
      <c r="Y1355">
        <v>7.03</v>
      </c>
      <c r="Z1355">
        <v>0</v>
      </c>
      <c r="AA1355">
        <v>0</v>
      </c>
      <c r="AB1355">
        <v>0</v>
      </c>
      <c r="AC1355">
        <v>0</v>
      </c>
      <c r="AD1355">
        <v>1</v>
      </c>
      <c r="AE1355">
        <v>0</v>
      </c>
      <c r="AF1355" t="s">
        <v>6</v>
      </c>
      <c r="AG1355">
        <v>38.9</v>
      </c>
      <c r="AH1355">
        <v>2</v>
      </c>
      <c r="AI1355">
        <v>27723464</v>
      </c>
      <c r="AJ1355">
        <v>1329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</row>
    <row r="1356" spans="1:44" x14ac:dyDescent="0.2">
      <c r="A1356">
        <f>ROW(Source!A487)</f>
        <v>487</v>
      </c>
      <c r="B1356">
        <v>27723476</v>
      </c>
      <c r="C1356">
        <v>27723456</v>
      </c>
      <c r="D1356">
        <v>25145142</v>
      </c>
      <c r="E1356">
        <v>17</v>
      </c>
      <c r="F1356">
        <v>1</v>
      </c>
      <c r="G1356">
        <v>1</v>
      </c>
      <c r="H1356">
        <v>3</v>
      </c>
      <c r="I1356" t="s">
        <v>1439</v>
      </c>
      <c r="J1356" t="s">
        <v>6</v>
      </c>
      <c r="K1356" t="s">
        <v>1440</v>
      </c>
      <c r="L1356">
        <v>1327</v>
      </c>
      <c r="N1356">
        <v>1005</v>
      </c>
      <c r="O1356" t="s">
        <v>96</v>
      </c>
      <c r="P1356" t="s">
        <v>96</v>
      </c>
      <c r="Q1356">
        <v>1</v>
      </c>
      <c r="X1356">
        <v>100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 t="s">
        <v>6</v>
      </c>
      <c r="AG1356">
        <v>100</v>
      </c>
      <c r="AH1356">
        <v>3</v>
      </c>
      <c r="AI1356">
        <v>-1</v>
      </c>
      <c r="AJ1356" t="s">
        <v>6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</row>
    <row r="1357" spans="1:44" x14ac:dyDescent="0.2">
      <c r="A1357">
        <f>ROW(Source!A487)</f>
        <v>487</v>
      </c>
      <c r="B1357">
        <v>27723477</v>
      </c>
      <c r="C1357">
        <v>27723456</v>
      </c>
      <c r="D1357">
        <v>25180423</v>
      </c>
      <c r="E1357">
        <v>1</v>
      </c>
      <c r="F1357">
        <v>1</v>
      </c>
      <c r="G1357">
        <v>1</v>
      </c>
      <c r="H1357">
        <v>3</v>
      </c>
      <c r="I1357" t="s">
        <v>1261</v>
      </c>
      <c r="J1357" t="s">
        <v>1262</v>
      </c>
      <c r="K1357" t="s">
        <v>1263</v>
      </c>
      <c r="L1357">
        <v>1355</v>
      </c>
      <c r="N1357">
        <v>1010</v>
      </c>
      <c r="O1357" t="s">
        <v>519</v>
      </c>
      <c r="P1357" t="s">
        <v>519</v>
      </c>
      <c r="Q1357">
        <v>100</v>
      </c>
      <c r="X1357">
        <v>8</v>
      </c>
      <c r="Y1357">
        <v>50</v>
      </c>
      <c r="Z1357">
        <v>0</v>
      </c>
      <c r="AA1357">
        <v>0</v>
      </c>
      <c r="AB1357">
        <v>0</v>
      </c>
      <c r="AC1357">
        <v>0</v>
      </c>
      <c r="AD1357">
        <v>1</v>
      </c>
      <c r="AE1357">
        <v>0</v>
      </c>
      <c r="AF1357" t="s">
        <v>6</v>
      </c>
      <c r="AG1357">
        <v>8</v>
      </c>
      <c r="AH1357">
        <v>2</v>
      </c>
      <c r="AI1357">
        <v>27723465</v>
      </c>
      <c r="AJ1357">
        <v>1330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</row>
    <row r="1358" spans="1:44" x14ac:dyDescent="0.2">
      <c r="A1358">
        <f>ROW(Source!A487)</f>
        <v>487</v>
      </c>
      <c r="B1358">
        <v>27723478</v>
      </c>
      <c r="C1358">
        <v>27723456</v>
      </c>
      <c r="D1358">
        <v>25186863</v>
      </c>
      <c r="E1358">
        <v>1</v>
      </c>
      <c r="F1358">
        <v>1</v>
      </c>
      <c r="G1358">
        <v>1</v>
      </c>
      <c r="H1358">
        <v>3</v>
      </c>
      <c r="I1358" t="s">
        <v>1264</v>
      </c>
      <c r="J1358" t="s">
        <v>1265</v>
      </c>
      <c r="K1358" t="s">
        <v>1266</v>
      </c>
      <c r="L1358">
        <v>1354</v>
      </c>
      <c r="N1358">
        <v>1010</v>
      </c>
      <c r="O1358" t="s">
        <v>252</v>
      </c>
      <c r="P1358" t="s">
        <v>252</v>
      </c>
      <c r="Q1358">
        <v>1</v>
      </c>
      <c r="X1358">
        <v>69</v>
      </c>
      <c r="Y1358">
        <v>67</v>
      </c>
      <c r="Z1358">
        <v>0</v>
      </c>
      <c r="AA1358">
        <v>0</v>
      </c>
      <c r="AB1358">
        <v>0</v>
      </c>
      <c r="AC1358">
        <v>0</v>
      </c>
      <c r="AD1358">
        <v>1</v>
      </c>
      <c r="AE1358">
        <v>0</v>
      </c>
      <c r="AF1358" t="s">
        <v>6</v>
      </c>
      <c r="AG1358">
        <v>69</v>
      </c>
      <c r="AH1358">
        <v>2</v>
      </c>
      <c r="AI1358">
        <v>27723466</v>
      </c>
      <c r="AJ1358">
        <v>1331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</row>
    <row r="1359" spans="1:44" x14ac:dyDescent="0.2">
      <c r="A1359">
        <f>ROW(Source!A490)</f>
        <v>490</v>
      </c>
      <c r="B1359">
        <v>27723488</v>
      </c>
      <c r="C1359">
        <v>27723480</v>
      </c>
      <c r="D1359">
        <v>25413300</v>
      </c>
      <c r="E1359">
        <v>1</v>
      </c>
      <c r="F1359">
        <v>1</v>
      </c>
      <c r="G1359">
        <v>1</v>
      </c>
      <c r="H1359">
        <v>1</v>
      </c>
      <c r="I1359" t="s">
        <v>989</v>
      </c>
      <c r="J1359" t="s">
        <v>6</v>
      </c>
      <c r="K1359" t="s">
        <v>990</v>
      </c>
      <c r="L1359">
        <v>1191</v>
      </c>
      <c r="N1359">
        <v>1013</v>
      </c>
      <c r="O1359" t="s">
        <v>953</v>
      </c>
      <c r="P1359" t="s">
        <v>953</v>
      </c>
      <c r="Q1359">
        <v>1</v>
      </c>
      <c r="X1359">
        <v>21.38</v>
      </c>
      <c r="Y1359">
        <v>0</v>
      </c>
      <c r="Z1359">
        <v>0</v>
      </c>
      <c r="AA1359">
        <v>0</v>
      </c>
      <c r="AB1359">
        <v>8.5299999999999994</v>
      </c>
      <c r="AC1359">
        <v>0</v>
      </c>
      <c r="AD1359">
        <v>1</v>
      </c>
      <c r="AE1359">
        <v>1</v>
      </c>
      <c r="AF1359" t="s">
        <v>103</v>
      </c>
      <c r="AG1359">
        <v>24.586999999999996</v>
      </c>
      <c r="AH1359">
        <v>2</v>
      </c>
      <c r="AI1359">
        <v>27723481</v>
      </c>
      <c r="AJ1359">
        <v>1333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</row>
    <row r="1360" spans="1:44" x14ac:dyDescent="0.2">
      <c r="A1360">
        <f>ROW(Source!A490)</f>
        <v>490</v>
      </c>
      <c r="B1360">
        <v>27723489</v>
      </c>
      <c r="C1360">
        <v>27723480</v>
      </c>
      <c r="D1360">
        <v>25412928</v>
      </c>
      <c r="E1360">
        <v>1</v>
      </c>
      <c r="F1360">
        <v>1</v>
      </c>
      <c r="G1360">
        <v>1</v>
      </c>
      <c r="H1360">
        <v>1</v>
      </c>
      <c r="I1360" t="s">
        <v>954</v>
      </c>
      <c r="J1360" t="s">
        <v>6</v>
      </c>
      <c r="K1360" t="s">
        <v>955</v>
      </c>
      <c r="L1360">
        <v>1191</v>
      </c>
      <c r="N1360">
        <v>1013</v>
      </c>
      <c r="O1360" t="s">
        <v>953</v>
      </c>
      <c r="P1360" t="s">
        <v>953</v>
      </c>
      <c r="Q1360">
        <v>1</v>
      </c>
      <c r="X1360">
        <v>0.37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1</v>
      </c>
      <c r="AE1360">
        <v>2</v>
      </c>
      <c r="AF1360" t="s">
        <v>102</v>
      </c>
      <c r="AG1360">
        <v>0.46250000000000002</v>
      </c>
      <c r="AH1360">
        <v>2</v>
      </c>
      <c r="AI1360">
        <v>27723482</v>
      </c>
      <c r="AJ1360">
        <v>1334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</row>
    <row r="1361" spans="1:44" x14ac:dyDescent="0.2">
      <c r="A1361">
        <f>ROW(Source!A490)</f>
        <v>490</v>
      </c>
      <c r="B1361">
        <v>27723490</v>
      </c>
      <c r="C1361">
        <v>27723480</v>
      </c>
      <c r="D1361">
        <v>25230514</v>
      </c>
      <c r="E1361">
        <v>1</v>
      </c>
      <c r="F1361">
        <v>1</v>
      </c>
      <c r="G1361">
        <v>1</v>
      </c>
      <c r="H1361">
        <v>2</v>
      </c>
      <c r="I1361" t="s">
        <v>960</v>
      </c>
      <c r="J1361" t="s">
        <v>961</v>
      </c>
      <c r="K1361" t="s">
        <v>962</v>
      </c>
      <c r="L1361">
        <v>1368</v>
      </c>
      <c r="N1361">
        <v>1011</v>
      </c>
      <c r="O1361" t="s">
        <v>959</v>
      </c>
      <c r="P1361" t="s">
        <v>959</v>
      </c>
      <c r="Q1361">
        <v>1</v>
      </c>
      <c r="X1361">
        <v>7.0000000000000007E-2</v>
      </c>
      <c r="Y1361">
        <v>0</v>
      </c>
      <c r="Z1361">
        <v>31.26</v>
      </c>
      <c r="AA1361">
        <v>13.5</v>
      </c>
      <c r="AB1361">
        <v>0</v>
      </c>
      <c r="AC1361">
        <v>0</v>
      </c>
      <c r="AD1361">
        <v>1</v>
      </c>
      <c r="AE1361">
        <v>0</v>
      </c>
      <c r="AF1361" t="s">
        <v>102</v>
      </c>
      <c r="AG1361">
        <v>8.7500000000000008E-2</v>
      </c>
      <c r="AH1361">
        <v>2</v>
      </c>
      <c r="AI1361">
        <v>27723483</v>
      </c>
      <c r="AJ1361">
        <v>1335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>
        <f>ROW(Source!A490)</f>
        <v>490</v>
      </c>
      <c r="B1362">
        <v>27723491</v>
      </c>
      <c r="C1362">
        <v>27723480</v>
      </c>
      <c r="D1362">
        <v>25231607</v>
      </c>
      <c r="E1362">
        <v>1</v>
      </c>
      <c r="F1362">
        <v>1</v>
      </c>
      <c r="G1362">
        <v>1</v>
      </c>
      <c r="H1362">
        <v>2</v>
      </c>
      <c r="I1362" t="s">
        <v>997</v>
      </c>
      <c r="J1362" t="s">
        <v>998</v>
      </c>
      <c r="K1362" t="s">
        <v>999</v>
      </c>
      <c r="L1362">
        <v>1368</v>
      </c>
      <c r="N1362">
        <v>1011</v>
      </c>
      <c r="O1362" t="s">
        <v>959</v>
      </c>
      <c r="P1362" t="s">
        <v>959</v>
      </c>
      <c r="Q1362">
        <v>1</v>
      </c>
      <c r="X1362">
        <v>0.3</v>
      </c>
      <c r="Y1362">
        <v>0</v>
      </c>
      <c r="Z1362">
        <v>65.709999999999994</v>
      </c>
      <c r="AA1362">
        <v>11.6</v>
      </c>
      <c r="AB1362">
        <v>0</v>
      </c>
      <c r="AC1362">
        <v>0</v>
      </c>
      <c r="AD1362">
        <v>1</v>
      </c>
      <c r="AE1362">
        <v>0</v>
      </c>
      <c r="AF1362" t="s">
        <v>102</v>
      </c>
      <c r="AG1362">
        <v>0.375</v>
      </c>
      <c r="AH1362">
        <v>2</v>
      </c>
      <c r="AI1362">
        <v>27723484</v>
      </c>
      <c r="AJ1362">
        <v>1336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</row>
    <row r="1363" spans="1:44" x14ac:dyDescent="0.2">
      <c r="A1363">
        <f>ROW(Source!A490)</f>
        <v>490</v>
      </c>
      <c r="B1363">
        <v>27723492</v>
      </c>
      <c r="C1363">
        <v>27723480</v>
      </c>
      <c r="D1363">
        <v>25145145</v>
      </c>
      <c r="E1363">
        <v>17</v>
      </c>
      <c r="F1363">
        <v>1</v>
      </c>
      <c r="G1363">
        <v>1</v>
      </c>
      <c r="H1363">
        <v>3</v>
      </c>
      <c r="I1363" t="s">
        <v>1445</v>
      </c>
      <c r="J1363" t="s">
        <v>6</v>
      </c>
      <c r="K1363" t="s">
        <v>1446</v>
      </c>
      <c r="L1363">
        <v>1301</v>
      </c>
      <c r="N1363">
        <v>1003</v>
      </c>
      <c r="O1363" t="s">
        <v>501</v>
      </c>
      <c r="P1363" t="s">
        <v>501</v>
      </c>
      <c r="Q1363">
        <v>1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1</v>
      </c>
      <c r="AD1363">
        <v>0</v>
      </c>
      <c r="AE1363">
        <v>0</v>
      </c>
      <c r="AF1363" t="s">
        <v>6</v>
      </c>
      <c r="AG1363">
        <v>0</v>
      </c>
      <c r="AH1363">
        <v>3</v>
      </c>
      <c r="AI1363">
        <v>-1</v>
      </c>
      <c r="AJ1363" t="s">
        <v>6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</row>
    <row r="1364" spans="1:44" x14ac:dyDescent="0.2">
      <c r="A1364">
        <f>ROW(Source!A490)</f>
        <v>490</v>
      </c>
      <c r="B1364">
        <v>27723493</v>
      </c>
      <c r="C1364">
        <v>27723480</v>
      </c>
      <c r="D1364">
        <v>25180423</v>
      </c>
      <c r="E1364">
        <v>1</v>
      </c>
      <c r="F1364">
        <v>1</v>
      </c>
      <c r="G1364">
        <v>1</v>
      </c>
      <c r="H1364">
        <v>3</v>
      </c>
      <c r="I1364" t="s">
        <v>1261</v>
      </c>
      <c r="J1364" t="s">
        <v>1262</v>
      </c>
      <c r="K1364" t="s">
        <v>1263</v>
      </c>
      <c r="L1364">
        <v>1355</v>
      </c>
      <c r="N1364">
        <v>1010</v>
      </c>
      <c r="O1364" t="s">
        <v>519</v>
      </c>
      <c r="P1364" t="s">
        <v>519</v>
      </c>
      <c r="Q1364">
        <v>100</v>
      </c>
      <c r="X1364">
        <v>4</v>
      </c>
      <c r="Y1364">
        <v>50</v>
      </c>
      <c r="Z1364">
        <v>0</v>
      </c>
      <c r="AA1364">
        <v>0</v>
      </c>
      <c r="AB1364">
        <v>0</v>
      </c>
      <c r="AC1364">
        <v>0</v>
      </c>
      <c r="AD1364">
        <v>1</v>
      </c>
      <c r="AE1364">
        <v>0</v>
      </c>
      <c r="AF1364" t="s">
        <v>6</v>
      </c>
      <c r="AG1364">
        <v>4</v>
      </c>
      <c r="AH1364">
        <v>2</v>
      </c>
      <c r="AI1364">
        <v>27723486</v>
      </c>
      <c r="AJ1364">
        <v>1338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</row>
    <row r="1365" spans="1:44" x14ac:dyDescent="0.2">
      <c r="A1365">
        <f>ROW(Source!A490)</f>
        <v>490</v>
      </c>
      <c r="B1365">
        <v>27723494</v>
      </c>
      <c r="C1365">
        <v>27723480</v>
      </c>
      <c r="D1365">
        <v>25186863</v>
      </c>
      <c r="E1365">
        <v>1</v>
      </c>
      <c r="F1365">
        <v>1</v>
      </c>
      <c r="G1365">
        <v>1</v>
      </c>
      <c r="H1365">
        <v>3</v>
      </c>
      <c r="I1365" t="s">
        <v>1264</v>
      </c>
      <c r="J1365" t="s">
        <v>1265</v>
      </c>
      <c r="K1365" t="s">
        <v>1266</v>
      </c>
      <c r="L1365">
        <v>1354</v>
      </c>
      <c r="N1365">
        <v>1010</v>
      </c>
      <c r="O1365" t="s">
        <v>252</v>
      </c>
      <c r="P1365" t="s">
        <v>252</v>
      </c>
      <c r="Q1365">
        <v>1</v>
      </c>
      <c r="X1365">
        <v>90.7</v>
      </c>
      <c r="Y1365">
        <v>67</v>
      </c>
      <c r="Z1365">
        <v>0</v>
      </c>
      <c r="AA1365">
        <v>0</v>
      </c>
      <c r="AB1365">
        <v>0</v>
      </c>
      <c r="AC1365">
        <v>0</v>
      </c>
      <c r="AD1365">
        <v>1</v>
      </c>
      <c r="AE1365">
        <v>0</v>
      </c>
      <c r="AF1365" t="s">
        <v>6</v>
      </c>
      <c r="AG1365">
        <v>90.7</v>
      </c>
      <c r="AH1365">
        <v>2</v>
      </c>
      <c r="AI1365">
        <v>27723487</v>
      </c>
      <c r="AJ1365">
        <v>1339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</row>
    <row r="1366" spans="1:44" x14ac:dyDescent="0.2">
      <c r="A1366">
        <f>ROW(Source!A491)</f>
        <v>491</v>
      </c>
      <c r="B1366">
        <v>27723488</v>
      </c>
      <c r="C1366">
        <v>27723480</v>
      </c>
      <c r="D1366">
        <v>25413300</v>
      </c>
      <c r="E1366">
        <v>1</v>
      </c>
      <c r="F1366">
        <v>1</v>
      </c>
      <c r="G1366">
        <v>1</v>
      </c>
      <c r="H1366">
        <v>1</v>
      </c>
      <c r="I1366" t="s">
        <v>989</v>
      </c>
      <c r="J1366" t="s">
        <v>6</v>
      </c>
      <c r="K1366" t="s">
        <v>990</v>
      </c>
      <c r="L1366">
        <v>1191</v>
      </c>
      <c r="N1366">
        <v>1013</v>
      </c>
      <c r="O1366" t="s">
        <v>953</v>
      </c>
      <c r="P1366" t="s">
        <v>953</v>
      </c>
      <c r="Q1366">
        <v>1</v>
      </c>
      <c r="X1366">
        <v>21.38</v>
      </c>
      <c r="Y1366">
        <v>0</v>
      </c>
      <c r="Z1366">
        <v>0</v>
      </c>
      <c r="AA1366">
        <v>0</v>
      </c>
      <c r="AB1366">
        <v>8.5299999999999994</v>
      </c>
      <c r="AC1366">
        <v>0</v>
      </c>
      <c r="AD1366">
        <v>1</v>
      </c>
      <c r="AE1366">
        <v>1</v>
      </c>
      <c r="AF1366" t="s">
        <v>103</v>
      </c>
      <c r="AG1366">
        <v>24.586999999999996</v>
      </c>
      <c r="AH1366">
        <v>2</v>
      </c>
      <c r="AI1366">
        <v>27723481</v>
      </c>
      <c r="AJ1366">
        <v>1340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</row>
    <row r="1367" spans="1:44" x14ac:dyDescent="0.2">
      <c r="A1367">
        <f>ROW(Source!A491)</f>
        <v>491</v>
      </c>
      <c r="B1367">
        <v>27723489</v>
      </c>
      <c r="C1367">
        <v>27723480</v>
      </c>
      <c r="D1367">
        <v>25412928</v>
      </c>
      <c r="E1367">
        <v>1</v>
      </c>
      <c r="F1367">
        <v>1</v>
      </c>
      <c r="G1367">
        <v>1</v>
      </c>
      <c r="H1367">
        <v>1</v>
      </c>
      <c r="I1367" t="s">
        <v>954</v>
      </c>
      <c r="J1367" t="s">
        <v>6</v>
      </c>
      <c r="K1367" t="s">
        <v>955</v>
      </c>
      <c r="L1367">
        <v>1191</v>
      </c>
      <c r="N1367">
        <v>1013</v>
      </c>
      <c r="O1367" t="s">
        <v>953</v>
      </c>
      <c r="P1367" t="s">
        <v>953</v>
      </c>
      <c r="Q1367">
        <v>1</v>
      </c>
      <c r="X1367">
        <v>0.37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1</v>
      </c>
      <c r="AE1367">
        <v>2</v>
      </c>
      <c r="AF1367" t="s">
        <v>102</v>
      </c>
      <c r="AG1367">
        <v>0.46250000000000002</v>
      </c>
      <c r="AH1367">
        <v>2</v>
      </c>
      <c r="AI1367">
        <v>27723482</v>
      </c>
      <c r="AJ1367">
        <v>1341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</row>
    <row r="1368" spans="1:44" x14ac:dyDescent="0.2">
      <c r="A1368">
        <f>ROW(Source!A491)</f>
        <v>491</v>
      </c>
      <c r="B1368">
        <v>27723490</v>
      </c>
      <c r="C1368">
        <v>27723480</v>
      </c>
      <c r="D1368">
        <v>25230514</v>
      </c>
      <c r="E1368">
        <v>1</v>
      </c>
      <c r="F1368">
        <v>1</v>
      </c>
      <c r="G1368">
        <v>1</v>
      </c>
      <c r="H1368">
        <v>2</v>
      </c>
      <c r="I1368" t="s">
        <v>960</v>
      </c>
      <c r="J1368" t="s">
        <v>961</v>
      </c>
      <c r="K1368" t="s">
        <v>962</v>
      </c>
      <c r="L1368">
        <v>1368</v>
      </c>
      <c r="N1368">
        <v>1011</v>
      </c>
      <c r="O1368" t="s">
        <v>959</v>
      </c>
      <c r="P1368" t="s">
        <v>959</v>
      </c>
      <c r="Q1368">
        <v>1</v>
      </c>
      <c r="X1368">
        <v>7.0000000000000007E-2</v>
      </c>
      <c r="Y1368">
        <v>0</v>
      </c>
      <c r="Z1368">
        <v>31.26</v>
      </c>
      <c r="AA1368">
        <v>13.5</v>
      </c>
      <c r="AB1368">
        <v>0</v>
      </c>
      <c r="AC1368">
        <v>0</v>
      </c>
      <c r="AD1368">
        <v>1</v>
      </c>
      <c r="AE1368">
        <v>0</v>
      </c>
      <c r="AF1368" t="s">
        <v>102</v>
      </c>
      <c r="AG1368">
        <v>8.7500000000000008E-2</v>
      </c>
      <c r="AH1368">
        <v>2</v>
      </c>
      <c r="AI1368">
        <v>27723483</v>
      </c>
      <c r="AJ1368">
        <v>1342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</row>
    <row r="1369" spans="1:44" x14ac:dyDescent="0.2">
      <c r="A1369">
        <f>ROW(Source!A491)</f>
        <v>491</v>
      </c>
      <c r="B1369">
        <v>27723491</v>
      </c>
      <c r="C1369">
        <v>27723480</v>
      </c>
      <c r="D1369">
        <v>25231607</v>
      </c>
      <c r="E1369">
        <v>1</v>
      </c>
      <c r="F1369">
        <v>1</v>
      </c>
      <c r="G1369">
        <v>1</v>
      </c>
      <c r="H1369">
        <v>2</v>
      </c>
      <c r="I1369" t="s">
        <v>997</v>
      </c>
      <c r="J1369" t="s">
        <v>998</v>
      </c>
      <c r="K1369" t="s">
        <v>999</v>
      </c>
      <c r="L1369">
        <v>1368</v>
      </c>
      <c r="N1369">
        <v>1011</v>
      </c>
      <c r="O1369" t="s">
        <v>959</v>
      </c>
      <c r="P1369" t="s">
        <v>959</v>
      </c>
      <c r="Q1369">
        <v>1</v>
      </c>
      <c r="X1369">
        <v>0.3</v>
      </c>
      <c r="Y1369">
        <v>0</v>
      </c>
      <c r="Z1369">
        <v>65.709999999999994</v>
      </c>
      <c r="AA1369">
        <v>11.6</v>
      </c>
      <c r="AB1369">
        <v>0</v>
      </c>
      <c r="AC1369">
        <v>0</v>
      </c>
      <c r="AD1369">
        <v>1</v>
      </c>
      <c r="AE1369">
        <v>0</v>
      </c>
      <c r="AF1369" t="s">
        <v>102</v>
      </c>
      <c r="AG1369">
        <v>0.375</v>
      </c>
      <c r="AH1369">
        <v>2</v>
      </c>
      <c r="AI1369">
        <v>27723484</v>
      </c>
      <c r="AJ1369">
        <v>1343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>
        <f>ROW(Source!A491)</f>
        <v>491</v>
      </c>
      <c r="B1370">
        <v>27723492</v>
      </c>
      <c r="C1370">
        <v>27723480</v>
      </c>
      <c r="D1370">
        <v>25145145</v>
      </c>
      <c r="E1370">
        <v>17</v>
      </c>
      <c r="F1370">
        <v>1</v>
      </c>
      <c r="G1370">
        <v>1</v>
      </c>
      <c r="H1370">
        <v>3</v>
      </c>
      <c r="I1370" t="s">
        <v>1445</v>
      </c>
      <c r="J1370" t="s">
        <v>6</v>
      </c>
      <c r="K1370" t="s">
        <v>1446</v>
      </c>
      <c r="L1370">
        <v>1301</v>
      </c>
      <c r="N1370">
        <v>1003</v>
      </c>
      <c r="O1370" t="s">
        <v>501</v>
      </c>
      <c r="P1370" t="s">
        <v>501</v>
      </c>
      <c r="Q1370">
        <v>1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1</v>
      </c>
      <c r="AD1370">
        <v>0</v>
      </c>
      <c r="AE1370">
        <v>0</v>
      </c>
      <c r="AF1370" t="s">
        <v>6</v>
      </c>
      <c r="AG1370">
        <v>0</v>
      </c>
      <c r="AH1370">
        <v>3</v>
      </c>
      <c r="AI1370">
        <v>-1</v>
      </c>
      <c r="AJ1370" t="s">
        <v>6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</row>
    <row r="1371" spans="1:44" x14ac:dyDescent="0.2">
      <c r="A1371">
        <f>ROW(Source!A491)</f>
        <v>491</v>
      </c>
      <c r="B1371">
        <v>27723493</v>
      </c>
      <c r="C1371">
        <v>27723480</v>
      </c>
      <c r="D1371">
        <v>25180423</v>
      </c>
      <c r="E1371">
        <v>1</v>
      </c>
      <c r="F1371">
        <v>1</v>
      </c>
      <c r="G1371">
        <v>1</v>
      </c>
      <c r="H1371">
        <v>3</v>
      </c>
      <c r="I1371" t="s">
        <v>1261</v>
      </c>
      <c r="J1371" t="s">
        <v>1262</v>
      </c>
      <c r="K1371" t="s">
        <v>1263</v>
      </c>
      <c r="L1371">
        <v>1355</v>
      </c>
      <c r="N1371">
        <v>1010</v>
      </c>
      <c r="O1371" t="s">
        <v>519</v>
      </c>
      <c r="P1371" t="s">
        <v>519</v>
      </c>
      <c r="Q1371">
        <v>100</v>
      </c>
      <c r="X1371">
        <v>4</v>
      </c>
      <c r="Y1371">
        <v>50</v>
      </c>
      <c r="Z1371">
        <v>0</v>
      </c>
      <c r="AA1371">
        <v>0</v>
      </c>
      <c r="AB1371">
        <v>0</v>
      </c>
      <c r="AC1371">
        <v>0</v>
      </c>
      <c r="AD1371">
        <v>1</v>
      </c>
      <c r="AE1371">
        <v>0</v>
      </c>
      <c r="AF1371" t="s">
        <v>6</v>
      </c>
      <c r="AG1371">
        <v>4</v>
      </c>
      <c r="AH1371">
        <v>2</v>
      </c>
      <c r="AI1371">
        <v>27723486</v>
      </c>
      <c r="AJ1371">
        <v>1345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</row>
    <row r="1372" spans="1:44" x14ac:dyDescent="0.2">
      <c r="A1372">
        <f>ROW(Source!A491)</f>
        <v>491</v>
      </c>
      <c r="B1372">
        <v>27723494</v>
      </c>
      <c r="C1372">
        <v>27723480</v>
      </c>
      <c r="D1372">
        <v>25186863</v>
      </c>
      <c r="E1372">
        <v>1</v>
      </c>
      <c r="F1372">
        <v>1</v>
      </c>
      <c r="G1372">
        <v>1</v>
      </c>
      <c r="H1372">
        <v>3</v>
      </c>
      <c r="I1372" t="s">
        <v>1264</v>
      </c>
      <c r="J1372" t="s">
        <v>1265</v>
      </c>
      <c r="K1372" t="s">
        <v>1266</v>
      </c>
      <c r="L1372">
        <v>1354</v>
      </c>
      <c r="N1372">
        <v>1010</v>
      </c>
      <c r="O1372" t="s">
        <v>252</v>
      </c>
      <c r="P1372" t="s">
        <v>252</v>
      </c>
      <c r="Q1372">
        <v>1</v>
      </c>
      <c r="X1372">
        <v>90.7</v>
      </c>
      <c r="Y1372">
        <v>67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0</v>
      </c>
      <c r="AF1372" t="s">
        <v>6</v>
      </c>
      <c r="AG1372">
        <v>90.7</v>
      </c>
      <c r="AH1372">
        <v>2</v>
      </c>
      <c r="AI1372">
        <v>27723487</v>
      </c>
      <c r="AJ1372">
        <v>1346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</row>
    <row r="1373" spans="1:44" x14ac:dyDescent="0.2">
      <c r="A1373">
        <f>ROW(Source!A494)</f>
        <v>494</v>
      </c>
      <c r="B1373">
        <v>27723510</v>
      </c>
      <c r="C1373">
        <v>27723496</v>
      </c>
      <c r="D1373">
        <v>25420819</v>
      </c>
      <c r="E1373">
        <v>1</v>
      </c>
      <c r="F1373">
        <v>1</v>
      </c>
      <c r="G1373">
        <v>1</v>
      </c>
      <c r="H1373">
        <v>1</v>
      </c>
      <c r="I1373" t="s">
        <v>1109</v>
      </c>
      <c r="J1373" t="s">
        <v>6</v>
      </c>
      <c r="K1373" t="s">
        <v>1110</v>
      </c>
      <c r="L1373">
        <v>1191</v>
      </c>
      <c r="N1373">
        <v>1013</v>
      </c>
      <c r="O1373" t="s">
        <v>953</v>
      </c>
      <c r="P1373" t="s">
        <v>953</v>
      </c>
      <c r="Q1373">
        <v>1</v>
      </c>
      <c r="X1373">
        <v>89.53</v>
      </c>
      <c r="Y1373">
        <v>0</v>
      </c>
      <c r="Z1373">
        <v>0</v>
      </c>
      <c r="AA1373">
        <v>0</v>
      </c>
      <c r="AB1373">
        <v>9.18</v>
      </c>
      <c r="AC1373">
        <v>0</v>
      </c>
      <c r="AD1373">
        <v>1</v>
      </c>
      <c r="AE1373">
        <v>1</v>
      </c>
      <c r="AF1373" t="s">
        <v>103</v>
      </c>
      <c r="AG1373">
        <v>102.95949999999999</v>
      </c>
      <c r="AH1373">
        <v>2</v>
      </c>
      <c r="AI1373">
        <v>27723497</v>
      </c>
      <c r="AJ1373">
        <v>1347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</row>
    <row r="1374" spans="1:44" x14ac:dyDescent="0.2">
      <c r="A1374">
        <f>ROW(Source!A494)</f>
        <v>494</v>
      </c>
      <c r="B1374">
        <v>27723511</v>
      </c>
      <c r="C1374">
        <v>27723496</v>
      </c>
      <c r="D1374">
        <v>25412928</v>
      </c>
      <c r="E1374">
        <v>1</v>
      </c>
      <c r="F1374">
        <v>1</v>
      </c>
      <c r="G1374">
        <v>1</v>
      </c>
      <c r="H1374">
        <v>1</v>
      </c>
      <c r="I1374" t="s">
        <v>954</v>
      </c>
      <c r="J1374" t="s">
        <v>6</v>
      </c>
      <c r="K1374" t="s">
        <v>955</v>
      </c>
      <c r="L1374">
        <v>1191</v>
      </c>
      <c r="N1374">
        <v>1013</v>
      </c>
      <c r="O1374" t="s">
        <v>953</v>
      </c>
      <c r="P1374" t="s">
        <v>953</v>
      </c>
      <c r="Q1374">
        <v>1</v>
      </c>
      <c r="X1374">
        <v>11.68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1</v>
      </c>
      <c r="AE1374">
        <v>2</v>
      </c>
      <c r="AF1374" t="s">
        <v>102</v>
      </c>
      <c r="AG1374">
        <v>14.6</v>
      </c>
      <c r="AH1374">
        <v>2</v>
      </c>
      <c r="AI1374">
        <v>27723498</v>
      </c>
      <c r="AJ1374">
        <v>1348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</row>
    <row r="1375" spans="1:44" x14ac:dyDescent="0.2">
      <c r="A1375">
        <f>ROW(Source!A494)</f>
        <v>494</v>
      </c>
      <c r="B1375">
        <v>27723512</v>
      </c>
      <c r="C1375">
        <v>27723496</v>
      </c>
      <c r="D1375">
        <v>25230118</v>
      </c>
      <c r="E1375">
        <v>1</v>
      </c>
      <c r="F1375">
        <v>1</v>
      </c>
      <c r="G1375">
        <v>1</v>
      </c>
      <c r="H1375">
        <v>2</v>
      </c>
      <c r="I1375" t="s">
        <v>1050</v>
      </c>
      <c r="J1375" t="s">
        <v>1051</v>
      </c>
      <c r="K1375" t="s">
        <v>1052</v>
      </c>
      <c r="L1375">
        <v>1368</v>
      </c>
      <c r="N1375">
        <v>1011</v>
      </c>
      <c r="O1375" t="s">
        <v>959</v>
      </c>
      <c r="P1375" t="s">
        <v>959</v>
      </c>
      <c r="Q1375">
        <v>1</v>
      </c>
      <c r="X1375">
        <v>9.69</v>
      </c>
      <c r="Y1375">
        <v>0</v>
      </c>
      <c r="Z1375">
        <v>86.4</v>
      </c>
      <c r="AA1375">
        <v>13.5</v>
      </c>
      <c r="AB1375">
        <v>0</v>
      </c>
      <c r="AC1375">
        <v>0</v>
      </c>
      <c r="AD1375">
        <v>1</v>
      </c>
      <c r="AE1375">
        <v>0</v>
      </c>
      <c r="AF1375" t="s">
        <v>102</v>
      </c>
      <c r="AG1375">
        <v>12.112499999999999</v>
      </c>
      <c r="AH1375">
        <v>2</v>
      </c>
      <c r="AI1375">
        <v>27723499</v>
      </c>
      <c r="AJ1375">
        <v>1349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</row>
    <row r="1376" spans="1:44" x14ac:dyDescent="0.2">
      <c r="A1376">
        <f>ROW(Source!A494)</f>
        <v>494</v>
      </c>
      <c r="B1376">
        <v>27723513</v>
      </c>
      <c r="C1376">
        <v>27723496</v>
      </c>
      <c r="D1376">
        <v>25231607</v>
      </c>
      <c r="E1376">
        <v>1</v>
      </c>
      <c r="F1376">
        <v>1</v>
      </c>
      <c r="G1376">
        <v>1</v>
      </c>
      <c r="H1376">
        <v>2</v>
      </c>
      <c r="I1376" t="s">
        <v>997</v>
      </c>
      <c r="J1376" t="s">
        <v>998</v>
      </c>
      <c r="K1376" t="s">
        <v>999</v>
      </c>
      <c r="L1376">
        <v>1368</v>
      </c>
      <c r="N1376">
        <v>1011</v>
      </c>
      <c r="O1376" t="s">
        <v>959</v>
      </c>
      <c r="P1376" t="s">
        <v>959</v>
      </c>
      <c r="Q1376">
        <v>1</v>
      </c>
      <c r="X1376">
        <v>1.99</v>
      </c>
      <c r="Y1376">
        <v>0</v>
      </c>
      <c r="Z1376">
        <v>65.709999999999994</v>
      </c>
      <c r="AA1376">
        <v>11.6</v>
      </c>
      <c r="AB1376">
        <v>0</v>
      </c>
      <c r="AC1376">
        <v>0</v>
      </c>
      <c r="AD1376">
        <v>1</v>
      </c>
      <c r="AE1376">
        <v>0</v>
      </c>
      <c r="AF1376" t="s">
        <v>102</v>
      </c>
      <c r="AG1376">
        <v>2.4874999999999998</v>
      </c>
      <c r="AH1376">
        <v>2</v>
      </c>
      <c r="AI1376">
        <v>27723500</v>
      </c>
      <c r="AJ1376">
        <v>1350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</row>
    <row r="1377" spans="1:44" x14ac:dyDescent="0.2">
      <c r="A1377">
        <f>ROW(Source!A494)</f>
        <v>494</v>
      </c>
      <c r="B1377">
        <v>27723514</v>
      </c>
      <c r="C1377">
        <v>27723496</v>
      </c>
      <c r="D1377">
        <v>25145057</v>
      </c>
      <c r="E1377">
        <v>17</v>
      </c>
      <c r="F1377">
        <v>1</v>
      </c>
      <c r="G1377">
        <v>1</v>
      </c>
      <c r="H1377">
        <v>3</v>
      </c>
      <c r="I1377" t="s">
        <v>1410</v>
      </c>
      <c r="J1377" t="s">
        <v>6</v>
      </c>
      <c r="K1377" t="s">
        <v>1411</v>
      </c>
      <c r="L1377">
        <v>1035</v>
      </c>
      <c r="N1377">
        <v>1013</v>
      </c>
      <c r="O1377" t="s">
        <v>661</v>
      </c>
      <c r="P1377" t="s">
        <v>661</v>
      </c>
      <c r="Q1377">
        <v>1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1</v>
      </c>
      <c r="AD1377">
        <v>0</v>
      </c>
      <c r="AE1377">
        <v>0</v>
      </c>
      <c r="AF1377" t="s">
        <v>6</v>
      </c>
      <c r="AG1377">
        <v>0</v>
      </c>
      <c r="AH1377">
        <v>3</v>
      </c>
      <c r="AI1377">
        <v>-1</v>
      </c>
      <c r="AJ1377" t="s">
        <v>6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</row>
    <row r="1378" spans="1:44" x14ac:dyDescent="0.2">
      <c r="A1378">
        <f>ROW(Source!A494)</f>
        <v>494</v>
      </c>
      <c r="B1378">
        <v>27723515</v>
      </c>
      <c r="C1378">
        <v>27723496</v>
      </c>
      <c r="D1378">
        <v>25152713</v>
      </c>
      <c r="E1378">
        <v>1</v>
      </c>
      <c r="F1378">
        <v>1</v>
      </c>
      <c r="G1378">
        <v>1</v>
      </c>
      <c r="H1378">
        <v>3</v>
      </c>
      <c r="I1378" t="s">
        <v>1018</v>
      </c>
      <c r="J1378" t="s">
        <v>1019</v>
      </c>
      <c r="K1378" t="s">
        <v>1020</v>
      </c>
      <c r="L1378">
        <v>1348</v>
      </c>
      <c r="N1378">
        <v>1009</v>
      </c>
      <c r="O1378" t="s">
        <v>46</v>
      </c>
      <c r="P1378" t="s">
        <v>46</v>
      </c>
      <c r="Q1378">
        <v>1000</v>
      </c>
      <c r="X1378">
        <v>4.13E-3</v>
      </c>
      <c r="Y1378">
        <v>11978</v>
      </c>
      <c r="Z1378">
        <v>0</v>
      </c>
      <c r="AA1378">
        <v>0</v>
      </c>
      <c r="AB1378">
        <v>0</v>
      </c>
      <c r="AC1378">
        <v>0</v>
      </c>
      <c r="AD1378">
        <v>1</v>
      </c>
      <c r="AE1378">
        <v>0</v>
      </c>
      <c r="AF1378" t="s">
        <v>6</v>
      </c>
      <c r="AG1378">
        <v>4.13E-3</v>
      </c>
      <c r="AH1378">
        <v>2</v>
      </c>
      <c r="AI1378">
        <v>27723501</v>
      </c>
      <c r="AJ1378">
        <v>1354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</row>
    <row r="1379" spans="1:44" x14ac:dyDescent="0.2">
      <c r="A1379">
        <f>ROW(Source!A494)</f>
        <v>494</v>
      </c>
      <c r="B1379">
        <v>27723516</v>
      </c>
      <c r="C1379">
        <v>27723496</v>
      </c>
      <c r="D1379">
        <v>25155487</v>
      </c>
      <c r="E1379">
        <v>1</v>
      </c>
      <c r="F1379">
        <v>1</v>
      </c>
      <c r="G1379">
        <v>1</v>
      </c>
      <c r="H1379">
        <v>3</v>
      </c>
      <c r="I1379" t="s">
        <v>1351</v>
      </c>
      <c r="J1379" t="s">
        <v>1352</v>
      </c>
      <c r="K1379" t="s">
        <v>1353</v>
      </c>
      <c r="L1379">
        <v>1339</v>
      </c>
      <c r="N1379">
        <v>1007</v>
      </c>
      <c r="O1379" t="s">
        <v>64</v>
      </c>
      <c r="P1379" t="s">
        <v>64</v>
      </c>
      <c r="Q1379">
        <v>1</v>
      </c>
      <c r="X1379">
        <v>0.105</v>
      </c>
      <c r="Y1379">
        <v>458</v>
      </c>
      <c r="Z1379">
        <v>0</v>
      </c>
      <c r="AA1379">
        <v>0</v>
      </c>
      <c r="AB1379">
        <v>0</v>
      </c>
      <c r="AC1379">
        <v>0</v>
      </c>
      <c r="AD1379">
        <v>1</v>
      </c>
      <c r="AE1379">
        <v>0</v>
      </c>
      <c r="AF1379" t="s">
        <v>6</v>
      </c>
      <c r="AG1379">
        <v>0.105</v>
      </c>
      <c r="AH1379">
        <v>2</v>
      </c>
      <c r="AI1379">
        <v>27723502</v>
      </c>
      <c r="AJ1379">
        <v>1355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</row>
    <row r="1380" spans="1:44" x14ac:dyDescent="0.2">
      <c r="A1380">
        <f>ROW(Source!A494)</f>
        <v>494</v>
      </c>
      <c r="B1380">
        <v>27723517</v>
      </c>
      <c r="C1380">
        <v>27723496</v>
      </c>
      <c r="D1380">
        <v>25144363</v>
      </c>
      <c r="E1380">
        <v>17</v>
      </c>
      <c r="F1380">
        <v>1</v>
      </c>
      <c r="G1380">
        <v>1</v>
      </c>
      <c r="H1380">
        <v>3</v>
      </c>
      <c r="I1380" t="s">
        <v>1400</v>
      </c>
      <c r="J1380" t="s">
        <v>6</v>
      </c>
      <c r="K1380" t="s">
        <v>1460</v>
      </c>
      <c r="L1380">
        <v>1346</v>
      </c>
      <c r="N1380">
        <v>1009</v>
      </c>
      <c r="O1380" t="s">
        <v>178</v>
      </c>
      <c r="P1380" t="s">
        <v>178</v>
      </c>
      <c r="Q1380">
        <v>1</v>
      </c>
      <c r="X1380">
        <v>37.5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 t="s">
        <v>6</v>
      </c>
      <c r="AG1380">
        <v>37.5</v>
      </c>
      <c r="AH1380">
        <v>3</v>
      </c>
      <c r="AI1380">
        <v>-1</v>
      </c>
      <c r="AJ1380" t="s">
        <v>6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</row>
    <row r="1381" spans="1:44" x14ac:dyDescent="0.2">
      <c r="A1381">
        <f>ROW(Source!A494)</f>
        <v>494</v>
      </c>
      <c r="B1381">
        <v>27723518</v>
      </c>
      <c r="C1381">
        <v>27723496</v>
      </c>
      <c r="D1381">
        <v>25178652</v>
      </c>
      <c r="E1381">
        <v>1</v>
      </c>
      <c r="F1381">
        <v>1</v>
      </c>
      <c r="G1381">
        <v>1</v>
      </c>
      <c r="H1381">
        <v>3</v>
      </c>
      <c r="I1381" t="s">
        <v>1354</v>
      </c>
      <c r="J1381" t="s">
        <v>1355</v>
      </c>
      <c r="K1381" t="s">
        <v>1356</v>
      </c>
      <c r="L1381">
        <v>1339</v>
      </c>
      <c r="N1381">
        <v>1007</v>
      </c>
      <c r="O1381" t="s">
        <v>64</v>
      </c>
      <c r="P1381" t="s">
        <v>64</v>
      </c>
      <c r="Q1381">
        <v>1</v>
      </c>
      <c r="X1381">
        <v>0.08</v>
      </c>
      <c r="Y1381">
        <v>1100</v>
      </c>
      <c r="Z1381">
        <v>0</v>
      </c>
      <c r="AA1381">
        <v>0</v>
      </c>
      <c r="AB1381">
        <v>0</v>
      </c>
      <c r="AC1381">
        <v>0</v>
      </c>
      <c r="AD1381">
        <v>1</v>
      </c>
      <c r="AE1381">
        <v>0</v>
      </c>
      <c r="AF1381" t="s">
        <v>6</v>
      </c>
      <c r="AG1381">
        <v>0.08</v>
      </c>
      <c r="AH1381">
        <v>2</v>
      </c>
      <c r="AI1381">
        <v>27723509</v>
      </c>
      <c r="AJ1381">
        <v>1356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</row>
    <row r="1382" spans="1:44" x14ac:dyDescent="0.2">
      <c r="A1382">
        <f>ROW(Source!A494)</f>
        <v>494</v>
      </c>
      <c r="B1382">
        <v>27723519</v>
      </c>
      <c r="C1382">
        <v>27723496</v>
      </c>
      <c r="D1382">
        <v>25145153</v>
      </c>
      <c r="E1382">
        <v>17</v>
      </c>
      <c r="F1382">
        <v>1</v>
      </c>
      <c r="G1382">
        <v>1</v>
      </c>
      <c r="H1382">
        <v>3</v>
      </c>
      <c r="I1382" t="s">
        <v>1461</v>
      </c>
      <c r="J1382" t="s">
        <v>6</v>
      </c>
      <c r="K1382" t="s">
        <v>1462</v>
      </c>
      <c r="L1382">
        <v>1327</v>
      </c>
      <c r="N1382">
        <v>1005</v>
      </c>
      <c r="O1382" t="s">
        <v>96</v>
      </c>
      <c r="P1382" t="s">
        <v>96</v>
      </c>
      <c r="Q1382">
        <v>1</v>
      </c>
      <c r="X1382">
        <v>100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 t="s">
        <v>6</v>
      </c>
      <c r="AG1382">
        <v>100</v>
      </c>
      <c r="AH1382">
        <v>3</v>
      </c>
      <c r="AI1382">
        <v>-1</v>
      </c>
      <c r="AJ1382" t="s">
        <v>6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</row>
    <row r="1383" spans="1:44" x14ac:dyDescent="0.2">
      <c r="A1383">
        <f>ROW(Source!A494)</f>
        <v>494</v>
      </c>
      <c r="B1383">
        <v>27723520</v>
      </c>
      <c r="C1383">
        <v>27723496</v>
      </c>
      <c r="D1383">
        <v>25186938</v>
      </c>
      <c r="E1383">
        <v>1</v>
      </c>
      <c r="F1383">
        <v>1</v>
      </c>
      <c r="G1383">
        <v>1</v>
      </c>
      <c r="H1383">
        <v>3</v>
      </c>
      <c r="I1383" t="s">
        <v>1357</v>
      </c>
      <c r="J1383" t="s">
        <v>1358</v>
      </c>
      <c r="K1383" t="s">
        <v>1359</v>
      </c>
      <c r="L1383">
        <v>1296</v>
      </c>
      <c r="N1383">
        <v>1002</v>
      </c>
      <c r="O1383" t="s">
        <v>352</v>
      </c>
      <c r="P1383" t="s">
        <v>352</v>
      </c>
      <c r="Q1383">
        <v>1</v>
      </c>
      <c r="X1383">
        <v>32.4</v>
      </c>
      <c r="Y1383">
        <v>46.86</v>
      </c>
      <c r="Z1383">
        <v>0</v>
      </c>
      <c r="AA1383">
        <v>0</v>
      </c>
      <c r="AB1383">
        <v>0</v>
      </c>
      <c r="AC1383">
        <v>0</v>
      </c>
      <c r="AD1383">
        <v>1</v>
      </c>
      <c r="AE1383">
        <v>0</v>
      </c>
      <c r="AF1383" t="s">
        <v>6</v>
      </c>
      <c r="AG1383">
        <v>32.4</v>
      </c>
      <c r="AH1383">
        <v>2</v>
      </c>
      <c r="AI1383">
        <v>27723503</v>
      </c>
      <c r="AJ1383">
        <v>1359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</row>
    <row r="1384" spans="1:44" x14ac:dyDescent="0.2">
      <c r="A1384">
        <f>ROW(Source!A495)</f>
        <v>495</v>
      </c>
      <c r="B1384">
        <v>27723510</v>
      </c>
      <c r="C1384">
        <v>27723496</v>
      </c>
      <c r="D1384">
        <v>25420819</v>
      </c>
      <c r="E1384">
        <v>1</v>
      </c>
      <c r="F1384">
        <v>1</v>
      </c>
      <c r="G1384">
        <v>1</v>
      </c>
      <c r="H1384">
        <v>1</v>
      </c>
      <c r="I1384" t="s">
        <v>1109</v>
      </c>
      <c r="J1384" t="s">
        <v>6</v>
      </c>
      <c r="K1384" t="s">
        <v>1110</v>
      </c>
      <c r="L1384">
        <v>1191</v>
      </c>
      <c r="N1384">
        <v>1013</v>
      </c>
      <c r="O1384" t="s">
        <v>953</v>
      </c>
      <c r="P1384" t="s">
        <v>953</v>
      </c>
      <c r="Q1384">
        <v>1</v>
      </c>
      <c r="X1384">
        <v>89.53</v>
      </c>
      <c r="Y1384">
        <v>0</v>
      </c>
      <c r="Z1384">
        <v>0</v>
      </c>
      <c r="AA1384">
        <v>0</v>
      </c>
      <c r="AB1384">
        <v>9.18</v>
      </c>
      <c r="AC1384">
        <v>0</v>
      </c>
      <c r="AD1384">
        <v>1</v>
      </c>
      <c r="AE1384">
        <v>1</v>
      </c>
      <c r="AF1384" t="s">
        <v>103</v>
      </c>
      <c r="AG1384">
        <v>102.95949999999999</v>
      </c>
      <c r="AH1384">
        <v>2</v>
      </c>
      <c r="AI1384">
        <v>27723497</v>
      </c>
      <c r="AJ1384">
        <v>1360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</row>
    <row r="1385" spans="1:44" x14ac:dyDescent="0.2">
      <c r="A1385">
        <f>ROW(Source!A495)</f>
        <v>495</v>
      </c>
      <c r="B1385">
        <v>27723511</v>
      </c>
      <c r="C1385">
        <v>27723496</v>
      </c>
      <c r="D1385">
        <v>25412928</v>
      </c>
      <c r="E1385">
        <v>1</v>
      </c>
      <c r="F1385">
        <v>1</v>
      </c>
      <c r="G1385">
        <v>1</v>
      </c>
      <c r="H1385">
        <v>1</v>
      </c>
      <c r="I1385" t="s">
        <v>954</v>
      </c>
      <c r="J1385" t="s">
        <v>6</v>
      </c>
      <c r="K1385" t="s">
        <v>955</v>
      </c>
      <c r="L1385">
        <v>1191</v>
      </c>
      <c r="N1385">
        <v>1013</v>
      </c>
      <c r="O1385" t="s">
        <v>953</v>
      </c>
      <c r="P1385" t="s">
        <v>953</v>
      </c>
      <c r="Q1385">
        <v>1</v>
      </c>
      <c r="X1385">
        <v>11.68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1</v>
      </c>
      <c r="AE1385">
        <v>2</v>
      </c>
      <c r="AF1385" t="s">
        <v>102</v>
      </c>
      <c r="AG1385">
        <v>14.6</v>
      </c>
      <c r="AH1385">
        <v>2</v>
      </c>
      <c r="AI1385">
        <v>27723498</v>
      </c>
      <c r="AJ1385">
        <v>1361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</row>
    <row r="1386" spans="1:44" x14ac:dyDescent="0.2">
      <c r="A1386">
        <f>ROW(Source!A495)</f>
        <v>495</v>
      </c>
      <c r="B1386">
        <v>27723512</v>
      </c>
      <c r="C1386">
        <v>27723496</v>
      </c>
      <c r="D1386">
        <v>25230118</v>
      </c>
      <c r="E1386">
        <v>1</v>
      </c>
      <c r="F1386">
        <v>1</v>
      </c>
      <c r="G1386">
        <v>1</v>
      </c>
      <c r="H1386">
        <v>2</v>
      </c>
      <c r="I1386" t="s">
        <v>1050</v>
      </c>
      <c r="J1386" t="s">
        <v>1051</v>
      </c>
      <c r="K1386" t="s">
        <v>1052</v>
      </c>
      <c r="L1386">
        <v>1368</v>
      </c>
      <c r="N1386">
        <v>1011</v>
      </c>
      <c r="O1386" t="s">
        <v>959</v>
      </c>
      <c r="P1386" t="s">
        <v>959</v>
      </c>
      <c r="Q1386">
        <v>1</v>
      </c>
      <c r="X1386">
        <v>9.69</v>
      </c>
      <c r="Y1386">
        <v>0</v>
      </c>
      <c r="Z1386">
        <v>86.4</v>
      </c>
      <c r="AA1386">
        <v>13.5</v>
      </c>
      <c r="AB1386">
        <v>0</v>
      </c>
      <c r="AC1386">
        <v>0</v>
      </c>
      <c r="AD1386">
        <v>1</v>
      </c>
      <c r="AE1386">
        <v>0</v>
      </c>
      <c r="AF1386" t="s">
        <v>102</v>
      </c>
      <c r="AG1386">
        <v>12.112499999999999</v>
      </c>
      <c r="AH1386">
        <v>2</v>
      </c>
      <c r="AI1386">
        <v>27723499</v>
      </c>
      <c r="AJ1386">
        <v>1362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</row>
    <row r="1387" spans="1:44" x14ac:dyDescent="0.2">
      <c r="A1387">
        <f>ROW(Source!A495)</f>
        <v>495</v>
      </c>
      <c r="B1387">
        <v>27723513</v>
      </c>
      <c r="C1387">
        <v>27723496</v>
      </c>
      <c r="D1387">
        <v>25231607</v>
      </c>
      <c r="E1387">
        <v>1</v>
      </c>
      <c r="F1387">
        <v>1</v>
      </c>
      <c r="G1387">
        <v>1</v>
      </c>
      <c r="H1387">
        <v>2</v>
      </c>
      <c r="I1387" t="s">
        <v>997</v>
      </c>
      <c r="J1387" t="s">
        <v>998</v>
      </c>
      <c r="K1387" t="s">
        <v>999</v>
      </c>
      <c r="L1387">
        <v>1368</v>
      </c>
      <c r="N1387">
        <v>1011</v>
      </c>
      <c r="O1387" t="s">
        <v>959</v>
      </c>
      <c r="P1387" t="s">
        <v>959</v>
      </c>
      <c r="Q1387">
        <v>1</v>
      </c>
      <c r="X1387">
        <v>1.99</v>
      </c>
      <c r="Y1387">
        <v>0</v>
      </c>
      <c r="Z1387">
        <v>65.709999999999994</v>
      </c>
      <c r="AA1387">
        <v>11.6</v>
      </c>
      <c r="AB1387">
        <v>0</v>
      </c>
      <c r="AC1387">
        <v>0</v>
      </c>
      <c r="AD1387">
        <v>1</v>
      </c>
      <c r="AE1387">
        <v>0</v>
      </c>
      <c r="AF1387" t="s">
        <v>102</v>
      </c>
      <c r="AG1387">
        <v>2.4874999999999998</v>
      </c>
      <c r="AH1387">
        <v>2</v>
      </c>
      <c r="AI1387">
        <v>27723500</v>
      </c>
      <c r="AJ1387">
        <v>1363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</row>
    <row r="1388" spans="1:44" x14ac:dyDescent="0.2">
      <c r="A1388">
        <f>ROW(Source!A495)</f>
        <v>495</v>
      </c>
      <c r="B1388">
        <v>27723514</v>
      </c>
      <c r="C1388">
        <v>27723496</v>
      </c>
      <c r="D1388">
        <v>25145057</v>
      </c>
      <c r="E1388">
        <v>17</v>
      </c>
      <c r="F1388">
        <v>1</v>
      </c>
      <c r="G1388">
        <v>1</v>
      </c>
      <c r="H1388">
        <v>3</v>
      </c>
      <c r="I1388" t="s">
        <v>1410</v>
      </c>
      <c r="J1388" t="s">
        <v>6</v>
      </c>
      <c r="K1388" t="s">
        <v>1411</v>
      </c>
      <c r="L1388">
        <v>1035</v>
      </c>
      <c r="N1388">
        <v>1013</v>
      </c>
      <c r="O1388" t="s">
        <v>661</v>
      </c>
      <c r="P1388" t="s">
        <v>661</v>
      </c>
      <c r="Q1388">
        <v>1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1</v>
      </c>
      <c r="AD1388">
        <v>0</v>
      </c>
      <c r="AE1388">
        <v>0</v>
      </c>
      <c r="AF1388" t="s">
        <v>6</v>
      </c>
      <c r="AG1388">
        <v>0</v>
      </c>
      <c r="AH1388">
        <v>3</v>
      </c>
      <c r="AI1388">
        <v>-1</v>
      </c>
      <c r="AJ1388" t="s">
        <v>6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</row>
    <row r="1389" spans="1:44" x14ac:dyDescent="0.2">
      <c r="A1389">
        <f>ROW(Source!A495)</f>
        <v>495</v>
      </c>
      <c r="B1389">
        <v>27723515</v>
      </c>
      <c r="C1389">
        <v>27723496</v>
      </c>
      <c r="D1389">
        <v>25152713</v>
      </c>
      <c r="E1389">
        <v>1</v>
      </c>
      <c r="F1389">
        <v>1</v>
      </c>
      <c r="G1389">
        <v>1</v>
      </c>
      <c r="H1389">
        <v>3</v>
      </c>
      <c r="I1389" t="s">
        <v>1018</v>
      </c>
      <c r="J1389" t="s">
        <v>1019</v>
      </c>
      <c r="K1389" t="s">
        <v>1020</v>
      </c>
      <c r="L1389">
        <v>1348</v>
      </c>
      <c r="N1389">
        <v>1009</v>
      </c>
      <c r="O1389" t="s">
        <v>46</v>
      </c>
      <c r="P1389" t="s">
        <v>46</v>
      </c>
      <c r="Q1389">
        <v>1000</v>
      </c>
      <c r="X1389">
        <v>4.13E-3</v>
      </c>
      <c r="Y1389">
        <v>11978</v>
      </c>
      <c r="Z1389">
        <v>0</v>
      </c>
      <c r="AA1389">
        <v>0</v>
      </c>
      <c r="AB1389">
        <v>0</v>
      </c>
      <c r="AC1389">
        <v>0</v>
      </c>
      <c r="AD1389">
        <v>1</v>
      </c>
      <c r="AE1389">
        <v>0</v>
      </c>
      <c r="AF1389" t="s">
        <v>6</v>
      </c>
      <c r="AG1389">
        <v>4.13E-3</v>
      </c>
      <c r="AH1389">
        <v>2</v>
      </c>
      <c r="AI1389">
        <v>27723501</v>
      </c>
      <c r="AJ1389">
        <v>1367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</row>
    <row r="1390" spans="1:44" x14ac:dyDescent="0.2">
      <c r="A1390">
        <f>ROW(Source!A495)</f>
        <v>495</v>
      </c>
      <c r="B1390">
        <v>27723516</v>
      </c>
      <c r="C1390">
        <v>27723496</v>
      </c>
      <c r="D1390">
        <v>25155487</v>
      </c>
      <c r="E1390">
        <v>1</v>
      </c>
      <c r="F1390">
        <v>1</v>
      </c>
      <c r="G1390">
        <v>1</v>
      </c>
      <c r="H1390">
        <v>3</v>
      </c>
      <c r="I1390" t="s">
        <v>1351</v>
      </c>
      <c r="J1390" t="s">
        <v>1352</v>
      </c>
      <c r="K1390" t="s">
        <v>1353</v>
      </c>
      <c r="L1390">
        <v>1339</v>
      </c>
      <c r="N1390">
        <v>1007</v>
      </c>
      <c r="O1390" t="s">
        <v>64</v>
      </c>
      <c r="P1390" t="s">
        <v>64</v>
      </c>
      <c r="Q1390">
        <v>1</v>
      </c>
      <c r="X1390">
        <v>0.105</v>
      </c>
      <c r="Y1390">
        <v>458</v>
      </c>
      <c r="Z1390">
        <v>0</v>
      </c>
      <c r="AA1390">
        <v>0</v>
      </c>
      <c r="AB1390">
        <v>0</v>
      </c>
      <c r="AC1390">
        <v>0</v>
      </c>
      <c r="AD1390">
        <v>1</v>
      </c>
      <c r="AE1390">
        <v>0</v>
      </c>
      <c r="AF1390" t="s">
        <v>6</v>
      </c>
      <c r="AG1390">
        <v>0.105</v>
      </c>
      <c r="AH1390">
        <v>2</v>
      </c>
      <c r="AI1390">
        <v>27723502</v>
      </c>
      <c r="AJ1390">
        <v>1368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</row>
    <row r="1391" spans="1:44" x14ac:dyDescent="0.2">
      <c r="A1391">
        <f>ROW(Source!A495)</f>
        <v>495</v>
      </c>
      <c r="B1391">
        <v>27723517</v>
      </c>
      <c r="C1391">
        <v>27723496</v>
      </c>
      <c r="D1391">
        <v>25144363</v>
      </c>
      <c r="E1391">
        <v>17</v>
      </c>
      <c r="F1391">
        <v>1</v>
      </c>
      <c r="G1391">
        <v>1</v>
      </c>
      <c r="H1391">
        <v>3</v>
      </c>
      <c r="I1391" t="s">
        <v>1400</v>
      </c>
      <c r="J1391" t="s">
        <v>6</v>
      </c>
      <c r="K1391" t="s">
        <v>1460</v>
      </c>
      <c r="L1391">
        <v>1346</v>
      </c>
      <c r="N1391">
        <v>1009</v>
      </c>
      <c r="O1391" t="s">
        <v>178</v>
      </c>
      <c r="P1391" t="s">
        <v>178</v>
      </c>
      <c r="Q1391">
        <v>1</v>
      </c>
      <c r="X1391">
        <v>37.5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 t="s">
        <v>6</v>
      </c>
      <c r="AG1391">
        <v>37.5</v>
      </c>
      <c r="AH1391">
        <v>3</v>
      </c>
      <c r="AI1391">
        <v>-1</v>
      </c>
      <c r="AJ1391" t="s">
        <v>6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</row>
    <row r="1392" spans="1:44" x14ac:dyDescent="0.2">
      <c r="A1392">
        <f>ROW(Source!A495)</f>
        <v>495</v>
      </c>
      <c r="B1392">
        <v>27723518</v>
      </c>
      <c r="C1392">
        <v>27723496</v>
      </c>
      <c r="D1392">
        <v>25178652</v>
      </c>
      <c r="E1392">
        <v>1</v>
      </c>
      <c r="F1392">
        <v>1</v>
      </c>
      <c r="G1392">
        <v>1</v>
      </c>
      <c r="H1392">
        <v>3</v>
      </c>
      <c r="I1392" t="s">
        <v>1354</v>
      </c>
      <c r="J1392" t="s">
        <v>1355</v>
      </c>
      <c r="K1392" t="s">
        <v>1356</v>
      </c>
      <c r="L1392">
        <v>1339</v>
      </c>
      <c r="N1392">
        <v>1007</v>
      </c>
      <c r="O1392" t="s">
        <v>64</v>
      </c>
      <c r="P1392" t="s">
        <v>64</v>
      </c>
      <c r="Q1392">
        <v>1</v>
      </c>
      <c r="X1392">
        <v>0.08</v>
      </c>
      <c r="Y1392">
        <v>1100</v>
      </c>
      <c r="Z1392">
        <v>0</v>
      </c>
      <c r="AA1392">
        <v>0</v>
      </c>
      <c r="AB1392">
        <v>0</v>
      </c>
      <c r="AC1392">
        <v>0</v>
      </c>
      <c r="AD1392">
        <v>1</v>
      </c>
      <c r="AE1392">
        <v>0</v>
      </c>
      <c r="AF1392" t="s">
        <v>6</v>
      </c>
      <c r="AG1392">
        <v>0.08</v>
      </c>
      <c r="AH1392">
        <v>2</v>
      </c>
      <c r="AI1392">
        <v>27723509</v>
      </c>
      <c r="AJ1392">
        <v>1369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</row>
    <row r="1393" spans="1:44" x14ac:dyDescent="0.2">
      <c r="A1393">
        <f>ROW(Source!A495)</f>
        <v>495</v>
      </c>
      <c r="B1393">
        <v>27723519</v>
      </c>
      <c r="C1393">
        <v>27723496</v>
      </c>
      <c r="D1393">
        <v>25145153</v>
      </c>
      <c r="E1393">
        <v>17</v>
      </c>
      <c r="F1393">
        <v>1</v>
      </c>
      <c r="G1393">
        <v>1</v>
      </c>
      <c r="H1393">
        <v>3</v>
      </c>
      <c r="I1393" t="s">
        <v>1461</v>
      </c>
      <c r="J1393" t="s">
        <v>6</v>
      </c>
      <c r="K1393" t="s">
        <v>1462</v>
      </c>
      <c r="L1393">
        <v>1327</v>
      </c>
      <c r="N1393">
        <v>1005</v>
      </c>
      <c r="O1393" t="s">
        <v>96</v>
      </c>
      <c r="P1393" t="s">
        <v>96</v>
      </c>
      <c r="Q1393">
        <v>1</v>
      </c>
      <c r="X1393">
        <v>100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 t="s">
        <v>6</v>
      </c>
      <c r="AG1393">
        <v>100</v>
      </c>
      <c r="AH1393">
        <v>3</v>
      </c>
      <c r="AI1393">
        <v>-1</v>
      </c>
      <c r="AJ1393" t="s">
        <v>6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</row>
    <row r="1394" spans="1:44" x14ac:dyDescent="0.2">
      <c r="A1394">
        <f>ROW(Source!A495)</f>
        <v>495</v>
      </c>
      <c r="B1394">
        <v>27723520</v>
      </c>
      <c r="C1394">
        <v>27723496</v>
      </c>
      <c r="D1394">
        <v>25186938</v>
      </c>
      <c r="E1394">
        <v>1</v>
      </c>
      <c r="F1394">
        <v>1</v>
      </c>
      <c r="G1394">
        <v>1</v>
      </c>
      <c r="H1394">
        <v>3</v>
      </c>
      <c r="I1394" t="s">
        <v>1357</v>
      </c>
      <c r="J1394" t="s">
        <v>1358</v>
      </c>
      <c r="K1394" t="s">
        <v>1359</v>
      </c>
      <c r="L1394">
        <v>1296</v>
      </c>
      <c r="N1394">
        <v>1002</v>
      </c>
      <c r="O1394" t="s">
        <v>352</v>
      </c>
      <c r="P1394" t="s">
        <v>352</v>
      </c>
      <c r="Q1394">
        <v>1</v>
      </c>
      <c r="X1394">
        <v>32.4</v>
      </c>
      <c r="Y1394">
        <v>46.86</v>
      </c>
      <c r="Z1394">
        <v>0</v>
      </c>
      <c r="AA1394">
        <v>0</v>
      </c>
      <c r="AB1394">
        <v>0</v>
      </c>
      <c r="AC1394">
        <v>0</v>
      </c>
      <c r="AD1394">
        <v>1</v>
      </c>
      <c r="AE1394">
        <v>0</v>
      </c>
      <c r="AF1394" t="s">
        <v>6</v>
      </c>
      <c r="AG1394">
        <v>32.4</v>
      </c>
      <c r="AH1394">
        <v>2</v>
      </c>
      <c r="AI1394">
        <v>27723503</v>
      </c>
      <c r="AJ1394">
        <v>1372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</row>
    <row r="1395" spans="1:44" x14ac:dyDescent="0.2">
      <c r="A1395">
        <f>ROW(Source!A506)</f>
        <v>506</v>
      </c>
      <c r="B1395">
        <v>27723537</v>
      </c>
      <c r="C1395">
        <v>27723526</v>
      </c>
      <c r="D1395">
        <v>25423580</v>
      </c>
      <c r="E1395">
        <v>1</v>
      </c>
      <c r="F1395">
        <v>1</v>
      </c>
      <c r="G1395">
        <v>1</v>
      </c>
      <c r="H1395">
        <v>1</v>
      </c>
      <c r="I1395" t="s">
        <v>1360</v>
      </c>
      <c r="J1395" t="s">
        <v>6</v>
      </c>
      <c r="K1395" t="s">
        <v>1361</v>
      </c>
      <c r="L1395">
        <v>1191</v>
      </c>
      <c r="N1395">
        <v>1013</v>
      </c>
      <c r="O1395" t="s">
        <v>953</v>
      </c>
      <c r="P1395" t="s">
        <v>953</v>
      </c>
      <c r="Q1395">
        <v>1</v>
      </c>
      <c r="X1395">
        <v>2.78</v>
      </c>
      <c r="Y1395">
        <v>0</v>
      </c>
      <c r="Z1395">
        <v>0</v>
      </c>
      <c r="AA1395">
        <v>0</v>
      </c>
      <c r="AB1395">
        <v>10.06</v>
      </c>
      <c r="AC1395">
        <v>0</v>
      </c>
      <c r="AD1395">
        <v>1</v>
      </c>
      <c r="AE1395">
        <v>1</v>
      </c>
      <c r="AF1395" t="s">
        <v>103</v>
      </c>
      <c r="AG1395">
        <v>3.1969999999999996</v>
      </c>
      <c r="AH1395">
        <v>2</v>
      </c>
      <c r="AI1395">
        <v>27723527</v>
      </c>
      <c r="AJ1395">
        <v>1373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</row>
    <row r="1396" spans="1:44" x14ac:dyDescent="0.2">
      <c r="A1396">
        <f>ROW(Source!A506)</f>
        <v>506</v>
      </c>
      <c r="B1396">
        <v>27723538</v>
      </c>
      <c r="C1396">
        <v>27723526</v>
      </c>
      <c r="D1396">
        <v>25412928</v>
      </c>
      <c r="E1396">
        <v>1</v>
      </c>
      <c r="F1396">
        <v>1</v>
      </c>
      <c r="G1396">
        <v>1</v>
      </c>
      <c r="H1396">
        <v>1</v>
      </c>
      <c r="I1396" t="s">
        <v>954</v>
      </c>
      <c r="J1396" t="s">
        <v>6</v>
      </c>
      <c r="K1396" t="s">
        <v>955</v>
      </c>
      <c r="L1396">
        <v>1191</v>
      </c>
      <c r="N1396">
        <v>1013</v>
      </c>
      <c r="O1396" t="s">
        <v>953</v>
      </c>
      <c r="P1396" t="s">
        <v>953</v>
      </c>
      <c r="Q1396">
        <v>1</v>
      </c>
      <c r="X1396">
        <v>0.02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1</v>
      </c>
      <c r="AE1396">
        <v>2</v>
      </c>
      <c r="AF1396" t="s">
        <v>102</v>
      </c>
      <c r="AG1396">
        <v>2.5000000000000001E-2</v>
      </c>
      <c r="AH1396">
        <v>2</v>
      </c>
      <c r="AI1396">
        <v>27723528</v>
      </c>
      <c r="AJ1396">
        <v>1374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</row>
    <row r="1397" spans="1:44" x14ac:dyDescent="0.2">
      <c r="A1397">
        <f>ROW(Source!A506)</f>
        <v>506</v>
      </c>
      <c r="B1397">
        <v>27723539</v>
      </c>
      <c r="C1397">
        <v>27723526</v>
      </c>
      <c r="D1397">
        <v>25231607</v>
      </c>
      <c r="E1397">
        <v>1</v>
      </c>
      <c r="F1397">
        <v>1</v>
      </c>
      <c r="G1397">
        <v>1</v>
      </c>
      <c r="H1397">
        <v>2</v>
      </c>
      <c r="I1397" t="s">
        <v>997</v>
      </c>
      <c r="J1397" t="s">
        <v>998</v>
      </c>
      <c r="K1397" t="s">
        <v>999</v>
      </c>
      <c r="L1397">
        <v>1368</v>
      </c>
      <c r="N1397">
        <v>1011</v>
      </c>
      <c r="O1397" t="s">
        <v>959</v>
      </c>
      <c r="P1397" t="s">
        <v>959</v>
      </c>
      <c r="Q1397">
        <v>1</v>
      </c>
      <c r="X1397">
        <v>0.02</v>
      </c>
      <c r="Y1397">
        <v>0</v>
      </c>
      <c r="Z1397">
        <v>65.709999999999994</v>
      </c>
      <c r="AA1397">
        <v>11.6</v>
      </c>
      <c r="AB1397">
        <v>0</v>
      </c>
      <c r="AC1397">
        <v>0</v>
      </c>
      <c r="AD1397">
        <v>1</v>
      </c>
      <c r="AE1397">
        <v>0</v>
      </c>
      <c r="AF1397" t="s">
        <v>102</v>
      </c>
      <c r="AG1397">
        <v>2.5000000000000001E-2</v>
      </c>
      <c r="AH1397">
        <v>2</v>
      </c>
      <c r="AI1397">
        <v>27723529</v>
      </c>
      <c r="AJ1397">
        <v>1375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</row>
    <row r="1398" spans="1:44" x14ac:dyDescent="0.2">
      <c r="A1398">
        <f>ROW(Source!A506)</f>
        <v>506</v>
      </c>
      <c r="B1398">
        <v>27723540</v>
      </c>
      <c r="C1398">
        <v>27723526</v>
      </c>
      <c r="D1398">
        <v>25231911</v>
      </c>
      <c r="E1398">
        <v>1</v>
      </c>
      <c r="F1398">
        <v>1</v>
      </c>
      <c r="G1398">
        <v>1</v>
      </c>
      <c r="H1398">
        <v>2</v>
      </c>
      <c r="I1398" t="s">
        <v>1061</v>
      </c>
      <c r="J1398" t="s">
        <v>1062</v>
      </c>
      <c r="K1398" t="s">
        <v>1063</v>
      </c>
      <c r="L1398">
        <v>1368</v>
      </c>
      <c r="N1398">
        <v>1011</v>
      </c>
      <c r="O1398" t="s">
        <v>959</v>
      </c>
      <c r="P1398" t="s">
        <v>959</v>
      </c>
      <c r="Q1398">
        <v>1</v>
      </c>
      <c r="X1398">
        <v>0.73</v>
      </c>
      <c r="Y1398">
        <v>0</v>
      </c>
      <c r="Z1398">
        <v>8.1</v>
      </c>
      <c r="AA1398">
        <v>0</v>
      </c>
      <c r="AB1398">
        <v>0</v>
      </c>
      <c r="AC1398">
        <v>0</v>
      </c>
      <c r="AD1398">
        <v>1</v>
      </c>
      <c r="AE1398">
        <v>0</v>
      </c>
      <c r="AF1398" t="s">
        <v>102</v>
      </c>
      <c r="AG1398">
        <v>0.91249999999999998</v>
      </c>
      <c r="AH1398">
        <v>2</v>
      </c>
      <c r="AI1398">
        <v>27723530</v>
      </c>
      <c r="AJ1398">
        <v>1376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</row>
    <row r="1399" spans="1:44" x14ac:dyDescent="0.2">
      <c r="A1399">
        <f>ROW(Source!A506)</f>
        <v>506</v>
      </c>
      <c r="B1399">
        <v>27723541</v>
      </c>
      <c r="C1399">
        <v>27723526</v>
      </c>
      <c r="D1399">
        <v>25151425</v>
      </c>
      <c r="E1399">
        <v>1</v>
      </c>
      <c r="F1399">
        <v>1</v>
      </c>
      <c r="G1399">
        <v>1</v>
      </c>
      <c r="H1399">
        <v>3</v>
      </c>
      <c r="I1399" t="s">
        <v>1064</v>
      </c>
      <c r="J1399" t="s">
        <v>1065</v>
      </c>
      <c r="K1399" t="s">
        <v>1066</v>
      </c>
      <c r="L1399">
        <v>1348</v>
      </c>
      <c r="N1399">
        <v>1009</v>
      </c>
      <c r="O1399" t="s">
        <v>46</v>
      </c>
      <c r="P1399" t="s">
        <v>46</v>
      </c>
      <c r="Q1399">
        <v>1000</v>
      </c>
      <c r="X1399">
        <v>8.0000000000000007E-5</v>
      </c>
      <c r="Y1399">
        <v>10315.01</v>
      </c>
      <c r="Z1399">
        <v>0</v>
      </c>
      <c r="AA1399">
        <v>0</v>
      </c>
      <c r="AB1399">
        <v>0</v>
      </c>
      <c r="AC1399">
        <v>0</v>
      </c>
      <c r="AD1399">
        <v>1</v>
      </c>
      <c r="AE1399">
        <v>0</v>
      </c>
      <c r="AF1399" t="s">
        <v>6</v>
      </c>
      <c r="AG1399">
        <v>8.0000000000000007E-5</v>
      </c>
      <c r="AH1399">
        <v>2</v>
      </c>
      <c r="AI1399">
        <v>27723531</v>
      </c>
      <c r="AJ1399">
        <v>1379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</row>
    <row r="1400" spans="1:44" x14ac:dyDescent="0.2">
      <c r="A1400">
        <f>ROW(Source!A506)</f>
        <v>506</v>
      </c>
      <c r="B1400">
        <v>27723542</v>
      </c>
      <c r="C1400">
        <v>27723526</v>
      </c>
      <c r="D1400">
        <v>25152569</v>
      </c>
      <c r="E1400">
        <v>1</v>
      </c>
      <c r="F1400">
        <v>1</v>
      </c>
      <c r="G1400">
        <v>1</v>
      </c>
      <c r="H1400">
        <v>3</v>
      </c>
      <c r="I1400" t="s">
        <v>1362</v>
      </c>
      <c r="J1400" t="s">
        <v>1363</v>
      </c>
      <c r="K1400" t="s">
        <v>1364</v>
      </c>
      <c r="L1400">
        <v>1348</v>
      </c>
      <c r="N1400">
        <v>1009</v>
      </c>
      <c r="O1400" t="s">
        <v>46</v>
      </c>
      <c r="P1400" t="s">
        <v>46</v>
      </c>
      <c r="Q1400">
        <v>1000</v>
      </c>
      <c r="X1400">
        <v>3.0000000000000001E-3</v>
      </c>
      <c r="Y1400">
        <v>10068</v>
      </c>
      <c r="Z1400">
        <v>0</v>
      </c>
      <c r="AA1400">
        <v>0</v>
      </c>
      <c r="AB1400">
        <v>0</v>
      </c>
      <c r="AC1400">
        <v>0</v>
      </c>
      <c r="AD1400">
        <v>1</v>
      </c>
      <c r="AE1400">
        <v>0</v>
      </c>
      <c r="AF1400" t="s">
        <v>6</v>
      </c>
      <c r="AG1400">
        <v>3.0000000000000001E-3</v>
      </c>
      <c r="AH1400">
        <v>2</v>
      </c>
      <c r="AI1400">
        <v>27723532</v>
      </c>
      <c r="AJ1400">
        <v>1380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</row>
    <row r="1401" spans="1:44" x14ac:dyDescent="0.2">
      <c r="A1401">
        <f>ROW(Source!A506)</f>
        <v>506</v>
      </c>
      <c r="B1401">
        <v>27723543</v>
      </c>
      <c r="C1401">
        <v>27723526</v>
      </c>
      <c r="D1401">
        <v>25145065</v>
      </c>
      <c r="E1401">
        <v>17</v>
      </c>
      <c r="F1401">
        <v>1</v>
      </c>
      <c r="G1401">
        <v>1</v>
      </c>
      <c r="H1401">
        <v>3</v>
      </c>
      <c r="I1401" t="s">
        <v>1463</v>
      </c>
      <c r="J1401" t="s">
        <v>6</v>
      </c>
      <c r="K1401" t="s">
        <v>1464</v>
      </c>
      <c r="L1401">
        <v>1354</v>
      </c>
      <c r="N1401">
        <v>1010</v>
      </c>
      <c r="O1401" t="s">
        <v>252</v>
      </c>
      <c r="P1401" t="s">
        <v>252</v>
      </c>
      <c r="Q1401">
        <v>1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1</v>
      </c>
      <c r="AD1401">
        <v>0</v>
      </c>
      <c r="AE1401">
        <v>0</v>
      </c>
      <c r="AF1401" t="s">
        <v>6</v>
      </c>
      <c r="AG1401">
        <v>0</v>
      </c>
      <c r="AH1401">
        <v>3</v>
      </c>
      <c r="AI1401">
        <v>-1</v>
      </c>
      <c r="AJ1401" t="s">
        <v>6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</row>
    <row r="1402" spans="1:44" x14ac:dyDescent="0.2">
      <c r="A1402">
        <f>ROW(Source!A506)</f>
        <v>506</v>
      </c>
      <c r="B1402">
        <v>27723544</v>
      </c>
      <c r="C1402">
        <v>27723526</v>
      </c>
      <c r="D1402">
        <v>25186957</v>
      </c>
      <c r="E1402">
        <v>1</v>
      </c>
      <c r="F1402">
        <v>1</v>
      </c>
      <c r="G1402">
        <v>1</v>
      </c>
      <c r="H1402">
        <v>3</v>
      </c>
      <c r="I1402" t="s">
        <v>1365</v>
      </c>
      <c r="J1402" t="s">
        <v>1366</v>
      </c>
      <c r="K1402" t="s">
        <v>1367</v>
      </c>
      <c r="L1402">
        <v>1354</v>
      </c>
      <c r="N1402">
        <v>1010</v>
      </c>
      <c r="O1402" t="s">
        <v>252</v>
      </c>
      <c r="P1402" t="s">
        <v>252</v>
      </c>
      <c r="Q1402">
        <v>1</v>
      </c>
      <c r="X1402">
        <v>0.19</v>
      </c>
      <c r="Y1402">
        <v>110.11</v>
      </c>
      <c r="Z1402">
        <v>0</v>
      </c>
      <c r="AA1402">
        <v>0</v>
      </c>
      <c r="AB1402">
        <v>0</v>
      </c>
      <c r="AC1402">
        <v>0</v>
      </c>
      <c r="AD1402">
        <v>1</v>
      </c>
      <c r="AE1402">
        <v>0</v>
      </c>
      <c r="AF1402" t="s">
        <v>6</v>
      </c>
      <c r="AG1402">
        <v>0.19</v>
      </c>
      <c r="AH1402">
        <v>2</v>
      </c>
      <c r="AI1402">
        <v>27723533</v>
      </c>
      <c r="AJ1402">
        <v>1382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</row>
    <row r="1403" spans="1:44" x14ac:dyDescent="0.2">
      <c r="A1403">
        <f>ROW(Source!A507)</f>
        <v>507</v>
      </c>
      <c r="B1403">
        <v>27723537</v>
      </c>
      <c r="C1403">
        <v>27723526</v>
      </c>
      <c r="D1403">
        <v>25423580</v>
      </c>
      <c r="E1403">
        <v>1</v>
      </c>
      <c r="F1403">
        <v>1</v>
      </c>
      <c r="G1403">
        <v>1</v>
      </c>
      <c r="H1403">
        <v>1</v>
      </c>
      <c r="I1403" t="s">
        <v>1360</v>
      </c>
      <c r="J1403" t="s">
        <v>6</v>
      </c>
      <c r="K1403" t="s">
        <v>1361</v>
      </c>
      <c r="L1403">
        <v>1191</v>
      </c>
      <c r="N1403">
        <v>1013</v>
      </c>
      <c r="O1403" t="s">
        <v>953</v>
      </c>
      <c r="P1403" t="s">
        <v>953</v>
      </c>
      <c r="Q1403">
        <v>1</v>
      </c>
      <c r="X1403">
        <v>2.78</v>
      </c>
      <c r="Y1403">
        <v>0</v>
      </c>
      <c r="Z1403">
        <v>0</v>
      </c>
      <c r="AA1403">
        <v>0</v>
      </c>
      <c r="AB1403">
        <v>10.06</v>
      </c>
      <c r="AC1403">
        <v>0</v>
      </c>
      <c r="AD1403">
        <v>1</v>
      </c>
      <c r="AE1403">
        <v>1</v>
      </c>
      <c r="AF1403" t="s">
        <v>103</v>
      </c>
      <c r="AG1403">
        <v>3.1969999999999996</v>
      </c>
      <c r="AH1403">
        <v>2</v>
      </c>
      <c r="AI1403">
        <v>27723527</v>
      </c>
      <c r="AJ1403">
        <v>1383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</row>
    <row r="1404" spans="1:44" x14ac:dyDescent="0.2">
      <c r="A1404">
        <f>ROW(Source!A507)</f>
        <v>507</v>
      </c>
      <c r="B1404">
        <v>27723538</v>
      </c>
      <c r="C1404">
        <v>27723526</v>
      </c>
      <c r="D1404">
        <v>25412928</v>
      </c>
      <c r="E1404">
        <v>1</v>
      </c>
      <c r="F1404">
        <v>1</v>
      </c>
      <c r="G1404">
        <v>1</v>
      </c>
      <c r="H1404">
        <v>1</v>
      </c>
      <c r="I1404" t="s">
        <v>954</v>
      </c>
      <c r="J1404" t="s">
        <v>6</v>
      </c>
      <c r="K1404" t="s">
        <v>955</v>
      </c>
      <c r="L1404">
        <v>1191</v>
      </c>
      <c r="N1404">
        <v>1013</v>
      </c>
      <c r="O1404" t="s">
        <v>953</v>
      </c>
      <c r="P1404" t="s">
        <v>953</v>
      </c>
      <c r="Q1404">
        <v>1</v>
      </c>
      <c r="X1404">
        <v>0.02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1</v>
      </c>
      <c r="AE1404">
        <v>2</v>
      </c>
      <c r="AF1404" t="s">
        <v>102</v>
      </c>
      <c r="AG1404">
        <v>2.5000000000000001E-2</v>
      </c>
      <c r="AH1404">
        <v>2</v>
      </c>
      <c r="AI1404">
        <v>27723528</v>
      </c>
      <c r="AJ1404">
        <v>1384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</row>
    <row r="1405" spans="1:44" x14ac:dyDescent="0.2">
      <c r="A1405">
        <f>ROW(Source!A507)</f>
        <v>507</v>
      </c>
      <c r="B1405">
        <v>27723539</v>
      </c>
      <c r="C1405">
        <v>27723526</v>
      </c>
      <c r="D1405">
        <v>25231607</v>
      </c>
      <c r="E1405">
        <v>1</v>
      </c>
      <c r="F1405">
        <v>1</v>
      </c>
      <c r="G1405">
        <v>1</v>
      </c>
      <c r="H1405">
        <v>2</v>
      </c>
      <c r="I1405" t="s">
        <v>997</v>
      </c>
      <c r="J1405" t="s">
        <v>998</v>
      </c>
      <c r="K1405" t="s">
        <v>999</v>
      </c>
      <c r="L1405">
        <v>1368</v>
      </c>
      <c r="N1405">
        <v>1011</v>
      </c>
      <c r="O1405" t="s">
        <v>959</v>
      </c>
      <c r="P1405" t="s">
        <v>959</v>
      </c>
      <c r="Q1405">
        <v>1</v>
      </c>
      <c r="X1405">
        <v>0.02</v>
      </c>
      <c r="Y1405">
        <v>0</v>
      </c>
      <c r="Z1405">
        <v>65.709999999999994</v>
      </c>
      <c r="AA1405">
        <v>11.6</v>
      </c>
      <c r="AB1405">
        <v>0</v>
      </c>
      <c r="AC1405">
        <v>0</v>
      </c>
      <c r="AD1405">
        <v>1</v>
      </c>
      <c r="AE1405">
        <v>0</v>
      </c>
      <c r="AF1405" t="s">
        <v>102</v>
      </c>
      <c r="AG1405">
        <v>2.5000000000000001E-2</v>
      </c>
      <c r="AH1405">
        <v>2</v>
      </c>
      <c r="AI1405">
        <v>27723529</v>
      </c>
      <c r="AJ1405">
        <v>1385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</row>
    <row r="1406" spans="1:44" x14ac:dyDescent="0.2">
      <c r="A1406">
        <f>ROW(Source!A507)</f>
        <v>507</v>
      </c>
      <c r="B1406">
        <v>27723540</v>
      </c>
      <c r="C1406">
        <v>27723526</v>
      </c>
      <c r="D1406">
        <v>25231911</v>
      </c>
      <c r="E1406">
        <v>1</v>
      </c>
      <c r="F1406">
        <v>1</v>
      </c>
      <c r="G1406">
        <v>1</v>
      </c>
      <c r="H1406">
        <v>2</v>
      </c>
      <c r="I1406" t="s">
        <v>1061</v>
      </c>
      <c r="J1406" t="s">
        <v>1062</v>
      </c>
      <c r="K1406" t="s">
        <v>1063</v>
      </c>
      <c r="L1406">
        <v>1368</v>
      </c>
      <c r="N1406">
        <v>1011</v>
      </c>
      <c r="O1406" t="s">
        <v>959</v>
      </c>
      <c r="P1406" t="s">
        <v>959</v>
      </c>
      <c r="Q1406">
        <v>1</v>
      </c>
      <c r="X1406">
        <v>0.73</v>
      </c>
      <c r="Y1406">
        <v>0</v>
      </c>
      <c r="Z1406">
        <v>8.1</v>
      </c>
      <c r="AA1406">
        <v>0</v>
      </c>
      <c r="AB1406">
        <v>0</v>
      </c>
      <c r="AC1406">
        <v>0</v>
      </c>
      <c r="AD1406">
        <v>1</v>
      </c>
      <c r="AE1406">
        <v>0</v>
      </c>
      <c r="AF1406" t="s">
        <v>102</v>
      </c>
      <c r="AG1406">
        <v>0.91249999999999998</v>
      </c>
      <c r="AH1406">
        <v>2</v>
      </c>
      <c r="AI1406">
        <v>27723530</v>
      </c>
      <c r="AJ1406">
        <v>1386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</row>
    <row r="1407" spans="1:44" x14ac:dyDescent="0.2">
      <c r="A1407">
        <f>ROW(Source!A507)</f>
        <v>507</v>
      </c>
      <c r="B1407">
        <v>27723541</v>
      </c>
      <c r="C1407">
        <v>27723526</v>
      </c>
      <c r="D1407">
        <v>25151425</v>
      </c>
      <c r="E1407">
        <v>1</v>
      </c>
      <c r="F1407">
        <v>1</v>
      </c>
      <c r="G1407">
        <v>1</v>
      </c>
      <c r="H1407">
        <v>3</v>
      </c>
      <c r="I1407" t="s">
        <v>1064</v>
      </c>
      <c r="J1407" t="s">
        <v>1065</v>
      </c>
      <c r="K1407" t="s">
        <v>1066</v>
      </c>
      <c r="L1407">
        <v>1348</v>
      </c>
      <c r="N1407">
        <v>1009</v>
      </c>
      <c r="O1407" t="s">
        <v>46</v>
      </c>
      <c r="P1407" t="s">
        <v>46</v>
      </c>
      <c r="Q1407">
        <v>1000</v>
      </c>
      <c r="X1407">
        <v>8.0000000000000007E-5</v>
      </c>
      <c r="Y1407">
        <v>10315.01</v>
      </c>
      <c r="Z1407">
        <v>0</v>
      </c>
      <c r="AA1407">
        <v>0</v>
      </c>
      <c r="AB1407">
        <v>0</v>
      </c>
      <c r="AC1407">
        <v>0</v>
      </c>
      <c r="AD1407">
        <v>1</v>
      </c>
      <c r="AE1407">
        <v>0</v>
      </c>
      <c r="AF1407" t="s">
        <v>6</v>
      </c>
      <c r="AG1407">
        <v>8.0000000000000007E-5</v>
      </c>
      <c r="AH1407">
        <v>2</v>
      </c>
      <c r="AI1407">
        <v>27723531</v>
      </c>
      <c r="AJ1407">
        <v>1389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</row>
    <row r="1408" spans="1:44" x14ac:dyDescent="0.2">
      <c r="A1408">
        <f>ROW(Source!A507)</f>
        <v>507</v>
      </c>
      <c r="B1408">
        <v>27723542</v>
      </c>
      <c r="C1408">
        <v>27723526</v>
      </c>
      <c r="D1408">
        <v>25152569</v>
      </c>
      <c r="E1408">
        <v>1</v>
      </c>
      <c r="F1408">
        <v>1</v>
      </c>
      <c r="G1408">
        <v>1</v>
      </c>
      <c r="H1408">
        <v>3</v>
      </c>
      <c r="I1408" t="s">
        <v>1362</v>
      </c>
      <c r="J1408" t="s">
        <v>1363</v>
      </c>
      <c r="K1408" t="s">
        <v>1364</v>
      </c>
      <c r="L1408">
        <v>1348</v>
      </c>
      <c r="N1408">
        <v>1009</v>
      </c>
      <c r="O1408" t="s">
        <v>46</v>
      </c>
      <c r="P1408" t="s">
        <v>46</v>
      </c>
      <c r="Q1408">
        <v>1000</v>
      </c>
      <c r="X1408">
        <v>3.0000000000000001E-3</v>
      </c>
      <c r="Y1408">
        <v>10068</v>
      </c>
      <c r="Z1408">
        <v>0</v>
      </c>
      <c r="AA1408">
        <v>0</v>
      </c>
      <c r="AB1408">
        <v>0</v>
      </c>
      <c r="AC1408">
        <v>0</v>
      </c>
      <c r="AD1408">
        <v>1</v>
      </c>
      <c r="AE1408">
        <v>0</v>
      </c>
      <c r="AF1408" t="s">
        <v>6</v>
      </c>
      <c r="AG1408">
        <v>3.0000000000000001E-3</v>
      </c>
      <c r="AH1408">
        <v>2</v>
      </c>
      <c r="AI1408">
        <v>27723532</v>
      </c>
      <c r="AJ1408">
        <v>1390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</row>
    <row r="1409" spans="1:44" x14ac:dyDescent="0.2">
      <c r="A1409">
        <f>ROW(Source!A507)</f>
        <v>507</v>
      </c>
      <c r="B1409">
        <v>27723543</v>
      </c>
      <c r="C1409">
        <v>27723526</v>
      </c>
      <c r="D1409">
        <v>25145065</v>
      </c>
      <c r="E1409">
        <v>17</v>
      </c>
      <c r="F1409">
        <v>1</v>
      </c>
      <c r="G1409">
        <v>1</v>
      </c>
      <c r="H1409">
        <v>3</v>
      </c>
      <c r="I1409" t="s">
        <v>1463</v>
      </c>
      <c r="J1409" t="s">
        <v>6</v>
      </c>
      <c r="K1409" t="s">
        <v>1464</v>
      </c>
      <c r="L1409">
        <v>1354</v>
      </c>
      <c r="N1409">
        <v>1010</v>
      </c>
      <c r="O1409" t="s">
        <v>252</v>
      </c>
      <c r="P1409" t="s">
        <v>252</v>
      </c>
      <c r="Q1409">
        <v>1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1</v>
      </c>
      <c r="AD1409">
        <v>0</v>
      </c>
      <c r="AE1409">
        <v>0</v>
      </c>
      <c r="AF1409" t="s">
        <v>6</v>
      </c>
      <c r="AG1409">
        <v>0</v>
      </c>
      <c r="AH1409">
        <v>3</v>
      </c>
      <c r="AI1409">
        <v>-1</v>
      </c>
      <c r="AJ1409" t="s">
        <v>6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</row>
    <row r="1410" spans="1:44" x14ac:dyDescent="0.2">
      <c r="A1410">
        <f>ROW(Source!A507)</f>
        <v>507</v>
      </c>
      <c r="B1410">
        <v>27723544</v>
      </c>
      <c r="C1410">
        <v>27723526</v>
      </c>
      <c r="D1410">
        <v>25186957</v>
      </c>
      <c r="E1410">
        <v>1</v>
      </c>
      <c r="F1410">
        <v>1</v>
      </c>
      <c r="G1410">
        <v>1</v>
      </c>
      <c r="H1410">
        <v>3</v>
      </c>
      <c r="I1410" t="s">
        <v>1365</v>
      </c>
      <c r="J1410" t="s">
        <v>1366</v>
      </c>
      <c r="K1410" t="s">
        <v>1367</v>
      </c>
      <c r="L1410">
        <v>1354</v>
      </c>
      <c r="N1410">
        <v>1010</v>
      </c>
      <c r="O1410" t="s">
        <v>252</v>
      </c>
      <c r="P1410" t="s">
        <v>252</v>
      </c>
      <c r="Q1410">
        <v>1</v>
      </c>
      <c r="X1410">
        <v>0.19</v>
      </c>
      <c r="Y1410">
        <v>110.11</v>
      </c>
      <c r="Z1410">
        <v>0</v>
      </c>
      <c r="AA1410">
        <v>0</v>
      </c>
      <c r="AB1410">
        <v>0</v>
      </c>
      <c r="AC1410">
        <v>0</v>
      </c>
      <c r="AD1410">
        <v>1</v>
      </c>
      <c r="AE1410">
        <v>0</v>
      </c>
      <c r="AF1410" t="s">
        <v>6</v>
      </c>
      <c r="AG1410">
        <v>0.19</v>
      </c>
      <c r="AH1410">
        <v>2</v>
      </c>
      <c r="AI1410">
        <v>27723533</v>
      </c>
      <c r="AJ1410">
        <v>1392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</row>
    <row r="1411" spans="1:44" x14ac:dyDescent="0.2">
      <c r="A1411">
        <f>ROW(Source!A514)</f>
        <v>514</v>
      </c>
      <c r="B1411">
        <v>27723560</v>
      </c>
      <c r="C1411">
        <v>27723548</v>
      </c>
      <c r="D1411">
        <v>25428833</v>
      </c>
      <c r="E1411">
        <v>1</v>
      </c>
      <c r="F1411">
        <v>1</v>
      </c>
      <c r="G1411">
        <v>1</v>
      </c>
      <c r="H1411">
        <v>1</v>
      </c>
      <c r="I1411" t="s">
        <v>1059</v>
      </c>
      <c r="J1411" t="s">
        <v>6</v>
      </c>
      <c r="K1411" t="s">
        <v>1060</v>
      </c>
      <c r="L1411">
        <v>1191</v>
      </c>
      <c r="N1411">
        <v>1013</v>
      </c>
      <c r="O1411" t="s">
        <v>953</v>
      </c>
      <c r="P1411" t="s">
        <v>953</v>
      </c>
      <c r="Q1411">
        <v>1</v>
      </c>
      <c r="X1411">
        <v>2.4</v>
      </c>
      <c r="Y1411">
        <v>0</v>
      </c>
      <c r="Z1411">
        <v>0</v>
      </c>
      <c r="AA1411">
        <v>0</v>
      </c>
      <c r="AB1411">
        <v>9.92</v>
      </c>
      <c r="AC1411">
        <v>0</v>
      </c>
      <c r="AD1411">
        <v>1</v>
      </c>
      <c r="AE1411">
        <v>1</v>
      </c>
      <c r="AF1411" t="s">
        <v>103</v>
      </c>
      <c r="AG1411">
        <v>2.76</v>
      </c>
      <c r="AH1411">
        <v>2</v>
      </c>
      <c r="AI1411">
        <v>27723549</v>
      </c>
      <c r="AJ1411">
        <v>1393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</row>
    <row r="1412" spans="1:44" x14ac:dyDescent="0.2">
      <c r="A1412">
        <f>ROW(Source!A514)</f>
        <v>514</v>
      </c>
      <c r="B1412">
        <v>27723561</v>
      </c>
      <c r="C1412">
        <v>27723548</v>
      </c>
      <c r="D1412">
        <v>25412928</v>
      </c>
      <c r="E1412">
        <v>1</v>
      </c>
      <c r="F1412">
        <v>1</v>
      </c>
      <c r="G1412">
        <v>1</v>
      </c>
      <c r="H1412">
        <v>1</v>
      </c>
      <c r="I1412" t="s">
        <v>954</v>
      </c>
      <c r="J1412" t="s">
        <v>6</v>
      </c>
      <c r="K1412" t="s">
        <v>955</v>
      </c>
      <c r="L1412">
        <v>1191</v>
      </c>
      <c r="N1412">
        <v>1013</v>
      </c>
      <c r="O1412" t="s">
        <v>953</v>
      </c>
      <c r="P1412" t="s">
        <v>953</v>
      </c>
      <c r="Q1412">
        <v>1</v>
      </c>
      <c r="X1412">
        <v>0.17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1</v>
      </c>
      <c r="AE1412">
        <v>2</v>
      </c>
      <c r="AF1412" t="s">
        <v>102</v>
      </c>
      <c r="AG1412">
        <v>0.21250000000000002</v>
      </c>
      <c r="AH1412">
        <v>2</v>
      </c>
      <c r="AI1412">
        <v>27723550</v>
      </c>
      <c r="AJ1412">
        <v>1394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</row>
    <row r="1413" spans="1:44" x14ac:dyDescent="0.2">
      <c r="A1413">
        <f>ROW(Source!A514)</f>
        <v>514</v>
      </c>
      <c r="B1413">
        <v>27723562</v>
      </c>
      <c r="C1413">
        <v>27723548</v>
      </c>
      <c r="D1413">
        <v>25231607</v>
      </c>
      <c r="E1413">
        <v>1</v>
      </c>
      <c r="F1413">
        <v>1</v>
      </c>
      <c r="G1413">
        <v>1</v>
      </c>
      <c r="H1413">
        <v>2</v>
      </c>
      <c r="I1413" t="s">
        <v>997</v>
      </c>
      <c r="J1413" t="s">
        <v>998</v>
      </c>
      <c r="K1413" t="s">
        <v>999</v>
      </c>
      <c r="L1413">
        <v>1368</v>
      </c>
      <c r="N1413">
        <v>1011</v>
      </c>
      <c r="O1413" t="s">
        <v>959</v>
      </c>
      <c r="P1413" t="s">
        <v>959</v>
      </c>
      <c r="Q1413">
        <v>1</v>
      </c>
      <c r="X1413">
        <v>0.17</v>
      </c>
      <c r="Y1413">
        <v>0</v>
      </c>
      <c r="Z1413">
        <v>65.709999999999994</v>
      </c>
      <c r="AA1413">
        <v>11.6</v>
      </c>
      <c r="AB1413">
        <v>0</v>
      </c>
      <c r="AC1413">
        <v>0</v>
      </c>
      <c r="AD1413">
        <v>1</v>
      </c>
      <c r="AE1413">
        <v>0</v>
      </c>
      <c r="AF1413" t="s">
        <v>102</v>
      </c>
      <c r="AG1413">
        <v>0.21250000000000002</v>
      </c>
      <c r="AH1413">
        <v>2</v>
      </c>
      <c r="AI1413">
        <v>27723551</v>
      </c>
      <c r="AJ1413">
        <v>1395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</row>
    <row r="1414" spans="1:44" x14ac:dyDescent="0.2">
      <c r="A1414">
        <f>ROW(Source!A514)</f>
        <v>514</v>
      </c>
      <c r="B1414">
        <v>27723563</v>
      </c>
      <c r="C1414">
        <v>27723548</v>
      </c>
      <c r="D1414">
        <v>25231911</v>
      </c>
      <c r="E1414">
        <v>1</v>
      </c>
      <c r="F1414">
        <v>1</v>
      </c>
      <c r="G1414">
        <v>1</v>
      </c>
      <c r="H1414">
        <v>2</v>
      </c>
      <c r="I1414" t="s">
        <v>1061</v>
      </c>
      <c r="J1414" t="s">
        <v>1062</v>
      </c>
      <c r="K1414" t="s">
        <v>1063</v>
      </c>
      <c r="L1414">
        <v>1368</v>
      </c>
      <c r="N1414">
        <v>1011</v>
      </c>
      <c r="O1414" t="s">
        <v>959</v>
      </c>
      <c r="P1414" t="s">
        <v>959</v>
      </c>
      <c r="Q1414">
        <v>1</v>
      </c>
      <c r="X1414">
        <v>0.4</v>
      </c>
      <c r="Y1414">
        <v>0</v>
      </c>
      <c r="Z1414">
        <v>8.1</v>
      </c>
      <c r="AA1414">
        <v>0</v>
      </c>
      <c r="AB1414">
        <v>0</v>
      </c>
      <c r="AC1414">
        <v>0</v>
      </c>
      <c r="AD1414">
        <v>1</v>
      </c>
      <c r="AE1414">
        <v>0</v>
      </c>
      <c r="AF1414" t="s">
        <v>102</v>
      </c>
      <c r="AG1414">
        <v>0.5</v>
      </c>
      <c r="AH1414">
        <v>2</v>
      </c>
      <c r="AI1414">
        <v>27723552</v>
      </c>
      <c r="AJ1414">
        <v>1396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</row>
    <row r="1415" spans="1:44" x14ac:dyDescent="0.2">
      <c r="A1415">
        <f>ROW(Source!A514)</f>
        <v>514</v>
      </c>
      <c r="B1415">
        <v>27723564</v>
      </c>
      <c r="C1415">
        <v>27723548</v>
      </c>
      <c r="D1415">
        <v>25145057</v>
      </c>
      <c r="E1415">
        <v>17</v>
      </c>
      <c r="F1415">
        <v>1</v>
      </c>
      <c r="G1415">
        <v>1</v>
      </c>
      <c r="H1415">
        <v>3</v>
      </c>
      <c r="I1415" t="s">
        <v>1410</v>
      </c>
      <c r="J1415" t="s">
        <v>6</v>
      </c>
      <c r="K1415" t="s">
        <v>1411</v>
      </c>
      <c r="L1415">
        <v>1035</v>
      </c>
      <c r="N1415">
        <v>1013</v>
      </c>
      <c r="O1415" t="s">
        <v>661</v>
      </c>
      <c r="P1415" t="s">
        <v>661</v>
      </c>
      <c r="Q1415">
        <v>1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1</v>
      </c>
      <c r="AD1415">
        <v>0</v>
      </c>
      <c r="AE1415">
        <v>0</v>
      </c>
      <c r="AF1415" t="s">
        <v>6</v>
      </c>
      <c r="AG1415">
        <v>0</v>
      </c>
      <c r="AH1415">
        <v>3</v>
      </c>
      <c r="AI1415">
        <v>-1</v>
      </c>
      <c r="AJ1415" t="s">
        <v>6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</row>
    <row r="1416" spans="1:44" x14ac:dyDescent="0.2">
      <c r="A1416">
        <f>ROW(Source!A514)</f>
        <v>514</v>
      </c>
      <c r="B1416">
        <v>27723565</v>
      </c>
      <c r="C1416">
        <v>27723548</v>
      </c>
      <c r="D1416">
        <v>25151425</v>
      </c>
      <c r="E1416">
        <v>1</v>
      </c>
      <c r="F1416">
        <v>1</v>
      </c>
      <c r="G1416">
        <v>1</v>
      </c>
      <c r="H1416">
        <v>3</v>
      </c>
      <c r="I1416" t="s">
        <v>1064</v>
      </c>
      <c r="J1416" t="s">
        <v>1065</v>
      </c>
      <c r="K1416" t="s">
        <v>1066</v>
      </c>
      <c r="L1416">
        <v>1348</v>
      </c>
      <c r="N1416">
        <v>1009</v>
      </c>
      <c r="O1416" t="s">
        <v>46</v>
      </c>
      <c r="P1416" t="s">
        <v>46</v>
      </c>
      <c r="Q1416">
        <v>1000</v>
      </c>
      <c r="X1416">
        <v>1E-4</v>
      </c>
      <c r="Y1416">
        <v>10315.01</v>
      </c>
      <c r="Z1416">
        <v>0</v>
      </c>
      <c r="AA1416">
        <v>0</v>
      </c>
      <c r="AB1416">
        <v>0</v>
      </c>
      <c r="AC1416">
        <v>0</v>
      </c>
      <c r="AD1416">
        <v>1</v>
      </c>
      <c r="AE1416">
        <v>0</v>
      </c>
      <c r="AF1416" t="s">
        <v>6</v>
      </c>
      <c r="AG1416">
        <v>1E-4</v>
      </c>
      <c r="AH1416">
        <v>2</v>
      </c>
      <c r="AI1416">
        <v>27723553</v>
      </c>
      <c r="AJ1416">
        <v>1399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</row>
    <row r="1417" spans="1:44" x14ac:dyDescent="0.2">
      <c r="A1417">
        <f>ROW(Source!A514)</f>
        <v>514</v>
      </c>
      <c r="B1417">
        <v>27723566</v>
      </c>
      <c r="C1417">
        <v>27723548</v>
      </c>
      <c r="D1417">
        <v>25145062</v>
      </c>
      <c r="E1417">
        <v>17</v>
      </c>
      <c r="F1417">
        <v>1</v>
      </c>
      <c r="G1417">
        <v>1</v>
      </c>
      <c r="H1417">
        <v>3</v>
      </c>
      <c r="I1417" t="s">
        <v>1412</v>
      </c>
      <c r="J1417" t="s">
        <v>6</v>
      </c>
      <c r="K1417" t="s">
        <v>1413</v>
      </c>
      <c r="L1417">
        <v>1327</v>
      </c>
      <c r="N1417">
        <v>1005</v>
      </c>
      <c r="O1417" t="s">
        <v>96</v>
      </c>
      <c r="P1417" t="s">
        <v>96</v>
      </c>
      <c r="Q1417">
        <v>1</v>
      </c>
      <c r="X1417">
        <v>1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 t="s">
        <v>6</v>
      </c>
      <c r="AG1417">
        <v>1</v>
      </c>
      <c r="AH1417">
        <v>3</v>
      </c>
      <c r="AI1417">
        <v>-1</v>
      </c>
      <c r="AJ1417" t="s">
        <v>6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</row>
    <row r="1418" spans="1:44" x14ac:dyDescent="0.2">
      <c r="A1418">
        <f>ROW(Source!A514)</f>
        <v>514</v>
      </c>
      <c r="B1418">
        <v>27723567</v>
      </c>
      <c r="C1418">
        <v>27723548</v>
      </c>
      <c r="D1418">
        <v>25174666</v>
      </c>
      <c r="E1418">
        <v>1</v>
      </c>
      <c r="F1418">
        <v>1</v>
      </c>
      <c r="G1418">
        <v>1</v>
      </c>
      <c r="H1418">
        <v>3</v>
      </c>
      <c r="I1418" t="s">
        <v>1067</v>
      </c>
      <c r="J1418" t="s">
        <v>1068</v>
      </c>
      <c r="K1418" t="s">
        <v>1069</v>
      </c>
      <c r="L1418">
        <v>1348</v>
      </c>
      <c r="N1418">
        <v>1009</v>
      </c>
      <c r="O1418" t="s">
        <v>46</v>
      </c>
      <c r="P1418" t="s">
        <v>46</v>
      </c>
      <c r="Q1418">
        <v>1000</v>
      </c>
      <c r="X1418">
        <v>3.0000000000000001E-3</v>
      </c>
      <c r="Y1418">
        <v>5804</v>
      </c>
      <c r="Z1418">
        <v>0</v>
      </c>
      <c r="AA1418">
        <v>0</v>
      </c>
      <c r="AB1418">
        <v>0</v>
      </c>
      <c r="AC1418">
        <v>0</v>
      </c>
      <c r="AD1418">
        <v>1</v>
      </c>
      <c r="AE1418">
        <v>0</v>
      </c>
      <c r="AF1418" t="s">
        <v>6</v>
      </c>
      <c r="AG1418">
        <v>3.0000000000000001E-3</v>
      </c>
      <c r="AH1418">
        <v>2</v>
      </c>
      <c r="AI1418">
        <v>27723554</v>
      </c>
      <c r="AJ1418">
        <v>1402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</row>
    <row r="1419" spans="1:44" x14ac:dyDescent="0.2">
      <c r="A1419">
        <f>ROW(Source!A514)</f>
        <v>514</v>
      </c>
      <c r="B1419">
        <v>27723568</v>
      </c>
      <c r="C1419">
        <v>27723548</v>
      </c>
      <c r="D1419">
        <v>25186953</v>
      </c>
      <c r="E1419">
        <v>1</v>
      </c>
      <c r="F1419">
        <v>1</v>
      </c>
      <c r="G1419">
        <v>1</v>
      </c>
      <c r="H1419">
        <v>3</v>
      </c>
      <c r="I1419" t="s">
        <v>1070</v>
      </c>
      <c r="J1419" t="s">
        <v>1071</v>
      </c>
      <c r="K1419" t="s">
        <v>1072</v>
      </c>
      <c r="L1419">
        <v>1354</v>
      </c>
      <c r="N1419">
        <v>1010</v>
      </c>
      <c r="O1419" t="s">
        <v>252</v>
      </c>
      <c r="P1419" t="s">
        <v>252</v>
      </c>
      <c r="Q1419">
        <v>1</v>
      </c>
      <c r="X1419">
        <v>0.1</v>
      </c>
      <c r="Y1419">
        <v>72.8</v>
      </c>
      <c r="Z1419">
        <v>0</v>
      </c>
      <c r="AA1419">
        <v>0</v>
      </c>
      <c r="AB1419">
        <v>0</v>
      </c>
      <c r="AC1419">
        <v>0</v>
      </c>
      <c r="AD1419">
        <v>1</v>
      </c>
      <c r="AE1419">
        <v>0</v>
      </c>
      <c r="AF1419" t="s">
        <v>6</v>
      </c>
      <c r="AG1419">
        <v>0.1</v>
      </c>
      <c r="AH1419">
        <v>2</v>
      </c>
      <c r="AI1419">
        <v>27723555</v>
      </c>
      <c r="AJ1419">
        <v>1403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</row>
    <row r="1420" spans="1:44" x14ac:dyDescent="0.2">
      <c r="A1420">
        <f>ROW(Source!A515)</f>
        <v>515</v>
      </c>
      <c r="B1420">
        <v>27723560</v>
      </c>
      <c r="C1420">
        <v>27723548</v>
      </c>
      <c r="D1420">
        <v>25428833</v>
      </c>
      <c r="E1420">
        <v>1</v>
      </c>
      <c r="F1420">
        <v>1</v>
      </c>
      <c r="G1420">
        <v>1</v>
      </c>
      <c r="H1420">
        <v>1</v>
      </c>
      <c r="I1420" t="s">
        <v>1059</v>
      </c>
      <c r="J1420" t="s">
        <v>6</v>
      </c>
      <c r="K1420" t="s">
        <v>1060</v>
      </c>
      <c r="L1420">
        <v>1191</v>
      </c>
      <c r="N1420">
        <v>1013</v>
      </c>
      <c r="O1420" t="s">
        <v>953</v>
      </c>
      <c r="P1420" t="s">
        <v>953</v>
      </c>
      <c r="Q1420">
        <v>1</v>
      </c>
      <c r="X1420">
        <v>2.4</v>
      </c>
      <c r="Y1420">
        <v>0</v>
      </c>
      <c r="Z1420">
        <v>0</v>
      </c>
      <c r="AA1420">
        <v>0</v>
      </c>
      <c r="AB1420">
        <v>9.92</v>
      </c>
      <c r="AC1420">
        <v>0</v>
      </c>
      <c r="AD1420">
        <v>1</v>
      </c>
      <c r="AE1420">
        <v>1</v>
      </c>
      <c r="AF1420" t="s">
        <v>103</v>
      </c>
      <c r="AG1420">
        <v>2.76</v>
      </c>
      <c r="AH1420">
        <v>2</v>
      </c>
      <c r="AI1420">
        <v>27723549</v>
      </c>
      <c r="AJ1420">
        <v>1404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</row>
    <row r="1421" spans="1:44" x14ac:dyDescent="0.2">
      <c r="A1421">
        <f>ROW(Source!A515)</f>
        <v>515</v>
      </c>
      <c r="B1421">
        <v>27723561</v>
      </c>
      <c r="C1421">
        <v>27723548</v>
      </c>
      <c r="D1421">
        <v>25412928</v>
      </c>
      <c r="E1421">
        <v>1</v>
      </c>
      <c r="F1421">
        <v>1</v>
      </c>
      <c r="G1421">
        <v>1</v>
      </c>
      <c r="H1421">
        <v>1</v>
      </c>
      <c r="I1421" t="s">
        <v>954</v>
      </c>
      <c r="J1421" t="s">
        <v>6</v>
      </c>
      <c r="K1421" t="s">
        <v>955</v>
      </c>
      <c r="L1421">
        <v>1191</v>
      </c>
      <c r="N1421">
        <v>1013</v>
      </c>
      <c r="O1421" t="s">
        <v>953</v>
      </c>
      <c r="P1421" t="s">
        <v>953</v>
      </c>
      <c r="Q1421">
        <v>1</v>
      </c>
      <c r="X1421">
        <v>0.17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1</v>
      </c>
      <c r="AE1421">
        <v>2</v>
      </c>
      <c r="AF1421" t="s">
        <v>102</v>
      </c>
      <c r="AG1421">
        <v>0.21250000000000002</v>
      </c>
      <c r="AH1421">
        <v>2</v>
      </c>
      <c r="AI1421">
        <v>27723550</v>
      </c>
      <c r="AJ1421">
        <v>1405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</row>
    <row r="1422" spans="1:44" x14ac:dyDescent="0.2">
      <c r="A1422">
        <f>ROW(Source!A515)</f>
        <v>515</v>
      </c>
      <c r="B1422">
        <v>27723562</v>
      </c>
      <c r="C1422">
        <v>27723548</v>
      </c>
      <c r="D1422">
        <v>25231607</v>
      </c>
      <c r="E1422">
        <v>1</v>
      </c>
      <c r="F1422">
        <v>1</v>
      </c>
      <c r="G1422">
        <v>1</v>
      </c>
      <c r="H1422">
        <v>2</v>
      </c>
      <c r="I1422" t="s">
        <v>997</v>
      </c>
      <c r="J1422" t="s">
        <v>998</v>
      </c>
      <c r="K1422" t="s">
        <v>999</v>
      </c>
      <c r="L1422">
        <v>1368</v>
      </c>
      <c r="N1422">
        <v>1011</v>
      </c>
      <c r="O1422" t="s">
        <v>959</v>
      </c>
      <c r="P1422" t="s">
        <v>959</v>
      </c>
      <c r="Q1422">
        <v>1</v>
      </c>
      <c r="X1422">
        <v>0.17</v>
      </c>
      <c r="Y1422">
        <v>0</v>
      </c>
      <c r="Z1422">
        <v>65.709999999999994</v>
      </c>
      <c r="AA1422">
        <v>11.6</v>
      </c>
      <c r="AB1422">
        <v>0</v>
      </c>
      <c r="AC1422">
        <v>0</v>
      </c>
      <c r="AD1422">
        <v>1</v>
      </c>
      <c r="AE1422">
        <v>0</v>
      </c>
      <c r="AF1422" t="s">
        <v>102</v>
      </c>
      <c r="AG1422">
        <v>0.21250000000000002</v>
      </c>
      <c r="AH1422">
        <v>2</v>
      </c>
      <c r="AI1422">
        <v>27723551</v>
      </c>
      <c r="AJ1422">
        <v>1406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</row>
    <row r="1423" spans="1:44" x14ac:dyDescent="0.2">
      <c r="A1423">
        <f>ROW(Source!A515)</f>
        <v>515</v>
      </c>
      <c r="B1423">
        <v>27723563</v>
      </c>
      <c r="C1423">
        <v>27723548</v>
      </c>
      <c r="D1423">
        <v>25231911</v>
      </c>
      <c r="E1423">
        <v>1</v>
      </c>
      <c r="F1423">
        <v>1</v>
      </c>
      <c r="G1423">
        <v>1</v>
      </c>
      <c r="H1423">
        <v>2</v>
      </c>
      <c r="I1423" t="s">
        <v>1061</v>
      </c>
      <c r="J1423" t="s">
        <v>1062</v>
      </c>
      <c r="K1423" t="s">
        <v>1063</v>
      </c>
      <c r="L1423">
        <v>1368</v>
      </c>
      <c r="N1423">
        <v>1011</v>
      </c>
      <c r="O1423" t="s">
        <v>959</v>
      </c>
      <c r="P1423" t="s">
        <v>959</v>
      </c>
      <c r="Q1423">
        <v>1</v>
      </c>
      <c r="X1423">
        <v>0.4</v>
      </c>
      <c r="Y1423">
        <v>0</v>
      </c>
      <c r="Z1423">
        <v>8.1</v>
      </c>
      <c r="AA1423">
        <v>0</v>
      </c>
      <c r="AB1423">
        <v>0</v>
      </c>
      <c r="AC1423">
        <v>0</v>
      </c>
      <c r="AD1423">
        <v>1</v>
      </c>
      <c r="AE1423">
        <v>0</v>
      </c>
      <c r="AF1423" t="s">
        <v>102</v>
      </c>
      <c r="AG1423">
        <v>0.5</v>
      </c>
      <c r="AH1423">
        <v>2</v>
      </c>
      <c r="AI1423">
        <v>27723552</v>
      </c>
      <c r="AJ1423">
        <v>1407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</row>
    <row r="1424" spans="1:44" x14ac:dyDescent="0.2">
      <c r="A1424">
        <f>ROW(Source!A515)</f>
        <v>515</v>
      </c>
      <c r="B1424">
        <v>27723564</v>
      </c>
      <c r="C1424">
        <v>27723548</v>
      </c>
      <c r="D1424">
        <v>25145057</v>
      </c>
      <c r="E1424">
        <v>17</v>
      </c>
      <c r="F1424">
        <v>1</v>
      </c>
      <c r="G1424">
        <v>1</v>
      </c>
      <c r="H1424">
        <v>3</v>
      </c>
      <c r="I1424" t="s">
        <v>1410</v>
      </c>
      <c r="J1424" t="s">
        <v>6</v>
      </c>
      <c r="K1424" t="s">
        <v>1411</v>
      </c>
      <c r="L1424">
        <v>1035</v>
      </c>
      <c r="N1424">
        <v>1013</v>
      </c>
      <c r="O1424" t="s">
        <v>661</v>
      </c>
      <c r="P1424" t="s">
        <v>661</v>
      </c>
      <c r="Q1424">
        <v>1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1</v>
      </c>
      <c r="AD1424">
        <v>0</v>
      </c>
      <c r="AE1424">
        <v>0</v>
      </c>
      <c r="AF1424" t="s">
        <v>6</v>
      </c>
      <c r="AG1424">
        <v>0</v>
      </c>
      <c r="AH1424">
        <v>3</v>
      </c>
      <c r="AI1424">
        <v>-1</v>
      </c>
      <c r="AJ1424" t="s">
        <v>6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</row>
    <row r="1425" spans="1:44" x14ac:dyDescent="0.2">
      <c r="A1425">
        <f>ROW(Source!A515)</f>
        <v>515</v>
      </c>
      <c r="B1425">
        <v>27723565</v>
      </c>
      <c r="C1425">
        <v>27723548</v>
      </c>
      <c r="D1425">
        <v>25151425</v>
      </c>
      <c r="E1425">
        <v>1</v>
      </c>
      <c r="F1425">
        <v>1</v>
      </c>
      <c r="G1425">
        <v>1</v>
      </c>
      <c r="H1425">
        <v>3</v>
      </c>
      <c r="I1425" t="s">
        <v>1064</v>
      </c>
      <c r="J1425" t="s">
        <v>1065</v>
      </c>
      <c r="K1425" t="s">
        <v>1066</v>
      </c>
      <c r="L1425">
        <v>1348</v>
      </c>
      <c r="N1425">
        <v>1009</v>
      </c>
      <c r="O1425" t="s">
        <v>46</v>
      </c>
      <c r="P1425" t="s">
        <v>46</v>
      </c>
      <c r="Q1425">
        <v>1000</v>
      </c>
      <c r="X1425">
        <v>1E-4</v>
      </c>
      <c r="Y1425">
        <v>10315.01</v>
      </c>
      <c r="Z1425">
        <v>0</v>
      </c>
      <c r="AA1425">
        <v>0</v>
      </c>
      <c r="AB1425">
        <v>0</v>
      </c>
      <c r="AC1425">
        <v>0</v>
      </c>
      <c r="AD1425">
        <v>1</v>
      </c>
      <c r="AE1425">
        <v>0</v>
      </c>
      <c r="AF1425" t="s">
        <v>6</v>
      </c>
      <c r="AG1425">
        <v>1E-4</v>
      </c>
      <c r="AH1425">
        <v>2</v>
      </c>
      <c r="AI1425">
        <v>27723553</v>
      </c>
      <c r="AJ1425">
        <v>1410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</row>
    <row r="1426" spans="1:44" x14ac:dyDescent="0.2">
      <c r="A1426">
        <f>ROW(Source!A515)</f>
        <v>515</v>
      </c>
      <c r="B1426">
        <v>27723566</v>
      </c>
      <c r="C1426">
        <v>27723548</v>
      </c>
      <c r="D1426">
        <v>25145062</v>
      </c>
      <c r="E1426">
        <v>17</v>
      </c>
      <c r="F1426">
        <v>1</v>
      </c>
      <c r="G1426">
        <v>1</v>
      </c>
      <c r="H1426">
        <v>3</v>
      </c>
      <c r="I1426" t="s">
        <v>1412</v>
      </c>
      <c r="J1426" t="s">
        <v>6</v>
      </c>
      <c r="K1426" t="s">
        <v>1413</v>
      </c>
      <c r="L1426">
        <v>1327</v>
      </c>
      <c r="N1426">
        <v>1005</v>
      </c>
      <c r="O1426" t="s">
        <v>96</v>
      </c>
      <c r="P1426" t="s">
        <v>96</v>
      </c>
      <c r="Q1426">
        <v>1</v>
      </c>
      <c r="X1426">
        <v>1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 t="s">
        <v>6</v>
      </c>
      <c r="AG1426">
        <v>1</v>
      </c>
      <c r="AH1426">
        <v>3</v>
      </c>
      <c r="AI1426">
        <v>-1</v>
      </c>
      <c r="AJ1426" t="s">
        <v>6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</row>
    <row r="1427" spans="1:44" x14ac:dyDescent="0.2">
      <c r="A1427">
        <f>ROW(Source!A515)</f>
        <v>515</v>
      </c>
      <c r="B1427">
        <v>27723567</v>
      </c>
      <c r="C1427">
        <v>27723548</v>
      </c>
      <c r="D1427">
        <v>25174666</v>
      </c>
      <c r="E1427">
        <v>1</v>
      </c>
      <c r="F1427">
        <v>1</v>
      </c>
      <c r="G1427">
        <v>1</v>
      </c>
      <c r="H1427">
        <v>3</v>
      </c>
      <c r="I1427" t="s">
        <v>1067</v>
      </c>
      <c r="J1427" t="s">
        <v>1068</v>
      </c>
      <c r="K1427" t="s">
        <v>1069</v>
      </c>
      <c r="L1427">
        <v>1348</v>
      </c>
      <c r="N1427">
        <v>1009</v>
      </c>
      <c r="O1427" t="s">
        <v>46</v>
      </c>
      <c r="P1427" t="s">
        <v>46</v>
      </c>
      <c r="Q1427">
        <v>1000</v>
      </c>
      <c r="X1427">
        <v>3.0000000000000001E-3</v>
      </c>
      <c r="Y1427">
        <v>5804</v>
      </c>
      <c r="Z1427">
        <v>0</v>
      </c>
      <c r="AA1427">
        <v>0</v>
      </c>
      <c r="AB1427">
        <v>0</v>
      </c>
      <c r="AC1427">
        <v>0</v>
      </c>
      <c r="AD1427">
        <v>1</v>
      </c>
      <c r="AE1427">
        <v>0</v>
      </c>
      <c r="AF1427" t="s">
        <v>6</v>
      </c>
      <c r="AG1427">
        <v>3.0000000000000001E-3</v>
      </c>
      <c r="AH1427">
        <v>2</v>
      </c>
      <c r="AI1427">
        <v>27723554</v>
      </c>
      <c r="AJ1427">
        <v>1413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</row>
    <row r="1428" spans="1:44" x14ac:dyDescent="0.2">
      <c r="A1428">
        <f>ROW(Source!A515)</f>
        <v>515</v>
      </c>
      <c r="B1428">
        <v>27723568</v>
      </c>
      <c r="C1428">
        <v>27723548</v>
      </c>
      <c r="D1428">
        <v>25186953</v>
      </c>
      <c r="E1428">
        <v>1</v>
      </c>
      <c r="F1428">
        <v>1</v>
      </c>
      <c r="G1428">
        <v>1</v>
      </c>
      <c r="H1428">
        <v>3</v>
      </c>
      <c r="I1428" t="s">
        <v>1070</v>
      </c>
      <c r="J1428" t="s">
        <v>1071</v>
      </c>
      <c r="K1428" t="s">
        <v>1072</v>
      </c>
      <c r="L1428">
        <v>1354</v>
      </c>
      <c r="N1428">
        <v>1010</v>
      </c>
      <c r="O1428" t="s">
        <v>252</v>
      </c>
      <c r="P1428" t="s">
        <v>252</v>
      </c>
      <c r="Q1428">
        <v>1</v>
      </c>
      <c r="X1428">
        <v>0.1</v>
      </c>
      <c r="Y1428">
        <v>72.8</v>
      </c>
      <c r="Z1428">
        <v>0</v>
      </c>
      <c r="AA1428">
        <v>0</v>
      </c>
      <c r="AB1428">
        <v>0</v>
      </c>
      <c r="AC1428">
        <v>0</v>
      </c>
      <c r="AD1428">
        <v>1</v>
      </c>
      <c r="AE1428">
        <v>0</v>
      </c>
      <c r="AF1428" t="s">
        <v>6</v>
      </c>
      <c r="AG1428">
        <v>0.1</v>
      </c>
      <c r="AH1428">
        <v>2</v>
      </c>
      <c r="AI1428">
        <v>27723555</v>
      </c>
      <c r="AJ1428">
        <v>1414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</row>
    <row r="1429" spans="1:44" x14ac:dyDescent="0.2">
      <c r="A1429">
        <f>ROW(Source!A524)</f>
        <v>524</v>
      </c>
      <c r="B1429">
        <v>27723580</v>
      </c>
      <c r="C1429">
        <v>27723573</v>
      </c>
      <c r="D1429">
        <v>25428833</v>
      </c>
      <c r="E1429">
        <v>1</v>
      </c>
      <c r="F1429">
        <v>1</v>
      </c>
      <c r="G1429">
        <v>1</v>
      </c>
      <c r="H1429">
        <v>1</v>
      </c>
      <c r="I1429" t="s">
        <v>1059</v>
      </c>
      <c r="J1429" t="s">
        <v>6</v>
      </c>
      <c r="K1429" t="s">
        <v>1060</v>
      </c>
      <c r="L1429">
        <v>1191</v>
      </c>
      <c r="N1429">
        <v>1013</v>
      </c>
      <c r="O1429" t="s">
        <v>953</v>
      </c>
      <c r="P1429" t="s">
        <v>953</v>
      </c>
      <c r="Q1429">
        <v>1</v>
      </c>
      <c r="X1429">
        <v>1.1100000000000001</v>
      </c>
      <c r="Y1429">
        <v>0</v>
      </c>
      <c r="Z1429">
        <v>0</v>
      </c>
      <c r="AA1429">
        <v>0</v>
      </c>
      <c r="AB1429">
        <v>9.92</v>
      </c>
      <c r="AC1429">
        <v>0</v>
      </c>
      <c r="AD1429">
        <v>1</v>
      </c>
      <c r="AE1429">
        <v>1</v>
      </c>
      <c r="AF1429" t="s">
        <v>103</v>
      </c>
      <c r="AG1429">
        <v>1.2765</v>
      </c>
      <c r="AH1429">
        <v>2</v>
      </c>
      <c r="AI1429">
        <v>27723574</v>
      </c>
      <c r="AJ1429">
        <v>1415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</row>
    <row r="1430" spans="1:44" x14ac:dyDescent="0.2">
      <c r="A1430">
        <f>ROW(Source!A524)</f>
        <v>524</v>
      </c>
      <c r="B1430">
        <v>27723581</v>
      </c>
      <c r="C1430">
        <v>27723573</v>
      </c>
      <c r="D1430">
        <v>25231911</v>
      </c>
      <c r="E1430">
        <v>1</v>
      </c>
      <c r="F1430">
        <v>1</v>
      </c>
      <c r="G1430">
        <v>1</v>
      </c>
      <c r="H1430">
        <v>2</v>
      </c>
      <c r="I1430" t="s">
        <v>1061</v>
      </c>
      <c r="J1430" t="s">
        <v>1062</v>
      </c>
      <c r="K1430" t="s">
        <v>1063</v>
      </c>
      <c r="L1430">
        <v>1368</v>
      </c>
      <c r="N1430">
        <v>1011</v>
      </c>
      <c r="O1430" t="s">
        <v>959</v>
      </c>
      <c r="P1430" t="s">
        <v>959</v>
      </c>
      <c r="Q1430">
        <v>1</v>
      </c>
      <c r="X1430">
        <v>0.26</v>
      </c>
      <c r="Y1430">
        <v>0</v>
      </c>
      <c r="Z1430">
        <v>8.1</v>
      </c>
      <c r="AA1430">
        <v>0</v>
      </c>
      <c r="AB1430">
        <v>0</v>
      </c>
      <c r="AC1430">
        <v>0</v>
      </c>
      <c r="AD1430">
        <v>1</v>
      </c>
      <c r="AE1430">
        <v>0</v>
      </c>
      <c r="AF1430" t="s">
        <v>102</v>
      </c>
      <c r="AG1430">
        <v>0.32500000000000001</v>
      </c>
      <c r="AH1430">
        <v>2</v>
      </c>
      <c r="AI1430">
        <v>27723575</v>
      </c>
      <c r="AJ1430">
        <v>1416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</row>
    <row r="1431" spans="1:44" x14ac:dyDescent="0.2">
      <c r="A1431">
        <f>ROW(Source!A524)</f>
        <v>524</v>
      </c>
      <c r="B1431">
        <v>27723582</v>
      </c>
      <c r="C1431">
        <v>27723573</v>
      </c>
      <c r="D1431">
        <v>25145057</v>
      </c>
      <c r="E1431">
        <v>17</v>
      </c>
      <c r="F1431">
        <v>1</v>
      </c>
      <c r="G1431">
        <v>1</v>
      </c>
      <c r="H1431">
        <v>3</v>
      </c>
      <c r="I1431" t="s">
        <v>1410</v>
      </c>
      <c r="J1431" t="s">
        <v>6</v>
      </c>
      <c r="K1431" t="s">
        <v>1411</v>
      </c>
      <c r="L1431">
        <v>1035</v>
      </c>
      <c r="N1431">
        <v>1013</v>
      </c>
      <c r="O1431" t="s">
        <v>661</v>
      </c>
      <c r="P1431" t="s">
        <v>661</v>
      </c>
      <c r="Q1431">
        <v>1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1</v>
      </c>
      <c r="AD1431">
        <v>0</v>
      </c>
      <c r="AE1431">
        <v>0</v>
      </c>
      <c r="AF1431" t="s">
        <v>6</v>
      </c>
      <c r="AG1431">
        <v>0</v>
      </c>
      <c r="AH1431">
        <v>3</v>
      </c>
      <c r="AI1431">
        <v>-1</v>
      </c>
      <c r="AJ1431" t="s">
        <v>6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</row>
    <row r="1432" spans="1:44" x14ac:dyDescent="0.2">
      <c r="A1432">
        <f>ROW(Source!A524)</f>
        <v>524</v>
      </c>
      <c r="B1432">
        <v>27723583</v>
      </c>
      <c r="C1432">
        <v>27723573</v>
      </c>
      <c r="D1432">
        <v>25151425</v>
      </c>
      <c r="E1432">
        <v>1</v>
      </c>
      <c r="F1432">
        <v>1</v>
      </c>
      <c r="G1432">
        <v>1</v>
      </c>
      <c r="H1432">
        <v>3</v>
      </c>
      <c r="I1432" t="s">
        <v>1064</v>
      </c>
      <c r="J1432" t="s">
        <v>1065</v>
      </c>
      <c r="K1432" t="s">
        <v>1066</v>
      </c>
      <c r="L1432">
        <v>1348</v>
      </c>
      <c r="N1432">
        <v>1009</v>
      </c>
      <c r="O1432" t="s">
        <v>46</v>
      </c>
      <c r="P1432" t="s">
        <v>46</v>
      </c>
      <c r="Q1432">
        <v>1000</v>
      </c>
      <c r="X1432">
        <v>6.9999999999999994E-5</v>
      </c>
      <c r="Y1432">
        <v>10315.01</v>
      </c>
      <c r="Z1432">
        <v>0</v>
      </c>
      <c r="AA1432">
        <v>0</v>
      </c>
      <c r="AB1432">
        <v>0</v>
      </c>
      <c r="AC1432">
        <v>0</v>
      </c>
      <c r="AD1432">
        <v>1</v>
      </c>
      <c r="AE1432">
        <v>0</v>
      </c>
      <c r="AF1432" t="s">
        <v>6</v>
      </c>
      <c r="AG1432">
        <v>6.9999999999999994E-5</v>
      </c>
      <c r="AH1432">
        <v>2</v>
      </c>
      <c r="AI1432">
        <v>27723576</v>
      </c>
      <c r="AJ1432">
        <v>1419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</row>
    <row r="1433" spans="1:44" x14ac:dyDescent="0.2">
      <c r="A1433">
        <f>ROW(Source!A524)</f>
        <v>524</v>
      </c>
      <c r="B1433">
        <v>27723584</v>
      </c>
      <c r="C1433">
        <v>27723573</v>
      </c>
      <c r="D1433">
        <v>25152654</v>
      </c>
      <c r="E1433">
        <v>1</v>
      </c>
      <c r="F1433">
        <v>1</v>
      </c>
      <c r="G1433">
        <v>1</v>
      </c>
      <c r="H1433">
        <v>3</v>
      </c>
      <c r="I1433" t="s">
        <v>1368</v>
      </c>
      <c r="J1433" t="s">
        <v>1369</v>
      </c>
      <c r="K1433" t="s">
        <v>1370</v>
      </c>
      <c r="L1433">
        <v>1355</v>
      </c>
      <c r="N1433">
        <v>1010</v>
      </c>
      <c r="O1433" t="s">
        <v>519</v>
      </c>
      <c r="P1433" t="s">
        <v>519</v>
      </c>
      <c r="Q1433">
        <v>100</v>
      </c>
      <c r="X1433">
        <v>8.0000000000000007E-5</v>
      </c>
      <c r="Y1433">
        <v>20</v>
      </c>
      <c r="Z1433">
        <v>0</v>
      </c>
      <c r="AA1433">
        <v>0</v>
      </c>
      <c r="AB1433">
        <v>0</v>
      </c>
      <c r="AC1433">
        <v>0</v>
      </c>
      <c r="AD1433">
        <v>1</v>
      </c>
      <c r="AE1433">
        <v>0</v>
      </c>
      <c r="AF1433" t="s">
        <v>6</v>
      </c>
      <c r="AG1433">
        <v>8.0000000000000007E-5</v>
      </c>
      <c r="AH1433">
        <v>2</v>
      </c>
      <c r="AI1433">
        <v>27723577</v>
      </c>
      <c r="AJ1433">
        <v>1420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</row>
    <row r="1434" spans="1:44" x14ac:dyDescent="0.2">
      <c r="A1434">
        <f>ROW(Source!A525)</f>
        <v>525</v>
      </c>
      <c r="B1434">
        <v>27723580</v>
      </c>
      <c r="C1434">
        <v>27723573</v>
      </c>
      <c r="D1434">
        <v>25428833</v>
      </c>
      <c r="E1434">
        <v>1</v>
      </c>
      <c r="F1434">
        <v>1</v>
      </c>
      <c r="G1434">
        <v>1</v>
      </c>
      <c r="H1434">
        <v>1</v>
      </c>
      <c r="I1434" t="s">
        <v>1059</v>
      </c>
      <c r="J1434" t="s">
        <v>6</v>
      </c>
      <c r="K1434" t="s">
        <v>1060</v>
      </c>
      <c r="L1434">
        <v>1191</v>
      </c>
      <c r="N1434">
        <v>1013</v>
      </c>
      <c r="O1434" t="s">
        <v>953</v>
      </c>
      <c r="P1434" t="s">
        <v>953</v>
      </c>
      <c r="Q1434">
        <v>1</v>
      </c>
      <c r="X1434">
        <v>1.1100000000000001</v>
      </c>
      <c r="Y1434">
        <v>0</v>
      </c>
      <c r="Z1434">
        <v>0</v>
      </c>
      <c r="AA1434">
        <v>0</v>
      </c>
      <c r="AB1434">
        <v>9.92</v>
      </c>
      <c r="AC1434">
        <v>0</v>
      </c>
      <c r="AD1434">
        <v>1</v>
      </c>
      <c r="AE1434">
        <v>1</v>
      </c>
      <c r="AF1434" t="s">
        <v>103</v>
      </c>
      <c r="AG1434">
        <v>1.2765</v>
      </c>
      <c r="AH1434">
        <v>2</v>
      </c>
      <c r="AI1434">
        <v>27723574</v>
      </c>
      <c r="AJ1434">
        <v>1421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</row>
    <row r="1435" spans="1:44" x14ac:dyDescent="0.2">
      <c r="A1435">
        <f>ROW(Source!A525)</f>
        <v>525</v>
      </c>
      <c r="B1435">
        <v>27723581</v>
      </c>
      <c r="C1435">
        <v>27723573</v>
      </c>
      <c r="D1435">
        <v>25231911</v>
      </c>
      <c r="E1435">
        <v>1</v>
      </c>
      <c r="F1435">
        <v>1</v>
      </c>
      <c r="G1435">
        <v>1</v>
      </c>
      <c r="H1435">
        <v>2</v>
      </c>
      <c r="I1435" t="s">
        <v>1061</v>
      </c>
      <c r="J1435" t="s">
        <v>1062</v>
      </c>
      <c r="K1435" t="s">
        <v>1063</v>
      </c>
      <c r="L1435">
        <v>1368</v>
      </c>
      <c r="N1435">
        <v>1011</v>
      </c>
      <c r="O1435" t="s">
        <v>959</v>
      </c>
      <c r="P1435" t="s">
        <v>959</v>
      </c>
      <c r="Q1435">
        <v>1</v>
      </c>
      <c r="X1435">
        <v>0.26</v>
      </c>
      <c r="Y1435">
        <v>0</v>
      </c>
      <c r="Z1435">
        <v>8.1</v>
      </c>
      <c r="AA1435">
        <v>0</v>
      </c>
      <c r="AB1435">
        <v>0</v>
      </c>
      <c r="AC1435">
        <v>0</v>
      </c>
      <c r="AD1435">
        <v>1</v>
      </c>
      <c r="AE1435">
        <v>0</v>
      </c>
      <c r="AF1435" t="s">
        <v>102</v>
      </c>
      <c r="AG1435">
        <v>0.32500000000000001</v>
      </c>
      <c r="AH1435">
        <v>2</v>
      </c>
      <c r="AI1435">
        <v>27723575</v>
      </c>
      <c r="AJ1435">
        <v>1422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</row>
    <row r="1436" spans="1:44" x14ac:dyDescent="0.2">
      <c r="A1436">
        <f>ROW(Source!A525)</f>
        <v>525</v>
      </c>
      <c r="B1436">
        <v>27723582</v>
      </c>
      <c r="C1436">
        <v>27723573</v>
      </c>
      <c r="D1436">
        <v>25145057</v>
      </c>
      <c r="E1436">
        <v>17</v>
      </c>
      <c r="F1436">
        <v>1</v>
      </c>
      <c r="G1436">
        <v>1</v>
      </c>
      <c r="H1436">
        <v>3</v>
      </c>
      <c r="I1436" t="s">
        <v>1410</v>
      </c>
      <c r="J1436" t="s">
        <v>6</v>
      </c>
      <c r="K1436" t="s">
        <v>1411</v>
      </c>
      <c r="L1436">
        <v>1035</v>
      </c>
      <c r="N1436">
        <v>1013</v>
      </c>
      <c r="O1436" t="s">
        <v>661</v>
      </c>
      <c r="P1436" t="s">
        <v>661</v>
      </c>
      <c r="Q1436">
        <v>1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1</v>
      </c>
      <c r="AD1436">
        <v>0</v>
      </c>
      <c r="AE1436">
        <v>0</v>
      </c>
      <c r="AF1436" t="s">
        <v>6</v>
      </c>
      <c r="AG1436">
        <v>0</v>
      </c>
      <c r="AH1436">
        <v>3</v>
      </c>
      <c r="AI1436">
        <v>-1</v>
      </c>
      <c r="AJ1436" t="s">
        <v>6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</row>
    <row r="1437" spans="1:44" x14ac:dyDescent="0.2">
      <c r="A1437">
        <f>ROW(Source!A525)</f>
        <v>525</v>
      </c>
      <c r="B1437">
        <v>27723583</v>
      </c>
      <c r="C1437">
        <v>27723573</v>
      </c>
      <c r="D1437">
        <v>25151425</v>
      </c>
      <c r="E1437">
        <v>1</v>
      </c>
      <c r="F1437">
        <v>1</v>
      </c>
      <c r="G1437">
        <v>1</v>
      </c>
      <c r="H1437">
        <v>3</v>
      </c>
      <c r="I1437" t="s">
        <v>1064</v>
      </c>
      <c r="J1437" t="s">
        <v>1065</v>
      </c>
      <c r="K1437" t="s">
        <v>1066</v>
      </c>
      <c r="L1437">
        <v>1348</v>
      </c>
      <c r="N1437">
        <v>1009</v>
      </c>
      <c r="O1437" t="s">
        <v>46</v>
      </c>
      <c r="P1437" t="s">
        <v>46</v>
      </c>
      <c r="Q1437">
        <v>1000</v>
      </c>
      <c r="X1437">
        <v>6.9999999999999994E-5</v>
      </c>
      <c r="Y1437">
        <v>10315.01</v>
      </c>
      <c r="Z1437">
        <v>0</v>
      </c>
      <c r="AA1437">
        <v>0</v>
      </c>
      <c r="AB1437">
        <v>0</v>
      </c>
      <c r="AC1437">
        <v>0</v>
      </c>
      <c r="AD1437">
        <v>1</v>
      </c>
      <c r="AE1437">
        <v>0</v>
      </c>
      <c r="AF1437" t="s">
        <v>6</v>
      </c>
      <c r="AG1437">
        <v>6.9999999999999994E-5</v>
      </c>
      <c r="AH1437">
        <v>2</v>
      </c>
      <c r="AI1437">
        <v>27723576</v>
      </c>
      <c r="AJ1437">
        <v>1425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</row>
    <row r="1438" spans="1:44" x14ac:dyDescent="0.2">
      <c r="A1438">
        <f>ROW(Source!A525)</f>
        <v>525</v>
      </c>
      <c r="B1438">
        <v>27723584</v>
      </c>
      <c r="C1438">
        <v>27723573</v>
      </c>
      <c r="D1438">
        <v>25152654</v>
      </c>
      <c r="E1438">
        <v>1</v>
      </c>
      <c r="F1438">
        <v>1</v>
      </c>
      <c r="G1438">
        <v>1</v>
      </c>
      <c r="H1438">
        <v>3</v>
      </c>
      <c r="I1438" t="s">
        <v>1368</v>
      </c>
      <c r="J1438" t="s">
        <v>1369</v>
      </c>
      <c r="K1438" t="s">
        <v>1370</v>
      </c>
      <c r="L1438">
        <v>1355</v>
      </c>
      <c r="N1438">
        <v>1010</v>
      </c>
      <c r="O1438" t="s">
        <v>519</v>
      </c>
      <c r="P1438" t="s">
        <v>519</v>
      </c>
      <c r="Q1438">
        <v>100</v>
      </c>
      <c r="X1438">
        <v>8.0000000000000007E-5</v>
      </c>
      <c r="Y1438">
        <v>20</v>
      </c>
      <c r="Z1438">
        <v>0</v>
      </c>
      <c r="AA1438">
        <v>0</v>
      </c>
      <c r="AB1438">
        <v>0</v>
      </c>
      <c r="AC1438">
        <v>0</v>
      </c>
      <c r="AD1438">
        <v>1</v>
      </c>
      <c r="AE1438">
        <v>0</v>
      </c>
      <c r="AF1438" t="s">
        <v>6</v>
      </c>
      <c r="AG1438">
        <v>8.0000000000000007E-5</v>
      </c>
      <c r="AH1438">
        <v>2</v>
      </c>
      <c r="AI1438">
        <v>27723577</v>
      </c>
      <c r="AJ1438">
        <v>1426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</row>
    <row r="1439" spans="1:44" x14ac:dyDescent="0.2">
      <c r="A1439">
        <f>ROW(Source!A530)</f>
        <v>530</v>
      </c>
      <c r="B1439">
        <v>27723595</v>
      </c>
      <c r="C1439">
        <v>27723587</v>
      </c>
      <c r="D1439">
        <v>25428833</v>
      </c>
      <c r="E1439">
        <v>1</v>
      </c>
      <c r="F1439">
        <v>1</v>
      </c>
      <c r="G1439">
        <v>1</v>
      </c>
      <c r="H1439">
        <v>1</v>
      </c>
      <c r="I1439" t="s">
        <v>1059</v>
      </c>
      <c r="J1439" t="s">
        <v>6</v>
      </c>
      <c r="K1439" t="s">
        <v>1060</v>
      </c>
      <c r="L1439">
        <v>1191</v>
      </c>
      <c r="N1439">
        <v>1013</v>
      </c>
      <c r="O1439" t="s">
        <v>953</v>
      </c>
      <c r="P1439" t="s">
        <v>953</v>
      </c>
      <c r="Q1439">
        <v>1</v>
      </c>
      <c r="X1439">
        <v>6.67</v>
      </c>
      <c r="Y1439">
        <v>0</v>
      </c>
      <c r="Z1439">
        <v>0</v>
      </c>
      <c r="AA1439">
        <v>0</v>
      </c>
      <c r="AB1439">
        <v>9.92</v>
      </c>
      <c r="AC1439">
        <v>0</v>
      </c>
      <c r="AD1439">
        <v>1</v>
      </c>
      <c r="AE1439">
        <v>1</v>
      </c>
      <c r="AF1439" t="s">
        <v>103</v>
      </c>
      <c r="AG1439">
        <v>7.6704999999999997</v>
      </c>
      <c r="AH1439">
        <v>2</v>
      </c>
      <c r="AI1439">
        <v>27723589</v>
      </c>
      <c r="AJ1439">
        <v>1427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</row>
    <row r="1440" spans="1:44" x14ac:dyDescent="0.2">
      <c r="A1440">
        <f>ROW(Source!A530)</f>
        <v>530</v>
      </c>
      <c r="B1440">
        <v>27723596</v>
      </c>
      <c r="C1440">
        <v>27723587</v>
      </c>
      <c r="D1440">
        <v>25412928</v>
      </c>
      <c r="E1440">
        <v>1</v>
      </c>
      <c r="F1440">
        <v>1</v>
      </c>
      <c r="G1440">
        <v>1</v>
      </c>
      <c r="H1440">
        <v>1</v>
      </c>
      <c r="I1440" t="s">
        <v>954</v>
      </c>
      <c r="J1440" t="s">
        <v>6</v>
      </c>
      <c r="K1440" t="s">
        <v>955</v>
      </c>
      <c r="L1440">
        <v>1191</v>
      </c>
      <c r="N1440">
        <v>1013</v>
      </c>
      <c r="O1440" t="s">
        <v>953</v>
      </c>
      <c r="P1440" t="s">
        <v>953</v>
      </c>
      <c r="Q1440">
        <v>1</v>
      </c>
      <c r="X1440">
        <v>0.43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1</v>
      </c>
      <c r="AE1440">
        <v>2</v>
      </c>
      <c r="AF1440" t="s">
        <v>102</v>
      </c>
      <c r="AG1440">
        <v>0.53749999999999998</v>
      </c>
      <c r="AH1440">
        <v>2</v>
      </c>
      <c r="AI1440">
        <v>27723590</v>
      </c>
      <c r="AJ1440">
        <v>1428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</row>
    <row r="1441" spans="1:44" x14ac:dyDescent="0.2">
      <c r="A1441">
        <f>ROW(Source!A530)</f>
        <v>530</v>
      </c>
      <c r="B1441">
        <v>27723597</v>
      </c>
      <c r="C1441">
        <v>27723587</v>
      </c>
      <c r="D1441">
        <v>25231607</v>
      </c>
      <c r="E1441">
        <v>1</v>
      </c>
      <c r="F1441">
        <v>1</v>
      </c>
      <c r="G1441">
        <v>1</v>
      </c>
      <c r="H1441">
        <v>2</v>
      </c>
      <c r="I1441" t="s">
        <v>997</v>
      </c>
      <c r="J1441" t="s">
        <v>998</v>
      </c>
      <c r="K1441" t="s">
        <v>999</v>
      </c>
      <c r="L1441">
        <v>1368</v>
      </c>
      <c r="N1441">
        <v>1011</v>
      </c>
      <c r="O1441" t="s">
        <v>959</v>
      </c>
      <c r="P1441" t="s">
        <v>959</v>
      </c>
      <c r="Q1441">
        <v>1</v>
      </c>
      <c r="X1441">
        <v>0.43</v>
      </c>
      <c r="Y1441">
        <v>0</v>
      </c>
      <c r="Z1441">
        <v>65.709999999999994</v>
      </c>
      <c r="AA1441">
        <v>11.6</v>
      </c>
      <c r="AB1441">
        <v>0</v>
      </c>
      <c r="AC1441">
        <v>0</v>
      </c>
      <c r="AD1441">
        <v>1</v>
      </c>
      <c r="AE1441">
        <v>0</v>
      </c>
      <c r="AF1441" t="s">
        <v>102</v>
      </c>
      <c r="AG1441">
        <v>0.53749999999999998</v>
      </c>
      <c r="AH1441">
        <v>2</v>
      </c>
      <c r="AI1441">
        <v>27723591</v>
      </c>
      <c r="AJ1441">
        <v>1429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</row>
    <row r="1442" spans="1:44" x14ac:dyDescent="0.2">
      <c r="A1442">
        <f>ROW(Source!A530)</f>
        <v>530</v>
      </c>
      <c r="B1442">
        <v>27723598</v>
      </c>
      <c r="C1442">
        <v>27723587</v>
      </c>
      <c r="D1442">
        <v>25150361</v>
      </c>
      <c r="E1442">
        <v>1</v>
      </c>
      <c r="F1442">
        <v>1</v>
      </c>
      <c r="G1442">
        <v>1</v>
      </c>
      <c r="H1442">
        <v>3</v>
      </c>
      <c r="I1442" t="s">
        <v>1371</v>
      </c>
      <c r="J1442" t="s">
        <v>1372</v>
      </c>
      <c r="K1442" t="s">
        <v>1373</v>
      </c>
      <c r="L1442">
        <v>1302</v>
      </c>
      <c r="N1442">
        <v>1003</v>
      </c>
      <c r="O1442" t="s">
        <v>751</v>
      </c>
      <c r="P1442" t="s">
        <v>751</v>
      </c>
      <c r="Q1442">
        <v>10</v>
      </c>
      <c r="X1442">
        <v>2.6</v>
      </c>
      <c r="Y1442">
        <v>30</v>
      </c>
      <c r="Z1442">
        <v>0</v>
      </c>
      <c r="AA1442">
        <v>0</v>
      </c>
      <c r="AB1442">
        <v>0</v>
      </c>
      <c r="AC1442">
        <v>0</v>
      </c>
      <c r="AD1442">
        <v>1</v>
      </c>
      <c r="AE1442">
        <v>0</v>
      </c>
      <c r="AF1442" t="s">
        <v>6</v>
      </c>
      <c r="AG1442">
        <v>2.6</v>
      </c>
      <c r="AH1442">
        <v>2</v>
      </c>
      <c r="AI1442">
        <v>27723592</v>
      </c>
      <c r="AJ1442">
        <v>1430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</row>
    <row r="1443" spans="1:44" x14ac:dyDescent="0.2">
      <c r="A1443">
        <f>ROW(Source!A530)</f>
        <v>530</v>
      </c>
      <c r="B1443">
        <v>27723599</v>
      </c>
      <c r="C1443">
        <v>27723587</v>
      </c>
      <c r="D1443">
        <v>25146376</v>
      </c>
      <c r="E1443">
        <v>17</v>
      </c>
      <c r="F1443">
        <v>1</v>
      </c>
      <c r="G1443">
        <v>1</v>
      </c>
      <c r="H1443">
        <v>3</v>
      </c>
      <c r="I1443" t="s">
        <v>1465</v>
      </c>
      <c r="J1443" t="s">
        <v>6</v>
      </c>
      <c r="K1443" t="s">
        <v>1466</v>
      </c>
      <c r="L1443">
        <v>1327</v>
      </c>
      <c r="N1443">
        <v>1005</v>
      </c>
      <c r="O1443" t="s">
        <v>96</v>
      </c>
      <c r="P1443" t="s">
        <v>96</v>
      </c>
      <c r="Q1443">
        <v>1</v>
      </c>
      <c r="X1443">
        <v>11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 t="s">
        <v>6</v>
      </c>
      <c r="AG1443">
        <v>11</v>
      </c>
      <c r="AH1443">
        <v>3</v>
      </c>
      <c r="AI1443">
        <v>-1</v>
      </c>
      <c r="AJ1443" t="s">
        <v>6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</row>
    <row r="1444" spans="1:44" x14ac:dyDescent="0.2">
      <c r="A1444">
        <f>ROW(Source!A530)</f>
        <v>530</v>
      </c>
      <c r="B1444">
        <v>27723600</v>
      </c>
      <c r="C1444">
        <v>27723587</v>
      </c>
      <c r="D1444">
        <v>25185130</v>
      </c>
      <c r="E1444">
        <v>1</v>
      </c>
      <c r="F1444">
        <v>1</v>
      </c>
      <c r="G1444">
        <v>1</v>
      </c>
      <c r="H1444">
        <v>3</v>
      </c>
      <c r="I1444" t="s">
        <v>1374</v>
      </c>
      <c r="J1444" t="s">
        <v>1375</v>
      </c>
      <c r="K1444" t="s">
        <v>1376</v>
      </c>
      <c r="L1444">
        <v>1296</v>
      </c>
      <c r="N1444">
        <v>1002</v>
      </c>
      <c r="O1444" t="s">
        <v>352</v>
      </c>
      <c r="P1444" t="s">
        <v>352</v>
      </c>
      <c r="Q1444">
        <v>1</v>
      </c>
      <c r="X1444">
        <v>1.5</v>
      </c>
      <c r="Y1444">
        <v>65.58</v>
      </c>
      <c r="Z1444">
        <v>0</v>
      </c>
      <c r="AA1444">
        <v>0</v>
      </c>
      <c r="AB1444">
        <v>0</v>
      </c>
      <c r="AC1444">
        <v>0</v>
      </c>
      <c r="AD1444">
        <v>1</v>
      </c>
      <c r="AE1444">
        <v>0</v>
      </c>
      <c r="AF1444" t="s">
        <v>6</v>
      </c>
      <c r="AG1444">
        <v>1.5</v>
      </c>
      <c r="AH1444">
        <v>2</v>
      </c>
      <c r="AI1444">
        <v>27723593</v>
      </c>
      <c r="AJ1444">
        <v>1432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</row>
    <row r="1445" spans="1:44" x14ac:dyDescent="0.2">
      <c r="A1445">
        <f>ROW(Source!A530)</f>
        <v>530</v>
      </c>
      <c r="B1445">
        <v>27723601</v>
      </c>
      <c r="C1445">
        <v>27723587</v>
      </c>
      <c r="D1445">
        <v>25186069</v>
      </c>
      <c r="E1445">
        <v>1</v>
      </c>
      <c r="F1445">
        <v>1</v>
      </c>
      <c r="G1445">
        <v>1</v>
      </c>
      <c r="H1445">
        <v>3</v>
      </c>
      <c r="I1445" t="s">
        <v>1467</v>
      </c>
      <c r="J1445" t="s">
        <v>1468</v>
      </c>
      <c r="K1445" t="s">
        <v>1469</v>
      </c>
      <c r="L1445">
        <v>1296</v>
      </c>
      <c r="N1445">
        <v>1002</v>
      </c>
      <c r="O1445" t="s">
        <v>352</v>
      </c>
      <c r="P1445" t="s">
        <v>352</v>
      </c>
      <c r="Q1445">
        <v>1</v>
      </c>
      <c r="X1445">
        <v>0</v>
      </c>
      <c r="Y1445">
        <v>269.51</v>
      </c>
      <c r="Z1445">
        <v>0</v>
      </c>
      <c r="AA1445">
        <v>0</v>
      </c>
      <c r="AB1445">
        <v>0</v>
      </c>
      <c r="AC1445">
        <v>1</v>
      </c>
      <c r="AD1445">
        <v>0</v>
      </c>
      <c r="AE1445">
        <v>0</v>
      </c>
      <c r="AF1445" t="s">
        <v>6</v>
      </c>
      <c r="AG1445">
        <v>0</v>
      </c>
      <c r="AH1445">
        <v>3</v>
      </c>
      <c r="AI1445">
        <v>-1</v>
      </c>
      <c r="AJ1445" t="s">
        <v>6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</row>
    <row r="1446" spans="1:44" x14ac:dyDescent="0.2">
      <c r="A1446">
        <f>ROW(Source!A530)</f>
        <v>530</v>
      </c>
      <c r="B1446">
        <v>27723602</v>
      </c>
      <c r="C1446">
        <v>27723587</v>
      </c>
      <c r="D1446">
        <v>25187251</v>
      </c>
      <c r="E1446">
        <v>1</v>
      </c>
      <c r="F1446">
        <v>1</v>
      </c>
      <c r="G1446">
        <v>1</v>
      </c>
      <c r="H1446">
        <v>3</v>
      </c>
      <c r="I1446" t="s">
        <v>1377</v>
      </c>
      <c r="J1446" t="s">
        <v>1378</v>
      </c>
      <c r="K1446" t="s">
        <v>1379</v>
      </c>
      <c r="L1446">
        <v>1296</v>
      </c>
      <c r="N1446">
        <v>1002</v>
      </c>
      <c r="O1446" t="s">
        <v>352</v>
      </c>
      <c r="P1446" t="s">
        <v>352</v>
      </c>
      <c r="Q1446">
        <v>1</v>
      </c>
      <c r="X1446">
        <v>5.7000000000000002E-2</v>
      </c>
      <c r="Y1446">
        <v>200.58</v>
      </c>
      <c r="Z1446">
        <v>0</v>
      </c>
      <c r="AA1446">
        <v>0</v>
      </c>
      <c r="AB1446">
        <v>0</v>
      </c>
      <c r="AC1446">
        <v>0</v>
      </c>
      <c r="AD1446">
        <v>1</v>
      </c>
      <c r="AE1446">
        <v>0</v>
      </c>
      <c r="AF1446" t="s">
        <v>6</v>
      </c>
      <c r="AG1446">
        <v>5.7000000000000002E-2</v>
      </c>
      <c r="AH1446">
        <v>2</v>
      </c>
      <c r="AI1446">
        <v>27723594</v>
      </c>
      <c r="AJ1446">
        <v>1433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</row>
    <row r="1447" spans="1:44" x14ac:dyDescent="0.2">
      <c r="A1447">
        <f>ROW(Source!A531)</f>
        <v>531</v>
      </c>
      <c r="B1447">
        <v>27723595</v>
      </c>
      <c r="C1447">
        <v>27723587</v>
      </c>
      <c r="D1447">
        <v>25428833</v>
      </c>
      <c r="E1447">
        <v>1</v>
      </c>
      <c r="F1447">
        <v>1</v>
      </c>
      <c r="G1447">
        <v>1</v>
      </c>
      <c r="H1447">
        <v>1</v>
      </c>
      <c r="I1447" t="s">
        <v>1059</v>
      </c>
      <c r="J1447" t="s">
        <v>6</v>
      </c>
      <c r="K1447" t="s">
        <v>1060</v>
      </c>
      <c r="L1447">
        <v>1191</v>
      </c>
      <c r="N1447">
        <v>1013</v>
      </c>
      <c r="O1447" t="s">
        <v>953</v>
      </c>
      <c r="P1447" t="s">
        <v>953</v>
      </c>
      <c r="Q1447">
        <v>1</v>
      </c>
      <c r="X1447">
        <v>6.67</v>
      </c>
      <c r="Y1447">
        <v>0</v>
      </c>
      <c r="Z1447">
        <v>0</v>
      </c>
      <c r="AA1447">
        <v>0</v>
      </c>
      <c r="AB1447">
        <v>9.92</v>
      </c>
      <c r="AC1447">
        <v>0</v>
      </c>
      <c r="AD1447">
        <v>1</v>
      </c>
      <c r="AE1447">
        <v>1</v>
      </c>
      <c r="AF1447" t="s">
        <v>103</v>
      </c>
      <c r="AG1447">
        <v>7.6704999999999997</v>
      </c>
      <c r="AH1447">
        <v>2</v>
      </c>
      <c r="AI1447">
        <v>27723589</v>
      </c>
      <c r="AJ1447">
        <v>1434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</row>
    <row r="1448" spans="1:44" x14ac:dyDescent="0.2">
      <c r="A1448">
        <f>ROW(Source!A531)</f>
        <v>531</v>
      </c>
      <c r="B1448">
        <v>27723596</v>
      </c>
      <c r="C1448">
        <v>27723587</v>
      </c>
      <c r="D1448">
        <v>25412928</v>
      </c>
      <c r="E1448">
        <v>1</v>
      </c>
      <c r="F1448">
        <v>1</v>
      </c>
      <c r="G1448">
        <v>1</v>
      </c>
      <c r="H1448">
        <v>1</v>
      </c>
      <c r="I1448" t="s">
        <v>954</v>
      </c>
      <c r="J1448" t="s">
        <v>6</v>
      </c>
      <c r="K1448" t="s">
        <v>955</v>
      </c>
      <c r="L1448">
        <v>1191</v>
      </c>
      <c r="N1448">
        <v>1013</v>
      </c>
      <c r="O1448" t="s">
        <v>953</v>
      </c>
      <c r="P1448" t="s">
        <v>953</v>
      </c>
      <c r="Q1448">
        <v>1</v>
      </c>
      <c r="X1448">
        <v>0.43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1</v>
      </c>
      <c r="AE1448">
        <v>2</v>
      </c>
      <c r="AF1448" t="s">
        <v>102</v>
      </c>
      <c r="AG1448">
        <v>0.53749999999999998</v>
      </c>
      <c r="AH1448">
        <v>2</v>
      </c>
      <c r="AI1448">
        <v>27723590</v>
      </c>
      <c r="AJ1448">
        <v>1435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</row>
    <row r="1449" spans="1:44" x14ac:dyDescent="0.2">
      <c r="A1449">
        <f>ROW(Source!A531)</f>
        <v>531</v>
      </c>
      <c r="B1449">
        <v>27723597</v>
      </c>
      <c r="C1449">
        <v>27723587</v>
      </c>
      <c r="D1449">
        <v>25231607</v>
      </c>
      <c r="E1449">
        <v>1</v>
      </c>
      <c r="F1449">
        <v>1</v>
      </c>
      <c r="G1449">
        <v>1</v>
      </c>
      <c r="H1449">
        <v>2</v>
      </c>
      <c r="I1449" t="s">
        <v>997</v>
      </c>
      <c r="J1449" t="s">
        <v>998</v>
      </c>
      <c r="K1449" t="s">
        <v>999</v>
      </c>
      <c r="L1449">
        <v>1368</v>
      </c>
      <c r="N1449">
        <v>1011</v>
      </c>
      <c r="O1449" t="s">
        <v>959</v>
      </c>
      <c r="P1449" t="s">
        <v>959</v>
      </c>
      <c r="Q1449">
        <v>1</v>
      </c>
      <c r="X1449">
        <v>0.43</v>
      </c>
      <c r="Y1449">
        <v>0</v>
      </c>
      <c r="Z1449">
        <v>65.709999999999994</v>
      </c>
      <c r="AA1449">
        <v>11.6</v>
      </c>
      <c r="AB1449">
        <v>0</v>
      </c>
      <c r="AC1449">
        <v>0</v>
      </c>
      <c r="AD1449">
        <v>1</v>
      </c>
      <c r="AE1449">
        <v>0</v>
      </c>
      <c r="AF1449" t="s">
        <v>102</v>
      </c>
      <c r="AG1449">
        <v>0.53749999999999998</v>
      </c>
      <c r="AH1449">
        <v>2</v>
      </c>
      <c r="AI1449">
        <v>27723591</v>
      </c>
      <c r="AJ1449">
        <v>1436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</row>
    <row r="1450" spans="1:44" x14ac:dyDescent="0.2">
      <c r="A1450">
        <f>ROW(Source!A531)</f>
        <v>531</v>
      </c>
      <c r="B1450">
        <v>27723598</v>
      </c>
      <c r="C1450">
        <v>27723587</v>
      </c>
      <c r="D1450">
        <v>25150361</v>
      </c>
      <c r="E1450">
        <v>1</v>
      </c>
      <c r="F1450">
        <v>1</v>
      </c>
      <c r="G1450">
        <v>1</v>
      </c>
      <c r="H1450">
        <v>3</v>
      </c>
      <c r="I1450" t="s">
        <v>1371</v>
      </c>
      <c r="J1450" t="s">
        <v>1372</v>
      </c>
      <c r="K1450" t="s">
        <v>1373</v>
      </c>
      <c r="L1450">
        <v>1302</v>
      </c>
      <c r="N1450">
        <v>1003</v>
      </c>
      <c r="O1450" t="s">
        <v>751</v>
      </c>
      <c r="P1450" t="s">
        <v>751</v>
      </c>
      <c r="Q1450">
        <v>10</v>
      </c>
      <c r="X1450">
        <v>2.6</v>
      </c>
      <c r="Y1450">
        <v>30</v>
      </c>
      <c r="Z1450">
        <v>0</v>
      </c>
      <c r="AA1450">
        <v>0</v>
      </c>
      <c r="AB1450">
        <v>0</v>
      </c>
      <c r="AC1450">
        <v>0</v>
      </c>
      <c r="AD1450">
        <v>1</v>
      </c>
      <c r="AE1450">
        <v>0</v>
      </c>
      <c r="AF1450" t="s">
        <v>6</v>
      </c>
      <c r="AG1450">
        <v>2.6</v>
      </c>
      <c r="AH1450">
        <v>2</v>
      </c>
      <c r="AI1450">
        <v>27723592</v>
      </c>
      <c r="AJ1450">
        <v>1437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</row>
    <row r="1451" spans="1:44" x14ac:dyDescent="0.2">
      <c r="A1451">
        <f>ROW(Source!A531)</f>
        <v>531</v>
      </c>
      <c r="B1451">
        <v>27723599</v>
      </c>
      <c r="C1451">
        <v>27723587</v>
      </c>
      <c r="D1451">
        <v>25146376</v>
      </c>
      <c r="E1451">
        <v>17</v>
      </c>
      <c r="F1451">
        <v>1</v>
      </c>
      <c r="G1451">
        <v>1</v>
      </c>
      <c r="H1451">
        <v>3</v>
      </c>
      <c r="I1451" t="s">
        <v>1465</v>
      </c>
      <c r="J1451" t="s">
        <v>6</v>
      </c>
      <c r="K1451" t="s">
        <v>1466</v>
      </c>
      <c r="L1451">
        <v>1327</v>
      </c>
      <c r="N1451">
        <v>1005</v>
      </c>
      <c r="O1451" t="s">
        <v>96</v>
      </c>
      <c r="P1451" t="s">
        <v>96</v>
      </c>
      <c r="Q1451">
        <v>1</v>
      </c>
      <c r="X1451">
        <v>11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 t="s">
        <v>6</v>
      </c>
      <c r="AG1451">
        <v>11</v>
      </c>
      <c r="AH1451">
        <v>3</v>
      </c>
      <c r="AI1451">
        <v>-1</v>
      </c>
      <c r="AJ1451" t="s">
        <v>6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</row>
    <row r="1452" spans="1:44" x14ac:dyDescent="0.2">
      <c r="A1452">
        <f>ROW(Source!A531)</f>
        <v>531</v>
      </c>
      <c r="B1452">
        <v>27723600</v>
      </c>
      <c r="C1452">
        <v>27723587</v>
      </c>
      <c r="D1452">
        <v>25185130</v>
      </c>
      <c r="E1452">
        <v>1</v>
      </c>
      <c r="F1452">
        <v>1</v>
      </c>
      <c r="G1452">
        <v>1</v>
      </c>
      <c r="H1452">
        <v>3</v>
      </c>
      <c r="I1452" t="s">
        <v>1374</v>
      </c>
      <c r="J1452" t="s">
        <v>1375</v>
      </c>
      <c r="K1452" t="s">
        <v>1376</v>
      </c>
      <c r="L1452">
        <v>1296</v>
      </c>
      <c r="N1452">
        <v>1002</v>
      </c>
      <c r="O1452" t="s">
        <v>352</v>
      </c>
      <c r="P1452" t="s">
        <v>352</v>
      </c>
      <c r="Q1452">
        <v>1</v>
      </c>
      <c r="X1452">
        <v>1.5</v>
      </c>
      <c r="Y1452">
        <v>65.58</v>
      </c>
      <c r="Z1452">
        <v>0</v>
      </c>
      <c r="AA1452">
        <v>0</v>
      </c>
      <c r="AB1452">
        <v>0</v>
      </c>
      <c r="AC1452">
        <v>0</v>
      </c>
      <c r="AD1452">
        <v>1</v>
      </c>
      <c r="AE1452">
        <v>0</v>
      </c>
      <c r="AF1452" t="s">
        <v>6</v>
      </c>
      <c r="AG1452">
        <v>1.5</v>
      </c>
      <c r="AH1452">
        <v>2</v>
      </c>
      <c r="AI1452">
        <v>27723593</v>
      </c>
      <c r="AJ1452">
        <v>1439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</row>
    <row r="1453" spans="1:44" x14ac:dyDescent="0.2">
      <c r="A1453">
        <f>ROW(Source!A531)</f>
        <v>531</v>
      </c>
      <c r="B1453">
        <v>27723601</v>
      </c>
      <c r="C1453">
        <v>27723587</v>
      </c>
      <c r="D1453">
        <v>25186069</v>
      </c>
      <c r="E1453">
        <v>1</v>
      </c>
      <c r="F1453">
        <v>1</v>
      </c>
      <c r="G1453">
        <v>1</v>
      </c>
      <c r="H1453">
        <v>3</v>
      </c>
      <c r="I1453" t="s">
        <v>1467</v>
      </c>
      <c r="J1453" t="s">
        <v>1468</v>
      </c>
      <c r="K1453" t="s">
        <v>1469</v>
      </c>
      <c r="L1453">
        <v>1296</v>
      </c>
      <c r="N1453">
        <v>1002</v>
      </c>
      <c r="O1453" t="s">
        <v>352</v>
      </c>
      <c r="P1453" t="s">
        <v>352</v>
      </c>
      <c r="Q1453">
        <v>1</v>
      </c>
      <c r="X1453">
        <v>0</v>
      </c>
      <c r="Y1453">
        <v>269.51</v>
      </c>
      <c r="Z1453">
        <v>0</v>
      </c>
      <c r="AA1453">
        <v>0</v>
      </c>
      <c r="AB1453">
        <v>0</v>
      </c>
      <c r="AC1453">
        <v>1</v>
      </c>
      <c r="AD1453">
        <v>0</v>
      </c>
      <c r="AE1453">
        <v>0</v>
      </c>
      <c r="AF1453" t="s">
        <v>6</v>
      </c>
      <c r="AG1453">
        <v>0</v>
      </c>
      <c r="AH1453">
        <v>3</v>
      </c>
      <c r="AI1453">
        <v>-1</v>
      </c>
      <c r="AJ1453" t="s">
        <v>6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</row>
    <row r="1454" spans="1:44" x14ac:dyDescent="0.2">
      <c r="A1454">
        <f>ROW(Source!A531)</f>
        <v>531</v>
      </c>
      <c r="B1454">
        <v>27723602</v>
      </c>
      <c r="C1454">
        <v>27723587</v>
      </c>
      <c r="D1454">
        <v>25187251</v>
      </c>
      <c r="E1454">
        <v>1</v>
      </c>
      <c r="F1454">
        <v>1</v>
      </c>
      <c r="G1454">
        <v>1</v>
      </c>
      <c r="H1454">
        <v>3</v>
      </c>
      <c r="I1454" t="s">
        <v>1377</v>
      </c>
      <c r="J1454" t="s">
        <v>1378</v>
      </c>
      <c r="K1454" t="s">
        <v>1379</v>
      </c>
      <c r="L1454">
        <v>1296</v>
      </c>
      <c r="N1454">
        <v>1002</v>
      </c>
      <c r="O1454" t="s">
        <v>352</v>
      </c>
      <c r="P1454" t="s">
        <v>352</v>
      </c>
      <c r="Q1454">
        <v>1</v>
      </c>
      <c r="X1454">
        <v>5.7000000000000002E-2</v>
      </c>
      <c r="Y1454">
        <v>200.58</v>
      </c>
      <c r="Z1454">
        <v>0</v>
      </c>
      <c r="AA1454">
        <v>0</v>
      </c>
      <c r="AB1454">
        <v>0</v>
      </c>
      <c r="AC1454">
        <v>0</v>
      </c>
      <c r="AD1454">
        <v>1</v>
      </c>
      <c r="AE1454">
        <v>0</v>
      </c>
      <c r="AF1454" t="s">
        <v>6</v>
      </c>
      <c r="AG1454">
        <v>5.7000000000000002E-2</v>
      </c>
      <c r="AH1454">
        <v>2</v>
      </c>
      <c r="AI1454">
        <v>27723594</v>
      </c>
      <c r="AJ1454">
        <v>1440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</row>
    <row r="1455" spans="1:44" x14ac:dyDescent="0.2">
      <c r="A1455">
        <f>ROW(Source!A534)</f>
        <v>534</v>
      </c>
      <c r="B1455">
        <v>27723616</v>
      </c>
      <c r="C1455">
        <v>27723604</v>
      </c>
      <c r="D1455">
        <v>25418142</v>
      </c>
      <c r="E1455">
        <v>1</v>
      </c>
      <c r="F1455">
        <v>1</v>
      </c>
      <c r="G1455">
        <v>1</v>
      </c>
      <c r="H1455">
        <v>1</v>
      </c>
      <c r="I1455" t="s">
        <v>1270</v>
      </c>
      <c r="J1455" t="s">
        <v>6</v>
      </c>
      <c r="K1455" t="s">
        <v>1271</v>
      </c>
      <c r="L1455">
        <v>1191</v>
      </c>
      <c r="N1455">
        <v>1013</v>
      </c>
      <c r="O1455" t="s">
        <v>953</v>
      </c>
      <c r="P1455" t="s">
        <v>953</v>
      </c>
      <c r="Q1455">
        <v>1</v>
      </c>
      <c r="X1455">
        <v>65.599999999999994</v>
      </c>
      <c r="Y1455">
        <v>0</v>
      </c>
      <c r="Z1455">
        <v>0</v>
      </c>
      <c r="AA1455">
        <v>0</v>
      </c>
      <c r="AB1455">
        <v>8.9700000000000006</v>
      </c>
      <c r="AC1455">
        <v>0</v>
      </c>
      <c r="AD1455">
        <v>1</v>
      </c>
      <c r="AE1455">
        <v>1</v>
      </c>
      <c r="AF1455" t="s">
        <v>103</v>
      </c>
      <c r="AG1455">
        <v>75.439999999999984</v>
      </c>
      <c r="AH1455">
        <v>2</v>
      </c>
      <c r="AI1455">
        <v>27723605</v>
      </c>
      <c r="AJ1455">
        <v>1441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</row>
    <row r="1456" spans="1:44" x14ac:dyDescent="0.2">
      <c r="A1456">
        <f>ROW(Source!A534)</f>
        <v>534</v>
      </c>
      <c r="B1456">
        <v>27723617</v>
      </c>
      <c r="C1456">
        <v>27723604</v>
      </c>
      <c r="D1456">
        <v>25412928</v>
      </c>
      <c r="E1456">
        <v>1</v>
      </c>
      <c r="F1456">
        <v>1</v>
      </c>
      <c r="G1456">
        <v>1</v>
      </c>
      <c r="H1456">
        <v>1</v>
      </c>
      <c r="I1456" t="s">
        <v>954</v>
      </c>
      <c r="J1456" t="s">
        <v>6</v>
      </c>
      <c r="K1456" t="s">
        <v>955</v>
      </c>
      <c r="L1456">
        <v>1191</v>
      </c>
      <c r="N1456">
        <v>1013</v>
      </c>
      <c r="O1456" t="s">
        <v>953</v>
      </c>
      <c r="P1456" t="s">
        <v>953</v>
      </c>
      <c r="Q1456">
        <v>1</v>
      </c>
      <c r="X1456">
        <v>3.13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1</v>
      </c>
      <c r="AE1456">
        <v>2</v>
      </c>
      <c r="AF1456" t="s">
        <v>102</v>
      </c>
      <c r="AG1456">
        <v>3.9124999999999996</v>
      </c>
      <c r="AH1456">
        <v>2</v>
      </c>
      <c r="AI1456">
        <v>27723606</v>
      </c>
      <c r="AJ1456">
        <v>1442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</row>
    <row r="1457" spans="1:44" x14ac:dyDescent="0.2">
      <c r="A1457">
        <f>ROW(Source!A534)</f>
        <v>534</v>
      </c>
      <c r="B1457">
        <v>27723618</v>
      </c>
      <c r="C1457">
        <v>27723604</v>
      </c>
      <c r="D1457">
        <v>25230220</v>
      </c>
      <c r="E1457">
        <v>1</v>
      </c>
      <c r="F1457">
        <v>1</v>
      </c>
      <c r="G1457">
        <v>1</v>
      </c>
      <c r="H1457">
        <v>2</v>
      </c>
      <c r="I1457" t="s">
        <v>991</v>
      </c>
      <c r="J1457" t="s">
        <v>992</v>
      </c>
      <c r="K1457" t="s">
        <v>993</v>
      </c>
      <c r="L1457">
        <v>1368</v>
      </c>
      <c r="N1457">
        <v>1011</v>
      </c>
      <c r="O1457" t="s">
        <v>959</v>
      </c>
      <c r="P1457" t="s">
        <v>959</v>
      </c>
      <c r="Q1457">
        <v>1</v>
      </c>
      <c r="X1457">
        <v>0.09</v>
      </c>
      <c r="Y1457">
        <v>0</v>
      </c>
      <c r="Z1457">
        <v>111.99</v>
      </c>
      <c r="AA1457">
        <v>13.5</v>
      </c>
      <c r="AB1457">
        <v>0</v>
      </c>
      <c r="AC1457">
        <v>0</v>
      </c>
      <c r="AD1457">
        <v>1</v>
      </c>
      <c r="AE1457">
        <v>0</v>
      </c>
      <c r="AF1457" t="s">
        <v>102</v>
      </c>
      <c r="AG1457">
        <v>0.11249999999999999</v>
      </c>
      <c r="AH1457">
        <v>2</v>
      </c>
      <c r="AI1457">
        <v>27723607</v>
      </c>
      <c r="AJ1457">
        <v>1443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</row>
    <row r="1458" spans="1:44" x14ac:dyDescent="0.2">
      <c r="A1458">
        <f>ROW(Source!A534)</f>
        <v>534</v>
      </c>
      <c r="B1458">
        <v>27723619</v>
      </c>
      <c r="C1458">
        <v>27723604</v>
      </c>
      <c r="D1458">
        <v>25230514</v>
      </c>
      <c r="E1458">
        <v>1</v>
      </c>
      <c r="F1458">
        <v>1</v>
      </c>
      <c r="G1458">
        <v>1</v>
      </c>
      <c r="H1458">
        <v>2</v>
      </c>
      <c r="I1458" t="s">
        <v>960</v>
      </c>
      <c r="J1458" t="s">
        <v>961</v>
      </c>
      <c r="K1458" t="s">
        <v>962</v>
      </c>
      <c r="L1458">
        <v>1368</v>
      </c>
      <c r="N1458">
        <v>1011</v>
      </c>
      <c r="O1458" t="s">
        <v>959</v>
      </c>
      <c r="P1458" t="s">
        <v>959</v>
      </c>
      <c r="Q1458">
        <v>1</v>
      </c>
      <c r="X1458">
        <v>1.19</v>
      </c>
      <c r="Y1458">
        <v>0</v>
      </c>
      <c r="Z1458">
        <v>31.26</v>
      </c>
      <c r="AA1458">
        <v>13.5</v>
      </c>
      <c r="AB1458">
        <v>0</v>
      </c>
      <c r="AC1458">
        <v>0</v>
      </c>
      <c r="AD1458">
        <v>1</v>
      </c>
      <c r="AE1458">
        <v>0</v>
      </c>
      <c r="AF1458" t="s">
        <v>102</v>
      </c>
      <c r="AG1458">
        <v>1.4874999999999998</v>
      </c>
      <c r="AH1458">
        <v>2</v>
      </c>
      <c r="AI1458">
        <v>27723608</v>
      </c>
      <c r="AJ1458">
        <v>1444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</row>
    <row r="1459" spans="1:44" x14ac:dyDescent="0.2">
      <c r="A1459">
        <f>ROW(Source!A534)</f>
        <v>534</v>
      </c>
      <c r="B1459">
        <v>27723620</v>
      </c>
      <c r="C1459">
        <v>27723604</v>
      </c>
      <c r="D1459">
        <v>25231327</v>
      </c>
      <c r="E1459">
        <v>1</v>
      </c>
      <c r="F1459">
        <v>1</v>
      </c>
      <c r="G1459">
        <v>1</v>
      </c>
      <c r="H1459">
        <v>2</v>
      </c>
      <c r="I1459" t="s">
        <v>1272</v>
      </c>
      <c r="J1459" t="s">
        <v>1273</v>
      </c>
      <c r="K1459" t="s">
        <v>1274</v>
      </c>
      <c r="L1459">
        <v>1368</v>
      </c>
      <c r="N1459">
        <v>1011</v>
      </c>
      <c r="O1459" t="s">
        <v>959</v>
      </c>
      <c r="P1459" t="s">
        <v>959</v>
      </c>
      <c r="Q1459">
        <v>1</v>
      </c>
      <c r="X1459">
        <v>0.8</v>
      </c>
      <c r="Y1459">
        <v>0</v>
      </c>
      <c r="Z1459">
        <v>29.67</v>
      </c>
      <c r="AA1459">
        <v>0</v>
      </c>
      <c r="AB1459">
        <v>0</v>
      </c>
      <c r="AC1459">
        <v>0</v>
      </c>
      <c r="AD1459">
        <v>1</v>
      </c>
      <c r="AE1459">
        <v>0</v>
      </c>
      <c r="AF1459" t="s">
        <v>102</v>
      </c>
      <c r="AG1459">
        <v>1</v>
      </c>
      <c r="AH1459">
        <v>2</v>
      </c>
      <c r="AI1459">
        <v>27723609</v>
      </c>
      <c r="AJ1459">
        <v>1445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</row>
    <row r="1460" spans="1:44" x14ac:dyDescent="0.2">
      <c r="A1460">
        <f>ROW(Source!A534)</f>
        <v>534</v>
      </c>
      <c r="B1460">
        <v>27723621</v>
      </c>
      <c r="C1460">
        <v>27723604</v>
      </c>
      <c r="D1460">
        <v>25231607</v>
      </c>
      <c r="E1460">
        <v>1</v>
      </c>
      <c r="F1460">
        <v>1</v>
      </c>
      <c r="G1460">
        <v>1</v>
      </c>
      <c r="H1460">
        <v>2</v>
      </c>
      <c r="I1460" t="s">
        <v>997</v>
      </c>
      <c r="J1460" t="s">
        <v>998</v>
      </c>
      <c r="K1460" t="s">
        <v>999</v>
      </c>
      <c r="L1460">
        <v>1368</v>
      </c>
      <c r="N1460">
        <v>1011</v>
      </c>
      <c r="O1460" t="s">
        <v>959</v>
      </c>
      <c r="P1460" t="s">
        <v>959</v>
      </c>
      <c r="Q1460">
        <v>1</v>
      </c>
      <c r="X1460">
        <v>1.85</v>
      </c>
      <c r="Y1460">
        <v>0</v>
      </c>
      <c r="Z1460">
        <v>65.709999999999994</v>
      </c>
      <c r="AA1460">
        <v>11.6</v>
      </c>
      <c r="AB1460">
        <v>0</v>
      </c>
      <c r="AC1460">
        <v>0</v>
      </c>
      <c r="AD1460">
        <v>1</v>
      </c>
      <c r="AE1460">
        <v>0</v>
      </c>
      <c r="AF1460" t="s">
        <v>102</v>
      </c>
      <c r="AG1460">
        <v>2.3125</v>
      </c>
      <c r="AH1460">
        <v>2</v>
      </c>
      <c r="AI1460">
        <v>27723610</v>
      </c>
      <c r="AJ1460">
        <v>1446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</row>
    <row r="1461" spans="1:44" x14ac:dyDescent="0.2">
      <c r="A1461">
        <f>ROW(Source!A534)</f>
        <v>534</v>
      </c>
      <c r="B1461">
        <v>27723622</v>
      </c>
      <c r="C1461">
        <v>27723604</v>
      </c>
      <c r="D1461">
        <v>25148759</v>
      </c>
      <c r="E1461">
        <v>1</v>
      </c>
      <c r="F1461">
        <v>1</v>
      </c>
      <c r="G1461">
        <v>1</v>
      </c>
      <c r="H1461">
        <v>3</v>
      </c>
      <c r="I1461" t="s">
        <v>1275</v>
      </c>
      <c r="J1461" t="s">
        <v>1276</v>
      </c>
      <c r="K1461" t="s">
        <v>1277</v>
      </c>
      <c r="L1461">
        <v>1339</v>
      </c>
      <c r="N1461">
        <v>1007</v>
      </c>
      <c r="O1461" t="s">
        <v>64</v>
      </c>
      <c r="P1461" t="s">
        <v>64</v>
      </c>
      <c r="Q1461">
        <v>1</v>
      </c>
      <c r="X1461">
        <v>0.67</v>
      </c>
      <c r="Y1461">
        <v>45.83</v>
      </c>
      <c r="Z1461">
        <v>0</v>
      </c>
      <c r="AA1461">
        <v>0</v>
      </c>
      <c r="AB1461">
        <v>0</v>
      </c>
      <c r="AC1461">
        <v>0</v>
      </c>
      <c r="AD1461">
        <v>1</v>
      </c>
      <c r="AE1461">
        <v>0</v>
      </c>
      <c r="AF1461" t="s">
        <v>6</v>
      </c>
      <c r="AG1461">
        <v>0.67</v>
      </c>
      <c r="AH1461">
        <v>2</v>
      </c>
      <c r="AI1461">
        <v>27723611</v>
      </c>
      <c r="AJ1461">
        <v>1447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</row>
    <row r="1462" spans="1:44" x14ac:dyDescent="0.2">
      <c r="A1462">
        <f>ROW(Source!A534)</f>
        <v>534</v>
      </c>
      <c r="B1462">
        <v>27723623</v>
      </c>
      <c r="C1462">
        <v>27723604</v>
      </c>
      <c r="D1462">
        <v>25149961</v>
      </c>
      <c r="E1462">
        <v>1</v>
      </c>
      <c r="F1462">
        <v>1</v>
      </c>
      <c r="G1462">
        <v>1</v>
      </c>
      <c r="H1462">
        <v>3</v>
      </c>
      <c r="I1462" t="s">
        <v>963</v>
      </c>
      <c r="J1462" t="s">
        <v>964</v>
      </c>
      <c r="K1462" t="s">
        <v>965</v>
      </c>
      <c r="L1462">
        <v>1339</v>
      </c>
      <c r="N1462">
        <v>1007</v>
      </c>
      <c r="O1462" t="s">
        <v>64</v>
      </c>
      <c r="P1462" t="s">
        <v>64</v>
      </c>
      <c r="Q1462">
        <v>1</v>
      </c>
      <c r="X1462">
        <v>15</v>
      </c>
      <c r="Y1462">
        <v>2.44</v>
      </c>
      <c r="Z1462">
        <v>0</v>
      </c>
      <c r="AA1462">
        <v>0</v>
      </c>
      <c r="AB1462">
        <v>0</v>
      </c>
      <c r="AC1462">
        <v>0</v>
      </c>
      <c r="AD1462">
        <v>1</v>
      </c>
      <c r="AE1462">
        <v>0</v>
      </c>
      <c r="AF1462" t="s">
        <v>6</v>
      </c>
      <c r="AG1462">
        <v>15</v>
      </c>
      <c r="AH1462">
        <v>2</v>
      </c>
      <c r="AI1462">
        <v>27723612</v>
      </c>
      <c r="AJ1462">
        <v>1448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</row>
    <row r="1463" spans="1:44" x14ac:dyDescent="0.2">
      <c r="A1463">
        <f>ROW(Source!A534)</f>
        <v>534</v>
      </c>
      <c r="B1463">
        <v>27723624</v>
      </c>
      <c r="C1463">
        <v>27723604</v>
      </c>
      <c r="D1463">
        <v>25145687</v>
      </c>
      <c r="E1463">
        <v>17</v>
      </c>
      <c r="F1463">
        <v>1</v>
      </c>
      <c r="G1463">
        <v>1</v>
      </c>
      <c r="H1463">
        <v>3</v>
      </c>
      <c r="I1463" t="s">
        <v>1447</v>
      </c>
      <c r="J1463" t="s">
        <v>6</v>
      </c>
      <c r="K1463" t="s">
        <v>1448</v>
      </c>
      <c r="L1463">
        <v>1358</v>
      </c>
      <c r="N1463">
        <v>1010</v>
      </c>
      <c r="O1463" t="s">
        <v>553</v>
      </c>
      <c r="P1463" t="s">
        <v>553</v>
      </c>
      <c r="Q1463">
        <v>10</v>
      </c>
      <c r="X1463">
        <v>8.9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 t="s">
        <v>6</v>
      </c>
      <c r="AG1463">
        <v>8.9</v>
      </c>
      <c r="AH1463">
        <v>3</v>
      </c>
      <c r="AI1463">
        <v>-1</v>
      </c>
      <c r="AJ1463" t="s">
        <v>6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</row>
    <row r="1464" spans="1:44" x14ac:dyDescent="0.2">
      <c r="A1464">
        <f>ROW(Source!A534)</f>
        <v>534</v>
      </c>
      <c r="B1464">
        <v>27723625</v>
      </c>
      <c r="C1464">
        <v>27723604</v>
      </c>
      <c r="D1464">
        <v>25144748</v>
      </c>
      <c r="E1464">
        <v>17</v>
      </c>
      <c r="F1464">
        <v>1</v>
      </c>
      <c r="G1464">
        <v>1</v>
      </c>
      <c r="H1464">
        <v>3</v>
      </c>
      <c r="I1464" t="s">
        <v>1449</v>
      </c>
      <c r="J1464" t="s">
        <v>6</v>
      </c>
      <c r="K1464" t="s">
        <v>1450</v>
      </c>
      <c r="L1464">
        <v>1348</v>
      </c>
      <c r="N1464">
        <v>1009</v>
      </c>
      <c r="O1464" t="s">
        <v>46</v>
      </c>
      <c r="P1464" t="s">
        <v>46</v>
      </c>
      <c r="Q1464">
        <v>1000</v>
      </c>
      <c r="X1464">
        <v>4.4999999999999997E-3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 t="s">
        <v>6</v>
      </c>
      <c r="AG1464">
        <v>4.4999999999999997E-3</v>
      </c>
      <c r="AH1464">
        <v>3</v>
      </c>
      <c r="AI1464">
        <v>-1</v>
      </c>
      <c r="AJ1464" t="s">
        <v>6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</row>
    <row r="1465" spans="1:44" x14ac:dyDescent="0.2">
      <c r="A1465">
        <f>ROW(Source!A534)</f>
        <v>534</v>
      </c>
      <c r="B1465">
        <v>27723626</v>
      </c>
      <c r="C1465">
        <v>27723604</v>
      </c>
      <c r="D1465">
        <v>25195436</v>
      </c>
      <c r="E1465">
        <v>1</v>
      </c>
      <c r="F1465">
        <v>1</v>
      </c>
      <c r="G1465">
        <v>1</v>
      </c>
      <c r="H1465">
        <v>3</v>
      </c>
      <c r="I1465" t="s">
        <v>1278</v>
      </c>
      <c r="J1465" t="s">
        <v>1279</v>
      </c>
      <c r="K1465" t="s">
        <v>1280</v>
      </c>
      <c r="L1465">
        <v>1035</v>
      </c>
      <c r="N1465">
        <v>1013</v>
      </c>
      <c r="O1465" t="s">
        <v>661</v>
      </c>
      <c r="P1465" t="s">
        <v>661</v>
      </c>
      <c r="Q1465">
        <v>1</v>
      </c>
      <c r="X1465">
        <v>44.2</v>
      </c>
      <c r="Y1465">
        <v>24.75</v>
      </c>
      <c r="Z1465">
        <v>0</v>
      </c>
      <c r="AA1465">
        <v>0</v>
      </c>
      <c r="AB1465">
        <v>0</v>
      </c>
      <c r="AC1465">
        <v>0</v>
      </c>
      <c r="AD1465">
        <v>1</v>
      </c>
      <c r="AE1465">
        <v>0</v>
      </c>
      <c r="AF1465" t="s">
        <v>6</v>
      </c>
      <c r="AG1465">
        <v>44.2</v>
      </c>
      <c r="AH1465">
        <v>2</v>
      </c>
      <c r="AI1465">
        <v>27723613</v>
      </c>
      <c r="AJ1465">
        <v>1450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</row>
    <row r="1466" spans="1:44" x14ac:dyDescent="0.2">
      <c r="A1466">
        <f>ROW(Source!A534)</f>
        <v>534</v>
      </c>
      <c r="B1466">
        <v>27723627</v>
      </c>
      <c r="C1466">
        <v>27723604</v>
      </c>
      <c r="D1466">
        <v>25145915</v>
      </c>
      <c r="E1466">
        <v>17</v>
      </c>
      <c r="F1466">
        <v>1</v>
      </c>
      <c r="G1466">
        <v>1</v>
      </c>
      <c r="H1466">
        <v>3</v>
      </c>
      <c r="I1466" t="s">
        <v>1451</v>
      </c>
      <c r="J1466" t="s">
        <v>6</v>
      </c>
      <c r="K1466" t="s">
        <v>1452</v>
      </c>
      <c r="L1466">
        <v>1033</v>
      </c>
      <c r="N1466">
        <v>1013</v>
      </c>
      <c r="O1466" t="s">
        <v>1453</v>
      </c>
      <c r="P1466" t="s">
        <v>1453</v>
      </c>
      <c r="Q1466">
        <v>1</v>
      </c>
      <c r="X1466">
        <v>100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 t="s">
        <v>6</v>
      </c>
      <c r="AG1466">
        <v>100</v>
      </c>
      <c r="AH1466">
        <v>3</v>
      </c>
      <c r="AI1466">
        <v>-1</v>
      </c>
      <c r="AJ1466" t="s">
        <v>6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</row>
    <row r="1467" spans="1:44" x14ac:dyDescent="0.2">
      <c r="A1467">
        <f>ROW(Source!A535)</f>
        <v>535</v>
      </c>
      <c r="B1467">
        <v>27723616</v>
      </c>
      <c r="C1467">
        <v>27723604</v>
      </c>
      <c r="D1467">
        <v>25418142</v>
      </c>
      <c r="E1467">
        <v>1</v>
      </c>
      <c r="F1467">
        <v>1</v>
      </c>
      <c r="G1467">
        <v>1</v>
      </c>
      <c r="H1467">
        <v>1</v>
      </c>
      <c r="I1467" t="s">
        <v>1270</v>
      </c>
      <c r="J1467" t="s">
        <v>6</v>
      </c>
      <c r="K1467" t="s">
        <v>1271</v>
      </c>
      <c r="L1467">
        <v>1191</v>
      </c>
      <c r="N1467">
        <v>1013</v>
      </c>
      <c r="O1467" t="s">
        <v>953</v>
      </c>
      <c r="P1467" t="s">
        <v>953</v>
      </c>
      <c r="Q1467">
        <v>1</v>
      </c>
      <c r="X1467">
        <v>65.599999999999994</v>
      </c>
      <c r="Y1467">
        <v>0</v>
      </c>
      <c r="Z1467">
        <v>0</v>
      </c>
      <c r="AA1467">
        <v>0</v>
      </c>
      <c r="AB1467">
        <v>8.9700000000000006</v>
      </c>
      <c r="AC1467">
        <v>0</v>
      </c>
      <c r="AD1467">
        <v>1</v>
      </c>
      <c r="AE1467">
        <v>1</v>
      </c>
      <c r="AF1467" t="s">
        <v>103</v>
      </c>
      <c r="AG1467">
        <v>75.439999999999984</v>
      </c>
      <c r="AH1467">
        <v>2</v>
      </c>
      <c r="AI1467">
        <v>27723605</v>
      </c>
      <c r="AJ1467">
        <v>1452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</row>
    <row r="1468" spans="1:44" x14ac:dyDescent="0.2">
      <c r="A1468">
        <f>ROW(Source!A535)</f>
        <v>535</v>
      </c>
      <c r="B1468">
        <v>27723617</v>
      </c>
      <c r="C1468">
        <v>27723604</v>
      </c>
      <c r="D1468">
        <v>25412928</v>
      </c>
      <c r="E1468">
        <v>1</v>
      </c>
      <c r="F1468">
        <v>1</v>
      </c>
      <c r="G1468">
        <v>1</v>
      </c>
      <c r="H1468">
        <v>1</v>
      </c>
      <c r="I1468" t="s">
        <v>954</v>
      </c>
      <c r="J1468" t="s">
        <v>6</v>
      </c>
      <c r="K1468" t="s">
        <v>955</v>
      </c>
      <c r="L1468">
        <v>1191</v>
      </c>
      <c r="N1468">
        <v>1013</v>
      </c>
      <c r="O1468" t="s">
        <v>953</v>
      </c>
      <c r="P1468" t="s">
        <v>953</v>
      </c>
      <c r="Q1468">
        <v>1</v>
      </c>
      <c r="X1468">
        <v>3.13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1</v>
      </c>
      <c r="AE1468">
        <v>2</v>
      </c>
      <c r="AF1468" t="s">
        <v>102</v>
      </c>
      <c r="AG1468">
        <v>3.9124999999999996</v>
      </c>
      <c r="AH1468">
        <v>2</v>
      </c>
      <c r="AI1468">
        <v>27723606</v>
      </c>
      <c r="AJ1468">
        <v>1453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</row>
    <row r="1469" spans="1:44" x14ac:dyDescent="0.2">
      <c r="A1469">
        <f>ROW(Source!A535)</f>
        <v>535</v>
      </c>
      <c r="B1469">
        <v>27723618</v>
      </c>
      <c r="C1469">
        <v>27723604</v>
      </c>
      <c r="D1469">
        <v>25230220</v>
      </c>
      <c r="E1469">
        <v>1</v>
      </c>
      <c r="F1469">
        <v>1</v>
      </c>
      <c r="G1469">
        <v>1</v>
      </c>
      <c r="H1469">
        <v>2</v>
      </c>
      <c r="I1469" t="s">
        <v>991</v>
      </c>
      <c r="J1469" t="s">
        <v>992</v>
      </c>
      <c r="K1469" t="s">
        <v>993</v>
      </c>
      <c r="L1469">
        <v>1368</v>
      </c>
      <c r="N1469">
        <v>1011</v>
      </c>
      <c r="O1469" t="s">
        <v>959</v>
      </c>
      <c r="P1469" t="s">
        <v>959</v>
      </c>
      <c r="Q1469">
        <v>1</v>
      </c>
      <c r="X1469">
        <v>0.09</v>
      </c>
      <c r="Y1469">
        <v>0</v>
      </c>
      <c r="Z1469">
        <v>111.99</v>
      </c>
      <c r="AA1469">
        <v>13.5</v>
      </c>
      <c r="AB1469">
        <v>0</v>
      </c>
      <c r="AC1469">
        <v>0</v>
      </c>
      <c r="AD1469">
        <v>1</v>
      </c>
      <c r="AE1469">
        <v>0</v>
      </c>
      <c r="AF1469" t="s">
        <v>102</v>
      </c>
      <c r="AG1469">
        <v>0.11249999999999999</v>
      </c>
      <c r="AH1469">
        <v>2</v>
      </c>
      <c r="AI1469">
        <v>27723607</v>
      </c>
      <c r="AJ1469">
        <v>1454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</row>
    <row r="1470" spans="1:44" x14ac:dyDescent="0.2">
      <c r="A1470">
        <f>ROW(Source!A535)</f>
        <v>535</v>
      </c>
      <c r="B1470">
        <v>27723619</v>
      </c>
      <c r="C1470">
        <v>27723604</v>
      </c>
      <c r="D1470">
        <v>25230514</v>
      </c>
      <c r="E1470">
        <v>1</v>
      </c>
      <c r="F1470">
        <v>1</v>
      </c>
      <c r="G1470">
        <v>1</v>
      </c>
      <c r="H1470">
        <v>2</v>
      </c>
      <c r="I1470" t="s">
        <v>960</v>
      </c>
      <c r="J1470" t="s">
        <v>961</v>
      </c>
      <c r="K1470" t="s">
        <v>962</v>
      </c>
      <c r="L1470">
        <v>1368</v>
      </c>
      <c r="N1470">
        <v>1011</v>
      </c>
      <c r="O1470" t="s">
        <v>959</v>
      </c>
      <c r="P1470" t="s">
        <v>959</v>
      </c>
      <c r="Q1470">
        <v>1</v>
      </c>
      <c r="X1470">
        <v>1.19</v>
      </c>
      <c r="Y1470">
        <v>0</v>
      </c>
      <c r="Z1470">
        <v>31.26</v>
      </c>
      <c r="AA1470">
        <v>13.5</v>
      </c>
      <c r="AB1470">
        <v>0</v>
      </c>
      <c r="AC1470">
        <v>0</v>
      </c>
      <c r="AD1470">
        <v>1</v>
      </c>
      <c r="AE1470">
        <v>0</v>
      </c>
      <c r="AF1470" t="s">
        <v>102</v>
      </c>
      <c r="AG1470">
        <v>1.4874999999999998</v>
      </c>
      <c r="AH1470">
        <v>2</v>
      </c>
      <c r="AI1470">
        <v>27723608</v>
      </c>
      <c r="AJ1470">
        <v>1455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</row>
    <row r="1471" spans="1:44" x14ac:dyDescent="0.2">
      <c r="A1471">
        <f>ROW(Source!A535)</f>
        <v>535</v>
      </c>
      <c r="B1471">
        <v>27723620</v>
      </c>
      <c r="C1471">
        <v>27723604</v>
      </c>
      <c r="D1471">
        <v>25231327</v>
      </c>
      <c r="E1471">
        <v>1</v>
      </c>
      <c r="F1471">
        <v>1</v>
      </c>
      <c r="G1471">
        <v>1</v>
      </c>
      <c r="H1471">
        <v>2</v>
      </c>
      <c r="I1471" t="s">
        <v>1272</v>
      </c>
      <c r="J1471" t="s">
        <v>1273</v>
      </c>
      <c r="K1471" t="s">
        <v>1274</v>
      </c>
      <c r="L1471">
        <v>1368</v>
      </c>
      <c r="N1471">
        <v>1011</v>
      </c>
      <c r="O1471" t="s">
        <v>959</v>
      </c>
      <c r="P1471" t="s">
        <v>959</v>
      </c>
      <c r="Q1471">
        <v>1</v>
      </c>
      <c r="X1471">
        <v>0.8</v>
      </c>
      <c r="Y1471">
        <v>0</v>
      </c>
      <c r="Z1471">
        <v>29.67</v>
      </c>
      <c r="AA1471">
        <v>0</v>
      </c>
      <c r="AB1471">
        <v>0</v>
      </c>
      <c r="AC1471">
        <v>0</v>
      </c>
      <c r="AD1471">
        <v>1</v>
      </c>
      <c r="AE1471">
        <v>0</v>
      </c>
      <c r="AF1471" t="s">
        <v>102</v>
      </c>
      <c r="AG1471">
        <v>1</v>
      </c>
      <c r="AH1471">
        <v>2</v>
      </c>
      <c r="AI1471">
        <v>27723609</v>
      </c>
      <c r="AJ1471">
        <v>1456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</row>
    <row r="1472" spans="1:44" x14ac:dyDescent="0.2">
      <c r="A1472">
        <f>ROW(Source!A535)</f>
        <v>535</v>
      </c>
      <c r="B1472">
        <v>27723621</v>
      </c>
      <c r="C1472">
        <v>27723604</v>
      </c>
      <c r="D1472">
        <v>25231607</v>
      </c>
      <c r="E1472">
        <v>1</v>
      </c>
      <c r="F1472">
        <v>1</v>
      </c>
      <c r="G1472">
        <v>1</v>
      </c>
      <c r="H1472">
        <v>2</v>
      </c>
      <c r="I1472" t="s">
        <v>997</v>
      </c>
      <c r="J1472" t="s">
        <v>998</v>
      </c>
      <c r="K1472" t="s">
        <v>999</v>
      </c>
      <c r="L1472">
        <v>1368</v>
      </c>
      <c r="N1472">
        <v>1011</v>
      </c>
      <c r="O1472" t="s">
        <v>959</v>
      </c>
      <c r="P1472" t="s">
        <v>959</v>
      </c>
      <c r="Q1472">
        <v>1</v>
      </c>
      <c r="X1472">
        <v>1.85</v>
      </c>
      <c r="Y1472">
        <v>0</v>
      </c>
      <c r="Z1472">
        <v>65.709999999999994</v>
      </c>
      <c r="AA1472">
        <v>11.6</v>
      </c>
      <c r="AB1472">
        <v>0</v>
      </c>
      <c r="AC1472">
        <v>0</v>
      </c>
      <c r="AD1472">
        <v>1</v>
      </c>
      <c r="AE1472">
        <v>0</v>
      </c>
      <c r="AF1472" t="s">
        <v>102</v>
      </c>
      <c r="AG1472">
        <v>2.3125</v>
      </c>
      <c r="AH1472">
        <v>2</v>
      </c>
      <c r="AI1472">
        <v>27723610</v>
      </c>
      <c r="AJ1472">
        <v>1457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</row>
    <row r="1473" spans="1:44" x14ac:dyDescent="0.2">
      <c r="A1473">
        <f>ROW(Source!A535)</f>
        <v>535</v>
      </c>
      <c r="B1473">
        <v>27723622</v>
      </c>
      <c r="C1473">
        <v>27723604</v>
      </c>
      <c r="D1473">
        <v>25148759</v>
      </c>
      <c r="E1473">
        <v>1</v>
      </c>
      <c r="F1473">
        <v>1</v>
      </c>
      <c r="G1473">
        <v>1</v>
      </c>
      <c r="H1473">
        <v>3</v>
      </c>
      <c r="I1473" t="s">
        <v>1275</v>
      </c>
      <c r="J1473" t="s">
        <v>1276</v>
      </c>
      <c r="K1473" t="s">
        <v>1277</v>
      </c>
      <c r="L1473">
        <v>1339</v>
      </c>
      <c r="N1473">
        <v>1007</v>
      </c>
      <c r="O1473" t="s">
        <v>64</v>
      </c>
      <c r="P1473" t="s">
        <v>64</v>
      </c>
      <c r="Q1473">
        <v>1</v>
      </c>
      <c r="X1473">
        <v>0.67</v>
      </c>
      <c r="Y1473">
        <v>45.83</v>
      </c>
      <c r="Z1473">
        <v>0</v>
      </c>
      <c r="AA1473">
        <v>0</v>
      </c>
      <c r="AB1473">
        <v>0</v>
      </c>
      <c r="AC1473">
        <v>0</v>
      </c>
      <c r="AD1473">
        <v>1</v>
      </c>
      <c r="AE1473">
        <v>0</v>
      </c>
      <c r="AF1473" t="s">
        <v>6</v>
      </c>
      <c r="AG1473">
        <v>0.67</v>
      </c>
      <c r="AH1473">
        <v>2</v>
      </c>
      <c r="AI1473">
        <v>27723611</v>
      </c>
      <c r="AJ1473">
        <v>1458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</row>
    <row r="1474" spans="1:44" x14ac:dyDescent="0.2">
      <c r="A1474">
        <f>ROW(Source!A535)</f>
        <v>535</v>
      </c>
      <c r="B1474">
        <v>27723623</v>
      </c>
      <c r="C1474">
        <v>27723604</v>
      </c>
      <c r="D1474">
        <v>25149961</v>
      </c>
      <c r="E1474">
        <v>1</v>
      </c>
      <c r="F1474">
        <v>1</v>
      </c>
      <c r="G1474">
        <v>1</v>
      </c>
      <c r="H1474">
        <v>3</v>
      </c>
      <c r="I1474" t="s">
        <v>963</v>
      </c>
      <c r="J1474" t="s">
        <v>964</v>
      </c>
      <c r="K1474" t="s">
        <v>965</v>
      </c>
      <c r="L1474">
        <v>1339</v>
      </c>
      <c r="N1474">
        <v>1007</v>
      </c>
      <c r="O1474" t="s">
        <v>64</v>
      </c>
      <c r="P1474" t="s">
        <v>64</v>
      </c>
      <c r="Q1474">
        <v>1</v>
      </c>
      <c r="X1474">
        <v>15</v>
      </c>
      <c r="Y1474">
        <v>2.44</v>
      </c>
      <c r="Z1474">
        <v>0</v>
      </c>
      <c r="AA1474">
        <v>0</v>
      </c>
      <c r="AB1474">
        <v>0</v>
      </c>
      <c r="AC1474">
        <v>0</v>
      </c>
      <c r="AD1474">
        <v>1</v>
      </c>
      <c r="AE1474">
        <v>0</v>
      </c>
      <c r="AF1474" t="s">
        <v>6</v>
      </c>
      <c r="AG1474">
        <v>15</v>
      </c>
      <c r="AH1474">
        <v>2</v>
      </c>
      <c r="AI1474">
        <v>27723612</v>
      </c>
      <c r="AJ1474">
        <v>1459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</row>
    <row r="1475" spans="1:44" x14ac:dyDescent="0.2">
      <c r="A1475">
        <f>ROW(Source!A535)</f>
        <v>535</v>
      </c>
      <c r="B1475">
        <v>27723624</v>
      </c>
      <c r="C1475">
        <v>27723604</v>
      </c>
      <c r="D1475">
        <v>25145687</v>
      </c>
      <c r="E1475">
        <v>17</v>
      </c>
      <c r="F1475">
        <v>1</v>
      </c>
      <c r="G1475">
        <v>1</v>
      </c>
      <c r="H1475">
        <v>3</v>
      </c>
      <c r="I1475" t="s">
        <v>1447</v>
      </c>
      <c r="J1475" t="s">
        <v>6</v>
      </c>
      <c r="K1475" t="s">
        <v>1448</v>
      </c>
      <c r="L1475">
        <v>1358</v>
      </c>
      <c r="N1475">
        <v>1010</v>
      </c>
      <c r="O1475" t="s">
        <v>553</v>
      </c>
      <c r="P1475" t="s">
        <v>553</v>
      </c>
      <c r="Q1475">
        <v>10</v>
      </c>
      <c r="X1475">
        <v>8.9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 t="s">
        <v>6</v>
      </c>
      <c r="AG1475">
        <v>8.9</v>
      </c>
      <c r="AH1475">
        <v>3</v>
      </c>
      <c r="AI1475">
        <v>-1</v>
      </c>
      <c r="AJ1475" t="s">
        <v>6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</row>
    <row r="1476" spans="1:44" x14ac:dyDescent="0.2">
      <c r="A1476">
        <f>ROW(Source!A535)</f>
        <v>535</v>
      </c>
      <c r="B1476">
        <v>27723625</v>
      </c>
      <c r="C1476">
        <v>27723604</v>
      </c>
      <c r="D1476">
        <v>25144748</v>
      </c>
      <c r="E1476">
        <v>17</v>
      </c>
      <c r="F1476">
        <v>1</v>
      </c>
      <c r="G1476">
        <v>1</v>
      </c>
      <c r="H1476">
        <v>3</v>
      </c>
      <c r="I1476" t="s">
        <v>1449</v>
      </c>
      <c r="J1476" t="s">
        <v>6</v>
      </c>
      <c r="K1476" t="s">
        <v>1450</v>
      </c>
      <c r="L1476">
        <v>1348</v>
      </c>
      <c r="N1476">
        <v>1009</v>
      </c>
      <c r="O1476" t="s">
        <v>46</v>
      </c>
      <c r="P1476" t="s">
        <v>46</v>
      </c>
      <c r="Q1476">
        <v>1000</v>
      </c>
      <c r="X1476">
        <v>4.4999999999999997E-3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 t="s">
        <v>6</v>
      </c>
      <c r="AG1476">
        <v>4.4999999999999997E-3</v>
      </c>
      <c r="AH1476">
        <v>3</v>
      </c>
      <c r="AI1476">
        <v>-1</v>
      </c>
      <c r="AJ1476" t="s">
        <v>6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</row>
    <row r="1477" spans="1:44" x14ac:dyDescent="0.2">
      <c r="A1477">
        <f>ROW(Source!A535)</f>
        <v>535</v>
      </c>
      <c r="B1477">
        <v>27723626</v>
      </c>
      <c r="C1477">
        <v>27723604</v>
      </c>
      <c r="D1477">
        <v>25195436</v>
      </c>
      <c r="E1477">
        <v>1</v>
      </c>
      <c r="F1477">
        <v>1</v>
      </c>
      <c r="G1477">
        <v>1</v>
      </c>
      <c r="H1477">
        <v>3</v>
      </c>
      <c r="I1477" t="s">
        <v>1278</v>
      </c>
      <c r="J1477" t="s">
        <v>1279</v>
      </c>
      <c r="K1477" t="s">
        <v>1280</v>
      </c>
      <c r="L1477">
        <v>1035</v>
      </c>
      <c r="N1477">
        <v>1013</v>
      </c>
      <c r="O1477" t="s">
        <v>661</v>
      </c>
      <c r="P1477" t="s">
        <v>661</v>
      </c>
      <c r="Q1477">
        <v>1</v>
      </c>
      <c r="X1477">
        <v>44.2</v>
      </c>
      <c r="Y1477">
        <v>24.75</v>
      </c>
      <c r="Z1477">
        <v>0</v>
      </c>
      <c r="AA1477">
        <v>0</v>
      </c>
      <c r="AB1477">
        <v>0</v>
      </c>
      <c r="AC1477">
        <v>0</v>
      </c>
      <c r="AD1477">
        <v>1</v>
      </c>
      <c r="AE1477">
        <v>0</v>
      </c>
      <c r="AF1477" t="s">
        <v>6</v>
      </c>
      <c r="AG1477">
        <v>44.2</v>
      </c>
      <c r="AH1477">
        <v>2</v>
      </c>
      <c r="AI1477">
        <v>27723613</v>
      </c>
      <c r="AJ1477">
        <v>1461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</row>
    <row r="1478" spans="1:44" x14ac:dyDescent="0.2">
      <c r="A1478">
        <f>ROW(Source!A535)</f>
        <v>535</v>
      </c>
      <c r="B1478">
        <v>27723627</v>
      </c>
      <c r="C1478">
        <v>27723604</v>
      </c>
      <c r="D1478">
        <v>25145915</v>
      </c>
      <c r="E1478">
        <v>17</v>
      </c>
      <c r="F1478">
        <v>1</v>
      </c>
      <c r="G1478">
        <v>1</v>
      </c>
      <c r="H1478">
        <v>3</v>
      </c>
      <c r="I1478" t="s">
        <v>1451</v>
      </c>
      <c r="J1478" t="s">
        <v>6</v>
      </c>
      <c r="K1478" t="s">
        <v>1452</v>
      </c>
      <c r="L1478">
        <v>1033</v>
      </c>
      <c r="N1478">
        <v>1013</v>
      </c>
      <c r="O1478" t="s">
        <v>1453</v>
      </c>
      <c r="P1478" t="s">
        <v>1453</v>
      </c>
      <c r="Q1478">
        <v>1</v>
      </c>
      <c r="X1478">
        <v>100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 t="s">
        <v>6</v>
      </c>
      <c r="AG1478">
        <v>100</v>
      </c>
      <c r="AH1478">
        <v>3</v>
      </c>
      <c r="AI1478">
        <v>-1</v>
      </c>
      <c r="AJ1478" t="s">
        <v>6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</row>
    <row r="1479" spans="1:44" x14ac:dyDescent="0.2">
      <c r="A1479">
        <f>ROW(Source!A540)</f>
        <v>540</v>
      </c>
      <c r="B1479">
        <v>27723637</v>
      </c>
      <c r="C1479">
        <v>27723630</v>
      </c>
      <c r="D1479">
        <v>25429015</v>
      </c>
      <c r="E1479">
        <v>1</v>
      </c>
      <c r="F1479">
        <v>1</v>
      </c>
      <c r="G1479">
        <v>1</v>
      </c>
      <c r="H1479">
        <v>1</v>
      </c>
      <c r="I1479" t="s">
        <v>1332</v>
      </c>
      <c r="J1479" t="s">
        <v>6</v>
      </c>
      <c r="K1479" t="s">
        <v>1333</v>
      </c>
      <c r="L1479">
        <v>1191</v>
      </c>
      <c r="N1479">
        <v>1013</v>
      </c>
      <c r="O1479" t="s">
        <v>953</v>
      </c>
      <c r="P1479" t="s">
        <v>953</v>
      </c>
      <c r="Q1479">
        <v>1</v>
      </c>
      <c r="X1479">
        <v>1.68</v>
      </c>
      <c r="Y1479">
        <v>0</v>
      </c>
      <c r="Z1479">
        <v>0</v>
      </c>
      <c r="AA1479">
        <v>0</v>
      </c>
      <c r="AB1479">
        <v>11.82</v>
      </c>
      <c r="AC1479">
        <v>0</v>
      </c>
      <c r="AD1479">
        <v>1</v>
      </c>
      <c r="AE1479">
        <v>1</v>
      </c>
      <c r="AF1479" t="s">
        <v>6</v>
      </c>
      <c r="AG1479">
        <v>1.68</v>
      </c>
      <c r="AH1479">
        <v>2</v>
      </c>
      <c r="AI1479">
        <v>27723631</v>
      </c>
      <c r="AJ1479">
        <v>1463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</row>
    <row r="1480" spans="1:44" x14ac:dyDescent="0.2">
      <c r="A1480">
        <f>ROW(Source!A540)</f>
        <v>540</v>
      </c>
      <c r="B1480">
        <v>27723638</v>
      </c>
      <c r="C1480">
        <v>27723630</v>
      </c>
      <c r="D1480">
        <v>25148593</v>
      </c>
      <c r="E1480">
        <v>1</v>
      </c>
      <c r="F1480">
        <v>1</v>
      </c>
      <c r="G1480">
        <v>1</v>
      </c>
      <c r="H1480">
        <v>3</v>
      </c>
      <c r="I1480" t="s">
        <v>1334</v>
      </c>
      <c r="J1480" t="s">
        <v>1335</v>
      </c>
      <c r="K1480" t="s">
        <v>1336</v>
      </c>
      <c r="L1480">
        <v>1346</v>
      </c>
      <c r="N1480">
        <v>1009</v>
      </c>
      <c r="O1480" t="s">
        <v>178</v>
      </c>
      <c r="P1480" t="s">
        <v>178</v>
      </c>
      <c r="Q1480">
        <v>1</v>
      </c>
      <c r="X1480">
        <v>4.0000000000000002E-4</v>
      </c>
      <c r="Y1480">
        <v>27.74</v>
      </c>
      <c r="Z1480">
        <v>0</v>
      </c>
      <c r="AA1480">
        <v>0</v>
      </c>
      <c r="AB1480">
        <v>0</v>
      </c>
      <c r="AC1480">
        <v>0</v>
      </c>
      <c r="AD1480">
        <v>1</v>
      </c>
      <c r="AE1480">
        <v>0</v>
      </c>
      <c r="AF1480" t="s">
        <v>6</v>
      </c>
      <c r="AG1480">
        <v>4.0000000000000002E-4</v>
      </c>
      <c r="AH1480">
        <v>2</v>
      </c>
      <c r="AI1480">
        <v>27723632</v>
      </c>
      <c r="AJ1480">
        <v>1464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</row>
    <row r="1481" spans="1:44" x14ac:dyDescent="0.2">
      <c r="A1481">
        <f>ROW(Source!A540)</f>
        <v>540</v>
      </c>
      <c r="B1481">
        <v>27723639</v>
      </c>
      <c r="C1481">
        <v>27723630</v>
      </c>
      <c r="D1481">
        <v>25152746</v>
      </c>
      <c r="E1481">
        <v>1</v>
      </c>
      <c r="F1481">
        <v>1</v>
      </c>
      <c r="G1481">
        <v>1</v>
      </c>
      <c r="H1481">
        <v>3</v>
      </c>
      <c r="I1481" t="s">
        <v>1337</v>
      </c>
      <c r="J1481" t="s">
        <v>1338</v>
      </c>
      <c r="K1481" t="s">
        <v>1339</v>
      </c>
      <c r="L1481">
        <v>1355</v>
      </c>
      <c r="N1481">
        <v>1010</v>
      </c>
      <c r="O1481" t="s">
        <v>519</v>
      </c>
      <c r="P1481" t="s">
        <v>519</v>
      </c>
      <c r="Q1481">
        <v>100</v>
      </c>
      <c r="X1481">
        <v>0.03</v>
      </c>
      <c r="Y1481">
        <v>83</v>
      </c>
      <c r="Z1481">
        <v>0</v>
      </c>
      <c r="AA1481">
        <v>0</v>
      </c>
      <c r="AB1481">
        <v>0</v>
      </c>
      <c r="AC1481">
        <v>0</v>
      </c>
      <c r="AD1481">
        <v>1</v>
      </c>
      <c r="AE1481">
        <v>0</v>
      </c>
      <c r="AF1481" t="s">
        <v>6</v>
      </c>
      <c r="AG1481">
        <v>0.03</v>
      </c>
      <c r="AH1481">
        <v>2</v>
      </c>
      <c r="AI1481">
        <v>27723633</v>
      </c>
      <c r="AJ1481">
        <v>1465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</row>
    <row r="1482" spans="1:44" x14ac:dyDescent="0.2">
      <c r="A1482">
        <f>ROW(Source!A540)</f>
        <v>540</v>
      </c>
      <c r="B1482">
        <v>27723640</v>
      </c>
      <c r="C1482">
        <v>27723630</v>
      </c>
      <c r="D1482">
        <v>25154653</v>
      </c>
      <c r="E1482">
        <v>1</v>
      </c>
      <c r="F1482">
        <v>1</v>
      </c>
      <c r="G1482">
        <v>1</v>
      </c>
      <c r="H1482">
        <v>3</v>
      </c>
      <c r="I1482" t="s">
        <v>1340</v>
      </c>
      <c r="J1482" t="s">
        <v>1341</v>
      </c>
      <c r="K1482" t="s">
        <v>1342</v>
      </c>
      <c r="L1482">
        <v>1348</v>
      </c>
      <c r="N1482">
        <v>1009</v>
      </c>
      <c r="O1482" t="s">
        <v>46</v>
      </c>
      <c r="P1482" t="s">
        <v>46</v>
      </c>
      <c r="Q1482">
        <v>1000</v>
      </c>
      <c r="X1482">
        <v>2.0000000000000002E-5</v>
      </c>
      <c r="Y1482">
        <v>729.98</v>
      </c>
      <c r="Z1482">
        <v>0</v>
      </c>
      <c r="AA1482">
        <v>0</v>
      </c>
      <c r="AB1482">
        <v>0</v>
      </c>
      <c r="AC1482">
        <v>0</v>
      </c>
      <c r="AD1482">
        <v>1</v>
      </c>
      <c r="AE1482">
        <v>0</v>
      </c>
      <c r="AF1482" t="s">
        <v>6</v>
      </c>
      <c r="AG1482">
        <v>2.0000000000000002E-5</v>
      </c>
      <c r="AH1482">
        <v>2</v>
      </c>
      <c r="AI1482">
        <v>27723634</v>
      </c>
      <c r="AJ1482">
        <v>1466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</row>
    <row r="1483" spans="1:44" x14ac:dyDescent="0.2">
      <c r="A1483">
        <f>ROW(Source!A540)</f>
        <v>540</v>
      </c>
      <c r="B1483">
        <v>27723641</v>
      </c>
      <c r="C1483">
        <v>27723630</v>
      </c>
      <c r="D1483">
        <v>25177689</v>
      </c>
      <c r="E1483">
        <v>1</v>
      </c>
      <c r="F1483">
        <v>1</v>
      </c>
      <c r="G1483">
        <v>1</v>
      </c>
      <c r="H1483">
        <v>3</v>
      </c>
      <c r="I1483" t="s">
        <v>1343</v>
      </c>
      <c r="J1483" t="s">
        <v>1344</v>
      </c>
      <c r="K1483" t="s">
        <v>1345</v>
      </c>
      <c r="L1483">
        <v>1346</v>
      </c>
      <c r="N1483">
        <v>1009</v>
      </c>
      <c r="O1483" t="s">
        <v>178</v>
      </c>
      <c r="P1483" t="s">
        <v>178</v>
      </c>
      <c r="Q1483">
        <v>1</v>
      </c>
      <c r="X1483">
        <v>4.0000000000000001E-3</v>
      </c>
      <c r="Y1483">
        <v>65.75</v>
      </c>
      <c r="Z1483">
        <v>0</v>
      </c>
      <c r="AA1483">
        <v>0</v>
      </c>
      <c r="AB1483">
        <v>0</v>
      </c>
      <c r="AC1483">
        <v>0</v>
      </c>
      <c r="AD1483">
        <v>1</v>
      </c>
      <c r="AE1483">
        <v>0</v>
      </c>
      <c r="AF1483" t="s">
        <v>6</v>
      </c>
      <c r="AG1483">
        <v>4.0000000000000001E-3</v>
      </c>
      <c r="AH1483">
        <v>2</v>
      </c>
      <c r="AI1483">
        <v>27723635</v>
      </c>
      <c r="AJ1483">
        <v>1467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</row>
    <row r="1484" spans="1:44" x14ac:dyDescent="0.2">
      <c r="A1484">
        <f>ROW(Source!A540)</f>
        <v>540</v>
      </c>
      <c r="B1484">
        <v>27723642</v>
      </c>
      <c r="C1484">
        <v>27723630</v>
      </c>
      <c r="D1484">
        <v>25147235</v>
      </c>
      <c r="E1484">
        <v>17</v>
      </c>
      <c r="F1484">
        <v>1</v>
      </c>
      <c r="G1484">
        <v>1</v>
      </c>
      <c r="H1484">
        <v>3</v>
      </c>
      <c r="I1484" t="s">
        <v>1204</v>
      </c>
      <c r="J1484" t="s">
        <v>6</v>
      </c>
      <c r="K1484" t="s">
        <v>1205</v>
      </c>
      <c r="L1484">
        <v>1374</v>
      </c>
      <c r="N1484">
        <v>1013</v>
      </c>
      <c r="O1484" t="s">
        <v>1206</v>
      </c>
      <c r="P1484" t="s">
        <v>1206</v>
      </c>
      <c r="Q1484">
        <v>1</v>
      </c>
      <c r="X1484">
        <v>0.4</v>
      </c>
      <c r="Y1484">
        <v>1</v>
      </c>
      <c r="Z1484">
        <v>0</v>
      </c>
      <c r="AA1484">
        <v>0</v>
      </c>
      <c r="AB1484">
        <v>0</v>
      </c>
      <c r="AC1484">
        <v>0</v>
      </c>
      <c r="AD1484">
        <v>1</v>
      </c>
      <c r="AE1484">
        <v>0</v>
      </c>
      <c r="AF1484" t="s">
        <v>6</v>
      </c>
      <c r="AG1484">
        <v>0.4</v>
      </c>
      <c r="AH1484">
        <v>2</v>
      </c>
      <c r="AI1484">
        <v>27723636</v>
      </c>
      <c r="AJ1484">
        <v>1468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</row>
    <row r="1485" spans="1:44" x14ac:dyDescent="0.2">
      <c r="A1485">
        <f>ROW(Source!A541)</f>
        <v>541</v>
      </c>
      <c r="B1485">
        <v>27723637</v>
      </c>
      <c r="C1485">
        <v>27723630</v>
      </c>
      <c r="D1485">
        <v>25429015</v>
      </c>
      <c r="E1485">
        <v>1</v>
      </c>
      <c r="F1485">
        <v>1</v>
      </c>
      <c r="G1485">
        <v>1</v>
      </c>
      <c r="H1485">
        <v>1</v>
      </c>
      <c r="I1485" t="s">
        <v>1332</v>
      </c>
      <c r="J1485" t="s">
        <v>6</v>
      </c>
      <c r="K1485" t="s">
        <v>1333</v>
      </c>
      <c r="L1485">
        <v>1191</v>
      </c>
      <c r="N1485">
        <v>1013</v>
      </c>
      <c r="O1485" t="s">
        <v>953</v>
      </c>
      <c r="P1485" t="s">
        <v>953</v>
      </c>
      <c r="Q1485">
        <v>1</v>
      </c>
      <c r="X1485">
        <v>1.68</v>
      </c>
      <c r="Y1485">
        <v>0</v>
      </c>
      <c r="Z1485">
        <v>0</v>
      </c>
      <c r="AA1485">
        <v>0</v>
      </c>
      <c r="AB1485">
        <v>11.82</v>
      </c>
      <c r="AC1485">
        <v>0</v>
      </c>
      <c r="AD1485">
        <v>1</v>
      </c>
      <c r="AE1485">
        <v>1</v>
      </c>
      <c r="AF1485" t="s">
        <v>6</v>
      </c>
      <c r="AG1485">
        <v>1.68</v>
      </c>
      <c r="AH1485">
        <v>2</v>
      </c>
      <c r="AI1485">
        <v>27723631</v>
      </c>
      <c r="AJ1485">
        <v>1469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</row>
    <row r="1486" spans="1:44" x14ac:dyDescent="0.2">
      <c r="A1486">
        <f>ROW(Source!A541)</f>
        <v>541</v>
      </c>
      <c r="B1486">
        <v>27723638</v>
      </c>
      <c r="C1486">
        <v>27723630</v>
      </c>
      <c r="D1486">
        <v>25148593</v>
      </c>
      <c r="E1486">
        <v>1</v>
      </c>
      <c r="F1486">
        <v>1</v>
      </c>
      <c r="G1486">
        <v>1</v>
      </c>
      <c r="H1486">
        <v>3</v>
      </c>
      <c r="I1486" t="s">
        <v>1334</v>
      </c>
      <c r="J1486" t="s">
        <v>1335</v>
      </c>
      <c r="K1486" t="s">
        <v>1336</v>
      </c>
      <c r="L1486">
        <v>1346</v>
      </c>
      <c r="N1486">
        <v>1009</v>
      </c>
      <c r="O1486" t="s">
        <v>178</v>
      </c>
      <c r="P1486" t="s">
        <v>178</v>
      </c>
      <c r="Q1486">
        <v>1</v>
      </c>
      <c r="X1486">
        <v>4.0000000000000002E-4</v>
      </c>
      <c r="Y1486">
        <v>27.74</v>
      </c>
      <c r="Z1486">
        <v>0</v>
      </c>
      <c r="AA1486">
        <v>0</v>
      </c>
      <c r="AB1486">
        <v>0</v>
      </c>
      <c r="AC1486">
        <v>0</v>
      </c>
      <c r="AD1486">
        <v>1</v>
      </c>
      <c r="AE1486">
        <v>0</v>
      </c>
      <c r="AF1486" t="s">
        <v>6</v>
      </c>
      <c r="AG1486">
        <v>4.0000000000000002E-4</v>
      </c>
      <c r="AH1486">
        <v>2</v>
      </c>
      <c r="AI1486">
        <v>27723632</v>
      </c>
      <c r="AJ1486">
        <v>1470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</row>
    <row r="1487" spans="1:44" x14ac:dyDescent="0.2">
      <c r="A1487">
        <f>ROW(Source!A541)</f>
        <v>541</v>
      </c>
      <c r="B1487">
        <v>27723639</v>
      </c>
      <c r="C1487">
        <v>27723630</v>
      </c>
      <c r="D1487">
        <v>25152746</v>
      </c>
      <c r="E1487">
        <v>1</v>
      </c>
      <c r="F1487">
        <v>1</v>
      </c>
      <c r="G1487">
        <v>1</v>
      </c>
      <c r="H1487">
        <v>3</v>
      </c>
      <c r="I1487" t="s">
        <v>1337</v>
      </c>
      <c r="J1487" t="s">
        <v>1338</v>
      </c>
      <c r="K1487" t="s">
        <v>1339</v>
      </c>
      <c r="L1487">
        <v>1355</v>
      </c>
      <c r="N1487">
        <v>1010</v>
      </c>
      <c r="O1487" t="s">
        <v>519</v>
      </c>
      <c r="P1487" t="s">
        <v>519</v>
      </c>
      <c r="Q1487">
        <v>100</v>
      </c>
      <c r="X1487">
        <v>0.03</v>
      </c>
      <c r="Y1487">
        <v>83</v>
      </c>
      <c r="Z1487">
        <v>0</v>
      </c>
      <c r="AA1487">
        <v>0</v>
      </c>
      <c r="AB1487">
        <v>0</v>
      </c>
      <c r="AC1487">
        <v>0</v>
      </c>
      <c r="AD1487">
        <v>1</v>
      </c>
      <c r="AE1487">
        <v>0</v>
      </c>
      <c r="AF1487" t="s">
        <v>6</v>
      </c>
      <c r="AG1487">
        <v>0.03</v>
      </c>
      <c r="AH1487">
        <v>2</v>
      </c>
      <c r="AI1487">
        <v>27723633</v>
      </c>
      <c r="AJ1487">
        <v>1471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</row>
    <row r="1488" spans="1:44" x14ac:dyDescent="0.2">
      <c r="A1488">
        <f>ROW(Source!A541)</f>
        <v>541</v>
      </c>
      <c r="B1488">
        <v>27723640</v>
      </c>
      <c r="C1488">
        <v>27723630</v>
      </c>
      <c r="D1488">
        <v>25154653</v>
      </c>
      <c r="E1488">
        <v>1</v>
      </c>
      <c r="F1488">
        <v>1</v>
      </c>
      <c r="G1488">
        <v>1</v>
      </c>
      <c r="H1488">
        <v>3</v>
      </c>
      <c r="I1488" t="s">
        <v>1340</v>
      </c>
      <c r="J1488" t="s">
        <v>1341</v>
      </c>
      <c r="K1488" t="s">
        <v>1342</v>
      </c>
      <c r="L1488">
        <v>1348</v>
      </c>
      <c r="N1488">
        <v>1009</v>
      </c>
      <c r="O1488" t="s">
        <v>46</v>
      </c>
      <c r="P1488" t="s">
        <v>46</v>
      </c>
      <c r="Q1488">
        <v>1000</v>
      </c>
      <c r="X1488">
        <v>2.0000000000000002E-5</v>
      </c>
      <c r="Y1488">
        <v>729.98</v>
      </c>
      <c r="Z1488">
        <v>0</v>
      </c>
      <c r="AA1488">
        <v>0</v>
      </c>
      <c r="AB1488">
        <v>0</v>
      </c>
      <c r="AC1488">
        <v>0</v>
      </c>
      <c r="AD1488">
        <v>1</v>
      </c>
      <c r="AE1488">
        <v>0</v>
      </c>
      <c r="AF1488" t="s">
        <v>6</v>
      </c>
      <c r="AG1488">
        <v>2.0000000000000002E-5</v>
      </c>
      <c r="AH1488">
        <v>2</v>
      </c>
      <c r="AI1488">
        <v>27723634</v>
      </c>
      <c r="AJ1488">
        <v>1472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</row>
    <row r="1489" spans="1:44" x14ac:dyDescent="0.2">
      <c r="A1489">
        <f>ROW(Source!A541)</f>
        <v>541</v>
      </c>
      <c r="B1489">
        <v>27723641</v>
      </c>
      <c r="C1489">
        <v>27723630</v>
      </c>
      <c r="D1489">
        <v>25177689</v>
      </c>
      <c r="E1489">
        <v>1</v>
      </c>
      <c r="F1489">
        <v>1</v>
      </c>
      <c r="G1489">
        <v>1</v>
      </c>
      <c r="H1489">
        <v>3</v>
      </c>
      <c r="I1489" t="s">
        <v>1343</v>
      </c>
      <c r="J1489" t="s">
        <v>1344</v>
      </c>
      <c r="K1489" t="s">
        <v>1345</v>
      </c>
      <c r="L1489">
        <v>1346</v>
      </c>
      <c r="N1489">
        <v>1009</v>
      </c>
      <c r="O1489" t="s">
        <v>178</v>
      </c>
      <c r="P1489" t="s">
        <v>178</v>
      </c>
      <c r="Q1489">
        <v>1</v>
      </c>
      <c r="X1489">
        <v>4.0000000000000001E-3</v>
      </c>
      <c r="Y1489">
        <v>65.75</v>
      </c>
      <c r="Z1489">
        <v>0</v>
      </c>
      <c r="AA1489">
        <v>0</v>
      </c>
      <c r="AB1489">
        <v>0</v>
      </c>
      <c r="AC1489">
        <v>0</v>
      </c>
      <c r="AD1489">
        <v>1</v>
      </c>
      <c r="AE1489">
        <v>0</v>
      </c>
      <c r="AF1489" t="s">
        <v>6</v>
      </c>
      <c r="AG1489">
        <v>4.0000000000000001E-3</v>
      </c>
      <c r="AH1489">
        <v>2</v>
      </c>
      <c r="AI1489">
        <v>27723635</v>
      </c>
      <c r="AJ1489">
        <v>1473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</row>
    <row r="1490" spans="1:44" x14ac:dyDescent="0.2">
      <c r="A1490">
        <f>ROW(Source!A541)</f>
        <v>541</v>
      </c>
      <c r="B1490">
        <v>27723642</v>
      </c>
      <c r="C1490">
        <v>27723630</v>
      </c>
      <c r="D1490">
        <v>25147235</v>
      </c>
      <c r="E1490">
        <v>17</v>
      </c>
      <c r="F1490">
        <v>1</v>
      </c>
      <c r="G1490">
        <v>1</v>
      </c>
      <c r="H1490">
        <v>3</v>
      </c>
      <c r="I1490" t="s">
        <v>1204</v>
      </c>
      <c r="J1490" t="s">
        <v>6</v>
      </c>
      <c r="K1490" t="s">
        <v>1205</v>
      </c>
      <c r="L1490">
        <v>1374</v>
      </c>
      <c r="N1490">
        <v>1013</v>
      </c>
      <c r="O1490" t="s">
        <v>1206</v>
      </c>
      <c r="P1490" t="s">
        <v>1206</v>
      </c>
      <c r="Q1490">
        <v>1</v>
      </c>
      <c r="X1490">
        <v>0.4</v>
      </c>
      <c r="Y1490">
        <v>1</v>
      </c>
      <c r="Z1490">
        <v>0</v>
      </c>
      <c r="AA1490">
        <v>0</v>
      </c>
      <c r="AB1490">
        <v>0</v>
      </c>
      <c r="AC1490">
        <v>0</v>
      </c>
      <c r="AD1490">
        <v>1</v>
      </c>
      <c r="AE1490">
        <v>0</v>
      </c>
      <c r="AF1490" t="s">
        <v>6</v>
      </c>
      <c r="AG1490">
        <v>0.4</v>
      </c>
      <c r="AH1490">
        <v>2</v>
      </c>
      <c r="AI1490">
        <v>27723636</v>
      </c>
      <c r="AJ1490">
        <v>1474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</row>
    <row r="1491" spans="1:44" x14ac:dyDescent="0.2">
      <c r="A1491">
        <f>ROW(Source!A542)</f>
        <v>542</v>
      </c>
      <c r="B1491">
        <v>27723650</v>
      </c>
      <c r="C1491">
        <v>27723643</v>
      </c>
      <c r="D1491">
        <v>25419089</v>
      </c>
      <c r="E1491">
        <v>1</v>
      </c>
      <c r="F1491">
        <v>1</v>
      </c>
      <c r="G1491">
        <v>1</v>
      </c>
      <c r="H1491">
        <v>1</v>
      </c>
      <c r="I1491" t="s">
        <v>1120</v>
      </c>
      <c r="J1491" t="s">
        <v>6</v>
      </c>
      <c r="K1491" t="s">
        <v>1121</v>
      </c>
      <c r="L1491">
        <v>1191</v>
      </c>
      <c r="N1491">
        <v>1013</v>
      </c>
      <c r="O1491" t="s">
        <v>953</v>
      </c>
      <c r="P1491" t="s">
        <v>953</v>
      </c>
      <c r="Q1491">
        <v>1</v>
      </c>
      <c r="X1491">
        <v>19.52</v>
      </c>
      <c r="Y1491">
        <v>0</v>
      </c>
      <c r="Z1491">
        <v>0</v>
      </c>
      <c r="AA1491">
        <v>0</v>
      </c>
      <c r="AB1491">
        <v>9.6199999999999992</v>
      </c>
      <c r="AC1491">
        <v>0</v>
      </c>
      <c r="AD1491">
        <v>1</v>
      </c>
      <c r="AE1491">
        <v>1</v>
      </c>
      <c r="AF1491" t="s">
        <v>6</v>
      </c>
      <c r="AG1491">
        <v>19.52</v>
      </c>
      <c r="AH1491">
        <v>2</v>
      </c>
      <c r="AI1491">
        <v>27723644</v>
      </c>
      <c r="AJ1491">
        <v>1475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</row>
    <row r="1492" spans="1:44" x14ac:dyDescent="0.2">
      <c r="A1492">
        <f>ROW(Source!A542)</f>
        <v>542</v>
      </c>
      <c r="B1492">
        <v>27723651</v>
      </c>
      <c r="C1492">
        <v>27723643</v>
      </c>
      <c r="D1492">
        <v>25412928</v>
      </c>
      <c r="E1492">
        <v>1</v>
      </c>
      <c r="F1492">
        <v>1</v>
      </c>
      <c r="G1492">
        <v>1</v>
      </c>
      <c r="H1492">
        <v>1</v>
      </c>
      <c r="I1492" t="s">
        <v>954</v>
      </c>
      <c r="J1492" t="s">
        <v>6</v>
      </c>
      <c r="K1492" t="s">
        <v>955</v>
      </c>
      <c r="L1492">
        <v>1191</v>
      </c>
      <c r="N1492">
        <v>1013</v>
      </c>
      <c r="O1492" t="s">
        <v>953</v>
      </c>
      <c r="P1492" t="s">
        <v>953</v>
      </c>
      <c r="Q1492">
        <v>1</v>
      </c>
      <c r="X1492">
        <v>1.08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1</v>
      </c>
      <c r="AE1492">
        <v>2</v>
      </c>
      <c r="AF1492" t="s">
        <v>6</v>
      </c>
      <c r="AG1492">
        <v>1.08</v>
      </c>
      <c r="AH1492">
        <v>2</v>
      </c>
      <c r="AI1492">
        <v>27723645</v>
      </c>
      <c r="AJ1492">
        <v>1476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</row>
    <row r="1493" spans="1:44" x14ac:dyDescent="0.2">
      <c r="A1493">
        <f>ROW(Source!A542)</f>
        <v>542</v>
      </c>
      <c r="B1493">
        <v>27723652</v>
      </c>
      <c r="C1493">
        <v>27723643</v>
      </c>
      <c r="D1493">
        <v>25230220</v>
      </c>
      <c r="E1493">
        <v>1</v>
      </c>
      <c r="F1493">
        <v>1</v>
      </c>
      <c r="G1493">
        <v>1</v>
      </c>
      <c r="H1493">
        <v>2</v>
      </c>
      <c r="I1493" t="s">
        <v>991</v>
      </c>
      <c r="J1493" t="s">
        <v>992</v>
      </c>
      <c r="K1493" t="s">
        <v>993</v>
      </c>
      <c r="L1493">
        <v>1368</v>
      </c>
      <c r="N1493">
        <v>1011</v>
      </c>
      <c r="O1493" t="s">
        <v>959</v>
      </c>
      <c r="P1493" t="s">
        <v>959</v>
      </c>
      <c r="Q1493">
        <v>1</v>
      </c>
      <c r="X1493">
        <v>0.54</v>
      </c>
      <c r="Y1493">
        <v>0</v>
      </c>
      <c r="Z1493">
        <v>111.99</v>
      </c>
      <c r="AA1493">
        <v>13.5</v>
      </c>
      <c r="AB1493">
        <v>0</v>
      </c>
      <c r="AC1493">
        <v>0</v>
      </c>
      <c r="AD1493">
        <v>1</v>
      </c>
      <c r="AE1493">
        <v>0</v>
      </c>
      <c r="AF1493" t="s">
        <v>6</v>
      </c>
      <c r="AG1493">
        <v>0.54</v>
      </c>
      <c r="AH1493">
        <v>2</v>
      </c>
      <c r="AI1493">
        <v>27723646</v>
      </c>
      <c r="AJ1493">
        <v>1477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</row>
    <row r="1494" spans="1:44" x14ac:dyDescent="0.2">
      <c r="A1494">
        <f>ROW(Source!A542)</f>
        <v>542</v>
      </c>
      <c r="B1494">
        <v>27723653</v>
      </c>
      <c r="C1494">
        <v>27723643</v>
      </c>
      <c r="D1494">
        <v>25231607</v>
      </c>
      <c r="E1494">
        <v>1</v>
      </c>
      <c r="F1494">
        <v>1</v>
      </c>
      <c r="G1494">
        <v>1</v>
      </c>
      <c r="H1494">
        <v>2</v>
      </c>
      <c r="I1494" t="s">
        <v>997</v>
      </c>
      <c r="J1494" t="s">
        <v>998</v>
      </c>
      <c r="K1494" t="s">
        <v>999</v>
      </c>
      <c r="L1494">
        <v>1368</v>
      </c>
      <c r="N1494">
        <v>1011</v>
      </c>
      <c r="O1494" t="s">
        <v>959</v>
      </c>
      <c r="P1494" t="s">
        <v>959</v>
      </c>
      <c r="Q1494">
        <v>1</v>
      </c>
      <c r="X1494">
        <v>0.54</v>
      </c>
      <c r="Y1494">
        <v>0</v>
      </c>
      <c r="Z1494">
        <v>65.709999999999994</v>
      </c>
      <c r="AA1494">
        <v>11.6</v>
      </c>
      <c r="AB1494">
        <v>0</v>
      </c>
      <c r="AC1494">
        <v>0</v>
      </c>
      <c r="AD1494">
        <v>1</v>
      </c>
      <c r="AE1494">
        <v>0</v>
      </c>
      <c r="AF1494" t="s">
        <v>6</v>
      </c>
      <c r="AG1494">
        <v>0.54</v>
      </c>
      <c r="AH1494">
        <v>2</v>
      </c>
      <c r="AI1494">
        <v>27723647</v>
      </c>
      <c r="AJ1494">
        <v>1478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</row>
    <row r="1495" spans="1:44" x14ac:dyDescent="0.2">
      <c r="A1495">
        <f>ROW(Source!A542)</f>
        <v>542</v>
      </c>
      <c r="B1495">
        <v>27723654</v>
      </c>
      <c r="C1495">
        <v>27723643</v>
      </c>
      <c r="D1495">
        <v>25147235</v>
      </c>
      <c r="E1495">
        <v>17</v>
      </c>
      <c r="F1495">
        <v>1</v>
      </c>
      <c r="G1495">
        <v>1</v>
      </c>
      <c r="H1495">
        <v>3</v>
      </c>
      <c r="I1495" t="s">
        <v>1204</v>
      </c>
      <c r="J1495" t="s">
        <v>6</v>
      </c>
      <c r="K1495" t="s">
        <v>1205</v>
      </c>
      <c r="L1495">
        <v>1374</v>
      </c>
      <c r="N1495">
        <v>1013</v>
      </c>
      <c r="O1495" t="s">
        <v>1206</v>
      </c>
      <c r="P1495" t="s">
        <v>1206</v>
      </c>
      <c r="Q1495">
        <v>1</v>
      </c>
      <c r="X1495">
        <v>3.76</v>
      </c>
      <c r="Y1495">
        <v>1</v>
      </c>
      <c r="Z1495">
        <v>0</v>
      </c>
      <c r="AA1495">
        <v>0</v>
      </c>
      <c r="AB1495">
        <v>0</v>
      </c>
      <c r="AC1495">
        <v>0</v>
      </c>
      <c r="AD1495">
        <v>1</v>
      </c>
      <c r="AE1495">
        <v>0</v>
      </c>
      <c r="AF1495" t="s">
        <v>6</v>
      </c>
      <c r="AG1495">
        <v>3.76</v>
      </c>
      <c r="AH1495">
        <v>2</v>
      </c>
      <c r="AI1495">
        <v>27723648</v>
      </c>
      <c r="AJ1495">
        <v>1480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</row>
    <row r="1496" spans="1:44" x14ac:dyDescent="0.2">
      <c r="A1496">
        <f>ROW(Source!A543)</f>
        <v>543</v>
      </c>
      <c r="B1496">
        <v>27723650</v>
      </c>
      <c r="C1496">
        <v>27723643</v>
      </c>
      <c r="D1496">
        <v>25419089</v>
      </c>
      <c r="E1496">
        <v>1</v>
      </c>
      <c r="F1496">
        <v>1</v>
      </c>
      <c r="G1496">
        <v>1</v>
      </c>
      <c r="H1496">
        <v>1</v>
      </c>
      <c r="I1496" t="s">
        <v>1120</v>
      </c>
      <c r="J1496" t="s">
        <v>6</v>
      </c>
      <c r="K1496" t="s">
        <v>1121</v>
      </c>
      <c r="L1496">
        <v>1191</v>
      </c>
      <c r="N1496">
        <v>1013</v>
      </c>
      <c r="O1496" t="s">
        <v>953</v>
      </c>
      <c r="P1496" t="s">
        <v>953</v>
      </c>
      <c r="Q1496">
        <v>1</v>
      </c>
      <c r="X1496">
        <v>19.52</v>
      </c>
      <c r="Y1496">
        <v>0</v>
      </c>
      <c r="Z1496">
        <v>0</v>
      </c>
      <c r="AA1496">
        <v>0</v>
      </c>
      <c r="AB1496">
        <v>9.6199999999999992</v>
      </c>
      <c r="AC1496">
        <v>0</v>
      </c>
      <c r="AD1496">
        <v>1</v>
      </c>
      <c r="AE1496">
        <v>1</v>
      </c>
      <c r="AF1496" t="s">
        <v>6</v>
      </c>
      <c r="AG1496">
        <v>19.52</v>
      </c>
      <c r="AH1496">
        <v>2</v>
      </c>
      <c r="AI1496">
        <v>27723644</v>
      </c>
      <c r="AJ1496">
        <v>1481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</row>
    <row r="1497" spans="1:44" x14ac:dyDescent="0.2">
      <c r="A1497">
        <f>ROW(Source!A543)</f>
        <v>543</v>
      </c>
      <c r="B1497">
        <v>27723651</v>
      </c>
      <c r="C1497">
        <v>27723643</v>
      </c>
      <c r="D1497">
        <v>25412928</v>
      </c>
      <c r="E1497">
        <v>1</v>
      </c>
      <c r="F1497">
        <v>1</v>
      </c>
      <c r="G1497">
        <v>1</v>
      </c>
      <c r="H1497">
        <v>1</v>
      </c>
      <c r="I1497" t="s">
        <v>954</v>
      </c>
      <c r="J1497" t="s">
        <v>6</v>
      </c>
      <c r="K1497" t="s">
        <v>955</v>
      </c>
      <c r="L1497">
        <v>1191</v>
      </c>
      <c r="N1497">
        <v>1013</v>
      </c>
      <c r="O1497" t="s">
        <v>953</v>
      </c>
      <c r="P1497" t="s">
        <v>953</v>
      </c>
      <c r="Q1497">
        <v>1</v>
      </c>
      <c r="X1497">
        <v>1.08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1</v>
      </c>
      <c r="AE1497">
        <v>2</v>
      </c>
      <c r="AF1497" t="s">
        <v>6</v>
      </c>
      <c r="AG1497">
        <v>1.08</v>
      </c>
      <c r="AH1497">
        <v>2</v>
      </c>
      <c r="AI1497">
        <v>27723645</v>
      </c>
      <c r="AJ1497">
        <v>1482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</row>
    <row r="1498" spans="1:44" x14ac:dyDescent="0.2">
      <c r="A1498">
        <f>ROW(Source!A543)</f>
        <v>543</v>
      </c>
      <c r="B1498">
        <v>27723652</v>
      </c>
      <c r="C1498">
        <v>27723643</v>
      </c>
      <c r="D1498">
        <v>25230220</v>
      </c>
      <c r="E1498">
        <v>1</v>
      </c>
      <c r="F1498">
        <v>1</v>
      </c>
      <c r="G1498">
        <v>1</v>
      </c>
      <c r="H1498">
        <v>2</v>
      </c>
      <c r="I1498" t="s">
        <v>991</v>
      </c>
      <c r="J1498" t="s">
        <v>992</v>
      </c>
      <c r="K1498" t="s">
        <v>993</v>
      </c>
      <c r="L1498">
        <v>1368</v>
      </c>
      <c r="N1498">
        <v>1011</v>
      </c>
      <c r="O1498" t="s">
        <v>959</v>
      </c>
      <c r="P1498" t="s">
        <v>959</v>
      </c>
      <c r="Q1498">
        <v>1</v>
      </c>
      <c r="X1498">
        <v>0.54</v>
      </c>
      <c r="Y1498">
        <v>0</v>
      </c>
      <c r="Z1498">
        <v>111.99</v>
      </c>
      <c r="AA1498">
        <v>13.5</v>
      </c>
      <c r="AB1498">
        <v>0</v>
      </c>
      <c r="AC1498">
        <v>0</v>
      </c>
      <c r="AD1498">
        <v>1</v>
      </c>
      <c r="AE1498">
        <v>0</v>
      </c>
      <c r="AF1498" t="s">
        <v>6</v>
      </c>
      <c r="AG1498">
        <v>0.54</v>
      </c>
      <c r="AH1498">
        <v>2</v>
      </c>
      <c r="AI1498">
        <v>27723646</v>
      </c>
      <c r="AJ1498">
        <v>1483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</row>
    <row r="1499" spans="1:44" x14ac:dyDescent="0.2">
      <c r="A1499">
        <f>ROW(Source!A543)</f>
        <v>543</v>
      </c>
      <c r="B1499">
        <v>27723653</v>
      </c>
      <c r="C1499">
        <v>27723643</v>
      </c>
      <c r="D1499">
        <v>25231607</v>
      </c>
      <c r="E1499">
        <v>1</v>
      </c>
      <c r="F1499">
        <v>1</v>
      </c>
      <c r="G1499">
        <v>1</v>
      </c>
      <c r="H1499">
        <v>2</v>
      </c>
      <c r="I1499" t="s">
        <v>997</v>
      </c>
      <c r="J1499" t="s">
        <v>998</v>
      </c>
      <c r="K1499" t="s">
        <v>999</v>
      </c>
      <c r="L1499">
        <v>1368</v>
      </c>
      <c r="N1499">
        <v>1011</v>
      </c>
      <c r="O1499" t="s">
        <v>959</v>
      </c>
      <c r="P1499" t="s">
        <v>959</v>
      </c>
      <c r="Q1499">
        <v>1</v>
      </c>
      <c r="X1499">
        <v>0.54</v>
      </c>
      <c r="Y1499">
        <v>0</v>
      </c>
      <c r="Z1499">
        <v>65.709999999999994</v>
      </c>
      <c r="AA1499">
        <v>11.6</v>
      </c>
      <c r="AB1499">
        <v>0</v>
      </c>
      <c r="AC1499">
        <v>0</v>
      </c>
      <c r="AD1499">
        <v>1</v>
      </c>
      <c r="AE1499">
        <v>0</v>
      </c>
      <c r="AF1499" t="s">
        <v>6</v>
      </c>
      <c r="AG1499">
        <v>0.54</v>
      </c>
      <c r="AH1499">
        <v>2</v>
      </c>
      <c r="AI1499">
        <v>27723647</v>
      </c>
      <c r="AJ1499">
        <v>1484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</row>
    <row r="1500" spans="1:44" x14ac:dyDescent="0.2">
      <c r="A1500">
        <f>ROW(Source!A543)</f>
        <v>543</v>
      </c>
      <c r="B1500">
        <v>27723654</v>
      </c>
      <c r="C1500">
        <v>27723643</v>
      </c>
      <c r="D1500">
        <v>25147235</v>
      </c>
      <c r="E1500">
        <v>17</v>
      </c>
      <c r="F1500">
        <v>1</v>
      </c>
      <c r="G1500">
        <v>1</v>
      </c>
      <c r="H1500">
        <v>3</v>
      </c>
      <c r="I1500" t="s">
        <v>1204</v>
      </c>
      <c r="J1500" t="s">
        <v>6</v>
      </c>
      <c r="K1500" t="s">
        <v>1205</v>
      </c>
      <c r="L1500">
        <v>1374</v>
      </c>
      <c r="N1500">
        <v>1013</v>
      </c>
      <c r="O1500" t="s">
        <v>1206</v>
      </c>
      <c r="P1500" t="s">
        <v>1206</v>
      </c>
      <c r="Q1500">
        <v>1</v>
      </c>
      <c r="X1500">
        <v>3.76</v>
      </c>
      <c r="Y1500">
        <v>1</v>
      </c>
      <c r="Z1500">
        <v>0</v>
      </c>
      <c r="AA1500">
        <v>0</v>
      </c>
      <c r="AB1500">
        <v>0</v>
      </c>
      <c r="AC1500">
        <v>0</v>
      </c>
      <c r="AD1500">
        <v>1</v>
      </c>
      <c r="AE1500">
        <v>0</v>
      </c>
      <c r="AF1500" t="s">
        <v>6</v>
      </c>
      <c r="AG1500">
        <v>3.76</v>
      </c>
      <c r="AH1500">
        <v>2</v>
      </c>
      <c r="AI1500">
        <v>27723648</v>
      </c>
      <c r="AJ1500">
        <v>1486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</row>
    <row r="1501" spans="1:44" x14ac:dyDescent="0.2">
      <c r="A1501">
        <f>ROW(Source!A546)</f>
        <v>546</v>
      </c>
      <c r="B1501">
        <v>27723672</v>
      </c>
      <c r="C1501">
        <v>27723656</v>
      </c>
      <c r="D1501">
        <v>25428833</v>
      </c>
      <c r="E1501">
        <v>1</v>
      </c>
      <c r="F1501">
        <v>1</v>
      </c>
      <c r="G1501">
        <v>1</v>
      </c>
      <c r="H1501">
        <v>1</v>
      </c>
      <c r="I1501" t="s">
        <v>1059</v>
      </c>
      <c r="J1501" t="s">
        <v>6</v>
      </c>
      <c r="K1501" t="s">
        <v>1060</v>
      </c>
      <c r="L1501">
        <v>1191</v>
      </c>
      <c r="N1501">
        <v>1013</v>
      </c>
      <c r="O1501" t="s">
        <v>953</v>
      </c>
      <c r="P1501" t="s">
        <v>953</v>
      </c>
      <c r="Q1501">
        <v>1</v>
      </c>
      <c r="X1501">
        <v>253.6</v>
      </c>
      <c r="Y1501">
        <v>0</v>
      </c>
      <c r="Z1501">
        <v>0</v>
      </c>
      <c r="AA1501">
        <v>0</v>
      </c>
      <c r="AB1501">
        <v>9.92</v>
      </c>
      <c r="AC1501">
        <v>0</v>
      </c>
      <c r="AD1501">
        <v>1</v>
      </c>
      <c r="AE1501">
        <v>1</v>
      </c>
      <c r="AF1501" t="s">
        <v>6</v>
      </c>
      <c r="AG1501">
        <v>253.6</v>
      </c>
      <c r="AH1501">
        <v>2</v>
      </c>
      <c r="AI1501">
        <v>27723657</v>
      </c>
      <c r="AJ1501">
        <v>1487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</row>
    <row r="1502" spans="1:44" x14ac:dyDescent="0.2">
      <c r="A1502">
        <f>ROW(Source!A546)</f>
        <v>546</v>
      </c>
      <c r="B1502">
        <v>27723673</v>
      </c>
      <c r="C1502">
        <v>27723656</v>
      </c>
      <c r="D1502">
        <v>25412928</v>
      </c>
      <c r="E1502">
        <v>1</v>
      </c>
      <c r="F1502">
        <v>1</v>
      </c>
      <c r="G1502">
        <v>1</v>
      </c>
      <c r="H1502">
        <v>1</v>
      </c>
      <c r="I1502" t="s">
        <v>954</v>
      </c>
      <c r="J1502" t="s">
        <v>6</v>
      </c>
      <c r="K1502" t="s">
        <v>955</v>
      </c>
      <c r="L1502">
        <v>1191</v>
      </c>
      <c r="N1502">
        <v>1013</v>
      </c>
      <c r="O1502" t="s">
        <v>953</v>
      </c>
      <c r="P1502" t="s">
        <v>953</v>
      </c>
      <c r="Q1502">
        <v>1</v>
      </c>
      <c r="X1502">
        <v>1.98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1</v>
      </c>
      <c r="AE1502">
        <v>2</v>
      </c>
      <c r="AF1502" t="s">
        <v>6</v>
      </c>
      <c r="AG1502">
        <v>1.98</v>
      </c>
      <c r="AH1502">
        <v>2</v>
      </c>
      <c r="AI1502">
        <v>27723658</v>
      </c>
      <c r="AJ1502">
        <v>1488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</row>
    <row r="1503" spans="1:44" x14ac:dyDescent="0.2">
      <c r="A1503">
        <f>ROW(Source!A546)</f>
        <v>546</v>
      </c>
      <c r="B1503">
        <v>27723674</v>
      </c>
      <c r="C1503">
        <v>27723656</v>
      </c>
      <c r="D1503">
        <v>25230220</v>
      </c>
      <c r="E1503">
        <v>1</v>
      </c>
      <c r="F1503">
        <v>1</v>
      </c>
      <c r="G1503">
        <v>1</v>
      </c>
      <c r="H1503">
        <v>2</v>
      </c>
      <c r="I1503" t="s">
        <v>991</v>
      </c>
      <c r="J1503" t="s">
        <v>992</v>
      </c>
      <c r="K1503" t="s">
        <v>993</v>
      </c>
      <c r="L1503">
        <v>1368</v>
      </c>
      <c r="N1503">
        <v>1011</v>
      </c>
      <c r="O1503" t="s">
        <v>959</v>
      </c>
      <c r="P1503" t="s">
        <v>959</v>
      </c>
      <c r="Q1503">
        <v>1</v>
      </c>
      <c r="X1503">
        <v>0.99</v>
      </c>
      <c r="Y1503">
        <v>0</v>
      </c>
      <c r="Z1503">
        <v>111.99</v>
      </c>
      <c r="AA1503">
        <v>13.5</v>
      </c>
      <c r="AB1503">
        <v>0</v>
      </c>
      <c r="AC1503">
        <v>0</v>
      </c>
      <c r="AD1503">
        <v>1</v>
      </c>
      <c r="AE1503">
        <v>0</v>
      </c>
      <c r="AF1503" t="s">
        <v>6</v>
      </c>
      <c r="AG1503">
        <v>0.99</v>
      </c>
      <c r="AH1503">
        <v>2</v>
      </c>
      <c r="AI1503">
        <v>27723659</v>
      </c>
      <c r="AJ1503">
        <v>1489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</row>
    <row r="1504" spans="1:44" x14ac:dyDescent="0.2">
      <c r="A1504">
        <f>ROW(Source!A546)</f>
        <v>546</v>
      </c>
      <c r="B1504">
        <v>27723675</v>
      </c>
      <c r="C1504">
        <v>27723656</v>
      </c>
      <c r="D1504">
        <v>25231607</v>
      </c>
      <c r="E1504">
        <v>1</v>
      </c>
      <c r="F1504">
        <v>1</v>
      </c>
      <c r="G1504">
        <v>1</v>
      </c>
      <c r="H1504">
        <v>2</v>
      </c>
      <c r="I1504" t="s">
        <v>997</v>
      </c>
      <c r="J1504" t="s">
        <v>998</v>
      </c>
      <c r="K1504" t="s">
        <v>999</v>
      </c>
      <c r="L1504">
        <v>1368</v>
      </c>
      <c r="N1504">
        <v>1011</v>
      </c>
      <c r="O1504" t="s">
        <v>959</v>
      </c>
      <c r="P1504" t="s">
        <v>959</v>
      </c>
      <c r="Q1504">
        <v>1</v>
      </c>
      <c r="X1504">
        <v>0.99</v>
      </c>
      <c r="Y1504">
        <v>0</v>
      </c>
      <c r="Z1504">
        <v>65.709999999999994</v>
      </c>
      <c r="AA1504">
        <v>11.6</v>
      </c>
      <c r="AB1504">
        <v>0</v>
      </c>
      <c r="AC1504">
        <v>0</v>
      </c>
      <c r="AD1504">
        <v>1</v>
      </c>
      <c r="AE1504">
        <v>0</v>
      </c>
      <c r="AF1504" t="s">
        <v>6</v>
      </c>
      <c r="AG1504">
        <v>0.99</v>
      </c>
      <c r="AH1504">
        <v>2</v>
      </c>
      <c r="AI1504">
        <v>27723660</v>
      </c>
      <c r="AJ1504">
        <v>1490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</row>
    <row r="1505" spans="1:44" x14ac:dyDescent="0.2">
      <c r="A1505">
        <f>ROW(Source!A546)</f>
        <v>546</v>
      </c>
      <c r="B1505">
        <v>27723676</v>
      </c>
      <c r="C1505">
        <v>27723656</v>
      </c>
      <c r="D1505">
        <v>25231911</v>
      </c>
      <c r="E1505">
        <v>1</v>
      </c>
      <c r="F1505">
        <v>1</v>
      </c>
      <c r="G1505">
        <v>1</v>
      </c>
      <c r="H1505">
        <v>2</v>
      </c>
      <c r="I1505" t="s">
        <v>1061</v>
      </c>
      <c r="J1505" t="s">
        <v>1062</v>
      </c>
      <c r="K1505" t="s">
        <v>1063</v>
      </c>
      <c r="L1505">
        <v>1368</v>
      </c>
      <c r="N1505">
        <v>1011</v>
      </c>
      <c r="O1505" t="s">
        <v>959</v>
      </c>
      <c r="P1505" t="s">
        <v>959</v>
      </c>
      <c r="Q1505">
        <v>1</v>
      </c>
      <c r="X1505">
        <v>1.1399999999999999</v>
      </c>
      <c r="Y1505">
        <v>0</v>
      </c>
      <c r="Z1505">
        <v>8.1</v>
      </c>
      <c r="AA1505">
        <v>0</v>
      </c>
      <c r="AB1505">
        <v>0</v>
      </c>
      <c r="AC1505">
        <v>0</v>
      </c>
      <c r="AD1505">
        <v>1</v>
      </c>
      <c r="AE1505">
        <v>0</v>
      </c>
      <c r="AF1505" t="s">
        <v>6</v>
      </c>
      <c r="AG1505">
        <v>1.1399999999999999</v>
      </c>
      <c r="AH1505">
        <v>2</v>
      </c>
      <c r="AI1505">
        <v>27723661</v>
      </c>
      <c r="AJ1505">
        <v>1491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</row>
    <row r="1506" spans="1:44" x14ac:dyDescent="0.2">
      <c r="A1506">
        <f>ROW(Source!A546)</f>
        <v>546</v>
      </c>
      <c r="B1506">
        <v>27723677</v>
      </c>
      <c r="C1506">
        <v>27723656</v>
      </c>
      <c r="D1506">
        <v>25232639</v>
      </c>
      <c r="E1506">
        <v>1</v>
      </c>
      <c r="F1506">
        <v>1</v>
      </c>
      <c r="G1506">
        <v>1</v>
      </c>
      <c r="H1506">
        <v>2</v>
      </c>
      <c r="I1506" t="s">
        <v>1181</v>
      </c>
      <c r="J1506" t="s">
        <v>1182</v>
      </c>
      <c r="K1506" t="s">
        <v>1183</v>
      </c>
      <c r="L1506">
        <v>1368</v>
      </c>
      <c r="N1506">
        <v>1011</v>
      </c>
      <c r="O1506" t="s">
        <v>959</v>
      </c>
      <c r="P1506" t="s">
        <v>959</v>
      </c>
      <c r="Q1506">
        <v>1</v>
      </c>
      <c r="X1506">
        <v>0.7</v>
      </c>
      <c r="Y1506">
        <v>0</v>
      </c>
      <c r="Z1506">
        <v>2.36</v>
      </c>
      <c r="AA1506">
        <v>0</v>
      </c>
      <c r="AB1506">
        <v>0</v>
      </c>
      <c r="AC1506">
        <v>0</v>
      </c>
      <c r="AD1506">
        <v>1</v>
      </c>
      <c r="AE1506">
        <v>0</v>
      </c>
      <c r="AF1506" t="s">
        <v>6</v>
      </c>
      <c r="AG1506">
        <v>0.7</v>
      </c>
      <c r="AH1506">
        <v>2</v>
      </c>
      <c r="AI1506">
        <v>27723662</v>
      </c>
      <c r="AJ1506">
        <v>1492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</row>
    <row r="1507" spans="1:44" x14ac:dyDescent="0.2">
      <c r="A1507">
        <f>ROW(Source!A546)</f>
        <v>546</v>
      </c>
      <c r="B1507">
        <v>27723678</v>
      </c>
      <c r="C1507">
        <v>27723656</v>
      </c>
      <c r="D1507">
        <v>25150263</v>
      </c>
      <c r="E1507">
        <v>1</v>
      </c>
      <c r="F1507">
        <v>1</v>
      </c>
      <c r="G1507">
        <v>1</v>
      </c>
      <c r="H1507">
        <v>3</v>
      </c>
      <c r="I1507" t="s">
        <v>1184</v>
      </c>
      <c r="J1507" t="s">
        <v>1185</v>
      </c>
      <c r="K1507" t="s">
        <v>1186</v>
      </c>
      <c r="L1507">
        <v>1346</v>
      </c>
      <c r="N1507">
        <v>1009</v>
      </c>
      <c r="O1507" t="s">
        <v>178</v>
      </c>
      <c r="P1507" t="s">
        <v>178</v>
      </c>
      <c r="Q1507">
        <v>1</v>
      </c>
      <c r="X1507">
        <v>0.42</v>
      </c>
      <c r="Y1507">
        <v>30.4</v>
      </c>
      <c r="Z1507">
        <v>0</v>
      </c>
      <c r="AA1507">
        <v>0</v>
      </c>
      <c r="AB1507">
        <v>0</v>
      </c>
      <c r="AC1507">
        <v>0</v>
      </c>
      <c r="AD1507">
        <v>1</v>
      </c>
      <c r="AE1507">
        <v>0</v>
      </c>
      <c r="AF1507" t="s">
        <v>6</v>
      </c>
      <c r="AG1507">
        <v>0.42</v>
      </c>
      <c r="AH1507">
        <v>2</v>
      </c>
      <c r="AI1507">
        <v>27723663</v>
      </c>
      <c r="AJ1507">
        <v>1493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</row>
    <row r="1508" spans="1:44" x14ac:dyDescent="0.2">
      <c r="A1508">
        <f>ROW(Source!A546)</f>
        <v>546</v>
      </c>
      <c r="B1508">
        <v>27723679</v>
      </c>
      <c r="C1508">
        <v>27723656</v>
      </c>
      <c r="D1508">
        <v>25150275</v>
      </c>
      <c r="E1508">
        <v>1</v>
      </c>
      <c r="F1508">
        <v>1</v>
      </c>
      <c r="G1508">
        <v>1</v>
      </c>
      <c r="H1508">
        <v>3</v>
      </c>
      <c r="I1508" t="s">
        <v>1187</v>
      </c>
      <c r="J1508" t="s">
        <v>1188</v>
      </c>
      <c r="K1508" t="s">
        <v>1189</v>
      </c>
      <c r="L1508">
        <v>1308</v>
      </c>
      <c r="N1508">
        <v>1003</v>
      </c>
      <c r="O1508" t="s">
        <v>18</v>
      </c>
      <c r="P1508" t="s">
        <v>18</v>
      </c>
      <c r="Q1508">
        <v>100</v>
      </c>
      <c r="X1508">
        <v>0.1</v>
      </c>
      <c r="Y1508">
        <v>120</v>
      </c>
      <c r="Z1508">
        <v>0</v>
      </c>
      <c r="AA1508">
        <v>0</v>
      </c>
      <c r="AB1508">
        <v>0</v>
      </c>
      <c r="AC1508">
        <v>0</v>
      </c>
      <c r="AD1508">
        <v>1</v>
      </c>
      <c r="AE1508">
        <v>0</v>
      </c>
      <c r="AF1508" t="s">
        <v>6</v>
      </c>
      <c r="AG1508">
        <v>0.1</v>
      </c>
      <c r="AH1508">
        <v>2</v>
      </c>
      <c r="AI1508">
        <v>27723664</v>
      </c>
      <c r="AJ1508">
        <v>1494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</row>
    <row r="1509" spans="1:44" x14ac:dyDescent="0.2">
      <c r="A1509">
        <f>ROW(Source!A546)</f>
        <v>546</v>
      </c>
      <c r="B1509">
        <v>27723680</v>
      </c>
      <c r="C1509">
        <v>27723656</v>
      </c>
      <c r="D1509">
        <v>25151427</v>
      </c>
      <c r="E1509">
        <v>1</v>
      </c>
      <c r="F1509">
        <v>1</v>
      </c>
      <c r="G1509">
        <v>1</v>
      </c>
      <c r="H1509">
        <v>3</v>
      </c>
      <c r="I1509" t="s">
        <v>1190</v>
      </c>
      <c r="J1509" t="s">
        <v>1191</v>
      </c>
      <c r="K1509" t="s">
        <v>1192</v>
      </c>
      <c r="L1509">
        <v>1346</v>
      </c>
      <c r="N1509">
        <v>1009</v>
      </c>
      <c r="O1509" t="s">
        <v>178</v>
      </c>
      <c r="P1509" t="s">
        <v>178</v>
      </c>
      <c r="Q1509">
        <v>1</v>
      </c>
      <c r="X1509">
        <v>2.1</v>
      </c>
      <c r="Y1509">
        <v>10.57</v>
      </c>
      <c r="Z1509">
        <v>0</v>
      </c>
      <c r="AA1509">
        <v>0</v>
      </c>
      <c r="AB1509">
        <v>0</v>
      </c>
      <c r="AC1509">
        <v>0</v>
      </c>
      <c r="AD1509">
        <v>1</v>
      </c>
      <c r="AE1509">
        <v>0</v>
      </c>
      <c r="AF1509" t="s">
        <v>6</v>
      </c>
      <c r="AG1509">
        <v>2.1</v>
      </c>
      <c r="AH1509">
        <v>2</v>
      </c>
      <c r="AI1509">
        <v>27723665</v>
      </c>
      <c r="AJ1509">
        <v>1495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</row>
    <row r="1510" spans="1:44" x14ac:dyDescent="0.2">
      <c r="A1510">
        <f>ROW(Source!A546)</f>
        <v>546</v>
      </c>
      <c r="B1510">
        <v>27723681</v>
      </c>
      <c r="C1510">
        <v>27723656</v>
      </c>
      <c r="D1510">
        <v>25152616</v>
      </c>
      <c r="E1510">
        <v>1</v>
      </c>
      <c r="F1510">
        <v>1</v>
      </c>
      <c r="G1510">
        <v>1</v>
      </c>
      <c r="H1510">
        <v>3</v>
      </c>
      <c r="I1510" t="s">
        <v>1193</v>
      </c>
      <c r="J1510" t="s">
        <v>1194</v>
      </c>
      <c r="K1510" t="s">
        <v>1017</v>
      </c>
      <c r="L1510">
        <v>1346</v>
      </c>
      <c r="N1510">
        <v>1009</v>
      </c>
      <c r="O1510" t="s">
        <v>178</v>
      </c>
      <c r="P1510" t="s">
        <v>178</v>
      </c>
      <c r="Q1510">
        <v>1</v>
      </c>
      <c r="X1510">
        <v>10.4</v>
      </c>
      <c r="Y1510">
        <v>9.0399999999999991</v>
      </c>
      <c r="Z1510">
        <v>0</v>
      </c>
      <c r="AA1510">
        <v>0</v>
      </c>
      <c r="AB1510">
        <v>0</v>
      </c>
      <c r="AC1510">
        <v>0</v>
      </c>
      <c r="AD1510">
        <v>1</v>
      </c>
      <c r="AE1510">
        <v>0</v>
      </c>
      <c r="AF1510" t="s">
        <v>6</v>
      </c>
      <c r="AG1510">
        <v>10.4</v>
      </c>
      <c r="AH1510">
        <v>2</v>
      </c>
      <c r="AI1510">
        <v>27723666</v>
      </c>
      <c r="AJ1510">
        <v>1496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</row>
    <row r="1511" spans="1:44" x14ac:dyDescent="0.2">
      <c r="A1511">
        <f>ROW(Source!A546)</f>
        <v>546</v>
      </c>
      <c r="B1511">
        <v>27723682</v>
      </c>
      <c r="C1511">
        <v>27723656</v>
      </c>
      <c r="D1511">
        <v>25156053</v>
      </c>
      <c r="E1511">
        <v>1</v>
      </c>
      <c r="F1511">
        <v>1</v>
      </c>
      <c r="G1511">
        <v>1</v>
      </c>
      <c r="H1511">
        <v>3</v>
      </c>
      <c r="I1511" t="s">
        <v>1195</v>
      </c>
      <c r="J1511" t="s">
        <v>1196</v>
      </c>
      <c r="K1511" t="s">
        <v>1197</v>
      </c>
      <c r="L1511">
        <v>1348</v>
      </c>
      <c r="N1511">
        <v>1009</v>
      </c>
      <c r="O1511" t="s">
        <v>46</v>
      </c>
      <c r="P1511" t="s">
        <v>46</v>
      </c>
      <c r="Q1511">
        <v>1000</v>
      </c>
      <c r="X1511">
        <v>5.0000000000000001E-3</v>
      </c>
      <c r="Y1511">
        <v>1470</v>
      </c>
      <c r="Z1511">
        <v>0</v>
      </c>
      <c r="AA1511">
        <v>0</v>
      </c>
      <c r="AB1511">
        <v>0</v>
      </c>
      <c r="AC1511">
        <v>0</v>
      </c>
      <c r="AD1511">
        <v>1</v>
      </c>
      <c r="AE1511">
        <v>0</v>
      </c>
      <c r="AF1511" t="s">
        <v>6</v>
      </c>
      <c r="AG1511">
        <v>5.0000000000000001E-3</v>
      </c>
      <c r="AH1511">
        <v>2</v>
      </c>
      <c r="AI1511">
        <v>27723667</v>
      </c>
      <c r="AJ1511">
        <v>1497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</row>
    <row r="1512" spans="1:44" x14ac:dyDescent="0.2">
      <c r="A1512">
        <f>ROW(Source!A546)</f>
        <v>546</v>
      </c>
      <c r="B1512">
        <v>27723683</v>
      </c>
      <c r="C1512">
        <v>27723656</v>
      </c>
      <c r="D1512">
        <v>25173859</v>
      </c>
      <c r="E1512">
        <v>1</v>
      </c>
      <c r="F1512">
        <v>1</v>
      </c>
      <c r="G1512">
        <v>1</v>
      </c>
      <c r="H1512">
        <v>3</v>
      </c>
      <c r="I1512" t="s">
        <v>1198</v>
      </c>
      <c r="J1512" t="s">
        <v>1199</v>
      </c>
      <c r="K1512" t="s">
        <v>1200</v>
      </c>
      <c r="L1512">
        <v>1348</v>
      </c>
      <c r="N1512">
        <v>1009</v>
      </c>
      <c r="O1512" t="s">
        <v>46</v>
      </c>
      <c r="P1512" t="s">
        <v>46</v>
      </c>
      <c r="Q1512">
        <v>1000</v>
      </c>
      <c r="X1512">
        <v>0.56000000000000005</v>
      </c>
      <c r="Y1512">
        <v>5230.01</v>
      </c>
      <c r="Z1512">
        <v>0</v>
      </c>
      <c r="AA1512">
        <v>0</v>
      </c>
      <c r="AB1512">
        <v>0</v>
      </c>
      <c r="AC1512">
        <v>0</v>
      </c>
      <c r="AD1512">
        <v>1</v>
      </c>
      <c r="AE1512">
        <v>0</v>
      </c>
      <c r="AF1512" t="s">
        <v>6</v>
      </c>
      <c r="AG1512">
        <v>0.56000000000000005</v>
      </c>
      <c r="AH1512">
        <v>2</v>
      </c>
      <c r="AI1512">
        <v>27723668</v>
      </c>
      <c r="AJ1512">
        <v>1498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</row>
    <row r="1513" spans="1:44" x14ac:dyDescent="0.2">
      <c r="A1513">
        <f>ROW(Source!A546)</f>
        <v>546</v>
      </c>
      <c r="B1513">
        <v>27723684</v>
      </c>
      <c r="C1513">
        <v>27723656</v>
      </c>
      <c r="D1513">
        <v>25186459</v>
      </c>
      <c r="E1513">
        <v>1</v>
      </c>
      <c r="F1513">
        <v>1</v>
      </c>
      <c r="G1513">
        <v>1</v>
      </c>
      <c r="H1513">
        <v>3</v>
      </c>
      <c r="I1513" t="s">
        <v>1201</v>
      </c>
      <c r="J1513" t="s">
        <v>1202</v>
      </c>
      <c r="K1513" t="s">
        <v>1203</v>
      </c>
      <c r="L1513">
        <v>1346</v>
      </c>
      <c r="N1513">
        <v>1009</v>
      </c>
      <c r="O1513" t="s">
        <v>178</v>
      </c>
      <c r="P1513" t="s">
        <v>178</v>
      </c>
      <c r="Q1513">
        <v>1</v>
      </c>
      <c r="X1513">
        <v>3</v>
      </c>
      <c r="Y1513">
        <v>28.6</v>
      </c>
      <c r="Z1513">
        <v>0</v>
      </c>
      <c r="AA1513">
        <v>0</v>
      </c>
      <c r="AB1513">
        <v>0</v>
      </c>
      <c r="AC1513">
        <v>0</v>
      </c>
      <c r="AD1513">
        <v>1</v>
      </c>
      <c r="AE1513">
        <v>0</v>
      </c>
      <c r="AF1513" t="s">
        <v>6</v>
      </c>
      <c r="AG1513">
        <v>3</v>
      </c>
      <c r="AH1513">
        <v>2</v>
      </c>
      <c r="AI1513">
        <v>27723669</v>
      </c>
      <c r="AJ1513">
        <v>1499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</row>
    <row r="1514" spans="1:44" x14ac:dyDescent="0.2">
      <c r="A1514">
        <f>ROW(Source!A546)</f>
        <v>546</v>
      </c>
      <c r="B1514">
        <v>27723685</v>
      </c>
      <c r="C1514">
        <v>27723656</v>
      </c>
      <c r="D1514">
        <v>25147235</v>
      </c>
      <c r="E1514">
        <v>17</v>
      </c>
      <c r="F1514">
        <v>1</v>
      </c>
      <c r="G1514">
        <v>1</v>
      </c>
      <c r="H1514">
        <v>3</v>
      </c>
      <c r="I1514" t="s">
        <v>1204</v>
      </c>
      <c r="J1514" t="s">
        <v>6</v>
      </c>
      <c r="K1514" t="s">
        <v>1205</v>
      </c>
      <c r="L1514">
        <v>1374</v>
      </c>
      <c r="N1514">
        <v>1013</v>
      </c>
      <c r="O1514" t="s">
        <v>1206</v>
      </c>
      <c r="P1514" t="s">
        <v>1206</v>
      </c>
      <c r="Q1514">
        <v>1</v>
      </c>
      <c r="X1514">
        <v>50.31</v>
      </c>
      <c r="Y1514">
        <v>1</v>
      </c>
      <c r="Z1514">
        <v>0</v>
      </c>
      <c r="AA1514">
        <v>0</v>
      </c>
      <c r="AB1514">
        <v>0</v>
      </c>
      <c r="AC1514">
        <v>0</v>
      </c>
      <c r="AD1514">
        <v>1</v>
      </c>
      <c r="AE1514">
        <v>0</v>
      </c>
      <c r="AF1514" t="s">
        <v>6</v>
      </c>
      <c r="AG1514">
        <v>50.31</v>
      </c>
      <c r="AH1514">
        <v>2</v>
      </c>
      <c r="AI1514">
        <v>27723671</v>
      </c>
      <c r="AJ1514">
        <v>1501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</row>
    <row r="1515" spans="1:44" x14ac:dyDescent="0.2">
      <c r="A1515">
        <f>ROW(Source!A547)</f>
        <v>547</v>
      </c>
      <c r="B1515">
        <v>27723672</v>
      </c>
      <c r="C1515">
        <v>27723656</v>
      </c>
      <c r="D1515">
        <v>25428833</v>
      </c>
      <c r="E1515">
        <v>1</v>
      </c>
      <c r="F1515">
        <v>1</v>
      </c>
      <c r="G1515">
        <v>1</v>
      </c>
      <c r="H1515">
        <v>1</v>
      </c>
      <c r="I1515" t="s">
        <v>1059</v>
      </c>
      <c r="J1515" t="s">
        <v>6</v>
      </c>
      <c r="K1515" t="s">
        <v>1060</v>
      </c>
      <c r="L1515">
        <v>1191</v>
      </c>
      <c r="N1515">
        <v>1013</v>
      </c>
      <c r="O1515" t="s">
        <v>953</v>
      </c>
      <c r="P1515" t="s">
        <v>953</v>
      </c>
      <c r="Q1515">
        <v>1</v>
      </c>
      <c r="X1515">
        <v>253.6</v>
      </c>
      <c r="Y1515">
        <v>0</v>
      </c>
      <c r="Z1515">
        <v>0</v>
      </c>
      <c r="AA1515">
        <v>0</v>
      </c>
      <c r="AB1515">
        <v>9.92</v>
      </c>
      <c r="AC1515">
        <v>0</v>
      </c>
      <c r="AD1515">
        <v>1</v>
      </c>
      <c r="AE1515">
        <v>1</v>
      </c>
      <c r="AF1515" t="s">
        <v>6</v>
      </c>
      <c r="AG1515">
        <v>253.6</v>
      </c>
      <c r="AH1515">
        <v>2</v>
      </c>
      <c r="AI1515">
        <v>27723657</v>
      </c>
      <c r="AJ1515">
        <v>1502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</row>
    <row r="1516" spans="1:44" x14ac:dyDescent="0.2">
      <c r="A1516">
        <f>ROW(Source!A547)</f>
        <v>547</v>
      </c>
      <c r="B1516">
        <v>27723673</v>
      </c>
      <c r="C1516">
        <v>27723656</v>
      </c>
      <c r="D1516">
        <v>25412928</v>
      </c>
      <c r="E1516">
        <v>1</v>
      </c>
      <c r="F1516">
        <v>1</v>
      </c>
      <c r="G1516">
        <v>1</v>
      </c>
      <c r="H1516">
        <v>1</v>
      </c>
      <c r="I1516" t="s">
        <v>954</v>
      </c>
      <c r="J1516" t="s">
        <v>6</v>
      </c>
      <c r="K1516" t="s">
        <v>955</v>
      </c>
      <c r="L1516">
        <v>1191</v>
      </c>
      <c r="N1516">
        <v>1013</v>
      </c>
      <c r="O1516" t="s">
        <v>953</v>
      </c>
      <c r="P1516" t="s">
        <v>953</v>
      </c>
      <c r="Q1516">
        <v>1</v>
      </c>
      <c r="X1516">
        <v>1.98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1</v>
      </c>
      <c r="AE1516">
        <v>2</v>
      </c>
      <c r="AF1516" t="s">
        <v>6</v>
      </c>
      <c r="AG1516">
        <v>1.98</v>
      </c>
      <c r="AH1516">
        <v>2</v>
      </c>
      <c r="AI1516">
        <v>27723658</v>
      </c>
      <c r="AJ1516">
        <v>1503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</row>
    <row r="1517" spans="1:44" x14ac:dyDescent="0.2">
      <c r="A1517">
        <f>ROW(Source!A547)</f>
        <v>547</v>
      </c>
      <c r="B1517">
        <v>27723674</v>
      </c>
      <c r="C1517">
        <v>27723656</v>
      </c>
      <c r="D1517">
        <v>25230220</v>
      </c>
      <c r="E1517">
        <v>1</v>
      </c>
      <c r="F1517">
        <v>1</v>
      </c>
      <c r="G1517">
        <v>1</v>
      </c>
      <c r="H1517">
        <v>2</v>
      </c>
      <c r="I1517" t="s">
        <v>991</v>
      </c>
      <c r="J1517" t="s">
        <v>992</v>
      </c>
      <c r="K1517" t="s">
        <v>993</v>
      </c>
      <c r="L1517">
        <v>1368</v>
      </c>
      <c r="N1517">
        <v>1011</v>
      </c>
      <c r="O1517" t="s">
        <v>959</v>
      </c>
      <c r="P1517" t="s">
        <v>959</v>
      </c>
      <c r="Q1517">
        <v>1</v>
      </c>
      <c r="X1517">
        <v>0.99</v>
      </c>
      <c r="Y1517">
        <v>0</v>
      </c>
      <c r="Z1517">
        <v>111.99</v>
      </c>
      <c r="AA1517">
        <v>13.5</v>
      </c>
      <c r="AB1517">
        <v>0</v>
      </c>
      <c r="AC1517">
        <v>0</v>
      </c>
      <c r="AD1517">
        <v>1</v>
      </c>
      <c r="AE1517">
        <v>0</v>
      </c>
      <c r="AF1517" t="s">
        <v>6</v>
      </c>
      <c r="AG1517">
        <v>0.99</v>
      </c>
      <c r="AH1517">
        <v>2</v>
      </c>
      <c r="AI1517">
        <v>27723659</v>
      </c>
      <c r="AJ1517">
        <v>1504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</row>
    <row r="1518" spans="1:44" x14ac:dyDescent="0.2">
      <c r="A1518">
        <f>ROW(Source!A547)</f>
        <v>547</v>
      </c>
      <c r="B1518">
        <v>27723675</v>
      </c>
      <c r="C1518">
        <v>27723656</v>
      </c>
      <c r="D1518">
        <v>25231607</v>
      </c>
      <c r="E1518">
        <v>1</v>
      </c>
      <c r="F1518">
        <v>1</v>
      </c>
      <c r="G1518">
        <v>1</v>
      </c>
      <c r="H1518">
        <v>2</v>
      </c>
      <c r="I1518" t="s">
        <v>997</v>
      </c>
      <c r="J1518" t="s">
        <v>998</v>
      </c>
      <c r="K1518" t="s">
        <v>999</v>
      </c>
      <c r="L1518">
        <v>1368</v>
      </c>
      <c r="N1518">
        <v>1011</v>
      </c>
      <c r="O1518" t="s">
        <v>959</v>
      </c>
      <c r="P1518" t="s">
        <v>959</v>
      </c>
      <c r="Q1518">
        <v>1</v>
      </c>
      <c r="X1518">
        <v>0.99</v>
      </c>
      <c r="Y1518">
        <v>0</v>
      </c>
      <c r="Z1518">
        <v>65.709999999999994</v>
      </c>
      <c r="AA1518">
        <v>11.6</v>
      </c>
      <c r="AB1518">
        <v>0</v>
      </c>
      <c r="AC1518">
        <v>0</v>
      </c>
      <c r="AD1518">
        <v>1</v>
      </c>
      <c r="AE1518">
        <v>0</v>
      </c>
      <c r="AF1518" t="s">
        <v>6</v>
      </c>
      <c r="AG1518">
        <v>0.99</v>
      </c>
      <c r="AH1518">
        <v>2</v>
      </c>
      <c r="AI1518">
        <v>27723660</v>
      </c>
      <c r="AJ1518">
        <v>1505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</row>
    <row r="1519" spans="1:44" x14ac:dyDescent="0.2">
      <c r="A1519">
        <f>ROW(Source!A547)</f>
        <v>547</v>
      </c>
      <c r="B1519">
        <v>27723676</v>
      </c>
      <c r="C1519">
        <v>27723656</v>
      </c>
      <c r="D1519">
        <v>25231911</v>
      </c>
      <c r="E1519">
        <v>1</v>
      </c>
      <c r="F1519">
        <v>1</v>
      </c>
      <c r="G1519">
        <v>1</v>
      </c>
      <c r="H1519">
        <v>2</v>
      </c>
      <c r="I1519" t="s">
        <v>1061</v>
      </c>
      <c r="J1519" t="s">
        <v>1062</v>
      </c>
      <c r="K1519" t="s">
        <v>1063</v>
      </c>
      <c r="L1519">
        <v>1368</v>
      </c>
      <c r="N1519">
        <v>1011</v>
      </c>
      <c r="O1519" t="s">
        <v>959</v>
      </c>
      <c r="P1519" t="s">
        <v>959</v>
      </c>
      <c r="Q1519">
        <v>1</v>
      </c>
      <c r="X1519">
        <v>1.1399999999999999</v>
      </c>
      <c r="Y1519">
        <v>0</v>
      </c>
      <c r="Z1519">
        <v>8.1</v>
      </c>
      <c r="AA1519">
        <v>0</v>
      </c>
      <c r="AB1519">
        <v>0</v>
      </c>
      <c r="AC1519">
        <v>0</v>
      </c>
      <c r="AD1519">
        <v>1</v>
      </c>
      <c r="AE1519">
        <v>0</v>
      </c>
      <c r="AF1519" t="s">
        <v>6</v>
      </c>
      <c r="AG1519">
        <v>1.1399999999999999</v>
      </c>
      <c r="AH1519">
        <v>2</v>
      </c>
      <c r="AI1519">
        <v>27723661</v>
      </c>
      <c r="AJ1519">
        <v>1506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</row>
    <row r="1520" spans="1:44" x14ac:dyDescent="0.2">
      <c r="A1520">
        <f>ROW(Source!A547)</f>
        <v>547</v>
      </c>
      <c r="B1520">
        <v>27723677</v>
      </c>
      <c r="C1520">
        <v>27723656</v>
      </c>
      <c r="D1520">
        <v>25232639</v>
      </c>
      <c r="E1520">
        <v>1</v>
      </c>
      <c r="F1520">
        <v>1</v>
      </c>
      <c r="G1520">
        <v>1</v>
      </c>
      <c r="H1520">
        <v>2</v>
      </c>
      <c r="I1520" t="s">
        <v>1181</v>
      </c>
      <c r="J1520" t="s">
        <v>1182</v>
      </c>
      <c r="K1520" t="s">
        <v>1183</v>
      </c>
      <c r="L1520">
        <v>1368</v>
      </c>
      <c r="N1520">
        <v>1011</v>
      </c>
      <c r="O1520" t="s">
        <v>959</v>
      </c>
      <c r="P1520" t="s">
        <v>959</v>
      </c>
      <c r="Q1520">
        <v>1</v>
      </c>
      <c r="X1520">
        <v>0.7</v>
      </c>
      <c r="Y1520">
        <v>0</v>
      </c>
      <c r="Z1520">
        <v>2.36</v>
      </c>
      <c r="AA1520">
        <v>0</v>
      </c>
      <c r="AB1520">
        <v>0</v>
      </c>
      <c r="AC1520">
        <v>0</v>
      </c>
      <c r="AD1520">
        <v>1</v>
      </c>
      <c r="AE1520">
        <v>0</v>
      </c>
      <c r="AF1520" t="s">
        <v>6</v>
      </c>
      <c r="AG1520">
        <v>0.7</v>
      </c>
      <c r="AH1520">
        <v>2</v>
      </c>
      <c r="AI1520">
        <v>27723662</v>
      </c>
      <c r="AJ1520">
        <v>1507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</row>
    <row r="1521" spans="1:44" x14ac:dyDescent="0.2">
      <c r="A1521">
        <f>ROW(Source!A547)</f>
        <v>547</v>
      </c>
      <c r="B1521">
        <v>27723678</v>
      </c>
      <c r="C1521">
        <v>27723656</v>
      </c>
      <c r="D1521">
        <v>25150263</v>
      </c>
      <c r="E1521">
        <v>1</v>
      </c>
      <c r="F1521">
        <v>1</v>
      </c>
      <c r="G1521">
        <v>1</v>
      </c>
      <c r="H1521">
        <v>3</v>
      </c>
      <c r="I1521" t="s">
        <v>1184</v>
      </c>
      <c r="J1521" t="s">
        <v>1185</v>
      </c>
      <c r="K1521" t="s">
        <v>1186</v>
      </c>
      <c r="L1521">
        <v>1346</v>
      </c>
      <c r="N1521">
        <v>1009</v>
      </c>
      <c r="O1521" t="s">
        <v>178</v>
      </c>
      <c r="P1521" t="s">
        <v>178</v>
      </c>
      <c r="Q1521">
        <v>1</v>
      </c>
      <c r="X1521">
        <v>0.42</v>
      </c>
      <c r="Y1521">
        <v>30.4</v>
      </c>
      <c r="Z1521">
        <v>0</v>
      </c>
      <c r="AA1521">
        <v>0</v>
      </c>
      <c r="AB1521">
        <v>0</v>
      </c>
      <c r="AC1521">
        <v>0</v>
      </c>
      <c r="AD1521">
        <v>1</v>
      </c>
      <c r="AE1521">
        <v>0</v>
      </c>
      <c r="AF1521" t="s">
        <v>6</v>
      </c>
      <c r="AG1521">
        <v>0.42</v>
      </c>
      <c r="AH1521">
        <v>2</v>
      </c>
      <c r="AI1521">
        <v>27723663</v>
      </c>
      <c r="AJ1521">
        <v>1508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</row>
    <row r="1522" spans="1:44" x14ac:dyDescent="0.2">
      <c r="A1522">
        <f>ROW(Source!A547)</f>
        <v>547</v>
      </c>
      <c r="B1522">
        <v>27723679</v>
      </c>
      <c r="C1522">
        <v>27723656</v>
      </c>
      <c r="D1522">
        <v>25150275</v>
      </c>
      <c r="E1522">
        <v>1</v>
      </c>
      <c r="F1522">
        <v>1</v>
      </c>
      <c r="G1522">
        <v>1</v>
      </c>
      <c r="H1522">
        <v>3</v>
      </c>
      <c r="I1522" t="s">
        <v>1187</v>
      </c>
      <c r="J1522" t="s">
        <v>1188</v>
      </c>
      <c r="K1522" t="s">
        <v>1189</v>
      </c>
      <c r="L1522">
        <v>1308</v>
      </c>
      <c r="N1522">
        <v>1003</v>
      </c>
      <c r="O1522" t="s">
        <v>18</v>
      </c>
      <c r="P1522" t="s">
        <v>18</v>
      </c>
      <c r="Q1522">
        <v>100</v>
      </c>
      <c r="X1522">
        <v>0.1</v>
      </c>
      <c r="Y1522">
        <v>120</v>
      </c>
      <c r="Z1522">
        <v>0</v>
      </c>
      <c r="AA1522">
        <v>0</v>
      </c>
      <c r="AB1522">
        <v>0</v>
      </c>
      <c r="AC1522">
        <v>0</v>
      </c>
      <c r="AD1522">
        <v>1</v>
      </c>
      <c r="AE1522">
        <v>0</v>
      </c>
      <c r="AF1522" t="s">
        <v>6</v>
      </c>
      <c r="AG1522">
        <v>0.1</v>
      </c>
      <c r="AH1522">
        <v>2</v>
      </c>
      <c r="AI1522">
        <v>27723664</v>
      </c>
      <c r="AJ1522">
        <v>1509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</row>
    <row r="1523" spans="1:44" x14ac:dyDescent="0.2">
      <c r="A1523">
        <f>ROW(Source!A547)</f>
        <v>547</v>
      </c>
      <c r="B1523">
        <v>27723680</v>
      </c>
      <c r="C1523">
        <v>27723656</v>
      </c>
      <c r="D1523">
        <v>25151427</v>
      </c>
      <c r="E1523">
        <v>1</v>
      </c>
      <c r="F1523">
        <v>1</v>
      </c>
      <c r="G1523">
        <v>1</v>
      </c>
      <c r="H1523">
        <v>3</v>
      </c>
      <c r="I1523" t="s">
        <v>1190</v>
      </c>
      <c r="J1523" t="s">
        <v>1191</v>
      </c>
      <c r="K1523" t="s">
        <v>1192</v>
      </c>
      <c r="L1523">
        <v>1346</v>
      </c>
      <c r="N1523">
        <v>1009</v>
      </c>
      <c r="O1523" t="s">
        <v>178</v>
      </c>
      <c r="P1523" t="s">
        <v>178</v>
      </c>
      <c r="Q1523">
        <v>1</v>
      </c>
      <c r="X1523">
        <v>2.1</v>
      </c>
      <c r="Y1523">
        <v>10.57</v>
      </c>
      <c r="Z1523">
        <v>0</v>
      </c>
      <c r="AA1523">
        <v>0</v>
      </c>
      <c r="AB1523">
        <v>0</v>
      </c>
      <c r="AC1523">
        <v>0</v>
      </c>
      <c r="AD1523">
        <v>1</v>
      </c>
      <c r="AE1523">
        <v>0</v>
      </c>
      <c r="AF1523" t="s">
        <v>6</v>
      </c>
      <c r="AG1523">
        <v>2.1</v>
      </c>
      <c r="AH1523">
        <v>2</v>
      </c>
      <c r="AI1523">
        <v>27723665</v>
      </c>
      <c r="AJ1523">
        <v>1510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</row>
    <row r="1524" spans="1:44" x14ac:dyDescent="0.2">
      <c r="A1524">
        <f>ROW(Source!A547)</f>
        <v>547</v>
      </c>
      <c r="B1524">
        <v>27723681</v>
      </c>
      <c r="C1524">
        <v>27723656</v>
      </c>
      <c r="D1524">
        <v>25152616</v>
      </c>
      <c r="E1524">
        <v>1</v>
      </c>
      <c r="F1524">
        <v>1</v>
      </c>
      <c r="G1524">
        <v>1</v>
      </c>
      <c r="H1524">
        <v>3</v>
      </c>
      <c r="I1524" t="s">
        <v>1193</v>
      </c>
      <c r="J1524" t="s">
        <v>1194</v>
      </c>
      <c r="K1524" t="s">
        <v>1017</v>
      </c>
      <c r="L1524">
        <v>1346</v>
      </c>
      <c r="N1524">
        <v>1009</v>
      </c>
      <c r="O1524" t="s">
        <v>178</v>
      </c>
      <c r="P1524" t="s">
        <v>178</v>
      </c>
      <c r="Q1524">
        <v>1</v>
      </c>
      <c r="X1524">
        <v>10.4</v>
      </c>
      <c r="Y1524">
        <v>9.0399999999999991</v>
      </c>
      <c r="Z1524">
        <v>0</v>
      </c>
      <c r="AA1524">
        <v>0</v>
      </c>
      <c r="AB1524">
        <v>0</v>
      </c>
      <c r="AC1524">
        <v>0</v>
      </c>
      <c r="AD1524">
        <v>1</v>
      </c>
      <c r="AE1524">
        <v>0</v>
      </c>
      <c r="AF1524" t="s">
        <v>6</v>
      </c>
      <c r="AG1524">
        <v>10.4</v>
      </c>
      <c r="AH1524">
        <v>2</v>
      </c>
      <c r="AI1524">
        <v>27723666</v>
      </c>
      <c r="AJ1524">
        <v>1511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</row>
    <row r="1525" spans="1:44" x14ac:dyDescent="0.2">
      <c r="A1525">
        <f>ROW(Source!A547)</f>
        <v>547</v>
      </c>
      <c r="B1525">
        <v>27723682</v>
      </c>
      <c r="C1525">
        <v>27723656</v>
      </c>
      <c r="D1525">
        <v>25156053</v>
      </c>
      <c r="E1525">
        <v>1</v>
      </c>
      <c r="F1525">
        <v>1</v>
      </c>
      <c r="G1525">
        <v>1</v>
      </c>
      <c r="H1525">
        <v>3</v>
      </c>
      <c r="I1525" t="s">
        <v>1195</v>
      </c>
      <c r="J1525" t="s">
        <v>1196</v>
      </c>
      <c r="K1525" t="s">
        <v>1197</v>
      </c>
      <c r="L1525">
        <v>1348</v>
      </c>
      <c r="N1525">
        <v>1009</v>
      </c>
      <c r="O1525" t="s">
        <v>46</v>
      </c>
      <c r="P1525" t="s">
        <v>46</v>
      </c>
      <c r="Q1525">
        <v>1000</v>
      </c>
      <c r="X1525">
        <v>5.0000000000000001E-3</v>
      </c>
      <c r="Y1525">
        <v>1470</v>
      </c>
      <c r="Z1525">
        <v>0</v>
      </c>
      <c r="AA1525">
        <v>0</v>
      </c>
      <c r="AB1525">
        <v>0</v>
      </c>
      <c r="AC1525">
        <v>0</v>
      </c>
      <c r="AD1525">
        <v>1</v>
      </c>
      <c r="AE1525">
        <v>0</v>
      </c>
      <c r="AF1525" t="s">
        <v>6</v>
      </c>
      <c r="AG1525">
        <v>5.0000000000000001E-3</v>
      </c>
      <c r="AH1525">
        <v>2</v>
      </c>
      <c r="AI1525">
        <v>27723667</v>
      </c>
      <c r="AJ1525">
        <v>1512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</row>
    <row r="1526" spans="1:44" x14ac:dyDescent="0.2">
      <c r="A1526">
        <f>ROW(Source!A547)</f>
        <v>547</v>
      </c>
      <c r="B1526">
        <v>27723683</v>
      </c>
      <c r="C1526">
        <v>27723656</v>
      </c>
      <c r="D1526">
        <v>25173859</v>
      </c>
      <c r="E1526">
        <v>1</v>
      </c>
      <c r="F1526">
        <v>1</v>
      </c>
      <c r="G1526">
        <v>1</v>
      </c>
      <c r="H1526">
        <v>3</v>
      </c>
      <c r="I1526" t="s">
        <v>1198</v>
      </c>
      <c r="J1526" t="s">
        <v>1199</v>
      </c>
      <c r="K1526" t="s">
        <v>1200</v>
      </c>
      <c r="L1526">
        <v>1348</v>
      </c>
      <c r="N1526">
        <v>1009</v>
      </c>
      <c r="O1526" t="s">
        <v>46</v>
      </c>
      <c r="P1526" t="s">
        <v>46</v>
      </c>
      <c r="Q1526">
        <v>1000</v>
      </c>
      <c r="X1526">
        <v>0.56000000000000005</v>
      </c>
      <c r="Y1526">
        <v>5230.01</v>
      </c>
      <c r="Z1526">
        <v>0</v>
      </c>
      <c r="AA1526">
        <v>0</v>
      </c>
      <c r="AB1526">
        <v>0</v>
      </c>
      <c r="AC1526">
        <v>0</v>
      </c>
      <c r="AD1526">
        <v>1</v>
      </c>
      <c r="AE1526">
        <v>0</v>
      </c>
      <c r="AF1526" t="s">
        <v>6</v>
      </c>
      <c r="AG1526">
        <v>0.56000000000000005</v>
      </c>
      <c r="AH1526">
        <v>2</v>
      </c>
      <c r="AI1526">
        <v>27723668</v>
      </c>
      <c r="AJ1526">
        <v>1513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</row>
    <row r="1527" spans="1:44" x14ac:dyDescent="0.2">
      <c r="A1527">
        <f>ROW(Source!A547)</f>
        <v>547</v>
      </c>
      <c r="B1527">
        <v>27723684</v>
      </c>
      <c r="C1527">
        <v>27723656</v>
      </c>
      <c r="D1527">
        <v>25186459</v>
      </c>
      <c r="E1527">
        <v>1</v>
      </c>
      <c r="F1527">
        <v>1</v>
      </c>
      <c r="G1527">
        <v>1</v>
      </c>
      <c r="H1527">
        <v>3</v>
      </c>
      <c r="I1527" t="s">
        <v>1201</v>
      </c>
      <c r="J1527" t="s">
        <v>1202</v>
      </c>
      <c r="K1527" t="s">
        <v>1203</v>
      </c>
      <c r="L1527">
        <v>1346</v>
      </c>
      <c r="N1527">
        <v>1009</v>
      </c>
      <c r="O1527" t="s">
        <v>178</v>
      </c>
      <c r="P1527" t="s">
        <v>178</v>
      </c>
      <c r="Q1527">
        <v>1</v>
      </c>
      <c r="X1527">
        <v>3</v>
      </c>
      <c r="Y1527">
        <v>28.6</v>
      </c>
      <c r="Z1527">
        <v>0</v>
      </c>
      <c r="AA1527">
        <v>0</v>
      </c>
      <c r="AB1527">
        <v>0</v>
      </c>
      <c r="AC1527">
        <v>0</v>
      </c>
      <c r="AD1527">
        <v>1</v>
      </c>
      <c r="AE1527">
        <v>0</v>
      </c>
      <c r="AF1527" t="s">
        <v>6</v>
      </c>
      <c r="AG1527">
        <v>3</v>
      </c>
      <c r="AH1527">
        <v>2</v>
      </c>
      <c r="AI1527">
        <v>27723669</v>
      </c>
      <c r="AJ1527">
        <v>1514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</row>
    <row r="1528" spans="1:44" x14ac:dyDescent="0.2">
      <c r="A1528">
        <f>ROW(Source!A547)</f>
        <v>547</v>
      </c>
      <c r="B1528">
        <v>27723685</v>
      </c>
      <c r="C1528">
        <v>27723656</v>
      </c>
      <c r="D1528">
        <v>25147235</v>
      </c>
      <c r="E1528">
        <v>17</v>
      </c>
      <c r="F1528">
        <v>1</v>
      </c>
      <c r="G1528">
        <v>1</v>
      </c>
      <c r="H1528">
        <v>3</v>
      </c>
      <c r="I1528" t="s">
        <v>1204</v>
      </c>
      <c r="J1528" t="s">
        <v>6</v>
      </c>
      <c r="K1528" t="s">
        <v>1205</v>
      </c>
      <c r="L1528">
        <v>1374</v>
      </c>
      <c r="N1528">
        <v>1013</v>
      </c>
      <c r="O1528" t="s">
        <v>1206</v>
      </c>
      <c r="P1528" t="s">
        <v>1206</v>
      </c>
      <c r="Q1528">
        <v>1</v>
      </c>
      <c r="X1528">
        <v>50.31</v>
      </c>
      <c r="Y1528">
        <v>1</v>
      </c>
      <c r="Z1528">
        <v>0</v>
      </c>
      <c r="AA1528">
        <v>0</v>
      </c>
      <c r="AB1528">
        <v>0</v>
      </c>
      <c r="AC1528">
        <v>0</v>
      </c>
      <c r="AD1528">
        <v>1</v>
      </c>
      <c r="AE1528">
        <v>0</v>
      </c>
      <c r="AF1528" t="s">
        <v>6</v>
      </c>
      <c r="AG1528">
        <v>50.31</v>
      </c>
      <c r="AH1528">
        <v>2</v>
      </c>
      <c r="AI1528">
        <v>27723671</v>
      </c>
      <c r="AJ1528">
        <v>1516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</row>
    <row r="1529" spans="1:44" x14ac:dyDescent="0.2">
      <c r="A1529">
        <f>ROW(Source!A550)</f>
        <v>550</v>
      </c>
      <c r="B1529">
        <v>27723695</v>
      </c>
      <c r="C1529">
        <v>27723687</v>
      </c>
      <c r="D1529">
        <v>25418254</v>
      </c>
      <c r="E1529">
        <v>1</v>
      </c>
      <c r="F1529">
        <v>1</v>
      </c>
      <c r="G1529">
        <v>1</v>
      </c>
      <c r="H1529">
        <v>1</v>
      </c>
      <c r="I1529" t="s">
        <v>1207</v>
      </c>
      <c r="J1529" t="s">
        <v>6</v>
      </c>
      <c r="K1529" t="s">
        <v>1208</v>
      </c>
      <c r="L1529">
        <v>1191</v>
      </c>
      <c r="N1529">
        <v>1013</v>
      </c>
      <c r="O1529" t="s">
        <v>953</v>
      </c>
      <c r="P1529" t="s">
        <v>953</v>
      </c>
      <c r="Q1529">
        <v>1</v>
      </c>
      <c r="X1529">
        <v>16.29</v>
      </c>
      <c r="Y1529">
        <v>0</v>
      </c>
      <c r="Z1529">
        <v>0</v>
      </c>
      <c r="AA1529">
        <v>0</v>
      </c>
      <c r="AB1529">
        <v>9.51</v>
      </c>
      <c r="AC1529">
        <v>0</v>
      </c>
      <c r="AD1529">
        <v>1</v>
      </c>
      <c r="AE1529">
        <v>1</v>
      </c>
      <c r="AF1529" t="s">
        <v>6</v>
      </c>
      <c r="AG1529">
        <v>16.29</v>
      </c>
      <c r="AH1529">
        <v>2</v>
      </c>
      <c r="AI1529">
        <v>27723688</v>
      </c>
      <c r="AJ1529">
        <v>1517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</row>
    <row r="1530" spans="1:44" x14ac:dyDescent="0.2">
      <c r="A1530">
        <f>ROW(Source!A550)</f>
        <v>550</v>
      </c>
      <c r="B1530">
        <v>27723696</v>
      </c>
      <c r="C1530">
        <v>27723687</v>
      </c>
      <c r="D1530">
        <v>25412928</v>
      </c>
      <c r="E1530">
        <v>1</v>
      </c>
      <c r="F1530">
        <v>1</v>
      </c>
      <c r="G1530">
        <v>1</v>
      </c>
      <c r="H1530">
        <v>1</v>
      </c>
      <c r="I1530" t="s">
        <v>954</v>
      </c>
      <c r="J1530" t="s">
        <v>6</v>
      </c>
      <c r="K1530" t="s">
        <v>955</v>
      </c>
      <c r="L1530">
        <v>1191</v>
      </c>
      <c r="N1530">
        <v>1013</v>
      </c>
      <c r="O1530" t="s">
        <v>953</v>
      </c>
      <c r="P1530" t="s">
        <v>953</v>
      </c>
      <c r="Q1530">
        <v>1</v>
      </c>
      <c r="X1530">
        <v>0.01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1</v>
      </c>
      <c r="AE1530">
        <v>2</v>
      </c>
      <c r="AF1530" t="s">
        <v>6</v>
      </c>
      <c r="AG1530">
        <v>0.01</v>
      </c>
      <c r="AH1530">
        <v>2</v>
      </c>
      <c r="AI1530">
        <v>27723689</v>
      </c>
      <c r="AJ1530">
        <v>1518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</row>
    <row r="1531" spans="1:44" x14ac:dyDescent="0.2">
      <c r="A1531">
        <f>ROW(Source!A550)</f>
        <v>550</v>
      </c>
      <c r="B1531">
        <v>27723697</v>
      </c>
      <c r="C1531">
        <v>27723687</v>
      </c>
      <c r="D1531">
        <v>25230514</v>
      </c>
      <c r="E1531">
        <v>1</v>
      </c>
      <c r="F1531">
        <v>1</v>
      </c>
      <c r="G1531">
        <v>1</v>
      </c>
      <c r="H1531">
        <v>2</v>
      </c>
      <c r="I1531" t="s">
        <v>960</v>
      </c>
      <c r="J1531" t="s">
        <v>961</v>
      </c>
      <c r="K1531" t="s">
        <v>962</v>
      </c>
      <c r="L1531">
        <v>1368</v>
      </c>
      <c r="N1531">
        <v>1011</v>
      </c>
      <c r="O1531" t="s">
        <v>959</v>
      </c>
      <c r="P1531" t="s">
        <v>959</v>
      </c>
      <c r="Q1531">
        <v>1</v>
      </c>
      <c r="X1531">
        <v>0.01</v>
      </c>
      <c r="Y1531">
        <v>0</v>
      </c>
      <c r="Z1531">
        <v>31.26</v>
      </c>
      <c r="AA1531">
        <v>13.5</v>
      </c>
      <c r="AB1531">
        <v>0</v>
      </c>
      <c r="AC1531">
        <v>0</v>
      </c>
      <c r="AD1531">
        <v>1</v>
      </c>
      <c r="AE1531">
        <v>0</v>
      </c>
      <c r="AF1531" t="s">
        <v>6</v>
      </c>
      <c r="AG1531">
        <v>0.01</v>
      </c>
      <c r="AH1531">
        <v>2</v>
      </c>
      <c r="AI1531">
        <v>27723690</v>
      </c>
      <c r="AJ1531">
        <v>1519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</row>
    <row r="1532" spans="1:44" x14ac:dyDescent="0.2">
      <c r="A1532">
        <f>ROW(Source!A550)</f>
        <v>550</v>
      </c>
      <c r="B1532">
        <v>27723698</v>
      </c>
      <c r="C1532">
        <v>27723687</v>
      </c>
      <c r="D1532">
        <v>25152750</v>
      </c>
      <c r="E1532">
        <v>1</v>
      </c>
      <c r="F1532">
        <v>1</v>
      </c>
      <c r="G1532">
        <v>1</v>
      </c>
      <c r="H1532">
        <v>3</v>
      </c>
      <c r="I1532" t="s">
        <v>1209</v>
      </c>
      <c r="J1532" t="s">
        <v>1210</v>
      </c>
      <c r="K1532" t="s">
        <v>1211</v>
      </c>
      <c r="L1532">
        <v>1356</v>
      </c>
      <c r="N1532">
        <v>1010</v>
      </c>
      <c r="O1532" t="s">
        <v>1212</v>
      </c>
      <c r="P1532" t="s">
        <v>1212</v>
      </c>
      <c r="Q1532">
        <v>1000</v>
      </c>
      <c r="X1532">
        <v>0.2</v>
      </c>
      <c r="Y1532">
        <v>180</v>
      </c>
      <c r="Z1532">
        <v>0</v>
      </c>
      <c r="AA1532">
        <v>0</v>
      </c>
      <c r="AB1532">
        <v>0</v>
      </c>
      <c r="AC1532">
        <v>0</v>
      </c>
      <c r="AD1532">
        <v>1</v>
      </c>
      <c r="AE1532">
        <v>0</v>
      </c>
      <c r="AF1532" t="s">
        <v>6</v>
      </c>
      <c r="AG1532">
        <v>0.2</v>
      </c>
      <c r="AH1532">
        <v>2</v>
      </c>
      <c r="AI1532">
        <v>27723691</v>
      </c>
      <c r="AJ1532">
        <v>1520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</row>
    <row r="1533" spans="1:44" x14ac:dyDescent="0.2">
      <c r="A1533">
        <f>ROW(Source!A550)</f>
        <v>550</v>
      </c>
      <c r="B1533">
        <v>27723699</v>
      </c>
      <c r="C1533">
        <v>27723687</v>
      </c>
      <c r="D1533">
        <v>25153112</v>
      </c>
      <c r="E1533">
        <v>1</v>
      </c>
      <c r="F1533">
        <v>1</v>
      </c>
      <c r="G1533">
        <v>1</v>
      </c>
      <c r="H1533">
        <v>3</v>
      </c>
      <c r="I1533" t="s">
        <v>1213</v>
      </c>
      <c r="J1533" t="s">
        <v>1214</v>
      </c>
      <c r="K1533" t="s">
        <v>1215</v>
      </c>
      <c r="L1533">
        <v>1348</v>
      </c>
      <c r="N1533">
        <v>1009</v>
      </c>
      <c r="O1533" t="s">
        <v>46</v>
      </c>
      <c r="P1533" t="s">
        <v>46</v>
      </c>
      <c r="Q1533">
        <v>1000</v>
      </c>
      <c r="X1533">
        <v>1E-3</v>
      </c>
      <c r="Y1533">
        <v>12430</v>
      </c>
      <c r="Z1533">
        <v>0</v>
      </c>
      <c r="AA1533">
        <v>0</v>
      </c>
      <c r="AB1533">
        <v>0</v>
      </c>
      <c r="AC1533">
        <v>0</v>
      </c>
      <c r="AD1533">
        <v>1</v>
      </c>
      <c r="AE1533">
        <v>0</v>
      </c>
      <c r="AF1533" t="s">
        <v>6</v>
      </c>
      <c r="AG1533">
        <v>1E-3</v>
      </c>
      <c r="AH1533">
        <v>2</v>
      </c>
      <c r="AI1533">
        <v>27723692</v>
      </c>
      <c r="AJ1533">
        <v>1521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</row>
    <row r="1534" spans="1:44" x14ac:dyDescent="0.2">
      <c r="A1534">
        <f>ROW(Source!A550)</f>
        <v>550</v>
      </c>
      <c r="B1534">
        <v>27723700</v>
      </c>
      <c r="C1534">
        <v>27723687</v>
      </c>
      <c r="D1534">
        <v>25147235</v>
      </c>
      <c r="E1534">
        <v>17</v>
      </c>
      <c r="F1534">
        <v>1</v>
      </c>
      <c r="G1534">
        <v>1</v>
      </c>
      <c r="H1534">
        <v>3</v>
      </c>
      <c r="I1534" t="s">
        <v>1204</v>
      </c>
      <c r="J1534" t="s">
        <v>6</v>
      </c>
      <c r="K1534" t="s">
        <v>1205</v>
      </c>
      <c r="L1534">
        <v>1374</v>
      </c>
      <c r="N1534">
        <v>1013</v>
      </c>
      <c r="O1534" t="s">
        <v>1206</v>
      </c>
      <c r="P1534" t="s">
        <v>1206</v>
      </c>
      <c r="Q1534">
        <v>1</v>
      </c>
      <c r="X1534">
        <v>3.1</v>
      </c>
      <c r="Y1534">
        <v>1</v>
      </c>
      <c r="Z1534">
        <v>0</v>
      </c>
      <c r="AA1534">
        <v>0</v>
      </c>
      <c r="AB1534">
        <v>0</v>
      </c>
      <c r="AC1534">
        <v>0</v>
      </c>
      <c r="AD1534">
        <v>1</v>
      </c>
      <c r="AE1534">
        <v>0</v>
      </c>
      <c r="AF1534" t="s">
        <v>6</v>
      </c>
      <c r="AG1534">
        <v>3.1</v>
      </c>
      <c r="AH1534">
        <v>2</v>
      </c>
      <c r="AI1534">
        <v>27723694</v>
      </c>
      <c r="AJ1534">
        <v>1523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</row>
    <row r="1535" spans="1:44" x14ac:dyDescent="0.2">
      <c r="A1535">
        <f>ROW(Source!A551)</f>
        <v>551</v>
      </c>
      <c r="B1535">
        <v>27723695</v>
      </c>
      <c r="C1535">
        <v>27723687</v>
      </c>
      <c r="D1535">
        <v>25418254</v>
      </c>
      <c r="E1535">
        <v>1</v>
      </c>
      <c r="F1535">
        <v>1</v>
      </c>
      <c r="G1535">
        <v>1</v>
      </c>
      <c r="H1535">
        <v>1</v>
      </c>
      <c r="I1535" t="s">
        <v>1207</v>
      </c>
      <c r="J1535" t="s">
        <v>6</v>
      </c>
      <c r="K1535" t="s">
        <v>1208</v>
      </c>
      <c r="L1535">
        <v>1191</v>
      </c>
      <c r="N1535">
        <v>1013</v>
      </c>
      <c r="O1535" t="s">
        <v>953</v>
      </c>
      <c r="P1535" t="s">
        <v>953</v>
      </c>
      <c r="Q1535">
        <v>1</v>
      </c>
      <c r="X1535">
        <v>16.29</v>
      </c>
      <c r="Y1535">
        <v>0</v>
      </c>
      <c r="Z1535">
        <v>0</v>
      </c>
      <c r="AA1535">
        <v>0</v>
      </c>
      <c r="AB1535">
        <v>9.51</v>
      </c>
      <c r="AC1535">
        <v>0</v>
      </c>
      <c r="AD1535">
        <v>1</v>
      </c>
      <c r="AE1535">
        <v>1</v>
      </c>
      <c r="AF1535" t="s">
        <v>6</v>
      </c>
      <c r="AG1535">
        <v>16.29</v>
      </c>
      <c r="AH1535">
        <v>2</v>
      </c>
      <c r="AI1535">
        <v>27723688</v>
      </c>
      <c r="AJ1535">
        <v>1524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</row>
    <row r="1536" spans="1:44" x14ac:dyDescent="0.2">
      <c r="A1536">
        <f>ROW(Source!A551)</f>
        <v>551</v>
      </c>
      <c r="B1536">
        <v>27723696</v>
      </c>
      <c r="C1536">
        <v>27723687</v>
      </c>
      <c r="D1536">
        <v>25412928</v>
      </c>
      <c r="E1536">
        <v>1</v>
      </c>
      <c r="F1536">
        <v>1</v>
      </c>
      <c r="G1536">
        <v>1</v>
      </c>
      <c r="H1536">
        <v>1</v>
      </c>
      <c r="I1536" t="s">
        <v>954</v>
      </c>
      <c r="J1536" t="s">
        <v>6</v>
      </c>
      <c r="K1536" t="s">
        <v>955</v>
      </c>
      <c r="L1536">
        <v>1191</v>
      </c>
      <c r="N1536">
        <v>1013</v>
      </c>
      <c r="O1536" t="s">
        <v>953</v>
      </c>
      <c r="P1536" t="s">
        <v>953</v>
      </c>
      <c r="Q1536">
        <v>1</v>
      </c>
      <c r="X1536">
        <v>0.01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1</v>
      </c>
      <c r="AE1536">
        <v>2</v>
      </c>
      <c r="AF1536" t="s">
        <v>6</v>
      </c>
      <c r="AG1536">
        <v>0.01</v>
      </c>
      <c r="AH1536">
        <v>2</v>
      </c>
      <c r="AI1536">
        <v>27723689</v>
      </c>
      <c r="AJ1536">
        <v>1525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</row>
    <row r="1537" spans="1:44" x14ac:dyDescent="0.2">
      <c r="A1537">
        <f>ROW(Source!A551)</f>
        <v>551</v>
      </c>
      <c r="B1537">
        <v>27723697</v>
      </c>
      <c r="C1537">
        <v>27723687</v>
      </c>
      <c r="D1537">
        <v>25230514</v>
      </c>
      <c r="E1537">
        <v>1</v>
      </c>
      <c r="F1537">
        <v>1</v>
      </c>
      <c r="G1537">
        <v>1</v>
      </c>
      <c r="H1537">
        <v>2</v>
      </c>
      <c r="I1537" t="s">
        <v>960</v>
      </c>
      <c r="J1537" t="s">
        <v>961</v>
      </c>
      <c r="K1537" t="s">
        <v>962</v>
      </c>
      <c r="L1537">
        <v>1368</v>
      </c>
      <c r="N1537">
        <v>1011</v>
      </c>
      <c r="O1537" t="s">
        <v>959</v>
      </c>
      <c r="P1537" t="s">
        <v>959</v>
      </c>
      <c r="Q1537">
        <v>1</v>
      </c>
      <c r="X1537">
        <v>0.01</v>
      </c>
      <c r="Y1537">
        <v>0</v>
      </c>
      <c r="Z1537">
        <v>31.26</v>
      </c>
      <c r="AA1537">
        <v>13.5</v>
      </c>
      <c r="AB1537">
        <v>0</v>
      </c>
      <c r="AC1537">
        <v>0</v>
      </c>
      <c r="AD1537">
        <v>1</v>
      </c>
      <c r="AE1537">
        <v>0</v>
      </c>
      <c r="AF1537" t="s">
        <v>6</v>
      </c>
      <c r="AG1537">
        <v>0.01</v>
      </c>
      <c r="AH1537">
        <v>2</v>
      </c>
      <c r="AI1537">
        <v>27723690</v>
      </c>
      <c r="AJ1537">
        <v>1526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</row>
    <row r="1538" spans="1:44" x14ac:dyDescent="0.2">
      <c r="A1538">
        <f>ROW(Source!A551)</f>
        <v>551</v>
      </c>
      <c r="B1538">
        <v>27723698</v>
      </c>
      <c r="C1538">
        <v>27723687</v>
      </c>
      <c r="D1538">
        <v>25152750</v>
      </c>
      <c r="E1538">
        <v>1</v>
      </c>
      <c r="F1538">
        <v>1</v>
      </c>
      <c r="G1538">
        <v>1</v>
      </c>
      <c r="H1538">
        <v>3</v>
      </c>
      <c r="I1538" t="s">
        <v>1209</v>
      </c>
      <c r="J1538" t="s">
        <v>1210</v>
      </c>
      <c r="K1538" t="s">
        <v>1211</v>
      </c>
      <c r="L1538">
        <v>1356</v>
      </c>
      <c r="N1538">
        <v>1010</v>
      </c>
      <c r="O1538" t="s">
        <v>1212</v>
      </c>
      <c r="P1538" t="s">
        <v>1212</v>
      </c>
      <c r="Q1538">
        <v>1000</v>
      </c>
      <c r="X1538">
        <v>0.2</v>
      </c>
      <c r="Y1538">
        <v>180</v>
      </c>
      <c r="Z1538">
        <v>0</v>
      </c>
      <c r="AA1538">
        <v>0</v>
      </c>
      <c r="AB1538">
        <v>0</v>
      </c>
      <c r="AC1538">
        <v>0</v>
      </c>
      <c r="AD1538">
        <v>1</v>
      </c>
      <c r="AE1538">
        <v>0</v>
      </c>
      <c r="AF1538" t="s">
        <v>6</v>
      </c>
      <c r="AG1538">
        <v>0.2</v>
      </c>
      <c r="AH1538">
        <v>2</v>
      </c>
      <c r="AI1538">
        <v>27723691</v>
      </c>
      <c r="AJ1538">
        <v>1527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</row>
    <row r="1539" spans="1:44" x14ac:dyDescent="0.2">
      <c r="A1539">
        <f>ROW(Source!A551)</f>
        <v>551</v>
      </c>
      <c r="B1539">
        <v>27723699</v>
      </c>
      <c r="C1539">
        <v>27723687</v>
      </c>
      <c r="D1539">
        <v>25153112</v>
      </c>
      <c r="E1539">
        <v>1</v>
      </c>
      <c r="F1539">
        <v>1</v>
      </c>
      <c r="G1539">
        <v>1</v>
      </c>
      <c r="H1539">
        <v>3</v>
      </c>
      <c r="I1539" t="s">
        <v>1213</v>
      </c>
      <c r="J1539" t="s">
        <v>1214</v>
      </c>
      <c r="K1539" t="s">
        <v>1215</v>
      </c>
      <c r="L1539">
        <v>1348</v>
      </c>
      <c r="N1539">
        <v>1009</v>
      </c>
      <c r="O1539" t="s">
        <v>46</v>
      </c>
      <c r="P1539" t="s">
        <v>46</v>
      </c>
      <c r="Q1539">
        <v>1000</v>
      </c>
      <c r="X1539">
        <v>1E-3</v>
      </c>
      <c r="Y1539">
        <v>12430</v>
      </c>
      <c r="Z1539">
        <v>0</v>
      </c>
      <c r="AA1539">
        <v>0</v>
      </c>
      <c r="AB1539">
        <v>0</v>
      </c>
      <c r="AC1539">
        <v>0</v>
      </c>
      <c r="AD1539">
        <v>1</v>
      </c>
      <c r="AE1539">
        <v>0</v>
      </c>
      <c r="AF1539" t="s">
        <v>6</v>
      </c>
      <c r="AG1539">
        <v>1E-3</v>
      </c>
      <c r="AH1539">
        <v>2</v>
      </c>
      <c r="AI1539">
        <v>27723692</v>
      </c>
      <c r="AJ1539">
        <v>1528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</row>
    <row r="1540" spans="1:44" x14ac:dyDescent="0.2">
      <c r="A1540">
        <f>ROW(Source!A551)</f>
        <v>551</v>
      </c>
      <c r="B1540">
        <v>27723700</v>
      </c>
      <c r="C1540">
        <v>27723687</v>
      </c>
      <c r="D1540">
        <v>25147235</v>
      </c>
      <c r="E1540">
        <v>17</v>
      </c>
      <c r="F1540">
        <v>1</v>
      </c>
      <c r="G1540">
        <v>1</v>
      </c>
      <c r="H1540">
        <v>3</v>
      </c>
      <c r="I1540" t="s">
        <v>1204</v>
      </c>
      <c r="J1540" t="s">
        <v>6</v>
      </c>
      <c r="K1540" t="s">
        <v>1205</v>
      </c>
      <c r="L1540">
        <v>1374</v>
      </c>
      <c r="N1540">
        <v>1013</v>
      </c>
      <c r="O1540" t="s">
        <v>1206</v>
      </c>
      <c r="P1540" t="s">
        <v>1206</v>
      </c>
      <c r="Q1540">
        <v>1</v>
      </c>
      <c r="X1540">
        <v>3.1</v>
      </c>
      <c r="Y1540">
        <v>1</v>
      </c>
      <c r="Z1540">
        <v>0</v>
      </c>
      <c r="AA1540">
        <v>0</v>
      </c>
      <c r="AB1540">
        <v>0</v>
      </c>
      <c r="AC1540">
        <v>0</v>
      </c>
      <c r="AD1540">
        <v>1</v>
      </c>
      <c r="AE1540">
        <v>0</v>
      </c>
      <c r="AF1540" t="s">
        <v>6</v>
      </c>
      <c r="AG1540">
        <v>3.1</v>
      </c>
      <c r="AH1540">
        <v>2</v>
      </c>
      <c r="AI1540">
        <v>27723694</v>
      </c>
      <c r="AJ1540">
        <v>1530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</row>
    <row r="1541" spans="1:44" x14ac:dyDescent="0.2">
      <c r="A1541">
        <f>ROW(Source!A554)</f>
        <v>554</v>
      </c>
      <c r="B1541">
        <v>27723713</v>
      </c>
      <c r="C1541">
        <v>27723702</v>
      </c>
      <c r="D1541">
        <v>25428833</v>
      </c>
      <c r="E1541">
        <v>1</v>
      </c>
      <c r="F1541">
        <v>1</v>
      </c>
      <c r="G1541">
        <v>1</v>
      </c>
      <c r="H1541">
        <v>1</v>
      </c>
      <c r="I1541" t="s">
        <v>1059</v>
      </c>
      <c r="J1541" t="s">
        <v>6</v>
      </c>
      <c r="K1541" t="s">
        <v>1060</v>
      </c>
      <c r="L1541">
        <v>1191</v>
      </c>
      <c r="N1541">
        <v>1013</v>
      </c>
      <c r="O1541" t="s">
        <v>953</v>
      </c>
      <c r="P1541" t="s">
        <v>953</v>
      </c>
      <c r="Q1541">
        <v>1</v>
      </c>
      <c r="X1541">
        <v>31.6</v>
      </c>
      <c r="Y1541">
        <v>0</v>
      </c>
      <c r="Z1541">
        <v>0</v>
      </c>
      <c r="AA1541">
        <v>0</v>
      </c>
      <c r="AB1541">
        <v>9.92</v>
      </c>
      <c r="AC1541">
        <v>0</v>
      </c>
      <c r="AD1541">
        <v>1</v>
      </c>
      <c r="AE1541">
        <v>1</v>
      </c>
      <c r="AF1541" t="s">
        <v>6</v>
      </c>
      <c r="AG1541">
        <v>31.6</v>
      </c>
      <c r="AH1541">
        <v>2</v>
      </c>
      <c r="AI1541">
        <v>27723703</v>
      </c>
      <c r="AJ1541">
        <v>1531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</row>
    <row r="1542" spans="1:44" x14ac:dyDescent="0.2">
      <c r="A1542">
        <f>ROW(Source!A554)</f>
        <v>554</v>
      </c>
      <c r="B1542">
        <v>27723714</v>
      </c>
      <c r="C1542">
        <v>27723702</v>
      </c>
      <c r="D1542">
        <v>25412928</v>
      </c>
      <c r="E1542">
        <v>1</v>
      </c>
      <c r="F1542">
        <v>1</v>
      </c>
      <c r="G1542">
        <v>1</v>
      </c>
      <c r="H1542">
        <v>1</v>
      </c>
      <c r="I1542" t="s">
        <v>954</v>
      </c>
      <c r="J1542" t="s">
        <v>6</v>
      </c>
      <c r="K1542" t="s">
        <v>955</v>
      </c>
      <c r="L1542">
        <v>1191</v>
      </c>
      <c r="N1542">
        <v>1013</v>
      </c>
      <c r="O1542" t="s">
        <v>953</v>
      </c>
      <c r="P1542" t="s">
        <v>953</v>
      </c>
      <c r="Q1542">
        <v>1</v>
      </c>
      <c r="X1542">
        <v>0.05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1</v>
      </c>
      <c r="AE1542">
        <v>2</v>
      </c>
      <c r="AF1542" t="s">
        <v>6</v>
      </c>
      <c r="AG1542">
        <v>0.05</v>
      </c>
      <c r="AH1542">
        <v>2</v>
      </c>
      <c r="AI1542">
        <v>27723704</v>
      </c>
      <c r="AJ1542">
        <v>1532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</row>
    <row r="1543" spans="1:44" x14ac:dyDescent="0.2">
      <c r="A1543">
        <f>ROW(Source!A554)</f>
        <v>554</v>
      </c>
      <c r="B1543">
        <v>27723715</v>
      </c>
      <c r="C1543">
        <v>27723702</v>
      </c>
      <c r="D1543">
        <v>25230220</v>
      </c>
      <c r="E1543">
        <v>1</v>
      </c>
      <c r="F1543">
        <v>1</v>
      </c>
      <c r="G1543">
        <v>1</v>
      </c>
      <c r="H1543">
        <v>2</v>
      </c>
      <c r="I1543" t="s">
        <v>991</v>
      </c>
      <c r="J1543" t="s">
        <v>992</v>
      </c>
      <c r="K1543" t="s">
        <v>993</v>
      </c>
      <c r="L1543">
        <v>1368</v>
      </c>
      <c r="N1543">
        <v>1011</v>
      </c>
      <c r="O1543" t="s">
        <v>959</v>
      </c>
      <c r="P1543" t="s">
        <v>959</v>
      </c>
      <c r="Q1543">
        <v>1</v>
      </c>
      <c r="X1543">
        <v>0.03</v>
      </c>
      <c r="Y1543">
        <v>0</v>
      </c>
      <c r="Z1543">
        <v>111.99</v>
      </c>
      <c r="AA1543">
        <v>13.5</v>
      </c>
      <c r="AB1543">
        <v>0</v>
      </c>
      <c r="AC1543">
        <v>0</v>
      </c>
      <c r="AD1543">
        <v>1</v>
      </c>
      <c r="AE1543">
        <v>0</v>
      </c>
      <c r="AF1543" t="s">
        <v>6</v>
      </c>
      <c r="AG1543">
        <v>0.03</v>
      </c>
      <c r="AH1543">
        <v>2</v>
      </c>
      <c r="AI1543">
        <v>27723705</v>
      </c>
      <c r="AJ1543">
        <v>1533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</row>
    <row r="1544" spans="1:44" x14ac:dyDescent="0.2">
      <c r="A1544">
        <f>ROW(Source!A554)</f>
        <v>554</v>
      </c>
      <c r="B1544">
        <v>27723716</v>
      </c>
      <c r="C1544">
        <v>27723702</v>
      </c>
      <c r="D1544">
        <v>25231607</v>
      </c>
      <c r="E1544">
        <v>1</v>
      </c>
      <c r="F1544">
        <v>1</v>
      </c>
      <c r="G1544">
        <v>1</v>
      </c>
      <c r="H1544">
        <v>2</v>
      </c>
      <c r="I1544" t="s">
        <v>997</v>
      </c>
      <c r="J1544" t="s">
        <v>998</v>
      </c>
      <c r="K1544" t="s">
        <v>999</v>
      </c>
      <c r="L1544">
        <v>1368</v>
      </c>
      <c r="N1544">
        <v>1011</v>
      </c>
      <c r="O1544" t="s">
        <v>959</v>
      </c>
      <c r="P1544" t="s">
        <v>959</v>
      </c>
      <c r="Q1544">
        <v>1</v>
      </c>
      <c r="X1544">
        <v>0.02</v>
      </c>
      <c r="Y1544">
        <v>0</v>
      </c>
      <c r="Z1544">
        <v>65.709999999999994</v>
      </c>
      <c r="AA1544">
        <v>11.6</v>
      </c>
      <c r="AB1544">
        <v>0</v>
      </c>
      <c r="AC1544">
        <v>0</v>
      </c>
      <c r="AD1544">
        <v>1</v>
      </c>
      <c r="AE1544">
        <v>0</v>
      </c>
      <c r="AF1544" t="s">
        <v>6</v>
      </c>
      <c r="AG1544">
        <v>0.02</v>
      </c>
      <c r="AH1544">
        <v>2</v>
      </c>
      <c r="AI1544">
        <v>27723706</v>
      </c>
      <c r="AJ1544">
        <v>1534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</row>
    <row r="1545" spans="1:44" x14ac:dyDescent="0.2">
      <c r="A1545">
        <f>ROW(Source!A554)</f>
        <v>554</v>
      </c>
      <c r="B1545">
        <v>27723717</v>
      </c>
      <c r="C1545">
        <v>27723702</v>
      </c>
      <c r="D1545">
        <v>25150263</v>
      </c>
      <c r="E1545">
        <v>1</v>
      </c>
      <c r="F1545">
        <v>1</v>
      </c>
      <c r="G1545">
        <v>1</v>
      </c>
      <c r="H1545">
        <v>3</v>
      </c>
      <c r="I1545" t="s">
        <v>1184</v>
      </c>
      <c r="J1545" t="s">
        <v>1185</v>
      </c>
      <c r="K1545" t="s">
        <v>1186</v>
      </c>
      <c r="L1545">
        <v>1346</v>
      </c>
      <c r="N1545">
        <v>1009</v>
      </c>
      <c r="O1545" t="s">
        <v>178</v>
      </c>
      <c r="P1545" t="s">
        <v>178</v>
      </c>
      <c r="Q1545">
        <v>1</v>
      </c>
      <c r="X1545">
        <v>0.11</v>
      </c>
      <c r="Y1545">
        <v>30.4</v>
      </c>
      <c r="Z1545">
        <v>0</v>
      </c>
      <c r="AA1545">
        <v>0</v>
      </c>
      <c r="AB1545">
        <v>0</v>
      </c>
      <c r="AC1545">
        <v>0</v>
      </c>
      <c r="AD1545">
        <v>1</v>
      </c>
      <c r="AE1545">
        <v>0</v>
      </c>
      <c r="AF1545" t="s">
        <v>6</v>
      </c>
      <c r="AG1545">
        <v>0.11</v>
      </c>
      <c r="AH1545">
        <v>2</v>
      </c>
      <c r="AI1545">
        <v>27723707</v>
      </c>
      <c r="AJ1545">
        <v>1535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</row>
    <row r="1546" spans="1:44" x14ac:dyDescent="0.2">
      <c r="A1546">
        <f>ROW(Source!A554)</f>
        <v>554</v>
      </c>
      <c r="B1546">
        <v>27723718</v>
      </c>
      <c r="C1546">
        <v>27723702</v>
      </c>
      <c r="D1546">
        <v>25152748</v>
      </c>
      <c r="E1546">
        <v>1</v>
      </c>
      <c r="F1546">
        <v>1</v>
      </c>
      <c r="G1546">
        <v>1</v>
      </c>
      <c r="H1546">
        <v>3</v>
      </c>
      <c r="I1546" t="s">
        <v>1302</v>
      </c>
      <c r="J1546" t="s">
        <v>1303</v>
      </c>
      <c r="K1546" t="s">
        <v>1304</v>
      </c>
      <c r="L1546">
        <v>1355</v>
      </c>
      <c r="N1546">
        <v>1010</v>
      </c>
      <c r="O1546" t="s">
        <v>519</v>
      </c>
      <c r="P1546" t="s">
        <v>519</v>
      </c>
      <c r="Q1546">
        <v>100</v>
      </c>
      <c r="X1546">
        <v>1.02</v>
      </c>
      <c r="Y1546">
        <v>86</v>
      </c>
      <c r="Z1546">
        <v>0</v>
      </c>
      <c r="AA1546">
        <v>0</v>
      </c>
      <c r="AB1546">
        <v>0</v>
      </c>
      <c r="AC1546">
        <v>0</v>
      </c>
      <c r="AD1546">
        <v>1</v>
      </c>
      <c r="AE1546">
        <v>0</v>
      </c>
      <c r="AF1546" t="s">
        <v>6</v>
      </c>
      <c r="AG1546">
        <v>1.02</v>
      </c>
      <c r="AH1546">
        <v>2</v>
      </c>
      <c r="AI1546">
        <v>27723708</v>
      </c>
      <c r="AJ1546">
        <v>1536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</row>
    <row r="1547" spans="1:44" x14ac:dyDescent="0.2">
      <c r="A1547">
        <f>ROW(Source!A554)</f>
        <v>554</v>
      </c>
      <c r="B1547">
        <v>27723719</v>
      </c>
      <c r="C1547">
        <v>27723702</v>
      </c>
      <c r="D1547">
        <v>25153108</v>
      </c>
      <c r="E1547">
        <v>1</v>
      </c>
      <c r="F1547">
        <v>1</v>
      </c>
      <c r="G1547">
        <v>1</v>
      </c>
      <c r="H1547">
        <v>3</v>
      </c>
      <c r="I1547" t="s">
        <v>1317</v>
      </c>
      <c r="J1547" t="s">
        <v>1318</v>
      </c>
      <c r="K1547" t="s">
        <v>1319</v>
      </c>
      <c r="L1547">
        <v>1348</v>
      </c>
      <c r="N1547">
        <v>1009</v>
      </c>
      <c r="O1547" t="s">
        <v>46</v>
      </c>
      <c r="P1547" t="s">
        <v>46</v>
      </c>
      <c r="Q1547">
        <v>1000</v>
      </c>
      <c r="X1547">
        <v>1.6000000000000001E-4</v>
      </c>
      <c r="Y1547">
        <v>29800</v>
      </c>
      <c r="Z1547">
        <v>0</v>
      </c>
      <c r="AA1547">
        <v>0</v>
      </c>
      <c r="AB1547">
        <v>0</v>
      </c>
      <c r="AC1547">
        <v>0</v>
      </c>
      <c r="AD1547">
        <v>1</v>
      </c>
      <c r="AE1547">
        <v>0</v>
      </c>
      <c r="AF1547" t="s">
        <v>6</v>
      </c>
      <c r="AG1547">
        <v>1.6000000000000001E-4</v>
      </c>
      <c r="AH1547">
        <v>2</v>
      </c>
      <c r="AI1547">
        <v>27723709</v>
      </c>
      <c r="AJ1547">
        <v>1537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</row>
    <row r="1548" spans="1:44" x14ac:dyDescent="0.2">
      <c r="A1548">
        <f>ROW(Source!A554)</f>
        <v>554</v>
      </c>
      <c r="B1548">
        <v>27723720</v>
      </c>
      <c r="C1548">
        <v>27723702</v>
      </c>
      <c r="D1548">
        <v>25153112</v>
      </c>
      <c r="E1548">
        <v>1</v>
      </c>
      <c r="F1548">
        <v>1</v>
      </c>
      <c r="G1548">
        <v>1</v>
      </c>
      <c r="H1548">
        <v>3</v>
      </c>
      <c r="I1548" t="s">
        <v>1213</v>
      </c>
      <c r="J1548" t="s">
        <v>1214</v>
      </c>
      <c r="K1548" t="s">
        <v>1215</v>
      </c>
      <c r="L1548">
        <v>1348</v>
      </c>
      <c r="N1548">
        <v>1009</v>
      </c>
      <c r="O1548" t="s">
        <v>46</v>
      </c>
      <c r="P1548" t="s">
        <v>46</v>
      </c>
      <c r="Q1548">
        <v>1000</v>
      </c>
      <c r="X1548">
        <v>2.9999999999999997E-4</v>
      </c>
      <c r="Y1548">
        <v>12430</v>
      </c>
      <c r="Z1548">
        <v>0</v>
      </c>
      <c r="AA1548">
        <v>0</v>
      </c>
      <c r="AB1548">
        <v>0</v>
      </c>
      <c r="AC1548">
        <v>0</v>
      </c>
      <c r="AD1548">
        <v>1</v>
      </c>
      <c r="AE1548">
        <v>0</v>
      </c>
      <c r="AF1548" t="s">
        <v>6</v>
      </c>
      <c r="AG1548">
        <v>2.9999999999999997E-4</v>
      </c>
      <c r="AH1548">
        <v>2</v>
      </c>
      <c r="AI1548">
        <v>27723710</v>
      </c>
      <c r="AJ1548">
        <v>1538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</row>
    <row r="1549" spans="1:44" x14ac:dyDescent="0.2">
      <c r="A1549">
        <f>ROW(Source!A554)</f>
        <v>554</v>
      </c>
      <c r="B1549">
        <v>27723721</v>
      </c>
      <c r="C1549">
        <v>27723702</v>
      </c>
      <c r="D1549">
        <v>25147235</v>
      </c>
      <c r="E1549">
        <v>17</v>
      </c>
      <c r="F1549">
        <v>1</v>
      </c>
      <c r="G1549">
        <v>1</v>
      </c>
      <c r="H1549">
        <v>3</v>
      </c>
      <c r="I1549" t="s">
        <v>1204</v>
      </c>
      <c r="J1549" t="s">
        <v>6</v>
      </c>
      <c r="K1549" t="s">
        <v>1205</v>
      </c>
      <c r="L1549">
        <v>1374</v>
      </c>
      <c r="N1549">
        <v>1013</v>
      </c>
      <c r="O1549" t="s">
        <v>1206</v>
      </c>
      <c r="P1549" t="s">
        <v>1206</v>
      </c>
      <c r="Q1549">
        <v>1</v>
      </c>
      <c r="X1549">
        <v>6.27</v>
      </c>
      <c r="Y1549">
        <v>1</v>
      </c>
      <c r="Z1549">
        <v>0</v>
      </c>
      <c r="AA1549">
        <v>0</v>
      </c>
      <c r="AB1549">
        <v>0</v>
      </c>
      <c r="AC1549">
        <v>0</v>
      </c>
      <c r="AD1549">
        <v>1</v>
      </c>
      <c r="AE1549">
        <v>0</v>
      </c>
      <c r="AF1549" t="s">
        <v>6</v>
      </c>
      <c r="AG1549">
        <v>6.27</v>
      </c>
      <c r="AH1549">
        <v>2</v>
      </c>
      <c r="AI1549">
        <v>27723712</v>
      </c>
      <c r="AJ1549">
        <v>1540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</row>
    <row r="1550" spans="1:44" x14ac:dyDescent="0.2">
      <c r="A1550">
        <f>ROW(Source!A555)</f>
        <v>555</v>
      </c>
      <c r="B1550">
        <v>27723713</v>
      </c>
      <c r="C1550">
        <v>27723702</v>
      </c>
      <c r="D1550">
        <v>25428833</v>
      </c>
      <c r="E1550">
        <v>1</v>
      </c>
      <c r="F1550">
        <v>1</v>
      </c>
      <c r="G1550">
        <v>1</v>
      </c>
      <c r="H1550">
        <v>1</v>
      </c>
      <c r="I1550" t="s">
        <v>1059</v>
      </c>
      <c r="J1550" t="s">
        <v>6</v>
      </c>
      <c r="K1550" t="s">
        <v>1060</v>
      </c>
      <c r="L1550">
        <v>1191</v>
      </c>
      <c r="N1550">
        <v>1013</v>
      </c>
      <c r="O1550" t="s">
        <v>953</v>
      </c>
      <c r="P1550" t="s">
        <v>953</v>
      </c>
      <c r="Q1550">
        <v>1</v>
      </c>
      <c r="X1550">
        <v>31.6</v>
      </c>
      <c r="Y1550">
        <v>0</v>
      </c>
      <c r="Z1550">
        <v>0</v>
      </c>
      <c r="AA1550">
        <v>0</v>
      </c>
      <c r="AB1550">
        <v>9.92</v>
      </c>
      <c r="AC1550">
        <v>0</v>
      </c>
      <c r="AD1550">
        <v>1</v>
      </c>
      <c r="AE1550">
        <v>1</v>
      </c>
      <c r="AF1550" t="s">
        <v>6</v>
      </c>
      <c r="AG1550">
        <v>31.6</v>
      </c>
      <c r="AH1550">
        <v>2</v>
      </c>
      <c r="AI1550">
        <v>27723703</v>
      </c>
      <c r="AJ1550">
        <v>1541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</row>
    <row r="1551" spans="1:44" x14ac:dyDescent="0.2">
      <c r="A1551">
        <f>ROW(Source!A555)</f>
        <v>555</v>
      </c>
      <c r="B1551">
        <v>27723714</v>
      </c>
      <c r="C1551">
        <v>27723702</v>
      </c>
      <c r="D1551">
        <v>25412928</v>
      </c>
      <c r="E1551">
        <v>1</v>
      </c>
      <c r="F1551">
        <v>1</v>
      </c>
      <c r="G1551">
        <v>1</v>
      </c>
      <c r="H1551">
        <v>1</v>
      </c>
      <c r="I1551" t="s">
        <v>954</v>
      </c>
      <c r="J1551" t="s">
        <v>6</v>
      </c>
      <c r="K1551" t="s">
        <v>955</v>
      </c>
      <c r="L1551">
        <v>1191</v>
      </c>
      <c r="N1551">
        <v>1013</v>
      </c>
      <c r="O1551" t="s">
        <v>953</v>
      </c>
      <c r="P1551" t="s">
        <v>953</v>
      </c>
      <c r="Q1551">
        <v>1</v>
      </c>
      <c r="X1551">
        <v>0.05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1</v>
      </c>
      <c r="AE1551">
        <v>2</v>
      </c>
      <c r="AF1551" t="s">
        <v>6</v>
      </c>
      <c r="AG1551">
        <v>0.05</v>
      </c>
      <c r="AH1551">
        <v>2</v>
      </c>
      <c r="AI1551">
        <v>27723704</v>
      </c>
      <c r="AJ1551">
        <v>1542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</row>
    <row r="1552" spans="1:44" x14ac:dyDescent="0.2">
      <c r="A1552">
        <f>ROW(Source!A555)</f>
        <v>555</v>
      </c>
      <c r="B1552">
        <v>27723715</v>
      </c>
      <c r="C1552">
        <v>27723702</v>
      </c>
      <c r="D1552">
        <v>25230220</v>
      </c>
      <c r="E1552">
        <v>1</v>
      </c>
      <c r="F1552">
        <v>1</v>
      </c>
      <c r="G1552">
        <v>1</v>
      </c>
      <c r="H1552">
        <v>2</v>
      </c>
      <c r="I1552" t="s">
        <v>991</v>
      </c>
      <c r="J1552" t="s">
        <v>992</v>
      </c>
      <c r="K1552" t="s">
        <v>993</v>
      </c>
      <c r="L1552">
        <v>1368</v>
      </c>
      <c r="N1552">
        <v>1011</v>
      </c>
      <c r="O1552" t="s">
        <v>959</v>
      </c>
      <c r="P1552" t="s">
        <v>959</v>
      </c>
      <c r="Q1552">
        <v>1</v>
      </c>
      <c r="X1552">
        <v>0.03</v>
      </c>
      <c r="Y1552">
        <v>0</v>
      </c>
      <c r="Z1552">
        <v>111.99</v>
      </c>
      <c r="AA1552">
        <v>13.5</v>
      </c>
      <c r="AB1552">
        <v>0</v>
      </c>
      <c r="AC1552">
        <v>0</v>
      </c>
      <c r="AD1552">
        <v>1</v>
      </c>
      <c r="AE1552">
        <v>0</v>
      </c>
      <c r="AF1552" t="s">
        <v>6</v>
      </c>
      <c r="AG1552">
        <v>0.03</v>
      </c>
      <c r="AH1552">
        <v>2</v>
      </c>
      <c r="AI1552">
        <v>27723705</v>
      </c>
      <c r="AJ1552">
        <v>1543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</row>
    <row r="1553" spans="1:44" x14ac:dyDescent="0.2">
      <c r="A1553">
        <f>ROW(Source!A555)</f>
        <v>555</v>
      </c>
      <c r="B1553">
        <v>27723716</v>
      </c>
      <c r="C1553">
        <v>27723702</v>
      </c>
      <c r="D1553">
        <v>25231607</v>
      </c>
      <c r="E1553">
        <v>1</v>
      </c>
      <c r="F1553">
        <v>1</v>
      </c>
      <c r="G1553">
        <v>1</v>
      </c>
      <c r="H1553">
        <v>2</v>
      </c>
      <c r="I1553" t="s">
        <v>997</v>
      </c>
      <c r="J1553" t="s">
        <v>998</v>
      </c>
      <c r="K1553" t="s">
        <v>999</v>
      </c>
      <c r="L1553">
        <v>1368</v>
      </c>
      <c r="N1553">
        <v>1011</v>
      </c>
      <c r="O1553" t="s">
        <v>959</v>
      </c>
      <c r="P1553" t="s">
        <v>959</v>
      </c>
      <c r="Q1553">
        <v>1</v>
      </c>
      <c r="X1553">
        <v>0.02</v>
      </c>
      <c r="Y1553">
        <v>0</v>
      </c>
      <c r="Z1553">
        <v>65.709999999999994</v>
      </c>
      <c r="AA1553">
        <v>11.6</v>
      </c>
      <c r="AB1553">
        <v>0</v>
      </c>
      <c r="AC1553">
        <v>0</v>
      </c>
      <c r="AD1553">
        <v>1</v>
      </c>
      <c r="AE1553">
        <v>0</v>
      </c>
      <c r="AF1553" t="s">
        <v>6</v>
      </c>
      <c r="AG1553">
        <v>0.02</v>
      </c>
      <c r="AH1553">
        <v>2</v>
      </c>
      <c r="AI1553">
        <v>27723706</v>
      </c>
      <c r="AJ1553">
        <v>1544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</row>
    <row r="1554" spans="1:44" x14ac:dyDescent="0.2">
      <c r="A1554">
        <f>ROW(Source!A555)</f>
        <v>555</v>
      </c>
      <c r="B1554">
        <v>27723717</v>
      </c>
      <c r="C1554">
        <v>27723702</v>
      </c>
      <c r="D1554">
        <v>25150263</v>
      </c>
      <c r="E1554">
        <v>1</v>
      </c>
      <c r="F1554">
        <v>1</v>
      </c>
      <c r="G1554">
        <v>1</v>
      </c>
      <c r="H1554">
        <v>3</v>
      </c>
      <c r="I1554" t="s">
        <v>1184</v>
      </c>
      <c r="J1554" t="s">
        <v>1185</v>
      </c>
      <c r="K1554" t="s">
        <v>1186</v>
      </c>
      <c r="L1554">
        <v>1346</v>
      </c>
      <c r="N1554">
        <v>1009</v>
      </c>
      <c r="O1554" t="s">
        <v>178</v>
      </c>
      <c r="P1554" t="s">
        <v>178</v>
      </c>
      <c r="Q1554">
        <v>1</v>
      </c>
      <c r="X1554">
        <v>0.11</v>
      </c>
      <c r="Y1554">
        <v>30.4</v>
      </c>
      <c r="Z1554">
        <v>0</v>
      </c>
      <c r="AA1554">
        <v>0</v>
      </c>
      <c r="AB1554">
        <v>0</v>
      </c>
      <c r="AC1554">
        <v>0</v>
      </c>
      <c r="AD1554">
        <v>1</v>
      </c>
      <c r="AE1554">
        <v>0</v>
      </c>
      <c r="AF1554" t="s">
        <v>6</v>
      </c>
      <c r="AG1554">
        <v>0.11</v>
      </c>
      <c r="AH1554">
        <v>2</v>
      </c>
      <c r="AI1554">
        <v>27723707</v>
      </c>
      <c r="AJ1554">
        <v>1545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</row>
    <row r="1555" spans="1:44" x14ac:dyDescent="0.2">
      <c r="A1555">
        <f>ROW(Source!A555)</f>
        <v>555</v>
      </c>
      <c r="B1555">
        <v>27723718</v>
      </c>
      <c r="C1555">
        <v>27723702</v>
      </c>
      <c r="D1555">
        <v>25152748</v>
      </c>
      <c r="E1555">
        <v>1</v>
      </c>
      <c r="F1555">
        <v>1</v>
      </c>
      <c r="G1555">
        <v>1</v>
      </c>
      <c r="H1555">
        <v>3</v>
      </c>
      <c r="I1555" t="s">
        <v>1302</v>
      </c>
      <c r="J1555" t="s">
        <v>1303</v>
      </c>
      <c r="K1555" t="s">
        <v>1304</v>
      </c>
      <c r="L1555">
        <v>1355</v>
      </c>
      <c r="N1555">
        <v>1010</v>
      </c>
      <c r="O1555" t="s">
        <v>519</v>
      </c>
      <c r="P1555" t="s">
        <v>519</v>
      </c>
      <c r="Q1555">
        <v>100</v>
      </c>
      <c r="X1555">
        <v>1.02</v>
      </c>
      <c r="Y1555">
        <v>86</v>
      </c>
      <c r="Z1555">
        <v>0</v>
      </c>
      <c r="AA1555">
        <v>0</v>
      </c>
      <c r="AB1555">
        <v>0</v>
      </c>
      <c r="AC1555">
        <v>0</v>
      </c>
      <c r="AD1555">
        <v>1</v>
      </c>
      <c r="AE1555">
        <v>0</v>
      </c>
      <c r="AF1555" t="s">
        <v>6</v>
      </c>
      <c r="AG1555">
        <v>1.02</v>
      </c>
      <c r="AH1555">
        <v>2</v>
      </c>
      <c r="AI1555">
        <v>27723708</v>
      </c>
      <c r="AJ1555">
        <v>1546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</row>
    <row r="1556" spans="1:44" x14ac:dyDescent="0.2">
      <c r="A1556">
        <f>ROW(Source!A555)</f>
        <v>555</v>
      </c>
      <c r="B1556">
        <v>27723719</v>
      </c>
      <c r="C1556">
        <v>27723702</v>
      </c>
      <c r="D1556">
        <v>25153108</v>
      </c>
      <c r="E1556">
        <v>1</v>
      </c>
      <c r="F1556">
        <v>1</v>
      </c>
      <c r="G1556">
        <v>1</v>
      </c>
      <c r="H1556">
        <v>3</v>
      </c>
      <c r="I1556" t="s">
        <v>1317</v>
      </c>
      <c r="J1556" t="s">
        <v>1318</v>
      </c>
      <c r="K1556" t="s">
        <v>1319</v>
      </c>
      <c r="L1556">
        <v>1348</v>
      </c>
      <c r="N1556">
        <v>1009</v>
      </c>
      <c r="O1556" t="s">
        <v>46</v>
      </c>
      <c r="P1556" t="s">
        <v>46</v>
      </c>
      <c r="Q1556">
        <v>1000</v>
      </c>
      <c r="X1556">
        <v>1.6000000000000001E-4</v>
      </c>
      <c r="Y1556">
        <v>29800</v>
      </c>
      <c r="Z1556">
        <v>0</v>
      </c>
      <c r="AA1556">
        <v>0</v>
      </c>
      <c r="AB1556">
        <v>0</v>
      </c>
      <c r="AC1556">
        <v>0</v>
      </c>
      <c r="AD1556">
        <v>1</v>
      </c>
      <c r="AE1556">
        <v>0</v>
      </c>
      <c r="AF1556" t="s">
        <v>6</v>
      </c>
      <c r="AG1556">
        <v>1.6000000000000001E-4</v>
      </c>
      <c r="AH1556">
        <v>2</v>
      </c>
      <c r="AI1556">
        <v>27723709</v>
      </c>
      <c r="AJ1556">
        <v>1547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</row>
    <row r="1557" spans="1:44" x14ac:dyDescent="0.2">
      <c r="A1557">
        <f>ROW(Source!A555)</f>
        <v>555</v>
      </c>
      <c r="B1557">
        <v>27723720</v>
      </c>
      <c r="C1557">
        <v>27723702</v>
      </c>
      <c r="D1557">
        <v>25153112</v>
      </c>
      <c r="E1557">
        <v>1</v>
      </c>
      <c r="F1557">
        <v>1</v>
      </c>
      <c r="G1557">
        <v>1</v>
      </c>
      <c r="H1557">
        <v>3</v>
      </c>
      <c r="I1557" t="s">
        <v>1213</v>
      </c>
      <c r="J1557" t="s">
        <v>1214</v>
      </c>
      <c r="K1557" t="s">
        <v>1215</v>
      </c>
      <c r="L1557">
        <v>1348</v>
      </c>
      <c r="N1557">
        <v>1009</v>
      </c>
      <c r="O1557" t="s">
        <v>46</v>
      </c>
      <c r="P1557" t="s">
        <v>46</v>
      </c>
      <c r="Q1557">
        <v>1000</v>
      </c>
      <c r="X1557">
        <v>2.9999999999999997E-4</v>
      </c>
      <c r="Y1557">
        <v>12430</v>
      </c>
      <c r="Z1557">
        <v>0</v>
      </c>
      <c r="AA1557">
        <v>0</v>
      </c>
      <c r="AB1557">
        <v>0</v>
      </c>
      <c r="AC1557">
        <v>0</v>
      </c>
      <c r="AD1557">
        <v>1</v>
      </c>
      <c r="AE1557">
        <v>0</v>
      </c>
      <c r="AF1557" t="s">
        <v>6</v>
      </c>
      <c r="AG1557">
        <v>2.9999999999999997E-4</v>
      </c>
      <c r="AH1557">
        <v>2</v>
      </c>
      <c r="AI1557">
        <v>27723710</v>
      </c>
      <c r="AJ1557">
        <v>1548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</row>
    <row r="1558" spans="1:44" x14ac:dyDescent="0.2">
      <c r="A1558">
        <f>ROW(Source!A555)</f>
        <v>555</v>
      </c>
      <c r="B1558">
        <v>27723721</v>
      </c>
      <c r="C1558">
        <v>27723702</v>
      </c>
      <c r="D1558">
        <v>25147235</v>
      </c>
      <c r="E1558">
        <v>17</v>
      </c>
      <c r="F1558">
        <v>1</v>
      </c>
      <c r="G1558">
        <v>1</v>
      </c>
      <c r="H1558">
        <v>3</v>
      </c>
      <c r="I1558" t="s">
        <v>1204</v>
      </c>
      <c r="J1558" t="s">
        <v>6</v>
      </c>
      <c r="K1558" t="s">
        <v>1205</v>
      </c>
      <c r="L1558">
        <v>1374</v>
      </c>
      <c r="N1558">
        <v>1013</v>
      </c>
      <c r="O1558" t="s">
        <v>1206</v>
      </c>
      <c r="P1558" t="s">
        <v>1206</v>
      </c>
      <c r="Q1558">
        <v>1</v>
      </c>
      <c r="X1558">
        <v>6.27</v>
      </c>
      <c r="Y1558">
        <v>1</v>
      </c>
      <c r="Z1558">
        <v>0</v>
      </c>
      <c r="AA1558">
        <v>0</v>
      </c>
      <c r="AB1558">
        <v>0</v>
      </c>
      <c r="AC1558">
        <v>0</v>
      </c>
      <c r="AD1558">
        <v>1</v>
      </c>
      <c r="AE1558">
        <v>0</v>
      </c>
      <c r="AF1558" t="s">
        <v>6</v>
      </c>
      <c r="AG1558">
        <v>6.27</v>
      </c>
      <c r="AH1558">
        <v>2</v>
      </c>
      <c r="AI1558">
        <v>27723712</v>
      </c>
      <c r="AJ1558">
        <v>1550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</row>
    <row r="1559" spans="1:44" x14ac:dyDescent="0.2">
      <c r="A1559">
        <f>ROW(Source!A558)</f>
        <v>558</v>
      </c>
      <c r="B1559">
        <v>27723729</v>
      </c>
      <c r="C1559">
        <v>27723723</v>
      </c>
      <c r="D1559">
        <v>25420819</v>
      </c>
      <c r="E1559">
        <v>1</v>
      </c>
      <c r="F1559">
        <v>1</v>
      </c>
      <c r="G1559">
        <v>1</v>
      </c>
      <c r="H1559">
        <v>1</v>
      </c>
      <c r="I1559" t="s">
        <v>1109</v>
      </c>
      <c r="J1559" t="s">
        <v>6</v>
      </c>
      <c r="K1559" t="s">
        <v>1110</v>
      </c>
      <c r="L1559">
        <v>1191</v>
      </c>
      <c r="N1559">
        <v>1013</v>
      </c>
      <c r="O1559" t="s">
        <v>953</v>
      </c>
      <c r="P1559" t="s">
        <v>953</v>
      </c>
      <c r="Q1559">
        <v>1</v>
      </c>
      <c r="X1559">
        <v>15.2</v>
      </c>
      <c r="Y1559">
        <v>0</v>
      </c>
      <c r="Z1559">
        <v>0</v>
      </c>
      <c r="AA1559">
        <v>0</v>
      </c>
      <c r="AB1559">
        <v>9.18</v>
      </c>
      <c r="AC1559">
        <v>0</v>
      </c>
      <c r="AD1559">
        <v>1</v>
      </c>
      <c r="AE1559">
        <v>1</v>
      </c>
      <c r="AF1559" t="s">
        <v>6</v>
      </c>
      <c r="AG1559">
        <v>15.2</v>
      </c>
      <c r="AH1559">
        <v>2</v>
      </c>
      <c r="AI1559">
        <v>27723724</v>
      </c>
      <c r="AJ1559">
        <v>1551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</row>
    <row r="1560" spans="1:44" x14ac:dyDescent="0.2">
      <c r="A1560">
        <f>ROW(Source!A558)</f>
        <v>558</v>
      </c>
      <c r="B1560">
        <v>27723730</v>
      </c>
      <c r="C1560">
        <v>27723723</v>
      </c>
      <c r="D1560">
        <v>25152829</v>
      </c>
      <c r="E1560">
        <v>1</v>
      </c>
      <c r="F1560">
        <v>1</v>
      </c>
      <c r="G1560">
        <v>1</v>
      </c>
      <c r="H1560">
        <v>3</v>
      </c>
      <c r="I1560" t="s">
        <v>1380</v>
      </c>
      <c r="J1560" t="s">
        <v>1381</v>
      </c>
      <c r="K1560" t="s">
        <v>1382</v>
      </c>
      <c r="L1560">
        <v>1355</v>
      </c>
      <c r="N1560">
        <v>1010</v>
      </c>
      <c r="O1560" t="s">
        <v>519</v>
      </c>
      <c r="P1560" t="s">
        <v>519</v>
      </c>
      <c r="Q1560">
        <v>100</v>
      </c>
      <c r="X1560">
        <v>1.75</v>
      </c>
      <c r="Y1560">
        <v>8</v>
      </c>
      <c r="Z1560">
        <v>0</v>
      </c>
      <c r="AA1560">
        <v>0</v>
      </c>
      <c r="AB1560">
        <v>0</v>
      </c>
      <c r="AC1560">
        <v>0</v>
      </c>
      <c r="AD1560">
        <v>1</v>
      </c>
      <c r="AE1560">
        <v>0</v>
      </c>
      <c r="AF1560" t="s">
        <v>6</v>
      </c>
      <c r="AG1560">
        <v>1.75</v>
      </c>
      <c r="AH1560">
        <v>2</v>
      </c>
      <c r="AI1560">
        <v>27723725</v>
      </c>
      <c r="AJ1560">
        <v>1552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</row>
    <row r="1561" spans="1:44" x14ac:dyDescent="0.2">
      <c r="A1561">
        <f>ROW(Source!A558)</f>
        <v>558</v>
      </c>
      <c r="B1561">
        <v>27723731</v>
      </c>
      <c r="C1561">
        <v>27723723</v>
      </c>
      <c r="D1561">
        <v>25147235</v>
      </c>
      <c r="E1561">
        <v>17</v>
      </c>
      <c r="F1561">
        <v>1</v>
      </c>
      <c r="G1561">
        <v>1</v>
      </c>
      <c r="H1561">
        <v>3</v>
      </c>
      <c r="I1561" t="s">
        <v>1204</v>
      </c>
      <c r="J1561" t="s">
        <v>6</v>
      </c>
      <c r="K1561" t="s">
        <v>1205</v>
      </c>
      <c r="L1561">
        <v>1374</v>
      </c>
      <c r="N1561">
        <v>1013</v>
      </c>
      <c r="O1561" t="s">
        <v>1206</v>
      </c>
      <c r="P1561" t="s">
        <v>1206</v>
      </c>
      <c r="Q1561">
        <v>1</v>
      </c>
      <c r="X1561">
        <v>2.79</v>
      </c>
      <c r="Y1561">
        <v>1</v>
      </c>
      <c r="Z1561">
        <v>0</v>
      </c>
      <c r="AA1561">
        <v>0</v>
      </c>
      <c r="AB1561">
        <v>0</v>
      </c>
      <c r="AC1561">
        <v>0</v>
      </c>
      <c r="AD1561">
        <v>1</v>
      </c>
      <c r="AE1561">
        <v>0</v>
      </c>
      <c r="AF1561" t="s">
        <v>6</v>
      </c>
      <c r="AG1561">
        <v>2.79</v>
      </c>
      <c r="AH1561">
        <v>2</v>
      </c>
      <c r="AI1561">
        <v>27723726</v>
      </c>
      <c r="AJ1561">
        <v>1555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</row>
    <row r="1562" spans="1:44" x14ac:dyDescent="0.2">
      <c r="A1562">
        <f>ROW(Source!A559)</f>
        <v>559</v>
      </c>
      <c r="B1562">
        <v>27723729</v>
      </c>
      <c r="C1562">
        <v>27723723</v>
      </c>
      <c r="D1562">
        <v>25420819</v>
      </c>
      <c r="E1562">
        <v>1</v>
      </c>
      <c r="F1562">
        <v>1</v>
      </c>
      <c r="G1562">
        <v>1</v>
      </c>
      <c r="H1562">
        <v>1</v>
      </c>
      <c r="I1562" t="s">
        <v>1109</v>
      </c>
      <c r="J1562" t="s">
        <v>6</v>
      </c>
      <c r="K1562" t="s">
        <v>1110</v>
      </c>
      <c r="L1562">
        <v>1191</v>
      </c>
      <c r="N1562">
        <v>1013</v>
      </c>
      <c r="O1562" t="s">
        <v>953</v>
      </c>
      <c r="P1562" t="s">
        <v>953</v>
      </c>
      <c r="Q1562">
        <v>1</v>
      </c>
      <c r="X1562">
        <v>15.2</v>
      </c>
      <c r="Y1562">
        <v>0</v>
      </c>
      <c r="Z1562">
        <v>0</v>
      </c>
      <c r="AA1562">
        <v>0</v>
      </c>
      <c r="AB1562">
        <v>9.18</v>
      </c>
      <c r="AC1562">
        <v>0</v>
      </c>
      <c r="AD1562">
        <v>1</v>
      </c>
      <c r="AE1562">
        <v>1</v>
      </c>
      <c r="AF1562" t="s">
        <v>6</v>
      </c>
      <c r="AG1562">
        <v>15.2</v>
      </c>
      <c r="AH1562">
        <v>2</v>
      </c>
      <c r="AI1562">
        <v>27723724</v>
      </c>
      <c r="AJ1562">
        <v>1556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</row>
    <row r="1563" spans="1:44" x14ac:dyDescent="0.2">
      <c r="A1563">
        <f>ROW(Source!A559)</f>
        <v>559</v>
      </c>
      <c r="B1563">
        <v>27723730</v>
      </c>
      <c r="C1563">
        <v>27723723</v>
      </c>
      <c r="D1563">
        <v>25152829</v>
      </c>
      <c r="E1563">
        <v>1</v>
      </c>
      <c r="F1563">
        <v>1</v>
      </c>
      <c r="G1563">
        <v>1</v>
      </c>
      <c r="H1563">
        <v>3</v>
      </c>
      <c r="I1563" t="s">
        <v>1380</v>
      </c>
      <c r="J1563" t="s">
        <v>1381</v>
      </c>
      <c r="K1563" t="s">
        <v>1382</v>
      </c>
      <c r="L1563">
        <v>1355</v>
      </c>
      <c r="N1563">
        <v>1010</v>
      </c>
      <c r="O1563" t="s">
        <v>519</v>
      </c>
      <c r="P1563" t="s">
        <v>519</v>
      </c>
      <c r="Q1563">
        <v>100</v>
      </c>
      <c r="X1563">
        <v>1.75</v>
      </c>
      <c r="Y1563">
        <v>8</v>
      </c>
      <c r="Z1563">
        <v>0</v>
      </c>
      <c r="AA1563">
        <v>0</v>
      </c>
      <c r="AB1563">
        <v>0</v>
      </c>
      <c r="AC1563">
        <v>0</v>
      </c>
      <c r="AD1563">
        <v>1</v>
      </c>
      <c r="AE1563">
        <v>0</v>
      </c>
      <c r="AF1563" t="s">
        <v>6</v>
      </c>
      <c r="AG1563">
        <v>1.75</v>
      </c>
      <c r="AH1563">
        <v>2</v>
      </c>
      <c r="AI1563">
        <v>27723725</v>
      </c>
      <c r="AJ1563">
        <v>1557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</row>
    <row r="1564" spans="1:44" x14ac:dyDescent="0.2">
      <c r="A1564">
        <f>ROW(Source!A559)</f>
        <v>559</v>
      </c>
      <c r="B1564">
        <v>27723731</v>
      </c>
      <c r="C1564">
        <v>27723723</v>
      </c>
      <c r="D1564">
        <v>25147235</v>
      </c>
      <c r="E1564">
        <v>17</v>
      </c>
      <c r="F1564">
        <v>1</v>
      </c>
      <c r="G1564">
        <v>1</v>
      </c>
      <c r="H1564">
        <v>3</v>
      </c>
      <c r="I1564" t="s">
        <v>1204</v>
      </c>
      <c r="J1564" t="s">
        <v>6</v>
      </c>
      <c r="K1564" t="s">
        <v>1205</v>
      </c>
      <c r="L1564">
        <v>1374</v>
      </c>
      <c r="N1564">
        <v>1013</v>
      </c>
      <c r="O1564" t="s">
        <v>1206</v>
      </c>
      <c r="P1564" t="s">
        <v>1206</v>
      </c>
      <c r="Q1564">
        <v>1</v>
      </c>
      <c r="X1564">
        <v>2.79</v>
      </c>
      <c r="Y1564">
        <v>1</v>
      </c>
      <c r="Z1564">
        <v>0</v>
      </c>
      <c r="AA1564">
        <v>0</v>
      </c>
      <c r="AB1564">
        <v>0</v>
      </c>
      <c r="AC1564">
        <v>0</v>
      </c>
      <c r="AD1564">
        <v>1</v>
      </c>
      <c r="AE1564">
        <v>0</v>
      </c>
      <c r="AF1564" t="s">
        <v>6</v>
      </c>
      <c r="AG1564">
        <v>2.79</v>
      </c>
      <c r="AH1564">
        <v>2</v>
      </c>
      <c r="AI1564">
        <v>27723726</v>
      </c>
      <c r="AJ1564">
        <v>1560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</row>
    <row r="1565" spans="1:44" x14ac:dyDescent="0.2">
      <c r="A1565">
        <f>ROW(Source!A564)</f>
        <v>564</v>
      </c>
      <c r="B1565">
        <v>27723745</v>
      </c>
      <c r="C1565">
        <v>27723734</v>
      </c>
      <c r="D1565">
        <v>25412930</v>
      </c>
      <c r="E1565">
        <v>1</v>
      </c>
      <c r="F1565">
        <v>1</v>
      </c>
      <c r="G1565">
        <v>1</v>
      </c>
      <c r="H1565">
        <v>1</v>
      </c>
      <c r="I1565" t="s">
        <v>1107</v>
      </c>
      <c r="J1565" t="s">
        <v>6</v>
      </c>
      <c r="K1565" t="s">
        <v>1108</v>
      </c>
      <c r="L1565">
        <v>1191</v>
      </c>
      <c r="N1565">
        <v>1013</v>
      </c>
      <c r="O1565" t="s">
        <v>953</v>
      </c>
      <c r="P1565" t="s">
        <v>953</v>
      </c>
      <c r="Q1565">
        <v>1</v>
      </c>
      <c r="X1565">
        <v>5.39</v>
      </c>
      <c r="Y1565">
        <v>0</v>
      </c>
      <c r="Z1565">
        <v>0</v>
      </c>
      <c r="AA1565">
        <v>0</v>
      </c>
      <c r="AB1565">
        <v>9.4</v>
      </c>
      <c r="AC1565">
        <v>0</v>
      </c>
      <c r="AD1565">
        <v>1</v>
      </c>
      <c r="AE1565">
        <v>1</v>
      </c>
      <c r="AF1565" t="s">
        <v>6</v>
      </c>
      <c r="AG1565">
        <v>5.39</v>
      </c>
      <c r="AH1565">
        <v>2</v>
      </c>
      <c r="AI1565">
        <v>27723735</v>
      </c>
      <c r="AJ1565">
        <v>1561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</row>
    <row r="1566" spans="1:44" x14ac:dyDescent="0.2">
      <c r="A1566">
        <f>ROW(Source!A564)</f>
        <v>564</v>
      </c>
      <c r="B1566">
        <v>27723746</v>
      </c>
      <c r="C1566">
        <v>27723734</v>
      </c>
      <c r="D1566">
        <v>25412928</v>
      </c>
      <c r="E1566">
        <v>1</v>
      </c>
      <c r="F1566">
        <v>1</v>
      </c>
      <c r="G1566">
        <v>1</v>
      </c>
      <c r="H1566">
        <v>1</v>
      </c>
      <c r="I1566" t="s">
        <v>954</v>
      </c>
      <c r="J1566" t="s">
        <v>6</v>
      </c>
      <c r="K1566" t="s">
        <v>955</v>
      </c>
      <c r="L1566">
        <v>1191</v>
      </c>
      <c r="N1566">
        <v>1013</v>
      </c>
      <c r="O1566" t="s">
        <v>953</v>
      </c>
      <c r="P1566" t="s">
        <v>953</v>
      </c>
      <c r="Q1566">
        <v>1</v>
      </c>
      <c r="X1566">
        <v>0.04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1</v>
      </c>
      <c r="AE1566">
        <v>2</v>
      </c>
      <c r="AF1566" t="s">
        <v>6</v>
      </c>
      <c r="AG1566">
        <v>0.04</v>
      </c>
      <c r="AH1566">
        <v>2</v>
      </c>
      <c r="AI1566">
        <v>27723736</v>
      </c>
      <c r="AJ1566">
        <v>1562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</row>
    <row r="1567" spans="1:44" x14ac:dyDescent="0.2">
      <c r="A1567">
        <f>ROW(Source!A564)</f>
        <v>564</v>
      </c>
      <c r="B1567">
        <v>27723747</v>
      </c>
      <c r="C1567">
        <v>27723734</v>
      </c>
      <c r="D1567">
        <v>25230220</v>
      </c>
      <c r="E1567">
        <v>1</v>
      </c>
      <c r="F1567">
        <v>1</v>
      </c>
      <c r="G1567">
        <v>1</v>
      </c>
      <c r="H1567">
        <v>2</v>
      </c>
      <c r="I1567" t="s">
        <v>991</v>
      </c>
      <c r="J1567" t="s">
        <v>992</v>
      </c>
      <c r="K1567" t="s">
        <v>993</v>
      </c>
      <c r="L1567">
        <v>1368</v>
      </c>
      <c r="N1567">
        <v>1011</v>
      </c>
      <c r="O1567" t="s">
        <v>959</v>
      </c>
      <c r="P1567" t="s">
        <v>959</v>
      </c>
      <c r="Q1567">
        <v>1</v>
      </c>
      <c r="X1567">
        <v>0.02</v>
      </c>
      <c r="Y1567">
        <v>0</v>
      </c>
      <c r="Z1567">
        <v>111.99</v>
      </c>
      <c r="AA1567">
        <v>13.5</v>
      </c>
      <c r="AB1567">
        <v>0</v>
      </c>
      <c r="AC1567">
        <v>0</v>
      </c>
      <c r="AD1567">
        <v>1</v>
      </c>
      <c r="AE1567">
        <v>0</v>
      </c>
      <c r="AF1567" t="s">
        <v>6</v>
      </c>
      <c r="AG1567">
        <v>0.02</v>
      </c>
      <c r="AH1567">
        <v>2</v>
      </c>
      <c r="AI1567">
        <v>27723737</v>
      </c>
      <c r="AJ1567">
        <v>1563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</row>
    <row r="1568" spans="1:44" x14ac:dyDescent="0.2">
      <c r="A1568">
        <f>ROW(Source!A564)</f>
        <v>564</v>
      </c>
      <c r="B1568">
        <v>27723748</v>
      </c>
      <c r="C1568">
        <v>27723734</v>
      </c>
      <c r="D1568">
        <v>25231607</v>
      </c>
      <c r="E1568">
        <v>1</v>
      </c>
      <c r="F1568">
        <v>1</v>
      </c>
      <c r="G1568">
        <v>1</v>
      </c>
      <c r="H1568">
        <v>2</v>
      </c>
      <c r="I1568" t="s">
        <v>997</v>
      </c>
      <c r="J1568" t="s">
        <v>998</v>
      </c>
      <c r="K1568" t="s">
        <v>999</v>
      </c>
      <c r="L1568">
        <v>1368</v>
      </c>
      <c r="N1568">
        <v>1011</v>
      </c>
      <c r="O1568" t="s">
        <v>959</v>
      </c>
      <c r="P1568" t="s">
        <v>959</v>
      </c>
      <c r="Q1568">
        <v>1</v>
      </c>
      <c r="X1568">
        <v>0.02</v>
      </c>
      <c r="Y1568">
        <v>0</v>
      </c>
      <c r="Z1568">
        <v>65.709999999999994</v>
      </c>
      <c r="AA1568">
        <v>11.6</v>
      </c>
      <c r="AB1568">
        <v>0</v>
      </c>
      <c r="AC1568">
        <v>0</v>
      </c>
      <c r="AD1568">
        <v>1</v>
      </c>
      <c r="AE1568">
        <v>0</v>
      </c>
      <c r="AF1568" t="s">
        <v>6</v>
      </c>
      <c r="AG1568">
        <v>0.02</v>
      </c>
      <c r="AH1568">
        <v>2</v>
      </c>
      <c r="AI1568">
        <v>27723738</v>
      </c>
      <c r="AJ1568">
        <v>1564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</row>
    <row r="1569" spans="1:44" x14ac:dyDescent="0.2">
      <c r="A1569">
        <f>ROW(Source!A564)</f>
        <v>564</v>
      </c>
      <c r="B1569">
        <v>27723749</v>
      </c>
      <c r="C1569">
        <v>27723734</v>
      </c>
      <c r="D1569">
        <v>25150263</v>
      </c>
      <c r="E1569">
        <v>1</v>
      </c>
      <c r="F1569">
        <v>1</v>
      </c>
      <c r="G1569">
        <v>1</v>
      </c>
      <c r="H1569">
        <v>3</v>
      </c>
      <c r="I1569" t="s">
        <v>1184</v>
      </c>
      <c r="J1569" t="s">
        <v>1185</v>
      </c>
      <c r="K1569" t="s">
        <v>1186</v>
      </c>
      <c r="L1569">
        <v>1346</v>
      </c>
      <c r="N1569">
        <v>1009</v>
      </c>
      <c r="O1569" t="s">
        <v>178</v>
      </c>
      <c r="P1569" t="s">
        <v>178</v>
      </c>
      <c r="Q1569">
        <v>1</v>
      </c>
      <c r="X1569">
        <v>0.16</v>
      </c>
      <c r="Y1569">
        <v>30.4</v>
      </c>
      <c r="Z1569">
        <v>0</v>
      </c>
      <c r="AA1569">
        <v>0</v>
      </c>
      <c r="AB1569">
        <v>0</v>
      </c>
      <c r="AC1569">
        <v>0</v>
      </c>
      <c r="AD1569">
        <v>1</v>
      </c>
      <c r="AE1569">
        <v>0</v>
      </c>
      <c r="AF1569" t="s">
        <v>6</v>
      </c>
      <c r="AG1569">
        <v>0.16</v>
      </c>
      <c r="AH1569">
        <v>2</v>
      </c>
      <c r="AI1569">
        <v>27723739</v>
      </c>
      <c r="AJ1569">
        <v>1565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</row>
    <row r="1570" spans="1:44" x14ac:dyDescent="0.2">
      <c r="A1570">
        <f>ROW(Source!A564)</f>
        <v>564</v>
      </c>
      <c r="B1570">
        <v>27723750</v>
      </c>
      <c r="C1570">
        <v>27723734</v>
      </c>
      <c r="D1570">
        <v>25150542</v>
      </c>
      <c r="E1570">
        <v>1</v>
      </c>
      <c r="F1570">
        <v>1</v>
      </c>
      <c r="G1570">
        <v>1</v>
      </c>
      <c r="H1570">
        <v>3</v>
      </c>
      <c r="I1570" t="s">
        <v>1383</v>
      </c>
      <c r="J1570" t="s">
        <v>1384</v>
      </c>
      <c r="K1570" t="s">
        <v>1385</v>
      </c>
      <c r="L1570">
        <v>1348</v>
      </c>
      <c r="N1570">
        <v>1009</v>
      </c>
      <c r="O1570" t="s">
        <v>46</v>
      </c>
      <c r="P1570" t="s">
        <v>46</v>
      </c>
      <c r="Q1570">
        <v>1000</v>
      </c>
      <c r="X1570">
        <v>5.9999999999999995E-4</v>
      </c>
      <c r="Y1570">
        <v>1820</v>
      </c>
      <c r="Z1570">
        <v>0</v>
      </c>
      <c r="AA1570">
        <v>0</v>
      </c>
      <c r="AB1570">
        <v>0</v>
      </c>
      <c r="AC1570">
        <v>0</v>
      </c>
      <c r="AD1570">
        <v>1</v>
      </c>
      <c r="AE1570">
        <v>0</v>
      </c>
      <c r="AF1570" t="s">
        <v>6</v>
      </c>
      <c r="AG1570">
        <v>5.9999999999999995E-4</v>
      </c>
      <c r="AH1570">
        <v>2</v>
      </c>
      <c r="AI1570">
        <v>27723740</v>
      </c>
      <c r="AJ1570">
        <v>1566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</row>
    <row r="1571" spans="1:44" x14ac:dyDescent="0.2">
      <c r="A1571">
        <f>ROW(Source!A564)</f>
        <v>564</v>
      </c>
      <c r="B1571">
        <v>27723751</v>
      </c>
      <c r="C1571">
        <v>27723734</v>
      </c>
      <c r="D1571">
        <v>25186459</v>
      </c>
      <c r="E1571">
        <v>1</v>
      </c>
      <c r="F1571">
        <v>1</v>
      </c>
      <c r="G1571">
        <v>1</v>
      </c>
      <c r="H1571">
        <v>3</v>
      </c>
      <c r="I1571" t="s">
        <v>1201</v>
      </c>
      <c r="J1571" t="s">
        <v>1202</v>
      </c>
      <c r="K1571" t="s">
        <v>1203</v>
      </c>
      <c r="L1571">
        <v>1346</v>
      </c>
      <c r="N1571">
        <v>1009</v>
      </c>
      <c r="O1571" t="s">
        <v>178</v>
      </c>
      <c r="P1571" t="s">
        <v>178</v>
      </c>
      <c r="Q1571">
        <v>1</v>
      </c>
      <c r="X1571">
        <v>0.02</v>
      </c>
      <c r="Y1571">
        <v>28.6</v>
      </c>
      <c r="Z1571">
        <v>0</v>
      </c>
      <c r="AA1571">
        <v>0</v>
      </c>
      <c r="AB1571">
        <v>0</v>
      </c>
      <c r="AC1571">
        <v>0</v>
      </c>
      <c r="AD1571">
        <v>1</v>
      </c>
      <c r="AE1571">
        <v>0</v>
      </c>
      <c r="AF1571" t="s">
        <v>6</v>
      </c>
      <c r="AG1571">
        <v>0.02</v>
      </c>
      <c r="AH1571">
        <v>2</v>
      </c>
      <c r="AI1571">
        <v>27723741</v>
      </c>
      <c r="AJ1571">
        <v>1567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</row>
    <row r="1572" spans="1:44" x14ac:dyDescent="0.2">
      <c r="A1572">
        <f>ROW(Source!A564)</f>
        <v>564</v>
      </c>
      <c r="B1572">
        <v>27723752</v>
      </c>
      <c r="C1572">
        <v>27723734</v>
      </c>
      <c r="D1572">
        <v>25200135</v>
      </c>
      <c r="E1572">
        <v>1</v>
      </c>
      <c r="F1572">
        <v>1</v>
      </c>
      <c r="G1572">
        <v>1</v>
      </c>
      <c r="H1572">
        <v>3</v>
      </c>
      <c r="I1572" t="s">
        <v>1386</v>
      </c>
      <c r="J1572" t="s">
        <v>1387</v>
      </c>
      <c r="K1572" t="s">
        <v>1388</v>
      </c>
      <c r="L1572">
        <v>1355</v>
      </c>
      <c r="N1572">
        <v>1010</v>
      </c>
      <c r="O1572" t="s">
        <v>519</v>
      </c>
      <c r="P1572" t="s">
        <v>519</v>
      </c>
      <c r="Q1572">
        <v>100</v>
      </c>
      <c r="X1572">
        <v>0.05</v>
      </c>
      <c r="Y1572">
        <v>110</v>
      </c>
      <c r="Z1572">
        <v>0</v>
      </c>
      <c r="AA1572">
        <v>0</v>
      </c>
      <c r="AB1572">
        <v>0</v>
      </c>
      <c r="AC1572">
        <v>0</v>
      </c>
      <c r="AD1572">
        <v>1</v>
      </c>
      <c r="AE1572">
        <v>0</v>
      </c>
      <c r="AF1572" t="s">
        <v>6</v>
      </c>
      <c r="AG1572">
        <v>0.05</v>
      </c>
      <c r="AH1572">
        <v>2</v>
      </c>
      <c r="AI1572">
        <v>27723742</v>
      </c>
      <c r="AJ1572">
        <v>1568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</row>
    <row r="1573" spans="1:44" x14ac:dyDescent="0.2">
      <c r="A1573">
        <f>ROW(Source!A564)</f>
        <v>564</v>
      </c>
      <c r="B1573">
        <v>27723753</v>
      </c>
      <c r="C1573">
        <v>27723734</v>
      </c>
      <c r="D1573">
        <v>25200186</v>
      </c>
      <c r="E1573">
        <v>1</v>
      </c>
      <c r="F1573">
        <v>1</v>
      </c>
      <c r="G1573">
        <v>1</v>
      </c>
      <c r="H1573">
        <v>3</v>
      </c>
      <c r="I1573" t="s">
        <v>1389</v>
      </c>
      <c r="J1573" t="s">
        <v>1390</v>
      </c>
      <c r="K1573" t="s">
        <v>1391</v>
      </c>
      <c r="L1573">
        <v>1356</v>
      </c>
      <c r="N1573">
        <v>1010</v>
      </c>
      <c r="O1573" t="s">
        <v>1212</v>
      </c>
      <c r="P1573" t="s">
        <v>1212</v>
      </c>
      <c r="Q1573">
        <v>1000</v>
      </c>
      <c r="X1573">
        <v>1.2200000000000001E-2</v>
      </c>
      <c r="Y1573">
        <v>119</v>
      </c>
      <c r="Z1573">
        <v>0</v>
      </c>
      <c r="AA1573">
        <v>0</v>
      </c>
      <c r="AB1573">
        <v>0</v>
      </c>
      <c r="AC1573">
        <v>0</v>
      </c>
      <c r="AD1573">
        <v>1</v>
      </c>
      <c r="AE1573">
        <v>0</v>
      </c>
      <c r="AF1573" t="s">
        <v>6</v>
      </c>
      <c r="AG1573">
        <v>1.2200000000000001E-2</v>
      </c>
      <c r="AH1573">
        <v>2</v>
      </c>
      <c r="AI1573">
        <v>27723743</v>
      </c>
      <c r="AJ1573">
        <v>1569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</row>
    <row r="1574" spans="1:44" x14ac:dyDescent="0.2">
      <c r="A1574">
        <f>ROW(Source!A564)</f>
        <v>564</v>
      </c>
      <c r="B1574">
        <v>27723754</v>
      </c>
      <c r="C1574">
        <v>27723734</v>
      </c>
      <c r="D1574">
        <v>25147235</v>
      </c>
      <c r="E1574">
        <v>17</v>
      </c>
      <c r="F1574">
        <v>1</v>
      </c>
      <c r="G1574">
        <v>1</v>
      </c>
      <c r="H1574">
        <v>3</v>
      </c>
      <c r="I1574" t="s">
        <v>1204</v>
      </c>
      <c r="J1574" t="s">
        <v>6</v>
      </c>
      <c r="K1574" t="s">
        <v>1205</v>
      </c>
      <c r="L1574">
        <v>1374</v>
      </c>
      <c r="N1574">
        <v>1013</v>
      </c>
      <c r="O1574" t="s">
        <v>1206</v>
      </c>
      <c r="P1574" t="s">
        <v>1206</v>
      </c>
      <c r="Q1574">
        <v>1</v>
      </c>
      <c r="X1574">
        <v>1.01</v>
      </c>
      <c r="Y1574">
        <v>1</v>
      </c>
      <c r="Z1574">
        <v>0</v>
      </c>
      <c r="AA1574">
        <v>0</v>
      </c>
      <c r="AB1574">
        <v>0</v>
      </c>
      <c r="AC1574">
        <v>0</v>
      </c>
      <c r="AD1574">
        <v>1</v>
      </c>
      <c r="AE1574">
        <v>0</v>
      </c>
      <c r="AF1574" t="s">
        <v>6</v>
      </c>
      <c r="AG1574">
        <v>1.01</v>
      </c>
      <c r="AH1574">
        <v>2</v>
      </c>
      <c r="AI1574">
        <v>27723744</v>
      </c>
      <c r="AJ1574">
        <v>1570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</row>
    <row r="1575" spans="1:44" x14ac:dyDescent="0.2">
      <c r="A1575">
        <f>ROW(Source!A565)</f>
        <v>565</v>
      </c>
      <c r="B1575">
        <v>27723745</v>
      </c>
      <c r="C1575">
        <v>27723734</v>
      </c>
      <c r="D1575">
        <v>25412930</v>
      </c>
      <c r="E1575">
        <v>1</v>
      </c>
      <c r="F1575">
        <v>1</v>
      </c>
      <c r="G1575">
        <v>1</v>
      </c>
      <c r="H1575">
        <v>1</v>
      </c>
      <c r="I1575" t="s">
        <v>1107</v>
      </c>
      <c r="J1575" t="s">
        <v>6</v>
      </c>
      <c r="K1575" t="s">
        <v>1108</v>
      </c>
      <c r="L1575">
        <v>1191</v>
      </c>
      <c r="N1575">
        <v>1013</v>
      </c>
      <c r="O1575" t="s">
        <v>953</v>
      </c>
      <c r="P1575" t="s">
        <v>953</v>
      </c>
      <c r="Q1575">
        <v>1</v>
      </c>
      <c r="X1575">
        <v>5.39</v>
      </c>
      <c r="Y1575">
        <v>0</v>
      </c>
      <c r="Z1575">
        <v>0</v>
      </c>
      <c r="AA1575">
        <v>0</v>
      </c>
      <c r="AB1575">
        <v>9.4</v>
      </c>
      <c r="AC1575">
        <v>0</v>
      </c>
      <c r="AD1575">
        <v>1</v>
      </c>
      <c r="AE1575">
        <v>1</v>
      </c>
      <c r="AF1575" t="s">
        <v>6</v>
      </c>
      <c r="AG1575">
        <v>5.39</v>
      </c>
      <c r="AH1575">
        <v>2</v>
      </c>
      <c r="AI1575">
        <v>27723735</v>
      </c>
      <c r="AJ1575">
        <v>1571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</row>
    <row r="1576" spans="1:44" x14ac:dyDescent="0.2">
      <c r="A1576">
        <f>ROW(Source!A565)</f>
        <v>565</v>
      </c>
      <c r="B1576">
        <v>27723746</v>
      </c>
      <c r="C1576">
        <v>27723734</v>
      </c>
      <c r="D1576">
        <v>25412928</v>
      </c>
      <c r="E1576">
        <v>1</v>
      </c>
      <c r="F1576">
        <v>1</v>
      </c>
      <c r="G1576">
        <v>1</v>
      </c>
      <c r="H1576">
        <v>1</v>
      </c>
      <c r="I1576" t="s">
        <v>954</v>
      </c>
      <c r="J1576" t="s">
        <v>6</v>
      </c>
      <c r="K1576" t="s">
        <v>955</v>
      </c>
      <c r="L1576">
        <v>1191</v>
      </c>
      <c r="N1576">
        <v>1013</v>
      </c>
      <c r="O1576" t="s">
        <v>953</v>
      </c>
      <c r="P1576" t="s">
        <v>953</v>
      </c>
      <c r="Q1576">
        <v>1</v>
      </c>
      <c r="X1576">
        <v>0.04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1</v>
      </c>
      <c r="AE1576">
        <v>2</v>
      </c>
      <c r="AF1576" t="s">
        <v>6</v>
      </c>
      <c r="AG1576">
        <v>0.04</v>
      </c>
      <c r="AH1576">
        <v>2</v>
      </c>
      <c r="AI1576">
        <v>27723736</v>
      </c>
      <c r="AJ1576">
        <v>1572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</row>
    <row r="1577" spans="1:44" x14ac:dyDescent="0.2">
      <c r="A1577">
        <f>ROW(Source!A565)</f>
        <v>565</v>
      </c>
      <c r="B1577">
        <v>27723747</v>
      </c>
      <c r="C1577">
        <v>27723734</v>
      </c>
      <c r="D1577">
        <v>25230220</v>
      </c>
      <c r="E1577">
        <v>1</v>
      </c>
      <c r="F1577">
        <v>1</v>
      </c>
      <c r="G1577">
        <v>1</v>
      </c>
      <c r="H1577">
        <v>2</v>
      </c>
      <c r="I1577" t="s">
        <v>991</v>
      </c>
      <c r="J1577" t="s">
        <v>992</v>
      </c>
      <c r="K1577" t="s">
        <v>993</v>
      </c>
      <c r="L1577">
        <v>1368</v>
      </c>
      <c r="N1577">
        <v>1011</v>
      </c>
      <c r="O1577" t="s">
        <v>959</v>
      </c>
      <c r="P1577" t="s">
        <v>959</v>
      </c>
      <c r="Q1577">
        <v>1</v>
      </c>
      <c r="X1577">
        <v>0.02</v>
      </c>
      <c r="Y1577">
        <v>0</v>
      </c>
      <c r="Z1577">
        <v>111.99</v>
      </c>
      <c r="AA1577">
        <v>13.5</v>
      </c>
      <c r="AB1577">
        <v>0</v>
      </c>
      <c r="AC1577">
        <v>0</v>
      </c>
      <c r="AD1577">
        <v>1</v>
      </c>
      <c r="AE1577">
        <v>0</v>
      </c>
      <c r="AF1577" t="s">
        <v>6</v>
      </c>
      <c r="AG1577">
        <v>0.02</v>
      </c>
      <c r="AH1577">
        <v>2</v>
      </c>
      <c r="AI1577">
        <v>27723737</v>
      </c>
      <c r="AJ1577">
        <v>1573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</row>
    <row r="1578" spans="1:44" x14ac:dyDescent="0.2">
      <c r="A1578">
        <f>ROW(Source!A565)</f>
        <v>565</v>
      </c>
      <c r="B1578">
        <v>27723748</v>
      </c>
      <c r="C1578">
        <v>27723734</v>
      </c>
      <c r="D1578">
        <v>25231607</v>
      </c>
      <c r="E1578">
        <v>1</v>
      </c>
      <c r="F1578">
        <v>1</v>
      </c>
      <c r="G1578">
        <v>1</v>
      </c>
      <c r="H1578">
        <v>2</v>
      </c>
      <c r="I1578" t="s">
        <v>997</v>
      </c>
      <c r="J1578" t="s">
        <v>998</v>
      </c>
      <c r="K1578" t="s">
        <v>999</v>
      </c>
      <c r="L1578">
        <v>1368</v>
      </c>
      <c r="N1578">
        <v>1011</v>
      </c>
      <c r="O1578" t="s">
        <v>959</v>
      </c>
      <c r="P1578" t="s">
        <v>959</v>
      </c>
      <c r="Q1578">
        <v>1</v>
      </c>
      <c r="X1578">
        <v>0.02</v>
      </c>
      <c r="Y1578">
        <v>0</v>
      </c>
      <c r="Z1578">
        <v>65.709999999999994</v>
      </c>
      <c r="AA1578">
        <v>11.6</v>
      </c>
      <c r="AB1578">
        <v>0</v>
      </c>
      <c r="AC1578">
        <v>0</v>
      </c>
      <c r="AD1578">
        <v>1</v>
      </c>
      <c r="AE1578">
        <v>0</v>
      </c>
      <c r="AF1578" t="s">
        <v>6</v>
      </c>
      <c r="AG1578">
        <v>0.02</v>
      </c>
      <c r="AH1578">
        <v>2</v>
      </c>
      <c r="AI1578">
        <v>27723738</v>
      </c>
      <c r="AJ1578">
        <v>1574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</row>
    <row r="1579" spans="1:44" x14ac:dyDescent="0.2">
      <c r="A1579">
        <f>ROW(Source!A565)</f>
        <v>565</v>
      </c>
      <c r="B1579">
        <v>27723749</v>
      </c>
      <c r="C1579">
        <v>27723734</v>
      </c>
      <c r="D1579">
        <v>25150263</v>
      </c>
      <c r="E1579">
        <v>1</v>
      </c>
      <c r="F1579">
        <v>1</v>
      </c>
      <c r="G1579">
        <v>1</v>
      </c>
      <c r="H1579">
        <v>3</v>
      </c>
      <c r="I1579" t="s">
        <v>1184</v>
      </c>
      <c r="J1579" t="s">
        <v>1185</v>
      </c>
      <c r="K1579" t="s">
        <v>1186</v>
      </c>
      <c r="L1579">
        <v>1346</v>
      </c>
      <c r="N1579">
        <v>1009</v>
      </c>
      <c r="O1579" t="s">
        <v>178</v>
      </c>
      <c r="P1579" t="s">
        <v>178</v>
      </c>
      <c r="Q1579">
        <v>1</v>
      </c>
      <c r="X1579">
        <v>0.16</v>
      </c>
      <c r="Y1579">
        <v>30.4</v>
      </c>
      <c r="Z1579">
        <v>0</v>
      </c>
      <c r="AA1579">
        <v>0</v>
      </c>
      <c r="AB1579">
        <v>0</v>
      </c>
      <c r="AC1579">
        <v>0</v>
      </c>
      <c r="AD1579">
        <v>1</v>
      </c>
      <c r="AE1579">
        <v>0</v>
      </c>
      <c r="AF1579" t="s">
        <v>6</v>
      </c>
      <c r="AG1579">
        <v>0.16</v>
      </c>
      <c r="AH1579">
        <v>2</v>
      </c>
      <c r="AI1579">
        <v>27723739</v>
      </c>
      <c r="AJ1579">
        <v>1575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</row>
    <row r="1580" spans="1:44" x14ac:dyDescent="0.2">
      <c r="A1580">
        <f>ROW(Source!A565)</f>
        <v>565</v>
      </c>
      <c r="B1580">
        <v>27723750</v>
      </c>
      <c r="C1580">
        <v>27723734</v>
      </c>
      <c r="D1580">
        <v>25150542</v>
      </c>
      <c r="E1580">
        <v>1</v>
      </c>
      <c r="F1580">
        <v>1</v>
      </c>
      <c r="G1580">
        <v>1</v>
      </c>
      <c r="H1580">
        <v>3</v>
      </c>
      <c r="I1580" t="s">
        <v>1383</v>
      </c>
      <c r="J1580" t="s">
        <v>1384</v>
      </c>
      <c r="K1580" t="s">
        <v>1385</v>
      </c>
      <c r="L1580">
        <v>1348</v>
      </c>
      <c r="N1580">
        <v>1009</v>
      </c>
      <c r="O1580" t="s">
        <v>46</v>
      </c>
      <c r="P1580" t="s">
        <v>46</v>
      </c>
      <c r="Q1580">
        <v>1000</v>
      </c>
      <c r="X1580">
        <v>5.9999999999999995E-4</v>
      </c>
      <c r="Y1580">
        <v>1820</v>
      </c>
      <c r="Z1580">
        <v>0</v>
      </c>
      <c r="AA1580">
        <v>0</v>
      </c>
      <c r="AB1580">
        <v>0</v>
      </c>
      <c r="AC1580">
        <v>0</v>
      </c>
      <c r="AD1580">
        <v>1</v>
      </c>
      <c r="AE1580">
        <v>0</v>
      </c>
      <c r="AF1580" t="s">
        <v>6</v>
      </c>
      <c r="AG1580">
        <v>5.9999999999999995E-4</v>
      </c>
      <c r="AH1580">
        <v>2</v>
      </c>
      <c r="AI1580">
        <v>27723740</v>
      </c>
      <c r="AJ1580">
        <v>1576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</row>
    <row r="1581" spans="1:44" x14ac:dyDescent="0.2">
      <c r="A1581">
        <f>ROW(Source!A565)</f>
        <v>565</v>
      </c>
      <c r="B1581">
        <v>27723751</v>
      </c>
      <c r="C1581">
        <v>27723734</v>
      </c>
      <c r="D1581">
        <v>25186459</v>
      </c>
      <c r="E1581">
        <v>1</v>
      </c>
      <c r="F1581">
        <v>1</v>
      </c>
      <c r="G1581">
        <v>1</v>
      </c>
      <c r="H1581">
        <v>3</v>
      </c>
      <c r="I1581" t="s">
        <v>1201</v>
      </c>
      <c r="J1581" t="s">
        <v>1202</v>
      </c>
      <c r="K1581" t="s">
        <v>1203</v>
      </c>
      <c r="L1581">
        <v>1346</v>
      </c>
      <c r="N1581">
        <v>1009</v>
      </c>
      <c r="O1581" t="s">
        <v>178</v>
      </c>
      <c r="P1581" t="s">
        <v>178</v>
      </c>
      <c r="Q1581">
        <v>1</v>
      </c>
      <c r="X1581">
        <v>0.02</v>
      </c>
      <c r="Y1581">
        <v>28.6</v>
      </c>
      <c r="Z1581">
        <v>0</v>
      </c>
      <c r="AA1581">
        <v>0</v>
      </c>
      <c r="AB1581">
        <v>0</v>
      </c>
      <c r="AC1581">
        <v>0</v>
      </c>
      <c r="AD1581">
        <v>1</v>
      </c>
      <c r="AE1581">
        <v>0</v>
      </c>
      <c r="AF1581" t="s">
        <v>6</v>
      </c>
      <c r="AG1581">
        <v>0.02</v>
      </c>
      <c r="AH1581">
        <v>2</v>
      </c>
      <c r="AI1581">
        <v>27723741</v>
      </c>
      <c r="AJ1581">
        <v>1577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</row>
    <row r="1582" spans="1:44" x14ac:dyDescent="0.2">
      <c r="A1582">
        <f>ROW(Source!A565)</f>
        <v>565</v>
      </c>
      <c r="B1582">
        <v>27723752</v>
      </c>
      <c r="C1582">
        <v>27723734</v>
      </c>
      <c r="D1582">
        <v>25200135</v>
      </c>
      <c r="E1582">
        <v>1</v>
      </c>
      <c r="F1582">
        <v>1</v>
      </c>
      <c r="G1582">
        <v>1</v>
      </c>
      <c r="H1582">
        <v>3</v>
      </c>
      <c r="I1582" t="s">
        <v>1386</v>
      </c>
      <c r="J1582" t="s">
        <v>1387</v>
      </c>
      <c r="K1582" t="s">
        <v>1388</v>
      </c>
      <c r="L1582">
        <v>1355</v>
      </c>
      <c r="N1582">
        <v>1010</v>
      </c>
      <c r="O1582" t="s">
        <v>519</v>
      </c>
      <c r="P1582" t="s">
        <v>519</v>
      </c>
      <c r="Q1582">
        <v>100</v>
      </c>
      <c r="X1582">
        <v>0.05</v>
      </c>
      <c r="Y1582">
        <v>110</v>
      </c>
      <c r="Z1582">
        <v>0</v>
      </c>
      <c r="AA1582">
        <v>0</v>
      </c>
      <c r="AB1582">
        <v>0</v>
      </c>
      <c r="AC1582">
        <v>0</v>
      </c>
      <c r="AD1582">
        <v>1</v>
      </c>
      <c r="AE1582">
        <v>0</v>
      </c>
      <c r="AF1582" t="s">
        <v>6</v>
      </c>
      <c r="AG1582">
        <v>0.05</v>
      </c>
      <c r="AH1582">
        <v>2</v>
      </c>
      <c r="AI1582">
        <v>27723742</v>
      </c>
      <c r="AJ1582">
        <v>1578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</row>
    <row r="1583" spans="1:44" x14ac:dyDescent="0.2">
      <c r="A1583">
        <f>ROW(Source!A565)</f>
        <v>565</v>
      </c>
      <c r="B1583">
        <v>27723753</v>
      </c>
      <c r="C1583">
        <v>27723734</v>
      </c>
      <c r="D1583">
        <v>25200186</v>
      </c>
      <c r="E1583">
        <v>1</v>
      </c>
      <c r="F1583">
        <v>1</v>
      </c>
      <c r="G1583">
        <v>1</v>
      </c>
      <c r="H1583">
        <v>3</v>
      </c>
      <c r="I1583" t="s">
        <v>1389</v>
      </c>
      <c r="J1583" t="s">
        <v>1390</v>
      </c>
      <c r="K1583" t="s">
        <v>1391</v>
      </c>
      <c r="L1583">
        <v>1356</v>
      </c>
      <c r="N1583">
        <v>1010</v>
      </c>
      <c r="O1583" t="s">
        <v>1212</v>
      </c>
      <c r="P1583" t="s">
        <v>1212</v>
      </c>
      <c r="Q1583">
        <v>1000</v>
      </c>
      <c r="X1583">
        <v>1.2200000000000001E-2</v>
      </c>
      <c r="Y1583">
        <v>119</v>
      </c>
      <c r="Z1583">
        <v>0</v>
      </c>
      <c r="AA1583">
        <v>0</v>
      </c>
      <c r="AB1583">
        <v>0</v>
      </c>
      <c r="AC1583">
        <v>0</v>
      </c>
      <c r="AD1583">
        <v>1</v>
      </c>
      <c r="AE1583">
        <v>0</v>
      </c>
      <c r="AF1583" t="s">
        <v>6</v>
      </c>
      <c r="AG1583">
        <v>1.2200000000000001E-2</v>
      </c>
      <c r="AH1583">
        <v>2</v>
      </c>
      <c r="AI1583">
        <v>27723743</v>
      </c>
      <c r="AJ1583">
        <v>1579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</row>
    <row r="1584" spans="1:44" x14ac:dyDescent="0.2">
      <c r="A1584">
        <f>ROW(Source!A565)</f>
        <v>565</v>
      </c>
      <c r="B1584">
        <v>27723754</v>
      </c>
      <c r="C1584">
        <v>27723734</v>
      </c>
      <c r="D1584">
        <v>25147235</v>
      </c>
      <c r="E1584">
        <v>17</v>
      </c>
      <c r="F1584">
        <v>1</v>
      </c>
      <c r="G1584">
        <v>1</v>
      </c>
      <c r="H1584">
        <v>3</v>
      </c>
      <c r="I1584" t="s">
        <v>1204</v>
      </c>
      <c r="J1584" t="s">
        <v>6</v>
      </c>
      <c r="K1584" t="s">
        <v>1205</v>
      </c>
      <c r="L1584">
        <v>1374</v>
      </c>
      <c r="N1584">
        <v>1013</v>
      </c>
      <c r="O1584" t="s">
        <v>1206</v>
      </c>
      <c r="P1584" t="s">
        <v>1206</v>
      </c>
      <c r="Q1584">
        <v>1</v>
      </c>
      <c r="X1584">
        <v>1.01</v>
      </c>
      <c r="Y1584">
        <v>1</v>
      </c>
      <c r="Z1584">
        <v>0</v>
      </c>
      <c r="AA1584">
        <v>0</v>
      </c>
      <c r="AB1584">
        <v>0</v>
      </c>
      <c r="AC1584">
        <v>0</v>
      </c>
      <c r="AD1584">
        <v>1</v>
      </c>
      <c r="AE1584">
        <v>0</v>
      </c>
      <c r="AF1584" t="s">
        <v>6</v>
      </c>
      <c r="AG1584">
        <v>1.01</v>
      </c>
      <c r="AH1584">
        <v>2</v>
      </c>
      <c r="AI1584">
        <v>27723744</v>
      </c>
      <c r="AJ1584">
        <v>1580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</row>
    <row r="1585" spans="1:44" x14ac:dyDescent="0.2">
      <c r="A1585">
        <f>ROW(Source!A566)</f>
        <v>566</v>
      </c>
      <c r="B1585">
        <v>27723771</v>
      </c>
      <c r="C1585">
        <v>27723755</v>
      </c>
      <c r="D1585">
        <v>25418254</v>
      </c>
      <c r="E1585">
        <v>1</v>
      </c>
      <c r="F1585">
        <v>1</v>
      </c>
      <c r="G1585">
        <v>1</v>
      </c>
      <c r="H1585">
        <v>1</v>
      </c>
      <c r="I1585" t="s">
        <v>1207</v>
      </c>
      <c r="J1585" t="s">
        <v>6</v>
      </c>
      <c r="K1585" t="s">
        <v>1208</v>
      </c>
      <c r="L1585">
        <v>1191</v>
      </c>
      <c r="N1585">
        <v>1013</v>
      </c>
      <c r="O1585" t="s">
        <v>953</v>
      </c>
      <c r="P1585" t="s">
        <v>953</v>
      </c>
      <c r="Q1585">
        <v>1</v>
      </c>
      <c r="X1585">
        <v>1.56</v>
      </c>
      <c r="Y1585">
        <v>0</v>
      </c>
      <c r="Z1585">
        <v>0</v>
      </c>
      <c r="AA1585">
        <v>0</v>
      </c>
      <c r="AB1585">
        <v>9.51</v>
      </c>
      <c r="AC1585">
        <v>0</v>
      </c>
      <c r="AD1585">
        <v>1</v>
      </c>
      <c r="AE1585">
        <v>1</v>
      </c>
      <c r="AF1585" t="s">
        <v>6</v>
      </c>
      <c r="AG1585">
        <v>1.56</v>
      </c>
      <c r="AH1585">
        <v>2</v>
      </c>
      <c r="AI1585">
        <v>27723756</v>
      </c>
      <c r="AJ1585">
        <v>1581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</row>
    <row r="1586" spans="1:44" x14ac:dyDescent="0.2">
      <c r="A1586">
        <f>ROW(Source!A566)</f>
        <v>566</v>
      </c>
      <c r="B1586">
        <v>27723772</v>
      </c>
      <c r="C1586">
        <v>27723755</v>
      </c>
      <c r="D1586">
        <v>25231911</v>
      </c>
      <c r="E1586">
        <v>1</v>
      </c>
      <c r="F1586">
        <v>1</v>
      </c>
      <c r="G1586">
        <v>1</v>
      </c>
      <c r="H1586">
        <v>2</v>
      </c>
      <c r="I1586" t="s">
        <v>1061</v>
      </c>
      <c r="J1586" t="s">
        <v>1062</v>
      </c>
      <c r="K1586" t="s">
        <v>1063</v>
      </c>
      <c r="L1586">
        <v>1368</v>
      </c>
      <c r="N1586">
        <v>1011</v>
      </c>
      <c r="O1586" t="s">
        <v>959</v>
      </c>
      <c r="P1586" t="s">
        <v>959</v>
      </c>
      <c r="Q1586">
        <v>1</v>
      </c>
      <c r="X1586">
        <v>0.13</v>
      </c>
      <c r="Y1586">
        <v>0</v>
      </c>
      <c r="Z1586">
        <v>8.1</v>
      </c>
      <c r="AA1586">
        <v>0</v>
      </c>
      <c r="AB1586">
        <v>0</v>
      </c>
      <c r="AC1586">
        <v>0</v>
      </c>
      <c r="AD1586">
        <v>1</v>
      </c>
      <c r="AE1586">
        <v>0</v>
      </c>
      <c r="AF1586" t="s">
        <v>6</v>
      </c>
      <c r="AG1586">
        <v>0.13</v>
      </c>
      <c r="AH1586">
        <v>2</v>
      </c>
      <c r="AI1586">
        <v>27723757</v>
      </c>
      <c r="AJ1586">
        <v>1582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</row>
    <row r="1587" spans="1:44" x14ac:dyDescent="0.2">
      <c r="A1587">
        <f>ROW(Source!A566)</f>
        <v>566</v>
      </c>
      <c r="B1587">
        <v>27723773</v>
      </c>
      <c r="C1587">
        <v>27723755</v>
      </c>
      <c r="D1587">
        <v>25148213</v>
      </c>
      <c r="E1587">
        <v>1</v>
      </c>
      <c r="F1587">
        <v>1</v>
      </c>
      <c r="G1587">
        <v>1</v>
      </c>
      <c r="H1587">
        <v>3</v>
      </c>
      <c r="I1587" t="s">
        <v>1296</v>
      </c>
      <c r="J1587" t="s">
        <v>1297</v>
      </c>
      <c r="K1587" t="s">
        <v>1298</v>
      </c>
      <c r="L1587">
        <v>1346</v>
      </c>
      <c r="N1587">
        <v>1009</v>
      </c>
      <c r="O1587" t="s">
        <v>178</v>
      </c>
      <c r="P1587" t="s">
        <v>178</v>
      </c>
      <c r="Q1587">
        <v>1</v>
      </c>
      <c r="X1587">
        <v>6.0000000000000001E-3</v>
      </c>
      <c r="Y1587">
        <v>44.97</v>
      </c>
      <c r="Z1587">
        <v>0</v>
      </c>
      <c r="AA1587">
        <v>0</v>
      </c>
      <c r="AB1587">
        <v>0</v>
      </c>
      <c r="AC1587">
        <v>0</v>
      </c>
      <c r="AD1587">
        <v>1</v>
      </c>
      <c r="AE1587">
        <v>0</v>
      </c>
      <c r="AF1587" t="s">
        <v>6</v>
      </c>
      <c r="AG1587">
        <v>6.0000000000000001E-3</v>
      </c>
      <c r="AH1587">
        <v>2</v>
      </c>
      <c r="AI1587">
        <v>27723758</v>
      </c>
      <c r="AJ1587">
        <v>1583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</row>
    <row r="1588" spans="1:44" x14ac:dyDescent="0.2">
      <c r="A1588">
        <f>ROW(Source!A566)</f>
        <v>566</v>
      </c>
      <c r="B1588">
        <v>27723774</v>
      </c>
      <c r="C1588">
        <v>27723755</v>
      </c>
      <c r="D1588">
        <v>25149944</v>
      </c>
      <c r="E1588">
        <v>1</v>
      </c>
      <c r="F1588">
        <v>1</v>
      </c>
      <c r="G1588">
        <v>1</v>
      </c>
      <c r="H1588">
        <v>3</v>
      </c>
      <c r="I1588" t="s">
        <v>1299</v>
      </c>
      <c r="J1588" t="s">
        <v>1300</v>
      </c>
      <c r="K1588" t="s">
        <v>1301</v>
      </c>
      <c r="L1588">
        <v>1346</v>
      </c>
      <c r="N1588">
        <v>1009</v>
      </c>
      <c r="O1588" t="s">
        <v>178</v>
      </c>
      <c r="P1588" t="s">
        <v>178</v>
      </c>
      <c r="Q1588">
        <v>1</v>
      </c>
      <c r="X1588">
        <v>1E-3</v>
      </c>
      <c r="Y1588">
        <v>11.5</v>
      </c>
      <c r="Z1588">
        <v>0</v>
      </c>
      <c r="AA1588">
        <v>0</v>
      </c>
      <c r="AB1588">
        <v>0</v>
      </c>
      <c r="AC1588">
        <v>0</v>
      </c>
      <c r="AD1588">
        <v>1</v>
      </c>
      <c r="AE1588">
        <v>0</v>
      </c>
      <c r="AF1588" t="s">
        <v>6</v>
      </c>
      <c r="AG1588">
        <v>1E-3</v>
      </c>
      <c r="AH1588">
        <v>2</v>
      </c>
      <c r="AI1588">
        <v>27723759</v>
      </c>
      <c r="AJ1588">
        <v>1584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</row>
    <row r="1589" spans="1:44" x14ac:dyDescent="0.2">
      <c r="A1589">
        <f>ROW(Source!A566)</f>
        <v>566</v>
      </c>
      <c r="B1589">
        <v>27723775</v>
      </c>
      <c r="C1589">
        <v>27723755</v>
      </c>
      <c r="D1589">
        <v>25150263</v>
      </c>
      <c r="E1589">
        <v>1</v>
      </c>
      <c r="F1589">
        <v>1</v>
      </c>
      <c r="G1589">
        <v>1</v>
      </c>
      <c r="H1589">
        <v>3</v>
      </c>
      <c r="I1589" t="s">
        <v>1184</v>
      </c>
      <c r="J1589" t="s">
        <v>1185</v>
      </c>
      <c r="K1589" t="s">
        <v>1186</v>
      </c>
      <c r="L1589">
        <v>1346</v>
      </c>
      <c r="N1589">
        <v>1009</v>
      </c>
      <c r="O1589" t="s">
        <v>178</v>
      </c>
      <c r="P1589" t="s">
        <v>178</v>
      </c>
      <c r="Q1589">
        <v>1</v>
      </c>
      <c r="X1589">
        <v>1.2E-2</v>
      </c>
      <c r="Y1589">
        <v>30.4</v>
      </c>
      <c r="Z1589">
        <v>0</v>
      </c>
      <c r="AA1589">
        <v>0</v>
      </c>
      <c r="AB1589">
        <v>0</v>
      </c>
      <c r="AC1589">
        <v>0</v>
      </c>
      <c r="AD1589">
        <v>1</v>
      </c>
      <c r="AE1589">
        <v>0</v>
      </c>
      <c r="AF1589" t="s">
        <v>6</v>
      </c>
      <c r="AG1589">
        <v>1.2E-2</v>
      </c>
      <c r="AH1589">
        <v>2</v>
      </c>
      <c r="AI1589">
        <v>27723760</v>
      </c>
      <c r="AJ1589">
        <v>1585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</row>
    <row r="1590" spans="1:44" x14ac:dyDescent="0.2">
      <c r="A1590">
        <f>ROW(Source!A566)</f>
        <v>566</v>
      </c>
      <c r="B1590">
        <v>27723776</v>
      </c>
      <c r="C1590">
        <v>27723755</v>
      </c>
      <c r="D1590">
        <v>25151427</v>
      </c>
      <c r="E1590">
        <v>1</v>
      </c>
      <c r="F1590">
        <v>1</v>
      </c>
      <c r="G1590">
        <v>1</v>
      </c>
      <c r="H1590">
        <v>3</v>
      </c>
      <c r="I1590" t="s">
        <v>1190</v>
      </c>
      <c r="J1590" t="s">
        <v>1191</v>
      </c>
      <c r="K1590" t="s">
        <v>1192</v>
      </c>
      <c r="L1590">
        <v>1346</v>
      </c>
      <c r="N1590">
        <v>1009</v>
      </c>
      <c r="O1590" t="s">
        <v>178</v>
      </c>
      <c r="P1590" t="s">
        <v>178</v>
      </c>
      <c r="Q1590">
        <v>1</v>
      </c>
      <c r="X1590">
        <v>7.0000000000000007E-2</v>
      </c>
      <c r="Y1590">
        <v>10.57</v>
      </c>
      <c r="Z1590">
        <v>0</v>
      </c>
      <c r="AA1590">
        <v>0</v>
      </c>
      <c r="AB1590">
        <v>0</v>
      </c>
      <c r="AC1590">
        <v>0</v>
      </c>
      <c r="AD1590">
        <v>1</v>
      </c>
      <c r="AE1590">
        <v>0</v>
      </c>
      <c r="AF1590" t="s">
        <v>6</v>
      </c>
      <c r="AG1590">
        <v>7.0000000000000007E-2</v>
      </c>
      <c r="AH1590">
        <v>2</v>
      </c>
      <c r="AI1590">
        <v>27723761</v>
      </c>
      <c r="AJ1590">
        <v>1586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</row>
    <row r="1591" spans="1:44" x14ac:dyDescent="0.2">
      <c r="A1591">
        <f>ROW(Source!A566)</f>
        <v>566</v>
      </c>
      <c r="B1591">
        <v>27723777</v>
      </c>
      <c r="C1591">
        <v>27723755</v>
      </c>
      <c r="D1591">
        <v>25152616</v>
      </c>
      <c r="E1591">
        <v>1</v>
      </c>
      <c r="F1591">
        <v>1</v>
      </c>
      <c r="G1591">
        <v>1</v>
      </c>
      <c r="H1591">
        <v>3</v>
      </c>
      <c r="I1591" t="s">
        <v>1193</v>
      </c>
      <c r="J1591" t="s">
        <v>1194</v>
      </c>
      <c r="K1591" t="s">
        <v>1017</v>
      </c>
      <c r="L1591">
        <v>1346</v>
      </c>
      <c r="N1591">
        <v>1009</v>
      </c>
      <c r="O1591" t="s">
        <v>178</v>
      </c>
      <c r="P1591" t="s">
        <v>178</v>
      </c>
      <c r="Q1591">
        <v>1</v>
      </c>
      <c r="X1591">
        <v>4.9000000000000002E-2</v>
      </c>
      <c r="Y1591">
        <v>9.0399999999999991</v>
      </c>
      <c r="Z1591">
        <v>0</v>
      </c>
      <c r="AA1591">
        <v>0</v>
      </c>
      <c r="AB1591">
        <v>0</v>
      </c>
      <c r="AC1591">
        <v>0</v>
      </c>
      <c r="AD1591">
        <v>1</v>
      </c>
      <c r="AE1591">
        <v>0</v>
      </c>
      <c r="AF1591" t="s">
        <v>6</v>
      </c>
      <c r="AG1591">
        <v>4.9000000000000002E-2</v>
      </c>
      <c r="AH1591">
        <v>2</v>
      </c>
      <c r="AI1591">
        <v>27723762</v>
      </c>
      <c r="AJ1591">
        <v>1587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</row>
    <row r="1592" spans="1:44" x14ac:dyDescent="0.2">
      <c r="A1592">
        <f>ROW(Source!A566)</f>
        <v>566</v>
      </c>
      <c r="B1592">
        <v>27723778</v>
      </c>
      <c r="C1592">
        <v>27723755</v>
      </c>
      <c r="D1592">
        <v>25152748</v>
      </c>
      <c r="E1592">
        <v>1</v>
      </c>
      <c r="F1592">
        <v>1</v>
      </c>
      <c r="G1592">
        <v>1</v>
      </c>
      <c r="H1592">
        <v>3</v>
      </c>
      <c r="I1592" t="s">
        <v>1302</v>
      </c>
      <c r="J1592" t="s">
        <v>1303</v>
      </c>
      <c r="K1592" t="s">
        <v>1304</v>
      </c>
      <c r="L1592">
        <v>1355</v>
      </c>
      <c r="N1592">
        <v>1010</v>
      </c>
      <c r="O1592" t="s">
        <v>519</v>
      </c>
      <c r="P1592" t="s">
        <v>519</v>
      </c>
      <c r="Q1592">
        <v>100</v>
      </c>
      <c r="X1592">
        <v>1.4E-2</v>
      </c>
      <c r="Y1592">
        <v>86</v>
      </c>
      <c r="Z1592">
        <v>0</v>
      </c>
      <c r="AA1592">
        <v>0</v>
      </c>
      <c r="AB1592">
        <v>0</v>
      </c>
      <c r="AC1592">
        <v>0</v>
      </c>
      <c r="AD1592">
        <v>1</v>
      </c>
      <c r="AE1592">
        <v>0</v>
      </c>
      <c r="AF1592" t="s">
        <v>6</v>
      </c>
      <c r="AG1592">
        <v>1.4E-2</v>
      </c>
      <c r="AH1592">
        <v>2</v>
      </c>
      <c r="AI1592">
        <v>27723763</v>
      </c>
      <c r="AJ1592">
        <v>1588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</row>
    <row r="1593" spans="1:44" x14ac:dyDescent="0.2">
      <c r="A1593">
        <f>ROW(Source!A566)</f>
        <v>566</v>
      </c>
      <c r="B1593">
        <v>27723779</v>
      </c>
      <c r="C1593">
        <v>27723755</v>
      </c>
      <c r="D1593">
        <v>25153666</v>
      </c>
      <c r="E1593">
        <v>1</v>
      </c>
      <c r="F1593">
        <v>1</v>
      </c>
      <c r="G1593">
        <v>1</v>
      </c>
      <c r="H1593">
        <v>3</v>
      </c>
      <c r="I1593" t="s">
        <v>1305</v>
      </c>
      <c r="J1593" t="s">
        <v>1306</v>
      </c>
      <c r="K1593" t="s">
        <v>1307</v>
      </c>
      <c r="L1593">
        <v>1346</v>
      </c>
      <c r="N1593">
        <v>1009</v>
      </c>
      <c r="O1593" t="s">
        <v>178</v>
      </c>
      <c r="P1593" t="s">
        <v>178</v>
      </c>
      <c r="Q1593">
        <v>1</v>
      </c>
      <c r="X1593">
        <v>1E-3</v>
      </c>
      <c r="Y1593">
        <v>133.05000000000001</v>
      </c>
      <c r="Z1593">
        <v>0</v>
      </c>
      <c r="AA1593">
        <v>0</v>
      </c>
      <c r="AB1593">
        <v>0</v>
      </c>
      <c r="AC1593">
        <v>0</v>
      </c>
      <c r="AD1593">
        <v>1</v>
      </c>
      <c r="AE1593">
        <v>0</v>
      </c>
      <c r="AF1593" t="s">
        <v>6</v>
      </c>
      <c r="AG1593">
        <v>1E-3</v>
      </c>
      <c r="AH1593">
        <v>2</v>
      </c>
      <c r="AI1593">
        <v>27723764</v>
      </c>
      <c r="AJ1593">
        <v>1589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</row>
    <row r="1594" spans="1:44" x14ac:dyDescent="0.2">
      <c r="A1594">
        <f>ROW(Source!A566)</f>
        <v>566</v>
      </c>
      <c r="B1594">
        <v>27723780</v>
      </c>
      <c r="C1594">
        <v>27723755</v>
      </c>
      <c r="D1594">
        <v>25171300</v>
      </c>
      <c r="E1594">
        <v>1</v>
      </c>
      <c r="F1594">
        <v>1</v>
      </c>
      <c r="G1594">
        <v>1</v>
      </c>
      <c r="H1594">
        <v>3</v>
      </c>
      <c r="I1594" t="s">
        <v>1308</v>
      </c>
      <c r="J1594" t="s">
        <v>1309</v>
      </c>
      <c r="K1594" t="s">
        <v>1310</v>
      </c>
      <c r="L1594">
        <v>1348</v>
      </c>
      <c r="N1594">
        <v>1009</v>
      </c>
      <c r="O1594" t="s">
        <v>46</v>
      </c>
      <c r="P1594" t="s">
        <v>46</v>
      </c>
      <c r="Q1594">
        <v>1000</v>
      </c>
      <c r="X1594">
        <v>1E-3</v>
      </c>
      <c r="Y1594">
        <v>11500</v>
      </c>
      <c r="Z1594">
        <v>0</v>
      </c>
      <c r="AA1594">
        <v>0</v>
      </c>
      <c r="AB1594">
        <v>0</v>
      </c>
      <c r="AC1594">
        <v>0</v>
      </c>
      <c r="AD1594">
        <v>1</v>
      </c>
      <c r="AE1594">
        <v>0</v>
      </c>
      <c r="AF1594" t="s">
        <v>6</v>
      </c>
      <c r="AG1594">
        <v>1E-3</v>
      </c>
      <c r="AH1594">
        <v>2</v>
      </c>
      <c r="AI1594">
        <v>27723765</v>
      </c>
      <c r="AJ1594">
        <v>1590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</row>
    <row r="1595" spans="1:44" x14ac:dyDescent="0.2">
      <c r="A1595">
        <f>ROW(Source!A566)</f>
        <v>566</v>
      </c>
      <c r="B1595">
        <v>27723781</v>
      </c>
      <c r="C1595">
        <v>27723755</v>
      </c>
      <c r="D1595">
        <v>25186459</v>
      </c>
      <c r="E1595">
        <v>1</v>
      </c>
      <c r="F1595">
        <v>1</v>
      </c>
      <c r="G1595">
        <v>1</v>
      </c>
      <c r="H1595">
        <v>3</v>
      </c>
      <c r="I1595" t="s">
        <v>1201</v>
      </c>
      <c r="J1595" t="s">
        <v>1202</v>
      </c>
      <c r="K1595" t="s">
        <v>1203</v>
      </c>
      <c r="L1595">
        <v>1346</v>
      </c>
      <c r="N1595">
        <v>1009</v>
      </c>
      <c r="O1595" t="s">
        <v>178</v>
      </c>
      <c r="P1595" t="s">
        <v>178</v>
      </c>
      <c r="Q1595">
        <v>1</v>
      </c>
      <c r="X1595">
        <v>3.5999999999999997E-2</v>
      </c>
      <c r="Y1595">
        <v>28.6</v>
      </c>
      <c r="Z1595">
        <v>0</v>
      </c>
      <c r="AA1595">
        <v>0</v>
      </c>
      <c r="AB1595">
        <v>0</v>
      </c>
      <c r="AC1595">
        <v>0</v>
      </c>
      <c r="AD1595">
        <v>1</v>
      </c>
      <c r="AE1595">
        <v>0</v>
      </c>
      <c r="AF1595" t="s">
        <v>6</v>
      </c>
      <c r="AG1595">
        <v>3.5999999999999997E-2</v>
      </c>
      <c r="AH1595">
        <v>2</v>
      </c>
      <c r="AI1595">
        <v>27723766</v>
      </c>
      <c r="AJ1595">
        <v>1591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</row>
    <row r="1596" spans="1:44" x14ac:dyDescent="0.2">
      <c r="A1596">
        <f>ROW(Source!A566)</f>
        <v>566</v>
      </c>
      <c r="B1596">
        <v>27723782</v>
      </c>
      <c r="C1596">
        <v>27723755</v>
      </c>
      <c r="D1596">
        <v>25186612</v>
      </c>
      <c r="E1596">
        <v>1</v>
      </c>
      <c r="F1596">
        <v>1</v>
      </c>
      <c r="G1596">
        <v>1</v>
      </c>
      <c r="H1596">
        <v>3</v>
      </c>
      <c r="I1596" t="s">
        <v>1311</v>
      </c>
      <c r="J1596" t="s">
        <v>1312</v>
      </c>
      <c r="K1596" t="s">
        <v>1313</v>
      </c>
      <c r="L1596">
        <v>1346</v>
      </c>
      <c r="N1596">
        <v>1009</v>
      </c>
      <c r="O1596" t="s">
        <v>178</v>
      </c>
      <c r="P1596" t="s">
        <v>178</v>
      </c>
      <c r="Q1596">
        <v>1</v>
      </c>
      <c r="X1596">
        <v>6.0000000000000001E-3</v>
      </c>
      <c r="Y1596">
        <v>35.630000000000003</v>
      </c>
      <c r="Z1596">
        <v>0</v>
      </c>
      <c r="AA1596">
        <v>0</v>
      </c>
      <c r="AB1596">
        <v>0</v>
      </c>
      <c r="AC1596">
        <v>0</v>
      </c>
      <c r="AD1596">
        <v>1</v>
      </c>
      <c r="AE1596">
        <v>0</v>
      </c>
      <c r="AF1596" t="s">
        <v>6</v>
      </c>
      <c r="AG1596">
        <v>6.0000000000000001E-3</v>
      </c>
      <c r="AH1596">
        <v>2</v>
      </c>
      <c r="AI1596">
        <v>27723767</v>
      </c>
      <c r="AJ1596">
        <v>1592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</row>
    <row r="1597" spans="1:44" x14ac:dyDescent="0.2">
      <c r="A1597">
        <f>ROW(Source!A566)</f>
        <v>566</v>
      </c>
      <c r="B1597">
        <v>27723783</v>
      </c>
      <c r="C1597">
        <v>27723755</v>
      </c>
      <c r="D1597">
        <v>25200071</v>
      </c>
      <c r="E1597">
        <v>1</v>
      </c>
      <c r="F1597">
        <v>1</v>
      </c>
      <c r="G1597">
        <v>1</v>
      </c>
      <c r="H1597">
        <v>3</v>
      </c>
      <c r="I1597" t="s">
        <v>1314</v>
      </c>
      <c r="J1597" t="s">
        <v>1315</v>
      </c>
      <c r="K1597" t="s">
        <v>1316</v>
      </c>
      <c r="L1597">
        <v>1358</v>
      </c>
      <c r="N1597">
        <v>1010</v>
      </c>
      <c r="O1597" t="s">
        <v>553</v>
      </c>
      <c r="P1597" t="s">
        <v>553</v>
      </c>
      <c r="Q1597">
        <v>10</v>
      </c>
      <c r="X1597">
        <v>0.1</v>
      </c>
      <c r="Y1597">
        <v>39</v>
      </c>
      <c r="Z1597">
        <v>0</v>
      </c>
      <c r="AA1597">
        <v>0</v>
      </c>
      <c r="AB1597">
        <v>0</v>
      </c>
      <c r="AC1597">
        <v>0</v>
      </c>
      <c r="AD1597">
        <v>1</v>
      </c>
      <c r="AE1597">
        <v>0</v>
      </c>
      <c r="AF1597" t="s">
        <v>6</v>
      </c>
      <c r="AG1597">
        <v>0.1</v>
      </c>
      <c r="AH1597">
        <v>2</v>
      </c>
      <c r="AI1597">
        <v>27723768</v>
      </c>
      <c r="AJ1597">
        <v>1593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</row>
    <row r="1598" spans="1:44" x14ac:dyDescent="0.2">
      <c r="A1598">
        <f>ROW(Source!A566)</f>
        <v>566</v>
      </c>
      <c r="B1598">
        <v>27723784</v>
      </c>
      <c r="C1598">
        <v>27723755</v>
      </c>
      <c r="D1598">
        <v>25147235</v>
      </c>
      <c r="E1598">
        <v>17</v>
      </c>
      <c r="F1598">
        <v>1</v>
      </c>
      <c r="G1598">
        <v>1</v>
      </c>
      <c r="H1598">
        <v>3</v>
      </c>
      <c r="I1598" t="s">
        <v>1204</v>
      </c>
      <c r="J1598" t="s">
        <v>6</v>
      </c>
      <c r="K1598" t="s">
        <v>1205</v>
      </c>
      <c r="L1598">
        <v>1374</v>
      </c>
      <c r="N1598">
        <v>1013</v>
      </c>
      <c r="O1598" t="s">
        <v>1206</v>
      </c>
      <c r="P1598" t="s">
        <v>1206</v>
      </c>
      <c r="Q1598">
        <v>1</v>
      </c>
      <c r="X1598">
        <v>0.3</v>
      </c>
      <c r="Y1598">
        <v>1</v>
      </c>
      <c r="Z1598">
        <v>0</v>
      </c>
      <c r="AA1598">
        <v>0</v>
      </c>
      <c r="AB1598">
        <v>0</v>
      </c>
      <c r="AC1598">
        <v>0</v>
      </c>
      <c r="AD1598">
        <v>1</v>
      </c>
      <c r="AE1598">
        <v>0</v>
      </c>
      <c r="AF1598" t="s">
        <v>6</v>
      </c>
      <c r="AG1598">
        <v>0.3</v>
      </c>
      <c r="AH1598">
        <v>2</v>
      </c>
      <c r="AI1598">
        <v>27723769</v>
      </c>
      <c r="AJ1598">
        <v>1595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</row>
    <row r="1599" spans="1:44" x14ac:dyDescent="0.2">
      <c r="A1599">
        <f>ROW(Source!A567)</f>
        <v>567</v>
      </c>
      <c r="B1599">
        <v>27723771</v>
      </c>
      <c r="C1599">
        <v>27723755</v>
      </c>
      <c r="D1599">
        <v>25418254</v>
      </c>
      <c r="E1599">
        <v>1</v>
      </c>
      <c r="F1599">
        <v>1</v>
      </c>
      <c r="G1599">
        <v>1</v>
      </c>
      <c r="H1599">
        <v>1</v>
      </c>
      <c r="I1599" t="s">
        <v>1207</v>
      </c>
      <c r="J1599" t="s">
        <v>6</v>
      </c>
      <c r="K1599" t="s">
        <v>1208</v>
      </c>
      <c r="L1599">
        <v>1191</v>
      </c>
      <c r="N1599">
        <v>1013</v>
      </c>
      <c r="O1599" t="s">
        <v>953</v>
      </c>
      <c r="P1599" t="s">
        <v>953</v>
      </c>
      <c r="Q1599">
        <v>1</v>
      </c>
      <c r="X1599">
        <v>1.56</v>
      </c>
      <c r="Y1599">
        <v>0</v>
      </c>
      <c r="Z1599">
        <v>0</v>
      </c>
      <c r="AA1599">
        <v>0</v>
      </c>
      <c r="AB1599">
        <v>9.51</v>
      </c>
      <c r="AC1599">
        <v>0</v>
      </c>
      <c r="AD1599">
        <v>1</v>
      </c>
      <c r="AE1599">
        <v>1</v>
      </c>
      <c r="AF1599" t="s">
        <v>6</v>
      </c>
      <c r="AG1599">
        <v>1.56</v>
      </c>
      <c r="AH1599">
        <v>2</v>
      </c>
      <c r="AI1599">
        <v>27723756</v>
      </c>
      <c r="AJ1599">
        <v>1596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</row>
    <row r="1600" spans="1:44" x14ac:dyDescent="0.2">
      <c r="A1600">
        <f>ROW(Source!A567)</f>
        <v>567</v>
      </c>
      <c r="B1600">
        <v>27723772</v>
      </c>
      <c r="C1600">
        <v>27723755</v>
      </c>
      <c r="D1600">
        <v>25231911</v>
      </c>
      <c r="E1600">
        <v>1</v>
      </c>
      <c r="F1600">
        <v>1</v>
      </c>
      <c r="G1600">
        <v>1</v>
      </c>
      <c r="H1600">
        <v>2</v>
      </c>
      <c r="I1600" t="s">
        <v>1061</v>
      </c>
      <c r="J1600" t="s">
        <v>1062</v>
      </c>
      <c r="K1600" t="s">
        <v>1063</v>
      </c>
      <c r="L1600">
        <v>1368</v>
      </c>
      <c r="N1600">
        <v>1011</v>
      </c>
      <c r="O1600" t="s">
        <v>959</v>
      </c>
      <c r="P1600" t="s">
        <v>959</v>
      </c>
      <c r="Q1600">
        <v>1</v>
      </c>
      <c r="X1600">
        <v>0.13</v>
      </c>
      <c r="Y1600">
        <v>0</v>
      </c>
      <c r="Z1600">
        <v>8.1</v>
      </c>
      <c r="AA1600">
        <v>0</v>
      </c>
      <c r="AB1600">
        <v>0</v>
      </c>
      <c r="AC1600">
        <v>0</v>
      </c>
      <c r="AD1600">
        <v>1</v>
      </c>
      <c r="AE1600">
        <v>0</v>
      </c>
      <c r="AF1600" t="s">
        <v>6</v>
      </c>
      <c r="AG1600">
        <v>0.13</v>
      </c>
      <c r="AH1600">
        <v>2</v>
      </c>
      <c r="AI1600">
        <v>27723757</v>
      </c>
      <c r="AJ1600">
        <v>1597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</row>
    <row r="1601" spans="1:44" x14ac:dyDescent="0.2">
      <c r="A1601">
        <f>ROW(Source!A567)</f>
        <v>567</v>
      </c>
      <c r="B1601">
        <v>27723773</v>
      </c>
      <c r="C1601">
        <v>27723755</v>
      </c>
      <c r="D1601">
        <v>25148213</v>
      </c>
      <c r="E1601">
        <v>1</v>
      </c>
      <c r="F1601">
        <v>1</v>
      </c>
      <c r="G1601">
        <v>1</v>
      </c>
      <c r="H1601">
        <v>3</v>
      </c>
      <c r="I1601" t="s">
        <v>1296</v>
      </c>
      <c r="J1601" t="s">
        <v>1297</v>
      </c>
      <c r="K1601" t="s">
        <v>1298</v>
      </c>
      <c r="L1601">
        <v>1346</v>
      </c>
      <c r="N1601">
        <v>1009</v>
      </c>
      <c r="O1601" t="s">
        <v>178</v>
      </c>
      <c r="P1601" t="s">
        <v>178</v>
      </c>
      <c r="Q1601">
        <v>1</v>
      </c>
      <c r="X1601">
        <v>6.0000000000000001E-3</v>
      </c>
      <c r="Y1601">
        <v>44.97</v>
      </c>
      <c r="Z1601">
        <v>0</v>
      </c>
      <c r="AA1601">
        <v>0</v>
      </c>
      <c r="AB1601">
        <v>0</v>
      </c>
      <c r="AC1601">
        <v>0</v>
      </c>
      <c r="AD1601">
        <v>1</v>
      </c>
      <c r="AE1601">
        <v>0</v>
      </c>
      <c r="AF1601" t="s">
        <v>6</v>
      </c>
      <c r="AG1601">
        <v>6.0000000000000001E-3</v>
      </c>
      <c r="AH1601">
        <v>2</v>
      </c>
      <c r="AI1601">
        <v>27723758</v>
      </c>
      <c r="AJ1601">
        <v>1598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</row>
    <row r="1602" spans="1:44" x14ac:dyDescent="0.2">
      <c r="A1602">
        <f>ROW(Source!A567)</f>
        <v>567</v>
      </c>
      <c r="B1602">
        <v>27723774</v>
      </c>
      <c r="C1602">
        <v>27723755</v>
      </c>
      <c r="D1602">
        <v>25149944</v>
      </c>
      <c r="E1602">
        <v>1</v>
      </c>
      <c r="F1602">
        <v>1</v>
      </c>
      <c r="G1602">
        <v>1</v>
      </c>
      <c r="H1602">
        <v>3</v>
      </c>
      <c r="I1602" t="s">
        <v>1299</v>
      </c>
      <c r="J1602" t="s">
        <v>1300</v>
      </c>
      <c r="K1602" t="s">
        <v>1301</v>
      </c>
      <c r="L1602">
        <v>1346</v>
      </c>
      <c r="N1602">
        <v>1009</v>
      </c>
      <c r="O1602" t="s">
        <v>178</v>
      </c>
      <c r="P1602" t="s">
        <v>178</v>
      </c>
      <c r="Q1602">
        <v>1</v>
      </c>
      <c r="X1602">
        <v>1E-3</v>
      </c>
      <c r="Y1602">
        <v>11.5</v>
      </c>
      <c r="Z1602">
        <v>0</v>
      </c>
      <c r="AA1602">
        <v>0</v>
      </c>
      <c r="AB1602">
        <v>0</v>
      </c>
      <c r="AC1602">
        <v>0</v>
      </c>
      <c r="AD1602">
        <v>1</v>
      </c>
      <c r="AE1602">
        <v>0</v>
      </c>
      <c r="AF1602" t="s">
        <v>6</v>
      </c>
      <c r="AG1602">
        <v>1E-3</v>
      </c>
      <c r="AH1602">
        <v>2</v>
      </c>
      <c r="AI1602">
        <v>27723759</v>
      </c>
      <c r="AJ1602">
        <v>1599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</row>
    <row r="1603" spans="1:44" x14ac:dyDescent="0.2">
      <c r="A1603">
        <f>ROW(Source!A567)</f>
        <v>567</v>
      </c>
      <c r="B1603">
        <v>27723775</v>
      </c>
      <c r="C1603">
        <v>27723755</v>
      </c>
      <c r="D1603">
        <v>25150263</v>
      </c>
      <c r="E1603">
        <v>1</v>
      </c>
      <c r="F1603">
        <v>1</v>
      </c>
      <c r="G1603">
        <v>1</v>
      </c>
      <c r="H1603">
        <v>3</v>
      </c>
      <c r="I1603" t="s">
        <v>1184</v>
      </c>
      <c r="J1603" t="s">
        <v>1185</v>
      </c>
      <c r="K1603" t="s">
        <v>1186</v>
      </c>
      <c r="L1603">
        <v>1346</v>
      </c>
      <c r="N1603">
        <v>1009</v>
      </c>
      <c r="O1603" t="s">
        <v>178</v>
      </c>
      <c r="P1603" t="s">
        <v>178</v>
      </c>
      <c r="Q1603">
        <v>1</v>
      </c>
      <c r="X1603">
        <v>1.2E-2</v>
      </c>
      <c r="Y1603">
        <v>30.4</v>
      </c>
      <c r="Z1603">
        <v>0</v>
      </c>
      <c r="AA1603">
        <v>0</v>
      </c>
      <c r="AB1603">
        <v>0</v>
      </c>
      <c r="AC1603">
        <v>0</v>
      </c>
      <c r="AD1603">
        <v>1</v>
      </c>
      <c r="AE1603">
        <v>0</v>
      </c>
      <c r="AF1603" t="s">
        <v>6</v>
      </c>
      <c r="AG1603">
        <v>1.2E-2</v>
      </c>
      <c r="AH1603">
        <v>2</v>
      </c>
      <c r="AI1603">
        <v>27723760</v>
      </c>
      <c r="AJ1603">
        <v>1600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</row>
    <row r="1604" spans="1:44" x14ac:dyDescent="0.2">
      <c r="A1604">
        <f>ROW(Source!A567)</f>
        <v>567</v>
      </c>
      <c r="B1604">
        <v>27723776</v>
      </c>
      <c r="C1604">
        <v>27723755</v>
      </c>
      <c r="D1604">
        <v>25151427</v>
      </c>
      <c r="E1604">
        <v>1</v>
      </c>
      <c r="F1604">
        <v>1</v>
      </c>
      <c r="G1604">
        <v>1</v>
      </c>
      <c r="H1604">
        <v>3</v>
      </c>
      <c r="I1604" t="s">
        <v>1190</v>
      </c>
      <c r="J1604" t="s">
        <v>1191</v>
      </c>
      <c r="K1604" t="s">
        <v>1192</v>
      </c>
      <c r="L1604">
        <v>1346</v>
      </c>
      <c r="N1604">
        <v>1009</v>
      </c>
      <c r="O1604" t="s">
        <v>178</v>
      </c>
      <c r="P1604" t="s">
        <v>178</v>
      </c>
      <c r="Q1604">
        <v>1</v>
      </c>
      <c r="X1604">
        <v>7.0000000000000007E-2</v>
      </c>
      <c r="Y1604">
        <v>10.57</v>
      </c>
      <c r="Z1604">
        <v>0</v>
      </c>
      <c r="AA1604">
        <v>0</v>
      </c>
      <c r="AB1604">
        <v>0</v>
      </c>
      <c r="AC1604">
        <v>0</v>
      </c>
      <c r="AD1604">
        <v>1</v>
      </c>
      <c r="AE1604">
        <v>0</v>
      </c>
      <c r="AF1604" t="s">
        <v>6</v>
      </c>
      <c r="AG1604">
        <v>7.0000000000000007E-2</v>
      </c>
      <c r="AH1604">
        <v>2</v>
      </c>
      <c r="AI1604">
        <v>27723761</v>
      </c>
      <c r="AJ1604">
        <v>1601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</row>
    <row r="1605" spans="1:44" x14ac:dyDescent="0.2">
      <c r="A1605">
        <f>ROW(Source!A567)</f>
        <v>567</v>
      </c>
      <c r="B1605">
        <v>27723777</v>
      </c>
      <c r="C1605">
        <v>27723755</v>
      </c>
      <c r="D1605">
        <v>25152616</v>
      </c>
      <c r="E1605">
        <v>1</v>
      </c>
      <c r="F1605">
        <v>1</v>
      </c>
      <c r="G1605">
        <v>1</v>
      </c>
      <c r="H1605">
        <v>3</v>
      </c>
      <c r="I1605" t="s">
        <v>1193</v>
      </c>
      <c r="J1605" t="s">
        <v>1194</v>
      </c>
      <c r="K1605" t="s">
        <v>1017</v>
      </c>
      <c r="L1605">
        <v>1346</v>
      </c>
      <c r="N1605">
        <v>1009</v>
      </c>
      <c r="O1605" t="s">
        <v>178</v>
      </c>
      <c r="P1605" t="s">
        <v>178</v>
      </c>
      <c r="Q1605">
        <v>1</v>
      </c>
      <c r="X1605">
        <v>4.9000000000000002E-2</v>
      </c>
      <c r="Y1605">
        <v>9.0399999999999991</v>
      </c>
      <c r="Z1605">
        <v>0</v>
      </c>
      <c r="AA1605">
        <v>0</v>
      </c>
      <c r="AB1605">
        <v>0</v>
      </c>
      <c r="AC1605">
        <v>0</v>
      </c>
      <c r="AD1605">
        <v>1</v>
      </c>
      <c r="AE1605">
        <v>0</v>
      </c>
      <c r="AF1605" t="s">
        <v>6</v>
      </c>
      <c r="AG1605">
        <v>4.9000000000000002E-2</v>
      </c>
      <c r="AH1605">
        <v>2</v>
      </c>
      <c r="AI1605">
        <v>27723762</v>
      </c>
      <c r="AJ1605">
        <v>1602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</row>
    <row r="1606" spans="1:44" x14ac:dyDescent="0.2">
      <c r="A1606">
        <f>ROW(Source!A567)</f>
        <v>567</v>
      </c>
      <c r="B1606">
        <v>27723778</v>
      </c>
      <c r="C1606">
        <v>27723755</v>
      </c>
      <c r="D1606">
        <v>25152748</v>
      </c>
      <c r="E1606">
        <v>1</v>
      </c>
      <c r="F1606">
        <v>1</v>
      </c>
      <c r="G1606">
        <v>1</v>
      </c>
      <c r="H1606">
        <v>3</v>
      </c>
      <c r="I1606" t="s">
        <v>1302</v>
      </c>
      <c r="J1606" t="s">
        <v>1303</v>
      </c>
      <c r="K1606" t="s">
        <v>1304</v>
      </c>
      <c r="L1606">
        <v>1355</v>
      </c>
      <c r="N1606">
        <v>1010</v>
      </c>
      <c r="O1606" t="s">
        <v>519</v>
      </c>
      <c r="P1606" t="s">
        <v>519</v>
      </c>
      <c r="Q1606">
        <v>100</v>
      </c>
      <c r="X1606">
        <v>1.4E-2</v>
      </c>
      <c r="Y1606">
        <v>86</v>
      </c>
      <c r="Z1606">
        <v>0</v>
      </c>
      <c r="AA1606">
        <v>0</v>
      </c>
      <c r="AB1606">
        <v>0</v>
      </c>
      <c r="AC1606">
        <v>0</v>
      </c>
      <c r="AD1606">
        <v>1</v>
      </c>
      <c r="AE1606">
        <v>0</v>
      </c>
      <c r="AF1606" t="s">
        <v>6</v>
      </c>
      <c r="AG1606">
        <v>1.4E-2</v>
      </c>
      <c r="AH1606">
        <v>2</v>
      </c>
      <c r="AI1606">
        <v>27723763</v>
      </c>
      <c r="AJ1606">
        <v>1603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</row>
    <row r="1607" spans="1:44" x14ac:dyDescent="0.2">
      <c r="A1607">
        <f>ROW(Source!A567)</f>
        <v>567</v>
      </c>
      <c r="B1607">
        <v>27723779</v>
      </c>
      <c r="C1607">
        <v>27723755</v>
      </c>
      <c r="D1607">
        <v>25153666</v>
      </c>
      <c r="E1607">
        <v>1</v>
      </c>
      <c r="F1607">
        <v>1</v>
      </c>
      <c r="G1607">
        <v>1</v>
      </c>
      <c r="H1607">
        <v>3</v>
      </c>
      <c r="I1607" t="s">
        <v>1305</v>
      </c>
      <c r="J1607" t="s">
        <v>1306</v>
      </c>
      <c r="K1607" t="s">
        <v>1307</v>
      </c>
      <c r="L1607">
        <v>1346</v>
      </c>
      <c r="N1607">
        <v>1009</v>
      </c>
      <c r="O1607" t="s">
        <v>178</v>
      </c>
      <c r="P1607" t="s">
        <v>178</v>
      </c>
      <c r="Q1607">
        <v>1</v>
      </c>
      <c r="X1607">
        <v>1E-3</v>
      </c>
      <c r="Y1607">
        <v>133.05000000000001</v>
      </c>
      <c r="Z1607">
        <v>0</v>
      </c>
      <c r="AA1607">
        <v>0</v>
      </c>
      <c r="AB1607">
        <v>0</v>
      </c>
      <c r="AC1607">
        <v>0</v>
      </c>
      <c r="AD1607">
        <v>1</v>
      </c>
      <c r="AE1607">
        <v>0</v>
      </c>
      <c r="AF1607" t="s">
        <v>6</v>
      </c>
      <c r="AG1607">
        <v>1E-3</v>
      </c>
      <c r="AH1607">
        <v>2</v>
      </c>
      <c r="AI1607">
        <v>27723764</v>
      </c>
      <c r="AJ1607">
        <v>1604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</row>
    <row r="1608" spans="1:44" x14ac:dyDescent="0.2">
      <c r="A1608">
        <f>ROW(Source!A567)</f>
        <v>567</v>
      </c>
      <c r="B1608">
        <v>27723780</v>
      </c>
      <c r="C1608">
        <v>27723755</v>
      </c>
      <c r="D1608">
        <v>25171300</v>
      </c>
      <c r="E1608">
        <v>1</v>
      </c>
      <c r="F1608">
        <v>1</v>
      </c>
      <c r="G1608">
        <v>1</v>
      </c>
      <c r="H1608">
        <v>3</v>
      </c>
      <c r="I1608" t="s">
        <v>1308</v>
      </c>
      <c r="J1608" t="s">
        <v>1309</v>
      </c>
      <c r="K1608" t="s">
        <v>1310</v>
      </c>
      <c r="L1608">
        <v>1348</v>
      </c>
      <c r="N1608">
        <v>1009</v>
      </c>
      <c r="O1608" t="s">
        <v>46</v>
      </c>
      <c r="P1608" t="s">
        <v>46</v>
      </c>
      <c r="Q1608">
        <v>1000</v>
      </c>
      <c r="X1608">
        <v>1E-3</v>
      </c>
      <c r="Y1608">
        <v>11500</v>
      </c>
      <c r="Z1608">
        <v>0</v>
      </c>
      <c r="AA1608">
        <v>0</v>
      </c>
      <c r="AB1608">
        <v>0</v>
      </c>
      <c r="AC1608">
        <v>0</v>
      </c>
      <c r="AD1608">
        <v>1</v>
      </c>
      <c r="AE1608">
        <v>0</v>
      </c>
      <c r="AF1608" t="s">
        <v>6</v>
      </c>
      <c r="AG1608">
        <v>1E-3</v>
      </c>
      <c r="AH1608">
        <v>2</v>
      </c>
      <c r="AI1608">
        <v>27723765</v>
      </c>
      <c r="AJ1608">
        <v>1605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</row>
    <row r="1609" spans="1:44" x14ac:dyDescent="0.2">
      <c r="A1609">
        <f>ROW(Source!A567)</f>
        <v>567</v>
      </c>
      <c r="B1609">
        <v>27723781</v>
      </c>
      <c r="C1609">
        <v>27723755</v>
      </c>
      <c r="D1609">
        <v>25186459</v>
      </c>
      <c r="E1609">
        <v>1</v>
      </c>
      <c r="F1609">
        <v>1</v>
      </c>
      <c r="G1609">
        <v>1</v>
      </c>
      <c r="H1609">
        <v>3</v>
      </c>
      <c r="I1609" t="s">
        <v>1201</v>
      </c>
      <c r="J1609" t="s">
        <v>1202</v>
      </c>
      <c r="K1609" t="s">
        <v>1203</v>
      </c>
      <c r="L1609">
        <v>1346</v>
      </c>
      <c r="N1609">
        <v>1009</v>
      </c>
      <c r="O1609" t="s">
        <v>178</v>
      </c>
      <c r="P1609" t="s">
        <v>178</v>
      </c>
      <c r="Q1609">
        <v>1</v>
      </c>
      <c r="X1609">
        <v>3.5999999999999997E-2</v>
      </c>
      <c r="Y1609">
        <v>28.6</v>
      </c>
      <c r="Z1609">
        <v>0</v>
      </c>
      <c r="AA1609">
        <v>0</v>
      </c>
      <c r="AB1609">
        <v>0</v>
      </c>
      <c r="AC1609">
        <v>0</v>
      </c>
      <c r="AD1609">
        <v>1</v>
      </c>
      <c r="AE1609">
        <v>0</v>
      </c>
      <c r="AF1609" t="s">
        <v>6</v>
      </c>
      <c r="AG1609">
        <v>3.5999999999999997E-2</v>
      </c>
      <c r="AH1609">
        <v>2</v>
      </c>
      <c r="AI1609">
        <v>27723766</v>
      </c>
      <c r="AJ1609">
        <v>1606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</row>
    <row r="1610" spans="1:44" x14ac:dyDescent="0.2">
      <c r="A1610">
        <f>ROW(Source!A567)</f>
        <v>567</v>
      </c>
      <c r="B1610">
        <v>27723782</v>
      </c>
      <c r="C1610">
        <v>27723755</v>
      </c>
      <c r="D1610">
        <v>25186612</v>
      </c>
      <c r="E1610">
        <v>1</v>
      </c>
      <c r="F1610">
        <v>1</v>
      </c>
      <c r="G1610">
        <v>1</v>
      </c>
      <c r="H1610">
        <v>3</v>
      </c>
      <c r="I1610" t="s">
        <v>1311</v>
      </c>
      <c r="J1610" t="s">
        <v>1312</v>
      </c>
      <c r="K1610" t="s">
        <v>1313</v>
      </c>
      <c r="L1610">
        <v>1346</v>
      </c>
      <c r="N1610">
        <v>1009</v>
      </c>
      <c r="O1610" t="s">
        <v>178</v>
      </c>
      <c r="P1610" t="s">
        <v>178</v>
      </c>
      <c r="Q1610">
        <v>1</v>
      </c>
      <c r="X1610">
        <v>6.0000000000000001E-3</v>
      </c>
      <c r="Y1610">
        <v>35.630000000000003</v>
      </c>
      <c r="Z1610">
        <v>0</v>
      </c>
      <c r="AA1610">
        <v>0</v>
      </c>
      <c r="AB1610">
        <v>0</v>
      </c>
      <c r="AC1610">
        <v>0</v>
      </c>
      <c r="AD1610">
        <v>1</v>
      </c>
      <c r="AE1610">
        <v>0</v>
      </c>
      <c r="AF1610" t="s">
        <v>6</v>
      </c>
      <c r="AG1610">
        <v>6.0000000000000001E-3</v>
      </c>
      <c r="AH1610">
        <v>2</v>
      </c>
      <c r="AI1610">
        <v>27723767</v>
      </c>
      <c r="AJ1610">
        <v>1607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</row>
    <row r="1611" spans="1:44" x14ac:dyDescent="0.2">
      <c r="A1611">
        <f>ROW(Source!A567)</f>
        <v>567</v>
      </c>
      <c r="B1611">
        <v>27723783</v>
      </c>
      <c r="C1611">
        <v>27723755</v>
      </c>
      <c r="D1611">
        <v>25200071</v>
      </c>
      <c r="E1611">
        <v>1</v>
      </c>
      <c r="F1611">
        <v>1</v>
      </c>
      <c r="G1611">
        <v>1</v>
      </c>
      <c r="H1611">
        <v>3</v>
      </c>
      <c r="I1611" t="s">
        <v>1314</v>
      </c>
      <c r="J1611" t="s">
        <v>1315</v>
      </c>
      <c r="K1611" t="s">
        <v>1316</v>
      </c>
      <c r="L1611">
        <v>1358</v>
      </c>
      <c r="N1611">
        <v>1010</v>
      </c>
      <c r="O1611" t="s">
        <v>553</v>
      </c>
      <c r="P1611" t="s">
        <v>553</v>
      </c>
      <c r="Q1611">
        <v>10</v>
      </c>
      <c r="X1611">
        <v>0.1</v>
      </c>
      <c r="Y1611">
        <v>39</v>
      </c>
      <c r="Z1611">
        <v>0</v>
      </c>
      <c r="AA1611">
        <v>0</v>
      </c>
      <c r="AB1611">
        <v>0</v>
      </c>
      <c r="AC1611">
        <v>0</v>
      </c>
      <c r="AD1611">
        <v>1</v>
      </c>
      <c r="AE1611">
        <v>0</v>
      </c>
      <c r="AF1611" t="s">
        <v>6</v>
      </c>
      <c r="AG1611">
        <v>0.1</v>
      </c>
      <c r="AH1611">
        <v>2</v>
      </c>
      <c r="AI1611">
        <v>27723768</v>
      </c>
      <c r="AJ1611">
        <v>1608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</row>
    <row r="1612" spans="1:44" x14ac:dyDescent="0.2">
      <c r="A1612">
        <f>ROW(Source!A567)</f>
        <v>567</v>
      </c>
      <c r="B1612">
        <v>27723784</v>
      </c>
      <c r="C1612">
        <v>27723755</v>
      </c>
      <c r="D1612">
        <v>25147235</v>
      </c>
      <c r="E1612">
        <v>17</v>
      </c>
      <c r="F1612">
        <v>1</v>
      </c>
      <c r="G1612">
        <v>1</v>
      </c>
      <c r="H1612">
        <v>3</v>
      </c>
      <c r="I1612" t="s">
        <v>1204</v>
      </c>
      <c r="J1612" t="s">
        <v>6</v>
      </c>
      <c r="K1612" t="s">
        <v>1205</v>
      </c>
      <c r="L1612">
        <v>1374</v>
      </c>
      <c r="N1612">
        <v>1013</v>
      </c>
      <c r="O1612" t="s">
        <v>1206</v>
      </c>
      <c r="P1612" t="s">
        <v>1206</v>
      </c>
      <c r="Q1612">
        <v>1</v>
      </c>
      <c r="X1612">
        <v>0.3</v>
      </c>
      <c r="Y1612">
        <v>1</v>
      </c>
      <c r="Z1612">
        <v>0</v>
      </c>
      <c r="AA1612">
        <v>0</v>
      </c>
      <c r="AB1612">
        <v>0</v>
      </c>
      <c r="AC1612">
        <v>0</v>
      </c>
      <c r="AD1612">
        <v>1</v>
      </c>
      <c r="AE1612">
        <v>0</v>
      </c>
      <c r="AF1612" t="s">
        <v>6</v>
      </c>
      <c r="AG1612">
        <v>0.3</v>
      </c>
      <c r="AH1612">
        <v>2</v>
      </c>
      <c r="AI1612">
        <v>27723769</v>
      </c>
      <c r="AJ1612">
        <v>1610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</row>
    <row r="1613" spans="1:44" x14ac:dyDescent="0.2">
      <c r="A1613">
        <f>ROW(Source!A570)</f>
        <v>570</v>
      </c>
      <c r="B1613">
        <v>27723794</v>
      </c>
      <c r="C1613">
        <v>27723786</v>
      </c>
      <c r="D1613">
        <v>25418254</v>
      </c>
      <c r="E1613">
        <v>1</v>
      </c>
      <c r="F1613">
        <v>1</v>
      </c>
      <c r="G1613">
        <v>1</v>
      </c>
      <c r="H1613">
        <v>1</v>
      </c>
      <c r="I1613" t="s">
        <v>1207</v>
      </c>
      <c r="J1613" t="s">
        <v>6</v>
      </c>
      <c r="K1613" t="s">
        <v>1208</v>
      </c>
      <c r="L1613">
        <v>1191</v>
      </c>
      <c r="N1613">
        <v>1013</v>
      </c>
      <c r="O1613" t="s">
        <v>953</v>
      </c>
      <c r="P1613" t="s">
        <v>953</v>
      </c>
      <c r="Q1613">
        <v>1</v>
      </c>
      <c r="X1613">
        <v>16.29</v>
      </c>
      <c r="Y1613">
        <v>0</v>
      </c>
      <c r="Z1613">
        <v>0</v>
      </c>
      <c r="AA1613">
        <v>0</v>
      </c>
      <c r="AB1613">
        <v>9.51</v>
      </c>
      <c r="AC1613">
        <v>0</v>
      </c>
      <c r="AD1613">
        <v>1</v>
      </c>
      <c r="AE1613">
        <v>1</v>
      </c>
      <c r="AF1613" t="s">
        <v>6</v>
      </c>
      <c r="AG1613">
        <v>16.29</v>
      </c>
      <c r="AH1613">
        <v>2</v>
      </c>
      <c r="AI1613">
        <v>27723787</v>
      </c>
      <c r="AJ1613">
        <v>1611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</row>
    <row r="1614" spans="1:44" x14ac:dyDescent="0.2">
      <c r="A1614">
        <f>ROW(Source!A570)</f>
        <v>570</v>
      </c>
      <c r="B1614">
        <v>27723795</v>
      </c>
      <c r="C1614">
        <v>27723786</v>
      </c>
      <c r="D1614">
        <v>25412928</v>
      </c>
      <c r="E1614">
        <v>1</v>
      </c>
      <c r="F1614">
        <v>1</v>
      </c>
      <c r="G1614">
        <v>1</v>
      </c>
      <c r="H1614">
        <v>1</v>
      </c>
      <c r="I1614" t="s">
        <v>954</v>
      </c>
      <c r="J1614" t="s">
        <v>6</v>
      </c>
      <c r="K1614" t="s">
        <v>955</v>
      </c>
      <c r="L1614">
        <v>1191</v>
      </c>
      <c r="N1614">
        <v>1013</v>
      </c>
      <c r="O1614" t="s">
        <v>953</v>
      </c>
      <c r="P1614" t="s">
        <v>953</v>
      </c>
      <c r="Q1614">
        <v>1</v>
      </c>
      <c r="X1614">
        <v>0.01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1</v>
      </c>
      <c r="AE1614">
        <v>2</v>
      </c>
      <c r="AF1614" t="s">
        <v>6</v>
      </c>
      <c r="AG1614">
        <v>0.01</v>
      </c>
      <c r="AH1614">
        <v>2</v>
      </c>
      <c r="AI1614">
        <v>27723788</v>
      </c>
      <c r="AJ1614">
        <v>1612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</row>
    <row r="1615" spans="1:44" x14ac:dyDescent="0.2">
      <c r="A1615">
        <f>ROW(Source!A570)</f>
        <v>570</v>
      </c>
      <c r="B1615">
        <v>27723796</v>
      </c>
      <c r="C1615">
        <v>27723786</v>
      </c>
      <c r="D1615">
        <v>25230514</v>
      </c>
      <c r="E1615">
        <v>1</v>
      </c>
      <c r="F1615">
        <v>1</v>
      </c>
      <c r="G1615">
        <v>1</v>
      </c>
      <c r="H1615">
        <v>2</v>
      </c>
      <c r="I1615" t="s">
        <v>960</v>
      </c>
      <c r="J1615" t="s">
        <v>961</v>
      </c>
      <c r="K1615" t="s">
        <v>962</v>
      </c>
      <c r="L1615">
        <v>1368</v>
      </c>
      <c r="N1615">
        <v>1011</v>
      </c>
      <c r="O1615" t="s">
        <v>959</v>
      </c>
      <c r="P1615" t="s">
        <v>959</v>
      </c>
      <c r="Q1615">
        <v>1</v>
      </c>
      <c r="X1615">
        <v>0.01</v>
      </c>
      <c r="Y1615">
        <v>0</v>
      </c>
      <c r="Z1615">
        <v>31.26</v>
      </c>
      <c r="AA1615">
        <v>13.5</v>
      </c>
      <c r="AB1615">
        <v>0</v>
      </c>
      <c r="AC1615">
        <v>0</v>
      </c>
      <c r="AD1615">
        <v>1</v>
      </c>
      <c r="AE1615">
        <v>0</v>
      </c>
      <c r="AF1615" t="s">
        <v>6</v>
      </c>
      <c r="AG1615">
        <v>0.01</v>
      </c>
      <c r="AH1615">
        <v>2</v>
      </c>
      <c r="AI1615">
        <v>27723789</v>
      </c>
      <c r="AJ1615">
        <v>1613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</row>
    <row r="1616" spans="1:44" x14ac:dyDescent="0.2">
      <c r="A1616">
        <f>ROW(Source!A570)</f>
        <v>570</v>
      </c>
      <c r="B1616">
        <v>27723797</v>
      </c>
      <c r="C1616">
        <v>27723786</v>
      </c>
      <c r="D1616">
        <v>25152750</v>
      </c>
      <c r="E1616">
        <v>1</v>
      </c>
      <c r="F1616">
        <v>1</v>
      </c>
      <c r="G1616">
        <v>1</v>
      </c>
      <c r="H1616">
        <v>3</v>
      </c>
      <c r="I1616" t="s">
        <v>1209</v>
      </c>
      <c r="J1616" t="s">
        <v>1210</v>
      </c>
      <c r="K1616" t="s">
        <v>1211</v>
      </c>
      <c r="L1616">
        <v>1356</v>
      </c>
      <c r="N1616">
        <v>1010</v>
      </c>
      <c r="O1616" t="s">
        <v>1212</v>
      </c>
      <c r="P1616" t="s">
        <v>1212</v>
      </c>
      <c r="Q1616">
        <v>1000</v>
      </c>
      <c r="X1616">
        <v>0.2</v>
      </c>
      <c r="Y1616">
        <v>180</v>
      </c>
      <c r="Z1616">
        <v>0</v>
      </c>
      <c r="AA1616">
        <v>0</v>
      </c>
      <c r="AB1616">
        <v>0</v>
      </c>
      <c r="AC1616">
        <v>0</v>
      </c>
      <c r="AD1616">
        <v>1</v>
      </c>
      <c r="AE1616">
        <v>0</v>
      </c>
      <c r="AF1616" t="s">
        <v>6</v>
      </c>
      <c r="AG1616">
        <v>0.2</v>
      </c>
      <c r="AH1616">
        <v>2</v>
      </c>
      <c r="AI1616">
        <v>27723790</v>
      </c>
      <c r="AJ1616">
        <v>1614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</row>
    <row r="1617" spans="1:44" x14ac:dyDescent="0.2">
      <c r="A1617">
        <f>ROW(Source!A570)</f>
        <v>570</v>
      </c>
      <c r="B1617">
        <v>27723798</v>
      </c>
      <c r="C1617">
        <v>27723786</v>
      </c>
      <c r="D1617">
        <v>25153112</v>
      </c>
      <c r="E1617">
        <v>1</v>
      </c>
      <c r="F1617">
        <v>1</v>
      </c>
      <c r="G1617">
        <v>1</v>
      </c>
      <c r="H1617">
        <v>3</v>
      </c>
      <c r="I1617" t="s">
        <v>1213</v>
      </c>
      <c r="J1617" t="s">
        <v>1214</v>
      </c>
      <c r="K1617" t="s">
        <v>1215</v>
      </c>
      <c r="L1617">
        <v>1348</v>
      </c>
      <c r="N1617">
        <v>1009</v>
      </c>
      <c r="O1617" t="s">
        <v>46</v>
      </c>
      <c r="P1617" t="s">
        <v>46</v>
      </c>
      <c r="Q1617">
        <v>1000</v>
      </c>
      <c r="X1617">
        <v>1E-3</v>
      </c>
      <c r="Y1617">
        <v>12430</v>
      </c>
      <c r="Z1617">
        <v>0</v>
      </c>
      <c r="AA1617">
        <v>0</v>
      </c>
      <c r="AB1617">
        <v>0</v>
      </c>
      <c r="AC1617">
        <v>0</v>
      </c>
      <c r="AD1617">
        <v>1</v>
      </c>
      <c r="AE1617">
        <v>0</v>
      </c>
      <c r="AF1617" t="s">
        <v>6</v>
      </c>
      <c r="AG1617">
        <v>1E-3</v>
      </c>
      <c r="AH1617">
        <v>2</v>
      </c>
      <c r="AI1617">
        <v>27723791</v>
      </c>
      <c r="AJ1617">
        <v>1615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</row>
    <row r="1618" spans="1:44" x14ac:dyDescent="0.2">
      <c r="A1618">
        <f>ROW(Source!A570)</f>
        <v>570</v>
      </c>
      <c r="B1618">
        <v>27723799</v>
      </c>
      <c r="C1618">
        <v>27723786</v>
      </c>
      <c r="D1618">
        <v>25147235</v>
      </c>
      <c r="E1618">
        <v>17</v>
      </c>
      <c r="F1618">
        <v>1</v>
      </c>
      <c r="G1618">
        <v>1</v>
      </c>
      <c r="H1618">
        <v>3</v>
      </c>
      <c r="I1618" t="s">
        <v>1204</v>
      </c>
      <c r="J1618" t="s">
        <v>6</v>
      </c>
      <c r="K1618" t="s">
        <v>1205</v>
      </c>
      <c r="L1618">
        <v>1374</v>
      </c>
      <c r="N1618">
        <v>1013</v>
      </c>
      <c r="O1618" t="s">
        <v>1206</v>
      </c>
      <c r="P1618" t="s">
        <v>1206</v>
      </c>
      <c r="Q1618">
        <v>1</v>
      </c>
      <c r="X1618">
        <v>3.1</v>
      </c>
      <c r="Y1618">
        <v>1</v>
      </c>
      <c r="Z1618">
        <v>0</v>
      </c>
      <c r="AA1618">
        <v>0</v>
      </c>
      <c r="AB1618">
        <v>0</v>
      </c>
      <c r="AC1618">
        <v>0</v>
      </c>
      <c r="AD1618">
        <v>1</v>
      </c>
      <c r="AE1618">
        <v>0</v>
      </c>
      <c r="AF1618" t="s">
        <v>6</v>
      </c>
      <c r="AG1618">
        <v>3.1</v>
      </c>
      <c r="AH1618">
        <v>2</v>
      </c>
      <c r="AI1618">
        <v>27723793</v>
      </c>
      <c r="AJ1618">
        <v>1617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</row>
    <row r="1619" spans="1:44" x14ac:dyDescent="0.2">
      <c r="A1619">
        <f>ROW(Source!A571)</f>
        <v>571</v>
      </c>
      <c r="B1619">
        <v>27723794</v>
      </c>
      <c r="C1619">
        <v>27723786</v>
      </c>
      <c r="D1619">
        <v>25418254</v>
      </c>
      <c r="E1619">
        <v>1</v>
      </c>
      <c r="F1619">
        <v>1</v>
      </c>
      <c r="G1619">
        <v>1</v>
      </c>
      <c r="H1619">
        <v>1</v>
      </c>
      <c r="I1619" t="s">
        <v>1207</v>
      </c>
      <c r="J1619" t="s">
        <v>6</v>
      </c>
      <c r="K1619" t="s">
        <v>1208</v>
      </c>
      <c r="L1619">
        <v>1191</v>
      </c>
      <c r="N1619">
        <v>1013</v>
      </c>
      <c r="O1619" t="s">
        <v>953</v>
      </c>
      <c r="P1619" t="s">
        <v>953</v>
      </c>
      <c r="Q1619">
        <v>1</v>
      </c>
      <c r="X1619">
        <v>16.29</v>
      </c>
      <c r="Y1619">
        <v>0</v>
      </c>
      <c r="Z1619">
        <v>0</v>
      </c>
      <c r="AA1619">
        <v>0</v>
      </c>
      <c r="AB1619">
        <v>9.51</v>
      </c>
      <c r="AC1619">
        <v>0</v>
      </c>
      <c r="AD1619">
        <v>1</v>
      </c>
      <c r="AE1619">
        <v>1</v>
      </c>
      <c r="AF1619" t="s">
        <v>6</v>
      </c>
      <c r="AG1619">
        <v>16.29</v>
      </c>
      <c r="AH1619">
        <v>2</v>
      </c>
      <c r="AI1619">
        <v>27723787</v>
      </c>
      <c r="AJ1619">
        <v>1618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</row>
    <row r="1620" spans="1:44" x14ac:dyDescent="0.2">
      <c r="A1620">
        <f>ROW(Source!A571)</f>
        <v>571</v>
      </c>
      <c r="B1620">
        <v>27723795</v>
      </c>
      <c r="C1620">
        <v>27723786</v>
      </c>
      <c r="D1620">
        <v>25412928</v>
      </c>
      <c r="E1620">
        <v>1</v>
      </c>
      <c r="F1620">
        <v>1</v>
      </c>
      <c r="G1620">
        <v>1</v>
      </c>
      <c r="H1620">
        <v>1</v>
      </c>
      <c r="I1620" t="s">
        <v>954</v>
      </c>
      <c r="J1620" t="s">
        <v>6</v>
      </c>
      <c r="K1620" t="s">
        <v>955</v>
      </c>
      <c r="L1620">
        <v>1191</v>
      </c>
      <c r="N1620">
        <v>1013</v>
      </c>
      <c r="O1620" t="s">
        <v>953</v>
      </c>
      <c r="P1620" t="s">
        <v>953</v>
      </c>
      <c r="Q1620">
        <v>1</v>
      </c>
      <c r="X1620">
        <v>0.01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1</v>
      </c>
      <c r="AE1620">
        <v>2</v>
      </c>
      <c r="AF1620" t="s">
        <v>6</v>
      </c>
      <c r="AG1620">
        <v>0.01</v>
      </c>
      <c r="AH1620">
        <v>2</v>
      </c>
      <c r="AI1620">
        <v>27723788</v>
      </c>
      <c r="AJ1620">
        <v>1619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</row>
    <row r="1621" spans="1:44" x14ac:dyDescent="0.2">
      <c r="A1621">
        <f>ROW(Source!A571)</f>
        <v>571</v>
      </c>
      <c r="B1621">
        <v>27723796</v>
      </c>
      <c r="C1621">
        <v>27723786</v>
      </c>
      <c r="D1621">
        <v>25230514</v>
      </c>
      <c r="E1621">
        <v>1</v>
      </c>
      <c r="F1621">
        <v>1</v>
      </c>
      <c r="G1621">
        <v>1</v>
      </c>
      <c r="H1621">
        <v>2</v>
      </c>
      <c r="I1621" t="s">
        <v>960</v>
      </c>
      <c r="J1621" t="s">
        <v>961</v>
      </c>
      <c r="K1621" t="s">
        <v>962</v>
      </c>
      <c r="L1621">
        <v>1368</v>
      </c>
      <c r="N1621">
        <v>1011</v>
      </c>
      <c r="O1621" t="s">
        <v>959</v>
      </c>
      <c r="P1621" t="s">
        <v>959</v>
      </c>
      <c r="Q1621">
        <v>1</v>
      </c>
      <c r="X1621">
        <v>0.01</v>
      </c>
      <c r="Y1621">
        <v>0</v>
      </c>
      <c r="Z1621">
        <v>31.26</v>
      </c>
      <c r="AA1621">
        <v>13.5</v>
      </c>
      <c r="AB1621">
        <v>0</v>
      </c>
      <c r="AC1621">
        <v>0</v>
      </c>
      <c r="AD1621">
        <v>1</v>
      </c>
      <c r="AE1621">
        <v>0</v>
      </c>
      <c r="AF1621" t="s">
        <v>6</v>
      </c>
      <c r="AG1621">
        <v>0.01</v>
      </c>
      <c r="AH1621">
        <v>2</v>
      </c>
      <c r="AI1621">
        <v>27723789</v>
      </c>
      <c r="AJ1621">
        <v>1620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</row>
    <row r="1622" spans="1:44" x14ac:dyDescent="0.2">
      <c r="A1622">
        <f>ROW(Source!A571)</f>
        <v>571</v>
      </c>
      <c r="B1622">
        <v>27723797</v>
      </c>
      <c r="C1622">
        <v>27723786</v>
      </c>
      <c r="D1622">
        <v>25152750</v>
      </c>
      <c r="E1622">
        <v>1</v>
      </c>
      <c r="F1622">
        <v>1</v>
      </c>
      <c r="G1622">
        <v>1</v>
      </c>
      <c r="H1622">
        <v>3</v>
      </c>
      <c r="I1622" t="s">
        <v>1209</v>
      </c>
      <c r="J1622" t="s">
        <v>1210</v>
      </c>
      <c r="K1622" t="s">
        <v>1211</v>
      </c>
      <c r="L1622">
        <v>1356</v>
      </c>
      <c r="N1622">
        <v>1010</v>
      </c>
      <c r="O1622" t="s">
        <v>1212</v>
      </c>
      <c r="P1622" t="s">
        <v>1212</v>
      </c>
      <c r="Q1622">
        <v>1000</v>
      </c>
      <c r="X1622">
        <v>0.2</v>
      </c>
      <c r="Y1622">
        <v>180</v>
      </c>
      <c r="Z1622">
        <v>0</v>
      </c>
      <c r="AA1622">
        <v>0</v>
      </c>
      <c r="AB1622">
        <v>0</v>
      </c>
      <c r="AC1622">
        <v>0</v>
      </c>
      <c r="AD1622">
        <v>1</v>
      </c>
      <c r="AE1622">
        <v>0</v>
      </c>
      <c r="AF1622" t="s">
        <v>6</v>
      </c>
      <c r="AG1622">
        <v>0.2</v>
      </c>
      <c r="AH1622">
        <v>2</v>
      </c>
      <c r="AI1622">
        <v>27723790</v>
      </c>
      <c r="AJ1622">
        <v>1621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</row>
    <row r="1623" spans="1:44" x14ac:dyDescent="0.2">
      <c r="A1623">
        <f>ROW(Source!A571)</f>
        <v>571</v>
      </c>
      <c r="B1623">
        <v>27723798</v>
      </c>
      <c r="C1623">
        <v>27723786</v>
      </c>
      <c r="D1623">
        <v>25153112</v>
      </c>
      <c r="E1623">
        <v>1</v>
      </c>
      <c r="F1623">
        <v>1</v>
      </c>
      <c r="G1623">
        <v>1</v>
      </c>
      <c r="H1623">
        <v>3</v>
      </c>
      <c r="I1623" t="s">
        <v>1213</v>
      </c>
      <c r="J1623" t="s">
        <v>1214</v>
      </c>
      <c r="K1623" t="s">
        <v>1215</v>
      </c>
      <c r="L1623">
        <v>1348</v>
      </c>
      <c r="N1623">
        <v>1009</v>
      </c>
      <c r="O1623" t="s">
        <v>46</v>
      </c>
      <c r="P1623" t="s">
        <v>46</v>
      </c>
      <c r="Q1623">
        <v>1000</v>
      </c>
      <c r="X1623">
        <v>1E-3</v>
      </c>
      <c r="Y1623">
        <v>12430</v>
      </c>
      <c r="Z1623">
        <v>0</v>
      </c>
      <c r="AA1623">
        <v>0</v>
      </c>
      <c r="AB1623">
        <v>0</v>
      </c>
      <c r="AC1623">
        <v>0</v>
      </c>
      <c r="AD1623">
        <v>1</v>
      </c>
      <c r="AE1623">
        <v>0</v>
      </c>
      <c r="AF1623" t="s">
        <v>6</v>
      </c>
      <c r="AG1623">
        <v>1E-3</v>
      </c>
      <c r="AH1623">
        <v>2</v>
      </c>
      <c r="AI1623">
        <v>27723791</v>
      </c>
      <c r="AJ1623">
        <v>1622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</row>
    <row r="1624" spans="1:44" x14ac:dyDescent="0.2">
      <c r="A1624">
        <f>ROW(Source!A571)</f>
        <v>571</v>
      </c>
      <c r="B1624">
        <v>27723799</v>
      </c>
      <c r="C1624">
        <v>27723786</v>
      </c>
      <c r="D1624">
        <v>25147235</v>
      </c>
      <c r="E1624">
        <v>17</v>
      </c>
      <c r="F1624">
        <v>1</v>
      </c>
      <c r="G1624">
        <v>1</v>
      </c>
      <c r="H1624">
        <v>3</v>
      </c>
      <c r="I1624" t="s">
        <v>1204</v>
      </c>
      <c r="J1624" t="s">
        <v>6</v>
      </c>
      <c r="K1624" t="s">
        <v>1205</v>
      </c>
      <c r="L1624">
        <v>1374</v>
      </c>
      <c r="N1624">
        <v>1013</v>
      </c>
      <c r="O1624" t="s">
        <v>1206</v>
      </c>
      <c r="P1624" t="s">
        <v>1206</v>
      </c>
      <c r="Q1624">
        <v>1</v>
      </c>
      <c r="X1624">
        <v>3.1</v>
      </c>
      <c r="Y1624">
        <v>1</v>
      </c>
      <c r="Z1624">
        <v>0</v>
      </c>
      <c r="AA1624">
        <v>0</v>
      </c>
      <c r="AB1624">
        <v>0</v>
      </c>
      <c r="AC1624">
        <v>0</v>
      </c>
      <c r="AD1624">
        <v>1</v>
      </c>
      <c r="AE1624">
        <v>0</v>
      </c>
      <c r="AF1624" t="s">
        <v>6</v>
      </c>
      <c r="AG1624">
        <v>3.1</v>
      </c>
      <c r="AH1624">
        <v>2</v>
      </c>
      <c r="AI1624">
        <v>27723793</v>
      </c>
      <c r="AJ1624">
        <v>1624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</row>
    <row r="1625" spans="1:44" x14ac:dyDescent="0.2">
      <c r="A1625">
        <f>ROW(Source!A574)</f>
        <v>574</v>
      </c>
      <c r="B1625">
        <v>27723811</v>
      </c>
      <c r="C1625">
        <v>27723801</v>
      </c>
      <c r="D1625">
        <v>25412930</v>
      </c>
      <c r="E1625">
        <v>1</v>
      </c>
      <c r="F1625">
        <v>1</v>
      </c>
      <c r="G1625">
        <v>1</v>
      </c>
      <c r="H1625">
        <v>1</v>
      </c>
      <c r="I1625" t="s">
        <v>1107</v>
      </c>
      <c r="J1625" t="s">
        <v>6</v>
      </c>
      <c r="K1625" t="s">
        <v>1108</v>
      </c>
      <c r="L1625">
        <v>1191</v>
      </c>
      <c r="N1625">
        <v>1013</v>
      </c>
      <c r="O1625" t="s">
        <v>953</v>
      </c>
      <c r="P1625" t="s">
        <v>953</v>
      </c>
      <c r="Q1625">
        <v>1</v>
      </c>
      <c r="X1625">
        <v>3.76</v>
      </c>
      <c r="Y1625">
        <v>0</v>
      </c>
      <c r="Z1625">
        <v>0</v>
      </c>
      <c r="AA1625">
        <v>0</v>
      </c>
      <c r="AB1625">
        <v>9.4</v>
      </c>
      <c r="AC1625">
        <v>0</v>
      </c>
      <c r="AD1625">
        <v>1</v>
      </c>
      <c r="AE1625">
        <v>1</v>
      </c>
      <c r="AF1625" t="s">
        <v>6</v>
      </c>
      <c r="AG1625">
        <v>3.76</v>
      </c>
      <c r="AH1625">
        <v>2</v>
      </c>
      <c r="AI1625">
        <v>27723802</v>
      </c>
      <c r="AJ1625">
        <v>1625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</row>
    <row r="1626" spans="1:44" x14ac:dyDescent="0.2">
      <c r="A1626">
        <f>ROW(Source!A574)</f>
        <v>574</v>
      </c>
      <c r="B1626">
        <v>27723812</v>
      </c>
      <c r="C1626">
        <v>27723801</v>
      </c>
      <c r="D1626">
        <v>25412928</v>
      </c>
      <c r="E1626">
        <v>1</v>
      </c>
      <c r="F1626">
        <v>1</v>
      </c>
      <c r="G1626">
        <v>1</v>
      </c>
      <c r="H1626">
        <v>1</v>
      </c>
      <c r="I1626" t="s">
        <v>954</v>
      </c>
      <c r="J1626" t="s">
        <v>6</v>
      </c>
      <c r="K1626" t="s">
        <v>955</v>
      </c>
      <c r="L1626">
        <v>1191</v>
      </c>
      <c r="N1626">
        <v>1013</v>
      </c>
      <c r="O1626" t="s">
        <v>953</v>
      </c>
      <c r="P1626" t="s">
        <v>953</v>
      </c>
      <c r="Q1626">
        <v>1</v>
      </c>
      <c r="X1626">
        <v>0.02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1</v>
      </c>
      <c r="AE1626">
        <v>2</v>
      </c>
      <c r="AF1626" t="s">
        <v>6</v>
      </c>
      <c r="AG1626">
        <v>0.02</v>
      </c>
      <c r="AH1626">
        <v>2</v>
      </c>
      <c r="AI1626">
        <v>27723803</v>
      </c>
      <c r="AJ1626">
        <v>1626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</row>
    <row r="1627" spans="1:44" x14ac:dyDescent="0.2">
      <c r="A1627">
        <f>ROW(Source!A574)</f>
        <v>574</v>
      </c>
      <c r="B1627">
        <v>27723813</v>
      </c>
      <c r="C1627">
        <v>27723801</v>
      </c>
      <c r="D1627">
        <v>25230220</v>
      </c>
      <c r="E1627">
        <v>1</v>
      </c>
      <c r="F1627">
        <v>1</v>
      </c>
      <c r="G1627">
        <v>1</v>
      </c>
      <c r="H1627">
        <v>2</v>
      </c>
      <c r="I1627" t="s">
        <v>991</v>
      </c>
      <c r="J1627" t="s">
        <v>992</v>
      </c>
      <c r="K1627" t="s">
        <v>993</v>
      </c>
      <c r="L1627">
        <v>1368</v>
      </c>
      <c r="N1627">
        <v>1011</v>
      </c>
      <c r="O1627" t="s">
        <v>959</v>
      </c>
      <c r="P1627" t="s">
        <v>959</v>
      </c>
      <c r="Q1627">
        <v>1</v>
      </c>
      <c r="X1627">
        <v>0.01</v>
      </c>
      <c r="Y1627">
        <v>0</v>
      </c>
      <c r="Z1627">
        <v>111.99</v>
      </c>
      <c r="AA1627">
        <v>13.5</v>
      </c>
      <c r="AB1627">
        <v>0</v>
      </c>
      <c r="AC1627">
        <v>0</v>
      </c>
      <c r="AD1627">
        <v>1</v>
      </c>
      <c r="AE1627">
        <v>0</v>
      </c>
      <c r="AF1627" t="s">
        <v>6</v>
      </c>
      <c r="AG1627">
        <v>0.01</v>
      </c>
      <c r="AH1627">
        <v>2</v>
      </c>
      <c r="AI1627">
        <v>27723804</v>
      </c>
      <c r="AJ1627">
        <v>1627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</row>
    <row r="1628" spans="1:44" x14ac:dyDescent="0.2">
      <c r="A1628">
        <f>ROW(Source!A574)</f>
        <v>574</v>
      </c>
      <c r="B1628">
        <v>27723814</v>
      </c>
      <c r="C1628">
        <v>27723801</v>
      </c>
      <c r="D1628">
        <v>25231607</v>
      </c>
      <c r="E1628">
        <v>1</v>
      </c>
      <c r="F1628">
        <v>1</v>
      </c>
      <c r="G1628">
        <v>1</v>
      </c>
      <c r="H1628">
        <v>2</v>
      </c>
      <c r="I1628" t="s">
        <v>997</v>
      </c>
      <c r="J1628" t="s">
        <v>998</v>
      </c>
      <c r="K1628" t="s">
        <v>999</v>
      </c>
      <c r="L1628">
        <v>1368</v>
      </c>
      <c r="N1628">
        <v>1011</v>
      </c>
      <c r="O1628" t="s">
        <v>959</v>
      </c>
      <c r="P1628" t="s">
        <v>959</v>
      </c>
      <c r="Q1628">
        <v>1</v>
      </c>
      <c r="X1628">
        <v>0.01</v>
      </c>
      <c r="Y1628">
        <v>0</v>
      </c>
      <c r="Z1628">
        <v>65.709999999999994</v>
      </c>
      <c r="AA1628">
        <v>11.6</v>
      </c>
      <c r="AB1628">
        <v>0</v>
      </c>
      <c r="AC1628">
        <v>0</v>
      </c>
      <c r="AD1628">
        <v>1</v>
      </c>
      <c r="AE1628">
        <v>0</v>
      </c>
      <c r="AF1628" t="s">
        <v>6</v>
      </c>
      <c r="AG1628">
        <v>0.01</v>
      </c>
      <c r="AH1628">
        <v>2</v>
      </c>
      <c r="AI1628">
        <v>27723805</v>
      </c>
      <c r="AJ1628">
        <v>1628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</row>
    <row r="1629" spans="1:44" x14ac:dyDescent="0.2">
      <c r="A1629">
        <f>ROW(Source!A574)</f>
        <v>574</v>
      </c>
      <c r="B1629">
        <v>27723815</v>
      </c>
      <c r="C1629">
        <v>27723801</v>
      </c>
      <c r="D1629">
        <v>25150263</v>
      </c>
      <c r="E1629">
        <v>1</v>
      </c>
      <c r="F1629">
        <v>1</v>
      </c>
      <c r="G1629">
        <v>1</v>
      </c>
      <c r="H1629">
        <v>3</v>
      </c>
      <c r="I1629" t="s">
        <v>1184</v>
      </c>
      <c r="J1629" t="s">
        <v>1185</v>
      </c>
      <c r="K1629" t="s">
        <v>1186</v>
      </c>
      <c r="L1629">
        <v>1346</v>
      </c>
      <c r="N1629">
        <v>1009</v>
      </c>
      <c r="O1629" t="s">
        <v>178</v>
      </c>
      <c r="P1629" t="s">
        <v>178</v>
      </c>
      <c r="Q1629">
        <v>1</v>
      </c>
      <c r="X1629">
        <v>0.16</v>
      </c>
      <c r="Y1629">
        <v>30.4</v>
      </c>
      <c r="Z1629">
        <v>0</v>
      </c>
      <c r="AA1629">
        <v>0</v>
      </c>
      <c r="AB1629">
        <v>0</v>
      </c>
      <c r="AC1629">
        <v>0</v>
      </c>
      <c r="AD1629">
        <v>1</v>
      </c>
      <c r="AE1629">
        <v>0</v>
      </c>
      <c r="AF1629" t="s">
        <v>6</v>
      </c>
      <c r="AG1629">
        <v>0.16</v>
      </c>
      <c r="AH1629">
        <v>2</v>
      </c>
      <c r="AI1629">
        <v>27723806</v>
      </c>
      <c r="AJ1629">
        <v>1629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</row>
    <row r="1630" spans="1:44" x14ac:dyDescent="0.2">
      <c r="A1630">
        <f>ROW(Source!A574)</f>
        <v>574</v>
      </c>
      <c r="B1630">
        <v>27723816</v>
      </c>
      <c r="C1630">
        <v>27723801</v>
      </c>
      <c r="D1630">
        <v>25150275</v>
      </c>
      <c r="E1630">
        <v>1</v>
      </c>
      <c r="F1630">
        <v>1</v>
      </c>
      <c r="G1630">
        <v>1</v>
      </c>
      <c r="H1630">
        <v>3</v>
      </c>
      <c r="I1630" t="s">
        <v>1187</v>
      </c>
      <c r="J1630" t="s">
        <v>1188</v>
      </c>
      <c r="K1630" t="s">
        <v>1189</v>
      </c>
      <c r="L1630">
        <v>1308</v>
      </c>
      <c r="N1630">
        <v>1003</v>
      </c>
      <c r="O1630" t="s">
        <v>18</v>
      </c>
      <c r="P1630" t="s">
        <v>18</v>
      </c>
      <c r="Q1630">
        <v>100</v>
      </c>
      <c r="X1630">
        <v>5.5E-2</v>
      </c>
      <c r="Y1630">
        <v>120</v>
      </c>
      <c r="Z1630">
        <v>0</v>
      </c>
      <c r="AA1630">
        <v>0</v>
      </c>
      <c r="AB1630">
        <v>0</v>
      </c>
      <c r="AC1630">
        <v>0</v>
      </c>
      <c r="AD1630">
        <v>1</v>
      </c>
      <c r="AE1630">
        <v>0</v>
      </c>
      <c r="AF1630" t="s">
        <v>6</v>
      </c>
      <c r="AG1630">
        <v>5.5E-2</v>
      </c>
      <c r="AH1630">
        <v>2</v>
      </c>
      <c r="AI1630">
        <v>27723807</v>
      </c>
      <c r="AJ1630">
        <v>1630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</row>
    <row r="1631" spans="1:44" x14ac:dyDescent="0.2">
      <c r="A1631">
        <f>ROW(Source!A574)</f>
        <v>574</v>
      </c>
      <c r="B1631">
        <v>27723817</v>
      </c>
      <c r="C1631">
        <v>27723801</v>
      </c>
      <c r="D1631">
        <v>25186459</v>
      </c>
      <c r="E1631">
        <v>1</v>
      </c>
      <c r="F1631">
        <v>1</v>
      </c>
      <c r="G1631">
        <v>1</v>
      </c>
      <c r="H1631">
        <v>3</v>
      </c>
      <c r="I1631" t="s">
        <v>1201</v>
      </c>
      <c r="J1631" t="s">
        <v>1202</v>
      </c>
      <c r="K1631" t="s">
        <v>1203</v>
      </c>
      <c r="L1631">
        <v>1346</v>
      </c>
      <c r="N1631">
        <v>1009</v>
      </c>
      <c r="O1631" t="s">
        <v>178</v>
      </c>
      <c r="P1631" t="s">
        <v>178</v>
      </c>
      <c r="Q1631">
        <v>1</v>
      </c>
      <c r="X1631">
        <v>0.05</v>
      </c>
      <c r="Y1631">
        <v>28.6</v>
      </c>
      <c r="Z1631">
        <v>0</v>
      </c>
      <c r="AA1631">
        <v>0</v>
      </c>
      <c r="AB1631">
        <v>0</v>
      </c>
      <c r="AC1631">
        <v>0</v>
      </c>
      <c r="AD1631">
        <v>1</v>
      </c>
      <c r="AE1631">
        <v>0</v>
      </c>
      <c r="AF1631" t="s">
        <v>6</v>
      </c>
      <c r="AG1631">
        <v>0.05</v>
      </c>
      <c r="AH1631">
        <v>2</v>
      </c>
      <c r="AI1631">
        <v>27723808</v>
      </c>
      <c r="AJ1631">
        <v>1631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</row>
    <row r="1632" spans="1:44" x14ac:dyDescent="0.2">
      <c r="A1632">
        <f>ROW(Source!A574)</f>
        <v>574</v>
      </c>
      <c r="B1632">
        <v>27723818</v>
      </c>
      <c r="C1632">
        <v>27723801</v>
      </c>
      <c r="D1632">
        <v>25147235</v>
      </c>
      <c r="E1632">
        <v>17</v>
      </c>
      <c r="F1632">
        <v>1</v>
      </c>
      <c r="G1632">
        <v>1</v>
      </c>
      <c r="H1632">
        <v>3</v>
      </c>
      <c r="I1632" t="s">
        <v>1204</v>
      </c>
      <c r="J1632" t="s">
        <v>6</v>
      </c>
      <c r="K1632" t="s">
        <v>1205</v>
      </c>
      <c r="L1632">
        <v>1374</v>
      </c>
      <c r="N1632">
        <v>1013</v>
      </c>
      <c r="O1632" t="s">
        <v>1206</v>
      </c>
      <c r="P1632" t="s">
        <v>1206</v>
      </c>
      <c r="Q1632">
        <v>1</v>
      </c>
      <c r="X1632">
        <v>0.71</v>
      </c>
      <c r="Y1632">
        <v>1</v>
      </c>
      <c r="Z1632">
        <v>0</v>
      </c>
      <c r="AA1632">
        <v>0</v>
      </c>
      <c r="AB1632">
        <v>0</v>
      </c>
      <c r="AC1632">
        <v>0</v>
      </c>
      <c r="AD1632">
        <v>1</v>
      </c>
      <c r="AE1632">
        <v>0</v>
      </c>
      <c r="AF1632" t="s">
        <v>6</v>
      </c>
      <c r="AG1632">
        <v>0.71</v>
      </c>
      <c r="AH1632">
        <v>2</v>
      </c>
      <c r="AI1632">
        <v>27723810</v>
      </c>
      <c r="AJ1632">
        <v>1633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</row>
    <row r="1633" spans="1:44" x14ac:dyDescent="0.2">
      <c r="A1633">
        <f>ROW(Source!A575)</f>
        <v>575</v>
      </c>
      <c r="B1633">
        <v>27723811</v>
      </c>
      <c r="C1633">
        <v>27723801</v>
      </c>
      <c r="D1633">
        <v>25412930</v>
      </c>
      <c r="E1633">
        <v>1</v>
      </c>
      <c r="F1633">
        <v>1</v>
      </c>
      <c r="G1633">
        <v>1</v>
      </c>
      <c r="H1633">
        <v>1</v>
      </c>
      <c r="I1633" t="s">
        <v>1107</v>
      </c>
      <c r="J1633" t="s">
        <v>6</v>
      </c>
      <c r="K1633" t="s">
        <v>1108</v>
      </c>
      <c r="L1633">
        <v>1191</v>
      </c>
      <c r="N1633">
        <v>1013</v>
      </c>
      <c r="O1633" t="s">
        <v>953</v>
      </c>
      <c r="P1633" t="s">
        <v>953</v>
      </c>
      <c r="Q1633">
        <v>1</v>
      </c>
      <c r="X1633">
        <v>3.76</v>
      </c>
      <c r="Y1633">
        <v>0</v>
      </c>
      <c r="Z1633">
        <v>0</v>
      </c>
      <c r="AA1633">
        <v>0</v>
      </c>
      <c r="AB1633">
        <v>9.4</v>
      </c>
      <c r="AC1633">
        <v>0</v>
      </c>
      <c r="AD1633">
        <v>1</v>
      </c>
      <c r="AE1633">
        <v>1</v>
      </c>
      <c r="AF1633" t="s">
        <v>6</v>
      </c>
      <c r="AG1633">
        <v>3.76</v>
      </c>
      <c r="AH1633">
        <v>2</v>
      </c>
      <c r="AI1633">
        <v>27723802</v>
      </c>
      <c r="AJ1633">
        <v>1634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</row>
    <row r="1634" spans="1:44" x14ac:dyDescent="0.2">
      <c r="A1634">
        <f>ROW(Source!A575)</f>
        <v>575</v>
      </c>
      <c r="B1634">
        <v>27723812</v>
      </c>
      <c r="C1634">
        <v>27723801</v>
      </c>
      <c r="D1634">
        <v>25412928</v>
      </c>
      <c r="E1634">
        <v>1</v>
      </c>
      <c r="F1634">
        <v>1</v>
      </c>
      <c r="G1634">
        <v>1</v>
      </c>
      <c r="H1634">
        <v>1</v>
      </c>
      <c r="I1634" t="s">
        <v>954</v>
      </c>
      <c r="J1634" t="s">
        <v>6</v>
      </c>
      <c r="K1634" t="s">
        <v>955</v>
      </c>
      <c r="L1634">
        <v>1191</v>
      </c>
      <c r="N1634">
        <v>1013</v>
      </c>
      <c r="O1634" t="s">
        <v>953</v>
      </c>
      <c r="P1634" t="s">
        <v>953</v>
      </c>
      <c r="Q1634">
        <v>1</v>
      </c>
      <c r="X1634">
        <v>0.02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1</v>
      </c>
      <c r="AE1634">
        <v>2</v>
      </c>
      <c r="AF1634" t="s">
        <v>6</v>
      </c>
      <c r="AG1634">
        <v>0.02</v>
      </c>
      <c r="AH1634">
        <v>2</v>
      </c>
      <c r="AI1634">
        <v>27723803</v>
      </c>
      <c r="AJ1634">
        <v>1635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</row>
    <row r="1635" spans="1:44" x14ac:dyDescent="0.2">
      <c r="A1635">
        <f>ROW(Source!A575)</f>
        <v>575</v>
      </c>
      <c r="B1635">
        <v>27723813</v>
      </c>
      <c r="C1635">
        <v>27723801</v>
      </c>
      <c r="D1635">
        <v>25230220</v>
      </c>
      <c r="E1635">
        <v>1</v>
      </c>
      <c r="F1635">
        <v>1</v>
      </c>
      <c r="G1635">
        <v>1</v>
      </c>
      <c r="H1635">
        <v>2</v>
      </c>
      <c r="I1635" t="s">
        <v>991</v>
      </c>
      <c r="J1635" t="s">
        <v>992</v>
      </c>
      <c r="K1635" t="s">
        <v>993</v>
      </c>
      <c r="L1635">
        <v>1368</v>
      </c>
      <c r="N1635">
        <v>1011</v>
      </c>
      <c r="O1635" t="s">
        <v>959</v>
      </c>
      <c r="P1635" t="s">
        <v>959</v>
      </c>
      <c r="Q1635">
        <v>1</v>
      </c>
      <c r="X1635">
        <v>0.01</v>
      </c>
      <c r="Y1635">
        <v>0</v>
      </c>
      <c r="Z1635">
        <v>111.99</v>
      </c>
      <c r="AA1635">
        <v>13.5</v>
      </c>
      <c r="AB1635">
        <v>0</v>
      </c>
      <c r="AC1635">
        <v>0</v>
      </c>
      <c r="AD1635">
        <v>1</v>
      </c>
      <c r="AE1635">
        <v>0</v>
      </c>
      <c r="AF1635" t="s">
        <v>6</v>
      </c>
      <c r="AG1635">
        <v>0.01</v>
      </c>
      <c r="AH1635">
        <v>2</v>
      </c>
      <c r="AI1635">
        <v>27723804</v>
      </c>
      <c r="AJ1635">
        <v>1636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</row>
    <row r="1636" spans="1:44" x14ac:dyDescent="0.2">
      <c r="A1636">
        <f>ROW(Source!A575)</f>
        <v>575</v>
      </c>
      <c r="B1636">
        <v>27723814</v>
      </c>
      <c r="C1636">
        <v>27723801</v>
      </c>
      <c r="D1636">
        <v>25231607</v>
      </c>
      <c r="E1636">
        <v>1</v>
      </c>
      <c r="F1636">
        <v>1</v>
      </c>
      <c r="G1636">
        <v>1</v>
      </c>
      <c r="H1636">
        <v>2</v>
      </c>
      <c r="I1636" t="s">
        <v>997</v>
      </c>
      <c r="J1636" t="s">
        <v>998</v>
      </c>
      <c r="K1636" t="s">
        <v>999</v>
      </c>
      <c r="L1636">
        <v>1368</v>
      </c>
      <c r="N1636">
        <v>1011</v>
      </c>
      <c r="O1636" t="s">
        <v>959</v>
      </c>
      <c r="P1636" t="s">
        <v>959</v>
      </c>
      <c r="Q1636">
        <v>1</v>
      </c>
      <c r="X1636">
        <v>0.01</v>
      </c>
      <c r="Y1636">
        <v>0</v>
      </c>
      <c r="Z1636">
        <v>65.709999999999994</v>
      </c>
      <c r="AA1636">
        <v>11.6</v>
      </c>
      <c r="AB1636">
        <v>0</v>
      </c>
      <c r="AC1636">
        <v>0</v>
      </c>
      <c r="AD1636">
        <v>1</v>
      </c>
      <c r="AE1636">
        <v>0</v>
      </c>
      <c r="AF1636" t="s">
        <v>6</v>
      </c>
      <c r="AG1636">
        <v>0.01</v>
      </c>
      <c r="AH1636">
        <v>2</v>
      </c>
      <c r="AI1636">
        <v>27723805</v>
      </c>
      <c r="AJ1636">
        <v>1637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</row>
    <row r="1637" spans="1:44" x14ac:dyDescent="0.2">
      <c r="A1637">
        <f>ROW(Source!A575)</f>
        <v>575</v>
      </c>
      <c r="B1637">
        <v>27723815</v>
      </c>
      <c r="C1637">
        <v>27723801</v>
      </c>
      <c r="D1637">
        <v>25150263</v>
      </c>
      <c r="E1637">
        <v>1</v>
      </c>
      <c r="F1637">
        <v>1</v>
      </c>
      <c r="G1637">
        <v>1</v>
      </c>
      <c r="H1637">
        <v>3</v>
      </c>
      <c r="I1637" t="s">
        <v>1184</v>
      </c>
      <c r="J1637" t="s">
        <v>1185</v>
      </c>
      <c r="K1637" t="s">
        <v>1186</v>
      </c>
      <c r="L1637">
        <v>1346</v>
      </c>
      <c r="N1637">
        <v>1009</v>
      </c>
      <c r="O1637" t="s">
        <v>178</v>
      </c>
      <c r="P1637" t="s">
        <v>178</v>
      </c>
      <c r="Q1637">
        <v>1</v>
      </c>
      <c r="X1637">
        <v>0.16</v>
      </c>
      <c r="Y1637">
        <v>30.4</v>
      </c>
      <c r="Z1637">
        <v>0</v>
      </c>
      <c r="AA1637">
        <v>0</v>
      </c>
      <c r="AB1637">
        <v>0</v>
      </c>
      <c r="AC1637">
        <v>0</v>
      </c>
      <c r="AD1637">
        <v>1</v>
      </c>
      <c r="AE1637">
        <v>0</v>
      </c>
      <c r="AF1637" t="s">
        <v>6</v>
      </c>
      <c r="AG1637">
        <v>0.16</v>
      </c>
      <c r="AH1637">
        <v>2</v>
      </c>
      <c r="AI1637">
        <v>27723806</v>
      </c>
      <c r="AJ1637">
        <v>1638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</row>
    <row r="1638" spans="1:44" x14ac:dyDescent="0.2">
      <c r="A1638">
        <f>ROW(Source!A575)</f>
        <v>575</v>
      </c>
      <c r="B1638">
        <v>27723816</v>
      </c>
      <c r="C1638">
        <v>27723801</v>
      </c>
      <c r="D1638">
        <v>25150275</v>
      </c>
      <c r="E1638">
        <v>1</v>
      </c>
      <c r="F1638">
        <v>1</v>
      </c>
      <c r="G1638">
        <v>1</v>
      </c>
      <c r="H1638">
        <v>3</v>
      </c>
      <c r="I1638" t="s">
        <v>1187</v>
      </c>
      <c r="J1638" t="s">
        <v>1188</v>
      </c>
      <c r="K1638" t="s">
        <v>1189</v>
      </c>
      <c r="L1638">
        <v>1308</v>
      </c>
      <c r="N1638">
        <v>1003</v>
      </c>
      <c r="O1638" t="s">
        <v>18</v>
      </c>
      <c r="P1638" t="s">
        <v>18</v>
      </c>
      <c r="Q1638">
        <v>100</v>
      </c>
      <c r="X1638">
        <v>5.5E-2</v>
      </c>
      <c r="Y1638">
        <v>120</v>
      </c>
      <c r="Z1638">
        <v>0</v>
      </c>
      <c r="AA1638">
        <v>0</v>
      </c>
      <c r="AB1638">
        <v>0</v>
      </c>
      <c r="AC1638">
        <v>0</v>
      </c>
      <c r="AD1638">
        <v>1</v>
      </c>
      <c r="AE1638">
        <v>0</v>
      </c>
      <c r="AF1638" t="s">
        <v>6</v>
      </c>
      <c r="AG1638">
        <v>5.5E-2</v>
      </c>
      <c r="AH1638">
        <v>2</v>
      </c>
      <c r="AI1638">
        <v>27723807</v>
      </c>
      <c r="AJ1638">
        <v>1639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</row>
    <row r="1639" spans="1:44" x14ac:dyDescent="0.2">
      <c r="A1639">
        <f>ROW(Source!A575)</f>
        <v>575</v>
      </c>
      <c r="B1639">
        <v>27723817</v>
      </c>
      <c r="C1639">
        <v>27723801</v>
      </c>
      <c r="D1639">
        <v>25186459</v>
      </c>
      <c r="E1639">
        <v>1</v>
      </c>
      <c r="F1639">
        <v>1</v>
      </c>
      <c r="G1639">
        <v>1</v>
      </c>
      <c r="H1639">
        <v>3</v>
      </c>
      <c r="I1639" t="s">
        <v>1201</v>
      </c>
      <c r="J1639" t="s">
        <v>1202</v>
      </c>
      <c r="K1639" t="s">
        <v>1203</v>
      </c>
      <c r="L1639">
        <v>1346</v>
      </c>
      <c r="N1639">
        <v>1009</v>
      </c>
      <c r="O1639" t="s">
        <v>178</v>
      </c>
      <c r="P1639" t="s">
        <v>178</v>
      </c>
      <c r="Q1639">
        <v>1</v>
      </c>
      <c r="X1639">
        <v>0.05</v>
      </c>
      <c r="Y1639">
        <v>28.6</v>
      </c>
      <c r="Z1639">
        <v>0</v>
      </c>
      <c r="AA1639">
        <v>0</v>
      </c>
      <c r="AB1639">
        <v>0</v>
      </c>
      <c r="AC1639">
        <v>0</v>
      </c>
      <c r="AD1639">
        <v>1</v>
      </c>
      <c r="AE1639">
        <v>0</v>
      </c>
      <c r="AF1639" t="s">
        <v>6</v>
      </c>
      <c r="AG1639">
        <v>0.05</v>
      </c>
      <c r="AH1639">
        <v>2</v>
      </c>
      <c r="AI1639">
        <v>27723808</v>
      </c>
      <c r="AJ1639">
        <v>1640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</row>
    <row r="1640" spans="1:44" x14ac:dyDescent="0.2">
      <c r="A1640">
        <f>ROW(Source!A575)</f>
        <v>575</v>
      </c>
      <c r="B1640">
        <v>27723818</v>
      </c>
      <c r="C1640">
        <v>27723801</v>
      </c>
      <c r="D1640">
        <v>25147235</v>
      </c>
      <c r="E1640">
        <v>17</v>
      </c>
      <c r="F1640">
        <v>1</v>
      </c>
      <c r="G1640">
        <v>1</v>
      </c>
      <c r="H1640">
        <v>3</v>
      </c>
      <c r="I1640" t="s">
        <v>1204</v>
      </c>
      <c r="J1640" t="s">
        <v>6</v>
      </c>
      <c r="K1640" t="s">
        <v>1205</v>
      </c>
      <c r="L1640">
        <v>1374</v>
      </c>
      <c r="N1640">
        <v>1013</v>
      </c>
      <c r="O1640" t="s">
        <v>1206</v>
      </c>
      <c r="P1640" t="s">
        <v>1206</v>
      </c>
      <c r="Q1640">
        <v>1</v>
      </c>
      <c r="X1640">
        <v>0.71</v>
      </c>
      <c r="Y1640">
        <v>1</v>
      </c>
      <c r="Z1640">
        <v>0</v>
      </c>
      <c r="AA1640">
        <v>0</v>
      </c>
      <c r="AB1640">
        <v>0</v>
      </c>
      <c r="AC1640">
        <v>0</v>
      </c>
      <c r="AD1640">
        <v>1</v>
      </c>
      <c r="AE1640">
        <v>0</v>
      </c>
      <c r="AF1640" t="s">
        <v>6</v>
      </c>
      <c r="AG1640">
        <v>0.71</v>
      </c>
      <c r="AH1640">
        <v>2</v>
      </c>
      <c r="AI1640">
        <v>27723810</v>
      </c>
      <c r="AJ1640">
        <v>1642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</row>
    <row r="1641" spans="1:44" x14ac:dyDescent="0.2">
      <c r="A1641">
        <f>ROW(Source!A578)</f>
        <v>578</v>
      </c>
      <c r="B1641">
        <v>27723831</v>
      </c>
      <c r="C1641">
        <v>27723820</v>
      </c>
      <c r="D1641">
        <v>25428833</v>
      </c>
      <c r="E1641">
        <v>1</v>
      </c>
      <c r="F1641">
        <v>1</v>
      </c>
      <c r="G1641">
        <v>1</v>
      </c>
      <c r="H1641">
        <v>1</v>
      </c>
      <c r="I1641" t="s">
        <v>1059</v>
      </c>
      <c r="J1641" t="s">
        <v>6</v>
      </c>
      <c r="K1641" t="s">
        <v>1060</v>
      </c>
      <c r="L1641">
        <v>1191</v>
      </c>
      <c r="N1641">
        <v>1013</v>
      </c>
      <c r="O1641" t="s">
        <v>953</v>
      </c>
      <c r="P1641" t="s">
        <v>953</v>
      </c>
      <c r="Q1641">
        <v>1</v>
      </c>
      <c r="X1641">
        <v>31.6</v>
      </c>
      <c r="Y1641">
        <v>0</v>
      </c>
      <c r="Z1641">
        <v>0</v>
      </c>
      <c r="AA1641">
        <v>0</v>
      </c>
      <c r="AB1641">
        <v>9.92</v>
      </c>
      <c r="AC1641">
        <v>0</v>
      </c>
      <c r="AD1641">
        <v>1</v>
      </c>
      <c r="AE1641">
        <v>1</v>
      </c>
      <c r="AF1641" t="s">
        <v>6</v>
      </c>
      <c r="AG1641">
        <v>31.6</v>
      </c>
      <c r="AH1641">
        <v>2</v>
      </c>
      <c r="AI1641">
        <v>27723821</v>
      </c>
      <c r="AJ1641">
        <v>1643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</row>
    <row r="1642" spans="1:44" x14ac:dyDescent="0.2">
      <c r="A1642">
        <f>ROW(Source!A578)</f>
        <v>578</v>
      </c>
      <c r="B1642">
        <v>27723832</v>
      </c>
      <c r="C1642">
        <v>27723820</v>
      </c>
      <c r="D1642">
        <v>25412928</v>
      </c>
      <c r="E1642">
        <v>1</v>
      </c>
      <c r="F1642">
        <v>1</v>
      </c>
      <c r="G1642">
        <v>1</v>
      </c>
      <c r="H1642">
        <v>1</v>
      </c>
      <c r="I1642" t="s">
        <v>954</v>
      </c>
      <c r="J1642" t="s">
        <v>6</v>
      </c>
      <c r="K1642" t="s">
        <v>955</v>
      </c>
      <c r="L1642">
        <v>1191</v>
      </c>
      <c r="N1642">
        <v>1013</v>
      </c>
      <c r="O1642" t="s">
        <v>953</v>
      </c>
      <c r="P1642" t="s">
        <v>953</v>
      </c>
      <c r="Q1642">
        <v>1</v>
      </c>
      <c r="X1642">
        <v>0.05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1</v>
      </c>
      <c r="AE1642">
        <v>2</v>
      </c>
      <c r="AF1642" t="s">
        <v>6</v>
      </c>
      <c r="AG1642">
        <v>0.05</v>
      </c>
      <c r="AH1642">
        <v>2</v>
      </c>
      <c r="AI1642">
        <v>27723822</v>
      </c>
      <c r="AJ1642">
        <v>1644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</row>
    <row r="1643" spans="1:44" x14ac:dyDescent="0.2">
      <c r="A1643">
        <f>ROW(Source!A578)</f>
        <v>578</v>
      </c>
      <c r="B1643">
        <v>27723833</v>
      </c>
      <c r="C1643">
        <v>27723820</v>
      </c>
      <c r="D1643">
        <v>25230220</v>
      </c>
      <c r="E1643">
        <v>1</v>
      </c>
      <c r="F1643">
        <v>1</v>
      </c>
      <c r="G1643">
        <v>1</v>
      </c>
      <c r="H1643">
        <v>2</v>
      </c>
      <c r="I1643" t="s">
        <v>991</v>
      </c>
      <c r="J1643" t="s">
        <v>992</v>
      </c>
      <c r="K1643" t="s">
        <v>993</v>
      </c>
      <c r="L1643">
        <v>1368</v>
      </c>
      <c r="N1643">
        <v>1011</v>
      </c>
      <c r="O1643" t="s">
        <v>959</v>
      </c>
      <c r="P1643" t="s">
        <v>959</v>
      </c>
      <c r="Q1643">
        <v>1</v>
      </c>
      <c r="X1643">
        <v>0.03</v>
      </c>
      <c r="Y1643">
        <v>0</v>
      </c>
      <c r="Z1643">
        <v>111.99</v>
      </c>
      <c r="AA1643">
        <v>13.5</v>
      </c>
      <c r="AB1643">
        <v>0</v>
      </c>
      <c r="AC1643">
        <v>0</v>
      </c>
      <c r="AD1643">
        <v>1</v>
      </c>
      <c r="AE1643">
        <v>0</v>
      </c>
      <c r="AF1643" t="s">
        <v>6</v>
      </c>
      <c r="AG1643">
        <v>0.03</v>
      </c>
      <c r="AH1643">
        <v>2</v>
      </c>
      <c r="AI1643">
        <v>27723823</v>
      </c>
      <c r="AJ1643">
        <v>1645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</row>
    <row r="1644" spans="1:44" x14ac:dyDescent="0.2">
      <c r="A1644">
        <f>ROW(Source!A578)</f>
        <v>578</v>
      </c>
      <c r="B1644">
        <v>27723834</v>
      </c>
      <c r="C1644">
        <v>27723820</v>
      </c>
      <c r="D1644">
        <v>25231607</v>
      </c>
      <c r="E1644">
        <v>1</v>
      </c>
      <c r="F1644">
        <v>1</v>
      </c>
      <c r="G1644">
        <v>1</v>
      </c>
      <c r="H1644">
        <v>2</v>
      </c>
      <c r="I1644" t="s">
        <v>997</v>
      </c>
      <c r="J1644" t="s">
        <v>998</v>
      </c>
      <c r="K1644" t="s">
        <v>999</v>
      </c>
      <c r="L1644">
        <v>1368</v>
      </c>
      <c r="N1644">
        <v>1011</v>
      </c>
      <c r="O1644" t="s">
        <v>959</v>
      </c>
      <c r="P1644" t="s">
        <v>959</v>
      </c>
      <c r="Q1644">
        <v>1</v>
      </c>
      <c r="X1644">
        <v>0.02</v>
      </c>
      <c r="Y1644">
        <v>0</v>
      </c>
      <c r="Z1644">
        <v>65.709999999999994</v>
      </c>
      <c r="AA1644">
        <v>11.6</v>
      </c>
      <c r="AB1644">
        <v>0</v>
      </c>
      <c r="AC1644">
        <v>0</v>
      </c>
      <c r="AD1644">
        <v>1</v>
      </c>
      <c r="AE1644">
        <v>0</v>
      </c>
      <c r="AF1644" t="s">
        <v>6</v>
      </c>
      <c r="AG1644">
        <v>0.02</v>
      </c>
      <c r="AH1644">
        <v>2</v>
      </c>
      <c r="AI1644">
        <v>27723824</v>
      </c>
      <c r="AJ1644">
        <v>1646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</row>
    <row r="1645" spans="1:44" x14ac:dyDescent="0.2">
      <c r="A1645">
        <f>ROW(Source!A578)</f>
        <v>578</v>
      </c>
      <c r="B1645">
        <v>27723835</v>
      </c>
      <c r="C1645">
        <v>27723820</v>
      </c>
      <c r="D1645">
        <v>25150263</v>
      </c>
      <c r="E1645">
        <v>1</v>
      </c>
      <c r="F1645">
        <v>1</v>
      </c>
      <c r="G1645">
        <v>1</v>
      </c>
      <c r="H1645">
        <v>3</v>
      </c>
      <c r="I1645" t="s">
        <v>1184</v>
      </c>
      <c r="J1645" t="s">
        <v>1185</v>
      </c>
      <c r="K1645" t="s">
        <v>1186</v>
      </c>
      <c r="L1645">
        <v>1346</v>
      </c>
      <c r="N1645">
        <v>1009</v>
      </c>
      <c r="O1645" t="s">
        <v>178</v>
      </c>
      <c r="P1645" t="s">
        <v>178</v>
      </c>
      <c r="Q1645">
        <v>1</v>
      </c>
      <c r="X1645">
        <v>0.11</v>
      </c>
      <c r="Y1645">
        <v>30.4</v>
      </c>
      <c r="Z1645">
        <v>0</v>
      </c>
      <c r="AA1645">
        <v>0</v>
      </c>
      <c r="AB1645">
        <v>0</v>
      </c>
      <c r="AC1645">
        <v>0</v>
      </c>
      <c r="AD1645">
        <v>1</v>
      </c>
      <c r="AE1645">
        <v>0</v>
      </c>
      <c r="AF1645" t="s">
        <v>6</v>
      </c>
      <c r="AG1645">
        <v>0.11</v>
      </c>
      <c r="AH1645">
        <v>2</v>
      </c>
      <c r="AI1645">
        <v>27723825</v>
      </c>
      <c r="AJ1645">
        <v>1647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</row>
    <row r="1646" spans="1:44" x14ac:dyDescent="0.2">
      <c r="A1646">
        <f>ROW(Source!A578)</f>
        <v>578</v>
      </c>
      <c r="B1646">
        <v>27723836</v>
      </c>
      <c r="C1646">
        <v>27723820</v>
      </c>
      <c r="D1646">
        <v>25152748</v>
      </c>
      <c r="E1646">
        <v>1</v>
      </c>
      <c r="F1646">
        <v>1</v>
      </c>
      <c r="G1646">
        <v>1</v>
      </c>
      <c r="H1646">
        <v>3</v>
      </c>
      <c r="I1646" t="s">
        <v>1302</v>
      </c>
      <c r="J1646" t="s">
        <v>1303</v>
      </c>
      <c r="K1646" t="s">
        <v>1304</v>
      </c>
      <c r="L1646">
        <v>1355</v>
      </c>
      <c r="N1646">
        <v>1010</v>
      </c>
      <c r="O1646" t="s">
        <v>519</v>
      </c>
      <c r="P1646" t="s">
        <v>519</v>
      </c>
      <c r="Q1646">
        <v>100</v>
      </c>
      <c r="X1646">
        <v>1.02</v>
      </c>
      <c r="Y1646">
        <v>86</v>
      </c>
      <c r="Z1646">
        <v>0</v>
      </c>
      <c r="AA1646">
        <v>0</v>
      </c>
      <c r="AB1646">
        <v>0</v>
      </c>
      <c r="AC1646">
        <v>0</v>
      </c>
      <c r="AD1646">
        <v>1</v>
      </c>
      <c r="AE1646">
        <v>0</v>
      </c>
      <c r="AF1646" t="s">
        <v>6</v>
      </c>
      <c r="AG1646">
        <v>1.02</v>
      </c>
      <c r="AH1646">
        <v>2</v>
      </c>
      <c r="AI1646">
        <v>27723826</v>
      </c>
      <c r="AJ1646">
        <v>1648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</row>
    <row r="1647" spans="1:44" x14ac:dyDescent="0.2">
      <c r="A1647">
        <f>ROW(Source!A578)</f>
        <v>578</v>
      </c>
      <c r="B1647">
        <v>27723837</v>
      </c>
      <c r="C1647">
        <v>27723820</v>
      </c>
      <c r="D1647">
        <v>25153108</v>
      </c>
      <c r="E1647">
        <v>1</v>
      </c>
      <c r="F1647">
        <v>1</v>
      </c>
      <c r="G1647">
        <v>1</v>
      </c>
      <c r="H1647">
        <v>3</v>
      </c>
      <c r="I1647" t="s">
        <v>1317</v>
      </c>
      <c r="J1647" t="s">
        <v>1318</v>
      </c>
      <c r="K1647" t="s">
        <v>1319</v>
      </c>
      <c r="L1647">
        <v>1348</v>
      </c>
      <c r="N1647">
        <v>1009</v>
      </c>
      <c r="O1647" t="s">
        <v>46</v>
      </c>
      <c r="P1647" t="s">
        <v>46</v>
      </c>
      <c r="Q1647">
        <v>1000</v>
      </c>
      <c r="X1647">
        <v>1.6000000000000001E-4</v>
      </c>
      <c r="Y1647">
        <v>29800</v>
      </c>
      <c r="Z1647">
        <v>0</v>
      </c>
      <c r="AA1647">
        <v>0</v>
      </c>
      <c r="AB1647">
        <v>0</v>
      </c>
      <c r="AC1647">
        <v>0</v>
      </c>
      <c r="AD1647">
        <v>1</v>
      </c>
      <c r="AE1647">
        <v>0</v>
      </c>
      <c r="AF1647" t="s">
        <v>6</v>
      </c>
      <c r="AG1647">
        <v>1.6000000000000001E-4</v>
      </c>
      <c r="AH1647">
        <v>2</v>
      </c>
      <c r="AI1647">
        <v>27723827</v>
      </c>
      <c r="AJ1647">
        <v>1649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</row>
    <row r="1648" spans="1:44" x14ac:dyDescent="0.2">
      <c r="A1648">
        <f>ROW(Source!A578)</f>
        <v>578</v>
      </c>
      <c r="B1648">
        <v>27723838</v>
      </c>
      <c r="C1648">
        <v>27723820</v>
      </c>
      <c r="D1648">
        <v>25153112</v>
      </c>
      <c r="E1648">
        <v>1</v>
      </c>
      <c r="F1648">
        <v>1</v>
      </c>
      <c r="G1648">
        <v>1</v>
      </c>
      <c r="H1648">
        <v>3</v>
      </c>
      <c r="I1648" t="s">
        <v>1213</v>
      </c>
      <c r="J1648" t="s">
        <v>1214</v>
      </c>
      <c r="K1648" t="s">
        <v>1215</v>
      </c>
      <c r="L1648">
        <v>1348</v>
      </c>
      <c r="N1648">
        <v>1009</v>
      </c>
      <c r="O1648" t="s">
        <v>46</v>
      </c>
      <c r="P1648" t="s">
        <v>46</v>
      </c>
      <c r="Q1648">
        <v>1000</v>
      </c>
      <c r="X1648">
        <v>2.9999999999999997E-4</v>
      </c>
      <c r="Y1648">
        <v>12430</v>
      </c>
      <c r="Z1648">
        <v>0</v>
      </c>
      <c r="AA1648">
        <v>0</v>
      </c>
      <c r="AB1648">
        <v>0</v>
      </c>
      <c r="AC1648">
        <v>0</v>
      </c>
      <c r="AD1648">
        <v>1</v>
      </c>
      <c r="AE1648">
        <v>0</v>
      </c>
      <c r="AF1648" t="s">
        <v>6</v>
      </c>
      <c r="AG1648">
        <v>2.9999999999999997E-4</v>
      </c>
      <c r="AH1648">
        <v>2</v>
      </c>
      <c r="AI1648">
        <v>27723828</v>
      </c>
      <c r="AJ1648">
        <v>1650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</row>
    <row r="1649" spans="1:44" x14ac:dyDescent="0.2">
      <c r="A1649">
        <f>ROW(Source!A578)</f>
        <v>578</v>
      </c>
      <c r="B1649">
        <v>27723839</v>
      </c>
      <c r="C1649">
        <v>27723820</v>
      </c>
      <c r="D1649">
        <v>25147235</v>
      </c>
      <c r="E1649">
        <v>17</v>
      </c>
      <c r="F1649">
        <v>1</v>
      </c>
      <c r="G1649">
        <v>1</v>
      </c>
      <c r="H1649">
        <v>3</v>
      </c>
      <c r="I1649" t="s">
        <v>1204</v>
      </c>
      <c r="J1649" t="s">
        <v>6</v>
      </c>
      <c r="K1649" t="s">
        <v>1205</v>
      </c>
      <c r="L1649">
        <v>1374</v>
      </c>
      <c r="N1649">
        <v>1013</v>
      </c>
      <c r="O1649" t="s">
        <v>1206</v>
      </c>
      <c r="P1649" t="s">
        <v>1206</v>
      </c>
      <c r="Q1649">
        <v>1</v>
      </c>
      <c r="X1649">
        <v>6.27</v>
      </c>
      <c r="Y1649">
        <v>1</v>
      </c>
      <c r="Z1649">
        <v>0</v>
      </c>
      <c r="AA1649">
        <v>0</v>
      </c>
      <c r="AB1649">
        <v>0</v>
      </c>
      <c r="AC1649">
        <v>0</v>
      </c>
      <c r="AD1649">
        <v>1</v>
      </c>
      <c r="AE1649">
        <v>0</v>
      </c>
      <c r="AF1649" t="s">
        <v>6</v>
      </c>
      <c r="AG1649">
        <v>6.27</v>
      </c>
      <c r="AH1649">
        <v>2</v>
      </c>
      <c r="AI1649">
        <v>27723830</v>
      </c>
      <c r="AJ1649">
        <v>1652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</row>
    <row r="1650" spans="1:44" x14ac:dyDescent="0.2">
      <c r="A1650">
        <f>ROW(Source!A579)</f>
        <v>579</v>
      </c>
      <c r="B1650">
        <v>27723831</v>
      </c>
      <c r="C1650">
        <v>27723820</v>
      </c>
      <c r="D1650">
        <v>25428833</v>
      </c>
      <c r="E1650">
        <v>1</v>
      </c>
      <c r="F1650">
        <v>1</v>
      </c>
      <c r="G1650">
        <v>1</v>
      </c>
      <c r="H1650">
        <v>1</v>
      </c>
      <c r="I1650" t="s">
        <v>1059</v>
      </c>
      <c r="J1650" t="s">
        <v>6</v>
      </c>
      <c r="K1650" t="s">
        <v>1060</v>
      </c>
      <c r="L1650">
        <v>1191</v>
      </c>
      <c r="N1650">
        <v>1013</v>
      </c>
      <c r="O1650" t="s">
        <v>953</v>
      </c>
      <c r="P1650" t="s">
        <v>953</v>
      </c>
      <c r="Q1650">
        <v>1</v>
      </c>
      <c r="X1650">
        <v>31.6</v>
      </c>
      <c r="Y1650">
        <v>0</v>
      </c>
      <c r="Z1650">
        <v>0</v>
      </c>
      <c r="AA1650">
        <v>0</v>
      </c>
      <c r="AB1650">
        <v>9.92</v>
      </c>
      <c r="AC1650">
        <v>0</v>
      </c>
      <c r="AD1650">
        <v>1</v>
      </c>
      <c r="AE1650">
        <v>1</v>
      </c>
      <c r="AF1650" t="s">
        <v>6</v>
      </c>
      <c r="AG1650">
        <v>31.6</v>
      </c>
      <c r="AH1650">
        <v>2</v>
      </c>
      <c r="AI1650">
        <v>27723821</v>
      </c>
      <c r="AJ1650">
        <v>1653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</row>
    <row r="1651" spans="1:44" x14ac:dyDescent="0.2">
      <c r="A1651">
        <f>ROW(Source!A579)</f>
        <v>579</v>
      </c>
      <c r="B1651">
        <v>27723832</v>
      </c>
      <c r="C1651">
        <v>27723820</v>
      </c>
      <c r="D1651">
        <v>25412928</v>
      </c>
      <c r="E1651">
        <v>1</v>
      </c>
      <c r="F1651">
        <v>1</v>
      </c>
      <c r="G1651">
        <v>1</v>
      </c>
      <c r="H1651">
        <v>1</v>
      </c>
      <c r="I1651" t="s">
        <v>954</v>
      </c>
      <c r="J1651" t="s">
        <v>6</v>
      </c>
      <c r="K1651" t="s">
        <v>955</v>
      </c>
      <c r="L1651">
        <v>1191</v>
      </c>
      <c r="N1651">
        <v>1013</v>
      </c>
      <c r="O1651" t="s">
        <v>953</v>
      </c>
      <c r="P1651" t="s">
        <v>953</v>
      </c>
      <c r="Q1651">
        <v>1</v>
      </c>
      <c r="X1651">
        <v>0.05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1</v>
      </c>
      <c r="AE1651">
        <v>2</v>
      </c>
      <c r="AF1651" t="s">
        <v>6</v>
      </c>
      <c r="AG1651">
        <v>0.05</v>
      </c>
      <c r="AH1651">
        <v>2</v>
      </c>
      <c r="AI1651">
        <v>27723822</v>
      </c>
      <c r="AJ1651">
        <v>1654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</row>
    <row r="1652" spans="1:44" x14ac:dyDescent="0.2">
      <c r="A1652">
        <f>ROW(Source!A579)</f>
        <v>579</v>
      </c>
      <c r="B1652">
        <v>27723833</v>
      </c>
      <c r="C1652">
        <v>27723820</v>
      </c>
      <c r="D1652">
        <v>25230220</v>
      </c>
      <c r="E1652">
        <v>1</v>
      </c>
      <c r="F1652">
        <v>1</v>
      </c>
      <c r="G1652">
        <v>1</v>
      </c>
      <c r="H1652">
        <v>2</v>
      </c>
      <c r="I1652" t="s">
        <v>991</v>
      </c>
      <c r="J1652" t="s">
        <v>992</v>
      </c>
      <c r="K1652" t="s">
        <v>993</v>
      </c>
      <c r="L1652">
        <v>1368</v>
      </c>
      <c r="N1652">
        <v>1011</v>
      </c>
      <c r="O1652" t="s">
        <v>959</v>
      </c>
      <c r="P1652" t="s">
        <v>959</v>
      </c>
      <c r="Q1652">
        <v>1</v>
      </c>
      <c r="X1652">
        <v>0.03</v>
      </c>
      <c r="Y1652">
        <v>0</v>
      </c>
      <c r="Z1652">
        <v>111.99</v>
      </c>
      <c r="AA1652">
        <v>13.5</v>
      </c>
      <c r="AB1652">
        <v>0</v>
      </c>
      <c r="AC1652">
        <v>0</v>
      </c>
      <c r="AD1652">
        <v>1</v>
      </c>
      <c r="AE1652">
        <v>0</v>
      </c>
      <c r="AF1652" t="s">
        <v>6</v>
      </c>
      <c r="AG1652">
        <v>0.03</v>
      </c>
      <c r="AH1652">
        <v>2</v>
      </c>
      <c r="AI1652">
        <v>27723823</v>
      </c>
      <c r="AJ1652">
        <v>1655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</row>
    <row r="1653" spans="1:44" x14ac:dyDescent="0.2">
      <c r="A1653">
        <f>ROW(Source!A579)</f>
        <v>579</v>
      </c>
      <c r="B1653">
        <v>27723834</v>
      </c>
      <c r="C1653">
        <v>27723820</v>
      </c>
      <c r="D1653">
        <v>25231607</v>
      </c>
      <c r="E1653">
        <v>1</v>
      </c>
      <c r="F1653">
        <v>1</v>
      </c>
      <c r="G1653">
        <v>1</v>
      </c>
      <c r="H1653">
        <v>2</v>
      </c>
      <c r="I1653" t="s">
        <v>997</v>
      </c>
      <c r="J1653" t="s">
        <v>998</v>
      </c>
      <c r="K1653" t="s">
        <v>999</v>
      </c>
      <c r="L1653">
        <v>1368</v>
      </c>
      <c r="N1653">
        <v>1011</v>
      </c>
      <c r="O1653" t="s">
        <v>959</v>
      </c>
      <c r="P1653" t="s">
        <v>959</v>
      </c>
      <c r="Q1653">
        <v>1</v>
      </c>
      <c r="X1653">
        <v>0.02</v>
      </c>
      <c r="Y1653">
        <v>0</v>
      </c>
      <c r="Z1653">
        <v>65.709999999999994</v>
      </c>
      <c r="AA1653">
        <v>11.6</v>
      </c>
      <c r="AB1653">
        <v>0</v>
      </c>
      <c r="AC1653">
        <v>0</v>
      </c>
      <c r="AD1653">
        <v>1</v>
      </c>
      <c r="AE1653">
        <v>0</v>
      </c>
      <c r="AF1653" t="s">
        <v>6</v>
      </c>
      <c r="AG1653">
        <v>0.02</v>
      </c>
      <c r="AH1653">
        <v>2</v>
      </c>
      <c r="AI1653">
        <v>27723824</v>
      </c>
      <c r="AJ1653">
        <v>1656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</row>
    <row r="1654" spans="1:44" x14ac:dyDescent="0.2">
      <c r="A1654">
        <f>ROW(Source!A579)</f>
        <v>579</v>
      </c>
      <c r="B1654">
        <v>27723835</v>
      </c>
      <c r="C1654">
        <v>27723820</v>
      </c>
      <c r="D1654">
        <v>25150263</v>
      </c>
      <c r="E1654">
        <v>1</v>
      </c>
      <c r="F1654">
        <v>1</v>
      </c>
      <c r="G1654">
        <v>1</v>
      </c>
      <c r="H1654">
        <v>3</v>
      </c>
      <c r="I1654" t="s">
        <v>1184</v>
      </c>
      <c r="J1654" t="s">
        <v>1185</v>
      </c>
      <c r="K1654" t="s">
        <v>1186</v>
      </c>
      <c r="L1654">
        <v>1346</v>
      </c>
      <c r="N1654">
        <v>1009</v>
      </c>
      <c r="O1654" t="s">
        <v>178</v>
      </c>
      <c r="P1654" t="s">
        <v>178</v>
      </c>
      <c r="Q1654">
        <v>1</v>
      </c>
      <c r="X1654">
        <v>0.11</v>
      </c>
      <c r="Y1654">
        <v>30.4</v>
      </c>
      <c r="Z1654">
        <v>0</v>
      </c>
      <c r="AA1654">
        <v>0</v>
      </c>
      <c r="AB1654">
        <v>0</v>
      </c>
      <c r="AC1654">
        <v>0</v>
      </c>
      <c r="AD1654">
        <v>1</v>
      </c>
      <c r="AE1654">
        <v>0</v>
      </c>
      <c r="AF1654" t="s">
        <v>6</v>
      </c>
      <c r="AG1654">
        <v>0.11</v>
      </c>
      <c r="AH1654">
        <v>2</v>
      </c>
      <c r="AI1654">
        <v>27723825</v>
      </c>
      <c r="AJ1654">
        <v>1657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</row>
    <row r="1655" spans="1:44" x14ac:dyDescent="0.2">
      <c r="A1655">
        <f>ROW(Source!A579)</f>
        <v>579</v>
      </c>
      <c r="B1655">
        <v>27723836</v>
      </c>
      <c r="C1655">
        <v>27723820</v>
      </c>
      <c r="D1655">
        <v>25152748</v>
      </c>
      <c r="E1655">
        <v>1</v>
      </c>
      <c r="F1655">
        <v>1</v>
      </c>
      <c r="G1655">
        <v>1</v>
      </c>
      <c r="H1655">
        <v>3</v>
      </c>
      <c r="I1655" t="s">
        <v>1302</v>
      </c>
      <c r="J1655" t="s">
        <v>1303</v>
      </c>
      <c r="K1655" t="s">
        <v>1304</v>
      </c>
      <c r="L1655">
        <v>1355</v>
      </c>
      <c r="N1655">
        <v>1010</v>
      </c>
      <c r="O1655" t="s">
        <v>519</v>
      </c>
      <c r="P1655" t="s">
        <v>519</v>
      </c>
      <c r="Q1655">
        <v>100</v>
      </c>
      <c r="X1655">
        <v>1.02</v>
      </c>
      <c r="Y1655">
        <v>86</v>
      </c>
      <c r="Z1655">
        <v>0</v>
      </c>
      <c r="AA1655">
        <v>0</v>
      </c>
      <c r="AB1655">
        <v>0</v>
      </c>
      <c r="AC1655">
        <v>0</v>
      </c>
      <c r="AD1655">
        <v>1</v>
      </c>
      <c r="AE1655">
        <v>0</v>
      </c>
      <c r="AF1655" t="s">
        <v>6</v>
      </c>
      <c r="AG1655">
        <v>1.02</v>
      </c>
      <c r="AH1655">
        <v>2</v>
      </c>
      <c r="AI1655">
        <v>27723826</v>
      </c>
      <c r="AJ1655">
        <v>1658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</row>
    <row r="1656" spans="1:44" x14ac:dyDescent="0.2">
      <c r="A1656">
        <f>ROW(Source!A579)</f>
        <v>579</v>
      </c>
      <c r="B1656">
        <v>27723837</v>
      </c>
      <c r="C1656">
        <v>27723820</v>
      </c>
      <c r="D1656">
        <v>25153108</v>
      </c>
      <c r="E1656">
        <v>1</v>
      </c>
      <c r="F1656">
        <v>1</v>
      </c>
      <c r="G1656">
        <v>1</v>
      </c>
      <c r="H1656">
        <v>3</v>
      </c>
      <c r="I1656" t="s">
        <v>1317</v>
      </c>
      <c r="J1656" t="s">
        <v>1318</v>
      </c>
      <c r="K1656" t="s">
        <v>1319</v>
      </c>
      <c r="L1656">
        <v>1348</v>
      </c>
      <c r="N1656">
        <v>1009</v>
      </c>
      <c r="O1656" t="s">
        <v>46</v>
      </c>
      <c r="P1656" t="s">
        <v>46</v>
      </c>
      <c r="Q1656">
        <v>1000</v>
      </c>
      <c r="X1656">
        <v>1.6000000000000001E-4</v>
      </c>
      <c r="Y1656">
        <v>29800</v>
      </c>
      <c r="Z1656">
        <v>0</v>
      </c>
      <c r="AA1656">
        <v>0</v>
      </c>
      <c r="AB1656">
        <v>0</v>
      </c>
      <c r="AC1656">
        <v>0</v>
      </c>
      <c r="AD1656">
        <v>1</v>
      </c>
      <c r="AE1656">
        <v>0</v>
      </c>
      <c r="AF1656" t="s">
        <v>6</v>
      </c>
      <c r="AG1656">
        <v>1.6000000000000001E-4</v>
      </c>
      <c r="AH1656">
        <v>2</v>
      </c>
      <c r="AI1656">
        <v>27723827</v>
      </c>
      <c r="AJ1656">
        <v>1659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</row>
    <row r="1657" spans="1:44" x14ac:dyDescent="0.2">
      <c r="A1657">
        <f>ROW(Source!A579)</f>
        <v>579</v>
      </c>
      <c r="B1657">
        <v>27723838</v>
      </c>
      <c r="C1657">
        <v>27723820</v>
      </c>
      <c r="D1657">
        <v>25153112</v>
      </c>
      <c r="E1657">
        <v>1</v>
      </c>
      <c r="F1657">
        <v>1</v>
      </c>
      <c r="G1657">
        <v>1</v>
      </c>
      <c r="H1657">
        <v>3</v>
      </c>
      <c r="I1657" t="s">
        <v>1213</v>
      </c>
      <c r="J1657" t="s">
        <v>1214</v>
      </c>
      <c r="K1657" t="s">
        <v>1215</v>
      </c>
      <c r="L1657">
        <v>1348</v>
      </c>
      <c r="N1657">
        <v>1009</v>
      </c>
      <c r="O1657" t="s">
        <v>46</v>
      </c>
      <c r="P1657" t="s">
        <v>46</v>
      </c>
      <c r="Q1657">
        <v>1000</v>
      </c>
      <c r="X1657">
        <v>2.9999999999999997E-4</v>
      </c>
      <c r="Y1657">
        <v>12430</v>
      </c>
      <c r="Z1657">
        <v>0</v>
      </c>
      <c r="AA1657">
        <v>0</v>
      </c>
      <c r="AB1657">
        <v>0</v>
      </c>
      <c r="AC1657">
        <v>0</v>
      </c>
      <c r="AD1657">
        <v>1</v>
      </c>
      <c r="AE1657">
        <v>0</v>
      </c>
      <c r="AF1657" t="s">
        <v>6</v>
      </c>
      <c r="AG1657">
        <v>2.9999999999999997E-4</v>
      </c>
      <c r="AH1657">
        <v>2</v>
      </c>
      <c r="AI1657">
        <v>27723828</v>
      </c>
      <c r="AJ1657">
        <v>1660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</row>
    <row r="1658" spans="1:44" x14ac:dyDescent="0.2">
      <c r="A1658">
        <f>ROW(Source!A579)</f>
        <v>579</v>
      </c>
      <c r="B1658">
        <v>27723839</v>
      </c>
      <c r="C1658">
        <v>27723820</v>
      </c>
      <c r="D1658">
        <v>25147235</v>
      </c>
      <c r="E1658">
        <v>17</v>
      </c>
      <c r="F1658">
        <v>1</v>
      </c>
      <c r="G1658">
        <v>1</v>
      </c>
      <c r="H1658">
        <v>3</v>
      </c>
      <c r="I1658" t="s">
        <v>1204</v>
      </c>
      <c r="J1658" t="s">
        <v>6</v>
      </c>
      <c r="K1658" t="s">
        <v>1205</v>
      </c>
      <c r="L1658">
        <v>1374</v>
      </c>
      <c r="N1658">
        <v>1013</v>
      </c>
      <c r="O1658" t="s">
        <v>1206</v>
      </c>
      <c r="P1658" t="s">
        <v>1206</v>
      </c>
      <c r="Q1658">
        <v>1</v>
      </c>
      <c r="X1658">
        <v>6.27</v>
      </c>
      <c r="Y1658">
        <v>1</v>
      </c>
      <c r="Z1658">
        <v>0</v>
      </c>
      <c r="AA1658">
        <v>0</v>
      </c>
      <c r="AB1658">
        <v>0</v>
      </c>
      <c r="AC1658">
        <v>0</v>
      </c>
      <c r="AD1658">
        <v>1</v>
      </c>
      <c r="AE1658">
        <v>0</v>
      </c>
      <c r="AF1658" t="s">
        <v>6</v>
      </c>
      <c r="AG1658">
        <v>6.27</v>
      </c>
      <c r="AH1658">
        <v>2</v>
      </c>
      <c r="AI1658">
        <v>27723830</v>
      </c>
      <c r="AJ1658">
        <v>1662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</row>
    <row r="1659" spans="1:44" x14ac:dyDescent="0.2">
      <c r="A1659">
        <f>ROW(Source!A618)</f>
        <v>618</v>
      </c>
      <c r="B1659">
        <v>27723860</v>
      </c>
      <c r="C1659">
        <v>27723841</v>
      </c>
      <c r="D1659">
        <v>25413300</v>
      </c>
      <c r="E1659">
        <v>1</v>
      </c>
      <c r="F1659">
        <v>1</v>
      </c>
      <c r="G1659">
        <v>1</v>
      </c>
      <c r="H1659">
        <v>1</v>
      </c>
      <c r="I1659" t="s">
        <v>989</v>
      </c>
      <c r="J1659" t="s">
        <v>6</v>
      </c>
      <c r="K1659" t="s">
        <v>990</v>
      </c>
      <c r="L1659">
        <v>1191</v>
      </c>
      <c r="N1659">
        <v>1013</v>
      </c>
      <c r="O1659" t="s">
        <v>953</v>
      </c>
      <c r="P1659" t="s">
        <v>953</v>
      </c>
      <c r="Q1659">
        <v>1</v>
      </c>
      <c r="X1659">
        <v>50.79</v>
      </c>
      <c r="Y1659">
        <v>0</v>
      </c>
      <c r="Z1659">
        <v>0</v>
      </c>
      <c r="AA1659">
        <v>0</v>
      </c>
      <c r="AB1659">
        <v>8.5299999999999994</v>
      </c>
      <c r="AC1659">
        <v>0</v>
      </c>
      <c r="AD1659">
        <v>1</v>
      </c>
      <c r="AE1659">
        <v>1</v>
      </c>
      <c r="AF1659" t="s">
        <v>53</v>
      </c>
      <c r="AG1659">
        <v>35.552999999999997</v>
      </c>
      <c r="AH1659">
        <v>2</v>
      </c>
      <c r="AI1659">
        <v>27723842</v>
      </c>
      <c r="AJ1659">
        <v>1663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</row>
    <row r="1660" spans="1:44" x14ac:dyDescent="0.2">
      <c r="A1660">
        <f>ROW(Source!A618)</f>
        <v>618</v>
      </c>
      <c r="B1660">
        <v>27723861</v>
      </c>
      <c r="C1660">
        <v>27723841</v>
      </c>
      <c r="D1660">
        <v>25412928</v>
      </c>
      <c r="E1660">
        <v>1</v>
      </c>
      <c r="F1660">
        <v>1</v>
      </c>
      <c r="G1660">
        <v>1</v>
      </c>
      <c r="H1660">
        <v>1</v>
      </c>
      <c r="I1660" t="s">
        <v>954</v>
      </c>
      <c r="J1660" t="s">
        <v>6</v>
      </c>
      <c r="K1660" t="s">
        <v>955</v>
      </c>
      <c r="L1660">
        <v>1191</v>
      </c>
      <c r="N1660">
        <v>1013</v>
      </c>
      <c r="O1660" t="s">
        <v>953</v>
      </c>
      <c r="P1660" t="s">
        <v>953</v>
      </c>
      <c r="Q1660">
        <v>1</v>
      </c>
      <c r="X1660">
        <v>0.31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1</v>
      </c>
      <c r="AE1660">
        <v>2</v>
      </c>
      <c r="AF1660" t="s">
        <v>53</v>
      </c>
      <c r="AG1660">
        <v>0.217</v>
      </c>
      <c r="AH1660">
        <v>2</v>
      </c>
      <c r="AI1660">
        <v>27723843</v>
      </c>
      <c r="AJ1660">
        <v>1664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</row>
    <row r="1661" spans="1:44" x14ac:dyDescent="0.2">
      <c r="A1661">
        <f>ROW(Source!A618)</f>
        <v>618</v>
      </c>
      <c r="B1661">
        <v>27723862</v>
      </c>
      <c r="C1661">
        <v>27723841</v>
      </c>
      <c r="D1661">
        <v>25230220</v>
      </c>
      <c r="E1661">
        <v>1</v>
      </c>
      <c r="F1661">
        <v>1</v>
      </c>
      <c r="G1661">
        <v>1</v>
      </c>
      <c r="H1661">
        <v>2</v>
      </c>
      <c r="I1661" t="s">
        <v>991</v>
      </c>
      <c r="J1661" t="s">
        <v>992</v>
      </c>
      <c r="K1661" t="s">
        <v>993</v>
      </c>
      <c r="L1661">
        <v>1368</v>
      </c>
      <c r="N1661">
        <v>1011</v>
      </c>
      <c r="O1661" t="s">
        <v>959</v>
      </c>
      <c r="P1661" t="s">
        <v>959</v>
      </c>
      <c r="Q1661">
        <v>1</v>
      </c>
      <c r="X1661">
        <v>0.12</v>
      </c>
      <c r="Y1661">
        <v>0</v>
      </c>
      <c r="Z1661">
        <v>111.99</v>
      </c>
      <c r="AA1661">
        <v>13.5</v>
      </c>
      <c r="AB1661">
        <v>0</v>
      </c>
      <c r="AC1661">
        <v>0</v>
      </c>
      <c r="AD1661">
        <v>1</v>
      </c>
      <c r="AE1661">
        <v>0</v>
      </c>
      <c r="AF1661" t="s">
        <v>53</v>
      </c>
      <c r="AG1661">
        <v>8.3999999999999991E-2</v>
      </c>
      <c r="AH1661">
        <v>2</v>
      </c>
      <c r="AI1661">
        <v>27723844</v>
      </c>
      <c r="AJ1661">
        <v>1665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</row>
    <row r="1662" spans="1:44" x14ac:dyDescent="0.2">
      <c r="A1662">
        <f>ROW(Source!A618)</f>
        <v>618</v>
      </c>
      <c r="B1662">
        <v>27723863</v>
      </c>
      <c r="C1662">
        <v>27723841</v>
      </c>
      <c r="D1662">
        <v>25230420</v>
      </c>
      <c r="E1662">
        <v>1</v>
      </c>
      <c r="F1662">
        <v>1</v>
      </c>
      <c r="G1662">
        <v>1</v>
      </c>
      <c r="H1662">
        <v>2</v>
      </c>
      <c r="I1662" t="s">
        <v>994</v>
      </c>
      <c r="J1662" t="s">
        <v>995</v>
      </c>
      <c r="K1662" t="s">
        <v>996</v>
      </c>
      <c r="L1662">
        <v>1368</v>
      </c>
      <c r="N1662">
        <v>1011</v>
      </c>
      <c r="O1662" t="s">
        <v>959</v>
      </c>
      <c r="P1662" t="s">
        <v>959</v>
      </c>
      <c r="Q1662">
        <v>1</v>
      </c>
      <c r="X1662">
        <v>10.53</v>
      </c>
      <c r="Y1662">
        <v>0</v>
      </c>
      <c r="Z1662">
        <v>6.9</v>
      </c>
      <c r="AA1662">
        <v>0</v>
      </c>
      <c r="AB1662">
        <v>0</v>
      </c>
      <c r="AC1662">
        <v>0</v>
      </c>
      <c r="AD1662">
        <v>1</v>
      </c>
      <c r="AE1662">
        <v>0</v>
      </c>
      <c r="AF1662" t="s">
        <v>53</v>
      </c>
      <c r="AG1662">
        <v>7.3709999999999987</v>
      </c>
      <c r="AH1662">
        <v>2</v>
      </c>
      <c r="AI1662">
        <v>27723845</v>
      </c>
      <c r="AJ1662">
        <v>1666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</row>
    <row r="1663" spans="1:44" x14ac:dyDescent="0.2">
      <c r="A1663">
        <f>ROW(Source!A618)</f>
        <v>618</v>
      </c>
      <c r="B1663">
        <v>27723864</v>
      </c>
      <c r="C1663">
        <v>27723841</v>
      </c>
      <c r="D1663">
        <v>25231607</v>
      </c>
      <c r="E1663">
        <v>1</v>
      </c>
      <c r="F1663">
        <v>1</v>
      </c>
      <c r="G1663">
        <v>1</v>
      </c>
      <c r="H1663">
        <v>2</v>
      </c>
      <c r="I1663" t="s">
        <v>997</v>
      </c>
      <c r="J1663" t="s">
        <v>998</v>
      </c>
      <c r="K1663" t="s">
        <v>999</v>
      </c>
      <c r="L1663">
        <v>1368</v>
      </c>
      <c r="N1663">
        <v>1011</v>
      </c>
      <c r="O1663" t="s">
        <v>959</v>
      </c>
      <c r="P1663" t="s">
        <v>959</v>
      </c>
      <c r="Q1663">
        <v>1</v>
      </c>
      <c r="X1663">
        <v>0.19</v>
      </c>
      <c r="Y1663">
        <v>0</v>
      </c>
      <c r="Z1663">
        <v>65.709999999999994</v>
      </c>
      <c r="AA1663">
        <v>11.6</v>
      </c>
      <c r="AB1663">
        <v>0</v>
      </c>
      <c r="AC1663">
        <v>0</v>
      </c>
      <c r="AD1663">
        <v>1</v>
      </c>
      <c r="AE1663">
        <v>0</v>
      </c>
      <c r="AF1663" t="s">
        <v>53</v>
      </c>
      <c r="AG1663">
        <v>0.13299999999999998</v>
      </c>
      <c r="AH1663">
        <v>2</v>
      </c>
      <c r="AI1663">
        <v>27723846</v>
      </c>
      <c r="AJ1663">
        <v>1667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</row>
    <row r="1664" spans="1:44" x14ac:dyDescent="0.2">
      <c r="A1664">
        <f>ROW(Source!A618)</f>
        <v>618</v>
      </c>
      <c r="B1664">
        <v>27723865</v>
      </c>
      <c r="C1664">
        <v>27723841</v>
      </c>
      <c r="D1664">
        <v>25231842</v>
      </c>
      <c r="E1664">
        <v>1</v>
      </c>
      <c r="F1664">
        <v>1</v>
      </c>
      <c r="G1664">
        <v>1</v>
      </c>
      <c r="H1664">
        <v>2</v>
      </c>
      <c r="I1664" t="s">
        <v>1000</v>
      </c>
      <c r="J1664" t="s">
        <v>1001</v>
      </c>
      <c r="K1664" t="s">
        <v>1002</v>
      </c>
      <c r="L1664">
        <v>1368</v>
      </c>
      <c r="N1664">
        <v>1011</v>
      </c>
      <c r="O1664" t="s">
        <v>959</v>
      </c>
      <c r="P1664" t="s">
        <v>959</v>
      </c>
      <c r="Q1664">
        <v>1</v>
      </c>
      <c r="X1664">
        <v>1.86</v>
      </c>
      <c r="Y1664">
        <v>0</v>
      </c>
      <c r="Z1664">
        <v>1.2</v>
      </c>
      <c r="AA1664">
        <v>0</v>
      </c>
      <c r="AB1664">
        <v>0</v>
      </c>
      <c r="AC1664">
        <v>0</v>
      </c>
      <c r="AD1664">
        <v>1</v>
      </c>
      <c r="AE1664">
        <v>0</v>
      </c>
      <c r="AF1664" t="s">
        <v>53</v>
      </c>
      <c r="AG1664">
        <v>1.302</v>
      </c>
      <c r="AH1664">
        <v>2</v>
      </c>
      <c r="AI1664">
        <v>27723847</v>
      </c>
      <c r="AJ1664">
        <v>1668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</row>
    <row r="1665" spans="1:44" x14ac:dyDescent="0.2">
      <c r="A1665">
        <f>ROW(Source!A618)</f>
        <v>618</v>
      </c>
      <c r="B1665">
        <v>27723866</v>
      </c>
      <c r="C1665">
        <v>27723841</v>
      </c>
      <c r="D1665">
        <v>25231889</v>
      </c>
      <c r="E1665">
        <v>1</v>
      </c>
      <c r="F1665">
        <v>1</v>
      </c>
      <c r="G1665">
        <v>1</v>
      </c>
      <c r="H1665">
        <v>2</v>
      </c>
      <c r="I1665" t="s">
        <v>1003</v>
      </c>
      <c r="J1665" t="s">
        <v>1004</v>
      </c>
      <c r="K1665" t="s">
        <v>1005</v>
      </c>
      <c r="L1665">
        <v>1368</v>
      </c>
      <c r="N1665">
        <v>1011</v>
      </c>
      <c r="O1665" t="s">
        <v>959</v>
      </c>
      <c r="P1665" t="s">
        <v>959</v>
      </c>
      <c r="Q1665">
        <v>1</v>
      </c>
      <c r="X1665">
        <v>2.0299999999999998</v>
      </c>
      <c r="Y1665">
        <v>0</v>
      </c>
      <c r="Z1665">
        <v>12.31</v>
      </c>
      <c r="AA1665">
        <v>0</v>
      </c>
      <c r="AB1665">
        <v>0</v>
      </c>
      <c r="AC1665">
        <v>0</v>
      </c>
      <c r="AD1665">
        <v>1</v>
      </c>
      <c r="AE1665">
        <v>0</v>
      </c>
      <c r="AF1665" t="s">
        <v>53</v>
      </c>
      <c r="AG1665">
        <v>1.4209999999999998</v>
      </c>
      <c r="AH1665">
        <v>2</v>
      </c>
      <c r="AI1665">
        <v>27723848</v>
      </c>
      <c r="AJ1665">
        <v>1669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</row>
    <row r="1666" spans="1:44" x14ac:dyDescent="0.2">
      <c r="A1666">
        <f>ROW(Source!A618)</f>
        <v>618</v>
      </c>
      <c r="B1666">
        <v>27723867</v>
      </c>
      <c r="C1666">
        <v>27723841</v>
      </c>
      <c r="D1666">
        <v>25148328</v>
      </c>
      <c r="E1666">
        <v>1</v>
      </c>
      <c r="F1666">
        <v>1</v>
      </c>
      <c r="G1666">
        <v>1</v>
      </c>
      <c r="H1666">
        <v>3</v>
      </c>
      <c r="I1666" t="s">
        <v>1006</v>
      </c>
      <c r="J1666" t="s">
        <v>1007</v>
      </c>
      <c r="K1666" t="s">
        <v>1008</v>
      </c>
      <c r="L1666">
        <v>1339</v>
      </c>
      <c r="N1666">
        <v>1007</v>
      </c>
      <c r="O1666" t="s">
        <v>64</v>
      </c>
      <c r="P1666" t="s">
        <v>64</v>
      </c>
      <c r="Q1666">
        <v>1</v>
      </c>
      <c r="X1666">
        <v>1.5</v>
      </c>
      <c r="Y1666">
        <v>6.22</v>
      </c>
      <c r="Z1666">
        <v>0</v>
      </c>
      <c r="AA1666">
        <v>0</v>
      </c>
      <c r="AB1666">
        <v>0</v>
      </c>
      <c r="AC1666">
        <v>0</v>
      </c>
      <c r="AD1666">
        <v>1</v>
      </c>
      <c r="AE1666">
        <v>0</v>
      </c>
      <c r="AF1666" t="s">
        <v>21</v>
      </c>
      <c r="AG1666">
        <v>0</v>
      </c>
      <c r="AH1666">
        <v>2</v>
      </c>
      <c r="AI1666">
        <v>27723849</v>
      </c>
      <c r="AJ1666">
        <v>1670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</row>
    <row r="1667" spans="1:44" x14ac:dyDescent="0.2">
      <c r="A1667">
        <f>ROW(Source!A618)</f>
        <v>618</v>
      </c>
      <c r="B1667">
        <v>27723868</v>
      </c>
      <c r="C1667">
        <v>27723841</v>
      </c>
      <c r="D1667">
        <v>25148335</v>
      </c>
      <c r="E1667">
        <v>1</v>
      </c>
      <c r="F1667">
        <v>1</v>
      </c>
      <c r="G1667">
        <v>1</v>
      </c>
      <c r="H1667">
        <v>3</v>
      </c>
      <c r="I1667" t="s">
        <v>1009</v>
      </c>
      <c r="J1667" t="s">
        <v>1010</v>
      </c>
      <c r="K1667" t="s">
        <v>1011</v>
      </c>
      <c r="L1667">
        <v>1346</v>
      </c>
      <c r="N1667">
        <v>1009</v>
      </c>
      <c r="O1667" t="s">
        <v>178</v>
      </c>
      <c r="P1667" t="s">
        <v>178</v>
      </c>
      <c r="Q1667">
        <v>1</v>
      </c>
      <c r="X1667">
        <v>0.45</v>
      </c>
      <c r="Y1667">
        <v>6.09</v>
      </c>
      <c r="Z1667">
        <v>0</v>
      </c>
      <c r="AA1667">
        <v>0</v>
      </c>
      <c r="AB1667">
        <v>0</v>
      </c>
      <c r="AC1667">
        <v>0</v>
      </c>
      <c r="AD1667">
        <v>1</v>
      </c>
      <c r="AE1667">
        <v>0</v>
      </c>
      <c r="AF1667" t="s">
        <v>21</v>
      </c>
      <c r="AG1667">
        <v>0</v>
      </c>
      <c r="AH1667">
        <v>2</v>
      </c>
      <c r="AI1667">
        <v>27723850</v>
      </c>
      <c r="AJ1667">
        <v>1671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</row>
    <row r="1668" spans="1:44" x14ac:dyDescent="0.2">
      <c r="A1668">
        <f>ROW(Source!A618)</f>
        <v>618</v>
      </c>
      <c r="B1668">
        <v>27723869</v>
      </c>
      <c r="C1668">
        <v>27723841</v>
      </c>
      <c r="D1668">
        <v>25151428</v>
      </c>
      <c r="E1668">
        <v>1</v>
      </c>
      <c r="F1668">
        <v>1</v>
      </c>
      <c r="G1668">
        <v>1</v>
      </c>
      <c r="H1668">
        <v>3</v>
      </c>
      <c r="I1668" t="s">
        <v>1012</v>
      </c>
      <c r="J1668" t="s">
        <v>1013</v>
      </c>
      <c r="K1668" t="s">
        <v>1014</v>
      </c>
      <c r="L1668">
        <v>1348</v>
      </c>
      <c r="N1668">
        <v>1009</v>
      </c>
      <c r="O1668" t="s">
        <v>46</v>
      </c>
      <c r="P1668" t="s">
        <v>46</v>
      </c>
      <c r="Q1668">
        <v>1000</v>
      </c>
      <c r="X1668">
        <v>1.4E-3</v>
      </c>
      <c r="Y1668">
        <v>10749</v>
      </c>
      <c r="Z1668">
        <v>0</v>
      </c>
      <c r="AA1668">
        <v>0</v>
      </c>
      <c r="AB1668">
        <v>0</v>
      </c>
      <c r="AC1668">
        <v>0</v>
      </c>
      <c r="AD1668">
        <v>1</v>
      </c>
      <c r="AE1668">
        <v>0</v>
      </c>
      <c r="AF1668" t="s">
        <v>21</v>
      </c>
      <c r="AG1668">
        <v>0</v>
      </c>
      <c r="AH1668">
        <v>2</v>
      </c>
      <c r="AI1668">
        <v>27723851</v>
      </c>
      <c r="AJ1668">
        <v>1672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</row>
    <row r="1669" spans="1:44" x14ac:dyDescent="0.2">
      <c r="A1669">
        <f>ROW(Source!A618)</f>
        <v>618</v>
      </c>
      <c r="B1669">
        <v>27723870</v>
      </c>
      <c r="C1669">
        <v>27723841</v>
      </c>
      <c r="D1669">
        <v>25152615</v>
      </c>
      <c r="E1669">
        <v>1</v>
      </c>
      <c r="F1669">
        <v>1</v>
      </c>
      <c r="G1669">
        <v>1</v>
      </c>
      <c r="H1669">
        <v>3</v>
      </c>
      <c r="I1669" t="s">
        <v>1015</v>
      </c>
      <c r="J1669" t="s">
        <v>1016</v>
      </c>
      <c r="K1669" t="s">
        <v>1017</v>
      </c>
      <c r="L1669">
        <v>1348</v>
      </c>
      <c r="N1669">
        <v>1009</v>
      </c>
      <c r="O1669" t="s">
        <v>46</v>
      </c>
      <c r="P1669" t="s">
        <v>46</v>
      </c>
      <c r="Q1669">
        <v>1000</v>
      </c>
      <c r="X1669">
        <v>3.3E-3</v>
      </c>
      <c r="Y1669">
        <v>9040.01</v>
      </c>
      <c r="Z1669">
        <v>0</v>
      </c>
      <c r="AA1669">
        <v>0</v>
      </c>
      <c r="AB1669">
        <v>0</v>
      </c>
      <c r="AC1669">
        <v>0</v>
      </c>
      <c r="AD1669">
        <v>1</v>
      </c>
      <c r="AE1669">
        <v>0</v>
      </c>
      <c r="AF1669" t="s">
        <v>21</v>
      </c>
      <c r="AG1669">
        <v>0</v>
      </c>
      <c r="AH1669">
        <v>2</v>
      </c>
      <c r="AI1669">
        <v>27723852</v>
      </c>
      <c r="AJ1669">
        <v>1673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</row>
    <row r="1670" spans="1:44" x14ac:dyDescent="0.2">
      <c r="A1670">
        <f>ROW(Source!A618)</f>
        <v>618</v>
      </c>
      <c r="B1670">
        <v>27723871</v>
      </c>
      <c r="C1670">
        <v>27723841</v>
      </c>
      <c r="D1670">
        <v>25152713</v>
      </c>
      <c r="E1670">
        <v>1</v>
      </c>
      <c r="F1670">
        <v>1</v>
      </c>
      <c r="G1670">
        <v>1</v>
      </c>
      <c r="H1670">
        <v>3</v>
      </c>
      <c r="I1670" t="s">
        <v>1018</v>
      </c>
      <c r="J1670" t="s">
        <v>1019</v>
      </c>
      <c r="K1670" t="s">
        <v>1020</v>
      </c>
      <c r="L1670">
        <v>1348</v>
      </c>
      <c r="N1670">
        <v>1009</v>
      </c>
      <c r="O1670" t="s">
        <v>46</v>
      </c>
      <c r="P1670" t="s">
        <v>46</v>
      </c>
      <c r="Q1670">
        <v>1000</v>
      </c>
      <c r="X1670">
        <v>1.0000000000000001E-5</v>
      </c>
      <c r="Y1670">
        <v>11978</v>
      </c>
      <c r="Z1670">
        <v>0</v>
      </c>
      <c r="AA1670">
        <v>0</v>
      </c>
      <c r="AB1670">
        <v>0</v>
      </c>
      <c r="AC1670">
        <v>0</v>
      </c>
      <c r="AD1670">
        <v>1</v>
      </c>
      <c r="AE1670">
        <v>0</v>
      </c>
      <c r="AF1670" t="s">
        <v>21</v>
      </c>
      <c r="AG1670">
        <v>0</v>
      </c>
      <c r="AH1670">
        <v>2</v>
      </c>
      <c r="AI1670">
        <v>27723853</v>
      </c>
      <c r="AJ1670">
        <v>1674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</row>
    <row r="1671" spans="1:44" x14ac:dyDescent="0.2">
      <c r="A1671">
        <f>ROW(Source!A618)</f>
        <v>618</v>
      </c>
      <c r="B1671">
        <v>27723872</v>
      </c>
      <c r="C1671">
        <v>27723841</v>
      </c>
      <c r="D1671">
        <v>25153693</v>
      </c>
      <c r="E1671">
        <v>1</v>
      </c>
      <c r="F1671">
        <v>1</v>
      </c>
      <c r="G1671">
        <v>1</v>
      </c>
      <c r="H1671">
        <v>3</v>
      </c>
      <c r="I1671" t="s">
        <v>1021</v>
      </c>
      <c r="J1671" t="s">
        <v>1022</v>
      </c>
      <c r="K1671" t="s">
        <v>1023</v>
      </c>
      <c r="L1671">
        <v>1348</v>
      </c>
      <c r="N1671">
        <v>1009</v>
      </c>
      <c r="O1671" t="s">
        <v>46</v>
      </c>
      <c r="P1671" t="s">
        <v>46</v>
      </c>
      <c r="Q1671">
        <v>1000</v>
      </c>
      <c r="X1671">
        <v>1E-4</v>
      </c>
      <c r="Y1671">
        <v>37900</v>
      </c>
      <c r="Z1671">
        <v>0</v>
      </c>
      <c r="AA1671">
        <v>0</v>
      </c>
      <c r="AB1671">
        <v>0</v>
      </c>
      <c r="AC1671">
        <v>0</v>
      </c>
      <c r="AD1671">
        <v>1</v>
      </c>
      <c r="AE1671">
        <v>0</v>
      </c>
      <c r="AF1671" t="s">
        <v>21</v>
      </c>
      <c r="AG1671">
        <v>0</v>
      </c>
      <c r="AH1671">
        <v>2</v>
      </c>
      <c r="AI1671">
        <v>27723854</v>
      </c>
      <c r="AJ1671">
        <v>1675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</row>
    <row r="1672" spans="1:44" x14ac:dyDescent="0.2">
      <c r="A1672">
        <f>ROW(Source!A618)</f>
        <v>618</v>
      </c>
      <c r="B1672">
        <v>27723873</v>
      </c>
      <c r="C1672">
        <v>27723841</v>
      </c>
      <c r="D1672">
        <v>25144501</v>
      </c>
      <c r="E1672">
        <v>17</v>
      </c>
      <c r="F1672">
        <v>1</v>
      </c>
      <c r="G1672">
        <v>1</v>
      </c>
      <c r="H1672">
        <v>3</v>
      </c>
      <c r="I1672" t="s">
        <v>1404</v>
      </c>
      <c r="J1672" t="s">
        <v>6</v>
      </c>
      <c r="K1672" t="s">
        <v>1405</v>
      </c>
      <c r="L1672">
        <v>1348</v>
      </c>
      <c r="N1672">
        <v>1009</v>
      </c>
      <c r="O1672" t="s">
        <v>46</v>
      </c>
      <c r="P1672" t="s">
        <v>46</v>
      </c>
      <c r="Q1672">
        <v>1000</v>
      </c>
      <c r="X1672">
        <v>1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 t="s">
        <v>21</v>
      </c>
      <c r="AG1672">
        <v>0</v>
      </c>
      <c r="AH1672">
        <v>3</v>
      </c>
      <c r="AI1672">
        <v>-1</v>
      </c>
      <c r="AJ1672" t="s">
        <v>6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</row>
    <row r="1673" spans="1:44" x14ac:dyDescent="0.2">
      <c r="A1673">
        <f>ROW(Source!A618)</f>
        <v>618</v>
      </c>
      <c r="B1673">
        <v>27723874</v>
      </c>
      <c r="C1673">
        <v>27723841</v>
      </c>
      <c r="D1673">
        <v>25173443</v>
      </c>
      <c r="E1673">
        <v>1</v>
      </c>
      <c r="F1673">
        <v>1</v>
      </c>
      <c r="G1673">
        <v>1</v>
      </c>
      <c r="H1673">
        <v>3</v>
      </c>
      <c r="I1673" t="s">
        <v>1024</v>
      </c>
      <c r="J1673" t="s">
        <v>1025</v>
      </c>
      <c r="K1673" t="s">
        <v>1026</v>
      </c>
      <c r="L1673">
        <v>1302</v>
      </c>
      <c r="N1673">
        <v>1003</v>
      </c>
      <c r="O1673" t="s">
        <v>751</v>
      </c>
      <c r="P1673" t="s">
        <v>751</v>
      </c>
      <c r="Q1673">
        <v>10</v>
      </c>
      <c r="X1673">
        <v>1.8700000000000001E-2</v>
      </c>
      <c r="Y1673">
        <v>50.24</v>
      </c>
      <c r="Z1673">
        <v>0</v>
      </c>
      <c r="AA1673">
        <v>0</v>
      </c>
      <c r="AB1673">
        <v>0</v>
      </c>
      <c r="AC1673">
        <v>0</v>
      </c>
      <c r="AD1673">
        <v>1</v>
      </c>
      <c r="AE1673">
        <v>0</v>
      </c>
      <c r="AF1673" t="s">
        <v>21</v>
      </c>
      <c r="AG1673">
        <v>0</v>
      </c>
      <c r="AH1673">
        <v>2</v>
      </c>
      <c r="AI1673">
        <v>27723855</v>
      </c>
      <c r="AJ1673">
        <v>1676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</row>
    <row r="1674" spans="1:44" x14ac:dyDescent="0.2">
      <c r="A1674">
        <f>ROW(Source!A618)</f>
        <v>618</v>
      </c>
      <c r="B1674">
        <v>27723875</v>
      </c>
      <c r="C1674">
        <v>27723841</v>
      </c>
      <c r="D1674">
        <v>25173801</v>
      </c>
      <c r="E1674">
        <v>1</v>
      </c>
      <c r="F1674">
        <v>1</v>
      </c>
      <c r="G1674">
        <v>1</v>
      </c>
      <c r="H1674">
        <v>3</v>
      </c>
      <c r="I1674" t="s">
        <v>1027</v>
      </c>
      <c r="J1674" t="s">
        <v>1028</v>
      </c>
      <c r="K1674" t="s">
        <v>1029</v>
      </c>
      <c r="L1674">
        <v>1348</v>
      </c>
      <c r="N1674">
        <v>1009</v>
      </c>
      <c r="O1674" t="s">
        <v>46</v>
      </c>
      <c r="P1674" t="s">
        <v>46</v>
      </c>
      <c r="Q1674">
        <v>1000</v>
      </c>
      <c r="X1674">
        <v>3.0000000000000001E-5</v>
      </c>
      <c r="Y1674">
        <v>4455.2</v>
      </c>
      <c r="Z1674">
        <v>0</v>
      </c>
      <c r="AA1674">
        <v>0</v>
      </c>
      <c r="AB1674">
        <v>0</v>
      </c>
      <c r="AC1674">
        <v>0</v>
      </c>
      <c r="AD1674">
        <v>1</v>
      </c>
      <c r="AE1674">
        <v>0</v>
      </c>
      <c r="AF1674" t="s">
        <v>21</v>
      </c>
      <c r="AG1674">
        <v>0</v>
      </c>
      <c r="AH1674">
        <v>2</v>
      </c>
      <c r="AI1674">
        <v>27723856</v>
      </c>
      <c r="AJ1674">
        <v>1677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</row>
    <row r="1675" spans="1:44" x14ac:dyDescent="0.2">
      <c r="A1675">
        <f>ROW(Source!A618)</f>
        <v>618</v>
      </c>
      <c r="B1675">
        <v>27723876</v>
      </c>
      <c r="C1675">
        <v>27723841</v>
      </c>
      <c r="D1675">
        <v>25174560</v>
      </c>
      <c r="E1675">
        <v>1</v>
      </c>
      <c r="F1675">
        <v>1</v>
      </c>
      <c r="G1675">
        <v>1</v>
      </c>
      <c r="H1675">
        <v>3</v>
      </c>
      <c r="I1675" t="s">
        <v>1030</v>
      </c>
      <c r="J1675" t="s">
        <v>1031</v>
      </c>
      <c r="K1675" t="s">
        <v>1032</v>
      </c>
      <c r="L1675">
        <v>1348</v>
      </c>
      <c r="N1675">
        <v>1009</v>
      </c>
      <c r="O1675" t="s">
        <v>46</v>
      </c>
      <c r="P1675" t="s">
        <v>46</v>
      </c>
      <c r="Q1675">
        <v>1000</v>
      </c>
      <c r="X1675">
        <v>1.9400000000000001E-3</v>
      </c>
      <c r="Y1675">
        <v>4920</v>
      </c>
      <c r="Z1675">
        <v>0</v>
      </c>
      <c r="AA1675">
        <v>0</v>
      </c>
      <c r="AB1675">
        <v>0</v>
      </c>
      <c r="AC1675">
        <v>0</v>
      </c>
      <c r="AD1675">
        <v>1</v>
      </c>
      <c r="AE1675">
        <v>0</v>
      </c>
      <c r="AF1675" t="s">
        <v>21</v>
      </c>
      <c r="AG1675">
        <v>0</v>
      </c>
      <c r="AH1675">
        <v>2</v>
      </c>
      <c r="AI1675">
        <v>27723857</v>
      </c>
      <c r="AJ1675">
        <v>1678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</row>
    <row r="1676" spans="1:44" x14ac:dyDescent="0.2">
      <c r="A1676">
        <f>ROW(Source!A618)</f>
        <v>618</v>
      </c>
      <c r="B1676">
        <v>27723877</v>
      </c>
      <c r="C1676">
        <v>27723841</v>
      </c>
      <c r="D1676">
        <v>25186091</v>
      </c>
      <c r="E1676">
        <v>1</v>
      </c>
      <c r="F1676">
        <v>1</v>
      </c>
      <c r="G1676">
        <v>1</v>
      </c>
      <c r="H1676">
        <v>3</v>
      </c>
      <c r="I1676" t="s">
        <v>1033</v>
      </c>
      <c r="J1676" t="s">
        <v>1034</v>
      </c>
      <c r="K1676" t="s">
        <v>1035</v>
      </c>
      <c r="L1676">
        <v>1348</v>
      </c>
      <c r="N1676">
        <v>1009</v>
      </c>
      <c r="O1676" t="s">
        <v>46</v>
      </c>
      <c r="P1676" t="s">
        <v>46</v>
      </c>
      <c r="Q1676">
        <v>1000</v>
      </c>
      <c r="X1676">
        <v>3.1E-4</v>
      </c>
      <c r="Y1676">
        <v>15620</v>
      </c>
      <c r="Z1676">
        <v>0</v>
      </c>
      <c r="AA1676">
        <v>0</v>
      </c>
      <c r="AB1676">
        <v>0</v>
      </c>
      <c r="AC1676">
        <v>0</v>
      </c>
      <c r="AD1676">
        <v>1</v>
      </c>
      <c r="AE1676">
        <v>0</v>
      </c>
      <c r="AF1676" t="s">
        <v>21</v>
      </c>
      <c r="AG1676">
        <v>0</v>
      </c>
      <c r="AH1676">
        <v>2</v>
      </c>
      <c r="AI1676">
        <v>27723858</v>
      </c>
      <c r="AJ1676">
        <v>1679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</row>
    <row r="1677" spans="1:44" x14ac:dyDescent="0.2">
      <c r="A1677">
        <f>ROW(Source!A618)</f>
        <v>618</v>
      </c>
      <c r="B1677">
        <v>27723878</v>
      </c>
      <c r="C1677">
        <v>27723841</v>
      </c>
      <c r="D1677">
        <v>25187286</v>
      </c>
      <c r="E1677">
        <v>1</v>
      </c>
      <c r="F1677">
        <v>1</v>
      </c>
      <c r="G1677">
        <v>1</v>
      </c>
      <c r="H1677">
        <v>3</v>
      </c>
      <c r="I1677" t="s">
        <v>1036</v>
      </c>
      <c r="J1677" t="s">
        <v>1037</v>
      </c>
      <c r="K1677" t="s">
        <v>1038</v>
      </c>
      <c r="L1677">
        <v>1348</v>
      </c>
      <c r="N1677">
        <v>1009</v>
      </c>
      <c r="O1677" t="s">
        <v>46</v>
      </c>
      <c r="P1677" t="s">
        <v>46</v>
      </c>
      <c r="Q1677">
        <v>1000</v>
      </c>
      <c r="X1677">
        <v>5.9999999999999995E-4</v>
      </c>
      <c r="Y1677">
        <v>9420</v>
      </c>
      <c r="Z1677">
        <v>0</v>
      </c>
      <c r="AA1677">
        <v>0</v>
      </c>
      <c r="AB1677">
        <v>0</v>
      </c>
      <c r="AC1677">
        <v>0</v>
      </c>
      <c r="AD1677">
        <v>1</v>
      </c>
      <c r="AE1677">
        <v>0</v>
      </c>
      <c r="AF1677" t="s">
        <v>21</v>
      </c>
      <c r="AG1677">
        <v>0</v>
      </c>
      <c r="AH1677">
        <v>2</v>
      </c>
      <c r="AI1677">
        <v>27723859</v>
      </c>
      <c r="AJ1677">
        <v>1680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</row>
    <row r="1678" spans="1:44" x14ac:dyDescent="0.2">
      <c r="A1678">
        <f>ROW(Source!A619)</f>
        <v>619</v>
      </c>
      <c r="B1678">
        <v>27723860</v>
      </c>
      <c r="C1678">
        <v>27723841</v>
      </c>
      <c r="D1678">
        <v>25413300</v>
      </c>
      <c r="E1678">
        <v>1</v>
      </c>
      <c r="F1678">
        <v>1</v>
      </c>
      <c r="G1678">
        <v>1</v>
      </c>
      <c r="H1678">
        <v>1</v>
      </c>
      <c r="I1678" t="s">
        <v>989</v>
      </c>
      <c r="J1678" t="s">
        <v>6</v>
      </c>
      <c r="K1678" t="s">
        <v>990</v>
      </c>
      <c r="L1678">
        <v>1191</v>
      </c>
      <c r="N1678">
        <v>1013</v>
      </c>
      <c r="O1678" t="s">
        <v>953</v>
      </c>
      <c r="P1678" t="s">
        <v>953</v>
      </c>
      <c r="Q1678">
        <v>1</v>
      </c>
      <c r="X1678">
        <v>50.79</v>
      </c>
      <c r="Y1678">
        <v>0</v>
      </c>
      <c r="Z1678">
        <v>0</v>
      </c>
      <c r="AA1678">
        <v>0</v>
      </c>
      <c r="AB1678">
        <v>8.5299999999999994</v>
      </c>
      <c r="AC1678">
        <v>0</v>
      </c>
      <c r="AD1678">
        <v>1</v>
      </c>
      <c r="AE1678">
        <v>1</v>
      </c>
      <c r="AF1678" t="s">
        <v>53</v>
      </c>
      <c r="AG1678">
        <v>35.552999999999997</v>
      </c>
      <c r="AH1678">
        <v>2</v>
      </c>
      <c r="AI1678">
        <v>27723842</v>
      </c>
      <c r="AJ1678">
        <v>1681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</row>
    <row r="1679" spans="1:44" x14ac:dyDescent="0.2">
      <c r="A1679">
        <f>ROW(Source!A619)</f>
        <v>619</v>
      </c>
      <c r="B1679">
        <v>27723861</v>
      </c>
      <c r="C1679">
        <v>27723841</v>
      </c>
      <c r="D1679">
        <v>25412928</v>
      </c>
      <c r="E1679">
        <v>1</v>
      </c>
      <c r="F1679">
        <v>1</v>
      </c>
      <c r="G1679">
        <v>1</v>
      </c>
      <c r="H1679">
        <v>1</v>
      </c>
      <c r="I1679" t="s">
        <v>954</v>
      </c>
      <c r="J1679" t="s">
        <v>6</v>
      </c>
      <c r="K1679" t="s">
        <v>955</v>
      </c>
      <c r="L1679">
        <v>1191</v>
      </c>
      <c r="N1679">
        <v>1013</v>
      </c>
      <c r="O1679" t="s">
        <v>953</v>
      </c>
      <c r="P1679" t="s">
        <v>953</v>
      </c>
      <c r="Q1679">
        <v>1</v>
      </c>
      <c r="X1679">
        <v>0.31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1</v>
      </c>
      <c r="AE1679">
        <v>2</v>
      </c>
      <c r="AF1679" t="s">
        <v>53</v>
      </c>
      <c r="AG1679">
        <v>0.217</v>
      </c>
      <c r="AH1679">
        <v>2</v>
      </c>
      <c r="AI1679">
        <v>27723843</v>
      </c>
      <c r="AJ1679">
        <v>1682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</row>
    <row r="1680" spans="1:44" x14ac:dyDescent="0.2">
      <c r="A1680">
        <f>ROW(Source!A619)</f>
        <v>619</v>
      </c>
      <c r="B1680">
        <v>27723862</v>
      </c>
      <c r="C1680">
        <v>27723841</v>
      </c>
      <c r="D1680">
        <v>25230220</v>
      </c>
      <c r="E1680">
        <v>1</v>
      </c>
      <c r="F1680">
        <v>1</v>
      </c>
      <c r="G1680">
        <v>1</v>
      </c>
      <c r="H1680">
        <v>2</v>
      </c>
      <c r="I1680" t="s">
        <v>991</v>
      </c>
      <c r="J1680" t="s">
        <v>992</v>
      </c>
      <c r="K1680" t="s">
        <v>993</v>
      </c>
      <c r="L1680">
        <v>1368</v>
      </c>
      <c r="N1680">
        <v>1011</v>
      </c>
      <c r="O1680" t="s">
        <v>959</v>
      </c>
      <c r="P1680" t="s">
        <v>959</v>
      </c>
      <c r="Q1680">
        <v>1</v>
      </c>
      <c r="X1680">
        <v>0.12</v>
      </c>
      <c r="Y1680">
        <v>0</v>
      </c>
      <c r="Z1680">
        <v>111.99</v>
      </c>
      <c r="AA1680">
        <v>13.5</v>
      </c>
      <c r="AB1680">
        <v>0</v>
      </c>
      <c r="AC1680">
        <v>0</v>
      </c>
      <c r="AD1680">
        <v>1</v>
      </c>
      <c r="AE1680">
        <v>0</v>
      </c>
      <c r="AF1680" t="s">
        <v>53</v>
      </c>
      <c r="AG1680">
        <v>8.3999999999999991E-2</v>
      </c>
      <c r="AH1680">
        <v>2</v>
      </c>
      <c r="AI1680">
        <v>27723844</v>
      </c>
      <c r="AJ1680">
        <v>1683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</row>
    <row r="1681" spans="1:44" x14ac:dyDescent="0.2">
      <c r="A1681">
        <f>ROW(Source!A619)</f>
        <v>619</v>
      </c>
      <c r="B1681">
        <v>27723863</v>
      </c>
      <c r="C1681">
        <v>27723841</v>
      </c>
      <c r="D1681">
        <v>25230420</v>
      </c>
      <c r="E1681">
        <v>1</v>
      </c>
      <c r="F1681">
        <v>1</v>
      </c>
      <c r="G1681">
        <v>1</v>
      </c>
      <c r="H1681">
        <v>2</v>
      </c>
      <c r="I1681" t="s">
        <v>994</v>
      </c>
      <c r="J1681" t="s">
        <v>995</v>
      </c>
      <c r="K1681" t="s">
        <v>996</v>
      </c>
      <c r="L1681">
        <v>1368</v>
      </c>
      <c r="N1681">
        <v>1011</v>
      </c>
      <c r="O1681" t="s">
        <v>959</v>
      </c>
      <c r="P1681" t="s">
        <v>959</v>
      </c>
      <c r="Q1681">
        <v>1</v>
      </c>
      <c r="X1681">
        <v>10.53</v>
      </c>
      <c r="Y1681">
        <v>0</v>
      </c>
      <c r="Z1681">
        <v>6.9</v>
      </c>
      <c r="AA1681">
        <v>0</v>
      </c>
      <c r="AB1681">
        <v>0</v>
      </c>
      <c r="AC1681">
        <v>0</v>
      </c>
      <c r="AD1681">
        <v>1</v>
      </c>
      <c r="AE1681">
        <v>0</v>
      </c>
      <c r="AF1681" t="s">
        <v>53</v>
      </c>
      <c r="AG1681">
        <v>7.3709999999999987</v>
      </c>
      <c r="AH1681">
        <v>2</v>
      </c>
      <c r="AI1681">
        <v>27723845</v>
      </c>
      <c r="AJ1681">
        <v>1684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</row>
    <row r="1682" spans="1:44" x14ac:dyDescent="0.2">
      <c r="A1682">
        <f>ROW(Source!A619)</f>
        <v>619</v>
      </c>
      <c r="B1682">
        <v>27723864</v>
      </c>
      <c r="C1682">
        <v>27723841</v>
      </c>
      <c r="D1682">
        <v>25231607</v>
      </c>
      <c r="E1682">
        <v>1</v>
      </c>
      <c r="F1682">
        <v>1</v>
      </c>
      <c r="G1682">
        <v>1</v>
      </c>
      <c r="H1682">
        <v>2</v>
      </c>
      <c r="I1682" t="s">
        <v>997</v>
      </c>
      <c r="J1682" t="s">
        <v>998</v>
      </c>
      <c r="K1682" t="s">
        <v>999</v>
      </c>
      <c r="L1682">
        <v>1368</v>
      </c>
      <c r="N1682">
        <v>1011</v>
      </c>
      <c r="O1682" t="s">
        <v>959</v>
      </c>
      <c r="P1682" t="s">
        <v>959</v>
      </c>
      <c r="Q1682">
        <v>1</v>
      </c>
      <c r="X1682">
        <v>0.19</v>
      </c>
      <c r="Y1682">
        <v>0</v>
      </c>
      <c r="Z1682">
        <v>65.709999999999994</v>
      </c>
      <c r="AA1682">
        <v>11.6</v>
      </c>
      <c r="AB1682">
        <v>0</v>
      </c>
      <c r="AC1682">
        <v>0</v>
      </c>
      <c r="AD1682">
        <v>1</v>
      </c>
      <c r="AE1682">
        <v>0</v>
      </c>
      <c r="AF1682" t="s">
        <v>53</v>
      </c>
      <c r="AG1682">
        <v>0.13299999999999998</v>
      </c>
      <c r="AH1682">
        <v>2</v>
      </c>
      <c r="AI1682">
        <v>27723846</v>
      </c>
      <c r="AJ1682">
        <v>1685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</row>
    <row r="1683" spans="1:44" x14ac:dyDescent="0.2">
      <c r="A1683">
        <f>ROW(Source!A619)</f>
        <v>619</v>
      </c>
      <c r="B1683">
        <v>27723865</v>
      </c>
      <c r="C1683">
        <v>27723841</v>
      </c>
      <c r="D1683">
        <v>25231842</v>
      </c>
      <c r="E1683">
        <v>1</v>
      </c>
      <c r="F1683">
        <v>1</v>
      </c>
      <c r="G1683">
        <v>1</v>
      </c>
      <c r="H1683">
        <v>2</v>
      </c>
      <c r="I1683" t="s">
        <v>1000</v>
      </c>
      <c r="J1683" t="s">
        <v>1001</v>
      </c>
      <c r="K1683" t="s">
        <v>1002</v>
      </c>
      <c r="L1683">
        <v>1368</v>
      </c>
      <c r="N1683">
        <v>1011</v>
      </c>
      <c r="O1683" t="s">
        <v>959</v>
      </c>
      <c r="P1683" t="s">
        <v>959</v>
      </c>
      <c r="Q1683">
        <v>1</v>
      </c>
      <c r="X1683">
        <v>1.86</v>
      </c>
      <c r="Y1683">
        <v>0</v>
      </c>
      <c r="Z1683">
        <v>1.2</v>
      </c>
      <c r="AA1683">
        <v>0</v>
      </c>
      <c r="AB1683">
        <v>0</v>
      </c>
      <c r="AC1683">
        <v>0</v>
      </c>
      <c r="AD1683">
        <v>1</v>
      </c>
      <c r="AE1683">
        <v>0</v>
      </c>
      <c r="AF1683" t="s">
        <v>53</v>
      </c>
      <c r="AG1683">
        <v>1.302</v>
      </c>
      <c r="AH1683">
        <v>2</v>
      </c>
      <c r="AI1683">
        <v>27723847</v>
      </c>
      <c r="AJ1683">
        <v>1686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</row>
    <row r="1684" spans="1:44" x14ac:dyDescent="0.2">
      <c r="A1684">
        <f>ROW(Source!A619)</f>
        <v>619</v>
      </c>
      <c r="B1684">
        <v>27723866</v>
      </c>
      <c r="C1684">
        <v>27723841</v>
      </c>
      <c r="D1684">
        <v>25231889</v>
      </c>
      <c r="E1684">
        <v>1</v>
      </c>
      <c r="F1684">
        <v>1</v>
      </c>
      <c r="G1684">
        <v>1</v>
      </c>
      <c r="H1684">
        <v>2</v>
      </c>
      <c r="I1684" t="s">
        <v>1003</v>
      </c>
      <c r="J1684" t="s">
        <v>1004</v>
      </c>
      <c r="K1684" t="s">
        <v>1005</v>
      </c>
      <c r="L1684">
        <v>1368</v>
      </c>
      <c r="N1684">
        <v>1011</v>
      </c>
      <c r="O1684" t="s">
        <v>959</v>
      </c>
      <c r="P1684" t="s">
        <v>959</v>
      </c>
      <c r="Q1684">
        <v>1</v>
      </c>
      <c r="X1684">
        <v>2.0299999999999998</v>
      </c>
      <c r="Y1684">
        <v>0</v>
      </c>
      <c r="Z1684">
        <v>12.31</v>
      </c>
      <c r="AA1684">
        <v>0</v>
      </c>
      <c r="AB1684">
        <v>0</v>
      </c>
      <c r="AC1684">
        <v>0</v>
      </c>
      <c r="AD1684">
        <v>1</v>
      </c>
      <c r="AE1684">
        <v>0</v>
      </c>
      <c r="AF1684" t="s">
        <v>53</v>
      </c>
      <c r="AG1684">
        <v>1.4209999999999998</v>
      </c>
      <c r="AH1684">
        <v>2</v>
      </c>
      <c r="AI1684">
        <v>27723848</v>
      </c>
      <c r="AJ1684">
        <v>1687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</row>
    <row r="1685" spans="1:44" x14ac:dyDescent="0.2">
      <c r="A1685">
        <f>ROW(Source!A619)</f>
        <v>619</v>
      </c>
      <c r="B1685">
        <v>27723867</v>
      </c>
      <c r="C1685">
        <v>27723841</v>
      </c>
      <c r="D1685">
        <v>25148328</v>
      </c>
      <c r="E1685">
        <v>1</v>
      </c>
      <c r="F1685">
        <v>1</v>
      </c>
      <c r="G1685">
        <v>1</v>
      </c>
      <c r="H1685">
        <v>3</v>
      </c>
      <c r="I1685" t="s">
        <v>1006</v>
      </c>
      <c r="J1685" t="s">
        <v>1007</v>
      </c>
      <c r="K1685" t="s">
        <v>1008</v>
      </c>
      <c r="L1685">
        <v>1339</v>
      </c>
      <c r="N1685">
        <v>1007</v>
      </c>
      <c r="O1685" t="s">
        <v>64</v>
      </c>
      <c r="P1685" t="s">
        <v>64</v>
      </c>
      <c r="Q1685">
        <v>1</v>
      </c>
      <c r="X1685">
        <v>1.5</v>
      </c>
      <c r="Y1685">
        <v>6.22</v>
      </c>
      <c r="Z1685">
        <v>0</v>
      </c>
      <c r="AA1685">
        <v>0</v>
      </c>
      <c r="AB1685">
        <v>0</v>
      </c>
      <c r="AC1685">
        <v>0</v>
      </c>
      <c r="AD1685">
        <v>1</v>
      </c>
      <c r="AE1685">
        <v>0</v>
      </c>
      <c r="AF1685" t="s">
        <v>21</v>
      </c>
      <c r="AG1685">
        <v>0</v>
      </c>
      <c r="AH1685">
        <v>2</v>
      </c>
      <c r="AI1685">
        <v>27723849</v>
      </c>
      <c r="AJ1685">
        <v>1688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</row>
    <row r="1686" spans="1:44" x14ac:dyDescent="0.2">
      <c r="A1686">
        <f>ROW(Source!A619)</f>
        <v>619</v>
      </c>
      <c r="B1686">
        <v>27723868</v>
      </c>
      <c r="C1686">
        <v>27723841</v>
      </c>
      <c r="D1686">
        <v>25148335</v>
      </c>
      <c r="E1686">
        <v>1</v>
      </c>
      <c r="F1686">
        <v>1</v>
      </c>
      <c r="G1686">
        <v>1</v>
      </c>
      <c r="H1686">
        <v>3</v>
      </c>
      <c r="I1686" t="s">
        <v>1009</v>
      </c>
      <c r="J1686" t="s">
        <v>1010</v>
      </c>
      <c r="K1686" t="s">
        <v>1011</v>
      </c>
      <c r="L1686">
        <v>1346</v>
      </c>
      <c r="N1686">
        <v>1009</v>
      </c>
      <c r="O1686" t="s">
        <v>178</v>
      </c>
      <c r="P1686" t="s">
        <v>178</v>
      </c>
      <c r="Q1686">
        <v>1</v>
      </c>
      <c r="X1686">
        <v>0.45</v>
      </c>
      <c r="Y1686">
        <v>6.09</v>
      </c>
      <c r="Z1686">
        <v>0</v>
      </c>
      <c r="AA1686">
        <v>0</v>
      </c>
      <c r="AB1686">
        <v>0</v>
      </c>
      <c r="AC1686">
        <v>0</v>
      </c>
      <c r="AD1686">
        <v>1</v>
      </c>
      <c r="AE1686">
        <v>0</v>
      </c>
      <c r="AF1686" t="s">
        <v>21</v>
      </c>
      <c r="AG1686">
        <v>0</v>
      </c>
      <c r="AH1686">
        <v>2</v>
      </c>
      <c r="AI1686">
        <v>27723850</v>
      </c>
      <c r="AJ1686">
        <v>1689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</row>
    <row r="1687" spans="1:44" x14ac:dyDescent="0.2">
      <c r="A1687">
        <f>ROW(Source!A619)</f>
        <v>619</v>
      </c>
      <c r="B1687">
        <v>27723869</v>
      </c>
      <c r="C1687">
        <v>27723841</v>
      </c>
      <c r="D1687">
        <v>25151428</v>
      </c>
      <c r="E1687">
        <v>1</v>
      </c>
      <c r="F1687">
        <v>1</v>
      </c>
      <c r="G1687">
        <v>1</v>
      </c>
      <c r="H1687">
        <v>3</v>
      </c>
      <c r="I1687" t="s">
        <v>1012</v>
      </c>
      <c r="J1687" t="s">
        <v>1013</v>
      </c>
      <c r="K1687" t="s">
        <v>1014</v>
      </c>
      <c r="L1687">
        <v>1348</v>
      </c>
      <c r="N1687">
        <v>1009</v>
      </c>
      <c r="O1687" t="s">
        <v>46</v>
      </c>
      <c r="P1687" t="s">
        <v>46</v>
      </c>
      <c r="Q1687">
        <v>1000</v>
      </c>
      <c r="X1687">
        <v>1.4E-3</v>
      </c>
      <c r="Y1687">
        <v>10749</v>
      </c>
      <c r="Z1687">
        <v>0</v>
      </c>
      <c r="AA1687">
        <v>0</v>
      </c>
      <c r="AB1687">
        <v>0</v>
      </c>
      <c r="AC1687">
        <v>0</v>
      </c>
      <c r="AD1687">
        <v>1</v>
      </c>
      <c r="AE1687">
        <v>0</v>
      </c>
      <c r="AF1687" t="s">
        <v>21</v>
      </c>
      <c r="AG1687">
        <v>0</v>
      </c>
      <c r="AH1687">
        <v>2</v>
      </c>
      <c r="AI1687">
        <v>27723851</v>
      </c>
      <c r="AJ1687">
        <v>1690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</row>
    <row r="1688" spans="1:44" x14ac:dyDescent="0.2">
      <c r="A1688">
        <f>ROW(Source!A619)</f>
        <v>619</v>
      </c>
      <c r="B1688">
        <v>27723870</v>
      </c>
      <c r="C1688">
        <v>27723841</v>
      </c>
      <c r="D1688">
        <v>25152615</v>
      </c>
      <c r="E1688">
        <v>1</v>
      </c>
      <c r="F1688">
        <v>1</v>
      </c>
      <c r="G1688">
        <v>1</v>
      </c>
      <c r="H1688">
        <v>3</v>
      </c>
      <c r="I1688" t="s">
        <v>1015</v>
      </c>
      <c r="J1688" t="s">
        <v>1016</v>
      </c>
      <c r="K1688" t="s">
        <v>1017</v>
      </c>
      <c r="L1688">
        <v>1348</v>
      </c>
      <c r="N1688">
        <v>1009</v>
      </c>
      <c r="O1688" t="s">
        <v>46</v>
      </c>
      <c r="P1688" t="s">
        <v>46</v>
      </c>
      <c r="Q1688">
        <v>1000</v>
      </c>
      <c r="X1688">
        <v>3.3E-3</v>
      </c>
      <c r="Y1688">
        <v>9040.01</v>
      </c>
      <c r="Z1688">
        <v>0</v>
      </c>
      <c r="AA1688">
        <v>0</v>
      </c>
      <c r="AB1688">
        <v>0</v>
      </c>
      <c r="AC1688">
        <v>0</v>
      </c>
      <c r="AD1688">
        <v>1</v>
      </c>
      <c r="AE1688">
        <v>0</v>
      </c>
      <c r="AF1688" t="s">
        <v>21</v>
      </c>
      <c r="AG1688">
        <v>0</v>
      </c>
      <c r="AH1688">
        <v>2</v>
      </c>
      <c r="AI1688">
        <v>27723852</v>
      </c>
      <c r="AJ1688">
        <v>1691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</row>
    <row r="1689" spans="1:44" x14ac:dyDescent="0.2">
      <c r="A1689">
        <f>ROW(Source!A619)</f>
        <v>619</v>
      </c>
      <c r="B1689">
        <v>27723871</v>
      </c>
      <c r="C1689">
        <v>27723841</v>
      </c>
      <c r="D1689">
        <v>25152713</v>
      </c>
      <c r="E1689">
        <v>1</v>
      </c>
      <c r="F1689">
        <v>1</v>
      </c>
      <c r="G1689">
        <v>1</v>
      </c>
      <c r="H1689">
        <v>3</v>
      </c>
      <c r="I1689" t="s">
        <v>1018</v>
      </c>
      <c r="J1689" t="s">
        <v>1019</v>
      </c>
      <c r="K1689" t="s">
        <v>1020</v>
      </c>
      <c r="L1689">
        <v>1348</v>
      </c>
      <c r="N1689">
        <v>1009</v>
      </c>
      <c r="O1689" t="s">
        <v>46</v>
      </c>
      <c r="P1689" t="s">
        <v>46</v>
      </c>
      <c r="Q1689">
        <v>1000</v>
      </c>
      <c r="X1689">
        <v>1.0000000000000001E-5</v>
      </c>
      <c r="Y1689">
        <v>11978</v>
      </c>
      <c r="Z1689">
        <v>0</v>
      </c>
      <c r="AA1689">
        <v>0</v>
      </c>
      <c r="AB1689">
        <v>0</v>
      </c>
      <c r="AC1689">
        <v>0</v>
      </c>
      <c r="AD1689">
        <v>1</v>
      </c>
      <c r="AE1689">
        <v>0</v>
      </c>
      <c r="AF1689" t="s">
        <v>21</v>
      </c>
      <c r="AG1689">
        <v>0</v>
      </c>
      <c r="AH1689">
        <v>2</v>
      </c>
      <c r="AI1689">
        <v>27723853</v>
      </c>
      <c r="AJ1689">
        <v>1692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</row>
    <row r="1690" spans="1:44" x14ac:dyDescent="0.2">
      <c r="A1690">
        <f>ROW(Source!A619)</f>
        <v>619</v>
      </c>
      <c r="B1690">
        <v>27723872</v>
      </c>
      <c r="C1690">
        <v>27723841</v>
      </c>
      <c r="D1690">
        <v>25153693</v>
      </c>
      <c r="E1690">
        <v>1</v>
      </c>
      <c r="F1690">
        <v>1</v>
      </c>
      <c r="G1690">
        <v>1</v>
      </c>
      <c r="H1690">
        <v>3</v>
      </c>
      <c r="I1690" t="s">
        <v>1021</v>
      </c>
      <c r="J1690" t="s">
        <v>1022</v>
      </c>
      <c r="K1690" t="s">
        <v>1023</v>
      </c>
      <c r="L1690">
        <v>1348</v>
      </c>
      <c r="N1690">
        <v>1009</v>
      </c>
      <c r="O1690" t="s">
        <v>46</v>
      </c>
      <c r="P1690" t="s">
        <v>46</v>
      </c>
      <c r="Q1690">
        <v>1000</v>
      </c>
      <c r="X1690">
        <v>1E-4</v>
      </c>
      <c r="Y1690">
        <v>37900</v>
      </c>
      <c r="Z1690">
        <v>0</v>
      </c>
      <c r="AA1690">
        <v>0</v>
      </c>
      <c r="AB1690">
        <v>0</v>
      </c>
      <c r="AC1690">
        <v>0</v>
      </c>
      <c r="AD1690">
        <v>1</v>
      </c>
      <c r="AE1690">
        <v>0</v>
      </c>
      <c r="AF1690" t="s">
        <v>21</v>
      </c>
      <c r="AG1690">
        <v>0</v>
      </c>
      <c r="AH1690">
        <v>2</v>
      </c>
      <c r="AI1690">
        <v>27723854</v>
      </c>
      <c r="AJ1690">
        <v>1693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</row>
    <row r="1691" spans="1:44" x14ac:dyDescent="0.2">
      <c r="A1691">
        <f>ROW(Source!A619)</f>
        <v>619</v>
      </c>
      <c r="B1691">
        <v>27723873</v>
      </c>
      <c r="C1691">
        <v>27723841</v>
      </c>
      <c r="D1691">
        <v>25144501</v>
      </c>
      <c r="E1691">
        <v>17</v>
      </c>
      <c r="F1691">
        <v>1</v>
      </c>
      <c r="G1691">
        <v>1</v>
      </c>
      <c r="H1691">
        <v>3</v>
      </c>
      <c r="I1691" t="s">
        <v>1404</v>
      </c>
      <c r="J1691" t="s">
        <v>6</v>
      </c>
      <c r="K1691" t="s">
        <v>1405</v>
      </c>
      <c r="L1691">
        <v>1348</v>
      </c>
      <c r="N1691">
        <v>1009</v>
      </c>
      <c r="O1691" t="s">
        <v>46</v>
      </c>
      <c r="P1691" t="s">
        <v>46</v>
      </c>
      <c r="Q1691">
        <v>1000</v>
      </c>
      <c r="X1691">
        <v>1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 t="s">
        <v>21</v>
      </c>
      <c r="AG1691">
        <v>0</v>
      </c>
      <c r="AH1691">
        <v>3</v>
      </c>
      <c r="AI1691">
        <v>-1</v>
      </c>
      <c r="AJ1691" t="s">
        <v>6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</row>
    <row r="1692" spans="1:44" x14ac:dyDescent="0.2">
      <c r="A1692">
        <f>ROW(Source!A619)</f>
        <v>619</v>
      </c>
      <c r="B1692">
        <v>27723874</v>
      </c>
      <c r="C1692">
        <v>27723841</v>
      </c>
      <c r="D1692">
        <v>25173443</v>
      </c>
      <c r="E1692">
        <v>1</v>
      </c>
      <c r="F1692">
        <v>1</v>
      </c>
      <c r="G1692">
        <v>1</v>
      </c>
      <c r="H1692">
        <v>3</v>
      </c>
      <c r="I1692" t="s">
        <v>1024</v>
      </c>
      <c r="J1692" t="s">
        <v>1025</v>
      </c>
      <c r="K1692" t="s">
        <v>1026</v>
      </c>
      <c r="L1692">
        <v>1302</v>
      </c>
      <c r="N1692">
        <v>1003</v>
      </c>
      <c r="O1692" t="s">
        <v>751</v>
      </c>
      <c r="P1692" t="s">
        <v>751</v>
      </c>
      <c r="Q1692">
        <v>10</v>
      </c>
      <c r="X1692">
        <v>1.8700000000000001E-2</v>
      </c>
      <c r="Y1692">
        <v>50.24</v>
      </c>
      <c r="Z1692">
        <v>0</v>
      </c>
      <c r="AA1692">
        <v>0</v>
      </c>
      <c r="AB1692">
        <v>0</v>
      </c>
      <c r="AC1692">
        <v>0</v>
      </c>
      <c r="AD1692">
        <v>1</v>
      </c>
      <c r="AE1692">
        <v>0</v>
      </c>
      <c r="AF1692" t="s">
        <v>21</v>
      </c>
      <c r="AG1692">
        <v>0</v>
      </c>
      <c r="AH1692">
        <v>2</v>
      </c>
      <c r="AI1692">
        <v>27723855</v>
      </c>
      <c r="AJ1692">
        <v>1694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</row>
    <row r="1693" spans="1:44" x14ac:dyDescent="0.2">
      <c r="A1693">
        <f>ROW(Source!A619)</f>
        <v>619</v>
      </c>
      <c r="B1693">
        <v>27723875</v>
      </c>
      <c r="C1693">
        <v>27723841</v>
      </c>
      <c r="D1693">
        <v>25173801</v>
      </c>
      <c r="E1693">
        <v>1</v>
      </c>
      <c r="F1693">
        <v>1</v>
      </c>
      <c r="G1693">
        <v>1</v>
      </c>
      <c r="H1693">
        <v>3</v>
      </c>
      <c r="I1693" t="s">
        <v>1027</v>
      </c>
      <c r="J1693" t="s">
        <v>1028</v>
      </c>
      <c r="K1693" t="s">
        <v>1029</v>
      </c>
      <c r="L1693">
        <v>1348</v>
      </c>
      <c r="N1693">
        <v>1009</v>
      </c>
      <c r="O1693" t="s">
        <v>46</v>
      </c>
      <c r="P1693" t="s">
        <v>46</v>
      </c>
      <c r="Q1693">
        <v>1000</v>
      </c>
      <c r="X1693">
        <v>3.0000000000000001E-5</v>
      </c>
      <c r="Y1693">
        <v>4455.2</v>
      </c>
      <c r="Z1693">
        <v>0</v>
      </c>
      <c r="AA1693">
        <v>0</v>
      </c>
      <c r="AB1693">
        <v>0</v>
      </c>
      <c r="AC1693">
        <v>0</v>
      </c>
      <c r="AD1693">
        <v>1</v>
      </c>
      <c r="AE1693">
        <v>0</v>
      </c>
      <c r="AF1693" t="s">
        <v>21</v>
      </c>
      <c r="AG1693">
        <v>0</v>
      </c>
      <c r="AH1693">
        <v>2</v>
      </c>
      <c r="AI1693">
        <v>27723856</v>
      </c>
      <c r="AJ1693">
        <v>1695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</row>
    <row r="1694" spans="1:44" x14ac:dyDescent="0.2">
      <c r="A1694">
        <f>ROW(Source!A619)</f>
        <v>619</v>
      </c>
      <c r="B1694">
        <v>27723876</v>
      </c>
      <c r="C1694">
        <v>27723841</v>
      </c>
      <c r="D1694">
        <v>25174560</v>
      </c>
      <c r="E1694">
        <v>1</v>
      </c>
      <c r="F1694">
        <v>1</v>
      </c>
      <c r="G1694">
        <v>1</v>
      </c>
      <c r="H1694">
        <v>3</v>
      </c>
      <c r="I1694" t="s">
        <v>1030</v>
      </c>
      <c r="J1694" t="s">
        <v>1031</v>
      </c>
      <c r="K1694" t="s">
        <v>1032</v>
      </c>
      <c r="L1694">
        <v>1348</v>
      </c>
      <c r="N1694">
        <v>1009</v>
      </c>
      <c r="O1694" t="s">
        <v>46</v>
      </c>
      <c r="P1694" t="s">
        <v>46</v>
      </c>
      <c r="Q1694">
        <v>1000</v>
      </c>
      <c r="X1694">
        <v>1.9400000000000001E-3</v>
      </c>
      <c r="Y1694">
        <v>4920</v>
      </c>
      <c r="Z1694">
        <v>0</v>
      </c>
      <c r="AA1694">
        <v>0</v>
      </c>
      <c r="AB1694">
        <v>0</v>
      </c>
      <c r="AC1694">
        <v>0</v>
      </c>
      <c r="AD1694">
        <v>1</v>
      </c>
      <c r="AE1694">
        <v>0</v>
      </c>
      <c r="AF1694" t="s">
        <v>21</v>
      </c>
      <c r="AG1694">
        <v>0</v>
      </c>
      <c r="AH1694">
        <v>2</v>
      </c>
      <c r="AI1694">
        <v>27723857</v>
      </c>
      <c r="AJ1694">
        <v>1696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</row>
    <row r="1695" spans="1:44" x14ac:dyDescent="0.2">
      <c r="A1695">
        <f>ROW(Source!A619)</f>
        <v>619</v>
      </c>
      <c r="B1695">
        <v>27723877</v>
      </c>
      <c r="C1695">
        <v>27723841</v>
      </c>
      <c r="D1695">
        <v>25186091</v>
      </c>
      <c r="E1695">
        <v>1</v>
      </c>
      <c r="F1695">
        <v>1</v>
      </c>
      <c r="G1695">
        <v>1</v>
      </c>
      <c r="H1695">
        <v>3</v>
      </c>
      <c r="I1695" t="s">
        <v>1033</v>
      </c>
      <c r="J1695" t="s">
        <v>1034</v>
      </c>
      <c r="K1695" t="s">
        <v>1035</v>
      </c>
      <c r="L1695">
        <v>1348</v>
      </c>
      <c r="N1695">
        <v>1009</v>
      </c>
      <c r="O1695" t="s">
        <v>46</v>
      </c>
      <c r="P1695" t="s">
        <v>46</v>
      </c>
      <c r="Q1695">
        <v>1000</v>
      </c>
      <c r="X1695">
        <v>3.1E-4</v>
      </c>
      <c r="Y1695">
        <v>15620</v>
      </c>
      <c r="Z1695">
        <v>0</v>
      </c>
      <c r="AA1695">
        <v>0</v>
      </c>
      <c r="AB1695">
        <v>0</v>
      </c>
      <c r="AC1695">
        <v>0</v>
      </c>
      <c r="AD1695">
        <v>1</v>
      </c>
      <c r="AE1695">
        <v>0</v>
      </c>
      <c r="AF1695" t="s">
        <v>21</v>
      </c>
      <c r="AG1695">
        <v>0</v>
      </c>
      <c r="AH1695">
        <v>2</v>
      </c>
      <c r="AI1695">
        <v>27723858</v>
      </c>
      <c r="AJ1695">
        <v>1697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</row>
    <row r="1696" spans="1:44" x14ac:dyDescent="0.2">
      <c r="A1696">
        <f>ROW(Source!A619)</f>
        <v>619</v>
      </c>
      <c r="B1696">
        <v>27723878</v>
      </c>
      <c r="C1696">
        <v>27723841</v>
      </c>
      <c r="D1696">
        <v>25187286</v>
      </c>
      <c r="E1696">
        <v>1</v>
      </c>
      <c r="F1696">
        <v>1</v>
      </c>
      <c r="G1696">
        <v>1</v>
      </c>
      <c r="H1696">
        <v>3</v>
      </c>
      <c r="I1696" t="s">
        <v>1036</v>
      </c>
      <c r="J1696" t="s">
        <v>1037</v>
      </c>
      <c r="K1696" t="s">
        <v>1038</v>
      </c>
      <c r="L1696">
        <v>1348</v>
      </c>
      <c r="N1696">
        <v>1009</v>
      </c>
      <c r="O1696" t="s">
        <v>46</v>
      </c>
      <c r="P1696" t="s">
        <v>46</v>
      </c>
      <c r="Q1696">
        <v>1000</v>
      </c>
      <c r="X1696">
        <v>5.9999999999999995E-4</v>
      </c>
      <c r="Y1696">
        <v>9420</v>
      </c>
      <c r="Z1696">
        <v>0</v>
      </c>
      <c r="AA1696">
        <v>0</v>
      </c>
      <c r="AB1696">
        <v>0</v>
      </c>
      <c r="AC1696">
        <v>0</v>
      </c>
      <c r="AD1696">
        <v>1</v>
      </c>
      <c r="AE1696">
        <v>0</v>
      </c>
      <c r="AF1696" t="s">
        <v>21</v>
      </c>
      <c r="AG1696">
        <v>0</v>
      </c>
      <c r="AH1696">
        <v>2</v>
      </c>
      <c r="AI1696">
        <v>27723859</v>
      </c>
      <c r="AJ1696">
        <v>1698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</row>
    <row r="1697" spans="1:44" x14ac:dyDescent="0.2">
      <c r="A1697">
        <f>ROW(Source!A620)</f>
        <v>620</v>
      </c>
      <c r="B1697">
        <v>27723883</v>
      </c>
      <c r="C1697">
        <v>27723879</v>
      </c>
      <c r="D1697">
        <v>25414543</v>
      </c>
      <c r="E1697">
        <v>1</v>
      </c>
      <c r="F1697">
        <v>1</v>
      </c>
      <c r="G1697">
        <v>1</v>
      </c>
      <c r="H1697">
        <v>1</v>
      </c>
      <c r="I1697" t="s">
        <v>1170</v>
      </c>
      <c r="J1697" t="s">
        <v>6</v>
      </c>
      <c r="K1697" t="s">
        <v>1171</v>
      </c>
      <c r="L1697">
        <v>1191</v>
      </c>
      <c r="N1697">
        <v>1013</v>
      </c>
      <c r="O1697" t="s">
        <v>953</v>
      </c>
      <c r="P1697" t="s">
        <v>953</v>
      </c>
      <c r="Q1697">
        <v>1</v>
      </c>
      <c r="X1697">
        <v>17.89</v>
      </c>
      <c r="Y1697">
        <v>0</v>
      </c>
      <c r="Z1697">
        <v>0</v>
      </c>
      <c r="AA1697">
        <v>0</v>
      </c>
      <c r="AB1697">
        <v>8.02</v>
      </c>
      <c r="AC1697">
        <v>0</v>
      </c>
      <c r="AD1697">
        <v>1</v>
      </c>
      <c r="AE1697">
        <v>1</v>
      </c>
      <c r="AF1697" t="s">
        <v>6</v>
      </c>
      <c r="AG1697">
        <v>17.89</v>
      </c>
      <c r="AH1697">
        <v>2</v>
      </c>
      <c r="AI1697">
        <v>27723880</v>
      </c>
      <c r="AJ1697">
        <v>1699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</row>
    <row r="1698" spans="1:44" x14ac:dyDescent="0.2">
      <c r="A1698">
        <f>ROW(Source!A620)</f>
        <v>620</v>
      </c>
      <c r="B1698">
        <v>27723884</v>
      </c>
      <c r="C1698">
        <v>27723879</v>
      </c>
      <c r="D1698">
        <v>25412928</v>
      </c>
      <c r="E1698">
        <v>1</v>
      </c>
      <c r="F1698">
        <v>1</v>
      </c>
      <c r="G1698">
        <v>1</v>
      </c>
      <c r="H1698">
        <v>1</v>
      </c>
      <c r="I1698" t="s">
        <v>954</v>
      </c>
      <c r="J1698" t="s">
        <v>6</v>
      </c>
      <c r="K1698" t="s">
        <v>955</v>
      </c>
      <c r="L1698">
        <v>1191</v>
      </c>
      <c r="N1698">
        <v>1013</v>
      </c>
      <c r="O1698" t="s">
        <v>953</v>
      </c>
      <c r="P1698" t="s">
        <v>953</v>
      </c>
      <c r="Q1698">
        <v>1</v>
      </c>
      <c r="X1698">
        <v>0.08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1</v>
      </c>
      <c r="AE1698">
        <v>2</v>
      </c>
      <c r="AF1698" t="s">
        <v>6</v>
      </c>
      <c r="AG1698">
        <v>0.08</v>
      </c>
      <c r="AH1698">
        <v>2</v>
      </c>
      <c r="AI1698">
        <v>27723881</v>
      </c>
      <c r="AJ1698">
        <v>1700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</row>
    <row r="1699" spans="1:44" x14ac:dyDescent="0.2">
      <c r="A1699">
        <f>ROW(Source!A620)</f>
        <v>620</v>
      </c>
      <c r="B1699">
        <v>27723885</v>
      </c>
      <c r="C1699">
        <v>27723879</v>
      </c>
      <c r="D1699">
        <v>25230514</v>
      </c>
      <c r="E1699">
        <v>1</v>
      </c>
      <c r="F1699">
        <v>1</v>
      </c>
      <c r="G1699">
        <v>1</v>
      </c>
      <c r="H1699">
        <v>2</v>
      </c>
      <c r="I1699" t="s">
        <v>960</v>
      </c>
      <c r="J1699" t="s">
        <v>961</v>
      </c>
      <c r="K1699" t="s">
        <v>962</v>
      </c>
      <c r="L1699">
        <v>1368</v>
      </c>
      <c r="N1699">
        <v>1011</v>
      </c>
      <c r="O1699" t="s">
        <v>959</v>
      </c>
      <c r="P1699" t="s">
        <v>959</v>
      </c>
      <c r="Q1699">
        <v>1</v>
      </c>
      <c r="X1699">
        <v>0.08</v>
      </c>
      <c r="Y1699">
        <v>0</v>
      </c>
      <c r="Z1699">
        <v>31.26</v>
      </c>
      <c r="AA1699">
        <v>13.5</v>
      </c>
      <c r="AB1699">
        <v>0</v>
      </c>
      <c r="AC1699">
        <v>0</v>
      </c>
      <c r="AD1699">
        <v>1</v>
      </c>
      <c r="AE1699">
        <v>0</v>
      </c>
      <c r="AF1699" t="s">
        <v>6</v>
      </c>
      <c r="AG1699">
        <v>0.08</v>
      </c>
      <c r="AH1699">
        <v>2</v>
      </c>
      <c r="AI1699">
        <v>27723882</v>
      </c>
      <c r="AJ1699">
        <v>1701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</row>
    <row r="1700" spans="1:44" x14ac:dyDescent="0.2">
      <c r="A1700">
        <f>ROW(Source!A621)</f>
        <v>621</v>
      </c>
      <c r="B1700">
        <v>27723883</v>
      </c>
      <c r="C1700">
        <v>27723879</v>
      </c>
      <c r="D1700">
        <v>25414543</v>
      </c>
      <c r="E1700">
        <v>1</v>
      </c>
      <c r="F1700">
        <v>1</v>
      </c>
      <c r="G1700">
        <v>1</v>
      </c>
      <c r="H1700">
        <v>1</v>
      </c>
      <c r="I1700" t="s">
        <v>1170</v>
      </c>
      <c r="J1700" t="s">
        <v>6</v>
      </c>
      <c r="K1700" t="s">
        <v>1171</v>
      </c>
      <c r="L1700">
        <v>1191</v>
      </c>
      <c r="N1700">
        <v>1013</v>
      </c>
      <c r="O1700" t="s">
        <v>953</v>
      </c>
      <c r="P1700" t="s">
        <v>953</v>
      </c>
      <c r="Q1700">
        <v>1</v>
      </c>
      <c r="X1700">
        <v>17.89</v>
      </c>
      <c r="Y1700">
        <v>0</v>
      </c>
      <c r="Z1700">
        <v>0</v>
      </c>
      <c r="AA1700">
        <v>0</v>
      </c>
      <c r="AB1700">
        <v>8.02</v>
      </c>
      <c r="AC1700">
        <v>0</v>
      </c>
      <c r="AD1700">
        <v>1</v>
      </c>
      <c r="AE1700">
        <v>1</v>
      </c>
      <c r="AF1700" t="s">
        <v>6</v>
      </c>
      <c r="AG1700">
        <v>17.89</v>
      </c>
      <c r="AH1700">
        <v>2</v>
      </c>
      <c r="AI1700">
        <v>27723880</v>
      </c>
      <c r="AJ1700">
        <v>1702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</row>
    <row r="1701" spans="1:44" x14ac:dyDescent="0.2">
      <c r="A1701">
        <f>ROW(Source!A621)</f>
        <v>621</v>
      </c>
      <c r="B1701">
        <v>27723884</v>
      </c>
      <c r="C1701">
        <v>27723879</v>
      </c>
      <c r="D1701">
        <v>25412928</v>
      </c>
      <c r="E1701">
        <v>1</v>
      </c>
      <c r="F1701">
        <v>1</v>
      </c>
      <c r="G1701">
        <v>1</v>
      </c>
      <c r="H1701">
        <v>1</v>
      </c>
      <c r="I1701" t="s">
        <v>954</v>
      </c>
      <c r="J1701" t="s">
        <v>6</v>
      </c>
      <c r="K1701" t="s">
        <v>955</v>
      </c>
      <c r="L1701">
        <v>1191</v>
      </c>
      <c r="N1701">
        <v>1013</v>
      </c>
      <c r="O1701" t="s">
        <v>953</v>
      </c>
      <c r="P1701" t="s">
        <v>953</v>
      </c>
      <c r="Q1701">
        <v>1</v>
      </c>
      <c r="X1701">
        <v>0.08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1</v>
      </c>
      <c r="AE1701">
        <v>2</v>
      </c>
      <c r="AF1701" t="s">
        <v>6</v>
      </c>
      <c r="AG1701">
        <v>0.08</v>
      </c>
      <c r="AH1701">
        <v>2</v>
      </c>
      <c r="AI1701">
        <v>27723881</v>
      </c>
      <c r="AJ1701">
        <v>1703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</row>
    <row r="1702" spans="1:44" x14ac:dyDescent="0.2">
      <c r="A1702">
        <f>ROW(Source!A621)</f>
        <v>621</v>
      </c>
      <c r="B1702">
        <v>27723885</v>
      </c>
      <c r="C1702">
        <v>27723879</v>
      </c>
      <c r="D1702">
        <v>25230514</v>
      </c>
      <c r="E1702">
        <v>1</v>
      </c>
      <c r="F1702">
        <v>1</v>
      </c>
      <c r="G1702">
        <v>1</v>
      </c>
      <c r="H1702">
        <v>2</v>
      </c>
      <c r="I1702" t="s">
        <v>960</v>
      </c>
      <c r="J1702" t="s">
        <v>961</v>
      </c>
      <c r="K1702" t="s">
        <v>962</v>
      </c>
      <c r="L1702">
        <v>1368</v>
      </c>
      <c r="N1702">
        <v>1011</v>
      </c>
      <c r="O1702" t="s">
        <v>959</v>
      </c>
      <c r="P1702" t="s">
        <v>959</v>
      </c>
      <c r="Q1702">
        <v>1</v>
      </c>
      <c r="X1702">
        <v>0.08</v>
      </c>
      <c r="Y1702">
        <v>0</v>
      </c>
      <c r="Z1702">
        <v>31.26</v>
      </c>
      <c r="AA1702">
        <v>13.5</v>
      </c>
      <c r="AB1702">
        <v>0</v>
      </c>
      <c r="AC1702">
        <v>0</v>
      </c>
      <c r="AD1702">
        <v>1</v>
      </c>
      <c r="AE1702">
        <v>0</v>
      </c>
      <c r="AF1702" t="s">
        <v>6</v>
      </c>
      <c r="AG1702">
        <v>0.08</v>
      </c>
      <c r="AH1702">
        <v>2</v>
      </c>
      <c r="AI1702">
        <v>27723882</v>
      </c>
      <c r="AJ1702">
        <v>1704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</row>
    <row r="1703" spans="1:44" x14ac:dyDescent="0.2">
      <c r="A1703">
        <f>ROW(Source!A622)</f>
        <v>622</v>
      </c>
      <c r="B1703">
        <v>27723890</v>
      </c>
      <c r="C1703">
        <v>27723886</v>
      </c>
      <c r="D1703">
        <v>25416200</v>
      </c>
      <c r="E1703">
        <v>1</v>
      </c>
      <c r="F1703">
        <v>1</v>
      </c>
      <c r="G1703">
        <v>1</v>
      </c>
      <c r="H1703">
        <v>1</v>
      </c>
      <c r="I1703" t="s">
        <v>1216</v>
      </c>
      <c r="J1703" t="s">
        <v>6</v>
      </c>
      <c r="K1703" t="s">
        <v>1217</v>
      </c>
      <c r="L1703">
        <v>1191</v>
      </c>
      <c r="N1703">
        <v>1013</v>
      </c>
      <c r="O1703" t="s">
        <v>953</v>
      </c>
      <c r="P1703" t="s">
        <v>953</v>
      </c>
      <c r="Q1703">
        <v>1</v>
      </c>
      <c r="X1703">
        <v>172.76</v>
      </c>
      <c r="Y1703">
        <v>0</v>
      </c>
      <c r="Z1703">
        <v>0</v>
      </c>
      <c r="AA1703">
        <v>0</v>
      </c>
      <c r="AB1703">
        <v>8.09</v>
      </c>
      <c r="AC1703">
        <v>0</v>
      </c>
      <c r="AD1703">
        <v>1</v>
      </c>
      <c r="AE1703">
        <v>1</v>
      </c>
      <c r="AF1703" t="s">
        <v>6</v>
      </c>
      <c r="AG1703">
        <v>172.76</v>
      </c>
      <c r="AH1703">
        <v>2</v>
      </c>
      <c r="AI1703">
        <v>27723887</v>
      </c>
      <c r="AJ1703">
        <v>1705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</row>
    <row r="1704" spans="1:44" x14ac:dyDescent="0.2">
      <c r="A1704">
        <f>ROW(Source!A622)</f>
        <v>622</v>
      </c>
      <c r="B1704">
        <v>27723891</v>
      </c>
      <c r="C1704">
        <v>27723886</v>
      </c>
      <c r="D1704">
        <v>25412928</v>
      </c>
      <c r="E1704">
        <v>1</v>
      </c>
      <c r="F1704">
        <v>1</v>
      </c>
      <c r="G1704">
        <v>1</v>
      </c>
      <c r="H1704">
        <v>1</v>
      </c>
      <c r="I1704" t="s">
        <v>954</v>
      </c>
      <c r="J1704" t="s">
        <v>6</v>
      </c>
      <c r="K1704" t="s">
        <v>955</v>
      </c>
      <c r="L1704">
        <v>1191</v>
      </c>
      <c r="N1704">
        <v>1013</v>
      </c>
      <c r="O1704" t="s">
        <v>953</v>
      </c>
      <c r="P1704" t="s">
        <v>953</v>
      </c>
      <c r="Q1704">
        <v>1</v>
      </c>
      <c r="X1704">
        <v>7.74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1</v>
      </c>
      <c r="AE1704">
        <v>2</v>
      </c>
      <c r="AF1704" t="s">
        <v>6</v>
      </c>
      <c r="AG1704">
        <v>7.74</v>
      </c>
      <c r="AH1704">
        <v>2</v>
      </c>
      <c r="AI1704">
        <v>27723888</v>
      </c>
      <c r="AJ1704">
        <v>1706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</row>
    <row r="1705" spans="1:44" x14ac:dyDescent="0.2">
      <c r="A1705">
        <f>ROW(Source!A622)</f>
        <v>622</v>
      </c>
      <c r="B1705">
        <v>27723892</v>
      </c>
      <c r="C1705">
        <v>27723886</v>
      </c>
      <c r="D1705">
        <v>25230514</v>
      </c>
      <c r="E1705">
        <v>1</v>
      </c>
      <c r="F1705">
        <v>1</v>
      </c>
      <c r="G1705">
        <v>1</v>
      </c>
      <c r="H1705">
        <v>2</v>
      </c>
      <c r="I1705" t="s">
        <v>960</v>
      </c>
      <c r="J1705" t="s">
        <v>961</v>
      </c>
      <c r="K1705" t="s">
        <v>962</v>
      </c>
      <c r="L1705">
        <v>1368</v>
      </c>
      <c r="N1705">
        <v>1011</v>
      </c>
      <c r="O1705" t="s">
        <v>959</v>
      </c>
      <c r="P1705" t="s">
        <v>959</v>
      </c>
      <c r="Q1705">
        <v>1</v>
      </c>
      <c r="X1705">
        <v>7.74</v>
      </c>
      <c r="Y1705">
        <v>0</v>
      </c>
      <c r="Z1705">
        <v>31.26</v>
      </c>
      <c r="AA1705">
        <v>13.5</v>
      </c>
      <c r="AB1705">
        <v>0</v>
      </c>
      <c r="AC1705">
        <v>0</v>
      </c>
      <c r="AD1705">
        <v>1</v>
      </c>
      <c r="AE1705">
        <v>0</v>
      </c>
      <c r="AF1705" t="s">
        <v>6</v>
      </c>
      <c r="AG1705">
        <v>7.74</v>
      </c>
      <c r="AH1705">
        <v>2</v>
      </c>
      <c r="AI1705">
        <v>27723889</v>
      </c>
      <c r="AJ1705">
        <v>1707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</row>
    <row r="1706" spans="1:44" x14ac:dyDescent="0.2">
      <c r="A1706">
        <f>ROW(Source!A623)</f>
        <v>623</v>
      </c>
      <c r="B1706">
        <v>27723890</v>
      </c>
      <c r="C1706">
        <v>27723886</v>
      </c>
      <c r="D1706">
        <v>25416200</v>
      </c>
      <c r="E1706">
        <v>1</v>
      </c>
      <c r="F1706">
        <v>1</v>
      </c>
      <c r="G1706">
        <v>1</v>
      </c>
      <c r="H1706">
        <v>1</v>
      </c>
      <c r="I1706" t="s">
        <v>1216</v>
      </c>
      <c r="J1706" t="s">
        <v>6</v>
      </c>
      <c r="K1706" t="s">
        <v>1217</v>
      </c>
      <c r="L1706">
        <v>1191</v>
      </c>
      <c r="N1706">
        <v>1013</v>
      </c>
      <c r="O1706" t="s">
        <v>953</v>
      </c>
      <c r="P1706" t="s">
        <v>953</v>
      </c>
      <c r="Q1706">
        <v>1</v>
      </c>
      <c r="X1706">
        <v>172.76</v>
      </c>
      <c r="Y1706">
        <v>0</v>
      </c>
      <c r="Z1706">
        <v>0</v>
      </c>
      <c r="AA1706">
        <v>0</v>
      </c>
      <c r="AB1706">
        <v>8.09</v>
      </c>
      <c r="AC1706">
        <v>0</v>
      </c>
      <c r="AD1706">
        <v>1</v>
      </c>
      <c r="AE1706">
        <v>1</v>
      </c>
      <c r="AF1706" t="s">
        <v>6</v>
      </c>
      <c r="AG1706">
        <v>172.76</v>
      </c>
      <c r="AH1706">
        <v>2</v>
      </c>
      <c r="AI1706">
        <v>27723887</v>
      </c>
      <c r="AJ1706">
        <v>1708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</row>
    <row r="1707" spans="1:44" x14ac:dyDescent="0.2">
      <c r="A1707">
        <f>ROW(Source!A623)</f>
        <v>623</v>
      </c>
      <c r="B1707">
        <v>27723891</v>
      </c>
      <c r="C1707">
        <v>27723886</v>
      </c>
      <c r="D1707">
        <v>25412928</v>
      </c>
      <c r="E1707">
        <v>1</v>
      </c>
      <c r="F1707">
        <v>1</v>
      </c>
      <c r="G1707">
        <v>1</v>
      </c>
      <c r="H1707">
        <v>1</v>
      </c>
      <c r="I1707" t="s">
        <v>954</v>
      </c>
      <c r="J1707" t="s">
        <v>6</v>
      </c>
      <c r="K1707" t="s">
        <v>955</v>
      </c>
      <c r="L1707">
        <v>1191</v>
      </c>
      <c r="N1707">
        <v>1013</v>
      </c>
      <c r="O1707" t="s">
        <v>953</v>
      </c>
      <c r="P1707" t="s">
        <v>953</v>
      </c>
      <c r="Q1707">
        <v>1</v>
      </c>
      <c r="X1707">
        <v>7.74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1</v>
      </c>
      <c r="AE1707">
        <v>2</v>
      </c>
      <c r="AF1707" t="s">
        <v>6</v>
      </c>
      <c r="AG1707">
        <v>7.74</v>
      </c>
      <c r="AH1707">
        <v>2</v>
      </c>
      <c r="AI1707">
        <v>27723888</v>
      </c>
      <c r="AJ1707">
        <v>1709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</row>
    <row r="1708" spans="1:44" x14ac:dyDescent="0.2">
      <c r="A1708">
        <f>ROW(Source!A623)</f>
        <v>623</v>
      </c>
      <c r="B1708">
        <v>27723892</v>
      </c>
      <c r="C1708">
        <v>27723886</v>
      </c>
      <c r="D1708">
        <v>25230514</v>
      </c>
      <c r="E1708">
        <v>1</v>
      </c>
      <c r="F1708">
        <v>1</v>
      </c>
      <c r="G1708">
        <v>1</v>
      </c>
      <c r="H1708">
        <v>2</v>
      </c>
      <c r="I1708" t="s">
        <v>960</v>
      </c>
      <c r="J1708" t="s">
        <v>961</v>
      </c>
      <c r="K1708" t="s">
        <v>962</v>
      </c>
      <c r="L1708">
        <v>1368</v>
      </c>
      <c r="N1708">
        <v>1011</v>
      </c>
      <c r="O1708" t="s">
        <v>959</v>
      </c>
      <c r="P1708" t="s">
        <v>959</v>
      </c>
      <c r="Q1708">
        <v>1</v>
      </c>
      <c r="X1708">
        <v>7.74</v>
      </c>
      <c r="Y1708">
        <v>0</v>
      </c>
      <c r="Z1708">
        <v>31.26</v>
      </c>
      <c r="AA1708">
        <v>13.5</v>
      </c>
      <c r="AB1708">
        <v>0</v>
      </c>
      <c r="AC1708">
        <v>0</v>
      </c>
      <c r="AD1708">
        <v>1</v>
      </c>
      <c r="AE1708">
        <v>0</v>
      </c>
      <c r="AF1708" t="s">
        <v>6</v>
      </c>
      <c r="AG1708">
        <v>7.74</v>
      </c>
      <c r="AH1708">
        <v>2</v>
      </c>
      <c r="AI1708">
        <v>27723889</v>
      </c>
      <c r="AJ1708">
        <v>1710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</row>
    <row r="1709" spans="1:44" x14ac:dyDescent="0.2">
      <c r="A1709">
        <f>ROW(Source!A624)</f>
        <v>624</v>
      </c>
      <c r="B1709">
        <v>27723898</v>
      </c>
      <c r="C1709">
        <v>27723893</v>
      </c>
      <c r="D1709">
        <v>25416103</v>
      </c>
      <c r="E1709">
        <v>1</v>
      </c>
      <c r="F1709">
        <v>1</v>
      </c>
      <c r="G1709">
        <v>1</v>
      </c>
      <c r="H1709">
        <v>1</v>
      </c>
      <c r="I1709" t="s">
        <v>1218</v>
      </c>
      <c r="J1709" t="s">
        <v>6</v>
      </c>
      <c r="K1709" t="s">
        <v>1219</v>
      </c>
      <c r="L1709">
        <v>1191</v>
      </c>
      <c r="N1709">
        <v>1013</v>
      </c>
      <c r="O1709" t="s">
        <v>953</v>
      </c>
      <c r="P1709" t="s">
        <v>953</v>
      </c>
      <c r="Q1709">
        <v>1</v>
      </c>
      <c r="X1709">
        <v>275.60000000000002</v>
      </c>
      <c r="Y1709">
        <v>0</v>
      </c>
      <c r="Z1709">
        <v>0</v>
      </c>
      <c r="AA1709">
        <v>0</v>
      </c>
      <c r="AB1709">
        <v>7.68</v>
      </c>
      <c r="AC1709">
        <v>0</v>
      </c>
      <c r="AD1709">
        <v>1</v>
      </c>
      <c r="AE1709">
        <v>1</v>
      </c>
      <c r="AF1709" t="s">
        <v>6</v>
      </c>
      <c r="AG1709">
        <v>275.60000000000002</v>
      </c>
      <c r="AH1709">
        <v>2</v>
      </c>
      <c r="AI1709">
        <v>27723894</v>
      </c>
      <c r="AJ1709">
        <v>1711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</row>
    <row r="1710" spans="1:44" x14ac:dyDescent="0.2">
      <c r="A1710">
        <f>ROW(Source!A624)</f>
        <v>624</v>
      </c>
      <c r="B1710">
        <v>27723899</v>
      </c>
      <c r="C1710">
        <v>27723893</v>
      </c>
      <c r="D1710">
        <v>25231936</v>
      </c>
      <c r="E1710">
        <v>1</v>
      </c>
      <c r="F1710">
        <v>1</v>
      </c>
      <c r="G1710">
        <v>1</v>
      </c>
      <c r="H1710">
        <v>2</v>
      </c>
      <c r="I1710" t="s">
        <v>1039</v>
      </c>
      <c r="J1710" t="s">
        <v>1040</v>
      </c>
      <c r="K1710" t="s">
        <v>1041</v>
      </c>
      <c r="L1710">
        <v>1368</v>
      </c>
      <c r="N1710">
        <v>1011</v>
      </c>
      <c r="O1710" t="s">
        <v>959</v>
      </c>
      <c r="P1710" t="s">
        <v>959</v>
      </c>
      <c r="Q1710">
        <v>1</v>
      </c>
      <c r="X1710">
        <v>1.58</v>
      </c>
      <c r="Y1710">
        <v>0</v>
      </c>
      <c r="Z1710">
        <v>32.5</v>
      </c>
      <c r="AA1710">
        <v>0</v>
      </c>
      <c r="AB1710">
        <v>0</v>
      </c>
      <c r="AC1710">
        <v>0</v>
      </c>
      <c r="AD1710">
        <v>1</v>
      </c>
      <c r="AE1710">
        <v>0</v>
      </c>
      <c r="AF1710" t="s">
        <v>6</v>
      </c>
      <c r="AG1710">
        <v>1.58</v>
      </c>
      <c r="AH1710">
        <v>2</v>
      </c>
      <c r="AI1710">
        <v>27723895</v>
      </c>
      <c r="AJ1710">
        <v>1712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</row>
    <row r="1711" spans="1:44" x14ac:dyDescent="0.2">
      <c r="A1711">
        <f>ROW(Source!A624)</f>
        <v>624</v>
      </c>
      <c r="B1711">
        <v>27723900</v>
      </c>
      <c r="C1711">
        <v>27723893</v>
      </c>
      <c r="D1711">
        <v>25232531</v>
      </c>
      <c r="E1711">
        <v>1</v>
      </c>
      <c r="F1711">
        <v>1</v>
      </c>
      <c r="G1711">
        <v>1</v>
      </c>
      <c r="H1711">
        <v>2</v>
      </c>
      <c r="I1711" t="s">
        <v>1042</v>
      </c>
      <c r="J1711" t="s">
        <v>1043</v>
      </c>
      <c r="K1711" t="s">
        <v>1044</v>
      </c>
      <c r="L1711">
        <v>1368</v>
      </c>
      <c r="N1711">
        <v>1011</v>
      </c>
      <c r="O1711" t="s">
        <v>959</v>
      </c>
      <c r="P1711" t="s">
        <v>959</v>
      </c>
      <c r="Q1711">
        <v>1</v>
      </c>
      <c r="X1711">
        <v>3.16</v>
      </c>
      <c r="Y1711">
        <v>0</v>
      </c>
      <c r="Z1711">
        <v>1.53</v>
      </c>
      <c r="AA1711">
        <v>0</v>
      </c>
      <c r="AB1711">
        <v>0</v>
      </c>
      <c r="AC1711">
        <v>0</v>
      </c>
      <c r="AD1711">
        <v>1</v>
      </c>
      <c r="AE1711">
        <v>0</v>
      </c>
      <c r="AF1711" t="s">
        <v>6</v>
      </c>
      <c r="AG1711">
        <v>3.16</v>
      </c>
      <c r="AH1711">
        <v>2</v>
      </c>
      <c r="AI1711">
        <v>27723896</v>
      </c>
      <c r="AJ1711">
        <v>1713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</row>
    <row r="1712" spans="1:44" x14ac:dyDescent="0.2">
      <c r="A1712">
        <f>ROW(Source!A624)</f>
        <v>624</v>
      </c>
      <c r="B1712">
        <v>27723901</v>
      </c>
      <c r="C1712">
        <v>27723893</v>
      </c>
      <c r="D1712">
        <v>25147242</v>
      </c>
      <c r="E1712">
        <v>17</v>
      </c>
      <c r="F1712">
        <v>1</v>
      </c>
      <c r="G1712">
        <v>1</v>
      </c>
      <c r="H1712">
        <v>3</v>
      </c>
      <c r="I1712" t="s">
        <v>44</v>
      </c>
      <c r="J1712" t="s">
        <v>6</v>
      </c>
      <c r="K1712" t="s">
        <v>45</v>
      </c>
      <c r="L1712">
        <v>1348</v>
      </c>
      <c r="N1712">
        <v>1009</v>
      </c>
      <c r="O1712" t="s">
        <v>46</v>
      </c>
      <c r="P1712" t="s">
        <v>46</v>
      </c>
      <c r="Q1712">
        <v>1000</v>
      </c>
      <c r="X1712">
        <v>13.4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 t="s">
        <v>6</v>
      </c>
      <c r="AG1712">
        <v>13.4</v>
      </c>
      <c r="AH1712">
        <v>2</v>
      </c>
      <c r="AI1712">
        <v>27723897</v>
      </c>
      <c r="AJ1712">
        <v>1714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</row>
    <row r="1713" spans="1:44" x14ac:dyDescent="0.2">
      <c r="A1713">
        <f>ROW(Source!A625)</f>
        <v>625</v>
      </c>
      <c r="B1713">
        <v>27723898</v>
      </c>
      <c r="C1713">
        <v>27723893</v>
      </c>
      <c r="D1713">
        <v>25416103</v>
      </c>
      <c r="E1713">
        <v>1</v>
      </c>
      <c r="F1713">
        <v>1</v>
      </c>
      <c r="G1713">
        <v>1</v>
      </c>
      <c r="H1713">
        <v>1</v>
      </c>
      <c r="I1713" t="s">
        <v>1218</v>
      </c>
      <c r="J1713" t="s">
        <v>6</v>
      </c>
      <c r="K1713" t="s">
        <v>1219</v>
      </c>
      <c r="L1713">
        <v>1191</v>
      </c>
      <c r="N1713">
        <v>1013</v>
      </c>
      <c r="O1713" t="s">
        <v>953</v>
      </c>
      <c r="P1713" t="s">
        <v>953</v>
      </c>
      <c r="Q1713">
        <v>1</v>
      </c>
      <c r="X1713">
        <v>275.60000000000002</v>
      </c>
      <c r="Y1713">
        <v>0</v>
      </c>
      <c r="Z1713">
        <v>0</v>
      </c>
      <c r="AA1713">
        <v>0</v>
      </c>
      <c r="AB1713">
        <v>7.68</v>
      </c>
      <c r="AC1713">
        <v>0</v>
      </c>
      <c r="AD1713">
        <v>1</v>
      </c>
      <c r="AE1713">
        <v>1</v>
      </c>
      <c r="AF1713" t="s">
        <v>6</v>
      </c>
      <c r="AG1713">
        <v>275.60000000000002</v>
      </c>
      <c r="AH1713">
        <v>2</v>
      </c>
      <c r="AI1713">
        <v>27723894</v>
      </c>
      <c r="AJ1713">
        <v>1715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</row>
    <row r="1714" spans="1:44" x14ac:dyDescent="0.2">
      <c r="A1714">
        <f>ROW(Source!A625)</f>
        <v>625</v>
      </c>
      <c r="B1714">
        <v>27723899</v>
      </c>
      <c r="C1714">
        <v>27723893</v>
      </c>
      <c r="D1714">
        <v>25231936</v>
      </c>
      <c r="E1714">
        <v>1</v>
      </c>
      <c r="F1714">
        <v>1</v>
      </c>
      <c r="G1714">
        <v>1</v>
      </c>
      <c r="H1714">
        <v>2</v>
      </c>
      <c r="I1714" t="s">
        <v>1039</v>
      </c>
      <c r="J1714" t="s">
        <v>1040</v>
      </c>
      <c r="K1714" t="s">
        <v>1041</v>
      </c>
      <c r="L1714">
        <v>1368</v>
      </c>
      <c r="N1714">
        <v>1011</v>
      </c>
      <c r="O1714" t="s">
        <v>959</v>
      </c>
      <c r="P1714" t="s">
        <v>959</v>
      </c>
      <c r="Q1714">
        <v>1</v>
      </c>
      <c r="X1714">
        <v>1.58</v>
      </c>
      <c r="Y1714">
        <v>0</v>
      </c>
      <c r="Z1714">
        <v>32.5</v>
      </c>
      <c r="AA1714">
        <v>0</v>
      </c>
      <c r="AB1714">
        <v>0</v>
      </c>
      <c r="AC1714">
        <v>0</v>
      </c>
      <c r="AD1714">
        <v>1</v>
      </c>
      <c r="AE1714">
        <v>0</v>
      </c>
      <c r="AF1714" t="s">
        <v>6</v>
      </c>
      <c r="AG1714">
        <v>1.58</v>
      </c>
      <c r="AH1714">
        <v>2</v>
      </c>
      <c r="AI1714">
        <v>27723895</v>
      </c>
      <c r="AJ1714">
        <v>1716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</row>
    <row r="1715" spans="1:44" x14ac:dyDescent="0.2">
      <c r="A1715">
        <f>ROW(Source!A625)</f>
        <v>625</v>
      </c>
      <c r="B1715">
        <v>27723900</v>
      </c>
      <c r="C1715">
        <v>27723893</v>
      </c>
      <c r="D1715">
        <v>25232531</v>
      </c>
      <c r="E1715">
        <v>1</v>
      </c>
      <c r="F1715">
        <v>1</v>
      </c>
      <c r="G1715">
        <v>1</v>
      </c>
      <c r="H1715">
        <v>2</v>
      </c>
      <c r="I1715" t="s">
        <v>1042</v>
      </c>
      <c r="J1715" t="s">
        <v>1043</v>
      </c>
      <c r="K1715" t="s">
        <v>1044</v>
      </c>
      <c r="L1715">
        <v>1368</v>
      </c>
      <c r="N1715">
        <v>1011</v>
      </c>
      <c r="O1715" t="s">
        <v>959</v>
      </c>
      <c r="P1715" t="s">
        <v>959</v>
      </c>
      <c r="Q1715">
        <v>1</v>
      </c>
      <c r="X1715">
        <v>3.16</v>
      </c>
      <c r="Y1715">
        <v>0</v>
      </c>
      <c r="Z1715">
        <v>1.53</v>
      </c>
      <c r="AA1715">
        <v>0</v>
      </c>
      <c r="AB1715">
        <v>0</v>
      </c>
      <c r="AC1715">
        <v>0</v>
      </c>
      <c r="AD1715">
        <v>1</v>
      </c>
      <c r="AE1715">
        <v>0</v>
      </c>
      <c r="AF1715" t="s">
        <v>6</v>
      </c>
      <c r="AG1715">
        <v>3.16</v>
      </c>
      <c r="AH1715">
        <v>2</v>
      </c>
      <c r="AI1715">
        <v>27723896</v>
      </c>
      <c r="AJ1715">
        <v>1717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</row>
    <row r="1716" spans="1:44" x14ac:dyDescent="0.2">
      <c r="A1716">
        <f>ROW(Source!A625)</f>
        <v>625</v>
      </c>
      <c r="B1716">
        <v>27723901</v>
      </c>
      <c r="C1716">
        <v>27723893</v>
      </c>
      <c r="D1716">
        <v>25147242</v>
      </c>
      <c r="E1716">
        <v>17</v>
      </c>
      <c r="F1716">
        <v>1</v>
      </c>
      <c r="G1716">
        <v>1</v>
      </c>
      <c r="H1716">
        <v>3</v>
      </c>
      <c r="I1716" t="s">
        <v>44</v>
      </c>
      <c r="J1716" t="s">
        <v>6</v>
      </c>
      <c r="K1716" t="s">
        <v>45</v>
      </c>
      <c r="L1716">
        <v>1348</v>
      </c>
      <c r="N1716">
        <v>1009</v>
      </c>
      <c r="O1716" t="s">
        <v>46</v>
      </c>
      <c r="P1716" t="s">
        <v>46</v>
      </c>
      <c r="Q1716">
        <v>1000</v>
      </c>
      <c r="X1716">
        <v>13.4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 t="s">
        <v>6</v>
      </c>
      <c r="AG1716">
        <v>13.4</v>
      </c>
      <c r="AH1716">
        <v>2</v>
      </c>
      <c r="AI1716">
        <v>27723897</v>
      </c>
      <c r="AJ1716">
        <v>1718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</row>
    <row r="1717" spans="1:44" x14ac:dyDescent="0.2">
      <c r="A1717">
        <f>ROW(Source!A628)</f>
        <v>628</v>
      </c>
      <c r="B1717">
        <v>27723905</v>
      </c>
      <c r="C1717">
        <v>27723903</v>
      </c>
      <c r="D1717">
        <v>25413050</v>
      </c>
      <c r="E1717">
        <v>1</v>
      </c>
      <c r="F1717">
        <v>1</v>
      </c>
      <c r="G1717">
        <v>1</v>
      </c>
      <c r="H1717">
        <v>1</v>
      </c>
      <c r="I1717" t="s">
        <v>984</v>
      </c>
      <c r="J1717" t="s">
        <v>6</v>
      </c>
      <c r="K1717" t="s">
        <v>985</v>
      </c>
      <c r="L1717">
        <v>1191</v>
      </c>
      <c r="N1717">
        <v>1013</v>
      </c>
      <c r="O1717" t="s">
        <v>953</v>
      </c>
      <c r="P1717" t="s">
        <v>953</v>
      </c>
      <c r="Q1717">
        <v>1</v>
      </c>
      <c r="X1717">
        <v>22.82</v>
      </c>
      <c r="Y1717">
        <v>0</v>
      </c>
      <c r="Z1717">
        <v>0</v>
      </c>
      <c r="AA1717">
        <v>0</v>
      </c>
      <c r="AB1717">
        <v>7.8</v>
      </c>
      <c r="AC1717">
        <v>0</v>
      </c>
      <c r="AD1717">
        <v>1</v>
      </c>
      <c r="AE1717">
        <v>1</v>
      </c>
      <c r="AF1717" t="s">
        <v>6</v>
      </c>
      <c r="AG1717">
        <v>22.82</v>
      </c>
      <c r="AH1717">
        <v>2</v>
      </c>
      <c r="AI1717">
        <v>27723904</v>
      </c>
      <c r="AJ1717">
        <v>1719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</row>
    <row r="1718" spans="1:44" x14ac:dyDescent="0.2">
      <c r="A1718">
        <f>ROW(Source!A629)</f>
        <v>629</v>
      </c>
      <c r="B1718">
        <v>27723905</v>
      </c>
      <c r="C1718">
        <v>27723903</v>
      </c>
      <c r="D1718">
        <v>25413050</v>
      </c>
      <c r="E1718">
        <v>1</v>
      </c>
      <c r="F1718">
        <v>1</v>
      </c>
      <c r="G1718">
        <v>1</v>
      </c>
      <c r="H1718">
        <v>1</v>
      </c>
      <c r="I1718" t="s">
        <v>984</v>
      </c>
      <c r="J1718" t="s">
        <v>6</v>
      </c>
      <c r="K1718" t="s">
        <v>985</v>
      </c>
      <c r="L1718">
        <v>1191</v>
      </c>
      <c r="N1718">
        <v>1013</v>
      </c>
      <c r="O1718" t="s">
        <v>953</v>
      </c>
      <c r="P1718" t="s">
        <v>953</v>
      </c>
      <c r="Q1718">
        <v>1</v>
      </c>
      <c r="X1718">
        <v>22.82</v>
      </c>
      <c r="Y1718">
        <v>0</v>
      </c>
      <c r="Z1718">
        <v>0</v>
      </c>
      <c r="AA1718">
        <v>0</v>
      </c>
      <c r="AB1718">
        <v>7.8</v>
      </c>
      <c r="AC1718">
        <v>0</v>
      </c>
      <c r="AD1718">
        <v>1</v>
      </c>
      <c r="AE1718">
        <v>1</v>
      </c>
      <c r="AF1718" t="s">
        <v>6</v>
      </c>
      <c r="AG1718">
        <v>22.82</v>
      </c>
      <c r="AH1718">
        <v>2</v>
      </c>
      <c r="AI1718">
        <v>27723904</v>
      </c>
      <c r="AJ1718">
        <v>1720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</row>
    <row r="1719" spans="1:44" x14ac:dyDescent="0.2">
      <c r="A1719">
        <f>ROW(Source!A630)</f>
        <v>630</v>
      </c>
      <c r="B1719">
        <v>27723911</v>
      </c>
      <c r="C1719">
        <v>27723906</v>
      </c>
      <c r="D1719">
        <v>25413300</v>
      </c>
      <c r="E1719">
        <v>1</v>
      </c>
      <c r="F1719">
        <v>1</v>
      </c>
      <c r="G1719">
        <v>1</v>
      </c>
      <c r="H1719">
        <v>1</v>
      </c>
      <c r="I1719" t="s">
        <v>989</v>
      </c>
      <c r="J1719" t="s">
        <v>6</v>
      </c>
      <c r="K1719" t="s">
        <v>990</v>
      </c>
      <c r="L1719">
        <v>1191</v>
      </c>
      <c r="N1719">
        <v>1013</v>
      </c>
      <c r="O1719" t="s">
        <v>953</v>
      </c>
      <c r="P1719" t="s">
        <v>953</v>
      </c>
      <c r="Q1719">
        <v>1</v>
      </c>
      <c r="X1719">
        <v>69.87</v>
      </c>
      <c r="Y1719">
        <v>0</v>
      </c>
      <c r="Z1719">
        <v>0</v>
      </c>
      <c r="AA1719">
        <v>0</v>
      </c>
      <c r="AB1719">
        <v>8.5299999999999994</v>
      </c>
      <c r="AC1719">
        <v>0</v>
      </c>
      <c r="AD1719">
        <v>1</v>
      </c>
      <c r="AE1719">
        <v>1</v>
      </c>
      <c r="AF1719" t="s">
        <v>6</v>
      </c>
      <c r="AG1719">
        <v>69.87</v>
      </c>
      <c r="AH1719">
        <v>2</v>
      </c>
      <c r="AI1719">
        <v>27723907</v>
      </c>
      <c r="AJ1719">
        <v>1721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</row>
    <row r="1720" spans="1:44" x14ac:dyDescent="0.2">
      <c r="A1720">
        <f>ROW(Source!A630)</f>
        <v>630</v>
      </c>
      <c r="B1720">
        <v>27723912</v>
      </c>
      <c r="C1720">
        <v>27723906</v>
      </c>
      <c r="D1720">
        <v>25412928</v>
      </c>
      <c r="E1720">
        <v>1</v>
      </c>
      <c r="F1720">
        <v>1</v>
      </c>
      <c r="G1720">
        <v>1</v>
      </c>
      <c r="H1720">
        <v>1</v>
      </c>
      <c r="I1720" t="s">
        <v>954</v>
      </c>
      <c r="J1720" t="s">
        <v>6</v>
      </c>
      <c r="K1720" t="s">
        <v>955</v>
      </c>
      <c r="L1720">
        <v>1191</v>
      </c>
      <c r="N1720">
        <v>1013</v>
      </c>
      <c r="O1720" t="s">
        <v>953</v>
      </c>
      <c r="P1720" t="s">
        <v>953</v>
      </c>
      <c r="Q1720">
        <v>1</v>
      </c>
      <c r="X1720">
        <v>1.44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1</v>
      </c>
      <c r="AE1720">
        <v>2</v>
      </c>
      <c r="AF1720" t="s">
        <v>6</v>
      </c>
      <c r="AG1720">
        <v>1.44</v>
      </c>
      <c r="AH1720">
        <v>2</v>
      </c>
      <c r="AI1720">
        <v>27723908</v>
      </c>
      <c r="AJ1720">
        <v>1722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</row>
    <row r="1721" spans="1:44" x14ac:dyDescent="0.2">
      <c r="A1721">
        <f>ROW(Source!A630)</f>
        <v>630</v>
      </c>
      <c r="B1721">
        <v>27723913</v>
      </c>
      <c r="C1721">
        <v>27723906</v>
      </c>
      <c r="D1721">
        <v>25230514</v>
      </c>
      <c r="E1721">
        <v>1</v>
      </c>
      <c r="F1721">
        <v>1</v>
      </c>
      <c r="G1721">
        <v>1</v>
      </c>
      <c r="H1721">
        <v>2</v>
      </c>
      <c r="I1721" t="s">
        <v>960</v>
      </c>
      <c r="J1721" t="s">
        <v>961</v>
      </c>
      <c r="K1721" t="s">
        <v>962</v>
      </c>
      <c r="L1721">
        <v>1368</v>
      </c>
      <c r="N1721">
        <v>1011</v>
      </c>
      <c r="O1721" t="s">
        <v>959</v>
      </c>
      <c r="P1721" t="s">
        <v>959</v>
      </c>
      <c r="Q1721">
        <v>1</v>
      </c>
      <c r="X1721">
        <v>1.44</v>
      </c>
      <c r="Y1721">
        <v>0</v>
      </c>
      <c r="Z1721">
        <v>31.26</v>
      </c>
      <c r="AA1721">
        <v>13.5</v>
      </c>
      <c r="AB1721">
        <v>0</v>
      </c>
      <c r="AC1721">
        <v>0</v>
      </c>
      <c r="AD1721">
        <v>1</v>
      </c>
      <c r="AE1721">
        <v>0</v>
      </c>
      <c r="AF1721" t="s">
        <v>6</v>
      </c>
      <c r="AG1721">
        <v>1.44</v>
      </c>
      <c r="AH1721">
        <v>2</v>
      </c>
      <c r="AI1721">
        <v>27723909</v>
      </c>
      <c r="AJ1721">
        <v>1723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</row>
    <row r="1722" spans="1:44" x14ac:dyDescent="0.2">
      <c r="A1722">
        <f>ROW(Source!A630)</f>
        <v>630</v>
      </c>
      <c r="B1722">
        <v>27723914</v>
      </c>
      <c r="C1722">
        <v>27723906</v>
      </c>
      <c r="D1722">
        <v>25147242</v>
      </c>
      <c r="E1722">
        <v>17</v>
      </c>
      <c r="F1722">
        <v>1</v>
      </c>
      <c r="G1722">
        <v>1</v>
      </c>
      <c r="H1722">
        <v>3</v>
      </c>
      <c r="I1722" t="s">
        <v>44</v>
      </c>
      <c r="J1722" t="s">
        <v>6</v>
      </c>
      <c r="K1722" t="s">
        <v>45</v>
      </c>
      <c r="L1722">
        <v>1348</v>
      </c>
      <c r="N1722">
        <v>1009</v>
      </c>
      <c r="O1722" t="s">
        <v>46</v>
      </c>
      <c r="P1722" t="s">
        <v>46</v>
      </c>
      <c r="Q1722">
        <v>1000</v>
      </c>
      <c r="X1722">
        <v>5.2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 t="s">
        <v>6</v>
      </c>
      <c r="AG1722">
        <v>5.2</v>
      </c>
      <c r="AH1722">
        <v>2</v>
      </c>
      <c r="AI1722">
        <v>27723910</v>
      </c>
      <c r="AJ1722">
        <v>1724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</row>
    <row r="1723" spans="1:44" x14ac:dyDescent="0.2">
      <c r="A1723">
        <f>ROW(Source!A631)</f>
        <v>631</v>
      </c>
      <c r="B1723">
        <v>27723911</v>
      </c>
      <c r="C1723">
        <v>27723906</v>
      </c>
      <c r="D1723">
        <v>25413300</v>
      </c>
      <c r="E1723">
        <v>1</v>
      </c>
      <c r="F1723">
        <v>1</v>
      </c>
      <c r="G1723">
        <v>1</v>
      </c>
      <c r="H1723">
        <v>1</v>
      </c>
      <c r="I1723" t="s">
        <v>989</v>
      </c>
      <c r="J1723" t="s">
        <v>6</v>
      </c>
      <c r="K1723" t="s">
        <v>990</v>
      </c>
      <c r="L1723">
        <v>1191</v>
      </c>
      <c r="N1723">
        <v>1013</v>
      </c>
      <c r="O1723" t="s">
        <v>953</v>
      </c>
      <c r="P1723" t="s">
        <v>953</v>
      </c>
      <c r="Q1723">
        <v>1</v>
      </c>
      <c r="X1723">
        <v>69.87</v>
      </c>
      <c r="Y1723">
        <v>0</v>
      </c>
      <c r="Z1723">
        <v>0</v>
      </c>
      <c r="AA1723">
        <v>0</v>
      </c>
      <c r="AB1723">
        <v>8.5299999999999994</v>
      </c>
      <c r="AC1723">
        <v>0</v>
      </c>
      <c r="AD1723">
        <v>1</v>
      </c>
      <c r="AE1723">
        <v>1</v>
      </c>
      <c r="AF1723" t="s">
        <v>6</v>
      </c>
      <c r="AG1723">
        <v>69.87</v>
      </c>
      <c r="AH1723">
        <v>2</v>
      </c>
      <c r="AI1723">
        <v>27723907</v>
      </c>
      <c r="AJ1723">
        <v>1725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</row>
    <row r="1724" spans="1:44" x14ac:dyDescent="0.2">
      <c r="A1724">
        <f>ROW(Source!A631)</f>
        <v>631</v>
      </c>
      <c r="B1724">
        <v>27723912</v>
      </c>
      <c r="C1724">
        <v>27723906</v>
      </c>
      <c r="D1724">
        <v>25412928</v>
      </c>
      <c r="E1724">
        <v>1</v>
      </c>
      <c r="F1724">
        <v>1</v>
      </c>
      <c r="G1724">
        <v>1</v>
      </c>
      <c r="H1724">
        <v>1</v>
      </c>
      <c r="I1724" t="s">
        <v>954</v>
      </c>
      <c r="J1724" t="s">
        <v>6</v>
      </c>
      <c r="K1724" t="s">
        <v>955</v>
      </c>
      <c r="L1724">
        <v>1191</v>
      </c>
      <c r="N1724">
        <v>1013</v>
      </c>
      <c r="O1724" t="s">
        <v>953</v>
      </c>
      <c r="P1724" t="s">
        <v>953</v>
      </c>
      <c r="Q1724">
        <v>1</v>
      </c>
      <c r="X1724">
        <v>1.44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1</v>
      </c>
      <c r="AE1724">
        <v>2</v>
      </c>
      <c r="AF1724" t="s">
        <v>6</v>
      </c>
      <c r="AG1724">
        <v>1.44</v>
      </c>
      <c r="AH1724">
        <v>2</v>
      </c>
      <c r="AI1724">
        <v>27723908</v>
      </c>
      <c r="AJ1724">
        <v>1726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</row>
    <row r="1725" spans="1:44" x14ac:dyDescent="0.2">
      <c r="A1725">
        <f>ROW(Source!A631)</f>
        <v>631</v>
      </c>
      <c r="B1725">
        <v>27723913</v>
      </c>
      <c r="C1725">
        <v>27723906</v>
      </c>
      <c r="D1725">
        <v>25230514</v>
      </c>
      <c r="E1725">
        <v>1</v>
      </c>
      <c r="F1725">
        <v>1</v>
      </c>
      <c r="G1725">
        <v>1</v>
      </c>
      <c r="H1725">
        <v>2</v>
      </c>
      <c r="I1725" t="s">
        <v>960</v>
      </c>
      <c r="J1725" t="s">
        <v>961</v>
      </c>
      <c r="K1725" t="s">
        <v>962</v>
      </c>
      <c r="L1725">
        <v>1368</v>
      </c>
      <c r="N1725">
        <v>1011</v>
      </c>
      <c r="O1725" t="s">
        <v>959</v>
      </c>
      <c r="P1725" t="s">
        <v>959</v>
      </c>
      <c r="Q1725">
        <v>1</v>
      </c>
      <c r="X1725">
        <v>1.44</v>
      </c>
      <c r="Y1725">
        <v>0</v>
      </c>
      <c r="Z1725">
        <v>31.26</v>
      </c>
      <c r="AA1725">
        <v>13.5</v>
      </c>
      <c r="AB1725">
        <v>0</v>
      </c>
      <c r="AC1725">
        <v>0</v>
      </c>
      <c r="AD1725">
        <v>1</v>
      </c>
      <c r="AE1725">
        <v>0</v>
      </c>
      <c r="AF1725" t="s">
        <v>6</v>
      </c>
      <c r="AG1725">
        <v>1.44</v>
      </c>
      <c r="AH1725">
        <v>2</v>
      </c>
      <c r="AI1725">
        <v>27723909</v>
      </c>
      <c r="AJ1725">
        <v>1727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</row>
    <row r="1726" spans="1:44" x14ac:dyDescent="0.2">
      <c r="A1726">
        <f>ROW(Source!A631)</f>
        <v>631</v>
      </c>
      <c r="B1726">
        <v>27723914</v>
      </c>
      <c r="C1726">
        <v>27723906</v>
      </c>
      <c r="D1726">
        <v>25147242</v>
      </c>
      <c r="E1726">
        <v>17</v>
      </c>
      <c r="F1726">
        <v>1</v>
      </c>
      <c r="G1726">
        <v>1</v>
      </c>
      <c r="H1726">
        <v>3</v>
      </c>
      <c r="I1726" t="s">
        <v>44</v>
      </c>
      <c r="J1726" t="s">
        <v>6</v>
      </c>
      <c r="K1726" t="s">
        <v>45</v>
      </c>
      <c r="L1726">
        <v>1348</v>
      </c>
      <c r="N1726">
        <v>1009</v>
      </c>
      <c r="O1726" t="s">
        <v>46</v>
      </c>
      <c r="P1726" t="s">
        <v>46</v>
      </c>
      <c r="Q1726">
        <v>1000</v>
      </c>
      <c r="X1726">
        <v>5.2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 t="s">
        <v>6</v>
      </c>
      <c r="AG1726">
        <v>5.2</v>
      </c>
      <c r="AH1726">
        <v>2</v>
      </c>
      <c r="AI1726">
        <v>27723910</v>
      </c>
      <c r="AJ1726">
        <v>1728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</row>
    <row r="1727" spans="1:44" x14ac:dyDescent="0.2">
      <c r="A1727">
        <f>ROW(Source!A634)</f>
        <v>634</v>
      </c>
      <c r="B1727">
        <v>27723922</v>
      </c>
      <c r="C1727">
        <v>27723916</v>
      </c>
      <c r="D1727">
        <v>25412980</v>
      </c>
      <c r="E1727">
        <v>1</v>
      </c>
      <c r="F1727">
        <v>1</v>
      </c>
      <c r="G1727">
        <v>1</v>
      </c>
      <c r="H1727">
        <v>1</v>
      </c>
      <c r="I1727" t="s">
        <v>1159</v>
      </c>
      <c r="J1727" t="s">
        <v>6</v>
      </c>
      <c r="K1727" t="s">
        <v>1160</v>
      </c>
      <c r="L1727">
        <v>1191</v>
      </c>
      <c r="N1727">
        <v>1013</v>
      </c>
      <c r="O1727" t="s">
        <v>953</v>
      </c>
      <c r="P1727" t="s">
        <v>953</v>
      </c>
      <c r="Q1727">
        <v>1</v>
      </c>
      <c r="X1727">
        <v>117.72</v>
      </c>
      <c r="Y1727">
        <v>0</v>
      </c>
      <c r="Z1727">
        <v>0</v>
      </c>
      <c r="AA1727">
        <v>0</v>
      </c>
      <c r="AB1727">
        <v>9.07</v>
      </c>
      <c r="AC1727">
        <v>0</v>
      </c>
      <c r="AD1727">
        <v>1</v>
      </c>
      <c r="AE1727">
        <v>1</v>
      </c>
      <c r="AF1727" t="s">
        <v>22</v>
      </c>
      <c r="AG1727">
        <v>94.176000000000002</v>
      </c>
      <c r="AH1727">
        <v>2</v>
      </c>
      <c r="AI1727">
        <v>27723917</v>
      </c>
      <c r="AJ1727">
        <v>1729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</row>
    <row r="1728" spans="1:44" x14ac:dyDescent="0.2">
      <c r="A1728">
        <f>ROW(Source!A634)</f>
        <v>634</v>
      </c>
      <c r="B1728">
        <v>27723923</v>
      </c>
      <c r="C1728">
        <v>27723916</v>
      </c>
      <c r="D1728">
        <v>25412928</v>
      </c>
      <c r="E1728">
        <v>1</v>
      </c>
      <c r="F1728">
        <v>1</v>
      </c>
      <c r="G1728">
        <v>1</v>
      </c>
      <c r="H1728">
        <v>1</v>
      </c>
      <c r="I1728" t="s">
        <v>954</v>
      </c>
      <c r="J1728" t="s">
        <v>6</v>
      </c>
      <c r="K1728" t="s">
        <v>955</v>
      </c>
      <c r="L1728">
        <v>1191</v>
      </c>
      <c r="N1728">
        <v>1013</v>
      </c>
      <c r="O1728" t="s">
        <v>953</v>
      </c>
      <c r="P1728" t="s">
        <v>953</v>
      </c>
      <c r="Q1728">
        <v>1</v>
      </c>
      <c r="X1728">
        <v>1.47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1</v>
      </c>
      <c r="AE1728">
        <v>2</v>
      </c>
      <c r="AF1728" t="s">
        <v>22</v>
      </c>
      <c r="AG1728">
        <v>1.1759999999999999</v>
      </c>
      <c r="AH1728">
        <v>2</v>
      </c>
      <c r="AI1728">
        <v>27723918</v>
      </c>
      <c r="AJ1728">
        <v>1730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</row>
    <row r="1729" spans="1:44" x14ac:dyDescent="0.2">
      <c r="A1729">
        <f>ROW(Source!A634)</f>
        <v>634</v>
      </c>
      <c r="B1729">
        <v>27723924</v>
      </c>
      <c r="C1729">
        <v>27723916</v>
      </c>
      <c r="D1729">
        <v>25230220</v>
      </c>
      <c r="E1729">
        <v>1</v>
      </c>
      <c r="F1729">
        <v>1</v>
      </c>
      <c r="G1729">
        <v>1</v>
      </c>
      <c r="H1729">
        <v>2</v>
      </c>
      <c r="I1729" t="s">
        <v>991</v>
      </c>
      <c r="J1729" t="s">
        <v>992</v>
      </c>
      <c r="K1729" t="s">
        <v>993</v>
      </c>
      <c r="L1729">
        <v>1368</v>
      </c>
      <c r="N1729">
        <v>1011</v>
      </c>
      <c r="O1729" t="s">
        <v>959</v>
      </c>
      <c r="P1729" t="s">
        <v>959</v>
      </c>
      <c r="Q1729">
        <v>1</v>
      </c>
      <c r="X1729">
        <v>0.59</v>
      </c>
      <c r="Y1729">
        <v>0</v>
      </c>
      <c r="Z1729">
        <v>111.99</v>
      </c>
      <c r="AA1729">
        <v>13.5</v>
      </c>
      <c r="AB1729">
        <v>0</v>
      </c>
      <c r="AC1729">
        <v>0</v>
      </c>
      <c r="AD1729">
        <v>1</v>
      </c>
      <c r="AE1729">
        <v>0</v>
      </c>
      <c r="AF1729" t="s">
        <v>22</v>
      </c>
      <c r="AG1729">
        <v>0.47199999999999998</v>
      </c>
      <c r="AH1729">
        <v>2</v>
      </c>
      <c r="AI1729">
        <v>27723919</v>
      </c>
      <c r="AJ1729">
        <v>1731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</row>
    <row r="1730" spans="1:44" x14ac:dyDescent="0.2">
      <c r="A1730">
        <f>ROW(Source!A634)</f>
        <v>634</v>
      </c>
      <c r="B1730">
        <v>27723925</v>
      </c>
      <c r="C1730">
        <v>27723916</v>
      </c>
      <c r="D1730">
        <v>25231607</v>
      </c>
      <c r="E1730">
        <v>1</v>
      </c>
      <c r="F1730">
        <v>1</v>
      </c>
      <c r="G1730">
        <v>1</v>
      </c>
      <c r="H1730">
        <v>2</v>
      </c>
      <c r="I1730" t="s">
        <v>997</v>
      </c>
      <c r="J1730" t="s">
        <v>998</v>
      </c>
      <c r="K1730" t="s">
        <v>999</v>
      </c>
      <c r="L1730">
        <v>1368</v>
      </c>
      <c r="N1730">
        <v>1011</v>
      </c>
      <c r="O1730" t="s">
        <v>959</v>
      </c>
      <c r="P1730" t="s">
        <v>959</v>
      </c>
      <c r="Q1730">
        <v>1</v>
      </c>
      <c r="X1730">
        <v>0.88</v>
      </c>
      <c r="Y1730">
        <v>0</v>
      </c>
      <c r="Z1730">
        <v>65.709999999999994</v>
      </c>
      <c r="AA1730">
        <v>11.6</v>
      </c>
      <c r="AB1730">
        <v>0</v>
      </c>
      <c r="AC1730">
        <v>0</v>
      </c>
      <c r="AD1730">
        <v>1</v>
      </c>
      <c r="AE1730">
        <v>0</v>
      </c>
      <c r="AF1730" t="s">
        <v>22</v>
      </c>
      <c r="AG1730">
        <v>0.70400000000000007</v>
      </c>
      <c r="AH1730">
        <v>2</v>
      </c>
      <c r="AI1730">
        <v>27723920</v>
      </c>
      <c r="AJ1730">
        <v>1732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</row>
    <row r="1731" spans="1:44" x14ac:dyDescent="0.2">
      <c r="A1731">
        <f>ROW(Source!A634)</f>
        <v>634</v>
      </c>
      <c r="B1731">
        <v>27723926</v>
      </c>
      <c r="C1731">
        <v>27723916</v>
      </c>
      <c r="D1731">
        <v>25155503</v>
      </c>
      <c r="E1731">
        <v>1</v>
      </c>
      <c r="F1731">
        <v>1</v>
      </c>
      <c r="G1731">
        <v>1</v>
      </c>
      <c r="H1731">
        <v>3</v>
      </c>
      <c r="I1731" t="s">
        <v>1229</v>
      </c>
      <c r="J1731" t="s">
        <v>1230</v>
      </c>
      <c r="K1731" t="s">
        <v>1231</v>
      </c>
      <c r="L1731">
        <v>1339</v>
      </c>
      <c r="N1731">
        <v>1007</v>
      </c>
      <c r="O1731" t="s">
        <v>64</v>
      </c>
      <c r="P1731" t="s">
        <v>64</v>
      </c>
      <c r="Q1731">
        <v>1</v>
      </c>
      <c r="X1731">
        <v>0.25</v>
      </c>
      <c r="Y1731">
        <v>485.9</v>
      </c>
      <c r="Z1731">
        <v>0</v>
      </c>
      <c r="AA1731">
        <v>0</v>
      </c>
      <c r="AB1731">
        <v>0</v>
      </c>
      <c r="AC1731">
        <v>0</v>
      </c>
      <c r="AD1731">
        <v>1</v>
      </c>
      <c r="AE1731">
        <v>0</v>
      </c>
      <c r="AF1731" t="s">
        <v>21</v>
      </c>
      <c r="AG1731">
        <v>0</v>
      </c>
      <c r="AH1731">
        <v>2</v>
      </c>
      <c r="AI1731">
        <v>27723921</v>
      </c>
      <c r="AJ1731">
        <v>1733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</row>
    <row r="1732" spans="1:44" x14ac:dyDescent="0.2">
      <c r="A1732">
        <f>ROW(Source!A634)</f>
        <v>634</v>
      </c>
      <c r="B1732">
        <v>27723927</v>
      </c>
      <c r="C1732">
        <v>27723916</v>
      </c>
      <c r="D1732">
        <v>25144835</v>
      </c>
      <c r="E1732">
        <v>17</v>
      </c>
      <c r="F1732">
        <v>1</v>
      </c>
      <c r="G1732">
        <v>1</v>
      </c>
      <c r="H1732">
        <v>3</v>
      </c>
      <c r="I1732" t="s">
        <v>1435</v>
      </c>
      <c r="J1732" t="s">
        <v>6</v>
      </c>
      <c r="K1732" t="s">
        <v>1436</v>
      </c>
      <c r="L1732">
        <v>1301</v>
      </c>
      <c r="N1732">
        <v>1003</v>
      </c>
      <c r="O1732" t="s">
        <v>501</v>
      </c>
      <c r="P1732" t="s">
        <v>501</v>
      </c>
      <c r="Q1732">
        <v>1</v>
      </c>
      <c r="X1732">
        <v>100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 t="s">
        <v>21</v>
      </c>
      <c r="AG1732">
        <v>0</v>
      </c>
      <c r="AH1732">
        <v>3</v>
      </c>
      <c r="AI1732">
        <v>-1</v>
      </c>
      <c r="AJ1732" t="s">
        <v>6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</row>
    <row r="1733" spans="1:44" x14ac:dyDescent="0.2">
      <c r="A1733">
        <f>ROW(Source!A635)</f>
        <v>635</v>
      </c>
      <c r="B1733">
        <v>27723922</v>
      </c>
      <c r="C1733">
        <v>27723916</v>
      </c>
      <c r="D1733">
        <v>25412980</v>
      </c>
      <c r="E1733">
        <v>1</v>
      </c>
      <c r="F1733">
        <v>1</v>
      </c>
      <c r="G1733">
        <v>1</v>
      </c>
      <c r="H1733">
        <v>1</v>
      </c>
      <c r="I1733" t="s">
        <v>1159</v>
      </c>
      <c r="J1733" t="s">
        <v>6</v>
      </c>
      <c r="K1733" t="s">
        <v>1160</v>
      </c>
      <c r="L1733">
        <v>1191</v>
      </c>
      <c r="N1733">
        <v>1013</v>
      </c>
      <c r="O1733" t="s">
        <v>953</v>
      </c>
      <c r="P1733" t="s">
        <v>953</v>
      </c>
      <c r="Q1733">
        <v>1</v>
      </c>
      <c r="X1733">
        <v>117.72</v>
      </c>
      <c r="Y1733">
        <v>0</v>
      </c>
      <c r="Z1733">
        <v>0</v>
      </c>
      <c r="AA1733">
        <v>0</v>
      </c>
      <c r="AB1733">
        <v>9.07</v>
      </c>
      <c r="AC1733">
        <v>0</v>
      </c>
      <c r="AD1733">
        <v>1</v>
      </c>
      <c r="AE1733">
        <v>1</v>
      </c>
      <c r="AF1733" t="s">
        <v>22</v>
      </c>
      <c r="AG1733">
        <v>94.176000000000002</v>
      </c>
      <c r="AH1733">
        <v>2</v>
      </c>
      <c r="AI1733">
        <v>27723917</v>
      </c>
      <c r="AJ1733">
        <v>1734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</row>
    <row r="1734" spans="1:44" x14ac:dyDescent="0.2">
      <c r="A1734">
        <f>ROW(Source!A635)</f>
        <v>635</v>
      </c>
      <c r="B1734">
        <v>27723923</v>
      </c>
      <c r="C1734">
        <v>27723916</v>
      </c>
      <c r="D1734">
        <v>25412928</v>
      </c>
      <c r="E1734">
        <v>1</v>
      </c>
      <c r="F1734">
        <v>1</v>
      </c>
      <c r="G1734">
        <v>1</v>
      </c>
      <c r="H1734">
        <v>1</v>
      </c>
      <c r="I1734" t="s">
        <v>954</v>
      </c>
      <c r="J1734" t="s">
        <v>6</v>
      </c>
      <c r="K1734" t="s">
        <v>955</v>
      </c>
      <c r="L1734">
        <v>1191</v>
      </c>
      <c r="N1734">
        <v>1013</v>
      </c>
      <c r="O1734" t="s">
        <v>953</v>
      </c>
      <c r="P1734" t="s">
        <v>953</v>
      </c>
      <c r="Q1734">
        <v>1</v>
      </c>
      <c r="X1734">
        <v>1.47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1</v>
      </c>
      <c r="AE1734">
        <v>2</v>
      </c>
      <c r="AF1734" t="s">
        <v>22</v>
      </c>
      <c r="AG1734">
        <v>1.1759999999999999</v>
      </c>
      <c r="AH1734">
        <v>2</v>
      </c>
      <c r="AI1734">
        <v>27723918</v>
      </c>
      <c r="AJ1734">
        <v>1735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</row>
    <row r="1735" spans="1:44" x14ac:dyDescent="0.2">
      <c r="A1735">
        <f>ROW(Source!A635)</f>
        <v>635</v>
      </c>
      <c r="B1735">
        <v>27723924</v>
      </c>
      <c r="C1735">
        <v>27723916</v>
      </c>
      <c r="D1735">
        <v>25230220</v>
      </c>
      <c r="E1735">
        <v>1</v>
      </c>
      <c r="F1735">
        <v>1</v>
      </c>
      <c r="G1735">
        <v>1</v>
      </c>
      <c r="H1735">
        <v>2</v>
      </c>
      <c r="I1735" t="s">
        <v>991</v>
      </c>
      <c r="J1735" t="s">
        <v>992</v>
      </c>
      <c r="K1735" t="s">
        <v>993</v>
      </c>
      <c r="L1735">
        <v>1368</v>
      </c>
      <c r="N1735">
        <v>1011</v>
      </c>
      <c r="O1735" t="s">
        <v>959</v>
      </c>
      <c r="P1735" t="s">
        <v>959</v>
      </c>
      <c r="Q1735">
        <v>1</v>
      </c>
      <c r="X1735">
        <v>0.59</v>
      </c>
      <c r="Y1735">
        <v>0</v>
      </c>
      <c r="Z1735">
        <v>111.99</v>
      </c>
      <c r="AA1735">
        <v>13.5</v>
      </c>
      <c r="AB1735">
        <v>0</v>
      </c>
      <c r="AC1735">
        <v>0</v>
      </c>
      <c r="AD1735">
        <v>1</v>
      </c>
      <c r="AE1735">
        <v>0</v>
      </c>
      <c r="AF1735" t="s">
        <v>22</v>
      </c>
      <c r="AG1735">
        <v>0.47199999999999998</v>
      </c>
      <c r="AH1735">
        <v>2</v>
      </c>
      <c r="AI1735">
        <v>27723919</v>
      </c>
      <c r="AJ1735">
        <v>1736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</row>
    <row r="1736" spans="1:44" x14ac:dyDescent="0.2">
      <c r="A1736">
        <f>ROW(Source!A635)</f>
        <v>635</v>
      </c>
      <c r="B1736">
        <v>27723925</v>
      </c>
      <c r="C1736">
        <v>27723916</v>
      </c>
      <c r="D1736">
        <v>25231607</v>
      </c>
      <c r="E1736">
        <v>1</v>
      </c>
      <c r="F1736">
        <v>1</v>
      </c>
      <c r="G1736">
        <v>1</v>
      </c>
      <c r="H1736">
        <v>2</v>
      </c>
      <c r="I1736" t="s">
        <v>997</v>
      </c>
      <c r="J1736" t="s">
        <v>998</v>
      </c>
      <c r="K1736" t="s">
        <v>999</v>
      </c>
      <c r="L1736">
        <v>1368</v>
      </c>
      <c r="N1736">
        <v>1011</v>
      </c>
      <c r="O1736" t="s">
        <v>959</v>
      </c>
      <c r="P1736" t="s">
        <v>959</v>
      </c>
      <c r="Q1736">
        <v>1</v>
      </c>
      <c r="X1736">
        <v>0.88</v>
      </c>
      <c r="Y1736">
        <v>0</v>
      </c>
      <c r="Z1736">
        <v>65.709999999999994</v>
      </c>
      <c r="AA1736">
        <v>11.6</v>
      </c>
      <c r="AB1736">
        <v>0</v>
      </c>
      <c r="AC1736">
        <v>0</v>
      </c>
      <c r="AD1736">
        <v>1</v>
      </c>
      <c r="AE1736">
        <v>0</v>
      </c>
      <c r="AF1736" t="s">
        <v>22</v>
      </c>
      <c r="AG1736">
        <v>0.70400000000000007</v>
      </c>
      <c r="AH1736">
        <v>2</v>
      </c>
      <c r="AI1736">
        <v>27723920</v>
      </c>
      <c r="AJ1736">
        <v>1737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</row>
    <row r="1737" spans="1:44" x14ac:dyDescent="0.2">
      <c r="A1737">
        <f>ROW(Source!A635)</f>
        <v>635</v>
      </c>
      <c r="B1737">
        <v>27723926</v>
      </c>
      <c r="C1737">
        <v>27723916</v>
      </c>
      <c r="D1737">
        <v>25155503</v>
      </c>
      <c r="E1737">
        <v>1</v>
      </c>
      <c r="F1737">
        <v>1</v>
      </c>
      <c r="G1737">
        <v>1</v>
      </c>
      <c r="H1737">
        <v>3</v>
      </c>
      <c r="I1737" t="s">
        <v>1229</v>
      </c>
      <c r="J1737" t="s">
        <v>1230</v>
      </c>
      <c r="K1737" t="s">
        <v>1231</v>
      </c>
      <c r="L1737">
        <v>1339</v>
      </c>
      <c r="N1737">
        <v>1007</v>
      </c>
      <c r="O1737" t="s">
        <v>64</v>
      </c>
      <c r="P1737" t="s">
        <v>64</v>
      </c>
      <c r="Q1737">
        <v>1</v>
      </c>
      <c r="X1737">
        <v>0.25</v>
      </c>
      <c r="Y1737">
        <v>485.9</v>
      </c>
      <c r="Z1737">
        <v>0</v>
      </c>
      <c r="AA1737">
        <v>0</v>
      </c>
      <c r="AB1737">
        <v>0</v>
      </c>
      <c r="AC1737">
        <v>0</v>
      </c>
      <c r="AD1737">
        <v>1</v>
      </c>
      <c r="AE1737">
        <v>0</v>
      </c>
      <c r="AF1737" t="s">
        <v>21</v>
      </c>
      <c r="AG1737">
        <v>0</v>
      </c>
      <c r="AH1737">
        <v>2</v>
      </c>
      <c r="AI1737">
        <v>27723921</v>
      </c>
      <c r="AJ1737">
        <v>1738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</row>
    <row r="1738" spans="1:44" x14ac:dyDescent="0.2">
      <c r="A1738">
        <f>ROW(Source!A635)</f>
        <v>635</v>
      </c>
      <c r="B1738">
        <v>27723927</v>
      </c>
      <c r="C1738">
        <v>27723916</v>
      </c>
      <c r="D1738">
        <v>25144835</v>
      </c>
      <c r="E1738">
        <v>17</v>
      </c>
      <c r="F1738">
        <v>1</v>
      </c>
      <c r="G1738">
        <v>1</v>
      </c>
      <c r="H1738">
        <v>3</v>
      </c>
      <c r="I1738" t="s">
        <v>1435</v>
      </c>
      <c r="J1738" t="s">
        <v>6</v>
      </c>
      <c r="K1738" t="s">
        <v>1436</v>
      </c>
      <c r="L1738">
        <v>1301</v>
      </c>
      <c r="N1738">
        <v>1003</v>
      </c>
      <c r="O1738" t="s">
        <v>501</v>
      </c>
      <c r="P1738" t="s">
        <v>501</v>
      </c>
      <c r="Q1738">
        <v>1</v>
      </c>
      <c r="X1738">
        <v>100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 t="s">
        <v>21</v>
      </c>
      <c r="AG1738">
        <v>0</v>
      </c>
      <c r="AH1738">
        <v>3</v>
      </c>
      <c r="AI1738">
        <v>-1</v>
      </c>
      <c r="AJ1738" t="s">
        <v>6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</row>
    <row r="1739" spans="1:44" x14ac:dyDescent="0.2">
      <c r="A1739">
        <f>ROW(Source!A636)</f>
        <v>636</v>
      </c>
      <c r="B1739">
        <v>27723935</v>
      </c>
      <c r="C1739">
        <v>27723928</v>
      </c>
      <c r="D1739">
        <v>25413300</v>
      </c>
      <c r="E1739">
        <v>1</v>
      </c>
      <c r="F1739">
        <v>1</v>
      </c>
      <c r="G1739">
        <v>1</v>
      </c>
      <c r="H1739">
        <v>1</v>
      </c>
      <c r="I1739" t="s">
        <v>989</v>
      </c>
      <c r="J1739" t="s">
        <v>6</v>
      </c>
      <c r="K1739" t="s">
        <v>990</v>
      </c>
      <c r="L1739">
        <v>1191</v>
      </c>
      <c r="N1739">
        <v>1013</v>
      </c>
      <c r="O1739" t="s">
        <v>953</v>
      </c>
      <c r="P1739" t="s">
        <v>953</v>
      </c>
      <c r="Q1739">
        <v>1</v>
      </c>
      <c r="X1739">
        <v>111.2</v>
      </c>
      <c r="Y1739">
        <v>0</v>
      </c>
      <c r="Z1739">
        <v>0</v>
      </c>
      <c r="AA1739">
        <v>0</v>
      </c>
      <c r="AB1739">
        <v>8.5299999999999994</v>
      </c>
      <c r="AC1739">
        <v>0</v>
      </c>
      <c r="AD1739">
        <v>1</v>
      </c>
      <c r="AE1739">
        <v>1</v>
      </c>
      <c r="AF1739" t="s">
        <v>6</v>
      </c>
      <c r="AG1739">
        <v>111.2</v>
      </c>
      <c r="AH1739">
        <v>2</v>
      </c>
      <c r="AI1739">
        <v>27723929</v>
      </c>
      <c r="AJ1739">
        <v>1739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</row>
    <row r="1740" spans="1:44" x14ac:dyDescent="0.2">
      <c r="A1740">
        <f>ROW(Source!A636)</f>
        <v>636</v>
      </c>
      <c r="B1740">
        <v>27723936</v>
      </c>
      <c r="C1740">
        <v>27723928</v>
      </c>
      <c r="D1740">
        <v>25412928</v>
      </c>
      <c r="E1740">
        <v>1</v>
      </c>
      <c r="F1740">
        <v>1</v>
      </c>
      <c r="G1740">
        <v>1</v>
      </c>
      <c r="H1740">
        <v>1</v>
      </c>
      <c r="I1740" t="s">
        <v>954</v>
      </c>
      <c r="J1740" t="s">
        <v>6</v>
      </c>
      <c r="K1740" t="s">
        <v>955</v>
      </c>
      <c r="L1740">
        <v>1191</v>
      </c>
      <c r="N1740">
        <v>1013</v>
      </c>
      <c r="O1740" t="s">
        <v>953</v>
      </c>
      <c r="P1740" t="s">
        <v>953</v>
      </c>
      <c r="Q1740">
        <v>1</v>
      </c>
      <c r="X1740">
        <v>1.8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1</v>
      </c>
      <c r="AE1740">
        <v>2</v>
      </c>
      <c r="AF1740" t="s">
        <v>6</v>
      </c>
      <c r="AG1740">
        <v>1.8</v>
      </c>
      <c r="AH1740">
        <v>2</v>
      </c>
      <c r="AI1740">
        <v>27723930</v>
      </c>
      <c r="AJ1740">
        <v>1740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</row>
    <row r="1741" spans="1:44" x14ac:dyDescent="0.2">
      <c r="A1741">
        <f>ROW(Source!A636)</f>
        <v>636</v>
      </c>
      <c r="B1741">
        <v>27723937</v>
      </c>
      <c r="C1741">
        <v>27723928</v>
      </c>
      <c r="D1741">
        <v>25230514</v>
      </c>
      <c r="E1741">
        <v>1</v>
      </c>
      <c r="F1741">
        <v>1</v>
      </c>
      <c r="G1741">
        <v>1</v>
      </c>
      <c r="H1741">
        <v>2</v>
      </c>
      <c r="I1741" t="s">
        <v>960</v>
      </c>
      <c r="J1741" t="s">
        <v>961</v>
      </c>
      <c r="K1741" t="s">
        <v>962</v>
      </c>
      <c r="L1741">
        <v>1368</v>
      </c>
      <c r="N1741">
        <v>1011</v>
      </c>
      <c r="O1741" t="s">
        <v>959</v>
      </c>
      <c r="P1741" t="s">
        <v>959</v>
      </c>
      <c r="Q1741">
        <v>1</v>
      </c>
      <c r="X1741">
        <v>1.8</v>
      </c>
      <c r="Y1741">
        <v>0</v>
      </c>
      <c r="Z1741">
        <v>31.26</v>
      </c>
      <c r="AA1741">
        <v>13.5</v>
      </c>
      <c r="AB1741">
        <v>0</v>
      </c>
      <c r="AC1741">
        <v>0</v>
      </c>
      <c r="AD1741">
        <v>1</v>
      </c>
      <c r="AE1741">
        <v>0</v>
      </c>
      <c r="AF1741" t="s">
        <v>6</v>
      </c>
      <c r="AG1741">
        <v>1.8</v>
      </c>
      <c r="AH1741">
        <v>2</v>
      </c>
      <c r="AI1741">
        <v>27723931</v>
      </c>
      <c r="AJ1741">
        <v>1741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</row>
    <row r="1742" spans="1:44" x14ac:dyDescent="0.2">
      <c r="A1742">
        <f>ROW(Source!A636)</f>
        <v>636</v>
      </c>
      <c r="B1742">
        <v>27723938</v>
      </c>
      <c r="C1742">
        <v>27723928</v>
      </c>
      <c r="D1742">
        <v>25231936</v>
      </c>
      <c r="E1742">
        <v>1</v>
      </c>
      <c r="F1742">
        <v>1</v>
      </c>
      <c r="G1742">
        <v>1</v>
      </c>
      <c r="H1742">
        <v>2</v>
      </c>
      <c r="I1742" t="s">
        <v>1039</v>
      </c>
      <c r="J1742" t="s">
        <v>1040</v>
      </c>
      <c r="K1742" t="s">
        <v>1041</v>
      </c>
      <c r="L1742">
        <v>1368</v>
      </c>
      <c r="N1742">
        <v>1011</v>
      </c>
      <c r="O1742" t="s">
        <v>959</v>
      </c>
      <c r="P1742" t="s">
        <v>959</v>
      </c>
      <c r="Q1742">
        <v>1</v>
      </c>
      <c r="X1742">
        <v>19.2</v>
      </c>
      <c r="Y1742">
        <v>0</v>
      </c>
      <c r="Z1742">
        <v>32.5</v>
      </c>
      <c r="AA1742">
        <v>0</v>
      </c>
      <c r="AB1742">
        <v>0</v>
      </c>
      <c r="AC1742">
        <v>0</v>
      </c>
      <c r="AD1742">
        <v>1</v>
      </c>
      <c r="AE1742">
        <v>0</v>
      </c>
      <c r="AF1742" t="s">
        <v>6</v>
      </c>
      <c r="AG1742">
        <v>19.2</v>
      </c>
      <c r="AH1742">
        <v>2</v>
      </c>
      <c r="AI1742">
        <v>27723932</v>
      </c>
      <c r="AJ1742">
        <v>1742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</row>
    <row r="1743" spans="1:44" x14ac:dyDescent="0.2">
      <c r="A1743">
        <f>ROW(Source!A636)</f>
        <v>636</v>
      </c>
      <c r="B1743">
        <v>27723939</v>
      </c>
      <c r="C1743">
        <v>27723928</v>
      </c>
      <c r="D1743">
        <v>25232531</v>
      </c>
      <c r="E1743">
        <v>1</v>
      </c>
      <c r="F1743">
        <v>1</v>
      </c>
      <c r="G1743">
        <v>1</v>
      </c>
      <c r="H1743">
        <v>2</v>
      </c>
      <c r="I1743" t="s">
        <v>1042</v>
      </c>
      <c r="J1743" t="s">
        <v>1043</v>
      </c>
      <c r="K1743" t="s">
        <v>1044</v>
      </c>
      <c r="L1743">
        <v>1368</v>
      </c>
      <c r="N1743">
        <v>1011</v>
      </c>
      <c r="O1743" t="s">
        <v>959</v>
      </c>
      <c r="P1743" t="s">
        <v>959</v>
      </c>
      <c r="Q1743">
        <v>1</v>
      </c>
      <c r="X1743">
        <v>38.4</v>
      </c>
      <c r="Y1743">
        <v>0</v>
      </c>
      <c r="Z1743">
        <v>1.53</v>
      </c>
      <c r="AA1743">
        <v>0</v>
      </c>
      <c r="AB1743">
        <v>0</v>
      </c>
      <c r="AC1743">
        <v>0</v>
      </c>
      <c r="AD1743">
        <v>1</v>
      </c>
      <c r="AE1743">
        <v>0</v>
      </c>
      <c r="AF1743" t="s">
        <v>6</v>
      </c>
      <c r="AG1743">
        <v>38.4</v>
      </c>
      <c r="AH1743">
        <v>2</v>
      </c>
      <c r="AI1743">
        <v>27723933</v>
      </c>
      <c r="AJ1743">
        <v>1743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</row>
    <row r="1744" spans="1:44" x14ac:dyDescent="0.2">
      <c r="A1744">
        <f>ROW(Source!A636)</f>
        <v>636</v>
      </c>
      <c r="B1744">
        <v>27723940</v>
      </c>
      <c r="C1744">
        <v>27723928</v>
      </c>
      <c r="D1744">
        <v>25147242</v>
      </c>
      <c r="E1744">
        <v>17</v>
      </c>
      <c r="F1744">
        <v>1</v>
      </c>
      <c r="G1744">
        <v>1</v>
      </c>
      <c r="H1744">
        <v>3</v>
      </c>
      <c r="I1744" t="s">
        <v>44</v>
      </c>
      <c r="J1744" t="s">
        <v>6</v>
      </c>
      <c r="K1744" t="s">
        <v>45</v>
      </c>
      <c r="L1744">
        <v>1348</v>
      </c>
      <c r="N1744">
        <v>1009</v>
      </c>
      <c r="O1744" t="s">
        <v>46</v>
      </c>
      <c r="P1744" t="s">
        <v>46</v>
      </c>
      <c r="Q1744">
        <v>1000</v>
      </c>
      <c r="X1744">
        <v>6.6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 t="s">
        <v>6</v>
      </c>
      <c r="AG1744">
        <v>6.6</v>
      </c>
      <c r="AH1744">
        <v>2</v>
      </c>
      <c r="AI1744">
        <v>27723934</v>
      </c>
      <c r="AJ1744">
        <v>1744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</row>
    <row r="1745" spans="1:44" x14ac:dyDescent="0.2">
      <c r="A1745">
        <f>ROW(Source!A637)</f>
        <v>637</v>
      </c>
      <c r="B1745">
        <v>27723935</v>
      </c>
      <c r="C1745">
        <v>27723928</v>
      </c>
      <c r="D1745">
        <v>25413300</v>
      </c>
      <c r="E1745">
        <v>1</v>
      </c>
      <c r="F1745">
        <v>1</v>
      </c>
      <c r="G1745">
        <v>1</v>
      </c>
      <c r="H1745">
        <v>1</v>
      </c>
      <c r="I1745" t="s">
        <v>989</v>
      </c>
      <c r="J1745" t="s">
        <v>6</v>
      </c>
      <c r="K1745" t="s">
        <v>990</v>
      </c>
      <c r="L1745">
        <v>1191</v>
      </c>
      <c r="N1745">
        <v>1013</v>
      </c>
      <c r="O1745" t="s">
        <v>953</v>
      </c>
      <c r="P1745" t="s">
        <v>953</v>
      </c>
      <c r="Q1745">
        <v>1</v>
      </c>
      <c r="X1745">
        <v>111.2</v>
      </c>
      <c r="Y1745">
        <v>0</v>
      </c>
      <c r="Z1745">
        <v>0</v>
      </c>
      <c r="AA1745">
        <v>0</v>
      </c>
      <c r="AB1745">
        <v>8.5299999999999994</v>
      </c>
      <c r="AC1745">
        <v>0</v>
      </c>
      <c r="AD1745">
        <v>1</v>
      </c>
      <c r="AE1745">
        <v>1</v>
      </c>
      <c r="AF1745" t="s">
        <v>6</v>
      </c>
      <c r="AG1745">
        <v>111.2</v>
      </c>
      <c r="AH1745">
        <v>2</v>
      </c>
      <c r="AI1745">
        <v>27723929</v>
      </c>
      <c r="AJ1745">
        <v>1745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</row>
    <row r="1746" spans="1:44" x14ac:dyDescent="0.2">
      <c r="A1746">
        <f>ROW(Source!A637)</f>
        <v>637</v>
      </c>
      <c r="B1746">
        <v>27723936</v>
      </c>
      <c r="C1746">
        <v>27723928</v>
      </c>
      <c r="D1746">
        <v>25412928</v>
      </c>
      <c r="E1746">
        <v>1</v>
      </c>
      <c r="F1746">
        <v>1</v>
      </c>
      <c r="G1746">
        <v>1</v>
      </c>
      <c r="H1746">
        <v>1</v>
      </c>
      <c r="I1746" t="s">
        <v>954</v>
      </c>
      <c r="J1746" t="s">
        <v>6</v>
      </c>
      <c r="K1746" t="s">
        <v>955</v>
      </c>
      <c r="L1746">
        <v>1191</v>
      </c>
      <c r="N1746">
        <v>1013</v>
      </c>
      <c r="O1746" t="s">
        <v>953</v>
      </c>
      <c r="P1746" t="s">
        <v>953</v>
      </c>
      <c r="Q1746">
        <v>1</v>
      </c>
      <c r="X1746">
        <v>1.8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1</v>
      </c>
      <c r="AE1746">
        <v>2</v>
      </c>
      <c r="AF1746" t="s">
        <v>6</v>
      </c>
      <c r="AG1746">
        <v>1.8</v>
      </c>
      <c r="AH1746">
        <v>2</v>
      </c>
      <c r="AI1746">
        <v>27723930</v>
      </c>
      <c r="AJ1746">
        <v>1746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</row>
    <row r="1747" spans="1:44" x14ac:dyDescent="0.2">
      <c r="A1747">
        <f>ROW(Source!A637)</f>
        <v>637</v>
      </c>
      <c r="B1747">
        <v>27723937</v>
      </c>
      <c r="C1747">
        <v>27723928</v>
      </c>
      <c r="D1747">
        <v>25230514</v>
      </c>
      <c r="E1747">
        <v>1</v>
      </c>
      <c r="F1747">
        <v>1</v>
      </c>
      <c r="G1747">
        <v>1</v>
      </c>
      <c r="H1747">
        <v>2</v>
      </c>
      <c r="I1747" t="s">
        <v>960</v>
      </c>
      <c r="J1747" t="s">
        <v>961</v>
      </c>
      <c r="K1747" t="s">
        <v>962</v>
      </c>
      <c r="L1747">
        <v>1368</v>
      </c>
      <c r="N1747">
        <v>1011</v>
      </c>
      <c r="O1747" t="s">
        <v>959</v>
      </c>
      <c r="P1747" t="s">
        <v>959</v>
      </c>
      <c r="Q1747">
        <v>1</v>
      </c>
      <c r="X1747">
        <v>1.8</v>
      </c>
      <c r="Y1747">
        <v>0</v>
      </c>
      <c r="Z1747">
        <v>31.26</v>
      </c>
      <c r="AA1747">
        <v>13.5</v>
      </c>
      <c r="AB1747">
        <v>0</v>
      </c>
      <c r="AC1747">
        <v>0</v>
      </c>
      <c r="AD1747">
        <v>1</v>
      </c>
      <c r="AE1747">
        <v>0</v>
      </c>
      <c r="AF1747" t="s">
        <v>6</v>
      </c>
      <c r="AG1747">
        <v>1.8</v>
      </c>
      <c r="AH1747">
        <v>2</v>
      </c>
      <c r="AI1747">
        <v>27723931</v>
      </c>
      <c r="AJ1747">
        <v>1747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</row>
    <row r="1748" spans="1:44" x14ac:dyDescent="0.2">
      <c r="A1748">
        <f>ROW(Source!A637)</f>
        <v>637</v>
      </c>
      <c r="B1748">
        <v>27723938</v>
      </c>
      <c r="C1748">
        <v>27723928</v>
      </c>
      <c r="D1748">
        <v>25231936</v>
      </c>
      <c r="E1748">
        <v>1</v>
      </c>
      <c r="F1748">
        <v>1</v>
      </c>
      <c r="G1748">
        <v>1</v>
      </c>
      <c r="H1748">
        <v>2</v>
      </c>
      <c r="I1748" t="s">
        <v>1039</v>
      </c>
      <c r="J1748" t="s">
        <v>1040</v>
      </c>
      <c r="K1748" t="s">
        <v>1041</v>
      </c>
      <c r="L1748">
        <v>1368</v>
      </c>
      <c r="N1748">
        <v>1011</v>
      </c>
      <c r="O1748" t="s">
        <v>959</v>
      </c>
      <c r="P1748" t="s">
        <v>959</v>
      </c>
      <c r="Q1748">
        <v>1</v>
      </c>
      <c r="X1748">
        <v>19.2</v>
      </c>
      <c r="Y1748">
        <v>0</v>
      </c>
      <c r="Z1748">
        <v>32.5</v>
      </c>
      <c r="AA1748">
        <v>0</v>
      </c>
      <c r="AB1748">
        <v>0</v>
      </c>
      <c r="AC1748">
        <v>0</v>
      </c>
      <c r="AD1748">
        <v>1</v>
      </c>
      <c r="AE1748">
        <v>0</v>
      </c>
      <c r="AF1748" t="s">
        <v>6</v>
      </c>
      <c r="AG1748">
        <v>19.2</v>
      </c>
      <c r="AH1748">
        <v>2</v>
      </c>
      <c r="AI1748">
        <v>27723932</v>
      </c>
      <c r="AJ1748">
        <v>1748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</row>
    <row r="1749" spans="1:44" x14ac:dyDescent="0.2">
      <c r="A1749">
        <f>ROW(Source!A637)</f>
        <v>637</v>
      </c>
      <c r="B1749">
        <v>27723939</v>
      </c>
      <c r="C1749">
        <v>27723928</v>
      </c>
      <c r="D1749">
        <v>25232531</v>
      </c>
      <c r="E1749">
        <v>1</v>
      </c>
      <c r="F1749">
        <v>1</v>
      </c>
      <c r="G1749">
        <v>1</v>
      </c>
      <c r="H1749">
        <v>2</v>
      </c>
      <c r="I1749" t="s">
        <v>1042</v>
      </c>
      <c r="J1749" t="s">
        <v>1043</v>
      </c>
      <c r="K1749" t="s">
        <v>1044</v>
      </c>
      <c r="L1749">
        <v>1368</v>
      </c>
      <c r="N1749">
        <v>1011</v>
      </c>
      <c r="O1749" t="s">
        <v>959</v>
      </c>
      <c r="P1749" t="s">
        <v>959</v>
      </c>
      <c r="Q1749">
        <v>1</v>
      </c>
      <c r="X1749">
        <v>38.4</v>
      </c>
      <c r="Y1749">
        <v>0</v>
      </c>
      <c r="Z1749">
        <v>1.53</v>
      </c>
      <c r="AA1749">
        <v>0</v>
      </c>
      <c r="AB1749">
        <v>0</v>
      </c>
      <c r="AC1749">
        <v>0</v>
      </c>
      <c r="AD1749">
        <v>1</v>
      </c>
      <c r="AE1749">
        <v>0</v>
      </c>
      <c r="AF1749" t="s">
        <v>6</v>
      </c>
      <c r="AG1749">
        <v>38.4</v>
      </c>
      <c r="AH1749">
        <v>2</v>
      </c>
      <c r="AI1749">
        <v>27723933</v>
      </c>
      <c r="AJ1749">
        <v>1749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</row>
    <row r="1750" spans="1:44" x14ac:dyDescent="0.2">
      <c r="A1750">
        <f>ROW(Source!A637)</f>
        <v>637</v>
      </c>
      <c r="B1750">
        <v>27723940</v>
      </c>
      <c r="C1750">
        <v>27723928</v>
      </c>
      <c r="D1750">
        <v>25147242</v>
      </c>
      <c r="E1750">
        <v>17</v>
      </c>
      <c r="F1750">
        <v>1</v>
      </c>
      <c r="G1750">
        <v>1</v>
      </c>
      <c r="H1750">
        <v>3</v>
      </c>
      <c r="I1750" t="s">
        <v>44</v>
      </c>
      <c r="J1750" t="s">
        <v>6</v>
      </c>
      <c r="K1750" t="s">
        <v>45</v>
      </c>
      <c r="L1750">
        <v>1348</v>
      </c>
      <c r="N1750">
        <v>1009</v>
      </c>
      <c r="O1750" t="s">
        <v>46</v>
      </c>
      <c r="P1750" t="s">
        <v>46</v>
      </c>
      <c r="Q1750">
        <v>1000</v>
      </c>
      <c r="X1750">
        <v>6.6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 t="s">
        <v>6</v>
      </c>
      <c r="AG1750">
        <v>6.6</v>
      </c>
      <c r="AH1750">
        <v>2</v>
      </c>
      <c r="AI1750">
        <v>27723934</v>
      </c>
      <c r="AJ1750">
        <v>1750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</row>
    <row r="1751" spans="1:44" x14ac:dyDescent="0.2">
      <c r="A1751">
        <f>ROW(Source!A640)</f>
        <v>640</v>
      </c>
      <c r="B1751">
        <v>27723944</v>
      </c>
      <c r="C1751">
        <v>27723942</v>
      </c>
      <c r="D1751">
        <v>25413300</v>
      </c>
      <c r="E1751">
        <v>1</v>
      </c>
      <c r="F1751">
        <v>1</v>
      </c>
      <c r="G1751">
        <v>1</v>
      </c>
      <c r="H1751">
        <v>1</v>
      </c>
      <c r="I1751" t="s">
        <v>989</v>
      </c>
      <c r="J1751" t="s">
        <v>6</v>
      </c>
      <c r="K1751" t="s">
        <v>990</v>
      </c>
      <c r="L1751">
        <v>1191</v>
      </c>
      <c r="N1751">
        <v>1013</v>
      </c>
      <c r="O1751" t="s">
        <v>953</v>
      </c>
      <c r="P1751" t="s">
        <v>953</v>
      </c>
      <c r="Q1751">
        <v>1</v>
      </c>
      <c r="X1751">
        <v>0.9</v>
      </c>
      <c r="Y1751">
        <v>0</v>
      </c>
      <c r="Z1751">
        <v>0</v>
      </c>
      <c r="AA1751">
        <v>0</v>
      </c>
      <c r="AB1751">
        <v>8.5299999999999994</v>
      </c>
      <c r="AC1751">
        <v>0</v>
      </c>
      <c r="AD1751">
        <v>1</v>
      </c>
      <c r="AE1751">
        <v>1</v>
      </c>
      <c r="AF1751" t="s">
        <v>103</v>
      </c>
      <c r="AG1751">
        <v>1.0349999999999999</v>
      </c>
      <c r="AH1751">
        <v>2</v>
      </c>
      <c r="AI1751">
        <v>27723943</v>
      </c>
      <c r="AJ1751">
        <v>1751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</row>
    <row r="1752" spans="1:44" x14ac:dyDescent="0.2">
      <c r="A1752">
        <f>ROW(Source!A641)</f>
        <v>641</v>
      </c>
      <c r="B1752">
        <v>27723944</v>
      </c>
      <c r="C1752">
        <v>27723942</v>
      </c>
      <c r="D1752">
        <v>25413300</v>
      </c>
      <c r="E1752">
        <v>1</v>
      </c>
      <c r="F1752">
        <v>1</v>
      </c>
      <c r="G1752">
        <v>1</v>
      </c>
      <c r="H1752">
        <v>1</v>
      </c>
      <c r="I1752" t="s">
        <v>989</v>
      </c>
      <c r="J1752" t="s">
        <v>6</v>
      </c>
      <c r="K1752" t="s">
        <v>990</v>
      </c>
      <c r="L1752">
        <v>1191</v>
      </c>
      <c r="N1752">
        <v>1013</v>
      </c>
      <c r="O1752" t="s">
        <v>953</v>
      </c>
      <c r="P1752" t="s">
        <v>953</v>
      </c>
      <c r="Q1752">
        <v>1</v>
      </c>
      <c r="X1752">
        <v>0.9</v>
      </c>
      <c r="Y1752">
        <v>0</v>
      </c>
      <c r="Z1752">
        <v>0</v>
      </c>
      <c r="AA1752">
        <v>0</v>
      </c>
      <c r="AB1752">
        <v>8.5299999999999994</v>
      </c>
      <c r="AC1752">
        <v>0</v>
      </c>
      <c r="AD1752">
        <v>1</v>
      </c>
      <c r="AE1752">
        <v>1</v>
      </c>
      <c r="AF1752" t="s">
        <v>103</v>
      </c>
      <c r="AG1752">
        <v>1.0349999999999999</v>
      </c>
      <c r="AH1752">
        <v>2</v>
      </c>
      <c r="AI1752">
        <v>27723943</v>
      </c>
      <c r="AJ1752">
        <v>1752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</row>
    <row r="1753" spans="1:44" x14ac:dyDescent="0.2">
      <c r="A1753">
        <f>ROW(Source!A642)</f>
        <v>642</v>
      </c>
      <c r="B1753">
        <v>27723949</v>
      </c>
      <c r="C1753">
        <v>27723945</v>
      </c>
      <c r="D1753">
        <v>25413998</v>
      </c>
      <c r="E1753">
        <v>1</v>
      </c>
      <c r="F1753">
        <v>1</v>
      </c>
      <c r="G1753">
        <v>1</v>
      </c>
      <c r="H1753">
        <v>1</v>
      </c>
      <c r="I1753" t="s">
        <v>1232</v>
      </c>
      <c r="J1753" t="s">
        <v>6</v>
      </c>
      <c r="K1753" t="s">
        <v>1233</v>
      </c>
      <c r="L1753">
        <v>1191</v>
      </c>
      <c r="N1753">
        <v>1013</v>
      </c>
      <c r="O1753" t="s">
        <v>953</v>
      </c>
      <c r="P1753" t="s">
        <v>953</v>
      </c>
      <c r="Q1753">
        <v>1</v>
      </c>
      <c r="X1753">
        <v>110</v>
      </c>
      <c r="Y1753">
        <v>0</v>
      </c>
      <c r="Z1753">
        <v>0</v>
      </c>
      <c r="AA1753">
        <v>0</v>
      </c>
      <c r="AB1753">
        <v>7.87</v>
      </c>
      <c r="AC1753">
        <v>0</v>
      </c>
      <c r="AD1753">
        <v>1</v>
      </c>
      <c r="AE1753">
        <v>1</v>
      </c>
      <c r="AF1753" t="s">
        <v>6</v>
      </c>
      <c r="AG1753">
        <v>110</v>
      </c>
      <c r="AH1753">
        <v>2</v>
      </c>
      <c r="AI1753">
        <v>27723946</v>
      </c>
      <c r="AJ1753">
        <v>1753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</row>
    <row r="1754" spans="1:44" x14ac:dyDescent="0.2">
      <c r="A1754">
        <f>ROW(Source!A642)</f>
        <v>642</v>
      </c>
      <c r="B1754">
        <v>27723950</v>
      </c>
      <c r="C1754">
        <v>27723945</v>
      </c>
      <c r="D1754">
        <v>25412928</v>
      </c>
      <c r="E1754">
        <v>1</v>
      </c>
      <c r="F1754">
        <v>1</v>
      </c>
      <c r="G1754">
        <v>1</v>
      </c>
      <c r="H1754">
        <v>1</v>
      </c>
      <c r="I1754" t="s">
        <v>954</v>
      </c>
      <c r="J1754" t="s">
        <v>6</v>
      </c>
      <c r="K1754" t="s">
        <v>955</v>
      </c>
      <c r="L1754">
        <v>1191</v>
      </c>
      <c r="N1754">
        <v>1013</v>
      </c>
      <c r="O1754" t="s">
        <v>953</v>
      </c>
      <c r="P1754" t="s">
        <v>953</v>
      </c>
      <c r="Q1754">
        <v>1</v>
      </c>
      <c r="X1754">
        <v>2.2400000000000002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1</v>
      </c>
      <c r="AE1754">
        <v>2</v>
      </c>
      <c r="AF1754" t="s">
        <v>6</v>
      </c>
      <c r="AG1754">
        <v>2.2400000000000002</v>
      </c>
      <c r="AH1754">
        <v>2</v>
      </c>
      <c r="AI1754">
        <v>27723947</v>
      </c>
      <c r="AJ1754">
        <v>1754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</row>
    <row r="1755" spans="1:44" x14ac:dyDescent="0.2">
      <c r="A1755">
        <f>ROW(Source!A642)</f>
        <v>642</v>
      </c>
      <c r="B1755">
        <v>27723951</v>
      </c>
      <c r="C1755">
        <v>27723945</v>
      </c>
      <c r="D1755">
        <v>25230514</v>
      </c>
      <c r="E1755">
        <v>1</v>
      </c>
      <c r="F1755">
        <v>1</v>
      </c>
      <c r="G1755">
        <v>1</v>
      </c>
      <c r="H1755">
        <v>2</v>
      </c>
      <c r="I1755" t="s">
        <v>960</v>
      </c>
      <c r="J1755" t="s">
        <v>961</v>
      </c>
      <c r="K1755" t="s">
        <v>962</v>
      </c>
      <c r="L1755">
        <v>1368</v>
      </c>
      <c r="N1755">
        <v>1011</v>
      </c>
      <c r="O1755" t="s">
        <v>959</v>
      </c>
      <c r="P1755" t="s">
        <v>959</v>
      </c>
      <c r="Q1755">
        <v>1</v>
      </c>
      <c r="X1755">
        <v>2.2400000000000002</v>
      </c>
      <c r="Y1755">
        <v>0</v>
      </c>
      <c r="Z1755">
        <v>31.26</v>
      </c>
      <c r="AA1755">
        <v>13.5</v>
      </c>
      <c r="AB1755">
        <v>0</v>
      </c>
      <c r="AC1755">
        <v>0</v>
      </c>
      <c r="AD1755">
        <v>1</v>
      </c>
      <c r="AE1755">
        <v>0</v>
      </c>
      <c r="AF1755" t="s">
        <v>6</v>
      </c>
      <c r="AG1755">
        <v>2.2400000000000002</v>
      </c>
      <c r="AH1755">
        <v>2</v>
      </c>
      <c r="AI1755">
        <v>27723948</v>
      </c>
      <c r="AJ1755">
        <v>1755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</row>
    <row r="1756" spans="1:44" x14ac:dyDescent="0.2">
      <c r="A1756">
        <f>ROW(Source!A643)</f>
        <v>643</v>
      </c>
      <c r="B1756">
        <v>27723949</v>
      </c>
      <c r="C1756">
        <v>27723945</v>
      </c>
      <c r="D1756">
        <v>25413998</v>
      </c>
      <c r="E1756">
        <v>1</v>
      </c>
      <c r="F1756">
        <v>1</v>
      </c>
      <c r="G1756">
        <v>1</v>
      </c>
      <c r="H1756">
        <v>1</v>
      </c>
      <c r="I1756" t="s">
        <v>1232</v>
      </c>
      <c r="J1756" t="s">
        <v>6</v>
      </c>
      <c r="K1756" t="s">
        <v>1233</v>
      </c>
      <c r="L1756">
        <v>1191</v>
      </c>
      <c r="N1756">
        <v>1013</v>
      </c>
      <c r="O1756" t="s">
        <v>953</v>
      </c>
      <c r="P1756" t="s">
        <v>953</v>
      </c>
      <c r="Q1756">
        <v>1</v>
      </c>
      <c r="X1756">
        <v>110</v>
      </c>
      <c r="Y1756">
        <v>0</v>
      </c>
      <c r="Z1756">
        <v>0</v>
      </c>
      <c r="AA1756">
        <v>0</v>
      </c>
      <c r="AB1756">
        <v>7.87</v>
      </c>
      <c r="AC1756">
        <v>0</v>
      </c>
      <c r="AD1756">
        <v>1</v>
      </c>
      <c r="AE1756">
        <v>1</v>
      </c>
      <c r="AF1756" t="s">
        <v>6</v>
      </c>
      <c r="AG1756">
        <v>110</v>
      </c>
      <c r="AH1756">
        <v>2</v>
      </c>
      <c r="AI1756">
        <v>27723946</v>
      </c>
      <c r="AJ1756">
        <v>1756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</row>
    <row r="1757" spans="1:44" x14ac:dyDescent="0.2">
      <c r="A1757">
        <f>ROW(Source!A643)</f>
        <v>643</v>
      </c>
      <c r="B1757">
        <v>27723950</v>
      </c>
      <c r="C1757">
        <v>27723945</v>
      </c>
      <c r="D1757">
        <v>25412928</v>
      </c>
      <c r="E1757">
        <v>1</v>
      </c>
      <c r="F1757">
        <v>1</v>
      </c>
      <c r="G1757">
        <v>1</v>
      </c>
      <c r="H1757">
        <v>1</v>
      </c>
      <c r="I1757" t="s">
        <v>954</v>
      </c>
      <c r="J1757" t="s">
        <v>6</v>
      </c>
      <c r="K1757" t="s">
        <v>955</v>
      </c>
      <c r="L1757">
        <v>1191</v>
      </c>
      <c r="N1757">
        <v>1013</v>
      </c>
      <c r="O1757" t="s">
        <v>953</v>
      </c>
      <c r="P1757" t="s">
        <v>953</v>
      </c>
      <c r="Q1757">
        <v>1</v>
      </c>
      <c r="X1757">
        <v>2.2400000000000002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1</v>
      </c>
      <c r="AE1757">
        <v>2</v>
      </c>
      <c r="AF1757" t="s">
        <v>6</v>
      </c>
      <c r="AG1757">
        <v>2.2400000000000002</v>
      </c>
      <c r="AH1757">
        <v>2</v>
      </c>
      <c r="AI1757">
        <v>27723947</v>
      </c>
      <c r="AJ1757">
        <v>1757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</row>
    <row r="1758" spans="1:44" x14ac:dyDescent="0.2">
      <c r="A1758">
        <f>ROW(Source!A643)</f>
        <v>643</v>
      </c>
      <c r="B1758">
        <v>27723951</v>
      </c>
      <c r="C1758">
        <v>27723945</v>
      </c>
      <c r="D1758">
        <v>25230514</v>
      </c>
      <c r="E1758">
        <v>1</v>
      </c>
      <c r="F1758">
        <v>1</v>
      </c>
      <c r="G1758">
        <v>1</v>
      </c>
      <c r="H1758">
        <v>2</v>
      </c>
      <c r="I1758" t="s">
        <v>960</v>
      </c>
      <c r="J1758" t="s">
        <v>961</v>
      </c>
      <c r="K1758" t="s">
        <v>962</v>
      </c>
      <c r="L1758">
        <v>1368</v>
      </c>
      <c r="N1758">
        <v>1011</v>
      </c>
      <c r="O1758" t="s">
        <v>959</v>
      </c>
      <c r="P1758" t="s">
        <v>959</v>
      </c>
      <c r="Q1758">
        <v>1</v>
      </c>
      <c r="X1758">
        <v>2.2400000000000002</v>
      </c>
      <c r="Y1758">
        <v>0</v>
      </c>
      <c r="Z1758">
        <v>31.26</v>
      </c>
      <c r="AA1758">
        <v>13.5</v>
      </c>
      <c r="AB1758">
        <v>0</v>
      </c>
      <c r="AC1758">
        <v>0</v>
      </c>
      <c r="AD1758">
        <v>1</v>
      </c>
      <c r="AE1758">
        <v>0</v>
      </c>
      <c r="AF1758" t="s">
        <v>6</v>
      </c>
      <c r="AG1758">
        <v>2.2400000000000002</v>
      </c>
      <c r="AH1758">
        <v>2</v>
      </c>
      <c r="AI1758">
        <v>27723948</v>
      </c>
      <c r="AJ1758">
        <v>1758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</row>
    <row r="1759" spans="1:44" x14ac:dyDescent="0.2">
      <c r="A1759">
        <f>ROW(Source!A644)</f>
        <v>644</v>
      </c>
      <c r="B1759">
        <v>27723954</v>
      </c>
      <c r="C1759">
        <v>27723952</v>
      </c>
      <c r="D1759">
        <v>25413050</v>
      </c>
      <c r="E1759">
        <v>1</v>
      </c>
      <c r="F1759">
        <v>1</v>
      </c>
      <c r="G1759">
        <v>1</v>
      </c>
      <c r="H1759">
        <v>1</v>
      </c>
      <c r="I1759" t="s">
        <v>984</v>
      </c>
      <c r="J1759" t="s">
        <v>6</v>
      </c>
      <c r="K1759" t="s">
        <v>985</v>
      </c>
      <c r="L1759">
        <v>1191</v>
      </c>
      <c r="N1759">
        <v>1013</v>
      </c>
      <c r="O1759" t="s">
        <v>953</v>
      </c>
      <c r="P1759" t="s">
        <v>953</v>
      </c>
      <c r="Q1759">
        <v>1</v>
      </c>
      <c r="X1759">
        <v>5.84</v>
      </c>
      <c r="Y1759">
        <v>0</v>
      </c>
      <c r="Z1759">
        <v>0</v>
      </c>
      <c r="AA1759">
        <v>0</v>
      </c>
      <c r="AB1759">
        <v>7.8</v>
      </c>
      <c r="AC1759">
        <v>0</v>
      </c>
      <c r="AD1759">
        <v>1</v>
      </c>
      <c r="AE1759">
        <v>1</v>
      </c>
      <c r="AF1759" t="s">
        <v>6</v>
      </c>
      <c r="AG1759">
        <v>5.84</v>
      </c>
      <c r="AH1759">
        <v>2</v>
      </c>
      <c r="AI1759">
        <v>27723953</v>
      </c>
      <c r="AJ1759">
        <v>1759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</row>
    <row r="1760" spans="1:44" x14ac:dyDescent="0.2">
      <c r="A1760">
        <f>ROW(Source!A645)</f>
        <v>645</v>
      </c>
      <c r="B1760">
        <v>27723954</v>
      </c>
      <c r="C1760">
        <v>27723952</v>
      </c>
      <c r="D1760">
        <v>25413050</v>
      </c>
      <c r="E1760">
        <v>1</v>
      </c>
      <c r="F1760">
        <v>1</v>
      </c>
      <c r="G1760">
        <v>1</v>
      </c>
      <c r="H1760">
        <v>1</v>
      </c>
      <c r="I1760" t="s">
        <v>984</v>
      </c>
      <c r="J1760" t="s">
        <v>6</v>
      </c>
      <c r="K1760" t="s">
        <v>985</v>
      </c>
      <c r="L1760">
        <v>1191</v>
      </c>
      <c r="N1760">
        <v>1013</v>
      </c>
      <c r="O1760" t="s">
        <v>953</v>
      </c>
      <c r="P1760" t="s">
        <v>953</v>
      </c>
      <c r="Q1760">
        <v>1</v>
      </c>
      <c r="X1760">
        <v>5.84</v>
      </c>
      <c r="Y1760">
        <v>0</v>
      </c>
      <c r="Z1760">
        <v>0</v>
      </c>
      <c r="AA1760">
        <v>0</v>
      </c>
      <c r="AB1760">
        <v>7.8</v>
      </c>
      <c r="AC1760">
        <v>0</v>
      </c>
      <c r="AD1760">
        <v>1</v>
      </c>
      <c r="AE1760">
        <v>1</v>
      </c>
      <c r="AF1760" t="s">
        <v>6</v>
      </c>
      <c r="AG1760">
        <v>5.84</v>
      </c>
      <c r="AH1760">
        <v>2</v>
      </c>
      <c r="AI1760">
        <v>27723953</v>
      </c>
      <c r="AJ1760">
        <v>1760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</row>
    <row r="1761" spans="1:44" x14ac:dyDescent="0.2">
      <c r="A1761">
        <f>ROW(Source!A646)</f>
        <v>646</v>
      </c>
      <c r="B1761">
        <v>27723957</v>
      </c>
      <c r="C1761">
        <v>27723955</v>
      </c>
      <c r="D1761">
        <v>25413300</v>
      </c>
      <c r="E1761">
        <v>1</v>
      </c>
      <c r="F1761">
        <v>1</v>
      </c>
      <c r="G1761">
        <v>1</v>
      </c>
      <c r="H1761">
        <v>1</v>
      </c>
      <c r="I1761" t="s">
        <v>989</v>
      </c>
      <c r="J1761" t="s">
        <v>6</v>
      </c>
      <c r="K1761" t="s">
        <v>990</v>
      </c>
      <c r="L1761">
        <v>1191</v>
      </c>
      <c r="N1761">
        <v>1013</v>
      </c>
      <c r="O1761" t="s">
        <v>953</v>
      </c>
      <c r="P1761" t="s">
        <v>953</v>
      </c>
      <c r="Q1761">
        <v>1</v>
      </c>
      <c r="X1761">
        <v>37.799999999999997</v>
      </c>
      <c r="Y1761">
        <v>0</v>
      </c>
      <c r="Z1761">
        <v>0</v>
      </c>
      <c r="AA1761">
        <v>0</v>
      </c>
      <c r="AB1761">
        <v>8.5299999999999994</v>
      </c>
      <c r="AC1761">
        <v>0</v>
      </c>
      <c r="AD1761">
        <v>1</v>
      </c>
      <c r="AE1761">
        <v>1</v>
      </c>
      <c r="AF1761" t="s">
        <v>6</v>
      </c>
      <c r="AG1761">
        <v>37.799999999999997</v>
      </c>
      <c r="AH1761">
        <v>2</v>
      </c>
      <c r="AI1761">
        <v>27723956</v>
      </c>
      <c r="AJ1761">
        <v>1761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</row>
    <row r="1762" spans="1:44" x14ac:dyDescent="0.2">
      <c r="A1762">
        <f>ROW(Source!A647)</f>
        <v>647</v>
      </c>
      <c r="B1762">
        <v>27723957</v>
      </c>
      <c r="C1762">
        <v>27723955</v>
      </c>
      <c r="D1762">
        <v>25413300</v>
      </c>
      <c r="E1762">
        <v>1</v>
      </c>
      <c r="F1762">
        <v>1</v>
      </c>
      <c r="G1762">
        <v>1</v>
      </c>
      <c r="H1762">
        <v>1</v>
      </c>
      <c r="I1762" t="s">
        <v>989</v>
      </c>
      <c r="J1762" t="s">
        <v>6</v>
      </c>
      <c r="K1762" t="s">
        <v>990</v>
      </c>
      <c r="L1762">
        <v>1191</v>
      </c>
      <c r="N1762">
        <v>1013</v>
      </c>
      <c r="O1762" t="s">
        <v>953</v>
      </c>
      <c r="P1762" t="s">
        <v>953</v>
      </c>
      <c r="Q1762">
        <v>1</v>
      </c>
      <c r="X1762">
        <v>37.799999999999997</v>
      </c>
      <c r="Y1762">
        <v>0</v>
      </c>
      <c r="Z1762">
        <v>0</v>
      </c>
      <c r="AA1762">
        <v>0</v>
      </c>
      <c r="AB1762">
        <v>8.5299999999999994</v>
      </c>
      <c r="AC1762">
        <v>0</v>
      </c>
      <c r="AD1762">
        <v>1</v>
      </c>
      <c r="AE1762">
        <v>1</v>
      </c>
      <c r="AF1762" t="s">
        <v>6</v>
      </c>
      <c r="AG1762">
        <v>37.799999999999997</v>
      </c>
      <c r="AH1762">
        <v>2</v>
      </c>
      <c r="AI1762">
        <v>27723956</v>
      </c>
      <c r="AJ1762">
        <v>1762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</row>
    <row r="1763" spans="1:44" x14ac:dyDescent="0.2">
      <c r="A1763">
        <f>ROW(Source!A648)</f>
        <v>648</v>
      </c>
      <c r="B1763">
        <v>27723967</v>
      </c>
      <c r="C1763">
        <v>27723958</v>
      </c>
      <c r="D1763">
        <v>25413300</v>
      </c>
      <c r="E1763">
        <v>1</v>
      </c>
      <c r="F1763">
        <v>1</v>
      </c>
      <c r="G1763">
        <v>1</v>
      </c>
      <c r="H1763">
        <v>1</v>
      </c>
      <c r="I1763" t="s">
        <v>989</v>
      </c>
      <c r="J1763" t="s">
        <v>6</v>
      </c>
      <c r="K1763" t="s">
        <v>990</v>
      </c>
      <c r="L1763">
        <v>1191</v>
      </c>
      <c r="N1763">
        <v>1013</v>
      </c>
      <c r="O1763" t="s">
        <v>953</v>
      </c>
      <c r="P1763" t="s">
        <v>953</v>
      </c>
      <c r="Q1763">
        <v>1</v>
      </c>
      <c r="X1763">
        <v>32.49</v>
      </c>
      <c r="Y1763">
        <v>0</v>
      </c>
      <c r="Z1763">
        <v>0</v>
      </c>
      <c r="AA1763">
        <v>0</v>
      </c>
      <c r="AB1763">
        <v>8.5299999999999994</v>
      </c>
      <c r="AC1763">
        <v>0</v>
      </c>
      <c r="AD1763">
        <v>1</v>
      </c>
      <c r="AE1763">
        <v>1</v>
      </c>
      <c r="AF1763" t="s">
        <v>103</v>
      </c>
      <c r="AG1763">
        <v>37.363500000000002</v>
      </c>
      <c r="AH1763">
        <v>2</v>
      </c>
      <c r="AI1763">
        <v>27723959</v>
      </c>
      <c r="AJ1763">
        <v>1763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</row>
    <row r="1764" spans="1:44" x14ac:dyDescent="0.2">
      <c r="A1764">
        <f>ROW(Source!A648)</f>
        <v>648</v>
      </c>
      <c r="B1764">
        <v>27723968</v>
      </c>
      <c r="C1764">
        <v>27723958</v>
      </c>
      <c r="D1764">
        <v>25412928</v>
      </c>
      <c r="E1764">
        <v>1</v>
      </c>
      <c r="F1764">
        <v>1</v>
      </c>
      <c r="G1764">
        <v>1</v>
      </c>
      <c r="H1764">
        <v>1</v>
      </c>
      <c r="I1764" t="s">
        <v>954</v>
      </c>
      <c r="J1764" t="s">
        <v>6</v>
      </c>
      <c r="K1764" t="s">
        <v>955</v>
      </c>
      <c r="L1764">
        <v>1191</v>
      </c>
      <c r="N1764">
        <v>1013</v>
      </c>
      <c r="O1764" t="s">
        <v>953</v>
      </c>
      <c r="P1764" t="s">
        <v>953</v>
      </c>
      <c r="Q1764">
        <v>1</v>
      </c>
      <c r="X1764">
        <v>0.93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1</v>
      </c>
      <c r="AE1764">
        <v>2</v>
      </c>
      <c r="AF1764" t="s">
        <v>102</v>
      </c>
      <c r="AG1764">
        <v>1.1625000000000001</v>
      </c>
      <c r="AH1764">
        <v>2</v>
      </c>
      <c r="AI1764">
        <v>27723960</v>
      </c>
      <c r="AJ1764">
        <v>1764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</row>
    <row r="1765" spans="1:44" x14ac:dyDescent="0.2">
      <c r="A1765">
        <f>ROW(Source!A648)</f>
        <v>648</v>
      </c>
      <c r="B1765">
        <v>27723969</v>
      </c>
      <c r="C1765">
        <v>27723958</v>
      </c>
      <c r="D1765">
        <v>25230445</v>
      </c>
      <c r="E1765">
        <v>1</v>
      </c>
      <c r="F1765">
        <v>1</v>
      </c>
      <c r="G1765">
        <v>1</v>
      </c>
      <c r="H1765">
        <v>2</v>
      </c>
      <c r="I1765" t="s">
        <v>956</v>
      </c>
      <c r="J1765" t="s">
        <v>957</v>
      </c>
      <c r="K1765" t="s">
        <v>958</v>
      </c>
      <c r="L1765">
        <v>1368</v>
      </c>
      <c r="N1765">
        <v>1011</v>
      </c>
      <c r="O1765" t="s">
        <v>959</v>
      </c>
      <c r="P1765" t="s">
        <v>959</v>
      </c>
      <c r="Q1765">
        <v>1</v>
      </c>
      <c r="X1765">
        <v>0.02</v>
      </c>
      <c r="Y1765">
        <v>0</v>
      </c>
      <c r="Z1765">
        <v>89.99</v>
      </c>
      <c r="AA1765">
        <v>10.06</v>
      </c>
      <c r="AB1765">
        <v>0</v>
      </c>
      <c r="AC1765">
        <v>0</v>
      </c>
      <c r="AD1765">
        <v>1</v>
      </c>
      <c r="AE1765">
        <v>0</v>
      </c>
      <c r="AF1765" t="s">
        <v>102</v>
      </c>
      <c r="AG1765">
        <v>2.5000000000000001E-2</v>
      </c>
      <c r="AH1765">
        <v>2</v>
      </c>
      <c r="AI1765">
        <v>27723961</v>
      </c>
      <c r="AJ1765">
        <v>1765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</row>
    <row r="1766" spans="1:44" x14ac:dyDescent="0.2">
      <c r="A1766">
        <f>ROW(Source!A648)</f>
        <v>648</v>
      </c>
      <c r="B1766">
        <v>27723970</v>
      </c>
      <c r="C1766">
        <v>27723958</v>
      </c>
      <c r="D1766">
        <v>25230514</v>
      </c>
      <c r="E1766">
        <v>1</v>
      </c>
      <c r="F1766">
        <v>1</v>
      </c>
      <c r="G1766">
        <v>1</v>
      </c>
      <c r="H1766">
        <v>2</v>
      </c>
      <c r="I1766" t="s">
        <v>960</v>
      </c>
      <c r="J1766" t="s">
        <v>961</v>
      </c>
      <c r="K1766" t="s">
        <v>962</v>
      </c>
      <c r="L1766">
        <v>1368</v>
      </c>
      <c r="N1766">
        <v>1011</v>
      </c>
      <c r="O1766" t="s">
        <v>959</v>
      </c>
      <c r="P1766" t="s">
        <v>959</v>
      </c>
      <c r="Q1766">
        <v>1</v>
      </c>
      <c r="X1766">
        <v>0.21</v>
      </c>
      <c r="Y1766">
        <v>0</v>
      </c>
      <c r="Z1766">
        <v>31.26</v>
      </c>
      <c r="AA1766">
        <v>13.5</v>
      </c>
      <c r="AB1766">
        <v>0</v>
      </c>
      <c r="AC1766">
        <v>0</v>
      </c>
      <c r="AD1766">
        <v>1</v>
      </c>
      <c r="AE1766">
        <v>0</v>
      </c>
      <c r="AF1766" t="s">
        <v>102</v>
      </c>
      <c r="AG1766">
        <v>0.26250000000000001</v>
      </c>
      <c r="AH1766">
        <v>2</v>
      </c>
      <c r="AI1766">
        <v>27723962</v>
      </c>
      <c r="AJ1766">
        <v>1766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</row>
    <row r="1767" spans="1:44" x14ac:dyDescent="0.2">
      <c r="A1767">
        <f>ROW(Source!A648)</f>
        <v>648</v>
      </c>
      <c r="B1767">
        <v>27723971</v>
      </c>
      <c r="C1767">
        <v>27723958</v>
      </c>
      <c r="D1767">
        <v>25230679</v>
      </c>
      <c r="E1767">
        <v>1</v>
      </c>
      <c r="F1767">
        <v>1</v>
      </c>
      <c r="G1767">
        <v>1</v>
      </c>
      <c r="H1767">
        <v>2</v>
      </c>
      <c r="I1767" t="s">
        <v>1172</v>
      </c>
      <c r="J1767" t="s">
        <v>1173</v>
      </c>
      <c r="K1767" t="s">
        <v>1174</v>
      </c>
      <c r="L1767">
        <v>1368</v>
      </c>
      <c r="N1767">
        <v>1011</v>
      </c>
      <c r="O1767" t="s">
        <v>959</v>
      </c>
      <c r="P1767" t="s">
        <v>959</v>
      </c>
      <c r="Q1767">
        <v>1</v>
      </c>
      <c r="X1767">
        <v>0.7</v>
      </c>
      <c r="Y1767">
        <v>0</v>
      </c>
      <c r="Z1767">
        <v>12.39</v>
      </c>
      <c r="AA1767">
        <v>10.06</v>
      </c>
      <c r="AB1767">
        <v>0</v>
      </c>
      <c r="AC1767">
        <v>0</v>
      </c>
      <c r="AD1767">
        <v>1</v>
      </c>
      <c r="AE1767">
        <v>0</v>
      </c>
      <c r="AF1767" t="s">
        <v>102</v>
      </c>
      <c r="AG1767">
        <v>0.875</v>
      </c>
      <c r="AH1767">
        <v>2</v>
      </c>
      <c r="AI1767">
        <v>27723963</v>
      </c>
      <c r="AJ1767">
        <v>1767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</row>
    <row r="1768" spans="1:44" x14ac:dyDescent="0.2">
      <c r="A1768">
        <f>ROW(Source!A648)</f>
        <v>648</v>
      </c>
      <c r="B1768">
        <v>27723972</v>
      </c>
      <c r="C1768">
        <v>27723958</v>
      </c>
      <c r="D1768">
        <v>25149961</v>
      </c>
      <c r="E1768">
        <v>1</v>
      </c>
      <c r="F1768">
        <v>1</v>
      </c>
      <c r="G1768">
        <v>1</v>
      </c>
      <c r="H1768">
        <v>3</v>
      </c>
      <c r="I1768" t="s">
        <v>963</v>
      </c>
      <c r="J1768" t="s">
        <v>964</v>
      </c>
      <c r="K1768" t="s">
        <v>965</v>
      </c>
      <c r="L1768">
        <v>1339</v>
      </c>
      <c r="N1768">
        <v>1007</v>
      </c>
      <c r="O1768" t="s">
        <v>64</v>
      </c>
      <c r="P1768" t="s">
        <v>64</v>
      </c>
      <c r="Q1768">
        <v>1</v>
      </c>
      <c r="X1768">
        <v>0.51</v>
      </c>
      <c r="Y1768">
        <v>2.44</v>
      </c>
      <c r="Z1768">
        <v>0</v>
      </c>
      <c r="AA1768">
        <v>0</v>
      </c>
      <c r="AB1768">
        <v>0</v>
      </c>
      <c r="AC1768">
        <v>0</v>
      </c>
      <c r="AD1768">
        <v>1</v>
      </c>
      <c r="AE1768">
        <v>0</v>
      </c>
      <c r="AF1768" t="s">
        <v>6</v>
      </c>
      <c r="AG1768">
        <v>0.51</v>
      </c>
      <c r="AH1768">
        <v>2</v>
      </c>
      <c r="AI1768">
        <v>27723964</v>
      </c>
      <c r="AJ1768">
        <v>1768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</row>
    <row r="1769" spans="1:44" x14ac:dyDescent="0.2">
      <c r="A1769">
        <f>ROW(Source!A648)</f>
        <v>648</v>
      </c>
      <c r="B1769">
        <v>27723973</v>
      </c>
      <c r="C1769">
        <v>27723958</v>
      </c>
      <c r="D1769">
        <v>25145625</v>
      </c>
      <c r="E1769">
        <v>17</v>
      </c>
      <c r="F1769">
        <v>1</v>
      </c>
      <c r="G1769">
        <v>1</v>
      </c>
      <c r="H1769">
        <v>3</v>
      </c>
      <c r="I1769" t="s">
        <v>1433</v>
      </c>
      <c r="J1769" t="s">
        <v>6</v>
      </c>
      <c r="K1769" t="s">
        <v>1434</v>
      </c>
      <c r="L1769">
        <v>1348</v>
      </c>
      <c r="N1769">
        <v>1009</v>
      </c>
      <c r="O1769" t="s">
        <v>46</v>
      </c>
      <c r="P1769" t="s">
        <v>46</v>
      </c>
      <c r="Q1769">
        <v>1000</v>
      </c>
      <c r="X1769">
        <v>0.85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 t="s">
        <v>6</v>
      </c>
      <c r="AG1769">
        <v>0.85</v>
      </c>
      <c r="AH1769">
        <v>3</v>
      </c>
      <c r="AI1769">
        <v>-1</v>
      </c>
      <c r="AJ1769" t="s">
        <v>6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</row>
    <row r="1770" spans="1:44" x14ac:dyDescent="0.2">
      <c r="A1770">
        <f>ROW(Source!A648)</f>
        <v>648</v>
      </c>
      <c r="B1770">
        <v>27723974</v>
      </c>
      <c r="C1770">
        <v>27723958</v>
      </c>
      <c r="D1770">
        <v>25145248</v>
      </c>
      <c r="E1770">
        <v>17</v>
      </c>
      <c r="F1770">
        <v>1</v>
      </c>
      <c r="G1770">
        <v>1</v>
      </c>
      <c r="H1770">
        <v>3</v>
      </c>
      <c r="I1770" t="s">
        <v>1423</v>
      </c>
      <c r="J1770" t="s">
        <v>6</v>
      </c>
      <c r="K1770" t="s">
        <v>1424</v>
      </c>
      <c r="L1770">
        <v>1348</v>
      </c>
      <c r="N1770">
        <v>1009</v>
      </c>
      <c r="O1770" t="s">
        <v>46</v>
      </c>
      <c r="P1770" t="s">
        <v>46</v>
      </c>
      <c r="Q1770">
        <v>1000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1</v>
      </c>
      <c r="AD1770">
        <v>0</v>
      </c>
      <c r="AE1770">
        <v>0</v>
      </c>
      <c r="AF1770" t="s">
        <v>6</v>
      </c>
      <c r="AG1770">
        <v>0</v>
      </c>
      <c r="AH1770">
        <v>3</v>
      </c>
      <c r="AI1770">
        <v>-1</v>
      </c>
      <c r="AJ1770" t="s">
        <v>6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</row>
    <row r="1771" spans="1:44" x14ac:dyDescent="0.2">
      <c r="A1771">
        <f>ROW(Source!A649)</f>
        <v>649</v>
      </c>
      <c r="B1771">
        <v>27723967</v>
      </c>
      <c r="C1771">
        <v>27723958</v>
      </c>
      <c r="D1771">
        <v>25413300</v>
      </c>
      <c r="E1771">
        <v>1</v>
      </c>
      <c r="F1771">
        <v>1</v>
      </c>
      <c r="G1771">
        <v>1</v>
      </c>
      <c r="H1771">
        <v>1</v>
      </c>
      <c r="I1771" t="s">
        <v>989</v>
      </c>
      <c r="J1771" t="s">
        <v>6</v>
      </c>
      <c r="K1771" t="s">
        <v>990</v>
      </c>
      <c r="L1771">
        <v>1191</v>
      </c>
      <c r="N1771">
        <v>1013</v>
      </c>
      <c r="O1771" t="s">
        <v>953</v>
      </c>
      <c r="P1771" t="s">
        <v>953</v>
      </c>
      <c r="Q1771">
        <v>1</v>
      </c>
      <c r="X1771">
        <v>32.49</v>
      </c>
      <c r="Y1771">
        <v>0</v>
      </c>
      <c r="Z1771">
        <v>0</v>
      </c>
      <c r="AA1771">
        <v>0</v>
      </c>
      <c r="AB1771">
        <v>8.5299999999999994</v>
      </c>
      <c r="AC1771">
        <v>0</v>
      </c>
      <c r="AD1771">
        <v>1</v>
      </c>
      <c r="AE1771">
        <v>1</v>
      </c>
      <c r="AF1771" t="s">
        <v>103</v>
      </c>
      <c r="AG1771">
        <v>37.363500000000002</v>
      </c>
      <c r="AH1771">
        <v>2</v>
      </c>
      <c r="AI1771">
        <v>27723959</v>
      </c>
      <c r="AJ1771">
        <v>1771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</row>
    <row r="1772" spans="1:44" x14ac:dyDescent="0.2">
      <c r="A1772">
        <f>ROW(Source!A649)</f>
        <v>649</v>
      </c>
      <c r="B1772">
        <v>27723968</v>
      </c>
      <c r="C1772">
        <v>27723958</v>
      </c>
      <c r="D1772">
        <v>25412928</v>
      </c>
      <c r="E1772">
        <v>1</v>
      </c>
      <c r="F1772">
        <v>1</v>
      </c>
      <c r="G1772">
        <v>1</v>
      </c>
      <c r="H1772">
        <v>1</v>
      </c>
      <c r="I1772" t="s">
        <v>954</v>
      </c>
      <c r="J1772" t="s">
        <v>6</v>
      </c>
      <c r="K1772" t="s">
        <v>955</v>
      </c>
      <c r="L1772">
        <v>1191</v>
      </c>
      <c r="N1772">
        <v>1013</v>
      </c>
      <c r="O1772" t="s">
        <v>953</v>
      </c>
      <c r="P1772" t="s">
        <v>953</v>
      </c>
      <c r="Q1772">
        <v>1</v>
      </c>
      <c r="X1772">
        <v>0.93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1</v>
      </c>
      <c r="AE1772">
        <v>2</v>
      </c>
      <c r="AF1772" t="s">
        <v>102</v>
      </c>
      <c r="AG1772">
        <v>1.1625000000000001</v>
      </c>
      <c r="AH1772">
        <v>2</v>
      </c>
      <c r="AI1772">
        <v>27723960</v>
      </c>
      <c r="AJ1772">
        <v>1772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</row>
    <row r="1773" spans="1:44" x14ac:dyDescent="0.2">
      <c r="A1773">
        <f>ROW(Source!A649)</f>
        <v>649</v>
      </c>
      <c r="B1773">
        <v>27723969</v>
      </c>
      <c r="C1773">
        <v>27723958</v>
      </c>
      <c r="D1773">
        <v>25230445</v>
      </c>
      <c r="E1773">
        <v>1</v>
      </c>
      <c r="F1773">
        <v>1</v>
      </c>
      <c r="G1773">
        <v>1</v>
      </c>
      <c r="H1773">
        <v>2</v>
      </c>
      <c r="I1773" t="s">
        <v>956</v>
      </c>
      <c r="J1773" t="s">
        <v>957</v>
      </c>
      <c r="K1773" t="s">
        <v>958</v>
      </c>
      <c r="L1773">
        <v>1368</v>
      </c>
      <c r="N1773">
        <v>1011</v>
      </c>
      <c r="O1773" t="s">
        <v>959</v>
      </c>
      <c r="P1773" t="s">
        <v>959</v>
      </c>
      <c r="Q1773">
        <v>1</v>
      </c>
      <c r="X1773">
        <v>0.02</v>
      </c>
      <c r="Y1773">
        <v>0</v>
      </c>
      <c r="Z1773">
        <v>89.99</v>
      </c>
      <c r="AA1773">
        <v>10.06</v>
      </c>
      <c r="AB1773">
        <v>0</v>
      </c>
      <c r="AC1773">
        <v>0</v>
      </c>
      <c r="AD1773">
        <v>1</v>
      </c>
      <c r="AE1773">
        <v>0</v>
      </c>
      <c r="AF1773" t="s">
        <v>102</v>
      </c>
      <c r="AG1773">
        <v>2.5000000000000001E-2</v>
      </c>
      <c r="AH1773">
        <v>2</v>
      </c>
      <c r="AI1773">
        <v>27723961</v>
      </c>
      <c r="AJ1773">
        <v>1773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</row>
    <row r="1774" spans="1:44" x14ac:dyDescent="0.2">
      <c r="A1774">
        <f>ROW(Source!A649)</f>
        <v>649</v>
      </c>
      <c r="B1774">
        <v>27723970</v>
      </c>
      <c r="C1774">
        <v>27723958</v>
      </c>
      <c r="D1774">
        <v>25230514</v>
      </c>
      <c r="E1774">
        <v>1</v>
      </c>
      <c r="F1774">
        <v>1</v>
      </c>
      <c r="G1774">
        <v>1</v>
      </c>
      <c r="H1774">
        <v>2</v>
      </c>
      <c r="I1774" t="s">
        <v>960</v>
      </c>
      <c r="J1774" t="s">
        <v>961</v>
      </c>
      <c r="K1774" t="s">
        <v>962</v>
      </c>
      <c r="L1774">
        <v>1368</v>
      </c>
      <c r="N1774">
        <v>1011</v>
      </c>
      <c r="O1774" t="s">
        <v>959</v>
      </c>
      <c r="P1774" t="s">
        <v>959</v>
      </c>
      <c r="Q1774">
        <v>1</v>
      </c>
      <c r="X1774">
        <v>0.21</v>
      </c>
      <c r="Y1774">
        <v>0</v>
      </c>
      <c r="Z1774">
        <v>31.26</v>
      </c>
      <c r="AA1774">
        <v>13.5</v>
      </c>
      <c r="AB1774">
        <v>0</v>
      </c>
      <c r="AC1774">
        <v>0</v>
      </c>
      <c r="AD1774">
        <v>1</v>
      </c>
      <c r="AE1774">
        <v>0</v>
      </c>
      <c r="AF1774" t="s">
        <v>102</v>
      </c>
      <c r="AG1774">
        <v>0.26250000000000001</v>
      </c>
      <c r="AH1774">
        <v>2</v>
      </c>
      <c r="AI1774">
        <v>27723962</v>
      </c>
      <c r="AJ1774">
        <v>1774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</row>
    <row r="1775" spans="1:44" x14ac:dyDescent="0.2">
      <c r="A1775">
        <f>ROW(Source!A649)</f>
        <v>649</v>
      </c>
      <c r="B1775">
        <v>27723971</v>
      </c>
      <c r="C1775">
        <v>27723958</v>
      </c>
      <c r="D1775">
        <v>25230679</v>
      </c>
      <c r="E1775">
        <v>1</v>
      </c>
      <c r="F1775">
        <v>1</v>
      </c>
      <c r="G1775">
        <v>1</v>
      </c>
      <c r="H1775">
        <v>2</v>
      </c>
      <c r="I1775" t="s">
        <v>1172</v>
      </c>
      <c r="J1775" t="s">
        <v>1173</v>
      </c>
      <c r="K1775" t="s">
        <v>1174</v>
      </c>
      <c r="L1775">
        <v>1368</v>
      </c>
      <c r="N1775">
        <v>1011</v>
      </c>
      <c r="O1775" t="s">
        <v>959</v>
      </c>
      <c r="P1775" t="s">
        <v>959</v>
      </c>
      <c r="Q1775">
        <v>1</v>
      </c>
      <c r="X1775">
        <v>0.7</v>
      </c>
      <c r="Y1775">
        <v>0</v>
      </c>
      <c r="Z1775">
        <v>12.39</v>
      </c>
      <c r="AA1775">
        <v>10.06</v>
      </c>
      <c r="AB1775">
        <v>0</v>
      </c>
      <c r="AC1775">
        <v>0</v>
      </c>
      <c r="AD1775">
        <v>1</v>
      </c>
      <c r="AE1775">
        <v>0</v>
      </c>
      <c r="AF1775" t="s">
        <v>102</v>
      </c>
      <c r="AG1775">
        <v>0.875</v>
      </c>
      <c r="AH1775">
        <v>2</v>
      </c>
      <c r="AI1775">
        <v>27723963</v>
      </c>
      <c r="AJ1775">
        <v>1775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</row>
    <row r="1776" spans="1:44" x14ac:dyDescent="0.2">
      <c r="A1776">
        <f>ROW(Source!A649)</f>
        <v>649</v>
      </c>
      <c r="B1776">
        <v>27723972</v>
      </c>
      <c r="C1776">
        <v>27723958</v>
      </c>
      <c r="D1776">
        <v>25149961</v>
      </c>
      <c r="E1776">
        <v>1</v>
      </c>
      <c r="F1776">
        <v>1</v>
      </c>
      <c r="G1776">
        <v>1</v>
      </c>
      <c r="H1776">
        <v>3</v>
      </c>
      <c r="I1776" t="s">
        <v>963</v>
      </c>
      <c r="J1776" t="s">
        <v>964</v>
      </c>
      <c r="K1776" t="s">
        <v>965</v>
      </c>
      <c r="L1776">
        <v>1339</v>
      </c>
      <c r="N1776">
        <v>1007</v>
      </c>
      <c r="O1776" t="s">
        <v>64</v>
      </c>
      <c r="P1776" t="s">
        <v>64</v>
      </c>
      <c r="Q1776">
        <v>1</v>
      </c>
      <c r="X1776">
        <v>0.51</v>
      </c>
      <c r="Y1776">
        <v>2.44</v>
      </c>
      <c r="Z1776">
        <v>0</v>
      </c>
      <c r="AA1776">
        <v>0</v>
      </c>
      <c r="AB1776">
        <v>0</v>
      </c>
      <c r="AC1776">
        <v>0</v>
      </c>
      <c r="AD1776">
        <v>1</v>
      </c>
      <c r="AE1776">
        <v>0</v>
      </c>
      <c r="AF1776" t="s">
        <v>6</v>
      </c>
      <c r="AG1776">
        <v>0.51</v>
      </c>
      <c r="AH1776">
        <v>2</v>
      </c>
      <c r="AI1776">
        <v>27723964</v>
      </c>
      <c r="AJ1776">
        <v>1776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</row>
    <row r="1777" spans="1:44" x14ac:dyDescent="0.2">
      <c r="A1777">
        <f>ROW(Source!A649)</f>
        <v>649</v>
      </c>
      <c r="B1777">
        <v>27723973</v>
      </c>
      <c r="C1777">
        <v>27723958</v>
      </c>
      <c r="D1777">
        <v>25145625</v>
      </c>
      <c r="E1777">
        <v>17</v>
      </c>
      <c r="F1777">
        <v>1</v>
      </c>
      <c r="G1777">
        <v>1</v>
      </c>
      <c r="H1777">
        <v>3</v>
      </c>
      <c r="I1777" t="s">
        <v>1433</v>
      </c>
      <c r="J1777" t="s">
        <v>6</v>
      </c>
      <c r="K1777" t="s">
        <v>1434</v>
      </c>
      <c r="L1777">
        <v>1348</v>
      </c>
      <c r="N1777">
        <v>1009</v>
      </c>
      <c r="O1777" t="s">
        <v>46</v>
      </c>
      <c r="P1777" t="s">
        <v>46</v>
      </c>
      <c r="Q1777">
        <v>1000</v>
      </c>
      <c r="X1777">
        <v>0.85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 t="s">
        <v>6</v>
      </c>
      <c r="AG1777">
        <v>0.85</v>
      </c>
      <c r="AH1777">
        <v>3</v>
      </c>
      <c r="AI1777">
        <v>-1</v>
      </c>
      <c r="AJ1777" t="s">
        <v>6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</row>
    <row r="1778" spans="1:44" x14ac:dyDescent="0.2">
      <c r="A1778">
        <f>ROW(Source!A649)</f>
        <v>649</v>
      </c>
      <c r="B1778">
        <v>27723974</v>
      </c>
      <c r="C1778">
        <v>27723958</v>
      </c>
      <c r="D1778">
        <v>25145248</v>
      </c>
      <c r="E1778">
        <v>17</v>
      </c>
      <c r="F1778">
        <v>1</v>
      </c>
      <c r="G1778">
        <v>1</v>
      </c>
      <c r="H1778">
        <v>3</v>
      </c>
      <c r="I1778" t="s">
        <v>1423</v>
      </c>
      <c r="J1778" t="s">
        <v>6</v>
      </c>
      <c r="K1778" t="s">
        <v>1424</v>
      </c>
      <c r="L1778">
        <v>1348</v>
      </c>
      <c r="N1778">
        <v>1009</v>
      </c>
      <c r="O1778" t="s">
        <v>46</v>
      </c>
      <c r="P1778" t="s">
        <v>46</v>
      </c>
      <c r="Q1778">
        <v>1000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1</v>
      </c>
      <c r="AD1778">
        <v>0</v>
      </c>
      <c r="AE1778">
        <v>0</v>
      </c>
      <c r="AF1778" t="s">
        <v>6</v>
      </c>
      <c r="AG1778">
        <v>0</v>
      </c>
      <c r="AH1778">
        <v>3</v>
      </c>
      <c r="AI1778">
        <v>-1</v>
      </c>
      <c r="AJ1778" t="s">
        <v>6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</row>
    <row r="1779" spans="1:44" x14ac:dyDescent="0.2">
      <c r="A1779">
        <f>ROW(Source!A654)</f>
        <v>654</v>
      </c>
      <c r="B1779">
        <v>27723986</v>
      </c>
      <c r="C1779">
        <v>27723977</v>
      </c>
      <c r="D1779">
        <v>25413300</v>
      </c>
      <c r="E1779">
        <v>1</v>
      </c>
      <c r="F1779">
        <v>1</v>
      </c>
      <c r="G1779">
        <v>1</v>
      </c>
      <c r="H1779">
        <v>1</v>
      </c>
      <c r="I1779" t="s">
        <v>989</v>
      </c>
      <c r="J1779" t="s">
        <v>6</v>
      </c>
      <c r="K1779" t="s">
        <v>990</v>
      </c>
      <c r="L1779">
        <v>1191</v>
      </c>
      <c r="N1779">
        <v>1013</v>
      </c>
      <c r="O1779" t="s">
        <v>953</v>
      </c>
      <c r="P1779" t="s">
        <v>953</v>
      </c>
      <c r="Q1779">
        <v>1</v>
      </c>
      <c r="X1779">
        <v>83.67</v>
      </c>
      <c r="Y1779">
        <v>0</v>
      </c>
      <c r="Z1779">
        <v>0</v>
      </c>
      <c r="AA1779">
        <v>0</v>
      </c>
      <c r="AB1779">
        <v>8.5299999999999994</v>
      </c>
      <c r="AC1779">
        <v>0</v>
      </c>
      <c r="AD1779">
        <v>1</v>
      </c>
      <c r="AE1779">
        <v>1</v>
      </c>
      <c r="AF1779" t="s">
        <v>103</v>
      </c>
      <c r="AG1779">
        <v>96.220500000000001</v>
      </c>
      <c r="AH1779">
        <v>2</v>
      </c>
      <c r="AI1779">
        <v>27723978</v>
      </c>
      <c r="AJ1779">
        <v>1779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</row>
    <row r="1780" spans="1:44" x14ac:dyDescent="0.2">
      <c r="A1780">
        <f>ROW(Source!A654)</f>
        <v>654</v>
      </c>
      <c r="B1780">
        <v>27723987</v>
      </c>
      <c r="C1780">
        <v>27723977</v>
      </c>
      <c r="D1780">
        <v>25412928</v>
      </c>
      <c r="E1780">
        <v>1</v>
      </c>
      <c r="F1780">
        <v>1</v>
      </c>
      <c r="G1780">
        <v>1</v>
      </c>
      <c r="H1780">
        <v>1</v>
      </c>
      <c r="I1780" t="s">
        <v>954</v>
      </c>
      <c r="J1780" t="s">
        <v>6</v>
      </c>
      <c r="K1780" t="s">
        <v>955</v>
      </c>
      <c r="L1780">
        <v>1191</v>
      </c>
      <c r="N1780">
        <v>1013</v>
      </c>
      <c r="O1780" t="s">
        <v>953</v>
      </c>
      <c r="P1780" t="s">
        <v>953</v>
      </c>
      <c r="Q1780">
        <v>1</v>
      </c>
      <c r="X1780">
        <v>1.34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1</v>
      </c>
      <c r="AE1780">
        <v>2</v>
      </c>
      <c r="AF1780" t="s">
        <v>102</v>
      </c>
      <c r="AG1780">
        <v>1.675</v>
      </c>
      <c r="AH1780">
        <v>2</v>
      </c>
      <c r="AI1780">
        <v>27723979</v>
      </c>
      <c r="AJ1780">
        <v>1780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</row>
    <row r="1781" spans="1:44" x14ac:dyDescent="0.2">
      <c r="A1781">
        <f>ROW(Source!A654)</f>
        <v>654</v>
      </c>
      <c r="B1781">
        <v>27723988</v>
      </c>
      <c r="C1781">
        <v>27723977</v>
      </c>
      <c r="D1781">
        <v>25230445</v>
      </c>
      <c r="E1781">
        <v>1</v>
      </c>
      <c r="F1781">
        <v>1</v>
      </c>
      <c r="G1781">
        <v>1</v>
      </c>
      <c r="H1781">
        <v>2</v>
      </c>
      <c r="I1781" t="s">
        <v>956</v>
      </c>
      <c r="J1781" t="s">
        <v>957</v>
      </c>
      <c r="K1781" t="s">
        <v>958</v>
      </c>
      <c r="L1781">
        <v>1368</v>
      </c>
      <c r="N1781">
        <v>1011</v>
      </c>
      <c r="O1781" t="s">
        <v>959</v>
      </c>
      <c r="P1781" t="s">
        <v>959</v>
      </c>
      <c r="Q1781">
        <v>1</v>
      </c>
      <c r="X1781">
        <v>0.02</v>
      </c>
      <c r="Y1781">
        <v>0</v>
      </c>
      <c r="Z1781">
        <v>89.99</v>
      </c>
      <c r="AA1781">
        <v>10.06</v>
      </c>
      <c r="AB1781">
        <v>0</v>
      </c>
      <c r="AC1781">
        <v>0</v>
      </c>
      <c r="AD1781">
        <v>1</v>
      </c>
      <c r="AE1781">
        <v>0</v>
      </c>
      <c r="AF1781" t="s">
        <v>102</v>
      </c>
      <c r="AG1781">
        <v>2.5000000000000001E-2</v>
      </c>
      <c r="AH1781">
        <v>2</v>
      </c>
      <c r="AI1781">
        <v>27723980</v>
      </c>
      <c r="AJ1781">
        <v>1781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</row>
    <row r="1782" spans="1:44" x14ac:dyDescent="0.2">
      <c r="A1782">
        <f>ROW(Source!A654)</f>
        <v>654</v>
      </c>
      <c r="B1782">
        <v>27723989</v>
      </c>
      <c r="C1782">
        <v>27723977</v>
      </c>
      <c r="D1782">
        <v>25230514</v>
      </c>
      <c r="E1782">
        <v>1</v>
      </c>
      <c r="F1782">
        <v>1</v>
      </c>
      <c r="G1782">
        <v>1</v>
      </c>
      <c r="H1782">
        <v>2</v>
      </c>
      <c r="I1782" t="s">
        <v>960</v>
      </c>
      <c r="J1782" t="s">
        <v>961</v>
      </c>
      <c r="K1782" t="s">
        <v>962</v>
      </c>
      <c r="L1782">
        <v>1368</v>
      </c>
      <c r="N1782">
        <v>1011</v>
      </c>
      <c r="O1782" t="s">
        <v>959</v>
      </c>
      <c r="P1782" t="s">
        <v>959</v>
      </c>
      <c r="Q1782">
        <v>1</v>
      </c>
      <c r="X1782">
        <v>0.3</v>
      </c>
      <c r="Y1782">
        <v>0</v>
      </c>
      <c r="Z1782">
        <v>31.26</v>
      </c>
      <c r="AA1782">
        <v>13.5</v>
      </c>
      <c r="AB1782">
        <v>0</v>
      </c>
      <c r="AC1782">
        <v>0</v>
      </c>
      <c r="AD1782">
        <v>1</v>
      </c>
      <c r="AE1782">
        <v>0</v>
      </c>
      <c r="AF1782" t="s">
        <v>102</v>
      </c>
      <c r="AG1782">
        <v>0.375</v>
      </c>
      <c r="AH1782">
        <v>2</v>
      </c>
      <c r="AI1782">
        <v>27723981</v>
      </c>
      <c r="AJ1782">
        <v>1782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</row>
    <row r="1783" spans="1:44" x14ac:dyDescent="0.2">
      <c r="A1783">
        <f>ROW(Source!A654)</f>
        <v>654</v>
      </c>
      <c r="B1783">
        <v>27723990</v>
      </c>
      <c r="C1783">
        <v>27723977</v>
      </c>
      <c r="D1783">
        <v>25230679</v>
      </c>
      <c r="E1783">
        <v>1</v>
      </c>
      <c r="F1783">
        <v>1</v>
      </c>
      <c r="G1783">
        <v>1</v>
      </c>
      <c r="H1783">
        <v>2</v>
      </c>
      <c r="I1783" t="s">
        <v>1172</v>
      </c>
      <c r="J1783" t="s">
        <v>1173</v>
      </c>
      <c r="K1783" t="s">
        <v>1174</v>
      </c>
      <c r="L1783">
        <v>1368</v>
      </c>
      <c r="N1783">
        <v>1011</v>
      </c>
      <c r="O1783" t="s">
        <v>959</v>
      </c>
      <c r="P1783" t="s">
        <v>959</v>
      </c>
      <c r="Q1783">
        <v>1</v>
      </c>
      <c r="X1783">
        <v>1.02</v>
      </c>
      <c r="Y1783">
        <v>0</v>
      </c>
      <c r="Z1783">
        <v>12.39</v>
      </c>
      <c r="AA1783">
        <v>10.06</v>
      </c>
      <c r="AB1783">
        <v>0</v>
      </c>
      <c r="AC1783">
        <v>0</v>
      </c>
      <c r="AD1783">
        <v>1</v>
      </c>
      <c r="AE1783">
        <v>0</v>
      </c>
      <c r="AF1783" t="s">
        <v>102</v>
      </c>
      <c r="AG1783">
        <v>1.2749999999999999</v>
      </c>
      <c r="AH1783">
        <v>2</v>
      </c>
      <c r="AI1783">
        <v>27723982</v>
      </c>
      <c r="AJ1783">
        <v>1783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</row>
    <row r="1784" spans="1:44" x14ac:dyDescent="0.2">
      <c r="A1784">
        <f>ROW(Source!A654)</f>
        <v>654</v>
      </c>
      <c r="B1784">
        <v>27723991</v>
      </c>
      <c r="C1784">
        <v>27723977</v>
      </c>
      <c r="D1784">
        <v>25149961</v>
      </c>
      <c r="E1784">
        <v>1</v>
      </c>
      <c r="F1784">
        <v>1</v>
      </c>
      <c r="G1784">
        <v>1</v>
      </c>
      <c r="H1784">
        <v>3</v>
      </c>
      <c r="I1784" t="s">
        <v>963</v>
      </c>
      <c r="J1784" t="s">
        <v>964</v>
      </c>
      <c r="K1784" t="s">
        <v>965</v>
      </c>
      <c r="L1784">
        <v>1339</v>
      </c>
      <c r="N1784">
        <v>1007</v>
      </c>
      <c r="O1784" t="s">
        <v>64</v>
      </c>
      <c r="P1784" t="s">
        <v>64</v>
      </c>
      <c r="Q1784">
        <v>1</v>
      </c>
      <c r="X1784">
        <v>0.74</v>
      </c>
      <c r="Y1784">
        <v>2.44</v>
      </c>
      <c r="Z1784">
        <v>0</v>
      </c>
      <c r="AA1784">
        <v>0</v>
      </c>
      <c r="AB1784">
        <v>0</v>
      </c>
      <c r="AC1784">
        <v>0</v>
      </c>
      <c r="AD1784">
        <v>1</v>
      </c>
      <c r="AE1784">
        <v>0</v>
      </c>
      <c r="AF1784" t="s">
        <v>6</v>
      </c>
      <c r="AG1784">
        <v>0.74</v>
      </c>
      <c r="AH1784">
        <v>2</v>
      </c>
      <c r="AI1784">
        <v>27723983</v>
      </c>
      <c r="AJ1784">
        <v>1784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</row>
    <row r="1785" spans="1:44" x14ac:dyDescent="0.2">
      <c r="A1785">
        <f>ROW(Source!A654)</f>
        <v>654</v>
      </c>
      <c r="B1785">
        <v>27723992</v>
      </c>
      <c r="C1785">
        <v>27723977</v>
      </c>
      <c r="D1785">
        <v>25145625</v>
      </c>
      <c r="E1785">
        <v>17</v>
      </c>
      <c r="F1785">
        <v>1</v>
      </c>
      <c r="G1785">
        <v>1</v>
      </c>
      <c r="H1785">
        <v>3</v>
      </c>
      <c r="I1785" t="s">
        <v>1433</v>
      </c>
      <c r="J1785" t="s">
        <v>6</v>
      </c>
      <c r="K1785" t="s">
        <v>1434</v>
      </c>
      <c r="L1785">
        <v>1348</v>
      </c>
      <c r="N1785">
        <v>1009</v>
      </c>
      <c r="O1785" t="s">
        <v>46</v>
      </c>
      <c r="P1785" t="s">
        <v>46</v>
      </c>
      <c r="Q1785">
        <v>1000</v>
      </c>
      <c r="X1785">
        <v>1.23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 t="s">
        <v>6</v>
      </c>
      <c r="AG1785">
        <v>1.23</v>
      </c>
      <c r="AH1785">
        <v>3</v>
      </c>
      <c r="AI1785">
        <v>-1</v>
      </c>
      <c r="AJ1785" t="s">
        <v>6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</row>
    <row r="1786" spans="1:44" x14ac:dyDescent="0.2">
      <c r="A1786">
        <f>ROW(Source!A654)</f>
        <v>654</v>
      </c>
      <c r="B1786">
        <v>27723993</v>
      </c>
      <c r="C1786">
        <v>27723977</v>
      </c>
      <c r="D1786">
        <v>25145248</v>
      </c>
      <c r="E1786">
        <v>17</v>
      </c>
      <c r="F1786">
        <v>1</v>
      </c>
      <c r="G1786">
        <v>1</v>
      </c>
      <c r="H1786">
        <v>3</v>
      </c>
      <c r="I1786" t="s">
        <v>1423</v>
      </c>
      <c r="J1786" t="s">
        <v>6</v>
      </c>
      <c r="K1786" t="s">
        <v>1424</v>
      </c>
      <c r="L1786">
        <v>1348</v>
      </c>
      <c r="N1786">
        <v>1009</v>
      </c>
      <c r="O1786" t="s">
        <v>46</v>
      </c>
      <c r="P1786" t="s">
        <v>46</v>
      </c>
      <c r="Q1786">
        <v>1000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1</v>
      </c>
      <c r="AD1786">
        <v>0</v>
      </c>
      <c r="AE1786">
        <v>0</v>
      </c>
      <c r="AF1786" t="s">
        <v>6</v>
      </c>
      <c r="AG1786">
        <v>0</v>
      </c>
      <c r="AH1786">
        <v>3</v>
      </c>
      <c r="AI1786">
        <v>-1</v>
      </c>
      <c r="AJ1786" t="s">
        <v>6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</row>
    <row r="1787" spans="1:44" x14ac:dyDescent="0.2">
      <c r="A1787">
        <f>ROW(Source!A655)</f>
        <v>655</v>
      </c>
      <c r="B1787">
        <v>27723986</v>
      </c>
      <c r="C1787">
        <v>27723977</v>
      </c>
      <c r="D1787">
        <v>25413300</v>
      </c>
      <c r="E1787">
        <v>1</v>
      </c>
      <c r="F1787">
        <v>1</v>
      </c>
      <c r="G1787">
        <v>1</v>
      </c>
      <c r="H1787">
        <v>1</v>
      </c>
      <c r="I1787" t="s">
        <v>989</v>
      </c>
      <c r="J1787" t="s">
        <v>6</v>
      </c>
      <c r="K1787" t="s">
        <v>990</v>
      </c>
      <c r="L1787">
        <v>1191</v>
      </c>
      <c r="N1787">
        <v>1013</v>
      </c>
      <c r="O1787" t="s">
        <v>953</v>
      </c>
      <c r="P1787" t="s">
        <v>953</v>
      </c>
      <c r="Q1787">
        <v>1</v>
      </c>
      <c r="X1787">
        <v>83.67</v>
      </c>
      <c r="Y1787">
        <v>0</v>
      </c>
      <c r="Z1787">
        <v>0</v>
      </c>
      <c r="AA1787">
        <v>0</v>
      </c>
      <c r="AB1787">
        <v>8.5299999999999994</v>
      </c>
      <c r="AC1787">
        <v>0</v>
      </c>
      <c r="AD1787">
        <v>1</v>
      </c>
      <c r="AE1787">
        <v>1</v>
      </c>
      <c r="AF1787" t="s">
        <v>103</v>
      </c>
      <c r="AG1787">
        <v>96.220500000000001</v>
      </c>
      <c r="AH1787">
        <v>2</v>
      </c>
      <c r="AI1787">
        <v>27723978</v>
      </c>
      <c r="AJ1787">
        <v>1787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</row>
    <row r="1788" spans="1:44" x14ac:dyDescent="0.2">
      <c r="A1788">
        <f>ROW(Source!A655)</f>
        <v>655</v>
      </c>
      <c r="B1788">
        <v>27723987</v>
      </c>
      <c r="C1788">
        <v>27723977</v>
      </c>
      <c r="D1788">
        <v>25412928</v>
      </c>
      <c r="E1788">
        <v>1</v>
      </c>
      <c r="F1788">
        <v>1</v>
      </c>
      <c r="G1788">
        <v>1</v>
      </c>
      <c r="H1788">
        <v>1</v>
      </c>
      <c r="I1788" t="s">
        <v>954</v>
      </c>
      <c r="J1788" t="s">
        <v>6</v>
      </c>
      <c r="K1788" t="s">
        <v>955</v>
      </c>
      <c r="L1788">
        <v>1191</v>
      </c>
      <c r="N1788">
        <v>1013</v>
      </c>
      <c r="O1788" t="s">
        <v>953</v>
      </c>
      <c r="P1788" t="s">
        <v>953</v>
      </c>
      <c r="Q1788">
        <v>1</v>
      </c>
      <c r="X1788">
        <v>1.34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1</v>
      </c>
      <c r="AE1788">
        <v>2</v>
      </c>
      <c r="AF1788" t="s">
        <v>102</v>
      </c>
      <c r="AG1788">
        <v>1.675</v>
      </c>
      <c r="AH1788">
        <v>2</v>
      </c>
      <c r="AI1788">
        <v>27723979</v>
      </c>
      <c r="AJ1788">
        <v>1788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</row>
    <row r="1789" spans="1:44" x14ac:dyDescent="0.2">
      <c r="A1789">
        <f>ROW(Source!A655)</f>
        <v>655</v>
      </c>
      <c r="B1789">
        <v>27723988</v>
      </c>
      <c r="C1789">
        <v>27723977</v>
      </c>
      <c r="D1789">
        <v>25230445</v>
      </c>
      <c r="E1789">
        <v>1</v>
      </c>
      <c r="F1789">
        <v>1</v>
      </c>
      <c r="G1789">
        <v>1</v>
      </c>
      <c r="H1789">
        <v>2</v>
      </c>
      <c r="I1789" t="s">
        <v>956</v>
      </c>
      <c r="J1789" t="s">
        <v>957</v>
      </c>
      <c r="K1789" t="s">
        <v>958</v>
      </c>
      <c r="L1789">
        <v>1368</v>
      </c>
      <c r="N1789">
        <v>1011</v>
      </c>
      <c r="O1789" t="s">
        <v>959</v>
      </c>
      <c r="P1789" t="s">
        <v>959</v>
      </c>
      <c r="Q1789">
        <v>1</v>
      </c>
      <c r="X1789">
        <v>0.02</v>
      </c>
      <c r="Y1789">
        <v>0</v>
      </c>
      <c r="Z1789">
        <v>89.99</v>
      </c>
      <c r="AA1789">
        <v>10.06</v>
      </c>
      <c r="AB1789">
        <v>0</v>
      </c>
      <c r="AC1789">
        <v>0</v>
      </c>
      <c r="AD1789">
        <v>1</v>
      </c>
      <c r="AE1789">
        <v>0</v>
      </c>
      <c r="AF1789" t="s">
        <v>102</v>
      </c>
      <c r="AG1789">
        <v>2.5000000000000001E-2</v>
      </c>
      <c r="AH1789">
        <v>2</v>
      </c>
      <c r="AI1789">
        <v>27723980</v>
      </c>
      <c r="AJ1789">
        <v>1789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</row>
    <row r="1790" spans="1:44" x14ac:dyDescent="0.2">
      <c r="A1790">
        <f>ROW(Source!A655)</f>
        <v>655</v>
      </c>
      <c r="B1790">
        <v>27723989</v>
      </c>
      <c r="C1790">
        <v>27723977</v>
      </c>
      <c r="D1790">
        <v>25230514</v>
      </c>
      <c r="E1790">
        <v>1</v>
      </c>
      <c r="F1790">
        <v>1</v>
      </c>
      <c r="G1790">
        <v>1</v>
      </c>
      <c r="H1790">
        <v>2</v>
      </c>
      <c r="I1790" t="s">
        <v>960</v>
      </c>
      <c r="J1790" t="s">
        <v>961</v>
      </c>
      <c r="K1790" t="s">
        <v>962</v>
      </c>
      <c r="L1790">
        <v>1368</v>
      </c>
      <c r="N1790">
        <v>1011</v>
      </c>
      <c r="O1790" t="s">
        <v>959</v>
      </c>
      <c r="P1790" t="s">
        <v>959</v>
      </c>
      <c r="Q1790">
        <v>1</v>
      </c>
      <c r="X1790">
        <v>0.3</v>
      </c>
      <c r="Y1790">
        <v>0</v>
      </c>
      <c r="Z1790">
        <v>31.26</v>
      </c>
      <c r="AA1790">
        <v>13.5</v>
      </c>
      <c r="AB1790">
        <v>0</v>
      </c>
      <c r="AC1790">
        <v>0</v>
      </c>
      <c r="AD1790">
        <v>1</v>
      </c>
      <c r="AE1790">
        <v>0</v>
      </c>
      <c r="AF1790" t="s">
        <v>102</v>
      </c>
      <c r="AG1790">
        <v>0.375</v>
      </c>
      <c r="AH1790">
        <v>2</v>
      </c>
      <c r="AI1790">
        <v>27723981</v>
      </c>
      <c r="AJ1790">
        <v>1790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</row>
    <row r="1791" spans="1:44" x14ac:dyDescent="0.2">
      <c r="A1791">
        <f>ROW(Source!A655)</f>
        <v>655</v>
      </c>
      <c r="B1791">
        <v>27723990</v>
      </c>
      <c r="C1791">
        <v>27723977</v>
      </c>
      <c r="D1791">
        <v>25230679</v>
      </c>
      <c r="E1791">
        <v>1</v>
      </c>
      <c r="F1791">
        <v>1</v>
      </c>
      <c r="G1791">
        <v>1</v>
      </c>
      <c r="H1791">
        <v>2</v>
      </c>
      <c r="I1791" t="s">
        <v>1172</v>
      </c>
      <c r="J1791" t="s">
        <v>1173</v>
      </c>
      <c r="K1791" t="s">
        <v>1174</v>
      </c>
      <c r="L1791">
        <v>1368</v>
      </c>
      <c r="N1791">
        <v>1011</v>
      </c>
      <c r="O1791" t="s">
        <v>959</v>
      </c>
      <c r="P1791" t="s">
        <v>959</v>
      </c>
      <c r="Q1791">
        <v>1</v>
      </c>
      <c r="X1791">
        <v>1.02</v>
      </c>
      <c r="Y1791">
        <v>0</v>
      </c>
      <c r="Z1791">
        <v>12.39</v>
      </c>
      <c r="AA1791">
        <v>10.06</v>
      </c>
      <c r="AB1791">
        <v>0</v>
      </c>
      <c r="AC1791">
        <v>0</v>
      </c>
      <c r="AD1791">
        <v>1</v>
      </c>
      <c r="AE1791">
        <v>0</v>
      </c>
      <c r="AF1791" t="s">
        <v>102</v>
      </c>
      <c r="AG1791">
        <v>1.2749999999999999</v>
      </c>
      <c r="AH1791">
        <v>2</v>
      </c>
      <c r="AI1791">
        <v>27723982</v>
      </c>
      <c r="AJ1791">
        <v>1791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</row>
    <row r="1792" spans="1:44" x14ac:dyDescent="0.2">
      <c r="A1792">
        <f>ROW(Source!A655)</f>
        <v>655</v>
      </c>
      <c r="B1792">
        <v>27723991</v>
      </c>
      <c r="C1792">
        <v>27723977</v>
      </c>
      <c r="D1792">
        <v>25149961</v>
      </c>
      <c r="E1792">
        <v>1</v>
      </c>
      <c r="F1792">
        <v>1</v>
      </c>
      <c r="G1792">
        <v>1</v>
      </c>
      <c r="H1792">
        <v>3</v>
      </c>
      <c r="I1792" t="s">
        <v>963</v>
      </c>
      <c r="J1792" t="s">
        <v>964</v>
      </c>
      <c r="K1792" t="s">
        <v>965</v>
      </c>
      <c r="L1792">
        <v>1339</v>
      </c>
      <c r="N1792">
        <v>1007</v>
      </c>
      <c r="O1792" t="s">
        <v>64</v>
      </c>
      <c r="P1792" t="s">
        <v>64</v>
      </c>
      <c r="Q1792">
        <v>1</v>
      </c>
      <c r="X1792">
        <v>0.74</v>
      </c>
      <c r="Y1792">
        <v>2.44</v>
      </c>
      <c r="Z1792">
        <v>0</v>
      </c>
      <c r="AA1792">
        <v>0</v>
      </c>
      <c r="AB1792">
        <v>0</v>
      </c>
      <c r="AC1792">
        <v>0</v>
      </c>
      <c r="AD1792">
        <v>1</v>
      </c>
      <c r="AE1792">
        <v>0</v>
      </c>
      <c r="AF1792" t="s">
        <v>6</v>
      </c>
      <c r="AG1792">
        <v>0.74</v>
      </c>
      <c r="AH1792">
        <v>2</v>
      </c>
      <c r="AI1792">
        <v>27723983</v>
      </c>
      <c r="AJ1792">
        <v>1792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</row>
    <row r="1793" spans="1:44" x14ac:dyDescent="0.2">
      <c r="A1793">
        <f>ROW(Source!A655)</f>
        <v>655</v>
      </c>
      <c r="B1793">
        <v>27723992</v>
      </c>
      <c r="C1793">
        <v>27723977</v>
      </c>
      <c r="D1793">
        <v>25145625</v>
      </c>
      <c r="E1793">
        <v>17</v>
      </c>
      <c r="F1793">
        <v>1</v>
      </c>
      <c r="G1793">
        <v>1</v>
      </c>
      <c r="H1793">
        <v>3</v>
      </c>
      <c r="I1793" t="s">
        <v>1433</v>
      </c>
      <c r="J1793" t="s">
        <v>6</v>
      </c>
      <c r="K1793" t="s">
        <v>1434</v>
      </c>
      <c r="L1793">
        <v>1348</v>
      </c>
      <c r="N1793">
        <v>1009</v>
      </c>
      <c r="O1793" t="s">
        <v>46</v>
      </c>
      <c r="P1793" t="s">
        <v>46</v>
      </c>
      <c r="Q1793">
        <v>1000</v>
      </c>
      <c r="X1793">
        <v>1.23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 t="s">
        <v>6</v>
      </c>
      <c r="AG1793">
        <v>1.23</v>
      </c>
      <c r="AH1793">
        <v>3</v>
      </c>
      <c r="AI1793">
        <v>-1</v>
      </c>
      <c r="AJ1793" t="s">
        <v>6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</row>
    <row r="1794" spans="1:44" x14ac:dyDescent="0.2">
      <c r="A1794">
        <f>ROW(Source!A655)</f>
        <v>655</v>
      </c>
      <c r="B1794">
        <v>27723993</v>
      </c>
      <c r="C1794">
        <v>27723977</v>
      </c>
      <c r="D1794">
        <v>25145248</v>
      </c>
      <c r="E1794">
        <v>17</v>
      </c>
      <c r="F1794">
        <v>1</v>
      </c>
      <c r="G1794">
        <v>1</v>
      </c>
      <c r="H1794">
        <v>3</v>
      </c>
      <c r="I1794" t="s">
        <v>1423</v>
      </c>
      <c r="J1794" t="s">
        <v>6</v>
      </c>
      <c r="K1794" t="s">
        <v>1424</v>
      </c>
      <c r="L1794">
        <v>1348</v>
      </c>
      <c r="N1794">
        <v>1009</v>
      </c>
      <c r="O1794" t="s">
        <v>46</v>
      </c>
      <c r="P1794" t="s">
        <v>46</v>
      </c>
      <c r="Q1794">
        <v>1000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1</v>
      </c>
      <c r="AD1794">
        <v>0</v>
      </c>
      <c r="AE1794">
        <v>0</v>
      </c>
      <c r="AF1794" t="s">
        <v>6</v>
      </c>
      <c r="AG1794">
        <v>0</v>
      </c>
      <c r="AH1794">
        <v>3</v>
      </c>
      <c r="AI1794">
        <v>-1</v>
      </c>
      <c r="AJ1794" t="s">
        <v>6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</row>
    <row r="1795" spans="1:44" x14ac:dyDescent="0.2">
      <c r="A1795">
        <f>ROW(Source!A660)</f>
        <v>660</v>
      </c>
      <c r="B1795">
        <v>27724006</v>
      </c>
      <c r="C1795">
        <v>27723996</v>
      </c>
      <c r="D1795">
        <v>25418547</v>
      </c>
      <c r="E1795">
        <v>1</v>
      </c>
      <c r="F1795">
        <v>1</v>
      </c>
      <c r="G1795">
        <v>1</v>
      </c>
      <c r="H1795">
        <v>1</v>
      </c>
      <c r="I1795" t="s">
        <v>1073</v>
      </c>
      <c r="J1795" t="s">
        <v>6</v>
      </c>
      <c r="K1795" t="s">
        <v>1074</v>
      </c>
      <c r="L1795">
        <v>1191</v>
      </c>
      <c r="N1795">
        <v>1013</v>
      </c>
      <c r="O1795" t="s">
        <v>953</v>
      </c>
      <c r="P1795" t="s">
        <v>953</v>
      </c>
      <c r="Q1795">
        <v>1</v>
      </c>
      <c r="X1795">
        <v>43.56</v>
      </c>
      <c r="Y1795">
        <v>0</v>
      </c>
      <c r="Z1795">
        <v>0</v>
      </c>
      <c r="AA1795">
        <v>0</v>
      </c>
      <c r="AB1795">
        <v>8.74</v>
      </c>
      <c r="AC1795">
        <v>0</v>
      </c>
      <c r="AD1795">
        <v>1</v>
      </c>
      <c r="AE1795">
        <v>1</v>
      </c>
      <c r="AF1795" t="s">
        <v>103</v>
      </c>
      <c r="AG1795">
        <v>50.094000000000001</v>
      </c>
      <c r="AH1795">
        <v>2</v>
      </c>
      <c r="AI1795">
        <v>27723997</v>
      </c>
      <c r="AJ1795">
        <v>1795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</row>
    <row r="1796" spans="1:44" x14ac:dyDescent="0.2">
      <c r="A1796">
        <f>ROW(Source!A660)</f>
        <v>660</v>
      </c>
      <c r="B1796">
        <v>27724007</v>
      </c>
      <c r="C1796">
        <v>27723996</v>
      </c>
      <c r="D1796">
        <v>25412928</v>
      </c>
      <c r="E1796">
        <v>1</v>
      </c>
      <c r="F1796">
        <v>1</v>
      </c>
      <c r="G1796">
        <v>1</v>
      </c>
      <c r="H1796">
        <v>1</v>
      </c>
      <c r="I1796" t="s">
        <v>954</v>
      </c>
      <c r="J1796" t="s">
        <v>6</v>
      </c>
      <c r="K1796" t="s">
        <v>955</v>
      </c>
      <c r="L1796">
        <v>1191</v>
      </c>
      <c r="N1796">
        <v>1013</v>
      </c>
      <c r="O1796" t="s">
        <v>953</v>
      </c>
      <c r="P1796" t="s">
        <v>953</v>
      </c>
      <c r="Q1796">
        <v>1</v>
      </c>
      <c r="X1796">
        <v>0.17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1</v>
      </c>
      <c r="AE1796">
        <v>2</v>
      </c>
      <c r="AF1796" t="s">
        <v>102</v>
      </c>
      <c r="AG1796">
        <v>0.21250000000000002</v>
      </c>
      <c r="AH1796">
        <v>2</v>
      </c>
      <c r="AI1796">
        <v>27723998</v>
      </c>
      <c r="AJ1796">
        <v>1796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</row>
    <row r="1797" spans="1:44" x14ac:dyDescent="0.2">
      <c r="A1797">
        <f>ROW(Source!A660)</f>
        <v>660</v>
      </c>
      <c r="B1797">
        <v>27724008</v>
      </c>
      <c r="C1797">
        <v>27723996</v>
      </c>
      <c r="D1797">
        <v>25230510</v>
      </c>
      <c r="E1797">
        <v>1</v>
      </c>
      <c r="F1797">
        <v>1</v>
      </c>
      <c r="G1797">
        <v>1</v>
      </c>
      <c r="H1797">
        <v>2</v>
      </c>
      <c r="I1797" t="s">
        <v>1175</v>
      </c>
      <c r="J1797" t="s">
        <v>1176</v>
      </c>
      <c r="K1797" t="s">
        <v>1177</v>
      </c>
      <c r="L1797">
        <v>1368</v>
      </c>
      <c r="N1797">
        <v>1011</v>
      </c>
      <c r="O1797" t="s">
        <v>959</v>
      </c>
      <c r="P1797" t="s">
        <v>959</v>
      </c>
      <c r="Q1797">
        <v>1</v>
      </c>
      <c r="X1797">
        <v>0.02</v>
      </c>
      <c r="Y1797">
        <v>0</v>
      </c>
      <c r="Z1797">
        <v>27.66</v>
      </c>
      <c r="AA1797">
        <v>11.6</v>
      </c>
      <c r="AB1797">
        <v>0</v>
      </c>
      <c r="AC1797">
        <v>0</v>
      </c>
      <c r="AD1797">
        <v>1</v>
      </c>
      <c r="AE1797">
        <v>0</v>
      </c>
      <c r="AF1797" t="s">
        <v>102</v>
      </c>
      <c r="AG1797">
        <v>2.5000000000000001E-2</v>
      </c>
      <c r="AH1797">
        <v>2</v>
      </c>
      <c r="AI1797">
        <v>27723999</v>
      </c>
      <c r="AJ1797">
        <v>1797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</row>
    <row r="1798" spans="1:44" x14ac:dyDescent="0.2">
      <c r="A1798">
        <f>ROW(Source!A660)</f>
        <v>660</v>
      </c>
      <c r="B1798">
        <v>27724009</v>
      </c>
      <c r="C1798">
        <v>27723996</v>
      </c>
      <c r="D1798">
        <v>25231607</v>
      </c>
      <c r="E1798">
        <v>1</v>
      </c>
      <c r="F1798">
        <v>1</v>
      </c>
      <c r="G1798">
        <v>1</v>
      </c>
      <c r="H1798">
        <v>2</v>
      </c>
      <c r="I1798" t="s">
        <v>997</v>
      </c>
      <c r="J1798" t="s">
        <v>998</v>
      </c>
      <c r="K1798" t="s">
        <v>999</v>
      </c>
      <c r="L1798">
        <v>1368</v>
      </c>
      <c r="N1798">
        <v>1011</v>
      </c>
      <c r="O1798" t="s">
        <v>959</v>
      </c>
      <c r="P1798" t="s">
        <v>959</v>
      </c>
      <c r="Q1798">
        <v>1</v>
      </c>
      <c r="X1798">
        <v>0.15</v>
      </c>
      <c r="Y1798">
        <v>0</v>
      </c>
      <c r="Z1798">
        <v>65.709999999999994</v>
      </c>
      <c r="AA1798">
        <v>11.6</v>
      </c>
      <c r="AB1798">
        <v>0</v>
      </c>
      <c r="AC1798">
        <v>0</v>
      </c>
      <c r="AD1798">
        <v>1</v>
      </c>
      <c r="AE1798">
        <v>0</v>
      </c>
      <c r="AF1798" t="s">
        <v>102</v>
      </c>
      <c r="AG1798">
        <v>0.1875</v>
      </c>
      <c r="AH1798">
        <v>2</v>
      </c>
      <c r="AI1798">
        <v>27724000</v>
      </c>
      <c r="AJ1798">
        <v>1798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</row>
    <row r="1799" spans="1:44" x14ac:dyDescent="0.2">
      <c r="A1799">
        <f>ROW(Source!A660)</f>
        <v>660</v>
      </c>
      <c r="B1799">
        <v>27724010</v>
      </c>
      <c r="C1799">
        <v>27723996</v>
      </c>
      <c r="D1799">
        <v>25153356</v>
      </c>
      <c r="E1799">
        <v>1</v>
      </c>
      <c r="F1799">
        <v>1</v>
      </c>
      <c r="G1799">
        <v>1</v>
      </c>
      <c r="H1799">
        <v>3</v>
      </c>
      <c r="I1799" t="s">
        <v>1136</v>
      </c>
      <c r="J1799" t="s">
        <v>1137</v>
      </c>
      <c r="K1799" t="s">
        <v>1138</v>
      </c>
      <c r="L1799">
        <v>1327</v>
      </c>
      <c r="N1799">
        <v>1005</v>
      </c>
      <c r="O1799" t="s">
        <v>96</v>
      </c>
      <c r="P1799" t="s">
        <v>96</v>
      </c>
      <c r="Q1799">
        <v>1</v>
      </c>
      <c r="X1799">
        <v>0.84</v>
      </c>
      <c r="Y1799">
        <v>72.319999999999993</v>
      </c>
      <c r="Z1799">
        <v>0</v>
      </c>
      <c r="AA1799">
        <v>0</v>
      </c>
      <c r="AB1799">
        <v>0</v>
      </c>
      <c r="AC1799">
        <v>0</v>
      </c>
      <c r="AD1799">
        <v>1</v>
      </c>
      <c r="AE1799">
        <v>0</v>
      </c>
      <c r="AF1799" t="s">
        <v>6</v>
      </c>
      <c r="AG1799">
        <v>0.84</v>
      </c>
      <c r="AH1799">
        <v>2</v>
      </c>
      <c r="AI1799">
        <v>27724001</v>
      </c>
      <c r="AJ1799">
        <v>1799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</row>
    <row r="1800" spans="1:44" x14ac:dyDescent="0.2">
      <c r="A1800">
        <f>ROW(Source!A660)</f>
        <v>660</v>
      </c>
      <c r="B1800">
        <v>27724011</v>
      </c>
      <c r="C1800">
        <v>27723996</v>
      </c>
      <c r="D1800">
        <v>25153690</v>
      </c>
      <c r="E1800">
        <v>1</v>
      </c>
      <c r="F1800">
        <v>1</v>
      </c>
      <c r="G1800">
        <v>1</v>
      </c>
      <c r="H1800">
        <v>3</v>
      </c>
      <c r="I1800" t="s">
        <v>1122</v>
      </c>
      <c r="J1800" t="s">
        <v>1123</v>
      </c>
      <c r="K1800" t="s">
        <v>1124</v>
      </c>
      <c r="L1800">
        <v>1346</v>
      </c>
      <c r="N1800">
        <v>1009</v>
      </c>
      <c r="O1800" t="s">
        <v>178</v>
      </c>
      <c r="P1800" t="s">
        <v>178</v>
      </c>
      <c r="Q1800">
        <v>1</v>
      </c>
      <c r="X1800">
        <v>0.31</v>
      </c>
      <c r="Y1800">
        <v>1.82</v>
      </c>
      <c r="Z1800">
        <v>0</v>
      </c>
      <c r="AA1800">
        <v>0</v>
      </c>
      <c r="AB1800">
        <v>0</v>
      </c>
      <c r="AC1800">
        <v>0</v>
      </c>
      <c r="AD1800">
        <v>1</v>
      </c>
      <c r="AE1800">
        <v>0</v>
      </c>
      <c r="AF1800" t="s">
        <v>6</v>
      </c>
      <c r="AG1800">
        <v>0.31</v>
      </c>
      <c r="AH1800">
        <v>2</v>
      </c>
      <c r="AI1800">
        <v>27724002</v>
      </c>
      <c r="AJ1800">
        <v>1800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</row>
    <row r="1801" spans="1:44" x14ac:dyDescent="0.2">
      <c r="A1801">
        <f>ROW(Source!A660)</f>
        <v>660</v>
      </c>
      <c r="B1801">
        <v>27724012</v>
      </c>
      <c r="C1801">
        <v>27723996</v>
      </c>
      <c r="D1801">
        <v>25145730</v>
      </c>
      <c r="E1801">
        <v>17</v>
      </c>
      <c r="F1801">
        <v>1</v>
      </c>
      <c r="G1801">
        <v>1</v>
      </c>
      <c r="H1801">
        <v>3</v>
      </c>
      <c r="I1801" t="s">
        <v>1425</v>
      </c>
      <c r="J1801" t="s">
        <v>6</v>
      </c>
      <c r="K1801" t="s">
        <v>1426</v>
      </c>
      <c r="L1801">
        <v>1348</v>
      </c>
      <c r="N1801">
        <v>1009</v>
      </c>
      <c r="O1801" t="s">
        <v>46</v>
      </c>
      <c r="P1801" t="s">
        <v>46</v>
      </c>
      <c r="Q1801">
        <v>1000</v>
      </c>
      <c r="X1801">
        <v>0.03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 t="s">
        <v>6</v>
      </c>
      <c r="AG1801">
        <v>0.03</v>
      </c>
      <c r="AH1801">
        <v>3</v>
      </c>
      <c r="AI1801">
        <v>-1</v>
      </c>
      <c r="AJ1801" t="s">
        <v>6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</row>
    <row r="1802" spans="1:44" x14ac:dyDescent="0.2">
      <c r="A1802">
        <f>ROW(Source!A660)</f>
        <v>660</v>
      </c>
      <c r="B1802">
        <v>27724013</v>
      </c>
      <c r="C1802">
        <v>27723996</v>
      </c>
      <c r="D1802">
        <v>25145248</v>
      </c>
      <c r="E1802">
        <v>17</v>
      </c>
      <c r="F1802">
        <v>1</v>
      </c>
      <c r="G1802">
        <v>1</v>
      </c>
      <c r="H1802">
        <v>3</v>
      </c>
      <c r="I1802" t="s">
        <v>1423</v>
      </c>
      <c r="J1802" t="s">
        <v>6</v>
      </c>
      <c r="K1802" t="s">
        <v>1424</v>
      </c>
      <c r="L1802">
        <v>1348</v>
      </c>
      <c r="N1802">
        <v>1009</v>
      </c>
      <c r="O1802" t="s">
        <v>46</v>
      </c>
      <c r="P1802" t="s">
        <v>46</v>
      </c>
      <c r="Q1802">
        <v>1000</v>
      </c>
      <c r="X1802">
        <v>0.02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 t="s">
        <v>6</v>
      </c>
      <c r="AG1802">
        <v>0.02</v>
      </c>
      <c r="AH1802">
        <v>3</v>
      </c>
      <c r="AI1802">
        <v>-1</v>
      </c>
      <c r="AJ1802" t="s">
        <v>6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</row>
    <row r="1803" spans="1:44" x14ac:dyDescent="0.2">
      <c r="A1803">
        <f>ROW(Source!A660)</f>
        <v>660</v>
      </c>
      <c r="B1803">
        <v>27724014</v>
      </c>
      <c r="C1803">
        <v>27723996</v>
      </c>
      <c r="D1803">
        <v>25187360</v>
      </c>
      <c r="E1803">
        <v>1</v>
      </c>
      <c r="F1803">
        <v>1</v>
      </c>
      <c r="G1803">
        <v>1</v>
      </c>
      <c r="H1803">
        <v>3</v>
      </c>
      <c r="I1803" t="s">
        <v>1178</v>
      </c>
      <c r="J1803" t="s">
        <v>1179</v>
      </c>
      <c r="K1803" t="s">
        <v>1180</v>
      </c>
      <c r="L1803">
        <v>1348</v>
      </c>
      <c r="N1803">
        <v>1009</v>
      </c>
      <c r="O1803" t="s">
        <v>46</v>
      </c>
      <c r="P1803" t="s">
        <v>46</v>
      </c>
      <c r="Q1803">
        <v>1000</v>
      </c>
      <c r="X1803">
        <v>5.0999999999999997E-2</v>
      </c>
      <c r="Y1803">
        <v>11397.1</v>
      </c>
      <c r="Z1803">
        <v>0</v>
      </c>
      <c r="AA1803">
        <v>0</v>
      </c>
      <c r="AB1803">
        <v>0</v>
      </c>
      <c r="AC1803">
        <v>0</v>
      </c>
      <c r="AD1803">
        <v>1</v>
      </c>
      <c r="AE1803">
        <v>0</v>
      </c>
      <c r="AF1803" t="s">
        <v>6</v>
      </c>
      <c r="AG1803">
        <v>5.0999999999999997E-2</v>
      </c>
      <c r="AH1803">
        <v>2</v>
      </c>
      <c r="AI1803">
        <v>27724005</v>
      </c>
      <c r="AJ1803">
        <v>1803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</row>
    <row r="1804" spans="1:44" x14ac:dyDescent="0.2">
      <c r="A1804">
        <f>ROW(Source!A661)</f>
        <v>661</v>
      </c>
      <c r="B1804">
        <v>27724006</v>
      </c>
      <c r="C1804">
        <v>27723996</v>
      </c>
      <c r="D1804">
        <v>25418547</v>
      </c>
      <c r="E1804">
        <v>1</v>
      </c>
      <c r="F1804">
        <v>1</v>
      </c>
      <c r="G1804">
        <v>1</v>
      </c>
      <c r="H1804">
        <v>1</v>
      </c>
      <c r="I1804" t="s">
        <v>1073</v>
      </c>
      <c r="J1804" t="s">
        <v>6</v>
      </c>
      <c r="K1804" t="s">
        <v>1074</v>
      </c>
      <c r="L1804">
        <v>1191</v>
      </c>
      <c r="N1804">
        <v>1013</v>
      </c>
      <c r="O1804" t="s">
        <v>953</v>
      </c>
      <c r="P1804" t="s">
        <v>953</v>
      </c>
      <c r="Q1804">
        <v>1</v>
      </c>
      <c r="X1804">
        <v>43.56</v>
      </c>
      <c r="Y1804">
        <v>0</v>
      </c>
      <c r="Z1804">
        <v>0</v>
      </c>
      <c r="AA1804">
        <v>0</v>
      </c>
      <c r="AB1804">
        <v>8.74</v>
      </c>
      <c r="AC1804">
        <v>0</v>
      </c>
      <c r="AD1804">
        <v>1</v>
      </c>
      <c r="AE1804">
        <v>1</v>
      </c>
      <c r="AF1804" t="s">
        <v>103</v>
      </c>
      <c r="AG1804">
        <v>50.094000000000001</v>
      </c>
      <c r="AH1804">
        <v>2</v>
      </c>
      <c r="AI1804">
        <v>27723997</v>
      </c>
      <c r="AJ1804">
        <v>1804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</row>
    <row r="1805" spans="1:44" x14ac:dyDescent="0.2">
      <c r="A1805">
        <f>ROW(Source!A661)</f>
        <v>661</v>
      </c>
      <c r="B1805">
        <v>27724007</v>
      </c>
      <c r="C1805">
        <v>27723996</v>
      </c>
      <c r="D1805">
        <v>25412928</v>
      </c>
      <c r="E1805">
        <v>1</v>
      </c>
      <c r="F1805">
        <v>1</v>
      </c>
      <c r="G1805">
        <v>1</v>
      </c>
      <c r="H1805">
        <v>1</v>
      </c>
      <c r="I1805" t="s">
        <v>954</v>
      </c>
      <c r="J1805" t="s">
        <v>6</v>
      </c>
      <c r="K1805" t="s">
        <v>955</v>
      </c>
      <c r="L1805">
        <v>1191</v>
      </c>
      <c r="N1805">
        <v>1013</v>
      </c>
      <c r="O1805" t="s">
        <v>953</v>
      </c>
      <c r="P1805" t="s">
        <v>953</v>
      </c>
      <c r="Q1805">
        <v>1</v>
      </c>
      <c r="X1805">
        <v>0.17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1</v>
      </c>
      <c r="AE1805">
        <v>2</v>
      </c>
      <c r="AF1805" t="s">
        <v>102</v>
      </c>
      <c r="AG1805">
        <v>0.21250000000000002</v>
      </c>
      <c r="AH1805">
        <v>2</v>
      </c>
      <c r="AI1805">
        <v>27723998</v>
      </c>
      <c r="AJ1805">
        <v>1805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</row>
    <row r="1806" spans="1:44" x14ac:dyDescent="0.2">
      <c r="A1806">
        <f>ROW(Source!A661)</f>
        <v>661</v>
      </c>
      <c r="B1806">
        <v>27724008</v>
      </c>
      <c r="C1806">
        <v>27723996</v>
      </c>
      <c r="D1806">
        <v>25230510</v>
      </c>
      <c r="E1806">
        <v>1</v>
      </c>
      <c r="F1806">
        <v>1</v>
      </c>
      <c r="G1806">
        <v>1</v>
      </c>
      <c r="H1806">
        <v>2</v>
      </c>
      <c r="I1806" t="s">
        <v>1175</v>
      </c>
      <c r="J1806" t="s">
        <v>1176</v>
      </c>
      <c r="K1806" t="s">
        <v>1177</v>
      </c>
      <c r="L1806">
        <v>1368</v>
      </c>
      <c r="N1806">
        <v>1011</v>
      </c>
      <c r="O1806" t="s">
        <v>959</v>
      </c>
      <c r="P1806" t="s">
        <v>959</v>
      </c>
      <c r="Q1806">
        <v>1</v>
      </c>
      <c r="X1806">
        <v>0.02</v>
      </c>
      <c r="Y1806">
        <v>0</v>
      </c>
      <c r="Z1806">
        <v>27.66</v>
      </c>
      <c r="AA1806">
        <v>11.6</v>
      </c>
      <c r="AB1806">
        <v>0</v>
      </c>
      <c r="AC1806">
        <v>0</v>
      </c>
      <c r="AD1806">
        <v>1</v>
      </c>
      <c r="AE1806">
        <v>0</v>
      </c>
      <c r="AF1806" t="s">
        <v>102</v>
      </c>
      <c r="AG1806">
        <v>2.5000000000000001E-2</v>
      </c>
      <c r="AH1806">
        <v>2</v>
      </c>
      <c r="AI1806">
        <v>27723999</v>
      </c>
      <c r="AJ1806">
        <v>1806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</row>
    <row r="1807" spans="1:44" x14ac:dyDescent="0.2">
      <c r="A1807">
        <f>ROW(Source!A661)</f>
        <v>661</v>
      </c>
      <c r="B1807">
        <v>27724009</v>
      </c>
      <c r="C1807">
        <v>27723996</v>
      </c>
      <c r="D1807">
        <v>25231607</v>
      </c>
      <c r="E1807">
        <v>1</v>
      </c>
      <c r="F1807">
        <v>1</v>
      </c>
      <c r="G1807">
        <v>1</v>
      </c>
      <c r="H1807">
        <v>2</v>
      </c>
      <c r="I1807" t="s">
        <v>997</v>
      </c>
      <c r="J1807" t="s">
        <v>998</v>
      </c>
      <c r="K1807" t="s">
        <v>999</v>
      </c>
      <c r="L1807">
        <v>1368</v>
      </c>
      <c r="N1807">
        <v>1011</v>
      </c>
      <c r="O1807" t="s">
        <v>959</v>
      </c>
      <c r="P1807" t="s">
        <v>959</v>
      </c>
      <c r="Q1807">
        <v>1</v>
      </c>
      <c r="X1807">
        <v>0.15</v>
      </c>
      <c r="Y1807">
        <v>0</v>
      </c>
      <c r="Z1807">
        <v>65.709999999999994</v>
      </c>
      <c r="AA1807">
        <v>11.6</v>
      </c>
      <c r="AB1807">
        <v>0</v>
      </c>
      <c r="AC1807">
        <v>0</v>
      </c>
      <c r="AD1807">
        <v>1</v>
      </c>
      <c r="AE1807">
        <v>0</v>
      </c>
      <c r="AF1807" t="s">
        <v>102</v>
      </c>
      <c r="AG1807">
        <v>0.1875</v>
      </c>
      <c r="AH1807">
        <v>2</v>
      </c>
      <c r="AI1807">
        <v>27724000</v>
      </c>
      <c r="AJ1807">
        <v>1807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</row>
    <row r="1808" spans="1:44" x14ac:dyDescent="0.2">
      <c r="A1808">
        <f>ROW(Source!A661)</f>
        <v>661</v>
      </c>
      <c r="B1808">
        <v>27724010</v>
      </c>
      <c r="C1808">
        <v>27723996</v>
      </c>
      <c r="D1808">
        <v>25153356</v>
      </c>
      <c r="E1808">
        <v>1</v>
      </c>
      <c r="F1808">
        <v>1</v>
      </c>
      <c r="G1808">
        <v>1</v>
      </c>
      <c r="H1808">
        <v>3</v>
      </c>
      <c r="I1808" t="s">
        <v>1136</v>
      </c>
      <c r="J1808" t="s">
        <v>1137</v>
      </c>
      <c r="K1808" t="s">
        <v>1138</v>
      </c>
      <c r="L1808">
        <v>1327</v>
      </c>
      <c r="N1808">
        <v>1005</v>
      </c>
      <c r="O1808" t="s">
        <v>96</v>
      </c>
      <c r="P1808" t="s">
        <v>96</v>
      </c>
      <c r="Q1808">
        <v>1</v>
      </c>
      <c r="X1808">
        <v>0.84</v>
      </c>
      <c r="Y1808">
        <v>72.319999999999993</v>
      </c>
      <c r="Z1808">
        <v>0</v>
      </c>
      <c r="AA1808">
        <v>0</v>
      </c>
      <c r="AB1808">
        <v>0</v>
      </c>
      <c r="AC1808">
        <v>0</v>
      </c>
      <c r="AD1808">
        <v>1</v>
      </c>
      <c r="AE1808">
        <v>0</v>
      </c>
      <c r="AF1808" t="s">
        <v>6</v>
      </c>
      <c r="AG1808">
        <v>0.84</v>
      </c>
      <c r="AH1808">
        <v>2</v>
      </c>
      <c r="AI1808">
        <v>27724001</v>
      </c>
      <c r="AJ1808">
        <v>1808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</row>
    <row r="1809" spans="1:44" x14ac:dyDescent="0.2">
      <c r="A1809">
        <f>ROW(Source!A661)</f>
        <v>661</v>
      </c>
      <c r="B1809">
        <v>27724011</v>
      </c>
      <c r="C1809">
        <v>27723996</v>
      </c>
      <c r="D1809">
        <v>25153690</v>
      </c>
      <c r="E1809">
        <v>1</v>
      </c>
      <c r="F1809">
        <v>1</v>
      </c>
      <c r="G1809">
        <v>1</v>
      </c>
      <c r="H1809">
        <v>3</v>
      </c>
      <c r="I1809" t="s">
        <v>1122</v>
      </c>
      <c r="J1809" t="s">
        <v>1123</v>
      </c>
      <c r="K1809" t="s">
        <v>1124</v>
      </c>
      <c r="L1809">
        <v>1346</v>
      </c>
      <c r="N1809">
        <v>1009</v>
      </c>
      <c r="O1809" t="s">
        <v>178</v>
      </c>
      <c r="P1809" t="s">
        <v>178</v>
      </c>
      <c r="Q1809">
        <v>1</v>
      </c>
      <c r="X1809">
        <v>0.31</v>
      </c>
      <c r="Y1809">
        <v>1.82</v>
      </c>
      <c r="Z1809">
        <v>0</v>
      </c>
      <c r="AA1809">
        <v>0</v>
      </c>
      <c r="AB1809">
        <v>0</v>
      </c>
      <c r="AC1809">
        <v>0</v>
      </c>
      <c r="AD1809">
        <v>1</v>
      </c>
      <c r="AE1809">
        <v>0</v>
      </c>
      <c r="AF1809" t="s">
        <v>6</v>
      </c>
      <c r="AG1809">
        <v>0.31</v>
      </c>
      <c r="AH1809">
        <v>2</v>
      </c>
      <c r="AI1809">
        <v>27724002</v>
      </c>
      <c r="AJ1809">
        <v>1809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</row>
    <row r="1810" spans="1:44" x14ac:dyDescent="0.2">
      <c r="A1810">
        <f>ROW(Source!A661)</f>
        <v>661</v>
      </c>
      <c r="B1810">
        <v>27724012</v>
      </c>
      <c r="C1810">
        <v>27723996</v>
      </c>
      <c r="D1810">
        <v>25145730</v>
      </c>
      <c r="E1810">
        <v>17</v>
      </c>
      <c r="F1810">
        <v>1</v>
      </c>
      <c r="G1810">
        <v>1</v>
      </c>
      <c r="H1810">
        <v>3</v>
      </c>
      <c r="I1810" t="s">
        <v>1425</v>
      </c>
      <c r="J1810" t="s">
        <v>6</v>
      </c>
      <c r="K1810" t="s">
        <v>1426</v>
      </c>
      <c r="L1810">
        <v>1348</v>
      </c>
      <c r="N1810">
        <v>1009</v>
      </c>
      <c r="O1810" t="s">
        <v>46</v>
      </c>
      <c r="P1810" t="s">
        <v>46</v>
      </c>
      <c r="Q1810">
        <v>1000</v>
      </c>
      <c r="X1810">
        <v>0.03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 t="s">
        <v>6</v>
      </c>
      <c r="AG1810">
        <v>0.03</v>
      </c>
      <c r="AH1810">
        <v>3</v>
      </c>
      <c r="AI1810">
        <v>-1</v>
      </c>
      <c r="AJ1810" t="s">
        <v>6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</row>
    <row r="1811" spans="1:44" x14ac:dyDescent="0.2">
      <c r="A1811">
        <f>ROW(Source!A661)</f>
        <v>661</v>
      </c>
      <c r="B1811">
        <v>27724013</v>
      </c>
      <c r="C1811">
        <v>27723996</v>
      </c>
      <c r="D1811">
        <v>25145248</v>
      </c>
      <c r="E1811">
        <v>17</v>
      </c>
      <c r="F1811">
        <v>1</v>
      </c>
      <c r="G1811">
        <v>1</v>
      </c>
      <c r="H1811">
        <v>3</v>
      </c>
      <c r="I1811" t="s">
        <v>1423</v>
      </c>
      <c r="J1811" t="s">
        <v>6</v>
      </c>
      <c r="K1811" t="s">
        <v>1424</v>
      </c>
      <c r="L1811">
        <v>1348</v>
      </c>
      <c r="N1811">
        <v>1009</v>
      </c>
      <c r="O1811" t="s">
        <v>46</v>
      </c>
      <c r="P1811" t="s">
        <v>46</v>
      </c>
      <c r="Q1811">
        <v>1000</v>
      </c>
      <c r="X1811">
        <v>0.02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 t="s">
        <v>6</v>
      </c>
      <c r="AG1811">
        <v>0.02</v>
      </c>
      <c r="AH1811">
        <v>3</v>
      </c>
      <c r="AI1811">
        <v>-1</v>
      </c>
      <c r="AJ1811" t="s">
        <v>6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</row>
    <row r="1812" spans="1:44" x14ac:dyDescent="0.2">
      <c r="A1812">
        <f>ROW(Source!A661)</f>
        <v>661</v>
      </c>
      <c r="B1812">
        <v>27724014</v>
      </c>
      <c r="C1812">
        <v>27723996</v>
      </c>
      <c r="D1812">
        <v>25187360</v>
      </c>
      <c r="E1812">
        <v>1</v>
      </c>
      <c r="F1812">
        <v>1</v>
      </c>
      <c r="G1812">
        <v>1</v>
      </c>
      <c r="H1812">
        <v>3</v>
      </c>
      <c r="I1812" t="s">
        <v>1178</v>
      </c>
      <c r="J1812" t="s">
        <v>1179</v>
      </c>
      <c r="K1812" t="s">
        <v>1180</v>
      </c>
      <c r="L1812">
        <v>1348</v>
      </c>
      <c r="N1812">
        <v>1009</v>
      </c>
      <c r="O1812" t="s">
        <v>46</v>
      </c>
      <c r="P1812" t="s">
        <v>46</v>
      </c>
      <c r="Q1812">
        <v>1000</v>
      </c>
      <c r="X1812">
        <v>5.0999999999999997E-2</v>
      </c>
      <c r="Y1812">
        <v>11397.1</v>
      </c>
      <c r="Z1812">
        <v>0</v>
      </c>
      <c r="AA1812">
        <v>0</v>
      </c>
      <c r="AB1812">
        <v>0</v>
      </c>
      <c r="AC1812">
        <v>0</v>
      </c>
      <c r="AD1812">
        <v>1</v>
      </c>
      <c r="AE1812">
        <v>0</v>
      </c>
      <c r="AF1812" t="s">
        <v>6</v>
      </c>
      <c r="AG1812">
        <v>5.0999999999999997E-2</v>
      </c>
      <c r="AH1812">
        <v>2</v>
      </c>
      <c r="AI1812">
        <v>27724005</v>
      </c>
      <c r="AJ1812">
        <v>1812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</row>
    <row r="1813" spans="1:44" x14ac:dyDescent="0.2">
      <c r="A1813">
        <f>ROW(Source!A666)</f>
        <v>666</v>
      </c>
      <c r="B1813">
        <v>27724027</v>
      </c>
      <c r="C1813">
        <v>27724017</v>
      </c>
      <c r="D1813">
        <v>25418547</v>
      </c>
      <c r="E1813">
        <v>1</v>
      </c>
      <c r="F1813">
        <v>1</v>
      </c>
      <c r="G1813">
        <v>1</v>
      </c>
      <c r="H1813">
        <v>1</v>
      </c>
      <c r="I1813" t="s">
        <v>1073</v>
      </c>
      <c r="J1813" t="s">
        <v>6</v>
      </c>
      <c r="K1813" t="s">
        <v>1074</v>
      </c>
      <c r="L1813">
        <v>1191</v>
      </c>
      <c r="N1813">
        <v>1013</v>
      </c>
      <c r="O1813" t="s">
        <v>953</v>
      </c>
      <c r="P1813" t="s">
        <v>953</v>
      </c>
      <c r="Q1813">
        <v>1</v>
      </c>
      <c r="X1813">
        <v>63</v>
      </c>
      <c r="Y1813">
        <v>0</v>
      </c>
      <c r="Z1813">
        <v>0</v>
      </c>
      <c r="AA1813">
        <v>0</v>
      </c>
      <c r="AB1813">
        <v>8.74</v>
      </c>
      <c r="AC1813">
        <v>0</v>
      </c>
      <c r="AD1813">
        <v>1</v>
      </c>
      <c r="AE1813">
        <v>1</v>
      </c>
      <c r="AF1813" t="s">
        <v>103</v>
      </c>
      <c r="AG1813">
        <v>72.449999999999989</v>
      </c>
      <c r="AH1813">
        <v>2</v>
      </c>
      <c r="AI1813">
        <v>27724018</v>
      </c>
      <c r="AJ1813">
        <v>1813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</row>
    <row r="1814" spans="1:44" x14ac:dyDescent="0.2">
      <c r="A1814">
        <f>ROW(Source!A666)</f>
        <v>666</v>
      </c>
      <c r="B1814">
        <v>27724028</v>
      </c>
      <c r="C1814">
        <v>27724017</v>
      </c>
      <c r="D1814">
        <v>25412928</v>
      </c>
      <c r="E1814">
        <v>1</v>
      </c>
      <c r="F1814">
        <v>1</v>
      </c>
      <c r="G1814">
        <v>1</v>
      </c>
      <c r="H1814">
        <v>1</v>
      </c>
      <c r="I1814" t="s">
        <v>954</v>
      </c>
      <c r="J1814" t="s">
        <v>6</v>
      </c>
      <c r="K1814" t="s">
        <v>955</v>
      </c>
      <c r="L1814">
        <v>1191</v>
      </c>
      <c r="N1814">
        <v>1013</v>
      </c>
      <c r="O1814" t="s">
        <v>953</v>
      </c>
      <c r="P1814" t="s">
        <v>953</v>
      </c>
      <c r="Q1814">
        <v>1</v>
      </c>
      <c r="X1814">
        <v>0.18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1</v>
      </c>
      <c r="AE1814">
        <v>2</v>
      </c>
      <c r="AF1814" t="s">
        <v>102</v>
      </c>
      <c r="AG1814">
        <v>0.22499999999999998</v>
      </c>
      <c r="AH1814">
        <v>2</v>
      </c>
      <c r="AI1814">
        <v>27724019</v>
      </c>
      <c r="AJ1814">
        <v>1814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</row>
    <row r="1815" spans="1:44" x14ac:dyDescent="0.2">
      <c r="A1815">
        <f>ROW(Source!A666)</f>
        <v>666</v>
      </c>
      <c r="B1815">
        <v>27724029</v>
      </c>
      <c r="C1815">
        <v>27724017</v>
      </c>
      <c r="D1815">
        <v>25230510</v>
      </c>
      <c r="E1815">
        <v>1</v>
      </c>
      <c r="F1815">
        <v>1</v>
      </c>
      <c r="G1815">
        <v>1</v>
      </c>
      <c r="H1815">
        <v>2</v>
      </c>
      <c r="I1815" t="s">
        <v>1175</v>
      </c>
      <c r="J1815" t="s">
        <v>1176</v>
      </c>
      <c r="K1815" t="s">
        <v>1177</v>
      </c>
      <c r="L1815">
        <v>1368</v>
      </c>
      <c r="N1815">
        <v>1011</v>
      </c>
      <c r="O1815" t="s">
        <v>959</v>
      </c>
      <c r="P1815" t="s">
        <v>959</v>
      </c>
      <c r="Q1815">
        <v>1</v>
      </c>
      <c r="X1815">
        <v>0.02</v>
      </c>
      <c r="Y1815">
        <v>0</v>
      </c>
      <c r="Z1815">
        <v>27.66</v>
      </c>
      <c r="AA1815">
        <v>11.6</v>
      </c>
      <c r="AB1815">
        <v>0</v>
      </c>
      <c r="AC1815">
        <v>0</v>
      </c>
      <c r="AD1815">
        <v>1</v>
      </c>
      <c r="AE1815">
        <v>0</v>
      </c>
      <c r="AF1815" t="s">
        <v>102</v>
      </c>
      <c r="AG1815">
        <v>2.5000000000000001E-2</v>
      </c>
      <c r="AH1815">
        <v>2</v>
      </c>
      <c r="AI1815">
        <v>27724020</v>
      </c>
      <c r="AJ1815">
        <v>1815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</row>
    <row r="1816" spans="1:44" x14ac:dyDescent="0.2">
      <c r="A1816">
        <f>ROW(Source!A666)</f>
        <v>666</v>
      </c>
      <c r="B1816">
        <v>27724030</v>
      </c>
      <c r="C1816">
        <v>27724017</v>
      </c>
      <c r="D1816">
        <v>25231607</v>
      </c>
      <c r="E1816">
        <v>1</v>
      </c>
      <c r="F1816">
        <v>1</v>
      </c>
      <c r="G1816">
        <v>1</v>
      </c>
      <c r="H1816">
        <v>2</v>
      </c>
      <c r="I1816" t="s">
        <v>997</v>
      </c>
      <c r="J1816" t="s">
        <v>998</v>
      </c>
      <c r="K1816" t="s">
        <v>999</v>
      </c>
      <c r="L1816">
        <v>1368</v>
      </c>
      <c r="N1816">
        <v>1011</v>
      </c>
      <c r="O1816" t="s">
        <v>959</v>
      </c>
      <c r="P1816" t="s">
        <v>959</v>
      </c>
      <c r="Q1816">
        <v>1</v>
      </c>
      <c r="X1816">
        <v>0.16</v>
      </c>
      <c r="Y1816">
        <v>0</v>
      </c>
      <c r="Z1816">
        <v>65.709999999999994</v>
      </c>
      <c r="AA1816">
        <v>11.6</v>
      </c>
      <c r="AB1816">
        <v>0</v>
      </c>
      <c r="AC1816">
        <v>0</v>
      </c>
      <c r="AD1816">
        <v>1</v>
      </c>
      <c r="AE1816">
        <v>0</v>
      </c>
      <c r="AF1816" t="s">
        <v>102</v>
      </c>
      <c r="AG1816">
        <v>0.2</v>
      </c>
      <c r="AH1816">
        <v>2</v>
      </c>
      <c r="AI1816">
        <v>27724021</v>
      </c>
      <c r="AJ1816">
        <v>1816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</row>
    <row r="1817" spans="1:44" x14ac:dyDescent="0.2">
      <c r="A1817">
        <f>ROW(Source!A666)</f>
        <v>666</v>
      </c>
      <c r="B1817">
        <v>27724031</v>
      </c>
      <c r="C1817">
        <v>27724017</v>
      </c>
      <c r="D1817">
        <v>25153356</v>
      </c>
      <c r="E1817">
        <v>1</v>
      </c>
      <c r="F1817">
        <v>1</v>
      </c>
      <c r="G1817">
        <v>1</v>
      </c>
      <c r="H1817">
        <v>3</v>
      </c>
      <c r="I1817" t="s">
        <v>1136</v>
      </c>
      <c r="J1817" t="s">
        <v>1137</v>
      </c>
      <c r="K1817" t="s">
        <v>1138</v>
      </c>
      <c r="L1817">
        <v>1327</v>
      </c>
      <c r="N1817">
        <v>1005</v>
      </c>
      <c r="O1817" t="s">
        <v>96</v>
      </c>
      <c r="P1817" t="s">
        <v>96</v>
      </c>
      <c r="Q1817">
        <v>1</v>
      </c>
      <c r="X1817">
        <v>0.84</v>
      </c>
      <c r="Y1817">
        <v>72.319999999999993</v>
      </c>
      <c r="Z1817">
        <v>0</v>
      </c>
      <c r="AA1817">
        <v>0</v>
      </c>
      <c r="AB1817">
        <v>0</v>
      </c>
      <c r="AC1817">
        <v>0</v>
      </c>
      <c r="AD1817">
        <v>1</v>
      </c>
      <c r="AE1817">
        <v>0</v>
      </c>
      <c r="AF1817" t="s">
        <v>6</v>
      </c>
      <c r="AG1817">
        <v>0.84</v>
      </c>
      <c r="AH1817">
        <v>2</v>
      </c>
      <c r="AI1817">
        <v>27724022</v>
      </c>
      <c r="AJ1817">
        <v>1817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</row>
    <row r="1818" spans="1:44" x14ac:dyDescent="0.2">
      <c r="A1818">
        <f>ROW(Source!A666)</f>
        <v>666</v>
      </c>
      <c r="B1818">
        <v>27724032</v>
      </c>
      <c r="C1818">
        <v>27724017</v>
      </c>
      <c r="D1818">
        <v>25153690</v>
      </c>
      <c r="E1818">
        <v>1</v>
      </c>
      <c r="F1818">
        <v>1</v>
      </c>
      <c r="G1818">
        <v>1</v>
      </c>
      <c r="H1818">
        <v>3</v>
      </c>
      <c r="I1818" t="s">
        <v>1122</v>
      </c>
      <c r="J1818" t="s">
        <v>1123</v>
      </c>
      <c r="K1818" t="s">
        <v>1124</v>
      </c>
      <c r="L1818">
        <v>1346</v>
      </c>
      <c r="N1818">
        <v>1009</v>
      </c>
      <c r="O1818" t="s">
        <v>178</v>
      </c>
      <c r="P1818" t="s">
        <v>178</v>
      </c>
      <c r="Q1818">
        <v>1</v>
      </c>
      <c r="X1818">
        <v>0.31</v>
      </c>
      <c r="Y1818">
        <v>1.82</v>
      </c>
      <c r="Z1818">
        <v>0</v>
      </c>
      <c r="AA1818">
        <v>0</v>
      </c>
      <c r="AB1818">
        <v>0</v>
      </c>
      <c r="AC1818">
        <v>0</v>
      </c>
      <c r="AD1818">
        <v>1</v>
      </c>
      <c r="AE1818">
        <v>0</v>
      </c>
      <c r="AF1818" t="s">
        <v>6</v>
      </c>
      <c r="AG1818">
        <v>0.31</v>
      </c>
      <c r="AH1818">
        <v>2</v>
      </c>
      <c r="AI1818">
        <v>27724023</v>
      </c>
      <c r="AJ1818">
        <v>1818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</row>
    <row r="1819" spans="1:44" x14ac:dyDescent="0.2">
      <c r="A1819">
        <f>ROW(Source!A666)</f>
        <v>666</v>
      </c>
      <c r="B1819">
        <v>27724033</v>
      </c>
      <c r="C1819">
        <v>27724017</v>
      </c>
      <c r="D1819">
        <v>25145730</v>
      </c>
      <c r="E1819">
        <v>17</v>
      </c>
      <c r="F1819">
        <v>1</v>
      </c>
      <c r="G1819">
        <v>1</v>
      </c>
      <c r="H1819">
        <v>3</v>
      </c>
      <c r="I1819" t="s">
        <v>1425</v>
      </c>
      <c r="J1819" t="s">
        <v>6</v>
      </c>
      <c r="K1819" t="s">
        <v>1426</v>
      </c>
      <c r="L1819">
        <v>1348</v>
      </c>
      <c r="N1819">
        <v>1009</v>
      </c>
      <c r="O1819" t="s">
        <v>46</v>
      </c>
      <c r="P1819" t="s">
        <v>46</v>
      </c>
      <c r="Q1819">
        <v>1000</v>
      </c>
      <c r="X1819">
        <v>3.3000000000000002E-2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 t="s">
        <v>6</v>
      </c>
      <c r="AG1819">
        <v>3.3000000000000002E-2</v>
      </c>
      <c r="AH1819">
        <v>3</v>
      </c>
      <c r="AI1819">
        <v>-1</v>
      </c>
      <c r="AJ1819" t="s">
        <v>6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</row>
    <row r="1820" spans="1:44" x14ac:dyDescent="0.2">
      <c r="A1820">
        <f>ROW(Source!A666)</f>
        <v>666</v>
      </c>
      <c r="B1820">
        <v>27724034</v>
      </c>
      <c r="C1820">
        <v>27724017</v>
      </c>
      <c r="D1820">
        <v>25145248</v>
      </c>
      <c r="E1820">
        <v>17</v>
      </c>
      <c r="F1820">
        <v>1</v>
      </c>
      <c r="G1820">
        <v>1</v>
      </c>
      <c r="H1820">
        <v>3</v>
      </c>
      <c r="I1820" t="s">
        <v>1423</v>
      </c>
      <c r="J1820" t="s">
        <v>6</v>
      </c>
      <c r="K1820" t="s">
        <v>1424</v>
      </c>
      <c r="L1820">
        <v>1348</v>
      </c>
      <c r="N1820">
        <v>1009</v>
      </c>
      <c r="O1820" t="s">
        <v>46</v>
      </c>
      <c r="P1820" t="s">
        <v>46</v>
      </c>
      <c r="Q1820">
        <v>1000</v>
      </c>
      <c r="X1820">
        <v>2.1999999999999999E-2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 t="s">
        <v>6</v>
      </c>
      <c r="AG1820">
        <v>2.1999999999999999E-2</v>
      </c>
      <c r="AH1820">
        <v>3</v>
      </c>
      <c r="AI1820">
        <v>-1</v>
      </c>
      <c r="AJ1820" t="s">
        <v>6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</row>
    <row r="1821" spans="1:44" x14ac:dyDescent="0.2">
      <c r="A1821">
        <f>ROW(Source!A666)</f>
        <v>666</v>
      </c>
      <c r="B1821">
        <v>27724035</v>
      </c>
      <c r="C1821">
        <v>27724017</v>
      </c>
      <c r="D1821">
        <v>25187360</v>
      </c>
      <c r="E1821">
        <v>1</v>
      </c>
      <c r="F1821">
        <v>1</v>
      </c>
      <c r="G1821">
        <v>1</v>
      </c>
      <c r="H1821">
        <v>3</v>
      </c>
      <c r="I1821" t="s">
        <v>1178</v>
      </c>
      <c r="J1821" t="s">
        <v>1179</v>
      </c>
      <c r="K1821" t="s">
        <v>1180</v>
      </c>
      <c r="L1821">
        <v>1348</v>
      </c>
      <c r="N1821">
        <v>1009</v>
      </c>
      <c r="O1821" t="s">
        <v>46</v>
      </c>
      <c r="P1821" t="s">
        <v>46</v>
      </c>
      <c r="Q1821">
        <v>1000</v>
      </c>
      <c r="X1821">
        <v>5.5E-2</v>
      </c>
      <c r="Y1821">
        <v>11397.1</v>
      </c>
      <c r="Z1821">
        <v>0</v>
      </c>
      <c r="AA1821">
        <v>0</v>
      </c>
      <c r="AB1821">
        <v>0</v>
      </c>
      <c r="AC1821">
        <v>0</v>
      </c>
      <c r="AD1821">
        <v>1</v>
      </c>
      <c r="AE1821">
        <v>0</v>
      </c>
      <c r="AF1821" t="s">
        <v>6</v>
      </c>
      <c r="AG1821">
        <v>5.5E-2</v>
      </c>
      <c r="AH1821">
        <v>2</v>
      </c>
      <c r="AI1821">
        <v>27724026</v>
      </c>
      <c r="AJ1821">
        <v>1821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</row>
    <row r="1822" spans="1:44" x14ac:dyDescent="0.2">
      <c r="A1822">
        <f>ROW(Source!A667)</f>
        <v>667</v>
      </c>
      <c r="B1822">
        <v>27724027</v>
      </c>
      <c r="C1822">
        <v>27724017</v>
      </c>
      <c r="D1822">
        <v>25418547</v>
      </c>
      <c r="E1822">
        <v>1</v>
      </c>
      <c r="F1822">
        <v>1</v>
      </c>
      <c r="G1822">
        <v>1</v>
      </c>
      <c r="H1822">
        <v>1</v>
      </c>
      <c r="I1822" t="s">
        <v>1073</v>
      </c>
      <c r="J1822" t="s">
        <v>6</v>
      </c>
      <c r="K1822" t="s">
        <v>1074</v>
      </c>
      <c r="L1822">
        <v>1191</v>
      </c>
      <c r="N1822">
        <v>1013</v>
      </c>
      <c r="O1822" t="s">
        <v>953</v>
      </c>
      <c r="P1822" t="s">
        <v>953</v>
      </c>
      <c r="Q1822">
        <v>1</v>
      </c>
      <c r="X1822">
        <v>63</v>
      </c>
      <c r="Y1822">
        <v>0</v>
      </c>
      <c r="Z1822">
        <v>0</v>
      </c>
      <c r="AA1822">
        <v>0</v>
      </c>
      <c r="AB1822">
        <v>8.74</v>
      </c>
      <c r="AC1822">
        <v>0</v>
      </c>
      <c r="AD1822">
        <v>1</v>
      </c>
      <c r="AE1822">
        <v>1</v>
      </c>
      <c r="AF1822" t="s">
        <v>103</v>
      </c>
      <c r="AG1822">
        <v>72.449999999999989</v>
      </c>
      <c r="AH1822">
        <v>2</v>
      </c>
      <c r="AI1822">
        <v>27724018</v>
      </c>
      <c r="AJ1822">
        <v>1822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</row>
    <row r="1823" spans="1:44" x14ac:dyDescent="0.2">
      <c r="A1823">
        <f>ROW(Source!A667)</f>
        <v>667</v>
      </c>
      <c r="B1823">
        <v>27724028</v>
      </c>
      <c r="C1823">
        <v>27724017</v>
      </c>
      <c r="D1823">
        <v>25412928</v>
      </c>
      <c r="E1823">
        <v>1</v>
      </c>
      <c r="F1823">
        <v>1</v>
      </c>
      <c r="G1823">
        <v>1</v>
      </c>
      <c r="H1823">
        <v>1</v>
      </c>
      <c r="I1823" t="s">
        <v>954</v>
      </c>
      <c r="J1823" t="s">
        <v>6</v>
      </c>
      <c r="K1823" t="s">
        <v>955</v>
      </c>
      <c r="L1823">
        <v>1191</v>
      </c>
      <c r="N1823">
        <v>1013</v>
      </c>
      <c r="O1823" t="s">
        <v>953</v>
      </c>
      <c r="P1823" t="s">
        <v>953</v>
      </c>
      <c r="Q1823">
        <v>1</v>
      </c>
      <c r="X1823">
        <v>0.18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1</v>
      </c>
      <c r="AE1823">
        <v>2</v>
      </c>
      <c r="AF1823" t="s">
        <v>102</v>
      </c>
      <c r="AG1823">
        <v>0.22499999999999998</v>
      </c>
      <c r="AH1823">
        <v>2</v>
      </c>
      <c r="AI1823">
        <v>27724019</v>
      </c>
      <c r="AJ1823">
        <v>1823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</row>
    <row r="1824" spans="1:44" x14ac:dyDescent="0.2">
      <c r="A1824">
        <f>ROW(Source!A667)</f>
        <v>667</v>
      </c>
      <c r="B1824">
        <v>27724029</v>
      </c>
      <c r="C1824">
        <v>27724017</v>
      </c>
      <c r="D1824">
        <v>25230510</v>
      </c>
      <c r="E1824">
        <v>1</v>
      </c>
      <c r="F1824">
        <v>1</v>
      </c>
      <c r="G1824">
        <v>1</v>
      </c>
      <c r="H1824">
        <v>2</v>
      </c>
      <c r="I1824" t="s">
        <v>1175</v>
      </c>
      <c r="J1824" t="s">
        <v>1176</v>
      </c>
      <c r="K1824" t="s">
        <v>1177</v>
      </c>
      <c r="L1824">
        <v>1368</v>
      </c>
      <c r="N1824">
        <v>1011</v>
      </c>
      <c r="O1824" t="s">
        <v>959</v>
      </c>
      <c r="P1824" t="s">
        <v>959</v>
      </c>
      <c r="Q1824">
        <v>1</v>
      </c>
      <c r="X1824">
        <v>0.02</v>
      </c>
      <c r="Y1824">
        <v>0</v>
      </c>
      <c r="Z1824">
        <v>27.66</v>
      </c>
      <c r="AA1824">
        <v>11.6</v>
      </c>
      <c r="AB1824">
        <v>0</v>
      </c>
      <c r="AC1824">
        <v>0</v>
      </c>
      <c r="AD1824">
        <v>1</v>
      </c>
      <c r="AE1824">
        <v>0</v>
      </c>
      <c r="AF1824" t="s">
        <v>102</v>
      </c>
      <c r="AG1824">
        <v>2.5000000000000001E-2</v>
      </c>
      <c r="AH1824">
        <v>2</v>
      </c>
      <c r="AI1824">
        <v>27724020</v>
      </c>
      <c r="AJ1824">
        <v>1824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</row>
    <row r="1825" spans="1:44" x14ac:dyDescent="0.2">
      <c r="A1825">
        <f>ROW(Source!A667)</f>
        <v>667</v>
      </c>
      <c r="B1825">
        <v>27724030</v>
      </c>
      <c r="C1825">
        <v>27724017</v>
      </c>
      <c r="D1825">
        <v>25231607</v>
      </c>
      <c r="E1825">
        <v>1</v>
      </c>
      <c r="F1825">
        <v>1</v>
      </c>
      <c r="G1825">
        <v>1</v>
      </c>
      <c r="H1825">
        <v>2</v>
      </c>
      <c r="I1825" t="s">
        <v>997</v>
      </c>
      <c r="J1825" t="s">
        <v>998</v>
      </c>
      <c r="K1825" t="s">
        <v>999</v>
      </c>
      <c r="L1825">
        <v>1368</v>
      </c>
      <c r="N1825">
        <v>1011</v>
      </c>
      <c r="O1825" t="s">
        <v>959</v>
      </c>
      <c r="P1825" t="s">
        <v>959</v>
      </c>
      <c r="Q1825">
        <v>1</v>
      </c>
      <c r="X1825">
        <v>0.16</v>
      </c>
      <c r="Y1825">
        <v>0</v>
      </c>
      <c r="Z1825">
        <v>65.709999999999994</v>
      </c>
      <c r="AA1825">
        <v>11.6</v>
      </c>
      <c r="AB1825">
        <v>0</v>
      </c>
      <c r="AC1825">
        <v>0</v>
      </c>
      <c r="AD1825">
        <v>1</v>
      </c>
      <c r="AE1825">
        <v>0</v>
      </c>
      <c r="AF1825" t="s">
        <v>102</v>
      </c>
      <c r="AG1825">
        <v>0.2</v>
      </c>
      <c r="AH1825">
        <v>2</v>
      </c>
      <c r="AI1825">
        <v>27724021</v>
      </c>
      <c r="AJ1825">
        <v>1825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</row>
    <row r="1826" spans="1:44" x14ac:dyDescent="0.2">
      <c r="A1826">
        <f>ROW(Source!A667)</f>
        <v>667</v>
      </c>
      <c r="B1826">
        <v>27724031</v>
      </c>
      <c r="C1826">
        <v>27724017</v>
      </c>
      <c r="D1826">
        <v>25153356</v>
      </c>
      <c r="E1826">
        <v>1</v>
      </c>
      <c r="F1826">
        <v>1</v>
      </c>
      <c r="G1826">
        <v>1</v>
      </c>
      <c r="H1826">
        <v>3</v>
      </c>
      <c r="I1826" t="s">
        <v>1136</v>
      </c>
      <c r="J1826" t="s">
        <v>1137</v>
      </c>
      <c r="K1826" t="s">
        <v>1138</v>
      </c>
      <c r="L1826">
        <v>1327</v>
      </c>
      <c r="N1826">
        <v>1005</v>
      </c>
      <c r="O1826" t="s">
        <v>96</v>
      </c>
      <c r="P1826" t="s">
        <v>96</v>
      </c>
      <c r="Q1826">
        <v>1</v>
      </c>
      <c r="X1826">
        <v>0.84</v>
      </c>
      <c r="Y1826">
        <v>72.319999999999993</v>
      </c>
      <c r="Z1826">
        <v>0</v>
      </c>
      <c r="AA1826">
        <v>0</v>
      </c>
      <c r="AB1826">
        <v>0</v>
      </c>
      <c r="AC1826">
        <v>0</v>
      </c>
      <c r="AD1826">
        <v>1</v>
      </c>
      <c r="AE1826">
        <v>0</v>
      </c>
      <c r="AF1826" t="s">
        <v>6</v>
      </c>
      <c r="AG1826">
        <v>0.84</v>
      </c>
      <c r="AH1826">
        <v>2</v>
      </c>
      <c r="AI1826">
        <v>27724022</v>
      </c>
      <c r="AJ1826">
        <v>1826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</row>
    <row r="1827" spans="1:44" x14ac:dyDescent="0.2">
      <c r="A1827">
        <f>ROW(Source!A667)</f>
        <v>667</v>
      </c>
      <c r="B1827">
        <v>27724032</v>
      </c>
      <c r="C1827">
        <v>27724017</v>
      </c>
      <c r="D1827">
        <v>25153690</v>
      </c>
      <c r="E1827">
        <v>1</v>
      </c>
      <c r="F1827">
        <v>1</v>
      </c>
      <c r="G1827">
        <v>1</v>
      </c>
      <c r="H1827">
        <v>3</v>
      </c>
      <c r="I1827" t="s">
        <v>1122</v>
      </c>
      <c r="J1827" t="s">
        <v>1123</v>
      </c>
      <c r="K1827" t="s">
        <v>1124</v>
      </c>
      <c r="L1827">
        <v>1346</v>
      </c>
      <c r="N1827">
        <v>1009</v>
      </c>
      <c r="O1827" t="s">
        <v>178</v>
      </c>
      <c r="P1827" t="s">
        <v>178</v>
      </c>
      <c r="Q1827">
        <v>1</v>
      </c>
      <c r="X1827">
        <v>0.31</v>
      </c>
      <c r="Y1827">
        <v>1.82</v>
      </c>
      <c r="Z1827">
        <v>0</v>
      </c>
      <c r="AA1827">
        <v>0</v>
      </c>
      <c r="AB1827">
        <v>0</v>
      </c>
      <c r="AC1827">
        <v>0</v>
      </c>
      <c r="AD1827">
        <v>1</v>
      </c>
      <c r="AE1827">
        <v>0</v>
      </c>
      <c r="AF1827" t="s">
        <v>6</v>
      </c>
      <c r="AG1827">
        <v>0.31</v>
      </c>
      <c r="AH1827">
        <v>2</v>
      </c>
      <c r="AI1827">
        <v>27724023</v>
      </c>
      <c r="AJ1827">
        <v>1827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</row>
    <row r="1828" spans="1:44" x14ac:dyDescent="0.2">
      <c r="A1828">
        <f>ROW(Source!A667)</f>
        <v>667</v>
      </c>
      <c r="B1828">
        <v>27724033</v>
      </c>
      <c r="C1828">
        <v>27724017</v>
      </c>
      <c r="D1828">
        <v>25145730</v>
      </c>
      <c r="E1828">
        <v>17</v>
      </c>
      <c r="F1828">
        <v>1</v>
      </c>
      <c r="G1828">
        <v>1</v>
      </c>
      <c r="H1828">
        <v>3</v>
      </c>
      <c r="I1828" t="s">
        <v>1425</v>
      </c>
      <c r="J1828" t="s">
        <v>6</v>
      </c>
      <c r="K1828" t="s">
        <v>1426</v>
      </c>
      <c r="L1828">
        <v>1348</v>
      </c>
      <c r="N1828">
        <v>1009</v>
      </c>
      <c r="O1828" t="s">
        <v>46</v>
      </c>
      <c r="P1828" t="s">
        <v>46</v>
      </c>
      <c r="Q1828">
        <v>1000</v>
      </c>
      <c r="X1828">
        <v>3.3000000000000002E-2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 t="s">
        <v>6</v>
      </c>
      <c r="AG1828">
        <v>3.3000000000000002E-2</v>
      </c>
      <c r="AH1828">
        <v>3</v>
      </c>
      <c r="AI1828">
        <v>-1</v>
      </c>
      <c r="AJ1828" t="s">
        <v>6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</row>
    <row r="1829" spans="1:44" x14ac:dyDescent="0.2">
      <c r="A1829">
        <f>ROW(Source!A667)</f>
        <v>667</v>
      </c>
      <c r="B1829">
        <v>27724034</v>
      </c>
      <c r="C1829">
        <v>27724017</v>
      </c>
      <c r="D1829">
        <v>25145248</v>
      </c>
      <c r="E1829">
        <v>17</v>
      </c>
      <c r="F1829">
        <v>1</v>
      </c>
      <c r="G1829">
        <v>1</v>
      </c>
      <c r="H1829">
        <v>3</v>
      </c>
      <c r="I1829" t="s">
        <v>1423</v>
      </c>
      <c r="J1829" t="s">
        <v>6</v>
      </c>
      <c r="K1829" t="s">
        <v>1424</v>
      </c>
      <c r="L1829">
        <v>1348</v>
      </c>
      <c r="N1829">
        <v>1009</v>
      </c>
      <c r="O1829" t="s">
        <v>46</v>
      </c>
      <c r="P1829" t="s">
        <v>46</v>
      </c>
      <c r="Q1829">
        <v>1000</v>
      </c>
      <c r="X1829">
        <v>2.1999999999999999E-2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 t="s">
        <v>6</v>
      </c>
      <c r="AG1829">
        <v>2.1999999999999999E-2</v>
      </c>
      <c r="AH1829">
        <v>3</v>
      </c>
      <c r="AI1829">
        <v>-1</v>
      </c>
      <c r="AJ1829" t="s">
        <v>6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</row>
    <row r="1830" spans="1:44" x14ac:dyDescent="0.2">
      <c r="A1830">
        <f>ROW(Source!A667)</f>
        <v>667</v>
      </c>
      <c r="B1830">
        <v>27724035</v>
      </c>
      <c r="C1830">
        <v>27724017</v>
      </c>
      <c r="D1830">
        <v>25187360</v>
      </c>
      <c r="E1830">
        <v>1</v>
      </c>
      <c r="F1830">
        <v>1</v>
      </c>
      <c r="G1830">
        <v>1</v>
      </c>
      <c r="H1830">
        <v>3</v>
      </c>
      <c r="I1830" t="s">
        <v>1178</v>
      </c>
      <c r="J1830" t="s">
        <v>1179</v>
      </c>
      <c r="K1830" t="s">
        <v>1180</v>
      </c>
      <c r="L1830">
        <v>1348</v>
      </c>
      <c r="N1830">
        <v>1009</v>
      </c>
      <c r="O1830" t="s">
        <v>46</v>
      </c>
      <c r="P1830" t="s">
        <v>46</v>
      </c>
      <c r="Q1830">
        <v>1000</v>
      </c>
      <c r="X1830">
        <v>5.5E-2</v>
      </c>
      <c r="Y1830">
        <v>11397.1</v>
      </c>
      <c r="Z1830">
        <v>0</v>
      </c>
      <c r="AA1830">
        <v>0</v>
      </c>
      <c r="AB1830">
        <v>0</v>
      </c>
      <c r="AC1830">
        <v>0</v>
      </c>
      <c r="AD1830">
        <v>1</v>
      </c>
      <c r="AE1830">
        <v>0</v>
      </c>
      <c r="AF1830" t="s">
        <v>6</v>
      </c>
      <c r="AG1830">
        <v>5.5E-2</v>
      </c>
      <c r="AH1830">
        <v>2</v>
      </c>
      <c r="AI1830">
        <v>27724026</v>
      </c>
      <c r="AJ1830">
        <v>1830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</row>
    <row r="1831" spans="1:44" x14ac:dyDescent="0.2">
      <c r="A1831">
        <f>ROW(Source!A672)</f>
        <v>672</v>
      </c>
      <c r="B1831">
        <v>27724046</v>
      </c>
      <c r="C1831">
        <v>27724038</v>
      </c>
      <c r="D1831">
        <v>25413300</v>
      </c>
      <c r="E1831">
        <v>1</v>
      </c>
      <c r="F1831">
        <v>1</v>
      </c>
      <c r="G1831">
        <v>1</v>
      </c>
      <c r="H1831">
        <v>1</v>
      </c>
      <c r="I1831" t="s">
        <v>989</v>
      </c>
      <c r="J1831" t="s">
        <v>6</v>
      </c>
      <c r="K1831" t="s">
        <v>990</v>
      </c>
      <c r="L1831">
        <v>1191</v>
      </c>
      <c r="N1831">
        <v>1013</v>
      </c>
      <c r="O1831" t="s">
        <v>953</v>
      </c>
      <c r="P1831" t="s">
        <v>953</v>
      </c>
      <c r="Q1831">
        <v>1</v>
      </c>
      <c r="X1831">
        <v>30.73</v>
      </c>
      <c r="Y1831">
        <v>0</v>
      </c>
      <c r="Z1831">
        <v>0</v>
      </c>
      <c r="AA1831">
        <v>0</v>
      </c>
      <c r="AB1831">
        <v>8.5299999999999994</v>
      </c>
      <c r="AC1831">
        <v>0</v>
      </c>
      <c r="AD1831">
        <v>1</v>
      </c>
      <c r="AE1831">
        <v>1</v>
      </c>
      <c r="AF1831" t="s">
        <v>103</v>
      </c>
      <c r="AG1831">
        <v>35.339500000000001</v>
      </c>
      <c r="AH1831">
        <v>2</v>
      </c>
      <c r="AI1831">
        <v>27724039</v>
      </c>
      <c r="AJ1831">
        <v>1831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</row>
    <row r="1832" spans="1:44" x14ac:dyDescent="0.2">
      <c r="A1832">
        <f>ROW(Source!A672)</f>
        <v>672</v>
      </c>
      <c r="B1832">
        <v>27724047</v>
      </c>
      <c r="C1832">
        <v>27724038</v>
      </c>
      <c r="D1832">
        <v>25412928</v>
      </c>
      <c r="E1832">
        <v>1</v>
      </c>
      <c r="F1832">
        <v>1</v>
      </c>
      <c r="G1832">
        <v>1</v>
      </c>
      <c r="H1832">
        <v>1</v>
      </c>
      <c r="I1832" t="s">
        <v>954</v>
      </c>
      <c r="J1832" t="s">
        <v>6</v>
      </c>
      <c r="K1832" t="s">
        <v>955</v>
      </c>
      <c r="L1832">
        <v>1191</v>
      </c>
      <c r="N1832">
        <v>1013</v>
      </c>
      <c r="O1832" t="s">
        <v>953</v>
      </c>
      <c r="P1832" t="s">
        <v>953</v>
      </c>
      <c r="Q1832">
        <v>1</v>
      </c>
      <c r="X1832">
        <v>0.09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1</v>
      </c>
      <c r="AE1832">
        <v>2</v>
      </c>
      <c r="AF1832" t="s">
        <v>102</v>
      </c>
      <c r="AG1832">
        <v>0.11249999999999999</v>
      </c>
      <c r="AH1832">
        <v>2</v>
      </c>
      <c r="AI1832">
        <v>27724040</v>
      </c>
      <c r="AJ1832">
        <v>1832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</row>
    <row r="1833" spans="1:44" x14ac:dyDescent="0.2">
      <c r="A1833">
        <f>ROW(Source!A672)</f>
        <v>672</v>
      </c>
      <c r="B1833">
        <v>27724048</v>
      </c>
      <c r="C1833">
        <v>27724038</v>
      </c>
      <c r="D1833">
        <v>25230510</v>
      </c>
      <c r="E1833">
        <v>1</v>
      </c>
      <c r="F1833">
        <v>1</v>
      </c>
      <c r="G1833">
        <v>1</v>
      </c>
      <c r="H1833">
        <v>2</v>
      </c>
      <c r="I1833" t="s">
        <v>1175</v>
      </c>
      <c r="J1833" t="s">
        <v>1176</v>
      </c>
      <c r="K1833" t="s">
        <v>1177</v>
      </c>
      <c r="L1833">
        <v>1368</v>
      </c>
      <c r="N1833">
        <v>1011</v>
      </c>
      <c r="O1833" t="s">
        <v>959</v>
      </c>
      <c r="P1833" t="s">
        <v>959</v>
      </c>
      <c r="Q1833">
        <v>1</v>
      </c>
      <c r="X1833">
        <v>7.0000000000000007E-2</v>
      </c>
      <c r="Y1833">
        <v>0</v>
      </c>
      <c r="Z1833">
        <v>27.66</v>
      </c>
      <c r="AA1833">
        <v>11.6</v>
      </c>
      <c r="AB1833">
        <v>0</v>
      </c>
      <c r="AC1833">
        <v>0</v>
      </c>
      <c r="AD1833">
        <v>1</v>
      </c>
      <c r="AE1833">
        <v>0</v>
      </c>
      <c r="AF1833" t="s">
        <v>102</v>
      </c>
      <c r="AG1833">
        <v>8.7500000000000008E-2</v>
      </c>
      <c r="AH1833">
        <v>2</v>
      </c>
      <c r="AI1833">
        <v>27724041</v>
      </c>
      <c r="AJ1833">
        <v>1833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</row>
    <row r="1834" spans="1:44" x14ac:dyDescent="0.2">
      <c r="A1834">
        <f>ROW(Source!A672)</f>
        <v>672</v>
      </c>
      <c r="B1834">
        <v>27724049</v>
      </c>
      <c r="C1834">
        <v>27724038</v>
      </c>
      <c r="D1834">
        <v>25231607</v>
      </c>
      <c r="E1834">
        <v>1</v>
      </c>
      <c r="F1834">
        <v>1</v>
      </c>
      <c r="G1834">
        <v>1</v>
      </c>
      <c r="H1834">
        <v>2</v>
      </c>
      <c r="I1834" t="s">
        <v>997</v>
      </c>
      <c r="J1834" t="s">
        <v>998</v>
      </c>
      <c r="K1834" t="s">
        <v>999</v>
      </c>
      <c r="L1834">
        <v>1368</v>
      </c>
      <c r="N1834">
        <v>1011</v>
      </c>
      <c r="O1834" t="s">
        <v>959</v>
      </c>
      <c r="P1834" t="s">
        <v>959</v>
      </c>
      <c r="Q1834">
        <v>1</v>
      </c>
      <c r="X1834">
        <v>0.02</v>
      </c>
      <c r="Y1834">
        <v>0</v>
      </c>
      <c r="Z1834">
        <v>65.709999999999994</v>
      </c>
      <c r="AA1834">
        <v>11.6</v>
      </c>
      <c r="AB1834">
        <v>0</v>
      </c>
      <c r="AC1834">
        <v>0</v>
      </c>
      <c r="AD1834">
        <v>1</v>
      </c>
      <c r="AE1834">
        <v>0</v>
      </c>
      <c r="AF1834" t="s">
        <v>102</v>
      </c>
      <c r="AG1834">
        <v>2.5000000000000001E-2</v>
      </c>
      <c r="AH1834">
        <v>2</v>
      </c>
      <c r="AI1834">
        <v>27724042</v>
      </c>
      <c r="AJ1834">
        <v>1834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</row>
    <row r="1835" spans="1:44" x14ac:dyDescent="0.2">
      <c r="A1835">
        <f>ROW(Source!A672)</f>
        <v>672</v>
      </c>
      <c r="B1835">
        <v>27724050</v>
      </c>
      <c r="C1835">
        <v>27724038</v>
      </c>
      <c r="D1835">
        <v>25149961</v>
      </c>
      <c r="E1835">
        <v>1</v>
      </c>
      <c r="F1835">
        <v>1</v>
      </c>
      <c r="G1835">
        <v>1</v>
      </c>
      <c r="H1835">
        <v>3</v>
      </c>
      <c r="I1835" t="s">
        <v>963</v>
      </c>
      <c r="J1835" t="s">
        <v>964</v>
      </c>
      <c r="K1835" t="s">
        <v>965</v>
      </c>
      <c r="L1835">
        <v>1339</v>
      </c>
      <c r="N1835">
        <v>1007</v>
      </c>
      <c r="O1835" t="s">
        <v>64</v>
      </c>
      <c r="P1835" t="s">
        <v>64</v>
      </c>
      <c r="Q1835">
        <v>1</v>
      </c>
      <c r="X1835">
        <v>0.16</v>
      </c>
      <c r="Y1835">
        <v>2.44</v>
      </c>
      <c r="Z1835">
        <v>0</v>
      </c>
      <c r="AA1835">
        <v>0</v>
      </c>
      <c r="AB1835">
        <v>0</v>
      </c>
      <c r="AC1835">
        <v>0</v>
      </c>
      <c r="AD1835">
        <v>1</v>
      </c>
      <c r="AE1835">
        <v>0</v>
      </c>
      <c r="AF1835" t="s">
        <v>6</v>
      </c>
      <c r="AG1835">
        <v>0.16</v>
      </c>
      <c r="AH1835">
        <v>2</v>
      </c>
      <c r="AI1835">
        <v>27724043</v>
      </c>
      <c r="AJ1835">
        <v>1835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</row>
    <row r="1836" spans="1:44" x14ac:dyDescent="0.2">
      <c r="A1836">
        <f>ROW(Source!A672)</f>
        <v>672</v>
      </c>
      <c r="B1836">
        <v>27724051</v>
      </c>
      <c r="C1836">
        <v>27724038</v>
      </c>
      <c r="D1836">
        <v>25155571</v>
      </c>
      <c r="E1836">
        <v>1</v>
      </c>
      <c r="F1836">
        <v>1</v>
      </c>
      <c r="G1836">
        <v>1</v>
      </c>
      <c r="H1836">
        <v>3</v>
      </c>
      <c r="I1836" t="s">
        <v>1234</v>
      </c>
      <c r="J1836" t="s">
        <v>1235</v>
      </c>
      <c r="K1836" t="s">
        <v>1236</v>
      </c>
      <c r="L1836">
        <v>1348</v>
      </c>
      <c r="N1836">
        <v>1009</v>
      </c>
      <c r="O1836" t="s">
        <v>46</v>
      </c>
      <c r="P1836" t="s">
        <v>46</v>
      </c>
      <c r="Q1836">
        <v>1000</v>
      </c>
      <c r="X1836">
        <v>0.45</v>
      </c>
      <c r="Y1836">
        <v>11686</v>
      </c>
      <c r="Z1836">
        <v>0</v>
      </c>
      <c r="AA1836">
        <v>0</v>
      </c>
      <c r="AB1836">
        <v>0</v>
      </c>
      <c r="AC1836">
        <v>0</v>
      </c>
      <c r="AD1836">
        <v>1</v>
      </c>
      <c r="AE1836">
        <v>0</v>
      </c>
      <c r="AF1836" t="s">
        <v>6</v>
      </c>
      <c r="AG1836">
        <v>0.45</v>
      </c>
      <c r="AH1836">
        <v>2</v>
      </c>
      <c r="AI1836">
        <v>27724044</v>
      </c>
      <c r="AJ1836">
        <v>1836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</row>
    <row r="1837" spans="1:44" x14ac:dyDescent="0.2">
      <c r="A1837">
        <f>ROW(Source!A672)</f>
        <v>672</v>
      </c>
      <c r="B1837">
        <v>27724052</v>
      </c>
      <c r="C1837">
        <v>27724038</v>
      </c>
      <c r="D1837">
        <v>25186115</v>
      </c>
      <c r="E1837">
        <v>1</v>
      </c>
      <c r="F1837">
        <v>1</v>
      </c>
      <c r="G1837">
        <v>1</v>
      </c>
      <c r="H1837">
        <v>3</v>
      </c>
      <c r="I1837" t="s">
        <v>176</v>
      </c>
      <c r="J1837" t="s">
        <v>179</v>
      </c>
      <c r="K1837" t="s">
        <v>177</v>
      </c>
      <c r="L1837">
        <v>1346</v>
      </c>
      <c r="N1837">
        <v>1009</v>
      </c>
      <c r="O1837" t="s">
        <v>178</v>
      </c>
      <c r="P1837" t="s">
        <v>178</v>
      </c>
      <c r="Q1837">
        <v>1</v>
      </c>
      <c r="X1837">
        <v>30</v>
      </c>
      <c r="Y1837">
        <v>15.25</v>
      </c>
      <c r="Z1837">
        <v>0</v>
      </c>
      <c r="AA1837">
        <v>0</v>
      </c>
      <c r="AB1837">
        <v>0</v>
      </c>
      <c r="AC1837">
        <v>0</v>
      </c>
      <c r="AD1837">
        <v>1</v>
      </c>
      <c r="AE1837">
        <v>0</v>
      </c>
      <c r="AF1837" t="s">
        <v>6</v>
      </c>
      <c r="AG1837">
        <v>30</v>
      </c>
      <c r="AH1837">
        <v>2</v>
      </c>
      <c r="AI1837">
        <v>27724045</v>
      </c>
      <c r="AJ1837">
        <v>1837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</row>
    <row r="1838" spans="1:44" x14ac:dyDescent="0.2">
      <c r="A1838">
        <f>ROW(Source!A673)</f>
        <v>673</v>
      </c>
      <c r="B1838">
        <v>27724046</v>
      </c>
      <c r="C1838">
        <v>27724038</v>
      </c>
      <c r="D1838">
        <v>25413300</v>
      </c>
      <c r="E1838">
        <v>1</v>
      </c>
      <c r="F1838">
        <v>1</v>
      </c>
      <c r="G1838">
        <v>1</v>
      </c>
      <c r="H1838">
        <v>1</v>
      </c>
      <c r="I1838" t="s">
        <v>989</v>
      </c>
      <c r="J1838" t="s">
        <v>6</v>
      </c>
      <c r="K1838" t="s">
        <v>990</v>
      </c>
      <c r="L1838">
        <v>1191</v>
      </c>
      <c r="N1838">
        <v>1013</v>
      </c>
      <c r="O1838" t="s">
        <v>953</v>
      </c>
      <c r="P1838" t="s">
        <v>953</v>
      </c>
      <c r="Q1838">
        <v>1</v>
      </c>
      <c r="X1838">
        <v>30.73</v>
      </c>
      <c r="Y1838">
        <v>0</v>
      </c>
      <c r="Z1838">
        <v>0</v>
      </c>
      <c r="AA1838">
        <v>0</v>
      </c>
      <c r="AB1838">
        <v>8.5299999999999994</v>
      </c>
      <c r="AC1838">
        <v>0</v>
      </c>
      <c r="AD1838">
        <v>1</v>
      </c>
      <c r="AE1838">
        <v>1</v>
      </c>
      <c r="AF1838" t="s">
        <v>103</v>
      </c>
      <c r="AG1838">
        <v>35.339500000000001</v>
      </c>
      <c r="AH1838">
        <v>2</v>
      </c>
      <c r="AI1838">
        <v>27724039</v>
      </c>
      <c r="AJ1838">
        <v>1838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</row>
    <row r="1839" spans="1:44" x14ac:dyDescent="0.2">
      <c r="A1839">
        <f>ROW(Source!A673)</f>
        <v>673</v>
      </c>
      <c r="B1839">
        <v>27724047</v>
      </c>
      <c r="C1839">
        <v>27724038</v>
      </c>
      <c r="D1839">
        <v>25412928</v>
      </c>
      <c r="E1839">
        <v>1</v>
      </c>
      <c r="F1839">
        <v>1</v>
      </c>
      <c r="G1839">
        <v>1</v>
      </c>
      <c r="H1839">
        <v>1</v>
      </c>
      <c r="I1839" t="s">
        <v>954</v>
      </c>
      <c r="J1839" t="s">
        <v>6</v>
      </c>
      <c r="K1839" t="s">
        <v>955</v>
      </c>
      <c r="L1839">
        <v>1191</v>
      </c>
      <c r="N1839">
        <v>1013</v>
      </c>
      <c r="O1839" t="s">
        <v>953</v>
      </c>
      <c r="P1839" t="s">
        <v>953</v>
      </c>
      <c r="Q1839">
        <v>1</v>
      </c>
      <c r="X1839">
        <v>0.09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1</v>
      </c>
      <c r="AE1839">
        <v>2</v>
      </c>
      <c r="AF1839" t="s">
        <v>102</v>
      </c>
      <c r="AG1839">
        <v>0.11249999999999999</v>
      </c>
      <c r="AH1839">
        <v>2</v>
      </c>
      <c r="AI1839">
        <v>27724040</v>
      </c>
      <c r="AJ1839">
        <v>1839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</row>
    <row r="1840" spans="1:44" x14ac:dyDescent="0.2">
      <c r="A1840">
        <f>ROW(Source!A673)</f>
        <v>673</v>
      </c>
      <c r="B1840">
        <v>27724048</v>
      </c>
      <c r="C1840">
        <v>27724038</v>
      </c>
      <c r="D1840">
        <v>25230510</v>
      </c>
      <c r="E1840">
        <v>1</v>
      </c>
      <c r="F1840">
        <v>1</v>
      </c>
      <c r="G1840">
        <v>1</v>
      </c>
      <c r="H1840">
        <v>2</v>
      </c>
      <c r="I1840" t="s">
        <v>1175</v>
      </c>
      <c r="J1840" t="s">
        <v>1176</v>
      </c>
      <c r="K1840" t="s">
        <v>1177</v>
      </c>
      <c r="L1840">
        <v>1368</v>
      </c>
      <c r="N1840">
        <v>1011</v>
      </c>
      <c r="O1840" t="s">
        <v>959</v>
      </c>
      <c r="P1840" t="s">
        <v>959</v>
      </c>
      <c r="Q1840">
        <v>1</v>
      </c>
      <c r="X1840">
        <v>7.0000000000000007E-2</v>
      </c>
      <c r="Y1840">
        <v>0</v>
      </c>
      <c r="Z1840">
        <v>27.66</v>
      </c>
      <c r="AA1840">
        <v>11.6</v>
      </c>
      <c r="AB1840">
        <v>0</v>
      </c>
      <c r="AC1840">
        <v>0</v>
      </c>
      <c r="AD1840">
        <v>1</v>
      </c>
      <c r="AE1840">
        <v>0</v>
      </c>
      <c r="AF1840" t="s">
        <v>102</v>
      </c>
      <c r="AG1840">
        <v>8.7500000000000008E-2</v>
      </c>
      <c r="AH1840">
        <v>2</v>
      </c>
      <c r="AI1840">
        <v>27724041</v>
      </c>
      <c r="AJ1840">
        <v>1840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</row>
    <row r="1841" spans="1:44" x14ac:dyDescent="0.2">
      <c r="A1841">
        <f>ROW(Source!A673)</f>
        <v>673</v>
      </c>
      <c r="B1841">
        <v>27724049</v>
      </c>
      <c r="C1841">
        <v>27724038</v>
      </c>
      <c r="D1841">
        <v>25231607</v>
      </c>
      <c r="E1841">
        <v>1</v>
      </c>
      <c r="F1841">
        <v>1</v>
      </c>
      <c r="G1841">
        <v>1</v>
      </c>
      <c r="H1841">
        <v>2</v>
      </c>
      <c r="I1841" t="s">
        <v>997</v>
      </c>
      <c r="J1841" t="s">
        <v>998</v>
      </c>
      <c r="K1841" t="s">
        <v>999</v>
      </c>
      <c r="L1841">
        <v>1368</v>
      </c>
      <c r="N1841">
        <v>1011</v>
      </c>
      <c r="O1841" t="s">
        <v>959</v>
      </c>
      <c r="P1841" t="s">
        <v>959</v>
      </c>
      <c r="Q1841">
        <v>1</v>
      </c>
      <c r="X1841">
        <v>0.02</v>
      </c>
      <c r="Y1841">
        <v>0</v>
      </c>
      <c r="Z1841">
        <v>65.709999999999994</v>
      </c>
      <c r="AA1841">
        <v>11.6</v>
      </c>
      <c r="AB1841">
        <v>0</v>
      </c>
      <c r="AC1841">
        <v>0</v>
      </c>
      <c r="AD1841">
        <v>1</v>
      </c>
      <c r="AE1841">
        <v>0</v>
      </c>
      <c r="AF1841" t="s">
        <v>102</v>
      </c>
      <c r="AG1841">
        <v>2.5000000000000001E-2</v>
      </c>
      <c r="AH1841">
        <v>2</v>
      </c>
      <c r="AI1841">
        <v>27724042</v>
      </c>
      <c r="AJ1841">
        <v>1841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</row>
    <row r="1842" spans="1:44" x14ac:dyDescent="0.2">
      <c r="A1842">
        <f>ROW(Source!A673)</f>
        <v>673</v>
      </c>
      <c r="B1842">
        <v>27724050</v>
      </c>
      <c r="C1842">
        <v>27724038</v>
      </c>
      <c r="D1842">
        <v>25149961</v>
      </c>
      <c r="E1842">
        <v>1</v>
      </c>
      <c r="F1842">
        <v>1</v>
      </c>
      <c r="G1842">
        <v>1</v>
      </c>
      <c r="H1842">
        <v>3</v>
      </c>
      <c r="I1842" t="s">
        <v>963</v>
      </c>
      <c r="J1842" t="s">
        <v>964</v>
      </c>
      <c r="K1842" t="s">
        <v>965</v>
      </c>
      <c r="L1842">
        <v>1339</v>
      </c>
      <c r="N1842">
        <v>1007</v>
      </c>
      <c r="O1842" t="s">
        <v>64</v>
      </c>
      <c r="P1842" t="s">
        <v>64</v>
      </c>
      <c r="Q1842">
        <v>1</v>
      </c>
      <c r="X1842">
        <v>0.16</v>
      </c>
      <c r="Y1842">
        <v>2.44</v>
      </c>
      <c r="Z1842">
        <v>0</v>
      </c>
      <c r="AA1842">
        <v>0</v>
      </c>
      <c r="AB1842">
        <v>0</v>
      </c>
      <c r="AC1842">
        <v>0</v>
      </c>
      <c r="AD1842">
        <v>1</v>
      </c>
      <c r="AE1842">
        <v>0</v>
      </c>
      <c r="AF1842" t="s">
        <v>6</v>
      </c>
      <c r="AG1842">
        <v>0.16</v>
      </c>
      <c r="AH1842">
        <v>2</v>
      </c>
      <c r="AI1842">
        <v>27724043</v>
      </c>
      <c r="AJ1842">
        <v>1842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</row>
    <row r="1843" spans="1:44" x14ac:dyDescent="0.2">
      <c r="A1843">
        <f>ROW(Source!A673)</f>
        <v>673</v>
      </c>
      <c r="B1843">
        <v>27724051</v>
      </c>
      <c r="C1843">
        <v>27724038</v>
      </c>
      <c r="D1843">
        <v>25155571</v>
      </c>
      <c r="E1843">
        <v>1</v>
      </c>
      <c r="F1843">
        <v>1</v>
      </c>
      <c r="G1843">
        <v>1</v>
      </c>
      <c r="H1843">
        <v>3</v>
      </c>
      <c r="I1843" t="s">
        <v>1234</v>
      </c>
      <c r="J1843" t="s">
        <v>1235</v>
      </c>
      <c r="K1843" t="s">
        <v>1236</v>
      </c>
      <c r="L1843">
        <v>1348</v>
      </c>
      <c r="N1843">
        <v>1009</v>
      </c>
      <c r="O1843" t="s">
        <v>46</v>
      </c>
      <c r="P1843" t="s">
        <v>46</v>
      </c>
      <c r="Q1843">
        <v>1000</v>
      </c>
      <c r="X1843">
        <v>0.45</v>
      </c>
      <c r="Y1843">
        <v>11686</v>
      </c>
      <c r="Z1843">
        <v>0</v>
      </c>
      <c r="AA1843">
        <v>0</v>
      </c>
      <c r="AB1843">
        <v>0</v>
      </c>
      <c r="AC1843">
        <v>0</v>
      </c>
      <c r="AD1843">
        <v>1</v>
      </c>
      <c r="AE1843">
        <v>0</v>
      </c>
      <c r="AF1843" t="s">
        <v>6</v>
      </c>
      <c r="AG1843">
        <v>0.45</v>
      </c>
      <c r="AH1843">
        <v>2</v>
      </c>
      <c r="AI1843">
        <v>27724044</v>
      </c>
      <c r="AJ1843">
        <v>1843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</row>
    <row r="1844" spans="1:44" x14ac:dyDescent="0.2">
      <c r="A1844">
        <f>ROW(Source!A673)</f>
        <v>673</v>
      </c>
      <c r="B1844">
        <v>27724052</v>
      </c>
      <c r="C1844">
        <v>27724038</v>
      </c>
      <c r="D1844">
        <v>25186115</v>
      </c>
      <c r="E1844">
        <v>1</v>
      </c>
      <c r="F1844">
        <v>1</v>
      </c>
      <c r="G1844">
        <v>1</v>
      </c>
      <c r="H1844">
        <v>3</v>
      </c>
      <c r="I1844" t="s">
        <v>176</v>
      </c>
      <c r="J1844" t="s">
        <v>179</v>
      </c>
      <c r="K1844" t="s">
        <v>177</v>
      </c>
      <c r="L1844">
        <v>1346</v>
      </c>
      <c r="N1844">
        <v>1009</v>
      </c>
      <c r="O1844" t="s">
        <v>178</v>
      </c>
      <c r="P1844" t="s">
        <v>178</v>
      </c>
      <c r="Q1844">
        <v>1</v>
      </c>
      <c r="X1844">
        <v>30</v>
      </c>
      <c r="Y1844">
        <v>15.25</v>
      </c>
      <c r="Z1844">
        <v>0</v>
      </c>
      <c r="AA1844">
        <v>0</v>
      </c>
      <c r="AB1844">
        <v>0</v>
      </c>
      <c r="AC1844">
        <v>0</v>
      </c>
      <c r="AD1844">
        <v>1</v>
      </c>
      <c r="AE1844">
        <v>0</v>
      </c>
      <c r="AF1844" t="s">
        <v>6</v>
      </c>
      <c r="AG1844">
        <v>30</v>
      </c>
      <c r="AH1844">
        <v>2</v>
      </c>
      <c r="AI1844">
        <v>27724045</v>
      </c>
      <c r="AJ1844">
        <v>1844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</row>
    <row r="1845" spans="1:44" x14ac:dyDescent="0.2">
      <c r="A1845">
        <f>ROW(Source!A674)</f>
        <v>674</v>
      </c>
      <c r="B1845">
        <v>27724066</v>
      </c>
      <c r="C1845">
        <v>27724053</v>
      </c>
      <c r="D1845">
        <v>25418547</v>
      </c>
      <c r="E1845">
        <v>1</v>
      </c>
      <c r="F1845">
        <v>1</v>
      </c>
      <c r="G1845">
        <v>1</v>
      </c>
      <c r="H1845">
        <v>1</v>
      </c>
      <c r="I1845" t="s">
        <v>1073</v>
      </c>
      <c r="J1845" t="s">
        <v>6</v>
      </c>
      <c r="K1845" t="s">
        <v>1074</v>
      </c>
      <c r="L1845">
        <v>1191</v>
      </c>
      <c r="N1845">
        <v>1013</v>
      </c>
      <c r="O1845" t="s">
        <v>953</v>
      </c>
      <c r="P1845" t="s">
        <v>953</v>
      </c>
      <c r="Q1845">
        <v>1</v>
      </c>
      <c r="X1845">
        <v>310.42</v>
      </c>
      <c r="Y1845">
        <v>0</v>
      </c>
      <c r="Z1845">
        <v>0</v>
      </c>
      <c r="AA1845">
        <v>0</v>
      </c>
      <c r="AB1845">
        <v>8.74</v>
      </c>
      <c r="AC1845">
        <v>0</v>
      </c>
      <c r="AD1845">
        <v>1</v>
      </c>
      <c r="AE1845">
        <v>1</v>
      </c>
      <c r="AF1845" t="s">
        <v>103</v>
      </c>
      <c r="AG1845">
        <v>356.983</v>
      </c>
      <c r="AH1845">
        <v>2</v>
      </c>
      <c r="AI1845">
        <v>27724054</v>
      </c>
      <c r="AJ1845">
        <v>1845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</row>
    <row r="1846" spans="1:44" x14ac:dyDescent="0.2">
      <c r="A1846">
        <f>ROW(Source!A674)</f>
        <v>674</v>
      </c>
      <c r="B1846">
        <v>27724067</v>
      </c>
      <c r="C1846">
        <v>27724053</v>
      </c>
      <c r="D1846">
        <v>25412928</v>
      </c>
      <c r="E1846">
        <v>1</v>
      </c>
      <c r="F1846">
        <v>1</v>
      </c>
      <c r="G1846">
        <v>1</v>
      </c>
      <c r="H1846">
        <v>1</v>
      </c>
      <c r="I1846" t="s">
        <v>954</v>
      </c>
      <c r="J1846" t="s">
        <v>6</v>
      </c>
      <c r="K1846" t="s">
        <v>955</v>
      </c>
      <c r="L1846">
        <v>1191</v>
      </c>
      <c r="N1846">
        <v>1013</v>
      </c>
      <c r="O1846" t="s">
        <v>953</v>
      </c>
      <c r="P1846" t="s">
        <v>953</v>
      </c>
      <c r="Q1846">
        <v>1</v>
      </c>
      <c r="X1846">
        <v>1.73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1</v>
      </c>
      <c r="AE1846">
        <v>2</v>
      </c>
      <c r="AF1846" t="s">
        <v>102</v>
      </c>
      <c r="AG1846">
        <v>2.1625000000000001</v>
      </c>
      <c r="AH1846">
        <v>2</v>
      </c>
      <c r="AI1846">
        <v>27724055</v>
      </c>
      <c r="AJ1846">
        <v>1846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</row>
    <row r="1847" spans="1:44" x14ac:dyDescent="0.2">
      <c r="A1847">
        <f>ROW(Source!A674)</f>
        <v>674</v>
      </c>
      <c r="B1847">
        <v>27724068</v>
      </c>
      <c r="C1847">
        <v>27724053</v>
      </c>
      <c r="D1847">
        <v>25230116</v>
      </c>
      <c r="E1847">
        <v>1</v>
      </c>
      <c r="F1847">
        <v>1</v>
      </c>
      <c r="G1847">
        <v>1</v>
      </c>
      <c r="H1847">
        <v>2</v>
      </c>
      <c r="I1847" t="s">
        <v>1237</v>
      </c>
      <c r="J1847" t="s">
        <v>1238</v>
      </c>
      <c r="K1847" t="s">
        <v>1239</v>
      </c>
      <c r="L1847">
        <v>1368</v>
      </c>
      <c r="N1847">
        <v>1011</v>
      </c>
      <c r="O1847" t="s">
        <v>959</v>
      </c>
      <c r="P1847" t="s">
        <v>959</v>
      </c>
      <c r="Q1847">
        <v>1</v>
      </c>
      <c r="X1847">
        <v>0.02</v>
      </c>
      <c r="Y1847">
        <v>0</v>
      </c>
      <c r="Z1847">
        <v>83.43</v>
      </c>
      <c r="AA1847">
        <v>13.5</v>
      </c>
      <c r="AB1847">
        <v>0</v>
      </c>
      <c r="AC1847">
        <v>0</v>
      </c>
      <c r="AD1847">
        <v>1</v>
      </c>
      <c r="AE1847">
        <v>0</v>
      </c>
      <c r="AF1847" t="s">
        <v>102</v>
      </c>
      <c r="AG1847">
        <v>2.5000000000000001E-2</v>
      </c>
      <c r="AH1847">
        <v>2</v>
      </c>
      <c r="AI1847">
        <v>27724056</v>
      </c>
      <c r="AJ1847">
        <v>1847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</row>
    <row r="1848" spans="1:44" x14ac:dyDescent="0.2">
      <c r="A1848">
        <f>ROW(Source!A674)</f>
        <v>674</v>
      </c>
      <c r="B1848">
        <v>27724069</v>
      </c>
      <c r="C1848">
        <v>27724053</v>
      </c>
      <c r="D1848">
        <v>25230218</v>
      </c>
      <c r="E1848">
        <v>1</v>
      </c>
      <c r="F1848">
        <v>1</v>
      </c>
      <c r="G1848">
        <v>1</v>
      </c>
      <c r="H1848">
        <v>2</v>
      </c>
      <c r="I1848" t="s">
        <v>1240</v>
      </c>
      <c r="J1848" t="s">
        <v>1241</v>
      </c>
      <c r="K1848" t="s">
        <v>1242</v>
      </c>
      <c r="L1848">
        <v>1368</v>
      </c>
      <c r="N1848">
        <v>1011</v>
      </c>
      <c r="O1848" t="s">
        <v>959</v>
      </c>
      <c r="P1848" t="s">
        <v>959</v>
      </c>
      <c r="Q1848">
        <v>1</v>
      </c>
      <c r="X1848">
        <v>0.01</v>
      </c>
      <c r="Y1848">
        <v>0</v>
      </c>
      <c r="Z1848">
        <v>88.01</v>
      </c>
      <c r="AA1848">
        <v>11.6</v>
      </c>
      <c r="AB1848">
        <v>0</v>
      </c>
      <c r="AC1848">
        <v>0</v>
      </c>
      <c r="AD1848">
        <v>1</v>
      </c>
      <c r="AE1848">
        <v>0</v>
      </c>
      <c r="AF1848" t="s">
        <v>102</v>
      </c>
      <c r="AG1848">
        <v>1.2500000000000001E-2</v>
      </c>
      <c r="AH1848">
        <v>2</v>
      </c>
      <c r="AI1848">
        <v>27724057</v>
      </c>
      <c r="AJ1848">
        <v>1848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</row>
    <row r="1849" spans="1:44" x14ac:dyDescent="0.2">
      <c r="A1849">
        <f>ROW(Source!A674)</f>
        <v>674</v>
      </c>
      <c r="B1849">
        <v>27724070</v>
      </c>
      <c r="C1849">
        <v>27724053</v>
      </c>
      <c r="D1849">
        <v>25230679</v>
      </c>
      <c r="E1849">
        <v>1</v>
      </c>
      <c r="F1849">
        <v>1</v>
      </c>
      <c r="G1849">
        <v>1</v>
      </c>
      <c r="H1849">
        <v>2</v>
      </c>
      <c r="I1849" t="s">
        <v>1172</v>
      </c>
      <c r="J1849" t="s">
        <v>1173</v>
      </c>
      <c r="K1849" t="s">
        <v>1174</v>
      </c>
      <c r="L1849">
        <v>1368</v>
      </c>
      <c r="N1849">
        <v>1011</v>
      </c>
      <c r="O1849" t="s">
        <v>959</v>
      </c>
      <c r="P1849" t="s">
        <v>959</v>
      </c>
      <c r="Q1849">
        <v>1</v>
      </c>
      <c r="X1849">
        <v>1.69</v>
      </c>
      <c r="Y1849">
        <v>0</v>
      </c>
      <c r="Z1849">
        <v>12.39</v>
      </c>
      <c r="AA1849">
        <v>10.06</v>
      </c>
      <c r="AB1849">
        <v>0</v>
      </c>
      <c r="AC1849">
        <v>0</v>
      </c>
      <c r="AD1849">
        <v>1</v>
      </c>
      <c r="AE1849">
        <v>0</v>
      </c>
      <c r="AF1849" t="s">
        <v>102</v>
      </c>
      <c r="AG1849">
        <v>2.1124999999999998</v>
      </c>
      <c r="AH1849">
        <v>2</v>
      </c>
      <c r="AI1849">
        <v>27724058</v>
      </c>
      <c r="AJ1849">
        <v>1849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</row>
    <row r="1850" spans="1:44" x14ac:dyDescent="0.2">
      <c r="A1850">
        <f>ROW(Source!A674)</f>
        <v>674</v>
      </c>
      <c r="B1850">
        <v>27724071</v>
      </c>
      <c r="C1850">
        <v>27724053</v>
      </c>
      <c r="D1850">
        <v>25231607</v>
      </c>
      <c r="E1850">
        <v>1</v>
      </c>
      <c r="F1850">
        <v>1</v>
      </c>
      <c r="G1850">
        <v>1</v>
      </c>
      <c r="H1850">
        <v>2</v>
      </c>
      <c r="I1850" t="s">
        <v>997</v>
      </c>
      <c r="J1850" t="s">
        <v>998</v>
      </c>
      <c r="K1850" t="s">
        <v>999</v>
      </c>
      <c r="L1850">
        <v>1368</v>
      </c>
      <c r="N1850">
        <v>1011</v>
      </c>
      <c r="O1850" t="s">
        <v>959</v>
      </c>
      <c r="P1850" t="s">
        <v>959</v>
      </c>
      <c r="Q1850">
        <v>1</v>
      </c>
      <c r="X1850">
        <v>0.01</v>
      </c>
      <c r="Y1850">
        <v>0</v>
      </c>
      <c r="Z1850">
        <v>65.709999999999994</v>
      </c>
      <c r="AA1850">
        <v>11.6</v>
      </c>
      <c r="AB1850">
        <v>0</v>
      </c>
      <c r="AC1850">
        <v>0</v>
      </c>
      <c r="AD1850">
        <v>1</v>
      </c>
      <c r="AE1850">
        <v>0</v>
      </c>
      <c r="AF1850" t="s">
        <v>102</v>
      </c>
      <c r="AG1850">
        <v>1.2500000000000001E-2</v>
      </c>
      <c r="AH1850">
        <v>2</v>
      </c>
      <c r="AI1850">
        <v>27724059</v>
      </c>
      <c r="AJ1850">
        <v>1850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</row>
    <row r="1851" spans="1:44" x14ac:dyDescent="0.2">
      <c r="A1851">
        <f>ROW(Source!A674)</f>
        <v>674</v>
      </c>
      <c r="B1851">
        <v>27724072</v>
      </c>
      <c r="C1851">
        <v>27724053</v>
      </c>
      <c r="D1851">
        <v>25149961</v>
      </c>
      <c r="E1851">
        <v>1</v>
      </c>
      <c r="F1851">
        <v>1</v>
      </c>
      <c r="G1851">
        <v>1</v>
      </c>
      <c r="H1851">
        <v>3</v>
      </c>
      <c r="I1851" t="s">
        <v>963</v>
      </c>
      <c r="J1851" t="s">
        <v>964</v>
      </c>
      <c r="K1851" t="s">
        <v>965</v>
      </c>
      <c r="L1851">
        <v>1339</v>
      </c>
      <c r="N1851">
        <v>1007</v>
      </c>
      <c r="O1851" t="s">
        <v>64</v>
      </c>
      <c r="P1851" t="s">
        <v>64</v>
      </c>
      <c r="Q1851">
        <v>1</v>
      </c>
      <c r="X1851">
        <v>0.44</v>
      </c>
      <c r="Y1851">
        <v>2.44</v>
      </c>
      <c r="Z1851">
        <v>0</v>
      </c>
      <c r="AA1851">
        <v>0</v>
      </c>
      <c r="AB1851">
        <v>0</v>
      </c>
      <c r="AC1851">
        <v>0</v>
      </c>
      <c r="AD1851">
        <v>1</v>
      </c>
      <c r="AE1851">
        <v>0</v>
      </c>
      <c r="AF1851" t="s">
        <v>6</v>
      </c>
      <c r="AG1851">
        <v>0.44</v>
      </c>
      <c r="AH1851">
        <v>2</v>
      </c>
      <c r="AI1851">
        <v>27724060</v>
      </c>
      <c r="AJ1851">
        <v>1851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</row>
    <row r="1852" spans="1:44" x14ac:dyDescent="0.2">
      <c r="A1852">
        <f>ROW(Source!A674)</f>
        <v>674</v>
      </c>
      <c r="B1852">
        <v>27724073</v>
      </c>
      <c r="C1852">
        <v>27724053</v>
      </c>
      <c r="D1852">
        <v>25155711</v>
      </c>
      <c r="E1852">
        <v>1</v>
      </c>
      <c r="F1852">
        <v>1</v>
      </c>
      <c r="G1852">
        <v>1</v>
      </c>
      <c r="H1852">
        <v>3</v>
      </c>
      <c r="I1852" t="s">
        <v>1243</v>
      </c>
      <c r="J1852" t="s">
        <v>1244</v>
      </c>
      <c r="K1852" t="s">
        <v>1245</v>
      </c>
      <c r="L1852">
        <v>1348</v>
      </c>
      <c r="N1852">
        <v>1009</v>
      </c>
      <c r="O1852" t="s">
        <v>46</v>
      </c>
      <c r="P1852" t="s">
        <v>46</v>
      </c>
      <c r="Q1852">
        <v>1000</v>
      </c>
      <c r="X1852">
        <v>1.2999999999999999E-2</v>
      </c>
      <c r="Y1852">
        <v>6513</v>
      </c>
      <c r="Z1852">
        <v>0</v>
      </c>
      <c r="AA1852">
        <v>0</v>
      </c>
      <c r="AB1852">
        <v>0</v>
      </c>
      <c r="AC1852">
        <v>0</v>
      </c>
      <c r="AD1852">
        <v>1</v>
      </c>
      <c r="AE1852">
        <v>0</v>
      </c>
      <c r="AF1852" t="s">
        <v>6</v>
      </c>
      <c r="AG1852">
        <v>1.2999999999999999E-2</v>
      </c>
      <c r="AH1852">
        <v>2</v>
      </c>
      <c r="AI1852">
        <v>27724061</v>
      </c>
      <c r="AJ1852">
        <v>1852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</row>
    <row r="1853" spans="1:44" x14ac:dyDescent="0.2">
      <c r="A1853">
        <f>ROW(Source!A674)</f>
        <v>674</v>
      </c>
      <c r="B1853">
        <v>27724074</v>
      </c>
      <c r="C1853">
        <v>27724053</v>
      </c>
      <c r="D1853">
        <v>25169756</v>
      </c>
      <c r="E1853">
        <v>1</v>
      </c>
      <c r="F1853">
        <v>1</v>
      </c>
      <c r="G1853">
        <v>1</v>
      </c>
      <c r="H1853">
        <v>3</v>
      </c>
      <c r="I1853" t="s">
        <v>464</v>
      </c>
      <c r="J1853" t="s">
        <v>466</v>
      </c>
      <c r="K1853" t="s">
        <v>465</v>
      </c>
      <c r="L1853">
        <v>1327</v>
      </c>
      <c r="N1853">
        <v>1005</v>
      </c>
      <c r="O1853" t="s">
        <v>96</v>
      </c>
      <c r="P1853" t="s">
        <v>96</v>
      </c>
      <c r="Q1853">
        <v>1</v>
      </c>
      <c r="X1853">
        <v>102</v>
      </c>
      <c r="Y1853">
        <v>140.44999999999999</v>
      </c>
      <c r="Z1853">
        <v>0</v>
      </c>
      <c r="AA1853">
        <v>0</v>
      </c>
      <c r="AB1853">
        <v>0</v>
      </c>
      <c r="AC1853">
        <v>0</v>
      </c>
      <c r="AD1853">
        <v>1</v>
      </c>
      <c r="AE1853">
        <v>0</v>
      </c>
      <c r="AF1853" t="s">
        <v>6</v>
      </c>
      <c r="AG1853">
        <v>102</v>
      </c>
      <c r="AH1853">
        <v>2</v>
      </c>
      <c r="AI1853">
        <v>27724062</v>
      </c>
      <c r="AJ1853">
        <v>1853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</row>
    <row r="1854" spans="1:44" x14ac:dyDescent="0.2">
      <c r="A1854">
        <f>ROW(Source!A674)</f>
        <v>674</v>
      </c>
      <c r="B1854">
        <v>27724075</v>
      </c>
      <c r="C1854">
        <v>27724053</v>
      </c>
      <c r="D1854">
        <v>25145444</v>
      </c>
      <c r="E1854">
        <v>17</v>
      </c>
      <c r="F1854">
        <v>1</v>
      </c>
      <c r="G1854">
        <v>1</v>
      </c>
      <c r="H1854">
        <v>3</v>
      </c>
      <c r="I1854" t="s">
        <v>1437</v>
      </c>
      <c r="J1854" t="s">
        <v>6</v>
      </c>
      <c r="K1854" t="s">
        <v>1438</v>
      </c>
      <c r="L1854">
        <v>1339</v>
      </c>
      <c r="N1854">
        <v>1007</v>
      </c>
      <c r="O1854" t="s">
        <v>64</v>
      </c>
      <c r="P1854" t="s">
        <v>64</v>
      </c>
      <c r="Q1854">
        <v>1</v>
      </c>
      <c r="X1854">
        <v>0.01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 t="s">
        <v>6</v>
      </c>
      <c r="AG1854">
        <v>0.01</v>
      </c>
      <c r="AH1854">
        <v>3</v>
      </c>
      <c r="AI1854">
        <v>-1</v>
      </c>
      <c r="AJ1854" t="s">
        <v>6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</row>
    <row r="1855" spans="1:44" x14ac:dyDescent="0.2">
      <c r="A1855">
        <f>ROW(Source!A674)</f>
        <v>674</v>
      </c>
      <c r="B1855">
        <v>27724076</v>
      </c>
      <c r="C1855">
        <v>27724053</v>
      </c>
      <c r="D1855">
        <v>25185231</v>
      </c>
      <c r="E1855">
        <v>1</v>
      </c>
      <c r="F1855">
        <v>1</v>
      </c>
      <c r="G1855">
        <v>1</v>
      </c>
      <c r="H1855">
        <v>3</v>
      </c>
      <c r="I1855" t="s">
        <v>1246</v>
      </c>
      <c r="J1855" t="s">
        <v>1247</v>
      </c>
      <c r="K1855" t="s">
        <v>1248</v>
      </c>
      <c r="L1855">
        <v>1346</v>
      </c>
      <c r="N1855">
        <v>1009</v>
      </c>
      <c r="O1855" t="s">
        <v>178</v>
      </c>
      <c r="P1855" t="s">
        <v>178</v>
      </c>
      <c r="Q1855">
        <v>1</v>
      </c>
      <c r="X1855">
        <v>1200</v>
      </c>
      <c r="Y1855">
        <v>3.69</v>
      </c>
      <c r="Z1855">
        <v>0</v>
      </c>
      <c r="AA1855">
        <v>0</v>
      </c>
      <c r="AB1855">
        <v>0</v>
      </c>
      <c r="AC1855">
        <v>0</v>
      </c>
      <c r="AD1855">
        <v>1</v>
      </c>
      <c r="AE1855">
        <v>0</v>
      </c>
      <c r="AF1855" t="s">
        <v>6</v>
      </c>
      <c r="AG1855">
        <v>1200</v>
      </c>
      <c r="AH1855">
        <v>2</v>
      </c>
      <c r="AI1855">
        <v>27724064</v>
      </c>
      <c r="AJ1855">
        <v>1855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</row>
    <row r="1856" spans="1:44" x14ac:dyDescent="0.2">
      <c r="A1856">
        <f>ROW(Source!A674)</f>
        <v>674</v>
      </c>
      <c r="B1856">
        <v>27724077</v>
      </c>
      <c r="C1856">
        <v>27724053</v>
      </c>
      <c r="D1856">
        <v>25145248</v>
      </c>
      <c r="E1856">
        <v>17</v>
      </c>
      <c r="F1856">
        <v>1</v>
      </c>
      <c r="G1856">
        <v>1</v>
      </c>
      <c r="H1856">
        <v>3</v>
      </c>
      <c r="I1856" t="s">
        <v>1423</v>
      </c>
      <c r="J1856" t="s">
        <v>6</v>
      </c>
      <c r="K1856" t="s">
        <v>1424</v>
      </c>
      <c r="L1856">
        <v>1348</v>
      </c>
      <c r="N1856">
        <v>1009</v>
      </c>
      <c r="O1856" t="s">
        <v>46</v>
      </c>
      <c r="P1856" t="s">
        <v>46</v>
      </c>
      <c r="Q1856">
        <v>1000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1</v>
      </c>
      <c r="AD1856">
        <v>0</v>
      </c>
      <c r="AE1856">
        <v>0</v>
      </c>
      <c r="AF1856" t="s">
        <v>6</v>
      </c>
      <c r="AG1856">
        <v>0</v>
      </c>
      <c r="AH1856">
        <v>3</v>
      </c>
      <c r="AI1856">
        <v>-1</v>
      </c>
      <c r="AJ1856" t="s">
        <v>6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</row>
    <row r="1857" spans="1:44" x14ac:dyDescent="0.2">
      <c r="A1857">
        <f>ROW(Source!A675)</f>
        <v>675</v>
      </c>
      <c r="B1857">
        <v>27724066</v>
      </c>
      <c r="C1857">
        <v>27724053</v>
      </c>
      <c r="D1857">
        <v>25418547</v>
      </c>
      <c r="E1857">
        <v>1</v>
      </c>
      <c r="F1857">
        <v>1</v>
      </c>
      <c r="G1857">
        <v>1</v>
      </c>
      <c r="H1857">
        <v>1</v>
      </c>
      <c r="I1857" t="s">
        <v>1073</v>
      </c>
      <c r="J1857" t="s">
        <v>6</v>
      </c>
      <c r="K1857" t="s">
        <v>1074</v>
      </c>
      <c r="L1857">
        <v>1191</v>
      </c>
      <c r="N1857">
        <v>1013</v>
      </c>
      <c r="O1857" t="s">
        <v>953</v>
      </c>
      <c r="P1857" t="s">
        <v>953</v>
      </c>
      <c r="Q1857">
        <v>1</v>
      </c>
      <c r="X1857">
        <v>310.42</v>
      </c>
      <c r="Y1857">
        <v>0</v>
      </c>
      <c r="Z1857">
        <v>0</v>
      </c>
      <c r="AA1857">
        <v>0</v>
      </c>
      <c r="AB1857">
        <v>8.74</v>
      </c>
      <c r="AC1857">
        <v>0</v>
      </c>
      <c r="AD1857">
        <v>1</v>
      </c>
      <c r="AE1857">
        <v>1</v>
      </c>
      <c r="AF1857" t="s">
        <v>103</v>
      </c>
      <c r="AG1857">
        <v>356.983</v>
      </c>
      <c r="AH1857">
        <v>2</v>
      </c>
      <c r="AI1857">
        <v>27724054</v>
      </c>
      <c r="AJ1857">
        <v>1857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</row>
    <row r="1858" spans="1:44" x14ac:dyDescent="0.2">
      <c r="A1858">
        <f>ROW(Source!A675)</f>
        <v>675</v>
      </c>
      <c r="B1858">
        <v>27724067</v>
      </c>
      <c r="C1858">
        <v>27724053</v>
      </c>
      <c r="D1858">
        <v>25412928</v>
      </c>
      <c r="E1858">
        <v>1</v>
      </c>
      <c r="F1858">
        <v>1</v>
      </c>
      <c r="G1858">
        <v>1</v>
      </c>
      <c r="H1858">
        <v>1</v>
      </c>
      <c r="I1858" t="s">
        <v>954</v>
      </c>
      <c r="J1858" t="s">
        <v>6</v>
      </c>
      <c r="K1858" t="s">
        <v>955</v>
      </c>
      <c r="L1858">
        <v>1191</v>
      </c>
      <c r="N1858">
        <v>1013</v>
      </c>
      <c r="O1858" t="s">
        <v>953</v>
      </c>
      <c r="P1858" t="s">
        <v>953</v>
      </c>
      <c r="Q1858">
        <v>1</v>
      </c>
      <c r="X1858">
        <v>1.73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1</v>
      </c>
      <c r="AE1858">
        <v>2</v>
      </c>
      <c r="AF1858" t="s">
        <v>102</v>
      </c>
      <c r="AG1858">
        <v>2.1625000000000001</v>
      </c>
      <c r="AH1858">
        <v>2</v>
      </c>
      <c r="AI1858">
        <v>27724055</v>
      </c>
      <c r="AJ1858">
        <v>1858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</row>
    <row r="1859" spans="1:44" x14ac:dyDescent="0.2">
      <c r="A1859">
        <f>ROW(Source!A675)</f>
        <v>675</v>
      </c>
      <c r="B1859">
        <v>27724068</v>
      </c>
      <c r="C1859">
        <v>27724053</v>
      </c>
      <c r="D1859">
        <v>25230116</v>
      </c>
      <c r="E1859">
        <v>1</v>
      </c>
      <c r="F1859">
        <v>1</v>
      </c>
      <c r="G1859">
        <v>1</v>
      </c>
      <c r="H1859">
        <v>2</v>
      </c>
      <c r="I1859" t="s">
        <v>1237</v>
      </c>
      <c r="J1859" t="s">
        <v>1238</v>
      </c>
      <c r="K1859" t="s">
        <v>1239</v>
      </c>
      <c r="L1859">
        <v>1368</v>
      </c>
      <c r="N1859">
        <v>1011</v>
      </c>
      <c r="O1859" t="s">
        <v>959</v>
      </c>
      <c r="P1859" t="s">
        <v>959</v>
      </c>
      <c r="Q1859">
        <v>1</v>
      </c>
      <c r="X1859">
        <v>0.02</v>
      </c>
      <c r="Y1859">
        <v>0</v>
      </c>
      <c r="Z1859">
        <v>83.43</v>
      </c>
      <c r="AA1859">
        <v>13.5</v>
      </c>
      <c r="AB1859">
        <v>0</v>
      </c>
      <c r="AC1859">
        <v>0</v>
      </c>
      <c r="AD1859">
        <v>1</v>
      </c>
      <c r="AE1859">
        <v>0</v>
      </c>
      <c r="AF1859" t="s">
        <v>102</v>
      </c>
      <c r="AG1859">
        <v>2.5000000000000001E-2</v>
      </c>
      <c r="AH1859">
        <v>2</v>
      </c>
      <c r="AI1859">
        <v>27724056</v>
      </c>
      <c r="AJ1859">
        <v>1859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</row>
    <row r="1860" spans="1:44" x14ac:dyDescent="0.2">
      <c r="A1860">
        <f>ROW(Source!A675)</f>
        <v>675</v>
      </c>
      <c r="B1860">
        <v>27724069</v>
      </c>
      <c r="C1860">
        <v>27724053</v>
      </c>
      <c r="D1860">
        <v>25230218</v>
      </c>
      <c r="E1860">
        <v>1</v>
      </c>
      <c r="F1860">
        <v>1</v>
      </c>
      <c r="G1860">
        <v>1</v>
      </c>
      <c r="H1860">
        <v>2</v>
      </c>
      <c r="I1860" t="s">
        <v>1240</v>
      </c>
      <c r="J1860" t="s">
        <v>1241</v>
      </c>
      <c r="K1860" t="s">
        <v>1242</v>
      </c>
      <c r="L1860">
        <v>1368</v>
      </c>
      <c r="N1860">
        <v>1011</v>
      </c>
      <c r="O1860" t="s">
        <v>959</v>
      </c>
      <c r="P1860" t="s">
        <v>959</v>
      </c>
      <c r="Q1860">
        <v>1</v>
      </c>
      <c r="X1860">
        <v>0.01</v>
      </c>
      <c r="Y1860">
        <v>0</v>
      </c>
      <c r="Z1860">
        <v>88.01</v>
      </c>
      <c r="AA1860">
        <v>11.6</v>
      </c>
      <c r="AB1860">
        <v>0</v>
      </c>
      <c r="AC1860">
        <v>0</v>
      </c>
      <c r="AD1860">
        <v>1</v>
      </c>
      <c r="AE1860">
        <v>0</v>
      </c>
      <c r="AF1860" t="s">
        <v>102</v>
      </c>
      <c r="AG1860">
        <v>1.2500000000000001E-2</v>
      </c>
      <c r="AH1860">
        <v>2</v>
      </c>
      <c r="AI1860">
        <v>27724057</v>
      </c>
      <c r="AJ1860">
        <v>1860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</row>
    <row r="1861" spans="1:44" x14ac:dyDescent="0.2">
      <c r="A1861">
        <f>ROW(Source!A675)</f>
        <v>675</v>
      </c>
      <c r="B1861">
        <v>27724070</v>
      </c>
      <c r="C1861">
        <v>27724053</v>
      </c>
      <c r="D1861">
        <v>25230679</v>
      </c>
      <c r="E1861">
        <v>1</v>
      </c>
      <c r="F1861">
        <v>1</v>
      </c>
      <c r="G1861">
        <v>1</v>
      </c>
      <c r="H1861">
        <v>2</v>
      </c>
      <c r="I1861" t="s">
        <v>1172</v>
      </c>
      <c r="J1861" t="s">
        <v>1173</v>
      </c>
      <c r="K1861" t="s">
        <v>1174</v>
      </c>
      <c r="L1861">
        <v>1368</v>
      </c>
      <c r="N1861">
        <v>1011</v>
      </c>
      <c r="O1861" t="s">
        <v>959</v>
      </c>
      <c r="P1861" t="s">
        <v>959</v>
      </c>
      <c r="Q1861">
        <v>1</v>
      </c>
      <c r="X1861">
        <v>1.69</v>
      </c>
      <c r="Y1861">
        <v>0</v>
      </c>
      <c r="Z1861">
        <v>12.39</v>
      </c>
      <c r="AA1861">
        <v>10.06</v>
      </c>
      <c r="AB1861">
        <v>0</v>
      </c>
      <c r="AC1861">
        <v>0</v>
      </c>
      <c r="AD1861">
        <v>1</v>
      </c>
      <c r="AE1861">
        <v>0</v>
      </c>
      <c r="AF1861" t="s">
        <v>102</v>
      </c>
      <c r="AG1861">
        <v>2.1124999999999998</v>
      </c>
      <c r="AH1861">
        <v>2</v>
      </c>
      <c r="AI1861">
        <v>27724058</v>
      </c>
      <c r="AJ1861">
        <v>1861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</row>
    <row r="1862" spans="1:44" x14ac:dyDescent="0.2">
      <c r="A1862">
        <f>ROW(Source!A675)</f>
        <v>675</v>
      </c>
      <c r="B1862">
        <v>27724071</v>
      </c>
      <c r="C1862">
        <v>27724053</v>
      </c>
      <c r="D1862">
        <v>25231607</v>
      </c>
      <c r="E1862">
        <v>1</v>
      </c>
      <c r="F1862">
        <v>1</v>
      </c>
      <c r="G1862">
        <v>1</v>
      </c>
      <c r="H1862">
        <v>2</v>
      </c>
      <c r="I1862" t="s">
        <v>997</v>
      </c>
      <c r="J1862" t="s">
        <v>998</v>
      </c>
      <c r="K1862" t="s">
        <v>999</v>
      </c>
      <c r="L1862">
        <v>1368</v>
      </c>
      <c r="N1862">
        <v>1011</v>
      </c>
      <c r="O1862" t="s">
        <v>959</v>
      </c>
      <c r="P1862" t="s">
        <v>959</v>
      </c>
      <c r="Q1862">
        <v>1</v>
      </c>
      <c r="X1862">
        <v>0.01</v>
      </c>
      <c r="Y1862">
        <v>0</v>
      </c>
      <c r="Z1862">
        <v>65.709999999999994</v>
      </c>
      <c r="AA1862">
        <v>11.6</v>
      </c>
      <c r="AB1862">
        <v>0</v>
      </c>
      <c r="AC1862">
        <v>0</v>
      </c>
      <c r="AD1862">
        <v>1</v>
      </c>
      <c r="AE1862">
        <v>0</v>
      </c>
      <c r="AF1862" t="s">
        <v>102</v>
      </c>
      <c r="AG1862">
        <v>1.2500000000000001E-2</v>
      </c>
      <c r="AH1862">
        <v>2</v>
      </c>
      <c r="AI1862">
        <v>27724059</v>
      </c>
      <c r="AJ1862">
        <v>1862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</row>
    <row r="1863" spans="1:44" x14ac:dyDescent="0.2">
      <c r="A1863">
        <f>ROW(Source!A675)</f>
        <v>675</v>
      </c>
      <c r="B1863">
        <v>27724072</v>
      </c>
      <c r="C1863">
        <v>27724053</v>
      </c>
      <c r="D1863">
        <v>25149961</v>
      </c>
      <c r="E1863">
        <v>1</v>
      </c>
      <c r="F1863">
        <v>1</v>
      </c>
      <c r="G1863">
        <v>1</v>
      </c>
      <c r="H1863">
        <v>3</v>
      </c>
      <c r="I1863" t="s">
        <v>963</v>
      </c>
      <c r="J1863" t="s">
        <v>964</v>
      </c>
      <c r="K1863" t="s">
        <v>965</v>
      </c>
      <c r="L1863">
        <v>1339</v>
      </c>
      <c r="N1863">
        <v>1007</v>
      </c>
      <c r="O1863" t="s">
        <v>64</v>
      </c>
      <c r="P1863" t="s">
        <v>64</v>
      </c>
      <c r="Q1863">
        <v>1</v>
      </c>
      <c r="X1863">
        <v>0.44</v>
      </c>
      <c r="Y1863">
        <v>2.44</v>
      </c>
      <c r="Z1863">
        <v>0</v>
      </c>
      <c r="AA1863">
        <v>0</v>
      </c>
      <c r="AB1863">
        <v>0</v>
      </c>
      <c r="AC1863">
        <v>0</v>
      </c>
      <c r="AD1863">
        <v>1</v>
      </c>
      <c r="AE1863">
        <v>0</v>
      </c>
      <c r="AF1863" t="s">
        <v>6</v>
      </c>
      <c r="AG1863">
        <v>0.44</v>
      </c>
      <c r="AH1863">
        <v>2</v>
      </c>
      <c r="AI1863">
        <v>27724060</v>
      </c>
      <c r="AJ1863">
        <v>1863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</row>
    <row r="1864" spans="1:44" x14ac:dyDescent="0.2">
      <c r="A1864">
        <f>ROW(Source!A675)</f>
        <v>675</v>
      </c>
      <c r="B1864">
        <v>27724073</v>
      </c>
      <c r="C1864">
        <v>27724053</v>
      </c>
      <c r="D1864">
        <v>25155711</v>
      </c>
      <c r="E1864">
        <v>1</v>
      </c>
      <c r="F1864">
        <v>1</v>
      </c>
      <c r="G1864">
        <v>1</v>
      </c>
      <c r="H1864">
        <v>3</v>
      </c>
      <c r="I1864" t="s">
        <v>1243</v>
      </c>
      <c r="J1864" t="s">
        <v>1244</v>
      </c>
      <c r="K1864" t="s">
        <v>1245</v>
      </c>
      <c r="L1864">
        <v>1348</v>
      </c>
      <c r="N1864">
        <v>1009</v>
      </c>
      <c r="O1864" t="s">
        <v>46</v>
      </c>
      <c r="P1864" t="s">
        <v>46</v>
      </c>
      <c r="Q1864">
        <v>1000</v>
      </c>
      <c r="X1864">
        <v>1.2999999999999999E-2</v>
      </c>
      <c r="Y1864">
        <v>6513</v>
      </c>
      <c r="Z1864">
        <v>0</v>
      </c>
      <c r="AA1864">
        <v>0</v>
      </c>
      <c r="AB1864">
        <v>0</v>
      </c>
      <c r="AC1864">
        <v>0</v>
      </c>
      <c r="AD1864">
        <v>1</v>
      </c>
      <c r="AE1864">
        <v>0</v>
      </c>
      <c r="AF1864" t="s">
        <v>6</v>
      </c>
      <c r="AG1864">
        <v>1.2999999999999999E-2</v>
      </c>
      <c r="AH1864">
        <v>2</v>
      </c>
      <c r="AI1864">
        <v>27724061</v>
      </c>
      <c r="AJ1864">
        <v>1864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</row>
    <row r="1865" spans="1:44" x14ac:dyDescent="0.2">
      <c r="A1865">
        <f>ROW(Source!A675)</f>
        <v>675</v>
      </c>
      <c r="B1865">
        <v>27724074</v>
      </c>
      <c r="C1865">
        <v>27724053</v>
      </c>
      <c r="D1865">
        <v>25169756</v>
      </c>
      <c r="E1865">
        <v>1</v>
      </c>
      <c r="F1865">
        <v>1</v>
      </c>
      <c r="G1865">
        <v>1</v>
      </c>
      <c r="H1865">
        <v>3</v>
      </c>
      <c r="I1865" t="s">
        <v>464</v>
      </c>
      <c r="J1865" t="s">
        <v>466</v>
      </c>
      <c r="K1865" t="s">
        <v>465</v>
      </c>
      <c r="L1865">
        <v>1327</v>
      </c>
      <c r="N1865">
        <v>1005</v>
      </c>
      <c r="O1865" t="s">
        <v>96</v>
      </c>
      <c r="P1865" t="s">
        <v>96</v>
      </c>
      <c r="Q1865">
        <v>1</v>
      </c>
      <c r="X1865">
        <v>102</v>
      </c>
      <c r="Y1865">
        <v>140.44999999999999</v>
      </c>
      <c r="Z1865">
        <v>0</v>
      </c>
      <c r="AA1865">
        <v>0</v>
      </c>
      <c r="AB1865">
        <v>0</v>
      </c>
      <c r="AC1865">
        <v>0</v>
      </c>
      <c r="AD1865">
        <v>1</v>
      </c>
      <c r="AE1865">
        <v>0</v>
      </c>
      <c r="AF1865" t="s">
        <v>6</v>
      </c>
      <c r="AG1865">
        <v>102</v>
      </c>
      <c r="AH1865">
        <v>2</v>
      </c>
      <c r="AI1865">
        <v>27724062</v>
      </c>
      <c r="AJ1865">
        <v>1865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</row>
    <row r="1866" spans="1:44" x14ac:dyDescent="0.2">
      <c r="A1866">
        <f>ROW(Source!A675)</f>
        <v>675</v>
      </c>
      <c r="B1866">
        <v>27724075</v>
      </c>
      <c r="C1866">
        <v>27724053</v>
      </c>
      <c r="D1866">
        <v>25145444</v>
      </c>
      <c r="E1866">
        <v>17</v>
      </c>
      <c r="F1866">
        <v>1</v>
      </c>
      <c r="G1866">
        <v>1</v>
      </c>
      <c r="H1866">
        <v>3</v>
      </c>
      <c r="I1866" t="s">
        <v>1437</v>
      </c>
      <c r="J1866" t="s">
        <v>6</v>
      </c>
      <c r="K1866" t="s">
        <v>1438</v>
      </c>
      <c r="L1866">
        <v>1339</v>
      </c>
      <c r="N1866">
        <v>1007</v>
      </c>
      <c r="O1866" t="s">
        <v>64</v>
      </c>
      <c r="P1866" t="s">
        <v>64</v>
      </c>
      <c r="Q1866">
        <v>1</v>
      </c>
      <c r="X1866">
        <v>0.01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 t="s">
        <v>6</v>
      </c>
      <c r="AG1866">
        <v>0.01</v>
      </c>
      <c r="AH1866">
        <v>3</v>
      </c>
      <c r="AI1866">
        <v>-1</v>
      </c>
      <c r="AJ1866" t="s">
        <v>6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</row>
    <row r="1867" spans="1:44" x14ac:dyDescent="0.2">
      <c r="A1867">
        <f>ROW(Source!A675)</f>
        <v>675</v>
      </c>
      <c r="B1867">
        <v>27724076</v>
      </c>
      <c r="C1867">
        <v>27724053</v>
      </c>
      <c r="D1867">
        <v>25185231</v>
      </c>
      <c r="E1867">
        <v>1</v>
      </c>
      <c r="F1867">
        <v>1</v>
      </c>
      <c r="G1867">
        <v>1</v>
      </c>
      <c r="H1867">
        <v>3</v>
      </c>
      <c r="I1867" t="s">
        <v>1246</v>
      </c>
      <c r="J1867" t="s">
        <v>1247</v>
      </c>
      <c r="K1867" t="s">
        <v>1248</v>
      </c>
      <c r="L1867">
        <v>1346</v>
      </c>
      <c r="N1867">
        <v>1009</v>
      </c>
      <c r="O1867" t="s">
        <v>178</v>
      </c>
      <c r="P1867" t="s">
        <v>178</v>
      </c>
      <c r="Q1867">
        <v>1</v>
      </c>
      <c r="X1867">
        <v>1200</v>
      </c>
      <c r="Y1867">
        <v>3.69</v>
      </c>
      <c r="Z1867">
        <v>0</v>
      </c>
      <c r="AA1867">
        <v>0</v>
      </c>
      <c r="AB1867">
        <v>0</v>
      </c>
      <c r="AC1867">
        <v>0</v>
      </c>
      <c r="AD1867">
        <v>1</v>
      </c>
      <c r="AE1867">
        <v>0</v>
      </c>
      <c r="AF1867" t="s">
        <v>6</v>
      </c>
      <c r="AG1867">
        <v>1200</v>
      </c>
      <c r="AH1867">
        <v>2</v>
      </c>
      <c r="AI1867">
        <v>27724064</v>
      </c>
      <c r="AJ1867">
        <v>1867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</row>
    <row r="1868" spans="1:44" x14ac:dyDescent="0.2">
      <c r="A1868">
        <f>ROW(Source!A675)</f>
        <v>675</v>
      </c>
      <c r="B1868">
        <v>27724077</v>
      </c>
      <c r="C1868">
        <v>27724053</v>
      </c>
      <c r="D1868">
        <v>25145248</v>
      </c>
      <c r="E1868">
        <v>17</v>
      </c>
      <c r="F1868">
        <v>1</v>
      </c>
      <c r="G1868">
        <v>1</v>
      </c>
      <c r="H1868">
        <v>3</v>
      </c>
      <c r="I1868" t="s">
        <v>1423</v>
      </c>
      <c r="J1868" t="s">
        <v>6</v>
      </c>
      <c r="K1868" t="s">
        <v>1424</v>
      </c>
      <c r="L1868">
        <v>1348</v>
      </c>
      <c r="N1868">
        <v>1009</v>
      </c>
      <c r="O1868" t="s">
        <v>46</v>
      </c>
      <c r="P1868" t="s">
        <v>46</v>
      </c>
      <c r="Q1868">
        <v>1000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1</v>
      </c>
      <c r="AD1868">
        <v>0</v>
      </c>
      <c r="AE1868">
        <v>0</v>
      </c>
      <c r="AF1868" t="s">
        <v>6</v>
      </c>
      <c r="AG1868">
        <v>0</v>
      </c>
      <c r="AH1868">
        <v>3</v>
      </c>
      <c r="AI1868">
        <v>-1</v>
      </c>
      <c r="AJ1868" t="s">
        <v>6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</row>
    <row r="1869" spans="1:44" x14ac:dyDescent="0.2">
      <c r="A1869">
        <f>ROW(Source!A682)</f>
        <v>682</v>
      </c>
      <c r="B1869">
        <v>27724093</v>
      </c>
      <c r="C1869">
        <v>27724081</v>
      </c>
      <c r="D1869">
        <v>25418547</v>
      </c>
      <c r="E1869">
        <v>1</v>
      </c>
      <c r="F1869">
        <v>1</v>
      </c>
      <c r="G1869">
        <v>1</v>
      </c>
      <c r="H1869">
        <v>1</v>
      </c>
      <c r="I1869" t="s">
        <v>1073</v>
      </c>
      <c r="J1869" t="s">
        <v>6</v>
      </c>
      <c r="K1869" t="s">
        <v>1074</v>
      </c>
      <c r="L1869">
        <v>1191</v>
      </c>
      <c r="N1869">
        <v>1013</v>
      </c>
      <c r="O1869" t="s">
        <v>953</v>
      </c>
      <c r="P1869" t="s">
        <v>953</v>
      </c>
      <c r="Q1869">
        <v>1</v>
      </c>
      <c r="X1869">
        <v>145.72</v>
      </c>
      <c r="Y1869">
        <v>0</v>
      </c>
      <c r="Z1869">
        <v>0</v>
      </c>
      <c r="AA1869">
        <v>0</v>
      </c>
      <c r="AB1869">
        <v>8.74</v>
      </c>
      <c r="AC1869">
        <v>0</v>
      </c>
      <c r="AD1869">
        <v>1</v>
      </c>
      <c r="AE1869">
        <v>1</v>
      </c>
      <c r="AF1869" t="s">
        <v>103</v>
      </c>
      <c r="AG1869">
        <v>167.57799999999997</v>
      </c>
      <c r="AH1869">
        <v>2</v>
      </c>
      <c r="AI1869">
        <v>27724082</v>
      </c>
      <c r="AJ1869">
        <v>1869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</row>
    <row r="1870" spans="1:44" x14ac:dyDescent="0.2">
      <c r="A1870">
        <f>ROW(Source!A682)</f>
        <v>682</v>
      </c>
      <c r="B1870">
        <v>27724094</v>
      </c>
      <c r="C1870">
        <v>27724081</v>
      </c>
      <c r="D1870">
        <v>25412928</v>
      </c>
      <c r="E1870">
        <v>1</v>
      </c>
      <c r="F1870">
        <v>1</v>
      </c>
      <c r="G1870">
        <v>1</v>
      </c>
      <c r="H1870">
        <v>1</v>
      </c>
      <c r="I1870" t="s">
        <v>954</v>
      </c>
      <c r="J1870" t="s">
        <v>6</v>
      </c>
      <c r="K1870" t="s">
        <v>955</v>
      </c>
      <c r="L1870">
        <v>1191</v>
      </c>
      <c r="N1870">
        <v>1013</v>
      </c>
      <c r="O1870" t="s">
        <v>953</v>
      </c>
      <c r="P1870" t="s">
        <v>953</v>
      </c>
      <c r="Q1870">
        <v>1</v>
      </c>
      <c r="X1870">
        <v>4.2300000000000004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1</v>
      </c>
      <c r="AE1870">
        <v>2</v>
      </c>
      <c r="AF1870" t="s">
        <v>102</v>
      </c>
      <c r="AG1870">
        <v>5.2875000000000005</v>
      </c>
      <c r="AH1870">
        <v>2</v>
      </c>
      <c r="AI1870">
        <v>27724083</v>
      </c>
      <c r="AJ1870">
        <v>1870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</row>
    <row r="1871" spans="1:44" x14ac:dyDescent="0.2">
      <c r="A1871">
        <f>ROW(Source!A682)</f>
        <v>682</v>
      </c>
      <c r="B1871">
        <v>27724095</v>
      </c>
      <c r="C1871">
        <v>27724081</v>
      </c>
      <c r="D1871">
        <v>25230514</v>
      </c>
      <c r="E1871">
        <v>1</v>
      </c>
      <c r="F1871">
        <v>1</v>
      </c>
      <c r="G1871">
        <v>1</v>
      </c>
      <c r="H1871">
        <v>2</v>
      </c>
      <c r="I1871" t="s">
        <v>960</v>
      </c>
      <c r="J1871" t="s">
        <v>961</v>
      </c>
      <c r="K1871" t="s">
        <v>962</v>
      </c>
      <c r="L1871">
        <v>1368</v>
      </c>
      <c r="N1871">
        <v>1011</v>
      </c>
      <c r="O1871" t="s">
        <v>959</v>
      </c>
      <c r="P1871" t="s">
        <v>959</v>
      </c>
      <c r="Q1871">
        <v>1</v>
      </c>
      <c r="X1871">
        <v>0.66</v>
      </c>
      <c r="Y1871">
        <v>0</v>
      </c>
      <c r="Z1871">
        <v>31.26</v>
      </c>
      <c r="AA1871">
        <v>13.5</v>
      </c>
      <c r="AB1871">
        <v>0</v>
      </c>
      <c r="AC1871">
        <v>0</v>
      </c>
      <c r="AD1871">
        <v>1</v>
      </c>
      <c r="AE1871">
        <v>0</v>
      </c>
      <c r="AF1871" t="s">
        <v>102</v>
      </c>
      <c r="AG1871">
        <v>0.82500000000000007</v>
      </c>
      <c r="AH1871">
        <v>2</v>
      </c>
      <c r="AI1871">
        <v>27724084</v>
      </c>
      <c r="AJ1871">
        <v>1871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</row>
    <row r="1872" spans="1:44" x14ac:dyDescent="0.2">
      <c r="A1872">
        <f>ROW(Source!A682)</f>
        <v>682</v>
      </c>
      <c r="B1872">
        <v>27724096</v>
      </c>
      <c r="C1872">
        <v>27724081</v>
      </c>
      <c r="D1872">
        <v>25231607</v>
      </c>
      <c r="E1872">
        <v>1</v>
      </c>
      <c r="F1872">
        <v>1</v>
      </c>
      <c r="G1872">
        <v>1</v>
      </c>
      <c r="H1872">
        <v>2</v>
      </c>
      <c r="I1872" t="s">
        <v>997</v>
      </c>
      <c r="J1872" t="s">
        <v>998</v>
      </c>
      <c r="K1872" t="s">
        <v>999</v>
      </c>
      <c r="L1872">
        <v>1368</v>
      </c>
      <c r="N1872">
        <v>1011</v>
      </c>
      <c r="O1872" t="s">
        <v>959</v>
      </c>
      <c r="P1872" t="s">
        <v>959</v>
      </c>
      <c r="Q1872">
        <v>1</v>
      </c>
      <c r="X1872">
        <v>3.57</v>
      </c>
      <c r="Y1872">
        <v>0</v>
      </c>
      <c r="Z1872">
        <v>65.709999999999994</v>
      </c>
      <c r="AA1872">
        <v>11.6</v>
      </c>
      <c r="AB1872">
        <v>0</v>
      </c>
      <c r="AC1872">
        <v>0</v>
      </c>
      <c r="AD1872">
        <v>1</v>
      </c>
      <c r="AE1872">
        <v>0</v>
      </c>
      <c r="AF1872" t="s">
        <v>102</v>
      </c>
      <c r="AG1872">
        <v>4.4624999999999995</v>
      </c>
      <c r="AH1872">
        <v>2</v>
      </c>
      <c r="AI1872">
        <v>27724085</v>
      </c>
      <c r="AJ1872">
        <v>1872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</row>
    <row r="1873" spans="1:44" x14ac:dyDescent="0.2">
      <c r="A1873">
        <f>ROW(Source!A682)</f>
        <v>682</v>
      </c>
      <c r="B1873">
        <v>27724097</v>
      </c>
      <c r="C1873">
        <v>27724081</v>
      </c>
      <c r="D1873">
        <v>25150226</v>
      </c>
      <c r="E1873">
        <v>1</v>
      </c>
      <c r="F1873">
        <v>1</v>
      </c>
      <c r="G1873">
        <v>1</v>
      </c>
      <c r="H1873">
        <v>3</v>
      </c>
      <c r="I1873" t="s">
        <v>1249</v>
      </c>
      <c r="J1873" t="s">
        <v>1250</v>
      </c>
      <c r="K1873" t="s">
        <v>1251</v>
      </c>
      <c r="L1873">
        <v>1301</v>
      </c>
      <c r="N1873">
        <v>1003</v>
      </c>
      <c r="O1873" t="s">
        <v>501</v>
      </c>
      <c r="P1873" t="s">
        <v>501</v>
      </c>
      <c r="Q1873">
        <v>1</v>
      </c>
      <c r="X1873">
        <v>244</v>
      </c>
      <c r="Y1873">
        <v>6.38</v>
      </c>
      <c r="Z1873">
        <v>0</v>
      </c>
      <c r="AA1873">
        <v>0</v>
      </c>
      <c r="AB1873">
        <v>0</v>
      </c>
      <c r="AC1873">
        <v>0</v>
      </c>
      <c r="AD1873">
        <v>1</v>
      </c>
      <c r="AE1873">
        <v>0</v>
      </c>
      <c r="AF1873" t="s">
        <v>6</v>
      </c>
      <c r="AG1873">
        <v>244</v>
      </c>
      <c r="AH1873">
        <v>2</v>
      </c>
      <c r="AI1873">
        <v>27724086</v>
      </c>
      <c r="AJ1873">
        <v>1873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</row>
    <row r="1874" spans="1:44" x14ac:dyDescent="0.2">
      <c r="A1874">
        <f>ROW(Source!A682)</f>
        <v>682</v>
      </c>
      <c r="B1874">
        <v>27724098</v>
      </c>
      <c r="C1874">
        <v>27724081</v>
      </c>
      <c r="D1874">
        <v>25150227</v>
      </c>
      <c r="E1874">
        <v>1</v>
      </c>
      <c r="F1874">
        <v>1</v>
      </c>
      <c r="G1874">
        <v>1</v>
      </c>
      <c r="H1874">
        <v>3</v>
      </c>
      <c r="I1874" t="s">
        <v>1252</v>
      </c>
      <c r="J1874" t="s">
        <v>1253</v>
      </c>
      <c r="K1874" t="s">
        <v>1254</v>
      </c>
      <c r="L1874">
        <v>1301</v>
      </c>
      <c r="N1874">
        <v>1003</v>
      </c>
      <c r="O1874" t="s">
        <v>501</v>
      </c>
      <c r="P1874" t="s">
        <v>501</v>
      </c>
      <c r="Q1874">
        <v>1</v>
      </c>
      <c r="X1874">
        <v>56</v>
      </c>
      <c r="Y1874">
        <v>7.95</v>
      </c>
      <c r="Z1874">
        <v>0</v>
      </c>
      <c r="AA1874">
        <v>0</v>
      </c>
      <c r="AB1874">
        <v>0</v>
      </c>
      <c r="AC1874">
        <v>0</v>
      </c>
      <c r="AD1874">
        <v>1</v>
      </c>
      <c r="AE1874">
        <v>0</v>
      </c>
      <c r="AF1874" t="s">
        <v>6</v>
      </c>
      <c r="AG1874">
        <v>56</v>
      </c>
      <c r="AH1874">
        <v>2</v>
      </c>
      <c r="AI1874">
        <v>27724087</v>
      </c>
      <c r="AJ1874">
        <v>1874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</row>
    <row r="1875" spans="1:44" x14ac:dyDescent="0.2">
      <c r="A1875">
        <f>ROW(Source!A682)</f>
        <v>682</v>
      </c>
      <c r="B1875">
        <v>27724099</v>
      </c>
      <c r="C1875">
        <v>27724081</v>
      </c>
      <c r="D1875">
        <v>25150315</v>
      </c>
      <c r="E1875">
        <v>1</v>
      </c>
      <c r="F1875">
        <v>1</v>
      </c>
      <c r="G1875">
        <v>1</v>
      </c>
      <c r="H1875">
        <v>3</v>
      </c>
      <c r="I1875" t="s">
        <v>1255</v>
      </c>
      <c r="J1875" t="s">
        <v>1256</v>
      </c>
      <c r="K1875" t="s">
        <v>1257</v>
      </c>
      <c r="L1875">
        <v>1302</v>
      </c>
      <c r="N1875">
        <v>1003</v>
      </c>
      <c r="O1875" t="s">
        <v>751</v>
      </c>
      <c r="P1875" t="s">
        <v>751</v>
      </c>
      <c r="Q1875">
        <v>10</v>
      </c>
      <c r="X1875">
        <v>15.6</v>
      </c>
      <c r="Y1875">
        <v>64.099999999999994</v>
      </c>
      <c r="Z1875">
        <v>0</v>
      </c>
      <c r="AA1875">
        <v>0</v>
      </c>
      <c r="AB1875">
        <v>0</v>
      </c>
      <c r="AC1875">
        <v>0</v>
      </c>
      <c r="AD1875">
        <v>1</v>
      </c>
      <c r="AE1875">
        <v>0</v>
      </c>
      <c r="AF1875" t="s">
        <v>6</v>
      </c>
      <c r="AG1875">
        <v>15.6</v>
      </c>
      <c r="AH1875">
        <v>2</v>
      </c>
      <c r="AI1875">
        <v>27724088</v>
      </c>
      <c r="AJ1875">
        <v>1875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</row>
    <row r="1876" spans="1:44" x14ac:dyDescent="0.2">
      <c r="A1876">
        <f>ROW(Source!A682)</f>
        <v>682</v>
      </c>
      <c r="B1876">
        <v>27724100</v>
      </c>
      <c r="C1876">
        <v>27724081</v>
      </c>
      <c r="D1876">
        <v>25152739</v>
      </c>
      <c r="E1876">
        <v>1</v>
      </c>
      <c r="F1876">
        <v>1</v>
      </c>
      <c r="G1876">
        <v>1</v>
      </c>
      <c r="H1876">
        <v>3</v>
      </c>
      <c r="I1876" t="s">
        <v>1258</v>
      </c>
      <c r="J1876" t="s">
        <v>1259</v>
      </c>
      <c r="K1876" t="s">
        <v>1260</v>
      </c>
      <c r="L1876">
        <v>1358</v>
      </c>
      <c r="N1876">
        <v>1010</v>
      </c>
      <c r="O1876" t="s">
        <v>553</v>
      </c>
      <c r="P1876" t="s">
        <v>553</v>
      </c>
      <c r="Q1876">
        <v>10</v>
      </c>
      <c r="X1876">
        <v>38.9</v>
      </c>
      <c r="Y1876">
        <v>7.03</v>
      </c>
      <c r="Z1876">
        <v>0</v>
      </c>
      <c r="AA1876">
        <v>0</v>
      </c>
      <c r="AB1876">
        <v>0</v>
      </c>
      <c r="AC1876">
        <v>0</v>
      </c>
      <c r="AD1876">
        <v>1</v>
      </c>
      <c r="AE1876">
        <v>0</v>
      </c>
      <c r="AF1876" t="s">
        <v>6</v>
      </c>
      <c r="AG1876">
        <v>38.9</v>
      </c>
      <c r="AH1876">
        <v>2</v>
      </c>
      <c r="AI1876">
        <v>27724089</v>
      </c>
      <c r="AJ1876">
        <v>1876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</row>
    <row r="1877" spans="1:44" x14ac:dyDescent="0.2">
      <c r="A1877">
        <f>ROW(Source!A682)</f>
        <v>682</v>
      </c>
      <c r="B1877">
        <v>27724101</v>
      </c>
      <c r="C1877">
        <v>27724081</v>
      </c>
      <c r="D1877">
        <v>25145142</v>
      </c>
      <c r="E1877">
        <v>17</v>
      </c>
      <c r="F1877">
        <v>1</v>
      </c>
      <c r="G1877">
        <v>1</v>
      </c>
      <c r="H1877">
        <v>3</v>
      </c>
      <c r="I1877" t="s">
        <v>1439</v>
      </c>
      <c r="J1877" t="s">
        <v>6</v>
      </c>
      <c r="K1877" t="s">
        <v>1440</v>
      </c>
      <c r="L1877">
        <v>1327</v>
      </c>
      <c r="N1877">
        <v>1005</v>
      </c>
      <c r="O1877" t="s">
        <v>96</v>
      </c>
      <c r="P1877" t="s">
        <v>96</v>
      </c>
      <c r="Q1877">
        <v>1</v>
      </c>
      <c r="X1877">
        <v>100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 t="s">
        <v>6</v>
      </c>
      <c r="AG1877">
        <v>100</v>
      </c>
      <c r="AH1877">
        <v>3</v>
      </c>
      <c r="AI1877">
        <v>-1</v>
      </c>
      <c r="AJ1877" t="s">
        <v>6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</row>
    <row r="1878" spans="1:44" x14ac:dyDescent="0.2">
      <c r="A1878">
        <f>ROW(Source!A682)</f>
        <v>682</v>
      </c>
      <c r="B1878">
        <v>27724102</v>
      </c>
      <c r="C1878">
        <v>27724081</v>
      </c>
      <c r="D1878">
        <v>25180423</v>
      </c>
      <c r="E1878">
        <v>1</v>
      </c>
      <c r="F1878">
        <v>1</v>
      </c>
      <c r="G1878">
        <v>1</v>
      </c>
      <c r="H1878">
        <v>3</v>
      </c>
      <c r="I1878" t="s">
        <v>1261</v>
      </c>
      <c r="J1878" t="s">
        <v>1262</v>
      </c>
      <c r="K1878" t="s">
        <v>1263</v>
      </c>
      <c r="L1878">
        <v>1355</v>
      </c>
      <c r="N1878">
        <v>1010</v>
      </c>
      <c r="O1878" t="s">
        <v>519</v>
      </c>
      <c r="P1878" t="s">
        <v>519</v>
      </c>
      <c r="Q1878">
        <v>100</v>
      </c>
      <c r="X1878">
        <v>8</v>
      </c>
      <c r="Y1878">
        <v>50</v>
      </c>
      <c r="Z1878">
        <v>0</v>
      </c>
      <c r="AA1878">
        <v>0</v>
      </c>
      <c r="AB1878">
        <v>0</v>
      </c>
      <c r="AC1878">
        <v>0</v>
      </c>
      <c r="AD1878">
        <v>1</v>
      </c>
      <c r="AE1878">
        <v>0</v>
      </c>
      <c r="AF1878" t="s">
        <v>6</v>
      </c>
      <c r="AG1878">
        <v>8</v>
      </c>
      <c r="AH1878">
        <v>2</v>
      </c>
      <c r="AI1878">
        <v>27724091</v>
      </c>
      <c r="AJ1878">
        <v>1877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</row>
    <row r="1879" spans="1:44" x14ac:dyDescent="0.2">
      <c r="A1879">
        <f>ROW(Source!A682)</f>
        <v>682</v>
      </c>
      <c r="B1879">
        <v>27724103</v>
      </c>
      <c r="C1879">
        <v>27724081</v>
      </c>
      <c r="D1879">
        <v>25186863</v>
      </c>
      <c r="E1879">
        <v>1</v>
      </c>
      <c r="F1879">
        <v>1</v>
      </c>
      <c r="G1879">
        <v>1</v>
      </c>
      <c r="H1879">
        <v>3</v>
      </c>
      <c r="I1879" t="s">
        <v>1264</v>
      </c>
      <c r="J1879" t="s">
        <v>1265</v>
      </c>
      <c r="K1879" t="s">
        <v>1266</v>
      </c>
      <c r="L1879">
        <v>1354</v>
      </c>
      <c r="N1879">
        <v>1010</v>
      </c>
      <c r="O1879" t="s">
        <v>252</v>
      </c>
      <c r="P1879" t="s">
        <v>252</v>
      </c>
      <c r="Q1879">
        <v>1</v>
      </c>
      <c r="X1879">
        <v>69</v>
      </c>
      <c r="Y1879">
        <v>67</v>
      </c>
      <c r="Z1879">
        <v>0</v>
      </c>
      <c r="AA1879">
        <v>0</v>
      </c>
      <c r="AB1879">
        <v>0</v>
      </c>
      <c r="AC1879">
        <v>0</v>
      </c>
      <c r="AD1879">
        <v>1</v>
      </c>
      <c r="AE1879">
        <v>0</v>
      </c>
      <c r="AF1879" t="s">
        <v>6</v>
      </c>
      <c r="AG1879">
        <v>69</v>
      </c>
      <c r="AH1879">
        <v>2</v>
      </c>
      <c r="AI1879">
        <v>27724092</v>
      </c>
      <c r="AJ1879">
        <v>1878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</row>
    <row r="1880" spans="1:44" x14ac:dyDescent="0.2">
      <c r="A1880">
        <f>ROW(Source!A683)</f>
        <v>683</v>
      </c>
      <c r="B1880">
        <v>27724093</v>
      </c>
      <c r="C1880">
        <v>27724081</v>
      </c>
      <c r="D1880">
        <v>25418547</v>
      </c>
      <c r="E1880">
        <v>1</v>
      </c>
      <c r="F1880">
        <v>1</v>
      </c>
      <c r="G1880">
        <v>1</v>
      </c>
      <c r="H1880">
        <v>1</v>
      </c>
      <c r="I1880" t="s">
        <v>1073</v>
      </c>
      <c r="J1880" t="s">
        <v>6</v>
      </c>
      <c r="K1880" t="s">
        <v>1074</v>
      </c>
      <c r="L1880">
        <v>1191</v>
      </c>
      <c r="N1880">
        <v>1013</v>
      </c>
      <c r="O1880" t="s">
        <v>953</v>
      </c>
      <c r="P1880" t="s">
        <v>953</v>
      </c>
      <c r="Q1880">
        <v>1</v>
      </c>
      <c r="X1880">
        <v>145.72</v>
      </c>
      <c r="Y1880">
        <v>0</v>
      </c>
      <c r="Z1880">
        <v>0</v>
      </c>
      <c r="AA1880">
        <v>0</v>
      </c>
      <c r="AB1880">
        <v>8.74</v>
      </c>
      <c r="AC1880">
        <v>0</v>
      </c>
      <c r="AD1880">
        <v>1</v>
      </c>
      <c r="AE1880">
        <v>1</v>
      </c>
      <c r="AF1880" t="s">
        <v>103</v>
      </c>
      <c r="AG1880">
        <v>167.57799999999997</v>
      </c>
      <c r="AH1880">
        <v>2</v>
      </c>
      <c r="AI1880">
        <v>27724082</v>
      </c>
      <c r="AJ1880">
        <v>1880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</row>
    <row r="1881" spans="1:44" x14ac:dyDescent="0.2">
      <c r="A1881">
        <f>ROW(Source!A683)</f>
        <v>683</v>
      </c>
      <c r="B1881">
        <v>27724094</v>
      </c>
      <c r="C1881">
        <v>27724081</v>
      </c>
      <c r="D1881">
        <v>25412928</v>
      </c>
      <c r="E1881">
        <v>1</v>
      </c>
      <c r="F1881">
        <v>1</v>
      </c>
      <c r="G1881">
        <v>1</v>
      </c>
      <c r="H1881">
        <v>1</v>
      </c>
      <c r="I1881" t="s">
        <v>954</v>
      </c>
      <c r="J1881" t="s">
        <v>6</v>
      </c>
      <c r="K1881" t="s">
        <v>955</v>
      </c>
      <c r="L1881">
        <v>1191</v>
      </c>
      <c r="N1881">
        <v>1013</v>
      </c>
      <c r="O1881" t="s">
        <v>953</v>
      </c>
      <c r="P1881" t="s">
        <v>953</v>
      </c>
      <c r="Q1881">
        <v>1</v>
      </c>
      <c r="X1881">
        <v>4.2300000000000004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1</v>
      </c>
      <c r="AE1881">
        <v>2</v>
      </c>
      <c r="AF1881" t="s">
        <v>102</v>
      </c>
      <c r="AG1881">
        <v>5.2875000000000005</v>
      </c>
      <c r="AH1881">
        <v>2</v>
      </c>
      <c r="AI1881">
        <v>27724083</v>
      </c>
      <c r="AJ1881">
        <v>1881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</row>
    <row r="1882" spans="1:44" x14ac:dyDescent="0.2">
      <c r="A1882">
        <f>ROW(Source!A683)</f>
        <v>683</v>
      </c>
      <c r="B1882">
        <v>27724095</v>
      </c>
      <c r="C1882">
        <v>27724081</v>
      </c>
      <c r="D1882">
        <v>25230514</v>
      </c>
      <c r="E1882">
        <v>1</v>
      </c>
      <c r="F1882">
        <v>1</v>
      </c>
      <c r="G1882">
        <v>1</v>
      </c>
      <c r="H1882">
        <v>2</v>
      </c>
      <c r="I1882" t="s">
        <v>960</v>
      </c>
      <c r="J1882" t="s">
        <v>961</v>
      </c>
      <c r="K1882" t="s">
        <v>962</v>
      </c>
      <c r="L1882">
        <v>1368</v>
      </c>
      <c r="N1882">
        <v>1011</v>
      </c>
      <c r="O1882" t="s">
        <v>959</v>
      </c>
      <c r="P1882" t="s">
        <v>959</v>
      </c>
      <c r="Q1882">
        <v>1</v>
      </c>
      <c r="X1882">
        <v>0.66</v>
      </c>
      <c r="Y1882">
        <v>0</v>
      </c>
      <c r="Z1882">
        <v>31.26</v>
      </c>
      <c r="AA1882">
        <v>13.5</v>
      </c>
      <c r="AB1882">
        <v>0</v>
      </c>
      <c r="AC1882">
        <v>0</v>
      </c>
      <c r="AD1882">
        <v>1</v>
      </c>
      <c r="AE1882">
        <v>0</v>
      </c>
      <c r="AF1882" t="s">
        <v>102</v>
      </c>
      <c r="AG1882">
        <v>0.82500000000000007</v>
      </c>
      <c r="AH1882">
        <v>2</v>
      </c>
      <c r="AI1882">
        <v>27724084</v>
      </c>
      <c r="AJ1882">
        <v>1882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</row>
    <row r="1883" spans="1:44" x14ac:dyDescent="0.2">
      <c r="A1883">
        <f>ROW(Source!A683)</f>
        <v>683</v>
      </c>
      <c r="B1883">
        <v>27724096</v>
      </c>
      <c r="C1883">
        <v>27724081</v>
      </c>
      <c r="D1883">
        <v>25231607</v>
      </c>
      <c r="E1883">
        <v>1</v>
      </c>
      <c r="F1883">
        <v>1</v>
      </c>
      <c r="G1883">
        <v>1</v>
      </c>
      <c r="H1883">
        <v>2</v>
      </c>
      <c r="I1883" t="s">
        <v>997</v>
      </c>
      <c r="J1883" t="s">
        <v>998</v>
      </c>
      <c r="K1883" t="s">
        <v>999</v>
      </c>
      <c r="L1883">
        <v>1368</v>
      </c>
      <c r="N1883">
        <v>1011</v>
      </c>
      <c r="O1883" t="s">
        <v>959</v>
      </c>
      <c r="P1883" t="s">
        <v>959</v>
      </c>
      <c r="Q1883">
        <v>1</v>
      </c>
      <c r="X1883">
        <v>3.57</v>
      </c>
      <c r="Y1883">
        <v>0</v>
      </c>
      <c r="Z1883">
        <v>65.709999999999994</v>
      </c>
      <c r="AA1883">
        <v>11.6</v>
      </c>
      <c r="AB1883">
        <v>0</v>
      </c>
      <c r="AC1883">
        <v>0</v>
      </c>
      <c r="AD1883">
        <v>1</v>
      </c>
      <c r="AE1883">
        <v>0</v>
      </c>
      <c r="AF1883" t="s">
        <v>102</v>
      </c>
      <c r="AG1883">
        <v>4.4624999999999995</v>
      </c>
      <c r="AH1883">
        <v>2</v>
      </c>
      <c r="AI1883">
        <v>27724085</v>
      </c>
      <c r="AJ1883">
        <v>1883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</row>
    <row r="1884" spans="1:44" x14ac:dyDescent="0.2">
      <c r="A1884">
        <f>ROW(Source!A683)</f>
        <v>683</v>
      </c>
      <c r="B1884">
        <v>27724097</v>
      </c>
      <c r="C1884">
        <v>27724081</v>
      </c>
      <c r="D1884">
        <v>25150226</v>
      </c>
      <c r="E1884">
        <v>1</v>
      </c>
      <c r="F1884">
        <v>1</v>
      </c>
      <c r="G1884">
        <v>1</v>
      </c>
      <c r="H1884">
        <v>3</v>
      </c>
      <c r="I1884" t="s">
        <v>1249</v>
      </c>
      <c r="J1884" t="s">
        <v>1250</v>
      </c>
      <c r="K1884" t="s">
        <v>1251</v>
      </c>
      <c r="L1884">
        <v>1301</v>
      </c>
      <c r="N1884">
        <v>1003</v>
      </c>
      <c r="O1884" t="s">
        <v>501</v>
      </c>
      <c r="P1884" t="s">
        <v>501</v>
      </c>
      <c r="Q1884">
        <v>1</v>
      </c>
      <c r="X1884">
        <v>244</v>
      </c>
      <c r="Y1884">
        <v>6.38</v>
      </c>
      <c r="Z1884">
        <v>0</v>
      </c>
      <c r="AA1884">
        <v>0</v>
      </c>
      <c r="AB1884">
        <v>0</v>
      </c>
      <c r="AC1884">
        <v>0</v>
      </c>
      <c r="AD1884">
        <v>1</v>
      </c>
      <c r="AE1884">
        <v>0</v>
      </c>
      <c r="AF1884" t="s">
        <v>6</v>
      </c>
      <c r="AG1884">
        <v>244</v>
      </c>
      <c r="AH1884">
        <v>2</v>
      </c>
      <c r="AI1884">
        <v>27724086</v>
      </c>
      <c r="AJ1884">
        <v>1884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</row>
    <row r="1885" spans="1:44" x14ac:dyDescent="0.2">
      <c r="A1885">
        <f>ROW(Source!A683)</f>
        <v>683</v>
      </c>
      <c r="B1885">
        <v>27724098</v>
      </c>
      <c r="C1885">
        <v>27724081</v>
      </c>
      <c r="D1885">
        <v>25150227</v>
      </c>
      <c r="E1885">
        <v>1</v>
      </c>
      <c r="F1885">
        <v>1</v>
      </c>
      <c r="G1885">
        <v>1</v>
      </c>
      <c r="H1885">
        <v>3</v>
      </c>
      <c r="I1885" t="s">
        <v>1252</v>
      </c>
      <c r="J1885" t="s">
        <v>1253</v>
      </c>
      <c r="K1885" t="s">
        <v>1254</v>
      </c>
      <c r="L1885">
        <v>1301</v>
      </c>
      <c r="N1885">
        <v>1003</v>
      </c>
      <c r="O1885" t="s">
        <v>501</v>
      </c>
      <c r="P1885" t="s">
        <v>501</v>
      </c>
      <c r="Q1885">
        <v>1</v>
      </c>
      <c r="X1885">
        <v>56</v>
      </c>
      <c r="Y1885">
        <v>7.95</v>
      </c>
      <c r="Z1885">
        <v>0</v>
      </c>
      <c r="AA1885">
        <v>0</v>
      </c>
      <c r="AB1885">
        <v>0</v>
      </c>
      <c r="AC1885">
        <v>0</v>
      </c>
      <c r="AD1885">
        <v>1</v>
      </c>
      <c r="AE1885">
        <v>0</v>
      </c>
      <c r="AF1885" t="s">
        <v>6</v>
      </c>
      <c r="AG1885">
        <v>56</v>
      </c>
      <c r="AH1885">
        <v>2</v>
      </c>
      <c r="AI1885">
        <v>27724087</v>
      </c>
      <c r="AJ1885">
        <v>1885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</row>
    <row r="1886" spans="1:44" x14ac:dyDescent="0.2">
      <c r="A1886">
        <f>ROW(Source!A683)</f>
        <v>683</v>
      </c>
      <c r="B1886">
        <v>27724099</v>
      </c>
      <c r="C1886">
        <v>27724081</v>
      </c>
      <c r="D1886">
        <v>25150315</v>
      </c>
      <c r="E1886">
        <v>1</v>
      </c>
      <c r="F1886">
        <v>1</v>
      </c>
      <c r="G1886">
        <v>1</v>
      </c>
      <c r="H1886">
        <v>3</v>
      </c>
      <c r="I1886" t="s">
        <v>1255</v>
      </c>
      <c r="J1886" t="s">
        <v>1256</v>
      </c>
      <c r="K1886" t="s">
        <v>1257</v>
      </c>
      <c r="L1886">
        <v>1302</v>
      </c>
      <c r="N1886">
        <v>1003</v>
      </c>
      <c r="O1886" t="s">
        <v>751</v>
      </c>
      <c r="P1886" t="s">
        <v>751</v>
      </c>
      <c r="Q1886">
        <v>10</v>
      </c>
      <c r="X1886">
        <v>15.6</v>
      </c>
      <c r="Y1886">
        <v>64.099999999999994</v>
      </c>
      <c r="Z1886">
        <v>0</v>
      </c>
      <c r="AA1886">
        <v>0</v>
      </c>
      <c r="AB1886">
        <v>0</v>
      </c>
      <c r="AC1886">
        <v>0</v>
      </c>
      <c r="AD1886">
        <v>1</v>
      </c>
      <c r="AE1886">
        <v>0</v>
      </c>
      <c r="AF1886" t="s">
        <v>6</v>
      </c>
      <c r="AG1886">
        <v>15.6</v>
      </c>
      <c r="AH1886">
        <v>2</v>
      </c>
      <c r="AI1886">
        <v>27724088</v>
      </c>
      <c r="AJ1886">
        <v>1886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</row>
    <row r="1887" spans="1:44" x14ac:dyDescent="0.2">
      <c r="A1887">
        <f>ROW(Source!A683)</f>
        <v>683</v>
      </c>
      <c r="B1887">
        <v>27724100</v>
      </c>
      <c r="C1887">
        <v>27724081</v>
      </c>
      <c r="D1887">
        <v>25152739</v>
      </c>
      <c r="E1887">
        <v>1</v>
      </c>
      <c r="F1887">
        <v>1</v>
      </c>
      <c r="G1887">
        <v>1</v>
      </c>
      <c r="H1887">
        <v>3</v>
      </c>
      <c r="I1887" t="s">
        <v>1258</v>
      </c>
      <c r="J1887" t="s">
        <v>1259</v>
      </c>
      <c r="K1887" t="s">
        <v>1260</v>
      </c>
      <c r="L1887">
        <v>1358</v>
      </c>
      <c r="N1887">
        <v>1010</v>
      </c>
      <c r="O1887" t="s">
        <v>553</v>
      </c>
      <c r="P1887" t="s">
        <v>553</v>
      </c>
      <c r="Q1887">
        <v>10</v>
      </c>
      <c r="X1887">
        <v>38.9</v>
      </c>
      <c r="Y1887">
        <v>7.03</v>
      </c>
      <c r="Z1887">
        <v>0</v>
      </c>
      <c r="AA1887">
        <v>0</v>
      </c>
      <c r="AB1887">
        <v>0</v>
      </c>
      <c r="AC1887">
        <v>0</v>
      </c>
      <c r="AD1887">
        <v>1</v>
      </c>
      <c r="AE1887">
        <v>0</v>
      </c>
      <c r="AF1887" t="s">
        <v>6</v>
      </c>
      <c r="AG1887">
        <v>38.9</v>
      </c>
      <c r="AH1887">
        <v>2</v>
      </c>
      <c r="AI1887">
        <v>27724089</v>
      </c>
      <c r="AJ1887">
        <v>1887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</row>
    <row r="1888" spans="1:44" x14ac:dyDescent="0.2">
      <c r="A1888">
        <f>ROW(Source!A683)</f>
        <v>683</v>
      </c>
      <c r="B1888">
        <v>27724101</v>
      </c>
      <c r="C1888">
        <v>27724081</v>
      </c>
      <c r="D1888">
        <v>25145142</v>
      </c>
      <c r="E1888">
        <v>17</v>
      </c>
      <c r="F1888">
        <v>1</v>
      </c>
      <c r="G1888">
        <v>1</v>
      </c>
      <c r="H1888">
        <v>3</v>
      </c>
      <c r="I1888" t="s">
        <v>1439</v>
      </c>
      <c r="J1888" t="s">
        <v>6</v>
      </c>
      <c r="K1888" t="s">
        <v>1440</v>
      </c>
      <c r="L1888">
        <v>1327</v>
      </c>
      <c r="N1888">
        <v>1005</v>
      </c>
      <c r="O1888" t="s">
        <v>96</v>
      </c>
      <c r="P1888" t="s">
        <v>96</v>
      </c>
      <c r="Q1888">
        <v>1</v>
      </c>
      <c r="X1888">
        <v>100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 t="s">
        <v>6</v>
      </c>
      <c r="AG1888">
        <v>100</v>
      </c>
      <c r="AH1888">
        <v>3</v>
      </c>
      <c r="AI1888">
        <v>-1</v>
      </c>
      <c r="AJ1888" t="s">
        <v>6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</row>
    <row r="1889" spans="1:44" x14ac:dyDescent="0.2">
      <c r="A1889">
        <f>ROW(Source!A683)</f>
        <v>683</v>
      </c>
      <c r="B1889">
        <v>27724102</v>
      </c>
      <c r="C1889">
        <v>27724081</v>
      </c>
      <c r="D1889">
        <v>25180423</v>
      </c>
      <c r="E1889">
        <v>1</v>
      </c>
      <c r="F1889">
        <v>1</v>
      </c>
      <c r="G1889">
        <v>1</v>
      </c>
      <c r="H1889">
        <v>3</v>
      </c>
      <c r="I1889" t="s">
        <v>1261</v>
      </c>
      <c r="J1889" t="s">
        <v>1262</v>
      </c>
      <c r="K1889" t="s">
        <v>1263</v>
      </c>
      <c r="L1889">
        <v>1355</v>
      </c>
      <c r="N1889">
        <v>1010</v>
      </c>
      <c r="O1889" t="s">
        <v>519</v>
      </c>
      <c r="P1889" t="s">
        <v>519</v>
      </c>
      <c r="Q1889">
        <v>100</v>
      </c>
      <c r="X1889">
        <v>8</v>
      </c>
      <c r="Y1889">
        <v>50</v>
      </c>
      <c r="Z1889">
        <v>0</v>
      </c>
      <c r="AA1889">
        <v>0</v>
      </c>
      <c r="AB1889">
        <v>0</v>
      </c>
      <c r="AC1889">
        <v>0</v>
      </c>
      <c r="AD1889">
        <v>1</v>
      </c>
      <c r="AE1889">
        <v>0</v>
      </c>
      <c r="AF1889" t="s">
        <v>6</v>
      </c>
      <c r="AG1889">
        <v>8</v>
      </c>
      <c r="AH1889">
        <v>2</v>
      </c>
      <c r="AI1889">
        <v>27724091</v>
      </c>
      <c r="AJ1889">
        <v>1888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</row>
    <row r="1890" spans="1:44" x14ac:dyDescent="0.2">
      <c r="A1890">
        <f>ROW(Source!A683)</f>
        <v>683</v>
      </c>
      <c r="B1890">
        <v>27724103</v>
      </c>
      <c r="C1890">
        <v>27724081</v>
      </c>
      <c r="D1890">
        <v>25186863</v>
      </c>
      <c r="E1890">
        <v>1</v>
      </c>
      <c r="F1890">
        <v>1</v>
      </c>
      <c r="G1890">
        <v>1</v>
      </c>
      <c r="H1890">
        <v>3</v>
      </c>
      <c r="I1890" t="s">
        <v>1264</v>
      </c>
      <c r="J1890" t="s">
        <v>1265</v>
      </c>
      <c r="K1890" t="s">
        <v>1266</v>
      </c>
      <c r="L1890">
        <v>1354</v>
      </c>
      <c r="N1890">
        <v>1010</v>
      </c>
      <c r="O1890" t="s">
        <v>252</v>
      </c>
      <c r="P1890" t="s">
        <v>252</v>
      </c>
      <c r="Q1890">
        <v>1</v>
      </c>
      <c r="X1890">
        <v>69</v>
      </c>
      <c r="Y1890">
        <v>67</v>
      </c>
      <c r="Z1890">
        <v>0</v>
      </c>
      <c r="AA1890">
        <v>0</v>
      </c>
      <c r="AB1890">
        <v>0</v>
      </c>
      <c r="AC1890">
        <v>0</v>
      </c>
      <c r="AD1890">
        <v>1</v>
      </c>
      <c r="AE1890">
        <v>0</v>
      </c>
      <c r="AF1890" t="s">
        <v>6</v>
      </c>
      <c r="AG1890">
        <v>69</v>
      </c>
      <c r="AH1890">
        <v>2</v>
      </c>
      <c r="AI1890">
        <v>27724092</v>
      </c>
      <c r="AJ1890">
        <v>1889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</row>
    <row r="1891" spans="1:44" x14ac:dyDescent="0.2">
      <c r="A1891">
        <f>ROW(Source!A686)</f>
        <v>686</v>
      </c>
      <c r="B1891">
        <v>27724117</v>
      </c>
      <c r="C1891">
        <v>27724105</v>
      </c>
      <c r="D1891">
        <v>25418547</v>
      </c>
      <c r="E1891">
        <v>1</v>
      </c>
      <c r="F1891">
        <v>1</v>
      </c>
      <c r="G1891">
        <v>1</v>
      </c>
      <c r="H1891">
        <v>1</v>
      </c>
      <c r="I1891" t="s">
        <v>1073</v>
      </c>
      <c r="J1891" t="s">
        <v>6</v>
      </c>
      <c r="K1891" t="s">
        <v>1074</v>
      </c>
      <c r="L1891">
        <v>1191</v>
      </c>
      <c r="N1891">
        <v>1013</v>
      </c>
      <c r="O1891" t="s">
        <v>953</v>
      </c>
      <c r="P1891" t="s">
        <v>953</v>
      </c>
      <c r="Q1891">
        <v>1</v>
      </c>
      <c r="X1891">
        <v>149.16</v>
      </c>
      <c r="Y1891">
        <v>0</v>
      </c>
      <c r="Z1891">
        <v>0</v>
      </c>
      <c r="AA1891">
        <v>0</v>
      </c>
      <c r="AB1891">
        <v>8.74</v>
      </c>
      <c r="AC1891">
        <v>0</v>
      </c>
      <c r="AD1891">
        <v>1</v>
      </c>
      <c r="AE1891">
        <v>1</v>
      </c>
      <c r="AF1891" t="s">
        <v>103</v>
      </c>
      <c r="AG1891">
        <v>171.53399999999999</v>
      </c>
      <c r="AH1891">
        <v>2</v>
      </c>
      <c r="AI1891">
        <v>27724106</v>
      </c>
      <c r="AJ1891">
        <v>1891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</row>
    <row r="1892" spans="1:44" x14ac:dyDescent="0.2">
      <c r="A1892">
        <f>ROW(Source!A686)</f>
        <v>686</v>
      </c>
      <c r="B1892">
        <v>27724118</v>
      </c>
      <c r="C1892">
        <v>27724105</v>
      </c>
      <c r="D1892">
        <v>25412928</v>
      </c>
      <c r="E1892">
        <v>1</v>
      </c>
      <c r="F1892">
        <v>1</v>
      </c>
      <c r="G1892">
        <v>1</v>
      </c>
      <c r="H1892">
        <v>1</v>
      </c>
      <c r="I1892" t="s">
        <v>954</v>
      </c>
      <c r="J1892" t="s">
        <v>6</v>
      </c>
      <c r="K1892" t="s">
        <v>955</v>
      </c>
      <c r="L1892">
        <v>1191</v>
      </c>
      <c r="N1892">
        <v>1013</v>
      </c>
      <c r="O1892" t="s">
        <v>953</v>
      </c>
      <c r="P1892" t="s">
        <v>953</v>
      </c>
      <c r="Q1892">
        <v>1</v>
      </c>
      <c r="X1892">
        <v>4.2300000000000004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1</v>
      </c>
      <c r="AE1892">
        <v>2</v>
      </c>
      <c r="AF1892" t="s">
        <v>102</v>
      </c>
      <c r="AG1892">
        <v>5.2875000000000005</v>
      </c>
      <c r="AH1892">
        <v>2</v>
      </c>
      <c r="AI1892">
        <v>27724107</v>
      </c>
      <c r="AJ1892">
        <v>1892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</row>
    <row r="1893" spans="1:44" x14ac:dyDescent="0.2">
      <c r="A1893">
        <f>ROW(Source!A686)</f>
        <v>686</v>
      </c>
      <c r="B1893">
        <v>27724119</v>
      </c>
      <c r="C1893">
        <v>27724105</v>
      </c>
      <c r="D1893">
        <v>25230514</v>
      </c>
      <c r="E1893">
        <v>1</v>
      </c>
      <c r="F1893">
        <v>1</v>
      </c>
      <c r="G1893">
        <v>1</v>
      </c>
      <c r="H1893">
        <v>2</v>
      </c>
      <c r="I1893" t="s">
        <v>960</v>
      </c>
      <c r="J1893" t="s">
        <v>961</v>
      </c>
      <c r="K1893" t="s">
        <v>962</v>
      </c>
      <c r="L1893">
        <v>1368</v>
      </c>
      <c r="N1893">
        <v>1011</v>
      </c>
      <c r="O1893" t="s">
        <v>959</v>
      </c>
      <c r="P1893" t="s">
        <v>959</v>
      </c>
      <c r="Q1893">
        <v>1</v>
      </c>
      <c r="X1893">
        <v>0.66</v>
      </c>
      <c r="Y1893">
        <v>0</v>
      </c>
      <c r="Z1893">
        <v>31.26</v>
      </c>
      <c r="AA1893">
        <v>13.5</v>
      </c>
      <c r="AB1893">
        <v>0</v>
      </c>
      <c r="AC1893">
        <v>0</v>
      </c>
      <c r="AD1893">
        <v>1</v>
      </c>
      <c r="AE1893">
        <v>0</v>
      </c>
      <c r="AF1893" t="s">
        <v>102</v>
      </c>
      <c r="AG1893">
        <v>0.82500000000000007</v>
      </c>
      <c r="AH1893">
        <v>2</v>
      </c>
      <c r="AI1893">
        <v>27724108</v>
      </c>
      <c r="AJ1893">
        <v>1893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</row>
    <row r="1894" spans="1:44" x14ac:dyDescent="0.2">
      <c r="A1894">
        <f>ROW(Source!A686)</f>
        <v>686</v>
      </c>
      <c r="B1894">
        <v>27724120</v>
      </c>
      <c r="C1894">
        <v>27724105</v>
      </c>
      <c r="D1894">
        <v>25231607</v>
      </c>
      <c r="E1894">
        <v>1</v>
      </c>
      <c r="F1894">
        <v>1</v>
      </c>
      <c r="G1894">
        <v>1</v>
      </c>
      <c r="H1894">
        <v>2</v>
      </c>
      <c r="I1894" t="s">
        <v>997</v>
      </c>
      <c r="J1894" t="s">
        <v>998</v>
      </c>
      <c r="K1894" t="s">
        <v>999</v>
      </c>
      <c r="L1894">
        <v>1368</v>
      </c>
      <c r="N1894">
        <v>1011</v>
      </c>
      <c r="O1894" t="s">
        <v>959</v>
      </c>
      <c r="P1894" t="s">
        <v>959</v>
      </c>
      <c r="Q1894">
        <v>1</v>
      </c>
      <c r="X1894">
        <v>3.57</v>
      </c>
      <c r="Y1894">
        <v>0</v>
      </c>
      <c r="Z1894">
        <v>65.709999999999994</v>
      </c>
      <c r="AA1894">
        <v>11.6</v>
      </c>
      <c r="AB1894">
        <v>0</v>
      </c>
      <c r="AC1894">
        <v>0</v>
      </c>
      <c r="AD1894">
        <v>1</v>
      </c>
      <c r="AE1894">
        <v>0</v>
      </c>
      <c r="AF1894" t="s">
        <v>102</v>
      </c>
      <c r="AG1894">
        <v>4.4624999999999995</v>
      </c>
      <c r="AH1894">
        <v>2</v>
      </c>
      <c r="AI1894">
        <v>27724109</v>
      </c>
      <c r="AJ1894">
        <v>1894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</row>
    <row r="1895" spans="1:44" x14ac:dyDescent="0.2">
      <c r="A1895">
        <f>ROW(Source!A686)</f>
        <v>686</v>
      </c>
      <c r="B1895">
        <v>27724121</v>
      </c>
      <c r="C1895">
        <v>27724105</v>
      </c>
      <c r="D1895">
        <v>25150226</v>
      </c>
      <c r="E1895">
        <v>1</v>
      </c>
      <c r="F1895">
        <v>1</v>
      </c>
      <c r="G1895">
        <v>1</v>
      </c>
      <c r="H1895">
        <v>3</v>
      </c>
      <c r="I1895" t="s">
        <v>1249</v>
      </c>
      <c r="J1895" t="s">
        <v>1250</v>
      </c>
      <c r="K1895" t="s">
        <v>1251</v>
      </c>
      <c r="L1895">
        <v>1301</v>
      </c>
      <c r="N1895">
        <v>1003</v>
      </c>
      <c r="O1895" t="s">
        <v>501</v>
      </c>
      <c r="P1895" t="s">
        <v>501</v>
      </c>
      <c r="Q1895">
        <v>1</v>
      </c>
      <c r="X1895">
        <v>253</v>
      </c>
      <c r="Y1895">
        <v>6.38</v>
      </c>
      <c r="Z1895">
        <v>0</v>
      </c>
      <c r="AA1895">
        <v>0</v>
      </c>
      <c r="AB1895">
        <v>0</v>
      </c>
      <c r="AC1895">
        <v>0</v>
      </c>
      <c r="AD1895">
        <v>1</v>
      </c>
      <c r="AE1895">
        <v>0</v>
      </c>
      <c r="AF1895" t="s">
        <v>6</v>
      </c>
      <c r="AG1895">
        <v>253</v>
      </c>
      <c r="AH1895">
        <v>2</v>
      </c>
      <c r="AI1895">
        <v>27724110</v>
      </c>
      <c r="AJ1895">
        <v>1895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</row>
    <row r="1896" spans="1:44" x14ac:dyDescent="0.2">
      <c r="A1896">
        <f>ROW(Source!A686)</f>
        <v>686</v>
      </c>
      <c r="B1896">
        <v>27724122</v>
      </c>
      <c r="C1896">
        <v>27724105</v>
      </c>
      <c r="D1896">
        <v>25150227</v>
      </c>
      <c r="E1896">
        <v>1</v>
      </c>
      <c r="F1896">
        <v>1</v>
      </c>
      <c r="G1896">
        <v>1</v>
      </c>
      <c r="H1896">
        <v>3</v>
      </c>
      <c r="I1896" t="s">
        <v>1252</v>
      </c>
      <c r="J1896" t="s">
        <v>1253</v>
      </c>
      <c r="K1896" t="s">
        <v>1254</v>
      </c>
      <c r="L1896">
        <v>1301</v>
      </c>
      <c r="N1896">
        <v>1003</v>
      </c>
      <c r="O1896" t="s">
        <v>501</v>
      </c>
      <c r="P1896" t="s">
        <v>501</v>
      </c>
      <c r="Q1896">
        <v>1</v>
      </c>
      <c r="X1896">
        <v>59</v>
      </c>
      <c r="Y1896">
        <v>7.95</v>
      </c>
      <c r="Z1896">
        <v>0</v>
      </c>
      <c r="AA1896">
        <v>0</v>
      </c>
      <c r="AB1896">
        <v>0</v>
      </c>
      <c r="AC1896">
        <v>0</v>
      </c>
      <c r="AD1896">
        <v>1</v>
      </c>
      <c r="AE1896">
        <v>0</v>
      </c>
      <c r="AF1896" t="s">
        <v>6</v>
      </c>
      <c r="AG1896">
        <v>59</v>
      </c>
      <c r="AH1896">
        <v>2</v>
      </c>
      <c r="AI1896">
        <v>27724111</v>
      </c>
      <c r="AJ1896">
        <v>1896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</row>
    <row r="1897" spans="1:44" x14ac:dyDescent="0.2">
      <c r="A1897">
        <f>ROW(Source!A686)</f>
        <v>686</v>
      </c>
      <c r="B1897">
        <v>27724123</v>
      </c>
      <c r="C1897">
        <v>27724105</v>
      </c>
      <c r="D1897">
        <v>25150315</v>
      </c>
      <c r="E1897">
        <v>1</v>
      </c>
      <c r="F1897">
        <v>1</v>
      </c>
      <c r="G1897">
        <v>1</v>
      </c>
      <c r="H1897">
        <v>3</v>
      </c>
      <c r="I1897" t="s">
        <v>1255</v>
      </c>
      <c r="J1897" t="s">
        <v>1256</v>
      </c>
      <c r="K1897" t="s">
        <v>1257</v>
      </c>
      <c r="L1897">
        <v>1302</v>
      </c>
      <c r="N1897">
        <v>1003</v>
      </c>
      <c r="O1897" t="s">
        <v>751</v>
      </c>
      <c r="P1897" t="s">
        <v>751</v>
      </c>
      <c r="Q1897">
        <v>10</v>
      </c>
      <c r="X1897">
        <v>15.9</v>
      </c>
      <c r="Y1897">
        <v>64.099999999999994</v>
      </c>
      <c r="Z1897">
        <v>0</v>
      </c>
      <c r="AA1897">
        <v>0</v>
      </c>
      <c r="AB1897">
        <v>0</v>
      </c>
      <c r="AC1897">
        <v>0</v>
      </c>
      <c r="AD1897">
        <v>1</v>
      </c>
      <c r="AE1897">
        <v>0</v>
      </c>
      <c r="AF1897" t="s">
        <v>6</v>
      </c>
      <c r="AG1897">
        <v>15.9</v>
      </c>
      <c r="AH1897">
        <v>2</v>
      </c>
      <c r="AI1897">
        <v>27724112</v>
      </c>
      <c r="AJ1897">
        <v>1897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</row>
    <row r="1898" spans="1:44" x14ac:dyDescent="0.2">
      <c r="A1898">
        <f>ROW(Source!A686)</f>
        <v>686</v>
      </c>
      <c r="B1898">
        <v>27724124</v>
      </c>
      <c r="C1898">
        <v>27724105</v>
      </c>
      <c r="D1898">
        <v>25152739</v>
      </c>
      <c r="E1898">
        <v>1</v>
      </c>
      <c r="F1898">
        <v>1</v>
      </c>
      <c r="G1898">
        <v>1</v>
      </c>
      <c r="H1898">
        <v>3</v>
      </c>
      <c r="I1898" t="s">
        <v>1258</v>
      </c>
      <c r="J1898" t="s">
        <v>1259</v>
      </c>
      <c r="K1898" t="s">
        <v>1260</v>
      </c>
      <c r="L1898">
        <v>1358</v>
      </c>
      <c r="N1898">
        <v>1010</v>
      </c>
      <c r="O1898" t="s">
        <v>553</v>
      </c>
      <c r="P1898" t="s">
        <v>553</v>
      </c>
      <c r="Q1898">
        <v>10</v>
      </c>
      <c r="X1898">
        <v>41.2</v>
      </c>
      <c r="Y1898">
        <v>7.03</v>
      </c>
      <c r="Z1898">
        <v>0</v>
      </c>
      <c r="AA1898">
        <v>0</v>
      </c>
      <c r="AB1898">
        <v>0</v>
      </c>
      <c r="AC1898">
        <v>0</v>
      </c>
      <c r="AD1898">
        <v>1</v>
      </c>
      <c r="AE1898">
        <v>0</v>
      </c>
      <c r="AF1898" t="s">
        <v>6</v>
      </c>
      <c r="AG1898">
        <v>41.2</v>
      </c>
      <c r="AH1898">
        <v>2</v>
      </c>
      <c r="AI1898">
        <v>27724113</v>
      </c>
      <c r="AJ1898">
        <v>1898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</row>
    <row r="1899" spans="1:44" x14ac:dyDescent="0.2">
      <c r="A1899">
        <f>ROW(Source!A686)</f>
        <v>686</v>
      </c>
      <c r="B1899">
        <v>27724125</v>
      </c>
      <c r="C1899">
        <v>27724105</v>
      </c>
      <c r="D1899">
        <v>25145142</v>
      </c>
      <c r="E1899">
        <v>17</v>
      </c>
      <c r="F1899">
        <v>1</v>
      </c>
      <c r="G1899">
        <v>1</v>
      </c>
      <c r="H1899">
        <v>3</v>
      </c>
      <c r="I1899" t="s">
        <v>1439</v>
      </c>
      <c r="J1899" t="s">
        <v>6</v>
      </c>
      <c r="K1899" t="s">
        <v>1440</v>
      </c>
      <c r="L1899">
        <v>1327</v>
      </c>
      <c r="N1899">
        <v>1005</v>
      </c>
      <c r="O1899" t="s">
        <v>96</v>
      </c>
      <c r="P1899" t="s">
        <v>96</v>
      </c>
      <c r="Q1899">
        <v>1</v>
      </c>
      <c r="X1899">
        <v>100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 t="s">
        <v>6</v>
      </c>
      <c r="AG1899">
        <v>100</v>
      </c>
      <c r="AH1899">
        <v>3</v>
      </c>
      <c r="AI1899">
        <v>-1</v>
      </c>
      <c r="AJ1899" t="s">
        <v>6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</row>
    <row r="1900" spans="1:44" x14ac:dyDescent="0.2">
      <c r="A1900">
        <f>ROW(Source!A686)</f>
        <v>686</v>
      </c>
      <c r="B1900">
        <v>27724126</v>
      </c>
      <c r="C1900">
        <v>27724105</v>
      </c>
      <c r="D1900">
        <v>25180423</v>
      </c>
      <c r="E1900">
        <v>1</v>
      </c>
      <c r="F1900">
        <v>1</v>
      </c>
      <c r="G1900">
        <v>1</v>
      </c>
      <c r="H1900">
        <v>3</v>
      </c>
      <c r="I1900" t="s">
        <v>1261</v>
      </c>
      <c r="J1900" t="s">
        <v>1262</v>
      </c>
      <c r="K1900" t="s">
        <v>1263</v>
      </c>
      <c r="L1900">
        <v>1355</v>
      </c>
      <c r="N1900">
        <v>1010</v>
      </c>
      <c r="O1900" t="s">
        <v>519</v>
      </c>
      <c r="P1900" t="s">
        <v>519</v>
      </c>
      <c r="Q1900">
        <v>100</v>
      </c>
      <c r="X1900">
        <v>8</v>
      </c>
      <c r="Y1900">
        <v>50</v>
      </c>
      <c r="Z1900">
        <v>0</v>
      </c>
      <c r="AA1900">
        <v>0</v>
      </c>
      <c r="AB1900">
        <v>0</v>
      </c>
      <c r="AC1900">
        <v>0</v>
      </c>
      <c r="AD1900">
        <v>1</v>
      </c>
      <c r="AE1900">
        <v>0</v>
      </c>
      <c r="AF1900" t="s">
        <v>6</v>
      </c>
      <c r="AG1900">
        <v>8</v>
      </c>
      <c r="AH1900">
        <v>2</v>
      </c>
      <c r="AI1900">
        <v>27724115</v>
      </c>
      <c r="AJ1900">
        <v>1899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</row>
    <row r="1901" spans="1:44" x14ac:dyDescent="0.2">
      <c r="A1901">
        <f>ROW(Source!A686)</f>
        <v>686</v>
      </c>
      <c r="B1901">
        <v>27724127</v>
      </c>
      <c r="C1901">
        <v>27724105</v>
      </c>
      <c r="D1901">
        <v>25186863</v>
      </c>
      <c r="E1901">
        <v>1</v>
      </c>
      <c r="F1901">
        <v>1</v>
      </c>
      <c r="G1901">
        <v>1</v>
      </c>
      <c r="H1901">
        <v>3</v>
      </c>
      <c r="I1901" t="s">
        <v>1264</v>
      </c>
      <c r="J1901" t="s">
        <v>1265</v>
      </c>
      <c r="K1901" t="s">
        <v>1266</v>
      </c>
      <c r="L1901">
        <v>1354</v>
      </c>
      <c r="N1901">
        <v>1010</v>
      </c>
      <c r="O1901" t="s">
        <v>252</v>
      </c>
      <c r="P1901" t="s">
        <v>252</v>
      </c>
      <c r="Q1901">
        <v>1</v>
      </c>
      <c r="X1901">
        <v>71</v>
      </c>
      <c r="Y1901">
        <v>67</v>
      </c>
      <c r="Z1901">
        <v>0</v>
      </c>
      <c r="AA1901">
        <v>0</v>
      </c>
      <c r="AB1901">
        <v>0</v>
      </c>
      <c r="AC1901">
        <v>0</v>
      </c>
      <c r="AD1901">
        <v>1</v>
      </c>
      <c r="AE1901">
        <v>0</v>
      </c>
      <c r="AF1901" t="s">
        <v>6</v>
      </c>
      <c r="AG1901">
        <v>71</v>
      </c>
      <c r="AH1901">
        <v>2</v>
      </c>
      <c r="AI1901">
        <v>27724116</v>
      </c>
      <c r="AJ1901">
        <v>1900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</row>
    <row r="1902" spans="1:44" x14ac:dyDescent="0.2">
      <c r="A1902">
        <f>ROW(Source!A687)</f>
        <v>687</v>
      </c>
      <c r="B1902">
        <v>27724117</v>
      </c>
      <c r="C1902">
        <v>27724105</v>
      </c>
      <c r="D1902">
        <v>25418547</v>
      </c>
      <c r="E1902">
        <v>1</v>
      </c>
      <c r="F1902">
        <v>1</v>
      </c>
      <c r="G1902">
        <v>1</v>
      </c>
      <c r="H1902">
        <v>1</v>
      </c>
      <c r="I1902" t="s">
        <v>1073</v>
      </c>
      <c r="J1902" t="s">
        <v>6</v>
      </c>
      <c r="K1902" t="s">
        <v>1074</v>
      </c>
      <c r="L1902">
        <v>1191</v>
      </c>
      <c r="N1902">
        <v>1013</v>
      </c>
      <c r="O1902" t="s">
        <v>953</v>
      </c>
      <c r="P1902" t="s">
        <v>953</v>
      </c>
      <c r="Q1902">
        <v>1</v>
      </c>
      <c r="X1902">
        <v>149.16</v>
      </c>
      <c r="Y1902">
        <v>0</v>
      </c>
      <c r="Z1902">
        <v>0</v>
      </c>
      <c r="AA1902">
        <v>0</v>
      </c>
      <c r="AB1902">
        <v>8.74</v>
      </c>
      <c r="AC1902">
        <v>0</v>
      </c>
      <c r="AD1902">
        <v>1</v>
      </c>
      <c r="AE1902">
        <v>1</v>
      </c>
      <c r="AF1902" t="s">
        <v>103</v>
      </c>
      <c r="AG1902">
        <v>171.53399999999999</v>
      </c>
      <c r="AH1902">
        <v>2</v>
      </c>
      <c r="AI1902">
        <v>27724106</v>
      </c>
      <c r="AJ1902">
        <v>1902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</row>
    <row r="1903" spans="1:44" x14ac:dyDescent="0.2">
      <c r="A1903">
        <f>ROW(Source!A687)</f>
        <v>687</v>
      </c>
      <c r="B1903">
        <v>27724118</v>
      </c>
      <c r="C1903">
        <v>27724105</v>
      </c>
      <c r="D1903">
        <v>25412928</v>
      </c>
      <c r="E1903">
        <v>1</v>
      </c>
      <c r="F1903">
        <v>1</v>
      </c>
      <c r="G1903">
        <v>1</v>
      </c>
      <c r="H1903">
        <v>1</v>
      </c>
      <c r="I1903" t="s">
        <v>954</v>
      </c>
      <c r="J1903" t="s">
        <v>6</v>
      </c>
      <c r="K1903" t="s">
        <v>955</v>
      </c>
      <c r="L1903">
        <v>1191</v>
      </c>
      <c r="N1903">
        <v>1013</v>
      </c>
      <c r="O1903" t="s">
        <v>953</v>
      </c>
      <c r="P1903" t="s">
        <v>953</v>
      </c>
      <c r="Q1903">
        <v>1</v>
      </c>
      <c r="X1903">
        <v>4.2300000000000004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1</v>
      </c>
      <c r="AE1903">
        <v>2</v>
      </c>
      <c r="AF1903" t="s">
        <v>102</v>
      </c>
      <c r="AG1903">
        <v>5.2875000000000005</v>
      </c>
      <c r="AH1903">
        <v>2</v>
      </c>
      <c r="AI1903">
        <v>27724107</v>
      </c>
      <c r="AJ1903">
        <v>1903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</row>
    <row r="1904" spans="1:44" x14ac:dyDescent="0.2">
      <c r="A1904">
        <f>ROW(Source!A687)</f>
        <v>687</v>
      </c>
      <c r="B1904">
        <v>27724119</v>
      </c>
      <c r="C1904">
        <v>27724105</v>
      </c>
      <c r="D1904">
        <v>25230514</v>
      </c>
      <c r="E1904">
        <v>1</v>
      </c>
      <c r="F1904">
        <v>1</v>
      </c>
      <c r="G1904">
        <v>1</v>
      </c>
      <c r="H1904">
        <v>2</v>
      </c>
      <c r="I1904" t="s">
        <v>960</v>
      </c>
      <c r="J1904" t="s">
        <v>961</v>
      </c>
      <c r="K1904" t="s">
        <v>962</v>
      </c>
      <c r="L1904">
        <v>1368</v>
      </c>
      <c r="N1904">
        <v>1011</v>
      </c>
      <c r="O1904" t="s">
        <v>959</v>
      </c>
      <c r="P1904" t="s">
        <v>959</v>
      </c>
      <c r="Q1904">
        <v>1</v>
      </c>
      <c r="X1904">
        <v>0.66</v>
      </c>
      <c r="Y1904">
        <v>0</v>
      </c>
      <c r="Z1904">
        <v>31.26</v>
      </c>
      <c r="AA1904">
        <v>13.5</v>
      </c>
      <c r="AB1904">
        <v>0</v>
      </c>
      <c r="AC1904">
        <v>0</v>
      </c>
      <c r="AD1904">
        <v>1</v>
      </c>
      <c r="AE1904">
        <v>0</v>
      </c>
      <c r="AF1904" t="s">
        <v>102</v>
      </c>
      <c r="AG1904">
        <v>0.82500000000000007</v>
      </c>
      <c r="AH1904">
        <v>2</v>
      </c>
      <c r="AI1904">
        <v>27724108</v>
      </c>
      <c r="AJ1904">
        <v>1904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</row>
    <row r="1905" spans="1:44" x14ac:dyDescent="0.2">
      <c r="A1905">
        <f>ROW(Source!A687)</f>
        <v>687</v>
      </c>
      <c r="B1905">
        <v>27724120</v>
      </c>
      <c r="C1905">
        <v>27724105</v>
      </c>
      <c r="D1905">
        <v>25231607</v>
      </c>
      <c r="E1905">
        <v>1</v>
      </c>
      <c r="F1905">
        <v>1</v>
      </c>
      <c r="G1905">
        <v>1</v>
      </c>
      <c r="H1905">
        <v>2</v>
      </c>
      <c r="I1905" t="s">
        <v>997</v>
      </c>
      <c r="J1905" t="s">
        <v>998</v>
      </c>
      <c r="K1905" t="s">
        <v>999</v>
      </c>
      <c r="L1905">
        <v>1368</v>
      </c>
      <c r="N1905">
        <v>1011</v>
      </c>
      <c r="O1905" t="s">
        <v>959</v>
      </c>
      <c r="P1905" t="s">
        <v>959</v>
      </c>
      <c r="Q1905">
        <v>1</v>
      </c>
      <c r="X1905">
        <v>3.57</v>
      </c>
      <c r="Y1905">
        <v>0</v>
      </c>
      <c r="Z1905">
        <v>65.709999999999994</v>
      </c>
      <c r="AA1905">
        <v>11.6</v>
      </c>
      <c r="AB1905">
        <v>0</v>
      </c>
      <c r="AC1905">
        <v>0</v>
      </c>
      <c r="AD1905">
        <v>1</v>
      </c>
      <c r="AE1905">
        <v>0</v>
      </c>
      <c r="AF1905" t="s">
        <v>102</v>
      </c>
      <c r="AG1905">
        <v>4.4624999999999995</v>
      </c>
      <c r="AH1905">
        <v>2</v>
      </c>
      <c r="AI1905">
        <v>27724109</v>
      </c>
      <c r="AJ1905">
        <v>1905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</row>
    <row r="1906" spans="1:44" x14ac:dyDescent="0.2">
      <c r="A1906">
        <f>ROW(Source!A687)</f>
        <v>687</v>
      </c>
      <c r="B1906">
        <v>27724121</v>
      </c>
      <c r="C1906">
        <v>27724105</v>
      </c>
      <c r="D1906">
        <v>25150226</v>
      </c>
      <c r="E1906">
        <v>1</v>
      </c>
      <c r="F1906">
        <v>1</v>
      </c>
      <c r="G1906">
        <v>1</v>
      </c>
      <c r="H1906">
        <v>3</v>
      </c>
      <c r="I1906" t="s">
        <v>1249</v>
      </c>
      <c r="J1906" t="s">
        <v>1250</v>
      </c>
      <c r="K1906" t="s">
        <v>1251</v>
      </c>
      <c r="L1906">
        <v>1301</v>
      </c>
      <c r="N1906">
        <v>1003</v>
      </c>
      <c r="O1906" t="s">
        <v>501</v>
      </c>
      <c r="P1906" t="s">
        <v>501</v>
      </c>
      <c r="Q1906">
        <v>1</v>
      </c>
      <c r="X1906">
        <v>253</v>
      </c>
      <c r="Y1906">
        <v>6.38</v>
      </c>
      <c r="Z1906">
        <v>0</v>
      </c>
      <c r="AA1906">
        <v>0</v>
      </c>
      <c r="AB1906">
        <v>0</v>
      </c>
      <c r="AC1906">
        <v>0</v>
      </c>
      <c r="AD1906">
        <v>1</v>
      </c>
      <c r="AE1906">
        <v>0</v>
      </c>
      <c r="AF1906" t="s">
        <v>6</v>
      </c>
      <c r="AG1906">
        <v>253</v>
      </c>
      <c r="AH1906">
        <v>2</v>
      </c>
      <c r="AI1906">
        <v>27724110</v>
      </c>
      <c r="AJ1906">
        <v>1906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</row>
    <row r="1907" spans="1:44" x14ac:dyDescent="0.2">
      <c r="A1907">
        <f>ROW(Source!A687)</f>
        <v>687</v>
      </c>
      <c r="B1907">
        <v>27724122</v>
      </c>
      <c r="C1907">
        <v>27724105</v>
      </c>
      <c r="D1907">
        <v>25150227</v>
      </c>
      <c r="E1907">
        <v>1</v>
      </c>
      <c r="F1907">
        <v>1</v>
      </c>
      <c r="G1907">
        <v>1</v>
      </c>
      <c r="H1907">
        <v>3</v>
      </c>
      <c r="I1907" t="s">
        <v>1252</v>
      </c>
      <c r="J1907" t="s">
        <v>1253</v>
      </c>
      <c r="K1907" t="s">
        <v>1254</v>
      </c>
      <c r="L1907">
        <v>1301</v>
      </c>
      <c r="N1907">
        <v>1003</v>
      </c>
      <c r="O1907" t="s">
        <v>501</v>
      </c>
      <c r="P1907" t="s">
        <v>501</v>
      </c>
      <c r="Q1907">
        <v>1</v>
      </c>
      <c r="X1907">
        <v>59</v>
      </c>
      <c r="Y1907">
        <v>7.95</v>
      </c>
      <c r="Z1907">
        <v>0</v>
      </c>
      <c r="AA1907">
        <v>0</v>
      </c>
      <c r="AB1907">
        <v>0</v>
      </c>
      <c r="AC1907">
        <v>0</v>
      </c>
      <c r="AD1907">
        <v>1</v>
      </c>
      <c r="AE1907">
        <v>0</v>
      </c>
      <c r="AF1907" t="s">
        <v>6</v>
      </c>
      <c r="AG1907">
        <v>59</v>
      </c>
      <c r="AH1907">
        <v>2</v>
      </c>
      <c r="AI1907">
        <v>27724111</v>
      </c>
      <c r="AJ1907">
        <v>1907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</row>
    <row r="1908" spans="1:44" x14ac:dyDescent="0.2">
      <c r="A1908">
        <f>ROW(Source!A687)</f>
        <v>687</v>
      </c>
      <c r="B1908">
        <v>27724123</v>
      </c>
      <c r="C1908">
        <v>27724105</v>
      </c>
      <c r="D1908">
        <v>25150315</v>
      </c>
      <c r="E1908">
        <v>1</v>
      </c>
      <c r="F1908">
        <v>1</v>
      </c>
      <c r="G1908">
        <v>1</v>
      </c>
      <c r="H1908">
        <v>3</v>
      </c>
      <c r="I1908" t="s">
        <v>1255</v>
      </c>
      <c r="J1908" t="s">
        <v>1256</v>
      </c>
      <c r="K1908" t="s">
        <v>1257</v>
      </c>
      <c r="L1908">
        <v>1302</v>
      </c>
      <c r="N1908">
        <v>1003</v>
      </c>
      <c r="O1908" t="s">
        <v>751</v>
      </c>
      <c r="P1908" t="s">
        <v>751</v>
      </c>
      <c r="Q1908">
        <v>10</v>
      </c>
      <c r="X1908">
        <v>15.9</v>
      </c>
      <c r="Y1908">
        <v>64.099999999999994</v>
      </c>
      <c r="Z1908">
        <v>0</v>
      </c>
      <c r="AA1908">
        <v>0</v>
      </c>
      <c r="AB1908">
        <v>0</v>
      </c>
      <c r="AC1908">
        <v>0</v>
      </c>
      <c r="AD1908">
        <v>1</v>
      </c>
      <c r="AE1908">
        <v>0</v>
      </c>
      <c r="AF1908" t="s">
        <v>6</v>
      </c>
      <c r="AG1908">
        <v>15.9</v>
      </c>
      <c r="AH1908">
        <v>2</v>
      </c>
      <c r="AI1908">
        <v>27724112</v>
      </c>
      <c r="AJ1908">
        <v>1908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</row>
    <row r="1909" spans="1:44" x14ac:dyDescent="0.2">
      <c r="A1909">
        <f>ROW(Source!A687)</f>
        <v>687</v>
      </c>
      <c r="B1909">
        <v>27724124</v>
      </c>
      <c r="C1909">
        <v>27724105</v>
      </c>
      <c r="D1909">
        <v>25152739</v>
      </c>
      <c r="E1909">
        <v>1</v>
      </c>
      <c r="F1909">
        <v>1</v>
      </c>
      <c r="G1909">
        <v>1</v>
      </c>
      <c r="H1909">
        <v>3</v>
      </c>
      <c r="I1909" t="s">
        <v>1258</v>
      </c>
      <c r="J1909" t="s">
        <v>1259</v>
      </c>
      <c r="K1909" t="s">
        <v>1260</v>
      </c>
      <c r="L1909">
        <v>1358</v>
      </c>
      <c r="N1909">
        <v>1010</v>
      </c>
      <c r="O1909" t="s">
        <v>553</v>
      </c>
      <c r="P1909" t="s">
        <v>553</v>
      </c>
      <c r="Q1909">
        <v>10</v>
      </c>
      <c r="X1909">
        <v>41.2</v>
      </c>
      <c r="Y1909">
        <v>7.03</v>
      </c>
      <c r="Z1909">
        <v>0</v>
      </c>
      <c r="AA1909">
        <v>0</v>
      </c>
      <c r="AB1909">
        <v>0</v>
      </c>
      <c r="AC1909">
        <v>0</v>
      </c>
      <c r="AD1909">
        <v>1</v>
      </c>
      <c r="AE1909">
        <v>0</v>
      </c>
      <c r="AF1909" t="s">
        <v>6</v>
      </c>
      <c r="AG1909">
        <v>41.2</v>
      </c>
      <c r="AH1909">
        <v>2</v>
      </c>
      <c r="AI1909">
        <v>27724113</v>
      </c>
      <c r="AJ1909">
        <v>1909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</row>
    <row r="1910" spans="1:44" x14ac:dyDescent="0.2">
      <c r="A1910">
        <f>ROW(Source!A687)</f>
        <v>687</v>
      </c>
      <c r="B1910">
        <v>27724125</v>
      </c>
      <c r="C1910">
        <v>27724105</v>
      </c>
      <c r="D1910">
        <v>25145142</v>
      </c>
      <c r="E1910">
        <v>17</v>
      </c>
      <c r="F1910">
        <v>1</v>
      </c>
      <c r="G1910">
        <v>1</v>
      </c>
      <c r="H1910">
        <v>3</v>
      </c>
      <c r="I1910" t="s">
        <v>1439</v>
      </c>
      <c r="J1910" t="s">
        <v>6</v>
      </c>
      <c r="K1910" t="s">
        <v>1440</v>
      </c>
      <c r="L1910">
        <v>1327</v>
      </c>
      <c r="N1910">
        <v>1005</v>
      </c>
      <c r="O1910" t="s">
        <v>96</v>
      </c>
      <c r="P1910" t="s">
        <v>96</v>
      </c>
      <c r="Q1910">
        <v>1</v>
      </c>
      <c r="X1910">
        <v>100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 t="s">
        <v>6</v>
      </c>
      <c r="AG1910">
        <v>100</v>
      </c>
      <c r="AH1910">
        <v>3</v>
      </c>
      <c r="AI1910">
        <v>-1</v>
      </c>
      <c r="AJ1910" t="s">
        <v>6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</row>
    <row r="1911" spans="1:44" x14ac:dyDescent="0.2">
      <c r="A1911">
        <f>ROW(Source!A687)</f>
        <v>687</v>
      </c>
      <c r="B1911">
        <v>27724126</v>
      </c>
      <c r="C1911">
        <v>27724105</v>
      </c>
      <c r="D1911">
        <v>25180423</v>
      </c>
      <c r="E1911">
        <v>1</v>
      </c>
      <c r="F1911">
        <v>1</v>
      </c>
      <c r="G1911">
        <v>1</v>
      </c>
      <c r="H1911">
        <v>3</v>
      </c>
      <c r="I1911" t="s">
        <v>1261</v>
      </c>
      <c r="J1911" t="s">
        <v>1262</v>
      </c>
      <c r="K1911" t="s">
        <v>1263</v>
      </c>
      <c r="L1911">
        <v>1355</v>
      </c>
      <c r="N1911">
        <v>1010</v>
      </c>
      <c r="O1911" t="s">
        <v>519</v>
      </c>
      <c r="P1911" t="s">
        <v>519</v>
      </c>
      <c r="Q1911">
        <v>100</v>
      </c>
      <c r="X1911">
        <v>8</v>
      </c>
      <c r="Y1911">
        <v>50</v>
      </c>
      <c r="Z1911">
        <v>0</v>
      </c>
      <c r="AA1911">
        <v>0</v>
      </c>
      <c r="AB1911">
        <v>0</v>
      </c>
      <c r="AC1911">
        <v>0</v>
      </c>
      <c r="AD1911">
        <v>1</v>
      </c>
      <c r="AE1911">
        <v>0</v>
      </c>
      <c r="AF1911" t="s">
        <v>6</v>
      </c>
      <c r="AG1911">
        <v>8</v>
      </c>
      <c r="AH1911">
        <v>2</v>
      </c>
      <c r="AI1911">
        <v>27724115</v>
      </c>
      <c r="AJ1911">
        <v>1910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</row>
    <row r="1912" spans="1:44" x14ac:dyDescent="0.2">
      <c r="A1912">
        <f>ROW(Source!A687)</f>
        <v>687</v>
      </c>
      <c r="B1912">
        <v>27724127</v>
      </c>
      <c r="C1912">
        <v>27724105</v>
      </c>
      <c r="D1912">
        <v>25186863</v>
      </c>
      <c r="E1912">
        <v>1</v>
      </c>
      <c r="F1912">
        <v>1</v>
      </c>
      <c r="G1912">
        <v>1</v>
      </c>
      <c r="H1912">
        <v>3</v>
      </c>
      <c r="I1912" t="s">
        <v>1264</v>
      </c>
      <c r="J1912" t="s">
        <v>1265</v>
      </c>
      <c r="K1912" t="s">
        <v>1266</v>
      </c>
      <c r="L1912">
        <v>1354</v>
      </c>
      <c r="N1912">
        <v>1010</v>
      </c>
      <c r="O1912" t="s">
        <v>252</v>
      </c>
      <c r="P1912" t="s">
        <v>252</v>
      </c>
      <c r="Q1912">
        <v>1</v>
      </c>
      <c r="X1912">
        <v>71</v>
      </c>
      <c r="Y1912">
        <v>67</v>
      </c>
      <c r="Z1912">
        <v>0</v>
      </c>
      <c r="AA1912">
        <v>0</v>
      </c>
      <c r="AB1912">
        <v>0</v>
      </c>
      <c r="AC1912">
        <v>0</v>
      </c>
      <c r="AD1912">
        <v>1</v>
      </c>
      <c r="AE1912">
        <v>0</v>
      </c>
      <c r="AF1912" t="s">
        <v>6</v>
      </c>
      <c r="AG1912">
        <v>71</v>
      </c>
      <c r="AH1912">
        <v>2</v>
      </c>
      <c r="AI1912">
        <v>27724116</v>
      </c>
      <c r="AJ1912">
        <v>1911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</row>
    <row r="1913" spans="1:44" x14ac:dyDescent="0.2">
      <c r="A1913">
        <f>ROW(Source!A690)</f>
        <v>690</v>
      </c>
      <c r="B1913">
        <v>27724137</v>
      </c>
      <c r="C1913">
        <v>27724129</v>
      </c>
      <c r="D1913">
        <v>25413300</v>
      </c>
      <c r="E1913">
        <v>1</v>
      </c>
      <c r="F1913">
        <v>1</v>
      </c>
      <c r="G1913">
        <v>1</v>
      </c>
      <c r="H1913">
        <v>1</v>
      </c>
      <c r="I1913" t="s">
        <v>989</v>
      </c>
      <c r="J1913" t="s">
        <v>6</v>
      </c>
      <c r="K1913" t="s">
        <v>990</v>
      </c>
      <c r="L1913">
        <v>1191</v>
      </c>
      <c r="N1913">
        <v>1013</v>
      </c>
      <c r="O1913" t="s">
        <v>953</v>
      </c>
      <c r="P1913" t="s">
        <v>953</v>
      </c>
      <c r="Q1913">
        <v>1</v>
      </c>
      <c r="X1913">
        <v>21.38</v>
      </c>
      <c r="Y1913">
        <v>0</v>
      </c>
      <c r="Z1913">
        <v>0</v>
      </c>
      <c r="AA1913">
        <v>0</v>
      </c>
      <c r="AB1913">
        <v>8.5299999999999994</v>
      </c>
      <c r="AC1913">
        <v>0</v>
      </c>
      <c r="AD1913">
        <v>1</v>
      </c>
      <c r="AE1913">
        <v>1</v>
      </c>
      <c r="AF1913" t="s">
        <v>103</v>
      </c>
      <c r="AG1913">
        <v>24.586999999999996</v>
      </c>
      <c r="AH1913">
        <v>2</v>
      </c>
      <c r="AI1913">
        <v>27724130</v>
      </c>
      <c r="AJ1913">
        <v>1913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</row>
    <row r="1914" spans="1:44" x14ac:dyDescent="0.2">
      <c r="A1914">
        <f>ROW(Source!A690)</f>
        <v>690</v>
      </c>
      <c r="B1914">
        <v>27724138</v>
      </c>
      <c r="C1914">
        <v>27724129</v>
      </c>
      <c r="D1914">
        <v>25412928</v>
      </c>
      <c r="E1914">
        <v>1</v>
      </c>
      <c r="F1914">
        <v>1</v>
      </c>
      <c r="G1914">
        <v>1</v>
      </c>
      <c r="H1914">
        <v>1</v>
      </c>
      <c r="I1914" t="s">
        <v>954</v>
      </c>
      <c r="J1914" t="s">
        <v>6</v>
      </c>
      <c r="K1914" t="s">
        <v>955</v>
      </c>
      <c r="L1914">
        <v>1191</v>
      </c>
      <c r="N1914">
        <v>1013</v>
      </c>
      <c r="O1914" t="s">
        <v>953</v>
      </c>
      <c r="P1914" t="s">
        <v>953</v>
      </c>
      <c r="Q1914">
        <v>1</v>
      </c>
      <c r="X1914">
        <v>0.37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1</v>
      </c>
      <c r="AE1914">
        <v>2</v>
      </c>
      <c r="AF1914" t="s">
        <v>102</v>
      </c>
      <c r="AG1914">
        <v>0.46250000000000002</v>
      </c>
      <c r="AH1914">
        <v>2</v>
      </c>
      <c r="AI1914">
        <v>27724131</v>
      </c>
      <c r="AJ1914">
        <v>1914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</row>
    <row r="1915" spans="1:44" x14ac:dyDescent="0.2">
      <c r="A1915">
        <f>ROW(Source!A690)</f>
        <v>690</v>
      </c>
      <c r="B1915">
        <v>27724139</v>
      </c>
      <c r="C1915">
        <v>27724129</v>
      </c>
      <c r="D1915">
        <v>25230514</v>
      </c>
      <c r="E1915">
        <v>1</v>
      </c>
      <c r="F1915">
        <v>1</v>
      </c>
      <c r="G1915">
        <v>1</v>
      </c>
      <c r="H1915">
        <v>2</v>
      </c>
      <c r="I1915" t="s">
        <v>960</v>
      </c>
      <c r="J1915" t="s">
        <v>961</v>
      </c>
      <c r="K1915" t="s">
        <v>962</v>
      </c>
      <c r="L1915">
        <v>1368</v>
      </c>
      <c r="N1915">
        <v>1011</v>
      </c>
      <c r="O1915" t="s">
        <v>959</v>
      </c>
      <c r="P1915" t="s">
        <v>959</v>
      </c>
      <c r="Q1915">
        <v>1</v>
      </c>
      <c r="X1915">
        <v>7.0000000000000007E-2</v>
      </c>
      <c r="Y1915">
        <v>0</v>
      </c>
      <c r="Z1915">
        <v>31.26</v>
      </c>
      <c r="AA1915">
        <v>13.5</v>
      </c>
      <c r="AB1915">
        <v>0</v>
      </c>
      <c r="AC1915">
        <v>0</v>
      </c>
      <c r="AD1915">
        <v>1</v>
      </c>
      <c r="AE1915">
        <v>0</v>
      </c>
      <c r="AF1915" t="s">
        <v>102</v>
      </c>
      <c r="AG1915">
        <v>8.7500000000000008E-2</v>
      </c>
      <c r="AH1915">
        <v>2</v>
      </c>
      <c r="AI1915">
        <v>27724132</v>
      </c>
      <c r="AJ1915">
        <v>1915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</row>
    <row r="1916" spans="1:44" x14ac:dyDescent="0.2">
      <c r="A1916">
        <f>ROW(Source!A690)</f>
        <v>690</v>
      </c>
      <c r="B1916">
        <v>27724140</v>
      </c>
      <c r="C1916">
        <v>27724129</v>
      </c>
      <c r="D1916">
        <v>25231607</v>
      </c>
      <c r="E1916">
        <v>1</v>
      </c>
      <c r="F1916">
        <v>1</v>
      </c>
      <c r="G1916">
        <v>1</v>
      </c>
      <c r="H1916">
        <v>2</v>
      </c>
      <c r="I1916" t="s">
        <v>997</v>
      </c>
      <c r="J1916" t="s">
        <v>998</v>
      </c>
      <c r="K1916" t="s">
        <v>999</v>
      </c>
      <c r="L1916">
        <v>1368</v>
      </c>
      <c r="N1916">
        <v>1011</v>
      </c>
      <c r="O1916" t="s">
        <v>959</v>
      </c>
      <c r="P1916" t="s">
        <v>959</v>
      </c>
      <c r="Q1916">
        <v>1</v>
      </c>
      <c r="X1916">
        <v>0.3</v>
      </c>
      <c r="Y1916">
        <v>0</v>
      </c>
      <c r="Z1916">
        <v>65.709999999999994</v>
      </c>
      <c r="AA1916">
        <v>11.6</v>
      </c>
      <c r="AB1916">
        <v>0</v>
      </c>
      <c r="AC1916">
        <v>0</v>
      </c>
      <c r="AD1916">
        <v>1</v>
      </c>
      <c r="AE1916">
        <v>0</v>
      </c>
      <c r="AF1916" t="s">
        <v>102</v>
      </c>
      <c r="AG1916">
        <v>0.375</v>
      </c>
      <c r="AH1916">
        <v>2</v>
      </c>
      <c r="AI1916">
        <v>27724133</v>
      </c>
      <c r="AJ1916">
        <v>1916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</row>
    <row r="1917" spans="1:44" x14ac:dyDescent="0.2">
      <c r="A1917">
        <f>ROW(Source!A690)</f>
        <v>690</v>
      </c>
      <c r="B1917">
        <v>27724141</v>
      </c>
      <c r="C1917">
        <v>27724129</v>
      </c>
      <c r="D1917">
        <v>25145145</v>
      </c>
      <c r="E1917">
        <v>17</v>
      </c>
      <c r="F1917">
        <v>1</v>
      </c>
      <c r="G1917">
        <v>1</v>
      </c>
      <c r="H1917">
        <v>3</v>
      </c>
      <c r="I1917" t="s">
        <v>1445</v>
      </c>
      <c r="J1917" t="s">
        <v>6</v>
      </c>
      <c r="K1917" t="s">
        <v>1446</v>
      </c>
      <c r="L1917">
        <v>1301</v>
      </c>
      <c r="N1917">
        <v>1003</v>
      </c>
      <c r="O1917" t="s">
        <v>501</v>
      </c>
      <c r="P1917" t="s">
        <v>501</v>
      </c>
      <c r="Q1917">
        <v>1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1</v>
      </c>
      <c r="AD1917">
        <v>0</v>
      </c>
      <c r="AE1917">
        <v>0</v>
      </c>
      <c r="AF1917" t="s">
        <v>6</v>
      </c>
      <c r="AG1917">
        <v>0</v>
      </c>
      <c r="AH1917">
        <v>3</v>
      </c>
      <c r="AI1917">
        <v>-1</v>
      </c>
      <c r="AJ1917" t="s">
        <v>6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</row>
    <row r="1918" spans="1:44" x14ac:dyDescent="0.2">
      <c r="A1918">
        <f>ROW(Source!A690)</f>
        <v>690</v>
      </c>
      <c r="B1918">
        <v>27724142</v>
      </c>
      <c r="C1918">
        <v>27724129</v>
      </c>
      <c r="D1918">
        <v>25180423</v>
      </c>
      <c r="E1918">
        <v>1</v>
      </c>
      <c r="F1918">
        <v>1</v>
      </c>
      <c r="G1918">
        <v>1</v>
      </c>
      <c r="H1918">
        <v>3</v>
      </c>
      <c r="I1918" t="s">
        <v>1261</v>
      </c>
      <c r="J1918" t="s">
        <v>1262</v>
      </c>
      <c r="K1918" t="s">
        <v>1263</v>
      </c>
      <c r="L1918">
        <v>1355</v>
      </c>
      <c r="N1918">
        <v>1010</v>
      </c>
      <c r="O1918" t="s">
        <v>519</v>
      </c>
      <c r="P1918" t="s">
        <v>519</v>
      </c>
      <c r="Q1918">
        <v>100</v>
      </c>
      <c r="X1918">
        <v>4</v>
      </c>
      <c r="Y1918">
        <v>50</v>
      </c>
      <c r="Z1918">
        <v>0</v>
      </c>
      <c r="AA1918">
        <v>0</v>
      </c>
      <c r="AB1918">
        <v>0</v>
      </c>
      <c r="AC1918">
        <v>0</v>
      </c>
      <c r="AD1918">
        <v>1</v>
      </c>
      <c r="AE1918">
        <v>0</v>
      </c>
      <c r="AF1918" t="s">
        <v>6</v>
      </c>
      <c r="AG1918">
        <v>4</v>
      </c>
      <c r="AH1918">
        <v>2</v>
      </c>
      <c r="AI1918">
        <v>27724135</v>
      </c>
      <c r="AJ1918">
        <v>1918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</row>
    <row r="1919" spans="1:44" x14ac:dyDescent="0.2">
      <c r="A1919">
        <f>ROW(Source!A690)</f>
        <v>690</v>
      </c>
      <c r="B1919">
        <v>27724143</v>
      </c>
      <c r="C1919">
        <v>27724129</v>
      </c>
      <c r="D1919">
        <v>25186863</v>
      </c>
      <c r="E1919">
        <v>1</v>
      </c>
      <c r="F1919">
        <v>1</v>
      </c>
      <c r="G1919">
        <v>1</v>
      </c>
      <c r="H1919">
        <v>3</v>
      </c>
      <c r="I1919" t="s">
        <v>1264</v>
      </c>
      <c r="J1919" t="s">
        <v>1265</v>
      </c>
      <c r="K1919" t="s">
        <v>1266</v>
      </c>
      <c r="L1919">
        <v>1354</v>
      </c>
      <c r="N1919">
        <v>1010</v>
      </c>
      <c r="O1919" t="s">
        <v>252</v>
      </c>
      <c r="P1919" t="s">
        <v>252</v>
      </c>
      <c r="Q1919">
        <v>1</v>
      </c>
      <c r="X1919">
        <v>90.7</v>
      </c>
      <c r="Y1919">
        <v>67</v>
      </c>
      <c r="Z1919">
        <v>0</v>
      </c>
      <c r="AA1919">
        <v>0</v>
      </c>
      <c r="AB1919">
        <v>0</v>
      </c>
      <c r="AC1919">
        <v>0</v>
      </c>
      <c r="AD1919">
        <v>1</v>
      </c>
      <c r="AE1919">
        <v>0</v>
      </c>
      <c r="AF1919" t="s">
        <v>6</v>
      </c>
      <c r="AG1919">
        <v>90.7</v>
      </c>
      <c r="AH1919">
        <v>2</v>
      </c>
      <c r="AI1919">
        <v>27724136</v>
      </c>
      <c r="AJ1919">
        <v>1919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</row>
    <row r="1920" spans="1:44" x14ac:dyDescent="0.2">
      <c r="A1920">
        <f>ROW(Source!A691)</f>
        <v>691</v>
      </c>
      <c r="B1920">
        <v>27724137</v>
      </c>
      <c r="C1920">
        <v>27724129</v>
      </c>
      <c r="D1920">
        <v>25413300</v>
      </c>
      <c r="E1920">
        <v>1</v>
      </c>
      <c r="F1920">
        <v>1</v>
      </c>
      <c r="G1920">
        <v>1</v>
      </c>
      <c r="H1920">
        <v>1</v>
      </c>
      <c r="I1920" t="s">
        <v>989</v>
      </c>
      <c r="J1920" t="s">
        <v>6</v>
      </c>
      <c r="K1920" t="s">
        <v>990</v>
      </c>
      <c r="L1920">
        <v>1191</v>
      </c>
      <c r="N1920">
        <v>1013</v>
      </c>
      <c r="O1920" t="s">
        <v>953</v>
      </c>
      <c r="P1920" t="s">
        <v>953</v>
      </c>
      <c r="Q1920">
        <v>1</v>
      </c>
      <c r="X1920">
        <v>21.38</v>
      </c>
      <c r="Y1920">
        <v>0</v>
      </c>
      <c r="Z1920">
        <v>0</v>
      </c>
      <c r="AA1920">
        <v>0</v>
      </c>
      <c r="AB1920">
        <v>8.5299999999999994</v>
      </c>
      <c r="AC1920">
        <v>0</v>
      </c>
      <c r="AD1920">
        <v>1</v>
      </c>
      <c r="AE1920">
        <v>1</v>
      </c>
      <c r="AF1920" t="s">
        <v>103</v>
      </c>
      <c r="AG1920">
        <v>24.586999999999996</v>
      </c>
      <c r="AH1920">
        <v>2</v>
      </c>
      <c r="AI1920">
        <v>27724130</v>
      </c>
      <c r="AJ1920">
        <v>1920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</row>
    <row r="1921" spans="1:44" x14ac:dyDescent="0.2">
      <c r="A1921">
        <f>ROW(Source!A691)</f>
        <v>691</v>
      </c>
      <c r="B1921">
        <v>27724138</v>
      </c>
      <c r="C1921">
        <v>27724129</v>
      </c>
      <c r="D1921">
        <v>25412928</v>
      </c>
      <c r="E1921">
        <v>1</v>
      </c>
      <c r="F1921">
        <v>1</v>
      </c>
      <c r="G1921">
        <v>1</v>
      </c>
      <c r="H1921">
        <v>1</v>
      </c>
      <c r="I1921" t="s">
        <v>954</v>
      </c>
      <c r="J1921" t="s">
        <v>6</v>
      </c>
      <c r="K1921" t="s">
        <v>955</v>
      </c>
      <c r="L1921">
        <v>1191</v>
      </c>
      <c r="N1921">
        <v>1013</v>
      </c>
      <c r="O1921" t="s">
        <v>953</v>
      </c>
      <c r="P1921" t="s">
        <v>953</v>
      </c>
      <c r="Q1921">
        <v>1</v>
      </c>
      <c r="X1921">
        <v>0.37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1</v>
      </c>
      <c r="AE1921">
        <v>2</v>
      </c>
      <c r="AF1921" t="s">
        <v>102</v>
      </c>
      <c r="AG1921">
        <v>0.46250000000000002</v>
      </c>
      <c r="AH1921">
        <v>2</v>
      </c>
      <c r="AI1921">
        <v>27724131</v>
      </c>
      <c r="AJ1921">
        <v>1921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</row>
    <row r="1922" spans="1:44" x14ac:dyDescent="0.2">
      <c r="A1922">
        <f>ROW(Source!A691)</f>
        <v>691</v>
      </c>
      <c r="B1922">
        <v>27724139</v>
      </c>
      <c r="C1922">
        <v>27724129</v>
      </c>
      <c r="D1922">
        <v>25230514</v>
      </c>
      <c r="E1922">
        <v>1</v>
      </c>
      <c r="F1922">
        <v>1</v>
      </c>
      <c r="G1922">
        <v>1</v>
      </c>
      <c r="H1922">
        <v>2</v>
      </c>
      <c r="I1922" t="s">
        <v>960</v>
      </c>
      <c r="J1922" t="s">
        <v>961</v>
      </c>
      <c r="K1922" t="s">
        <v>962</v>
      </c>
      <c r="L1922">
        <v>1368</v>
      </c>
      <c r="N1922">
        <v>1011</v>
      </c>
      <c r="O1922" t="s">
        <v>959</v>
      </c>
      <c r="P1922" t="s">
        <v>959</v>
      </c>
      <c r="Q1922">
        <v>1</v>
      </c>
      <c r="X1922">
        <v>7.0000000000000007E-2</v>
      </c>
      <c r="Y1922">
        <v>0</v>
      </c>
      <c r="Z1922">
        <v>31.26</v>
      </c>
      <c r="AA1922">
        <v>13.5</v>
      </c>
      <c r="AB1922">
        <v>0</v>
      </c>
      <c r="AC1922">
        <v>0</v>
      </c>
      <c r="AD1922">
        <v>1</v>
      </c>
      <c r="AE1922">
        <v>0</v>
      </c>
      <c r="AF1922" t="s">
        <v>102</v>
      </c>
      <c r="AG1922">
        <v>8.7500000000000008E-2</v>
      </c>
      <c r="AH1922">
        <v>2</v>
      </c>
      <c r="AI1922">
        <v>27724132</v>
      </c>
      <c r="AJ1922">
        <v>1922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</row>
    <row r="1923" spans="1:44" x14ac:dyDescent="0.2">
      <c r="A1923">
        <f>ROW(Source!A691)</f>
        <v>691</v>
      </c>
      <c r="B1923">
        <v>27724140</v>
      </c>
      <c r="C1923">
        <v>27724129</v>
      </c>
      <c r="D1923">
        <v>25231607</v>
      </c>
      <c r="E1923">
        <v>1</v>
      </c>
      <c r="F1923">
        <v>1</v>
      </c>
      <c r="G1923">
        <v>1</v>
      </c>
      <c r="H1923">
        <v>2</v>
      </c>
      <c r="I1923" t="s">
        <v>997</v>
      </c>
      <c r="J1923" t="s">
        <v>998</v>
      </c>
      <c r="K1923" t="s">
        <v>999</v>
      </c>
      <c r="L1923">
        <v>1368</v>
      </c>
      <c r="N1923">
        <v>1011</v>
      </c>
      <c r="O1923" t="s">
        <v>959</v>
      </c>
      <c r="P1923" t="s">
        <v>959</v>
      </c>
      <c r="Q1923">
        <v>1</v>
      </c>
      <c r="X1923">
        <v>0.3</v>
      </c>
      <c r="Y1923">
        <v>0</v>
      </c>
      <c r="Z1923">
        <v>65.709999999999994</v>
      </c>
      <c r="AA1923">
        <v>11.6</v>
      </c>
      <c r="AB1923">
        <v>0</v>
      </c>
      <c r="AC1923">
        <v>0</v>
      </c>
      <c r="AD1923">
        <v>1</v>
      </c>
      <c r="AE1923">
        <v>0</v>
      </c>
      <c r="AF1923" t="s">
        <v>102</v>
      </c>
      <c r="AG1923">
        <v>0.375</v>
      </c>
      <c r="AH1923">
        <v>2</v>
      </c>
      <c r="AI1923">
        <v>27724133</v>
      </c>
      <c r="AJ1923">
        <v>1923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</row>
    <row r="1924" spans="1:44" x14ac:dyDescent="0.2">
      <c r="A1924">
        <f>ROW(Source!A691)</f>
        <v>691</v>
      </c>
      <c r="B1924">
        <v>27724141</v>
      </c>
      <c r="C1924">
        <v>27724129</v>
      </c>
      <c r="D1924">
        <v>25145145</v>
      </c>
      <c r="E1924">
        <v>17</v>
      </c>
      <c r="F1924">
        <v>1</v>
      </c>
      <c r="G1924">
        <v>1</v>
      </c>
      <c r="H1924">
        <v>3</v>
      </c>
      <c r="I1924" t="s">
        <v>1445</v>
      </c>
      <c r="J1924" t="s">
        <v>6</v>
      </c>
      <c r="K1924" t="s">
        <v>1446</v>
      </c>
      <c r="L1924">
        <v>1301</v>
      </c>
      <c r="N1924">
        <v>1003</v>
      </c>
      <c r="O1924" t="s">
        <v>501</v>
      </c>
      <c r="P1924" t="s">
        <v>501</v>
      </c>
      <c r="Q1924">
        <v>1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1</v>
      </c>
      <c r="AD1924">
        <v>0</v>
      </c>
      <c r="AE1924">
        <v>0</v>
      </c>
      <c r="AF1924" t="s">
        <v>6</v>
      </c>
      <c r="AG1924">
        <v>0</v>
      </c>
      <c r="AH1924">
        <v>3</v>
      </c>
      <c r="AI1924">
        <v>-1</v>
      </c>
      <c r="AJ1924" t="s">
        <v>6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</row>
    <row r="1925" spans="1:44" x14ac:dyDescent="0.2">
      <c r="A1925">
        <f>ROW(Source!A691)</f>
        <v>691</v>
      </c>
      <c r="B1925">
        <v>27724142</v>
      </c>
      <c r="C1925">
        <v>27724129</v>
      </c>
      <c r="D1925">
        <v>25180423</v>
      </c>
      <c r="E1925">
        <v>1</v>
      </c>
      <c r="F1925">
        <v>1</v>
      </c>
      <c r="G1925">
        <v>1</v>
      </c>
      <c r="H1925">
        <v>3</v>
      </c>
      <c r="I1925" t="s">
        <v>1261</v>
      </c>
      <c r="J1925" t="s">
        <v>1262</v>
      </c>
      <c r="K1925" t="s">
        <v>1263</v>
      </c>
      <c r="L1925">
        <v>1355</v>
      </c>
      <c r="N1925">
        <v>1010</v>
      </c>
      <c r="O1925" t="s">
        <v>519</v>
      </c>
      <c r="P1925" t="s">
        <v>519</v>
      </c>
      <c r="Q1925">
        <v>100</v>
      </c>
      <c r="X1925">
        <v>4</v>
      </c>
      <c r="Y1925">
        <v>50</v>
      </c>
      <c r="Z1925">
        <v>0</v>
      </c>
      <c r="AA1925">
        <v>0</v>
      </c>
      <c r="AB1925">
        <v>0</v>
      </c>
      <c r="AC1925">
        <v>0</v>
      </c>
      <c r="AD1925">
        <v>1</v>
      </c>
      <c r="AE1925">
        <v>0</v>
      </c>
      <c r="AF1925" t="s">
        <v>6</v>
      </c>
      <c r="AG1925">
        <v>4</v>
      </c>
      <c r="AH1925">
        <v>2</v>
      </c>
      <c r="AI1925">
        <v>27724135</v>
      </c>
      <c r="AJ1925">
        <v>1925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</row>
    <row r="1926" spans="1:44" x14ac:dyDescent="0.2">
      <c r="A1926">
        <f>ROW(Source!A691)</f>
        <v>691</v>
      </c>
      <c r="B1926">
        <v>27724143</v>
      </c>
      <c r="C1926">
        <v>27724129</v>
      </c>
      <c r="D1926">
        <v>25186863</v>
      </c>
      <c r="E1926">
        <v>1</v>
      </c>
      <c r="F1926">
        <v>1</v>
      </c>
      <c r="G1926">
        <v>1</v>
      </c>
      <c r="H1926">
        <v>3</v>
      </c>
      <c r="I1926" t="s">
        <v>1264</v>
      </c>
      <c r="J1926" t="s">
        <v>1265</v>
      </c>
      <c r="K1926" t="s">
        <v>1266</v>
      </c>
      <c r="L1926">
        <v>1354</v>
      </c>
      <c r="N1926">
        <v>1010</v>
      </c>
      <c r="O1926" t="s">
        <v>252</v>
      </c>
      <c r="P1926" t="s">
        <v>252</v>
      </c>
      <c r="Q1926">
        <v>1</v>
      </c>
      <c r="X1926">
        <v>90.7</v>
      </c>
      <c r="Y1926">
        <v>67</v>
      </c>
      <c r="Z1926">
        <v>0</v>
      </c>
      <c r="AA1926">
        <v>0</v>
      </c>
      <c r="AB1926">
        <v>0</v>
      </c>
      <c r="AC1926">
        <v>0</v>
      </c>
      <c r="AD1926">
        <v>1</v>
      </c>
      <c r="AE1926">
        <v>0</v>
      </c>
      <c r="AF1926" t="s">
        <v>6</v>
      </c>
      <c r="AG1926">
        <v>90.7</v>
      </c>
      <c r="AH1926">
        <v>2</v>
      </c>
      <c r="AI1926">
        <v>27724136</v>
      </c>
      <c r="AJ1926">
        <v>1926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</row>
    <row r="1927" spans="1:44" x14ac:dyDescent="0.2">
      <c r="A1927">
        <f>ROW(Source!A694)</f>
        <v>694</v>
      </c>
      <c r="B1927">
        <v>27724152</v>
      </c>
      <c r="C1927">
        <v>27724145</v>
      </c>
      <c r="D1927">
        <v>25412980</v>
      </c>
      <c r="E1927">
        <v>1</v>
      </c>
      <c r="F1927">
        <v>1</v>
      </c>
      <c r="G1927">
        <v>1</v>
      </c>
      <c r="H1927">
        <v>1</v>
      </c>
      <c r="I1927" t="s">
        <v>1159</v>
      </c>
      <c r="J1927" t="s">
        <v>6</v>
      </c>
      <c r="K1927" t="s">
        <v>1160</v>
      </c>
      <c r="L1927">
        <v>1191</v>
      </c>
      <c r="N1927">
        <v>1013</v>
      </c>
      <c r="O1927" t="s">
        <v>953</v>
      </c>
      <c r="P1927" t="s">
        <v>953</v>
      </c>
      <c r="Q1927">
        <v>1</v>
      </c>
      <c r="X1927">
        <v>117.72</v>
      </c>
      <c r="Y1927">
        <v>0</v>
      </c>
      <c r="Z1927">
        <v>0</v>
      </c>
      <c r="AA1927">
        <v>0</v>
      </c>
      <c r="AB1927">
        <v>9.07</v>
      </c>
      <c r="AC1927">
        <v>0</v>
      </c>
      <c r="AD1927">
        <v>1</v>
      </c>
      <c r="AE1927">
        <v>1</v>
      </c>
      <c r="AF1927" t="s">
        <v>103</v>
      </c>
      <c r="AG1927">
        <v>135.37799999999999</v>
      </c>
      <c r="AH1927">
        <v>2</v>
      </c>
      <c r="AI1927">
        <v>27724146</v>
      </c>
      <c r="AJ1927">
        <v>1927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</row>
    <row r="1928" spans="1:44" x14ac:dyDescent="0.2">
      <c r="A1928">
        <f>ROW(Source!A694)</f>
        <v>694</v>
      </c>
      <c r="B1928">
        <v>27724153</v>
      </c>
      <c r="C1928">
        <v>27724145</v>
      </c>
      <c r="D1928">
        <v>25412928</v>
      </c>
      <c r="E1928">
        <v>1</v>
      </c>
      <c r="F1928">
        <v>1</v>
      </c>
      <c r="G1928">
        <v>1</v>
      </c>
      <c r="H1928">
        <v>1</v>
      </c>
      <c r="I1928" t="s">
        <v>954</v>
      </c>
      <c r="J1928" t="s">
        <v>6</v>
      </c>
      <c r="K1928" t="s">
        <v>955</v>
      </c>
      <c r="L1928">
        <v>1191</v>
      </c>
      <c r="N1928">
        <v>1013</v>
      </c>
      <c r="O1928" t="s">
        <v>953</v>
      </c>
      <c r="P1928" t="s">
        <v>953</v>
      </c>
      <c r="Q1928">
        <v>1</v>
      </c>
      <c r="X1928">
        <v>1.47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1</v>
      </c>
      <c r="AE1928">
        <v>2</v>
      </c>
      <c r="AF1928" t="s">
        <v>102</v>
      </c>
      <c r="AG1928">
        <v>1.8374999999999999</v>
      </c>
      <c r="AH1928">
        <v>2</v>
      </c>
      <c r="AI1928">
        <v>27724147</v>
      </c>
      <c r="AJ1928">
        <v>1928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</row>
    <row r="1929" spans="1:44" x14ac:dyDescent="0.2">
      <c r="A1929">
        <f>ROW(Source!A694)</f>
        <v>694</v>
      </c>
      <c r="B1929">
        <v>27724154</v>
      </c>
      <c r="C1929">
        <v>27724145</v>
      </c>
      <c r="D1929">
        <v>25230220</v>
      </c>
      <c r="E1929">
        <v>1</v>
      </c>
      <c r="F1929">
        <v>1</v>
      </c>
      <c r="G1929">
        <v>1</v>
      </c>
      <c r="H1929">
        <v>2</v>
      </c>
      <c r="I1929" t="s">
        <v>991</v>
      </c>
      <c r="J1929" t="s">
        <v>992</v>
      </c>
      <c r="K1929" t="s">
        <v>993</v>
      </c>
      <c r="L1929">
        <v>1368</v>
      </c>
      <c r="N1929">
        <v>1011</v>
      </c>
      <c r="O1929" t="s">
        <v>959</v>
      </c>
      <c r="P1929" t="s">
        <v>959</v>
      </c>
      <c r="Q1929">
        <v>1</v>
      </c>
      <c r="X1929">
        <v>0.59</v>
      </c>
      <c r="Y1929">
        <v>0</v>
      </c>
      <c r="Z1929">
        <v>111.99</v>
      </c>
      <c r="AA1929">
        <v>13.5</v>
      </c>
      <c r="AB1929">
        <v>0</v>
      </c>
      <c r="AC1929">
        <v>0</v>
      </c>
      <c r="AD1929">
        <v>1</v>
      </c>
      <c r="AE1929">
        <v>0</v>
      </c>
      <c r="AF1929" t="s">
        <v>102</v>
      </c>
      <c r="AG1929">
        <v>0.73749999999999993</v>
      </c>
      <c r="AH1929">
        <v>2</v>
      </c>
      <c r="AI1929">
        <v>27724148</v>
      </c>
      <c r="AJ1929">
        <v>1929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</row>
    <row r="1930" spans="1:44" x14ac:dyDescent="0.2">
      <c r="A1930">
        <f>ROW(Source!A694)</f>
        <v>694</v>
      </c>
      <c r="B1930">
        <v>27724155</v>
      </c>
      <c r="C1930">
        <v>27724145</v>
      </c>
      <c r="D1930">
        <v>25231607</v>
      </c>
      <c r="E1930">
        <v>1</v>
      </c>
      <c r="F1930">
        <v>1</v>
      </c>
      <c r="G1930">
        <v>1</v>
      </c>
      <c r="H1930">
        <v>2</v>
      </c>
      <c r="I1930" t="s">
        <v>997</v>
      </c>
      <c r="J1930" t="s">
        <v>998</v>
      </c>
      <c r="K1930" t="s">
        <v>999</v>
      </c>
      <c r="L1930">
        <v>1368</v>
      </c>
      <c r="N1930">
        <v>1011</v>
      </c>
      <c r="O1930" t="s">
        <v>959</v>
      </c>
      <c r="P1930" t="s">
        <v>959</v>
      </c>
      <c r="Q1930">
        <v>1</v>
      </c>
      <c r="X1930">
        <v>0.88</v>
      </c>
      <c r="Y1930">
        <v>0</v>
      </c>
      <c r="Z1930">
        <v>65.709999999999994</v>
      </c>
      <c r="AA1930">
        <v>11.6</v>
      </c>
      <c r="AB1930">
        <v>0</v>
      </c>
      <c r="AC1930">
        <v>0</v>
      </c>
      <c r="AD1930">
        <v>1</v>
      </c>
      <c r="AE1930">
        <v>0</v>
      </c>
      <c r="AF1930" t="s">
        <v>102</v>
      </c>
      <c r="AG1930">
        <v>1.1000000000000001</v>
      </c>
      <c r="AH1930">
        <v>2</v>
      </c>
      <c r="AI1930">
        <v>27724149</v>
      </c>
      <c r="AJ1930">
        <v>1930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</row>
    <row r="1931" spans="1:44" x14ac:dyDescent="0.2">
      <c r="A1931">
        <f>ROW(Source!A694)</f>
        <v>694</v>
      </c>
      <c r="B1931">
        <v>27724156</v>
      </c>
      <c r="C1931">
        <v>27724145</v>
      </c>
      <c r="D1931">
        <v>25155503</v>
      </c>
      <c r="E1931">
        <v>1</v>
      </c>
      <c r="F1931">
        <v>1</v>
      </c>
      <c r="G1931">
        <v>1</v>
      </c>
      <c r="H1931">
        <v>3</v>
      </c>
      <c r="I1931" t="s">
        <v>1229</v>
      </c>
      <c r="J1931" t="s">
        <v>1230</v>
      </c>
      <c r="K1931" t="s">
        <v>1231</v>
      </c>
      <c r="L1931">
        <v>1339</v>
      </c>
      <c r="N1931">
        <v>1007</v>
      </c>
      <c r="O1931" t="s">
        <v>64</v>
      </c>
      <c r="P1931" t="s">
        <v>64</v>
      </c>
      <c r="Q1931">
        <v>1</v>
      </c>
      <c r="X1931">
        <v>0.25</v>
      </c>
      <c r="Y1931">
        <v>485.9</v>
      </c>
      <c r="Z1931">
        <v>0</v>
      </c>
      <c r="AA1931">
        <v>0</v>
      </c>
      <c r="AB1931">
        <v>0</v>
      </c>
      <c r="AC1931">
        <v>0</v>
      </c>
      <c r="AD1931">
        <v>1</v>
      </c>
      <c r="AE1931">
        <v>0</v>
      </c>
      <c r="AF1931" t="s">
        <v>6</v>
      </c>
      <c r="AG1931">
        <v>0.25</v>
      </c>
      <c r="AH1931">
        <v>2</v>
      </c>
      <c r="AI1931">
        <v>27724150</v>
      </c>
      <c r="AJ1931">
        <v>1931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</row>
    <row r="1932" spans="1:44" x14ac:dyDescent="0.2">
      <c r="A1932">
        <f>ROW(Source!A694)</f>
        <v>694</v>
      </c>
      <c r="B1932">
        <v>27724157</v>
      </c>
      <c r="C1932">
        <v>27724145</v>
      </c>
      <c r="D1932">
        <v>25144835</v>
      </c>
      <c r="E1932">
        <v>17</v>
      </c>
      <c r="F1932">
        <v>1</v>
      </c>
      <c r="G1932">
        <v>1</v>
      </c>
      <c r="H1932">
        <v>3</v>
      </c>
      <c r="I1932" t="s">
        <v>1435</v>
      </c>
      <c r="J1932" t="s">
        <v>6</v>
      </c>
      <c r="K1932" t="s">
        <v>1436</v>
      </c>
      <c r="L1932">
        <v>1301</v>
      </c>
      <c r="N1932">
        <v>1003</v>
      </c>
      <c r="O1932" t="s">
        <v>501</v>
      </c>
      <c r="P1932" t="s">
        <v>501</v>
      </c>
      <c r="Q1932">
        <v>1</v>
      </c>
      <c r="X1932">
        <v>100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 t="s">
        <v>6</v>
      </c>
      <c r="AG1932">
        <v>100</v>
      </c>
      <c r="AH1932">
        <v>3</v>
      </c>
      <c r="AI1932">
        <v>-1</v>
      </c>
      <c r="AJ1932" t="s">
        <v>6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</row>
    <row r="1933" spans="1:44" x14ac:dyDescent="0.2">
      <c r="A1933">
        <f>ROW(Source!A695)</f>
        <v>695</v>
      </c>
      <c r="B1933">
        <v>27724152</v>
      </c>
      <c r="C1933">
        <v>27724145</v>
      </c>
      <c r="D1933">
        <v>25412980</v>
      </c>
      <c r="E1933">
        <v>1</v>
      </c>
      <c r="F1933">
        <v>1</v>
      </c>
      <c r="G1933">
        <v>1</v>
      </c>
      <c r="H1933">
        <v>1</v>
      </c>
      <c r="I1933" t="s">
        <v>1159</v>
      </c>
      <c r="J1933" t="s">
        <v>6</v>
      </c>
      <c r="K1933" t="s">
        <v>1160</v>
      </c>
      <c r="L1933">
        <v>1191</v>
      </c>
      <c r="N1933">
        <v>1013</v>
      </c>
      <c r="O1933" t="s">
        <v>953</v>
      </c>
      <c r="P1933" t="s">
        <v>953</v>
      </c>
      <c r="Q1933">
        <v>1</v>
      </c>
      <c r="X1933">
        <v>117.72</v>
      </c>
      <c r="Y1933">
        <v>0</v>
      </c>
      <c r="Z1933">
        <v>0</v>
      </c>
      <c r="AA1933">
        <v>0</v>
      </c>
      <c r="AB1933">
        <v>9.07</v>
      </c>
      <c r="AC1933">
        <v>0</v>
      </c>
      <c r="AD1933">
        <v>1</v>
      </c>
      <c r="AE1933">
        <v>1</v>
      </c>
      <c r="AF1933" t="s">
        <v>103</v>
      </c>
      <c r="AG1933">
        <v>135.37799999999999</v>
      </c>
      <c r="AH1933">
        <v>2</v>
      </c>
      <c r="AI1933">
        <v>27724146</v>
      </c>
      <c r="AJ1933">
        <v>1933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</row>
    <row r="1934" spans="1:44" x14ac:dyDescent="0.2">
      <c r="A1934">
        <f>ROW(Source!A695)</f>
        <v>695</v>
      </c>
      <c r="B1934">
        <v>27724153</v>
      </c>
      <c r="C1934">
        <v>27724145</v>
      </c>
      <c r="D1934">
        <v>25412928</v>
      </c>
      <c r="E1934">
        <v>1</v>
      </c>
      <c r="F1934">
        <v>1</v>
      </c>
      <c r="G1934">
        <v>1</v>
      </c>
      <c r="H1934">
        <v>1</v>
      </c>
      <c r="I1934" t="s">
        <v>954</v>
      </c>
      <c r="J1934" t="s">
        <v>6</v>
      </c>
      <c r="K1934" t="s">
        <v>955</v>
      </c>
      <c r="L1934">
        <v>1191</v>
      </c>
      <c r="N1934">
        <v>1013</v>
      </c>
      <c r="O1934" t="s">
        <v>953</v>
      </c>
      <c r="P1934" t="s">
        <v>953</v>
      </c>
      <c r="Q1934">
        <v>1</v>
      </c>
      <c r="X1934">
        <v>1.47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1</v>
      </c>
      <c r="AE1934">
        <v>2</v>
      </c>
      <c r="AF1934" t="s">
        <v>102</v>
      </c>
      <c r="AG1934">
        <v>1.8374999999999999</v>
      </c>
      <c r="AH1934">
        <v>2</v>
      </c>
      <c r="AI1934">
        <v>27724147</v>
      </c>
      <c r="AJ1934">
        <v>1934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</row>
    <row r="1935" spans="1:44" x14ac:dyDescent="0.2">
      <c r="A1935">
        <f>ROW(Source!A695)</f>
        <v>695</v>
      </c>
      <c r="B1935">
        <v>27724154</v>
      </c>
      <c r="C1935">
        <v>27724145</v>
      </c>
      <c r="D1935">
        <v>25230220</v>
      </c>
      <c r="E1935">
        <v>1</v>
      </c>
      <c r="F1935">
        <v>1</v>
      </c>
      <c r="G1935">
        <v>1</v>
      </c>
      <c r="H1935">
        <v>2</v>
      </c>
      <c r="I1935" t="s">
        <v>991</v>
      </c>
      <c r="J1935" t="s">
        <v>992</v>
      </c>
      <c r="K1935" t="s">
        <v>993</v>
      </c>
      <c r="L1935">
        <v>1368</v>
      </c>
      <c r="N1935">
        <v>1011</v>
      </c>
      <c r="O1935" t="s">
        <v>959</v>
      </c>
      <c r="P1935" t="s">
        <v>959</v>
      </c>
      <c r="Q1935">
        <v>1</v>
      </c>
      <c r="X1935">
        <v>0.59</v>
      </c>
      <c r="Y1935">
        <v>0</v>
      </c>
      <c r="Z1935">
        <v>111.99</v>
      </c>
      <c r="AA1935">
        <v>13.5</v>
      </c>
      <c r="AB1935">
        <v>0</v>
      </c>
      <c r="AC1935">
        <v>0</v>
      </c>
      <c r="AD1935">
        <v>1</v>
      </c>
      <c r="AE1935">
        <v>0</v>
      </c>
      <c r="AF1935" t="s">
        <v>102</v>
      </c>
      <c r="AG1935">
        <v>0.73749999999999993</v>
      </c>
      <c r="AH1935">
        <v>2</v>
      </c>
      <c r="AI1935">
        <v>27724148</v>
      </c>
      <c r="AJ1935">
        <v>1935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</row>
    <row r="1936" spans="1:44" x14ac:dyDescent="0.2">
      <c r="A1936">
        <f>ROW(Source!A695)</f>
        <v>695</v>
      </c>
      <c r="B1936">
        <v>27724155</v>
      </c>
      <c r="C1936">
        <v>27724145</v>
      </c>
      <c r="D1936">
        <v>25231607</v>
      </c>
      <c r="E1936">
        <v>1</v>
      </c>
      <c r="F1936">
        <v>1</v>
      </c>
      <c r="G1936">
        <v>1</v>
      </c>
      <c r="H1936">
        <v>2</v>
      </c>
      <c r="I1936" t="s">
        <v>997</v>
      </c>
      <c r="J1936" t="s">
        <v>998</v>
      </c>
      <c r="K1936" t="s">
        <v>999</v>
      </c>
      <c r="L1936">
        <v>1368</v>
      </c>
      <c r="N1936">
        <v>1011</v>
      </c>
      <c r="O1936" t="s">
        <v>959</v>
      </c>
      <c r="P1936" t="s">
        <v>959</v>
      </c>
      <c r="Q1936">
        <v>1</v>
      </c>
      <c r="X1936">
        <v>0.88</v>
      </c>
      <c r="Y1936">
        <v>0</v>
      </c>
      <c r="Z1936">
        <v>65.709999999999994</v>
      </c>
      <c r="AA1936">
        <v>11.6</v>
      </c>
      <c r="AB1936">
        <v>0</v>
      </c>
      <c r="AC1936">
        <v>0</v>
      </c>
      <c r="AD1936">
        <v>1</v>
      </c>
      <c r="AE1936">
        <v>0</v>
      </c>
      <c r="AF1936" t="s">
        <v>102</v>
      </c>
      <c r="AG1936">
        <v>1.1000000000000001</v>
      </c>
      <c r="AH1936">
        <v>2</v>
      </c>
      <c r="AI1936">
        <v>27724149</v>
      </c>
      <c r="AJ1936">
        <v>1936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</row>
    <row r="1937" spans="1:44" x14ac:dyDescent="0.2">
      <c r="A1937">
        <f>ROW(Source!A695)</f>
        <v>695</v>
      </c>
      <c r="B1937">
        <v>27724156</v>
      </c>
      <c r="C1937">
        <v>27724145</v>
      </c>
      <c r="D1937">
        <v>25155503</v>
      </c>
      <c r="E1937">
        <v>1</v>
      </c>
      <c r="F1937">
        <v>1</v>
      </c>
      <c r="G1937">
        <v>1</v>
      </c>
      <c r="H1937">
        <v>3</v>
      </c>
      <c r="I1937" t="s">
        <v>1229</v>
      </c>
      <c r="J1937" t="s">
        <v>1230</v>
      </c>
      <c r="K1937" t="s">
        <v>1231</v>
      </c>
      <c r="L1937">
        <v>1339</v>
      </c>
      <c r="N1937">
        <v>1007</v>
      </c>
      <c r="O1937" t="s">
        <v>64</v>
      </c>
      <c r="P1937" t="s">
        <v>64</v>
      </c>
      <c r="Q1937">
        <v>1</v>
      </c>
      <c r="X1937">
        <v>0.25</v>
      </c>
      <c r="Y1937">
        <v>485.9</v>
      </c>
      <c r="Z1937">
        <v>0</v>
      </c>
      <c r="AA1937">
        <v>0</v>
      </c>
      <c r="AB1937">
        <v>0</v>
      </c>
      <c r="AC1937">
        <v>0</v>
      </c>
      <c r="AD1937">
        <v>1</v>
      </c>
      <c r="AE1937">
        <v>0</v>
      </c>
      <c r="AF1937" t="s">
        <v>6</v>
      </c>
      <c r="AG1937">
        <v>0.25</v>
      </c>
      <c r="AH1937">
        <v>2</v>
      </c>
      <c r="AI1937">
        <v>27724150</v>
      </c>
      <c r="AJ1937">
        <v>1937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</row>
    <row r="1938" spans="1:44" x14ac:dyDescent="0.2">
      <c r="A1938">
        <f>ROW(Source!A695)</f>
        <v>695</v>
      </c>
      <c r="B1938">
        <v>27724157</v>
      </c>
      <c r="C1938">
        <v>27724145</v>
      </c>
      <c r="D1938">
        <v>25144835</v>
      </c>
      <c r="E1938">
        <v>17</v>
      </c>
      <c r="F1938">
        <v>1</v>
      </c>
      <c r="G1938">
        <v>1</v>
      </c>
      <c r="H1938">
        <v>3</v>
      </c>
      <c r="I1938" t="s">
        <v>1435</v>
      </c>
      <c r="J1938" t="s">
        <v>6</v>
      </c>
      <c r="K1938" t="s">
        <v>1436</v>
      </c>
      <c r="L1938">
        <v>1301</v>
      </c>
      <c r="N1938">
        <v>1003</v>
      </c>
      <c r="O1938" t="s">
        <v>501</v>
      </c>
      <c r="P1938" t="s">
        <v>501</v>
      </c>
      <c r="Q1938">
        <v>1</v>
      </c>
      <c r="X1938">
        <v>100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 t="s">
        <v>6</v>
      </c>
      <c r="AG1938">
        <v>100</v>
      </c>
      <c r="AH1938">
        <v>3</v>
      </c>
      <c r="AI1938">
        <v>-1</v>
      </c>
      <c r="AJ1938" t="s">
        <v>6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</row>
    <row r="1939" spans="1:44" x14ac:dyDescent="0.2">
      <c r="A1939">
        <f>ROW(Source!A698)</f>
        <v>698</v>
      </c>
      <c r="B1939">
        <v>27724171</v>
      </c>
      <c r="C1939">
        <v>27724159</v>
      </c>
      <c r="D1939">
        <v>25418142</v>
      </c>
      <c r="E1939">
        <v>1</v>
      </c>
      <c r="F1939">
        <v>1</v>
      </c>
      <c r="G1939">
        <v>1</v>
      </c>
      <c r="H1939">
        <v>1</v>
      </c>
      <c r="I1939" t="s">
        <v>1270</v>
      </c>
      <c r="J1939" t="s">
        <v>6</v>
      </c>
      <c r="K1939" t="s">
        <v>1271</v>
      </c>
      <c r="L1939">
        <v>1191</v>
      </c>
      <c r="N1939">
        <v>1013</v>
      </c>
      <c r="O1939" t="s">
        <v>953</v>
      </c>
      <c r="P1939" t="s">
        <v>953</v>
      </c>
      <c r="Q1939">
        <v>1</v>
      </c>
      <c r="X1939">
        <v>65.599999999999994</v>
      </c>
      <c r="Y1939">
        <v>0</v>
      </c>
      <c r="Z1939">
        <v>0</v>
      </c>
      <c r="AA1939">
        <v>0</v>
      </c>
      <c r="AB1939">
        <v>8.9700000000000006</v>
      </c>
      <c r="AC1939">
        <v>0</v>
      </c>
      <c r="AD1939">
        <v>1</v>
      </c>
      <c r="AE1939">
        <v>1</v>
      </c>
      <c r="AF1939" t="s">
        <v>103</v>
      </c>
      <c r="AG1939">
        <v>75.439999999999984</v>
      </c>
      <c r="AH1939">
        <v>2</v>
      </c>
      <c r="AI1939">
        <v>27724160</v>
      </c>
      <c r="AJ1939">
        <v>1939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</row>
    <row r="1940" spans="1:44" x14ac:dyDescent="0.2">
      <c r="A1940">
        <f>ROW(Source!A698)</f>
        <v>698</v>
      </c>
      <c r="B1940">
        <v>27724172</v>
      </c>
      <c r="C1940">
        <v>27724159</v>
      </c>
      <c r="D1940">
        <v>25412928</v>
      </c>
      <c r="E1940">
        <v>1</v>
      </c>
      <c r="F1940">
        <v>1</v>
      </c>
      <c r="G1940">
        <v>1</v>
      </c>
      <c r="H1940">
        <v>1</v>
      </c>
      <c r="I1940" t="s">
        <v>954</v>
      </c>
      <c r="J1940" t="s">
        <v>6</v>
      </c>
      <c r="K1940" t="s">
        <v>955</v>
      </c>
      <c r="L1940">
        <v>1191</v>
      </c>
      <c r="N1940">
        <v>1013</v>
      </c>
      <c r="O1940" t="s">
        <v>953</v>
      </c>
      <c r="P1940" t="s">
        <v>953</v>
      </c>
      <c r="Q1940">
        <v>1</v>
      </c>
      <c r="X1940">
        <v>3.13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1</v>
      </c>
      <c r="AE1940">
        <v>2</v>
      </c>
      <c r="AF1940" t="s">
        <v>102</v>
      </c>
      <c r="AG1940">
        <v>3.9124999999999996</v>
      </c>
      <c r="AH1940">
        <v>2</v>
      </c>
      <c r="AI1940">
        <v>27724161</v>
      </c>
      <c r="AJ1940">
        <v>1940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</row>
    <row r="1941" spans="1:44" x14ac:dyDescent="0.2">
      <c r="A1941">
        <f>ROW(Source!A698)</f>
        <v>698</v>
      </c>
      <c r="B1941">
        <v>27724173</v>
      </c>
      <c r="C1941">
        <v>27724159</v>
      </c>
      <c r="D1941">
        <v>25230220</v>
      </c>
      <c r="E1941">
        <v>1</v>
      </c>
      <c r="F1941">
        <v>1</v>
      </c>
      <c r="G1941">
        <v>1</v>
      </c>
      <c r="H1941">
        <v>2</v>
      </c>
      <c r="I1941" t="s">
        <v>991</v>
      </c>
      <c r="J1941" t="s">
        <v>992</v>
      </c>
      <c r="K1941" t="s">
        <v>993</v>
      </c>
      <c r="L1941">
        <v>1368</v>
      </c>
      <c r="N1941">
        <v>1011</v>
      </c>
      <c r="O1941" t="s">
        <v>959</v>
      </c>
      <c r="P1941" t="s">
        <v>959</v>
      </c>
      <c r="Q1941">
        <v>1</v>
      </c>
      <c r="X1941">
        <v>0.09</v>
      </c>
      <c r="Y1941">
        <v>0</v>
      </c>
      <c r="Z1941">
        <v>111.99</v>
      </c>
      <c r="AA1941">
        <v>13.5</v>
      </c>
      <c r="AB1941">
        <v>0</v>
      </c>
      <c r="AC1941">
        <v>0</v>
      </c>
      <c r="AD1941">
        <v>1</v>
      </c>
      <c r="AE1941">
        <v>0</v>
      </c>
      <c r="AF1941" t="s">
        <v>102</v>
      </c>
      <c r="AG1941">
        <v>0.11249999999999999</v>
      </c>
      <c r="AH1941">
        <v>2</v>
      </c>
      <c r="AI1941">
        <v>27724162</v>
      </c>
      <c r="AJ1941">
        <v>1941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</row>
    <row r="1942" spans="1:44" x14ac:dyDescent="0.2">
      <c r="A1942">
        <f>ROW(Source!A698)</f>
        <v>698</v>
      </c>
      <c r="B1942">
        <v>27724174</v>
      </c>
      <c r="C1942">
        <v>27724159</v>
      </c>
      <c r="D1942">
        <v>25230514</v>
      </c>
      <c r="E1942">
        <v>1</v>
      </c>
      <c r="F1942">
        <v>1</v>
      </c>
      <c r="G1942">
        <v>1</v>
      </c>
      <c r="H1942">
        <v>2</v>
      </c>
      <c r="I1942" t="s">
        <v>960</v>
      </c>
      <c r="J1942" t="s">
        <v>961</v>
      </c>
      <c r="K1942" t="s">
        <v>962</v>
      </c>
      <c r="L1942">
        <v>1368</v>
      </c>
      <c r="N1942">
        <v>1011</v>
      </c>
      <c r="O1942" t="s">
        <v>959</v>
      </c>
      <c r="P1942" t="s">
        <v>959</v>
      </c>
      <c r="Q1942">
        <v>1</v>
      </c>
      <c r="X1942">
        <v>1.19</v>
      </c>
      <c r="Y1942">
        <v>0</v>
      </c>
      <c r="Z1942">
        <v>31.26</v>
      </c>
      <c r="AA1942">
        <v>13.5</v>
      </c>
      <c r="AB1942">
        <v>0</v>
      </c>
      <c r="AC1942">
        <v>0</v>
      </c>
      <c r="AD1942">
        <v>1</v>
      </c>
      <c r="AE1942">
        <v>0</v>
      </c>
      <c r="AF1942" t="s">
        <v>102</v>
      </c>
      <c r="AG1942">
        <v>1.4874999999999998</v>
      </c>
      <c r="AH1942">
        <v>2</v>
      </c>
      <c r="AI1942">
        <v>27724163</v>
      </c>
      <c r="AJ1942">
        <v>1942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</row>
    <row r="1943" spans="1:44" x14ac:dyDescent="0.2">
      <c r="A1943">
        <f>ROW(Source!A698)</f>
        <v>698</v>
      </c>
      <c r="B1943">
        <v>27724175</v>
      </c>
      <c r="C1943">
        <v>27724159</v>
      </c>
      <c r="D1943">
        <v>25231327</v>
      </c>
      <c r="E1943">
        <v>1</v>
      </c>
      <c r="F1943">
        <v>1</v>
      </c>
      <c r="G1943">
        <v>1</v>
      </c>
      <c r="H1943">
        <v>2</v>
      </c>
      <c r="I1943" t="s">
        <v>1272</v>
      </c>
      <c r="J1943" t="s">
        <v>1273</v>
      </c>
      <c r="K1943" t="s">
        <v>1274</v>
      </c>
      <c r="L1943">
        <v>1368</v>
      </c>
      <c r="N1943">
        <v>1011</v>
      </c>
      <c r="O1943" t="s">
        <v>959</v>
      </c>
      <c r="P1943" t="s">
        <v>959</v>
      </c>
      <c r="Q1943">
        <v>1</v>
      </c>
      <c r="X1943">
        <v>0.8</v>
      </c>
      <c r="Y1943">
        <v>0</v>
      </c>
      <c r="Z1943">
        <v>29.67</v>
      </c>
      <c r="AA1943">
        <v>0</v>
      </c>
      <c r="AB1943">
        <v>0</v>
      </c>
      <c r="AC1943">
        <v>0</v>
      </c>
      <c r="AD1943">
        <v>1</v>
      </c>
      <c r="AE1943">
        <v>0</v>
      </c>
      <c r="AF1943" t="s">
        <v>102</v>
      </c>
      <c r="AG1943">
        <v>1</v>
      </c>
      <c r="AH1943">
        <v>2</v>
      </c>
      <c r="AI1943">
        <v>27724164</v>
      </c>
      <c r="AJ1943">
        <v>1943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</row>
    <row r="1944" spans="1:44" x14ac:dyDescent="0.2">
      <c r="A1944">
        <f>ROW(Source!A698)</f>
        <v>698</v>
      </c>
      <c r="B1944">
        <v>27724176</v>
      </c>
      <c r="C1944">
        <v>27724159</v>
      </c>
      <c r="D1944">
        <v>25231607</v>
      </c>
      <c r="E1944">
        <v>1</v>
      </c>
      <c r="F1944">
        <v>1</v>
      </c>
      <c r="G1944">
        <v>1</v>
      </c>
      <c r="H1944">
        <v>2</v>
      </c>
      <c r="I1944" t="s">
        <v>997</v>
      </c>
      <c r="J1944" t="s">
        <v>998</v>
      </c>
      <c r="K1944" t="s">
        <v>999</v>
      </c>
      <c r="L1944">
        <v>1368</v>
      </c>
      <c r="N1944">
        <v>1011</v>
      </c>
      <c r="O1944" t="s">
        <v>959</v>
      </c>
      <c r="P1944" t="s">
        <v>959</v>
      </c>
      <c r="Q1944">
        <v>1</v>
      </c>
      <c r="X1944">
        <v>1.85</v>
      </c>
      <c r="Y1944">
        <v>0</v>
      </c>
      <c r="Z1944">
        <v>65.709999999999994</v>
      </c>
      <c r="AA1944">
        <v>11.6</v>
      </c>
      <c r="AB1944">
        <v>0</v>
      </c>
      <c r="AC1944">
        <v>0</v>
      </c>
      <c r="AD1944">
        <v>1</v>
      </c>
      <c r="AE1944">
        <v>0</v>
      </c>
      <c r="AF1944" t="s">
        <v>102</v>
      </c>
      <c r="AG1944">
        <v>2.3125</v>
      </c>
      <c r="AH1944">
        <v>2</v>
      </c>
      <c r="AI1944">
        <v>27724165</v>
      </c>
      <c r="AJ1944">
        <v>1944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</row>
    <row r="1945" spans="1:44" x14ac:dyDescent="0.2">
      <c r="A1945">
        <f>ROW(Source!A698)</f>
        <v>698</v>
      </c>
      <c r="B1945">
        <v>27724177</v>
      </c>
      <c r="C1945">
        <v>27724159</v>
      </c>
      <c r="D1945">
        <v>25148759</v>
      </c>
      <c r="E1945">
        <v>1</v>
      </c>
      <c r="F1945">
        <v>1</v>
      </c>
      <c r="G1945">
        <v>1</v>
      </c>
      <c r="H1945">
        <v>3</v>
      </c>
      <c r="I1945" t="s">
        <v>1275</v>
      </c>
      <c r="J1945" t="s">
        <v>1276</v>
      </c>
      <c r="K1945" t="s">
        <v>1277</v>
      </c>
      <c r="L1945">
        <v>1339</v>
      </c>
      <c r="N1945">
        <v>1007</v>
      </c>
      <c r="O1945" t="s">
        <v>64</v>
      </c>
      <c r="P1945" t="s">
        <v>64</v>
      </c>
      <c r="Q1945">
        <v>1</v>
      </c>
      <c r="X1945">
        <v>0.67</v>
      </c>
      <c r="Y1945">
        <v>45.83</v>
      </c>
      <c r="Z1945">
        <v>0</v>
      </c>
      <c r="AA1945">
        <v>0</v>
      </c>
      <c r="AB1945">
        <v>0</v>
      </c>
      <c r="AC1945">
        <v>0</v>
      </c>
      <c r="AD1945">
        <v>1</v>
      </c>
      <c r="AE1945">
        <v>0</v>
      </c>
      <c r="AF1945" t="s">
        <v>6</v>
      </c>
      <c r="AG1945">
        <v>0.67</v>
      </c>
      <c r="AH1945">
        <v>2</v>
      </c>
      <c r="AI1945">
        <v>27724166</v>
      </c>
      <c r="AJ1945">
        <v>1945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</row>
    <row r="1946" spans="1:44" x14ac:dyDescent="0.2">
      <c r="A1946">
        <f>ROW(Source!A698)</f>
        <v>698</v>
      </c>
      <c r="B1946">
        <v>27724178</v>
      </c>
      <c r="C1946">
        <v>27724159</v>
      </c>
      <c r="D1946">
        <v>25149961</v>
      </c>
      <c r="E1946">
        <v>1</v>
      </c>
      <c r="F1946">
        <v>1</v>
      </c>
      <c r="G1946">
        <v>1</v>
      </c>
      <c r="H1946">
        <v>3</v>
      </c>
      <c r="I1946" t="s">
        <v>963</v>
      </c>
      <c r="J1946" t="s">
        <v>964</v>
      </c>
      <c r="K1946" t="s">
        <v>965</v>
      </c>
      <c r="L1946">
        <v>1339</v>
      </c>
      <c r="N1946">
        <v>1007</v>
      </c>
      <c r="O1946" t="s">
        <v>64</v>
      </c>
      <c r="P1946" t="s">
        <v>64</v>
      </c>
      <c r="Q1946">
        <v>1</v>
      </c>
      <c r="X1946">
        <v>15</v>
      </c>
      <c r="Y1946">
        <v>2.44</v>
      </c>
      <c r="Z1946">
        <v>0</v>
      </c>
      <c r="AA1946">
        <v>0</v>
      </c>
      <c r="AB1946">
        <v>0</v>
      </c>
      <c r="AC1946">
        <v>0</v>
      </c>
      <c r="AD1946">
        <v>1</v>
      </c>
      <c r="AE1946">
        <v>0</v>
      </c>
      <c r="AF1946" t="s">
        <v>6</v>
      </c>
      <c r="AG1946">
        <v>15</v>
      </c>
      <c r="AH1946">
        <v>2</v>
      </c>
      <c r="AI1946">
        <v>27724167</v>
      </c>
      <c r="AJ1946">
        <v>1946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</row>
    <row r="1947" spans="1:44" x14ac:dyDescent="0.2">
      <c r="A1947">
        <f>ROW(Source!A698)</f>
        <v>698</v>
      </c>
      <c r="B1947">
        <v>27724179</v>
      </c>
      <c r="C1947">
        <v>27724159</v>
      </c>
      <c r="D1947">
        <v>25145687</v>
      </c>
      <c r="E1947">
        <v>17</v>
      </c>
      <c r="F1947">
        <v>1</v>
      </c>
      <c r="G1947">
        <v>1</v>
      </c>
      <c r="H1947">
        <v>3</v>
      </c>
      <c r="I1947" t="s">
        <v>1447</v>
      </c>
      <c r="J1947" t="s">
        <v>6</v>
      </c>
      <c r="K1947" t="s">
        <v>1448</v>
      </c>
      <c r="L1947">
        <v>1358</v>
      </c>
      <c r="N1947">
        <v>1010</v>
      </c>
      <c r="O1947" t="s">
        <v>553</v>
      </c>
      <c r="P1947" t="s">
        <v>553</v>
      </c>
      <c r="Q1947">
        <v>10</v>
      </c>
      <c r="X1947">
        <v>8.9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 t="s">
        <v>6</v>
      </c>
      <c r="AG1947">
        <v>8.9</v>
      </c>
      <c r="AH1947">
        <v>3</v>
      </c>
      <c r="AI1947">
        <v>-1</v>
      </c>
      <c r="AJ1947" t="s">
        <v>6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</row>
    <row r="1948" spans="1:44" x14ac:dyDescent="0.2">
      <c r="A1948">
        <f>ROW(Source!A698)</f>
        <v>698</v>
      </c>
      <c r="B1948">
        <v>27724180</v>
      </c>
      <c r="C1948">
        <v>27724159</v>
      </c>
      <c r="D1948">
        <v>25144748</v>
      </c>
      <c r="E1948">
        <v>17</v>
      </c>
      <c r="F1948">
        <v>1</v>
      </c>
      <c r="G1948">
        <v>1</v>
      </c>
      <c r="H1948">
        <v>3</v>
      </c>
      <c r="I1948" t="s">
        <v>1449</v>
      </c>
      <c r="J1948" t="s">
        <v>6</v>
      </c>
      <c r="K1948" t="s">
        <v>1450</v>
      </c>
      <c r="L1948">
        <v>1348</v>
      </c>
      <c r="N1948">
        <v>1009</v>
      </c>
      <c r="O1948" t="s">
        <v>46</v>
      </c>
      <c r="P1948" t="s">
        <v>46</v>
      </c>
      <c r="Q1948">
        <v>1000</v>
      </c>
      <c r="X1948">
        <v>4.4999999999999997E-3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 t="s">
        <v>6</v>
      </c>
      <c r="AG1948">
        <v>4.4999999999999997E-3</v>
      </c>
      <c r="AH1948">
        <v>3</v>
      </c>
      <c r="AI1948">
        <v>-1</v>
      </c>
      <c r="AJ1948" t="s">
        <v>6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</row>
    <row r="1949" spans="1:44" x14ac:dyDescent="0.2">
      <c r="A1949">
        <f>ROW(Source!A698)</f>
        <v>698</v>
      </c>
      <c r="B1949">
        <v>27724181</v>
      </c>
      <c r="C1949">
        <v>27724159</v>
      </c>
      <c r="D1949">
        <v>25195436</v>
      </c>
      <c r="E1949">
        <v>1</v>
      </c>
      <c r="F1949">
        <v>1</v>
      </c>
      <c r="G1949">
        <v>1</v>
      </c>
      <c r="H1949">
        <v>3</v>
      </c>
      <c r="I1949" t="s">
        <v>1278</v>
      </c>
      <c r="J1949" t="s">
        <v>1279</v>
      </c>
      <c r="K1949" t="s">
        <v>1280</v>
      </c>
      <c r="L1949">
        <v>1035</v>
      </c>
      <c r="N1949">
        <v>1013</v>
      </c>
      <c r="O1949" t="s">
        <v>661</v>
      </c>
      <c r="P1949" t="s">
        <v>661</v>
      </c>
      <c r="Q1949">
        <v>1</v>
      </c>
      <c r="X1949">
        <v>44.2</v>
      </c>
      <c r="Y1949">
        <v>24.75</v>
      </c>
      <c r="Z1949">
        <v>0</v>
      </c>
      <c r="AA1949">
        <v>0</v>
      </c>
      <c r="AB1949">
        <v>0</v>
      </c>
      <c r="AC1949">
        <v>0</v>
      </c>
      <c r="AD1949">
        <v>1</v>
      </c>
      <c r="AE1949">
        <v>0</v>
      </c>
      <c r="AF1949" t="s">
        <v>6</v>
      </c>
      <c r="AG1949">
        <v>44.2</v>
      </c>
      <c r="AH1949">
        <v>2</v>
      </c>
      <c r="AI1949">
        <v>27724169</v>
      </c>
      <c r="AJ1949">
        <v>1948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</row>
    <row r="1950" spans="1:44" x14ac:dyDescent="0.2">
      <c r="A1950">
        <f>ROW(Source!A698)</f>
        <v>698</v>
      </c>
      <c r="B1950">
        <v>27724182</v>
      </c>
      <c r="C1950">
        <v>27724159</v>
      </c>
      <c r="D1950">
        <v>25145915</v>
      </c>
      <c r="E1950">
        <v>17</v>
      </c>
      <c r="F1950">
        <v>1</v>
      </c>
      <c r="G1950">
        <v>1</v>
      </c>
      <c r="H1950">
        <v>3</v>
      </c>
      <c r="I1950" t="s">
        <v>1451</v>
      </c>
      <c r="J1950" t="s">
        <v>6</v>
      </c>
      <c r="K1950" t="s">
        <v>1452</v>
      </c>
      <c r="L1950">
        <v>1033</v>
      </c>
      <c r="N1950">
        <v>1013</v>
      </c>
      <c r="O1950" t="s">
        <v>1453</v>
      </c>
      <c r="P1950" t="s">
        <v>1453</v>
      </c>
      <c r="Q1950">
        <v>1</v>
      </c>
      <c r="X1950">
        <v>100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 t="s">
        <v>6</v>
      </c>
      <c r="AG1950">
        <v>100</v>
      </c>
      <c r="AH1950">
        <v>3</v>
      </c>
      <c r="AI1950">
        <v>-1</v>
      </c>
      <c r="AJ1950" t="s">
        <v>6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</row>
    <row r="1951" spans="1:44" x14ac:dyDescent="0.2">
      <c r="A1951">
        <f>ROW(Source!A699)</f>
        <v>699</v>
      </c>
      <c r="B1951">
        <v>27724171</v>
      </c>
      <c r="C1951">
        <v>27724159</v>
      </c>
      <c r="D1951">
        <v>25418142</v>
      </c>
      <c r="E1951">
        <v>1</v>
      </c>
      <c r="F1951">
        <v>1</v>
      </c>
      <c r="G1951">
        <v>1</v>
      </c>
      <c r="H1951">
        <v>1</v>
      </c>
      <c r="I1951" t="s">
        <v>1270</v>
      </c>
      <c r="J1951" t="s">
        <v>6</v>
      </c>
      <c r="K1951" t="s">
        <v>1271</v>
      </c>
      <c r="L1951">
        <v>1191</v>
      </c>
      <c r="N1951">
        <v>1013</v>
      </c>
      <c r="O1951" t="s">
        <v>953</v>
      </c>
      <c r="P1951" t="s">
        <v>953</v>
      </c>
      <c r="Q1951">
        <v>1</v>
      </c>
      <c r="X1951">
        <v>65.599999999999994</v>
      </c>
      <c r="Y1951">
        <v>0</v>
      </c>
      <c r="Z1951">
        <v>0</v>
      </c>
      <c r="AA1951">
        <v>0</v>
      </c>
      <c r="AB1951">
        <v>8.9700000000000006</v>
      </c>
      <c r="AC1951">
        <v>0</v>
      </c>
      <c r="AD1951">
        <v>1</v>
      </c>
      <c r="AE1951">
        <v>1</v>
      </c>
      <c r="AF1951" t="s">
        <v>103</v>
      </c>
      <c r="AG1951">
        <v>75.439999999999984</v>
      </c>
      <c r="AH1951">
        <v>2</v>
      </c>
      <c r="AI1951">
        <v>27724160</v>
      </c>
      <c r="AJ1951">
        <v>1950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</row>
    <row r="1952" spans="1:44" x14ac:dyDescent="0.2">
      <c r="A1952">
        <f>ROW(Source!A699)</f>
        <v>699</v>
      </c>
      <c r="B1952">
        <v>27724172</v>
      </c>
      <c r="C1952">
        <v>27724159</v>
      </c>
      <c r="D1952">
        <v>25412928</v>
      </c>
      <c r="E1952">
        <v>1</v>
      </c>
      <c r="F1952">
        <v>1</v>
      </c>
      <c r="G1952">
        <v>1</v>
      </c>
      <c r="H1952">
        <v>1</v>
      </c>
      <c r="I1952" t="s">
        <v>954</v>
      </c>
      <c r="J1952" t="s">
        <v>6</v>
      </c>
      <c r="K1952" t="s">
        <v>955</v>
      </c>
      <c r="L1952">
        <v>1191</v>
      </c>
      <c r="N1952">
        <v>1013</v>
      </c>
      <c r="O1952" t="s">
        <v>953</v>
      </c>
      <c r="P1952" t="s">
        <v>953</v>
      </c>
      <c r="Q1952">
        <v>1</v>
      </c>
      <c r="X1952">
        <v>3.13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1</v>
      </c>
      <c r="AE1952">
        <v>2</v>
      </c>
      <c r="AF1952" t="s">
        <v>102</v>
      </c>
      <c r="AG1952">
        <v>3.9124999999999996</v>
      </c>
      <c r="AH1952">
        <v>2</v>
      </c>
      <c r="AI1952">
        <v>27724161</v>
      </c>
      <c r="AJ1952">
        <v>1951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</row>
    <row r="1953" spans="1:44" x14ac:dyDescent="0.2">
      <c r="A1953">
        <f>ROW(Source!A699)</f>
        <v>699</v>
      </c>
      <c r="B1953">
        <v>27724173</v>
      </c>
      <c r="C1953">
        <v>27724159</v>
      </c>
      <c r="D1953">
        <v>25230220</v>
      </c>
      <c r="E1953">
        <v>1</v>
      </c>
      <c r="F1953">
        <v>1</v>
      </c>
      <c r="G1953">
        <v>1</v>
      </c>
      <c r="H1953">
        <v>2</v>
      </c>
      <c r="I1953" t="s">
        <v>991</v>
      </c>
      <c r="J1953" t="s">
        <v>992</v>
      </c>
      <c r="K1953" t="s">
        <v>993</v>
      </c>
      <c r="L1953">
        <v>1368</v>
      </c>
      <c r="N1953">
        <v>1011</v>
      </c>
      <c r="O1953" t="s">
        <v>959</v>
      </c>
      <c r="P1953" t="s">
        <v>959</v>
      </c>
      <c r="Q1953">
        <v>1</v>
      </c>
      <c r="X1953">
        <v>0.09</v>
      </c>
      <c r="Y1953">
        <v>0</v>
      </c>
      <c r="Z1953">
        <v>111.99</v>
      </c>
      <c r="AA1953">
        <v>13.5</v>
      </c>
      <c r="AB1953">
        <v>0</v>
      </c>
      <c r="AC1953">
        <v>0</v>
      </c>
      <c r="AD1953">
        <v>1</v>
      </c>
      <c r="AE1953">
        <v>0</v>
      </c>
      <c r="AF1953" t="s">
        <v>102</v>
      </c>
      <c r="AG1953">
        <v>0.11249999999999999</v>
      </c>
      <c r="AH1953">
        <v>2</v>
      </c>
      <c r="AI1953">
        <v>27724162</v>
      </c>
      <c r="AJ1953">
        <v>1952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</row>
    <row r="1954" spans="1:44" x14ac:dyDescent="0.2">
      <c r="A1954">
        <f>ROW(Source!A699)</f>
        <v>699</v>
      </c>
      <c r="B1954">
        <v>27724174</v>
      </c>
      <c r="C1954">
        <v>27724159</v>
      </c>
      <c r="D1954">
        <v>25230514</v>
      </c>
      <c r="E1954">
        <v>1</v>
      </c>
      <c r="F1954">
        <v>1</v>
      </c>
      <c r="G1954">
        <v>1</v>
      </c>
      <c r="H1954">
        <v>2</v>
      </c>
      <c r="I1954" t="s">
        <v>960</v>
      </c>
      <c r="J1954" t="s">
        <v>961</v>
      </c>
      <c r="K1954" t="s">
        <v>962</v>
      </c>
      <c r="L1954">
        <v>1368</v>
      </c>
      <c r="N1954">
        <v>1011</v>
      </c>
      <c r="O1954" t="s">
        <v>959</v>
      </c>
      <c r="P1954" t="s">
        <v>959</v>
      </c>
      <c r="Q1954">
        <v>1</v>
      </c>
      <c r="X1954">
        <v>1.19</v>
      </c>
      <c r="Y1954">
        <v>0</v>
      </c>
      <c r="Z1954">
        <v>31.26</v>
      </c>
      <c r="AA1954">
        <v>13.5</v>
      </c>
      <c r="AB1954">
        <v>0</v>
      </c>
      <c r="AC1954">
        <v>0</v>
      </c>
      <c r="AD1954">
        <v>1</v>
      </c>
      <c r="AE1954">
        <v>0</v>
      </c>
      <c r="AF1954" t="s">
        <v>102</v>
      </c>
      <c r="AG1954">
        <v>1.4874999999999998</v>
      </c>
      <c r="AH1954">
        <v>2</v>
      </c>
      <c r="AI1954">
        <v>27724163</v>
      </c>
      <c r="AJ1954">
        <v>1953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</row>
    <row r="1955" spans="1:44" x14ac:dyDescent="0.2">
      <c r="A1955">
        <f>ROW(Source!A699)</f>
        <v>699</v>
      </c>
      <c r="B1955">
        <v>27724175</v>
      </c>
      <c r="C1955">
        <v>27724159</v>
      </c>
      <c r="D1955">
        <v>25231327</v>
      </c>
      <c r="E1955">
        <v>1</v>
      </c>
      <c r="F1955">
        <v>1</v>
      </c>
      <c r="G1955">
        <v>1</v>
      </c>
      <c r="H1955">
        <v>2</v>
      </c>
      <c r="I1955" t="s">
        <v>1272</v>
      </c>
      <c r="J1955" t="s">
        <v>1273</v>
      </c>
      <c r="K1955" t="s">
        <v>1274</v>
      </c>
      <c r="L1955">
        <v>1368</v>
      </c>
      <c r="N1955">
        <v>1011</v>
      </c>
      <c r="O1955" t="s">
        <v>959</v>
      </c>
      <c r="P1955" t="s">
        <v>959</v>
      </c>
      <c r="Q1955">
        <v>1</v>
      </c>
      <c r="X1955">
        <v>0.8</v>
      </c>
      <c r="Y1955">
        <v>0</v>
      </c>
      <c r="Z1955">
        <v>29.67</v>
      </c>
      <c r="AA1955">
        <v>0</v>
      </c>
      <c r="AB1955">
        <v>0</v>
      </c>
      <c r="AC1955">
        <v>0</v>
      </c>
      <c r="AD1955">
        <v>1</v>
      </c>
      <c r="AE1955">
        <v>0</v>
      </c>
      <c r="AF1955" t="s">
        <v>102</v>
      </c>
      <c r="AG1955">
        <v>1</v>
      </c>
      <c r="AH1955">
        <v>2</v>
      </c>
      <c r="AI1955">
        <v>27724164</v>
      </c>
      <c r="AJ1955">
        <v>1954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</row>
    <row r="1956" spans="1:44" x14ac:dyDescent="0.2">
      <c r="A1956">
        <f>ROW(Source!A699)</f>
        <v>699</v>
      </c>
      <c r="B1956">
        <v>27724176</v>
      </c>
      <c r="C1956">
        <v>27724159</v>
      </c>
      <c r="D1956">
        <v>25231607</v>
      </c>
      <c r="E1956">
        <v>1</v>
      </c>
      <c r="F1956">
        <v>1</v>
      </c>
      <c r="G1956">
        <v>1</v>
      </c>
      <c r="H1956">
        <v>2</v>
      </c>
      <c r="I1956" t="s">
        <v>997</v>
      </c>
      <c r="J1956" t="s">
        <v>998</v>
      </c>
      <c r="K1956" t="s">
        <v>999</v>
      </c>
      <c r="L1956">
        <v>1368</v>
      </c>
      <c r="N1956">
        <v>1011</v>
      </c>
      <c r="O1956" t="s">
        <v>959</v>
      </c>
      <c r="P1956" t="s">
        <v>959</v>
      </c>
      <c r="Q1956">
        <v>1</v>
      </c>
      <c r="X1956">
        <v>1.85</v>
      </c>
      <c r="Y1956">
        <v>0</v>
      </c>
      <c r="Z1956">
        <v>65.709999999999994</v>
      </c>
      <c r="AA1956">
        <v>11.6</v>
      </c>
      <c r="AB1956">
        <v>0</v>
      </c>
      <c r="AC1956">
        <v>0</v>
      </c>
      <c r="AD1956">
        <v>1</v>
      </c>
      <c r="AE1956">
        <v>0</v>
      </c>
      <c r="AF1956" t="s">
        <v>102</v>
      </c>
      <c r="AG1956">
        <v>2.3125</v>
      </c>
      <c r="AH1956">
        <v>2</v>
      </c>
      <c r="AI1956">
        <v>27724165</v>
      </c>
      <c r="AJ1956">
        <v>1955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</row>
    <row r="1957" spans="1:44" x14ac:dyDescent="0.2">
      <c r="A1957">
        <f>ROW(Source!A699)</f>
        <v>699</v>
      </c>
      <c r="B1957">
        <v>27724177</v>
      </c>
      <c r="C1957">
        <v>27724159</v>
      </c>
      <c r="D1957">
        <v>25148759</v>
      </c>
      <c r="E1957">
        <v>1</v>
      </c>
      <c r="F1957">
        <v>1</v>
      </c>
      <c r="G1957">
        <v>1</v>
      </c>
      <c r="H1957">
        <v>3</v>
      </c>
      <c r="I1957" t="s">
        <v>1275</v>
      </c>
      <c r="J1957" t="s">
        <v>1276</v>
      </c>
      <c r="K1957" t="s">
        <v>1277</v>
      </c>
      <c r="L1957">
        <v>1339</v>
      </c>
      <c r="N1957">
        <v>1007</v>
      </c>
      <c r="O1957" t="s">
        <v>64</v>
      </c>
      <c r="P1957" t="s">
        <v>64</v>
      </c>
      <c r="Q1957">
        <v>1</v>
      </c>
      <c r="X1957">
        <v>0.67</v>
      </c>
      <c r="Y1957">
        <v>45.83</v>
      </c>
      <c r="Z1957">
        <v>0</v>
      </c>
      <c r="AA1957">
        <v>0</v>
      </c>
      <c r="AB1957">
        <v>0</v>
      </c>
      <c r="AC1957">
        <v>0</v>
      </c>
      <c r="AD1957">
        <v>1</v>
      </c>
      <c r="AE1957">
        <v>0</v>
      </c>
      <c r="AF1957" t="s">
        <v>6</v>
      </c>
      <c r="AG1957">
        <v>0.67</v>
      </c>
      <c r="AH1957">
        <v>2</v>
      </c>
      <c r="AI1957">
        <v>27724166</v>
      </c>
      <c r="AJ1957">
        <v>1956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</row>
    <row r="1958" spans="1:44" x14ac:dyDescent="0.2">
      <c r="A1958">
        <f>ROW(Source!A699)</f>
        <v>699</v>
      </c>
      <c r="B1958">
        <v>27724178</v>
      </c>
      <c r="C1958">
        <v>27724159</v>
      </c>
      <c r="D1958">
        <v>25149961</v>
      </c>
      <c r="E1958">
        <v>1</v>
      </c>
      <c r="F1958">
        <v>1</v>
      </c>
      <c r="G1958">
        <v>1</v>
      </c>
      <c r="H1958">
        <v>3</v>
      </c>
      <c r="I1958" t="s">
        <v>963</v>
      </c>
      <c r="J1958" t="s">
        <v>964</v>
      </c>
      <c r="K1958" t="s">
        <v>965</v>
      </c>
      <c r="L1958">
        <v>1339</v>
      </c>
      <c r="N1958">
        <v>1007</v>
      </c>
      <c r="O1958" t="s">
        <v>64</v>
      </c>
      <c r="P1958" t="s">
        <v>64</v>
      </c>
      <c r="Q1958">
        <v>1</v>
      </c>
      <c r="X1958">
        <v>15</v>
      </c>
      <c r="Y1958">
        <v>2.44</v>
      </c>
      <c r="Z1958">
        <v>0</v>
      </c>
      <c r="AA1958">
        <v>0</v>
      </c>
      <c r="AB1958">
        <v>0</v>
      </c>
      <c r="AC1958">
        <v>0</v>
      </c>
      <c r="AD1958">
        <v>1</v>
      </c>
      <c r="AE1958">
        <v>0</v>
      </c>
      <c r="AF1958" t="s">
        <v>6</v>
      </c>
      <c r="AG1958">
        <v>15</v>
      </c>
      <c r="AH1958">
        <v>2</v>
      </c>
      <c r="AI1958">
        <v>27724167</v>
      </c>
      <c r="AJ1958">
        <v>1957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</row>
    <row r="1959" spans="1:44" x14ac:dyDescent="0.2">
      <c r="A1959">
        <f>ROW(Source!A699)</f>
        <v>699</v>
      </c>
      <c r="B1959">
        <v>27724179</v>
      </c>
      <c r="C1959">
        <v>27724159</v>
      </c>
      <c r="D1959">
        <v>25145687</v>
      </c>
      <c r="E1959">
        <v>17</v>
      </c>
      <c r="F1959">
        <v>1</v>
      </c>
      <c r="G1959">
        <v>1</v>
      </c>
      <c r="H1959">
        <v>3</v>
      </c>
      <c r="I1959" t="s">
        <v>1447</v>
      </c>
      <c r="J1959" t="s">
        <v>6</v>
      </c>
      <c r="K1959" t="s">
        <v>1448</v>
      </c>
      <c r="L1959">
        <v>1358</v>
      </c>
      <c r="N1959">
        <v>1010</v>
      </c>
      <c r="O1959" t="s">
        <v>553</v>
      </c>
      <c r="P1959" t="s">
        <v>553</v>
      </c>
      <c r="Q1959">
        <v>10</v>
      </c>
      <c r="X1959">
        <v>8.9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 t="s">
        <v>6</v>
      </c>
      <c r="AG1959">
        <v>8.9</v>
      </c>
      <c r="AH1959">
        <v>3</v>
      </c>
      <c r="AI1959">
        <v>-1</v>
      </c>
      <c r="AJ1959" t="s">
        <v>6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</row>
    <row r="1960" spans="1:44" x14ac:dyDescent="0.2">
      <c r="A1960">
        <f>ROW(Source!A699)</f>
        <v>699</v>
      </c>
      <c r="B1960">
        <v>27724180</v>
      </c>
      <c r="C1960">
        <v>27724159</v>
      </c>
      <c r="D1960">
        <v>25144748</v>
      </c>
      <c r="E1960">
        <v>17</v>
      </c>
      <c r="F1960">
        <v>1</v>
      </c>
      <c r="G1960">
        <v>1</v>
      </c>
      <c r="H1960">
        <v>3</v>
      </c>
      <c r="I1960" t="s">
        <v>1449</v>
      </c>
      <c r="J1960" t="s">
        <v>6</v>
      </c>
      <c r="K1960" t="s">
        <v>1450</v>
      </c>
      <c r="L1960">
        <v>1348</v>
      </c>
      <c r="N1960">
        <v>1009</v>
      </c>
      <c r="O1960" t="s">
        <v>46</v>
      </c>
      <c r="P1960" t="s">
        <v>46</v>
      </c>
      <c r="Q1960">
        <v>1000</v>
      </c>
      <c r="X1960">
        <v>4.4999999999999997E-3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 t="s">
        <v>6</v>
      </c>
      <c r="AG1960">
        <v>4.4999999999999997E-3</v>
      </c>
      <c r="AH1960">
        <v>3</v>
      </c>
      <c r="AI1960">
        <v>-1</v>
      </c>
      <c r="AJ1960" t="s">
        <v>6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</row>
    <row r="1961" spans="1:44" x14ac:dyDescent="0.2">
      <c r="A1961">
        <f>ROW(Source!A699)</f>
        <v>699</v>
      </c>
      <c r="B1961">
        <v>27724181</v>
      </c>
      <c r="C1961">
        <v>27724159</v>
      </c>
      <c r="D1961">
        <v>25195436</v>
      </c>
      <c r="E1961">
        <v>1</v>
      </c>
      <c r="F1961">
        <v>1</v>
      </c>
      <c r="G1961">
        <v>1</v>
      </c>
      <c r="H1961">
        <v>3</v>
      </c>
      <c r="I1961" t="s">
        <v>1278</v>
      </c>
      <c r="J1961" t="s">
        <v>1279</v>
      </c>
      <c r="K1961" t="s">
        <v>1280</v>
      </c>
      <c r="L1961">
        <v>1035</v>
      </c>
      <c r="N1961">
        <v>1013</v>
      </c>
      <c r="O1961" t="s">
        <v>661</v>
      </c>
      <c r="P1961" t="s">
        <v>661</v>
      </c>
      <c r="Q1961">
        <v>1</v>
      </c>
      <c r="X1961">
        <v>44.2</v>
      </c>
      <c r="Y1961">
        <v>24.75</v>
      </c>
      <c r="Z1961">
        <v>0</v>
      </c>
      <c r="AA1961">
        <v>0</v>
      </c>
      <c r="AB1961">
        <v>0</v>
      </c>
      <c r="AC1961">
        <v>0</v>
      </c>
      <c r="AD1961">
        <v>1</v>
      </c>
      <c r="AE1961">
        <v>0</v>
      </c>
      <c r="AF1961" t="s">
        <v>6</v>
      </c>
      <c r="AG1961">
        <v>44.2</v>
      </c>
      <c r="AH1961">
        <v>2</v>
      </c>
      <c r="AI1961">
        <v>27724169</v>
      </c>
      <c r="AJ1961">
        <v>1959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</row>
    <row r="1962" spans="1:44" x14ac:dyDescent="0.2">
      <c r="A1962">
        <f>ROW(Source!A699)</f>
        <v>699</v>
      </c>
      <c r="B1962">
        <v>27724182</v>
      </c>
      <c r="C1962">
        <v>27724159</v>
      </c>
      <c r="D1962">
        <v>25145915</v>
      </c>
      <c r="E1962">
        <v>17</v>
      </c>
      <c r="F1962">
        <v>1</v>
      </c>
      <c r="G1962">
        <v>1</v>
      </c>
      <c r="H1962">
        <v>3</v>
      </c>
      <c r="I1962" t="s">
        <v>1451</v>
      </c>
      <c r="J1962" t="s">
        <v>6</v>
      </c>
      <c r="K1962" t="s">
        <v>1452</v>
      </c>
      <c r="L1962">
        <v>1033</v>
      </c>
      <c r="N1962">
        <v>1013</v>
      </c>
      <c r="O1962" t="s">
        <v>1453</v>
      </c>
      <c r="P1962" t="s">
        <v>1453</v>
      </c>
      <c r="Q1962">
        <v>1</v>
      </c>
      <c r="X1962">
        <v>100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 t="s">
        <v>6</v>
      </c>
      <c r="AG1962">
        <v>100</v>
      </c>
      <c r="AH1962">
        <v>3</v>
      </c>
      <c r="AI1962">
        <v>-1</v>
      </c>
      <c r="AJ1962" t="s">
        <v>6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</row>
    <row r="1963" spans="1:44" x14ac:dyDescent="0.2">
      <c r="A1963">
        <f>ROW(Source!A704)</f>
        <v>704</v>
      </c>
      <c r="B1963">
        <v>27724201</v>
      </c>
      <c r="C1963">
        <v>27724185</v>
      </c>
      <c r="D1963">
        <v>25419089</v>
      </c>
      <c r="E1963">
        <v>1</v>
      </c>
      <c r="F1963">
        <v>1</v>
      </c>
      <c r="G1963">
        <v>1</v>
      </c>
      <c r="H1963">
        <v>1</v>
      </c>
      <c r="I1963" t="s">
        <v>1120</v>
      </c>
      <c r="J1963" t="s">
        <v>6</v>
      </c>
      <c r="K1963" t="s">
        <v>1121</v>
      </c>
      <c r="L1963">
        <v>1191</v>
      </c>
      <c r="N1963">
        <v>1013</v>
      </c>
      <c r="O1963" t="s">
        <v>953</v>
      </c>
      <c r="P1963" t="s">
        <v>953</v>
      </c>
      <c r="Q1963">
        <v>1</v>
      </c>
      <c r="X1963">
        <v>37.07</v>
      </c>
      <c r="Y1963">
        <v>0</v>
      </c>
      <c r="Z1963">
        <v>0</v>
      </c>
      <c r="AA1963">
        <v>0</v>
      </c>
      <c r="AB1963">
        <v>9.6199999999999992</v>
      </c>
      <c r="AC1963">
        <v>0</v>
      </c>
      <c r="AD1963">
        <v>1</v>
      </c>
      <c r="AE1963">
        <v>1</v>
      </c>
      <c r="AF1963" t="s">
        <v>103</v>
      </c>
      <c r="AG1963">
        <v>42.630499999999998</v>
      </c>
      <c r="AH1963">
        <v>2</v>
      </c>
      <c r="AI1963">
        <v>27724186</v>
      </c>
      <c r="AJ1963">
        <v>1961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</row>
    <row r="1964" spans="1:44" x14ac:dyDescent="0.2">
      <c r="A1964">
        <f>ROW(Source!A704)</f>
        <v>704</v>
      </c>
      <c r="B1964">
        <v>27724202</v>
      </c>
      <c r="C1964">
        <v>27724185</v>
      </c>
      <c r="D1964">
        <v>25412928</v>
      </c>
      <c r="E1964">
        <v>1</v>
      </c>
      <c r="F1964">
        <v>1</v>
      </c>
      <c r="G1964">
        <v>1</v>
      </c>
      <c r="H1964">
        <v>1</v>
      </c>
      <c r="I1964" t="s">
        <v>954</v>
      </c>
      <c r="J1964" t="s">
        <v>6</v>
      </c>
      <c r="K1964" t="s">
        <v>955</v>
      </c>
      <c r="L1964">
        <v>1191</v>
      </c>
      <c r="N1964">
        <v>1013</v>
      </c>
      <c r="O1964" t="s">
        <v>953</v>
      </c>
      <c r="P1964" t="s">
        <v>953</v>
      </c>
      <c r="Q1964">
        <v>1</v>
      </c>
      <c r="X1964">
        <v>0.59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1</v>
      </c>
      <c r="AE1964">
        <v>2</v>
      </c>
      <c r="AF1964" t="s">
        <v>102</v>
      </c>
      <c r="AG1964">
        <v>0.73749999999999993</v>
      </c>
      <c r="AH1964">
        <v>2</v>
      </c>
      <c r="AI1964">
        <v>27724187</v>
      </c>
      <c r="AJ1964">
        <v>1962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</row>
    <row r="1965" spans="1:44" x14ac:dyDescent="0.2">
      <c r="A1965">
        <f>ROW(Source!A704)</f>
        <v>704</v>
      </c>
      <c r="B1965">
        <v>27724203</v>
      </c>
      <c r="C1965">
        <v>27724185</v>
      </c>
      <c r="D1965">
        <v>25230118</v>
      </c>
      <c r="E1965">
        <v>1</v>
      </c>
      <c r="F1965">
        <v>1</v>
      </c>
      <c r="G1965">
        <v>1</v>
      </c>
      <c r="H1965">
        <v>2</v>
      </c>
      <c r="I1965" t="s">
        <v>1050</v>
      </c>
      <c r="J1965" t="s">
        <v>1051</v>
      </c>
      <c r="K1965" t="s">
        <v>1052</v>
      </c>
      <c r="L1965">
        <v>1368</v>
      </c>
      <c r="N1965">
        <v>1011</v>
      </c>
      <c r="O1965" t="s">
        <v>959</v>
      </c>
      <c r="P1965" t="s">
        <v>959</v>
      </c>
      <c r="Q1965">
        <v>1</v>
      </c>
      <c r="X1965">
        <v>0.08</v>
      </c>
      <c r="Y1965">
        <v>0</v>
      </c>
      <c r="Z1965">
        <v>86.4</v>
      </c>
      <c r="AA1965">
        <v>13.5</v>
      </c>
      <c r="AB1965">
        <v>0</v>
      </c>
      <c r="AC1965">
        <v>0</v>
      </c>
      <c r="AD1965">
        <v>1</v>
      </c>
      <c r="AE1965">
        <v>0</v>
      </c>
      <c r="AF1965" t="s">
        <v>102</v>
      </c>
      <c r="AG1965">
        <v>0.1</v>
      </c>
      <c r="AH1965">
        <v>2</v>
      </c>
      <c r="AI1965">
        <v>27724188</v>
      </c>
      <c r="AJ1965">
        <v>1963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</row>
    <row r="1966" spans="1:44" x14ac:dyDescent="0.2">
      <c r="A1966">
        <f>ROW(Source!A704)</f>
        <v>704</v>
      </c>
      <c r="B1966">
        <v>27724204</v>
      </c>
      <c r="C1966">
        <v>27724185</v>
      </c>
      <c r="D1966">
        <v>25230220</v>
      </c>
      <c r="E1966">
        <v>1</v>
      </c>
      <c r="F1966">
        <v>1</v>
      </c>
      <c r="G1966">
        <v>1</v>
      </c>
      <c r="H1966">
        <v>2</v>
      </c>
      <c r="I1966" t="s">
        <v>991</v>
      </c>
      <c r="J1966" t="s">
        <v>992</v>
      </c>
      <c r="K1966" t="s">
        <v>993</v>
      </c>
      <c r="L1966">
        <v>1368</v>
      </c>
      <c r="N1966">
        <v>1011</v>
      </c>
      <c r="O1966" t="s">
        <v>959</v>
      </c>
      <c r="P1966" t="s">
        <v>959</v>
      </c>
      <c r="Q1966">
        <v>1</v>
      </c>
      <c r="X1966">
        <v>7.0000000000000007E-2</v>
      </c>
      <c r="Y1966">
        <v>0</v>
      </c>
      <c r="Z1966">
        <v>111.99</v>
      </c>
      <c r="AA1966">
        <v>13.5</v>
      </c>
      <c r="AB1966">
        <v>0</v>
      </c>
      <c r="AC1966">
        <v>0</v>
      </c>
      <c r="AD1966">
        <v>1</v>
      </c>
      <c r="AE1966">
        <v>0</v>
      </c>
      <c r="AF1966" t="s">
        <v>102</v>
      </c>
      <c r="AG1966">
        <v>8.7500000000000008E-2</v>
      </c>
      <c r="AH1966">
        <v>2</v>
      </c>
      <c r="AI1966">
        <v>27724189</v>
      </c>
      <c r="AJ1966">
        <v>1964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</row>
    <row r="1967" spans="1:44" x14ac:dyDescent="0.2">
      <c r="A1967">
        <f>ROW(Source!A704)</f>
        <v>704</v>
      </c>
      <c r="B1967">
        <v>27724205</v>
      </c>
      <c r="C1967">
        <v>27724185</v>
      </c>
      <c r="D1967">
        <v>25231607</v>
      </c>
      <c r="E1967">
        <v>1</v>
      </c>
      <c r="F1967">
        <v>1</v>
      </c>
      <c r="G1967">
        <v>1</v>
      </c>
      <c r="H1967">
        <v>2</v>
      </c>
      <c r="I1967" t="s">
        <v>997</v>
      </c>
      <c r="J1967" t="s">
        <v>998</v>
      </c>
      <c r="K1967" t="s">
        <v>999</v>
      </c>
      <c r="L1967">
        <v>1368</v>
      </c>
      <c r="N1967">
        <v>1011</v>
      </c>
      <c r="O1967" t="s">
        <v>959</v>
      </c>
      <c r="P1967" t="s">
        <v>959</v>
      </c>
      <c r="Q1967">
        <v>1</v>
      </c>
      <c r="X1967">
        <v>0.44</v>
      </c>
      <c r="Y1967">
        <v>0</v>
      </c>
      <c r="Z1967">
        <v>65.709999999999994</v>
      </c>
      <c r="AA1967">
        <v>11.6</v>
      </c>
      <c r="AB1967">
        <v>0</v>
      </c>
      <c r="AC1967">
        <v>0</v>
      </c>
      <c r="AD1967">
        <v>1</v>
      </c>
      <c r="AE1967">
        <v>0</v>
      </c>
      <c r="AF1967" t="s">
        <v>102</v>
      </c>
      <c r="AG1967">
        <v>0.55000000000000004</v>
      </c>
      <c r="AH1967">
        <v>2</v>
      </c>
      <c r="AI1967">
        <v>27724190</v>
      </c>
      <c r="AJ1967">
        <v>1965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</row>
    <row r="1968" spans="1:44" x14ac:dyDescent="0.2">
      <c r="A1968">
        <f>ROW(Source!A704)</f>
        <v>704</v>
      </c>
      <c r="B1968">
        <v>27724206</v>
      </c>
      <c r="C1968">
        <v>27724185</v>
      </c>
      <c r="D1968">
        <v>25231842</v>
      </c>
      <c r="E1968">
        <v>1</v>
      </c>
      <c r="F1968">
        <v>1</v>
      </c>
      <c r="G1968">
        <v>1</v>
      </c>
      <c r="H1968">
        <v>2</v>
      </c>
      <c r="I1968" t="s">
        <v>1000</v>
      </c>
      <c r="J1968" t="s">
        <v>1001</v>
      </c>
      <c r="K1968" t="s">
        <v>1002</v>
      </c>
      <c r="L1968">
        <v>1368</v>
      </c>
      <c r="N1968">
        <v>1011</v>
      </c>
      <c r="O1968" t="s">
        <v>959</v>
      </c>
      <c r="P1968" t="s">
        <v>959</v>
      </c>
      <c r="Q1968">
        <v>1</v>
      </c>
      <c r="X1968">
        <v>1.39</v>
      </c>
      <c r="Y1968">
        <v>0</v>
      </c>
      <c r="Z1968">
        <v>1.2</v>
      </c>
      <c r="AA1968">
        <v>0</v>
      </c>
      <c r="AB1968">
        <v>0</v>
      </c>
      <c r="AC1968">
        <v>0</v>
      </c>
      <c r="AD1968">
        <v>1</v>
      </c>
      <c r="AE1968">
        <v>0</v>
      </c>
      <c r="AF1968" t="s">
        <v>102</v>
      </c>
      <c r="AG1968">
        <v>1.7374999999999998</v>
      </c>
      <c r="AH1968">
        <v>2</v>
      </c>
      <c r="AI1968">
        <v>27724191</v>
      </c>
      <c r="AJ1968">
        <v>1966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</row>
    <row r="1969" spans="1:44" x14ac:dyDescent="0.2">
      <c r="A1969">
        <f>ROW(Source!A704)</f>
        <v>704</v>
      </c>
      <c r="B1969">
        <v>27724207</v>
      </c>
      <c r="C1969">
        <v>27724185</v>
      </c>
      <c r="D1969">
        <v>25148310</v>
      </c>
      <c r="E1969">
        <v>1</v>
      </c>
      <c r="F1969">
        <v>1</v>
      </c>
      <c r="G1969">
        <v>1</v>
      </c>
      <c r="H1969">
        <v>3</v>
      </c>
      <c r="I1969" t="s">
        <v>1281</v>
      </c>
      <c r="J1969" t="s">
        <v>1282</v>
      </c>
      <c r="K1969" t="s">
        <v>1283</v>
      </c>
      <c r="L1969">
        <v>1348</v>
      </c>
      <c r="N1969">
        <v>1009</v>
      </c>
      <c r="O1969" t="s">
        <v>46</v>
      </c>
      <c r="P1969" t="s">
        <v>46</v>
      </c>
      <c r="Q1969">
        <v>1000</v>
      </c>
      <c r="X1969">
        <v>1.9000000000000001E-4</v>
      </c>
      <c r="Y1969">
        <v>32830</v>
      </c>
      <c r="Z1969">
        <v>0</v>
      </c>
      <c r="AA1969">
        <v>0</v>
      </c>
      <c r="AB1969">
        <v>0</v>
      </c>
      <c r="AC1969">
        <v>0</v>
      </c>
      <c r="AD1969">
        <v>1</v>
      </c>
      <c r="AE1969">
        <v>0</v>
      </c>
      <c r="AF1969" t="s">
        <v>6</v>
      </c>
      <c r="AG1969">
        <v>1.9000000000000001E-4</v>
      </c>
      <c r="AH1969">
        <v>2</v>
      </c>
      <c r="AI1969">
        <v>27724192</v>
      </c>
      <c r="AJ1969">
        <v>1967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</row>
    <row r="1970" spans="1:44" x14ac:dyDescent="0.2">
      <c r="A1970">
        <f>ROW(Source!A704)</f>
        <v>704</v>
      </c>
      <c r="B1970">
        <v>27724208</v>
      </c>
      <c r="C1970">
        <v>27724185</v>
      </c>
      <c r="D1970">
        <v>25148328</v>
      </c>
      <c r="E1970">
        <v>1</v>
      </c>
      <c r="F1970">
        <v>1</v>
      </c>
      <c r="G1970">
        <v>1</v>
      </c>
      <c r="H1970">
        <v>3</v>
      </c>
      <c r="I1970" t="s">
        <v>1006</v>
      </c>
      <c r="J1970" t="s">
        <v>1007</v>
      </c>
      <c r="K1970" t="s">
        <v>1008</v>
      </c>
      <c r="L1970">
        <v>1339</v>
      </c>
      <c r="N1970">
        <v>1007</v>
      </c>
      <c r="O1970" t="s">
        <v>64</v>
      </c>
      <c r="P1970" t="s">
        <v>64</v>
      </c>
      <c r="Q1970">
        <v>1</v>
      </c>
      <c r="X1970">
        <v>0.34200000000000003</v>
      </c>
      <c r="Y1970">
        <v>6.22</v>
      </c>
      <c r="Z1970">
        <v>0</v>
      </c>
      <c r="AA1970">
        <v>0</v>
      </c>
      <c r="AB1970">
        <v>0</v>
      </c>
      <c r="AC1970">
        <v>0</v>
      </c>
      <c r="AD1970">
        <v>1</v>
      </c>
      <c r="AE1970">
        <v>0</v>
      </c>
      <c r="AF1970" t="s">
        <v>6</v>
      </c>
      <c r="AG1970">
        <v>0.34200000000000003</v>
      </c>
      <c r="AH1970">
        <v>2</v>
      </c>
      <c r="AI1970">
        <v>27724193</v>
      </c>
      <c r="AJ1970">
        <v>1968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</row>
    <row r="1971" spans="1:44" x14ac:dyDescent="0.2">
      <c r="A1971">
        <f>ROW(Source!A704)</f>
        <v>704</v>
      </c>
      <c r="B1971">
        <v>27724209</v>
      </c>
      <c r="C1971">
        <v>27724185</v>
      </c>
      <c r="D1971">
        <v>25149961</v>
      </c>
      <c r="E1971">
        <v>1</v>
      </c>
      <c r="F1971">
        <v>1</v>
      </c>
      <c r="G1971">
        <v>1</v>
      </c>
      <c r="H1971">
        <v>3</v>
      </c>
      <c r="I1971" t="s">
        <v>963</v>
      </c>
      <c r="J1971" t="s">
        <v>964</v>
      </c>
      <c r="K1971" t="s">
        <v>965</v>
      </c>
      <c r="L1971">
        <v>1339</v>
      </c>
      <c r="N1971">
        <v>1007</v>
      </c>
      <c r="O1971" t="s">
        <v>64</v>
      </c>
      <c r="P1971" t="s">
        <v>64</v>
      </c>
      <c r="Q1971">
        <v>1</v>
      </c>
      <c r="X1971">
        <v>0.69</v>
      </c>
      <c r="Y1971">
        <v>2.44</v>
      </c>
      <c r="Z1971">
        <v>0</v>
      </c>
      <c r="AA1971">
        <v>0</v>
      </c>
      <c r="AB1971">
        <v>0</v>
      </c>
      <c r="AC1971">
        <v>0</v>
      </c>
      <c r="AD1971">
        <v>1</v>
      </c>
      <c r="AE1971">
        <v>0</v>
      </c>
      <c r="AF1971" t="s">
        <v>6</v>
      </c>
      <c r="AG1971">
        <v>0.69</v>
      </c>
      <c r="AH1971">
        <v>2</v>
      </c>
      <c r="AI1971">
        <v>27724194</v>
      </c>
      <c r="AJ1971">
        <v>1969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</row>
    <row r="1972" spans="1:44" x14ac:dyDescent="0.2">
      <c r="A1972">
        <f>ROW(Source!A704)</f>
        <v>704</v>
      </c>
      <c r="B1972">
        <v>27724210</v>
      </c>
      <c r="C1972">
        <v>27724185</v>
      </c>
      <c r="D1972">
        <v>25150638</v>
      </c>
      <c r="E1972">
        <v>1</v>
      </c>
      <c r="F1972">
        <v>1</v>
      </c>
      <c r="G1972">
        <v>1</v>
      </c>
      <c r="H1972">
        <v>3</v>
      </c>
      <c r="I1972" t="s">
        <v>1284</v>
      </c>
      <c r="J1972" t="s">
        <v>1285</v>
      </c>
      <c r="K1972" t="s">
        <v>1286</v>
      </c>
      <c r="L1972">
        <v>1346</v>
      </c>
      <c r="N1972">
        <v>1009</v>
      </c>
      <c r="O1972" t="s">
        <v>178</v>
      </c>
      <c r="P1972" t="s">
        <v>178</v>
      </c>
      <c r="Q1972">
        <v>1</v>
      </c>
      <c r="X1972">
        <v>0.05</v>
      </c>
      <c r="Y1972">
        <v>37.29</v>
      </c>
      <c r="Z1972">
        <v>0</v>
      </c>
      <c r="AA1972">
        <v>0</v>
      </c>
      <c r="AB1972">
        <v>0</v>
      </c>
      <c r="AC1972">
        <v>0</v>
      </c>
      <c r="AD1972">
        <v>1</v>
      </c>
      <c r="AE1972">
        <v>0</v>
      </c>
      <c r="AF1972" t="s">
        <v>6</v>
      </c>
      <c r="AG1972">
        <v>0.05</v>
      </c>
      <c r="AH1972">
        <v>2</v>
      </c>
      <c r="AI1972">
        <v>27724195</v>
      </c>
      <c r="AJ1972">
        <v>1970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</row>
    <row r="1973" spans="1:44" x14ac:dyDescent="0.2">
      <c r="A1973">
        <f>ROW(Source!A704)</f>
        <v>704</v>
      </c>
      <c r="B1973">
        <v>27724211</v>
      </c>
      <c r="C1973">
        <v>27724185</v>
      </c>
      <c r="D1973">
        <v>25151370</v>
      </c>
      <c r="E1973">
        <v>1</v>
      </c>
      <c r="F1973">
        <v>1</v>
      </c>
      <c r="G1973">
        <v>1</v>
      </c>
      <c r="H1973">
        <v>3</v>
      </c>
      <c r="I1973" t="s">
        <v>1287</v>
      </c>
      <c r="J1973" t="s">
        <v>1288</v>
      </c>
      <c r="K1973" t="s">
        <v>1289</v>
      </c>
      <c r="L1973">
        <v>1348</v>
      </c>
      <c r="N1973">
        <v>1009</v>
      </c>
      <c r="O1973" t="s">
        <v>46</v>
      </c>
      <c r="P1973" t="s">
        <v>46</v>
      </c>
      <c r="Q1973">
        <v>1000</v>
      </c>
      <c r="X1973">
        <v>4.0000000000000002E-4</v>
      </c>
      <c r="Y1973">
        <v>13560</v>
      </c>
      <c r="Z1973">
        <v>0</v>
      </c>
      <c r="AA1973">
        <v>0</v>
      </c>
      <c r="AB1973">
        <v>0</v>
      </c>
      <c r="AC1973">
        <v>0</v>
      </c>
      <c r="AD1973">
        <v>1</v>
      </c>
      <c r="AE1973">
        <v>0</v>
      </c>
      <c r="AF1973" t="s">
        <v>6</v>
      </c>
      <c r="AG1973">
        <v>4.0000000000000002E-4</v>
      </c>
      <c r="AH1973">
        <v>2</v>
      </c>
      <c r="AI1973">
        <v>27724196</v>
      </c>
      <c r="AJ1973">
        <v>1971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</row>
    <row r="1974" spans="1:44" x14ac:dyDescent="0.2">
      <c r="A1974">
        <f>ROW(Source!A704)</f>
        <v>704</v>
      </c>
      <c r="B1974">
        <v>27724212</v>
      </c>
      <c r="C1974">
        <v>27724185</v>
      </c>
      <c r="D1974">
        <v>25154689</v>
      </c>
      <c r="E1974">
        <v>1</v>
      </c>
      <c r="F1974">
        <v>1</v>
      </c>
      <c r="G1974">
        <v>1</v>
      </c>
      <c r="H1974">
        <v>3</v>
      </c>
      <c r="I1974" t="s">
        <v>1290</v>
      </c>
      <c r="J1974" t="s">
        <v>1291</v>
      </c>
      <c r="K1974" t="s">
        <v>1292</v>
      </c>
      <c r="L1974">
        <v>1346</v>
      </c>
      <c r="N1974">
        <v>1009</v>
      </c>
      <c r="O1974" t="s">
        <v>178</v>
      </c>
      <c r="P1974" t="s">
        <v>178</v>
      </c>
      <c r="Q1974">
        <v>1</v>
      </c>
      <c r="X1974">
        <v>2.5000000000000001E-3</v>
      </c>
      <c r="Y1974">
        <v>2.15</v>
      </c>
      <c r="Z1974">
        <v>0</v>
      </c>
      <c r="AA1974">
        <v>0</v>
      </c>
      <c r="AB1974">
        <v>0</v>
      </c>
      <c r="AC1974">
        <v>0</v>
      </c>
      <c r="AD1974">
        <v>1</v>
      </c>
      <c r="AE1974">
        <v>0</v>
      </c>
      <c r="AF1974" t="s">
        <v>6</v>
      </c>
      <c r="AG1974">
        <v>2.5000000000000001E-3</v>
      </c>
      <c r="AH1974">
        <v>2</v>
      </c>
      <c r="AI1974">
        <v>27724197</v>
      </c>
      <c r="AJ1974">
        <v>1972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</row>
    <row r="1975" spans="1:44" x14ac:dyDescent="0.2">
      <c r="A1975">
        <f>ROW(Source!A704)</f>
        <v>704</v>
      </c>
      <c r="B1975">
        <v>27724213</v>
      </c>
      <c r="C1975">
        <v>27724185</v>
      </c>
      <c r="D1975">
        <v>25186365</v>
      </c>
      <c r="E1975">
        <v>1</v>
      </c>
      <c r="F1975">
        <v>1</v>
      </c>
      <c r="G1975">
        <v>1</v>
      </c>
      <c r="H1975">
        <v>3</v>
      </c>
      <c r="I1975" t="s">
        <v>1293</v>
      </c>
      <c r="J1975" t="s">
        <v>1294</v>
      </c>
      <c r="K1975" t="s">
        <v>1295</v>
      </c>
      <c r="L1975">
        <v>1348</v>
      </c>
      <c r="N1975">
        <v>1009</v>
      </c>
      <c r="O1975" t="s">
        <v>46</v>
      </c>
      <c r="P1975" t="s">
        <v>46</v>
      </c>
      <c r="Q1975">
        <v>1000</v>
      </c>
      <c r="X1975">
        <v>4.4000000000000002E-4</v>
      </c>
      <c r="Y1975">
        <v>15119</v>
      </c>
      <c r="Z1975">
        <v>0</v>
      </c>
      <c r="AA1975">
        <v>0</v>
      </c>
      <c r="AB1975">
        <v>0</v>
      </c>
      <c r="AC1975">
        <v>0</v>
      </c>
      <c r="AD1975">
        <v>1</v>
      </c>
      <c r="AE1975">
        <v>0</v>
      </c>
      <c r="AF1975" t="s">
        <v>6</v>
      </c>
      <c r="AG1975">
        <v>4.4000000000000002E-4</v>
      </c>
      <c r="AH1975">
        <v>2</v>
      </c>
      <c r="AI1975">
        <v>27724198</v>
      </c>
      <c r="AJ1975">
        <v>1973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</row>
    <row r="1976" spans="1:44" x14ac:dyDescent="0.2">
      <c r="A1976">
        <f>ROW(Source!A704)</f>
        <v>704</v>
      </c>
      <c r="B1976">
        <v>27724214</v>
      </c>
      <c r="C1976">
        <v>27724185</v>
      </c>
      <c r="D1976">
        <v>25187091</v>
      </c>
      <c r="E1976">
        <v>1</v>
      </c>
      <c r="F1976">
        <v>1</v>
      </c>
      <c r="G1976">
        <v>1</v>
      </c>
      <c r="H1976">
        <v>3</v>
      </c>
      <c r="I1976" t="s">
        <v>1167</v>
      </c>
      <c r="J1976" t="s">
        <v>1168</v>
      </c>
      <c r="K1976" t="s">
        <v>1169</v>
      </c>
      <c r="L1976">
        <v>1348</v>
      </c>
      <c r="N1976">
        <v>1009</v>
      </c>
      <c r="O1976" t="s">
        <v>46</v>
      </c>
      <c r="P1976" t="s">
        <v>46</v>
      </c>
      <c r="Q1976">
        <v>1000</v>
      </c>
      <c r="X1976">
        <v>5.2999999999999998E-4</v>
      </c>
      <c r="Y1976">
        <v>16950</v>
      </c>
      <c r="Z1976">
        <v>0</v>
      </c>
      <c r="AA1976">
        <v>0</v>
      </c>
      <c r="AB1976">
        <v>0</v>
      </c>
      <c r="AC1976">
        <v>0</v>
      </c>
      <c r="AD1976">
        <v>1</v>
      </c>
      <c r="AE1976">
        <v>0</v>
      </c>
      <c r="AF1976" t="s">
        <v>6</v>
      </c>
      <c r="AG1976">
        <v>5.2999999999999998E-4</v>
      </c>
      <c r="AH1976">
        <v>2</v>
      </c>
      <c r="AI1976">
        <v>27724199</v>
      </c>
      <c r="AJ1976">
        <v>1974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</row>
    <row r="1977" spans="1:44" x14ac:dyDescent="0.2">
      <c r="A1977">
        <f>ROW(Source!A704)</f>
        <v>704</v>
      </c>
      <c r="B1977">
        <v>27724215</v>
      </c>
      <c r="C1977">
        <v>27724185</v>
      </c>
      <c r="D1977">
        <v>25145559</v>
      </c>
      <c r="E1977">
        <v>17</v>
      </c>
      <c r="F1977">
        <v>1</v>
      </c>
      <c r="G1977">
        <v>1</v>
      </c>
      <c r="H1977">
        <v>3</v>
      </c>
      <c r="I1977" t="s">
        <v>1454</v>
      </c>
      <c r="J1977" t="s">
        <v>6</v>
      </c>
      <c r="K1977" t="s">
        <v>1455</v>
      </c>
      <c r="L1977">
        <v>1354</v>
      </c>
      <c r="N1977">
        <v>1010</v>
      </c>
      <c r="O1977" t="s">
        <v>252</v>
      </c>
      <c r="P1977" t="s">
        <v>252</v>
      </c>
      <c r="Q1977">
        <v>1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1</v>
      </c>
      <c r="AD1977">
        <v>0</v>
      </c>
      <c r="AE1977">
        <v>0</v>
      </c>
      <c r="AF1977" t="s">
        <v>6</v>
      </c>
      <c r="AG1977">
        <v>0</v>
      </c>
      <c r="AH1977">
        <v>3</v>
      </c>
      <c r="AI1977">
        <v>-1</v>
      </c>
      <c r="AJ1977" t="s">
        <v>6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</row>
    <row r="1978" spans="1:44" x14ac:dyDescent="0.2">
      <c r="A1978">
        <f>ROW(Source!A704)</f>
        <v>704</v>
      </c>
      <c r="B1978">
        <v>27724216</v>
      </c>
      <c r="C1978">
        <v>27724185</v>
      </c>
      <c r="D1978">
        <v>25145791</v>
      </c>
      <c r="E1978">
        <v>17</v>
      </c>
      <c r="F1978">
        <v>1</v>
      </c>
      <c r="G1978">
        <v>1</v>
      </c>
      <c r="H1978">
        <v>3</v>
      </c>
      <c r="I1978" t="s">
        <v>1456</v>
      </c>
      <c r="J1978" t="s">
        <v>6</v>
      </c>
      <c r="K1978" t="s">
        <v>1457</v>
      </c>
      <c r="L1978">
        <v>1346</v>
      </c>
      <c r="N1978">
        <v>1009</v>
      </c>
      <c r="O1978" t="s">
        <v>178</v>
      </c>
      <c r="P1978" t="s">
        <v>178</v>
      </c>
      <c r="Q1978">
        <v>1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1</v>
      </c>
      <c r="AD1978">
        <v>0</v>
      </c>
      <c r="AE1978">
        <v>0</v>
      </c>
      <c r="AF1978" t="s">
        <v>6</v>
      </c>
      <c r="AG1978">
        <v>0</v>
      </c>
      <c r="AH1978">
        <v>3</v>
      </c>
      <c r="AI1978">
        <v>-1</v>
      </c>
      <c r="AJ1978" t="s">
        <v>6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</row>
    <row r="1979" spans="1:44" x14ac:dyDescent="0.2">
      <c r="A1979">
        <f>ROW(Source!A704)</f>
        <v>704</v>
      </c>
      <c r="B1979">
        <v>27724217</v>
      </c>
      <c r="C1979">
        <v>27724185</v>
      </c>
      <c r="D1979">
        <v>25145802</v>
      </c>
      <c r="E1979">
        <v>17</v>
      </c>
      <c r="F1979">
        <v>1</v>
      </c>
      <c r="G1979">
        <v>1</v>
      </c>
      <c r="H1979">
        <v>3</v>
      </c>
      <c r="I1979" t="s">
        <v>1458</v>
      </c>
      <c r="J1979" t="s">
        <v>6</v>
      </c>
      <c r="K1979" t="s">
        <v>1459</v>
      </c>
      <c r="L1979">
        <v>1301</v>
      </c>
      <c r="N1979">
        <v>1003</v>
      </c>
      <c r="O1979" t="s">
        <v>501</v>
      </c>
      <c r="P1979" t="s">
        <v>501</v>
      </c>
      <c r="Q1979">
        <v>1</v>
      </c>
      <c r="X1979">
        <v>100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 t="s">
        <v>6</v>
      </c>
      <c r="AG1979">
        <v>100</v>
      </c>
      <c r="AH1979">
        <v>3</v>
      </c>
      <c r="AI1979">
        <v>-1</v>
      </c>
      <c r="AJ1979" t="s">
        <v>6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</row>
    <row r="1980" spans="1:44" x14ac:dyDescent="0.2">
      <c r="A1980">
        <f>ROW(Source!A705)</f>
        <v>705</v>
      </c>
      <c r="B1980">
        <v>27724201</v>
      </c>
      <c r="C1980">
        <v>27724185</v>
      </c>
      <c r="D1980">
        <v>25419089</v>
      </c>
      <c r="E1980">
        <v>1</v>
      </c>
      <c r="F1980">
        <v>1</v>
      </c>
      <c r="G1980">
        <v>1</v>
      </c>
      <c r="H1980">
        <v>1</v>
      </c>
      <c r="I1980" t="s">
        <v>1120</v>
      </c>
      <c r="J1980" t="s">
        <v>6</v>
      </c>
      <c r="K1980" t="s">
        <v>1121</v>
      </c>
      <c r="L1980">
        <v>1191</v>
      </c>
      <c r="N1980">
        <v>1013</v>
      </c>
      <c r="O1980" t="s">
        <v>953</v>
      </c>
      <c r="P1980" t="s">
        <v>953</v>
      </c>
      <c r="Q1980">
        <v>1</v>
      </c>
      <c r="X1980">
        <v>37.07</v>
      </c>
      <c r="Y1980">
        <v>0</v>
      </c>
      <c r="Z1980">
        <v>0</v>
      </c>
      <c r="AA1980">
        <v>0</v>
      </c>
      <c r="AB1980">
        <v>9.6199999999999992</v>
      </c>
      <c r="AC1980">
        <v>0</v>
      </c>
      <c r="AD1980">
        <v>1</v>
      </c>
      <c r="AE1980">
        <v>1</v>
      </c>
      <c r="AF1980" t="s">
        <v>103</v>
      </c>
      <c r="AG1980">
        <v>42.630499999999998</v>
      </c>
      <c r="AH1980">
        <v>2</v>
      </c>
      <c r="AI1980">
        <v>27724186</v>
      </c>
      <c r="AJ1980">
        <v>1976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</row>
    <row r="1981" spans="1:44" x14ac:dyDescent="0.2">
      <c r="A1981">
        <f>ROW(Source!A705)</f>
        <v>705</v>
      </c>
      <c r="B1981">
        <v>27724202</v>
      </c>
      <c r="C1981">
        <v>27724185</v>
      </c>
      <c r="D1981">
        <v>25412928</v>
      </c>
      <c r="E1981">
        <v>1</v>
      </c>
      <c r="F1981">
        <v>1</v>
      </c>
      <c r="G1981">
        <v>1</v>
      </c>
      <c r="H1981">
        <v>1</v>
      </c>
      <c r="I1981" t="s">
        <v>954</v>
      </c>
      <c r="J1981" t="s">
        <v>6</v>
      </c>
      <c r="K1981" t="s">
        <v>955</v>
      </c>
      <c r="L1981">
        <v>1191</v>
      </c>
      <c r="N1981">
        <v>1013</v>
      </c>
      <c r="O1981" t="s">
        <v>953</v>
      </c>
      <c r="P1981" t="s">
        <v>953</v>
      </c>
      <c r="Q1981">
        <v>1</v>
      </c>
      <c r="X1981">
        <v>0.59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1</v>
      </c>
      <c r="AE1981">
        <v>2</v>
      </c>
      <c r="AF1981" t="s">
        <v>102</v>
      </c>
      <c r="AG1981">
        <v>0.73749999999999993</v>
      </c>
      <c r="AH1981">
        <v>2</v>
      </c>
      <c r="AI1981">
        <v>27724187</v>
      </c>
      <c r="AJ1981">
        <v>1977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</row>
    <row r="1982" spans="1:44" x14ac:dyDescent="0.2">
      <c r="A1982">
        <f>ROW(Source!A705)</f>
        <v>705</v>
      </c>
      <c r="B1982">
        <v>27724203</v>
      </c>
      <c r="C1982">
        <v>27724185</v>
      </c>
      <c r="D1982">
        <v>25230118</v>
      </c>
      <c r="E1982">
        <v>1</v>
      </c>
      <c r="F1982">
        <v>1</v>
      </c>
      <c r="G1982">
        <v>1</v>
      </c>
      <c r="H1982">
        <v>2</v>
      </c>
      <c r="I1982" t="s">
        <v>1050</v>
      </c>
      <c r="J1982" t="s">
        <v>1051</v>
      </c>
      <c r="K1982" t="s">
        <v>1052</v>
      </c>
      <c r="L1982">
        <v>1368</v>
      </c>
      <c r="N1982">
        <v>1011</v>
      </c>
      <c r="O1982" t="s">
        <v>959</v>
      </c>
      <c r="P1982" t="s">
        <v>959</v>
      </c>
      <c r="Q1982">
        <v>1</v>
      </c>
      <c r="X1982">
        <v>0.08</v>
      </c>
      <c r="Y1982">
        <v>0</v>
      </c>
      <c r="Z1982">
        <v>86.4</v>
      </c>
      <c r="AA1982">
        <v>13.5</v>
      </c>
      <c r="AB1982">
        <v>0</v>
      </c>
      <c r="AC1982">
        <v>0</v>
      </c>
      <c r="AD1982">
        <v>1</v>
      </c>
      <c r="AE1982">
        <v>0</v>
      </c>
      <c r="AF1982" t="s">
        <v>102</v>
      </c>
      <c r="AG1982">
        <v>0.1</v>
      </c>
      <c r="AH1982">
        <v>2</v>
      </c>
      <c r="AI1982">
        <v>27724188</v>
      </c>
      <c r="AJ1982">
        <v>1978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</row>
    <row r="1983" spans="1:44" x14ac:dyDescent="0.2">
      <c r="A1983">
        <f>ROW(Source!A705)</f>
        <v>705</v>
      </c>
      <c r="B1983">
        <v>27724204</v>
      </c>
      <c r="C1983">
        <v>27724185</v>
      </c>
      <c r="D1983">
        <v>25230220</v>
      </c>
      <c r="E1983">
        <v>1</v>
      </c>
      <c r="F1983">
        <v>1</v>
      </c>
      <c r="G1983">
        <v>1</v>
      </c>
      <c r="H1983">
        <v>2</v>
      </c>
      <c r="I1983" t="s">
        <v>991</v>
      </c>
      <c r="J1983" t="s">
        <v>992</v>
      </c>
      <c r="K1983" t="s">
        <v>993</v>
      </c>
      <c r="L1983">
        <v>1368</v>
      </c>
      <c r="N1983">
        <v>1011</v>
      </c>
      <c r="O1983" t="s">
        <v>959</v>
      </c>
      <c r="P1983" t="s">
        <v>959</v>
      </c>
      <c r="Q1983">
        <v>1</v>
      </c>
      <c r="X1983">
        <v>7.0000000000000007E-2</v>
      </c>
      <c r="Y1983">
        <v>0</v>
      </c>
      <c r="Z1983">
        <v>111.99</v>
      </c>
      <c r="AA1983">
        <v>13.5</v>
      </c>
      <c r="AB1983">
        <v>0</v>
      </c>
      <c r="AC1983">
        <v>0</v>
      </c>
      <c r="AD1983">
        <v>1</v>
      </c>
      <c r="AE1983">
        <v>0</v>
      </c>
      <c r="AF1983" t="s">
        <v>102</v>
      </c>
      <c r="AG1983">
        <v>8.7500000000000008E-2</v>
      </c>
      <c r="AH1983">
        <v>2</v>
      </c>
      <c r="AI1983">
        <v>27724189</v>
      </c>
      <c r="AJ1983">
        <v>1979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</row>
    <row r="1984" spans="1:44" x14ac:dyDescent="0.2">
      <c r="A1984">
        <f>ROW(Source!A705)</f>
        <v>705</v>
      </c>
      <c r="B1984">
        <v>27724205</v>
      </c>
      <c r="C1984">
        <v>27724185</v>
      </c>
      <c r="D1984">
        <v>25231607</v>
      </c>
      <c r="E1984">
        <v>1</v>
      </c>
      <c r="F1984">
        <v>1</v>
      </c>
      <c r="G1984">
        <v>1</v>
      </c>
      <c r="H1984">
        <v>2</v>
      </c>
      <c r="I1984" t="s">
        <v>997</v>
      </c>
      <c r="J1984" t="s">
        <v>998</v>
      </c>
      <c r="K1984" t="s">
        <v>999</v>
      </c>
      <c r="L1984">
        <v>1368</v>
      </c>
      <c r="N1984">
        <v>1011</v>
      </c>
      <c r="O1984" t="s">
        <v>959</v>
      </c>
      <c r="P1984" t="s">
        <v>959</v>
      </c>
      <c r="Q1984">
        <v>1</v>
      </c>
      <c r="X1984">
        <v>0.44</v>
      </c>
      <c r="Y1984">
        <v>0</v>
      </c>
      <c r="Z1984">
        <v>65.709999999999994</v>
      </c>
      <c r="AA1984">
        <v>11.6</v>
      </c>
      <c r="AB1984">
        <v>0</v>
      </c>
      <c r="AC1984">
        <v>0</v>
      </c>
      <c r="AD1984">
        <v>1</v>
      </c>
      <c r="AE1984">
        <v>0</v>
      </c>
      <c r="AF1984" t="s">
        <v>102</v>
      </c>
      <c r="AG1984">
        <v>0.55000000000000004</v>
      </c>
      <c r="AH1984">
        <v>2</v>
      </c>
      <c r="AI1984">
        <v>27724190</v>
      </c>
      <c r="AJ1984">
        <v>1980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</row>
    <row r="1985" spans="1:44" x14ac:dyDescent="0.2">
      <c r="A1985">
        <f>ROW(Source!A705)</f>
        <v>705</v>
      </c>
      <c r="B1985">
        <v>27724206</v>
      </c>
      <c r="C1985">
        <v>27724185</v>
      </c>
      <c r="D1985">
        <v>25231842</v>
      </c>
      <c r="E1985">
        <v>1</v>
      </c>
      <c r="F1985">
        <v>1</v>
      </c>
      <c r="G1985">
        <v>1</v>
      </c>
      <c r="H1985">
        <v>2</v>
      </c>
      <c r="I1985" t="s">
        <v>1000</v>
      </c>
      <c r="J1985" t="s">
        <v>1001</v>
      </c>
      <c r="K1985" t="s">
        <v>1002</v>
      </c>
      <c r="L1985">
        <v>1368</v>
      </c>
      <c r="N1985">
        <v>1011</v>
      </c>
      <c r="O1985" t="s">
        <v>959</v>
      </c>
      <c r="P1985" t="s">
        <v>959</v>
      </c>
      <c r="Q1985">
        <v>1</v>
      </c>
      <c r="X1985">
        <v>1.39</v>
      </c>
      <c r="Y1985">
        <v>0</v>
      </c>
      <c r="Z1985">
        <v>1.2</v>
      </c>
      <c r="AA1985">
        <v>0</v>
      </c>
      <c r="AB1985">
        <v>0</v>
      </c>
      <c r="AC1985">
        <v>0</v>
      </c>
      <c r="AD1985">
        <v>1</v>
      </c>
      <c r="AE1985">
        <v>0</v>
      </c>
      <c r="AF1985" t="s">
        <v>102</v>
      </c>
      <c r="AG1985">
        <v>1.7374999999999998</v>
      </c>
      <c r="AH1985">
        <v>2</v>
      </c>
      <c r="AI1985">
        <v>27724191</v>
      </c>
      <c r="AJ1985">
        <v>1981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</row>
    <row r="1986" spans="1:44" x14ac:dyDescent="0.2">
      <c r="A1986">
        <f>ROW(Source!A705)</f>
        <v>705</v>
      </c>
      <c r="B1986">
        <v>27724207</v>
      </c>
      <c r="C1986">
        <v>27724185</v>
      </c>
      <c r="D1986">
        <v>25148310</v>
      </c>
      <c r="E1986">
        <v>1</v>
      </c>
      <c r="F1986">
        <v>1</v>
      </c>
      <c r="G1986">
        <v>1</v>
      </c>
      <c r="H1986">
        <v>3</v>
      </c>
      <c r="I1986" t="s">
        <v>1281</v>
      </c>
      <c r="J1986" t="s">
        <v>1282</v>
      </c>
      <c r="K1986" t="s">
        <v>1283</v>
      </c>
      <c r="L1986">
        <v>1348</v>
      </c>
      <c r="N1986">
        <v>1009</v>
      </c>
      <c r="O1986" t="s">
        <v>46</v>
      </c>
      <c r="P1986" t="s">
        <v>46</v>
      </c>
      <c r="Q1986">
        <v>1000</v>
      </c>
      <c r="X1986">
        <v>1.9000000000000001E-4</v>
      </c>
      <c r="Y1986">
        <v>32830</v>
      </c>
      <c r="Z1986">
        <v>0</v>
      </c>
      <c r="AA1986">
        <v>0</v>
      </c>
      <c r="AB1986">
        <v>0</v>
      </c>
      <c r="AC1986">
        <v>0</v>
      </c>
      <c r="AD1986">
        <v>1</v>
      </c>
      <c r="AE1986">
        <v>0</v>
      </c>
      <c r="AF1986" t="s">
        <v>6</v>
      </c>
      <c r="AG1986">
        <v>1.9000000000000001E-4</v>
      </c>
      <c r="AH1986">
        <v>2</v>
      </c>
      <c r="AI1986">
        <v>27724192</v>
      </c>
      <c r="AJ1986">
        <v>1982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</row>
    <row r="1987" spans="1:44" x14ac:dyDescent="0.2">
      <c r="A1987">
        <f>ROW(Source!A705)</f>
        <v>705</v>
      </c>
      <c r="B1987">
        <v>27724208</v>
      </c>
      <c r="C1987">
        <v>27724185</v>
      </c>
      <c r="D1987">
        <v>25148328</v>
      </c>
      <c r="E1987">
        <v>1</v>
      </c>
      <c r="F1987">
        <v>1</v>
      </c>
      <c r="G1987">
        <v>1</v>
      </c>
      <c r="H1987">
        <v>3</v>
      </c>
      <c r="I1987" t="s">
        <v>1006</v>
      </c>
      <c r="J1987" t="s">
        <v>1007</v>
      </c>
      <c r="K1987" t="s">
        <v>1008</v>
      </c>
      <c r="L1987">
        <v>1339</v>
      </c>
      <c r="N1987">
        <v>1007</v>
      </c>
      <c r="O1987" t="s">
        <v>64</v>
      </c>
      <c r="P1987" t="s">
        <v>64</v>
      </c>
      <c r="Q1987">
        <v>1</v>
      </c>
      <c r="X1987">
        <v>0.34200000000000003</v>
      </c>
      <c r="Y1987">
        <v>6.22</v>
      </c>
      <c r="Z1987">
        <v>0</v>
      </c>
      <c r="AA1987">
        <v>0</v>
      </c>
      <c r="AB1987">
        <v>0</v>
      </c>
      <c r="AC1987">
        <v>0</v>
      </c>
      <c r="AD1987">
        <v>1</v>
      </c>
      <c r="AE1987">
        <v>0</v>
      </c>
      <c r="AF1987" t="s">
        <v>6</v>
      </c>
      <c r="AG1987">
        <v>0.34200000000000003</v>
      </c>
      <c r="AH1987">
        <v>2</v>
      </c>
      <c r="AI1987">
        <v>27724193</v>
      </c>
      <c r="AJ1987">
        <v>1983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</row>
    <row r="1988" spans="1:44" x14ac:dyDescent="0.2">
      <c r="A1988">
        <f>ROW(Source!A705)</f>
        <v>705</v>
      </c>
      <c r="B1988">
        <v>27724209</v>
      </c>
      <c r="C1988">
        <v>27724185</v>
      </c>
      <c r="D1988">
        <v>25149961</v>
      </c>
      <c r="E1988">
        <v>1</v>
      </c>
      <c r="F1988">
        <v>1</v>
      </c>
      <c r="G1988">
        <v>1</v>
      </c>
      <c r="H1988">
        <v>3</v>
      </c>
      <c r="I1988" t="s">
        <v>963</v>
      </c>
      <c r="J1988" t="s">
        <v>964</v>
      </c>
      <c r="K1988" t="s">
        <v>965</v>
      </c>
      <c r="L1988">
        <v>1339</v>
      </c>
      <c r="N1988">
        <v>1007</v>
      </c>
      <c r="O1988" t="s">
        <v>64</v>
      </c>
      <c r="P1988" t="s">
        <v>64</v>
      </c>
      <c r="Q1988">
        <v>1</v>
      </c>
      <c r="X1988">
        <v>0.69</v>
      </c>
      <c r="Y1988">
        <v>2.44</v>
      </c>
      <c r="Z1988">
        <v>0</v>
      </c>
      <c r="AA1988">
        <v>0</v>
      </c>
      <c r="AB1988">
        <v>0</v>
      </c>
      <c r="AC1988">
        <v>0</v>
      </c>
      <c r="AD1988">
        <v>1</v>
      </c>
      <c r="AE1988">
        <v>0</v>
      </c>
      <c r="AF1988" t="s">
        <v>6</v>
      </c>
      <c r="AG1988">
        <v>0.69</v>
      </c>
      <c r="AH1988">
        <v>2</v>
      </c>
      <c r="AI1988">
        <v>27724194</v>
      </c>
      <c r="AJ1988">
        <v>1984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</row>
    <row r="1989" spans="1:44" x14ac:dyDescent="0.2">
      <c r="A1989">
        <f>ROW(Source!A705)</f>
        <v>705</v>
      </c>
      <c r="B1989">
        <v>27724210</v>
      </c>
      <c r="C1989">
        <v>27724185</v>
      </c>
      <c r="D1989">
        <v>25150638</v>
      </c>
      <c r="E1989">
        <v>1</v>
      </c>
      <c r="F1989">
        <v>1</v>
      </c>
      <c r="G1989">
        <v>1</v>
      </c>
      <c r="H1989">
        <v>3</v>
      </c>
      <c r="I1989" t="s">
        <v>1284</v>
      </c>
      <c r="J1989" t="s">
        <v>1285</v>
      </c>
      <c r="K1989" t="s">
        <v>1286</v>
      </c>
      <c r="L1989">
        <v>1346</v>
      </c>
      <c r="N1989">
        <v>1009</v>
      </c>
      <c r="O1989" t="s">
        <v>178</v>
      </c>
      <c r="P1989" t="s">
        <v>178</v>
      </c>
      <c r="Q1989">
        <v>1</v>
      </c>
      <c r="X1989">
        <v>0.05</v>
      </c>
      <c r="Y1989">
        <v>37.29</v>
      </c>
      <c r="Z1989">
        <v>0</v>
      </c>
      <c r="AA1989">
        <v>0</v>
      </c>
      <c r="AB1989">
        <v>0</v>
      </c>
      <c r="AC1989">
        <v>0</v>
      </c>
      <c r="AD1989">
        <v>1</v>
      </c>
      <c r="AE1989">
        <v>0</v>
      </c>
      <c r="AF1989" t="s">
        <v>6</v>
      </c>
      <c r="AG1989">
        <v>0.05</v>
      </c>
      <c r="AH1989">
        <v>2</v>
      </c>
      <c r="AI1989">
        <v>27724195</v>
      </c>
      <c r="AJ1989">
        <v>1985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</row>
    <row r="1990" spans="1:44" x14ac:dyDescent="0.2">
      <c r="A1990">
        <f>ROW(Source!A705)</f>
        <v>705</v>
      </c>
      <c r="B1990">
        <v>27724211</v>
      </c>
      <c r="C1990">
        <v>27724185</v>
      </c>
      <c r="D1990">
        <v>25151370</v>
      </c>
      <c r="E1990">
        <v>1</v>
      </c>
      <c r="F1990">
        <v>1</v>
      </c>
      <c r="G1990">
        <v>1</v>
      </c>
      <c r="H1990">
        <v>3</v>
      </c>
      <c r="I1990" t="s">
        <v>1287</v>
      </c>
      <c r="J1990" t="s">
        <v>1288</v>
      </c>
      <c r="K1990" t="s">
        <v>1289</v>
      </c>
      <c r="L1990">
        <v>1348</v>
      </c>
      <c r="N1990">
        <v>1009</v>
      </c>
      <c r="O1990" t="s">
        <v>46</v>
      </c>
      <c r="P1990" t="s">
        <v>46</v>
      </c>
      <c r="Q1990">
        <v>1000</v>
      </c>
      <c r="X1990">
        <v>4.0000000000000002E-4</v>
      </c>
      <c r="Y1990">
        <v>13560</v>
      </c>
      <c r="Z1990">
        <v>0</v>
      </c>
      <c r="AA1990">
        <v>0</v>
      </c>
      <c r="AB1990">
        <v>0</v>
      </c>
      <c r="AC1990">
        <v>0</v>
      </c>
      <c r="AD1990">
        <v>1</v>
      </c>
      <c r="AE1990">
        <v>0</v>
      </c>
      <c r="AF1990" t="s">
        <v>6</v>
      </c>
      <c r="AG1990">
        <v>4.0000000000000002E-4</v>
      </c>
      <c r="AH1990">
        <v>2</v>
      </c>
      <c r="AI1990">
        <v>27724196</v>
      </c>
      <c r="AJ1990">
        <v>1986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</row>
    <row r="1991" spans="1:44" x14ac:dyDescent="0.2">
      <c r="A1991">
        <f>ROW(Source!A705)</f>
        <v>705</v>
      </c>
      <c r="B1991">
        <v>27724212</v>
      </c>
      <c r="C1991">
        <v>27724185</v>
      </c>
      <c r="D1991">
        <v>25154689</v>
      </c>
      <c r="E1991">
        <v>1</v>
      </c>
      <c r="F1991">
        <v>1</v>
      </c>
      <c r="G1991">
        <v>1</v>
      </c>
      <c r="H1991">
        <v>3</v>
      </c>
      <c r="I1991" t="s">
        <v>1290</v>
      </c>
      <c r="J1991" t="s">
        <v>1291</v>
      </c>
      <c r="K1991" t="s">
        <v>1292</v>
      </c>
      <c r="L1991">
        <v>1346</v>
      </c>
      <c r="N1991">
        <v>1009</v>
      </c>
      <c r="O1991" t="s">
        <v>178</v>
      </c>
      <c r="P1991" t="s">
        <v>178</v>
      </c>
      <c r="Q1991">
        <v>1</v>
      </c>
      <c r="X1991">
        <v>2.5000000000000001E-3</v>
      </c>
      <c r="Y1991">
        <v>2.15</v>
      </c>
      <c r="Z1991">
        <v>0</v>
      </c>
      <c r="AA1991">
        <v>0</v>
      </c>
      <c r="AB1991">
        <v>0</v>
      </c>
      <c r="AC1991">
        <v>0</v>
      </c>
      <c r="AD1991">
        <v>1</v>
      </c>
      <c r="AE1991">
        <v>0</v>
      </c>
      <c r="AF1991" t="s">
        <v>6</v>
      </c>
      <c r="AG1991">
        <v>2.5000000000000001E-3</v>
      </c>
      <c r="AH1991">
        <v>2</v>
      </c>
      <c r="AI1991">
        <v>27724197</v>
      </c>
      <c r="AJ1991">
        <v>1987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</row>
    <row r="1992" spans="1:44" x14ac:dyDescent="0.2">
      <c r="A1992">
        <f>ROW(Source!A705)</f>
        <v>705</v>
      </c>
      <c r="B1992">
        <v>27724213</v>
      </c>
      <c r="C1992">
        <v>27724185</v>
      </c>
      <c r="D1992">
        <v>25186365</v>
      </c>
      <c r="E1992">
        <v>1</v>
      </c>
      <c r="F1992">
        <v>1</v>
      </c>
      <c r="G1992">
        <v>1</v>
      </c>
      <c r="H1992">
        <v>3</v>
      </c>
      <c r="I1992" t="s">
        <v>1293</v>
      </c>
      <c r="J1992" t="s">
        <v>1294</v>
      </c>
      <c r="K1992" t="s">
        <v>1295</v>
      </c>
      <c r="L1992">
        <v>1348</v>
      </c>
      <c r="N1992">
        <v>1009</v>
      </c>
      <c r="O1992" t="s">
        <v>46</v>
      </c>
      <c r="P1992" t="s">
        <v>46</v>
      </c>
      <c r="Q1992">
        <v>1000</v>
      </c>
      <c r="X1992">
        <v>4.4000000000000002E-4</v>
      </c>
      <c r="Y1992">
        <v>15119</v>
      </c>
      <c r="Z1992">
        <v>0</v>
      </c>
      <c r="AA1992">
        <v>0</v>
      </c>
      <c r="AB1992">
        <v>0</v>
      </c>
      <c r="AC1992">
        <v>0</v>
      </c>
      <c r="AD1992">
        <v>1</v>
      </c>
      <c r="AE1992">
        <v>0</v>
      </c>
      <c r="AF1992" t="s">
        <v>6</v>
      </c>
      <c r="AG1992">
        <v>4.4000000000000002E-4</v>
      </c>
      <c r="AH1992">
        <v>2</v>
      </c>
      <c r="AI1992">
        <v>27724198</v>
      </c>
      <c r="AJ1992">
        <v>1988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</row>
    <row r="1993" spans="1:44" x14ac:dyDescent="0.2">
      <c r="A1993">
        <f>ROW(Source!A705)</f>
        <v>705</v>
      </c>
      <c r="B1993">
        <v>27724214</v>
      </c>
      <c r="C1993">
        <v>27724185</v>
      </c>
      <c r="D1993">
        <v>25187091</v>
      </c>
      <c r="E1993">
        <v>1</v>
      </c>
      <c r="F1993">
        <v>1</v>
      </c>
      <c r="G1993">
        <v>1</v>
      </c>
      <c r="H1993">
        <v>3</v>
      </c>
      <c r="I1993" t="s">
        <v>1167</v>
      </c>
      <c r="J1993" t="s">
        <v>1168</v>
      </c>
      <c r="K1993" t="s">
        <v>1169</v>
      </c>
      <c r="L1993">
        <v>1348</v>
      </c>
      <c r="N1993">
        <v>1009</v>
      </c>
      <c r="O1993" t="s">
        <v>46</v>
      </c>
      <c r="P1993" t="s">
        <v>46</v>
      </c>
      <c r="Q1993">
        <v>1000</v>
      </c>
      <c r="X1993">
        <v>5.2999999999999998E-4</v>
      </c>
      <c r="Y1993">
        <v>16950</v>
      </c>
      <c r="Z1993">
        <v>0</v>
      </c>
      <c r="AA1993">
        <v>0</v>
      </c>
      <c r="AB1993">
        <v>0</v>
      </c>
      <c r="AC1993">
        <v>0</v>
      </c>
      <c r="AD1993">
        <v>1</v>
      </c>
      <c r="AE1993">
        <v>0</v>
      </c>
      <c r="AF1993" t="s">
        <v>6</v>
      </c>
      <c r="AG1993">
        <v>5.2999999999999998E-4</v>
      </c>
      <c r="AH1993">
        <v>2</v>
      </c>
      <c r="AI1993">
        <v>27724199</v>
      </c>
      <c r="AJ1993">
        <v>1989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</row>
    <row r="1994" spans="1:44" x14ac:dyDescent="0.2">
      <c r="A1994">
        <f>ROW(Source!A705)</f>
        <v>705</v>
      </c>
      <c r="B1994">
        <v>27724215</v>
      </c>
      <c r="C1994">
        <v>27724185</v>
      </c>
      <c r="D1994">
        <v>25145559</v>
      </c>
      <c r="E1994">
        <v>17</v>
      </c>
      <c r="F1994">
        <v>1</v>
      </c>
      <c r="G1994">
        <v>1</v>
      </c>
      <c r="H1994">
        <v>3</v>
      </c>
      <c r="I1994" t="s">
        <v>1454</v>
      </c>
      <c r="J1994" t="s">
        <v>6</v>
      </c>
      <c r="K1994" t="s">
        <v>1455</v>
      </c>
      <c r="L1994">
        <v>1354</v>
      </c>
      <c r="N1994">
        <v>1010</v>
      </c>
      <c r="O1994" t="s">
        <v>252</v>
      </c>
      <c r="P1994" t="s">
        <v>252</v>
      </c>
      <c r="Q1994">
        <v>1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1</v>
      </c>
      <c r="AD1994">
        <v>0</v>
      </c>
      <c r="AE1994">
        <v>0</v>
      </c>
      <c r="AF1994" t="s">
        <v>6</v>
      </c>
      <c r="AG1994">
        <v>0</v>
      </c>
      <c r="AH1994">
        <v>3</v>
      </c>
      <c r="AI1994">
        <v>-1</v>
      </c>
      <c r="AJ1994" t="s">
        <v>6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</row>
    <row r="1995" spans="1:44" x14ac:dyDescent="0.2">
      <c r="A1995">
        <f>ROW(Source!A705)</f>
        <v>705</v>
      </c>
      <c r="B1995">
        <v>27724216</v>
      </c>
      <c r="C1995">
        <v>27724185</v>
      </c>
      <c r="D1995">
        <v>25145791</v>
      </c>
      <c r="E1995">
        <v>17</v>
      </c>
      <c r="F1995">
        <v>1</v>
      </c>
      <c r="G1995">
        <v>1</v>
      </c>
      <c r="H1995">
        <v>3</v>
      </c>
      <c r="I1995" t="s">
        <v>1456</v>
      </c>
      <c r="J1995" t="s">
        <v>6</v>
      </c>
      <c r="K1995" t="s">
        <v>1457</v>
      </c>
      <c r="L1995">
        <v>1346</v>
      </c>
      <c r="N1995">
        <v>1009</v>
      </c>
      <c r="O1995" t="s">
        <v>178</v>
      </c>
      <c r="P1995" t="s">
        <v>178</v>
      </c>
      <c r="Q1995">
        <v>1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1</v>
      </c>
      <c r="AD1995">
        <v>0</v>
      </c>
      <c r="AE1995">
        <v>0</v>
      </c>
      <c r="AF1995" t="s">
        <v>6</v>
      </c>
      <c r="AG1995">
        <v>0</v>
      </c>
      <c r="AH1995">
        <v>3</v>
      </c>
      <c r="AI1995">
        <v>-1</v>
      </c>
      <c r="AJ1995" t="s">
        <v>6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</row>
    <row r="1996" spans="1:44" x14ac:dyDescent="0.2">
      <c r="A1996">
        <f>ROW(Source!A705)</f>
        <v>705</v>
      </c>
      <c r="B1996">
        <v>27724217</v>
      </c>
      <c r="C1996">
        <v>27724185</v>
      </c>
      <c r="D1996">
        <v>25145802</v>
      </c>
      <c r="E1996">
        <v>17</v>
      </c>
      <c r="F1996">
        <v>1</v>
      </c>
      <c r="G1996">
        <v>1</v>
      </c>
      <c r="H1996">
        <v>3</v>
      </c>
      <c r="I1996" t="s">
        <v>1458</v>
      </c>
      <c r="J1996" t="s">
        <v>6</v>
      </c>
      <c r="K1996" t="s">
        <v>1459</v>
      </c>
      <c r="L1996">
        <v>1301</v>
      </c>
      <c r="N1996">
        <v>1003</v>
      </c>
      <c r="O1996" t="s">
        <v>501</v>
      </c>
      <c r="P1996" t="s">
        <v>501</v>
      </c>
      <c r="Q1996">
        <v>1</v>
      </c>
      <c r="X1996">
        <v>100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 t="s">
        <v>6</v>
      </c>
      <c r="AG1996">
        <v>100</v>
      </c>
      <c r="AH1996">
        <v>3</v>
      </c>
      <c r="AI1996">
        <v>-1</v>
      </c>
      <c r="AJ1996" t="s">
        <v>6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</row>
    <row r="1997" spans="1:44" x14ac:dyDescent="0.2">
      <c r="A1997">
        <f>ROW(Source!A708)</f>
        <v>708</v>
      </c>
      <c r="B1997">
        <v>27724235</v>
      </c>
      <c r="C1997">
        <v>27724219</v>
      </c>
      <c r="D1997">
        <v>25418254</v>
      </c>
      <c r="E1997">
        <v>1</v>
      </c>
      <c r="F1997">
        <v>1</v>
      </c>
      <c r="G1997">
        <v>1</v>
      </c>
      <c r="H1997">
        <v>1</v>
      </c>
      <c r="I1997" t="s">
        <v>1207</v>
      </c>
      <c r="J1997" t="s">
        <v>6</v>
      </c>
      <c r="K1997" t="s">
        <v>1208</v>
      </c>
      <c r="L1997">
        <v>1191</v>
      </c>
      <c r="N1997">
        <v>1013</v>
      </c>
      <c r="O1997" t="s">
        <v>953</v>
      </c>
      <c r="P1997" t="s">
        <v>953</v>
      </c>
      <c r="Q1997">
        <v>1</v>
      </c>
      <c r="X1997">
        <v>1.56</v>
      </c>
      <c r="Y1997">
        <v>0</v>
      </c>
      <c r="Z1997">
        <v>0</v>
      </c>
      <c r="AA1997">
        <v>0</v>
      </c>
      <c r="AB1997">
        <v>9.51</v>
      </c>
      <c r="AC1997">
        <v>0</v>
      </c>
      <c r="AD1997">
        <v>1</v>
      </c>
      <c r="AE1997">
        <v>1</v>
      </c>
      <c r="AF1997" t="s">
        <v>6</v>
      </c>
      <c r="AG1997">
        <v>1.56</v>
      </c>
      <c r="AH1997">
        <v>2</v>
      </c>
      <c r="AI1997">
        <v>27724220</v>
      </c>
      <c r="AJ1997">
        <v>1991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</row>
    <row r="1998" spans="1:44" x14ac:dyDescent="0.2">
      <c r="A1998">
        <f>ROW(Source!A708)</f>
        <v>708</v>
      </c>
      <c r="B1998">
        <v>27724236</v>
      </c>
      <c r="C1998">
        <v>27724219</v>
      </c>
      <c r="D1998">
        <v>25231911</v>
      </c>
      <c r="E1998">
        <v>1</v>
      </c>
      <c r="F1998">
        <v>1</v>
      </c>
      <c r="G1998">
        <v>1</v>
      </c>
      <c r="H1998">
        <v>2</v>
      </c>
      <c r="I1998" t="s">
        <v>1061</v>
      </c>
      <c r="J1998" t="s">
        <v>1062</v>
      </c>
      <c r="K1998" t="s">
        <v>1063</v>
      </c>
      <c r="L1998">
        <v>1368</v>
      </c>
      <c r="N1998">
        <v>1011</v>
      </c>
      <c r="O1998" t="s">
        <v>959</v>
      </c>
      <c r="P1998" t="s">
        <v>959</v>
      </c>
      <c r="Q1998">
        <v>1</v>
      </c>
      <c r="X1998">
        <v>0.13</v>
      </c>
      <c r="Y1998">
        <v>0</v>
      </c>
      <c r="Z1998">
        <v>8.1</v>
      </c>
      <c r="AA1998">
        <v>0</v>
      </c>
      <c r="AB1998">
        <v>0</v>
      </c>
      <c r="AC1998">
        <v>0</v>
      </c>
      <c r="AD1998">
        <v>1</v>
      </c>
      <c r="AE1998">
        <v>0</v>
      </c>
      <c r="AF1998" t="s">
        <v>6</v>
      </c>
      <c r="AG1998">
        <v>0.13</v>
      </c>
      <c r="AH1998">
        <v>2</v>
      </c>
      <c r="AI1998">
        <v>27724221</v>
      </c>
      <c r="AJ1998">
        <v>1992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</row>
    <row r="1999" spans="1:44" x14ac:dyDescent="0.2">
      <c r="A1999">
        <f>ROW(Source!A708)</f>
        <v>708</v>
      </c>
      <c r="B1999">
        <v>27724237</v>
      </c>
      <c r="C1999">
        <v>27724219</v>
      </c>
      <c r="D1999">
        <v>25148213</v>
      </c>
      <c r="E1999">
        <v>1</v>
      </c>
      <c r="F1999">
        <v>1</v>
      </c>
      <c r="G1999">
        <v>1</v>
      </c>
      <c r="H1999">
        <v>3</v>
      </c>
      <c r="I1999" t="s">
        <v>1296</v>
      </c>
      <c r="J1999" t="s">
        <v>1297</v>
      </c>
      <c r="K1999" t="s">
        <v>1298</v>
      </c>
      <c r="L1999">
        <v>1346</v>
      </c>
      <c r="N1999">
        <v>1009</v>
      </c>
      <c r="O1999" t="s">
        <v>178</v>
      </c>
      <c r="P1999" t="s">
        <v>178</v>
      </c>
      <c r="Q1999">
        <v>1</v>
      </c>
      <c r="X1999">
        <v>6.0000000000000001E-3</v>
      </c>
      <c r="Y1999">
        <v>44.97</v>
      </c>
      <c r="Z1999">
        <v>0</v>
      </c>
      <c r="AA1999">
        <v>0</v>
      </c>
      <c r="AB1999">
        <v>0</v>
      </c>
      <c r="AC1999">
        <v>0</v>
      </c>
      <c r="AD1999">
        <v>1</v>
      </c>
      <c r="AE1999">
        <v>0</v>
      </c>
      <c r="AF1999" t="s">
        <v>6</v>
      </c>
      <c r="AG1999">
        <v>6.0000000000000001E-3</v>
      </c>
      <c r="AH1999">
        <v>2</v>
      </c>
      <c r="AI1999">
        <v>27724222</v>
      </c>
      <c r="AJ1999">
        <v>1993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</row>
    <row r="2000" spans="1:44" x14ac:dyDescent="0.2">
      <c r="A2000">
        <f>ROW(Source!A708)</f>
        <v>708</v>
      </c>
      <c r="B2000">
        <v>27724238</v>
      </c>
      <c r="C2000">
        <v>27724219</v>
      </c>
      <c r="D2000">
        <v>25149944</v>
      </c>
      <c r="E2000">
        <v>1</v>
      </c>
      <c r="F2000">
        <v>1</v>
      </c>
      <c r="G2000">
        <v>1</v>
      </c>
      <c r="H2000">
        <v>3</v>
      </c>
      <c r="I2000" t="s">
        <v>1299</v>
      </c>
      <c r="J2000" t="s">
        <v>1300</v>
      </c>
      <c r="K2000" t="s">
        <v>1301</v>
      </c>
      <c r="L2000">
        <v>1346</v>
      </c>
      <c r="N2000">
        <v>1009</v>
      </c>
      <c r="O2000" t="s">
        <v>178</v>
      </c>
      <c r="P2000" t="s">
        <v>178</v>
      </c>
      <c r="Q2000">
        <v>1</v>
      </c>
      <c r="X2000">
        <v>1E-3</v>
      </c>
      <c r="Y2000">
        <v>11.5</v>
      </c>
      <c r="Z2000">
        <v>0</v>
      </c>
      <c r="AA2000">
        <v>0</v>
      </c>
      <c r="AB2000">
        <v>0</v>
      </c>
      <c r="AC2000">
        <v>0</v>
      </c>
      <c r="AD2000">
        <v>1</v>
      </c>
      <c r="AE2000">
        <v>0</v>
      </c>
      <c r="AF2000" t="s">
        <v>6</v>
      </c>
      <c r="AG2000">
        <v>1E-3</v>
      </c>
      <c r="AH2000">
        <v>2</v>
      </c>
      <c r="AI2000">
        <v>27724223</v>
      </c>
      <c r="AJ2000">
        <v>1994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</row>
    <row r="2001" spans="1:44" x14ac:dyDescent="0.2">
      <c r="A2001">
        <f>ROW(Source!A708)</f>
        <v>708</v>
      </c>
      <c r="B2001">
        <v>27724239</v>
      </c>
      <c r="C2001">
        <v>27724219</v>
      </c>
      <c r="D2001">
        <v>25150263</v>
      </c>
      <c r="E2001">
        <v>1</v>
      </c>
      <c r="F2001">
        <v>1</v>
      </c>
      <c r="G2001">
        <v>1</v>
      </c>
      <c r="H2001">
        <v>3</v>
      </c>
      <c r="I2001" t="s">
        <v>1184</v>
      </c>
      <c r="J2001" t="s">
        <v>1185</v>
      </c>
      <c r="K2001" t="s">
        <v>1186</v>
      </c>
      <c r="L2001">
        <v>1346</v>
      </c>
      <c r="N2001">
        <v>1009</v>
      </c>
      <c r="O2001" t="s">
        <v>178</v>
      </c>
      <c r="P2001" t="s">
        <v>178</v>
      </c>
      <c r="Q2001">
        <v>1</v>
      </c>
      <c r="X2001">
        <v>1.2E-2</v>
      </c>
      <c r="Y2001">
        <v>30.4</v>
      </c>
      <c r="Z2001">
        <v>0</v>
      </c>
      <c r="AA2001">
        <v>0</v>
      </c>
      <c r="AB2001">
        <v>0</v>
      </c>
      <c r="AC2001">
        <v>0</v>
      </c>
      <c r="AD2001">
        <v>1</v>
      </c>
      <c r="AE2001">
        <v>0</v>
      </c>
      <c r="AF2001" t="s">
        <v>6</v>
      </c>
      <c r="AG2001">
        <v>1.2E-2</v>
      </c>
      <c r="AH2001">
        <v>2</v>
      </c>
      <c r="AI2001">
        <v>27724224</v>
      </c>
      <c r="AJ2001">
        <v>1995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</row>
    <row r="2002" spans="1:44" x14ac:dyDescent="0.2">
      <c r="A2002">
        <f>ROW(Source!A708)</f>
        <v>708</v>
      </c>
      <c r="B2002">
        <v>27724240</v>
      </c>
      <c r="C2002">
        <v>27724219</v>
      </c>
      <c r="D2002">
        <v>25151427</v>
      </c>
      <c r="E2002">
        <v>1</v>
      </c>
      <c r="F2002">
        <v>1</v>
      </c>
      <c r="G2002">
        <v>1</v>
      </c>
      <c r="H2002">
        <v>3</v>
      </c>
      <c r="I2002" t="s">
        <v>1190</v>
      </c>
      <c r="J2002" t="s">
        <v>1191</v>
      </c>
      <c r="K2002" t="s">
        <v>1192</v>
      </c>
      <c r="L2002">
        <v>1346</v>
      </c>
      <c r="N2002">
        <v>1009</v>
      </c>
      <c r="O2002" t="s">
        <v>178</v>
      </c>
      <c r="P2002" t="s">
        <v>178</v>
      </c>
      <c r="Q2002">
        <v>1</v>
      </c>
      <c r="X2002">
        <v>7.0000000000000007E-2</v>
      </c>
      <c r="Y2002">
        <v>10.57</v>
      </c>
      <c r="Z2002">
        <v>0</v>
      </c>
      <c r="AA2002">
        <v>0</v>
      </c>
      <c r="AB2002">
        <v>0</v>
      </c>
      <c r="AC2002">
        <v>0</v>
      </c>
      <c r="AD2002">
        <v>1</v>
      </c>
      <c r="AE2002">
        <v>0</v>
      </c>
      <c r="AF2002" t="s">
        <v>6</v>
      </c>
      <c r="AG2002">
        <v>7.0000000000000007E-2</v>
      </c>
      <c r="AH2002">
        <v>2</v>
      </c>
      <c r="AI2002">
        <v>27724225</v>
      </c>
      <c r="AJ2002">
        <v>1996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</row>
    <row r="2003" spans="1:44" x14ac:dyDescent="0.2">
      <c r="A2003">
        <f>ROW(Source!A708)</f>
        <v>708</v>
      </c>
      <c r="B2003">
        <v>27724241</v>
      </c>
      <c r="C2003">
        <v>27724219</v>
      </c>
      <c r="D2003">
        <v>25152616</v>
      </c>
      <c r="E2003">
        <v>1</v>
      </c>
      <c r="F2003">
        <v>1</v>
      </c>
      <c r="G2003">
        <v>1</v>
      </c>
      <c r="H2003">
        <v>3</v>
      </c>
      <c r="I2003" t="s">
        <v>1193</v>
      </c>
      <c r="J2003" t="s">
        <v>1194</v>
      </c>
      <c r="K2003" t="s">
        <v>1017</v>
      </c>
      <c r="L2003">
        <v>1346</v>
      </c>
      <c r="N2003">
        <v>1009</v>
      </c>
      <c r="O2003" t="s">
        <v>178</v>
      </c>
      <c r="P2003" t="s">
        <v>178</v>
      </c>
      <c r="Q2003">
        <v>1</v>
      </c>
      <c r="X2003">
        <v>4.9000000000000002E-2</v>
      </c>
      <c r="Y2003">
        <v>9.0399999999999991</v>
      </c>
      <c r="Z2003">
        <v>0</v>
      </c>
      <c r="AA2003">
        <v>0</v>
      </c>
      <c r="AB2003">
        <v>0</v>
      </c>
      <c r="AC2003">
        <v>0</v>
      </c>
      <c r="AD2003">
        <v>1</v>
      </c>
      <c r="AE2003">
        <v>0</v>
      </c>
      <c r="AF2003" t="s">
        <v>6</v>
      </c>
      <c r="AG2003">
        <v>4.9000000000000002E-2</v>
      </c>
      <c r="AH2003">
        <v>2</v>
      </c>
      <c r="AI2003">
        <v>27724226</v>
      </c>
      <c r="AJ2003">
        <v>1997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</row>
    <row r="2004" spans="1:44" x14ac:dyDescent="0.2">
      <c r="A2004">
        <f>ROW(Source!A708)</f>
        <v>708</v>
      </c>
      <c r="B2004">
        <v>27724242</v>
      </c>
      <c r="C2004">
        <v>27724219</v>
      </c>
      <c r="D2004">
        <v>25152748</v>
      </c>
      <c r="E2004">
        <v>1</v>
      </c>
      <c r="F2004">
        <v>1</v>
      </c>
      <c r="G2004">
        <v>1</v>
      </c>
      <c r="H2004">
        <v>3</v>
      </c>
      <c r="I2004" t="s">
        <v>1302</v>
      </c>
      <c r="J2004" t="s">
        <v>1303</v>
      </c>
      <c r="K2004" t="s">
        <v>1304</v>
      </c>
      <c r="L2004">
        <v>1355</v>
      </c>
      <c r="N2004">
        <v>1010</v>
      </c>
      <c r="O2004" t="s">
        <v>519</v>
      </c>
      <c r="P2004" t="s">
        <v>519</v>
      </c>
      <c r="Q2004">
        <v>100</v>
      </c>
      <c r="X2004">
        <v>1.4E-2</v>
      </c>
      <c r="Y2004">
        <v>86</v>
      </c>
      <c r="Z2004">
        <v>0</v>
      </c>
      <c r="AA2004">
        <v>0</v>
      </c>
      <c r="AB2004">
        <v>0</v>
      </c>
      <c r="AC2004">
        <v>0</v>
      </c>
      <c r="AD2004">
        <v>1</v>
      </c>
      <c r="AE2004">
        <v>0</v>
      </c>
      <c r="AF2004" t="s">
        <v>6</v>
      </c>
      <c r="AG2004">
        <v>1.4E-2</v>
      </c>
      <c r="AH2004">
        <v>2</v>
      </c>
      <c r="AI2004">
        <v>27724227</v>
      </c>
      <c r="AJ2004">
        <v>1998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</row>
    <row r="2005" spans="1:44" x14ac:dyDescent="0.2">
      <c r="A2005">
        <f>ROW(Source!A708)</f>
        <v>708</v>
      </c>
      <c r="B2005">
        <v>27724243</v>
      </c>
      <c r="C2005">
        <v>27724219</v>
      </c>
      <c r="D2005">
        <v>25153666</v>
      </c>
      <c r="E2005">
        <v>1</v>
      </c>
      <c r="F2005">
        <v>1</v>
      </c>
      <c r="G2005">
        <v>1</v>
      </c>
      <c r="H2005">
        <v>3</v>
      </c>
      <c r="I2005" t="s">
        <v>1305</v>
      </c>
      <c r="J2005" t="s">
        <v>1306</v>
      </c>
      <c r="K2005" t="s">
        <v>1307</v>
      </c>
      <c r="L2005">
        <v>1346</v>
      </c>
      <c r="N2005">
        <v>1009</v>
      </c>
      <c r="O2005" t="s">
        <v>178</v>
      </c>
      <c r="P2005" t="s">
        <v>178</v>
      </c>
      <c r="Q2005">
        <v>1</v>
      </c>
      <c r="X2005">
        <v>1E-3</v>
      </c>
      <c r="Y2005">
        <v>133.05000000000001</v>
      </c>
      <c r="Z2005">
        <v>0</v>
      </c>
      <c r="AA2005">
        <v>0</v>
      </c>
      <c r="AB2005">
        <v>0</v>
      </c>
      <c r="AC2005">
        <v>0</v>
      </c>
      <c r="AD2005">
        <v>1</v>
      </c>
      <c r="AE2005">
        <v>0</v>
      </c>
      <c r="AF2005" t="s">
        <v>6</v>
      </c>
      <c r="AG2005">
        <v>1E-3</v>
      </c>
      <c r="AH2005">
        <v>2</v>
      </c>
      <c r="AI2005">
        <v>27724228</v>
      </c>
      <c r="AJ2005">
        <v>1999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</row>
    <row r="2006" spans="1:44" x14ac:dyDescent="0.2">
      <c r="A2006">
        <f>ROW(Source!A708)</f>
        <v>708</v>
      </c>
      <c r="B2006">
        <v>27724244</v>
      </c>
      <c r="C2006">
        <v>27724219</v>
      </c>
      <c r="D2006">
        <v>25171300</v>
      </c>
      <c r="E2006">
        <v>1</v>
      </c>
      <c r="F2006">
        <v>1</v>
      </c>
      <c r="G2006">
        <v>1</v>
      </c>
      <c r="H2006">
        <v>3</v>
      </c>
      <c r="I2006" t="s">
        <v>1308</v>
      </c>
      <c r="J2006" t="s">
        <v>1309</v>
      </c>
      <c r="K2006" t="s">
        <v>1310</v>
      </c>
      <c r="L2006">
        <v>1348</v>
      </c>
      <c r="N2006">
        <v>1009</v>
      </c>
      <c r="O2006" t="s">
        <v>46</v>
      </c>
      <c r="P2006" t="s">
        <v>46</v>
      </c>
      <c r="Q2006">
        <v>1000</v>
      </c>
      <c r="X2006">
        <v>1E-3</v>
      </c>
      <c r="Y2006">
        <v>11500</v>
      </c>
      <c r="Z2006">
        <v>0</v>
      </c>
      <c r="AA2006">
        <v>0</v>
      </c>
      <c r="AB2006">
        <v>0</v>
      </c>
      <c r="AC2006">
        <v>0</v>
      </c>
      <c r="AD2006">
        <v>1</v>
      </c>
      <c r="AE2006">
        <v>0</v>
      </c>
      <c r="AF2006" t="s">
        <v>6</v>
      </c>
      <c r="AG2006">
        <v>1E-3</v>
      </c>
      <c r="AH2006">
        <v>2</v>
      </c>
      <c r="AI2006">
        <v>27724229</v>
      </c>
      <c r="AJ2006">
        <v>2000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</row>
    <row r="2007" spans="1:44" x14ac:dyDescent="0.2">
      <c r="A2007">
        <f>ROW(Source!A708)</f>
        <v>708</v>
      </c>
      <c r="B2007">
        <v>27724245</v>
      </c>
      <c r="C2007">
        <v>27724219</v>
      </c>
      <c r="D2007">
        <v>25186459</v>
      </c>
      <c r="E2007">
        <v>1</v>
      </c>
      <c r="F2007">
        <v>1</v>
      </c>
      <c r="G2007">
        <v>1</v>
      </c>
      <c r="H2007">
        <v>3</v>
      </c>
      <c r="I2007" t="s">
        <v>1201</v>
      </c>
      <c r="J2007" t="s">
        <v>1202</v>
      </c>
      <c r="K2007" t="s">
        <v>1203</v>
      </c>
      <c r="L2007">
        <v>1346</v>
      </c>
      <c r="N2007">
        <v>1009</v>
      </c>
      <c r="O2007" t="s">
        <v>178</v>
      </c>
      <c r="P2007" t="s">
        <v>178</v>
      </c>
      <c r="Q2007">
        <v>1</v>
      </c>
      <c r="X2007">
        <v>3.5999999999999997E-2</v>
      </c>
      <c r="Y2007">
        <v>28.6</v>
      </c>
      <c r="Z2007">
        <v>0</v>
      </c>
      <c r="AA2007">
        <v>0</v>
      </c>
      <c r="AB2007">
        <v>0</v>
      </c>
      <c r="AC2007">
        <v>0</v>
      </c>
      <c r="AD2007">
        <v>1</v>
      </c>
      <c r="AE2007">
        <v>0</v>
      </c>
      <c r="AF2007" t="s">
        <v>6</v>
      </c>
      <c r="AG2007">
        <v>3.5999999999999997E-2</v>
      </c>
      <c r="AH2007">
        <v>2</v>
      </c>
      <c r="AI2007">
        <v>27724230</v>
      </c>
      <c r="AJ2007">
        <v>2001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</row>
    <row r="2008" spans="1:44" x14ac:dyDescent="0.2">
      <c r="A2008">
        <f>ROW(Source!A708)</f>
        <v>708</v>
      </c>
      <c r="B2008">
        <v>27724246</v>
      </c>
      <c r="C2008">
        <v>27724219</v>
      </c>
      <c r="D2008">
        <v>25186612</v>
      </c>
      <c r="E2008">
        <v>1</v>
      </c>
      <c r="F2008">
        <v>1</v>
      </c>
      <c r="G2008">
        <v>1</v>
      </c>
      <c r="H2008">
        <v>3</v>
      </c>
      <c r="I2008" t="s">
        <v>1311</v>
      </c>
      <c r="J2008" t="s">
        <v>1312</v>
      </c>
      <c r="K2008" t="s">
        <v>1313</v>
      </c>
      <c r="L2008">
        <v>1346</v>
      </c>
      <c r="N2008">
        <v>1009</v>
      </c>
      <c r="O2008" t="s">
        <v>178</v>
      </c>
      <c r="P2008" t="s">
        <v>178</v>
      </c>
      <c r="Q2008">
        <v>1</v>
      </c>
      <c r="X2008">
        <v>6.0000000000000001E-3</v>
      </c>
      <c r="Y2008">
        <v>35.630000000000003</v>
      </c>
      <c r="Z2008">
        <v>0</v>
      </c>
      <c r="AA2008">
        <v>0</v>
      </c>
      <c r="AB2008">
        <v>0</v>
      </c>
      <c r="AC2008">
        <v>0</v>
      </c>
      <c r="AD2008">
        <v>1</v>
      </c>
      <c r="AE2008">
        <v>0</v>
      </c>
      <c r="AF2008" t="s">
        <v>6</v>
      </c>
      <c r="AG2008">
        <v>6.0000000000000001E-3</v>
      </c>
      <c r="AH2008">
        <v>2</v>
      </c>
      <c r="AI2008">
        <v>27724231</v>
      </c>
      <c r="AJ2008">
        <v>2002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</row>
    <row r="2009" spans="1:44" x14ac:dyDescent="0.2">
      <c r="A2009">
        <f>ROW(Source!A708)</f>
        <v>708</v>
      </c>
      <c r="B2009">
        <v>27724247</v>
      </c>
      <c r="C2009">
        <v>27724219</v>
      </c>
      <c r="D2009">
        <v>25200071</v>
      </c>
      <c r="E2009">
        <v>1</v>
      </c>
      <c r="F2009">
        <v>1</v>
      </c>
      <c r="G2009">
        <v>1</v>
      </c>
      <c r="H2009">
        <v>3</v>
      </c>
      <c r="I2009" t="s">
        <v>1314</v>
      </c>
      <c r="J2009" t="s">
        <v>1315</v>
      </c>
      <c r="K2009" t="s">
        <v>1316</v>
      </c>
      <c r="L2009">
        <v>1358</v>
      </c>
      <c r="N2009">
        <v>1010</v>
      </c>
      <c r="O2009" t="s">
        <v>553</v>
      </c>
      <c r="P2009" t="s">
        <v>553</v>
      </c>
      <c r="Q2009">
        <v>10</v>
      </c>
      <c r="X2009">
        <v>0.1</v>
      </c>
      <c r="Y2009">
        <v>39</v>
      </c>
      <c r="Z2009">
        <v>0</v>
      </c>
      <c r="AA2009">
        <v>0</v>
      </c>
      <c r="AB2009">
        <v>0</v>
      </c>
      <c r="AC2009">
        <v>0</v>
      </c>
      <c r="AD2009">
        <v>1</v>
      </c>
      <c r="AE2009">
        <v>0</v>
      </c>
      <c r="AF2009" t="s">
        <v>6</v>
      </c>
      <c r="AG2009">
        <v>0.1</v>
      </c>
      <c r="AH2009">
        <v>2</v>
      </c>
      <c r="AI2009">
        <v>27724232</v>
      </c>
      <c r="AJ2009">
        <v>2003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</row>
    <row r="2010" spans="1:44" x14ac:dyDescent="0.2">
      <c r="A2010">
        <f>ROW(Source!A708)</f>
        <v>708</v>
      </c>
      <c r="B2010">
        <v>27724248</v>
      </c>
      <c r="C2010">
        <v>27724219</v>
      </c>
      <c r="D2010">
        <v>25147235</v>
      </c>
      <c r="E2010">
        <v>17</v>
      </c>
      <c r="F2010">
        <v>1</v>
      </c>
      <c r="G2010">
        <v>1</v>
      </c>
      <c r="H2010">
        <v>3</v>
      </c>
      <c r="I2010" t="s">
        <v>1204</v>
      </c>
      <c r="J2010" t="s">
        <v>6</v>
      </c>
      <c r="K2010" t="s">
        <v>1205</v>
      </c>
      <c r="L2010">
        <v>1374</v>
      </c>
      <c r="N2010">
        <v>1013</v>
      </c>
      <c r="O2010" t="s">
        <v>1206</v>
      </c>
      <c r="P2010" t="s">
        <v>1206</v>
      </c>
      <c r="Q2010">
        <v>1</v>
      </c>
      <c r="X2010">
        <v>0.3</v>
      </c>
      <c r="Y2010">
        <v>1</v>
      </c>
      <c r="Z2010">
        <v>0</v>
      </c>
      <c r="AA2010">
        <v>0</v>
      </c>
      <c r="AB2010">
        <v>0</v>
      </c>
      <c r="AC2010">
        <v>0</v>
      </c>
      <c r="AD2010">
        <v>1</v>
      </c>
      <c r="AE2010">
        <v>0</v>
      </c>
      <c r="AF2010" t="s">
        <v>6</v>
      </c>
      <c r="AG2010">
        <v>0.3</v>
      </c>
      <c r="AH2010">
        <v>2</v>
      </c>
      <c r="AI2010">
        <v>27724234</v>
      </c>
      <c r="AJ2010">
        <v>2005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</row>
    <row r="2011" spans="1:44" x14ac:dyDescent="0.2">
      <c r="A2011">
        <f>ROW(Source!A709)</f>
        <v>709</v>
      </c>
      <c r="B2011">
        <v>27724235</v>
      </c>
      <c r="C2011">
        <v>27724219</v>
      </c>
      <c r="D2011">
        <v>25418254</v>
      </c>
      <c r="E2011">
        <v>1</v>
      </c>
      <c r="F2011">
        <v>1</v>
      </c>
      <c r="G2011">
        <v>1</v>
      </c>
      <c r="H2011">
        <v>1</v>
      </c>
      <c r="I2011" t="s">
        <v>1207</v>
      </c>
      <c r="J2011" t="s">
        <v>6</v>
      </c>
      <c r="K2011" t="s">
        <v>1208</v>
      </c>
      <c r="L2011">
        <v>1191</v>
      </c>
      <c r="N2011">
        <v>1013</v>
      </c>
      <c r="O2011" t="s">
        <v>953</v>
      </c>
      <c r="P2011" t="s">
        <v>953</v>
      </c>
      <c r="Q2011">
        <v>1</v>
      </c>
      <c r="X2011">
        <v>1.56</v>
      </c>
      <c r="Y2011">
        <v>0</v>
      </c>
      <c r="Z2011">
        <v>0</v>
      </c>
      <c r="AA2011">
        <v>0</v>
      </c>
      <c r="AB2011">
        <v>9.51</v>
      </c>
      <c r="AC2011">
        <v>0</v>
      </c>
      <c r="AD2011">
        <v>1</v>
      </c>
      <c r="AE2011">
        <v>1</v>
      </c>
      <c r="AF2011" t="s">
        <v>6</v>
      </c>
      <c r="AG2011">
        <v>1.56</v>
      </c>
      <c r="AH2011">
        <v>2</v>
      </c>
      <c r="AI2011">
        <v>27724220</v>
      </c>
      <c r="AJ2011">
        <v>2006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</row>
    <row r="2012" spans="1:44" x14ac:dyDescent="0.2">
      <c r="A2012">
        <f>ROW(Source!A709)</f>
        <v>709</v>
      </c>
      <c r="B2012">
        <v>27724236</v>
      </c>
      <c r="C2012">
        <v>27724219</v>
      </c>
      <c r="D2012">
        <v>25231911</v>
      </c>
      <c r="E2012">
        <v>1</v>
      </c>
      <c r="F2012">
        <v>1</v>
      </c>
      <c r="G2012">
        <v>1</v>
      </c>
      <c r="H2012">
        <v>2</v>
      </c>
      <c r="I2012" t="s">
        <v>1061</v>
      </c>
      <c r="J2012" t="s">
        <v>1062</v>
      </c>
      <c r="K2012" t="s">
        <v>1063</v>
      </c>
      <c r="L2012">
        <v>1368</v>
      </c>
      <c r="N2012">
        <v>1011</v>
      </c>
      <c r="O2012" t="s">
        <v>959</v>
      </c>
      <c r="P2012" t="s">
        <v>959</v>
      </c>
      <c r="Q2012">
        <v>1</v>
      </c>
      <c r="X2012">
        <v>0.13</v>
      </c>
      <c r="Y2012">
        <v>0</v>
      </c>
      <c r="Z2012">
        <v>8.1</v>
      </c>
      <c r="AA2012">
        <v>0</v>
      </c>
      <c r="AB2012">
        <v>0</v>
      </c>
      <c r="AC2012">
        <v>0</v>
      </c>
      <c r="AD2012">
        <v>1</v>
      </c>
      <c r="AE2012">
        <v>0</v>
      </c>
      <c r="AF2012" t="s">
        <v>6</v>
      </c>
      <c r="AG2012">
        <v>0.13</v>
      </c>
      <c r="AH2012">
        <v>2</v>
      </c>
      <c r="AI2012">
        <v>27724221</v>
      </c>
      <c r="AJ2012">
        <v>2007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</row>
    <row r="2013" spans="1:44" x14ac:dyDescent="0.2">
      <c r="A2013">
        <f>ROW(Source!A709)</f>
        <v>709</v>
      </c>
      <c r="B2013">
        <v>27724237</v>
      </c>
      <c r="C2013">
        <v>27724219</v>
      </c>
      <c r="D2013">
        <v>25148213</v>
      </c>
      <c r="E2013">
        <v>1</v>
      </c>
      <c r="F2013">
        <v>1</v>
      </c>
      <c r="G2013">
        <v>1</v>
      </c>
      <c r="H2013">
        <v>3</v>
      </c>
      <c r="I2013" t="s">
        <v>1296</v>
      </c>
      <c r="J2013" t="s">
        <v>1297</v>
      </c>
      <c r="K2013" t="s">
        <v>1298</v>
      </c>
      <c r="L2013">
        <v>1346</v>
      </c>
      <c r="N2013">
        <v>1009</v>
      </c>
      <c r="O2013" t="s">
        <v>178</v>
      </c>
      <c r="P2013" t="s">
        <v>178</v>
      </c>
      <c r="Q2013">
        <v>1</v>
      </c>
      <c r="X2013">
        <v>6.0000000000000001E-3</v>
      </c>
      <c r="Y2013">
        <v>44.97</v>
      </c>
      <c r="Z2013">
        <v>0</v>
      </c>
      <c r="AA2013">
        <v>0</v>
      </c>
      <c r="AB2013">
        <v>0</v>
      </c>
      <c r="AC2013">
        <v>0</v>
      </c>
      <c r="AD2013">
        <v>1</v>
      </c>
      <c r="AE2013">
        <v>0</v>
      </c>
      <c r="AF2013" t="s">
        <v>6</v>
      </c>
      <c r="AG2013">
        <v>6.0000000000000001E-3</v>
      </c>
      <c r="AH2013">
        <v>2</v>
      </c>
      <c r="AI2013">
        <v>27724222</v>
      </c>
      <c r="AJ2013">
        <v>2008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</row>
    <row r="2014" spans="1:44" x14ac:dyDescent="0.2">
      <c r="A2014">
        <f>ROW(Source!A709)</f>
        <v>709</v>
      </c>
      <c r="B2014">
        <v>27724238</v>
      </c>
      <c r="C2014">
        <v>27724219</v>
      </c>
      <c r="D2014">
        <v>25149944</v>
      </c>
      <c r="E2014">
        <v>1</v>
      </c>
      <c r="F2014">
        <v>1</v>
      </c>
      <c r="G2014">
        <v>1</v>
      </c>
      <c r="H2014">
        <v>3</v>
      </c>
      <c r="I2014" t="s">
        <v>1299</v>
      </c>
      <c r="J2014" t="s">
        <v>1300</v>
      </c>
      <c r="K2014" t="s">
        <v>1301</v>
      </c>
      <c r="L2014">
        <v>1346</v>
      </c>
      <c r="N2014">
        <v>1009</v>
      </c>
      <c r="O2014" t="s">
        <v>178</v>
      </c>
      <c r="P2014" t="s">
        <v>178</v>
      </c>
      <c r="Q2014">
        <v>1</v>
      </c>
      <c r="X2014">
        <v>1E-3</v>
      </c>
      <c r="Y2014">
        <v>11.5</v>
      </c>
      <c r="Z2014">
        <v>0</v>
      </c>
      <c r="AA2014">
        <v>0</v>
      </c>
      <c r="AB2014">
        <v>0</v>
      </c>
      <c r="AC2014">
        <v>0</v>
      </c>
      <c r="AD2014">
        <v>1</v>
      </c>
      <c r="AE2014">
        <v>0</v>
      </c>
      <c r="AF2014" t="s">
        <v>6</v>
      </c>
      <c r="AG2014">
        <v>1E-3</v>
      </c>
      <c r="AH2014">
        <v>2</v>
      </c>
      <c r="AI2014">
        <v>27724223</v>
      </c>
      <c r="AJ2014">
        <v>2009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</row>
    <row r="2015" spans="1:44" x14ac:dyDescent="0.2">
      <c r="A2015">
        <f>ROW(Source!A709)</f>
        <v>709</v>
      </c>
      <c r="B2015">
        <v>27724239</v>
      </c>
      <c r="C2015">
        <v>27724219</v>
      </c>
      <c r="D2015">
        <v>25150263</v>
      </c>
      <c r="E2015">
        <v>1</v>
      </c>
      <c r="F2015">
        <v>1</v>
      </c>
      <c r="G2015">
        <v>1</v>
      </c>
      <c r="H2015">
        <v>3</v>
      </c>
      <c r="I2015" t="s">
        <v>1184</v>
      </c>
      <c r="J2015" t="s">
        <v>1185</v>
      </c>
      <c r="K2015" t="s">
        <v>1186</v>
      </c>
      <c r="L2015">
        <v>1346</v>
      </c>
      <c r="N2015">
        <v>1009</v>
      </c>
      <c r="O2015" t="s">
        <v>178</v>
      </c>
      <c r="P2015" t="s">
        <v>178</v>
      </c>
      <c r="Q2015">
        <v>1</v>
      </c>
      <c r="X2015">
        <v>1.2E-2</v>
      </c>
      <c r="Y2015">
        <v>30.4</v>
      </c>
      <c r="Z2015">
        <v>0</v>
      </c>
      <c r="AA2015">
        <v>0</v>
      </c>
      <c r="AB2015">
        <v>0</v>
      </c>
      <c r="AC2015">
        <v>0</v>
      </c>
      <c r="AD2015">
        <v>1</v>
      </c>
      <c r="AE2015">
        <v>0</v>
      </c>
      <c r="AF2015" t="s">
        <v>6</v>
      </c>
      <c r="AG2015">
        <v>1.2E-2</v>
      </c>
      <c r="AH2015">
        <v>2</v>
      </c>
      <c r="AI2015">
        <v>27724224</v>
      </c>
      <c r="AJ2015">
        <v>2010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</row>
    <row r="2016" spans="1:44" x14ac:dyDescent="0.2">
      <c r="A2016">
        <f>ROW(Source!A709)</f>
        <v>709</v>
      </c>
      <c r="B2016">
        <v>27724240</v>
      </c>
      <c r="C2016">
        <v>27724219</v>
      </c>
      <c r="D2016">
        <v>25151427</v>
      </c>
      <c r="E2016">
        <v>1</v>
      </c>
      <c r="F2016">
        <v>1</v>
      </c>
      <c r="G2016">
        <v>1</v>
      </c>
      <c r="H2016">
        <v>3</v>
      </c>
      <c r="I2016" t="s">
        <v>1190</v>
      </c>
      <c r="J2016" t="s">
        <v>1191</v>
      </c>
      <c r="K2016" t="s">
        <v>1192</v>
      </c>
      <c r="L2016">
        <v>1346</v>
      </c>
      <c r="N2016">
        <v>1009</v>
      </c>
      <c r="O2016" t="s">
        <v>178</v>
      </c>
      <c r="P2016" t="s">
        <v>178</v>
      </c>
      <c r="Q2016">
        <v>1</v>
      </c>
      <c r="X2016">
        <v>7.0000000000000007E-2</v>
      </c>
      <c r="Y2016">
        <v>10.57</v>
      </c>
      <c r="Z2016">
        <v>0</v>
      </c>
      <c r="AA2016">
        <v>0</v>
      </c>
      <c r="AB2016">
        <v>0</v>
      </c>
      <c r="AC2016">
        <v>0</v>
      </c>
      <c r="AD2016">
        <v>1</v>
      </c>
      <c r="AE2016">
        <v>0</v>
      </c>
      <c r="AF2016" t="s">
        <v>6</v>
      </c>
      <c r="AG2016">
        <v>7.0000000000000007E-2</v>
      </c>
      <c r="AH2016">
        <v>2</v>
      </c>
      <c r="AI2016">
        <v>27724225</v>
      </c>
      <c r="AJ2016">
        <v>2011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</row>
    <row r="2017" spans="1:44" x14ac:dyDescent="0.2">
      <c r="A2017">
        <f>ROW(Source!A709)</f>
        <v>709</v>
      </c>
      <c r="B2017">
        <v>27724241</v>
      </c>
      <c r="C2017">
        <v>27724219</v>
      </c>
      <c r="D2017">
        <v>25152616</v>
      </c>
      <c r="E2017">
        <v>1</v>
      </c>
      <c r="F2017">
        <v>1</v>
      </c>
      <c r="G2017">
        <v>1</v>
      </c>
      <c r="H2017">
        <v>3</v>
      </c>
      <c r="I2017" t="s">
        <v>1193</v>
      </c>
      <c r="J2017" t="s">
        <v>1194</v>
      </c>
      <c r="K2017" t="s">
        <v>1017</v>
      </c>
      <c r="L2017">
        <v>1346</v>
      </c>
      <c r="N2017">
        <v>1009</v>
      </c>
      <c r="O2017" t="s">
        <v>178</v>
      </c>
      <c r="P2017" t="s">
        <v>178</v>
      </c>
      <c r="Q2017">
        <v>1</v>
      </c>
      <c r="X2017">
        <v>4.9000000000000002E-2</v>
      </c>
      <c r="Y2017">
        <v>9.0399999999999991</v>
      </c>
      <c r="Z2017">
        <v>0</v>
      </c>
      <c r="AA2017">
        <v>0</v>
      </c>
      <c r="AB2017">
        <v>0</v>
      </c>
      <c r="AC2017">
        <v>0</v>
      </c>
      <c r="AD2017">
        <v>1</v>
      </c>
      <c r="AE2017">
        <v>0</v>
      </c>
      <c r="AF2017" t="s">
        <v>6</v>
      </c>
      <c r="AG2017">
        <v>4.9000000000000002E-2</v>
      </c>
      <c r="AH2017">
        <v>2</v>
      </c>
      <c r="AI2017">
        <v>27724226</v>
      </c>
      <c r="AJ2017">
        <v>2012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</row>
    <row r="2018" spans="1:44" x14ac:dyDescent="0.2">
      <c r="A2018">
        <f>ROW(Source!A709)</f>
        <v>709</v>
      </c>
      <c r="B2018">
        <v>27724242</v>
      </c>
      <c r="C2018">
        <v>27724219</v>
      </c>
      <c r="D2018">
        <v>25152748</v>
      </c>
      <c r="E2018">
        <v>1</v>
      </c>
      <c r="F2018">
        <v>1</v>
      </c>
      <c r="G2018">
        <v>1</v>
      </c>
      <c r="H2018">
        <v>3</v>
      </c>
      <c r="I2018" t="s">
        <v>1302</v>
      </c>
      <c r="J2018" t="s">
        <v>1303</v>
      </c>
      <c r="K2018" t="s">
        <v>1304</v>
      </c>
      <c r="L2018">
        <v>1355</v>
      </c>
      <c r="N2018">
        <v>1010</v>
      </c>
      <c r="O2018" t="s">
        <v>519</v>
      </c>
      <c r="P2018" t="s">
        <v>519</v>
      </c>
      <c r="Q2018">
        <v>100</v>
      </c>
      <c r="X2018">
        <v>1.4E-2</v>
      </c>
      <c r="Y2018">
        <v>86</v>
      </c>
      <c r="Z2018">
        <v>0</v>
      </c>
      <c r="AA2018">
        <v>0</v>
      </c>
      <c r="AB2018">
        <v>0</v>
      </c>
      <c r="AC2018">
        <v>0</v>
      </c>
      <c r="AD2018">
        <v>1</v>
      </c>
      <c r="AE2018">
        <v>0</v>
      </c>
      <c r="AF2018" t="s">
        <v>6</v>
      </c>
      <c r="AG2018">
        <v>1.4E-2</v>
      </c>
      <c r="AH2018">
        <v>2</v>
      </c>
      <c r="AI2018">
        <v>27724227</v>
      </c>
      <c r="AJ2018">
        <v>2013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</row>
    <row r="2019" spans="1:44" x14ac:dyDescent="0.2">
      <c r="A2019">
        <f>ROW(Source!A709)</f>
        <v>709</v>
      </c>
      <c r="B2019">
        <v>27724243</v>
      </c>
      <c r="C2019">
        <v>27724219</v>
      </c>
      <c r="D2019">
        <v>25153666</v>
      </c>
      <c r="E2019">
        <v>1</v>
      </c>
      <c r="F2019">
        <v>1</v>
      </c>
      <c r="G2019">
        <v>1</v>
      </c>
      <c r="H2019">
        <v>3</v>
      </c>
      <c r="I2019" t="s">
        <v>1305</v>
      </c>
      <c r="J2019" t="s">
        <v>1306</v>
      </c>
      <c r="K2019" t="s">
        <v>1307</v>
      </c>
      <c r="L2019">
        <v>1346</v>
      </c>
      <c r="N2019">
        <v>1009</v>
      </c>
      <c r="O2019" t="s">
        <v>178</v>
      </c>
      <c r="P2019" t="s">
        <v>178</v>
      </c>
      <c r="Q2019">
        <v>1</v>
      </c>
      <c r="X2019">
        <v>1E-3</v>
      </c>
      <c r="Y2019">
        <v>133.05000000000001</v>
      </c>
      <c r="Z2019">
        <v>0</v>
      </c>
      <c r="AA2019">
        <v>0</v>
      </c>
      <c r="AB2019">
        <v>0</v>
      </c>
      <c r="AC2019">
        <v>0</v>
      </c>
      <c r="AD2019">
        <v>1</v>
      </c>
      <c r="AE2019">
        <v>0</v>
      </c>
      <c r="AF2019" t="s">
        <v>6</v>
      </c>
      <c r="AG2019">
        <v>1E-3</v>
      </c>
      <c r="AH2019">
        <v>2</v>
      </c>
      <c r="AI2019">
        <v>27724228</v>
      </c>
      <c r="AJ2019">
        <v>2014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</row>
    <row r="2020" spans="1:44" x14ac:dyDescent="0.2">
      <c r="A2020">
        <f>ROW(Source!A709)</f>
        <v>709</v>
      </c>
      <c r="B2020">
        <v>27724244</v>
      </c>
      <c r="C2020">
        <v>27724219</v>
      </c>
      <c r="D2020">
        <v>25171300</v>
      </c>
      <c r="E2020">
        <v>1</v>
      </c>
      <c r="F2020">
        <v>1</v>
      </c>
      <c r="G2020">
        <v>1</v>
      </c>
      <c r="H2020">
        <v>3</v>
      </c>
      <c r="I2020" t="s">
        <v>1308</v>
      </c>
      <c r="J2020" t="s">
        <v>1309</v>
      </c>
      <c r="K2020" t="s">
        <v>1310</v>
      </c>
      <c r="L2020">
        <v>1348</v>
      </c>
      <c r="N2020">
        <v>1009</v>
      </c>
      <c r="O2020" t="s">
        <v>46</v>
      </c>
      <c r="P2020" t="s">
        <v>46</v>
      </c>
      <c r="Q2020">
        <v>1000</v>
      </c>
      <c r="X2020">
        <v>1E-3</v>
      </c>
      <c r="Y2020">
        <v>11500</v>
      </c>
      <c r="Z2020">
        <v>0</v>
      </c>
      <c r="AA2020">
        <v>0</v>
      </c>
      <c r="AB2020">
        <v>0</v>
      </c>
      <c r="AC2020">
        <v>0</v>
      </c>
      <c r="AD2020">
        <v>1</v>
      </c>
      <c r="AE2020">
        <v>0</v>
      </c>
      <c r="AF2020" t="s">
        <v>6</v>
      </c>
      <c r="AG2020">
        <v>1E-3</v>
      </c>
      <c r="AH2020">
        <v>2</v>
      </c>
      <c r="AI2020">
        <v>27724229</v>
      </c>
      <c r="AJ2020">
        <v>2015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</row>
    <row r="2021" spans="1:44" x14ac:dyDescent="0.2">
      <c r="A2021">
        <f>ROW(Source!A709)</f>
        <v>709</v>
      </c>
      <c r="B2021">
        <v>27724245</v>
      </c>
      <c r="C2021">
        <v>27724219</v>
      </c>
      <c r="D2021">
        <v>25186459</v>
      </c>
      <c r="E2021">
        <v>1</v>
      </c>
      <c r="F2021">
        <v>1</v>
      </c>
      <c r="G2021">
        <v>1</v>
      </c>
      <c r="H2021">
        <v>3</v>
      </c>
      <c r="I2021" t="s">
        <v>1201</v>
      </c>
      <c r="J2021" t="s">
        <v>1202</v>
      </c>
      <c r="K2021" t="s">
        <v>1203</v>
      </c>
      <c r="L2021">
        <v>1346</v>
      </c>
      <c r="N2021">
        <v>1009</v>
      </c>
      <c r="O2021" t="s">
        <v>178</v>
      </c>
      <c r="P2021" t="s">
        <v>178</v>
      </c>
      <c r="Q2021">
        <v>1</v>
      </c>
      <c r="X2021">
        <v>3.5999999999999997E-2</v>
      </c>
      <c r="Y2021">
        <v>28.6</v>
      </c>
      <c r="Z2021">
        <v>0</v>
      </c>
      <c r="AA2021">
        <v>0</v>
      </c>
      <c r="AB2021">
        <v>0</v>
      </c>
      <c r="AC2021">
        <v>0</v>
      </c>
      <c r="AD2021">
        <v>1</v>
      </c>
      <c r="AE2021">
        <v>0</v>
      </c>
      <c r="AF2021" t="s">
        <v>6</v>
      </c>
      <c r="AG2021">
        <v>3.5999999999999997E-2</v>
      </c>
      <c r="AH2021">
        <v>2</v>
      </c>
      <c r="AI2021">
        <v>27724230</v>
      </c>
      <c r="AJ2021">
        <v>2016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</row>
    <row r="2022" spans="1:44" x14ac:dyDescent="0.2">
      <c r="A2022">
        <f>ROW(Source!A709)</f>
        <v>709</v>
      </c>
      <c r="B2022">
        <v>27724246</v>
      </c>
      <c r="C2022">
        <v>27724219</v>
      </c>
      <c r="D2022">
        <v>25186612</v>
      </c>
      <c r="E2022">
        <v>1</v>
      </c>
      <c r="F2022">
        <v>1</v>
      </c>
      <c r="G2022">
        <v>1</v>
      </c>
      <c r="H2022">
        <v>3</v>
      </c>
      <c r="I2022" t="s">
        <v>1311</v>
      </c>
      <c r="J2022" t="s">
        <v>1312</v>
      </c>
      <c r="K2022" t="s">
        <v>1313</v>
      </c>
      <c r="L2022">
        <v>1346</v>
      </c>
      <c r="N2022">
        <v>1009</v>
      </c>
      <c r="O2022" t="s">
        <v>178</v>
      </c>
      <c r="P2022" t="s">
        <v>178</v>
      </c>
      <c r="Q2022">
        <v>1</v>
      </c>
      <c r="X2022">
        <v>6.0000000000000001E-3</v>
      </c>
      <c r="Y2022">
        <v>35.630000000000003</v>
      </c>
      <c r="Z2022">
        <v>0</v>
      </c>
      <c r="AA2022">
        <v>0</v>
      </c>
      <c r="AB2022">
        <v>0</v>
      </c>
      <c r="AC2022">
        <v>0</v>
      </c>
      <c r="AD2022">
        <v>1</v>
      </c>
      <c r="AE2022">
        <v>0</v>
      </c>
      <c r="AF2022" t="s">
        <v>6</v>
      </c>
      <c r="AG2022">
        <v>6.0000000000000001E-3</v>
      </c>
      <c r="AH2022">
        <v>2</v>
      </c>
      <c r="AI2022">
        <v>27724231</v>
      </c>
      <c r="AJ2022">
        <v>2017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</row>
    <row r="2023" spans="1:44" x14ac:dyDescent="0.2">
      <c r="A2023">
        <f>ROW(Source!A709)</f>
        <v>709</v>
      </c>
      <c r="B2023">
        <v>27724247</v>
      </c>
      <c r="C2023">
        <v>27724219</v>
      </c>
      <c r="D2023">
        <v>25200071</v>
      </c>
      <c r="E2023">
        <v>1</v>
      </c>
      <c r="F2023">
        <v>1</v>
      </c>
      <c r="G2023">
        <v>1</v>
      </c>
      <c r="H2023">
        <v>3</v>
      </c>
      <c r="I2023" t="s">
        <v>1314</v>
      </c>
      <c r="J2023" t="s">
        <v>1315</v>
      </c>
      <c r="K2023" t="s">
        <v>1316</v>
      </c>
      <c r="L2023">
        <v>1358</v>
      </c>
      <c r="N2023">
        <v>1010</v>
      </c>
      <c r="O2023" t="s">
        <v>553</v>
      </c>
      <c r="P2023" t="s">
        <v>553</v>
      </c>
      <c r="Q2023">
        <v>10</v>
      </c>
      <c r="X2023">
        <v>0.1</v>
      </c>
      <c r="Y2023">
        <v>39</v>
      </c>
      <c r="Z2023">
        <v>0</v>
      </c>
      <c r="AA2023">
        <v>0</v>
      </c>
      <c r="AB2023">
        <v>0</v>
      </c>
      <c r="AC2023">
        <v>0</v>
      </c>
      <c r="AD2023">
        <v>1</v>
      </c>
      <c r="AE2023">
        <v>0</v>
      </c>
      <c r="AF2023" t="s">
        <v>6</v>
      </c>
      <c r="AG2023">
        <v>0.1</v>
      </c>
      <c r="AH2023">
        <v>2</v>
      </c>
      <c r="AI2023">
        <v>27724232</v>
      </c>
      <c r="AJ2023">
        <v>2018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</row>
    <row r="2024" spans="1:44" x14ac:dyDescent="0.2">
      <c r="A2024">
        <f>ROW(Source!A709)</f>
        <v>709</v>
      </c>
      <c r="B2024">
        <v>27724248</v>
      </c>
      <c r="C2024">
        <v>27724219</v>
      </c>
      <c r="D2024">
        <v>25147235</v>
      </c>
      <c r="E2024">
        <v>17</v>
      </c>
      <c r="F2024">
        <v>1</v>
      </c>
      <c r="G2024">
        <v>1</v>
      </c>
      <c r="H2024">
        <v>3</v>
      </c>
      <c r="I2024" t="s">
        <v>1204</v>
      </c>
      <c r="J2024" t="s">
        <v>6</v>
      </c>
      <c r="K2024" t="s">
        <v>1205</v>
      </c>
      <c r="L2024">
        <v>1374</v>
      </c>
      <c r="N2024">
        <v>1013</v>
      </c>
      <c r="O2024" t="s">
        <v>1206</v>
      </c>
      <c r="P2024" t="s">
        <v>1206</v>
      </c>
      <c r="Q2024">
        <v>1</v>
      </c>
      <c r="X2024">
        <v>0.3</v>
      </c>
      <c r="Y2024">
        <v>1</v>
      </c>
      <c r="Z2024">
        <v>0</v>
      </c>
      <c r="AA2024">
        <v>0</v>
      </c>
      <c r="AB2024">
        <v>0</v>
      </c>
      <c r="AC2024">
        <v>0</v>
      </c>
      <c r="AD2024">
        <v>1</v>
      </c>
      <c r="AE2024">
        <v>0</v>
      </c>
      <c r="AF2024" t="s">
        <v>6</v>
      </c>
      <c r="AG2024">
        <v>0.3</v>
      </c>
      <c r="AH2024">
        <v>2</v>
      </c>
      <c r="AI2024">
        <v>27724234</v>
      </c>
      <c r="AJ2024">
        <v>2020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</row>
    <row r="2025" spans="1:44" x14ac:dyDescent="0.2">
      <c r="A2025">
        <f>ROW(Source!A712)</f>
        <v>712</v>
      </c>
      <c r="B2025">
        <v>27724266</v>
      </c>
      <c r="C2025">
        <v>27724250</v>
      </c>
      <c r="D2025">
        <v>25428833</v>
      </c>
      <c r="E2025">
        <v>1</v>
      </c>
      <c r="F2025">
        <v>1</v>
      </c>
      <c r="G2025">
        <v>1</v>
      </c>
      <c r="H2025">
        <v>1</v>
      </c>
      <c r="I2025" t="s">
        <v>1059</v>
      </c>
      <c r="J2025" t="s">
        <v>6</v>
      </c>
      <c r="K2025" t="s">
        <v>1060</v>
      </c>
      <c r="L2025">
        <v>1191</v>
      </c>
      <c r="N2025">
        <v>1013</v>
      </c>
      <c r="O2025" t="s">
        <v>953</v>
      </c>
      <c r="P2025" t="s">
        <v>953</v>
      </c>
      <c r="Q2025">
        <v>1</v>
      </c>
      <c r="X2025">
        <v>253.6</v>
      </c>
      <c r="Y2025">
        <v>0</v>
      </c>
      <c r="Z2025">
        <v>0</v>
      </c>
      <c r="AA2025">
        <v>0</v>
      </c>
      <c r="AB2025">
        <v>9.92</v>
      </c>
      <c r="AC2025">
        <v>0</v>
      </c>
      <c r="AD2025">
        <v>1</v>
      </c>
      <c r="AE2025">
        <v>1</v>
      </c>
      <c r="AF2025" t="s">
        <v>6</v>
      </c>
      <c r="AG2025">
        <v>253.6</v>
      </c>
      <c r="AH2025">
        <v>2</v>
      </c>
      <c r="AI2025">
        <v>27724251</v>
      </c>
      <c r="AJ2025">
        <v>2021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</row>
    <row r="2026" spans="1:44" x14ac:dyDescent="0.2">
      <c r="A2026">
        <f>ROW(Source!A712)</f>
        <v>712</v>
      </c>
      <c r="B2026">
        <v>27724267</v>
      </c>
      <c r="C2026">
        <v>27724250</v>
      </c>
      <c r="D2026">
        <v>25412928</v>
      </c>
      <c r="E2026">
        <v>1</v>
      </c>
      <c r="F2026">
        <v>1</v>
      </c>
      <c r="G2026">
        <v>1</v>
      </c>
      <c r="H2026">
        <v>1</v>
      </c>
      <c r="I2026" t="s">
        <v>954</v>
      </c>
      <c r="J2026" t="s">
        <v>6</v>
      </c>
      <c r="K2026" t="s">
        <v>955</v>
      </c>
      <c r="L2026">
        <v>1191</v>
      </c>
      <c r="N2026">
        <v>1013</v>
      </c>
      <c r="O2026" t="s">
        <v>953</v>
      </c>
      <c r="P2026" t="s">
        <v>953</v>
      </c>
      <c r="Q2026">
        <v>1</v>
      </c>
      <c r="X2026">
        <v>1.98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1</v>
      </c>
      <c r="AE2026">
        <v>2</v>
      </c>
      <c r="AF2026" t="s">
        <v>6</v>
      </c>
      <c r="AG2026">
        <v>1.98</v>
      </c>
      <c r="AH2026">
        <v>2</v>
      </c>
      <c r="AI2026">
        <v>27724252</v>
      </c>
      <c r="AJ2026">
        <v>2022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</row>
    <row r="2027" spans="1:44" x14ac:dyDescent="0.2">
      <c r="A2027">
        <f>ROW(Source!A712)</f>
        <v>712</v>
      </c>
      <c r="B2027">
        <v>27724268</v>
      </c>
      <c r="C2027">
        <v>27724250</v>
      </c>
      <c r="D2027">
        <v>25230220</v>
      </c>
      <c r="E2027">
        <v>1</v>
      </c>
      <c r="F2027">
        <v>1</v>
      </c>
      <c r="G2027">
        <v>1</v>
      </c>
      <c r="H2027">
        <v>2</v>
      </c>
      <c r="I2027" t="s">
        <v>991</v>
      </c>
      <c r="J2027" t="s">
        <v>992</v>
      </c>
      <c r="K2027" t="s">
        <v>993</v>
      </c>
      <c r="L2027">
        <v>1368</v>
      </c>
      <c r="N2027">
        <v>1011</v>
      </c>
      <c r="O2027" t="s">
        <v>959</v>
      </c>
      <c r="P2027" t="s">
        <v>959</v>
      </c>
      <c r="Q2027">
        <v>1</v>
      </c>
      <c r="X2027">
        <v>0.99</v>
      </c>
      <c r="Y2027">
        <v>0</v>
      </c>
      <c r="Z2027">
        <v>111.99</v>
      </c>
      <c r="AA2027">
        <v>13.5</v>
      </c>
      <c r="AB2027">
        <v>0</v>
      </c>
      <c r="AC2027">
        <v>0</v>
      </c>
      <c r="AD2027">
        <v>1</v>
      </c>
      <c r="AE2027">
        <v>0</v>
      </c>
      <c r="AF2027" t="s">
        <v>6</v>
      </c>
      <c r="AG2027">
        <v>0.99</v>
      </c>
      <c r="AH2027">
        <v>2</v>
      </c>
      <c r="AI2027">
        <v>27724253</v>
      </c>
      <c r="AJ2027">
        <v>2023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</row>
    <row r="2028" spans="1:44" x14ac:dyDescent="0.2">
      <c r="A2028">
        <f>ROW(Source!A712)</f>
        <v>712</v>
      </c>
      <c r="B2028">
        <v>27724269</v>
      </c>
      <c r="C2028">
        <v>27724250</v>
      </c>
      <c r="D2028">
        <v>25231607</v>
      </c>
      <c r="E2028">
        <v>1</v>
      </c>
      <c r="F2028">
        <v>1</v>
      </c>
      <c r="G2028">
        <v>1</v>
      </c>
      <c r="H2028">
        <v>2</v>
      </c>
      <c r="I2028" t="s">
        <v>997</v>
      </c>
      <c r="J2028" t="s">
        <v>998</v>
      </c>
      <c r="K2028" t="s">
        <v>999</v>
      </c>
      <c r="L2028">
        <v>1368</v>
      </c>
      <c r="N2028">
        <v>1011</v>
      </c>
      <c r="O2028" t="s">
        <v>959</v>
      </c>
      <c r="P2028" t="s">
        <v>959</v>
      </c>
      <c r="Q2028">
        <v>1</v>
      </c>
      <c r="X2028">
        <v>0.99</v>
      </c>
      <c r="Y2028">
        <v>0</v>
      </c>
      <c r="Z2028">
        <v>65.709999999999994</v>
      </c>
      <c r="AA2028">
        <v>11.6</v>
      </c>
      <c r="AB2028">
        <v>0</v>
      </c>
      <c r="AC2028">
        <v>0</v>
      </c>
      <c r="AD2028">
        <v>1</v>
      </c>
      <c r="AE2028">
        <v>0</v>
      </c>
      <c r="AF2028" t="s">
        <v>6</v>
      </c>
      <c r="AG2028">
        <v>0.99</v>
      </c>
      <c r="AH2028">
        <v>2</v>
      </c>
      <c r="AI2028">
        <v>27724254</v>
      </c>
      <c r="AJ2028">
        <v>2024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</row>
    <row r="2029" spans="1:44" x14ac:dyDescent="0.2">
      <c r="A2029">
        <f>ROW(Source!A712)</f>
        <v>712</v>
      </c>
      <c r="B2029">
        <v>27724270</v>
      </c>
      <c r="C2029">
        <v>27724250</v>
      </c>
      <c r="D2029">
        <v>25231911</v>
      </c>
      <c r="E2029">
        <v>1</v>
      </c>
      <c r="F2029">
        <v>1</v>
      </c>
      <c r="G2029">
        <v>1</v>
      </c>
      <c r="H2029">
        <v>2</v>
      </c>
      <c r="I2029" t="s">
        <v>1061</v>
      </c>
      <c r="J2029" t="s">
        <v>1062</v>
      </c>
      <c r="K2029" t="s">
        <v>1063</v>
      </c>
      <c r="L2029">
        <v>1368</v>
      </c>
      <c r="N2029">
        <v>1011</v>
      </c>
      <c r="O2029" t="s">
        <v>959</v>
      </c>
      <c r="P2029" t="s">
        <v>959</v>
      </c>
      <c r="Q2029">
        <v>1</v>
      </c>
      <c r="X2029">
        <v>1.1399999999999999</v>
      </c>
      <c r="Y2029">
        <v>0</v>
      </c>
      <c r="Z2029">
        <v>8.1</v>
      </c>
      <c r="AA2029">
        <v>0</v>
      </c>
      <c r="AB2029">
        <v>0</v>
      </c>
      <c r="AC2029">
        <v>0</v>
      </c>
      <c r="AD2029">
        <v>1</v>
      </c>
      <c r="AE2029">
        <v>0</v>
      </c>
      <c r="AF2029" t="s">
        <v>6</v>
      </c>
      <c r="AG2029">
        <v>1.1399999999999999</v>
      </c>
      <c r="AH2029">
        <v>2</v>
      </c>
      <c r="AI2029">
        <v>27724255</v>
      </c>
      <c r="AJ2029">
        <v>2025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</row>
    <row r="2030" spans="1:44" x14ac:dyDescent="0.2">
      <c r="A2030">
        <f>ROW(Source!A712)</f>
        <v>712</v>
      </c>
      <c r="B2030">
        <v>27724271</v>
      </c>
      <c r="C2030">
        <v>27724250</v>
      </c>
      <c r="D2030">
        <v>25232639</v>
      </c>
      <c r="E2030">
        <v>1</v>
      </c>
      <c r="F2030">
        <v>1</v>
      </c>
      <c r="G2030">
        <v>1</v>
      </c>
      <c r="H2030">
        <v>2</v>
      </c>
      <c r="I2030" t="s">
        <v>1181</v>
      </c>
      <c r="J2030" t="s">
        <v>1182</v>
      </c>
      <c r="K2030" t="s">
        <v>1183</v>
      </c>
      <c r="L2030">
        <v>1368</v>
      </c>
      <c r="N2030">
        <v>1011</v>
      </c>
      <c r="O2030" t="s">
        <v>959</v>
      </c>
      <c r="P2030" t="s">
        <v>959</v>
      </c>
      <c r="Q2030">
        <v>1</v>
      </c>
      <c r="X2030">
        <v>0.7</v>
      </c>
      <c r="Y2030">
        <v>0</v>
      </c>
      <c r="Z2030">
        <v>2.36</v>
      </c>
      <c r="AA2030">
        <v>0</v>
      </c>
      <c r="AB2030">
        <v>0</v>
      </c>
      <c r="AC2030">
        <v>0</v>
      </c>
      <c r="AD2030">
        <v>1</v>
      </c>
      <c r="AE2030">
        <v>0</v>
      </c>
      <c r="AF2030" t="s">
        <v>6</v>
      </c>
      <c r="AG2030">
        <v>0.7</v>
      </c>
      <c r="AH2030">
        <v>2</v>
      </c>
      <c r="AI2030">
        <v>27724256</v>
      </c>
      <c r="AJ2030">
        <v>2026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</row>
    <row r="2031" spans="1:44" x14ac:dyDescent="0.2">
      <c r="A2031">
        <f>ROW(Source!A712)</f>
        <v>712</v>
      </c>
      <c r="B2031">
        <v>27724272</v>
      </c>
      <c r="C2031">
        <v>27724250</v>
      </c>
      <c r="D2031">
        <v>25150263</v>
      </c>
      <c r="E2031">
        <v>1</v>
      </c>
      <c r="F2031">
        <v>1</v>
      </c>
      <c r="G2031">
        <v>1</v>
      </c>
      <c r="H2031">
        <v>3</v>
      </c>
      <c r="I2031" t="s">
        <v>1184</v>
      </c>
      <c r="J2031" t="s">
        <v>1185</v>
      </c>
      <c r="K2031" t="s">
        <v>1186</v>
      </c>
      <c r="L2031">
        <v>1346</v>
      </c>
      <c r="N2031">
        <v>1009</v>
      </c>
      <c r="O2031" t="s">
        <v>178</v>
      </c>
      <c r="P2031" t="s">
        <v>178</v>
      </c>
      <c r="Q2031">
        <v>1</v>
      </c>
      <c r="X2031">
        <v>0.42</v>
      </c>
      <c r="Y2031">
        <v>30.4</v>
      </c>
      <c r="Z2031">
        <v>0</v>
      </c>
      <c r="AA2031">
        <v>0</v>
      </c>
      <c r="AB2031">
        <v>0</v>
      </c>
      <c r="AC2031">
        <v>0</v>
      </c>
      <c r="AD2031">
        <v>1</v>
      </c>
      <c r="AE2031">
        <v>0</v>
      </c>
      <c r="AF2031" t="s">
        <v>6</v>
      </c>
      <c r="AG2031">
        <v>0.42</v>
      </c>
      <c r="AH2031">
        <v>2</v>
      </c>
      <c r="AI2031">
        <v>27724257</v>
      </c>
      <c r="AJ2031">
        <v>2027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</row>
    <row r="2032" spans="1:44" x14ac:dyDescent="0.2">
      <c r="A2032">
        <f>ROW(Source!A712)</f>
        <v>712</v>
      </c>
      <c r="B2032">
        <v>27724273</v>
      </c>
      <c r="C2032">
        <v>27724250</v>
      </c>
      <c r="D2032">
        <v>25150275</v>
      </c>
      <c r="E2032">
        <v>1</v>
      </c>
      <c r="F2032">
        <v>1</v>
      </c>
      <c r="G2032">
        <v>1</v>
      </c>
      <c r="H2032">
        <v>3</v>
      </c>
      <c r="I2032" t="s">
        <v>1187</v>
      </c>
      <c r="J2032" t="s">
        <v>1188</v>
      </c>
      <c r="K2032" t="s">
        <v>1189</v>
      </c>
      <c r="L2032">
        <v>1308</v>
      </c>
      <c r="N2032">
        <v>1003</v>
      </c>
      <c r="O2032" t="s">
        <v>18</v>
      </c>
      <c r="P2032" t="s">
        <v>18</v>
      </c>
      <c r="Q2032">
        <v>100</v>
      </c>
      <c r="X2032">
        <v>0.1</v>
      </c>
      <c r="Y2032">
        <v>120</v>
      </c>
      <c r="Z2032">
        <v>0</v>
      </c>
      <c r="AA2032">
        <v>0</v>
      </c>
      <c r="AB2032">
        <v>0</v>
      </c>
      <c r="AC2032">
        <v>0</v>
      </c>
      <c r="AD2032">
        <v>1</v>
      </c>
      <c r="AE2032">
        <v>0</v>
      </c>
      <c r="AF2032" t="s">
        <v>6</v>
      </c>
      <c r="AG2032">
        <v>0.1</v>
      </c>
      <c r="AH2032">
        <v>2</v>
      </c>
      <c r="AI2032">
        <v>27724258</v>
      </c>
      <c r="AJ2032">
        <v>2028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</row>
    <row r="2033" spans="1:44" x14ac:dyDescent="0.2">
      <c r="A2033">
        <f>ROW(Source!A712)</f>
        <v>712</v>
      </c>
      <c r="B2033">
        <v>27724274</v>
      </c>
      <c r="C2033">
        <v>27724250</v>
      </c>
      <c r="D2033">
        <v>25151427</v>
      </c>
      <c r="E2033">
        <v>1</v>
      </c>
      <c r="F2033">
        <v>1</v>
      </c>
      <c r="G2033">
        <v>1</v>
      </c>
      <c r="H2033">
        <v>3</v>
      </c>
      <c r="I2033" t="s">
        <v>1190</v>
      </c>
      <c r="J2033" t="s">
        <v>1191</v>
      </c>
      <c r="K2033" t="s">
        <v>1192</v>
      </c>
      <c r="L2033">
        <v>1346</v>
      </c>
      <c r="N2033">
        <v>1009</v>
      </c>
      <c r="O2033" t="s">
        <v>178</v>
      </c>
      <c r="P2033" t="s">
        <v>178</v>
      </c>
      <c r="Q2033">
        <v>1</v>
      </c>
      <c r="X2033">
        <v>2.1</v>
      </c>
      <c r="Y2033">
        <v>10.57</v>
      </c>
      <c r="Z2033">
        <v>0</v>
      </c>
      <c r="AA2033">
        <v>0</v>
      </c>
      <c r="AB2033">
        <v>0</v>
      </c>
      <c r="AC2033">
        <v>0</v>
      </c>
      <c r="AD2033">
        <v>1</v>
      </c>
      <c r="AE2033">
        <v>0</v>
      </c>
      <c r="AF2033" t="s">
        <v>6</v>
      </c>
      <c r="AG2033">
        <v>2.1</v>
      </c>
      <c r="AH2033">
        <v>2</v>
      </c>
      <c r="AI2033">
        <v>27724259</v>
      </c>
      <c r="AJ2033">
        <v>2029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</row>
    <row r="2034" spans="1:44" x14ac:dyDescent="0.2">
      <c r="A2034">
        <f>ROW(Source!A712)</f>
        <v>712</v>
      </c>
      <c r="B2034">
        <v>27724275</v>
      </c>
      <c r="C2034">
        <v>27724250</v>
      </c>
      <c r="D2034">
        <v>25152616</v>
      </c>
      <c r="E2034">
        <v>1</v>
      </c>
      <c r="F2034">
        <v>1</v>
      </c>
      <c r="G2034">
        <v>1</v>
      </c>
      <c r="H2034">
        <v>3</v>
      </c>
      <c r="I2034" t="s">
        <v>1193</v>
      </c>
      <c r="J2034" t="s">
        <v>1194</v>
      </c>
      <c r="K2034" t="s">
        <v>1017</v>
      </c>
      <c r="L2034">
        <v>1346</v>
      </c>
      <c r="N2034">
        <v>1009</v>
      </c>
      <c r="O2034" t="s">
        <v>178</v>
      </c>
      <c r="P2034" t="s">
        <v>178</v>
      </c>
      <c r="Q2034">
        <v>1</v>
      </c>
      <c r="X2034">
        <v>10.4</v>
      </c>
      <c r="Y2034">
        <v>9.0399999999999991</v>
      </c>
      <c r="Z2034">
        <v>0</v>
      </c>
      <c r="AA2034">
        <v>0</v>
      </c>
      <c r="AB2034">
        <v>0</v>
      </c>
      <c r="AC2034">
        <v>0</v>
      </c>
      <c r="AD2034">
        <v>1</v>
      </c>
      <c r="AE2034">
        <v>0</v>
      </c>
      <c r="AF2034" t="s">
        <v>6</v>
      </c>
      <c r="AG2034">
        <v>10.4</v>
      </c>
      <c r="AH2034">
        <v>2</v>
      </c>
      <c r="AI2034">
        <v>27724260</v>
      </c>
      <c r="AJ2034">
        <v>2030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</row>
    <row r="2035" spans="1:44" x14ac:dyDescent="0.2">
      <c r="A2035">
        <f>ROW(Source!A712)</f>
        <v>712</v>
      </c>
      <c r="B2035">
        <v>27724276</v>
      </c>
      <c r="C2035">
        <v>27724250</v>
      </c>
      <c r="D2035">
        <v>25156053</v>
      </c>
      <c r="E2035">
        <v>1</v>
      </c>
      <c r="F2035">
        <v>1</v>
      </c>
      <c r="G2035">
        <v>1</v>
      </c>
      <c r="H2035">
        <v>3</v>
      </c>
      <c r="I2035" t="s">
        <v>1195</v>
      </c>
      <c r="J2035" t="s">
        <v>1196</v>
      </c>
      <c r="K2035" t="s">
        <v>1197</v>
      </c>
      <c r="L2035">
        <v>1348</v>
      </c>
      <c r="N2035">
        <v>1009</v>
      </c>
      <c r="O2035" t="s">
        <v>46</v>
      </c>
      <c r="P2035" t="s">
        <v>46</v>
      </c>
      <c r="Q2035">
        <v>1000</v>
      </c>
      <c r="X2035">
        <v>5.0000000000000001E-3</v>
      </c>
      <c r="Y2035">
        <v>1470</v>
      </c>
      <c r="Z2035">
        <v>0</v>
      </c>
      <c r="AA2035">
        <v>0</v>
      </c>
      <c r="AB2035">
        <v>0</v>
      </c>
      <c r="AC2035">
        <v>0</v>
      </c>
      <c r="AD2035">
        <v>1</v>
      </c>
      <c r="AE2035">
        <v>0</v>
      </c>
      <c r="AF2035" t="s">
        <v>6</v>
      </c>
      <c r="AG2035">
        <v>5.0000000000000001E-3</v>
      </c>
      <c r="AH2035">
        <v>2</v>
      </c>
      <c r="AI2035">
        <v>27724261</v>
      </c>
      <c r="AJ2035">
        <v>2031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</row>
    <row r="2036" spans="1:44" x14ac:dyDescent="0.2">
      <c r="A2036">
        <f>ROW(Source!A712)</f>
        <v>712</v>
      </c>
      <c r="B2036">
        <v>27724277</v>
      </c>
      <c r="C2036">
        <v>27724250</v>
      </c>
      <c r="D2036">
        <v>25173859</v>
      </c>
      <c r="E2036">
        <v>1</v>
      </c>
      <c r="F2036">
        <v>1</v>
      </c>
      <c r="G2036">
        <v>1</v>
      </c>
      <c r="H2036">
        <v>3</v>
      </c>
      <c r="I2036" t="s">
        <v>1198</v>
      </c>
      <c r="J2036" t="s">
        <v>1199</v>
      </c>
      <c r="K2036" t="s">
        <v>1200</v>
      </c>
      <c r="L2036">
        <v>1348</v>
      </c>
      <c r="N2036">
        <v>1009</v>
      </c>
      <c r="O2036" t="s">
        <v>46</v>
      </c>
      <c r="P2036" t="s">
        <v>46</v>
      </c>
      <c r="Q2036">
        <v>1000</v>
      </c>
      <c r="X2036">
        <v>0.56000000000000005</v>
      </c>
      <c r="Y2036">
        <v>5230.01</v>
      </c>
      <c r="Z2036">
        <v>0</v>
      </c>
      <c r="AA2036">
        <v>0</v>
      </c>
      <c r="AB2036">
        <v>0</v>
      </c>
      <c r="AC2036">
        <v>0</v>
      </c>
      <c r="AD2036">
        <v>1</v>
      </c>
      <c r="AE2036">
        <v>0</v>
      </c>
      <c r="AF2036" t="s">
        <v>6</v>
      </c>
      <c r="AG2036">
        <v>0.56000000000000005</v>
      </c>
      <c r="AH2036">
        <v>2</v>
      </c>
      <c r="AI2036">
        <v>27724262</v>
      </c>
      <c r="AJ2036">
        <v>2032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</row>
    <row r="2037" spans="1:44" x14ac:dyDescent="0.2">
      <c r="A2037">
        <f>ROW(Source!A712)</f>
        <v>712</v>
      </c>
      <c r="B2037">
        <v>27724278</v>
      </c>
      <c r="C2037">
        <v>27724250</v>
      </c>
      <c r="D2037">
        <v>25186459</v>
      </c>
      <c r="E2037">
        <v>1</v>
      </c>
      <c r="F2037">
        <v>1</v>
      </c>
      <c r="G2037">
        <v>1</v>
      </c>
      <c r="H2037">
        <v>3</v>
      </c>
      <c r="I2037" t="s">
        <v>1201</v>
      </c>
      <c r="J2037" t="s">
        <v>1202</v>
      </c>
      <c r="K2037" t="s">
        <v>1203</v>
      </c>
      <c r="L2037">
        <v>1346</v>
      </c>
      <c r="N2037">
        <v>1009</v>
      </c>
      <c r="O2037" t="s">
        <v>178</v>
      </c>
      <c r="P2037" t="s">
        <v>178</v>
      </c>
      <c r="Q2037">
        <v>1</v>
      </c>
      <c r="X2037">
        <v>3</v>
      </c>
      <c r="Y2037">
        <v>28.6</v>
      </c>
      <c r="Z2037">
        <v>0</v>
      </c>
      <c r="AA2037">
        <v>0</v>
      </c>
      <c r="AB2037">
        <v>0</v>
      </c>
      <c r="AC2037">
        <v>0</v>
      </c>
      <c r="AD2037">
        <v>1</v>
      </c>
      <c r="AE2037">
        <v>0</v>
      </c>
      <c r="AF2037" t="s">
        <v>6</v>
      </c>
      <c r="AG2037">
        <v>3</v>
      </c>
      <c r="AH2037">
        <v>2</v>
      </c>
      <c r="AI2037">
        <v>27724263</v>
      </c>
      <c r="AJ2037">
        <v>2033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</row>
    <row r="2038" spans="1:44" x14ac:dyDescent="0.2">
      <c r="A2038">
        <f>ROW(Source!A712)</f>
        <v>712</v>
      </c>
      <c r="B2038">
        <v>27724279</v>
      </c>
      <c r="C2038">
        <v>27724250</v>
      </c>
      <c r="D2038">
        <v>25147235</v>
      </c>
      <c r="E2038">
        <v>17</v>
      </c>
      <c r="F2038">
        <v>1</v>
      </c>
      <c r="G2038">
        <v>1</v>
      </c>
      <c r="H2038">
        <v>3</v>
      </c>
      <c r="I2038" t="s">
        <v>1204</v>
      </c>
      <c r="J2038" t="s">
        <v>6</v>
      </c>
      <c r="K2038" t="s">
        <v>1205</v>
      </c>
      <c r="L2038">
        <v>1374</v>
      </c>
      <c r="N2038">
        <v>1013</v>
      </c>
      <c r="O2038" t="s">
        <v>1206</v>
      </c>
      <c r="P2038" t="s">
        <v>1206</v>
      </c>
      <c r="Q2038">
        <v>1</v>
      </c>
      <c r="X2038">
        <v>50.31</v>
      </c>
      <c r="Y2038">
        <v>1</v>
      </c>
      <c r="Z2038">
        <v>0</v>
      </c>
      <c r="AA2038">
        <v>0</v>
      </c>
      <c r="AB2038">
        <v>0</v>
      </c>
      <c r="AC2038">
        <v>0</v>
      </c>
      <c r="AD2038">
        <v>1</v>
      </c>
      <c r="AE2038">
        <v>0</v>
      </c>
      <c r="AF2038" t="s">
        <v>6</v>
      </c>
      <c r="AG2038">
        <v>50.31</v>
      </c>
      <c r="AH2038">
        <v>2</v>
      </c>
      <c r="AI2038">
        <v>27724265</v>
      </c>
      <c r="AJ2038">
        <v>2035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</row>
    <row r="2039" spans="1:44" x14ac:dyDescent="0.2">
      <c r="A2039">
        <f>ROW(Source!A713)</f>
        <v>713</v>
      </c>
      <c r="B2039">
        <v>27724266</v>
      </c>
      <c r="C2039">
        <v>27724250</v>
      </c>
      <c r="D2039">
        <v>25428833</v>
      </c>
      <c r="E2039">
        <v>1</v>
      </c>
      <c r="F2039">
        <v>1</v>
      </c>
      <c r="G2039">
        <v>1</v>
      </c>
      <c r="H2039">
        <v>1</v>
      </c>
      <c r="I2039" t="s">
        <v>1059</v>
      </c>
      <c r="J2039" t="s">
        <v>6</v>
      </c>
      <c r="K2039" t="s">
        <v>1060</v>
      </c>
      <c r="L2039">
        <v>1191</v>
      </c>
      <c r="N2039">
        <v>1013</v>
      </c>
      <c r="O2039" t="s">
        <v>953</v>
      </c>
      <c r="P2039" t="s">
        <v>953</v>
      </c>
      <c r="Q2039">
        <v>1</v>
      </c>
      <c r="X2039">
        <v>253.6</v>
      </c>
      <c r="Y2039">
        <v>0</v>
      </c>
      <c r="Z2039">
        <v>0</v>
      </c>
      <c r="AA2039">
        <v>0</v>
      </c>
      <c r="AB2039">
        <v>9.92</v>
      </c>
      <c r="AC2039">
        <v>0</v>
      </c>
      <c r="AD2039">
        <v>1</v>
      </c>
      <c r="AE2039">
        <v>1</v>
      </c>
      <c r="AF2039" t="s">
        <v>6</v>
      </c>
      <c r="AG2039">
        <v>253.6</v>
      </c>
      <c r="AH2039">
        <v>2</v>
      </c>
      <c r="AI2039">
        <v>27724251</v>
      </c>
      <c r="AJ2039">
        <v>2036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</row>
    <row r="2040" spans="1:44" x14ac:dyDescent="0.2">
      <c r="A2040">
        <f>ROW(Source!A713)</f>
        <v>713</v>
      </c>
      <c r="B2040">
        <v>27724267</v>
      </c>
      <c r="C2040">
        <v>27724250</v>
      </c>
      <c r="D2040">
        <v>25412928</v>
      </c>
      <c r="E2040">
        <v>1</v>
      </c>
      <c r="F2040">
        <v>1</v>
      </c>
      <c r="G2040">
        <v>1</v>
      </c>
      <c r="H2040">
        <v>1</v>
      </c>
      <c r="I2040" t="s">
        <v>954</v>
      </c>
      <c r="J2040" t="s">
        <v>6</v>
      </c>
      <c r="K2040" t="s">
        <v>955</v>
      </c>
      <c r="L2040">
        <v>1191</v>
      </c>
      <c r="N2040">
        <v>1013</v>
      </c>
      <c r="O2040" t="s">
        <v>953</v>
      </c>
      <c r="P2040" t="s">
        <v>953</v>
      </c>
      <c r="Q2040">
        <v>1</v>
      </c>
      <c r="X2040">
        <v>1.98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1</v>
      </c>
      <c r="AE2040">
        <v>2</v>
      </c>
      <c r="AF2040" t="s">
        <v>6</v>
      </c>
      <c r="AG2040">
        <v>1.98</v>
      </c>
      <c r="AH2040">
        <v>2</v>
      </c>
      <c r="AI2040">
        <v>27724252</v>
      </c>
      <c r="AJ2040">
        <v>2037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</row>
    <row r="2041" spans="1:44" x14ac:dyDescent="0.2">
      <c r="A2041">
        <f>ROW(Source!A713)</f>
        <v>713</v>
      </c>
      <c r="B2041">
        <v>27724268</v>
      </c>
      <c r="C2041">
        <v>27724250</v>
      </c>
      <c r="D2041">
        <v>25230220</v>
      </c>
      <c r="E2041">
        <v>1</v>
      </c>
      <c r="F2041">
        <v>1</v>
      </c>
      <c r="G2041">
        <v>1</v>
      </c>
      <c r="H2041">
        <v>2</v>
      </c>
      <c r="I2041" t="s">
        <v>991</v>
      </c>
      <c r="J2041" t="s">
        <v>992</v>
      </c>
      <c r="K2041" t="s">
        <v>993</v>
      </c>
      <c r="L2041">
        <v>1368</v>
      </c>
      <c r="N2041">
        <v>1011</v>
      </c>
      <c r="O2041" t="s">
        <v>959</v>
      </c>
      <c r="P2041" t="s">
        <v>959</v>
      </c>
      <c r="Q2041">
        <v>1</v>
      </c>
      <c r="X2041">
        <v>0.99</v>
      </c>
      <c r="Y2041">
        <v>0</v>
      </c>
      <c r="Z2041">
        <v>111.99</v>
      </c>
      <c r="AA2041">
        <v>13.5</v>
      </c>
      <c r="AB2041">
        <v>0</v>
      </c>
      <c r="AC2041">
        <v>0</v>
      </c>
      <c r="AD2041">
        <v>1</v>
      </c>
      <c r="AE2041">
        <v>0</v>
      </c>
      <c r="AF2041" t="s">
        <v>6</v>
      </c>
      <c r="AG2041">
        <v>0.99</v>
      </c>
      <c r="AH2041">
        <v>2</v>
      </c>
      <c r="AI2041">
        <v>27724253</v>
      </c>
      <c r="AJ2041">
        <v>2038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</row>
    <row r="2042" spans="1:44" x14ac:dyDescent="0.2">
      <c r="A2042">
        <f>ROW(Source!A713)</f>
        <v>713</v>
      </c>
      <c r="B2042">
        <v>27724269</v>
      </c>
      <c r="C2042">
        <v>27724250</v>
      </c>
      <c r="D2042">
        <v>25231607</v>
      </c>
      <c r="E2042">
        <v>1</v>
      </c>
      <c r="F2042">
        <v>1</v>
      </c>
      <c r="G2042">
        <v>1</v>
      </c>
      <c r="H2042">
        <v>2</v>
      </c>
      <c r="I2042" t="s">
        <v>997</v>
      </c>
      <c r="J2042" t="s">
        <v>998</v>
      </c>
      <c r="K2042" t="s">
        <v>999</v>
      </c>
      <c r="L2042">
        <v>1368</v>
      </c>
      <c r="N2042">
        <v>1011</v>
      </c>
      <c r="O2042" t="s">
        <v>959</v>
      </c>
      <c r="P2042" t="s">
        <v>959</v>
      </c>
      <c r="Q2042">
        <v>1</v>
      </c>
      <c r="X2042">
        <v>0.99</v>
      </c>
      <c r="Y2042">
        <v>0</v>
      </c>
      <c r="Z2042">
        <v>65.709999999999994</v>
      </c>
      <c r="AA2042">
        <v>11.6</v>
      </c>
      <c r="AB2042">
        <v>0</v>
      </c>
      <c r="AC2042">
        <v>0</v>
      </c>
      <c r="AD2042">
        <v>1</v>
      </c>
      <c r="AE2042">
        <v>0</v>
      </c>
      <c r="AF2042" t="s">
        <v>6</v>
      </c>
      <c r="AG2042">
        <v>0.99</v>
      </c>
      <c r="AH2042">
        <v>2</v>
      </c>
      <c r="AI2042">
        <v>27724254</v>
      </c>
      <c r="AJ2042">
        <v>2039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</row>
    <row r="2043" spans="1:44" x14ac:dyDescent="0.2">
      <c r="A2043">
        <f>ROW(Source!A713)</f>
        <v>713</v>
      </c>
      <c r="B2043">
        <v>27724270</v>
      </c>
      <c r="C2043">
        <v>27724250</v>
      </c>
      <c r="D2043">
        <v>25231911</v>
      </c>
      <c r="E2043">
        <v>1</v>
      </c>
      <c r="F2043">
        <v>1</v>
      </c>
      <c r="G2043">
        <v>1</v>
      </c>
      <c r="H2043">
        <v>2</v>
      </c>
      <c r="I2043" t="s">
        <v>1061</v>
      </c>
      <c r="J2043" t="s">
        <v>1062</v>
      </c>
      <c r="K2043" t="s">
        <v>1063</v>
      </c>
      <c r="L2043">
        <v>1368</v>
      </c>
      <c r="N2043">
        <v>1011</v>
      </c>
      <c r="O2043" t="s">
        <v>959</v>
      </c>
      <c r="P2043" t="s">
        <v>959</v>
      </c>
      <c r="Q2043">
        <v>1</v>
      </c>
      <c r="X2043">
        <v>1.1399999999999999</v>
      </c>
      <c r="Y2043">
        <v>0</v>
      </c>
      <c r="Z2043">
        <v>8.1</v>
      </c>
      <c r="AA2043">
        <v>0</v>
      </c>
      <c r="AB2043">
        <v>0</v>
      </c>
      <c r="AC2043">
        <v>0</v>
      </c>
      <c r="AD2043">
        <v>1</v>
      </c>
      <c r="AE2043">
        <v>0</v>
      </c>
      <c r="AF2043" t="s">
        <v>6</v>
      </c>
      <c r="AG2043">
        <v>1.1399999999999999</v>
      </c>
      <c r="AH2043">
        <v>2</v>
      </c>
      <c r="AI2043">
        <v>27724255</v>
      </c>
      <c r="AJ2043">
        <v>2040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</row>
    <row r="2044" spans="1:44" x14ac:dyDescent="0.2">
      <c r="A2044">
        <f>ROW(Source!A713)</f>
        <v>713</v>
      </c>
      <c r="B2044">
        <v>27724271</v>
      </c>
      <c r="C2044">
        <v>27724250</v>
      </c>
      <c r="D2044">
        <v>25232639</v>
      </c>
      <c r="E2044">
        <v>1</v>
      </c>
      <c r="F2044">
        <v>1</v>
      </c>
      <c r="G2044">
        <v>1</v>
      </c>
      <c r="H2044">
        <v>2</v>
      </c>
      <c r="I2044" t="s">
        <v>1181</v>
      </c>
      <c r="J2044" t="s">
        <v>1182</v>
      </c>
      <c r="K2044" t="s">
        <v>1183</v>
      </c>
      <c r="L2044">
        <v>1368</v>
      </c>
      <c r="N2044">
        <v>1011</v>
      </c>
      <c r="O2044" t="s">
        <v>959</v>
      </c>
      <c r="P2044" t="s">
        <v>959</v>
      </c>
      <c r="Q2044">
        <v>1</v>
      </c>
      <c r="X2044">
        <v>0.7</v>
      </c>
      <c r="Y2044">
        <v>0</v>
      </c>
      <c r="Z2044">
        <v>2.36</v>
      </c>
      <c r="AA2044">
        <v>0</v>
      </c>
      <c r="AB2044">
        <v>0</v>
      </c>
      <c r="AC2044">
        <v>0</v>
      </c>
      <c r="AD2044">
        <v>1</v>
      </c>
      <c r="AE2044">
        <v>0</v>
      </c>
      <c r="AF2044" t="s">
        <v>6</v>
      </c>
      <c r="AG2044">
        <v>0.7</v>
      </c>
      <c r="AH2044">
        <v>2</v>
      </c>
      <c r="AI2044">
        <v>27724256</v>
      </c>
      <c r="AJ2044">
        <v>2041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</row>
    <row r="2045" spans="1:44" x14ac:dyDescent="0.2">
      <c r="A2045">
        <f>ROW(Source!A713)</f>
        <v>713</v>
      </c>
      <c r="B2045">
        <v>27724272</v>
      </c>
      <c r="C2045">
        <v>27724250</v>
      </c>
      <c r="D2045">
        <v>25150263</v>
      </c>
      <c r="E2045">
        <v>1</v>
      </c>
      <c r="F2045">
        <v>1</v>
      </c>
      <c r="G2045">
        <v>1</v>
      </c>
      <c r="H2045">
        <v>3</v>
      </c>
      <c r="I2045" t="s">
        <v>1184</v>
      </c>
      <c r="J2045" t="s">
        <v>1185</v>
      </c>
      <c r="K2045" t="s">
        <v>1186</v>
      </c>
      <c r="L2045">
        <v>1346</v>
      </c>
      <c r="N2045">
        <v>1009</v>
      </c>
      <c r="O2045" t="s">
        <v>178</v>
      </c>
      <c r="P2045" t="s">
        <v>178</v>
      </c>
      <c r="Q2045">
        <v>1</v>
      </c>
      <c r="X2045">
        <v>0.42</v>
      </c>
      <c r="Y2045">
        <v>30.4</v>
      </c>
      <c r="Z2045">
        <v>0</v>
      </c>
      <c r="AA2045">
        <v>0</v>
      </c>
      <c r="AB2045">
        <v>0</v>
      </c>
      <c r="AC2045">
        <v>0</v>
      </c>
      <c r="AD2045">
        <v>1</v>
      </c>
      <c r="AE2045">
        <v>0</v>
      </c>
      <c r="AF2045" t="s">
        <v>6</v>
      </c>
      <c r="AG2045">
        <v>0.42</v>
      </c>
      <c r="AH2045">
        <v>2</v>
      </c>
      <c r="AI2045">
        <v>27724257</v>
      </c>
      <c r="AJ2045">
        <v>2042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</row>
    <row r="2046" spans="1:44" x14ac:dyDescent="0.2">
      <c r="A2046">
        <f>ROW(Source!A713)</f>
        <v>713</v>
      </c>
      <c r="B2046">
        <v>27724273</v>
      </c>
      <c r="C2046">
        <v>27724250</v>
      </c>
      <c r="D2046">
        <v>25150275</v>
      </c>
      <c r="E2046">
        <v>1</v>
      </c>
      <c r="F2046">
        <v>1</v>
      </c>
      <c r="G2046">
        <v>1</v>
      </c>
      <c r="H2046">
        <v>3</v>
      </c>
      <c r="I2046" t="s">
        <v>1187</v>
      </c>
      <c r="J2046" t="s">
        <v>1188</v>
      </c>
      <c r="K2046" t="s">
        <v>1189</v>
      </c>
      <c r="L2046">
        <v>1308</v>
      </c>
      <c r="N2046">
        <v>1003</v>
      </c>
      <c r="O2046" t="s">
        <v>18</v>
      </c>
      <c r="P2046" t="s">
        <v>18</v>
      </c>
      <c r="Q2046">
        <v>100</v>
      </c>
      <c r="X2046">
        <v>0.1</v>
      </c>
      <c r="Y2046">
        <v>120</v>
      </c>
      <c r="Z2046">
        <v>0</v>
      </c>
      <c r="AA2046">
        <v>0</v>
      </c>
      <c r="AB2046">
        <v>0</v>
      </c>
      <c r="AC2046">
        <v>0</v>
      </c>
      <c r="AD2046">
        <v>1</v>
      </c>
      <c r="AE2046">
        <v>0</v>
      </c>
      <c r="AF2046" t="s">
        <v>6</v>
      </c>
      <c r="AG2046">
        <v>0.1</v>
      </c>
      <c r="AH2046">
        <v>2</v>
      </c>
      <c r="AI2046">
        <v>27724258</v>
      </c>
      <c r="AJ2046">
        <v>2043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</row>
    <row r="2047" spans="1:44" x14ac:dyDescent="0.2">
      <c r="A2047">
        <f>ROW(Source!A713)</f>
        <v>713</v>
      </c>
      <c r="B2047">
        <v>27724274</v>
      </c>
      <c r="C2047">
        <v>27724250</v>
      </c>
      <c r="D2047">
        <v>25151427</v>
      </c>
      <c r="E2047">
        <v>1</v>
      </c>
      <c r="F2047">
        <v>1</v>
      </c>
      <c r="G2047">
        <v>1</v>
      </c>
      <c r="H2047">
        <v>3</v>
      </c>
      <c r="I2047" t="s">
        <v>1190</v>
      </c>
      <c r="J2047" t="s">
        <v>1191</v>
      </c>
      <c r="K2047" t="s">
        <v>1192</v>
      </c>
      <c r="L2047">
        <v>1346</v>
      </c>
      <c r="N2047">
        <v>1009</v>
      </c>
      <c r="O2047" t="s">
        <v>178</v>
      </c>
      <c r="P2047" t="s">
        <v>178</v>
      </c>
      <c r="Q2047">
        <v>1</v>
      </c>
      <c r="X2047">
        <v>2.1</v>
      </c>
      <c r="Y2047">
        <v>10.57</v>
      </c>
      <c r="Z2047">
        <v>0</v>
      </c>
      <c r="AA2047">
        <v>0</v>
      </c>
      <c r="AB2047">
        <v>0</v>
      </c>
      <c r="AC2047">
        <v>0</v>
      </c>
      <c r="AD2047">
        <v>1</v>
      </c>
      <c r="AE2047">
        <v>0</v>
      </c>
      <c r="AF2047" t="s">
        <v>6</v>
      </c>
      <c r="AG2047">
        <v>2.1</v>
      </c>
      <c r="AH2047">
        <v>2</v>
      </c>
      <c r="AI2047">
        <v>27724259</v>
      </c>
      <c r="AJ2047">
        <v>2044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</row>
    <row r="2048" spans="1:44" x14ac:dyDescent="0.2">
      <c r="A2048">
        <f>ROW(Source!A713)</f>
        <v>713</v>
      </c>
      <c r="B2048">
        <v>27724275</v>
      </c>
      <c r="C2048">
        <v>27724250</v>
      </c>
      <c r="D2048">
        <v>25152616</v>
      </c>
      <c r="E2048">
        <v>1</v>
      </c>
      <c r="F2048">
        <v>1</v>
      </c>
      <c r="G2048">
        <v>1</v>
      </c>
      <c r="H2048">
        <v>3</v>
      </c>
      <c r="I2048" t="s">
        <v>1193</v>
      </c>
      <c r="J2048" t="s">
        <v>1194</v>
      </c>
      <c r="K2048" t="s">
        <v>1017</v>
      </c>
      <c r="L2048">
        <v>1346</v>
      </c>
      <c r="N2048">
        <v>1009</v>
      </c>
      <c r="O2048" t="s">
        <v>178</v>
      </c>
      <c r="P2048" t="s">
        <v>178</v>
      </c>
      <c r="Q2048">
        <v>1</v>
      </c>
      <c r="X2048">
        <v>10.4</v>
      </c>
      <c r="Y2048">
        <v>9.0399999999999991</v>
      </c>
      <c r="Z2048">
        <v>0</v>
      </c>
      <c r="AA2048">
        <v>0</v>
      </c>
      <c r="AB2048">
        <v>0</v>
      </c>
      <c r="AC2048">
        <v>0</v>
      </c>
      <c r="AD2048">
        <v>1</v>
      </c>
      <c r="AE2048">
        <v>0</v>
      </c>
      <c r="AF2048" t="s">
        <v>6</v>
      </c>
      <c r="AG2048">
        <v>10.4</v>
      </c>
      <c r="AH2048">
        <v>2</v>
      </c>
      <c r="AI2048">
        <v>27724260</v>
      </c>
      <c r="AJ2048">
        <v>2045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</row>
    <row r="2049" spans="1:44" x14ac:dyDescent="0.2">
      <c r="A2049">
        <f>ROW(Source!A713)</f>
        <v>713</v>
      </c>
      <c r="B2049">
        <v>27724276</v>
      </c>
      <c r="C2049">
        <v>27724250</v>
      </c>
      <c r="D2049">
        <v>25156053</v>
      </c>
      <c r="E2049">
        <v>1</v>
      </c>
      <c r="F2049">
        <v>1</v>
      </c>
      <c r="G2049">
        <v>1</v>
      </c>
      <c r="H2049">
        <v>3</v>
      </c>
      <c r="I2049" t="s">
        <v>1195</v>
      </c>
      <c r="J2049" t="s">
        <v>1196</v>
      </c>
      <c r="K2049" t="s">
        <v>1197</v>
      </c>
      <c r="L2049">
        <v>1348</v>
      </c>
      <c r="N2049">
        <v>1009</v>
      </c>
      <c r="O2049" t="s">
        <v>46</v>
      </c>
      <c r="P2049" t="s">
        <v>46</v>
      </c>
      <c r="Q2049">
        <v>1000</v>
      </c>
      <c r="X2049">
        <v>5.0000000000000001E-3</v>
      </c>
      <c r="Y2049">
        <v>1470</v>
      </c>
      <c r="Z2049">
        <v>0</v>
      </c>
      <c r="AA2049">
        <v>0</v>
      </c>
      <c r="AB2049">
        <v>0</v>
      </c>
      <c r="AC2049">
        <v>0</v>
      </c>
      <c r="AD2049">
        <v>1</v>
      </c>
      <c r="AE2049">
        <v>0</v>
      </c>
      <c r="AF2049" t="s">
        <v>6</v>
      </c>
      <c r="AG2049">
        <v>5.0000000000000001E-3</v>
      </c>
      <c r="AH2049">
        <v>2</v>
      </c>
      <c r="AI2049">
        <v>27724261</v>
      </c>
      <c r="AJ2049">
        <v>2046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</row>
    <row r="2050" spans="1:44" x14ac:dyDescent="0.2">
      <c r="A2050">
        <f>ROW(Source!A713)</f>
        <v>713</v>
      </c>
      <c r="B2050">
        <v>27724277</v>
      </c>
      <c r="C2050">
        <v>27724250</v>
      </c>
      <c r="D2050">
        <v>25173859</v>
      </c>
      <c r="E2050">
        <v>1</v>
      </c>
      <c r="F2050">
        <v>1</v>
      </c>
      <c r="G2050">
        <v>1</v>
      </c>
      <c r="H2050">
        <v>3</v>
      </c>
      <c r="I2050" t="s">
        <v>1198</v>
      </c>
      <c r="J2050" t="s">
        <v>1199</v>
      </c>
      <c r="K2050" t="s">
        <v>1200</v>
      </c>
      <c r="L2050">
        <v>1348</v>
      </c>
      <c r="N2050">
        <v>1009</v>
      </c>
      <c r="O2050" t="s">
        <v>46</v>
      </c>
      <c r="P2050" t="s">
        <v>46</v>
      </c>
      <c r="Q2050">
        <v>1000</v>
      </c>
      <c r="X2050">
        <v>0.56000000000000005</v>
      </c>
      <c r="Y2050">
        <v>5230.01</v>
      </c>
      <c r="Z2050">
        <v>0</v>
      </c>
      <c r="AA2050">
        <v>0</v>
      </c>
      <c r="AB2050">
        <v>0</v>
      </c>
      <c r="AC2050">
        <v>0</v>
      </c>
      <c r="AD2050">
        <v>1</v>
      </c>
      <c r="AE2050">
        <v>0</v>
      </c>
      <c r="AF2050" t="s">
        <v>6</v>
      </c>
      <c r="AG2050">
        <v>0.56000000000000005</v>
      </c>
      <c r="AH2050">
        <v>2</v>
      </c>
      <c r="AI2050">
        <v>27724262</v>
      </c>
      <c r="AJ2050">
        <v>2047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</row>
    <row r="2051" spans="1:44" x14ac:dyDescent="0.2">
      <c r="A2051">
        <f>ROW(Source!A713)</f>
        <v>713</v>
      </c>
      <c r="B2051">
        <v>27724278</v>
      </c>
      <c r="C2051">
        <v>27724250</v>
      </c>
      <c r="D2051">
        <v>25186459</v>
      </c>
      <c r="E2051">
        <v>1</v>
      </c>
      <c r="F2051">
        <v>1</v>
      </c>
      <c r="G2051">
        <v>1</v>
      </c>
      <c r="H2051">
        <v>3</v>
      </c>
      <c r="I2051" t="s">
        <v>1201</v>
      </c>
      <c r="J2051" t="s">
        <v>1202</v>
      </c>
      <c r="K2051" t="s">
        <v>1203</v>
      </c>
      <c r="L2051">
        <v>1346</v>
      </c>
      <c r="N2051">
        <v>1009</v>
      </c>
      <c r="O2051" t="s">
        <v>178</v>
      </c>
      <c r="P2051" t="s">
        <v>178</v>
      </c>
      <c r="Q2051">
        <v>1</v>
      </c>
      <c r="X2051">
        <v>3</v>
      </c>
      <c r="Y2051">
        <v>28.6</v>
      </c>
      <c r="Z2051">
        <v>0</v>
      </c>
      <c r="AA2051">
        <v>0</v>
      </c>
      <c r="AB2051">
        <v>0</v>
      </c>
      <c r="AC2051">
        <v>0</v>
      </c>
      <c r="AD2051">
        <v>1</v>
      </c>
      <c r="AE2051">
        <v>0</v>
      </c>
      <c r="AF2051" t="s">
        <v>6</v>
      </c>
      <c r="AG2051">
        <v>3</v>
      </c>
      <c r="AH2051">
        <v>2</v>
      </c>
      <c r="AI2051">
        <v>27724263</v>
      </c>
      <c r="AJ2051">
        <v>2048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</row>
    <row r="2052" spans="1:44" x14ac:dyDescent="0.2">
      <c r="A2052">
        <f>ROW(Source!A713)</f>
        <v>713</v>
      </c>
      <c r="B2052">
        <v>27724279</v>
      </c>
      <c r="C2052">
        <v>27724250</v>
      </c>
      <c r="D2052">
        <v>25147235</v>
      </c>
      <c r="E2052">
        <v>17</v>
      </c>
      <c r="F2052">
        <v>1</v>
      </c>
      <c r="G2052">
        <v>1</v>
      </c>
      <c r="H2052">
        <v>3</v>
      </c>
      <c r="I2052" t="s">
        <v>1204</v>
      </c>
      <c r="J2052" t="s">
        <v>6</v>
      </c>
      <c r="K2052" t="s">
        <v>1205</v>
      </c>
      <c r="L2052">
        <v>1374</v>
      </c>
      <c r="N2052">
        <v>1013</v>
      </c>
      <c r="O2052" t="s">
        <v>1206</v>
      </c>
      <c r="P2052" t="s">
        <v>1206</v>
      </c>
      <c r="Q2052">
        <v>1</v>
      </c>
      <c r="X2052">
        <v>50.31</v>
      </c>
      <c r="Y2052">
        <v>1</v>
      </c>
      <c r="Z2052">
        <v>0</v>
      </c>
      <c r="AA2052">
        <v>0</v>
      </c>
      <c r="AB2052">
        <v>0</v>
      </c>
      <c r="AC2052">
        <v>0</v>
      </c>
      <c r="AD2052">
        <v>1</v>
      </c>
      <c r="AE2052">
        <v>0</v>
      </c>
      <c r="AF2052" t="s">
        <v>6</v>
      </c>
      <c r="AG2052">
        <v>50.31</v>
      </c>
      <c r="AH2052">
        <v>2</v>
      </c>
      <c r="AI2052">
        <v>27724265</v>
      </c>
      <c r="AJ2052">
        <v>2050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</row>
    <row r="2053" spans="1:44" x14ac:dyDescent="0.2">
      <c r="A2053">
        <f>ROW(Source!A716)</f>
        <v>716</v>
      </c>
      <c r="B2053">
        <v>27724292</v>
      </c>
      <c r="C2053">
        <v>27724281</v>
      </c>
      <c r="D2053">
        <v>25428833</v>
      </c>
      <c r="E2053">
        <v>1</v>
      </c>
      <c r="F2053">
        <v>1</v>
      </c>
      <c r="G2053">
        <v>1</v>
      </c>
      <c r="H2053">
        <v>1</v>
      </c>
      <c r="I2053" t="s">
        <v>1059</v>
      </c>
      <c r="J2053" t="s">
        <v>6</v>
      </c>
      <c r="K2053" t="s">
        <v>1060</v>
      </c>
      <c r="L2053">
        <v>1191</v>
      </c>
      <c r="N2053">
        <v>1013</v>
      </c>
      <c r="O2053" t="s">
        <v>953</v>
      </c>
      <c r="P2053" t="s">
        <v>953</v>
      </c>
      <c r="Q2053">
        <v>1</v>
      </c>
      <c r="X2053">
        <v>31.6</v>
      </c>
      <c r="Y2053">
        <v>0</v>
      </c>
      <c r="Z2053">
        <v>0</v>
      </c>
      <c r="AA2053">
        <v>0</v>
      </c>
      <c r="AB2053">
        <v>9.92</v>
      </c>
      <c r="AC2053">
        <v>0</v>
      </c>
      <c r="AD2053">
        <v>1</v>
      </c>
      <c r="AE2053">
        <v>1</v>
      </c>
      <c r="AF2053" t="s">
        <v>6</v>
      </c>
      <c r="AG2053">
        <v>31.6</v>
      </c>
      <c r="AH2053">
        <v>2</v>
      </c>
      <c r="AI2053">
        <v>27724282</v>
      </c>
      <c r="AJ2053">
        <v>2051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</row>
    <row r="2054" spans="1:44" x14ac:dyDescent="0.2">
      <c r="A2054">
        <f>ROW(Source!A716)</f>
        <v>716</v>
      </c>
      <c r="B2054">
        <v>27724293</v>
      </c>
      <c r="C2054">
        <v>27724281</v>
      </c>
      <c r="D2054">
        <v>25412928</v>
      </c>
      <c r="E2054">
        <v>1</v>
      </c>
      <c r="F2054">
        <v>1</v>
      </c>
      <c r="G2054">
        <v>1</v>
      </c>
      <c r="H2054">
        <v>1</v>
      </c>
      <c r="I2054" t="s">
        <v>954</v>
      </c>
      <c r="J2054" t="s">
        <v>6</v>
      </c>
      <c r="K2054" t="s">
        <v>955</v>
      </c>
      <c r="L2054">
        <v>1191</v>
      </c>
      <c r="N2054">
        <v>1013</v>
      </c>
      <c r="O2054" t="s">
        <v>953</v>
      </c>
      <c r="P2054" t="s">
        <v>953</v>
      </c>
      <c r="Q2054">
        <v>1</v>
      </c>
      <c r="X2054">
        <v>0.05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1</v>
      </c>
      <c r="AE2054">
        <v>2</v>
      </c>
      <c r="AF2054" t="s">
        <v>6</v>
      </c>
      <c r="AG2054">
        <v>0.05</v>
      </c>
      <c r="AH2054">
        <v>2</v>
      </c>
      <c r="AI2054">
        <v>27724283</v>
      </c>
      <c r="AJ2054">
        <v>2052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</row>
    <row r="2055" spans="1:44" x14ac:dyDescent="0.2">
      <c r="A2055">
        <f>ROW(Source!A716)</f>
        <v>716</v>
      </c>
      <c r="B2055">
        <v>27724294</v>
      </c>
      <c r="C2055">
        <v>27724281</v>
      </c>
      <c r="D2055">
        <v>25230220</v>
      </c>
      <c r="E2055">
        <v>1</v>
      </c>
      <c r="F2055">
        <v>1</v>
      </c>
      <c r="G2055">
        <v>1</v>
      </c>
      <c r="H2055">
        <v>2</v>
      </c>
      <c r="I2055" t="s">
        <v>991</v>
      </c>
      <c r="J2055" t="s">
        <v>992</v>
      </c>
      <c r="K2055" t="s">
        <v>993</v>
      </c>
      <c r="L2055">
        <v>1368</v>
      </c>
      <c r="N2055">
        <v>1011</v>
      </c>
      <c r="O2055" t="s">
        <v>959</v>
      </c>
      <c r="P2055" t="s">
        <v>959</v>
      </c>
      <c r="Q2055">
        <v>1</v>
      </c>
      <c r="X2055">
        <v>0.03</v>
      </c>
      <c r="Y2055">
        <v>0</v>
      </c>
      <c r="Z2055">
        <v>111.99</v>
      </c>
      <c r="AA2055">
        <v>13.5</v>
      </c>
      <c r="AB2055">
        <v>0</v>
      </c>
      <c r="AC2055">
        <v>0</v>
      </c>
      <c r="AD2055">
        <v>1</v>
      </c>
      <c r="AE2055">
        <v>0</v>
      </c>
      <c r="AF2055" t="s">
        <v>6</v>
      </c>
      <c r="AG2055">
        <v>0.03</v>
      </c>
      <c r="AH2055">
        <v>2</v>
      </c>
      <c r="AI2055">
        <v>27724284</v>
      </c>
      <c r="AJ2055">
        <v>2053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</row>
    <row r="2056" spans="1:44" x14ac:dyDescent="0.2">
      <c r="A2056">
        <f>ROW(Source!A716)</f>
        <v>716</v>
      </c>
      <c r="B2056">
        <v>27724295</v>
      </c>
      <c r="C2056">
        <v>27724281</v>
      </c>
      <c r="D2056">
        <v>25231607</v>
      </c>
      <c r="E2056">
        <v>1</v>
      </c>
      <c r="F2056">
        <v>1</v>
      </c>
      <c r="G2056">
        <v>1</v>
      </c>
      <c r="H2056">
        <v>2</v>
      </c>
      <c r="I2056" t="s">
        <v>997</v>
      </c>
      <c r="J2056" t="s">
        <v>998</v>
      </c>
      <c r="K2056" t="s">
        <v>999</v>
      </c>
      <c r="L2056">
        <v>1368</v>
      </c>
      <c r="N2056">
        <v>1011</v>
      </c>
      <c r="O2056" t="s">
        <v>959</v>
      </c>
      <c r="P2056" t="s">
        <v>959</v>
      </c>
      <c r="Q2056">
        <v>1</v>
      </c>
      <c r="X2056">
        <v>0.02</v>
      </c>
      <c r="Y2056">
        <v>0</v>
      </c>
      <c r="Z2056">
        <v>65.709999999999994</v>
      </c>
      <c r="AA2056">
        <v>11.6</v>
      </c>
      <c r="AB2056">
        <v>0</v>
      </c>
      <c r="AC2056">
        <v>0</v>
      </c>
      <c r="AD2056">
        <v>1</v>
      </c>
      <c r="AE2056">
        <v>0</v>
      </c>
      <c r="AF2056" t="s">
        <v>6</v>
      </c>
      <c r="AG2056">
        <v>0.02</v>
      </c>
      <c r="AH2056">
        <v>2</v>
      </c>
      <c r="AI2056">
        <v>27724285</v>
      </c>
      <c r="AJ2056">
        <v>2054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</row>
    <row r="2057" spans="1:44" x14ac:dyDescent="0.2">
      <c r="A2057">
        <f>ROW(Source!A716)</f>
        <v>716</v>
      </c>
      <c r="B2057">
        <v>27724296</v>
      </c>
      <c r="C2057">
        <v>27724281</v>
      </c>
      <c r="D2057">
        <v>25150263</v>
      </c>
      <c r="E2057">
        <v>1</v>
      </c>
      <c r="F2057">
        <v>1</v>
      </c>
      <c r="G2057">
        <v>1</v>
      </c>
      <c r="H2057">
        <v>3</v>
      </c>
      <c r="I2057" t="s">
        <v>1184</v>
      </c>
      <c r="J2057" t="s">
        <v>1185</v>
      </c>
      <c r="K2057" t="s">
        <v>1186</v>
      </c>
      <c r="L2057">
        <v>1346</v>
      </c>
      <c r="N2057">
        <v>1009</v>
      </c>
      <c r="O2057" t="s">
        <v>178</v>
      </c>
      <c r="P2057" t="s">
        <v>178</v>
      </c>
      <c r="Q2057">
        <v>1</v>
      </c>
      <c r="X2057">
        <v>0.11</v>
      </c>
      <c r="Y2057">
        <v>30.4</v>
      </c>
      <c r="Z2057">
        <v>0</v>
      </c>
      <c r="AA2057">
        <v>0</v>
      </c>
      <c r="AB2057">
        <v>0</v>
      </c>
      <c r="AC2057">
        <v>0</v>
      </c>
      <c r="AD2057">
        <v>1</v>
      </c>
      <c r="AE2057">
        <v>0</v>
      </c>
      <c r="AF2057" t="s">
        <v>6</v>
      </c>
      <c r="AG2057">
        <v>0.11</v>
      </c>
      <c r="AH2057">
        <v>2</v>
      </c>
      <c r="AI2057">
        <v>27724286</v>
      </c>
      <c r="AJ2057">
        <v>2055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</row>
    <row r="2058" spans="1:44" x14ac:dyDescent="0.2">
      <c r="A2058">
        <f>ROW(Source!A716)</f>
        <v>716</v>
      </c>
      <c r="B2058">
        <v>27724297</v>
      </c>
      <c r="C2058">
        <v>27724281</v>
      </c>
      <c r="D2058">
        <v>25152748</v>
      </c>
      <c r="E2058">
        <v>1</v>
      </c>
      <c r="F2058">
        <v>1</v>
      </c>
      <c r="G2058">
        <v>1</v>
      </c>
      <c r="H2058">
        <v>3</v>
      </c>
      <c r="I2058" t="s">
        <v>1302</v>
      </c>
      <c r="J2058" t="s">
        <v>1303</v>
      </c>
      <c r="K2058" t="s">
        <v>1304</v>
      </c>
      <c r="L2058">
        <v>1355</v>
      </c>
      <c r="N2058">
        <v>1010</v>
      </c>
      <c r="O2058" t="s">
        <v>519</v>
      </c>
      <c r="P2058" t="s">
        <v>519</v>
      </c>
      <c r="Q2058">
        <v>100</v>
      </c>
      <c r="X2058">
        <v>1.02</v>
      </c>
      <c r="Y2058">
        <v>86</v>
      </c>
      <c r="Z2058">
        <v>0</v>
      </c>
      <c r="AA2058">
        <v>0</v>
      </c>
      <c r="AB2058">
        <v>0</v>
      </c>
      <c r="AC2058">
        <v>0</v>
      </c>
      <c r="AD2058">
        <v>1</v>
      </c>
      <c r="AE2058">
        <v>0</v>
      </c>
      <c r="AF2058" t="s">
        <v>6</v>
      </c>
      <c r="AG2058">
        <v>1.02</v>
      </c>
      <c r="AH2058">
        <v>2</v>
      </c>
      <c r="AI2058">
        <v>27724287</v>
      </c>
      <c r="AJ2058">
        <v>2056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</row>
    <row r="2059" spans="1:44" x14ac:dyDescent="0.2">
      <c r="A2059">
        <f>ROW(Source!A716)</f>
        <v>716</v>
      </c>
      <c r="B2059">
        <v>27724298</v>
      </c>
      <c r="C2059">
        <v>27724281</v>
      </c>
      <c r="D2059">
        <v>25153108</v>
      </c>
      <c r="E2059">
        <v>1</v>
      </c>
      <c r="F2059">
        <v>1</v>
      </c>
      <c r="G2059">
        <v>1</v>
      </c>
      <c r="H2059">
        <v>3</v>
      </c>
      <c r="I2059" t="s">
        <v>1317</v>
      </c>
      <c r="J2059" t="s">
        <v>1318</v>
      </c>
      <c r="K2059" t="s">
        <v>1319</v>
      </c>
      <c r="L2059">
        <v>1348</v>
      </c>
      <c r="N2059">
        <v>1009</v>
      </c>
      <c r="O2059" t="s">
        <v>46</v>
      </c>
      <c r="P2059" t="s">
        <v>46</v>
      </c>
      <c r="Q2059">
        <v>1000</v>
      </c>
      <c r="X2059">
        <v>1.6000000000000001E-4</v>
      </c>
      <c r="Y2059">
        <v>29800</v>
      </c>
      <c r="Z2059">
        <v>0</v>
      </c>
      <c r="AA2059">
        <v>0</v>
      </c>
      <c r="AB2059">
        <v>0</v>
      </c>
      <c r="AC2059">
        <v>0</v>
      </c>
      <c r="AD2059">
        <v>1</v>
      </c>
      <c r="AE2059">
        <v>0</v>
      </c>
      <c r="AF2059" t="s">
        <v>6</v>
      </c>
      <c r="AG2059">
        <v>1.6000000000000001E-4</v>
      </c>
      <c r="AH2059">
        <v>2</v>
      </c>
      <c r="AI2059">
        <v>27724288</v>
      </c>
      <c r="AJ2059">
        <v>2057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</row>
    <row r="2060" spans="1:44" x14ac:dyDescent="0.2">
      <c r="A2060">
        <f>ROW(Source!A716)</f>
        <v>716</v>
      </c>
      <c r="B2060">
        <v>27724299</v>
      </c>
      <c r="C2060">
        <v>27724281</v>
      </c>
      <c r="D2060">
        <v>25153112</v>
      </c>
      <c r="E2060">
        <v>1</v>
      </c>
      <c r="F2060">
        <v>1</v>
      </c>
      <c r="G2060">
        <v>1</v>
      </c>
      <c r="H2060">
        <v>3</v>
      </c>
      <c r="I2060" t="s">
        <v>1213</v>
      </c>
      <c r="J2060" t="s">
        <v>1214</v>
      </c>
      <c r="K2060" t="s">
        <v>1215</v>
      </c>
      <c r="L2060">
        <v>1348</v>
      </c>
      <c r="N2060">
        <v>1009</v>
      </c>
      <c r="O2060" t="s">
        <v>46</v>
      </c>
      <c r="P2060" t="s">
        <v>46</v>
      </c>
      <c r="Q2060">
        <v>1000</v>
      </c>
      <c r="X2060">
        <v>2.9999999999999997E-4</v>
      </c>
      <c r="Y2060">
        <v>12430</v>
      </c>
      <c r="Z2060">
        <v>0</v>
      </c>
      <c r="AA2060">
        <v>0</v>
      </c>
      <c r="AB2060">
        <v>0</v>
      </c>
      <c r="AC2060">
        <v>0</v>
      </c>
      <c r="AD2060">
        <v>1</v>
      </c>
      <c r="AE2060">
        <v>0</v>
      </c>
      <c r="AF2060" t="s">
        <v>6</v>
      </c>
      <c r="AG2060">
        <v>2.9999999999999997E-4</v>
      </c>
      <c r="AH2060">
        <v>2</v>
      </c>
      <c r="AI2060">
        <v>27724289</v>
      </c>
      <c r="AJ2060">
        <v>2058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</row>
    <row r="2061" spans="1:44" x14ac:dyDescent="0.2">
      <c r="A2061">
        <f>ROW(Source!A716)</f>
        <v>716</v>
      </c>
      <c r="B2061">
        <v>27724300</v>
      </c>
      <c r="C2061">
        <v>27724281</v>
      </c>
      <c r="D2061">
        <v>25147235</v>
      </c>
      <c r="E2061">
        <v>17</v>
      </c>
      <c r="F2061">
        <v>1</v>
      </c>
      <c r="G2061">
        <v>1</v>
      </c>
      <c r="H2061">
        <v>3</v>
      </c>
      <c r="I2061" t="s">
        <v>1204</v>
      </c>
      <c r="J2061" t="s">
        <v>6</v>
      </c>
      <c r="K2061" t="s">
        <v>1205</v>
      </c>
      <c r="L2061">
        <v>1374</v>
      </c>
      <c r="N2061">
        <v>1013</v>
      </c>
      <c r="O2061" t="s">
        <v>1206</v>
      </c>
      <c r="P2061" t="s">
        <v>1206</v>
      </c>
      <c r="Q2061">
        <v>1</v>
      </c>
      <c r="X2061">
        <v>6.27</v>
      </c>
      <c r="Y2061">
        <v>1</v>
      </c>
      <c r="Z2061">
        <v>0</v>
      </c>
      <c r="AA2061">
        <v>0</v>
      </c>
      <c r="AB2061">
        <v>0</v>
      </c>
      <c r="AC2061">
        <v>0</v>
      </c>
      <c r="AD2061">
        <v>1</v>
      </c>
      <c r="AE2061">
        <v>0</v>
      </c>
      <c r="AF2061" t="s">
        <v>6</v>
      </c>
      <c r="AG2061">
        <v>6.27</v>
      </c>
      <c r="AH2061">
        <v>2</v>
      </c>
      <c r="AI2061">
        <v>27724291</v>
      </c>
      <c r="AJ2061">
        <v>2060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</row>
    <row r="2062" spans="1:44" x14ac:dyDescent="0.2">
      <c r="A2062">
        <f>ROW(Source!A717)</f>
        <v>717</v>
      </c>
      <c r="B2062">
        <v>27724292</v>
      </c>
      <c r="C2062">
        <v>27724281</v>
      </c>
      <c r="D2062">
        <v>25428833</v>
      </c>
      <c r="E2062">
        <v>1</v>
      </c>
      <c r="F2062">
        <v>1</v>
      </c>
      <c r="G2062">
        <v>1</v>
      </c>
      <c r="H2062">
        <v>1</v>
      </c>
      <c r="I2062" t="s">
        <v>1059</v>
      </c>
      <c r="J2062" t="s">
        <v>6</v>
      </c>
      <c r="K2062" t="s">
        <v>1060</v>
      </c>
      <c r="L2062">
        <v>1191</v>
      </c>
      <c r="N2062">
        <v>1013</v>
      </c>
      <c r="O2062" t="s">
        <v>953</v>
      </c>
      <c r="P2062" t="s">
        <v>953</v>
      </c>
      <c r="Q2062">
        <v>1</v>
      </c>
      <c r="X2062">
        <v>31.6</v>
      </c>
      <c r="Y2062">
        <v>0</v>
      </c>
      <c r="Z2062">
        <v>0</v>
      </c>
      <c r="AA2062">
        <v>0</v>
      </c>
      <c r="AB2062">
        <v>9.92</v>
      </c>
      <c r="AC2062">
        <v>0</v>
      </c>
      <c r="AD2062">
        <v>1</v>
      </c>
      <c r="AE2062">
        <v>1</v>
      </c>
      <c r="AF2062" t="s">
        <v>6</v>
      </c>
      <c r="AG2062">
        <v>31.6</v>
      </c>
      <c r="AH2062">
        <v>2</v>
      </c>
      <c r="AI2062">
        <v>27724282</v>
      </c>
      <c r="AJ2062">
        <v>2061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</row>
    <row r="2063" spans="1:44" x14ac:dyDescent="0.2">
      <c r="A2063">
        <f>ROW(Source!A717)</f>
        <v>717</v>
      </c>
      <c r="B2063">
        <v>27724293</v>
      </c>
      <c r="C2063">
        <v>27724281</v>
      </c>
      <c r="D2063">
        <v>25412928</v>
      </c>
      <c r="E2063">
        <v>1</v>
      </c>
      <c r="F2063">
        <v>1</v>
      </c>
      <c r="G2063">
        <v>1</v>
      </c>
      <c r="H2063">
        <v>1</v>
      </c>
      <c r="I2063" t="s">
        <v>954</v>
      </c>
      <c r="J2063" t="s">
        <v>6</v>
      </c>
      <c r="K2063" t="s">
        <v>955</v>
      </c>
      <c r="L2063">
        <v>1191</v>
      </c>
      <c r="N2063">
        <v>1013</v>
      </c>
      <c r="O2063" t="s">
        <v>953</v>
      </c>
      <c r="P2063" t="s">
        <v>953</v>
      </c>
      <c r="Q2063">
        <v>1</v>
      </c>
      <c r="X2063">
        <v>0.05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1</v>
      </c>
      <c r="AE2063">
        <v>2</v>
      </c>
      <c r="AF2063" t="s">
        <v>6</v>
      </c>
      <c r="AG2063">
        <v>0.05</v>
      </c>
      <c r="AH2063">
        <v>2</v>
      </c>
      <c r="AI2063">
        <v>27724283</v>
      </c>
      <c r="AJ2063">
        <v>2062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</row>
    <row r="2064" spans="1:44" x14ac:dyDescent="0.2">
      <c r="A2064">
        <f>ROW(Source!A717)</f>
        <v>717</v>
      </c>
      <c r="B2064">
        <v>27724294</v>
      </c>
      <c r="C2064">
        <v>27724281</v>
      </c>
      <c r="D2064">
        <v>25230220</v>
      </c>
      <c r="E2064">
        <v>1</v>
      </c>
      <c r="F2064">
        <v>1</v>
      </c>
      <c r="G2064">
        <v>1</v>
      </c>
      <c r="H2064">
        <v>2</v>
      </c>
      <c r="I2064" t="s">
        <v>991</v>
      </c>
      <c r="J2064" t="s">
        <v>992</v>
      </c>
      <c r="K2064" t="s">
        <v>993</v>
      </c>
      <c r="L2064">
        <v>1368</v>
      </c>
      <c r="N2064">
        <v>1011</v>
      </c>
      <c r="O2064" t="s">
        <v>959</v>
      </c>
      <c r="P2064" t="s">
        <v>959</v>
      </c>
      <c r="Q2064">
        <v>1</v>
      </c>
      <c r="X2064">
        <v>0.03</v>
      </c>
      <c r="Y2064">
        <v>0</v>
      </c>
      <c r="Z2064">
        <v>111.99</v>
      </c>
      <c r="AA2064">
        <v>13.5</v>
      </c>
      <c r="AB2064">
        <v>0</v>
      </c>
      <c r="AC2064">
        <v>0</v>
      </c>
      <c r="AD2064">
        <v>1</v>
      </c>
      <c r="AE2064">
        <v>0</v>
      </c>
      <c r="AF2064" t="s">
        <v>6</v>
      </c>
      <c r="AG2064">
        <v>0.03</v>
      </c>
      <c r="AH2064">
        <v>2</v>
      </c>
      <c r="AI2064">
        <v>27724284</v>
      </c>
      <c r="AJ2064">
        <v>2063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</row>
    <row r="2065" spans="1:44" x14ac:dyDescent="0.2">
      <c r="A2065">
        <f>ROW(Source!A717)</f>
        <v>717</v>
      </c>
      <c r="B2065">
        <v>27724295</v>
      </c>
      <c r="C2065">
        <v>27724281</v>
      </c>
      <c r="D2065">
        <v>25231607</v>
      </c>
      <c r="E2065">
        <v>1</v>
      </c>
      <c r="F2065">
        <v>1</v>
      </c>
      <c r="G2065">
        <v>1</v>
      </c>
      <c r="H2065">
        <v>2</v>
      </c>
      <c r="I2065" t="s">
        <v>997</v>
      </c>
      <c r="J2065" t="s">
        <v>998</v>
      </c>
      <c r="K2065" t="s">
        <v>999</v>
      </c>
      <c r="L2065">
        <v>1368</v>
      </c>
      <c r="N2065">
        <v>1011</v>
      </c>
      <c r="O2065" t="s">
        <v>959</v>
      </c>
      <c r="P2065" t="s">
        <v>959</v>
      </c>
      <c r="Q2065">
        <v>1</v>
      </c>
      <c r="X2065">
        <v>0.02</v>
      </c>
      <c r="Y2065">
        <v>0</v>
      </c>
      <c r="Z2065">
        <v>65.709999999999994</v>
      </c>
      <c r="AA2065">
        <v>11.6</v>
      </c>
      <c r="AB2065">
        <v>0</v>
      </c>
      <c r="AC2065">
        <v>0</v>
      </c>
      <c r="AD2065">
        <v>1</v>
      </c>
      <c r="AE2065">
        <v>0</v>
      </c>
      <c r="AF2065" t="s">
        <v>6</v>
      </c>
      <c r="AG2065">
        <v>0.02</v>
      </c>
      <c r="AH2065">
        <v>2</v>
      </c>
      <c r="AI2065">
        <v>27724285</v>
      </c>
      <c r="AJ2065">
        <v>2064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</row>
    <row r="2066" spans="1:44" x14ac:dyDescent="0.2">
      <c r="A2066">
        <f>ROW(Source!A717)</f>
        <v>717</v>
      </c>
      <c r="B2066">
        <v>27724296</v>
      </c>
      <c r="C2066">
        <v>27724281</v>
      </c>
      <c r="D2066">
        <v>25150263</v>
      </c>
      <c r="E2066">
        <v>1</v>
      </c>
      <c r="F2066">
        <v>1</v>
      </c>
      <c r="G2066">
        <v>1</v>
      </c>
      <c r="H2066">
        <v>3</v>
      </c>
      <c r="I2066" t="s">
        <v>1184</v>
      </c>
      <c r="J2066" t="s">
        <v>1185</v>
      </c>
      <c r="K2066" t="s">
        <v>1186</v>
      </c>
      <c r="L2066">
        <v>1346</v>
      </c>
      <c r="N2066">
        <v>1009</v>
      </c>
      <c r="O2066" t="s">
        <v>178</v>
      </c>
      <c r="P2066" t="s">
        <v>178</v>
      </c>
      <c r="Q2066">
        <v>1</v>
      </c>
      <c r="X2066">
        <v>0.11</v>
      </c>
      <c r="Y2066">
        <v>30.4</v>
      </c>
      <c r="Z2066">
        <v>0</v>
      </c>
      <c r="AA2066">
        <v>0</v>
      </c>
      <c r="AB2066">
        <v>0</v>
      </c>
      <c r="AC2066">
        <v>0</v>
      </c>
      <c r="AD2066">
        <v>1</v>
      </c>
      <c r="AE2066">
        <v>0</v>
      </c>
      <c r="AF2066" t="s">
        <v>6</v>
      </c>
      <c r="AG2066">
        <v>0.11</v>
      </c>
      <c r="AH2066">
        <v>2</v>
      </c>
      <c r="AI2066">
        <v>27724286</v>
      </c>
      <c r="AJ2066">
        <v>2065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</row>
    <row r="2067" spans="1:44" x14ac:dyDescent="0.2">
      <c r="A2067">
        <f>ROW(Source!A717)</f>
        <v>717</v>
      </c>
      <c r="B2067">
        <v>27724297</v>
      </c>
      <c r="C2067">
        <v>27724281</v>
      </c>
      <c r="D2067">
        <v>25152748</v>
      </c>
      <c r="E2067">
        <v>1</v>
      </c>
      <c r="F2067">
        <v>1</v>
      </c>
      <c r="G2067">
        <v>1</v>
      </c>
      <c r="H2067">
        <v>3</v>
      </c>
      <c r="I2067" t="s">
        <v>1302</v>
      </c>
      <c r="J2067" t="s">
        <v>1303</v>
      </c>
      <c r="K2067" t="s">
        <v>1304</v>
      </c>
      <c r="L2067">
        <v>1355</v>
      </c>
      <c r="N2067">
        <v>1010</v>
      </c>
      <c r="O2067" t="s">
        <v>519</v>
      </c>
      <c r="P2067" t="s">
        <v>519</v>
      </c>
      <c r="Q2067">
        <v>100</v>
      </c>
      <c r="X2067">
        <v>1.02</v>
      </c>
      <c r="Y2067">
        <v>86</v>
      </c>
      <c r="Z2067">
        <v>0</v>
      </c>
      <c r="AA2067">
        <v>0</v>
      </c>
      <c r="AB2067">
        <v>0</v>
      </c>
      <c r="AC2067">
        <v>0</v>
      </c>
      <c r="AD2067">
        <v>1</v>
      </c>
      <c r="AE2067">
        <v>0</v>
      </c>
      <c r="AF2067" t="s">
        <v>6</v>
      </c>
      <c r="AG2067">
        <v>1.02</v>
      </c>
      <c r="AH2067">
        <v>2</v>
      </c>
      <c r="AI2067">
        <v>27724287</v>
      </c>
      <c r="AJ2067">
        <v>2066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</row>
    <row r="2068" spans="1:44" x14ac:dyDescent="0.2">
      <c r="A2068">
        <f>ROW(Source!A717)</f>
        <v>717</v>
      </c>
      <c r="B2068">
        <v>27724298</v>
      </c>
      <c r="C2068">
        <v>27724281</v>
      </c>
      <c r="D2068">
        <v>25153108</v>
      </c>
      <c r="E2068">
        <v>1</v>
      </c>
      <c r="F2068">
        <v>1</v>
      </c>
      <c r="G2068">
        <v>1</v>
      </c>
      <c r="H2068">
        <v>3</v>
      </c>
      <c r="I2068" t="s">
        <v>1317</v>
      </c>
      <c r="J2068" t="s">
        <v>1318</v>
      </c>
      <c r="K2068" t="s">
        <v>1319</v>
      </c>
      <c r="L2068">
        <v>1348</v>
      </c>
      <c r="N2068">
        <v>1009</v>
      </c>
      <c r="O2068" t="s">
        <v>46</v>
      </c>
      <c r="P2068" t="s">
        <v>46</v>
      </c>
      <c r="Q2068">
        <v>1000</v>
      </c>
      <c r="X2068">
        <v>1.6000000000000001E-4</v>
      </c>
      <c r="Y2068">
        <v>29800</v>
      </c>
      <c r="Z2068">
        <v>0</v>
      </c>
      <c r="AA2068">
        <v>0</v>
      </c>
      <c r="AB2068">
        <v>0</v>
      </c>
      <c r="AC2068">
        <v>0</v>
      </c>
      <c r="AD2068">
        <v>1</v>
      </c>
      <c r="AE2068">
        <v>0</v>
      </c>
      <c r="AF2068" t="s">
        <v>6</v>
      </c>
      <c r="AG2068">
        <v>1.6000000000000001E-4</v>
      </c>
      <c r="AH2068">
        <v>2</v>
      </c>
      <c r="AI2068">
        <v>27724288</v>
      </c>
      <c r="AJ2068">
        <v>2067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</row>
    <row r="2069" spans="1:44" x14ac:dyDescent="0.2">
      <c r="A2069">
        <f>ROW(Source!A717)</f>
        <v>717</v>
      </c>
      <c r="B2069">
        <v>27724299</v>
      </c>
      <c r="C2069">
        <v>27724281</v>
      </c>
      <c r="D2069">
        <v>25153112</v>
      </c>
      <c r="E2069">
        <v>1</v>
      </c>
      <c r="F2069">
        <v>1</v>
      </c>
      <c r="G2069">
        <v>1</v>
      </c>
      <c r="H2069">
        <v>3</v>
      </c>
      <c r="I2069" t="s">
        <v>1213</v>
      </c>
      <c r="J2069" t="s">
        <v>1214</v>
      </c>
      <c r="K2069" t="s">
        <v>1215</v>
      </c>
      <c r="L2069">
        <v>1348</v>
      </c>
      <c r="N2069">
        <v>1009</v>
      </c>
      <c r="O2069" t="s">
        <v>46</v>
      </c>
      <c r="P2069" t="s">
        <v>46</v>
      </c>
      <c r="Q2069">
        <v>1000</v>
      </c>
      <c r="X2069">
        <v>2.9999999999999997E-4</v>
      </c>
      <c r="Y2069">
        <v>12430</v>
      </c>
      <c r="Z2069">
        <v>0</v>
      </c>
      <c r="AA2069">
        <v>0</v>
      </c>
      <c r="AB2069">
        <v>0</v>
      </c>
      <c r="AC2069">
        <v>0</v>
      </c>
      <c r="AD2069">
        <v>1</v>
      </c>
      <c r="AE2069">
        <v>0</v>
      </c>
      <c r="AF2069" t="s">
        <v>6</v>
      </c>
      <c r="AG2069">
        <v>2.9999999999999997E-4</v>
      </c>
      <c r="AH2069">
        <v>2</v>
      </c>
      <c r="AI2069">
        <v>27724289</v>
      </c>
      <c r="AJ2069">
        <v>2068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</row>
    <row r="2070" spans="1:44" x14ac:dyDescent="0.2">
      <c r="A2070">
        <f>ROW(Source!A717)</f>
        <v>717</v>
      </c>
      <c r="B2070">
        <v>27724300</v>
      </c>
      <c r="C2070">
        <v>27724281</v>
      </c>
      <c r="D2070">
        <v>25147235</v>
      </c>
      <c r="E2070">
        <v>17</v>
      </c>
      <c r="F2070">
        <v>1</v>
      </c>
      <c r="G2070">
        <v>1</v>
      </c>
      <c r="H2070">
        <v>3</v>
      </c>
      <c r="I2070" t="s">
        <v>1204</v>
      </c>
      <c r="J2070" t="s">
        <v>6</v>
      </c>
      <c r="K2070" t="s">
        <v>1205</v>
      </c>
      <c r="L2070">
        <v>1374</v>
      </c>
      <c r="N2070">
        <v>1013</v>
      </c>
      <c r="O2070" t="s">
        <v>1206</v>
      </c>
      <c r="P2070" t="s">
        <v>1206</v>
      </c>
      <c r="Q2070">
        <v>1</v>
      </c>
      <c r="X2070">
        <v>6.27</v>
      </c>
      <c r="Y2070">
        <v>1</v>
      </c>
      <c r="Z2070">
        <v>0</v>
      </c>
      <c r="AA2070">
        <v>0</v>
      </c>
      <c r="AB2070">
        <v>0</v>
      </c>
      <c r="AC2070">
        <v>0</v>
      </c>
      <c r="AD2070">
        <v>1</v>
      </c>
      <c r="AE2070">
        <v>0</v>
      </c>
      <c r="AF2070" t="s">
        <v>6</v>
      </c>
      <c r="AG2070">
        <v>6.27</v>
      </c>
      <c r="AH2070">
        <v>2</v>
      </c>
      <c r="AI2070">
        <v>27724291</v>
      </c>
      <c r="AJ2070">
        <v>2070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</row>
    <row r="2071" spans="1:44" x14ac:dyDescent="0.2">
      <c r="A2071">
        <f>ROW(Source!A720)</f>
        <v>720</v>
      </c>
      <c r="B2071">
        <v>27724312</v>
      </c>
      <c r="C2071">
        <v>27724302</v>
      </c>
      <c r="D2071">
        <v>25412930</v>
      </c>
      <c r="E2071">
        <v>1</v>
      </c>
      <c r="F2071">
        <v>1</v>
      </c>
      <c r="G2071">
        <v>1</v>
      </c>
      <c r="H2071">
        <v>1</v>
      </c>
      <c r="I2071" t="s">
        <v>1107</v>
      </c>
      <c r="J2071" t="s">
        <v>6</v>
      </c>
      <c r="K2071" t="s">
        <v>1108</v>
      </c>
      <c r="L2071">
        <v>1191</v>
      </c>
      <c r="N2071">
        <v>1013</v>
      </c>
      <c r="O2071" t="s">
        <v>953</v>
      </c>
      <c r="P2071" t="s">
        <v>953</v>
      </c>
      <c r="Q2071">
        <v>1</v>
      </c>
      <c r="X2071">
        <v>3.76</v>
      </c>
      <c r="Y2071">
        <v>0</v>
      </c>
      <c r="Z2071">
        <v>0</v>
      </c>
      <c r="AA2071">
        <v>0</v>
      </c>
      <c r="AB2071">
        <v>9.4</v>
      </c>
      <c r="AC2071">
        <v>0</v>
      </c>
      <c r="AD2071">
        <v>1</v>
      </c>
      <c r="AE2071">
        <v>1</v>
      </c>
      <c r="AF2071" t="s">
        <v>6</v>
      </c>
      <c r="AG2071">
        <v>3.76</v>
      </c>
      <c r="AH2071">
        <v>2</v>
      </c>
      <c r="AI2071">
        <v>27724303</v>
      </c>
      <c r="AJ2071">
        <v>2071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</row>
    <row r="2072" spans="1:44" x14ac:dyDescent="0.2">
      <c r="A2072">
        <f>ROW(Source!A720)</f>
        <v>720</v>
      </c>
      <c r="B2072">
        <v>27724313</v>
      </c>
      <c r="C2072">
        <v>27724302</v>
      </c>
      <c r="D2072">
        <v>25412928</v>
      </c>
      <c r="E2072">
        <v>1</v>
      </c>
      <c r="F2072">
        <v>1</v>
      </c>
      <c r="G2072">
        <v>1</v>
      </c>
      <c r="H2072">
        <v>1</v>
      </c>
      <c r="I2072" t="s">
        <v>954</v>
      </c>
      <c r="J2072" t="s">
        <v>6</v>
      </c>
      <c r="K2072" t="s">
        <v>955</v>
      </c>
      <c r="L2072">
        <v>1191</v>
      </c>
      <c r="N2072">
        <v>1013</v>
      </c>
      <c r="O2072" t="s">
        <v>953</v>
      </c>
      <c r="P2072" t="s">
        <v>953</v>
      </c>
      <c r="Q2072">
        <v>1</v>
      </c>
      <c r="X2072">
        <v>0.02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1</v>
      </c>
      <c r="AE2072">
        <v>2</v>
      </c>
      <c r="AF2072" t="s">
        <v>6</v>
      </c>
      <c r="AG2072">
        <v>0.02</v>
      </c>
      <c r="AH2072">
        <v>2</v>
      </c>
      <c r="AI2072">
        <v>27724304</v>
      </c>
      <c r="AJ2072">
        <v>2072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</row>
    <row r="2073" spans="1:44" x14ac:dyDescent="0.2">
      <c r="A2073">
        <f>ROW(Source!A720)</f>
        <v>720</v>
      </c>
      <c r="B2073">
        <v>27724314</v>
      </c>
      <c r="C2073">
        <v>27724302</v>
      </c>
      <c r="D2073">
        <v>25230220</v>
      </c>
      <c r="E2073">
        <v>1</v>
      </c>
      <c r="F2073">
        <v>1</v>
      </c>
      <c r="G2073">
        <v>1</v>
      </c>
      <c r="H2073">
        <v>2</v>
      </c>
      <c r="I2073" t="s">
        <v>991</v>
      </c>
      <c r="J2073" t="s">
        <v>992</v>
      </c>
      <c r="K2073" t="s">
        <v>993</v>
      </c>
      <c r="L2073">
        <v>1368</v>
      </c>
      <c r="N2073">
        <v>1011</v>
      </c>
      <c r="O2073" t="s">
        <v>959</v>
      </c>
      <c r="P2073" t="s">
        <v>959</v>
      </c>
      <c r="Q2073">
        <v>1</v>
      </c>
      <c r="X2073">
        <v>0.01</v>
      </c>
      <c r="Y2073">
        <v>0</v>
      </c>
      <c r="Z2073">
        <v>111.99</v>
      </c>
      <c r="AA2073">
        <v>13.5</v>
      </c>
      <c r="AB2073">
        <v>0</v>
      </c>
      <c r="AC2073">
        <v>0</v>
      </c>
      <c r="AD2073">
        <v>1</v>
      </c>
      <c r="AE2073">
        <v>0</v>
      </c>
      <c r="AF2073" t="s">
        <v>6</v>
      </c>
      <c r="AG2073">
        <v>0.01</v>
      </c>
      <c r="AH2073">
        <v>2</v>
      </c>
      <c r="AI2073">
        <v>27724305</v>
      </c>
      <c r="AJ2073">
        <v>2073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</row>
    <row r="2074" spans="1:44" x14ac:dyDescent="0.2">
      <c r="A2074">
        <f>ROW(Source!A720)</f>
        <v>720</v>
      </c>
      <c r="B2074">
        <v>27724315</v>
      </c>
      <c r="C2074">
        <v>27724302</v>
      </c>
      <c r="D2074">
        <v>25231607</v>
      </c>
      <c r="E2074">
        <v>1</v>
      </c>
      <c r="F2074">
        <v>1</v>
      </c>
      <c r="G2074">
        <v>1</v>
      </c>
      <c r="H2074">
        <v>2</v>
      </c>
      <c r="I2074" t="s">
        <v>997</v>
      </c>
      <c r="J2074" t="s">
        <v>998</v>
      </c>
      <c r="K2074" t="s">
        <v>999</v>
      </c>
      <c r="L2074">
        <v>1368</v>
      </c>
      <c r="N2074">
        <v>1011</v>
      </c>
      <c r="O2074" t="s">
        <v>959</v>
      </c>
      <c r="P2074" t="s">
        <v>959</v>
      </c>
      <c r="Q2074">
        <v>1</v>
      </c>
      <c r="X2074">
        <v>0.01</v>
      </c>
      <c r="Y2074">
        <v>0</v>
      </c>
      <c r="Z2074">
        <v>65.709999999999994</v>
      </c>
      <c r="AA2074">
        <v>11.6</v>
      </c>
      <c r="AB2074">
        <v>0</v>
      </c>
      <c r="AC2074">
        <v>0</v>
      </c>
      <c r="AD2074">
        <v>1</v>
      </c>
      <c r="AE2074">
        <v>0</v>
      </c>
      <c r="AF2074" t="s">
        <v>6</v>
      </c>
      <c r="AG2074">
        <v>0.01</v>
      </c>
      <c r="AH2074">
        <v>2</v>
      </c>
      <c r="AI2074">
        <v>27724306</v>
      </c>
      <c r="AJ2074">
        <v>2074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</row>
    <row r="2075" spans="1:44" x14ac:dyDescent="0.2">
      <c r="A2075">
        <f>ROW(Source!A720)</f>
        <v>720</v>
      </c>
      <c r="B2075">
        <v>27724316</v>
      </c>
      <c r="C2075">
        <v>27724302</v>
      </c>
      <c r="D2075">
        <v>25150263</v>
      </c>
      <c r="E2075">
        <v>1</v>
      </c>
      <c r="F2075">
        <v>1</v>
      </c>
      <c r="G2075">
        <v>1</v>
      </c>
      <c r="H2075">
        <v>3</v>
      </c>
      <c r="I2075" t="s">
        <v>1184</v>
      </c>
      <c r="J2075" t="s">
        <v>1185</v>
      </c>
      <c r="K2075" t="s">
        <v>1186</v>
      </c>
      <c r="L2075">
        <v>1346</v>
      </c>
      <c r="N2075">
        <v>1009</v>
      </c>
      <c r="O2075" t="s">
        <v>178</v>
      </c>
      <c r="P2075" t="s">
        <v>178</v>
      </c>
      <c r="Q2075">
        <v>1</v>
      </c>
      <c r="X2075">
        <v>0.16</v>
      </c>
      <c r="Y2075">
        <v>30.4</v>
      </c>
      <c r="Z2075">
        <v>0</v>
      </c>
      <c r="AA2075">
        <v>0</v>
      </c>
      <c r="AB2075">
        <v>0</v>
      </c>
      <c r="AC2075">
        <v>0</v>
      </c>
      <c r="AD2075">
        <v>1</v>
      </c>
      <c r="AE2075">
        <v>0</v>
      </c>
      <c r="AF2075" t="s">
        <v>6</v>
      </c>
      <c r="AG2075">
        <v>0.16</v>
      </c>
      <c r="AH2075">
        <v>2</v>
      </c>
      <c r="AI2075">
        <v>27724307</v>
      </c>
      <c r="AJ2075">
        <v>2075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</row>
    <row r="2076" spans="1:44" x14ac:dyDescent="0.2">
      <c r="A2076">
        <f>ROW(Source!A720)</f>
        <v>720</v>
      </c>
      <c r="B2076">
        <v>27724317</v>
      </c>
      <c r="C2076">
        <v>27724302</v>
      </c>
      <c r="D2076">
        <v>25150275</v>
      </c>
      <c r="E2076">
        <v>1</v>
      </c>
      <c r="F2076">
        <v>1</v>
      </c>
      <c r="G2076">
        <v>1</v>
      </c>
      <c r="H2076">
        <v>3</v>
      </c>
      <c r="I2076" t="s">
        <v>1187</v>
      </c>
      <c r="J2076" t="s">
        <v>1188</v>
      </c>
      <c r="K2076" t="s">
        <v>1189</v>
      </c>
      <c r="L2076">
        <v>1308</v>
      </c>
      <c r="N2076">
        <v>1003</v>
      </c>
      <c r="O2076" t="s">
        <v>18</v>
      </c>
      <c r="P2076" t="s">
        <v>18</v>
      </c>
      <c r="Q2076">
        <v>100</v>
      </c>
      <c r="X2076">
        <v>5.5E-2</v>
      </c>
      <c r="Y2076">
        <v>120</v>
      </c>
      <c r="Z2076">
        <v>0</v>
      </c>
      <c r="AA2076">
        <v>0</v>
      </c>
      <c r="AB2076">
        <v>0</v>
      </c>
      <c r="AC2076">
        <v>0</v>
      </c>
      <c r="AD2076">
        <v>1</v>
      </c>
      <c r="AE2076">
        <v>0</v>
      </c>
      <c r="AF2076" t="s">
        <v>6</v>
      </c>
      <c r="AG2076">
        <v>5.5E-2</v>
      </c>
      <c r="AH2076">
        <v>2</v>
      </c>
      <c r="AI2076">
        <v>27724308</v>
      </c>
      <c r="AJ2076">
        <v>2076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</row>
    <row r="2077" spans="1:44" x14ac:dyDescent="0.2">
      <c r="A2077">
        <f>ROW(Source!A720)</f>
        <v>720</v>
      </c>
      <c r="B2077">
        <v>27724318</v>
      </c>
      <c r="C2077">
        <v>27724302</v>
      </c>
      <c r="D2077">
        <v>25186459</v>
      </c>
      <c r="E2077">
        <v>1</v>
      </c>
      <c r="F2077">
        <v>1</v>
      </c>
      <c r="G2077">
        <v>1</v>
      </c>
      <c r="H2077">
        <v>3</v>
      </c>
      <c r="I2077" t="s">
        <v>1201</v>
      </c>
      <c r="J2077" t="s">
        <v>1202</v>
      </c>
      <c r="K2077" t="s">
        <v>1203</v>
      </c>
      <c r="L2077">
        <v>1346</v>
      </c>
      <c r="N2077">
        <v>1009</v>
      </c>
      <c r="O2077" t="s">
        <v>178</v>
      </c>
      <c r="P2077" t="s">
        <v>178</v>
      </c>
      <c r="Q2077">
        <v>1</v>
      </c>
      <c r="X2077">
        <v>0.05</v>
      </c>
      <c r="Y2077">
        <v>28.6</v>
      </c>
      <c r="Z2077">
        <v>0</v>
      </c>
      <c r="AA2077">
        <v>0</v>
      </c>
      <c r="AB2077">
        <v>0</v>
      </c>
      <c r="AC2077">
        <v>0</v>
      </c>
      <c r="AD2077">
        <v>1</v>
      </c>
      <c r="AE2077">
        <v>0</v>
      </c>
      <c r="AF2077" t="s">
        <v>6</v>
      </c>
      <c r="AG2077">
        <v>0.05</v>
      </c>
      <c r="AH2077">
        <v>2</v>
      </c>
      <c r="AI2077">
        <v>27724309</v>
      </c>
      <c r="AJ2077">
        <v>2077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</row>
    <row r="2078" spans="1:44" x14ac:dyDescent="0.2">
      <c r="A2078">
        <f>ROW(Source!A720)</f>
        <v>720</v>
      </c>
      <c r="B2078">
        <v>27724319</v>
      </c>
      <c r="C2078">
        <v>27724302</v>
      </c>
      <c r="D2078">
        <v>25147235</v>
      </c>
      <c r="E2078">
        <v>17</v>
      </c>
      <c r="F2078">
        <v>1</v>
      </c>
      <c r="G2078">
        <v>1</v>
      </c>
      <c r="H2078">
        <v>3</v>
      </c>
      <c r="I2078" t="s">
        <v>1204</v>
      </c>
      <c r="J2078" t="s">
        <v>6</v>
      </c>
      <c r="K2078" t="s">
        <v>1205</v>
      </c>
      <c r="L2078">
        <v>1374</v>
      </c>
      <c r="N2078">
        <v>1013</v>
      </c>
      <c r="O2078" t="s">
        <v>1206</v>
      </c>
      <c r="P2078" t="s">
        <v>1206</v>
      </c>
      <c r="Q2078">
        <v>1</v>
      </c>
      <c r="X2078">
        <v>0.71</v>
      </c>
      <c r="Y2078">
        <v>1</v>
      </c>
      <c r="Z2078">
        <v>0</v>
      </c>
      <c r="AA2078">
        <v>0</v>
      </c>
      <c r="AB2078">
        <v>0</v>
      </c>
      <c r="AC2078">
        <v>0</v>
      </c>
      <c r="AD2078">
        <v>1</v>
      </c>
      <c r="AE2078">
        <v>0</v>
      </c>
      <c r="AF2078" t="s">
        <v>6</v>
      </c>
      <c r="AG2078">
        <v>0.71</v>
      </c>
      <c r="AH2078">
        <v>2</v>
      </c>
      <c r="AI2078">
        <v>27724311</v>
      </c>
      <c r="AJ2078">
        <v>2079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</row>
    <row r="2079" spans="1:44" x14ac:dyDescent="0.2">
      <c r="A2079">
        <f>ROW(Source!A721)</f>
        <v>721</v>
      </c>
      <c r="B2079">
        <v>27724312</v>
      </c>
      <c r="C2079">
        <v>27724302</v>
      </c>
      <c r="D2079">
        <v>25412930</v>
      </c>
      <c r="E2079">
        <v>1</v>
      </c>
      <c r="F2079">
        <v>1</v>
      </c>
      <c r="G2079">
        <v>1</v>
      </c>
      <c r="H2079">
        <v>1</v>
      </c>
      <c r="I2079" t="s">
        <v>1107</v>
      </c>
      <c r="J2079" t="s">
        <v>6</v>
      </c>
      <c r="K2079" t="s">
        <v>1108</v>
      </c>
      <c r="L2079">
        <v>1191</v>
      </c>
      <c r="N2079">
        <v>1013</v>
      </c>
      <c r="O2079" t="s">
        <v>953</v>
      </c>
      <c r="P2079" t="s">
        <v>953</v>
      </c>
      <c r="Q2079">
        <v>1</v>
      </c>
      <c r="X2079">
        <v>3.76</v>
      </c>
      <c r="Y2079">
        <v>0</v>
      </c>
      <c r="Z2079">
        <v>0</v>
      </c>
      <c r="AA2079">
        <v>0</v>
      </c>
      <c r="AB2079">
        <v>9.4</v>
      </c>
      <c r="AC2079">
        <v>0</v>
      </c>
      <c r="AD2079">
        <v>1</v>
      </c>
      <c r="AE2079">
        <v>1</v>
      </c>
      <c r="AF2079" t="s">
        <v>6</v>
      </c>
      <c r="AG2079">
        <v>3.76</v>
      </c>
      <c r="AH2079">
        <v>2</v>
      </c>
      <c r="AI2079">
        <v>27724303</v>
      </c>
      <c r="AJ2079">
        <v>2080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</row>
    <row r="2080" spans="1:44" x14ac:dyDescent="0.2">
      <c r="A2080">
        <f>ROW(Source!A721)</f>
        <v>721</v>
      </c>
      <c r="B2080">
        <v>27724313</v>
      </c>
      <c r="C2080">
        <v>27724302</v>
      </c>
      <c r="D2080">
        <v>25412928</v>
      </c>
      <c r="E2080">
        <v>1</v>
      </c>
      <c r="F2080">
        <v>1</v>
      </c>
      <c r="G2080">
        <v>1</v>
      </c>
      <c r="H2080">
        <v>1</v>
      </c>
      <c r="I2080" t="s">
        <v>954</v>
      </c>
      <c r="J2080" t="s">
        <v>6</v>
      </c>
      <c r="K2080" t="s">
        <v>955</v>
      </c>
      <c r="L2080">
        <v>1191</v>
      </c>
      <c r="N2080">
        <v>1013</v>
      </c>
      <c r="O2080" t="s">
        <v>953</v>
      </c>
      <c r="P2080" t="s">
        <v>953</v>
      </c>
      <c r="Q2080">
        <v>1</v>
      </c>
      <c r="X2080">
        <v>0.02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1</v>
      </c>
      <c r="AE2080">
        <v>2</v>
      </c>
      <c r="AF2080" t="s">
        <v>6</v>
      </c>
      <c r="AG2080">
        <v>0.02</v>
      </c>
      <c r="AH2080">
        <v>2</v>
      </c>
      <c r="AI2080">
        <v>27724304</v>
      </c>
      <c r="AJ2080">
        <v>2081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</row>
    <row r="2081" spans="1:44" x14ac:dyDescent="0.2">
      <c r="A2081">
        <f>ROW(Source!A721)</f>
        <v>721</v>
      </c>
      <c r="B2081">
        <v>27724314</v>
      </c>
      <c r="C2081">
        <v>27724302</v>
      </c>
      <c r="D2081">
        <v>25230220</v>
      </c>
      <c r="E2081">
        <v>1</v>
      </c>
      <c r="F2081">
        <v>1</v>
      </c>
      <c r="G2081">
        <v>1</v>
      </c>
      <c r="H2081">
        <v>2</v>
      </c>
      <c r="I2081" t="s">
        <v>991</v>
      </c>
      <c r="J2081" t="s">
        <v>992</v>
      </c>
      <c r="K2081" t="s">
        <v>993</v>
      </c>
      <c r="L2081">
        <v>1368</v>
      </c>
      <c r="N2081">
        <v>1011</v>
      </c>
      <c r="O2081" t="s">
        <v>959</v>
      </c>
      <c r="P2081" t="s">
        <v>959</v>
      </c>
      <c r="Q2081">
        <v>1</v>
      </c>
      <c r="X2081">
        <v>0.01</v>
      </c>
      <c r="Y2081">
        <v>0</v>
      </c>
      <c r="Z2081">
        <v>111.99</v>
      </c>
      <c r="AA2081">
        <v>13.5</v>
      </c>
      <c r="AB2081">
        <v>0</v>
      </c>
      <c r="AC2081">
        <v>0</v>
      </c>
      <c r="AD2081">
        <v>1</v>
      </c>
      <c r="AE2081">
        <v>0</v>
      </c>
      <c r="AF2081" t="s">
        <v>6</v>
      </c>
      <c r="AG2081">
        <v>0.01</v>
      </c>
      <c r="AH2081">
        <v>2</v>
      </c>
      <c r="AI2081">
        <v>27724305</v>
      </c>
      <c r="AJ2081">
        <v>2082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</row>
    <row r="2082" spans="1:44" x14ac:dyDescent="0.2">
      <c r="A2082">
        <f>ROW(Source!A721)</f>
        <v>721</v>
      </c>
      <c r="B2082">
        <v>27724315</v>
      </c>
      <c r="C2082">
        <v>27724302</v>
      </c>
      <c r="D2082">
        <v>25231607</v>
      </c>
      <c r="E2082">
        <v>1</v>
      </c>
      <c r="F2082">
        <v>1</v>
      </c>
      <c r="G2082">
        <v>1</v>
      </c>
      <c r="H2082">
        <v>2</v>
      </c>
      <c r="I2082" t="s">
        <v>997</v>
      </c>
      <c r="J2082" t="s">
        <v>998</v>
      </c>
      <c r="K2082" t="s">
        <v>999</v>
      </c>
      <c r="L2082">
        <v>1368</v>
      </c>
      <c r="N2082">
        <v>1011</v>
      </c>
      <c r="O2082" t="s">
        <v>959</v>
      </c>
      <c r="P2082" t="s">
        <v>959</v>
      </c>
      <c r="Q2082">
        <v>1</v>
      </c>
      <c r="X2082">
        <v>0.01</v>
      </c>
      <c r="Y2082">
        <v>0</v>
      </c>
      <c r="Z2082">
        <v>65.709999999999994</v>
      </c>
      <c r="AA2082">
        <v>11.6</v>
      </c>
      <c r="AB2082">
        <v>0</v>
      </c>
      <c r="AC2082">
        <v>0</v>
      </c>
      <c r="AD2082">
        <v>1</v>
      </c>
      <c r="AE2082">
        <v>0</v>
      </c>
      <c r="AF2082" t="s">
        <v>6</v>
      </c>
      <c r="AG2082">
        <v>0.01</v>
      </c>
      <c r="AH2082">
        <v>2</v>
      </c>
      <c r="AI2082">
        <v>27724306</v>
      </c>
      <c r="AJ2082">
        <v>2083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</row>
    <row r="2083" spans="1:44" x14ac:dyDescent="0.2">
      <c r="A2083">
        <f>ROW(Source!A721)</f>
        <v>721</v>
      </c>
      <c r="B2083">
        <v>27724316</v>
      </c>
      <c r="C2083">
        <v>27724302</v>
      </c>
      <c r="D2083">
        <v>25150263</v>
      </c>
      <c r="E2083">
        <v>1</v>
      </c>
      <c r="F2083">
        <v>1</v>
      </c>
      <c r="G2083">
        <v>1</v>
      </c>
      <c r="H2083">
        <v>3</v>
      </c>
      <c r="I2083" t="s">
        <v>1184</v>
      </c>
      <c r="J2083" t="s">
        <v>1185</v>
      </c>
      <c r="K2083" t="s">
        <v>1186</v>
      </c>
      <c r="L2083">
        <v>1346</v>
      </c>
      <c r="N2083">
        <v>1009</v>
      </c>
      <c r="O2083" t="s">
        <v>178</v>
      </c>
      <c r="P2083" t="s">
        <v>178</v>
      </c>
      <c r="Q2083">
        <v>1</v>
      </c>
      <c r="X2083">
        <v>0.16</v>
      </c>
      <c r="Y2083">
        <v>30.4</v>
      </c>
      <c r="Z2083">
        <v>0</v>
      </c>
      <c r="AA2083">
        <v>0</v>
      </c>
      <c r="AB2083">
        <v>0</v>
      </c>
      <c r="AC2083">
        <v>0</v>
      </c>
      <c r="AD2083">
        <v>1</v>
      </c>
      <c r="AE2083">
        <v>0</v>
      </c>
      <c r="AF2083" t="s">
        <v>6</v>
      </c>
      <c r="AG2083">
        <v>0.16</v>
      </c>
      <c r="AH2083">
        <v>2</v>
      </c>
      <c r="AI2083">
        <v>27724307</v>
      </c>
      <c r="AJ2083">
        <v>2084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</row>
    <row r="2084" spans="1:44" x14ac:dyDescent="0.2">
      <c r="A2084">
        <f>ROW(Source!A721)</f>
        <v>721</v>
      </c>
      <c r="B2084">
        <v>27724317</v>
      </c>
      <c r="C2084">
        <v>27724302</v>
      </c>
      <c r="D2084">
        <v>25150275</v>
      </c>
      <c r="E2084">
        <v>1</v>
      </c>
      <c r="F2084">
        <v>1</v>
      </c>
      <c r="G2084">
        <v>1</v>
      </c>
      <c r="H2084">
        <v>3</v>
      </c>
      <c r="I2084" t="s">
        <v>1187</v>
      </c>
      <c r="J2084" t="s">
        <v>1188</v>
      </c>
      <c r="K2084" t="s">
        <v>1189</v>
      </c>
      <c r="L2084">
        <v>1308</v>
      </c>
      <c r="N2084">
        <v>1003</v>
      </c>
      <c r="O2084" t="s">
        <v>18</v>
      </c>
      <c r="P2084" t="s">
        <v>18</v>
      </c>
      <c r="Q2084">
        <v>100</v>
      </c>
      <c r="X2084">
        <v>5.5E-2</v>
      </c>
      <c r="Y2084">
        <v>120</v>
      </c>
      <c r="Z2084">
        <v>0</v>
      </c>
      <c r="AA2084">
        <v>0</v>
      </c>
      <c r="AB2084">
        <v>0</v>
      </c>
      <c r="AC2084">
        <v>0</v>
      </c>
      <c r="AD2084">
        <v>1</v>
      </c>
      <c r="AE2084">
        <v>0</v>
      </c>
      <c r="AF2084" t="s">
        <v>6</v>
      </c>
      <c r="AG2084">
        <v>5.5E-2</v>
      </c>
      <c r="AH2084">
        <v>2</v>
      </c>
      <c r="AI2084">
        <v>27724308</v>
      </c>
      <c r="AJ2084">
        <v>2085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</row>
    <row r="2085" spans="1:44" x14ac:dyDescent="0.2">
      <c r="A2085">
        <f>ROW(Source!A721)</f>
        <v>721</v>
      </c>
      <c r="B2085">
        <v>27724318</v>
      </c>
      <c r="C2085">
        <v>27724302</v>
      </c>
      <c r="D2085">
        <v>25186459</v>
      </c>
      <c r="E2085">
        <v>1</v>
      </c>
      <c r="F2085">
        <v>1</v>
      </c>
      <c r="G2085">
        <v>1</v>
      </c>
      <c r="H2085">
        <v>3</v>
      </c>
      <c r="I2085" t="s">
        <v>1201</v>
      </c>
      <c r="J2085" t="s">
        <v>1202</v>
      </c>
      <c r="K2085" t="s">
        <v>1203</v>
      </c>
      <c r="L2085">
        <v>1346</v>
      </c>
      <c r="N2085">
        <v>1009</v>
      </c>
      <c r="O2085" t="s">
        <v>178</v>
      </c>
      <c r="P2085" t="s">
        <v>178</v>
      </c>
      <c r="Q2085">
        <v>1</v>
      </c>
      <c r="X2085">
        <v>0.05</v>
      </c>
      <c r="Y2085">
        <v>28.6</v>
      </c>
      <c r="Z2085">
        <v>0</v>
      </c>
      <c r="AA2085">
        <v>0</v>
      </c>
      <c r="AB2085">
        <v>0</v>
      </c>
      <c r="AC2085">
        <v>0</v>
      </c>
      <c r="AD2085">
        <v>1</v>
      </c>
      <c r="AE2085">
        <v>0</v>
      </c>
      <c r="AF2085" t="s">
        <v>6</v>
      </c>
      <c r="AG2085">
        <v>0.05</v>
      </c>
      <c r="AH2085">
        <v>2</v>
      </c>
      <c r="AI2085">
        <v>27724309</v>
      </c>
      <c r="AJ2085">
        <v>2086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</row>
    <row r="2086" spans="1:44" x14ac:dyDescent="0.2">
      <c r="A2086">
        <f>ROW(Source!A721)</f>
        <v>721</v>
      </c>
      <c r="B2086">
        <v>27724319</v>
      </c>
      <c r="C2086">
        <v>27724302</v>
      </c>
      <c r="D2086">
        <v>25147235</v>
      </c>
      <c r="E2086">
        <v>17</v>
      </c>
      <c r="F2086">
        <v>1</v>
      </c>
      <c r="G2086">
        <v>1</v>
      </c>
      <c r="H2086">
        <v>3</v>
      </c>
      <c r="I2086" t="s">
        <v>1204</v>
      </c>
      <c r="J2086" t="s">
        <v>6</v>
      </c>
      <c r="K2086" t="s">
        <v>1205</v>
      </c>
      <c r="L2086">
        <v>1374</v>
      </c>
      <c r="N2086">
        <v>1013</v>
      </c>
      <c r="O2086" t="s">
        <v>1206</v>
      </c>
      <c r="P2086" t="s">
        <v>1206</v>
      </c>
      <c r="Q2086">
        <v>1</v>
      </c>
      <c r="X2086">
        <v>0.71</v>
      </c>
      <c r="Y2086">
        <v>1</v>
      </c>
      <c r="Z2086">
        <v>0</v>
      </c>
      <c r="AA2086">
        <v>0</v>
      </c>
      <c r="AB2086">
        <v>0</v>
      </c>
      <c r="AC2086">
        <v>0</v>
      </c>
      <c r="AD2086">
        <v>1</v>
      </c>
      <c r="AE2086">
        <v>0</v>
      </c>
      <c r="AF2086" t="s">
        <v>6</v>
      </c>
      <c r="AG2086">
        <v>0.71</v>
      </c>
      <c r="AH2086">
        <v>2</v>
      </c>
      <c r="AI2086">
        <v>27724311</v>
      </c>
      <c r="AJ2086">
        <v>2088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</row>
    <row r="2087" spans="1:44" x14ac:dyDescent="0.2">
      <c r="A2087">
        <f>ROW(Source!A724)</f>
        <v>724</v>
      </c>
      <c r="B2087">
        <v>27724329</v>
      </c>
      <c r="C2087">
        <v>27724321</v>
      </c>
      <c r="D2087">
        <v>25418254</v>
      </c>
      <c r="E2087">
        <v>1</v>
      </c>
      <c r="F2087">
        <v>1</v>
      </c>
      <c r="G2087">
        <v>1</v>
      </c>
      <c r="H2087">
        <v>1</v>
      </c>
      <c r="I2087" t="s">
        <v>1207</v>
      </c>
      <c r="J2087" t="s">
        <v>6</v>
      </c>
      <c r="K2087" t="s">
        <v>1208</v>
      </c>
      <c r="L2087">
        <v>1191</v>
      </c>
      <c r="N2087">
        <v>1013</v>
      </c>
      <c r="O2087" t="s">
        <v>953</v>
      </c>
      <c r="P2087" t="s">
        <v>953</v>
      </c>
      <c r="Q2087">
        <v>1</v>
      </c>
      <c r="X2087">
        <v>16.29</v>
      </c>
      <c r="Y2087">
        <v>0</v>
      </c>
      <c r="Z2087">
        <v>0</v>
      </c>
      <c r="AA2087">
        <v>0</v>
      </c>
      <c r="AB2087">
        <v>9.51</v>
      </c>
      <c r="AC2087">
        <v>0</v>
      </c>
      <c r="AD2087">
        <v>1</v>
      </c>
      <c r="AE2087">
        <v>1</v>
      </c>
      <c r="AF2087" t="s">
        <v>6</v>
      </c>
      <c r="AG2087">
        <v>16.29</v>
      </c>
      <c r="AH2087">
        <v>2</v>
      </c>
      <c r="AI2087">
        <v>27724322</v>
      </c>
      <c r="AJ2087">
        <v>2089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</row>
    <row r="2088" spans="1:44" x14ac:dyDescent="0.2">
      <c r="A2088">
        <f>ROW(Source!A724)</f>
        <v>724</v>
      </c>
      <c r="B2088">
        <v>27724330</v>
      </c>
      <c r="C2088">
        <v>27724321</v>
      </c>
      <c r="D2088">
        <v>25412928</v>
      </c>
      <c r="E2088">
        <v>1</v>
      </c>
      <c r="F2088">
        <v>1</v>
      </c>
      <c r="G2088">
        <v>1</v>
      </c>
      <c r="H2088">
        <v>1</v>
      </c>
      <c r="I2088" t="s">
        <v>954</v>
      </c>
      <c r="J2088" t="s">
        <v>6</v>
      </c>
      <c r="K2088" t="s">
        <v>955</v>
      </c>
      <c r="L2088">
        <v>1191</v>
      </c>
      <c r="N2088">
        <v>1013</v>
      </c>
      <c r="O2088" t="s">
        <v>953</v>
      </c>
      <c r="P2088" t="s">
        <v>953</v>
      </c>
      <c r="Q2088">
        <v>1</v>
      </c>
      <c r="X2088">
        <v>0.01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1</v>
      </c>
      <c r="AE2088">
        <v>2</v>
      </c>
      <c r="AF2088" t="s">
        <v>6</v>
      </c>
      <c r="AG2088">
        <v>0.01</v>
      </c>
      <c r="AH2088">
        <v>2</v>
      </c>
      <c r="AI2088">
        <v>27724323</v>
      </c>
      <c r="AJ2088">
        <v>2090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</row>
    <row r="2089" spans="1:44" x14ac:dyDescent="0.2">
      <c r="A2089">
        <f>ROW(Source!A724)</f>
        <v>724</v>
      </c>
      <c r="B2089">
        <v>27724331</v>
      </c>
      <c r="C2089">
        <v>27724321</v>
      </c>
      <c r="D2089">
        <v>25230514</v>
      </c>
      <c r="E2089">
        <v>1</v>
      </c>
      <c r="F2089">
        <v>1</v>
      </c>
      <c r="G2089">
        <v>1</v>
      </c>
      <c r="H2089">
        <v>2</v>
      </c>
      <c r="I2089" t="s">
        <v>960</v>
      </c>
      <c r="J2089" t="s">
        <v>961</v>
      </c>
      <c r="K2089" t="s">
        <v>962</v>
      </c>
      <c r="L2089">
        <v>1368</v>
      </c>
      <c r="N2089">
        <v>1011</v>
      </c>
      <c r="O2089" t="s">
        <v>959</v>
      </c>
      <c r="P2089" t="s">
        <v>959</v>
      </c>
      <c r="Q2089">
        <v>1</v>
      </c>
      <c r="X2089">
        <v>0.01</v>
      </c>
      <c r="Y2089">
        <v>0</v>
      </c>
      <c r="Z2089">
        <v>31.26</v>
      </c>
      <c r="AA2089">
        <v>13.5</v>
      </c>
      <c r="AB2089">
        <v>0</v>
      </c>
      <c r="AC2089">
        <v>0</v>
      </c>
      <c r="AD2089">
        <v>1</v>
      </c>
      <c r="AE2089">
        <v>0</v>
      </c>
      <c r="AF2089" t="s">
        <v>6</v>
      </c>
      <c r="AG2089">
        <v>0.01</v>
      </c>
      <c r="AH2089">
        <v>2</v>
      </c>
      <c r="AI2089">
        <v>27724324</v>
      </c>
      <c r="AJ2089">
        <v>2091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</row>
    <row r="2090" spans="1:44" x14ac:dyDescent="0.2">
      <c r="A2090">
        <f>ROW(Source!A724)</f>
        <v>724</v>
      </c>
      <c r="B2090">
        <v>27724332</v>
      </c>
      <c r="C2090">
        <v>27724321</v>
      </c>
      <c r="D2090">
        <v>25152750</v>
      </c>
      <c r="E2090">
        <v>1</v>
      </c>
      <c r="F2090">
        <v>1</v>
      </c>
      <c r="G2090">
        <v>1</v>
      </c>
      <c r="H2090">
        <v>3</v>
      </c>
      <c r="I2090" t="s">
        <v>1209</v>
      </c>
      <c r="J2090" t="s">
        <v>1210</v>
      </c>
      <c r="K2090" t="s">
        <v>1211</v>
      </c>
      <c r="L2090">
        <v>1356</v>
      </c>
      <c r="N2090">
        <v>1010</v>
      </c>
      <c r="O2090" t="s">
        <v>1212</v>
      </c>
      <c r="P2090" t="s">
        <v>1212</v>
      </c>
      <c r="Q2090">
        <v>1000</v>
      </c>
      <c r="X2090">
        <v>0.2</v>
      </c>
      <c r="Y2090">
        <v>180</v>
      </c>
      <c r="Z2090">
        <v>0</v>
      </c>
      <c r="AA2090">
        <v>0</v>
      </c>
      <c r="AB2090">
        <v>0</v>
      </c>
      <c r="AC2090">
        <v>0</v>
      </c>
      <c r="AD2090">
        <v>1</v>
      </c>
      <c r="AE2090">
        <v>0</v>
      </c>
      <c r="AF2090" t="s">
        <v>6</v>
      </c>
      <c r="AG2090">
        <v>0.2</v>
      </c>
      <c r="AH2090">
        <v>2</v>
      </c>
      <c r="AI2090">
        <v>27724325</v>
      </c>
      <c r="AJ2090">
        <v>2092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</row>
    <row r="2091" spans="1:44" x14ac:dyDescent="0.2">
      <c r="A2091">
        <f>ROW(Source!A724)</f>
        <v>724</v>
      </c>
      <c r="B2091">
        <v>27724333</v>
      </c>
      <c r="C2091">
        <v>27724321</v>
      </c>
      <c r="D2091">
        <v>25153112</v>
      </c>
      <c r="E2091">
        <v>1</v>
      </c>
      <c r="F2091">
        <v>1</v>
      </c>
      <c r="G2091">
        <v>1</v>
      </c>
      <c r="H2091">
        <v>3</v>
      </c>
      <c r="I2091" t="s">
        <v>1213</v>
      </c>
      <c r="J2091" t="s">
        <v>1214</v>
      </c>
      <c r="K2091" t="s">
        <v>1215</v>
      </c>
      <c r="L2091">
        <v>1348</v>
      </c>
      <c r="N2091">
        <v>1009</v>
      </c>
      <c r="O2091" t="s">
        <v>46</v>
      </c>
      <c r="P2091" t="s">
        <v>46</v>
      </c>
      <c r="Q2091">
        <v>1000</v>
      </c>
      <c r="X2091">
        <v>1E-3</v>
      </c>
      <c r="Y2091">
        <v>12430</v>
      </c>
      <c r="Z2091">
        <v>0</v>
      </c>
      <c r="AA2091">
        <v>0</v>
      </c>
      <c r="AB2091">
        <v>0</v>
      </c>
      <c r="AC2091">
        <v>0</v>
      </c>
      <c r="AD2091">
        <v>1</v>
      </c>
      <c r="AE2091">
        <v>0</v>
      </c>
      <c r="AF2091" t="s">
        <v>6</v>
      </c>
      <c r="AG2091">
        <v>1E-3</v>
      </c>
      <c r="AH2091">
        <v>2</v>
      </c>
      <c r="AI2091">
        <v>27724326</v>
      </c>
      <c r="AJ2091">
        <v>2093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</row>
    <row r="2092" spans="1:44" x14ac:dyDescent="0.2">
      <c r="A2092">
        <f>ROW(Source!A724)</f>
        <v>724</v>
      </c>
      <c r="B2092">
        <v>27724334</v>
      </c>
      <c r="C2092">
        <v>27724321</v>
      </c>
      <c r="D2092">
        <v>25147235</v>
      </c>
      <c r="E2092">
        <v>17</v>
      </c>
      <c r="F2092">
        <v>1</v>
      </c>
      <c r="G2092">
        <v>1</v>
      </c>
      <c r="H2092">
        <v>3</v>
      </c>
      <c r="I2092" t="s">
        <v>1204</v>
      </c>
      <c r="J2092" t="s">
        <v>6</v>
      </c>
      <c r="K2092" t="s">
        <v>1205</v>
      </c>
      <c r="L2092">
        <v>1374</v>
      </c>
      <c r="N2092">
        <v>1013</v>
      </c>
      <c r="O2092" t="s">
        <v>1206</v>
      </c>
      <c r="P2092" t="s">
        <v>1206</v>
      </c>
      <c r="Q2092">
        <v>1</v>
      </c>
      <c r="X2092">
        <v>3.1</v>
      </c>
      <c r="Y2092">
        <v>1</v>
      </c>
      <c r="Z2092">
        <v>0</v>
      </c>
      <c r="AA2092">
        <v>0</v>
      </c>
      <c r="AB2092">
        <v>0</v>
      </c>
      <c r="AC2092">
        <v>0</v>
      </c>
      <c r="AD2092">
        <v>1</v>
      </c>
      <c r="AE2092">
        <v>0</v>
      </c>
      <c r="AF2092" t="s">
        <v>6</v>
      </c>
      <c r="AG2092">
        <v>3.1</v>
      </c>
      <c r="AH2092">
        <v>2</v>
      </c>
      <c r="AI2092">
        <v>27724328</v>
      </c>
      <c r="AJ2092">
        <v>2095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</row>
    <row r="2093" spans="1:44" x14ac:dyDescent="0.2">
      <c r="A2093">
        <f>ROW(Source!A725)</f>
        <v>725</v>
      </c>
      <c r="B2093">
        <v>27724329</v>
      </c>
      <c r="C2093">
        <v>27724321</v>
      </c>
      <c r="D2093">
        <v>25418254</v>
      </c>
      <c r="E2093">
        <v>1</v>
      </c>
      <c r="F2093">
        <v>1</v>
      </c>
      <c r="G2093">
        <v>1</v>
      </c>
      <c r="H2093">
        <v>1</v>
      </c>
      <c r="I2093" t="s">
        <v>1207</v>
      </c>
      <c r="J2093" t="s">
        <v>6</v>
      </c>
      <c r="K2093" t="s">
        <v>1208</v>
      </c>
      <c r="L2093">
        <v>1191</v>
      </c>
      <c r="N2093">
        <v>1013</v>
      </c>
      <c r="O2093" t="s">
        <v>953</v>
      </c>
      <c r="P2093" t="s">
        <v>953</v>
      </c>
      <c r="Q2093">
        <v>1</v>
      </c>
      <c r="X2093">
        <v>16.29</v>
      </c>
      <c r="Y2093">
        <v>0</v>
      </c>
      <c r="Z2093">
        <v>0</v>
      </c>
      <c r="AA2093">
        <v>0</v>
      </c>
      <c r="AB2093">
        <v>9.51</v>
      </c>
      <c r="AC2093">
        <v>0</v>
      </c>
      <c r="AD2093">
        <v>1</v>
      </c>
      <c r="AE2093">
        <v>1</v>
      </c>
      <c r="AF2093" t="s">
        <v>6</v>
      </c>
      <c r="AG2093">
        <v>16.29</v>
      </c>
      <c r="AH2093">
        <v>2</v>
      </c>
      <c r="AI2093">
        <v>27724322</v>
      </c>
      <c r="AJ2093">
        <v>2096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</row>
    <row r="2094" spans="1:44" x14ac:dyDescent="0.2">
      <c r="A2094">
        <f>ROW(Source!A725)</f>
        <v>725</v>
      </c>
      <c r="B2094">
        <v>27724330</v>
      </c>
      <c r="C2094">
        <v>27724321</v>
      </c>
      <c r="D2094">
        <v>25412928</v>
      </c>
      <c r="E2094">
        <v>1</v>
      </c>
      <c r="F2094">
        <v>1</v>
      </c>
      <c r="G2094">
        <v>1</v>
      </c>
      <c r="H2094">
        <v>1</v>
      </c>
      <c r="I2094" t="s">
        <v>954</v>
      </c>
      <c r="J2094" t="s">
        <v>6</v>
      </c>
      <c r="K2094" t="s">
        <v>955</v>
      </c>
      <c r="L2094">
        <v>1191</v>
      </c>
      <c r="N2094">
        <v>1013</v>
      </c>
      <c r="O2094" t="s">
        <v>953</v>
      </c>
      <c r="P2094" t="s">
        <v>953</v>
      </c>
      <c r="Q2094">
        <v>1</v>
      </c>
      <c r="X2094">
        <v>0.01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1</v>
      </c>
      <c r="AE2094">
        <v>2</v>
      </c>
      <c r="AF2094" t="s">
        <v>6</v>
      </c>
      <c r="AG2094">
        <v>0.01</v>
      </c>
      <c r="AH2094">
        <v>2</v>
      </c>
      <c r="AI2094">
        <v>27724323</v>
      </c>
      <c r="AJ2094">
        <v>2097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</row>
    <row r="2095" spans="1:44" x14ac:dyDescent="0.2">
      <c r="A2095">
        <f>ROW(Source!A725)</f>
        <v>725</v>
      </c>
      <c r="B2095">
        <v>27724331</v>
      </c>
      <c r="C2095">
        <v>27724321</v>
      </c>
      <c r="D2095">
        <v>25230514</v>
      </c>
      <c r="E2095">
        <v>1</v>
      </c>
      <c r="F2095">
        <v>1</v>
      </c>
      <c r="G2095">
        <v>1</v>
      </c>
      <c r="H2095">
        <v>2</v>
      </c>
      <c r="I2095" t="s">
        <v>960</v>
      </c>
      <c r="J2095" t="s">
        <v>961</v>
      </c>
      <c r="K2095" t="s">
        <v>962</v>
      </c>
      <c r="L2095">
        <v>1368</v>
      </c>
      <c r="N2095">
        <v>1011</v>
      </c>
      <c r="O2095" t="s">
        <v>959</v>
      </c>
      <c r="P2095" t="s">
        <v>959</v>
      </c>
      <c r="Q2095">
        <v>1</v>
      </c>
      <c r="X2095">
        <v>0.01</v>
      </c>
      <c r="Y2095">
        <v>0</v>
      </c>
      <c r="Z2095">
        <v>31.26</v>
      </c>
      <c r="AA2095">
        <v>13.5</v>
      </c>
      <c r="AB2095">
        <v>0</v>
      </c>
      <c r="AC2095">
        <v>0</v>
      </c>
      <c r="AD2095">
        <v>1</v>
      </c>
      <c r="AE2095">
        <v>0</v>
      </c>
      <c r="AF2095" t="s">
        <v>6</v>
      </c>
      <c r="AG2095">
        <v>0.01</v>
      </c>
      <c r="AH2095">
        <v>2</v>
      </c>
      <c r="AI2095">
        <v>27724324</v>
      </c>
      <c r="AJ2095">
        <v>2098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</row>
    <row r="2096" spans="1:44" x14ac:dyDescent="0.2">
      <c r="A2096">
        <f>ROW(Source!A725)</f>
        <v>725</v>
      </c>
      <c r="B2096">
        <v>27724332</v>
      </c>
      <c r="C2096">
        <v>27724321</v>
      </c>
      <c r="D2096">
        <v>25152750</v>
      </c>
      <c r="E2096">
        <v>1</v>
      </c>
      <c r="F2096">
        <v>1</v>
      </c>
      <c r="G2096">
        <v>1</v>
      </c>
      <c r="H2096">
        <v>3</v>
      </c>
      <c r="I2096" t="s">
        <v>1209</v>
      </c>
      <c r="J2096" t="s">
        <v>1210</v>
      </c>
      <c r="K2096" t="s">
        <v>1211</v>
      </c>
      <c r="L2096">
        <v>1356</v>
      </c>
      <c r="N2096">
        <v>1010</v>
      </c>
      <c r="O2096" t="s">
        <v>1212</v>
      </c>
      <c r="P2096" t="s">
        <v>1212</v>
      </c>
      <c r="Q2096">
        <v>1000</v>
      </c>
      <c r="X2096">
        <v>0.2</v>
      </c>
      <c r="Y2096">
        <v>180</v>
      </c>
      <c r="Z2096">
        <v>0</v>
      </c>
      <c r="AA2096">
        <v>0</v>
      </c>
      <c r="AB2096">
        <v>0</v>
      </c>
      <c r="AC2096">
        <v>0</v>
      </c>
      <c r="AD2096">
        <v>1</v>
      </c>
      <c r="AE2096">
        <v>0</v>
      </c>
      <c r="AF2096" t="s">
        <v>6</v>
      </c>
      <c r="AG2096">
        <v>0.2</v>
      </c>
      <c r="AH2096">
        <v>2</v>
      </c>
      <c r="AI2096">
        <v>27724325</v>
      </c>
      <c r="AJ2096">
        <v>2099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</row>
    <row r="2097" spans="1:44" x14ac:dyDescent="0.2">
      <c r="A2097">
        <f>ROW(Source!A725)</f>
        <v>725</v>
      </c>
      <c r="B2097">
        <v>27724333</v>
      </c>
      <c r="C2097">
        <v>27724321</v>
      </c>
      <c r="D2097">
        <v>25153112</v>
      </c>
      <c r="E2097">
        <v>1</v>
      </c>
      <c r="F2097">
        <v>1</v>
      </c>
      <c r="G2097">
        <v>1</v>
      </c>
      <c r="H2097">
        <v>3</v>
      </c>
      <c r="I2097" t="s">
        <v>1213</v>
      </c>
      <c r="J2097" t="s">
        <v>1214</v>
      </c>
      <c r="K2097" t="s">
        <v>1215</v>
      </c>
      <c r="L2097">
        <v>1348</v>
      </c>
      <c r="N2097">
        <v>1009</v>
      </c>
      <c r="O2097" t="s">
        <v>46</v>
      </c>
      <c r="P2097" t="s">
        <v>46</v>
      </c>
      <c r="Q2097">
        <v>1000</v>
      </c>
      <c r="X2097">
        <v>1E-3</v>
      </c>
      <c r="Y2097">
        <v>12430</v>
      </c>
      <c r="Z2097">
        <v>0</v>
      </c>
      <c r="AA2097">
        <v>0</v>
      </c>
      <c r="AB2097">
        <v>0</v>
      </c>
      <c r="AC2097">
        <v>0</v>
      </c>
      <c r="AD2097">
        <v>1</v>
      </c>
      <c r="AE2097">
        <v>0</v>
      </c>
      <c r="AF2097" t="s">
        <v>6</v>
      </c>
      <c r="AG2097">
        <v>1E-3</v>
      </c>
      <c r="AH2097">
        <v>2</v>
      </c>
      <c r="AI2097">
        <v>27724326</v>
      </c>
      <c r="AJ2097">
        <v>2100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</row>
    <row r="2098" spans="1:44" x14ac:dyDescent="0.2">
      <c r="A2098">
        <f>ROW(Source!A725)</f>
        <v>725</v>
      </c>
      <c r="B2098">
        <v>27724334</v>
      </c>
      <c r="C2098">
        <v>27724321</v>
      </c>
      <c r="D2098">
        <v>25147235</v>
      </c>
      <c r="E2098">
        <v>17</v>
      </c>
      <c r="F2098">
        <v>1</v>
      </c>
      <c r="G2098">
        <v>1</v>
      </c>
      <c r="H2098">
        <v>3</v>
      </c>
      <c r="I2098" t="s">
        <v>1204</v>
      </c>
      <c r="J2098" t="s">
        <v>6</v>
      </c>
      <c r="K2098" t="s">
        <v>1205</v>
      </c>
      <c r="L2098">
        <v>1374</v>
      </c>
      <c r="N2098">
        <v>1013</v>
      </c>
      <c r="O2098" t="s">
        <v>1206</v>
      </c>
      <c r="P2098" t="s">
        <v>1206</v>
      </c>
      <c r="Q2098">
        <v>1</v>
      </c>
      <c r="X2098">
        <v>3.1</v>
      </c>
      <c r="Y2098">
        <v>1</v>
      </c>
      <c r="Z2098">
        <v>0</v>
      </c>
      <c r="AA2098">
        <v>0</v>
      </c>
      <c r="AB2098">
        <v>0</v>
      </c>
      <c r="AC2098">
        <v>0</v>
      </c>
      <c r="AD2098">
        <v>1</v>
      </c>
      <c r="AE2098">
        <v>0</v>
      </c>
      <c r="AF2098" t="s">
        <v>6</v>
      </c>
      <c r="AG2098">
        <v>3.1</v>
      </c>
      <c r="AH2098">
        <v>2</v>
      </c>
      <c r="AI2098">
        <v>27724328</v>
      </c>
      <c r="AJ2098">
        <v>2102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</row>
    <row r="2099" spans="1:44" x14ac:dyDescent="0.2">
      <c r="A2099">
        <f>ROW(Source!A764)</f>
        <v>764</v>
      </c>
      <c r="B2099">
        <v>27724340</v>
      </c>
      <c r="C2099">
        <v>27724336</v>
      </c>
      <c r="D2099">
        <v>25416200</v>
      </c>
      <c r="E2099">
        <v>1</v>
      </c>
      <c r="F2099">
        <v>1</v>
      </c>
      <c r="G2099">
        <v>1</v>
      </c>
      <c r="H2099">
        <v>1</v>
      </c>
      <c r="I2099" t="s">
        <v>1216</v>
      </c>
      <c r="J2099" t="s">
        <v>6</v>
      </c>
      <c r="K2099" t="s">
        <v>1217</v>
      </c>
      <c r="L2099">
        <v>1191</v>
      </c>
      <c r="N2099">
        <v>1013</v>
      </c>
      <c r="O2099" t="s">
        <v>953</v>
      </c>
      <c r="P2099" t="s">
        <v>953</v>
      </c>
      <c r="Q2099">
        <v>1</v>
      </c>
      <c r="X2099">
        <v>172.76</v>
      </c>
      <c r="Y2099">
        <v>0</v>
      </c>
      <c r="Z2099">
        <v>0</v>
      </c>
      <c r="AA2099">
        <v>0</v>
      </c>
      <c r="AB2099">
        <v>8.09</v>
      </c>
      <c r="AC2099">
        <v>0</v>
      </c>
      <c r="AD2099">
        <v>1</v>
      </c>
      <c r="AE2099">
        <v>1</v>
      </c>
      <c r="AF2099" t="s">
        <v>6</v>
      </c>
      <c r="AG2099">
        <v>172.76</v>
      </c>
      <c r="AH2099">
        <v>2</v>
      </c>
      <c r="AI2099">
        <v>27724337</v>
      </c>
      <c r="AJ2099">
        <v>2103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</row>
    <row r="2100" spans="1:44" x14ac:dyDescent="0.2">
      <c r="A2100">
        <f>ROW(Source!A764)</f>
        <v>764</v>
      </c>
      <c r="B2100">
        <v>27724341</v>
      </c>
      <c r="C2100">
        <v>27724336</v>
      </c>
      <c r="D2100">
        <v>25412928</v>
      </c>
      <c r="E2100">
        <v>1</v>
      </c>
      <c r="F2100">
        <v>1</v>
      </c>
      <c r="G2100">
        <v>1</v>
      </c>
      <c r="H2100">
        <v>1</v>
      </c>
      <c r="I2100" t="s">
        <v>954</v>
      </c>
      <c r="J2100" t="s">
        <v>6</v>
      </c>
      <c r="K2100" t="s">
        <v>955</v>
      </c>
      <c r="L2100">
        <v>1191</v>
      </c>
      <c r="N2100">
        <v>1013</v>
      </c>
      <c r="O2100" t="s">
        <v>953</v>
      </c>
      <c r="P2100" t="s">
        <v>953</v>
      </c>
      <c r="Q2100">
        <v>1</v>
      </c>
      <c r="X2100">
        <v>7.74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1</v>
      </c>
      <c r="AE2100">
        <v>2</v>
      </c>
      <c r="AF2100" t="s">
        <v>6</v>
      </c>
      <c r="AG2100">
        <v>7.74</v>
      </c>
      <c r="AH2100">
        <v>2</v>
      </c>
      <c r="AI2100">
        <v>27724338</v>
      </c>
      <c r="AJ2100">
        <v>2104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</row>
    <row r="2101" spans="1:44" x14ac:dyDescent="0.2">
      <c r="A2101">
        <f>ROW(Source!A764)</f>
        <v>764</v>
      </c>
      <c r="B2101">
        <v>27724342</v>
      </c>
      <c r="C2101">
        <v>27724336</v>
      </c>
      <c r="D2101">
        <v>25230514</v>
      </c>
      <c r="E2101">
        <v>1</v>
      </c>
      <c r="F2101">
        <v>1</v>
      </c>
      <c r="G2101">
        <v>1</v>
      </c>
      <c r="H2101">
        <v>2</v>
      </c>
      <c r="I2101" t="s">
        <v>960</v>
      </c>
      <c r="J2101" t="s">
        <v>961</v>
      </c>
      <c r="K2101" t="s">
        <v>962</v>
      </c>
      <c r="L2101">
        <v>1368</v>
      </c>
      <c r="N2101">
        <v>1011</v>
      </c>
      <c r="O2101" t="s">
        <v>959</v>
      </c>
      <c r="P2101" t="s">
        <v>959</v>
      </c>
      <c r="Q2101">
        <v>1</v>
      </c>
      <c r="X2101">
        <v>7.74</v>
      </c>
      <c r="Y2101">
        <v>0</v>
      </c>
      <c r="Z2101">
        <v>31.26</v>
      </c>
      <c r="AA2101">
        <v>13.5</v>
      </c>
      <c r="AB2101">
        <v>0</v>
      </c>
      <c r="AC2101">
        <v>0</v>
      </c>
      <c r="AD2101">
        <v>1</v>
      </c>
      <c r="AE2101">
        <v>0</v>
      </c>
      <c r="AF2101" t="s">
        <v>6</v>
      </c>
      <c r="AG2101">
        <v>7.74</v>
      </c>
      <c r="AH2101">
        <v>2</v>
      </c>
      <c r="AI2101">
        <v>27724339</v>
      </c>
      <c r="AJ2101">
        <v>2105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</row>
    <row r="2102" spans="1:44" x14ac:dyDescent="0.2">
      <c r="A2102">
        <f>ROW(Source!A765)</f>
        <v>765</v>
      </c>
      <c r="B2102">
        <v>27724340</v>
      </c>
      <c r="C2102">
        <v>27724336</v>
      </c>
      <c r="D2102">
        <v>25416200</v>
      </c>
      <c r="E2102">
        <v>1</v>
      </c>
      <c r="F2102">
        <v>1</v>
      </c>
      <c r="G2102">
        <v>1</v>
      </c>
      <c r="H2102">
        <v>1</v>
      </c>
      <c r="I2102" t="s">
        <v>1216</v>
      </c>
      <c r="J2102" t="s">
        <v>6</v>
      </c>
      <c r="K2102" t="s">
        <v>1217</v>
      </c>
      <c r="L2102">
        <v>1191</v>
      </c>
      <c r="N2102">
        <v>1013</v>
      </c>
      <c r="O2102" t="s">
        <v>953</v>
      </c>
      <c r="P2102" t="s">
        <v>953</v>
      </c>
      <c r="Q2102">
        <v>1</v>
      </c>
      <c r="X2102">
        <v>172.76</v>
      </c>
      <c r="Y2102">
        <v>0</v>
      </c>
      <c r="Z2102">
        <v>0</v>
      </c>
      <c r="AA2102">
        <v>0</v>
      </c>
      <c r="AB2102">
        <v>8.09</v>
      </c>
      <c r="AC2102">
        <v>0</v>
      </c>
      <c r="AD2102">
        <v>1</v>
      </c>
      <c r="AE2102">
        <v>1</v>
      </c>
      <c r="AF2102" t="s">
        <v>6</v>
      </c>
      <c r="AG2102">
        <v>172.76</v>
      </c>
      <c r="AH2102">
        <v>2</v>
      </c>
      <c r="AI2102">
        <v>27724337</v>
      </c>
      <c r="AJ2102">
        <v>2106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</row>
    <row r="2103" spans="1:44" x14ac:dyDescent="0.2">
      <c r="A2103">
        <f>ROW(Source!A765)</f>
        <v>765</v>
      </c>
      <c r="B2103">
        <v>27724341</v>
      </c>
      <c r="C2103">
        <v>27724336</v>
      </c>
      <c r="D2103">
        <v>25412928</v>
      </c>
      <c r="E2103">
        <v>1</v>
      </c>
      <c r="F2103">
        <v>1</v>
      </c>
      <c r="G2103">
        <v>1</v>
      </c>
      <c r="H2103">
        <v>1</v>
      </c>
      <c r="I2103" t="s">
        <v>954</v>
      </c>
      <c r="J2103" t="s">
        <v>6</v>
      </c>
      <c r="K2103" t="s">
        <v>955</v>
      </c>
      <c r="L2103">
        <v>1191</v>
      </c>
      <c r="N2103">
        <v>1013</v>
      </c>
      <c r="O2103" t="s">
        <v>953</v>
      </c>
      <c r="P2103" t="s">
        <v>953</v>
      </c>
      <c r="Q2103">
        <v>1</v>
      </c>
      <c r="X2103">
        <v>7.74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1</v>
      </c>
      <c r="AE2103">
        <v>2</v>
      </c>
      <c r="AF2103" t="s">
        <v>6</v>
      </c>
      <c r="AG2103">
        <v>7.74</v>
      </c>
      <c r="AH2103">
        <v>2</v>
      </c>
      <c r="AI2103">
        <v>27724338</v>
      </c>
      <c r="AJ2103">
        <v>2107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</row>
    <row r="2104" spans="1:44" x14ac:dyDescent="0.2">
      <c r="A2104">
        <f>ROW(Source!A765)</f>
        <v>765</v>
      </c>
      <c r="B2104">
        <v>27724342</v>
      </c>
      <c r="C2104">
        <v>27724336</v>
      </c>
      <c r="D2104">
        <v>25230514</v>
      </c>
      <c r="E2104">
        <v>1</v>
      </c>
      <c r="F2104">
        <v>1</v>
      </c>
      <c r="G2104">
        <v>1</v>
      </c>
      <c r="H2104">
        <v>2</v>
      </c>
      <c r="I2104" t="s">
        <v>960</v>
      </c>
      <c r="J2104" t="s">
        <v>961</v>
      </c>
      <c r="K2104" t="s">
        <v>962</v>
      </c>
      <c r="L2104">
        <v>1368</v>
      </c>
      <c r="N2104">
        <v>1011</v>
      </c>
      <c r="O2104" t="s">
        <v>959</v>
      </c>
      <c r="P2104" t="s">
        <v>959</v>
      </c>
      <c r="Q2104">
        <v>1</v>
      </c>
      <c r="X2104">
        <v>7.74</v>
      </c>
      <c r="Y2104">
        <v>0</v>
      </c>
      <c r="Z2104">
        <v>31.26</v>
      </c>
      <c r="AA2104">
        <v>13.5</v>
      </c>
      <c r="AB2104">
        <v>0</v>
      </c>
      <c r="AC2104">
        <v>0</v>
      </c>
      <c r="AD2104">
        <v>1</v>
      </c>
      <c r="AE2104">
        <v>0</v>
      </c>
      <c r="AF2104" t="s">
        <v>6</v>
      </c>
      <c r="AG2104">
        <v>7.74</v>
      </c>
      <c r="AH2104">
        <v>2</v>
      </c>
      <c r="AI2104">
        <v>27724339</v>
      </c>
      <c r="AJ2104">
        <v>2108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</row>
    <row r="2105" spans="1:44" x14ac:dyDescent="0.2">
      <c r="A2105">
        <f>ROW(Source!A766)</f>
        <v>766</v>
      </c>
      <c r="B2105">
        <v>27724348</v>
      </c>
      <c r="C2105">
        <v>27724343</v>
      </c>
      <c r="D2105">
        <v>25416103</v>
      </c>
      <c r="E2105">
        <v>1</v>
      </c>
      <c r="F2105">
        <v>1</v>
      </c>
      <c r="G2105">
        <v>1</v>
      </c>
      <c r="H2105">
        <v>1</v>
      </c>
      <c r="I2105" t="s">
        <v>1218</v>
      </c>
      <c r="J2105" t="s">
        <v>6</v>
      </c>
      <c r="K2105" t="s">
        <v>1219</v>
      </c>
      <c r="L2105">
        <v>1191</v>
      </c>
      <c r="N2105">
        <v>1013</v>
      </c>
      <c r="O2105" t="s">
        <v>953</v>
      </c>
      <c r="P2105" t="s">
        <v>953</v>
      </c>
      <c r="Q2105">
        <v>1</v>
      </c>
      <c r="X2105">
        <v>275.60000000000002</v>
      </c>
      <c r="Y2105">
        <v>0</v>
      </c>
      <c r="Z2105">
        <v>0</v>
      </c>
      <c r="AA2105">
        <v>0</v>
      </c>
      <c r="AB2105">
        <v>7.68</v>
      </c>
      <c r="AC2105">
        <v>0</v>
      </c>
      <c r="AD2105">
        <v>1</v>
      </c>
      <c r="AE2105">
        <v>1</v>
      </c>
      <c r="AF2105" t="s">
        <v>6</v>
      </c>
      <c r="AG2105">
        <v>275.60000000000002</v>
      </c>
      <c r="AH2105">
        <v>2</v>
      </c>
      <c r="AI2105">
        <v>27724344</v>
      </c>
      <c r="AJ2105">
        <v>2109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</row>
    <row r="2106" spans="1:44" x14ac:dyDescent="0.2">
      <c r="A2106">
        <f>ROW(Source!A766)</f>
        <v>766</v>
      </c>
      <c r="B2106">
        <v>27724349</v>
      </c>
      <c r="C2106">
        <v>27724343</v>
      </c>
      <c r="D2106">
        <v>25231936</v>
      </c>
      <c r="E2106">
        <v>1</v>
      </c>
      <c r="F2106">
        <v>1</v>
      </c>
      <c r="G2106">
        <v>1</v>
      </c>
      <c r="H2106">
        <v>2</v>
      </c>
      <c r="I2106" t="s">
        <v>1039</v>
      </c>
      <c r="J2106" t="s">
        <v>1040</v>
      </c>
      <c r="K2106" t="s">
        <v>1041</v>
      </c>
      <c r="L2106">
        <v>1368</v>
      </c>
      <c r="N2106">
        <v>1011</v>
      </c>
      <c r="O2106" t="s">
        <v>959</v>
      </c>
      <c r="P2106" t="s">
        <v>959</v>
      </c>
      <c r="Q2106">
        <v>1</v>
      </c>
      <c r="X2106">
        <v>1.58</v>
      </c>
      <c r="Y2106">
        <v>0</v>
      </c>
      <c r="Z2106">
        <v>32.5</v>
      </c>
      <c r="AA2106">
        <v>0</v>
      </c>
      <c r="AB2106">
        <v>0</v>
      </c>
      <c r="AC2106">
        <v>0</v>
      </c>
      <c r="AD2106">
        <v>1</v>
      </c>
      <c r="AE2106">
        <v>0</v>
      </c>
      <c r="AF2106" t="s">
        <v>6</v>
      </c>
      <c r="AG2106">
        <v>1.58</v>
      </c>
      <c r="AH2106">
        <v>2</v>
      </c>
      <c r="AI2106">
        <v>27724345</v>
      </c>
      <c r="AJ2106">
        <v>2110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</row>
    <row r="2107" spans="1:44" x14ac:dyDescent="0.2">
      <c r="A2107">
        <f>ROW(Source!A766)</f>
        <v>766</v>
      </c>
      <c r="B2107">
        <v>27724350</v>
      </c>
      <c r="C2107">
        <v>27724343</v>
      </c>
      <c r="D2107">
        <v>25232531</v>
      </c>
      <c r="E2107">
        <v>1</v>
      </c>
      <c r="F2107">
        <v>1</v>
      </c>
      <c r="G2107">
        <v>1</v>
      </c>
      <c r="H2107">
        <v>2</v>
      </c>
      <c r="I2107" t="s">
        <v>1042</v>
      </c>
      <c r="J2107" t="s">
        <v>1043</v>
      </c>
      <c r="K2107" t="s">
        <v>1044</v>
      </c>
      <c r="L2107">
        <v>1368</v>
      </c>
      <c r="N2107">
        <v>1011</v>
      </c>
      <c r="O2107" t="s">
        <v>959</v>
      </c>
      <c r="P2107" t="s">
        <v>959</v>
      </c>
      <c r="Q2107">
        <v>1</v>
      </c>
      <c r="X2107">
        <v>3.16</v>
      </c>
      <c r="Y2107">
        <v>0</v>
      </c>
      <c r="Z2107">
        <v>1.53</v>
      </c>
      <c r="AA2107">
        <v>0</v>
      </c>
      <c r="AB2107">
        <v>0</v>
      </c>
      <c r="AC2107">
        <v>0</v>
      </c>
      <c r="AD2107">
        <v>1</v>
      </c>
      <c r="AE2107">
        <v>0</v>
      </c>
      <c r="AF2107" t="s">
        <v>6</v>
      </c>
      <c r="AG2107">
        <v>3.16</v>
      </c>
      <c r="AH2107">
        <v>2</v>
      </c>
      <c r="AI2107">
        <v>27724346</v>
      </c>
      <c r="AJ2107">
        <v>2111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</row>
    <row r="2108" spans="1:44" x14ac:dyDescent="0.2">
      <c r="A2108">
        <f>ROW(Source!A766)</f>
        <v>766</v>
      </c>
      <c r="B2108">
        <v>27724351</v>
      </c>
      <c r="C2108">
        <v>27724343</v>
      </c>
      <c r="D2108">
        <v>25147242</v>
      </c>
      <c r="E2108">
        <v>17</v>
      </c>
      <c r="F2108">
        <v>1</v>
      </c>
      <c r="G2108">
        <v>1</v>
      </c>
      <c r="H2108">
        <v>3</v>
      </c>
      <c r="I2108" t="s">
        <v>44</v>
      </c>
      <c r="J2108" t="s">
        <v>6</v>
      </c>
      <c r="K2108" t="s">
        <v>45</v>
      </c>
      <c r="L2108">
        <v>1348</v>
      </c>
      <c r="N2108">
        <v>1009</v>
      </c>
      <c r="O2108" t="s">
        <v>46</v>
      </c>
      <c r="P2108" t="s">
        <v>46</v>
      </c>
      <c r="Q2108">
        <v>1000</v>
      </c>
      <c r="X2108">
        <v>13.4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 t="s">
        <v>6</v>
      </c>
      <c r="AG2108">
        <v>13.4</v>
      </c>
      <c r="AH2108">
        <v>2</v>
      </c>
      <c r="AI2108">
        <v>27724347</v>
      </c>
      <c r="AJ2108">
        <v>2112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</row>
    <row r="2109" spans="1:44" x14ac:dyDescent="0.2">
      <c r="A2109">
        <f>ROW(Source!A767)</f>
        <v>767</v>
      </c>
      <c r="B2109">
        <v>27724348</v>
      </c>
      <c r="C2109">
        <v>27724343</v>
      </c>
      <c r="D2109">
        <v>25416103</v>
      </c>
      <c r="E2109">
        <v>1</v>
      </c>
      <c r="F2109">
        <v>1</v>
      </c>
      <c r="G2109">
        <v>1</v>
      </c>
      <c r="H2109">
        <v>1</v>
      </c>
      <c r="I2109" t="s">
        <v>1218</v>
      </c>
      <c r="J2109" t="s">
        <v>6</v>
      </c>
      <c r="K2109" t="s">
        <v>1219</v>
      </c>
      <c r="L2109">
        <v>1191</v>
      </c>
      <c r="N2109">
        <v>1013</v>
      </c>
      <c r="O2109" t="s">
        <v>953</v>
      </c>
      <c r="P2109" t="s">
        <v>953</v>
      </c>
      <c r="Q2109">
        <v>1</v>
      </c>
      <c r="X2109">
        <v>275.60000000000002</v>
      </c>
      <c r="Y2109">
        <v>0</v>
      </c>
      <c r="Z2109">
        <v>0</v>
      </c>
      <c r="AA2109">
        <v>0</v>
      </c>
      <c r="AB2109">
        <v>7.68</v>
      </c>
      <c r="AC2109">
        <v>0</v>
      </c>
      <c r="AD2109">
        <v>1</v>
      </c>
      <c r="AE2109">
        <v>1</v>
      </c>
      <c r="AF2109" t="s">
        <v>6</v>
      </c>
      <c r="AG2109">
        <v>275.60000000000002</v>
      </c>
      <c r="AH2109">
        <v>2</v>
      </c>
      <c r="AI2109">
        <v>27724344</v>
      </c>
      <c r="AJ2109">
        <v>2113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</row>
    <row r="2110" spans="1:44" x14ac:dyDescent="0.2">
      <c r="A2110">
        <f>ROW(Source!A767)</f>
        <v>767</v>
      </c>
      <c r="B2110">
        <v>27724349</v>
      </c>
      <c r="C2110">
        <v>27724343</v>
      </c>
      <c r="D2110">
        <v>25231936</v>
      </c>
      <c r="E2110">
        <v>1</v>
      </c>
      <c r="F2110">
        <v>1</v>
      </c>
      <c r="G2110">
        <v>1</v>
      </c>
      <c r="H2110">
        <v>2</v>
      </c>
      <c r="I2110" t="s">
        <v>1039</v>
      </c>
      <c r="J2110" t="s">
        <v>1040</v>
      </c>
      <c r="K2110" t="s">
        <v>1041</v>
      </c>
      <c r="L2110">
        <v>1368</v>
      </c>
      <c r="N2110">
        <v>1011</v>
      </c>
      <c r="O2110" t="s">
        <v>959</v>
      </c>
      <c r="P2110" t="s">
        <v>959</v>
      </c>
      <c r="Q2110">
        <v>1</v>
      </c>
      <c r="X2110">
        <v>1.58</v>
      </c>
      <c r="Y2110">
        <v>0</v>
      </c>
      <c r="Z2110">
        <v>32.5</v>
      </c>
      <c r="AA2110">
        <v>0</v>
      </c>
      <c r="AB2110">
        <v>0</v>
      </c>
      <c r="AC2110">
        <v>0</v>
      </c>
      <c r="AD2110">
        <v>1</v>
      </c>
      <c r="AE2110">
        <v>0</v>
      </c>
      <c r="AF2110" t="s">
        <v>6</v>
      </c>
      <c r="AG2110">
        <v>1.58</v>
      </c>
      <c r="AH2110">
        <v>2</v>
      </c>
      <c r="AI2110">
        <v>27724345</v>
      </c>
      <c r="AJ2110">
        <v>2114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</row>
    <row r="2111" spans="1:44" x14ac:dyDescent="0.2">
      <c r="A2111">
        <f>ROW(Source!A767)</f>
        <v>767</v>
      </c>
      <c r="B2111">
        <v>27724350</v>
      </c>
      <c r="C2111">
        <v>27724343</v>
      </c>
      <c r="D2111">
        <v>25232531</v>
      </c>
      <c r="E2111">
        <v>1</v>
      </c>
      <c r="F2111">
        <v>1</v>
      </c>
      <c r="G2111">
        <v>1</v>
      </c>
      <c r="H2111">
        <v>2</v>
      </c>
      <c r="I2111" t="s">
        <v>1042</v>
      </c>
      <c r="J2111" t="s">
        <v>1043</v>
      </c>
      <c r="K2111" t="s">
        <v>1044</v>
      </c>
      <c r="L2111">
        <v>1368</v>
      </c>
      <c r="N2111">
        <v>1011</v>
      </c>
      <c r="O2111" t="s">
        <v>959</v>
      </c>
      <c r="P2111" t="s">
        <v>959</v>
      </c>
      <c r="Q2111">
        <v>1</v>
      </c>
      <c r="X2111">
        <v>3.16</v>
      </c>
      <c r="Y2111">
        <v>0</v>
      </c>
      <c r="Z2111">
        <v>1.53</v>
      </c>
      <c r="AA2111">
        <v>0</v>
      </c>
      <c r="AB2111">
        <v>0</v>
      </c>
      <c r="AC2111">
        <v>0</v>
      </c>
      <c r="AD2111">
        <v>1</v>
      </c>
      <c r="AE2111">
        <v>0</v>
      </c>
      <c r="AF2111" t="s">
        <v>6</v>
      </c>
      <c r="AG2111">
        <v>3.16</v>
      </c>
      <c r="AH2111">
        <v>2</v>
      </c>
      <c r="AI2111">
        <v>27724346</v>
      </c>
      <c r="AJ2111">
        <v>2115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</row>
    <row r="2112" spans="1:44" x14ac:dyDescent="0.2">
      <c r="A2112">
        <f>ROW(Source!A767)</f>
        <v>767</v>
      </c>
      <c r="B2112">
        <v>27724351</v>
      </c>
      <c r="C2112">
        <v>27724343</v>
      </c>
      <c r="D2112">
        <v>25147242</v>
      </c>
      <c r="E2112">
        <v>17</v>
      </c>
      <c r="F2112">
        <v>1</v>
      </c>
      <c r="G2112">
        <v>1</v>
      </c>
      <c r="H2112">
        <v>3</v>
      </c>
      <c r="I2112" t="s">
        <v>44</v>
      </c>
      <c r="J2112" t="s">
        <v>6</v>
      </c>
      <c r="K2112" t="s">
        <v>45</v>
      </c>
      <c r="L2112">
        <v>1348</v>
      </c>
      <c r="N2112">
        <v>1009</v>
      </c>
      <c r="O2112" t="s">
        <v>46</v>
      </c>
      <c r="P2112" t="s">
        <v>46</v>
      </c>
      <c r="Q2112">
        <v>1000</v>
      </c>
      <c r="X2112">
        <v>13.4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 t="s">
        <v>6</v>
      </c>
      <c r="AG2112">
        <v>13.4</v>
      </c>
      <c r="AH2112">
        <v>2</v>
      </c>
      <c r="AI2112">
        <v>27724347</v>
      </c>
      <c r="AJ2112">
        <v>2116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</row>
    <row r="2113" spans="1:44" x14ac:dyDescent="0.2">
      <c r="A2113">
        <f>ROW(Source!A770)</f>
        <v>770</v>
      </c>
      <c r="B2113">
        <v>27724355</v>
      </c>
      <c r="C2113">
        <v>27724353</v>
      </c>
      <c r="D2113">
        <v>25413050</v>
      </c>
      <c r="E2113">
        <v>1</v>
      </c>
      <c r="F2113">
        <v>1</v>
      </c>
      <c r="G2113">
        <v>1</v>
      </c>
      <c r="H2113">
        <v>1</v>
      </c>
      <c r="I2113" t="s">
        <v>984</v>
      </c>
      <c r="J2113" t="s">
        <v>6</v>
      </c>
      <c r="K2113" t="s">
        <v>985</v>
      </c>
      <c r="L2113">
        <v>1191</v>
      </c>
      <c r="N2113">
        <v>1013</v>
      </c>
      <c r="O2113" t="s">
        <v>953</v>
      </c>
      <c r="P2113" t="s">
        <v>953</v>
      </c>
      <c r="Q2113">
        <v>1</v>
      </c>
      <c r="X2113">
        <v>22.82</v>
      </c>
      <c r="Y2113">
        <v>0</v>
      </c>
      <c r="Z2113">
        <v>0</v>
      </c>
      <c r="AA2113">
        <v>0</v>
      </c>
      <c r="AB2113">
        <v>7.8</v>
      </c>
      <c r="AC2113">
        <v>0</v>
      </c>
      <c r="AD2113">
        <v>1</v>
      </c>
      <c r="AE2113">
        <v>1</v>
      </c>
      <c r="AF2113" t="s">
        <v>6</v>
      </c>
      <c r="AG2113">
        <v>22.82</v>
      </c>
      <c r="AH2113">
        <v>2</v>
      </c>
      <c r="AI2113">
        <v>27724354</v>
      </c>
      <c r="AJ2113">
        <v>2117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</row>
    <row r="2114" spans="1:44" x14ac:dyDescent="0.2">
      <c r="A2114">
        <f>ROW(Source!A771)</f>
        <v>771</v>
      </c>
      <c r="B2114">
        <v>27724355</v>
      </c>
      <c r="C2114">
        <v>27724353</v>
      </c>
      <c r="D2114">
        <v>25413050</v>
      </c>
      <c r="E2114">
        <v>1</v>
      </c>
      <c r="F2114">
        <v>1</v>
      </c>
      <c r="G2114">
        <v>1</v>
      </c>
      <c r="H2114">
        <v>1</v>
      </c>
      <c r="I2114" t="s">
        <v>984</v>
      </c>
      <c r="J2114" t="s">
        <v>6</v>
      </c>
      <c r="K2114" t="s">
        <v>985</v>
      </c>
      <c r="L2114">
        <v>1191</v>
      </c>
      <c r="N2114">
        <v>1013</v>
      </c>
      <c r="O2114" t="s">
        <v>953</v>
      </c>
      <c r="P2114" t="s">
        <v>953</v>
      </c>
      <c r="Q2114">
        <v>1</v>
      </c>
      <c r="X2114">
        <v>22.82</v>
      </c>
      <c r="Y2114">
        <v>0</v>
      </c>
      <c r="Z2114">
        <v>0</v>
      </c>
      <c r="AA2114">
        <v>0</v>
      </c>
      <c r="AB2114">
        <v>7.8</v>
      </c>
      <c r="AC2114">
        <v>0</v>
      </c>
      <c r="AD2114">
        <v>1</v>
      </c>
      <c r="AE2114">
        <v>1</v>
      </c>
      <c r="AF2114" t="s">
        <v>6</v>
      </c>
      <c r="AG2114">
        <v>22.82</v>
      </c>
      <c r="AH2114">
        <v>2</v>
      </c>
      <c r="AI2114">
        <v>27724354</v>
      </c>
      <c r="AJ2114">
        <v>2118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</row>
    <row r="2115" spans="1:44" x14ac:dyDescent="0.2">
      <c r="A2115">
        <f>ROW(Source!A772)</f>
        <v>772</v>
      </c>
      <c r="B2115">
        <v>27724361</v>
      </c>
      <c r="C2115">
        <v>27724356</v>
      </c>
      <c r="D2115">
        <v>25413050</v>
      </c>
      <c r="E2115">
        <v>1</v>
      </c>
      <c r="F2115">
        <v>1</v>
      </c>
      <c r="G2115">
        <v>1</v>
      </c>
      <c r="H2115">
        <v>1</v>
      </c>
      <c r="I2115" t="s">
        <v>984</v>
      </c>
      <c r="J2115" t="s">
        <v>6</v>
      </c>
      <c r="K2115" t="s">
        <v>985</v>
      </c>
      <c r="L2115">
        <v>1191</v>
      </c>
      <c r="N2115">
        <v>1013</v>
      </c>
      <c r="O2115" t="s">
        <v>953</v>
      </c>
      <c r="P2115" t="s">
        <v>953</v>
      </c>
      <c r="Q2115">
        <v>1</v>
      </c>
      <c r="X2115">
        <v>11.39</v>
      </c>
      <c r="Y2115">
        <v>0</v>
      </c>
      <c r="Z2115">
        <v>0</v>
      </c>
      <c r="AA2115">
        <v>0</v>
      </c>
      <c r="AB2115">
        <v>7.8</v>
      </c>
      <c r="AC2115">
        <v>0</v>
      </c>
      <c r="AD2115">
        <v>1</v>
      </c>
      <c r="AE2115">
        <v>1</v>
      </c>
      <c r="AF2115" t="s">
        <v>6</v>
      </c>
      <c r="AG2115">
        <v>11.39</v>
      </c>
      <c r="AH2115">
        <v>2</v>
      </c>
      <c r="AI2115">
        <v>27724357</v>
      </c>
      <c r="AJ2115">
        <v>2119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</row>
    <row r="2116" spans="1:44" x14ac:dyDescent="0.2">
      <c r="A2116">
        <f>ROW(Source!A772)</f>
        <v>772</v>
      </c>
      <c r="B2116">
        <v>27724362</v>
      </c>
      <c r="C2116">
        <v>27724356</v>
      </c>
      <c r="D2116">
        <v>25412928</v>
      </c>
      <c r="E2116">
        <v>1</v>
      </c>
      <c r="F2116">
        <v>1</v>
      </c>
      <c r="G2116">
        <v>1</v>
      </c>
      <c r="H2116">
        <v>1</v>
      </c>
      <c r="I2116" t="s">
        <v>954</v>
      </c>
      <c r="J2116" t="s">
        <v>6</v>
      </c>
      <c r="K2116" t="s">
        <v>955</v>
      </c>
      <c r="L2116">
        <v>1191</v>
      </c>
      <c r="N2116">
        <v>1013</v>
      </c>
      <c r="O2116" t="s">
        <v>953</v>
      </c>
      <c r="P2116" t="s">
        <v>953</v>
      </c>
      <c r="Q2116">
        <v>1</v>
      </c>
      <c r="X2116">
        <v>0.13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1</v>
      </c>
      <c r="AE2116">
        <v>2</v>
      </c>
      <c r="AF2116" t="s">
        <v>6</v>
      </c>
      <c r="AG2116">
        <v>0.13</v>
      </c>
      <c r="AH2116">
        <v>2</v>
      </c>
      <c r="AI2116">
        <v>27724358</v>
      </c>
      <c r="AJ2116">
        <v>2120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</row>
    <row r="2117" spans="1:44" x14ac:dyDescent="0.2">
      <c r="A2117">
        <f>ROW(Source!A772)</f>
        <v>772</v>
      </c>
      <c r="B2117">
        <v>27724363</v>
      </c>
      <c r="C2117">
        <v>27724356</v>
      </c>
      <c r="D2117">
        <v>25230514</v>
      </c>
      <c r="E2117">
        <v>1</v>
      </c>
      <c r="F2117">
        <v>1</v>
      </c>
      <c r="G2117">
        <v>1</v>
      </c>
      <c r="H2117">
        <v>2</v>
      </c>
      <c r="I2117" t="s">
        <v>960</v>
      </c>
      <c r="J2117" t="s">
        <v>961</v>
      </c>
      <c r="K2117" t="s">
        <v>962</v>
      </c>
      <c r="L2117">
        <v>1368</v>
      </c>
      <c r="N2117">
        <v>1011</v>
      </c>
      <c r="O2117" t="s">
        <v>959</v>
      </c>
      <c r="P2117" t="s">
        <v>959</v>
      </c>
      <c r="Q2117">
        <v>1</v>
      </c>
      <c r="X2117">
        <v>0.13</v>
      </c>
      <c r="Y2117">
        <v>0</v>
      </c>
      <c r="Z2117">
        <v>31.26</v>
      </c>
      <c r="AA2117">
        <v>13.5</v>
      </c>
      <c r="AB2117">
        <v>0</v>
      </c>
      <c r="AC2117">
        <v>0</v>
      </c>
      <c r="AD2117">
        <v>1</v>
      </c>
      <c r="AE2117">
        <v>0</v>
      </c>
      <c r="AF2117" t="s">
        <v>6</v>
      </c>
      <c r="AG2117">
        <v>0.13</v>
      </c>
      <c r="AH2117">
        <v>2</v>
      </c>
      <c r="AI2117">
        <v>27724359</v>
      </c>
      <c r="AJ2117">
        <v>2121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</row>
    <row r="2118" spans="1:44" x14ac:dyDescent="0.2">
      <c r="A2118">
        <f>ROW(Source!A772)</f>
        <v>772</v>
      </c>
      <c r="B2118">
        <v>27724364</v>
      </c>
      <c r="C2118">
        <v>27724356</v>
      </c>
      <c r="D2118">
        <v>25147242</v>
      </c>
      <c r="E2118">
        <v>17</v>
      </c>
      <c r="F2118">
        <v>1</v>
      </c>
      <c r="G2118">
        <v>1</v>
      </c>
      <c r="H2118">
        <v>3</v>
      </c>
      <c r="I2118" t="s">
        <v>44</v>
      </c>
      <c r="J2118" t="s">
        <v>6</v>
      </c>
      <c r="K2118" t="s">
        <v>45</v>
      </c>
      <c r="L2118">
        <v>1348</v>
      </c>
      <c r="N2118">
        <v>1009</v>
      </c>
      <c r="O2118" t="s">
        <v>46</v>
      </c>
      <c r="P2118" t="s">
        <v>46</v>
      </c>
      <c r="Q2118">
        <v>1000</v>
      </c>
      <c r="X2118">
        <v>0.47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 t="s">
        <v>6</v>
      </c>
      <c r="AG2118">
        <v>0.47</v>
      </c>
      <c r="AH2118">
        <v>2</v>
      </c>
      <c r="AI2118">
        <v>27724360</v>
      </c>
      <c r="AJ2118">
        <v>2122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</row>
    <row r="2119" spans="1:44" x14ac:dyDescent="0.2">
      <c r="A2119">
        <f>ROW(Source!A773)</f>
        <v>773</v>
      </c>
      <c r="B2119">
        <v>27724361</v>
      </c>
      <c r="C2119">
        <v>27724356</v>
      </c>
      <c r="D2119">
        <v>25413050</v>
      </c>
      <c r="E2119">
        <v>1</v>
      </c>
      <c r="F2119">
        <v>1</v>
      </c>
      <c r="G2119">
        <v>1</v>
      </c>
      <c r="H2119">
        <v>1</v>
      </c>
      <c r="I2119" t="s">
        <v>984</v>
      </c>
      <c r="J2119" t="s">
        <v>6</v>
      </c>
      <c r="K2119" t="s">
        <v>985</v>
      </c>
      <c r="L2119">
        <v>1191</v>
      </c>
      <c r="N2119">
        <v>1013</v>
      </c>
      <c r="O2119" t="s">
        <v>953</v>
      </c>
      <c r="P2119" t="s">
        <v>953</v>
      </c>
      <c r="Q2119">
        <v>1</v>
      </c>
      <c r="X2119">
        <v>11.39</v>
      </c>
      <c r="Y2119">
        <v>0</v>
      </c>
      <c r="Z2119">
        <v>0</v>
      </c>
      <c r="AA2119">
        <v>0</v>
      </c>
      <c r="AB2119">
        <v>7.8</v>
      </c>
      <c r="AC2119">
        <v>0</v>
      </c>
      <c r="AD2119">
        <v>1</v>
      </c>
      <c r="AE2119">
        <v>1</v>
      </c>
      <c r="AF2119" t="s">
        <v>6</v>
      </c>
      <c r="AG2119">
        <v>11.39</v>
      </c>
      <c r="AH2119">
        <v>2</v>
      </c>
      <c r="AI2119">
        <v>27724357</v>
      </c>
      <c r="AJ2119">
        <v>2123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</row>
    <row r="2120" spans="1:44" x14ac:dyDescent="0.2">
      <c r="A2120">
        <f>ROW(Source!A773)</f>
        <v>773</v>
      </c>
      <c r="B2120">
        <v>27724362</v>
      </c>
      <c r="C2120">
        <v>27724356</v>
      </c>
      <c r="D2120">
        <v>25412928</v>
      </c>
      <c r="E2120">
        <v>1</v>
      </c>
      <c r="F2120">
        <v>1</v>
      </c>
      <c r="G2120">
        <v>1</v>
      </c>
      <c r="H2120">
        <v>1</v>
      </c>
      <c r="I2120" t="s">
        <v>954</v>
      </c>
      <c r="J2120" t="s">
        <v>6</v>
      </c>
      <c r="K2120" t="s">
        <v>955</v>
      </c>
      <c r="L2120">
        <v>1191</v>
      </c>
      <c r="N2120">
        <v>1013</v>
      </c>
      <c r="O2120" t="s">
        <v>953</v>
      </c>
      <c r="P2120" t="s">
        <v>953</v>
      </c>
      <c r="Q2120">
        <v>1</v>
      </c>
      <c r="X2120">
        <v>0.13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1</v>
      </c>
      <c r="AE2120">
        <v>2</v>
      </c>
      <c r="AF2120" t="s">
        <v>6</v>
      </c>
      <c r="AG2120">
        <v>0.13</v>
      </c>
      <c r="AH2120">
        <v>2</v>
      </c>
      <c r="AI2120">
        <v>27724358</v>
      </c>
      <c r="AJ2120">
        <v>2124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</row>
    <row r="2121" spans="1:44" x14ac:dyDescent="0.2">
      <c r="A2121">
        <f>ROW(Source!A773)</f>
        <v>773</v>
      </c>
      <c r="B2121">
        <v>27724363</v>
      </c>
      <c r="C2121">
        <v>27724356</v>
      </c>
      <c r="D2121">
        <v>25230514</v>
      </c>
      <c r="E2121">
        <v>1</v>
      </c>
      <c r="F2121">
        <v>1</v>
      </c>
      <c r="G2121">
        <v>1</v>
      </c>
      <c r="H2121">
        <v>2</v>
      </c>
      <c r="I2121" t="s">
        <v>960</v>
      </c>
      <c r="J2121" t="s">
        <v>961</v>
      </c>
      <c r="K2121" t="s">
        <v>962</v>
      </c>
      <c r="L2121">
        <v>1368</v>
      </c>
      <c r="N2121">
        <v>1011</v>
      </c>
      <c r="O2121" t="s">
        <v>959</v>
      </c>
      <c r="P2121" t="s">
        <v>959</v>
      </c>
      <c r="Q2121">
        <v>1</v>
      </c>
      <c r="X2121">
        <v>0.13</v>
      </c>
      <c r="Y2121">
        <v>0</v>
      </c>
      <c r="Z2121">
        <v>31.26</v>
      </c>
      <c r="AA2121">
        <v>13.5</v>
      </c>
      <c r="AB2121">
        <v>0</v>
      </c>
      <c r="AC2121">
        <v>0</v>
      </c>
      <c r="AD2121">
        <v>1</v>
      </c>
      <c r="AE2121">
        <v>0</v>
      </c>
      <c r="AF2121" t="s">
        <v>6</v>
      </c>
      <c r="AG2121">
        <v>0.13</v>
      </c>
      <c r="AH2121">
        <v>2</v>
      </c>
      <c r="AI2121">
        <v>27724359</v>
      </c>
      <c r="AJ2121">
        <v>2125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</row>
    <row r="2122" spans="1:44" x14ac:dyDescent="0.2">
      <c r="A2122">
        <f>ROW(Source!A773)</f>
        <v>773</v>
      </c>
      <c r="B2122">
        <v>27724364</v>
      </c>
      <c r="C2122">
        <v>27724356</v>
      </c>
      <c r="D2122">
        <v>25147242</v>
      </c>
      <c r="E2122">
        <v>17</v>
      </c>
      <c r="F2122">
        <v>1</v>
      </c>
      <c r="G2122">
        <v>1</v>
      </c>
      <c r="H2122">
        <v>3</v>
      </c>
      <c r="I2122" t="s">
        <v>44</v>
      </c>
      <c r="J2122" t="s">
        <v>6</v>
      </c>
      <c r="K2122" t="s">
        <v>45</v>
      </c>
      <c r="L2122">
        <v>1348</v>
      </c>
      <c r="N2122">
        <v>1009</v>
      </c>
      <c r="O2122" t="s">
        <v>46</v>
      </c>
      <c r="P2122" t="s">
        <v>46</v>
      </c>
      <c r="Q2122">
        <v>1000</v>
      </c>
      <c r="X2122">
        <v>0.47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 t="s">
        <v>6</v>
      </c>
      <c r="AG2122">
        <v>0.47</v>
      </c>
      <c r="AH2122">
        <v>2</v>
      </c>
      <c r="AI2122">
        <v>27724360</v>
      </c>
      <c r="AJ2122">
        <v>2126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</row>
    <row r="2123" spans="1:44" x14ac:dyDescent="0.2">
      <c r="A2123">
        <f>ROW(Source!A776)</f>
        <v>776</v>
      </c>
      <c r="B2123">
        <v>27724373</v>
      </c>
      <c r="C2123">
        <v>27724366</v>
      </c>
      <c r="D2123">
        <v>25413300</v>
      </c>
      <c r="E2123">
        <v>1</v>
      </c>
      <c r="F2123">
        <v>1</v>
      </c>
      <c r="G2123">
        <v>1</v>
      </c>
      <c r="H2123">
        <v>1</v>
      </c>
      <c r="I2123" t="s">
        <v>989</v>
      </c>
      <c r="J2123" t="s">
        <v>6</v>
      </c>
      <c r="K2123" t="s">
        <v>990</v>
      </c>
      <c r="L2123">
        <v>1191</v>
      </c>
      <c r="N2123">
        <v>1013</v>
      </c>
      <c r="O2123" t="s">
        <v>953</v>
      </c>
      <c r="P2123" t="s">
        <v>953</v>
      </c>
      <c r="Q2123">
        <v>1</v>
      </c>
      <c r="X2123">
        <v>111.2</v>
      </c>
      <c r="Y2123">
        <v>0</v>
      </c>
      <c r="Z2123">
        <v>0</v>
      </c>
      <c r="AA2123">
        <v>0</v>
      </c>
      <c r="AB2123">
        <v>8.5299999999999994</v>
      </c>
      <c r="AC2123">
        <v>0</v>
      </c>
      <c r="AD2123">
        <v>1</v>
      </c>
      <c r="AE2123">
        <v>1</v>
      </c>
      <c r="AF2123" t="s">
        <v>6</v>
      </c>
      <c r="AG2123">
        <v>111.2</v>
      </c>
      <c r="AH2123">
        <v>2</v>
      </c>
      <c r="AI2123">
        <v>27724367</v>
      </c>
      <c r="AJ2123">
        <v>2127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</row>
    <row r="2124" spans="1:44" x14ac:dyDescent="0.2">
      <c r="A2124">
        <f>ROW(Source!A776)</f>
        <v>776</v>
      </c>
      <c r="B2124">
        <v>27724374</v>
      </c>
      <c r="C2124">
        <v>27724366</v>
      </c>
      <c r="D2124">
        <v>25412928</v>
      </c>
      <c r="E2124">
        <v>1</v>
      </c>
      <c r="F2124">
        <v>1</v>
      </c>
      <c r="G2124">
        <v>1</v>
      </c>
      <c r="H2124">
        <v>1</v>
      </c>
      <c r="I2124" t="s">
        <v>954</v>
      </c>
      <c r="J2124" t="s">
        <v>6</v>
      </c>
      <c r="K2124" t="s">
        <v>955</v>
      </c>
      <c r="L2124">
        <v>1191</v>
      </c>
      <c r="N2124">
        <v>1013</v>
      </c>
      <c r="O2124" t="s">
        <v>953</v>
      </c>
      <c r="P2124" t="s">
        <v>953</v>
      </c>
      <c r="Q2124">
        <v>1</v>
      </c>
      <c r="X2124">
        <v>1.8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1</v>
      </c>
      <c r="AE2124">
        <v>2</v>
      </c>
      <c r="AF2124" t="s">
        <v>6</v>
      </c>
      <c r="AG2124">
        <v>1.8</v>
      </c>
      <c r="AH2124">
        <v>2</v>
      </c>
      <c r="AI2124">
        <v>27724368</v>
      </c>
      <c r="AJ2124">
        <v>2128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</row>
    <row r="2125" spans="1:44" x14ac:dyDescent="0.2">
      <c r="A2125">
        <f>ROW(Source!A776)</f>
        <v>776</v>
      </c>
      <c r="B2125">
        <v>27724375</v>
      </c>
      <c r="C2125">
        <v>27724366</v>
      </c>
      <c r="D2125">
        <v>25230514</v>
      </c>
      <c r="E2125">
        <v>1</v>
      </c>
      <c r="F2125">
        <v>1</v>
      </c>
      <c r="G2125">
        <v>1</v>
      </c>
      <c r="H2125">
        <v>2</v>
      </c>
      <c r="I2125" t="s">
        <v>960</v>
      </c>
      <c r="J2125" t="s">
        <v>961</v>
      </c>
      <c r="K2125" t="s">
        <v>962</v>
      </c>
      <c r="L2125">
        <v>1368</v>
      </c>
      <c r="N2125">
        <v>1011</v>
      </c>
      <c r="O2125" t="s">
        <v>959</v>
      </c>
      <c r="P2125" t="s">
        <v>959</v>
      </c>
      <c r="Q2125">
        <v>1</v>
      </c>
      <c r="X2125">
        <v>1.8</v>
      </c>
      <c r="Y2125">
        <v>0</v>
      </c>
      <c r="Z2125">
        <v>31.26</v>
      </c>
      <c r="AA2125">
        <v>13.5</v>
      </c>
      <c r="AB2125">
        <v>0</v>
      </c>
      <c r="AC2125">
        <v>0</v>
      </c>
      <c r="AD2125">
        <v>1</v>
      </c>
      <c r="AE2125">
        <v>0</v>
      </c>
      <c r="AF2125" t="s">
        <v>6</v>
      </c>
      <c r="AG2125">
        <v>1.8</v>
      </c>
      <c r="AH2125">
        <v>2</v>
      </c>
      <c r="AI2125">
        <v>27724369</v>
      </c>
      <c r="AJ2125">
        <v>2129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</row>
    <row r="2126" spans="1:44" x14ac:dyDescent="0.2">
      <c r="A2126">
        <f>ROW(Source!A776)</f>
        <v>776</v>
      </c>
      <c r="B2126">
        <v>27724376</v>
      </c>
      <c r="C2126">
        <v>27724366</v>
      </c>
      <c r="D2126">
        <v>25231936</v>
      </c>
      <c r="E2126">
        <v>1</v>
      </c>
      <c r="F2126">
        <v>1</v>
      </c>
      <c r="G2126">
        <v>1</v>
      </c>
      <c r="H2126">
        <v>2</v>
      </c>
      <c r="I2126" t="s">
        <v>1039</v>
      </c>
      <c r="J2126" t="s">
        <v>1040</v>
      </c>
      <c r="K2126" t="s">
        <v>1041</v>
      </c>
      <c r="L2126">
        <v>1368</v>
      </c>
      <c r="N2126">
        <v>1011</v>
      </c>
      <c r="O2126" t="s">
        <v>959</v>
      </c>
      <c r="P2126" t="s">
        <v>959</v>
      </c>
      <c r="Q2126">
        <v>1</v>
      </c>
      <c r="X2126">
        <v>19.2</v>
      </c>
      <c r="Y2126">
        <v>0</v>
      </c>
      <c r="Z2126">
        <v>32.5</v>
      </c>
      <c r="AA2126">
        <v>0</v>
      </c>
      <c r="AB2126">
        <v>0</v>
      </c>
      <c r="AC2126">
        <v>0</v>
      </c>
      <c r="AD2126">
        <v>1</v>
      </c>
      <c r="AE2126">
        <v>0</v>
      </c>
      <c r="AF2126" t="s">
        <v>6</v>
      </c>
      <c r="AG2126">
        <v>19.2</v>
      </c>
      <c r="AH2126">
        <v>2</v>
      </c>
      <c r="AI2126">
        <v>27724370</v>
      </c>
      <c r="AJ2126">
        <v>2130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</row>
    <row r="2127" spans="1:44" x14ac:dyDescent="0.2">
      <c r="A2127">
        <f>ROW(Source!A776)</f>
        <v>776</v>
      </c>
      <c r="B2127">
        <v>27724377</v>
      </c>
      <c r="C2127">
        <v>27724366</v>
      </c>
      <c r="D2127">
        <v>25232531</v>
      </c>
      <c r="E2127">
        <v>1</v>
      </c>
      <c r="F2127">
        <v>1</v>
      </c>
      <c r="G2127">
        <v>1</v>
      </c>
      <c r="H2127">
        <v>2</v>
      </c>
      <c r="I2127" t="s">
        <v>1042</v>
      </c>
      <c r="J2127" t="s">
        <v>1043</v>
      </c>
      <c r="K2127" t="s">
        <v>1044</v>
      </c>
      <c r="L2127">
        <v>1368</v>
      </c>
      <c r="N2127">
        <v>1011</v>
      </c>
      <c r="O2127" t="s">
        <v>959</v>
      </c>
      <c r="P2127" t="s">
        <v>959</v>
      </c>
      <c r="Q2127">
        <v>1</v>
      </c>
      <c r="X2127">
        <v>38.4</v>
      </c>
      <c r="Y2127">
        <v>0</v>
      </c>
      <c r="Z2127">
        <v>1.53</v>
      </c>
      <c r="AA2127">
        <v>0</v>
      </c>
      <c r="AB2127">
        <v>0</v>
      </c>
      <c r="AC2127">
        <v>0</v>
      </c>
      <c r="AD2127">
        <v>1</v>
      </c>
      <c r="AE2127">
        <v>0</v>
      </c>
      <c r="AF2127" t="s">
        <v>6</v>
      </c>
      <c r="AG2127">
        <v>38.4</v>
      </c>
      <c r="AH2127">
        <v>2</v>
      </c>
      <c r="AI2127">
        <v>27724371</v>
      </c>
      <c r="AJ2127">
        <v>2131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</row>
    <row r="2128" spans="1:44" x14ac:dyDescent="0.2">
      <c r="A2128">
        <f>ROW(Source!A776)</f>
        <v>776</v>
      </c>
      <c r="B2128">
        <v>27724378</v>
      </c>
      <c r="C2128">
        <v>27724366</v>
      </c>
      <c r="D2128">
        <v>25147242</v>
      </c>
      <c r="E2128">
        <v>17</v>
      </c>
      <c r="F2128">
        <v>1</v>
      </c>
      <c r="G2128">
        <v>1</v>
      </c>
      <c r="H2128">
        <v>3</v>
      </c>
      <c r="I2128" t="s">
        <v>44</v>
      </c>
      <c r="J2128" t="s">
        <v>6</v>
      </c>
      <c r="K2128" t="s">
        <v>45</v>
      </c>
      <c r="L2128">
        <v>1348</v>
      </c>
      <c r="N2128">
        <v>1009</v>
      </c>
      <c r="O2128" t="s">
        <v>46</v>
      </c>
      <c r="P2128" t="s">
        <v>46</v>
      </c>
      <c r="Q2128">
        <v>1000</v>
      </c>
      <c r="X2128">
        <v>6.6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 t="s">
        <v>6</v>
      </c>
      <c r="AG2128">
        <v>6.6</v>
      </c>
      <c r="AH2128">
        <v>2</v>
      </c>
      <c r="AI2128">
        <v>27724372</v>
      </c>
      <c r="AJ2128">
        <v>2132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</row>
    <row r="2129" spans="1:44" x14ac:dyDescent="0.2">
      <c r="A2129">
        <f>ROW(Source!A777)</f>
        <v>777</v>
      </c>
      <c r="B2129">
        <v>27724373</v>
      </c>
      <c r="C2129">
        <v>27724366</v>
      </c>
      <c r="D2129">
        <v>25413300</v>
      </c>
      <c r="E2129">
        <v>1</v>
      </c>
      <c r="F2129">
        <v>1</v>
      </c>
      <c r="G2129">
        <v>1</v>
      </c>
      <c r="H2129">
        <v>1</v>
      </c>
      <c r="I2129" t="s">
        <v>989</v>
      </c>
      <c r="J2129" t="s">
        <v>6</v>
      </c>
      <c r="K2129" t="s">
        <v>990</v>
      </c>
      <c r="L2129">
        <v>1191</v>
      </c>
      <c r="N2129">
        <v>1013</v>
      </c>
      <c r="O2129" t="s">
        <v>953</v>
      </c>
      <c r="P2129" t="s">
        <v>953</v>
      </c>
      <c r="Q2129">
        <v>1</v>
      </c>
      <c r="X2129">
        <v>111.2</v>
      </c>
      <c r="Y2129">
        <v>0</v>
      </c>
      <c r="Z2129">
        <v>0</v>
      </c>
      <c r="AA2129">
        <v>0</v>
      </c>
      <c r="AB2129">
        <v>8.5299999999999994</v>
      </c>
      <c r="AC2129">
        <v>0</v>
      </c>
      <c r="AD2129">
        <v>1</v>
      </c>
      <c r="AE2129">
        <v>1</v>
      </c>
      <c r="AF2129" t="s">
        <v>6</v>
      </c>
      <c r="AG2129">
        <v>111.2</v>
      </c>
      <c r="AH2129">
        <v>2</v>
      </c>
      <c r="AI2129">
        <v>27724367</v>
      </c>
      <c r="AJ2129">
        <v>2133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</row>
    <row r="2130" spans="1:44" x14ac:dyDescent="0.2">
      <c r="A2130">
        <f>ROW(Source!A777)</f>
        <v>777</v>
      </c>
      <c r="B2130">
        <v>27724374</v>
      </c>
      <c r="C2130">
        <v>27724366</v>
      </c>
      <c r="D2130">
        <v>25412928</v>
      </c>
      <c r="E2130">
        <v>1</v>
      </c>
      <c r="F2130">
        <v>1</v>
      </c>
      <c r="G2130">
        <v>1</v>
      </c>
      <c r="H2130">
        <v>1</v>
      </c>
      <c r="I2130" t="s">
        <v>954</v>
      </c>
      <c r="J2130" t="s">
        <v>6</v>
      </c>
      <c r="K2130" t="s">
        <v>955</v>
      </c>
      <c r="L2130">
        <v>1191</v>
      </c>
      <c r="N2130">
        <v>1013</v>
      </c>
      <c r="O2130" t="s">
        <v>953</v>
      </c>
      <c r="P2130" t="s">
        <v>953</v>
      </c>
      <c r="Q2130">
        <v>1</v>
      </c>
      <c r="X2130">
        <v>1.8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1</v>
      </c>
      <c r="AE2130">
        <v>2</v>
      </c>
      <c r="AF2130" t="s">
        <v>6</v>
      </c>
      <c r="AG2130">
        <v>1.8</v>
      </c>
      <c r="AH2130">
        <v>2</v>
      </c>
      <c r="AI2130">
        <v>27724368</v>
      </c>
      <c r="AJ2130">
        <v>2134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</row>
    <row r="2131" spans="1:44" x14ac:dyDescent="0.2">
      <c r="A2131">
        <f>ROW(Source!A777)</f>
        <v>777</v>
      </c>
      <c r="B2131">
        <v>27724375</v>
      </c>
      <c r="C2131">
        <v>27724366</v>
      </c>
      <c r="D2131">
        <v>25230514</v>
      </c>
      <c r="E2131">
        <v>1</v>
      </c>
      <c r="F2131">
        <v>1</v>
      </c>
      <c r="G2131">
        <v>1</v>
      </c>
      <c r="H2131">
        <v>2</v>
      </c>
      <c r="I2131" t="s">
        <v>960</v>
      </c>
      <c r="J2131" t="s">
        <v>961</v>
      </c>
      <c r="K2131" t="s">
        <v>962</v>
      </c>
      <c r="L2131">
        <v>1368</v>
      </c>
      <c r="N2131">
        <v>1011</v>
      </c>
      <c r="O2131" t="s">
        <v>959</v>
      </c>
      <c r="P2131" t="s">
        <v>959</v>
      </c>
      <c r="Q2131">
        <v>1</v>
      </c>
      <c r="X2131">
        <v>1.8</v>
      </c>
      <c r="Y2131">
        <v>0</v>
      </c>
      <c r="Z2131">
        <v>31.26</v>
      </c>
      <c r="AA2131">
        <v>13.5</v>
      </c>
      <c r="AB2131">
        <v>0</v>
      </c>
      <c r="AC2131">
        <v>0</v>
      </c>
      <c r="AD2131">
        <v>1</v>
      </c>
      <c r="AE2131">
        <v>0</v>
      </c>
      <c r="AF2131" t="s">
        <v>6</v>
      </c>
      <c r="AG2131">
        <v>1.8</v>
      </c>
      <c r="AH2131">
        <v>2</v>
      </c>
      <c r="AI2131">
        <v>27724369</v>
      </c>
      <c r="AJ2131">
        <v>2135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</row>
    <row r="2132" spans="1:44" x14ac:dyDescent="0.2">
      <c r="A2132">
        <f>ROW(Source!A777)</f>
        <v>777</v>
      </c>
      <c r="B2132">
        <v>27724376</v>
      </c>
      <c r="C2132">
        <v>27724366</v>
      </c>
      <c r="D2132">
        <v>25231936</v>
      </c>
      <c r="E2132">
        <v>1</v>
      </c>
      <c r="F2132">
        <v>1</v>
      </c>
      <c r="G2132">
        <v>1</v>
      </c>
      <c r="H2132">
        <v>2</v>
      </c>
      <c r="I2132" t="s">
        <v>1039</v>
      </c>
      <c r="J2132" t="s">
        <v>1040</v>
      </c>
      <c r="K2132" t="s">
        <v>1041</v>
      </c>
      <c r="L2132">
        <v>1368</v>
      </c>
      <c r="N2132">
        <v>1011</v>
      </c>
      <c r="O2132" t="s">
        <v>959</v>
      </c>
      <c r="P2132" t="s">
        <v>959</v>
      </c>
      <c r="Q2132">
        <v>1</v>
      </c>
      <c r="X2132">
        <v>19.2</v>
      </c>
      <c r="Y2132">
        <v>0</v>
      </c>
      <c r="Z2132">
        <v>32.5</v>
      </c>
      <c r="AA2132">
        <v>0</v>
      </c>
      <c r="AB2132">
        <v>0</v>
      </c>
      <c r="AC2132">
        <v>0</v>
      </c>
      <c r="AD2132">
        <v>1</v>
      </c>
      <c r="AE2132">
        <v>0</v>
      </c>
      <c r="AF2132" t="s">
        <v>6</v>
      </c>
      <c r="AG2132">
        <v>19.2</v>
      </c>
      <c r="AH2132">
        <v>2</v>
      </c>
      <c r="AI2132">
        <v>27724370</v>
      </c>
      <c r="AJ2132">
        <v>2136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</row>
    <row r="2133" spans="1:44" x14ac:dyDescent="0.2">
      <c r="A2133">
        <f>ROW(Source!A777)</f>
        <v>777</v>
      </c>
      <c r="B2133">
        <v>27724377</v>
      </c>
      <c r="C2133">
        <v>27724366</v>
      </c>
      <c r="D2133">
        <v>25232531</v>
      </c>
      <c r="E2133">
        <v>1</v>
      </c>
      <c r="F2133">
        <v>1</v>
      </c>
      <c r="G2133">
        <v>1</v>
      </c>
      <c r="H2133">
        <v>2</v>
      </c>
      <c r="I2133" t="s">
        <v>1042</v>
      </c>
      <c r="J2133" t="s">
        <v>1043</v>
      </c>
      <c r="K2133" t="s">
        <v>1044</v>
      </c>
      <c r="L2133">
        <v>1368</v>
      </c>
      <c r="N2133">
        <v>1011</v>
      </c>
      <c r="O2133" t="s">
        <v>959</v>
      </c>
      <c r="P2133" t="s">
        <v>959</v>
      </c>
      <c r="Q2133">
        <v>1</v>
      </c>
      <c r="X2133">
        <v>38.4</v>
      </c>
      <c r="Y2133">
        <v>0</v>
      </c>
      <c r="Z2133">
        <v>1.53</v>
      </c>
      <c r="AA2133">
        <v>0</v>
      </c>
      <c r="AB2133">
        <v>0</v>
      </c>
      <c r="AC2133">
        <v>0</v>
      </c>
      <c r="AD2133">
        <v>1</v>
      </c>
      <c r="AE2133">
        <v>0</v>
      </c>
      <c r="AF2133" t="s">
        <v>6</v>
      </c>
      <c r="AG2133">
        <v>38.4</v>
      </c>
      <c r="AH2133">
        <v>2</v>
      </c>
      <c r="AI2133">
        <v>27724371</v>
      </c>
      <c r="AJ2133">
        <v>2137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</row>
    <row r="2134" spans="1:44" x14ac:dyDescent="0.2">
      <c r="A2134">
        <f>ROW(Source!A777)</f>
        <v>777</v>
      </c>
      <c r="B2134">
        <v>27724378</v>
      </c>
      <c r="C2134">
        <v>27724366</v>
      </c>
      <c r="D2134">
        <v>25147242</v>
      </c>
      <c r="E2134">
        <v>17</v>
      </c>
      <c r="F2134">
        <v>1</v>
      </c>
      <c r="G2134">
        <v>1</v>
      </c>
      <c r="H2134">
        <v>3</v>
      </c>
      <c r="I2134" t="s">
        <v>44</v>
      </c>
      <c r="J2134" t="s">
        <v>6</v>
      </c>
      <c r="K2134" t="s">
        <v>45</v>
      </c>
      <c r="L2134">
        <v>1348</v>
      </c>
      <c r="N2134">
        <v>1009</v>
      </c>
      <c r="O2134" t="s">
        <v>46</v>
      </c>
      <c r="P2134" t="s">
        <v>46</v>
      </c>
      <c r="Q2134">
        <v>1000</v>
      </c>
      <c r="X2134">
        <v>6.6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 t="s">
        <v>6</v>
      </c>
      <c r="AG2134">
        <v>6.6</v>
      </c>
      <c r="AH2134">
        <v>2</v>
      </c>
      <c r="AI2134">
        <v>27724372</v>
      </c>
      <c r="AJ2134">
        <v>2138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</row>
    <row r="2135" spans="1:44" x14ac:dyDescent="0.2">
      <c r="A2135">
        <f>ROW(Source!A780)</f>
        <v>780</v>
      </c>
      <c r="B2135">
        <v>27724382</v>
      </c>
      <c r="C2135">
        <v>27724380</v>
      </c>
      <c r="D2135">
        <v>25413300</v>
      </c>
      <c r="E2135">
        <v>1</v>
      </c>
      <c r="F2135">
        <v>1</v>
      </c>
      <c r="G2135">
        <v>1</v>
      </c>
      <c r="H2135">
        <v>1</v>
      </c>
      <c r="I2135" t="s">
        <v>989</v>
      </c>
      <c r="J2135" t="s">
        <v>6</v>
      </c>
      <c r="K2135" t="s">
        <v>990</v>
      </c>
      <c r="L2135">
        <v>1191</v>
      </c>
      <c r="N2135">
        <v>1013</v>
      </c>
      <c r="O2135" t="s">
        <v>953</v>
      </c>
      <c r="P2135" t="s">
        <v>953</v>
      </c>
      <c r="Q2135">
        <v>1</v>
      </c>
      <c r="X2135">
        <v>0.9</v>
      </c>
      <c r="Y2135">
        <v>0</v>
      </c>
      <c r="Z2135">
        <v>0</v>
      </c>
      <c r="AA2135">
        <v>0</v>
      </c>
      <c r="AB2135">
        <v>8.5299999999999994</v>
      </c>
      <c r="AC2135">
        <v>0</v>
      </c>
      <c r="AD2135">
        <v>1</v>
      </c>
      <c r="AE2135">
        <v>1</v>
      </c>
      <c r="AF2135" t="s">
        <v>103</v>
      </c>
      <c r="AG2135">
        <v>1.0349999999999999</v>
      </c>
      <c r="AH2135">
        <v>2</v>
      </c>
      <c r="AI2135">
        <v>27724381</v>
      </c>
      <c r="AJ2135">
        <v>2139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</row>
    <row r="2136" spans="1:44" x14ac:dyDescent="0.2">
      <c r="A2136">
        <f>ROW(Source!A781)</f>
        <v>781</v>
      </c>
      <c r="B2136">
        <v>27724382</v>
      </c>
      <c r="C2136">
        <v>27724380</v>
      </c>
      <c r="D2136">
        <v>25413300</v>
      </c>
      <c r="E2136">
        <v>1</v>
      </c>
      <c r="F2136">
        <v>1</v>
      </c>
      <c r="G2136">
        <v>1</v>
      </c>
      <c r="H2136">
        <v>1</v>
      </c>
      <c r="I2136" t="s">
        <v>989</v>
      </c>
      <c r="J2136" t="s">
        <v>6</v>
      </c>
      <c r="K2136" t="s">
        <v>990</v>
      </c>
      <c r="L2136">
        <v>1191</v>
      </c>
      <c r="N2136">
        <v>1013</v>
      </c>
      <c r="O2136" t="s">
        <v>953</v>
      </c>
      <c r="P2136" t="s">
        <v>953</v>
      </c>
      <c r="Q2136">
        <v>1</v>
      </c>
      <c r="X2136">
        <v>0.9</v>
      </c>
      <c r="Y2136">
        <v>0</v>
      </c>
      <c r="Z2136">
        <v>0</v>
      </c>
      <c r="AA2136">
        <v>0</v>
      </c>
      <c r="AB2136">
        <v>8.5299999999999994</v>
      </c>
      <c r="AC2136">
        <v>0</v>
      </c>
      <c r="AD2136">
        <v>1</v>
      </c>
      <c r="AE2136">
        <v>1</v>
      </c>
      <c r="AF2136" t="s">
        <v>103</v>
      </c>
      <c r="AG2136">
        <v>1.0349999999999999</v>
      </c>
      <c r="AH2136">
        <v>2</v>
      </c>
      <c r="AI2136">
        <v>27724381</v>
      </c>
      <c r="AJ2136">
        <v>2140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</row>
    <row r="2137" spans="1:44" x14ac:dyDescent="0.2">
      <c r="A2137">
        <f>ROW(Source!A782)</f>
        <v>782</v>
      </c>
      <c r="B2137">
        <v>27724390</v>
      </c>
      <c r="C2137">
        <v>27724383</v>
      </c>
      <c r="D2137">
        <v>25416173</v>
      </c>
      <c r="E2137">
        <v>1</v>
      </c>
      <c r="F2137">
        <v>1</v>
      </c>
      <c r="G2137">
        <v>1</v>
      </c>
      <c r="H2137">
        <v>1</v>
      </c>
      <c r="I2137" t="s">
        <v>1346</v>
      </c>
      <c r="J2137" t="s">
        <v>6</v>
      </c>
      <c r="K2137" t="s">
        <v>1347</v>
      </c>
      <c r="L2137">
        <v>1191</v>
      </c>
      <c r="N2137">
        <v>1013</v>
      </c>
      <c r="O2137" t="s">
        <v>953</v>
      </c>
      <c r="P2137" t="s">
        <v>953</v>
      </c>
      <c r="Q2137">
        <v>1</v>
      </c>
      <c r="X2137">
        <v>39.51</v>
      </c>
      <c r="Y2137">
        <v>0</v>
      </c>
      <c r="Z2137">
        <v>0</v>
      </c>
      <c r="AA2137">
        <v>0</v>
      </c>
      <c r="AB2137">
        <v>7.94</v>
      </c>
      <c r="AC2137">
        <v>0</v>
      </c>
      <c r="AD2137">
        <v>1</v>
      </c>
      <c r="AE2137">
        <v>1</v>
      </c>
      <c r="AF2137" t="s">
        <v>103</v>
      </c>
      <c r="AG2137">
        <v>45.436499999999995</v>
      </c>
      <c r="AH2137">
        <v>2</v>
      </c>
      <c r="AI2137">
        <v>27724384</v>
      </c>
      <c r="AJ2137">
        <v>2141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</row>
    <row r="2138" spans="1:44" x14ac:dyDescent="0.2">
      <c r="A2138">
        <f>ROW(Source!A782)</f>
        <v>782</v>
      </c>
      <c r="B2138">
        <v>27724391</v>
      </c>
      <c r="C2138">
        <v>27724383</v>
      </c>
      <c r="D2138">
        <v>25412928</v>
      </c>
      <c r="E2138">
        <v>1</v>
      </c>
      <c r="F2138">
        <v>1</v>
      </c>
      <c r="G2138">
        <v>1</v>
      </c>
      <c r="H2138">
        <v>1</v>
      </c>
      <c r="I2138" t="s">
        <v>954</v>
      </c>
      <c r="J2138" t="s">
        <v>6</v>
      </c>
      <c r="K2138" t="s">
        <v>955</v>
      </c>
      <c r="L2138">
        <v>1191</v>
      </c>
      <c r="N2138">
        <v>1013</v>
      </c>
      <c r="O2138" t="s">
        <v>953</v>
      </c>
      <c r="P2138" t="s">
        <v>953</v>
      </c>
      <c r="Q2138">
        <v>1</v>
      </c>
      <c r="X2138">
        <v>1.27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1</v>
      </c>
      <c r="AE2138">
        <v>2</v>
      </c>
      <c r="AF2138" t="s">
        <v>102</v>
      </c>
      <c r="AG2138">
        <v>1.5874999999999999</v>
      </c>
      <c r="AH2138">
        <v>2</v>
      </c>
      <c r="AI2138">
        <v>27724385</v>
      </c>
      <c r="AJ2138">
        <v>2142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</row>
    <row r="2139" spans="1:44" x14ac:dyDescent="0.2">
      <c r="A2139">
        <f>ROW(Source!A782)</f>
        <v>782</v>
      </c>
      <c r="B2139">
        <v>27724392</v>
      </c>
      <c r="C2139">
        <v>27724383</v>
      </c>
      <c r="D2139">
        <v>25230514</v>
      </c>
      <c r="E2139">
        <v>1</v>
      </c>
      <c r="F2139">
        <v>1</v>
      </c>
      <c r="G2139">
        <v>1</v>
      </c>
      <c r="H2139">
        <v>2</v>
      </c>
      <c r="I2139" t="s">
        <v>960</v>
      </c>
      <c r="J2139" t="s">
        <v>961</v>
      </c>
      <c r="K2139" t="s">
        <v>962</v>
      </c>
      <c r="L2139">
        <v>1368</v>
      </c>
      <c r="N2139">
        <v>1011</v>
      </c>
      <c r="O2139" t="s">
        <v>959</v>
      </c>
      <c r="P2139" t="s">
        <v>959</v>
      </c>
      <c r="Q2139">
        <v>1</v>
      </c>
      <c r="X2139">
        <v>1.27</v>
      </c>
      <c r="Y2139">
        <v>0</v>
      </c>
      <c r="Z2139">
        <v>31.26</v>
      </c>
      <c r="AA2139">
        <v>13.5</v>
      </c>
      <c r="AB2139">
        <v>0</v>
      </c>
      <c r="AC2139">
        <v>0</v>
      </c>
      <c r="AD2139">
        <v>1</v>
      </c>
      <c r="AE2139">
        <v>0</v>
      </c>
      <c r="AF2139" t="s">
        <v>102</v>
      </c>
      <c r="AG2139">
        <v>1.5874999999999999</v>
      </c>
      <c r="AH2139">
        <v>2</v>
      </c>
      <c r="AI2139">
        <v>27724386</v>
      </c>
      <c r="AJ2139">
        <v>2143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</row>
    <row r="2140" spans="1:44" x14ac:dyDescent="0.2">
      <c r="A2140">
        <f>ROW(Source!A782)</f>
        <v>782</v>
      </c>
      <c r="B2140">
        <v>27724393</v>
      </c>
      <c r="C2140">
        <v>27724383</v>
      </c>
      <c r="D2140">
        <v>25230627</v>
      </c>
      <c r="E2140">
        <v>1</v>
      </c>
      <c r="F2140">
        <v>1</v>
      </c>
      <c r="G2140">
        <v>1</v>
      </c>
      <c r="H2140">
        <v>2</v>
      </c>
      <c r="I2140" t="s">
        <v>1142</v>
      </c>
      <c r="J2140" t="s">
        <v>1143</v>
      </c>
      <c r="K2140" t="s">
        <v>1144</v>
      </c>
      <c r="L2140">
        <v>1368</v>
      </c>
      <c r="N2140">
        <v>1011</v>
      </c>
      <c r="O2140" t="s">
        <v>959</v>
      </c>
      <c r="P2140" t="s">
        <v>959</v>
      </c>
      <c r="Q2140">
        <v>1</v>
      </c>
      <c r="X2140">
        <v>9.07</v>
      </c>
      <c r="Y2140">
        <v>0</v>
      </c>
      <c r="Z2140">
        <v>0.5</v>
      </c>
      <c r="AA2140">
        <v>0</v>
      </c>
      <c r="AB2140">
        <v>0</v>
      </c>
      <c r="AC2140">
        <v>0</v>
      </c>
      <c r="AD2140">
        <v>1</v>
      </c>
      <c r="AE2140">
        <v>0</v>
      </c>
      <c r="AF2140" t="s">
        <v>102</v>
      </c>
      <c r="AG2140">
        <v>11.3375</v>
      </c>
      <c r="AH2140">
        <v>2</v>
      </c>
      <c r="AI2140">
        <v>27724387</v>
      </c>
      <c r="AJ2140">
        <v>2144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</row>
    <row r="2141" spans="1:44" x14ac:dyDescent="0.2">
      <c r="A2141">
        <f>ROW(Source!A782)</f>
        <v>782</v>
      </c>
      <c r="B2141">
        <v>27724394</v>
      </c>
      <c r="C2141">
        <v>27724383</v>
      </c>
      <c r="D2141">
        <v>25149961</v>
      </c>
      <c r="E2141">
        <v>1</v>
      </c>
      <c r="F2141">
        <v>1</v>
      </c>
      <c r="G2141">
        <v>1</v>
      </c>
      <c r="H2141">
        <v>3</v>
      </c>
      <c r="I2141" t="s">
        <v>963</v>
      </c>
      <c r="J2141" t="s">
        <v>964</v>
      </c>
      <c r="K2141" t="s">
        <v>965</v>
      </c>
      <c r="L2141">
        <v>1339</v>
      </c>
      <c r="N2141">
        <v>1007</v>
      </c>
      <c r="O2141" t="s">
        <v>64</v>
      </c>
      <c r="P2141" t="s">
        <v>64</v>
      </c>
      <c r="Q2141">
        <v>1</v>
      </c>
      <c r="X2141">
        <v>3.5</v>
      </c>
      <c r="Y2141">
        <v>2.44</v>
      </c>
      <c r="Z2141">
        <v>0</v>
      </c>
      <c r="AA2141">
        <v>0</v>
      </c>
      <c r="AB2141">
        <v>0</v>
      </c>
      <c r="AC2141">
        <v>0</v>
      </c>
      <c r="AD2141">
        <v>1</v>
      </c>
      <c r="AE2141">
        <v>0</v>
      </c>
      <c r="AF2141" t="s">
        <v>6</v>
      </c>
      <c r="AG2141">
        <v>3.5</v>
      </c>
      <c r="AH2141">
        <v>2</v>
      </c>
      <c r="AI2141">
        <v>27724388</v>
      </c>
      <c r="AJ2141">
        <v>2145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</row>
    <row r="2142" spans="1:44" x14ac:dyDescent="0.2">
      <c r="A2142">
        <f>ROW(Source!A782)</f>
        <v>782</v>
      </c>
      <c r="B2142">
        <v>27724395</v>
      </c>
      <c r="C2142">
        <v>27724383</v>
      </c>
      <c r="D2142">
        <v>25144380</v>
      </c>
      <c r="E2142">
        <v>17</v>
      </c>
      <c r="F2142">
        <v>1</v>
      </c>
      <c r="G2142">
        <v>1</v>
      </c>
      <c r="H2142">
        <v>3</v>
      </c>
      <c r="I2142" t="s">
        <v>1406</v>
      </c>
      <c r="J2142" t="s">
        <v>6</v>
      </c>
      <c r="K2142" t="s">
        <v>1407</v>
      </c>
      <c r="L2142">
        <v>1339</v>
      </c>
      <c r="N2142">
        <v>1007</v>
      </c>
      <c r="O2142" t="s">
        <v>64</v>
      </c>
      <c r="P2142" t="s">
        <v>64</v>
      </c>
      <c r="Q2142">
        <v>1</v>
      </c>
      <c r="X2142">
        <v>2.04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 t="s">
        <v>6</v>
      </c>
      <c r="AG2142">
        <v>2.04</v>
      </c>
      <c r="AH2142">
        <v>3</v>
      </c>
      <c r="AI2142">
        <v>-1</v>
      </c>
      <c r="AJ2142" t="s">
        <v>6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</row>
    <row r="2143" spans="1:44" x14ac:dyDescent="0.2">
      <c r="A2143">
        <f>ROW(Source!A783)</f>
        <v>783</v>
      </c>
      <c r="B2143">
        <v>27724390</v>
      </c>
      <c r="C2143">
        <v>27724383</v>
      </c>
      <c r="D2143">
        <v>25416173</v>
      </c>
      <c r="E2143">
        <v>1</v>
      </c>
      <c r="F2143">
        <v>1</v>
      </c>
      <c r="G2143">
        <v>1</v>
      </c>
      <c r="H2143">
        <v>1</v>
      </c>
      <c r="I2143" t="s">
        <v>1346</v>
      </c>
      <c r="J2143" t="s">
        <v>6</v>
      </c>
      <c r="K2143" t="s">
        <v>1347</v>
      </c>
      <c r="L2143">
        <v>1191</v>
      </c>
      <c r="N2143">
        <v>1013</v>
      </c>
      <c r="O2143" t="s">
        <v>953</v>
      </c>
      <c r="P2143" t="s">
        <v>953</v>
      </c>
      <c r="Q2143">
        <v>1</v>
      </c>
      <c r="X2143">
        <v>39.51</v>
      </c>
      <c r="Y2143">
        <v>0</v>
      </c>
      <c r="Z2143">
        <v>0</v>
      </c>
      <c r="AA2143">
        <v>0</v>
      </c>
      <c r="AB2143">
        <v>7.94</v>
      </c>
      <c r="AC2143">
        <v>0</v>
      </c>
      <c r="AD2143">
        <v>1</v>
      </c>
      <c r="AE2143">
        <v>1</v>
      </c>
      <c r="AF2143" t="s">
        <v>103</v>
      </c>
      <c r="AG2143">
        <v>45.436499999999995</v>
      </c>
      <c r="AH2143">
        <v>2</v>
      </c>
      <c r="AI2143">
        <v>27724384</v>
      </c>
      <c r="AJ2143">
        <v>2147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</row>
    <row r="2144" spans="1:44" x14ac:dyDescent="0.2">
      <c r="A2144">
        <f>ROW(Source!A783)</f>
        <v>783</v>
      </c>
      <c r="B2144">
        <v>27724391</v>
      </c>
      <c r="C2144">
        <v>27724383</v>
      </c>
      <c r="D2144">
        <v>25412928</v>
      </c>
      <c r="E2144">
        <v>1</v>
      </c>
      <c r="F2144">
        <v>1</v>
      </c>
      <c r="G2144">
        <v>1</v>
      </c>
      <c r="H2144">
        <v>1</v>
      </c>
      <c r="I2144" t="s">
        <v>954</v>
      </c>
      <c r="J2144" t="s">
        <v>6</v>
      </c>
      <c r="K2144" t="s">
        <v>955</v>
      </c>
      <c r="L2144">
        <v>1191</v>
      </c>
      <c r="N2144">
        <v>1013</v>
      </c>
      <c r="O2144" t="s">
        <v>953</v>
      </c>
      <c r="P2144" t="s">
        <v>953</v>
      </c>
      <c r="Q2144">
        <v>1</v>
      </c>
      <c r="X2144">
        <v>1.27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1</v>
      </c>
      <c r="AE2144">
        <v>2</v>
      </c>
      <c r="AF2144" t="s">
        <v>102</v>
      </c>
      <c r="AG2144">
        <v>1.5874999999999999</v>
      </c>
      <c r="AH2144">
        <v>2</v>
      </c>
      <c r="AI2144">
        <v>27724385</v>
      </c>
      <c r="AJ2144">
        <v>2148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</row>
    <row r="2145" spans="1:44" x14ac:dyDescent="0.2">
      <c r="A2145">
        <f>ROW(Source!A783)</f>
        <v>783</v>
      </c>
      <c r="B2145">
        <v>27724392</v>
      </c>
      <c r="C2145">
        <v>27724383</v>
      </c>
      <c r="D2145">
        <v>25230514</v>
      </c>
      <c r="E2145">
        <v>1</v>
      </c>
      <c r="F2145">
        <v>1</v>
      </c>
      <c r="G2145">
        <v>1</v>
      </c>
      <c r="H2145">
        <v>2</v>
      </c>
      <c r="I2145" t="s">
        <v>960</v>
      </c>
      <c r="J2145" t="s">
        <v>961</v>
      </c>
      <c r="K2145" t="s">
        <v>962</v>
      </c>
      <c r="L2145">
        <v>1368</v>
      </c>
      <c r="N2145">
        <v>1011</v>
      </c>
      <c r="O2145" t="s">
        <v>959</v>
      </c>
      <c r="P2145" t="s">
        <v>959</v>
      </c>
      <c r="Q2145">
        <v>1</v>
      </c>
      <c r="X2145">
        <v>1.27</v>
      </c>
      <c r="Y2145">
        <v>0</v>
      </c>
      <c r="Z2145">
        <v>31.26</v>
      </c>
      <c r="AA2145">
        <v>13.5</v>
      </c>
      <c r="AB2145">
        <v>0</v>
      </c>
      <c r="AC2145">
        <v>0</v>
      </c>
      <c r="AD2145">
        <v>1</v>
      </c>
      <c r="AE2145">
        <v>0</v>
      </c>
      <c r="AF2145" t="s">
        <v>102</v>
      </c>
      <c r="AG2145">
        <v>1.5874999999999999</v>
      </c>
      <c r="AH2145">
        <v>2</v>
      </c>
      <c r="AI2145">
        <v>27724386</v>
      </c>
      <c r="AJ2145">
        <v>2149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</row>
    <row r="2146" spans="1:44" x14ac:dyDescent="0.2">
      <c r="A2146">
        <f>ROW(Source!A783)</f>
        <v>783</v>
      </c>
      <c r="B2146">
        <v>27724393</v>
      </c>
      <c r="C2146">
        <v>27724383</v>
      </c>
      <c r="D2146">
        <v>25230627</v>
      </c>
      <c r="E2146">
        <v>1</v>
      </c>
      <c r="F2146">
        <v>1</v>
      </c>
      <c r="G2146">
        <v>1</v>
      </c>
      <c r="H2146">
        <v>2</v>
      </c>
      <c r="I2146" t="s">
        <v>1142</v>
      </c>
      <c r="J2146" t="s">
        <v>1143</v>
      </c>
      <c r="K2146" t="s">
        <v>1144</v>
      </c>
      <c r="L2146">
        <v>1368</v>
      </c>
      <c r="N2146">
        <v>1011</v>
      </c>
      <c r="O2146" t="s">
        <v>959</v>
      </c>
      <c r="P2146" t="s">
        <v>959</v>
      </c>
      <c r="Q2146">
        <v>1</v>
      </c>
      <c r="X2146">
        <v>9.07</v>
      </c>
      <c r="Y2146">
        <v>0</v>
      </c>
      <c r="Z2146">
        <v>0.5</v>
      </c>
      <c r="AA2146">
        <v>0</v>
      </c>
      <c r="AB2146">
        <v>0</v>
      </c>
      <c r="AC2146">
        <v>0</v>
      </c>
      <c r="AD2146">
        <v>1</v>
      </c>
      <c r="AE2146">
        <v>0</v>
      </c>
      <c r="AF2146" t="s">
        <v>102</v>
      </c>
      <c r="AG2146">
        <v>11.3375</v>
      </c>
      <c r="AH2146">
        <v>2</v>
      </c>
      <c r="AI2146">
        <v>27724387</v>
      </c>
      <c r="AJ2146">
        <v>2150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</row>
    <row r="2147" spans="1:44" x14ac:dyDescent="0.2">
      <c r="A2147">
        <f>ROW(Source!A783)</f>
        <v>783</v>
      </c>
      <c r="B2147">
        <v>27724394</v>
      </c>
      <c r="C2147">
        <v>27724383</v>
      </c>
      <c r="D2147">
        <v>25149961</v>
      </c>
      <c r="E2147">
        <v>1</v>
      </c>
      <c r="F2147">
        <v>1</v>
      </c>
      <c r="G2147">
        <v>1</v>
      </c>
      <c r="H2147">
        <v>3</v>
      </c>
      <c r="I2147" t="s">
        <v>963</v>
      </c>
      <c r="J2147" t="s">
        <v>964</v>
      </c>
      <c r="K2147" t="s">
        <v>965</v>
      </c>
      <c r="L2147">
        <v>1339</v>
      </c>
      <c r="N2147">
        <v>1007</v>
      </c>
      <c r="O2147" t="s">
        <v>64</v>
      </c>
      <c r="P2147" t="s">
        <v>64</v>
      </c>
      <c r="Q2147">
        <v>1</v>
      </c>
      <c r="X2147">
        <v>3.5</v>
      </c>
      <c r="Y2147">
        <v>2.44</v>
      </c>
      <c r="Z2147">
        <v>0</v>
      </c>
      <c r="AA2147">
        <v>0</v>
      </c>
      <c r="AB2147">
        <v>0</v>
      </c>
      <c r="AC2147">
        <v>0</v>
      </c>
      <c r="AD2147">
        <v>1</v>
      </c>
      <c r="AE2147">
        <v>0</v>
      </c>
      <c r="AF2147" t="s">
        <v>6</v>
      </c>
      <c r="AG2147">
        <v>3.5</v>
      </c>
      <c r="AH2147">
        <v>2</v>
      </c>
      <c r="AI2147">
        <v>27724388</v>
      </c>
      <c r="AJ2147">
        <v>2151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</row>
    <row r="2148" spans="1:44" x14ac:dyDescent="0.2">
      <c r="A2148">
        <f>ROW(Source!A783)</f>
        <v>783</v>
      </c>
      <c r="B2148">
        <v>27724395</v>
      </c>
      <c r="C2148">
        <v>27724383</v>
      </c>
      <c r="D2148">
        <v>25144380</v>
      </c>
      <c r="E2148">
        <v>17</v>
      </c>
      <c r="F2148">
        <v>1</v>
      </c>
      <c r="G2148">
        <v>1</v>
      </c>
      <c r="H2148">
        <v>3</v>
      </c>
      <c r="I2148" t="s">
        <v>1406</v>
      </c>
      <c r="J2148" t="s">
        <v>6</v>
      </c>
      <c r="K2148" t="s">
        <v>1407</v>
      </c>
      <c r="L2148">
        <v>1339</v>
      </c>
      <c r="N2148">
        <v>1007</v>
      </c>
      <c r="O2148" t="s">
        <v>64</v>
      </c>
      <c r="P2148" t="s">
        <v>64</v>
      </c>
      <c r="Q2148">
        <v>1</v>
      </c>
      <c r="X2148">
        <v>2.04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 t="s">
        <v>6</v>
      </c>
      <c r="AG2148">
        <v>2.04</v>
      </c>
      <c r="AH2148">
        <v>3</v>
      </c>
      <c r="AI2148">
        <v>-1</v>
      </c>
      <c r="AJ2148" t="s">
        <v>6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</row>
    <row r="2149" spans="1:44" x14ac:dyDescent="0.2">
      <c r="A2149">
        <f>ROW(Source!A786)</f>
        <v>786</v>
      </c>
      <c r="B2149">
        <v>27724403</v>
      </c>
      <c r="C2149">
        <v>27724397</v>
      </c>
      <c r="D2149">
        <v>25416173</v>
      </c>
      <c r="E2149">
        <v>1</v>
      </c>
      <c r="F2149">
        <v>1</v>
      </c>
      <c r="G2149">
        <v>1</v>
      </c>
      <c r="H2149">
        <v>1</v>
      </c>
      <c r="I2149" t="s">
        <v>1346</v>
      </c>
      <c r="J2149" t="s">
        <v>6</v>
      </c>
      <c r="K2149" t="s">
        <v>1347</v>
      </c>
      <c r="L2149">
        <v>1191</v>
      </c>
      <c r="N2149">
        <v>1013</v>
      </c>
      <c r="O2149" t="s">
        <v>953</v>
      </c>
      <c r="P2149" t="s">
        <v>953</v>
      </c>
      <c r="Q2149">
        <v>1</v>
      </c>
      <c r="X2149">
        <v>0.5</v>
      </c>
      <c r="Y2149">
        <v>0</v>
      </c>
      <c r="Z2149">
        <v>0</v>
      </c>
      <c r="AA2149">
        <v>0</v>
      </c>
      <c r="AB2149">
        <v>7.94</v>
      </c>
      <c r="AC2149">
        <v>0</v>
      </c>
      <c r="AD2149">
        <v>1</v>
      </c>
      <c r="AE2149">
        <v>1</v>
      </c>
      <c r="AF2149" t="s">
        <v>620</v>
      </c>
      <c r="AG2149">
        <v>3.4499999999999997</v>
      </c>
      <c r="AH2149">
        <v>2</v>
      </c>
      <c r="AI2149">
        <v>27724398</v>
      </c>
      <c r="AJ2149">
        <v>2153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</row>
    <row r="2150" spans="1:44" x14ac:dyDescent="0.2">
      <c r="A2150">
        <f>ROW(Source!A786)</f>
        <v>786</v>
      </c>
      <c r="B2150">
        <v>27724404</v>
      </c>
      <c r="C2150">
        <v>27724397</v>
      </c>
      <c r="D2150">
        <v>25412928</v>
      </c>
      <c r="E2150">
        <v>1</v>
      </c>
      <c r="F2150">
        <v>1</v>
      </c>
      <c r="G2150">
        <v>1</v>
      </c>
      <c r="H2150">
        <v>1</v>
      </c>
      <c r="I2150" t="s">
        <v>954</v>
      </c>
      <c r="J2150" t="s">
        <v>6</v>
      </c>
      <c r="K2150" t="s">
        <v>955</v>
      </c>
      <c r="L2150">
        <v>1191</v>
      </c>
      <c r="N2150">
        <v>1013</v>
      </c>
      <c r="O2150" t="s">
        <v>953</v>
      </c>
      <c r="P2150" t="s">
        <v>953</v>
      </c>
      <c r="Q2150">
        <v>1</v>
      </c>
      <c r="X2150">
        <v>0.21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1</v>
      </c>
      <c r="AE2150">
        <v>2</v>
      </c>
      <c r="AF2150" t="s">
        <v>619</v>
      </c>
      <c r="AG2150">
        <v>1.5750000000000002</v>
      </c>
      <c r="AH2150">
        <v>2</v>
      </c>
      <c r="AI2150">
        <v>27724399</v>
      </c>
      <c r="AJ2150">
        <v>2154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</row>
    <row r="2151" spans="1:44" x14ac:dyDescent="0.2">
      <c r="A2151">
        <f>ROW(Source!A786)</f>
        <v>786</v>
      </c>
      <c r="B2151">
        <v>27724405</v>
      </c>
      <c r="C2151">
        <v>27724397</v>
      </c>
      <c r="D2151">
        <v>25230514</v>
      </c>
      <c r="E2151">
        <v>1</v>
      </c>
      <c r="F2151">
        <v>1</v>
      </c>
      <c r="G2151">
        <v>1</v>
      </c>
      <c r="H2151">
        <v>2</v>
      </c>
      <c r="I2151" t="s">
        <v>960</v>
      </c>
      <c r="J2151" t="s">
        <v>961</v>
      </c>
      <c r="K2151" t="s">
        <v>962</v>
      </c>
      <c r="L2151">
        <v>1368</v>
      </c>
      <c r="N2151">
        <v>1011</v>
      </c>
      <c r="O2151" t="s">
        <v>959</v>
      </c>
      <c r="P2151" t="s">
        <v>959</v>
      </c>
      <c r="Q2151">
        <v>1</v>
      </c>
      <c r="X2151">
        <v>0.21</v>
      </c>
      <c r="Y2151">
        <v>0</v>
      </c>
      <c r="Z2151">
        <v>31.26</v>
      </c>
      <c r="AA2151">
        <v>13.5</v>
      </c>
      <c r="AB2151">
        <v>0</v>
      </c>
      <c r="AC2151">
        <v>0</v>
      </c>
      <c r="AD2151">
        <v>1</v>
      </c>
      <c r="AE2151">
        <v>0</v>
      </c>
      <c r="AF2151" t="s">
        <v>619</v>
      </c>
      <c r="AG2151">
        <v>1.5750000000000002</v>
      </c>
      <c r="AH2151">
        <v>2</v>
      </c>
      <c r="AI2151">
        <v>27724400</v>
      </c>
      <c r="AJ2151">
        <v>2155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</row>
    <row r="2152" spans="1:44" x14ac:dyDescent="0.2">
      <c r="A2152">
        <f>ROW(Source!A786)</f>
        <v>786</v>
      </c>
      <c r="B2152">
        <v>27724406</v>
      </c>
      <c r="C2152">
        <v>27724397</v>
      </c>
      <c r="D2152">
        <v>25230627</v>
      </c>
      <c r="E2152">
        <v>1</v>
      </c>
      <c r="F2152">
        <v>1</v>
      </c>
      <c r="G2152">
        <v>1</v>
      </c>
      <c r="H2152">
        <v>2</v>
      </c>
      <c r="I2152" t="s">
        <v>1142</v>
      </c>
      <c r="J2152" t="s">
        <v>1143</v>
      </c>
      <c r="K2152" t="s">
        <v>1144</v>
      </c>
      <c r="L2152">
        <v>1368</v>
      </c>
      <c r="N2152">
        <v>1011</v>
      </c>
      <c r="O2152" t="s">
        <v>959</v>
      </c>
      <c r="P2152" t="s">
        <v>959</v>
      </c>
      <c r="Q2152">
        <v>1</v>
      </c>
      <c r="X2152">
        <v>2.3199999999999998</v>
      </c>
      <c r="Y2152">
        <v>0</v>
      </c>
      <c r="Z2152">
        <v>0.5</v>
      </c>
      <c r="AA2152">
        <v>0</v>
      </c>
      <c r="AB2152">
        <v>0</v>
      </c>
      <c r="AC2152">
        <v>0</v>
      </c>
      <c r="AD2152">
        <v>1</v>
      </c>
      <c r="AE2152">
        <v>0</v>
      </c>
      <c r="AF2152" t="s">
        <v>619</v>
      </c>
      <c r="AG2152">
        <v>17.399999999999999</v>
      </c>
      <c r="AH2152">
        <v>2</v>
      </c>
      <c r="AI2152">
        <v>27724401</v>
      </c>
      <c r="AJ2152">
        <v>2156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</row>
    <row r="2153" spans="1:44" x14ac:dyDescent="0.2">
      <c r="A2153">
        <f>ROW(Source!A786)</f>
        <v>786</v>
      </c>
      <c r="B2153">
        <v>27724407</v>
      </c>
      <c r="C2153">
        <v>27724397</v>
      </c>
      <c r="D2153">
        <v>25144380</v>
      </c>
      <c r="E2153">
        <v>17</v>
      </c>
      <c r="F2153">
        <v>1</v>
      </c>
      <c r="G2153">
        <v>1</v>
      </c>
      <c r="H2153">
        <v>3</v>
      </c>
      <c r="I2153" t="s">
        <v>1406</v>
      </c>
      <c r="J2153" t="s">
        <v>6</v>
      </c>
      <c r="K2153" t="s">
        <v>1407</v>
      </c>
      <c r="L2153">
        <v>1339</v>
      </c>
      <c r="N2153">
        <v>1007</v>
      </c>
      <c r="O2153" t="s">
        <v>64</v>
      </c>
      <c r="P2153" t="s">
        <v>64</v>
      </c>
      <c r="Q2153">
        <v>1</v>
      </c>
      <c r="X2153">
        <v>0.51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 t="s">
        <v>618</v>
      </c>
      <c r="AG2153">
        <v>3.06</v>
      </c>
      <c r="AH2153">
        <v>3</v>
      </c>
      <c r="AI2153">
        <v>-1</v>
      </c>
      <c r="AJ2153" t="s">
        <v>6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</row>
    <row r="2154" spans="1:44" x14ac:dyDescent="0.2">
      <c r="A2154">
        <f>ROW(Source!A787)</f>
        <v>787</v>
      </c>
      <c r="B2154">
        <v>27724403</v>
      </c>
      <c r="C2154">
        <v>27724397</v>
      </c>
      <c r="D2154">
        <v>25416173</v>
      </c>
      <c r="E2154">
        <v>1</v>
      </c>
      <c r="F2154">
        <v>1</v>
      </c>
      <c r="G2154">
        <v>1</v>
      </c>
      <c r="H2154">
        <v>1</v>
      </c>
      <c r="I2154" t="s">
        <v>1346</v>
      </c>
      <c r="J2154" t="s">
        <v>6</v>
      </c>
      <c r="K2154" t="s">
        <v>1347</v>
      </c>
      <c r="L2154">
        <v>1191</v>
      </c>
      <c r="N2154">
        <v>1013</v>
      </c>
      <c r="O2154" t="s">
        <v>953</v>
      </c>
      <c r="P2154" t="s">
        <v>953</v>
      </c>
      <c r="Q2154">
        <v>1</v>
      </c>
      <c r="X2154">
        <v>0.5</v>
      </c>
      <c r="Y2154">
        <v>0</v>
      </c>
      <c r="Z2154">
        <v>0</v>
      </c>
      <c r="AA2154">
        <v>0</v>
      </c>
      <c r="AB2154">
        <v>7.94</v>
      </c>
      <c r="AC2154">
        <v>0</v>
      </c>
      <c r="AD2154">
        <v>1</v>
      </c>
      <c r="AE2154">
        <v>1</v>
      </c>
      <c r="AF2154" t="s">
        <v>620</v>
      </c>
      <c r="AG2154">
        <v>3.4499999999999997</v>
      </c>
      <c r="AH2154">
        <v>2</v>
      </c>
      <c r="AI2154">
        <v>27724398</v>
      </c>
      <c r="AJ2154">
        <v>2158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</row>
    <row r="2155" spans="1:44" x14ac:dyDescent="0.2">
      <c r="A2155">
        <f>ROW(Source!A787)</f>
        <v>787</v>
      </c>
      <c r="B2155">
        <v>27724404</v>
      </c>
      <c r="C2155">
        <v>27724397</v>
      </c>
      <c r="D2155">
        <v>25412928</v>
      </c>
      <c r="E2155">
        <v>1</v>
      </c>
      <c r="F2155">
        <v>1</v>
      </c>
      <c r="G2155">
        <v>1</v>
      </c>
      <c r="H2155">
        <v>1</v>
      </c>
      <c r="I2155" t="s">
        <v>954</v>
      </c>
      <c r="J2155" t="s">
        <v>6</v>
      </c>
      <c r="K2155" t="s">
        <v>955</v>
      </c>
      <c r="L2155">
        <v>1191</v>
      </c>
      <c r="N2155">
        <v>1013</v>
      </c>
      <c r="O2155" t="s">
        <v>953</v>
      </c>
      <c r="P2155" t="s">
        <v>953</v>
      </c>
      <c r="Q2155">
        <v>1</v>
      </c>
      <c r="X2155">
        <v>0.21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1</v>
      </c>
      <c r="AE2155">
        <v>2</v>
      </c>
      <c r="AF2155" t="s">
        <v>619</v>
      </c>
      <c r="AG2155">
        <v>1.5750000000000002</v>
      </c>
      <c r="AH2155">
        <v>2</v>
      </c>
      <c r="AI2155">
        <v>27724399</v>
      </c>
      <c r="AJ2155">
        <v>2159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</row>
    <row r="2156" spans="1:44" x14ac:dyDescent="0.2">
      <c r="A2156">
        <f>ROW(Source!A787)</f>
        <v>787</v>
      </c>
      <c r="B2156">
        <v>27724405</v>
      </c>
      <c r="C2156">
        <v>27724397</v>
      </c>
      <c r="D2156">
        <v>25230514</v>
      </c>
      <c r="E2156">
        <v>1</v>
      </c>
      <c r="F2156">
        <v>1</v>
      </c>
      <c r="G2156">
        <v>1</v>
      </c>
      <c r="H2156">
        <v>2</v>
      </c>
      <c r="I2156" t="s">
        <v>960</v>
      </c>
      <c r="J2156" t="s">
        <v>961</v>
      </c>
      <c r="K2156" t="s">
        <v>962</v>
      </c>
      <c r="L2156">
        <v>1368</v>
      </c>
      <c r="N2156">
        <v>1011</v>
      </c>
      <c r="O2156" t="s">
        <v>959</v>
      </c>
      <c r="P2156" t="s">
        <v>959</v>
      </c>
      <c r="Q2156">
        <v>1</v>
      </c>
      <c r="X2156">
        <v>0.21</v>
      </c>
      <c r="Y2156">
        <v>0</v>
      </c>
      <c r="Z2156">
        <v>31.26</v>
      </c>
      <c r="AA2156">
        <v>13.5</v>
      </c>
      <c r="AB2156">
        <v>0</v>
      </c>
      <c r="AC2156">
        <v>0</v>
      </c>
      <c r="AD2156">
        <v>1</v>
      </c>
      <c r="AE2156">
        <v>0</v>
      </c>
      <c r="AF2156" t="s">
        <v>619</v>
      </c>
      <c r="AG2156">
        <v>1.5750000000000002</v>
      </c>
      <c r="AH2156">
        <v>2</v>
      </c>
      <c r="AI2156">
        <v>27724400</v>
      </c>
      <c r="AJ2156">
        <v>2160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</row>
    <row r="2157" spans="1:44" x14ac:dyDescent="0.2">
      <c r="A2157">
        <f>ROW(Source!A787)</f>
        <v>787</v>
      </c>
      <c r="B2157">
        <v>27724406</v>
      </c>
      <c r="C2157">
        <v>27724397</v>
      </c>
      <c r="D2157">
        <v>25230627</v>
      </c>
      <c r="E2157">
        <v>1</v>
      </c>
      <c r="F2157">
        <v>1</v>
      </c>
      <c r="G2157">
        <v>1</v>
      </c>
      <c r="H2157">
        <v>2</v>
      </c>
      <c r="I2157" t="s">
        <v>1142</v>
      </c>
      <c r="J2157" t="s">
        <v>1143</v>
      </c>
      <c r="K2157" t="s">
        <v>1144</v>
      </c>
      <c r="L2157">
        <v>1368</v>
      </c>
      <c r="N2157">
        <v>1011</v>
      </c>
      <c r="O2157" t="s">
        <v>959</v>
      </c>
      <c r="P2157" t="s">
        <v>959</v>
      </c>
      <c r="Q2157">
        <v>1</v>
      </c>
      <c r="X2157">
        <v>2.3199999999999998</v>
      </c>
      <c r="Y2157">
        <v>0</v>
      </c>
      <c r="Z2157">
        <v>0.5</v>
      </c>
      <c r="AA2157">
        <v>0</v>
      </c>
      <c r="AB2157">
        <v>0</v>
      </c>
      <c r="AC2157">
        <v>0</v>
      </c>
      <c r="AD2157">
        <v>1</v>
      </c>
      <c r="AE2157">
        <v>0</v>
      </c>
      <c r="AF2157" t="s">
        <v>619</v>
      </c>
      <c r="AG2157">
        <v>17.399999999999999</v>
      </c>
      <c r="AH2157">
        <v>2</v>
      </c>
      <c r="AI2157">
        <v>27724401</v>
      </c>
      <c r="AJ2157">
        <v>2161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</row>
    <row r="2158" spans="1:44" x14ac:dyDescent="0.2">
      <c r="A2158">
        <f>ROW(Source!A787)</f>
        <v>787</v>
      </c>
      <c r="B2158">
        <v>27724407</v>
      </c>
      <c r="C2158">
        <v>27724397</v>
      </c>
      <c r="D2158">
        <v>25144380</v>
      </c>
      <c r="E2158">
        <v>17</v>
      </c>
      <c r="F2158">
        <v>1</v>
      </c>
      <c r="G2158">
        <v>1</v>
      </c>
      <c r="H2158">
        <v>3</v>
      </c>
      <c r="I2158" t="s">
        <v>1406</v>
      </c>
      <c r="J2158" t="s">
        <v>6</v>
      </c>
      <c r="K2158" t="s">
        <v>1407</v>
      </c>
      <c r="L2158">
        <v>1339</v>
      </c>
      <c r="N2158">
        <v>1007</v>
      </c>
      <c r="O2158" t="s">
        <v>64</v>
      </c>
      <c r="P2158" t="s">
        <v>64</v>
      </c>
      <c r="Q2158">
        <v>1</v>
      </c>
      <c r="X2158">
        <v>0.51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 t="s">
        <v>618</v>
      </c>
      <c r="AG2158">
        <v>3.06</v>
      </c>
      <c r="AH2158">
        <v>3</v>
      </c>
      <c r="AI2158">
        <v>-1</v>
      </c>
      <c r="AJ2158" t="s">
        <v>6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</row>
    <row r="2159" spans="1:44" x14ac:dyDescent="0.2">
      <c r="A2159">
        <f>ROW(Source!A790)</f>
        <v>790</v>
      </c>
      <c r="B2159">
        <v>27724418</v>
      </c>
      <c r="C2159">
        <v>27724409</v>
      </c>
      <c r="D2159">
        <v>25413300</v>
      </c>
      <c r="E2159">
        <v>1</v>
      </c>
      <c r="F2159">
        <v>1</v>
      </c>
      <c r="G2159">
        <v>1</v>
      </c>
      <c r="H2159">
        <v>1</v>
      </c>
      <c r="I2159" t="s">
        <v>989</v>
      </c>
      <c r="J2159" t="s">
        <v>6</v>
      </c>
      <c r="K2159" t="s">
        <v>990</v>
      </c>
      <c r="L2159">
        <v>1191</v>
      </c>
      <c r="N2159">
        <v>1013</v>
      </c>
      <c r="O2159" t="s">
        <v>953</v>
      </c>
      <c r="P2159" t="s">
        <v>953</v>
      </c>
      <c r="Q2159">
        <v>1</v>
      </c>
      <c r="X2159">
        <v>32.49</v>
      </c>
      <c r="Y2159">
        <v>0</v>
      </c>
      <c r="Z2159">
        <v>0</v>
      </c>
      <c r="AA2159">
        <v>0</v>
      </c>
      <c r="AB2159">
        <v>8.5299999999999994</v>
      </c>
      <c r="AC2159">
        <v>0</v>
      </c>
      <c r="AD2159">
        <v>1</v>
      </c>
      <c r="AE2159">
        <v>1</v>
      </c>
      <c r="AF2159" t="s">
        <v>103</v>
      </c>
      <c r="AG2159">
        <v>37.363500000000002</v>
      </c>
      <c r="AH2159">
        <v>2</v>
      </c>
      <c r="AI2159">
        <v>27724410</v>
      </c>
      <c r="AJ2159">
        <v>2163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</row>
    <row r="2160" spans="1:44" x14ac:dyDescent="0.2">
      <c r="A2160">
        <f>ROW(Source!A790)</f>
        <v>790</v>
      </c>
      <c r="B2160">
        <v>27724419</v>
      </c>
      <c r="C2160">
        <v>27724409</v>
      </c>
      <c r="D2160">
        <v>25412928</v>
      </c>
      <c r="E2160">
        <v>1</v>
      </c>
      <c r="F2160">
        <v>1</v>
      </c>
      <c r="G2160">
        <v>1</v>
      </c>
      <c r="H2160">
        <v>1</v>
      </c>
      <c r="I2160" t="s">
        <v>954</v>
      </c>
      <c r="J2160" t="s">
        <v>6</v>
      </c>
      <c r="K2160" t="s">
        <v>955</v>
      </c>
      <c r="L2160">
        <v>1191</v>
      </c>
      <c r="N2160">
        <v>1013</v>
      </c>
      <c r="O2160" t="s">
        <v>953</v>
      </c>
      <c r="P2160" t="s">
        <v>953</v>
      </c>
      <c r="Q2160">
        <v>1</v>
      </c>
      <c r="X2160">
        <v>0.93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1</v>
      </c>
      <c r="AE2160">
        <v>2</v>
      </c>
      <c r="AF2160" t="s">
        <v>102</v>
      </c>
      <c r="AG2160">
        <v>1.1625000000000001</v>
      </c>
      <c r="AH2160">
        <v>2</v>
      </c>
      <c r="AI2160">
        <v>27724411</v>
      </c>
      <c r="AJ2160">
        <v>2164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</row>
    <row r="2161" spans="1:44" x14ac:dyDescent="0.2">
      <c r="A2161">
        <f>ROW(Source!A790)</f>
        <v>790</v>
      </c>
      <c r="B2161">
        <v>27724420</v>
      </c>
      <c r="C2161">
        <v>27724409</v>
      </c>
      <c r="D2161">
        <v>25230445</v>
      </c>
      <c r="E2161">
        <v>1</v>
      </c>
      <c r="F2161">
        <v>1</v>
      </c>
      <c r="G2161">
        <v>1</v>
      </c>
      <c r="H2161">
        <v>2</v>
      </c>
      <c r="I2161" t="s">
        <v>956</v>
      </c>
      <c r="J2161" t="s">
        <v>957</v>
      </c>
      <c r="K2161" t="s">
        <v>958</v>
      </c>
      <c r="L2161">
        <v>1368</v>
      </c>
      <c r="N2161">
        <v>1011</v>
      </c>
      <c r="O2161" t="s">
        <v>959</v>
      </c>
      <c r="P2161" t="s">
        <v>959</v>
      </c>
      <c r="Q2161">
        <v>1</v>
      </c>
      <c r="X2161">
        <v>0.02</v>
      </c>
      <c r="Y2161">
        <v>0</v>
      </c>
      <c r="Z2161">
        <v>89.99</v>
      </c>
      <c r="AA2161">
        <v>10.06</v>
      </c>
      <c r="AB2161">
        <v>0</v>
      </c>
      <c r="AC2161">
        <v>0</v>
      </c>
      <c r="AD2161">
        <v>1</v>
      </c>
      <c r="AE2161">
        <v>0</v>
      </c>
      <c r="AF2161" t="s">
        <v>102</v>
      </c>
      <c r="AG2161">
        <v>2.5000000000000001E-2</v>
      </c>
      <c r="AH2161">
        <v>2</v>
      </c>
      <c r="AI2161">
        <v>27724412</v>
      </c>
      <c r="AJ2161">
        <v>2165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</row>
    <row r="2162" spans="1:44" x14ac:dyDescent="0.2">
      <c r="A2162">
        <f>ROW(Source!A790)</f>
        <v>790</v>
      </c>
      <c r="B2162">
        <v>27724421</v>
      </c>
      <c r="C2162">
        <v>27724409</v>
      </c>
      <c r="D2162">
        <v>25230514</v>
      </c>
      <c r="E2162">
        <v>1</v>
      </c>
      <c r="F2162">
        <v>1</v>
      </c>
      <c r="G2162">
        <v>1</v>
      </c>
      <c r="H2162">
        <v>2</v>
      </c>
      <c r="I2162" t="s">
        <v>960</v>
      </c>
      <c r="J2162" t="s">
        <v>961</v>
      </c>
      <c r="K2162" t="s">
        <v>962</v>
      </c>
      <c r="L2162">
        <v>1368</v>
      </c>
      <c r="N2162">
        <v>1011</v>
      </c>
      <c r="O2162" t="s">
        <v>959</v>
      </c>
      <c r="P2162" t="s">
        <v>959</v>
      </c>
      <c r="Q2162">
        <v>1</v>
      </c>
      <c r="X2162">
        <v>0.21</v>
      </c>
      <c r="Y2162">
        <v>0</v>
      </c>
      <c r="Z2162">
        <v>31.26</v>
      </c>
      <c r="AA2162">
        <v>13.5</v>
      </c>
      <c r="AB2162">
        <v>0</v>
      </c>
      <c r="AC2162">
        <v>0</v>
      </c>
      <c r="AD2162">
        <v>1</v>
      </c>
      <c r="AE2162">
        <v>0</v>
      </c>
      <c r="AF2162" t="s">
        <v>102</v>
      </c>
      <c r="AG2162">
        <v>0.26250000000000001</v>
      </c>
      <c r="AH2162">
        <v>2</v>
      </c>
      <c r="AI2162">
        <v>27724413</v>
      </c>
      <c r="AJ2162">
        <v>2166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</row>
    <row r="2163" spans="1:44" x14ac:dyDescent="0.2">
      <c r="A2163">
        <f>ROW(Source!A790)</f>
        <v>790</v>
      </c>
      <c r="B2163">
        <v>27724422</v>
      </c>
      <c r="C2163">
        <v>27724409</v>
      </c>
      <c r="D2163">
        <v>25230679</v>
      </c>
      <c r="E2163">
        <v>1</v>
      </c>
      <c r="F2163">
        <v>1</v>
      </c>
      <c r="G2163">
        <v>1</v>
      </c>
      <c r="H2163">
        <v>2</v>
      </c>
      <c r="I2163" t="s">
        <v>1172</v>
      </c>
      <c r="J2163" t="s">
        <v>1173</v>
      </c>
      <c r="K2163" t="s">
        <v>1174</v>
      </c>
      <c r="L2163">
        <v>1368</v>
      </c>
      <c r="N2163">
        <v>1011</v>
      </c>
      <c r="O2163" t="s">
        <v>959</v>
      </c>
      <c r="P2163" t="s">
        <v>959</v>
      </c>
      <c r="Q2163">
        <v>1</v>
      </c>
      <c r="X2163">
        <v>0.7</v>
      </c>
      <c r="Y2163">
        <v>0</v>
      </c>
      <c r="Z2163">
        <v>12.39</v>
      </c>
      <c r="AA2163">
        <v>10.06</v>
      </c>
      <c r="AB2163">
        <v>0</v>
      </c>
      <c r="AC2163">
        <v>0</v>
      </c>
      <c r="AD2163">
        <v>1</v>
      </c>
      <c r="AE2163">
        <v>0</v>
      </c>
      <c r="AF2163" t="s">
        <v>102</v>
      </c>
      <c r="AG2163">
        <v>0.875</v>
      </c>
      <c r="AH2163">
        <v>2</v>
      </c>
      <c r="AI2163">
        <v>27724414</v>
      </c>
      <c r="AJ2163">
        <v>2167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</row>
    <row r="2164" spans="1:44" x14ac:dyDescent="0.2">
      <c r="A2164">
        <f>ROW(Source!A790)</f>
        <v>790</v>
      </c>
      <c r="B2164">
        <v>27724423</v>
      </c>
      <c r="C2164">
        <v>27724409</v>
      </c>
      <c r="D2164">
        <v>25149961</v>
      </c>
      <c r="E2164">
        <v>1</v>
      </c>
      <c r="F2164">
        <v>1</v>
      </c>
      <c r="G2164">
        <v>1</v>
      </c>
      <c r="H2164">
        <v>3</v>
      </c>
      <c r="I2164" t="s">
        <v>963</v>
      </c>
      <c r="J2164" t="s">
        <v>964</v>
      </c>
      <c r="K2164" t="s">
        <v>965</v>
      </c>
      <c r="L2164">
        <v>1339</v>
      </c>
      <c r="N2164">
        <v>1007</v>
      </c>
      <c r="O2164" t="s">
        <v>64</v>
      </c>
      <c r="P2164" t="s">
        <v>64</v>
      </c>
      <c r="Q2164">
        <v>1</v>
      </c>
      <c r="X2164">
        <v>0.51</v>
      </c>
      <c r="Y2164">
        <v>2.44</v>
      </c>
      <c r="Z2164">
        <v>0</v>
      </c>
      <c r="AA2164">
        <v>0</v>
      </c>
      <c r="AB2164">
        <v>0</v>
      </c>
      <c r="AC2164">
        <v>0</v>
      </c>
      <c r="AD2164">
        <v>1</v>
      </c>
      <c r="AE2164">
        <v>0</v>
      </c>
      <c r="AF2164" t="s">
        <v>6</v>
      </c>
      <c r="AG2164">
        <v>0.51</v>
      </c>
      <c r="AH2164">
        <v>2</v>
      </c>
      <c r="AI2164">
        <v>27724415</v>
      </c>
      <c r="AJ2164">
        <v>2168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</row>
    <row r="2165" spans="1:44" x14ac:dyDescent="0.2">
      <c r="A2165">
        <f>ROW(Source!A790)</f>
        <v>790</v>
      </c>
      <c r="B2165">
        <v>27724424</v>
      </c>
      <c r="C2165">
        <v>27724409</v>
      </c>
      <c r="D2165">
        <v>25145625</v>
      </c>
      <c r="E2165">
        <v>17</v>
      </c>
      <c r="F2165">
        <v>1</v>
      </c>
      <c r="G2165">
        <v>1</v>
      </c>
      <c r="H2165">
        <v>3</v>
      </c>
      <c r="I2165" t="s">
        <v>1433</v>
      </c>
      <c r="J2165" t="s">
        <v>6</v>
      </c>
      <c r="K2165" t="s">
        <v>1434</v>
      </c>
      <c r="L2165">
        <v>1348</v>
      </c>
      <c r="N2165">
        <v>1009</v>
      </c>
      <c r="O2165" t="s">
        <v>46</v>
      </c>
      <c r="P2165" t="s">
        <v>46</v>
      </c>
      <c r="Q2165">
        <v>1000</v>
      </c>
      <c r="X2165">
        <v>0.85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 t="s">
        <v>6</v>
      </c>
      <c r="AG2165">
        <v>0.85</v>
      </c>
      <c r="AH2165">
        <v>3</v>
      </c>
      <c r="AI2165">
        <v>-1</v>
      </c>
      <c r="AJ2165" t="s">
        <v>6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</row>
    <row r="2166" spans="1:44" x14ac:dyDescent="0.2">
      <c r="A2166">
        <f>ROW(Source!A790)</f>
        <v>790</v>
      </c>
      <c r="B2166">
        <v>27724425</v>
      </c>
      <c r="C2166">
        <v>27724409</v>
      </c>
      <c r="D2166">
        <v>25145248</v>
      </c>
      <c r="E2166">
        <v>17</v>
      </c>
      <c r="F2166">
        <v>1</v>
      </c>
      <c r="G2166">
        <v>1</v>
      </c>
      <c r="H2166">
        <v>3</v>
      </c>
      <c r="I2166" t="s">
        <v>1423</v>
      </c>
      <c r="J2166" t="s">
        <v>6</v>
      </c>
      <c r="K2166" t="s">
        <v>1424</v>
      </c>
      <c r="L2166">
        <v>1348</v>
      </c>
      <c r="N2166">
        <v>1009</v>
      </c>
      <c r="O2166" t="s">
        <v>46</v>
      </c>
      <c r="P2166" t="s">
        <v>46</v>
      </c>
      <c r="Q2166">
        <v>1000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1</v>
      </c>
      <c r="AD2166">
        <v>0</v>
      </c>
      <c r="AE2166">
        <v>0</v>
      </c>
      <c r="AF2166" t="s">
        <v>6</v>
      </c>
      <c r="AG2166">
        <v>0</v>
      </c>
      <c r="AH2166">
        <v>3</v>
      </c>
      <c r="AI2166">
        <v>-1</v>
      </c>
      <c r="AJ2166" t="s">
        <v>6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</row>
    <row r="2167" spans="1:44" x14ac:dyDescent="0.2">
      <c r="A2167">
        <f>ROW(Source!A791)</f>
        <v>791</v>
      </c>
      <c r="B2167">
        <v>27724418</v>
      </c>
      <c r="C2167">
        <v>27724409</v>
      </c>
      <c r="D2167">
        <v>25413300</v>
      </c>
      <c r="E2167">
        <v>1</v>
      </c>
      <c r="F2167">
        <v>1</v>
      </c>
      <c r="G2167">
        <v>1</v>
      </c>
      <c r="H2167">
        <v>1</v>
      </c>
      <c r="I2167" t="s">
        <v>989</v>
      </c>
      <c r="J2167" t="s">
        <v>6</v>
      </c>
      <c r="K2167" t="s">
        <v>990</v>
      </c>
      <c r="L2167">
        <v>1191</v>
      </c>
      <c r="N2167">
        <v>1013</v>
      </c>
      <c r="O2167" t="s">
        <v>953</v>
      </c>
      <c r="P2167" t="s">
        <v>953</v>
      </c>
      <c r="Q2167">
        <v>1</v>
      </c>
      <c r="X2167">
        <v>32.49</v>
      </c>
      <c r="Y2167">
        <v>0</v>
      </c>
      <c r="Z2167">
        <v>0</v>
      </c>
      <c r="AA2167">
        <v>0</v>
      </c>
      <c r="AB2167">
        <v>8.5299999999999994</v>
      </c>
      <c r="AC2167">
        <v>0</v>
      </c>
      <c r="AD2167">
        <v>1</v>
      </c>
      <c r="AE2167">
        <v>1</v>
      </c>
      <c r="AF2167" t="s">
        <v>103</v>
      </c>
      <c r="AG2167">
        <v>37.363500000000002</v>
      </c>
      <c r="AH2167">
        <v>2</v>
      </c>
      <c r="AI2167">
        <v>27724410</v>
      </c>
      <c r="AJ2167">
        <v>2171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</row>
    <row r="2168" spans="1:44" x14ac:dyDescent="0.2">
      <c r="A2168">
        <f>ROW(Source!A791)</f>
        <v>791</v>
      </c>
      <c r="B2168">
        <v>27724419</v>
      </c>
      <c r="C2168">
        <v>27724409</v>
      </c>
      <c r="D2168">
        <v>25412928</v>
      </c>
      <c r="E2168">
        <v>1</v>
      </c>
      <c r="F2168">
        <v>1</v>
      </c>
      <c r="G2168">
        <v>1</v>
      </c>
      <c r="H2168">
        <v>1</v>
      </c>
      <c r="I2168" t="s">
        <v>954</v>
      </c>
      <c r="J2168" t="s">
        <v>6</v>
      </c>
      <c r="K2168" t="s">
        <v>955</v>
      </c>
      <c r="L2168">
        <v>1191</v>
      </c>
      <c r="N2168">
        <v>1013</v>
      </c>
      <c r="O2168" t="s">
        <v>953</v>
      </c>
      <c r="P2168" t="s">
        <v>953</v>
      </c>
      <c r="Q2168">
        <v>1</v>
      </c>
      <c r="X2168">
        <v>0.93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1</v>
      </c>
      <c r="AE2168">
        <v>2</v>
      </c>
      <c r="AF2168" t="s">
        <v>102</v>
      </c>
      <c r="AG2168">
        <v>1.1625000000000001</v>
      </c>
      <c r="AH2168">
        <v>2</v>
      </c>
      <c r="AI2168">
        <v>27724411</v>
      </c>
      <c r="AJ2168">
        <v>2172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</row>
    <row r="2169" spans="1:44" x14ac:dyDescent="0.2">
      <c r="A2169">
        <f>ROW(Source!A791)</f>
        <v>791</v>
      </c>
      <c r="B2169">
        <v>27724420</v>
      </c>
      <c r="C2169">
        <v>27724409</v>
      </c>
      <c r="D2169">
        <v>25230445</v>
      </c>
      <c r="E2169">
        <v>1</v>
      </c>
      <c r="F2169">
        <v>1</v>
      </c>
      <c r="G2169">
        <v>1</v>
      </c>
      <c r="H2169">
        <v>2</v>
      </c>
      <c r="I2169" t="s">
        <v>956</v>
      </c>
      <c r="J2169" t="s">
        <v>957</v>
      </c>
      <c r="K2169" t="s">
        <v>958</v>
      </c>
      <c r="L2169">
        <v>1368</v>
      </c>
      <c r="N2169">
        <v>1011</v>
      </c>
      <c r="O2169" t="s">
        <v>959</v>
      </c>
      <c r="P2169" t="s">
        <v>959</v>
      </c>
      <c r="Q2169">
        <v>1</v>
      </c>
      <c r="X2169">
        <v>0.02</v>
      </c>
      <c r="Y2169">
        <v>0</v>
      </c>
      <c r="Z2169">
        <v>89.99</v>
      </c>
      <c r="AA2169">
        <v>10.06</v>
      </c>
      <c r="AB2169">
        <v>0</v>
      </c>
      <c r="AC2169">
        <v>0</v>
      </c>
      <c r="AD2169">
        <v>1</v>
      </c>
      <c r="AE2169">
        <v>0</v>
      </c>
      <c r="AF2169" t="s">
        <v>102</v>
      </c>
      <c r="AG2169">
        <v>2.5000000000000001E-2</v>
      </c>
      <c r="AH2169">
        <v>2</v>
      </c>
      <c r="AI2169">
        <v>27724412</v>
      </c>
      <c r="AJ2169">
        <v>2173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</row>
    <row r="2170" spans="1:44" x14ac:dyDescent="0.2">
      <c r="A2170">
        <f>ROW(Source!A791)</f>
        <v>791</v>
      </c>
      <c r="B2170">
        <v>27724421</v>
      </c>
      <c r="C2170">
        <v>27724409</v>
      </c>
      <c r="D2170">
        <v>25230514</v>
      </c>
      <c r="E2170">
        <v>1</v>
      </c>
      <c r="F2170">
        <v>1</v>
      </c>
      <c r="G2170">
        <v>1</v>
      </c>
      <c r="H2170">
        <v>2</v>
      </c>
      <c r="I2170" t="s">
        <v>960</v>
      </c>
      <c r="J2170" t="s">
        <v>961</v>
      </c>
      <c r="K2170" t="s">
        <v>962</v>
      </c>
      <c r="L2170">
        <v>1368</v>
      </c>
      <c r="N2170">
        <v>1011</v>
      </c>
      <c r="O2170" t="s">
        <v>959</v>
      </c>
      <c r="P2170" t="s">
        <v>959</v>
      </c>
      <c r="Q2170">
        <v>1</v>
      </c>
      <c r="X2170">
        <v>0.21</v>
      </c>
      <c r="Y2170">
        <v>0</v>
      </c>
      <c r="Z2170">
        <v>31.26</v>
      </c>
      <c r="AA2170">
        <v>13.5</v>
      </c>
      <c r="AB2170">
        <v>0</v>
      </c>
      <c r="AC2170">
        <v>0</v>
      </c>
      <c r="AD2170">
        <v>1</v>
      </c>
      <c r="AE2170">
        <v>0</v>
      </c>
      <c r="AF2170" t="s">
        <v>102</v>
      </c>
      <c r="AG2170">
        <v>0.26250000000000001</v>
      </c>
      <c r="AH2170">
        <v>2</v>
      </c>
      <c r="AI2170">
        <v>27724413</v>
      </c>
      <c r="AJ2170">
        <v>2174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</row>
    <row r="2171" spans="1:44" x14ac:dyDescent="0.2">
      <c r="A2171">
        <f>ROW(Source!A791)</f>
        <v>791</v>
      </c>
      <c r="B2171">
        <v>27724422</v>
      </c>
      <c r="C2171">
        <v>27724409</v>
      </c>
      <c r="D2171">
        <v>25230679</v>
      </c>
      <c r="E2171">
        <v>1</v>
      </c>
      <c r="F2171">
        <v>1</v>
      </c>
      <c r="G2171">
        <v>1</v>
      </c>
      <c r="H2171">
        <v>2</v>
      </c>
      <c r="I2171" t="s">
        <v>1172</v>
      </c>
      <c r="J2171" t="s">
        <v>1173</v>
      </c>
      <c r="K2171" t="s">
        <v>1174</v>
      </c>
      <c r="L2171">
        <v>1368</v>
      </c>
      <c r="N2171">
        <v>1011</v>
      </c>
      <c r="O2171" t="s">
        <v>959</v>
      </c>
      <c r="P2171" t="s">
        <v>959</v>
      </c>
      <c r="Q2171">
        <v>1</v>
      </c>
      <c r="X2171">
        <v>0.7</v>
      </c>
      <c r="Y2171">
        <v>0</v>
      </c>
      <c r="Z2171">
        <v>12.39</v>
      </c>
      <c r="AA2171">
        <v>10.06</v>
      </c>
      <c r="AB2171">
        <v>0</v>
      </c>
      <c r="AC2171">
        <v>0</v>
      </c>
      <c r="AD2171">
        <v>1</v>
      </c>
      <c r="AE2171">
        <v>0</v>
      </c>
      <c r="AF2171" t="s">
        <v>102</v>
      </c>
      <c r="AG2171">
        <v>0.875</v>
      </c>
      <c r="AH2171">
        <v>2</v>
      </c>
      <c r="AI2171">
        <v>27724414</v>
      </c>
      <c r="AJ2171">
        <v>2175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</row>
    <row r="2172" spans="1:44" x14ac:dyDescent="0.2">
      <c r="A2172">
        <f>ROW(Source!A791)</f>
        <v>791</v>
      </c>
      <c r="B2172">
        <v>27724423</v>
      </c>
      <c r="C2172">
        <v>27724409</v>
      </c>
      <c r="D2172">
        <v>25149961</v>
      </c>
      <c r="E2172">
        <v>1</v>
      </c>
      <c r="F2172">
        <v>1</v>
      </c>
      <c r="G2172">
        <v>1</v>
      </c>
      <c r="H2172">
        <v>3</v>
      </c>
      <c r="I2172" t="s">
        <v>963</v>
      </c>
      <c r="J2172" t="s">
        <v>964</v>
      </c>
      <c r="K2172" t="s">
        <v>965</v>
      </c>
      <c r="L2172">
        <v>1339</v>
      </c>
      <c r="N2172">
        <v>1007</v>
      </c>
      <c r="O2172" t="s">
        <v>64</v>
      </c>
      <c r="P2172" t="s">
        <v>64</v>
      </c>
      <c r="Q2172">
        <v>1</v>
      </c>
      <c r="X2172">
        <v>0.51</v>
      </c>
      <c r="Y2172">
        <v>2.44</v>
      </c>
      <c r="Z2172">
        <v>0</v>
      </c>
      <c r="AA2172">
        <v>0</v>
      </c>
      <c r="AB2172">
        <v>0</v>
      </c>
      <c r="AC2172">
        <v>0</v>
      </c>
      <c r="AD2172">
        <v>1</v>
      </c>
      <c r="AE2172">
        <v>0</v>
      </c>
      <c r="AF2172" t="s">
        <v>6</v>
      </c>
      <c r="AG2172">
        <v>0.51</v>
      </c>
      <c r="AH2172">
        <v>2</v>
      </c>
      <c r="AI2172">
        <v>27724415</v>
      </c>
      <c r="AJ2172">
        <v>2176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</row>
    <row r="2173" spans="1:44" x14ac:dyDescent="0.2">
      <c r="A2173">
        <f>ROW(Source!A791)</f>
        <v>791</v>
      </c>
      <c r="B2173">
        <v>27724424</v>
      </c>
      <c r="C2173">
        <v>27724409</v>
      </c>
      <c r="D2173">
        <v>25145625</v>
      </c>
      <c r="E2173">
        <v>17</v>
      </c>
      <c r="F2173">
        <v>1</v>
      </c>
      <c r="G2173">
        <v>1</v>
      </c>
      <c r="H2173">
        <v>3</v>
      </c>
      <c r="I2173" t="s">
        <v>1433</v>
      </c>
      <c r="J2173" t="s">
        <v>6</v>
      </c>
      <c r="K2173" t="s">
        <v>1434</v>
      </c>
      <c r="L2173">
        <v>1348</v>
      </c>
      <c r="N2173">
        <v>1009</v>
      </c>
      <c r="O2173" t="s">
        <v>46</v>
      </c>
      <c r="P2173" t="s">
        <v>46</v>
      </c>
      <c r="Q2173">
        <v>1000</v>
      </c>
      <c r="X2173">
        <v>0.85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 t="s">
        <v>6</v>
      </c>
      <c r="AG2173">
        <v>0.85</v>
      </c>
      <c r="AH2173">
        <v>3</v>
      </c>
      <c r="AI2173">
        <v>-1</v>
      </c>
      <c r="AJ2173" t="s">
        <v>6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</row>
    <row r="2174" spans="1:44" x14ac:dyDescent="0.2">
      <c r="A2174">
        <f>ROW(Source!A791)</f>
        <v>791</v>
      </c>
      <c r="B2174">
        <v>27724425</v>
      </c>
      <c r="C2174">
        <v>27724409</v>
      </c>
      <c r="D2174">
        <v>25145248</v>
      </c>
      <c r="E2174">
        <v>17</v>
      </c>
      <c r="F2174">
        <v>1</v>
      </c>
      <c r="G2174">
        <v>1</v>
      </c>
      <c r="H2174">
        <v>3</v>
      </c>
      <c r="I2174" t="s">
        <v>1423</v>
      </c>
      <c r="J2174" t="s">
        <v>6</v>
      </c>
      <c r="K2174" t="s">
        <v>1424</v>
      </c>
      <c r="L2174">
        <v>1348</v>
      </c>
      <c r="N2174">
        <v>1009</v>
      </c>
      <c r="O2174" t="s">
        <v>46</v>
      </c>
      <c r="P2174" t="s">
        <v>46</v>
      </c>
      <c r="Q2174">
        <v>1000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1</v>
      </c>
      <c r="AD2174">
        <v>0</v>
      </c>
      <c r="AE2174">
        <v>0</v>
      </c>
      <c r="AF2174" t="s">
        <v>6</v>
      </c>
      <c r="AG2174">
        <v>0</v>
      </c>
      <c r="AH2174">
        <v>3</v>
      </c>
      <c r="AI2174">
        <v>-1</v>
      </c>
      <c r="AJ2174" t="s">
        <v>6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</row>
    <row r="2175" spans="1:44" x14ac:dyDescent="0.2">
      <c r="A2175">
        <f>ROW(Source!A796)</f>
        <v>796</v>
      </c>
      <c r="B2175">
        <v>27724437</v>
      </c>
      <c r="C2175">
        <v>27724428</v>
      </c>
      <c r="D2175">
        <v>25413300</v>
      </c>
      <c r="E2175">
        <v>1</v>
      </c>
      <c r="F2175">
        <v>1</v>
      </c>
      <c r="G2175">
        <v>1</v>
      </c>
      <c r="H2175">
        <v>1</v>
      </c>
      <c r="I2175" t="s">
        <v>989</v>
      </c>
      <c r="J2175" t="s">
        <v>6</v>
      </c>
      <c r="K2175" t="s">
        <v>990</v>
      </c>
      <c r="L2175">
        <v>1191</v>
      </c>
      <c r="N2175">
        <v>1013</v>
      </c>
      <c r="O2175" t="s">
        <v>953</v>
      </c>
      <c r="P2175" t="s">
        <v>953</v>
      </c>
      <c r="Q2175">
        <v>1</v>
      </c>
      <c r="X2175">
        <v>83.67</v>
      </c>
      <c r="Y2175">
        <v>0</v>
      </c>
      <c r="Z2175">
        <v>0</v>
      </c>
      <c r="AA2175">
        <v>0</v>
      </c>
      <c r="AB2175">
        <v>8.5299999999999994</v>
      </c>
      <c r="AC2175">
        <v>0</v>
      </c>
      <c r="AD2175">
        <v>1</v>
      </c>
      <c r="AE2175">
        <v>1</v>
      </c>
      <c r="AF2175" t="s">
        <v>103</v>
      </c>
      <c r="AG2175">
        <v>96.220500000000001</v>
      </c>
      <c r="AH2175">
        <v>2</v>
      </c>
      <c r="AI2175">
        <v>27724429</v>
      </c>
      <c r="AJ2175">
        <v>2179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</row>
    <row r="2176" spans="1:44" x14ac:dyDescent="0.2">
      <c r="A2176">
        <f>ROW(Source!A796)</f>
        <v>796</v>
      </c>
      <c r="B2176">
        <v>27724438</v>
      </c>
      <c r="C2176">
        <v>27724428</v>
      </c>
      <c r="D2176">
        <v>25412928</v>
      </c>
      <c r="E2176">
        <v>1</v>
      </c>
      <c r="F2176">
        <v>1</v>
      </c>
      <c r="G2176">
        <v>1</v>
      </c>
      <c r="H2176">
        <v>1</v>
      </c>
      <c r="I2176" t="s">
        <v>954</v>
      </c>
      <c r="J2176" t="s">
        <v>6</v>
      </c>
      <c r="K2176" t="s">
        <v>955</v>
      </c>
      <c r="L2176">
        <v>1191</v>
      </c>
      <c r="N2176">
        <v>1013</v>
      </c>
      <c r="O2176" t="s">
        <v>953</v>
      </c>
      <c r="P2176" t="s">
        <v>953</v>
      </c>
      <c r="Q2176">
        <v>1</v>
      </c>
      <c r="X2176">
        <v>1.34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1</v>
      </c>
      <c r="AE2176">
        <v>2</v>
      </c>
      <c r="AF2176" t="s">
        <v>102</v>
      </c>
      <c r="AG2176">
        <v>1.675</v>
      </c>
      <c r="AH2176">
        <v>2</v>
      </c>
      <c r="AI2176">
        <v>27724430</v>
      </c>
      <c r="AJ2176">
        <v>2180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</row>
    <row r="2177" spans="1:44" x14ac:dyDescent="0.2">
      <c r="A2177">
        <f>ROW(Source!A796)</f>
        <v>796</v>
      </c>
      <c r="B2177">
        <v>27724439</v>
      </c>
      <c r="C2177">
        <v>27724428</v>
      </c>
      <c r="D2177">
        <v>25230445</v>
      </c>
      <c r="E2177">
        <v>1</v>
      </c>
      <c r="F2177">
        <v>1</v>
      </c>
      <c r="G2177">
        <v>1</v>
      </c>
      <c r="H2177">
        <v>2</v>
      </c>
      <c r="I2177" t="s">
        <v>956</v>
      </c>
      <c r="J2177" t="s">
        <v>957</v>
      </c>
      <c r="K2177" t="s">
        <v>958</v>
      </c>
      <c r="L2177">
        <v>1368</v>
      </c>
      <c r="N2177">
        <v>1011</v>
      </c>
      <c r="O2177" t="s">
        <v>959</v>
      </c>
      <c r="P2177" t="s">
        <v>959</v>
      </c>
      <c r="Q2177">
        <v>1</v>
      </c>
      <c r="X2177">
        <v>0.02</v>
      </c>
      <c r="Y2177">
        <v>0</v>
      </c>
      <c r="Z2177">
        <v>89.99</v>
      </c>
      <c r="AA2177">
        <v>10.06</v>
      </c>
      <c r="AB2177">
        <v>0</v>
      </c>
      <c r="AC2177">
        <v>0</v>
      </c>
      <c r="AD2177">
        <v>1</v>
      </c>
      <c r="AE2177">
        <v>0</v>
      </c>
      <c r="AF2177" t="s">
        <v>102</v>
      </c>
      <c r="AG2177">
        <v>2.5000000000000001E-2</v>
      </c>
      <c r="AH2177">
        <v>2</v>
      </c>
      <c r="AI2177">
        <v>27724431</v>
      </c>
      <c r="AJ2177">
        <v>2181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</row>
    <row r="2178" spans="1:44" x14ac:dyDescent="0.2">
      <c r="A2178">
        <f>ROW(Source!A796)</f>
        <v>796</v>
      </c>
      <c r="B2178">
        <v>27724440</v>
      </c>
      <c r="C2178">
        <v>27724428</v>
      </c>
      <c r="D2178">
        <v>25230514</v>
      </c>
      <c r="E2178">
        <v>1</v>
      </c>
      <c r="F2178">
        <v>1</v>
      </c>
      <c r="G2178">
        <v>1</v>
      </c>
      <c r="H2178">
        <v>2</v>
      </c>
      <c r="I2178" t="s">
        <v>960</v>
      </c>
      <c r="J2178" t="s">
        <v>961</v>
      </c>
      <c r="K2178" t="s">
        <v>962</v>
      </c>
      <c r="L2178">
        <v>1368</v>
      </c>
      <c r="N2178">
        <v>1011</v>
      </c>
      <c r="O2178" t="s">
        <v>959</v>
      </c>
      <c r="P2178" t="s">
        <v>959</v>
      </c>
      <c r="Q2178">
        <v>1</v>
      </c>
      <c r="X2178">
        <v>0.3</v>
      </c>
      <c r="Y2178">
        <v>0</v>
      </c>
      <c r="Z2178">
        <v>31.26</v>
      </c>
      <c r="AA2178">
        <v>13.5</v>
      </c>
      <c r="AB2178">
        <v>0</v>
      </c>
      <c r="AC2178">
        <v>0</v>
      </c>
      <c r="AD2178">
        <v>1</v>
      </c>
      <c r="AE2178">
        <v>0</v>
      </c>
      <c r="AF2178" t="s">
        <v>102</v>
      </c>
      <c r="AG2178">
        <v>0.375</v>
      </c>
      <c r="AH2178">
        <v>2</v>
      </c>
      <c r="AI2178">
        <v>27724432</v>
      </c>
      <c r="AJ2178">
        <v>2182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</row>
    <row r="2179" spans="1:44" x14ac:dyDescent="0.2">
      <c r="A2179">
        <f>ROW(Source!A796)</f>
        <v>796</v>
      </c>
      <c r="B2179">
        <v>27724441</v>
      </c>
      <c r="C2179">
        <v>27724428</v>
      </c>
      <c r="D2179">
        <v>25230679</v>
      </c>
      <c r="E2179">
        <v>1</v>
      </c>
      <c r="F2179">
        <v>1</v>
      </c>
      <c r="G2179">
        <v>1</v>
      </c>
      <c r="H2179">
        <v>2</v>
      </c>
      <c r="I2179" t="s">
        <v>1172</v>
      </c>
      <c r="J2179" t="s">
        <v>1173</v>
      </c>
      <c r="K2179" t="s">
        <v>1174</v>
      </c>
      <c r="L2179">
        <v>1368</v>
      </c>
      <c r="N2179">
        <v>1011</v>
      </c>
      <c r="O2179" t="s">
        <v>959</v>
      </c>
      <c r="P2179" t="s">
        <v>959</v>
      </c>
      <c r="Q2179">
        <v>1</v>
      </c>
      <c r="X2179">
        <v>1.02</v>
      </c>
      <c r="Y2179">
        <v>0</v>
      </c>
      <c r="Z2179">
        <v>12.39</v>
      </c>
      <c r="AA2179">
        <v>10.06</v>
      </c>
      <c r="AB2179">
        <v>0</v>
      </c>
      <c r="AC2179">
        <v>0</v>
      </c>
      <c r="AD2179">
        <v>1</v>
      </c>
      <c r="AE2179">
        <v>0</v>
      </c>
      <c r="AF2179" t="s">
        <v>102</v>
      </c>
      <c r="AG2179">
        <v>1.2749999999999999</v>
      </c>
      <c r="AH2179">
        <v>2</v>
      </c>
      <c r="AI2179">
        <v>27724433</v>
      </c>
      <c r="AJ2179">
        <v>2183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</row>
    <row r="2180" spans="1:44" x14ac:dyDescent="0.2">
      <c r="A2180">
        <f>ROW(Source!A796)</f>
        <v>796</v>
      </c>
      <c r="B2180">
        <v>27724442</v>
      </c>
      <c r="C2180">
        <v>27724428</v>
      </c>
      <c r="D2180">
        <v>25149961</v>
      </c>
      <c r="E2180">
        <v>1</v>
      </c>
      <c r="F2180">
        <v>1</v>
      </c>
      <c r="G2180">
        <v>1</v>
      </c>
      <c r="H2180">
        <v>3</v>
      </c>
      <c r="I2180" t="s">
        <v>963</v>
      </c>
      <c r="J2180" t="s">
        <v>964</v>
      </c>
      <c r="K2180" t="s">
        <v>965</v>
      </c>
      <c r="L2180">
        <v>1339</v>
      </c>
      <c r="N2180">
        <v>1007</v>
      </c>
      <c r="O2180" t="s">
        <v>64</v>
      </c>
      <c r="P2180" t="s">
        <v>64</v>
      </c>
      <c r="Q2180">
        <v>1</v>
      </c>
      <c r="X2180">
        <v>0.74</v>
      </c>
      <c r="Y2180">
        <v>2.44</v>
      </c>
      <c r="Z2180">
        <v>0</v>
      </c>
      <c r="AA2180">
        <v>0</v>
      </c>
      <c r="AB2180">
        <v>0</v>
      </c>
      <c r="AC2180">
        <v>0</v>
      </c>
      <c r="AD2180">
        <v>1</v>
      </c>
      <c r="AE2180">
        <v>0</v>
      </c>
      <c r="AF2180" t="s">
        <v>6</v>
      </c>
      <c r="AG2180">
        <v>0.74</v>
      </c>
      <c r="AH2180">
        <v>2</v>
      </c>
      <c r="AI2180">
        <v>27724434</v>
      </c>
      <c r="AJ2180">
        <v>2184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</row>
    <row r="2181" spans="1:44" x14ac:dyDescent="0.2">
      <c r="A2181">
        <f>ROW(Source!A796)</f>
        <v>796</v>
      </c>
      <c r="B2181">
        <v>27724443</v>
      </c>
      <c r="C2181">
        <v>27724428</v>
      </c>
      <c r="D2181">
        <v>25145625</v>
      </c>
      <c r="E2181">
        <v>17</v>
      </c>
      <c r="F2181">
        <v>1</v>
      </c>
      <c r="G2181">
        <v>1</v>
      </c>
      <c r="H2181">
        <v>3</v>
      </c>
      <c r="I2181" t="s">
        <v>1433</v>
      </c>
      <c r="J2181" t="s">
        <v>6</v>
      </c>
      <c r="K2181" t="s">
        <v>1434</v>
      </c>
      <c r="L2181">
        <v>1348</v>
      </c>
      <c r="N2181">
        <v>1009</v>
      </c>
      <c r="O2181" t="s">
        <v>46</v>
      </c>
      <c r="P2181" t="s">
        <v>46</v>
      </c>
      <c r="Q2181">
        <v>1000</v>
      </c>
      <c r="X2181">
        <v>1.23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 t="s">
        <v>6</v>
      </c>
      <c r="AG2181">
        <v>1.23</v>
      </c>
      <c r="AH2181">
        <v>3</v>
      </c>
      <c r="AI2181">
        <v>-1</v>
      </c>
      <c r="AJ2181" t="s">
        <v>6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</row>
    <row r="2182" spans="1:44" x14ac:dyDescent="0.2">
      <c r="A2182">
        <f>ROW(Source!A796)</f>
        <v>796</v>
      </c>
      <c r="B2182">
        <v>27724444</v>
      </c>
      <c r="C2182">
        <v>27724428</v>
      </c>
      <c r="D2182">
        <v>25145248</v>
      </c>
      <c r="E2182">
        <v>17</v>
      </c>
      <c r="F2182">
        <v>1</v>
      </c>
      <c r="G2182">
        <v>1</v>
      </c>
      <c r="H2182">
        <v>3</v>
      </c>
      <c r="I2182" t="s">
        <v>1423</v>
      </c>
      <c r="J2182" t="s">
        <v>6</v>
      </c>
      <c r="K2182" t="s">
        <v>1424</v>
      </c>
      <c r="L2182">
        <v>1348</v>
      </c>
      <c r="N2182">
        <v>1009</v>
      </c>
      <c r="O2182" t="s">
        <v>46</v>
      </c>
      <c r="P2182" t="s">
        <v>46</v>
      </c>
      <c r="Q2182">
        <v>1000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1</v>
      </c>
      <c r="AD2182">
        <v>0</v>
      </c>
      <c r="AE2182">
        <v>0</v>
      </c>
      <c r="AF2182" t="s">
        <v>6</v>
      </c>
      <c r="AG2182">
        <v>0</v>
      </c>
      <c r="AH2182">
        <v>3</v>
      </c>
      <c r="AI2182">
        <v>-1</v>
      </c>
      <c r="AJ2182" t="s">
        <v>6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</row>
    <row r="2183" spans="1:44" x14ac:dyDescent="0.2">
      <c r="A2183">
        <f>ROW(Source!A797)</f>
        <v>797</v>
      </c>
      <c r="B2183">
        <v>27724437</v>
      </c>
      <c r="C2183">
        <v>27724428</v>
      </c>
      <c r="D2183">
        <v>25413300</v>
      </c>
      <c r="E2183">
        <v>1</v>
      </c>
      <c r="F2183">
        <v>1</v>
      </c>
      <c r="G2183">
        <v>1</v>
      </c>
      <c r="H2183">
        <v>1</v>
      </c>
      <c r="I2183" t="s">
        <v>989</v>
      </c>
      <c r="J2183" t="s">
        <v>6</v>
      </c>
      <c r="K2183" t="s">
        <v>990</v>
      </c>
      <c r="L2183">
        <v>1191</v>
      </c>
      <c r="N2183">
        <v>1013</v>
      </c>
      <c r="O2183" t="s">
        <v>953</v>
      </c>
      <c r="P2183" t="s">
        <v>953</v>
      </c>
      <c r="Q2183">
        <v>1</v>
      </c>
      <c r="X2183">
        <v>83.67</v>
      </c>
      <c r="Y2183">
        <v>0</v>
      </c>
      <c r="Z2183">
        <v>0</v>
      </c>
      <c r="AA2183">
        <v>0</v>
      </c>
      <c r="AB2183">
        <v>8.5299999999999994</v>
      </c>
      <c r="AC2183">
        <v>0</v>
      </c>
      <c r="AD2183">
        <v>1</v>
      </c>
      <c r="AE2183">
        <v>1</v>
      </c>
      <c r="AF2183" t="s">
        <v>103</v>
      </c>
      <c r="AG2183">
        <v>96.220500000000001</v>
      </c>
      <c r="AH2183">
        <v>2</v>
      </c>
      <c r="AI2183">
        <v>27724429</v>
      </c>
      <c r="AJ2183">
        <v>2187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</row>
    <row r="2184" spans="1:44" x14ac:dyDescent="0.2">
      <c r="A2184">
        <f>ROW(Source!A797)</f>
        <v>797</v>
      </c>
      <c r="B2184">
        <v>27724438</v>
      </c>
      <c r="C2184">
        <v>27724428</v>
      </c>
      <c r="D2184">
        <v>25412928</v>
      </c>
      <c r="E2184">
        <v>1</v>
      </c>
      <c r="F2184">
        <v>1</v>
      </c>
      <c r="G2184">
        <v>1</v>
      </c>
      <c r="H2184">
        <v>1</v>
      </c>
      <c r="I2184" t="s">
        <v>954</v>
      </c>
      <c r="J2184" t="s">
        <v>6</v>
      </c>
      <c r="K2184" t="s">
        <v>955</v>
      </c>
      <c r="L2184">
        <v>1191</v>
      </c>
      <c r="N2184">
        <v>1013</v>
      </c>
      <c r="O2184" t="s">
        <v>953</v>
      </c>
      <c r="P2184" t="s">
        <v>953</v>
      </c>
      <c r="Q2184">
        <v>1</v>
      </c>
      <c r="X2184">
        <v>1.34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1</v>
      </c>
      <c r="AE2184">
        <v>2</v>
      </c>
      <c r="AF2184" t="s">
        <v>102</v>
      </c>
      <c r="AG2184">
        <v>1.675</v>
      </c>
      <c r="AH2184">
        <v>2</v>
      </c>
      <c r="AI2184">
        <v>27724430</v>
      </c>
      <c r="AJ2184">
        <v>2188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</row>
    <row r="2185" spans="1:44" x14ac:dyDescent="0.2">
      <c r="A2185">
        <f>ROW(Source!A797)</f>
        <v>797</v>
      </c>
      <c r="B2185">
        <v>27724439</v>
      </c>
      <c r="C2185">
        <v>27724428</v>
      </c>
      <c r="D2185">
        <v>25230445</v>
      </c>
      <c r="E2185">
        <v>1</v>
      </c>
      <c r="F2185">
        <v>1</v>
      </c>
      <c r="G2185">
        <v>1</v>
      </c>
      <c r="H2185">
        <v>2</v>
      </c>
      <c r="I2185" t="s">
        <v>956</v>
      </c>
      <c r="J2185" t="s">
        <v>957</v>
      </c>
      <c r="K2185" t="s">
        <v>958</v>
      </c>
      <c r="L2185">
        <v>1368</v>
      </c>
      <c r="N2185">
        <v>1011</v>
      </c>
      <c r="O2185" t="s">
        <v>959</v>
      </c>
      <c r="P2185" t="s">
        <v>959</v>
      </c>
      <c r="Q2185">
        <v>1</v>
      </c>
      <c r="X2185">
        <v>0.02</v>
      </c>
      <c r="Y2185">
        <v>0</v>
      </c>
      <c r="Z2185">
        <v>89.99</v>
      </c>
      <c r="AA2185">
        <v>10.06</v>
      </c>
      <c r="AB2185">
        <v>0</v>
      </c>
      <c r="AC2185">
        <v>0</v>
      </c>
      <c r="AD2185">
        <v>1</v>
      </c>
      <c r="AE2185">
        <v>0</v>
      </c>
      <c r="AF2185" t="s">
        <v>102</v>
      </c>
      <c r="AG2185">
        <v>2.5000000000000001E-2</v>
      </c>
      <c r="AH2185">
        <v>2</v>
      </c>
      <c r="AI2185">
        <v>27724431</v>
      </c>
      <c r="AJ2185">
        <v>2189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</row>
    <row r="2186" spans="1:44" x14ac:dyDescent="0.2">
      <c r="A2186">
        <f>ROW(Source!A797)</f>
        <v>797</v>
      </c>
      <c r="B2186">
        <v>27724440</v>
      </c>
      <c r="C2186">
        <v>27724428</v>
      </c>
      <c r="D2186">
        <v>25230514</v>
      </c>
      <c r="E2186">
        <v>1</v>
      </c>
      <c r="F2186">
        <v>1</v>
      </c>
      <c r="G2186">
        <v>1</v>
      </c>
      <c r="H2186">
        <v>2</v>
      </c>
      <c r="I2186" t="s">
        <v>960</v>
      </c>
      <c r="J2186" t="s">
        <v>961</v>
      </c>
      <c r="K2186" t="s">
        <v>962</v>
      </c>
      <c r="L2186">
        <v>1368</v>
      </c>
      <c r="N2186">
        <v>1011</v>
      </c>
      <c r="O2186" t="s">
        <v>959</v>
      </c>
      <c r="P2186" t="s">
        <v>959</v>
      </c>
      <c r="Q2186">
        <v>1</v>
      </c>
      <c r="X2186">
        <v>0.3</v>
      </c>
      <c r="Y2186">
        <v>0</v>
      </c>
      <c r="Z2186">
        <v>31.26</v>
      </c>
      <c r="AA2186">
        <v>13.5</v>
      </c>
      <c r="AB2186">
        <v>0</v>
      </c>
      <c r="AC2186">
        <v>0</v>
      </c>
      <c r="AD2186">
        <v>1</v>
      </c>
      <c r="AE2186">
        <v>0</v>
      </c>
      <c r="AF2186" t="s">
        <v>102</v>
      </c>
      <c r="AG2186">
        <v>0.375</v>
      </c>
      <c r="AH2186">
        <v>2</v>
      </c>
      <c r="AI2186">
        <v>27724432</v>
      </c>
      <c r="AJ2186">
        <v>2190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</row>
    <row r="2187" spans="1:44" x14ac:dyDescent="0.2">
      <c r="A2187">
        <f>ROW(Source!A797)</f>
        <v>797</v>
      </c>
      <c r="B2187">
        <v>27724441</v>
      </c>
      <c r="C2187">
        <v>27724428</v>
      </c>
      <c r="D2187">
        <v>25230679</v>
      </c>
      <c r="E2187">
        <v>1</v>
      </c>
      <c r="F2187">
        <v>1</v>
      </c>
      <c r="G2187">
        <v>1</v>
      </c>
      <c r="H2187">
        <v>2</v>
      </c>
      <c r="I2187" t="s">
        <v>1172</v>
      </c>
      <c r="J2187" t="s">
        <v>1173</v>
      </c>
      <c r="K2187" t="s">
        <v>1174</v>
      </c>
      <c r="L2187">
        <v>1368</v>
      </c>
      <c r="N2187">
        <v>1011</v>
      </c>
      <c r="O2187" t="s">
        <v>959</v>
      </c>
      <c r="P2187" t="s">
        <v>959</v>
      </c>
      <c r="Q2187">
        <v>1</v>
      </c>
      <c r="X2187">
        <v>1.02</v>
      </c>
      <c r="Y2187">
        <v>0</v>
      </c>
      <c r="Z2187">
        <v>12.39</v>
      </c>
      <c r="AA2187">
        <v>10.06</v>
      </c>
      <c r="AB2187">
        <v>0</v>
      </c>
      <c r="AC2187">
        <v>0</v>
      </c>
      <c r="AD2187">
        <v>1</v>
      </c>
      <c r="AE2187">
        <v>0</v>
      </c>
      <c r="AF2187" t="s">
        <v>102</v>
      </c>
      <c r="AG2187">
        <v>1.2749999999999999</v>
      </c>
      <c r="AH2187">
        <v>2</v>
      </c>
      <c r="AI2187">
        <v>27724433</v>
      </c>
      <c r="AJ2187">
        <v>2191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</row>
    <row r="2188" spans="1:44" x14ac:dyDescent="0.2">
      <c r="A2188">
        <f>ROW(Source!A797)</f>
        <v>797</v>
      </c>
      <c r="B2188">
        <v>27724442</v>
      </c>
      <c r="C2188">
        <v>27724428</v>
      </c>
      <c r="D2188">
        <v>25149961</v>
      </c>
      <c r="E2188">
        <v>1</v>
      </c>
      <c r="F2188">
        <v>1</v>
      </c>
      <c r="G2188">
        <v>1</v>
      </c>
      <c r="H2188">
        <v>3</v>
      </c>
      <c r="I2188" t="s">
        <v>963</v>
      </c>
      <c r="J2188" t="s">
        <v>964</v>
      </c>
      <c r="K2188" t="s">
        <v>965</v>
      </c>
      <c r="L2188">
        <v>1339</v>
      </c>
      <c r="N2188">
        <v>1007</v>
      </c>
      <c r="O2188" t="s">
        <v>64</v>
      </c>
      <c r="P2188" t="s">
        <v>64</v>
      </c>
      <c r="Q2188">
        <v>1</v>
      </c>
      <c r="X2188">
        <v>0.74</v>
      </c>
      <c r="Y2188">
        <v>2.44</v>
      </c>
      <c r="Z2188">
        <v>0</v>
      </c>
      <c r="AA2188">
        <v>0</v>
      </c>
      <c r="AB2188">
        <v>0</v>
      </c>
      <c r="AC2188">
        <v>0</v>
      </c>
      <c r="AD2188">
        <v>1</v>
      </c>
      <c r="AE2188">
        <v>0</v>
      </c>
      <c r="AF2188" t="s">
        <v>6</v>
      </c>
      <c r="AG2188">
        <v>0.74</v>
      </c>
      <c r="AH2188">
        <v>2</v>
      </c>
      <c r="AI2188">
        <v>27724434</v>
      </c>
      <c r="AJ2188">
        <v>2192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</row>
    <row r="2189" spans="1:44" x14ac:dyDescent="0.2">
      <c r="A2189">
        <f>ROW(Source!A797)</f>
        <v>797</v>
      </c>
      <c r="B2189">
        <v>27724443</v>
      </c>
      <c r="C2189">
        <v>27724428</v>
      </c>
      <c r="D2189">
        <v>25145625</v>
      </c>
      <c r="E2189">
        <v>17</v>
      </c>
      <c r="F2189">
        <v>1</v>
      </c>
      <c r="G2189">
        <v>1</v>
      </c>
      <c r="H2189">
        <v>3</v>
      </c>
      <c r="I2189" t="s">
        <v>1433</v>
      </c>
      <c r="J2189" t="s">
        <v>6</v>
      </c>
      <c r="K2189" t="s">
        <v>1434</v>
      </c>
      <c r="L2189">
        <v>1348</v>
      </c>
      <c r="N2189">
        <v>1009</v>
      </c>
      <c r="O2189" t="s">
        <v>46</v>
      </c>
      <c r="P2189" t="s">
        <v>46</v>
      </c>
      <c r="Q2189">
        <v>1000</v>
      </c>
      <c r="X2189">
        <v>1.23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 t="s">
        <v>6</v>
      </c>
      <c r="AG2189">
        <v>1.23</v>
      </c>
      <c r="AH2189">
        <v>3</v>
      </c>
      <c r="AI2189">
        <v>-1</v>
      </c>
      <c r="AJ2189" t="s">
        <v>6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</row>
    <row r="2190" spans="1:44" x14ac:dyDescent="0.2">
      <c r="A2190">
        <f>ROW(Source!A797)</f>
        <v>797</v>
      </c>
      <c r="B2190">
        <v>27724444</v>
      </c>
      <c r="C2190">
        <v>27724428</v>
      </c>
      <c r="D2190">
        <v>25145248</v>
      </c>
      <c r="E2190">
        <v>17</v>
      </c>
      <c r="F2190">
        <v>1</v>
      </c>
      <c r="G2190">
        <v>1</v>
      </c>
      <c r="H2190">
        <v>3</v>
      </c>
      <c r="I2190" t="s">
        <v>1423</v>
      </c>
      <c r="J2190" t="s">
        <v>6</v>
      </c>
      <c r="K2190" t="s">
        <v>1424</v>
      </c>
      <c r="L2190">
        <v>1348</v>
      </c>
      <c r="N2190">
        <v>1009</v>
      </c>
      <c r="O2190" t="s">
        <v>46</v>
      </c>
      <c r="P2190" t="s">
        <v>46</v>
      </c>
      <c r="Q2190">
        <v>1000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1</v>
      </c>
      <c r="AD2190">
        <v>0</v>
      </c>
      <c r="AE2190">
        <v>0</v>
      </c>
      <c r="AF2190" t="s">
        <v>6</v>
      </c>
      <c r="AG2190">
        <v>0</v>
      </c>
      <c r="AH2190">
        <v>3</v>
      </c>
      <c r="AI2190">
        <v>-1</v>
      </c>
      <c r="AJ2190" t="s">
        <v>6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</row>
    <row r="2191" spans="1:44" x14ac:dyDescent="0.2">
      <c r="A2191">
        <f>ROW(Source!A802)</f>
        <v>802</v>
      </c>
      <c r="B2191">
        <v>27724457</v>
      </c>
      <c r="C2191">
        <v>27724447</v>
      </c>
      <c r="D2191">
        <v>25418547</v>
      </c>
      <c r="E2191">
        <v>1</v>
      </c>
      <c r="F2191">
        <v>1</v>
      </c>
      <c r="G2191">
        <v>1</v>
      </c>
      <c r="H2191">
        <v>1</v>
      </c>
      <c r="I2191" t="s">
        <v>1073</v>
      </c>
      <c r="J2191" t="s">
        <v>6</v>
      </c>
      <c r="K2191" t="s">
        <v>1074</v>
      </c>
      <c r="L2191">
        <v>1191</v>
      </c>
      <c r="N2191">
        <v>1013</v>
      </c>
      <c r="O2191" t="s">
        <v>953</v>
      </c>
      <c r="P2191" t="s">
        <v>953</v>
      </c>
      <c r="Q2191">
        <v>1</v>
      </c>
      <c r="X2191">
        <v>43.56</v>
      </c>
      <c r="Y2191">
        <v>0</v>
      </c>
      <c r="Z2191">
        <v>0</v>
      </c>
      <c r="AA2191">
        <v>0</v>
      </c>
      <c r="AB2191">
        <v>8.74</v>
      </c>
      <c r="AC2191">
        <v>0</v>
      </c>
      <c r="AD2191">
        <v>1</v>
      </c>
      <c r="AE2191">
        <v>1</v>
      </c>
      <c r="AF2191" t="s">
        <v>103</v>
      </c>
      <c r="AG2191">
        <v>50.094000000000001</v>
      </c>
      <c r="AH2191">
        <v>2</v>
      </c>
      <c r="AI2191">
        <v>27724448</v>
      </c>
      <c r="AJ2191">
        <v>2195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</row>
    <row r="2192" spans="1:44" x14ac:dyDescent="0.2">
      <c r="A2192">
        <f>ROW(Source!A802)</f>
        <v>802</v>
      </c>
      <c r="B2192">
        <v>27724458</v>
      </c>
      <c r="C2192">
        <v>27724447</v>
      </c>
      <c r="D2192">
        <v>25412928</v>
      </c>
      <c r="E2192">
        <v>1</v>
      </c>
      <c r="F2192">
        <v>1</v>
      </c>
      <c r="G2192">
        <v>1</v>
      </c>
      <c r="H2192">
        <v>1</v>
      </c>
      <c r="I2192" t="s">
        <v>954</v>
      </c>
      <c r="J2192" t="s">
        <v>6</v>
      </c>
      <c r="K2192" t="s">
        <v>955</v>
      </c>
      <c r="L2192">
        <v>1191</v>
      </c>
      <c r="N2192">
        <v>1013</v>
      </c>
      <c r="O2192" t="s">
        <v>953</v>
      </c>
      <c r="P2192" t="s">
        <v>953</v>
      </c>
      <c r="Q2192">
        <v>1</v>
      </c>
      <c r="X2192">
        <v>0.17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1</v>
      </c>
      <c r="AE2192">
        <v>2</v>
      </c>
      <c r="AF2192" t="s">
        <v>102</v>
      </c>
      <c r="AG2192">
        <v>0.21250000000000002</v>
      </c>
      <c r="AH2192">
        <v>2</v>
      </c>
      <c r="AI2192">
        <v>27724449</v>
      </c>
      <c r="AJ2192">
        <v>2196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</row>
    <row r="2193" spans="1:44" x14ac:dyDescent="0.2">
      <c r="A2193">
        <f>ROW(Source!A802)</f>
        <v>802</v>
      </c>
      <c r="B2193">
        <v>27724459</v>
      </c>
      <c r="C2193">
        <v>27724447</v>
      </c>
      <c r="D2193">
        <v>25230510</v>
      </c>
      <c r="E2193">
        <v>1</v>
      </c>
      <c r="F2193">
        <v>1</v>
      </c>
      <c r="G2193">
        <v>1</v>
      </c>
      <c r="H2193">
        <v>2</v>
      </c>
      <c r="I2193" t="s">
        <v>1175</v>
      </c>
      <c r="J2193" t="s">
        <v>1176</v>
      </c>
      <c r="K2193" t="s">
        <v>1177</v>
      </c>
      <c r="L2193">
        <v>1368</v>
      </c>
      <c r="N2193">
        <v>1011</v>
      </c>
      <c r="O2193" t="s">
        <v>959</v>
      </c>
      <c r="P2193" t="s">
        <v>959</v>
      </c>
      <c r="Q2193">
        <v>1</v>
      </c>
      <c r="X2193">
        <v>0.02</v>
      </c>
      <c r="Y2193">
        <v>0</v>
      </c>
      <c r="Z2193">
        <v>27.66</v>
      </c>
      <c r="AA2193">
        <v>11.6</v>
      </c>
      <c r="AB2193">
        <v>0</v>
      </c>
      <c r="AC2193">
        <v>0</v>
      </c>
      <c r="AD2193">
        <v>1</v>
      </c>
      <c r="AE2193">
        <v>0</v>
      </c>
      <c r="AF2193" t="s">
        <v>102</v>
      </c>
      <c r="AG2193">
        <v>2.5000000000000001E-2</v>
      </c>
      <c r="AH2193">
        <v>2</v>
      </c>
      <c r="AI2193">
        <v>27724450</v>
      </c>
      <c r="AJ2193">
        <v>2197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</row>
    <row r="2194" spans="1:44" x14ac:dyDescent="0.2">
      <c r="A2194">
        <f>ROW(Source!A802)</f>
        <v>802</v>
      </c>
      <c r="B2194">
        <v>27724460</v>
      </c>
      <c r="C2194">
        <v>27724447</v>
      </c>
      <c r="D2194">
        <v>25231607</v>
      </c>
      <c r="E2194">
        <v>1</v>
      </c>
      <c r="F2194">
        <v>1</v>
      </c>
      <c r="G2194">
        <v>1</v>
      </c>
      <c r="H2194">
        <v>2</v>
      </c>
      <c r="I2194" t="s">
        <v>997</v>
      </c>
      <c r="J2194" t="s">
        <v>998</v>
      </c>
      <c r="K2194" t="s">
        <v>999</v>
      </c>
      <c r="L2194">
        <v>1368</v>
      </c>
      <c r="N2194">
        <v>1011</v>
      </c>
      <c r="O2194" t="s">
        <v>959</v>
      </c>
      <c r="P2194" t="s">
        <v>959</v>
      </c>
      <c r="Q2194">
        <v>1</v>
      </c>
      <c r="X2194">
        <v>0.15</v>
      </c>
      <c r="Y2194">
        <v>0</v>
      </c>
      <c r="Z2194">
        <v>65.709999999999994</v>
      </c>
      <c r="AA2194">
        <v>11.6</v>
      </c>
      <c r="AB2194">
        <v>0</v>
      </c>
      <c r="AC2194">
        <v>0</v>
      </c>
      <c r="AD2194">
        <v>1</v>
      </c>
      <c r="AE2194">
        <v>0</v>
      </c>
      <c r="AF2194" t="s">
        <v>102</v>
      </c>
      <c r="AG2194">
        <v>0.1875</v>
      </c>
      <c r="AH2194">
        <v>2</v>
      </c>
      <c r="AI2194">
        <v>27724451</v>
      </c>
      <c r="AJ2194">
        <v>2198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</row>
    <row r="2195" spans="1:44" x14ac:dyDescent="0.2">
      <c r="A2195">
        <f>ROW(Source!A802)</f>
        <v>802</v>
      </c>
      <c r="B2195">
        <v>27724461</v>
      </c>
      <c r="C2195">
        <v>27724447</v>
      </c>
      <c r="D2195">
        <v>25153356</v>
      </c>
      <c r="E2195">
        <v>1</v>
      </c>
      <c r="F2195">
        <v>1</v>
      </c>
      <c r="G2195">
        <v>1</v>
      </c>
      <c r="H2195">
        <v>3</v>
      </c>
      <c r="I2195" t="s">
        <v>1136</v>
      </c>
      <c r="J2195" t="s">
        <v>1137</v>
      </c>
      <c r="K2195" t="s">
        <v>1138</v>
      </c>
      <c r="L2195">
        <v>1327</v>
      </c>
      <c r="N2195">
        <v>1005</v>
      </c>
      <c r="O2195" t="s">
        <v>96</v>
      </c>
      <c r="P2195" t="s">
        <v>96</v>
      </c>
      <c r="Q2195">
        <v>1</v>
      </c>
      <c r="X2195">
        <v>0.84</v>
      </c>
      <c r="Y2195">
        <v>72.319999999999993</v>
      </c>
      <c r="Z2195">
        <v>0</v>
      </c>
      <c r="AA2195">
        <v>0</v>
      </c>
      <c r="AB2195">
        <v>0</v>
      </c>
      <c r="AC2195">
        <v>0</v>
      </c>
      <c r="AD2195">
        <v>1</v>
      </c>
      <c r="AE2195">
        <v>0</v>
      </c>
      <c r="AF2195" t="s">
        <v>6</v>
      </c>
      <c r="AG2195">
        <v>0.84</v>
      </c>
      <c r="AH2195">
        <v>2</v>
      </c>
      <c r="AI2195">
        <v>27724452</v>
      </c>
      <c r="AJ2195">
        <v>2199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</row>
    <row r="2196" spans="1:44" x14ac:dyDescent="0.2">
      <c r="A2196">
        <f>ROW(Source!A802)</f>
        <v>802</v>
      </c>
      <c r="B2196">
        <v>27724462</v>
      </c>
      <c r="C2196">
        <v>27724447</v>
      </c>
      <c r="D2196">
        <v>25153690</v>
      </c>
      <c r="E2196">
        <v>1</v>
      </c>
      <c r="F2196">
        <v>1</v>
      </c>
      <c r="G2196">
        <v>1</v>
      </c>
      <c r="H2196">
        <v>3</v>
      </c>
      <c r="I2196" t="s">
        <v>1122</v>
      </c>
      <c r="J2196" t="s">
        <v>1123</v>
      </c>
      <c r="K2196" t="s">
        <v>1124</v>
      </c>
      <c r="L2196">
        <v>1346</v>
      </c>
      <c r="N2196">
        <v>1009</v>
      </c>
      <c r="O2196" t="s">
        <v>178</v>
      </c>
      <c r="P2196" t="s">
        <v>178</v>
      </c>
      <c r="Q2196">
        <v>1</v>
      </c>
      <c r="X2196">
        <v>0.31</v>
      </c>
      <c r="Y2196">
        <v>1.82</v>
      </c>
      <c r="Z2196">
        <v>0</v>
      </c>
      <c r="AA2196">
        <v>0</v>
      </c>
      <c r="AB2196">
        <v>0</v>
      </c>
      <c r="AC2196">
        <v>0</v>
      </c>
      <c r="AD2196">
        <v>1</v>
      </c>
      <c r="AE2196">
        <v>0</v>
      </c>
      <c r="AF2196" t="s">
        <v>6</v>
      </c>
      <c r="AG2196">
        <v>0.31</v>
      </c>
      <c r="AH2196">
        <v>2</v>
      </c>
      <c r="AI2196">
        <v>27724453</v>
      </c>
      <c r="AJ2196">
        <v>2200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</row>
    <row r="2197" spans="1:44" x14ac:dyDescent="0.2">
      <c r="A2197">
        <f>ROW(Source!A802)</f>
        <v>802</v>
      </c>
      <c r="B2197">
        <v>27724463</v>
      </c>
      <c r="C2197">
        <v>27724447</v>
      </c>
      <c r="D2197">
        <v>25145730</v>
      </c>
      <c r="E2197">
        <v>17</v>
      </c>
      <c r="F2197">
        <v>1</v>
      </c>
      <c r="G2197">
        <v>1</v>
      </c>
      <c r="H2197">
        <v>3</v>
      </c>
      <c r="I2197" t="s">
        <v>1425</v>
      </c>
      <c r="J2197" t="s">
        <v>6</v>
      </c>
      <c r="K2197" t="s">
        <v>1426</v>
      </c>
      <c r="L2197">
        <v>1348</v>
      </c>
      <c r="N2197">
        <v>1009</v>
      </c>
      <c r="O2197" t="s">
        <v>46</v>
      </c>
      <c r="P2197" t="s">
        <v>46</v>
      </c>
      <c r="Q2197">
        <v>1000</v>
      </c>
      <c r="X2197">
        <v>0.03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 t="s">
        <v>6</v>
      </c>
      <c r="AG2197">
        <v>0.03</v>
      </c>
      <c r="AH2197">
        <v>3</v>
      </c>
      <c r="AI2197">
        <v>-1</v>
      </c>
      <c r="AJ2197" t="s">
        <v>6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</row>
    <row r="2198" spans="1:44" x14ac:dyDescent="0.2">
      <c r="A2198">
        <f>ROW(Source!A802)</f>
        <v>802</v>
      </c>
      <c r="B2198">
        <v>27724464</v>
      </c>
      <c r="C2198">
        <v>27724447</v>
      </c>
      <c r="D2198">
        <v>25145248</v>
      </c>
      <c r="E2198">
        <v>17</v>
      </c>
      <c r="F2198">
        <v>1</v>
      </c>
      <c r="G2198">
        <v>1</v>
      </c>
      <c r="H2198">
        <v>3</v>
      </c>
      <c r="I2198" t="s">
        <v>1423</v>
      </c>
      <c r="J2198" t="s">
        <v>6</v>
      </c>
      <c r="K2198" t="s">
        <v>1424</v>
      </c>
      <c r="L2198">
        <v>1348</v>
      </c>
      <c r="N2198">
        <v>1009</v>
      </c>
      <c r="O2198" t="s">
        <v>46</v>
      </c>
      <c r="P2198" t="s">
        <v>46</v>
      </c>
      <c r="Q2198">
        <v>1000</v>
      </c>
      <c r="X2198">
        <v>0.02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 t="s">
        <v>6</v>
      </c>
      <c r="AG2198">
        <v>0.02</v>
      </c>
      <c r="AH2198">
        <v>3</v>
      </c>
      <c r="AI2198">
        <v>-1</v>
      </c>
      <c r="AJ2198" t="s">
        <v>6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</row>
    <row r="2199" spans="1:44" x14ac:dyDescent="0.2">
      <c r="A2199">
        <f>ROW(Source!A802)</f>
        <v>802</v>
      </c>
      <c r="B2199">
        <v>27724465</v>
      </c>
      <c r="C2199">
        <v>27724447</v>
      </c>
      <c r="D2199">
        <v>25187360</v>
      </c>
      <c r="E2199">
        <v>1</v>
      </c>
      <c r="F2199">
        <v>1</v>
      </c>
      <c r="G2199">
        <v>1</v>
      </c>
      <c r="H2199">
        <v>3</v>
      </c>
      <c r="I2199" t="s">
        <v>1178</v>
      </c>
      <c r="J2199" t="s">
        <v>1179</v>
      </c>
      <c r="K2199" t="s">
        <v>1180</v>
      </c>
      <c r="L2199">
        <v>1348</v>
      </c>
      <c r="N2199">
        <v>1009</v>
      </c>
      <c r="O2199" t="s">
        <v>46</v>
      </c>
      <c r="P2199" t="s">
        <v>46</v>
      </c>
      <c r="Q2199">
        <v>1000</v>
      </c>
      <c r="X2199">
        <v>5.0999999999999997E-2</v>
      </c>
      <c r="Y2199">
        <v>11397.1</v>
      </c>
      <c r="Z2199">
        <v>0</v>
      </c>
      <c r="AA2199">
        <v>0</v>
      </c>
      <c r="AB2199">
        <v>0</v>
      </c>
      <c r="AC2199">
        <v>0</v>
      </c>
      <c r="AD2199">
        <v>1</v>
      </c>
      <c r="AE2199">
        <v>0</v>
      </c>
      <c r="AF2199" t="s">
        <v>6</v>
      </c>
      <c r="AG2199">
        <v>5.0999999999999997E-2</v>
      </c>
      <c r="AH2199">
        <v>2</v>
      </c>
      <c r="AI2199">
        <v>27724456</v>
      </c>
      <c r="AJ2199">
        <v>2203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</row>
    <row r="2200" spans="1:44" x14ac:dyDescent="0.2">
      <c r="A2200">
        <f>ROW(Source!A803)</f>
        <v>803</v>
      </c>
      <c r="B2200">
        <v>27724457</v>
      </c>
      <c r="C2200">
        <v>27724447</v>
      </c>
      <c r="D2200">
        <v>25418547</v>
      </c>
      <c r="E2200">
        <v>1</v>
      </c>
      <c r="F2200">
        <v>1</v>
      </c>
      <c r="G2200">
        <v>1</v>
      </c>
      <c r="H2200">
        <v>1</v>
      </c>
      <c r="I2200" t="s">
        <v>1073</v>
      </c>
      <c r="J2200" t="s">
        <v>6</v>
      </c>
      <c r="K2200" t="s">
        <v>1074</v>
      </c>
      <c r="L2200">
        <v>1191</v>
      </c>
      <c r="N2200">
        <v>1013</v>
      </c>
      <c r="O2200" t="s">
        <v>953</v>
      </c>
      <c r="P2200" t="s">
        <v>953</v>
      </c>
      <c r="Q2200">
        <v>1</v>
      </c>
      <c r="X2200">
        <v>43.56</v>
      </c>
      <c r="Y2200">
        <v>0</v>
      </c>
      <c r="Z2200">
        <v>0</v>
      </c>
      <c r="AA2200">
        <v>0</v>
      </c>
      <c r="AB2200">
        <v>8.74</v>
      </c>
      <c r="AC2200">
        <v>0</v>
      </c>
      <c r="AD2200">
        <v>1</v>
      </c>
      <c r="AE2200">
        <v>1</v>
      </c>
      <c r="AF2200" t="s">
        <v>103</v>
      </c>
      <c r="AG2200">
        <v>50.094000000000001</v>
      </c>
      <c r="AH2200">
        <v>2</v>
      </c>
      <c r="AI2200">
        <v>27724448</v>
      </c>
      <c r="AJ2200">
        <v>2204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</row>
    <row r="2201" spans="1:44" x14ac:dyDescent="0.2">
      <c r="A2201">
        <f>ROW(Source!A803)</f>
        <v>803</v>
      </c>
      <c r="B2201">
        <v>27724458</v>
      </c>
      <c r="C2201">
        <v>27724447</v>
      </c>
      <c r="D2201">
        <v>25412928</v>
      </c>
      <c r="E2201">
        <v>1</v>
      </c>
      <c r="F2201">
        <v>1</v>
      </c>
      <c r="G2201">
        <v>1</v>
      </c>
      <c r="H2201">
        <v>1</v>
      </c>
      <c r="I2201" t="s">
        <v>954</v>
      </c>
      <c r="J2201" t="s">
        <v>6</v>
      </c>
      <c r="K2201" t="s">
        <v>955</v>
      </c>
      <c r="L2201">
        <v>1191</v>
      </c>
      <c r="N2201">
        <v>1013</v>
      </c>
      <c r="O2201" t="s">
        <v>953</v>
      </c>
      <c r="P2201" t="s">
        <v>953</v>
      </c>
      <c r="Q2201">
        <v>1</v>
      </c>
      <c r="X2201">
        <v>0.17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1</v>
      </c>
      <c r="AE2201">
        <v>2</v>
      </c>
      <c r="AF2201" t="s">
        <v>102</v>
      </c>
      <c r="AG2201">
        <v>0.21250000000000002</v>
      </c>
      <c r="AH2201">
        <v>2</v>
      </c>
      <c r="AI2201">
        <v>27724449</v>
      </c>
      <c r="AJ2201">
        <v>2205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</row>
    <row r="2202" spans="1:44" x14ac:dyDescent="0.2">
      <c r="A2202">
        <f>ROW(Source!A803)</f>
        <v>803</v>
      </c>
      <c r="B2202">
        <v>27724459</v>
      </c>
      <c r="C2202">
        <v>27724447</v>
      </c>
      <c r="D2202">
        <v>25230510</v>
      </c>
      <c r="E2202">
        <v>1</v>
      </c>
      <c r="F2202">
        <v>1</v>
      </c>
      <c r="G2202">
        <v>1</v>
      </c>
      <c r="H2202">
        <v>2</v>
      </c>
      <c r="I2202" t="s">
        <v>1175</v>
      </c>
      <c r="J2202" t="s">
        <v>1176</v>
      </c>
      <c r="K2202" t="s">
        <v>1177</v>
      </c>
      <c r="L2202">
        <v>1368</v>
      </c>
      <c r="N2202">
        <v>1011</v>
      </c>
      <c r="O2202" t="s">
        <v>959</v>
      </c>
      <c r="P2202" t="s">
        <v>959</v>
      </c>
      <c r="Q2202">
        <v>1</v>
      </c>
      <c r="X2202">
        <v>0.02</v>
      </c>
      <c r="Y2202">
        <v>0</v>
      </c>
      <c r="Z2202">
        <v>27.66</v>
      </c>
      <c r="AA2202">
        <v>11.6</v>
      </c>
      <c r="AB2202">
        <v>0</v>
      </c>
      <c r="AC2202">
        <v>0</v>
      </c>
      <c r="AD2202">
        <v>1</v>
      </c>
      <c r="AE2202">
        <v>0</v>
      </c>
      <c r="AF2202" t="s">
        <v>102</v>
      </c>
      <c r="AG2202">
        <v>2.5000000000000001E-2</v>
      </c>
      <c r="AH2202">
        <v>2</v>
      </c>
      <c r="AI2202">
        <v>27724450</v>
      </c>
      <c r="AJ2202">
        <v>2206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</row>
    <row r="2203" spans="1:44" x14ac:dyDescent="0.2">
      <c r="A2203">
        <f>ROW(Source!A803)</f>
        <v>803</v>
      </c>
      <c r="B2203">
        <v>27724460</v>
      </c>
      <c r="C2203">
        <v>27724447</v>
      </c>
      <c r="D2203">
        <v>25231607</v>
      </c>
      <c r="E2203">
        <v>1</v>
      </c>
      <c r="F2203">
        <v>1</v>
      </c>
      <c r="G2203">
        <v>1</v>
      </c>
      <c r="H2203">
        <v>2</v>
      </c>
      <c r="I2203" t="s">
        <v>997</v>
      </c>
      <c r="J2203" t="s">
        <v>998</v>
      </c>
      <c r="K2203" t="s">
        <v>999</v>
      </c>
      <c r="L2203">
        <v>1368</v>
      </c>
      <c r="N2203">
        <v>1011</v>
      </c>
      <c r="O2203" t="s">
        <v>959</v>
      </c>
      <c r="P2203" t="s">
        <v>959</v>
      </c>
      <c r="Q2203">
        <v>1</v>
      </c>
      <c r="X2203">
        <v>0.15</v>
      </c>
      <c r="Y2203">
        <v>0</v>
      </c>
      <c r="Z2203">
        <v>65.709999999999994</v>
      </c>
      <c r="AA2203">
        <v>11.6</v>
      </c>
      <c r="AB2203">
        <v>0</v>
      </c>
      <c r="AC2203">
        <v>0</v>
      </c>
      <c r="AD2203">
        <v>1</v>
      </c>
      <c r="AE2203">
        <v>0</v>
      </c>
      <c r="AF2203" t="s">
        <v>102</v>
      </c>
      <c r="AG2203">
        <v>0.1875</v>
      </c>
      <c r="AH2203">
        <v>2</v>
      </c>
      <c r="AI2203">
        <v>27724451</v>
      </c>
      <c r="AJ2203">
        <v>2207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</row>
    <row r="2204" spans="1:44" x14ac:dyDescent="0.2">
      <c r="A2204">
        <f>ROW(Source!A803)</f>
        <v>803</v>
      </c>
      <c r="B2204">
        <v>27724461</v>
      </c>
      <c r="C2204">
        <v>27724447</v>
      </c>
      <c r="D2204">
        <v>25153356</v>
      </c>
      <c r="E2204">
        <v>1</v>
      </c>
      <c r="F2204">
        <v>1</v>
      </c>
      <c r="G2204">
        <v>1</v>
      </c>
      <c r="H2204">
        <v>3</v>
      </c>
      <c r="I2204" t="s">
        <v>1136</v>
      </c>
      <c r="J2204" t="s">
        <v>1137</v>
      </c>
      <c r="K2204" t="s">
        <v>1138</v>
      </c>
      <c r="L2204">
        <v>1327</v>
      </c>
      <c r="N2204">
        <v>1005</v>
      </c>
      <c r="O2204" t="s">
        <v>96</v>
      </c>
      <c r="P2204" t="s">
        <v>96</v>
      </c>
      <c r="Q2204">
        <v>1</v>
      </c>
      <c r="X2204">
        <v>0.84</v>
      </c>
      <c r="Y2204">
        <v>72.319999999999993</v>
      </c>
      <c r="Z2204">
        <v>0</v>
      </c>
      <c r="AA2204">
        <v>0</v>
      </c>
      <c r="AB2204">
        <v>0</v>
      </c>
      <c r="AC2204">
        <v>0</v>
      </c>
      <c r="AD2204">
        <v>1</v>
      </c>
      <c r="AE2204">
        <v>0</v>
      </c>
      <c r="AF2204" t="s">
        <v>6</v>
      </c>
      <c r="AG2204">
        <v>0.84</v>
      </c>
      <c r="AH2204">
        <v>2</v>
      </c>
      <c r="AI2204">
        <v>27724452</v>
      </c>
      <c r="AJ2204">
        <v>2208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</row>
    <row r="2205" spans="1:44" x14ac:dyDescent="0.2">
      <c r="A2205">
        <f>ROW(Source!A803)</f>
        <v>803</v>
      </c>
      <c r="B2205">
        <v>27724462</v>
      </c>
      <c r="C2205">
        <v>27724447</v>
      </c>
      <c r="D2205">
        <v>25153690</v>
      </c>
      <c r="E2205">
        <v>1</v>
      </c>
      <c r="F2205">
        <v>1</v>
      </c>
      <c r="G2205">
        <v>1</v>
      </c>
      <c r="H2205">
        <v>3</v>
      </c>
      <c r="I2205" t="s">
        <v>1122</v>
      </c>
      <c r="J2205" t="s">
        <v>1123</v>
      </c>
      <c r="K2205" t="s">
        <v>1124</v>
      </c>
      <c r="L2205">
        <v>1346</v>
      </c>
      <c r="N2205">
        <v>1009</v>
      </c>
      <c r="O2205" t="s">
        <v>178</v>
      </c>
      <c r="P2205" t="s">
        <v>178</v>
      </c>
      <c r="Q2205">
        <v>1</v>
      </c>
      <c r="X2205">
        <v>0.31</v>
      </c>
      <c r="Y2205">
        <v>1.82</v>
      </c>
      <c r="Z2205">
        <v>0</v>
      </c>
      <c r="AA2205">
        <v>0</v>
      </c>
      <c r="AB2205">
        <v>0</v>
      </c>
      <c r="AC2205">
        <v>0</v>
      </c>
      <c r="AD2205">
        <v>1</v>
      </c>
      <c r="AE2205">
        <v>0</v>
      </c>
      <c r="AF2205" t="s">
        <v>6</v>
      </c>
      <c r="AG2205">
        <v>0.31</v>
      </c>
      <c r="AH2205">
        <v>2</v>
      </c>
      <c r="AI2205">
        <v>27724453</v>
      </c>
      <c r="AJ2205">
        <v>2209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</row>
    <row r="2206" spans="1:44" x14ac:dyDescent="0.2">
      <c r="A2206">
        <f>ROW(Source!A803)</f>
        <v>803</v>
      </c>
      <c r="B2206">
        <v>27724463</v>
      </c>
      <c r="C2206">
        <v>27724447</v>
      </c>
      <c r="D2206">
        <v>25145730</v>
      </c>
      <c r="E2206">
        <v>17</v>
      </c>
      <c r="F2206">
        <v>1</v>
      </c>
      <c r="G2206">
        <v>1</v>
      </c>
      <c r="H2206">
        <v>3</v>
      </c>
      <c r="I2206" t="s">
        <v>1425</v>
      </c>
      <c r="J2206" t="s">
        <v>6</v>
      </c>
      <c r="K2206" t="s">
        <v>1426</v>
      </c>
      <c r="L2206">
        <v>1348</v>
      </c>
      <c r="N2206">
        <v>1009</v>
      </c>
      <c r="O2206" t="s">
        <v>46</v>
      </c>
      <c r="P2206" t="s">
        <v>46</v>
      </c>
      <c r="Q2206">
        <v>1000</v>
      </c>
      <c r="X2206">
        <v>0.03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 t="s">
        <v>6</v>
      </c>
      <c r="AG2206">
        <v>0.03</v>
      </c>
      <c r="AH2206">
        <v>3</v>
      </c>
      <c r="AI2206">
        <v>-1</v>
      </c>
      <c r="AJ2206" t="s">
        <v>6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</row>
    <row r="2207" spans="1:44" x14ac:dyDescent="0.2">
      <c r="A2207">
        <f>ROW(Source!A803)</f>
        <v>803</v>
      </c>
      <c r="B2207">
        <v>27724464</v>
      </c>
      <c r="C2207">
        <v>27724447</v>
      </c>
      <c r="D2207">
        <v>25145248</v>
      </c>
      <c r="E2207">
        <v>17</v>
      </c>
      <c r="F2207">
        <v>1</v>
      </c>
      <c r="G2207">
        <v>1</v>
      </c>
      <c r="H2207">
        <v>3</v>
      </c>
      <c r="I2207" t="s">
        <v>1423</v>
      </c>
      <c r="J2207" t="s">
        <v>6</v>
      </c>
      <c r="K2207" t="s">
        <v>1424</v>
      </c>
      <c r="L2207">
        <v>1348</v>
      </c>
      <c r="N2207">
        <v>1009</v>
      </c>
      <c r="O2207" t="s">
        <v>46</v>
      </c>
      <c r="P2207" t="s">
        <v>46</v>
      </c>
      <c r="Q2207">
        <v>1000</v>
      </c>
      <c r="X2207">
        <v>0.02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 t="s">
        <v>6</v>
      </c>
      <c r="AG2207">
        <v>0.02</v>
      </c>
      <c r="AH2207">
        <v>3</v>
      </c>
      <c r="AI2207">
        <v>-1</v>
      </c>
      <c r="AJ2207" t="s">
        <v>6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</row>
    <row r="2208" spans="1:44" x14ac:dyDescent="0.2">
      <c r="A2208">
        <f>ROW(Source!A803)</f>
        <v>803</v>
      </c>
      <c r="B2208">
        <v>27724465</v>
      </c>
      <c r="C2208">
        <v>27724447</v>
      </c>
      <c r="D2208">
        <v>25187360</v>
      </c>
      <c r="E2208">
        <v>1</v>
      </c>
      <c r="F2208">
        <v>1</v>
      </c>
      <c r="G2208">
        <v>1</v>
      </c>
      <c r="H2208">
        <v>3</v>
      </c>
      <c r="I2208" t="s">
        <v>1178</v>
      </c>
      <c r="J2208" t="s">
        <v>1179</v>
      </c>
      <c r="K2208" t="s">
        <v>1180</v>
      </c>
      <c r="L2208">
        <v>1348</v>
      </c>
      <c r="N2208">
        <v>1009</v>
      </c>
      <c r="O2208" t="s">
        <v>46</v>
      </c>
      <c r="P2208" t="s">
        <v>46</v>
      </c>
      <c r="Q2208">
        <v>1000</v>
      </c>
      <c r="X2208">
        <v>5.0999999999999997E-2</v>
      </c>
      <c r="Y2208">
        <v>11397.1</v>
      </c>
      <c r="Z2208">
        <v>0</v>
      </c>
      <c r="AA2208">
        <v>0</v>
      </c>
      <c r="AB2208">
        <v>0</v>
      </c>
      <c r="AC2208">
        <v>0</v>
      </c>
      <c r="AD2208">
        <v>1</v>
      </c>
      <c r="AE2208">
        <v>0</v>
      </c>
      <c r="AF2208" t="s">
        <v>6</v>
      </c>
      <c r="AG2208">
        <v>5.0999999999999997E-2</v>
      </c>
      <c r="AH2208">
        <v>2</v>
      </c>
      <c r="AI2208">
        <v>27724456</v>
      </c>
      <c r="AJ2208">
        <v>2212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</row>
    <row r="2209" spans="1:44" x14ac:dyDescent="0.2">
      <c r="A2209">
        <f>ROW(Source!A808)</f>
        <v>808</v>
      </c>
      <c r="B2209">
        <v>27724478</v>
      </c>
      <c r="C2209">
        <v>27724468</v>
      </c>
      <c r="D2209">
        <v>25418547</v>
      </c>
      <c r="E2209">
        <v>1</v>
      </c>
      <c r="F2209">
        <v>1</v>
      </c>
      <c r="G2209">
        <v>1</v>
      </c>
      <c r="H2209">
        <v>1</v>
      </c>
      <c r="I2209" t="s">
        <v>1073</v>
      </c>
      <c r="J2209" t="s">
        <v>6</v>
      </c>
      <c r="K2209" t="s">
        <v>1074</v>
      </c>
      <c r="L2209">
        <v>1191</v>
      </c>
      <c r="N2209">
        <v>1013</v>
      </c>
      <c r="O2209" t="s">
        <v>953</v>
      </c>
      <c r="P2209" t="s">
        <v>953</v>
      </c>
      <c r="Q2209">
        <v>1</v>
      </c>
      <c r="X2209">
        <v>63</v>
      </c>
      <c r="Y2209">
        <v>0</v>
      </c>
      <c r="Z2209">
        <v>0</v>
      </c>
      <c r="AA2209">
        <v>0</v>
      </c>
      <c r="AB2209">
        <v>8.74</v>
      </c>
      <c r="AC2209">
        <v>0</v>
      </c>
      <c r="AD2209">
        <v>1</v>
      </c>
      <c r="AE2209">
        <v>1</v>
      </c>
      <c r="AF2209" t="s">
        <v>103</v>
      </c>
      <c r="AG2209">
        <v>72.449999999999989</v>
      </c>
      <c r="AH2209">
        <v>2</v>
      </c>
      <c r="AI2209">
        <v>27724469</v>
      </c>
      <c r="AJ2209">
        <v>2213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</row>
    <row r="2210" spans="1:44" x14ac:dyDescent="0.2">
      <c r="A2210">
        <f>ROW(Source!A808)</f>
        <v>808</v>
      </c>
      <c r="B2210">
        <v>27724479</v>
      </c>
      <c r="C2210">
        <v>27724468</v>
      </c>
      <c r="D2210">
        <v>25412928</v>
      </c>
      <c r="E2210">
        <v>1</v>
      </c>
      <c r="F2210">
        <v>1</v>
      </c>
      <c r="G2210">
        <v>1</v>
      </c>
      <c r="H2210">
        <v>1</v>
      </c>
      <c r="I2210" t="s">
        <v>954</v>
      </c>
      <c r="J2210" t="s">
        <v>6</v>
      </c>
      <c r="K2210" t="s">
        <v>955</v>
      </c>
      <c r="L2210">
        <v>1191</v>
      </c>
      <c r="N2210">
        <v>1013</v>
      </c>
      <c r="O2210" t="s">
        <v>953</v>
      </c>
      <c r="P2210" t="s">
        <v>953</v>
      </c>
      <c r="Q2210">
        <v>1</v>
      </c>
      <c r="X2210">
        <v>0.18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1</v>
      </c>
      <c r="AE2210">
        <v>2</v>
      </c>
      <c r="AF2210" t="s">
        <v>102</v>
      </c>
      <c r="AG2210">
        <v>0.22499999999999998</v>
      </c>
      <c r="AH2210">
        <v>2</v>
      </c>
      <c r="AI2210">
        <v>27724470</v>
      </c>
      <c r="AJ2210">
        <v>2214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</row>
    <row r="2211" spans="1:44" x14ac:dyDescent="0.2">
      <c r="A2211">
        <f>ROW(Source!A808)</f>
        <v>808</v>
      </c>
      <c r="B2211">
        <v>27724480</v>
      </c>
      <c r="C2211">
        <v>27724468</v>
      </c>
      <c r="D2211">
        <v>25230510</v>
      </c>
      <c r="E2211">
        <v>1</v>
      </c>
      <c r="F2211">
        <v>1</v>
      </c>
      <c r="G2211">
        <v>1</v>
      </c>
      <c r="H2211">
        <v>2</v>
      </c>
      <c r="I2211" t="s">
        <v>1175</v>
      </c>
      <c r="J2211" t="s">
        <v>1176</v>
      </c>
      <c r="K2211" t="s">
        <v>1177</v>
      </c>
      <c r="L2211">
        <v>1368</v>
      </c>
      <c r="N2211">
        <v>1011</v>
      </c>
      <c r="O2211" t="s">
        <v>959</v>
      </c>
      <c r="P2211" t="s">
        <v>959</v>
      </c>
      <c r="Q2211">
        <v>1</v>
      </c>
      <c r="X2211">
        <v>0.02</v>
      </c>
      <c r="Y2211">
        <v>0</v>
      </c>
      <c r="Z2211">
        <v>27.66</v>
      </c>
      <c r="AA2211">
        <v>11.6</v>
      </c>
      <c r="AB2211">
        <v>0</v>
      </c>
      <c r="AC2211">
        <v>0</v>
      </c>
      <c r="AD2211">
        <v>1</v>
      </c>
      <c r="AE2211">
        <v>0</v>
      </c>
      <c r="AF2211" t="s">
        <v>102</v>
      </c>
      <c r="AG2211">
        <v>2.5000000000000001E-2</v>
      </c>
      <c r="AH2211">
        <v>2</v>
      </c>
      <c r="AI2211">
        <v>27724471</v>
      </c>
      <c r="AJ2211">
        <v>2215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</row>
    <row r="2212" spans="1:44" x14ac:dyDescent="0.2">
      <c r="A2212">
        <f>ROW(Source!A808)</f>
        <v>808</v>
      </c>
      <c r="B2212">
        <v>27724481</v>
      </c>
      <c r="C2212">
        <v>27724468</v>
      </c>
      <c r="D2212">
        <v>25231607</v>
      </c>
      <c r="E2212">
        <v>1</v>
      </c>
      <c r="F2212">
        <v>1</v>
      </c>
      <c r="G2212">
        <v>1</v>
      </c>
      <c r="H2212">
        <v>2</v>
      </c>
      <c r="I2212" t="s">
        <v>997</v>
      </c>
      <c r="J2212" t="s">
        <v>998</v>
      </c>
      <c r="K2212" t="s">
        <v>999</v>
      </c>
      <c r="L2212">
        <v>1368</v>
      </c>
      <c r="N2212">
        <v>1011</v>
      </c>
      <c r="O2212" t="s">
        <v>959</v>
      </c>
      <c r="P2212" t="s">
        <v>959</v>
      </c>
      <c r="Q2212">
        <v>1</v>
      </c>
      <c r="X2212">
        <v>0.16</v>
      </c>
      <c r="Y2212">
        <v>0</v>
      </c>
      <c r="Z2212">
        <v>65.709999999999994</v>
      </c>
      <c r="AA2212">
        <v>11.6</v>
      </c>
      <c r="AB2212">
        <v>0</v>
      </c>
      <c r="AC2212">
        <v>0</v>
      </c>
      <c r="AD2212">
        <v>1</v>
      </c>
      <c r="AE2212">
        <v>0</v>
      </c>
      <c r="AF2212" t="s">
        <v>102</v>
      </c>
      <c r="AG2212">
        <v>0.2</v>
      </c>
      <c r="AH2212">
        <v>2</v>
      </c>
      <c r="AI2212">
        <v>27724472</v>
      </c>
      <c r="AJ2212">
        <v>2216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</row>
    <row r="2213" spans="1:44" x14ac:dyDescent="0.2">
      <c r="A2213">
        <f>ROW(Source!A808)</f>
        <v>808</v>
      </c>
      <c r="B2213">
        <v>27724482</v>
      </c>
      <c r="C2213">
        <v>27724468</v>
      </c>
      <c r="D2213">
        <v>25153356</v>
      </c>
      <c r="E2213">
        <v>1</v>
      </c>
      <c r="F2213">
        <v>1</v>
      </c>
      <c r="G2213">
        <v>1</v>
      </c>
      <c r="H2213">
        <v>3</v>
      </c>
      <c r="I2213" t="s">
        <v>1136</v>
      </c>
      <c r="J2213" t="s">
        <v>1137</v>
      </c>
      <c r="K2213" t="s">
        <v>1138</v>
      </c>
      <c r="L2213">
        <v>1327</v>
      </c>
      <c r="N2213">
        <v>1005</v>
      </c>
      <c r="O2213" t="s">
        <v>96</v>
      </c>
      <c r="P2213" t="s">
        <v>96</v>
      </c>
      <c r="Q2213">
        <v>1</v>
      </c>
      <c r="X2213">
        <v>0.84</v>
      </c>
      <c r="Y2213">
        <v>72.319999999999993</v>
      </c>
      <c r="Z2213">
        <v>0</v>
      </c>
      <c r="AA2213">
        <v>0</v>
      </c>
      <c r="AB2213">
        <v>0</v>
      </c>
      <c r="AC2213">
        <v>0</v>
      </c>
      <c r="AD2213">
        <v>1</v>
      </c>
      <c r="AE2213">
        <v>0</v>
      </c>
      <c r="AF2213" t="s">
        <v>6</v>
      </c>
      <c r="AG2213">
        <v>0.84</v>
      </c>
      <c r="AH2213">
        <v>2</v>
      </c>
      <c r="AI2213">
        <v>27724473</v>
      </c>
      <c r="AJ2213">
        <v>2217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</row>
    <row r="2214" spans="1:44" x14ac:dyDescent="0.2">
      <c r="A2214">
        <f>ROW(Source!A808)</f>
        <v>808</v>
      </c>
      <c r="B2214">
        <v>27724483</v>
      </c>
      <c r="C2214">
        <v>27724468</v>
      </c>
      <c r="D2214">
        <v>25153690</v>
      </c>
      <c r="E2214">
        <v>1</v>
      </c>
      <c r="F2214">
        <v>1</v>
      </c>
      <c r="G2214">
        <v>1</v>
      </c>
      <c r="H2214">
        <v>3</v>
      </c>
      <c r="I2214" t="s">
        <v>1122</v>
      </c>
      <c r="J2214" t="s">
        <v>1123</v>
      </c>
      <c r="K2214" t="s">
        <v>1124</v>
      </c>
      <c r="L2214">
        <v>1346</v>
      </c>
      <c r="N2214">
        <v>1009</v>
      </c>
      <c r="O2214" t="s">
        <v>178</v>
      </c>
      <c r="P2214" t="s">
        <v>178</v>
      </c>
      <c r="Q2214">
        <v>1</v>
      </c>
      <c r="X2214">
        <v>0.31</v>
      </c>
      <c r="Y2214">
        <v>1.82</v>
      </c>
      <c r="Z2214">
        <v>0</v>
      </c>
      <c r="AA2214">
        <v>0</v>
      </c>
      <c r="AB2214">
        <v>0</v>
      </c>
      <c r="AC2214">
        <v>0</v>
      </c>
      <c r="AD2214">
        <v>1</v>
      </c>
      <c r="AE2214">
        <v>0</v>
      </c>
      <c r="AF2214" t="s">
        <v>6</v>
      </c>
      <c r="AG2214">
        <v>0.31</v>
      </c>
      <c r="AH2214">
        <v>2</v>
      </c>
      <c r="AI2214">
        <v>27724474</v>
      </c>
      <c r="AJ2214">
        <v>2218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</row>
    <row r="2215" spans="1:44" x14ac:dyDescent="0.2">
      <c r="A2215">
        <f>ROW(Source!A808)</f>
        <v>808</v>
      </c>
      <c r="B2215">
        <v>27724484</v>
      </c>
      <c r="C2215">
        <v>27724468</v>
      </c>
      <c r="D2215">
        <v>25145730</v>
      </c>
      <c r="E2215">
        <v>17</v>
      </c>
      <c r="F2215">
        <v>1</v>
      </c>
      <c r="G2215">
        <v>1</v>
      </c>
      <c r="H2215">
        <v>3</v>
      </c>
      <c r="I2215" t="s">
        <v>1425</v>
      </c>
      <c r="J2215" t="s">
        <v>6</v>
      </c>
      <c r="K2215" t="s">
        <v>1426</v>
      </c>
      <c r="L2215">
        <v>1348</v>
      </c>
      <c r="N2215">
        <v>1009</v>
      </c>
      <c r="O2215" t="s">
        <v>46</v>
      </c>
      <c r="P2215" t="s">
        <v>46</v>
      </c>
      <c r="Q2215">
        <v>1000</v>
      </c>
      <c r="X2215">
        <v>3.3000000000000002E-2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 t="s">
        <v>6</v>
      </c>
      <c r="AG2215">
        <v>3.3000000000000002E-2</v>
      </c>
      <c r="AH2215">
        <v>3</v>
      </c>
      <c r="AI2215">
        <v>-1</v>
      </c>
      <c r="AJ2215" t="s">
        <v>6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</row>
    <row r="2216" spans="1:44" x14ac:dyDescent="0.2">
      <c r="A2216">
        <f>ROW(Source!A808)</f>
        <v>808</v>
      </c>
      <c r="B2216">
        <v>27724485</v>
      </c>
      <c r="C2216">
        <v>27724468</v>
      </c>
      <c r="D2216">
        <v>25145248</v>
      </c>
      <c r="E2216">
        <v>17</v>
      </c>
      <c r="F2216">
        <v>1</v>
      </c>
      <c r="G2216">
        <v>1</v>
      </c>
      <c r="H2216">
        <v>3</v>
      </c>
      <c r="I2216" t="s">
        <v>1423</v>
      </c>
      <c r="J2216" t="s">
        <v>6</v>
      </c>
      <c r="K2216" t="s">
        <v>1424</v>
      </c>
      <c r="L2216">
        <v>1348</v>
      </c>
      <c r="N2216">
        <v>1009</v>
      </c>
      <c r="O2216" t="s">
        <v>46</v>
      </c>
      <c r="P2216" t="s">
        <v>46</v>
      </c>
      <c r="Q2216">
        <v>1000</v>
      </c>
      <c r="X2216">
        <v>2.1999999999999999E-2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 t="s">
        <v>6</v>
      </c>
      <c r="AG2216">
        <v>2.1999999999999999E-2</v>
      </c>
      <c r="AH2216">
        <v>3</v>
      </c>
      <c r="AI2216">
        <v>-1</v>
      </c>
      <c r="AJ2216" t="s">
        <v>6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</row>
    <row r="2217" spans="1:44" x14ac:dyDescent="0.2">
      <c r="A2217">
        <f>ROW(Source!A808)</f>
        <v>808</v>
      </c>
      <c r="B2217">
        <v>27724486</v>
      </c>
      <c r="C2217">
        <v>27724468</v>
      </c>
      <c r="D2217">
        <v>25187360</v>
      </c>
      <c r="E2217">
        <v>1</v>
      </c>
      <c r="F2217">
        <v>1</v>
      </c>
      <c r="G2217">
        <v>1</v>
      </c>
      <c r="H2217">
        <v>3</v>
      </c>
      <c r="I2217" t="s">
        <v>1178</v>
      </c>
      <c r="J2217" t="s">
        <v>1179</v>
      </c>
      <c r="K2217" t="s">
        <v>1180</v>
      </c>
      <c r="L2217">
        <v>1348</v>
      </c>
      <c r="N2217">
        <v>1009</v>
      </c>
      <c r="O2217" t="s">
        <v>46</v>
      </c>
      <c r="P2217" t="s">
        <v>46</v>
      </c>
      <c r="Q2217">
        <v>1000</v>
      </c>
      <c r="X2217">
        <v>5.5E-2</v>
      </c>
      <c r="Y2217">
        <v>11397.1</v>
      </c>
      <c r="Z2217">
        <v>0</v>
      </c>
      <c r="AA2217">
        <v>0</v>
      </c>
      <c r="AB2217">
        <v>0</v>
      </c>
      <c r="AC2217">
        <v>0</v>
      </c>
      <c r="AD2217">
        <v>1</v>
      </c>
      <c r="AE2217">
        <v>0</v>
      </c>
      <c r="AF2217" t="s">
        <v>6</v>
      </c>
      <c r="AG2217">
        <v>5.5E-2</v>
      </c>
      <c r="AH2217">
        <v>2</v>
      </c>
      <c r="AI2217">
        <v>27724477</v>
      </c>
      <c r="AJ2217">
        <v>2221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</row>
    <row r="2218" spans="1:44" x14ac:dyDescent="0.2">
      <c r="A2218">
        <f>ROW(Source!A809)</f>
        <v>809</v>
      </c>
      <c r="B2218">
        <v>27724478</v>
      </c>
      <c r="C2218">
        <v>27724468</v>
      </c>
      <c r="D2218">
        <v>25418547</v>
      </c>
      <c r="E2218">
        <v>1</v>
      </c>
      <c r="F2218">
        <v>1</v>
      </c>
      <c r="G2218">
        <v>1</v>
      </c>
      <c r="H2218">
        <v>1</v>
      </c>
      <c r="I2218" t="s">
        <v>1073</v>
      </c>
      <c r="J2218" t="s">
        <v>6</v>
      </c>
      <c r="K2218" t="s">
        <v>1074</v>
      </c>
      <c r="L2218">
        <v>1191</v>
      </c>
      <c r="N2218">
        <v>1013</v>
      </c>
      <c r="O2218" t="s">
        <v>953</v>
      </c>
      <c r="P2218" t="s">
        <v>953</v>
      </c>
      <c r="Q2218">
        <v>1</v>
      </c>
      <c r="X2218">
        <v>63</v>
      </c>
      <c r="Y2218">
        <v>0</v>
      </c>
      <c r="Z2218">
        <v>0</v>
      </c>
      <c r="AA2218">
        <v>0</v>
      </c>
      <c r="AB2218">
        <v>8.74</v>
      </c>
      <c r="AC2218">
        <v>0</v>
      </c>
      <c r="AD2218">
        <v>1</v>
      </c>
      <c r="AE2218">
        <v>1</v>
      </c>
      <c r="AF2218" t="s">
        <v>103</v>
      </c>
      <c r="AG2218">
        <v>72.449999999999989</v>
      </c>
      <c r="AH2218">
        <v>2</v>
      </c>
      <c r="AI2218">
        <v>27724469</v>
      </c>
      <c r="AJ2218">
        <v>2222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</row>
    <row r="2219" spans="1:44" x14ac:dyDescent="0.2">
      <c r="A2219">
        <f>ROW(Source!A809)</f>
        <v>809</v>
      </c>
      <c r="B2219">
        <v>27724479</v>
      </c>
      <c r="C2219">
        <v>27724468</v>
      </c>
      <c r="D2219">
        <v>25412928</v>
      </c>
      <c r="E2219">
        <v>1</v>
      </c>
      <c r="F2219">
        <v>1</v>
      </c>
      <c r="G2219">
        <v>1</v>
      </c>
      <c r="H2219">
        <v>1</v>
      </c>
      <c r="I2219" t="s">
        <v>954</v>
      </c>
      <c r="J2219" t="s">
        <v>6</v>
      </c>
      <c r="K2219" t="s">
        <v>955</v>
      </c>
      <c r="L2219">
        <v>1191</v>
      </c>
      <c r="N2219">
        <v>1013</v>
      </c>
      <c r="O2219" t="s">
        <v>953</v>
      </c>
      <c r="P2219" t="s">
        <v>953</v>
      </c>
      <c r="Q2219">
        <v>1</v>
      </c>
      <c r="X2219">
        <v>0.18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1</v>
      </c>
      <c r="AE2219">
        <v>2</v>
      </c>
      <c r="AF2219" t="s">
        <v>102</v>
      </c>
      <c r="AG2219">
        <v>0.22499999999999998</v>
      </c>
      <c r="AH2219">
        <v>2</v>
      </c>
      <c r="AI2219">
        <v>27724470</v>
      </c>
      <c r="AJ2219">
        <v>2223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</row>
    <row r="2220" spans="1:44" x14ac:dyDescent="0.2">
      <c r="A2220">
        <f>ROW(Source!A809)</f>
        <v>809</v>
      </c>
      <c r="B2220">
        <v>27724480</v>
      </c>
      <c r="C2220">
        <v>27724468</v>
      </c>
      <c r="D2220">
        <v>25230510</v>
      </c>
      <c r="E2220">
        <v>1</v>
      </c>
      <c r="F2220">
        <v>1</v>
      </c>
      <c r="G2220">
        <v>1</v>
      </c>
      <c r="H2220">
        <v>2</v>
      </c>
      <c r="I2220" t="s">
        <v>1175</v>
      </c>
      <c r="J2220" t="s">
        <v>1176</v>
      </c>
      <c r="K2220" t="s">
        <v>1177</v>
      </c>
      <c r="L2220">
        <v>1368</v>
      </c>
      <c r="N2220">
        <v>1011</v>
      </c>
      <c r="O2220" t="s">
        <v>959</v>
      </c>
      <c r="P2220" t="s">
        <v>959</v>
      </c>
      <c r="Q2220">
        <v>1</v>
      </c>
      <c r="X2220">
        <v>0.02</v>
      </c>
      <c r="Y2220">
        <v>0</v>
      </c>
      <c r="Z2220">
        <v>27.66</v>
      </c>
      <c r="AA2220">
        <v>11.6</v>
      </c>
      <c r="AB2220">
        <v>0</v>
      </c>
      <c r="AC2220">
        <v>0</v>
      </c>
      <c r="AD2220">
        <v>1</v>
      </c>
      <c r="AE2220">
        <v>0</v>
      </c>
      <c r="AF2220" t="s">
        <v>102</v>
      </c>
      <c r="AG2220">
        <v>2.5000000000000001E-2</v>
      </c>
      <c r="AH2220">
        <v>2</v>
      </c>
      <c r="AI2220">
        <v>27724471</v>
      </c>
      <c r="AJ2220">
        <v>2224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</row>
    <row r="2221" spans="1:44" x14ac:dyDescent="0.2">
      <c r="A2221">
        <f>ROW(Source!A809)</f>
        <v>809</v>
      </c>
      <c r="B2221">
        <v>27724481</v>
      </c>
      <c r="C2221">
        <v>27724468</v>
      </c>
      <c r="D2221">
        <v>25231607</v>
      </c>
      <c r="E2221">
        <v>1</v>
      </c>
      <c r="F2221">
        <v>1</v>
      </c>
      <c r="G2221">
        <v>1</v>
      </c>
      <c r="H2221">
        <v>2</v>
      </c>
      <c r="I2221" t="s">
        <v>997</v>
      </c>
      <c r="J2221" t="s">
        <v>998</v>
      </c>
      <c r="K2221" t="s">
        <v>999</v>
      </c>
      <c r="L2221">
        <v>1368</v>
      </c>
      <c r="N2221">
        <v>1011</v>
      </c>
      <c r="O2221" t="s">
        <v>959</v>
      </c>
      <c r="P2221" t="s">
        <v>959</v>
      </c>
      <c r="Q2221">
        <v>1</v>
      </c>
      <c r="X2221">
        <v>0.16</v>
      </c>
      <c r="Y2221">
        <v>0</v>
      </c>
      <c r="Z2221">
        <v>65.709999999999994</v>
      </c>
      <c r="AA2221">
        <v>11.6</v>
      </c>
      <c r="AB2221">
        <v>0</v>
      </c>
      <c r="AC2221">
        <v>0</v>
      </c>
      <c r="AD2221">
        <v>1</v>
      </c>
      <c r="AE2221">
        <v>0</v>
      </c>
      <c r="AF2221" t="s">
        <v>102</v>
      </c>
      <c r="AG2221">
        <v>0.2</v>
      </c>
      <c r="AH2221">
        <v>2</v>
      </c>
      <c r="AI2221">
        <v>27724472</v>
      </c>
      <c r="AJ2221">
        <v>2225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</row>
    <row r="2222" spans="1:44" x14ac:dyDescent="0.2">
      <c r="A2222">
        <f>ROW(Source!A809)</f>
        <v>809</v>
      </c>
      <c r="B2222">
        <v>27724482</v>
      </c>
      <c r="C2222">
        <v>27724468</v>
      </c>
      <c r="D2222">
        <v>25153356</v>
      </c>
      <c r="E2222">
        <v>1</v>
      </c>
      <c r="F2222">
        <v>1</v>
      </c>
      <c r="G2222">
        <v>1</v>
      </c>
      <c r="H2222">
        <v>3</v>
      </c>
      <c r="I2222" t="s">
        <v>1136</v>
      </c>
      <c r="J2222" t="s">
        <v>1137</v>
      </c>
      <c r="K2222" t="s">
        <v>1138</v>
      </c>
      <c r="L2222">
        <v>1327</v>
      </c>
      <c r="N2222">
        <v>1005</v>
      </c>
      <c r="O2222" t="s">
        <v>96</v>
      </c>
      <c r="P2222" t="s">
        <v>96</v>
      </c>
      <c r="Q2222">
        <v>1</v>
      </c>
      <c r="X2222">
        <v>0.84</v>
      </c>
      <c r="Y2222">
        <v>72.319999999999993</v>
      </c>
      <c r="Z2222">
        <v>0</v>
      </c>
      <c r="AA2222">
        <v>0</v>
      </c>
      <c r="AB2222">
        <v>0</v>
      </c>
      <c r="AC2222">
        <v>0</v>
      </c>
      <c r="AD2222">
        <v>1</v>
      </c>
      <c r="AE2222">
        <v>0</v>
      </c>
      <c r="AF2222" t="s">
        <v>6</v>
      </c>
      <c r="AG2222">
        <v>0.84</v>
      </c>
      <c r="AH2222">
        <v>2</v>
      </c>
      <c r="AI2222">
        <v>27724473</v>
      </c>
      <c r="AJ2222">
        <v>2226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</row>
    <row r="2223" spans="1:44" x14ac:dyDescent="0.2">
      <c r="A2223">
        <f>ROW(Source!A809)</f>
        <v>809</v>
      </c>
      <c r="B2223">
        <v>27724483</v>
      </c>
      <c r="C2223">
        <v>27724468</v>
      </c>
      <c r="D2223">
        <v>25153690</v>
      </c>
      <c r="E2223">
        <v>1</v>
      </c>
      <c r="F2223">
        <v>1</v>
      </c>
      <c r="G2223">
        <v>1</v>
      </c>
      <c r="H2223">
        <v>3</v>
      </c>
      <c r="I2223" t="s">
        <v>1122</v>
      </c>
      <c r="J2223" t="s">
        <v>1123</v>
      </c>
      <c r="K2223" t="s">
        <v>1124</v>
      </c>
      <c r="L2223">
        <v>1346</v>
      </c>
      <c r="N2223">
        <v>1009</v>
      </c>
      <c r="O2223" t="s">
        <v>178</v>
      </c>
      <c r="P2223" t="s">
        <v>178</v>
      </c>
      <c r="Q2223">
        <v>1</v>
      </c>
      <c r="X2223">
        <v>0.31</v>
      </c>
      <c r="Y2223">
        <v>1.82</v>
      </c>
      <c r="Z2223">
        <v>0</v>
      </c>
      <c r="AA2223">
        <v>0</v>
      </c>
      <c r="AB2223">
        <v>0</v>
      </c>
      <c r="AC2223">
        <v>0</v>
      </c>
      <c r="AD2223">
        <v>1</v>
      </c>
      <c r="AE2223">
        <v>0</v>
      </c>
      <c r="AF2223" t="s">
        <v>6</v>
      </c>
      <c r="AG2223">
        <v>0.31</v>
      </c>
      <c r="AH2223">
        <v>2</v>
      </c>
      <c r="AI2223">
        <v>27724474</v>
      </c>
      <c r="AJ2223">
        <v>2227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</row>
    <row r="2224" spans="1:44" x14ac:dyDescent="0.2">
      <c r="A2224">
        <f>ROW(Source!A809)</f>
        <v>809</v>
      </c>
      <c r="B2224">
        <v>27724484</v>
      </c>
      <c r="C2224">
        <v>27724468</v>
      </c>
      <c r="D2224">
        <v>25145730</v>
      </c>
      <c r="E2224">
        <v>17</v>
      </c>
      <c r="F2224">
        <v>1</v>
      </c>
      <c r="G2224">
        <v>1</v>
      </c>
      <c r="H2224">
        <v>3</v>
      </c>
      <c r="I2224" t="s">
        <v>1425</v>
      </c>
      <c r="J2224" t="s">
        <v>6</v>
      </c>
      <c r="K2224" t="s">
        <v>1426</v>
      </c>
      <c r="L2224">
        <v>1348</v>
      </c>
      <c r="N2224">
        <v>1009</v>
      </c>
      <c r="O2224" t="s">
        <v>46</v>
      </c>
      <c r="P2224" t="s">
        <v>46</v>
      </c>
      <c r="Q2224">
        <v>1000</v>
      </c>
      <c r="X2224">
        <v>3.3000000000000002E-2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 t="s">
        <v>6</v>
      </c>
      <c r="AG2224">
        <v>3.3000000000000002E-2</v>
      </c>
      <c r="AH2224">
        <v>3</v>
      </c>
      <c r="AI2224">
        <v>-1</v>
      </c>
      <c r="AJ2224" t="s">
        <v>6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</row>
    <row r="2225" spans="1:44" x14ac:dyDescent="0.2">
      <c r="A2225">
        <f>ROW(Source!A809)</f>
        <v>809</v>
      </c>
      <c r="B2225">
        <v>27724485</v>
      </c>
      <c r="C2225">
        <v>27724468</v>
      </c>
      <c r="D2225">
        <v>25145248</v>
      </c>
      <c r="E2225">
        <v>17</v>
      </c>
      <c r="F2225">
        <v>1</v>
      </c>
      <c r="G2225">
        <v>1</v>
      </c>
      <c r="H2225">
        <v>3</v>
      </c>
      <c r="I2225" t="s">
        <v>1423</v>
      </c>
      <c r="J2225" t="s">
        <v>6</v>
      </c>
      <c r="K2225" t="s">
        <v>1424</v>
      </c>
      <c r="L2225">
        <v>1348</v>
      </c>
      <c r="N2225">
        <v>1009</v>
      </c>
      <c r="O2225" t="s">
        <v>46</v>
      </c>
      <c r="P2225" t="s">
        <v>46</v>
      </c>
      <c r="Q2225">
        <v>1000</v>
      </c>
      <c r="X2225">
        <v>2.1999999999999999E-2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 t="s">
        <v>6</v>
      </c>
      <c r="AG2225">
        <v>2.1999999999999999E-2</v>
      </c>
      <c r="AH2225">
        <v>3</v>
      </c>
      <c r="AI2225">
        <v>-1</v>
      </c>
      <c r="AJ2225" t="s">
        <v>6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</row>
    <row r="2226" spans="1:44" x14ac:dyDescent="0.2">
      <c r="A2226">
        <f>ROW(Source!A809)</f>
        <v>809</v>
      </c>
      <c r="B2226">
        <v>27724486</v>
      </c>
      <c r="C2226">
        <v>27724468</v>
      </c>
      <c r="D2226">
        <v>25187360</v>
      </c>
      <c r="E2226">
        <v>1</v>
      </c>
      <c r="F2226">
        <v>1</v>
      </c>
      <c r="G2226">
        <v>1</v>
      </c>
      <c r="H2226">
        <v>3</v>
      </c>
      <c r="I2226" t="s">
        <v>1178</v>
      </c>
      <c r="J2226" t="s">
        <v>1179</v>
      </c>
      <c r="K2226" t="s">
        <v>1180</v>
      </c>
      <c r="L2226">
        <v>1348</v>
      </c>
      <c r="N2226">
        <v>1009</v>
      </c>
      <c r="O2226" t="s">
        <v>46</v>
      </c>
      <c r="P2226" t="s">
        <v>46</v>
      </c>
      <c r="Q2226">
        <v>1000</v>
      </c>
      <c r="X2226">
        <v>5.5E-2</v>
      </c>
      <c r="Y2226">
        <v>11397.1</v>
      </c>
      <c r="Z2226">
        <v>0</v>
      </c>
      <c r="AA2226">
        <v>0</v>
      </c>
      <c r="AB2226">
        <v>0</v>
      </c>
      <c r="AC2226">
        <v>0</v>
      </c>
      <c r="AD2226">
        <v>1</v>
      </c>
      <c r="AE2226">
        <v>0</v>
      </c>
      <c r="AF2226" t="s">
        <v>6</v>
      </c>
      <c r="AG2226">
        <v>5.5E-2</v>
      </c>
      <c r="AH2226">
        <v>2</v>
      </c>
      <c r="AI2226">
        <v>27724477</v>
      </c>
      <c r="AJ2226">
        <v>2230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</row>
    <row r="2227" spans="1:44" x14ac:dyDescent="0.2">
      <c r="A2227">
        <f>ROW(Source!A814)</f>
        <v>814</v>
      </c>
      <c r="B2227">
        <v>27724497</v>
      </c>
      <c r="C2227">
        <v>27724489</v>
      </c>
      <c r="D2227">
        <v>25413300</v>
      </c>
      <c r="E2227">
        <v>1</v>
      </c>
      <c r="F2227">
        <v>1</v>
      </c>
      <c r="G2227">
        <v>1</v>
      </c>
      <c r="H2227">
        <v>1</v>
      </c>
      <c r="I2227" t="s">
        <v>989</v>
      </c>
      <c r="J2227" t="s">
        <v>6</v>
      </c>
      <c r="K2227" t="s">
        <v>990</v>
      </c>
      <c r="L2227">
        <v>1191</v>
      </c>
      <c r="N2227">
        <v>1013</v>
      </c>
      <c r="O2227" t="s">
        <v>953</v>
      </c>
      <c r="P2227" t="s">
        <v>953</v>
      </c>
      <c r="Q2227">
        <v>1</v>
      </c>
      <c r="X2227">
        <v>30.73</v>
      </c>
      <c r="Y2227">
        <v>0</v>
      </c>
      <c r="Z2227">
        <v>0</v>
      </c>
      <c r="AA2227">
        <v>0</v>
      </c>
      <c r="AB2227">
        <v>8.5299999999999994</v>
      </c>
      <c r="AC2227">
        <v>0</v>
      </c>
      <c r="AD2227">
        <v>1</v>
      </c>
      <c r="AE2227">
        <v>1</v>
      </c>
      <c r="AF2227" t="s">
        <v>103</v>
      </c>
      <c r="AG2227">
        <v>35.339500000000001</v>
      </c>
      <c r="AH2227">
        <v>2</v>
      </c>
      <c r="AI2227">
        <v>27724490</v>
      </c>
      <c r="AJ2227">
        <v>2231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</row>
    <row r="2228" spans="1:44" x14ac:dyDescent="0.2">
      <c r="A2228">
        <f>ROW(Source!A814)</f>
        <v>814</v>
      </c>
      <c r="B2228">
        <v>27724498</v>
      </c>
      <c r="C2228">
        <v>27724489</v>
      </c>
      <c r="D2228">
        <v>25412928</v>
      </c>
      <c r="E2228">
        <v>1</v>
      </c>
      <c r="F2228">
        <v>1</v>
      </c>
      <c r="G2228">
        <v>1</v>
      </c>
      <c r="H2228">
        <v>1</v>
      </c>
      <c r="I2228" t="s">
        <v>954</v>
      </c>
      <c r="J2228" t="s">
        <v>6</v>
      </c>
      <c r="K2228" t="s">
        <v>955</v>
      </c>
      <c r="L2228">
        <v>1191</v>
      </c>
      <c r="N2228">
        <v>1013</v>
      </c>
      <c r="O2228" t="s">
        <v>953</v>
      </c>
      <c r="P2228" t="s">
        <v>953</v>
      </c>
      <c r="Q2228">
        <v>1</v>
      </c>
      <c r="X2228">
        <v>0.09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1</v>
      </c>
      <c r="AE2228">
        <v>2</v>
      </c>
      <c r="AF2228" t="s">
        <v>102</v>
      </c>
      <c r="AG2228">
        <v>0.11249999999999999</v>
      </c>
      <c r="AH2228">
        <v>2</v>
      </c>
      <c r="AI2228">
        <v>27724491</v>
      </c>
      <c r="AJ2228">
        <v>2232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</row>
    <row r="2229" spans="1:44" x14ac:dyDescent="0.2">
      <c r="A2229">
        <f>ROW(Source!A814)</f>
        <v>814</v>
      </c>
      <c r="B2229">
        <v>27724499</v>
      </c>
      <c r="C2229">
        <v>27724489</v>
      </c>
      <c r="D2229">
        <v>25230510</v>
      </c>
      <c r="E2229">
        <v>1</v>
      </c>
      <c r="F2229">
        <v>1</v>
      </c>
      <c r="G2229">
        <v>1</v>
      </c>
      <c r="H2229">
        <v>2</v>
      </c>
      <c r="I2229" t="s">
        <v>1175</v>
      </c>
      <c r="J2229" t="s">
        <v>1176</v>
      </c>
      <c r="K2229" t="s">
        <v>1177</v>
      </c>
      <c r="L2229">
        <v>1368</v>
      </c>
      <c r="N2229">
        <v>1011</v>
      </c>
      <c r="O2229" t="s">
        <v>959</v>
      </c>
      <c r="P2229" t="s">
        <v>959</v>
      </c>
      <c r="Q2229">
        <v>1</v>
      </c>
      <c r="X2229">
        <v>7.0000000000000007E-2</v>
      </c>
      <c r="Y2229">
        <v>0</v>
      </c>
      <c r="Z2229">
        <v>27.66</v>
      </c>
      <c r="AA2229">
        <v>11.6</v>
      </c>
      <c r="AB2229">
        <v>0</v>
      </c>
      <c r="AC2229">
        <v>0</v>
      </c>
      <c r="AD2229">
        <v>1</v>
      </c>
      <c r="AE2229">
        <v>0</v>
      </c>
      <c r="AF2229" t="s">
        <v>102</v>
      </c>
      <c r="AG2229">
        <v>8.7500000000000008E-2</v>
      </c>
      <c r="AH2229">
        <v>2</v>
      </c>
      <c r="AI2229">
        <v>27724492</v>
      </c>
      <c r="AJ2229">
        <v>2233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</row>
    <row r="2230" spans="1:44" x14ac:dyDescent="0.2">
      <c r="A2230">
        <f>ROW(Source!A814)</f>
        <v>814</v>
      </c>
      <c r="B2230">
        <v>27724500</v>
      </c>
      <c r="C2230">
        <v>27724489</v>
      </c>
      <c r="D2230">
        <v>25231607</v>
      </c>
      <c r="E2230">
        <v>1</v>
      </c>
      <c r="F2230">
        <v>1</v>
      </c>
      <c r="G2230">
        <v>1</v>
      </c>
      <c r="H2230">
        <v>2</v>
      </c>
      <c r="I2230" t="s">
        <v>997</v>
      </c>
      <c r="J2230" t="s">
        <v>998</v>
      </c>
      <c r="K2230" t="s">
        <v>999</v>
      </c>
      <c r="L2230">
        <v>1368</v>
      </c>
      <c r="N2230">
        <v>1011</v>
      </c>
      <c r="O2230" t="s">
        <v>959</v>
      </c>
      <c r="P2230" t="s">
        <v>959</v>
      </c>
      <c r="Q2230">
        <v>1</v>
      </c>
      <c r="X2230">
        <v>0.02</v>
      </c>
      <c r="Y2230">
        <v>0</v>
      </c>
      <c r="Z2230">
        <v>65.709999999999994</v>
      </c>
      <c r="AA2230">
        <v>11.6</v>
      </c>
      <c r="AB2230">
        <v>0</v>
      </c>
      <c r="AC2230">
        <v>0</v>
      </c>
      <c r="AD2230">
        <v>1</v>
      </c>
      <c r="AE2230">
        <v>0</v>
      </c>
      <c r="AF2230" t="s">
        <v>102</v>
      </c>
      <c r="AG2230">
        <v>2.5000000000000001E-2</v>
      </c>
      <c r="AH2230">
        <v>2</v>
      </c>
      <c r="AI2230">
        <v>27724493</v>
      </c>
      <c r="AJ2230">
        <v>2234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</row>
    <row r="2231" spans="1:44" x14ac:dyDescent="0.2">
      <c r="A2231">
        <f>ROW(Source!A814)</f>
        <v>814</v>
      </c>
      <c r="B2231">
        <v>27724501</v>
      </c>
      <c r="C2231">
        <v>27724489</v>
      </c>
      <c r="D2231">
        <v>25149961</v>
      </c>
      <c r="E2231">
        <v>1</v>
      </c>
      <c r="F2231">
        <v>1</v>
      </c>
      <c r="G2231">
        <v>1</v>
      </c>
      <c r="H2231">
        <v>3</v>
      </c>
      <c r="I2231" t="s">
        <v>963</v>
      </c>
      <c r="J2231" t="s">
        <v>964</v>
      </c>
      <c r="K2231" t="s">
        <v>965</v>
      </c>
      <c r="L2231">
        <v>1339</v>
      </c>
      <c r="N2231">
        <v>1007</v>
      </c>
      <c r="O2231" t="s">
        <v>64</v>
      </c>
      <c r="P2231" t="s">
        <v>64</v>
      </c>
      <c r="Q2231">
        <v>1</v>
      </c>
      <c r="X2231">
        <v>0.16</v>
      </c>
      <c r="Y2231">
        <v>2.44</v>
      </c>
      <c r="Z2231">
        <v>0</v>
      </c>
      <c r="AA2231">
        <v>0</v>
      </c>
      <c r="AB2231">
        <v>0</v>
      </c>
      <c r="AC2231">
        <v>0</v>
      </c>
      <c r="AD2231">
        <v>1</v>
      </c>
      <c r="AE2231">
        <v>0</v>
      </c>
      <c r="AF2231" t="s">
        <v>6</v>
      </c>
      <c r="AG2231">
        <v>0.16</v>
      </c>
      <c r="AH2231">
        <v>2</v>
      </c>
      <c r="AI2231">
        <v>27724494</v>
      </c>
      <c r="AJ2231">
        <v>2235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</row>
    <row r="2232" spans="1:44" x14ac:dyDescent="0.2">
      <c r="A2232">
        <f>ROW(Source!A814)</f>
        <v>814</v>
      </c>
      <c r="B2232">
        <v>27724502</v>
      </c>
      <c r="C2232">
        <v>27724489</v>
      </c>
      <c r="D2232">
        <v>25155571</v>
      </c>
      <c r="E2232">
        <v>1</v>
      </c>
      <c r="F2232">
        <v>1</v>
      </c>
      <c r="G2232">
        <v>1</v>
      </c>
      <c r="H2232">
        <v>3</v>
      </c>
      <c r="I2232" t="s">
        <v>1234</v>
      </c>
      <c r="J2232" t="s">
        <v>1235</v>
      </c>
      <c r="K2232" t="s">
        <v>1236</v>
      </c>
      <c r="L2232">
        <v>1348</v>
      </c>
      <c r="N2232">
        <v>1009</v>
      </c>
      <c r="O2232" t="s">
        <v>46</v>
      </c>
      <c r="P2232" t="s">
        <v>46</v>
      </c>
      <c r="Q2232">
        <v>1000</v>
      </c>
      <c r="X2232">
        <v>0.45</v>
      </c>
      <c r="Y2232">
        <v>11686</v>
      </c>
      <c r="Z2232">
        <v>0</v>
      </c>
      <c r="AA2232">
        <v>0</v>
      </c>
      <c r="AB2232">
        <v>0</v>
      </c>
      <c r="AC2232">
        <v>0</v>
      </c>
      <c r="AD2232">
        <v>1</v>
      </c>
      <c r="AE2232">
        <v>0</v>
      </c>
      <c r="AF2232" t="s">
        <v>6</v>
      </c>
      <c r="AG2232">
        <v>0.45</v>
      </c>
      <c r="AH2232">
        <v>2</v>
      </c>
      <c r="AI2232">
        <v>27724495</v>
      </c>
      <c r="AJ2232">
        <v>2236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</row>
    <row r="2233" spans="1:44" x14ac:dyDescent="0.2">
      <c r="A2233">
        <f>ROW(Source!A814)</f>
        <v>814</v>
      </c>
      <c r="B2233">
        <v>27724503</v>
      </c>
      <c r="C2233">
        <v>27724489</v>
      </c>
      <c r="D2233">
        <v>25186115</v>
      </c>
      <c r="E2233">
        <v>1</v>
      </c>
      <c r="F2233">
        <v>1</v>
      </c>
      <c r="G2233">
        <v>1</v>
      </c>
      <c r="H2233">
        <v>3</v>
      </c>
      <c r="I2233" t="s">
        <v>176</v>
      </c>
      <c r="J2233" t="s">
        <v>179</v>
      </c>
      <c r="K2233" t="s">
        <v>177</v>
      </c>
      <c r="L2233">
        <v>1346</v>
      </c>
      <c r="N2233">
        <v>1009</v>
      </c>
      <c r="O2233" t="s">
        <v>178</v>
      </c>
      <c r="P2233" t="s">
        <v>178</v>
      </c>
      <c r="Q2233">
        <v>1</v>
      </c>
      <c r="X2233">
        <v>30</v>
      </c>
      <c r="Y2233">
        <v>15.25</v>
      </c>
      <c r="Z2233">
        <v>0</v>
      </c>
      <c r="AA2233">
        <v>0</v>
      </c>
      <c r="AB2233">
        <v>0</v>
      </c>
      <c r="AC2233">
        <v>0</v>
      </c>
      <c r="AD2233">
        <v>1</v>
      </c>
      <c r="AE2233">
        <v>0</v>
      </c>
      <c r="AF2233" t="s">
        <v>6</v>
      </c>
      <c r="AG2233">
        <v>30</v>
      </c>
      <c r="AH2233">
        <v>2</v>
      </c>
      <c r="AI2233">
        <v>27724496</v>
      </c>
      <c r="AJ2233">
        <v>2237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</row>
    <row r="2234" spans="1:44" x14ac:dyDescent="0.2">
      <c r="A2234">
        <f>ROW(Source!A815)</f>
        <v>815</v>
      </c>
      <c r="B2234">
        <v>27724497</v>
      </c>
      <c r="C2234">
        <v>27724489</v>
      </c>
      <c r="D2234">
        <v>25413300</v>
      </c>
      <c r="E2234">
        <v>1</v>
      </c>
      <c r="F2234">
        <v>1</v>
      </c>
      <c r="G2234">
        <v>1</v>
      </c>
      <c r="H2234">
        <v>1</v>
      </c>
      <c r="I2234" t="s">
        <v>989</v>
      </c>
      <c r="J2234" t="s">
        <v>6</v>
      </c>
      <c r="K2234" t="s">
        <v>990</v>
      </c>
      <c r="L2234">
        <v>1191</v>
      </c>
      <c r="N2234">
        <v>1013</v>
      </c>
      <c r="O2234" t="s">
        <v>953</v>
      </c>
      <c r="P2234" t="s">
        <v>953</v>
      </c>
      <c r="Q2234">
        <v>1</v>
      </c>
      <c r="X2234">
        <v>30.73</v>
      </c>
      <c r="Y2234">
        <v>0</v>
      </c>
      <c r="Z2234">
        <v>0</v>
      </c>
      <c r="AA2234">
        <v>0</v>
      </c>
      <c r="AB2234">
        <v>8.5299999999999994</v>
      </c>
      <c r="AC2234">
        <v>0</v>
      </c>
      <c r="AD2234">
        <v>1</v>
      </c>
      <c r="AE2234">
        <v>1</v>
      </c>
      <c r="AF2234" t="s">
        <v>103</v>
      </c>
      <c r="AG2234">
        <v>35.339500000000001</v>
      </c>
      <c r="AH2234">
        <v>2</v>
      </c>
      <c r="AI2234">
        <v>27724490</v>
      </c>
      <c r="AJ2234">
        <v>2238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</row>
    <row r="2235" spans="1:44" x14ac:dyDescent="0.2">
      <c r="A2235">
        <f>ROW(Source!A815)</f>
        <v>815</v>
      </c>
      <c r="B2235">
        <v>27724498</v>
      </c>
      <c r="C2235">
        <v>27724489</v>
      </c>
      <c r="D2235">
        <v>25412928</v>
      </c>
      <c r="E2235">
        <v>1</v>
      </c>
      <c r="F2235">
        <v>1</v>
      </c>
      <c r="G2235">
        <v>1</v>
      </c>
      <c r="H2235">
        <v>1</v>
      </c>
      <c r="I2235" t="s">
        <v>954</v>
      </c>
      <c r="J2235" t="s">
        <v>6</v>
      </c>
      <c r="K2235" t="s">
        <v>955</v>
      </c>
      <c r="L2235">
        <v>1191</v>
      </c>
      <c r="N2235">
        <v>1013</v>
      </c>
      <c r="O2235" t="s">
        <v>953</v>
      </c>
      <c r="P2235" t="s">
        <v>953</v>
      </c>
      <c r="Q2235">
        <v>1</v>
      </c>
      <c r="X2235">
        <v>0.09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1</v>
      </c>
      <c r="AE2235">
        <v>2</v>
      </c>
      <c r="AF2235" t="s">
        <v>102</v>
      </c>
      <c r="AG2235">
        <v>0.11249999999999999</v>
      </c>
      <c r="AH2235">
        <v>2</v>
      </c>
      <c r="AI2235">
        <v>27724491</v>
      </c>
      <c r="AJ2235">
        <v>2239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</row>
    <row r="2236" spans="1:44" x14ac:dyDescent="0.2">
      <c r="A2236">
        <f>ROW(Source!A815)</f>
        <v>815</v>
      </c>
      <c r="B2236">
        <v>27724499</v>
      </c>
      <c r="C2236">
        <v>27724489</v>
      </c>
      <c r="D2236">
        <v>25230510</v>
      </c>
      <c r="E2236">
        <v>1</v>
      </c>
      <c r="F2236">
        <v>1</v>
      </c>
      <c r="G2236">
        <v>1</v>
      </c>
      <c r="H2236">
        <v>2</v>
      </c>
      <c r="I2236" t="s">
        <v>1175</v>
      </c>
      <c r="J2236" t="s">
        <v>1176</v>
      </c>
      <c r="K2236" t="s">
        <v>1177</v>
      </c>
      <c r="L2236">
        <v>1368</v>
      </c>
      <c r="N2236">
        <v>1011</v>
      </c>
      <c r="O2236" t="s">
        <v>959</v>
      </c>
      <c r="P2236" t="s">
        <v>959</v>
      </c>
      <c r="Q2236">
        <v>1</v>
      </c>
      <c r="X2236">
        <v>7.0000000000000007E-2</v>
      </c>
      <c r="Y2236">
        <v>0</v>
      </c>
      <c r="Z2236">
        <v>27.66</v>
      </c>
      <c r="AA2236">
        <v>11.6</v>
      </c>
      <c r="AB2236">
        <v>0</v>
      </c>
      <c r="AC2236">
        <v>0</v>
      </c>
      <c r="AD2236">
        <v>1</v>
      </c>
      <c r="AE2236">
        <v>0</v>
      </c>
      <c r="AF2236" t="s">
        <v>102</v>
      </c>
      <c r="AG2236">
        <v>8.7500000000000008E-2</v>
      </c>
      <c r="AH2236">
        <v>2</v>
      </c>
      <c r="AI2236">
        <v>27724492</v>
      </c>
      <c r="AJ2236">
        <v>2240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</row>
    <row r="2237" spans="1:44" x14ac:dyDescent="0.2">
      <c r="A2237">
        <f>ROW(Source!A815)</f>
        <v>815</v>
      </c>
      <c r="B2237">
        <v>27724500</v>
      </c>
      <c r="C2237">
        <v>27724489</v>
      </c>
      <c r="D2237">
        <v>25231607</v>
      </c>
      <c r="E2237">
        <v>1</v>
      </c>
      <c r="F2237">
        <v>1</v>
      </c>
      <c r="G2237">
        <v>1</v>
      </c>
      <c r="H2237">
        <v>2</v>
      </c>
      <c r="I2237" t="s">
        <v>997</v>
      </c>
      <c r="J2237" t="s">
        <v>998</v>
      </c>
      <c r="K2237" t="s">
        <v>999</v>
      </c>
      <c r="L2237">
        <v>1368</v>
      </c>
      <c r="N2237">
        <v>1011</v>
      </c>
      <c r="O2237" t="s">
        <v>959</v>
      </c>
      <c r="P2237" t="s">
        <v>959</v>
      </c>
      <c r="Q2237">
        <v>1</v>
      </c>
      <c r="X2237">
        <v>0.02</v>
      </c>
      <c r="Y2237">
        <v>0</v>
      </c>
      <c r="Z2237">
        <v>65.709999999999994</v>
      </c>
      <c r="AA2237">
        <v>11.6</v>
      </c>
      <c r="AB2237">
        <v>0</v>
      </c>
      <c r="AC2237">
        <v>0</v>
      </c>
      <c r="AD2237">
        <v>1</v>
      </c>
      <c r="AE2237">
        <v>0</v>
      </c>
      <c r="AF2237" t="s">
        <v>102</v>
      </c>
      <c r="AG2237">
        <v>2.5000000000000001E-2</v>
      </c>
      <c r="AH2237">
        <v>2</v>
      </c>
      <c r="AI2237">
        <v>27724493</v>
      </c>
      <c r="AJ2237">
        <v>2241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</row>
    <row r="2238" spans="1:44" x14ac:dyDescent="0.2">
      <c r="A2238">
        <f>ROW(Source!A815)</f>
        <v>815</v>
      </c>
      <c r="B2238">
        <v>27724501</v>
      </c>
      <c r="C2238">
        <v>27724489</v>
      </c>
      <c r="D2238">
        <v>25149961</v>
      </c>
      <c r="E2238">
        <v>1</v>
      </c>
      <c r="F2238">
        <v>1</v>
      </c>
      <c r="G2238">
        <v>1</v>
      </c>
      <c r="H2238">
        <v>3</v>
      </c>
      <c r="I2238" t="s">
        <v>963</v>
      </c>
      <c r="J2238" t="s">
        <v>964</v>
      </c>
      <c r="K2238" t="s">
        <v>965</v>
      </c>
      <c r="L2238">
        <v>1339</v>
      </c>
      <c r="N2238">
        <v>1007</v>
      </c>
      <c r="O2238" t="s">
        <v>64</v>
      </c>
      <c r="P2238" t="s">
        <v>64</v>
      </c>
      <c r="Q2238">
        <v>1</v>
      </c>
      <c r="X2238">
        <v>0.16</v>
      </c>
      <c r="Y2238">
        <v>2.44</v>
      </c>
      <c r="Z2238">
        <v>0</v>
      </c>
      <c r="AA2238">
        <v>0</v>
      </c>
      <c r="AB2238">
        <v>0</v>
      </c>
      <c r="AC2238">
        <v>0</v>
      </c>
      <c r="AD2238">
        <v>1</v>
      </c>
      <c r="AE2238">
        <v>0</v>
      </c>
      <c r="AF2238" t="s">
        <v>6</v>
      </c>
      <c r="AG2238">
        <v>0.16</v>
      </c>
      <c r="AH2238">
        <v>2</v>
      </c>
      <c r="AI2238">
        <v>27724494</v>
      </c>
      <c r="AJ2238">
        <v>2242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</row>
    <row r="2239" spans="1:44" x14ac:dyDescent="0.2">
      <c r="A2239">
        <f>ROW(Source!A815)</f>
        <v>815</v>
      </c>
      <c r="B2239">
        <v>27724502</v>
      </c>
      <c r="C2239">
        <v>27724489</v>
      </c>
      <c r="D2239">
        <v>25155571</v>
      </c>
      <c r="E2239">
        <v>1</v>
      </c>
      <c r="F2239">
        <v>1</v>
      </c>
      <c r="G2239">
        <v>1</v>
      </c>
      <c r="H2239">
        <v>3</v>
      </c>
      <c r="I2239" t="s">
        <v>1234</v>
      </c>
      <c r="J2239" t="s">
        <v>1235</v>
      </c>
      <c r="K2239" t="s">
        <v>1236</v>
      </c>
      <c r="L2239">
        <v>1348</v>
      </c>
      <c r="N2239">
        <v>1009</v>
      </c>
      <c r="O2239" t="s">
        <v>46</v>
      </c>
      <c r="P2239" t="s">
        <v>46</v>
      </c>
      <c r="Q2239">
        <v>1000</v>
      </c>
      <c r="X2239">
        <v>0.45</v>
      </c>
      <c r="Y2239">
        <v>11686</v>
      </c>
      <c r="Z2239">
        <v>0</v>
      </c>
      <c r="AA2239">
        <v>0</v>
      </c>
      <c r="AB2239">
        <v>0</v>
      </c>
      <c r="AC2239">
        <v>0</v>
      </c>
      <c r="AD2239">
        <v>1</v>
      </c>
      <c r="AE2239">
        <v>0</v>
      </c>
      <c r="AF2239" t="s">
        <v>6</v>
      </c>
      <c r="AG2239">
        <v>0.45</v>
      </c>
      <c r="AH2239">
        <v>2</v>
      </c>
      <c r="AI2239">
        <v>27724495</v>
      </c>
      <c r="AJ2239">
        <v>2243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</row>
    <row r="2240" spans="1:44" x14ac:dyDescent="0.2">
      <c r="A2240">
        <f>ROW(Source!A815)</f>
        <v>815</v>
      </c>
      <c r="B2240">
        <v>27724503</v>
      </c>
      <c r="C2240">
        <v>27724489</v>
      </c>
      <c r="D2240">
        <v>25186115</v>
      </c>
      <c r="E2240">
        <v>1</v>
      </c>
      <c r="F2240">
        <v>1</v>
      </c>
      <c r="G2240">
        <v>1</v>
      </c>
      <c r="H2240">
        <v>3</v>
      </c>
      <c r="I2240" t="s">
        <v>176</v>
      </c>
      <c r="J2240" t="s">
        <v>179</v>
      </c>
      <c r="K2240" t="s">
        <v>177</v>
      </c>
      <c r="L2240">
        <v>1346</v>
      </c>
      <c r="N2240">
        <v>1009</v>
      </c>
      <c r="O2240" t="s">
        <v>178</v>
      </c>
      <c r="P2240" t="s">
        <v>178</v>
      </c>
      <c r="Q2240">
        <v>1</v>
      </c>
      <c r="X2240">
        <v>30</v>
      </c>
      <c r="Y2240">
        <v>15.25</v>
      </c>
      <c r="Z2240">
        <v>0</v>
      </c>
      <c r="AA2240">
        <v>0</v>
      </c>
      <c r="AB2240">
        <v>0</v>
      </c>
      <c r="AC2240">
        <v>0</v>
      </c>
      <c r="AD2240">
        <v>1</v>
      </c>
      <c r="AE2240">
        <v>0</v>
      </c>
      <c r="AF2240" t="s">
        <v>6</v>
      </c>
      <c r="AG2240">
        <v>30</v>
      </c>
      <c r="AH2240">
        <v>2</v>
      </c>
      <c r="AI2240">
        <v>27724496</v>
      </c>
      <c r="AJ2240">
        <v>2244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</row>
    <row r="2241" spans="1:44" x14ac:dyDescent="0.2">
      <c r="A2241">
        <f>ROW(Source!A816)</f>
        <v>816</v>
      </c>
      <c r="B2241">
        <v>27724517</v>
      </c>
      <c r="C2241">
        <v>27724504</v>
      </c>
      <c r="D2241">
        <v>25418547</v>
      </c>
      <c r="E2241">
        <v>1</v>
      </c>
      <c r="F2241">
        <v>1</v>
      </c>
      <c r="G2241">
        <v>1</v>
      </c>
      <c r="H2241">
        <v>1</v>
      </c>
      <c r="I2241" t="s">
        <v>1073</v>
      </c>
      <c r="J2241" t="s">
        <v>6</v>
      </c>
      <c r="K2241" t="s">
        <v>1074</v>
      </c>
      <c r="L2241">
        <v>1191</v>
      </c>
      <c r="N2241">
        <v>1013</v>
      </c>
      <c r="O2241" t="s">
        <v>953</v>
      </c>
      <c r="P2241" t="s">
        <v>953</v>
      </c>
      <c r="Q2241">
        <v>1</v>
      </c>
      <c r="X2241">
        <v>310.42</v>
      </c>
      <c r="Y2241">
        <v>0</v>
      </c>
      <c r="Z2241">
        <v>0</v>
      </c>
      <c r="AA2241">
        <v>0</v>
      </c>
      <c r="AB2241">
        <v>8.74</v>
      </c>
      <c r="AC2241">
        <v>0</v>
      </c>
      <c r="AD2241">
        <v>1</v>
      </c>
      <c r="AE2241">
        <v>1</v>
      </c>
      <c r="AF2241" t="s">
        <v>103</v>
      </c>
      <c r="AG2241">
        <v>356.983</v>
      </c>
      <c r="AH2241">
        <v>2</v>
      </c>
      <c r="AI2241">
        <v>27724505</v>
      </c>
      <c r="AJ2241">
        <v>2245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</row>
    <row r="2242" spans="1:44" x14ac:dyDescent="0.2">
      <c r="A2242">
        <f>ROW(Source!A816)</f>
        <v>816</v>
      </c>
      <c r="B2242">
        <v>27724518</v>
      </c>
      <c r="C2242">
        <v>27724504</v>
      </c>
      <c r="D2242">
        <v>25412928</v>
      </c>
      <c r="E2242">
        <v>1</v>
      </c>
      <c r="F2242">
        <v>1</v>
      </c>
      <c r="G2242">
        <v>1</v>
      </c>
      <c r="H2242">
        <v>1</v>
      </c>
      <c r="I2242" t="s">
        <v>954</v>
      </c>
      <c r="J2242" t="s">
        <v>6</v>
      </c>
      <c r="K2242" t="s">
        <v>955</v>
      </c>
      <c r="L2242">
        <v>1191</v>
      </c>
      <c r="N2242">
        <v>1013</v>
      </c>
      <c r="O2242" t="s">
        <v>953</v>
      </c>
      <c r="P2242" t="s">
        <v>953</v>
      </c>
      <c r="Q2242">
        <v>1</v>
      </c>
      <c r="X2242">
        <v>1.73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1</v>
      </c>
      <c r="AE2242">
        <v>2</v>
      </c>
      <c r="AF2242" t="s">
        <v>102</v>
      </c>
      <c r="AG2242">
        <v>2.1625000000000001</v>
      </c>
      <c r="AH2242">
        <v>2</v>
      </c>
      <c r="AI2242">
        <v>27724506</v>
      </c>
      <c r="AJ2242">
        <v>2246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</row>
    <row r="2243" spans="1:44" x14ac:dyDescent="0.2">
      <c r="A2243">
        <f>ROW(Source!A816)</f>
        <v>816</v>
      </c>
      <c r="B2243">
        <v>27724519</v>
      </c>
      <c r="C2243">
        <v>27724504</v>
      </c>
      <c r="D2243">
        <v>25230116</v>
      </c>
      <c r="E2243">
        <v>1</v>
      </c>
      <c r="F2243">
        <v>1</v>
      </c>
      <c r="G2243">
        <v>1</v>
      </c>
      <c r="H2243">
        <v>2</v>
      </c>
      <c r="I2243" t="s">
        <v>1237</v>
      </c>
      <c r="J2243" t="s">
        <v>1238</v>
      </c>
      <c r="K2243" t="s">
        <v>1239</v>
      </c>
      <c r="L2243">
        <v>1368</v>
      </c>
      <c r="N2243">
        <v>1011</v>
      </c>
      <c r="O2243" t="s">
        <v>959</v>
      </c>
      <c r="P2243" t="s">
        <v>959</v>
      </c>
      <c r="Q2243">
        <v>1</v>
      </c>
      <c r="X2243">
        <v>0.02</v>
      </c>
      <c r="Y2243">
        <v>0</v>
      </c>
      <c r="Z2243">
        <v>83.43</v>
      </c>
      <c r="AA2243">
        <v>13.5</v>
      </c>
      <c r="AB2243">
        <v>0</v>
      </c>
      <c r="AC2243">
        <v>0</v>
      </c>
      <c r="AD2243">
        <v>1</v>
      </c>
      <c r="AE2243">
        <v>0</v>
      </c>
      <c r="AF2243" t="s">
        <v>102</v>
      </c>
      <c r="AG2243">
        <v>2.5000000000000001E-2</v>
      </c>
      <c r="AH2243">
        <v>2</v>
      </c>
      <c r="AI2243">
        <v>27724507</v>
      </c>
      <c r="AJ2243">
        <v>2247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</row>
    <row r="2244" spans="1:44" x14ac:dyDescent="0.2">
      <c r="A2244">
        <f>ROW(Source!A816)</f>
        <v>816</v>
      </c>
      <c r="B2244">
        <v>27724520</v>
      </c>
      <c r="C2244">
        <v>27724504</v>
      </c>
      <c r="D2244">
        <v>25230218</v>
      </c>
      <c r="E2244">
        <v>1</v>
      </c>
      <c r="F2244">
        <v>1</v>
      </c>
      <c r="G2244">
        <v>1</v>
      </c>
      <c r="H2244">
        <v>2</v>
      </c>
      <c r="I2244" t="s">
        <v>1240</v>
      </c>
      <c r="J2244" t="s">
        <v>1241</v>
      </c>
      <c r="K2244" t="s">
        <v>1242</v>
      </c>
      <c r="L2244">
        <v>1368</v>
      </c>
      <c r="N2244">
        <v>1011</v>
      </c>
      <c r="O2244" t="s">
        <v>959</v>
      </c>
      <c r="P2244" t="s">
        <v>959</v>
      </c>
      <c r="Q2244">
        <v>1</v>
      </c>
      <c r="X2244">
        <v>0.01</v>
      </c>
      <c r="Y2244">
        <v>0</v>
      </c>
      <c r="Z2244">
        <v>88.01</v>
      </c>
      <c r="AA2244">
        <v>11.6</v>
      </c>
      <c r="AB2244">
        <v>0</v>
      </c>
      <c r="AC2244">
        <v>0</v>
      </c>
      <c r="AD2244">
        <v>1</v>
      </c>
      <c r="AE2244">
        <v>0</v>
      </c>
      <c r="AF2244" t="s">
        <v>102</v>
      </c>
      <c r="AG2244">
        <v>1.2500000000000001E-2</v>
      </c>
      <c r="AH2244">
        <v>2</v>
      </c>
      <c r="AI2244">
        <v>27724508</v>
      </c>
      <c r="AJ2244">
        <v>2248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</row>
    <row r="2245" spans="1:44" x14ac:dyDescent="0.2">
      <c r="A2245">
        <f>ROW(Source!A816)</f>
        <v>816</v>
      </c>
      <c r="B2245">
        <v>27724521</v>
      </c>
      <c r="C2245">
        <v>27724504</v>
      </c>
      <c r="D2245">
        <v>25230679</v>
      </c>
      <c r="E2245">
        <v>1</v>
      </c>
      <c r="F2245">
        <v>1</v>
      </c>
      <c r="G2245">
        <v>1</v>
      </c>
      <c r="H2245">
        <v>2</v>
      </c>
      <c r="I2245" t="s">
        <v>1172</v>
      </c>
      <c r="J2245" t="s">
        <v>1173</v>
      </c>
      <c r="K2245" t="s">
        <v>1174</v>
      </c>
      <c r="L2245">
        <v>1368</v>
      </c>
      <c r="N2245">
        <v>1011</v>
      </c>
      <c r="O2245" t="s">
        <v>959</v>
      </c>
      <c r="P2245" t="s">
        <v>959</v>
      </c>
      <c r="Q2245">
        <v>1</v>
      </c>
      <c r="X2245">
        <v>1.69</v>
      </c>
      <c r="Y2245">
        <v>0</v>
      </c>
      <c r="Z2245">
        <v>12.39</v>
      </c>
      <c r="AA2245">
        <v>10.06</v>
      </c>
      <c r="AB2245">
        <v>0</v>
      </c>
      <c r="AC2245">
        <v>0</v>
      </c>
      <c r="AD2245">
        <v>1</v>
      </c>
      <c r="AE2245">
        <v>0</v>
      </c>
      <c r="AF2245" t="s">
        <v>102</v>
      </c>
      <c r="AG2245">
        <v>2.1124999999999998</v>
      </c>
      <c r="AH2245">
        <v>2</v>
      </c>
      <c r="AI2245">
        <v>27724509</v>
      </c>
      <c r="AJ2245">
        <v>2249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</row>
    <row r="2246" spans="1:44" x14ac:dyDescent="0.2">
      <c r="A2246">
        <f>ROW(Source!A816)</f>
        <v>816</v>
      </c>
      <c r="B2246">
        <v>27724522</v>
      </c>
      <c r="C2246">
        <v>27724504</v>
      </c>
      <c r="D2246">
        <v>25231607</v>
      </c>
      <c r="E2246">
        <v>1</v>
      </c>
      <c r="F2246">
        <v>1</v>
      </c>
      <c r="G2246">
        <v>1</v>
      </c>
      <c r="H2246">
        <v>2</v>
      </c>
      <c r="I2246" t="s">
        <v>997</v>
      </c>
      <c r="J2246" t="s">
        <v>998</v>
      </c>
      <c r="K2246" t="s">
        <v>999</v>
      </c>
      <c r="L2246">
        <v>1368</v>
      </c>
      <c r="N2246">
        <v>1011</v>
      </c>
      <c r="O2246" t="s">
        <v>959</v>
      </c>
      <c r="P2246" t="s">
        <v>959</v>
      </c>
      <c r="Q2246">
        <v>1</v>
      </c>
      <c r="X2246">
        <v>0.01</v>
      </c>
      <c r="Y2246">
        <v>0</v>
      </c>
      <c r="Z2246">
        <v>65.709999999999994</v>
      </c>
      <c r="AA2246">
        <v>11.6</v>
      </c>
      <c r="AB2246">
        <v>0</v>
      </c>
      <c r="AC2246">
        <v>0</v>
      </c>
      <c r="AD2246">
        <v>1</v>
      </c>
      <c r="AE2246">
        <v>0</v>
      </c>
      <c r="AF2246" t="s">
        <v>102</v>
      </c>
      <c r="AG2246">
        <v>1.2500000000000001E-2</v>
      </c>
      <c r="AH2246">
        <v>2</v>
      </c>
      <c r="AI2246">
        <v>27724510</v>
      </c>
      <c r="AJ2246">
        <v>2250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</row>
    <row r="2247" spans="1:44" x14ac:dyDescent="0.2">
      <c r="A2247">
        <f>ROW(Source!A816)</f>
        <v>816</v>
      </c>
      <c r="B2247">
        <v>27724523</v>
      </c>
      <c r="C2247">
        <v>27724504</v>
      </c>
      <c r="D2247">
        <v>25149961</v>
      </c>
      <c r="E2247">
        <v>1</v>
      </c>
      <c r="F2247">
        <v>1</v>
      </c>
      <c r="G2247">
        <v>1</v>
      </c>
      <c r="H2247">
        <v>3</v>
      </c>
      <c r="I2247" t="s">
        <v>963</v>
      </c>
      <c r="J2247" t="s">
        <v>964</v>
      </c>
      <c r="K2247" t="s">
        <v>965</v>
      </c>
      <c r="L2247">
        <v>1339</v>
      </c>
      <c r="N2247">
        <v>1007</v>
      </c>
      <c r="O2247" t="s">
        <v>64</v>
      </c>
      <c r="P2247" t="s">
        <v>64</v>
      </c>
      <c r="Q2247">
        <v>1</v>
      </c>
      <c r="X2247">
        <v>0.44</v>
      </c>
      <c r="Y2247">
        <v>2.44</v>
      </c>
      <c r="Z2247">
        <v>0</v>
      </c>
      <c r="AA2247">
        <v>0</v>
      </c>
      <c r="AB2247">
        <v>0</v>
      </c>
      <c r="AC2247">
        <v>0</v>
      </c>
      <c r="AD2247">
        <v>1</v>
      </c>
      <c r="AE2247">
        <v>0</v>
      </c>
      <c r="AF2247" t="s">
        <v>6</v>
      </c>
      <c r="AG2247">
        <v>0.44</v>
      </c>
      <c r="AH2247">
        <v>2</v>
      </c>
      <c r="AI2247">
        <v>27724511</v>
      </c>
      <c r="AJ2247">
        <v>2251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</row>
    <row r="2248" spans="1:44" x14ac:dyDescent="0.2">
      <c r="A2248">
        <f>ROW(Source!A816)</f>
        <v>816</v>
      </c>
      <c r="B2248">
        <v>27724524</v>
      </c>
      <c r="C2248">
        <v>27724504</v>
      </c>
      <c r="D2248">
        <v>25155711</v>
      </c>
      <c r="E2248">
        <v>1</v>
      </c>
      <c r="F2248">
        <v>1</v>
      </c>
      <c r="G2248">
        <v>1</v>
      </c>
      <c r="H2248">
        <v>3</v>
      </c>
      <c r="I2248" t="s">
        <v>1243</v>
      </c>
      <c r="J2248" t="s">
        <v>1244</v>
      </c>
      <c r="K2248" t="s">
        <v>1245</v>
      </c>
      <c r="L2248">
        <v>1348</v>
      </c>
      <c r="N2248">
        <v>1009</v>
      </c>
      <c r="O2248" t="s">
        <v>46</v>
      </c>
      <c r="P2248" t="s">
        <v>46</v>
      </c>
      <c r="Q2248">
        <v>1000</v>
      </c>
      <c r="X2248">
        <v>1.2999999999999999E-2</v>
      </c>
      <c r="Y2248">
        <v>6513</v>
      </c>
      <c r="Z2248">
        <v>0</v>
      </c>
      <c r="AA2248">
        <v>0</v>
      </c>
      <c r="AB2248">
        <v>0</v>
      </c>
      <c r="AC2248">
        <v>0</v>
      </c>
      <c r="AD2248">
        <v>1</v>
      </c>
      <c r="AE2248">
        <v>0</v>
      </c>
      <c r="AF2248" t="s">
        <v>6</v>
      </c>
      <c r="AG2248">
        <v>1.2999999999999999E-2</v>
      </c>
      <c r="AH2248">
        <v>2</v>
      </c>
      <c r="AI2248">
        <v>27724512</v>
      </c>
      <c r="AJ2248">
        <v>2252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</row>
    <row r="2249" spans="1:44" x14ac:dyDescent="0.2">
      <c r="A2249">
        <f>ROW(Source!A816)</f>
        <v>816</v>
      </c>
      <c r="B2249">
        <v>27724525</v>
      </c>
      <c r="C2249">
        <v>27724504</v>
      </c>
      <c r="D2249">
        <v>25169756</v>
      </c>
      <c r="E2249">
        <v>1</v>
      </c>
      <c r="F2249">
        <v>1</v>
      </c>
      <c r="G2249">
        <v>1</v>
      </c>
      <c r="H2249">
        <v>3</v>
      </c>
      <c r="I2249" t="s">
        <v>464</v>
      </c>
      <c r="J2249" t="s">
        <v>466</v>
      </c>
      <c r="K2249" t="s">
        <v>465</v>
      </c>
      <c r="L2249">
        <v>1327</v>
      </c>
      <c r="N2249">
        <v>1005</v>
      </c>
      <c r="O2249" t="s">
        <v>96</v>
      </c>
      <c r="P2249" t="s">
        <v>96</v>
      </c>
      <c r="Q2249">
        <v>1</v>
      </c>
      <c r="X2249">
        <v>102</v>
      </c>
      <c r="Y2249">
        <v>140.44999999999999</v>
      </c>
      <c r="Z2249">
        <v>0</v>
      </c>
      <c r="AA2249">
        <v>0</v>
      </c>
      <c r="AB2249">
        <v>0</v>
      </c>
      <c r="AC2249">
        <v>0</v>
      </c>
      <c r="AD2249">
        <v>1</v>
      </c>
      <c r="AE2249">
        <v>0</v>
      </c>
      <c r="AF2249" t="s">
        <v>6</v>
      </c>
      <c r="AG2249">
        <v>102</v>
      </c>
      <c r="AH2249">
        <v>2</v>
      </c>
      <c r="AI2249">
        <v>27724513</v>
      </c>
      <c r="AJ2249">
        <v>2253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</row>
    <row r="2250" spans="1:44" x14ac:dyDescent="0.2">
      <c r="A2250">
        <f>ROW(Source!A816)</f>
        <v>816</v>
      </c>
      <c r="B2250">
        <v>27724526</v>
      </c>
      <c r="C2250">
        <v>27724504</v>
      </c>
      <c r="D2250">
        <v>25145444</v>
      </c>
      <c r="E2250">
        <v>17</v>
      </c>
      <c r="F2250">
        <v>1</v>
      </c>
      <c r="G2250">
        <v>1</v>
      </c>
      <c r="H2250">
        <v>3</v>
      </c>
      <c r="I2250" t="s">
        <v>1437</v>
      </c>
      <c r="J2250" t="s">
        <v>6</v>
      </c>
      <c r="K2250" t="s">
        <v>1438</v>
      </c>
      <c r="L2250">
        <v>1339</v>
      </c>
      <c r="N2250">
        <v>1007</v>
      </c>
      <c r="O2250" t="s">
        <v>64</v>
      </c>
      <c r="P2250" t="s">
        <v>64</v>
      </c>
      <c r="Q2250">
        <v>1</v>
      </c>
      <c r="X2250">
        <v>0.01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 t="s">
        <v>6</v>
      </c>
      <c r="AG2250">
        <v>0.01</v>
      </c>
      <c r="AH2250">
        <v>3</v>
      </c>
      <c r="AI2250">
        <v>-1</v>
      </c>
      <c r="AJ2250" t="s">
        <v>6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</row>
    <row r="2251" spans="1:44" x14ac:dyDescent="0.2">
      <c r="A2251">
        <f>ROW(Source!A816)</f>
        <v>816</v>
      </c>
      <c r="B2251">
        <v>27724527</v>
      </c>
      <c r="C2251">
        <v>27724504</v>
      </c>
      <c r="D2251">
        <v>25185231</v>
      </c>
      <c r="E2251">
        <v>1</v>
      </c>
      <c r="F2251">
        <v>1</v>
      </c>
      <c r="G2251">
        <v>1</v>
      </c>
      <c r="H2251">
        <v>3</v>
      </c>
      <c r="I2251" t="s">
        <v>1246</v>
      </c>
      <c r="J2251" t="s">
        <v>1247</v>
      </c>
      <c r="K2251" t="s">
        <v>1248</v>
      </c>
      <c r="L2251">
        <v>1346</v>
      </c>
      <c r="N2251">
        <v>1009</v>
      </c>
      <c r="O2251" t="s">
        <v>178</v>
      </c>
      <c r="P2251" t="s">
        <v>178</v>
      </c>
      <c r="Q2251">
        <v>1</v>
      </c>
      <c r="X2251">
        <v>1200</v>
      </c>
      <c r="Y2251">
        <v>3.69</v>
      </c>
      <c r="Z2251">
        <v>0</v>
      </c>
      <c r="AA2251">
        <v>0</v>
      </c>
      <c r="AB2251">
        <v>0</v>
      </c>
      <c r="AC2251">
        <v>0</v>
      </c>
      <c r="AD2251">
        <v>1</v>
      </c>
      <c r="AE2251">
        <v>0</v>
      </c>
      <c r="AF2251" t="s">
        <v>6</v>
      </c>
      <c r="AG2251">
        <v>1200</v>
      </c>
      <c r="AH2251">
        <v>2</v>
      </c>
      <c r="AI2251">
        <v>27724515</v>
      </c>
      <c r="AJ2251">
        <v>2255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</row>
    <row r="2252" spans="1:44" x14ac:dyDescent="0.2">
      <c r="A2252">
        <f>ROW(Source!A816)</f>
        <v>816</v>
      </c>
      <c r="B2252">
        <v>27724528</v>
      </c>
      <c r="C2252">
        <v>27724504</v>
      </c>
      <c r="D2252">
        <v>25145248</v>
      </c>
      <c r="E2252">
        <v>17</v>
      </c>
      <c r="F2252">
        <v>1</v>
      </c>
      <c r="G2252">
        <v>1</v>
      </c>
      <c r="H2252">
        <v>3</v>
      </c>
      <c r="I2252" t="s">
        <v>1423</v>
      </c>
      <c r="J2252" t="s">
        <v>6</v>
      </c>
      <c r="K2252" t="s">
        <v>1424</v>
      </c>
      <c r="L2252">
        <v>1348</v>
      </c>
      <c r="N2252">
        <v>1009</v>
      </c>
      <c r="O2252" t="s">
        <v>46</v>
      </c>
      <c r="P2252" t="s">
        <v>46</v>
      </c>
      <c r="Q2252">
        <v>1000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1</v>
      </c>
      <c r="AD2252">
        <v>0</v>
      </c>
      <c r="AE2252">
        <v>0</v>
      </c>
      <c r="AF2252" t="s">
        <v>6</v>
      </c>
      <c r="AG2252">
        <v>0</v>
      </c>
      <c r="AH2252">
        <v>3</v>
      </c>
      <c r="AI2252">
        <v>-1</v>
      </c>
      <c r="AJ2252" t="s">
        <v>6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</row>
    <row r="2253" spans="1:44" x14ac:dyDescent="0.2">
      <c r="A2253">
        <f>ROW(Source!A817)</f>
        <v>817</v>
      </c>
      <c r="B2253">
        <v>27724517</v>
      </c>
      <c r="C2253">
        <v>27724504</v>
      </c>
      <c r="D2253">
        <v>25418547</v>
      </c>
      <c r="E2253">
        <v>1</v>
      </c>
      <c r="F2253">
        <v>1</v>
      </c>
      <c r="G2253">
        <v>1</v>
      </c>
      <c r="H2253">
        <v>1</v>
      </c>
      <c r="I2253" t="s">
        <v>1073</v>
      </c>
      <c r="J2253" t="s">
        <v>6</v>
      </c>
      <c r="K2253" t="s">
        <v>1074</v>
      </c>
      <c r="L2253">
        <v>1191</v>
      </c>
      <c r="N2253">
        <v>1013</v>
      </c>
      <c r="O2253" t="s">
        <v>953</v>
      </c>
      <c r="P2253" t="s">
        <v>953</v>
      </c>
      <c r="Q2253">
        <v>1</v>
      </c>
      <c r="X2253">
        <v>310.42</v>
      </c>
      <c r="Y2253">
        <v>0</v>
      </c>
      <c r="Z2253">
        <v>0</v>
      </c>
      <c r="AA2253">
        <v>0</v>
      </c>
      <c r="AB2253">
        <v>8.74</v>
      </c>
      <c r="AC2253">
        <v>0</v>
      </c>
      <c r="AD2253">
        <v>1</v>
      </c>
      <c r="AE2253">
        <v>1</v>
      </c>
      <c r="AF2253" t="s">
        <v>103</v>
      </c>
      <c r="AG2253">
        <v>356.983</v>
      </c>
      <c r="AH2253">
        <v>2</v>
      </c>
      <c r="AI2253">
        <v>27724505</v>
      </c>
      <c r="AJ2253">
        <v>2257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</row>
    <row r="2254" spans="1:44" x14ac:dyDescent="0.2">
      <c r="A2254">
        <f>ROW(Source!A817)</f>
        <v>817</v>
      </c>
      <c r="B2254">
        <v>27724518</v>
      </c>
      <c r="C2254">
        <v>27724504</v>
      </c>
      <c r="D2254">
        <v>25412928</v>
      </c>
      <c r="E2254">
        <v>1</v>
      </c>
      <c r="F2254">
        <v>1</v>
      </c>
      <c r="G2254">
        <v>1</v>
      </c>
      <c r="H2254">
        <v>1</v>
      </c>
      <c r="I2254" t="s">
        <v>954</v>
      </c>
      <c r="J2254" t="s">
        <v>6</v>
      </c>
      <c r="K2254" t="s">
        <v>955</v>
      </c>
      <c r="L2254">
        <v>1191</v>
      </c>
      <c r="N2254">
        <v>1013</v>
      </c>
      <c r="O2254" t="s">
        <v>953</v>
      </c>
      <c r="P2254" t="s">
        <v>953</v>
      </c>
      <c r="Q2254">
        <v>1</v>
      </c>
      <c r="X2254">
        <v>1.73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1</v>
      </c>
      <c r="AE2254">
        <v>2</v>
      </c>
      <c r="AF2254" t="s">
        <v>102</v>
      </c>
      <c r="AG2254">
        <v>2.1625000000000001</v>
      </c>
      <c r="AH2254">
        <v>2</v>
      </c>
      <c r="AI2254">
        <v>27724506</v>
      </c>
      <c r="AJ2254">
        <v>2258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</row>
    <row r="2255" spans="1:44" x14ac:dyDescent="0.2">
      <c r="A2255">
        <f>ROW(Source!A817)</f>
        <v>817</v>
      </c>
      <c r="B2255">
        <v>27724519</v>
      </c>
      <c r="C2255">
        <v>27724504</v>
      </c>
      <c r="D2255">
        <v>25230116</v>
      </c>
      <c r="E2255">
        <v>1</v>
      </c>
      <c r="F2255">
        <v>1</v>
      </c>
      <c r="G2255">
        <v>1</v>
      </c>
      <c r="H2255">
        <v>2</v>
      </c>
      <c r="I2255" t="s">
        <v>1237</v>
      </c>
      <c r="J2255" t="s">
        <v>1238</v>
      </c>
      <c r="K2255" t="s">
        <v>1239</v>
      </c>
      <c r="L2255">
        <v>1368</v>
      </c>
      <c r="N2255">
        <v>1011</v>
      </c>
      <c r="O2255" t="s">
        <v>959</v>
      </c>
      <c r="P2255" t="s">
        <v>959</v>
      </c>
      <c r="Q2255">
        <v>1</v>
      </c>
      <c r="X2255">
        <v>0.02</v>
      </c>
      <c r="Y2255">
        <v>0</v>
      </c>
      <c r="Z2255">
        <v>83.43</v>
      </c>
      <c r="AA2255">
        <v>13.5</v>
      </c>
      <c r="AB2255">
        <v>0</v>
      </c>
      <c r="AC2255">
        <v>0</v>
      </c>
      <c r="AD2255">
        <v>1</v>
      </c>
      <c r="AE2255">
        <v>0</v>
      </c>
      <c r="AF2255" t="s">
        <v>102</v>
      </c>
      <c r="AG2255">
        <v>2.5000000000000001E-2</v>
      </c>
      <c r="AH2255">
        <v>2</v>
      </c>
      <c r="AI2255">
        <v>27724507</v>
      </c>
      <c r="AJ2255">
        <v>2259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</row>
    <row r="2256" spans="1:44" x14ac:dyDescent="0.2">
      <c r="A2256">
        <f>ROW(Source!A817)</f>
        <v>817</v>
      </c>
      <c r="B2256">
        <v>27724520</v>
      </c>
      <c r="C2256">
        <v>27724504</v>
      </c>
      <c r="D2256">
        <v>25230218</v>
      </c>
      <c r="E2256">
        <v>1</v>
      </c>
      <c r="F2256">
        <v>1</v>
      </c>
      <c r="G2256">
        <v>1</v>
      </c>
      <c r="H2256">
        <v>2</v>
      </c>
      <c r="I2256" t="s">
        <v>1240</v>
      </c>
      <c r="J2256" t="s">
        <v>1241</v>
      </c>
      <c r="K2256" t="s">
        <v>1242</v>
      </c>
      <c r="L2256">
        <v>1368</v>
      </c>
      <c r="N2256">
        <v>1011</v>
      </c>
      <c r="O2256" t="s">
        <v>959</v>
      </c>
      <c r="P2256" t="s">
        <v>959</v>
      </c>
      <c r="Q2256">
        <v>1</v>
      </c>
      <c r="X2256">
        <v>0.01</v>
      </c>
      <c r="Y2256">
        <v>0</v>
      </c>
      <c r="Z2256">
        <v>88.01</v>
      </c>
      <c r="AA2256">
        <v>11.6</v>
      </c>
      <c r="AB2256">
        <v>0</v>
      </c>
      <c r="AC2256">
        <v>0</v>
      </c>
      <c r="AD2256">
        <v>1</v>
      </c>
      <c r="AE2256">
        <v>0</v>
      </c>
      <c r="AF2256" t="s">
        <v>102</v>
      </c>
      <c r="AG2256">
        <v>1.2500000000000001E-2</v>
      </c>
      <c r="AH2256">
        <v>2</v>
      </c>
      <c r="AI2256">
        <v>27724508</v>
      </c>
      <c r="AJ2256">
        <v>2260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</row>
    <row r="2257" spans="1:44" x14ac:dyDescent="0.2">
      <c r="A2257">
        <f>ROW(Source!A817)</f>
        <v>817</v>
      </c>
      <c r="B2257">
        <v>27724521</v>
      </c>
      <c r="C2257">
        <v>27724504</v>
      </c>
      <c r="D2257">
        <v>25230679</v>
      </c>
      <c r="E2257">
        <v>1</v>
      </c>
      <c r="F2257">
        <v>1</v>
      </c>
      <c r="G2257">
        <v>1</v>
      </c>
      <c r="H2257">
        <v>2</v>
      </c>
      <c r="I2257" t="s">
        <v>1172</v>
      </c>
      <c r="J2257" t="s">
        <v>1173</v>
      </c>
      <c r="K2257" t="s">
        <v>1174</v>
      </c>
      <c r="L2257">
        <v>1368</v>
      </c>
      <c r="N2257">
        <v>1011</v>
      </c>
      <c r="O2257" t="s">
        <v>959</v>
      </c>
      <c r="P2257" t="s">
        <v>959</v>
      </c>
      <c r="Q2257">
        <v>1</v>
      </c>
      <c r="X2257">
        <v>1.69</v>
      </c>
      <c r="Y2257">
        <v>0</v>
      </c>
      <c r="Z2257">
        <v>12.39</v>
      </c>
      <c r="AA2257">
        <v>10.06</v>
      </c>
      <c r="AB2257">
        <v>0</v>
      </c>
      <c r="AC2257">
        <v>0</v>
      </c>
      <c r="AD2257">
        <v>1</v>
      </c>
      <c r="AE2257">
        <v>0</v>
      </c>
      <c r="AF2257" t="s">
        <v>102</v>
      </c>
      <c r="AG2257">
        <v>2.1124999999999998</v>
      </c>
      <c r="AH2257">
        <v>2</v>
      </c>
      <c r="AI2257">
        <v>27724509</v>
      </c>
      <c r="AJ2257">
        <v>2261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</row>
    <row r="2258" spans="1:44" x14ac:dyDescent="0.2">
      <c r="A2258">
        <f>ROW(Source!A817)</f>
        <v>817</v>
      </c>
      <c r="B2258">
        <v>27724522</v>
      </c>
      <c r="C2258">
        <v>27724504</v>
      </c>
      <c r="D2258">
        <v>25231607</v>
      </c>
      <c r="E2258">
        <v>1</v>
      </c>
      <c r="F2258">
        <v>1</v>
      </c>
      <c r="G2258">
        <v>1</v>
      </c>
      <c r="H2258">
        <v>2</v>
      </c>
      <c r="I2258" t="s">
        <v>997</v>
      </c>
      <c r="J2258" t="s">
        <v>998</v>
      </c>
      <c r="K2258" t="s">
        <v>999</v>
      </c>
      <c r="L2258">
        <v>1368</v>
      </c>
      <c r="N2258">
        <v>1011</v>
      </c>
      <c r="O2258" t="s">
        <v>959</v>
      </c>
      <c r="P2258" t="s">
        <v>959</v>
      </c>
      <c r="Q2258">
        <v>1</v>
      </c>
      <c r="X2258">
        <v>0.01</v>
      </c>
      <c r="Y2258">
        <v>0</v>
      </c>
      <c r="Z2258">
        <v>65.709999999999994</v>
      </c>
      <c r="AA2258">
        <v>11.6</v>
      </c>
      <c r="AB2258">
        <v>0</v>
      </c>
      <c r="AC2258">
        <v>0</v>
      </c>
      <c r="AD2258">
        <v>1</v>
      </c>
      <c r="AE2258">
        <v>0</v>
      </c>
      <c r="AF2258" t="s">
        <v>102</v>
      </c>
      <c r="AG2258">
        <v>1.2500000000000001E-2</v>
      </c>
      <c r="AH2258">
        <v>2</v>
      </c>
      <c r="AI2258">
        <v>27724510</v>
      </c>
      <c r="AJ2258">
        <v>2262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</row>
    <row r="2259" spans="1:44" x14ac:dyDescent="0.2">
      <c r="A2259">
        <f>ROW(Source!A817)</f>
        <v>817</v>
      </c>
      <c r="B2259">
        <v>27724523</v>
      </c>
      <c r="C2259">
        <v>27724504</v>
      </c>
      <c r="D2259">
        <v>25149961</v>
      </c>
      <c r="E2259">
        <v>1</v>
      </c>
      <c r="F2259">
        <v>1</v>
      </c>
      <c r="G2259">
        <v>1</v>
      </c>
      <c r="H2259">
        <v>3</v>
      </c>
      <c r="I2259" t="s">
        <v>963</v>
      </c>
      <c r="J2259" t="s">
        <v>964</v>
      </c>
      <c r="K2259" t="s">
        <v>965</v>
      </c>
      <c r="L2259">
        <v>1339</v>
      </c>
      <c r="N2259">
        <v>1007</v>
      </c>
      <c r="O2259" t="s">
        <v>64</v>
      </c>
      <c r="P2259" t="s">
        <v>64</v>
      </c>
      <c r="Q2259">
        <v>1</v>
      </c>
      <c r="X2259">
        <v>0.44</v>
      </c>
      <c r="Y2259">
        <v>2.44</v>
      </c>
      <c r="Z2259">
        <v>0</v>
      </c>
      <c r="AA2259">
        <v>0</v>
      </c>
      <c r="AB2259">
        <v>0</v>
      </c>
      <c r="AC2259">
        <v>0</v>
      </c>
      <c r="AD2259">
        <v>1</v>
      </c>
      <c r="AE2259">
        <v>0</v>
      </c>
      <c r="AF2259" t="s">
        <v>6</v>
      </c>
      <c r="AG2259">
        <v>0.44</v>
      </c>
      <c r="AH2259">
        <v>2</v>
      </c>
      <c r="AI2259">
        <v>27724511</v>
      </c>
      <c r="AJ2259">
        <v>2263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</row>
    <row r="2260" spans="1:44" x14ac:dyDescent="0.2">
      <c r="A2260">
        <f>ROW(Source!A817)</f>
        <v>817</v>
      </c>
      <c r="B2260">
        <v>27724524</v>
      </c>
      <c r="C2260">
        <v>27724504</v>
      </c>
      <c r="D2260">
        <v>25155711</v>
      </c>
      <c r="E2260">
        <v>1</v>
      </c>
      <c r="F2260">
        <v>1</v>
      </c>
      <c r="G2260">
        <v>1</v>
      </c>
      <c r="H2260">
        <v>3</v>
      </c>
      <c r="I2260" t="s">
        <v>1243</v>
      </c>
      <c r="J2260" t="s">
        <v>1244</v>
      </c>
      <c r="K2260" t="s">
        <v>1245</v>
      </c>
      <c r="L2260">
        <v>1348</v>
      </c>
      <c r="N2260">
        <v>1009</v>
      </c>
      <c r="O2260" t="s">
        <v>46</v>
      </c>
      <c r="P2260" t="s">
        <v>46</v>
      </c>
      <c r="Q2260">
        <v>1000</v>
      </c>
      <c r="X2260">
        <v>1.2999999999999999E-2</v>
      </c>
      <c r="Y2260">
        <v>6513</v>
      </c>
      <c r="Z2260">
        <v>0</v>
      </c>
      <c r="AA2260">
        <v>0</v>
      </c>
      <c r="AB2260">
        <v>0</v>
      </c>
      <c r="AC2260">
        <v>0</v>
      </c>
      <c r="AD2260">
        <v>1</v>
      </c>
      <c r="AE2260">
        <v>0</v>
      </c>
      <c r="AF2260" t="s">
        <v>6</v>
      </c>
      <c r="AG2260">
        <v>1.2999999999999999E-2</v>
      </c>
      <c r="AH2260">
        <v>2</v>
      </c>
      <c r="AI2260">
        <v>27724512</v>
      </c>
      <c r="AJ2260">
        <v>2264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</row>
    <row r="2261" spans="1:44" x14ac:dyDescent="0.2">
      <c r="A2261">
        <f>ROW(Source!A817)</f>
        <v>817</v>
      </c>
      <c r="B2261">
        <v>27724525</v>
      </c>
      <c r="C2261">
        <v>27724504</v>
      </c>
      <c r="D2261">
        <v>25169756</v>
      </c>
      <c r="E2261">
        <v>1</v>
      </c>
      <c r="F2261">
        <v>1</v>
      </c>
      <c r="G2261">
        <v>1</v>
      </c>
      <c r="H2261">
        <v>3</v>
      </c>
      <c r="I2261" t="s">
        <v>464</v>
      </c>
      <c r="J2261" t="s">
        <v>466</v>
      </c>
      <c r="K2261" t="s">
        <v>465</v>
      </c>
      <c r="L2261">
        <v>1327</v>
      </c>
      <c r="N2261">
        <v>1005</v>
      </c>
      <c r="O2261" t="s">
        <v>96</v>
      </c>
      <c r="P2261" t="s">
        <v>96</v>
      </c>
      <c r="Q2261">
        <v>1</v>
      </c>
      <c r="X2261">
        <v>102</v>
      </c>
      <c r="Y2261">
        <v>140.44999999999999</v>
      </c>
      <c r="Z2261">
        <v>0</v>
      </c>
      <c r="AA2261">
        <v>0</v>
      </c>
      <c r="AB2261">
        <v>0</v>
      </c>
      <c r="AC2261">
        <v>0</v>
      </c>
      <c r="AD2261">
        <v>1</v>
      </c>
      <c r="AE2261">
        <v>0</v>
      </c>
      <c r="AF2261" t="s">
        <v>6</v>
      </c>
      <c r="AG2261">
        <v>102</v>
      </c>
      <c r="AH2261">
        <v>2</v>
      </c>
      <c r="AI2261">
        <v>27724513</v>
      </c>
      <c r="AJ2261">
        <v>2265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</row>
    <row r="2262" spans="1:44" x14ac:dyDescent="0.2">
      <c r="A2262">
        <f>ROW(Source!A817)</f>
        <v>817</v>
      </c>
      <c r="B2262">
        <v>27724526</v>
      </c>
      <c r="C2262">
        <v>27724504</v>
      </c>
      <c r="D2262">
        <v>25145444</v>
      </c>
      <c r="E2262">
        <v>17</v>
      </c>
      <c r="F2262">
        <v>1</v>
      </c>
      <c r="G2262">
        <v>1</v>
      </c>
      <c r="H2262">
        <v>3</v>
      </c>
      <c r="I2262" t="s">
        <v>1437</v>
      </c>
      <c r="J2262" t="s">
        <v>6</v>
      </c>
      <c r="K2262" t="s">
        <v>1438</v>
      </c>
      <c r="L2262">
        <v>1339</v>
      </c>
      <c r="N2262">
        <v>1007</v>
      </c>
      <c r="O2262" t="s">
        <v>64</v>
      </c>
      <c r="P2262" t="s">
        <v>64</v>
      </c>
      <c r="Q2262">
        <v>1</v>
      </c>
      <c r="X2262">
        <v>0.01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 t="s">
        <v>6</v>
      </c>
      <c r="AG2262">
        <v>0.01</v>
      </c>
      <c r="AH2262">
        <v>3</v>
      </c>
      <c r="AI2262">
        <v>-1</v>
      </c>
      <c r="AJ2262" t="s">
        <v>6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</row>
    <row r="2263" spans="1:44" x14ac:dyDescent="0.2">
      <c r="A2263">
        <f>ROW(Source!A817)</f>
        <v>817</v>
      </c>
      <c r="B2263">
        <v>27724527</v>
      </c>
      <c r="C2263">
        <v>27724504</v>
      </c>
      <c r="D2263">
        <v>25185231</v>
      </c>
      <c r="E2263">
        <v>1</v>
      </c>
      <c r="F2263">
        <v>1</v>
      </c>
      <c r="G2263">
        <v>1</v>
      </c>
      <c r="H2263">
        <v>3</v>
      </c>
      <c r="I2263" t="s">
        <v>1246</v>
      </c>
      <c r="J2263" t="s">
        <v>1247</v>
      </c>
      <c r="K2263" t="s">
        <v>1248</v>
      </c>
      <c r="L2263">
        <v>1346</v>
      </c>
      <c r="N2263">
        <v>1009</v>
      </c>
      <c r="O2263" t="s">
        <v>178</v>
      </c>
      <c r="P2263" t="s">
        <v>178</v>
      </c>
      <c r="Q2263">
        <v>1</v>
      </c>
      <c r="X2263">
        <v>1200</v>
      </c>
      <c r="Y2263">
        <v>3.69</v>
      </c>
      <c r="Z2263">
        <v>0</v>
      </c>
      <c r="AA2263">
        <v>0</v>
      </c>
      <c r="AB2263">
        <v>0</v>
      </c>
      <c r="AC2263">
        <v>0</v>
      </c>
      <c r="AD2263">
        <v>1</v>
      </c>
      <c r="AE2263">
        <v>0</v>
      </c>
      <c r="AF2263" t="s">
        <v>6</v>
      </c>
      <c r="AG2263">
        <v>1200</v>
      </c>
      <c r="AH2263">
        <v>2</v>
      </c>
      <c r="AI2263">
        <v>27724515</v>
      </c>
      <c r="AJ2263">
        <v>2267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</row>
    <row r="2264" spans="1:44" x14ac:dyDescent="0.2">
      <c r="A2264">
        <f>ROW(Source!A817)</f>
        <v>817</v>
      </c>
      <c r="B2264">
        <v>27724528</v>
      </c>
      <c r="C2264">
        <v>27724504</v>
      </c>
      <c r="D2264">
        <v>25145248</v>
      </c>
      <c r="E2264">
        <v>17</v>
      </c>
      <c r="F2264">
        <v>1</v>
      </c>
      <c r="G2264">
        <v>1</v>
      </c>
      <c r="H2264">
        <v>3</v>
      </c>
      <c r="I2264" t="s">
        <v>1423</v>
      </c>
      <c r="J2264" t="s">
        <v>6</v>
      </c>
      <c r="K2264" t="s">
        <v>1424</v>
      </c>
      <c r="L2264">
        <v>1348</v>
      </c>
      <c r="N2264">
        <v>1009</v>
      </c>
      <c r="O2264" t="s">
        <v>46</v>
      </c>
      <c r="P2264" t="s">
        <v>46</v>
      </c>
      <c r="Q2264">
        <v>1000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1</v>
      </c>
      <c r="AD2264">
        <v>0</v>
      </c>
      <c r="AE2264">
        <v>0</v>
      </c>
      <c r="AF2264" t="s">
        <v>6</v>
      </c>
      <c r="AG2264">
        <v>0</v>
      </c>
      <c r="AH2264">
        <v>3</v>
      </c>
      <c r="AI2264">
        <v>-1</v>
      </c>
      <c r="AJ2264" t="s">
        <v>6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</row>
    <row r="2265" spans="1:44" x14ac:dyDescent="0.2">
      <c r="A2265">
        <f>ROW(Source!A824)</f>
        <v>824</v>
      </c>
      <c r="B2265">
        <v>27724544</v>
      </c>
      <c r="C2265">
        <v>27724532</v>
      </c>
      <c r="D2265">
        <v>25418547</v>
      </c>
      <c r="E2265">
        <v>1</v>
      </c>
      <c r="F2265">
        <v>1</v>
      </c>
      <c r="G2265">
        <v>1</v>
      </c>
      <c r="H2265">
        <v>1</v>
      </c>
      <c r="I2265" t="s">
        <v>1073</v>
      </c>
      <c r="J2265" t="s">
        <v>6</v>
      </c>
      <c r="K2265" t="s">
        <v>1074</v>
      </c>
      <c r="L2265">
        <v>1191</v>
      </c>
      <c r="N2265">
        <v>1013</v>
      </c>
      <c r="O2265" t="s">
        <v>953</v>
      </c>
      <c r="P2265" t="s">
        <v>953</v>
      </c>
      <c r="Q2265">
        <v>1</v>
      </c>
      <c r="X2265">
        <v>145.72</v>
      </c>
      <c r="Y2265">
        <v>0</v>
      </c>
      <c r="Z2265">
        <v>0</v>
      </c>
      <c r="AA2265">
        <v>0</v>
      </c>
      <c r="AB2265">
        <v>8.74</v>
      </c>
      <c r="AC2265">
        <v>0</v>
      </c>
      <c r="AD2265">
        <v>1</v>
      </c>
      <c r="AE2265">
        <v>1</v>
      </c>
      <c r="AF2265" t="s">
        <v>103</v>
      </c>
      <c r="AG2265">
        <v>167.57799999999997</v>
      </c>
      <c r="AH2265">
        <v>2</v>
      </c>
      <c r="AI2265">
        <v>27724533</v>
      </c>
      <c r="AJ2265">
        <v>2269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</row>
    <row r="2266" spans="1:44" x14ac:dyDescent="0.2">
      <c r="A2266">
        <f>ROW(Source!A824)</f>
        <v>824</v>
      </c>
      <c r="B2266">
        <v>27724545</v>
      </c>
      <c r="C2266">
        <v>27724532</v>
      </c>
      <c r="D2266">
        <v>25412928</v>
      </c>
      <c r="E2266">
        <v>1</v>
      </c>
      <c r="F2266">
        <v>1</v>
      </c>
      <c r="G2266">
        <v>1</v>
      </c>
      <c r="H2266">
        <v>1</v>
      </c>
      <c r="I2266" t="s">
        <v>954</v>
      </c>
      <c r="J2266" t="s">
        <v>6</v>
      </c>
      <c r="K2266" t="s">
        <v>955</v>
      </c>
      <c r="L2266">
        <v>1191</v>
      </c>
      <c r="N2266">
        <v>1013</v>
      </c>
      <c r="O2266" t="s">
        <v>953</v>
      </c>
      <c r="P2266" t="s">
        <v>953</v>
      </c>
      <c r="Q2266">
        <v>1</v>
      </c>
      <c r="X2266">
        <v>4.2300000000000004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1</v>
      </c>
      <c r="AE2266">
        <v>2</v>
      </c>
      <c r="AF2266" t="s">
        <v>102</v>
      </c>
      <c r="AG2266">
        <v>5.2875000000000005</v>
      </c>
      <c r="AH2266">
        <v>2</v>
      </c>
      <c r="AI2266">
        <v>27724534</v>
      </c>
      <c r="AJ2266">
        <v>2270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</row>
    <row r="2267" spans="1:44" x14ac:dyDescent="0.2">
      <c r="A2267">
        <f>ROW(Source!A824)</f>
        <v>824</v>
      </c>
      <c r="B2267">
        <v>27724546</v>
      </c>
      <c r="C2267">
        <v>27724532</v>
      </c>
      <c r="D2267">
        <v>25230514</v>
      </c>
      <c r="E2267">
        <v>1</v>
      </c>
      <c r="F2267">
        <v>1</v>
      </c>
      <c r="G2267">
        <v>1</v>
      </c>
      <c r="H2267">
        <v>2</v>
      </c>
      <c r="I2267" t="s">
        <v>960</v>
      </c>
      <c r="J2267" t="s">
        <v>961</v>
      </c>
      <c r="K2267" t="s">
        <v>962</v>
      </c>
      <c r="L2267">
        <v>1368</v>
      </c>
      <c r="N2267">
        <v>1011</v>
      </c>
      <c r="O2267" t="s">
        <v>959</v>
      </c>
      <c r="P2267" t="s">
        <v>959</v>
      </c>
      <c r="Q2267">
        <v>1</v>
      </c>
      <c r="X2267">
        <v>0.66</v>
      </c>
      <c r="Y2267">
        <v>0</v>
      </c>
      <c r="Z2267">
        <v>31.26</v>
      </c>
      <c r="AA2267">
        <v>13.5</v>
      </c>
      <c r="AB2267">
        <v>0</v>
      </c>
      <c r="AC2267">
        <v>0</v>
      </c>
      <c r="AD2267">
        <v>1</v>
      </c>
      <c r="AE2267">
        <v>0</v>
      </c>
      <c r="AF2267" t="s">
        <v>102</v>
      </c>
      <c r="AG2267">
        <v>0.82500000000000007</v>
      </c>
      <c r="AH2267">
        <v>2</v>
      </c>
      <c r="AI2267">
        <v>27724535</v>
      </c>
      <c r="AJ2267">
        <v>2271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</row>
    <row r="2268" spans="1:44" x14ac:dyDescent="0.2">
      <c r="A2268">
        <f>ROW(Source!A824)</f>
        <v>824</v>
      </c>
      <c r="B2268">
        <v>27724547</v>
      </c>
      <c r="C2268">
        <v>27724532</v>
      </c>
      <c r="D2268">
        <v>25231607</v>
      </c>
      <c r="E2268">
        <v>1</v>
      </c>
      <c r="F2268">
        <v>1</v>
      </c>
      <c r="G2268">
        <v>1</v>
      </c>
      <c r="H2268">
        <v>2</v>
      </c>
      <c r="I2268" t="s">
        <v>997</v>
      </c>
      <c r="J2268" t="s">
        <v>998</v>
      </c>
      <c r="K2268" t="s">
        <v>999</v>
      </c>
      <c r="L2268">
        <v>1368</v>
      </c>
      <c r="N2268">
        <v>1011</v>
      </c>
      <c r="O2268" t="s">
        <v>959</v>
      </c>
      <c r="P2268" t="s">
        <v>959</v>
      </c>
      <c r="Q2268">
        <v>1</v>
      </c>
      <c r="X2268">
        <v>3.57</v>
      </c>
      <c r="Y2268">
        <v>0</v>
      </c>
      <c r="Z2268">
        <v>65.709999999999994</v>
      </c>
      <c r="AA2268">
        <v>11.6</v>
      </c>
      <c r="AB2268">
        <v>0</v>
      </c>
      <c r="AC2268">
        <v>0</v>
      </c>
      <c r="AD2268">
        <v>1</v>
      </c>
      <c r="AE2268">
        <v>0</v>
      </c>
      <c r="AF2268" t="s">
        <v>102</v>
      </c>
      <c r="AG2268">
        <v>4.4624999999999995</v>
      </c>
      <c r="AH2268">
        <v>2</v>
      </c>
      <c r="AI2268">
        <v>27724536</v>
      </c>
      <c r="AJ2268">
        <v>2272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</row>
    <row r="2269" spans="1:44" x14ac:dyDescent="0.2">
      <c r="A2269">
        <f>ROW(Source!A824)</f>
        <v>824</v>
      </c>
      <c r="B2269">
        <v>27724548</v>
      </c>
      <c r="C2269">
        <v>27724532</v>
      </c>
      <c r="D2269">
        <v>25150226</v>
      </c>
      <c r="E2269">
        <v>1</v>
      </c>
      <c r="F2269">
        <v>1</v>
      </c>
      <c r="G2269">
        <v>1</v>
      </c>
      <c r="H2269">
        <v>3</v>
      </c>
      <c r="I2269" t="s">
        <v>1249</v>
      </c>
      <c r="J2269" t="s">
        <v>1250</v>
      </c>
      <c r="K2269" t="s">
        <v>1251</v>
      </c>
      <c r="L2269">
        <v>1301</v>
      </c>
      <c r="N2269">
        <v>1003</v>
      </c>
      <c r="O2269" t="s">
        <v>501</v>
      </c>
      <c r="P2269" t="s">
        <v>501</v>
      </c>
      <c r="Q2269">
        <v>1</v>
      </c>
      <c r="X2269">
        <v>244</v>
      </c>
      <c r="Y2269">
        <v>6.38</v>
      </c>
      <c r="Z2269">
        <v>0</v>
      </c>
      <c r="AA2269">
        <v>0</v>
      </c>
      <c r="AB2269">
        <v>0</v>
      </c>
      <c r="AC2269">
        <v>0</v>
      </c>
      <c r="AD2269">
        <v>1</v>
      </c>
      <c r="AE2269">
        <v>0</v>
      </c>
      <c r="AF2269" t="s">
        <v>6</v>
      </c>
      <c r="AG2269">
        <v>244</v>
      </c>
      <c r="AH2269">
        <v>2</v>
      </c>
      <c r="AI2269">
        <v>27724537</v>
      </c>
      <c r="AJ2269">
        <v>2273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</row>
    <row r="2270" spans="1:44" x14ac:dyDescent="0.2">
      <c r="A2270">
        <f>ROW(Source!A824)</f>
        <v>824</v>
      </c>
      <c r="B2270">
        <v>27724549</v>
      </c>
      <c r="C2270">
        <v>27724532</v>
      </c>
      <c r="D2270">
        <v>25150227</v>
      </c>
      <c r="E2270">
        <v>1</v>
      </c>
      <c r="F2270">
        <v>1</v>
      </c>
      <c r="G2270">
        <v>1</v>
      </c>
      <c r="H2270">
        <v>3</v>
      </c>
      <c r="I2270" t="s">
        <v>1252</v>
      </c>
      <c r="J2270" t="s">
        <v>1253</v>
      </c>
      <c r="K2270" t="s">
        <v>1254</v>
      </c>
      <c r="L2270">
        <v>1301</v>
      </c>
      <c r="N2270">
        <v>1003</v>
      </c>
      <c r="O2270" t="s">
        <v>501</v>
      </c>
      <c r="P2270" t="s">
        <v>501</v>
      </c>
      <c r="Q2270">
        <v>1</v>
      </c>
      <c r="X2270">
        <v>56</v>
      </c>
      <c r="Y2270">
        <v>7.95</v>
      </c>
      <c r="Z2270">
        <v>0</v>
      </c>
      <c r="AA2270">
        <v>0</v>
      </c>
      <c r="AB2270">
        <v>0</v>
      </c>
      <c r="AC2270">
        <v>0</v>
      </c>
      <c r="AD2270">
        <v>1</v>
      </c>
      <c r="AE2270">
        <v>0</v>
      </c>
      <c r="AF2270" t="s">
        <v>6</v>
      </c>
      <c r="AG2270">
        <v>56</v>
      </c>
      <c r="AH2270">
        <v>2</v>
      </c>
      <c r="AI2270">
        <v>27724538</v>
      </c>
      <c r="AJ2270">
        <v>2274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</row>
    <row r="2271" spans="1:44" x14ac:dyDescent="0.2">
      <c r="A2271">
        <f>ROW(Source!A824)</f>
        <v>824</v>
      </c>
      <c r="B2271">
        <v>27724550</v>
      </c>
      <c r="C2271">
        <v>27724532</v>
      </c>
      <c r="D2271">
        <v>25150315</v>
      </c>
      <c r="E2271">
        <v>1</v>
      </c>
      <c r="F2271">
        <v>1</v>
      </c>
      <c r="G2271">
        <v>1</v>
      </c>
      <c r="H2271">
        <v>3</v>
      </c>
      <c r="I2271" t="s">
        <v>1255</v>
      </c>
      <c r="J2271" t="s">
        <v>1256</v>
      </c>
      <c r="K2271" t="s">
        <v>1257</v>
      </c>
      <c r="L2271">
        <v>1302</v>
      </c>
      <c r="N2271">
        <v>1003</v>
      </c>
      <c r="O2271" t="s">
        <v>751</v>
      </c>
      <c r="P2271" t="s">
        <v>751</v>
      </c>
      <c r="Q2271">
        <v>10</v>
      </c>
      <c r="X2271">
        <v>15.6</v>
      </c>
      <c r="Y2271">
        <v>64.099999999999994</v>
      </c>
      <c r="Z2271">
        <v>0</v>
      </c>
      <c r="AA2271">
        <v>0</v>
      </c>
      <c r="AB2271">
        <v>0</v>
      </c>
      <c r="AC2271">
        <v>0</v>
      </c>
      <c r="AD2271">
        <v>1</v>
      </c>
      <c r="AE2271">
        <v>0</v>
      </c>
      <c r="AF2271" t="s">
        <v>6</v>
      </c>
      <c r="AG2271">
        <v>15.6</v>
      </c>
      <c r="AH2271">
        <v>2</v>
      </c>
      <c r="AI2271">
        <v>27724539</v>
      </c>
      <c r="AJ2271">
        <v>2275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</row>
    <row r="2272" spans="1:44" x14ac:dyDescent="0.2">
      <c r="A2272">
        <f>ROW(Source!A824)</f>
        <v>824</v>
      </c>
      <c r="B2272">
        <v>27724551</v>
      </c>
      <c r="C2272">
        <v>27724532</v>
      </c>
      <c r="D2272">
        <v>25152739</v>
      </c>
      <c r="E2272">
        <v>1</v>
      </c>
      <c r="F2272">
        <v>1</v>
      </c>
      <c r="G2272">
        <v>1</v>
      </c>
      <c r="H2272">
        <v>3</v>
      </c>
      <c r="I2272" t="s">
        <v>1258</v>
      </c>
      <c r="J2272" t="s">
        <v>1259</v>
      </c>
      <c r="K2272" t="s">
        <v>1260</v>
      </c>
      <c r="L2272">
        <v>1358</v>
      </c>
      <c r="N2272">
        <v>1010</v>
      </c>
      <c r="O2272" t="s">
        <v>553</v>
      </c>
      <c r="P2272" t="s">
        <v>553</v>
      </c>
      <c r="Q2272">
        <v>10</v>
      </c>
      <c r="X2272">
        <v>38.9</v>
      </c>
      <c r="Y2272">
        <v>7.03</v>
      </c>
      <c r="Z2272">
        <v>0</v>
      </c>
      <c r="AA2272">
        <v>0</v>
      </c>
      <c r="AB2272">
        <v>0</v>
      </c>
      <c r="AC2272">
        <v>0</v>
      </c>
      <c r="AD2272">
        <v>1</v>
      </c>
      <c r="AE2272">
        <v>0</v>
      </c>
      <c r="AF2272" t="s">
        <v>6</v>
      </c>
      <c r="AG2272">
        <v>38.9</v>
      </c>
      <c r="AH2272">
        <v>2</v>
      </c>
      <c r="AI2272">
        <v>27724540</v>
      </c>
      <c r="AJ2272">
        <v>2276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</row>
    <row r="2273" spans="1:44" x14ac:dyDescent="0.2">
      <c r="A2273">
        <f>ROW(Source!A824)</f>
        <v>824</v>
      </c>
      <c r="B2273">
        <v>27724552</v>
      </c>
      <c r="C2273">
        <v>27724532</v>
      </c>
      <c r="D2273">
        <v>25145142</v>
      </c>
      <c r="E2273">
        <v>17</v>
      </c>
      <c r="F2273">
        <v>1</v>
      </c>
      <c r="G2273">
        <v>1</v>
      </c>
      <c r="H2273">
        <v>3</v>
      </c>
      <c r="I2273" t="s">
        <v>1439</v>
      </c>
      <c r="J2273" t="s">
        <v>6</v>
      </c>
      <c r="K2273" t="s">
        <v>1440</v>
      </c>
      <c r="L2273">
        <v>1327</v>
      </c>
      <c r="N2273">
        <v>1005</v>
      </c>
      <c r="O2273" t="s">
        <v>96</v>
      </c>
      <c r="P2273" t="s">
        <v>96</v>
      </c>
      <c r="Q2273">
        <v>1</v>
      </c>
      <c r="X2273">
        <v>100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 t="s">
        <v>6</v>
      </c>
      <c r="AG2273">
        <v>100</v>
      </c>
      <c r="AH2273">
        <v>3</v>
      </c>
      <c r="AI2273">
        <v>-1</v>
      </c>
      <c r="AJ2273" t="s">
        <v>6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</row>
    <row r="2274" spans="1:44" x14ac:dyDescent="0.2">
      <c r="A2274">
        <f>ROW(Source!A824)</f>
        <v>824</v>
      </c>
      <c r="B2274">
        <v>27724553</v>
      </c>
      <c r="C2274">
        <v>27724532</v>
      </c>
      <c r="D2274">
        <v>25180423</v>
      </c>
      <c r="E2274">
        <v>1</v>
      </c>
      <c r="F2274">
        <v>1</v>
      </c>
      <c r="G2274">
        <v>1</v>
      </c>
      <c r="H2274">
        <v>3</v>
      </c>
      <c r="I2274" t="s">
        <v>1261</v>
      </c>
      <c r="J2274" t="s">
        <v>1262</v>
      </c>
      <c r="K2274" t="s">
        <v>1263</v>
      </c>
      <c r="L2274">
        <v>1355</v>
      </c>
      <c r="N2274">
        <v>1010</v>
      </c>
      <c r="O2274" t="s">
        <v>519</v>
      </c>
      <c r="P2274" t="s">
        <v>519</v>
      </c>
      <c r="Q2274">
        <v>100</v>
      </c>
      <c r="X2274">
        <v>8</v>
      </c>
      <c r="Y2274">
        <v>50</v>
      </c>
      <c r="Z2274">
        <v>0</v>
      </c>
      <c r="AA2274">
        <v>0</v>
      </c>
      <c r="AB2274">
        <v>0</v>
      </c>
      <c r="AC2274">
        <v>0</v>
      </c>
      <c r="AD2274">
        <v>1</v>
      </c>
      <c r="AE2274">
        <v>0</v>
      </c>
      <c r="AF2274" t="s">
        <v>6</v>
      </c>
      <c r="AG2274">
        <v>8</v>
      </c>
      <c r="AH2274">
        <v>2</v>
      </c>
      <c r="AI2274">
        <v>27724542</v>
      </c>
      <c r="AJ2274">
        <v>2277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</row>
    <row r="2275" spans="1:44" x14ac:dyDescent="0.2">
      <c r="A2275">
        <f>ROW(Source!A824)</f>
        <v>824</v>
      </c>
      <c r="B2275">
        <v>27724554</v>
      </c>
      <c r="C2275">
        <v>27724532</v>
      </c>
      <c r="D2275">
        <v>25186863</v>
      </c>
      <c r="E2275">
        <v>1</v>
      </c>
      <c r="F2275">
        <v>1</v>
      </c>
      <c r="G2275">
        <v>1</v>
      </c>
      <c r="H2275">
        <v>3</v>
      </c>
      <c r="I2275" t="s">
        <v>1264</v>
      </c>
      <c r="J2275" t="s">
        <v>1265</v>
      </c>
      <c r="K2275" t="s">
        <v>1266</v>
      </c>
      <c r="L2275">
        <v>1354</v>
      </c>
      <c r="N2275">
        <v>1010</v>
      </c>
      <c r="O2275" t="s">
        <v>252</v>
      </c>
      <c r="P2275" t="s">
        <v>252</v>
      </c>
      <c r="Q2275">
        <v>1</v>
      </c>
      <c r="X2275">
        <v>69</v>
      </c>
      <c r="Y2275">
        <v>67</v>
      </c>
      <c r="Z2275">
        <v>0</v>
      </c>
      <c r="AA2275">
        <v>0</v>
      </c>
      <c r="AB2275">
        <v>0</v>
      </c>
      <c r="AC2275">
        <v>0</v>
      </c>
      <c r="AD2275">
        <v>1</v>
      </c>
      <c r="AE2275">
        <v>0</v>
      </c>
      <c r="AF2275" t="s">
        <v>6</v>
      </c>
      <c r="AG2275">
        <v>69</v>
      </c>
      <c r="AH2275">
        <v>2</v>
      </c>
      <c r="AI2275">
        <v>27724543</v>
      </c>
      <c r="AJ2275">
        <v>2278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</row>
    <row r="2276" spans="1:44" x14ac:dyDescent="0.2">
      <c r="A2276">
        <f>ROW(Source!A825)</f>
        <v>825</v>
      </c>
      <c r="B2276">
        <v>27724544</v>
      </c>
      <c r="C2276">
        <v>27724532</v>
      </c>
      <c r="D2276">
        <v>25418547</v>
      </c>
      <c r="E2276">
        <v>1</v>
      </c>
      <c r="F2276">
        <v>1</v>
      </c>
      <c r="G2276">
        <v>1</v>
      </c>
      <c r="H2276">
        <v>1</v>
      </c>
      <c r="I2276" t="s">
        <v>1073</v>
      </c>
      <c r="J2276" t="s">
        <v>6</v>
      </c>
      <c r="K2276" t="s">
        <v>1074</v>
      </c>
      <c r="L2276">
        <v>1191</v>
      </c>
      <c r="N2276">
        <v>1013</v>
      </c>
      <c r="O2276" t="s">
        <v>953</v>
      </c>
      <c r="P2276" t="s">
        <v>953</v>
      </c>
      <c r="Q2276">
        <v>1</v>
      </c>
      <c r="X2276">
        <v>145.72</v>
      </c>
      <c r="Y2276">
        <v>0</v>
      </c>
      <c r="Z2276">
        <v>0</v>
      </c>
      <c r="AA2276">
        <v>0</v>
      </c>
      <c r="AB2276">
        <v>8.74</v>
      </c>
      <c r="AC2276">
        <v>0</v>
      </c>
      <c r="AD2276">
        <v>1</v>
      </c>
      <c r="AE2276">
        <v>1</v>
      </c>
      <c r="AF2276" t="s">
        <v>103</v>
      </c>
      <c r="AG2276">
        <v>167.57799999999997</v>
      </c>
      <c r="AH2276">
        <v>2</v>
      </c>
      <c r="AI2276">
        <v>27724533</v>
      </c>
      <c r="AJ2276">
        <v>2280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</row>
    <row r="2277" spans="1:44" x14ac:dyDescent="0.2">
      <c r="A2277">
        <f>ROW(Source!A825)</f>
        <v>825</v>
      </c>
      <c r="B2277">
        <v>27724545</v>
      </c>
      <c r="C2277">
        <v>27724532</v>
      </c>
      <c r="D2277">
        <v>25412928</v>
      </c>
      <c r="E2277">
        <v>1</v>
      </c>
      <c r="F2277">
        <v>1</v>
      </c>
      <c r="G2277">
        <v>1</v>
      </c>
      <c r="H2277">
        <v>1</v>
      </c>
      <c r="I2277" t="s">
        <v>954</v>
      </c>
      <c r="J2277" t="s">
        <v>6</v>
      </c>
      <c r="K2277" t="s">
        <v>955</v>
      </c>
      <c r="L2277">
        <v>1191</v>
      </c>
      <c r="N2277">
        <v>1013</v>
      </c>
      <c r="O2277" t="s">
        <v>953</v>
      </c>
      <c r="P2277" t="s">
        <v>953</v>
      </c>
      <c r="Q2277">
        <v>1</v>
      </c>
      <c r="X2277">
        <v>4.2300000000000004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1</v>
      </c>
      <c r="AE2277">
        <v>2</v>
      </c>
      <c r="AF2277" t="s">
        <v>102</v>
      </c>
      <c r="AG2277">
        <v>5.2875000000000005</v>
      </c>
      <c r="AH2277">
        <v>2</v>
      </c>
      <c r="AI2277">
        <v>27724534</v>
      </c>
      <c r="AJ2277">
        <v>2281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</row>
    <row r="2278" spans="1:44" x14ac:dyDescent="0.2">
      <c r="A2278">
        <f>ROW(Source!A825)</f>
        <v>825</v>
      </c>
      <c r="B2278">
        <v>27724546</v>
      </c>
      <c r="C2278">
        <v>27724532</v>
      </c>
      <c r="D2278">
        <v>25230514</v>
      </c>
      <c r="E2278">
        <v>1</v>
      </c>
      <c r="F2278">
        <v>1</v>
      </c>
      <c r="G2278">
        <v>1</v>
      </c>
      <c r="H2278">
        <v>2</v>
      </c>
      <c r="I2278" t="s">
        <v>960</v>
      </c>
      <c r="J2278" t="s">
        <v>961</v>
      </c>
      <c r="K2278" t="s">
        <v>962</v>
      </c>
      <c r="L2278">
        <v>1368</v>
      </c>
      <c r="N2278">
        <v>1011</v>
      </c>
      <c r="O2278" t="s">
        <v>959</v>
      </c>
      <c r="P2278" t="s">
        <v>959</v>
      </c>
      <c r="Q2278">
        <v>1</v>
      </c>
      <c r="X2278">
        <v>0.66</v>
      </c>
      <c r="Y2278">
        <v>0</v>
      </c>
      <c r="Z2278">
        <v>31.26</v>
      </c>
      <c r="AA2278">
        <v>13.5</v>
      </c>
      <c r="AB2278">
        <v>0</v>
      </c>
      <c r="AC2278">
        <v>0</v>
      </c>
      <c r="AD2278">
        <v>1</v>
      </c>
      <c r="AE2278">
        <v>0</v>
      </c>
      <c r="AF2278" t="s">
        <v>102</v>
      </c>
      <c r="AG2278">
        <v>0.82500000000000007</v>
      </c>
      <c r="AH2278">
        <v>2</v>
      </c>
      <c r="AI2278">
        <v>27724535</v>
      </c>
      <c r="AJ2278">
        <v>2282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</row>
    <row r="2279" spans="1:44" x14ac:dyDescent="0.2">
      <c r="A2279">
        <f>ROW(Source!A825)</f>
        <v>825</v>
      </c>
      <c r="B2279">
        <v>27724547</v>
      </c>
      <c r="C2279">
        <v>27724532</v>
      </c>
      <c r="D2279">
        <v>25231607</v>
      </c>
      <c r="E2279">
        <v>1</v>
      </c>
      <c r="F2279">
        <v>1</v>
      </c>
      <c r="G2279">
        <v>1</v>
      </c>
      <c r="H2279">
        <v>2</v>
      </c>
      <c r="I2279" t="s">
        <v>997</v>
      </c>
      <c r="J2279" t="s">
        <v>998</v>
      </c>
      <c r="K2279" t="s">
        <v>999</v>
      </c>
      <c r="L2279">
        <v>1368</v>
      </c>
      <c r="N2279">
        <v>1011</v>
      </c>
      <c r="O2279" t="s">
        <v>959</v>
      </c>
      <c r="P2279" t="s">
        <v>959</v>
      </c>
      <c r="Q2279">
        <v>1</v>
      </c>
      <c r="X2279">
        <v>3.57</v>
      </c>
      <c r="Y2279">
        <v>0</v>
      </c>
      <c r="Z2279">
        <v>65.709999999999994</v>
      </c>
      <c r="AA2279">
        <v>11.6</v>
      </c>
      <c r="AB2279">
        <v>0</v>
      </c>
      <c r="AC2279">
        <v>0</v>
      </c>
      <c r="AD2279">
        <v>1</v>
      </c>
      <c r="AE2279">
        <v>0</v>
      </c>
      <c r="AF2279" t="s">
        <v>102</v>
      </c>
      <c r="AG2279">
        <v>4.4624999999999995</v>
      </c>
      <c r="AH2279">
        <v>2</v>
      </c>
      <c r="AI2279">
        <v>27724536</v>
      </c>
      <c r="AJ2279">
        <v>2283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</row>
    <row r="2280" spans="1:44" x14ac:dyDescent="0.2">
      <c r="A2280">
        <f>ROW(Source!A825)</f>
        <v>825</v>
      </c>
      <c r="B2280">
        <v>27724548</v>
      </c>
      <c r="C2280">
        <v>27724532</v>
      </c>
      <c r="D2280">
        <v>25150226</v>
      </c>
      <c r="E2280">
        <v>1</v>
      </c>
      <c r="F2280">
        <v>1</v>
      </c>
      <c r="G2280">
        <v>1</v>
      </c>
      <c r="H2280">
        <v>3</v>
      </c>
      <c r="I2280" t="s">
        <v>1249</v>
      </c>
      <c r="J2280" t="s">
        <v>1250</v>
      </c>
      <c r="K2280" t="s">
        <v>1251</v>
      </c>
      <c r="L2280">
        <v>1301</v>
      </c>
      <c r="N2280">
        <v>1003</v>
      </c>
      <c r="O2280" t="s">
        <v>501</v>
      </c>
      <c r="P2280" t="s">
        <v>501</v>
      </c>
      <c r="Q2280">
        <v>1</v>
      </c>
      <c r="X2280">
        <v>244</v>
      </c>
      <c r="Y2280">
        <v>6.38</v>
      </c>
      <c r="Z2280">
        <v>0</v>
      </c>
      <c r="AA2280">
        <v>0</v>
      </c>
      <c r="AB2280">
        <v>0</v>
      </c>
      <c r="AC2280">
        <v>0</v>
      </c>
      <c r="AD2280">
        <v>1</v>
      </c>
      <c r="AE2280">
        <v>0</v>
      </c>
      <c r="AF2280" t="s">
        <v>6</v>
      </c>
      <c r="AG2280">
        <v>244</v>
      </c>
      <c r="AH2280">
        <v>2</v>
      </c>
      <c r="AI2280">
        <v>27724537</v>
      </c>
      <c r="AJ2280">
        <v>2284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</row>
    <row r="2281" spans="1:44" x14ac:dyDescent="0.2">
      <c r="A2281">
        <f>ROW(Source!A825)</f>
        <v>825</v>
      </c>
      <c r="B2281">
        <v>27724549</v>
      </c>
      <c r="C2281">
        <v>27724532</v>
      </c>
      <c r="D2281">
        <v>25150227</v>
      </c>
      <c r="E2281">
        <v>1</v>
      </c>
      <c r="F2281">
        <v>1</v>
      </c>
      <c r="G2281">
        <v>1</v>
      </c>
      <c r="H2281">
        <v>3</v>
      </c>
      <c r="I2281" t="s">
        <v>1252</v>
      </c>
      <c r="J2281" t="s">
        <v>1253</v>
      </c>
      <c r="K2281" t="s">
        <v>1254</v>
      </c>
      <c r="L2281">
        <v>1301</v>
      </c>
      <c r="N2281">
        <v>1003</v>
      </c>
      <c r="O2281" t="s">
        <v>501</v>
      </c>
      <c r="P2281" t="s">
        <v>501</v>
      </c>
      <c r="Q2281">
        <v>1</v>
      </c>
      <c r="X2281">
        <v>56</v>
      </c>
      <c r="Y2281">
        <v>7.95</v>
      </c>
      <c r="Z2281">
        <v>0</v>
      </c>
      <c r="AA2281">
        <v>0</v>
      </c>
      <c r="AB2281">
        <v>0</v>
      </c>
      <c r="AC2281">
        <v>0</v>
      </c>
      <c r="AD2281">
        <v>1</v>
      </c>
      <c r="AE2281">
        <v>0</v>
      </c>
      <c r="AF2281" t="s">
        <v>6</v>
      </c>
      <c r="AG2281">
        <v>56</v>
      </c>
      <c r="AH2281">
        <v>2</v>
      </c>
      <c r="AI2281">
        <v>27724538</v>
      </c>
      <c r="AJ2281">
        <v>2285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</row>
    <row r="2282" spans="1:44" x14ac:dyDescent="0.2">
      <c r="A2282">
        <f>ROW(Source!A825)</f>
        <v>825</v>
      </c>
      <c r="B2282">
        <v>27724550</v>
      </c>
      <c r="C2282">
        <v>27724532</v>
      </c>
      <c r="D2282">
        <v>25150315</v>
      </c>
      <c r="E2282">
        <v>1</v>
      </c>
      <c r="F2282">
        <v>1</v>
      </c>
      <c r="G2282">
        <v>1</v>
      </c>
      <c r="H2282">
        <v>3</v>
      </c>
      <c r="I2282" t="s">
        <v>1255</v>
      </c>
      <c r="J2282" t="s">
        <v>1256</v>
      </c>
      <c r="K2282" t="s">
        <v>1257</v>
      </c>
      <c r="L2282">
        <v>1302</v>
      </c>
      <c r="N2282">
        <v>1003</v>
      </c>
      <c r="O2282" t="s">
        <v>751</v>
      </c>
      <c r="P2282" t="s">
        <v>751</v>
      </c>
      <c r="Q2282">
        <v>10</v>
      </c>
      <c r="X2282">
        <v>15.6</v>
      </c>
      <c r="Y2282">
        <v>64.099999999999994</v>
      </c>
      <c r="Z2282">
        <v>0</v>
      </c>
      <c r="AA2282">
        <v>0</v>
      </c>
      <c r="AB2282">
        <v>0</v>
      </c>
      <c r="AC2282">
        <v>0</v>
      </c>
      <c r="AD2282">
        <v>1</v>
      </c>
      <c r="AE2282">
        <v>0</v>
      </c>
      <c r="AF2282" t="s">
        <v>6</v>
      </c>
      <c r="AG2282">
        <v>15.6</v>
      </c>
      <c r="AH2282">
        <v>2</v>
      </c>
      <c r="AI2282">
        <v>27724539</v>
      </c>
      <c r="AJ2282">
        <v>2286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</row>
    <row r="2283" spans="1:44" x14ac:dyDescent="0.2">
      <c r="A2283">
        <f>ROW(Source!A825)</f>
        <v>825</v>
      </c>
      <c r="B2283">
        <v>27724551</v>
      </c>
      <c r="C2283">
        <v>27724532</v>
      </c>
      <c r="D2283">
        <v>25152739</v>
      </c>
      <c r="E2283">
        <v>1</v>
      </c>
      <c r="F2283">
        <v>1</v>
      </c>
      <c r="G2283">
        <v>1</v>
      </c>
      <c r="H2283">
        <v>3</v>
      </c>
      <c r="I2283" t="s">
        <v>1258</v>
      </c>
      <c r="J2283" t="s">
        <v>1259</v>
      </c>
      <c r="K2283" t="s">
        <v>1260</v>
      </c>
      <c r="L2283">
        <v>1358</v>
      </c>
      <c r="N2283">
        <v>1010</v>
      </c>
      <c r="O2283" t="s">
        <v>553</v>
      </c>
      <c r="P2283" t="s">
        <v>553</v>
      </c>
      <c r="Q2283">
        <v>10</v>
      </c>
      <c r="X2283">
        <v>38.9</v>
      </c>
      <c r="Y2283">
        <v>7.03</v>
      </c>
      <c r="Z2283">
        <v>0</v>
      </c>
      <c r="AA2283">
        <v>0</v>
      </c>
      <c r="AB2283">
        <v>0</v>
      </c>
      <c r="AC2283">
        <v>0</v>
      </c>
      <c r="AD2283">
        <v>1</v>
      </c>
      <c r="AE2283">
        <v>0</v>
      </c>
      <c r="AF2283" t="s">
        <v>6</v>
      </c>
      <c r="AG2283">
        <v>38.9</v>
      </c>
      <c r="AH2283">
        <v>2</v>
      </c>
      <c r="AI2283">
        <v>27724540</v>
      </c>
      <c r="AJ2283">
        <v>2287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</row>
    <row r="2284" spans="1:44" x14ac:dyDescent="0.2">
      <c r="A2284">
        <f>ROW(Source!A825)</f>
        <v>825</v>
      </c>
      <c r="B2284">
        <v>27724552</v>
      </c>
      <c r="C2284">
        <v>27724532</v>
      </c>
      <c r="D2284">
        <v>25145142</v>
      </c>
      <c r="E2284">
        <v>17</v>
      </c>
      <c r="F2284">
        <v>1</v>
      </c>
      <c r="G2284">
        <v>1</v>
      </c>
      <c r="H2284">
        <v>3</v>
      </c>
      <c r="I2284" t="s">
        <v>1439</v>
      </c>
      <c r="J2284" t="s">
        <v>6</v>
      </c>
      <c r="K2284" t="s">
        <v>1440</v>
      </c>
      <c r="L2284">
        <v>1327</v>
      </c>
      <c r="N2284">
        <v>1005</v>
      </c>
      <c r="O2284" t="s">
        <v>96</v>
      </c>
      <c r="P2284" t="s">
        <v>96</v>
      </c>
      <c r="Q2284">
        <v>1</v>
      </c>
      <c r="X2284">
        <v>100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 t="s">
        <v>6</v>
      </c>
      <c r="AG2284">
        <v>100</v>
      </c>
      <c r="AH2284">
        <v>3</v>
      </c>
      <c r="AI2284">
        <v>-1</v>
      </c>
      <c r="AJ2284" t="s">
        <v>6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</row>
    <row r="2285" spans="1:44" x14ac:dyDescent="0.2">
      <c r="A2285">
        <f>ROW(Source!A825)</f>
        <v>825</v>
      </c>
      <c r="B2285">
        <v>27724553</v>
      </c>
      <c r="C2285">
        <v>27724532</v>
      </c>
      <c r="D2285">
        <v>25180423</v>
      </c>
      <c r="E2285">
        <v>1</v>
      </c>
      <c r="F2285">
        <v>1</v>
      </c>
      <c r="G2285">
        <v>1</v>
      </c>
      <c r="H2285">
        <v>3</v>
      </c>
      <c r="I2285" t="s">
        <v>1261</v>
      </c>
      <c r="J2285" t="s">
        <v>1262</v>
      </c>
      <c r="K2285" t="s">
        <v>1263</v>
      </c>
      <c r="L2285">
        <v>1355</v>
      </c>
      <c r="N2285">
        <v>1010</v>
      </c>
      <c r="O2285" t="s">
        <v>519</v>
      </c>
      <c r="P2285" t="s">
        <v>519</v>
      </c>
      <c r="Q2285">
        <v>100</v>
      </c>
      <c r="X2285">
        <v>8</v>
      </c>
      <c r="Y2285">
        <v>50</v>
      </c>
      <c r="Z2285">
        <v>0</v>
      </c>
      <c r="AA2285">
        <v>0</v>
      </c>
      <c r="AB2285">
        <v>0</v>
      </c>
      <c r="AC2285">
        <v>0</v>
      </c>
      <c r="AD2285">
        <v>1</v>
      </c>
      <c r="AE2285">
        <v>0</v>
      </c>
      <c r="AF2285" t="s">
        <v>6</v>
      </c>
      <c r="AG2285">
        <v>8</v>
      </c>
      <c r="AH2285">
        <v>2</v>
      </c>
      <c r="AI2285">
        <v>27724542</v>
      </c>
      <c r="AJ2285">
        <v>2288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</row>
    <row r="2286" spans="1:44" x14ac:dyDescent="0.2">
      <c r="A2286">
        <f>ROW(Source!A825)</f>
        <v>825</v>
      </c>
      <c r="B2286">
        <v>27724554</v>
      </c>
      <c r="C2286">
        <v>27724532</v>
      </c>
      <c r="D2286">
        <v>25186863</v>
      </c>
      <c r="E2286">
        <v>1</v>
      </c>
      <c r="F2286">
        <v>1</v>
      </c>
      <c r="G2286">
        <v>1</v>
      </c>
      <c r="H2286">
        <v>3</v>
      </c>
      <c r="I2286" t="s">
        <v>1264</v>
      </c>
      <c r="J2286" t="s">
        <v>1265</v>
      </c>
      <c r="K2286" t="s">
        <v>1266</v>
      </c>
      <c r="L2286">
        <v>1354</v>
      </c>
      <c r="N2286">
        <v>1010</v>
      </c>
      <c r="O2286" t="s">
        <v>252</v>
      </c>
      <c r="P2286" t="s">
        <v>252</v>
      </c>
      <c r="Q2286">
        <v>1</v>
      </c>
      <c r="X2286">
        <v>69</v>
      </c>
      <c r="Y2286">
        <v>67</v>
      </c>
      <c r="Z2286">
        <v>0</v>
      </c>
      <c r="AA2286">
        <v>0</v>
      </c>
      <c r="AB2286">
        <v>0</v>
      </c>
      <c r="AC2286">
        <v>0</v>
      </c>
      <c r="AD2286">
        <v>1</v>
      </c>
      <c r="AE2286">
        <v>0</v>
      </c>
      <c r="AF2286" t="s">
        <v>6</v>
      </c>
      <c r="AG2286">
        <v>69</v>
      </c>
      <c r="AH2286">
        <v>2</v>
      </c>
      <c r="AI2286">
        <v>27724543</v>
      </c>
      <c r="AJ2286">
        <v>2289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</row>
    <row r="2287" spans="1:44" x14ac:dyDescent="0.2">
      <c r="A2287">
        <f>ROW(Source!A828)</f>
        <v>828</v>
      </c>
      <c r="B2287">
        <v>27725110</v>
      </c>
      <c r="C2287">
        <v>27725109</v>
      </c>
      <c r="D2287">
        <v>25413300</v>
      </c>
      <c r="E2287">
        <v>1</v>
      </c>
      <c r="F2287">
        <v>1</v>
      </c>
      <c r="G2287">
        <v>1</v>
      </c>
      <c r="H2287">
        <v>1</v>
      </c>
      <c r="I2287" t="s">
        <v>989</v>
      </c>
      <c r="J2287" t="s">
        <v>6</v>
      </c>
      <c r="K2287" t="s">
        <v>990</v>
      </c>
      <c r="L2287">
        <v>1191</v>
      </c>
      <c r="N2287">
        <v>1013</v>
      </c>
      <c r="O2287" t="s">
        <v>953</v>
      </c>
      <c r="P2287" t="s">
        <v>953</v>
      </c>
      <c r="Q2287">
        <v>1</v>
      </c>
      <c r="X2287">
        <v>21.38</v>
      </c>
      <c r="Y2287">
        <v>0</v>
      </c>
      <c r="Z2287">
        <v>0</v>
      </c>
      <c r="AA2287">
        <v>0</v>
      </c>
      <c r="AB2287">
        <v>8.5299999999999994</v>
      </c>
      <c r="AC2287">
        <v>0</v>
      </c>
      <c r="AD2287">
        <v>1</v>
      </c>
      <c r="AE2287">
        <v>1</v>
      </c>
      <c r="AF2287" t="s">
        <v>103</v>
      </c>
      <c r="AG2287">
        <v>24.586999999999996</v>
      </c>
      <c r="AH2287">
        <v>2</v>
      </c>
      <c r="AI2287">
        <v>27725110</v>
      </c>
      <c r="AJ2287">
        <v>2291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</row>
    <row r="2288" spans="1:44" x14ac:dyDescent="0.2">
      <c r="A2288">
        <f>ROW(Source!A828)</f>
        <v>828</v>
      </c>
      <c r="B2288">
        <v>27725111</v>
      </c>
      <c r="C2288">
        <v>27725109</v>
      </c>
      <c r="D2288">
        <v>25412928</v>
      </c>
      <c r="E2288">
        <v>1</v>
      </c>
      <c r="F2288">
        <v>1</v>
      </c>
      <c r="G2288">
        <v>1</v>
      </c>
      <c r="H2288">
        <v>1</v>
      </c>
      <c r="I2288" t="s">
        <v>954</v>
      </c>
      <c r="J2288" t="s">
        <v>6</v>
      </c>
      <c r="K2288" t="s">
        <v>955</v>
      </c>
      <c r="L2288">
        <v>1191</v>
      </c>
      <c r="N2288">
        <v>1013</v>
      </c>
      <c r="O2288" t="s">
        <v>953</v>
      </c>
      <c r="P2288" t="s">
        <v>953</v>
      </c>
      <c r="Q2288">
        <v>1</v>
      </c>
      <c r="X2288">
        <v>0.37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1</v>
      </c>
      <c r="AE2288">
        <v>2</v>
      </c>
      <c r="AF2288" t="s">
        <v>102</v>
      </c>
      <c r="AG2288">
        <v>0.46250000000000002</v>
      </c>
      <c r="AH2288">
        <v>2</v>
      </c>
      <c r="AI2288">
        <v>27725111</v>
      </c>
      <c r="AJ2288">
        <v>2292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</row>
    <row r="2289" spans="1:44" x14ac:dyDescent="0.2">
      <c r="A2289">
        <f>ROW(Source!A828)</f>
        <v>828</v>
      </c>
      <c r="B2289">
        <v>27725112</v>
      </c>
      <c r="C2289">
        <v>27725109</v>
      </c>
      <c r="D2289">
        <v>25230514</v>
      </c>
      <c r="E2289">
        <v>1</v>
      </c>
      <c r="F2289">
        <v>1</v>
      </c>
      <c r="G2289">
        <v>1</v>
      </c>
      <c r="H2289">
        <v>2</v>
      </c>
      <c r="I2289" t="s">
        <v>960</v>
      </c>
      <c r="J2289" t="s">
        <v>961</v>
      </c>
      <c r="K2289" t="s">
        <v>962</v>
      </c>
      <c r="L2289">
        <v>1368</v>
      </c>
      <c r="N2289">
        <v>1011</v>
      </c>
      <c r="O2289" t="s">
        <v>959</v>
      </c>
      <c r="P2289" t="s">
        <v>959</v>
      </c>
      <c r="Q2289">
        <v>1</v>
      </c>
      <c r="X2289">
        <v>7.0000000000000007E-2</v>
      </c>
      <c r="Y2289">
        <v>0</v>
      </c>
      <c r="Z2289">
        <v>31.26</v>
      </c>
      <c r="AA2289">
        <v>13.5</v>
      </c>
      <c r="AB2289">
        <v>0</v>
      </c>
      <c r="AC2289">
        <v>0</v>
      </c>
      <c r="AD2289">
        <v>1</v>
      </c>
      <c r="AE2289">
        <v>0</v>
      </c>
      <c r="AF2289" t="s">
        <v>102</v>
      </c>
      <c r="AG2289">
        <v>8.7500000000000008E-2</v>
      </c>
      <c r="AH2289">
        <v>2</v>
      </c>
      <c r="AI2289">
        <v>27725112</v>
      </c>
      <c r="AJ2289">
        <v>2293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</row>
    <row r="2290" spans="1:44" x14ac:dyDescent="0.2">
      <c r="A2290">
        <f>ROW(Source!A828)</f>
        <v>828</v>
      </c>
      <c r="B2290">
        <v>27725113</v>
      </c>
      <c r="C2290">
        <v>27725109</v>
      </c>
      <c r="D2290">
        <v>25231607</v>
      </c>
      <c r="E2290">
        <v>1</v>
      </c>
      <c r="F2290">
        <v>1</v>
      </c>
      <c r="G2290">
        <v>1</v>
      </c>
      <c r="H2290">
        <v>2</v>
      </c>
      <c r="I2290" t="s">
        <v>997</v>
      </c>
      <c r="J2290" t="s">
        <v>998</v>
      </c>
      <c r="K2290" t="s">
        <v>999</v>
      </c>
      <c r="L2290">
        <v>1368</v>
      </c>
      <c r="N2290">
        <v>1011</v>
      </c>
      <c r="O2290" t="s">
        <v>959</v>
      </c>
      <c r="P2290" t="s">
        <v>959</v>
      </c>
      <c r="Q2290">
        <v>1</v>
      </c>
      <c r="X2290">
        <v>0.3</v>
      </c>
      <c r="Y2290">
        <v>0</v>
      </c>
      <c r="Z2290">
        <v>65.709999999999994</v>
      </c>
      <c r="AA2290">
        <v>11.6</v>
      </c>
      <c r="AB2290">
        <v>0</v>
      </c>
      <c r="AC2290">
        <v>0</v>
      </c>
      <c r="AD2290">
        <v>1</v>
      </c>
      <c r="AE2290">
        <v>0</v>
      </c>
      <c r="AF2290" t="s">
        <v>102</v>
      </c>
      <c r="AG2290">
        <v>0.375</v>
      </c>
      <c r="AH2290">
        <v>2</v>
      </c>
      <c r="AI2290">
        <v>27725113</v>
      </c>
      <c r="AJ2290">
        <v>2294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</row>
    <row r="2291" spans="1:44" x14ac:dyDescent="0.2">
      <c r="A2291">
        <f>ROW(Source!A828)</f>
        <v>828</v>
      </c>
      <c r="B2291">
        <v>27725114</v>
      </c>
      <c r="C2291">
        <v>27725109</v>
      </c>
      <c r="D2291">
        <v>25145145</v>
      </c>
      <c r="E2291">
        <v>17</v>
      </c>
      <c r="F2291">
        <v>1</v>
      </c>
      <c r="G2291">
        <v>1</v>
      </c>
      <c r="H2291">
        <v>3</v>
      </c>
      <c r="I2291" t="s">
        <v>1445</v>
      </c>
      <c r="J2291" t="s">
        <v>6</v>
      </c>
      <c r="K2291" t="s">
        <v>1446</v>
      </c>
      <c r="L2291">
        <v>1301</v>
      </c>
      <c r="N2291">
        <v>1003</v>
      </c>
      <c r="O2291" t="s">
        <v>501</v>
      </c>
      <c r="P2291" t="s">
        <v>501</v>
      </c>
      <c r="Q2291">
        <v>1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1</v>
      </c>
      <c r="AD2291">
        <v>0</v>
      </c>
      <c r="AE2291">
        <v>0</v>
      </c>
      <c r="AF2291" t="s">
        <v>6</v>
      </c>
      <c r="AG2291">
        <v>0</v>
      </c>
      <c r="AH2291">
        <v>3</v>
      </c>
      <c r="AI2291">
        <v>-1</v>
      </c>
      <c r="AJ2291" t="s">
        <v>6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</row>
    <row r="2292" spans="1:44" x14ac:dyDescent="0.2">
      <c r="A2292">
        <f>ROW(Source!A828)</f>
        <v>828</v>
      </c>
      <c r="B2292">
        <v>27725115</v>
      </c>
      <c r="C2292">
        <v>27725109</v>
      </c>
      <c r="D2292">
        <v>25180423</v>
      </c>
      <c r="E2292">
        <v>1</v>
      </c>
      <c r="F2292">
        <v>1</v>
      </c>
      <c r="G2292">
        <v>1</v>
      </c>
      <c r="H2292">
        <v>3</v>
      </c>
      <c r="I2292" t="s">
        <v>1261</v>
      </c>
      <c r="J2292" t="s">
        <v>1262</v>
      </c>
      <c r="K2292" t="s">
        <v>1263</v>
      </c>
      <c r="L2292">
        <v>1355</v>
      </c>
      <c r="N2292">
        <v>1010</v>
      </c>
      <c r="O2292" t="s">
        <v>519</v>
      </c>
      <c r="P2292" t="s">
        <v>519</v>
      </c>
      <c r="Q2292">
        <v>100</v>
      </c>
      <c r="X2292">
        <v>4</v>
      </c>
      <c r="Y2292">
        <v>50</v>
      </c>
      <c r="Z2292">
        <v>0</v>
      </c>
      <c r="AA2292">
        <v>0</v>
      </c>
      <c r="AB2292">
        <v>0</v>
      </c>
      <c r="AC2292">
        <v>0</v>
      </c>
      <c r="AD2292">
        <v>1</v>
      </c>
      <c r="AE2292">
        <v>0</v>
      </c>
      <c r="AF2292" t="s">
        <v>6</v>
      </c>
      <c r="AG2292">
        <v>4</v>
      </c>
      <c r="AH2292">
        <v>2</v>
      </c>
      <c r="AI2292">
        <v>27725115</v>
      </c>
      <c r="AJ2292">
        <v>2296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</row>
    <row r="2293" spans="1:44" x14ac:dyDescent="0.2">
      <c r="A2293">
        <f>ROW(Source!A828)</f>
        <v>828</v>
      </c>
      <c r="B2293">
        <v>27725116</v>
      </c>
      <c r="C2293">
        <v>27725109</v>
      </c>
      <c r="D2293">
        <v>25186863</v>
      </c>
      <c r="E2293">
        <v>1</v>
      </c>
      <c r="F2293">
        <v>1</v>
      </c>
      <c r="G2293">
        <v>1</v>
      </c>
      <c r="H2293">
        <v>3</v>
      </c>
      <c r="I2293" t="s">
        <v>1264</v>
      </c>
      <c r="J2293" t="s">
        <v>1265</v>
      </c>
      <c r="K2293" t="s">
        <v>1266</v>
      </c>
      <c r="L2293">
        <v>1354</v>
      </c>
      <c r="N2293">
        <v>1010</v>
      </c>
      <c r="O2293" t="s">
        <v>252</v>
      </c>
      <c r="P2293" t="s">
        <v>252</v>
      </c>
      <c r="Q2293">
        <v>1</v>
      </c>
      <c r="X2293">
        <v>90.7</v>
      </c>
      <c r="Y2293">
        <v>67</v>
      </c>
      <c r="Z2293">
        <v>0</v>
      </c>
      <c r="AA2293">
        <v>0</v>
      </c>
      <c r="AB2293">
        <v>0</v>
      </c>
      <c r="AC2293">
        <v>0</v>
      </c>
      <c r="AD2293">
        <v>1</v>
      </c>
      <c r="AE2293">
        <v>0</v>
      </c>
      <c r="AF2293" t="s">
        <v>6</v>
      </c>
      <c r="AG2293">
        <v>90.7</v>
      </c>
      <c r="AH2293">
        <v>2</v>
      </c>
      <c r="AI2293">
        <v>27725116</v>
      </c>
      <c r="AJ2293">
        <v>2297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</row>
    <row r="2294" spans="1:44" x14ac:dyDescent="0.2">
      <c r="A2294">
        <f>ROW(Source!A829)</f>
        <v>829</v>
      </c>
      <c r="B2294">
        <v>27725110</v>
      </c>
      <c r="C2294">
        <v>27725109</v>
      </c>
      <c r="D2294">
        <v>25413300</v>
      </c>
      <c r="E2294">
        <v>1</v>
      </c>
      <c r="F2294">
        <v>1</v>
      </c>
      <c r="G2294">
        <v>1</v>
      </c>
      <c r="H2294">
        <v>1</v>
      </c>
      <c r="I2294" t="s">
        <v>989</v>
      </c>
      <c r="J2294" t="s">
        <v>6</v>
      </c>
      <c r="K2294" t="s">
        <v>990</v>
      </c>
      <c r="L2294">
        <v>1191</v>
      </c>
      <c r="N2294">
        <v>1013</v>
      </c>
      <c r="O2294" t="s">
        <v>953</v>
      </c>
      <c r="P2294" t="s">
        <v>953</v>
      </c>
      <c r="Q2294">
        <v>1</v>
      </c>
      <c r="X2294">
        <v>21.38</v>
      </c>
      <c r="Y2294">
        <v>0</v>
      </c>
      <c r="Z2294">
        <v>0</v>
      </c>
      <c r="AA2294">
        <v>0</v>
      </c>
      <c r="AB2294">
        <v>8.5299999999999994</v>
      </c>
      <c r="AC2294">
        <v>0</v>
      </c>
      <c r="AD2294">
        <v>1</v>
      </c>
      <c r="AE2294">
        <v>1</v>
      </c>
      <c r="AF2294" t="s">
        <v>103</v>
      </c>
      <c r="AG2294">
        <v>24.586999999999996</v>
      </c>
      <c r="AH2294">
        <v>2</v>
      </c>
      <c r="AI2294">
        <v>27725110</v>
      </c>
      <c r="AJ2294">
        <v>2298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</row>
    <row r="2295" spans="1:44" x14ac:dyDescent="0.2">
      <c r="A2295">
        <f>ROW(Source!A829)</f>
        <v>829</v>
      </c>
      <c r="B2295">
        <v>27725111</v>
      </c>
      <c r="C2295">
        <v>27725109</v>
      </c>
      <c r="D2295">
        <v>25412928</v>
      </c>
      <c r="E2295">
        <v>1</v>
      </c>
      <c r="F2295">
        <v>1</v>
      </c>
      <c r="G2295">
        <v>1</v>
      </c>
      <c r="H2295">
        <v>1</v>
      </c>
      <c r="I2295" t="s">
        <v>954</v>
      </c>
      <c r="J2295" t="s">
        <v>6</v>
      </c>
      <c r="K2295" t="s">
        <v>955</v>
      </c>
      <c r="L2295">
        <v>1191</v>
      </c>
      <c r="N2295">
        <v>1013</v>
      </c>
      <c r="O2295" t="s">
        <v>953</v>
      </c>
      <c r="P2295" t="s">
        <v>953</v>
      </c>
      <c r="Q2295">
        <v>1</v>
      </c>
      <c r="X2295">
        <v>0.37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1</v>
      </c>
      <c r="AE2295">
        <v>2</v>
      </c>
      <c r="AF2295" t="s">
        <v>102</v>
      </c>
      <c r="AG2295">
        <v>0.46250000000000002</v>
      </c>
      <c r="AH2295">
        <v>2</v>
      </c>
      <c r="AI2295">
        <v>27725111</v>
      </c>
      <c r="AJ2295">
        <v>2299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</row>
    <row r="2296" spans="1:44" x14ac:dyDescent="0.2">
      <c r="A2296">
        <f>ROW(Source!A829)</f>
        <v>829</v>
      </c>
      <c r="B2296">
        <v>27725112</v>
      </c>
      <c r="C2296">
        <v>27725109</v>
      </c>
      <c r="D2296">
        <v>25230514</v>
      </c>
      <c r="E2296">
        <v>1</v>
      </c>
      <c r="F2296">
        <v>1</v>
      </c>
      <c r="G2296">
        <v>1</v>
      </c>
      <c r="H2296">
        <v>2</v>
      </c>
      <c r="I2296" t="s">
        <v>960</v>
      </c>
      <c r="J2296" t="s">
        <v>961</v>
      </c>
      <c r="K2296" t="s">
        <v>962</v>
      </c>
      <c r="L2296">
        <v>1368</v>
      </c>
      <c r="N2296">
        <v>1011</v>
      </c>
      <c r="O2296" t="s">
        <v>959</v>
      </c>
      <c r="P2296" t="s">
        <v>959</v>
      </c>
      <c r="Q2296">
        <v>1</v>
      </c>
      <c r="X2296">
        <v>7.0000000000000007E-2</v>
      </c>
      <c r="Y2296">
        <v>0</v>
      </c>
      <c r="Z2296">
        <v>31.26</v>
      </c>
      <c r="AA2296">
        <v>13.5</v>
      </c>
      <c r="AB2296">
        <v>0</v>
      </c>
      <c r="AC2296">
        <v>0</v>
      </c>
      <c r="AD2296">
        <v>1</v>
      </c>
      <c r="AE2296">
        <v>0</v>
      </c>
      <c r="AF2296" t="s">
        <v>102</v>
      </c>
      <c r="AG2296">
        <v>8.7500000000000008E-2</v>
      </c>
      <c r="AH2296">
        <v>2</v>
      </c>
      <c r="AI2296">
        <v>27725112</v>
      </c>
      <c r="AJ2296">
        <v>2300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</row>
    <row r="2297" spans="1:44" x14ac:dyDescent="0.2">
      <c r="A2297">
        <f>ROW(Source!A829)</f>
        <v>829</v>
      </c>
      <c r="B2297">
        <v>27725113</v>
      </c>
      <c r="C2297">
        <v>27725109</v>
      </c>
      <c r="D2297">
        <v>25231607</v>
      </c>
      <c r="E2297">
        <v>1</v>
      </c>
      <c r="F2297">
        <v>1</v>
      </c>
      <c r="G2297">
        <v>1</v>
      </c>
      <c r="H2297">
        <v>2</v>
      </c>
      <c r="I2297" t="s">
        <v>997</v>
      </c>
      <c r="J2297" t="s">
        <v>998</v>
      </c>
      <c r="K2297" t="s">
        <v>999</v>
      </c>
      <c r="L2297">
        <v>1368</v>
      </c>
      <c r="N2297">
        <v>1011</v>
      </c>
      <c r="O2297" t="s">
        <v>959</v>
      </c>
      <c r="P2297" t="s">
        <v>959</v>
      </c>
      <c r="Q2297">
        <v>1</v>
      </c>
      <c r="X2297">
        <v>0.3</v>
      </c>
      <c r="Y2297">
        <v>0</v>
      </c>
      <c r="Z2297">
        <v>65.709999999999994</v>
      </c>
      <c r="AA2297">
        <v>11.6</v>
      </c>
      <c r="AB2297">
        <v>0</v>
      </c>
      <c r="AC2297">
        <v>0</v>
      </c>
      <c r="AD2297">
        <v>1</v>
      </c>
      <c r="AE2297">
        <v>0</v>
      </c>
      <c r="AF2297" t="s">
        <v>102</v>
      </c>
      <c r="AG2297">
        <v>0.375</v>
      </c>
      <c r="AH2297">
        <v>2</v>
      </c>
      <c r="AI2297">
        <v>27725113</v>
      </c>
      <c r="AJ2297">
        <v>2301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</row>
    <row r="2298" spans="1:44" x14ac:dyDescent="0.2">
      <c r="A2298">
        <f>ROW(Source!A829)</f>
        <v>829</v>
      </c>
      <c r="B2298">
        <v>27725114</v>
      </c>
      <c r="C2298">
        <v>27725109</v>
      </c>
      <c r="D2298">
        <v>25145145</v>
      </c>
      <c r="E2298">
        <v>17</v>
      </c>
      <c r="F2298">
        <v>1</v>
      </c>
      <c r="G2298">
        <v>1</v>
      </c>
      <c r="H2298">
        <v>3</v>
      </c>
      <c r="I2298" t="s">
        <v>1445</v>
      </c>
      <c r="J2298" t="s">
        <v>6</v>
      </c>
      <c r="K2298" t="s">
        <v>1446</v>
      </c>
      <c r="L2298">
        <v>1301</v>
      </c>
      <c r="N2298">
        <v>1003</v>
      </c>
      <c r="O2298" t="s">
        <v>501</v>
      </c>
      <c r="P2298" t="s">
        <v>501</v>
      </c>
      <c r="Q2298">
        <v>1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1</v>
      </c>
      <c r="AD2298">
        <v>0</v>
      </c>
      <c r="AE2298">
        <v>0</v>
      </c>
      <c r="AF2298" t="s">
        <v>6</v>
      </c>
      <c r="AG2298">
        <v>0</v>
      </c>
      <c r="AH2298">
        <v>3</v>
      </c>
      <c r="AI2298">
        <v>-1</v>
      </c>
      <c r="AJ2298" t="s">
        <v>6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</row>
    <row r="2299" spans="1:44" x14ac:dyDescent="0.2">
      <c r="A2299">
        <f>ROW(Source!A829)</f>
        <v>829</v>
      </c>
      <c r="B2299">
        <v>27725115</v>
      </c>
      <c r="C2299">
        <v>27725109</v>
      </c>
      <c r="D2299">
        <v>25180423</v>
      </c>
      <c r="E2299">
        <v>1</v>
      </c>
      <c r="F2299">
        <v>1</v>
      </c>
      <c r="G2299">
        <v>1</v>
      </c>
      <c r="H2299">
        <v>3</v>
      </c>
      <c r="I2299" t="s">
        <v>1261</v>
      </c>
      <c r="J2299" t="s">
        <v>1262</v>
      </c>
      <c r="K2299" t="s">
        <v>1263</v>
      </c>
      <c r="L2299">
        <v>1355</v>
      </c>
      <c r="N2299">
        <v>1010</v>
      </c>
      <c r="O2299" t="s">
        <v>519</v>
      </c>
      <c r="P2299" t="s">
        <v>519</v>
      </c>
      <c r="Q2299">
        <v>100</v>
      </c>
      <c r="X2299">
        <v>4</v>
      </c>
      <c r="Y2299">
        <v>50</v>
      </c>
      <c r="Z2299">
        <v>0</v>
      </c>
      <c r="AA2299">
        <v>0</v>
      </c>
      <c r="AB2299">
        <v>0</v>
      </c>
      <c r="AC2299">
        <v>0</v>
      </c>
      <c r="AD2299">
        <v>1</v>
      </c>
      <c r="AE2299">
        <v>0</v>
      </c>
      <c r="AF2299" t="s">
        <v>6</v>
      </c>
      <c r="AG2299">
        <v>4</v>
      </c>
      <c r="AH2299">
        <v>2</v>
      </c>
      <c r="AI2299">
        <v>27725115</v>
      </c>
      <c r="AJ2299">
        <v>2303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</row>
    <row r="2300" spans="1:44" x14ac:dyDescent="0.2">
      <c r="A2300">
        <f>ROW(Source!A829)</f>
        <v>829</v>
      </c>
      <c r="B2300">
        <v>27725116</v>
      </c>
      <c r="C2300">
        <v>27725109</v>
      </c>
      <c r="D2300">
        <v>25186863</v>
      </c>
      <c r="E2300">
        <v>1</v>
      </c>
      <c r="F2300">
        <v>1</v>
      </c>
      <c r="G2300">
        <v>1</v>
      </c>
      <c r="H2300">
        <v>3</v>
      </c>
      <c r="I2300" t="s">
        <v>1264</v>
      </c>
      <c r="J2300" t="s">
        <v>1265</v>
      </c>
      <c r="K2300" t="s">
        <v>1266</v>
      </c>
      <c r="L2300">
        <v>1354</v>
      </c>
      <c r="N2300">
        <v>1010</v>
      </c>
      <c r="O2300" t="s">
        <v>252</v>
      </c>
      <c r="P2300" t="s">
        <v>252</v>
      </c>
      <c r="Q2300">
        <v>1</v>
      </c>
      <c r="X2300">
        <v>90.7</v>
      </c>
      <c r="Y2300">
        <v>67</v>
      </c>
      <c r="Z2300">
        <v>0</v>
      </c>
      <c r="AA2300">
        <v>0</v>
      </c>
      <c r="AB2300">
        <v>0</v>
      </c>
      <c r="AC2300">
        <v>0</v>
      </c>
      <c r="AD2300">
        <v>1</v>
      </c>
      <c r="AE2300">
        <v>0</v>
      </c>
      <c r="AF2300" t="s">
        <v>6</v>
      </c>
      <c r="AG2300">
        <v>90.7</v>
      </c>
      <c r="AH2300">
        <v>2</v>
      </c>
      <c r="AI2300">
        <v>27725116</v>
      </c>
      <c r="AJ2300">
        <v>2304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</row>
    <row r="2301" spans="1:44" x14ac:dyDescent="0.2">
      <c r="A2301">
        <f>ROW(Source!A868)</f>
        <v>868</v>
      </c>
      <c r="B2301">
        <v>27724559</v>
      </c>
      <c r="C2301">
        <v>27724556</v>
      </c>
      <c r="D2301">
        <v>25867731</v>
      </c>
      <c r="E2301">
        <v>1</v>
      </c>
      <c r="F2301">
        <v>1</v>
      </c>
      <c r="G2301">
        <v>1</v>
      </c>
      <c r="H2301">
        <v>1</v>
      </c>
      <c r="I2301" t="s">
        <v>1392</v>
      </c>
      <c r="J2301" t="s">
        <v>6</v>
      </c>
      <c r="K2301" t="s">
        <v>1393</v>
      </c>
      <c r="L2301">
        <v>1191</v>
      </c>
      <c r="N2301">
        <v>1013</v>
      </c>
      <c r="O2301" t="s">
        <v>953</v>
      </c>
      <c r="P2301" t="s">
        <v>953</v>
      </c>
      <c r="Q2301">
        <v>1</v>
      </c>
      <c r="X2301">
        <v>0.16</v>
      </c>
      <c r="Y2301">
        <v>0</v>
      </c>
      <c r="Z2301">
        <v>0</v>
      </c>
      <c r="AA2301">
        <v>0</v>
      </c>
      <c r="AB2301">
        <v>12.92</v>
      </c>
      <c r="AC2301">
        <v>0</v>
      </c>
      <c r="AD2301">
        <v>1</v>
      </c>
      <c r="AE2301">
        <v>1</v>
      </c>
      <c r="AF2301" t="s">
        <v>22</v>
      </c>
      <c r="AG2301">
        <v>0.128</v>
      </c>
      <c r="AH2301">
        <v>2</v>
      </c>
      <c r="AI2301">
        <v>27724557</v>
      </c>
      <c r="AJ2301">
        <v>2305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</row>
    <row r="2302" spans="1:44" x14ac:dyDescent="0.2">
      <c r="A2302">
        <f>ROW(Source!A868)</f>
        <v>868</v>
      </c>
      <c r="B2302">
        <v>27724560</v>
      </c>
      <c r="C2302">
        <v>27724556</v>
      </c>
      <c r="D2302">
        <v>25866768</v>
      </c>
      <c r="E2302">
        <v>1</v>
      </c>
      <c r="F2302">
        <v>1</v>
      </c>
      <c r="G2302">
        <v>1</v>
      </c>
      <c r="H2302">
        <v>1</v>
      </c>
      <c r="I2302" t="s">
        <v>1394</v>
      </c>
      <c r="J2302" t="s">
        <v>6</v>
      </c>
      <c r="K2302" t="s">
        <v>1395</v>
      </c>
      <c r="L2302">
        <v>1191</v>
      </c>
      <c r="N2302">
        <v>1013</v>
      </c>
      <c r="O2302" t="s">
        <v>953</v>
      </c>
      <c r="P2302" t="s">
        <v>953</v>
      </c>
      <c r="Q2302">
        <v>1</v>
      </c>
      <c r="X2302">
        <v>0.16</v>
      </c>
      <c r="Y2302">
        <v>0</v>
      </c>
      <c r="Z2302">
        <v>0</v>
      </c>
      <c r="AA2302">
        <v>0</v>
      </c>
      <c r="AB2302">
        <v>12.69</v>
      </c>
      <c r="AC2302">
        <v>0</v>
      </c>
      <c r="AD2302">
        <v>1</v>
      </c>
      <c r="AE2302">
        <v>1</v>
      </c>
      <c r="AF2302" t="s">
        <v>22</v>
      </c>
      <c r="AG2302">
        <v>0.128</v>
      </c>
      <c r="AH2302">
        <v>2</v>
      </c>
      <c r="AI2302">
        <v>27724558</v>
      </c>
      <c r="AJ2302">
        <v>2306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</row>
    <row r="2303" spans="1:44" x14ac:dyDescent="0.2">
      <c r="A2303">
        <f>ROW(Source!A869)</f>
        <v>869</v>
      </c>
      <c r="B2303">
        <v>27724559</v>
      </c>
      <c r="C2303">
        <v>27724556</v>
      </c>
      <c r="D2303">
        <v>25867731</v>
      </c>
      <c r="E2303">
        <v>1</v>
      </c>
      <c r="F2303">
        <v>1</v>
      </c>
      <c r="G2303">
        <v>1</v>
      </c>
      <c r="H2303">
        <v>1</v>
      </c>
      <c r="I2303" t="s">
        <v>1392</v>
      </c>
      <c r="J2303" t="s">
        <v>6</v>
      </c>
      <c r="K2303" t="s">
        <v>1393</v>
      </c>
      <c r="L2303">
        <v>1191</v>
      </c>
      <c r="N2303">
        <v>1013</v>
      </c>
      <c r="O2303" t="s">
        <v>953</v>
      </c>
      <c r="P2303" t="s">
        <v>953</v>
      </c>
      <c r="Q2303">
        <v>1</v>
      </c>
      <c r="X2303">
        <v>0.16</v>
      </c>
      <c r="Y2303">
        <v>0</v>
      </c>
      <c r="Z2303">
        <v>0</v>
      </c>
      <c r="AA2303">
        <v>0</v>
      </c>
      <c r="AB2303">
        <v>12.92</v>
      </c>
      <c r="AC2303">
        <v>0</v>
      </c>
      <c r="AD2303">
        <v>1</v>
      </c>
      <c r="AE2303">
        <v>1</v>
      </c>
      <c r="AF2303" t="s">
        <v>22</v>
      </c>
      <c r="AG2303">
        <v>0.128</v>
      </c>
      <c r="AH2303">
        <v>2</v>
      </c>
      <c r="AI2303">
        <v>27724557</v>
      </c>
      <c r="AJ2303">
        <v>2307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</row>
    <row r="2304" spans="1:44" x14ac:dyDescent="0.2">
      <c r="A2304">
        <f>ROW(Source!A869)</f>
        <v>869</v>
      </c>
      <c r="B2304">
        <v>27724560</v>
      </c>
      <c r="C2304">
        <v>27724556</v>
      </c>
      <c r="D2304">
        <v>25866768</v>
      </c>
      <c r="E2304">
        <v>1</v>
      </c>
      <c r="F2304">
        <v>1</v>
      </c>
      <c r="G2304">
        <v>1</v>
      </c>
      <c r="H2304">
        <v>1</v>
      </c>
      <c r="I2304" t="s">
        <v>1394</v>
      </c>
      <c r="J2304" t="s">
        <v>6</v>
      </c>
      <c r="K2304" t="s">
        <v>1395</v>
      </c>
      <c r="L2304">
        <v>1191</v>
      </c>
      <c r="N2304">
        <v>1013</v>
      </c>
      <c r="O2304" t="s">
        <v>953</v>
      </c>
      <c r="P2304" t="s">
        <v>953</v>
      </c>
      <c r="Q2304">
        <v>1</v>
      </c>
      <c r="X2304">
        <v>0.16</v>
      </c>
      <c r="Y2304">
        <v>0</v>
      </c>
      <c r="Z2304">
        <v>0</v>
      </c>
      <c r="AA2304">
        <v>0</v>
      </c>
      <c r="AB2304">
        <v>12.69</v>
      </c>
      <c r="AC2304">
        <v>0</v>
      </c>
      <c r="AD2304">
        <v>1</v>
      </c>
      <c r="AE2304">
        <v>1</v>
      </c>
      <c r="AF2304" t="s">
        <v>22</v>
      </c>
      <c r="AG2304">
        <v>0.128</v>
      </c>
      <c r="AH2304">
        <v>2</v>
      </c>
      <c r="AI2304">
        <v>27724558</v>
      </c>
      <c r="AJ2304">
        <v>2308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</row>
    <row r="2305" spans="1:44" x14ac:dyDescent="0.2">
      <c r="A2305">
        <f>ROW(Source!A870)</f>
        <v>870</v>
      </c>
      <c r="B2305">
        <v>27724564</v>
      </c>
      <c r="C2305">
        <v>27724561</v>
      </c>
      <c r="D2305">
        <v>25867731</v>
      </c>
      <c r="E2305">
        <v>1</v>
      </c>
      <c r="F2305">
        <v>1</v>
      </c>
      <c r="G2305">
        <v>1</v>
      </c>
      <c r="H2305">
        <v>1</v>
      </c>
      <c r="I2305" t="s">
        <v>1392</v>
      </c>
      <c r="J2305" t="s">
        <v>6</v>
      </c>
      <c r="K2305" t="s">
        <v>1393</v>
      </c>
      <c r="L2305">
        <v>1191</v>
      </c>
      <c r="N2305">
        <v>1013</v>
      </c>
      <c r="O2305" t="s">
        <v>953</v>
      </c>
      <c r="P2305" t="s">
        <v>953</v>
      </c>
      <c r="Q2305">
        <v>1</v>
      </c>
      <c r="X2305">
        <v>6.48</v>
      </c>
      <c r="Y2305">
        <v>0</v>
      </c>
      <c r="Z2305">
        <v>0</v>
      </c>
      <c r="AA2305">
        <v>0</v>
      </c>
      <c r="AB2305">
        <v>12.92</v>
      </c>
      <c r="AC2305">
        <v>0</v>
      </c>
      <c r="AD2305">
        <v>1</v>
      </c>
      <c r="AE2305">
        <v>1</v>
      </c>
      <c r="AF2305" t="s">
        <v>22</v>
      </c>
      <c r="AG2305">
        <v>5.1840000000000011</v>
      </c>
      <c r="AH2305">
        <v>2</v>
      </c>
      <c r="AI2305">
        <v>27724562</v>
      </c>
      <c r="AJ2305">
        <v>2309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</row>
    <row r="2306" spans="1:44" x14ac:dyDescent="0.2">
      <c r="A2306">
        <f>ROW(Source!A870)</f>
        <v>870</v>
      </c>
      <c r="B2306">
        <v>27724565</v>
      </c>
      <c r="C2306">
        <v>27724561</v>
      </c>
      <c r="D2306">
        <v>25866768</v>
      </c>
      <c r="E2306">
        <v>1</v>
      </c>
      <c r="F2306">
        <v>1</v>
      </c>
      <c r="G2306">
        <v>1</v>
      </c>
      <c r="H2306">
        <v>1</v>
      </c>
      <c r="I2306" t="s">
        <v>1394</v>
      </c>
      <c r="J2306" t="s">
        <v>6</v>
      </c>
      <c r="K2306" t="s">
        <v>1395</v>
      </c>
      <c r="L2306">
        <v>1191</v>
      </c>
      <c r="N2306">
        <v>1013</v>
      </c>
      <c r="O2306" t="s">
        <v>953</v>
      </c>
      <c r="P2306" t="s">
        <v>953</v>
      </c>
      <c r="Q2306">
        <v>1</v>
      </c>
      <c r="X2306">
        <v>6.48</v>
      </c>
      <c r="Y2306">
        <v>0</v>
      </c>
      <c r="Z2306">
        <v>0</v>
      </c>
      <c r="AA2306">
        <v>0</v>
      </c>
      <c r="AB2306">
        <v>12.69</v>
      </c>
      <c r="AC2306">
        <v>0</v>
      </c>
      <c r="AD2306">
        <v>1</v>
      </c>
      <c r="AE2306">
        <v>1</v>
      </c>
      <c r="AF2306" t="s">
        <v>22</v>
      </c>
      <c r="AG2306">
        <v>5.1840000000000011</v>
      </c>
      <c r="AH2306">
        <v>2</v>
      </c>
      <c r="AI2306">
        <v>27724563</v>
      </c>
      <c r="AJ2306">
        <v>2310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</row>
    <row r="2307" spans="1:44" x14ac:dyDescent="0.2">
      <c r="A2307">
        <f>ROW(Source!A871)</f>
        <v>871</v>
      </c>
      <c r="B2307">
        <v>27724564</v>
      </c>
      <c r="C2307">
        <v>27724561</v>
      </c>
      <c r="D2307">
        <v>25867731</v>
      </c>
      <c r="E2307">
        <v>1</v>
      </c>
      <c r="F2307">
        <v>1</v>
      </c>
      <c r="G2307">
        <v>1</v>
      </c>
      <c r="H2307">
        <v>1</v>
      </c>
      <c r="I2307" t="s">
        <v>1392</v>
      </c>
      <c r="J2307" t="s">
        <v>6</v>
      </c>
      <c r="K2307" t="s">
        <v>1393</v>
      </c>
      <c r="L2307">
        <v>1191</v>
      </c>
      <c r="N2307">
        <v>1013</v>
      </c>
      <c r="O2307" t="s">
        <v>953</v>
      </c>
      <c r="P2307" t="s">
        <v>953</v>
      </c>
      <c r="Q2307">
        <v>1</v>
      </c>
      <c r="X2307">
        <v>6.48</v>
      </c>
      <c r="Y2307">
        <v>0</v>
      </c>
      <c r="Z2307">
        <v>0</v>
      </c>
      <c r="AA2307">
        <v>0</v>
      </c>
      <c r="AB2307">
        <v>12.92</v>
      </c>
      <c r="AC2307">
        <v>0</v>
      </c>
      <c r="AD2307">
        <v>1</v>
      </c>
      <c r="AE2307">
        <v>1</v>
      </c>
      <c r="AF2307" t="s">
        <v>22</v>
      </c>
      <c r="AG2307">
        <v>5.1840000000000011</v>
      </c>
      <c r="AH2307">
        <v>2</v>
      </c>
      <c r="AI2307">
        <v>27724562</v>
      </c>
      <c r="AJ2307">
        <v>2311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</row>
    <row r="2308" spans="1:44" x14ac:dyDescent="0.2">
      <c r="A2308">
        <f>ROW(Source!A871)</f>
        <v>871</v>
      </c>
      <c r="B2308">
        <v>27724565</v>
      </c>
      <c r="C2308">
        <v>27724561</v>
      </c>
      <c r="D2308">
        <v>25866768</v>
      </c>
      <c r="E2308">
        <v>1</v>
      </c>
      <c r="F2308">
        <v>1</v>
      </c>
      <c r="G2308">
        <v>1</v>
      </c>
      <c r="H2308">
        <v>1</v>
      </c>
      <c r="I2308" t="s">
        <v>1394</v>
      </c>
      <c r="J2308" t="s">
        <v>6</v>
      </c>
      <c r="K2308" t="s">
        <v>1395</v>
      </c>
      <c r="L2308">
        <v>1191</v>
      </c>
      <c r="N2308">
        <v>1013</v>
      </c>
      <c r="O2308" t="s">
        <v>953</v>
      </c>
      <c r="P2308" t="s">
        <v>953</v>
      </c>
      <c r="Q2308">
        <v>1</v>
      </c>
      <c r="X2308">
        <v>6.48</v>
      </c>
      <c r="Y2308">
        <v>0</v>
      </c>
      <c r="Z2308">
        <v>0</v>
      </c>
      <c r="AA2308">
        <v>0</v>
      </c>
      <c r="AB2308">
        <v>12.69</v>
      </c>
      <c r="AC2308">
        <v>0</v>
      </c>
      <c r="AD2308">
        <v>1</v>
      </c>
      <c r="AE2308">
        <v>1</v>
      </c>
      <c r="AF2308" t="s">
        <v>22</v>
      </c>
      <c r="AG2308">
        <v>5.1840000000000011</v>
      </c>
      <c r="AH2308">
        <v>2</v>
      </c>
      <c r="AI2308">
        <v>27724563</v>
      </c>
      <c r="AJ2308">
        <v>2312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</row>
    <row r="2309" spans="1:44" x14ac:dyDescent="0.2">
      <c r="A2309">
        <f>ROW(Source!A872)</f>
        <v>872</v>
      </c>
      <c r="B2309">
        <v>27724569</v>
      </c>
      <c r="C2309">
        <v>27724566</v>
      </c>
      <c r="D2309">
        <v>25867731</v>
      </c>
      <c r="E2309">
        <v>1</v>
      </c>
      <c r="F2309">
        <v>1</v>
      </c>
      <c r="G2309">
        <v>1</v>
      </c>
      <c r="H2309">
        <v>1</v>
      </c>
      <c r="I2309" t="s">
        <v>1392</v>
      </c>
      <c r="J2309" t="s">
        <v>6</v>
      </c>
      <c r="K2309" t="s">
        <v>1393</v>
      </c>
      <c r="L2309">
        <v>1191</v>
      </c>
      <c r="N2309">
        <v>1013</v>
      </c>
      <c r="O2309" t="s">
        <v>953</v>
      </c>
      <c r="P2309" t="s">
        <v>953</v>
      </c>
      <c r="Q2309">
        <v>1</v>
      </c>
      <c r="X2309">
        <v>0.61</v>
      </c>
      <c r="Y2309">
        <v>0</v>
      </c>
      <c r="Z2309">
        <v>0</v>
      </c>
      <c r="AA2309">
        <v>0</v>
      </c>
      <c r="AB2309">
        <v>12.92</v>
      </c>
      <c r="AC2309">
        <v>0</v>
      </c>
      <c r="AD2309">
        <v>1</v>
      </c>
      <c r="AE2309">
        <v>1</v>
      </c>
      <c r="AF2309" t="s">
        <v>22</v>
      </c>
      <c r="AG2309">
        <v>0.48799999999999999</v>
      </c>
      <c r="AH2309">
        <v>2</v>
      </c>
      <c r="AI2309">
        <v>27724567</v>
      </c>
      <c r="AJ2309">
        <v>2313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</row>
    <row r="2310" spans="1:44" x14ac:dyDescent="0.2">
      <c r="A2310">
        <f>ROW(Source!A872)</f>
        <v>872</v>
      </c>
      <c r="B2310">
        <v>27724570</v>
      </c>
      <c r="C2310">
        <v>27724566</v>
      </c>
      <c r="D2310">
        <v>25866768</v>
      </c>
      <c r="E2310">
        <v>1</v>
      </c>
      <c r="F2310">
        <v>1</v>
      </c>
      <c r="G2310">
        <v>1</v>
      </c>
      <c r="H2310">
        <v>1</v>
      </c>
      <c r="I2310" t="s">
        <v>1394</v>
      </c>
      <c r="J2310" t="s">
        <v>6</v>
      </c>
      <c r="K2310" t="s">
        <v>1395</v>
      </c>
      <c r="L2310">
        <v>1191</v>
      </c>
      <c r="N2310">
        <v>1013</v>
      </c>
      <c r="O2310" t="s">
        <v>953</v>
      </c>
      <c r="P2310" t="s">
        <v>953</v>
      </c>
      <c r="Q2310">
        <v>1</v>
      </c>
      <c r="X2310">
        <v>0.61</v>
      </c>
      <c r="Y2310">
        <v>0</v>
      </c>
      <c r="Z2310">
        <v>0</v>
      </c>
      <c r="AA2310">
        <v>0</v>
      </c>
      <c r="AB2310">
        <v>12.69</v>
      </c>
      <c r="AC2310">
        <v>0</v>
      </c>
      <c r="AD2310">
        <v>1</v>
      </c>
      <c r="AE2310">
        <v>1</v>
      </c>
      <c r="AF2310" t="s">
        <v>22</v>
      </c>
      <c r="AG2310">
        <v>0.48799999999999999</v>
      </c>
      <c r="AH2310">
        <v>2</v>
      </c>
      <c r="AI2310">
        <v>27724568</v>
      </c>
      <c r="AJ2310">
        <v>2314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</row>
    <row r="2311" spans="1:44" x14ac:dyDescent="0.2">
      <c r="A2311">
        <f>ROW(Source!A873)</f>
        <v>873</v>
      </c>
      <c r="B2311">
        <v>27724569</v>
      </c>
      <c r="C2311">
        <v>27724566</v>
      </c>
      <c r="D2311">
        <v>25867731</v>
      </c>
      <c r="E2311">
        <v>1</v>
      </c>
      <c r="F2311">
        <v>1</v>
      </c>
      <c r="G2311">
        <v>1</v>
      </c>
      <c r="H2311">
        <v>1</v>
      </c>
      <c r="I2311" t="s">
        <v>1392</v>
      </c>
      <c r="J2311" t="s">
        <v>6</v>
      </c>
      <c r="K2311" t="s">
        <v>1393</v>
      </c>
      <c r="L2311">
        <v>1191</v>
      </c>
      <c r="N2311">
        <v>1013</v>
      </c>
      <c r="O2311" t="s">
        <v>953</v>
      </c>
      <c r="P2311" t="s">
        <v>953</v>
      </c>
      <c r="Q2311">
        <v>1</v>
      </c>
      <c r="X2311">
        <v>0.61</v>
      </c>
      <c r="Y2311">
        <v>0</v>
      </c>
      <c r="Z2311">
        <v>0</v>
      </c>
      <c r="AA2311">
        <v>0</v>
      </c>
      <c r="AB2311">
        <v>12.92</v>
      </c>
      <c r="AC2311">
        <v>0</v>
      </c>
      <c r="AD2311">
        <v>1</v>
      </c>
      <c r="AE2311">
        <v>1</v>
      </c>
      <c r="AF2311" t="s">
        <v>22</v>
      </c>
      <c r="AG2311">
        <v>0.48799999999999999</v>
      </c>
      <c r="AH2311">
        <v>2</v>
      </c>
      <c r="AI2311">
        <v>27724567</v>
      </c>
      <c r="AJ2311">
        <v>2315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</row>
    <row r="2312" spans="1:44" x14ac:dyDescent="0.2">
      <c r="A2312">
        <f>ROW(Source!A873)</f>
        <v>873</v>
      </c>
      <c r="B2312">
        <v>27724570</v>
      </c>
      <c r="C2312">
        <v>27724566</v>
      </c>
      <c r="D2312">
        <v>25866768</v>
      </c>
      <c r="E2312">
        <v>1</v>
      </c>
      <c r="F2312">
        <v>1</v>
      </c>
      <c r="G2312">
        <v>1</v>
      </c>
      <c r="H2312">
        <v>1</v>
      </c>
      <c r="I2312" t="s">
        <v>1394</v>
      </c>
      <c r="J2312" t="s">
        <v>6</v>
      </c>
      <c r="K2312" t="s">
        <v>1395</v>
      </c>
      <c r="L2312">
        <v>1191</v>
      </c>
      <c r="N2312">
        <v>1013</v>
      </c>
      <c r="O2312" t="s">
        <v>953</v>
      </c>
      <c r="P2312" t="s">
        <v>953</v>
      </c>
      <c r="Q2312">
        <v>1</v>
      </c>
      <c r="X2312">
        <v>0.61</v>
      </c>
      <c r="Y2312">
        <v>0</v>
      </c>
      <c r="Z2312">
        <v>0</v>
      </c>
      <c r="AA2312">
        <v>0</v>
      </c>
      <c r="AB2312">
        <v>12.69</v>
      </c>
      <c r="AC2312">
        <v>0</v>
      </c>
      <c r="AD2312">
        <v>1</v>
      </c>
      <c r="AE2312">
        <v>1</v>
      </c>
      <c r="AF2312" t="s">
        <v>22</v>
      </c>
      <c r="AG2312">
        <v>0.48799999999999999</v>
      </c>
      <c r="AH2312">
        <v>2</v>
      </c>
      <c r="AI2312">
        <v>27724568</v>
      </c>
      <c r="AJ2312">
        <v>2316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</row>
    <row r="2313" spans="1:44" x14ac:dyDescent="0.2">
      <c r="A2313">
        <f>ROW(Source!A874)</f>
        <v>874</v>
      </c>
      <c r="B2313">
        <v>27724574</v>
      </c>
      <c r="C2313">
        <v>27724571</v>
      </c>
      <c r="D2313">
        <v>25867015</v>
      </c>
      <c r="E2313">
        <v>1</v>
      </c>
      <c r="F2313">
        <v>1</v>
      </c>
      <c r="G2313">
        <v>1</v>
      </c>
      <c r="H2313">
        <v>1</v>
      </c>
      <c r="I2313" t="s">
        <v>1396</v>
      </c>
      <c r="J2313" t="s">
        <v>6</v>
      </c>
      <c r="K2313" t="s">
        <v>1397</v>
      </c>
      <c r="L2313">
        <v>1191</v>
      </c>
      <c r="N2313">
        <v>1013</v>
      </c>
      <c r="O2313" t="s">
        <v>953</v>
      </c>
      <c r="P2313" t="s">
        <v>953</v>
      </c>
      <c r="Q2313">
        <v>1</v>
      </c>
      <c r="X2313">
        <v>1.8</v>
      </c>
      <c r="Y2313">
        <v>0</v>
      </c>
      <c r="Z2313">
        <v>0</v>
      </c>
      <c r="AA2313">
        <v>0</v>
      </c>
      <c r="AB2313">
        <v>9.6199999999999992</v>
      </c>
      <c r="AC2313">
        <v>0</v>
      </c>
      <c r="AD2313">
        <v>1</v>
      </c>
      <c r="AE2313">
        <v>1</v>
      </c>
      <c r="AF2313" t="s">
        <v>22</v>
      </c>
      <c r="AG2313">
        <v>1.4400000000000002</v>
      </c>
      <c r="AH2313">
        <v>2</v>
      </c>
      <c r="AI2313">
        <v>27724572</v>
      </c>
      <c r="AJ2313">
        <v>2317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</row>
    <row r="2314" spans="1:44" x14ac:dyDescent="0.2">
      <c r="A2314">
        <f>ROW(Source!A874)</f>
        <v>874</v>
      </c>
      <c r="B2314">
        <v>27724575</v>
      </c>
      <c r="C2314">
        <v>27724571</v>
      </c>
      <c r="D2314">
        <v>25866764</v>
      </c>
      <c r="E2314">
        <v>1</v>
      </c>
      <c r="F2314">
        <v>1</v>
      </c>
      <c r="G2314">
        <v>1</v>
      </c>
      <c r="H2314">
        <v>1</v>
      </c>
      <c r="I2314" t="s">
        <v>1398</v>
      </c>
      <c r="J2314" t="s">
        <v>6</v>
      </c>
      <c r="K2314" t="s">
        <v>1399</v>
      </c>
      <c r="L2314">
        <v>1191</v>
      </c>
      <c r="N2314">
        <v>1013</v>
      </c>
      <c r="O2314" t="s">
        <v>953</v>
      </c>
      <c r="P2314" t="s">
        <v>953</v>
      </c>
      <c r="Q2314">
        <v>1</v>
      </c>
      <c r="X2314">
        <v>1.8</v>
      </c>
      <c r="Y2314">
        <v>0</v>
      </c>
      <c r="Z2314">
        <v>0</v>
      </c>
      <c r="AA2314">
        <v>0</v>
      </c>
      <c r="AB2314">
        <v>9.17</v>
      </c>
      <c r="AC2314">
        <v>0</v>
      </c>
      <c r="AD2314">
        <v>1</v>
      </c>
      <c r="AE2314">
        <v>1</v>
      </c>
      <c r="AF2314" t="s">
        <v>22</v>
      </c>
      <c r="AG2314">
        <v>1.4400000000000002</v>
      </c>
      <c r="AH2314">
        <v>2</v>
      </c>
      <c r="AI2314">
        <v>27724573</v>
      </c>
      <c r="AJ2314">
        <v>2318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</row>
    <row r="2315" spans="1:44" x14ac:dyDescent="0.2">
      <c r="A2315">
        <f>ROW(Source!A875)</f>
        <v>875</v>
      </c>
      <c r="B2315">
        <v>27724574</v>
      </c>
      <c r="C2315">
        <v>27724571</v>
      </c>
      <c r="D2315">
        <v>25867015</v>
      </c>
      <c r="E2315">
        <v>1</v>
      </c>
      <c r="F2315">
        <v>1</v>
      </c>
      <c r="G2315">
        <v>1</v>
      </c>
      <c r="H2315">
        <v>1</v>
      </c>
      <c r="I2315" t="s">
        <v>1396</v>
      </c>
      <c r="J2315" t="s">
        <v>6</v>
      </c>
      <c r="K2315" t="s">
        <v>1397</v>
      </c>
      <c r="L2315">
        <v>1191</v>
      </c>
      <c r="N2315">
        <v>1013</v>
      </c>
      <c r="O2315" t="s">
        <v>953</v>
      </c>
      <c r="P2315" t="s">
        <v>953</v>
      </c>
      <c r="Q2315">
        <v>1</v>
      </c>
      <c r="X2315">
        <v>1.8</v>
      </c>
      <c r="Y2315">
        <v>0</v>
      </c>
      <c r="Z2315">
        <v>0</v>
      </c>
      <c r="AA2315">
        <v>0</v>
      </c>
      <c r="AB2315">
        <v>9.6199999999999992</v>
      </c>
      <c r="AC2315">
        <v>0</v>
      </c>
      <c r="AD2315">
        <v>1</v>
      </c>
      <c r="AE2315">
        <v>1</v>
      </c>
      <c r="AF2315" t="s">
        <v>22</v>
      </c>
      <c r="AG2315">
        <v>1.4400000000000002</v>
      </c>
      <c r="AH2315">
        <v>2</v>
      </c>
      <c r="AI2315">
        <v>27724572</v>
      </c>
      <c r="AJ2315">
        <v>2319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</row>
    <row r="2316" spans="1:44" x14ac:dyDescent="0.2">
      <c r="A2316">
        <f>ROW(Source!A875)</f>
        <v>875</v>
      </c>
      <c r="B2316">
        <v>27724575</v>
      </c>
      <c r="C2316">
        <v>27724571</v>
      </c>
      <c r="D2316">
        <v>25866764</v>
      </c>
      <c r="E2316">
        <v>1</v>
      </c>
      <c r="F2316">
        <v>1</v>
      </c>
      <c r="G2316">
        <v>1</v>
      </c>
      <c r="H2316">
        <v>1</v>
      </c>
      <c r="I2316" t="s">
        <v>1398</v>
      </c>
      <c r="J2316" t="s">
        <v>6</v>
      </c>
      <c r="K2316" t="s">
        <v>1399</v>
      </c>
      <c r="L2316">
        <v>1191</v>
      </c>
      <c r="N2316">
        <v>1013</v>
      </c>
      <c r="O2316" t="s">
        <v>953</v>
      </c>
      <c r="P2316" t="s">
        <v>953</v>
      </c>
      <c r="Q2316">
        <v>1</v>
      </c>
      <c r="X2316">
        <v>1.8</v>
      </c>
      <c r="Y2316">
        <v>0</v>
      </c>
      <c r="Z2316">
        <v>0</v>
      </c>
      <c r="AA2316">
        <v>0</v>
      </c>
      <c r="AB2316">
        <v>9.17</v>
      </c>
      <c r="AC2316">
        <v>0</v>
      </c>
      <c r="AD2316">
        <v>1</v>
      </c>
      <c r="AE2316">
        <v>1</v>
      </c>
      <c r="AF2316" t="s">
        <v>22</v>
      </c>
      <c r="AG2316">
        <v>1.4400000000000002</v>
      </c>
      <c r="AH2316">
        <v>2</v>
      </c>
      <c r="AI2316">
        <v>27724573</v>
      </c>
      <c r="AJ2316">
        <v>2320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2018-06-14T07:20:20Z</cp:lastPrinted>
  <dcterms:created xsi:type="dcterms:W3CDTF">2018-05-10T14:28:23Z</dcterms:created>
  <dcterms:modified xsi:type="dcterms:W3CDTF">2018-06-14T07:20:27Z</dcterms:modified>
</cp:coreProperties>
</file>